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showObjects="none"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OneDrive_1_03-08-2025\"/>
    </mc:Choice>
  </mc:AlternateContent>
  <xr:revisionPtr revIDLastSave="0" documentId="13_ncr:1_{388168B6-681F-4161-BF37-82C7AE07C8D5}" xr6:coauthVersionLast="47" xr6:coauthVersionMax="47" xr10:uidLastSave="{00000000-0000-0000-0000-000000000000}"/>
  <bookViews>
    <workbookView xWindow="-108" yWindow="-108" windowWidth="23256" windowHeight="12456" tabRatio="852" activeTab="7" xr2:uid="{00000000-000D-0000-FFFF-FFFF00000000}"/>
  </bookViews>
  <sheets>
    <sheet name="Daily Dashboard" sheetId="13" r:id="rId1"/>
    <sheet name="Modelling New" sheetId="20" state="hidden" r:id="rId2"/>
    <sheet name="CMS_Data" sheetId="18" r:id="rId3"/>
    <sheet name="Monthly KPI" sheetId="10" r:id="rId4"/>
    <sheet name="Daily KPI" sheetId="19" r:id="rId5"/>
    <sheet name="Annual KPI" sheetId="12" r:id="rId6"/>
    <sheet name="Raw Data" sheetId="1" r:id="rId7"/>
    <sheet name="Inv_SY" sheetId="6" r:id="rId8"/>
    <sheet name="Tracker_BD" sheetId="4" r:id="rId9"/>
    <sheet name="Inv_SY_Dev" sheetId="7" r:id="rId10"/>
    <sheet name="Plant BD" sheetId="3" r:id="rId11"/>
    <sheet name="Grid BD" sheetId="11" r:id="rId12"/>
    <sheet name="Mod_CL" sheetId="14" r:id="rId13"/>
    <sheet name="Grass_Cutting" sheetId="15" r:id="rId14"/>
    <sheet name="Spare_Consumable" sheetId="16" r:id="rId15"/>
    <sheet name="Basic Data" sheetId="2" state="hidden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20" i="7" l="1"/>
  <c r="M1220" i="7"/>
  <c r="N1220" i="7"/>
  <c r="O1220" i="7"/>
  <c r="P1220" i="7"/>
  <c r="Q1220" i="7"/>
  <c r="R1220" i="7"/>
  <c r="S1220" i="7"/>
  <c r="T1220" i="7"/>
  <c r="U1220" i="7"/>
  <c r="L1221" i="7"/>
  <c r="M1221" i="7"/>
  <c r="N1221" i="7"/>
  <c r="O1221" i="7"/>
  <c r="P1221" i="7"/>
  <c r="Q1221" i="7"/>
  <c r="R1221" i="7"/>
  <c r="S1221" i="7"/>
  <c r="T1221" i="7"/>
  <c r="U1221" i="7"/>
  <c r="L1222" i="7"/>
  <c r="M1222" i="7"/>
  <c r="N1222" i="7"/>
  <c r="O1222" i="7"/>
  <c r="P1222" i="7"/>
  <c r="Q1222" i="7"/>
  <c r="R1222" i="7"/>
  <c r="S1222" i="7"/>
  <c r="T1222" i="7"/>
  <c r="U1222" i="7"/>
  <c r="L1223" i="7"/>
  <c r="M1223" i="7"/>
  <c r="N1223" i="7"/>
  <c r="O1223" i="7"/>
  <c r="P1223" i="7"/>
  <c r="Q1223" i="7"/>
  <c r="R1223" i="7"/>
  <c r="S1223" i="7"/>
  <c r="T1223" i="7"/>
  <c r="U1223" i="7"/>
  <c r="L1224" i="7"/>
  <c r="M1224" i="7"/>
  <c r="N1224" i="7"/>
  <c r="O1224" i="7"/>
  <c r="P1224" i="7"/>
  <c r="Q1224" i="7"/>
  <c r="R1224" i="7"/>
  <c r="S1224" i="7"/>
  <c r="T1224" i="7"/>
  <c r="U1224" i="7"/>
  <c r="L1225" i="7"/>
  <c r="M1225" i="7"/>
  <c r="N1225" i="7"/>
  <c r="O1225" i="7"/>
  <c r="P1225" i="7"/>
  <c r="Q1225" i="7"/>
  <c r="R1225" i="7"/>
  <c r="S1225" i="7"/>
  <c r="T1225" i="7"/>
  <c r="U1225" i="7"/>
  <c r="L1226" i="7"/>
  <c r="M1226" i="7"/>
  <c r="N1226" i="7"/>
  <c r="O1226" i="7"/>
  <c r="P1226" i="7"/>
  <c r="Q1226" i="7"/>
  <c r="R1226" i="7"/>
  <c r="S1226" i="7"/>
  <c r="T1226" i="7"/>
  <c r="U1226" i="7"/>
  <c r="J1218" i="6"/>
  <c r="P1218" i="6" s="1"/>
  <c r="K1218" i="6"/>
  <c r="L1218" i="6"/>
  <c r="M1218" i="6"/>
  <c r="N1218" i="6"/>
  <c r="O1218" i="6"/>
  <c r="J1219" i="6"/>
  <c r="K1219" i="6"/>
  <c r="L1219" i="6"/>
  <c r="M1219" i="6"/>
  <c r="Q1219" i="6" s="1"/>
  <c r="N1219" i="6"/>
  <c r="O1219" i="6"/>
  <c r="J1220" i="6"/>
  <c r="Q1220" i="6" s="1"/>
  <c r="K1220" i="6"/>
  <c r="L1220" i="6"/>
  <c r="M1220" i="6"/>
  <c r="N1220" i="6"/>
  <c r="O1220" i="6"/>
  <c r="P1220" i="6"/>
  <c r="J1221" i="6"/>
  <c r="K1221" i="6"/>
  <c r="L1221" i="6"/>
  <c r="M1221" i="6"/>
  <c r="N1221" i="6"/>
  <c r="O1221" i="6"/>
  <c r="P1221" i="6"/>
  <c r="Q1221" i="6"/>
  <c r="J1222" i="6"/>
  <c r="P1222" i="6" s="1"/>
  <c r="K1222" i="6"/>
  <c r="L1222" i="6"/>
  <c r="M1222" i="6"/>
  <c r="N1222" i="6"/>
  <c r="O1222" i="6"/>
  <c r="J1223" i="6"/>
  <c r="K1223" i="6"/>
  <c r="L1223" i="6"/>
  <c r="M1223" i="6"/>
  <c r="N1223" i="6"/>
  <c r="O1223" i="6"/>
  <c r="P1223" i="6"/>
  <c r="Q1223" i="6"/>
  <c r="J1224" i="6"/>
  <c r="P1224" i="6" s="1"/>
  <c r="K1224" i="6"/>
  <c r="L1224" i="6"/>
  <c r="M1224" i="6"/>
  <c r="N1224" i="6"/>
  <c r="O1224" i="6"/>
  <c r="J1225" i="6"/>
  <c r="K1225" i="6"/>
  <c r="L1225" i="6"/>
  <c r="M1225" i="6"/>
  <c r="N1225" i="6"/>
  <c r="O1225" i="6"/>
  <c r="P1225" i="6"/>
  <c r="Q1225" i="6"/>
  <c r="J1226" i="6"/>
  <c r="P1226" i="6" s="1"/>
  <c r="K1226" i="6"/>
  <c r="L1226" i="6"/>
  <c r="M1226" i="6"/>
  <c r="N1226" i="6"/>
  <c r="O1226" i="6"/>
  <c r="J1227" i="6"/>
  <c r="K1227" i="6"/>
  <c r="L1227" i="6"/>
  <c r="M1227" i="6"/>
  <c r="N1227" i="6"/>
  <c r="O1227" i="6"/>
  <c r="P1227" i="6"/>
  <c r="Q1227" i="6"/>
  <c r="J1228" i="6"/>
  <c r="P1228" i="6" s="1"/>
  <c r="K1228" i="6"/>
  <c r="L1228" i="6"/>
  <c r="M1228" i="6"/>
  <c r="N1228" i="6"/>
  <c r="O1228" i="6"/>
  <c r="J1229" i="6"/>
  <c r="K1229" i="6"/>
  <c r="L1229" i="6"/>
  <c r="M1229" i="6"/>
  <c r="N1229" i="6"/>
  <c r="O1229" i="6"/>
  <c r="P1229" i="6"/>
  <c r="Q1229" i="6"/>
  <c r="J1230" i="6"/>
  <c r="P1230" i="6" s="1"/>
  <c r="K1230" i="6"/>
  <c r="L1230" i="6"/>
  <c r="M1230" i="6"/>
  <c r="N1230" i="6"/>
  <c r="O1230" i="6"/>
  <c r="J1231" i="6"/>
  <c r="K1231" i="6"/>
  <c r="L1231" i="6"/>
  <c r="M1231" i="6"/>
  <c r="N1231" i="6"/>
  <c r="O1231" i="6"/>
  <c r="P1231" i="6"/>
  <c r="Q1231" i="6"/>
  <c r="J1232" i="6"/>
  <c r="P1232" i="6" s="1"/>
  <c r="K1232" i="6"/>
  <c r="L1232" i="6"/>
  <c r="M1232" i="6"/>
  <c r="N1232" i="6"/>
  <c r="O1232" i="6"/>
  <c r="J1233" i="6"/>
  <c r="K1233" i="6"/>
  <c r="L1233" i="6"/>
  <c r="M1233" i="6"/>
  <c r="N1233" i="6"/>
  <c r="O1233" i="6"/>
  <c r="P1233" i="6"/>
  <c r="Q1233" i="6"/>
  <c r="J1234" i="6"/>
  <c r="P1234" i="6" s="1"/>
  <c r="K1234" i="6"/>
  <c r="L1234" i="6"/>
  <c r="M1234" i="6"/>
  <c r="N1234" i="6"/>
  <c r="O1234" i="6"/>
  <c r="J1235" i="6"/>
  <c r="K1235" i="6"/>
  <c r="L1235" i="6"/>
  <c r="M1235" i="6"/>
  <c r="N1235" i="6"/>
  <c r="O1235" i="6"/>
  <c r="P1235" i="6"/>
  <c r="Q1235" i="6"/>
  <c r="J1236" i="6"/>
  <c r="P1236" i="6" s="1"/>
  <c r="K1236" i="6"/>
  <c r="L1236" i="6"/>
  <c r="M1236" i="6"/>
  <c r="N1236" i="6"/>
  <c r="O1236" i="6"/>
  <c r="J1237" i="6"/>
  <c r="K1237" i="6"/>
  <c r="L1237" i="6"/>
  <c r="M1237" i="6"/>
  <c r="N1237" i="6"/>
  <c r="O1237" i="6"/>
  <c r="P1237" i="6"/>
  <c r="Q1237" i="6"/>
  <c r="G1222" i="15"/>
  <c r="H1222" i="15"/>
  <c r="C1222" i="15" s="1"/>
  <c r="Q1222" i="15"/>
  <c r="F130" i="1"/>
  <c r="H130" i="1"/>
  <c r="AB130" i="1"/>
  <c r="AC130" i="1"/>
  <c r="AE130" i="1" s="1"/>
  <c r="AD130" i="1"/>
  <c r="AF130" i="1"/>
  <c r="AG130" i="1" s="1"/>
  <c r="AI130" i="1"/>
  <c r="P1219" i="6" l="1"/>
  <c r="Q1236" i="6"/>
  <c r="Q1234" i="6"/>
  <c r="Q1232" i="6"/>
  <c r="Q1230" i="6"/>
  <c r="Q1228" i="6"/>
  <c r="Q1226" i="6"/>
  <c r="Q1224" i="6"/>
  <c r="Q1222" i="6"/>
  <c r="Q1218" i="6"/>
  <c r="C1221" i="15"/>
  <c r="G1221" i="15"/>
  <c r="H1221" i="15"/>
  <c r="Q1221" i="15"/>
  <c r="A1634" i="16"/>
  <c r="A1633" i="16"/>
  <c r="AC122" i="4"/>
  <c r="AD122" i="4"/>
  <c r="AI122" i="4" s="1"/>
  <c r="AC123" i="4"/>
  <c r="AD123" i="4"/>
  <c r="AI123" i="4" s="1"/>
  <c r="A123" i="4"/>
  <c r="G123" i="4"/>
  <c r="I123" i="4"/>
  <c r="J123" i="4"/>
  <c r="AA123" i="4"/>
  <c r="AB123" i="4"/>
  <c r="G122" i="4"/>
  <c r="I122" i="4"/>
  <c r="J122" i="4"/>
  <c r="AA122" i="4"/>
  <c r="AB122" i="4"/>
  <c r="F129" i="1"/>
  <c r="H129" i="1"/>
  <c r="AB129" i="1"/>
  <c r="AC129" i="1"/>
  <c r="AD129" i="1"/>
  <c r="AF129" i="1"/>
  <c r="AG129" i="1" s="1"/>
  <c r="AI129" i="1"/>
  <c r="K122" i="4" l="1"/>
  <c r="K123" i="4"/>
  <c r="AE129" i="1"/>
  <c r="G1220" i="15" l="1"/>
  <c r="H1220" i="15"/>
  <c r="C1220" i="15" s="1"/>
  <c r="Q1220" i="15"/>
  <c r="F128" i="1" l="1"/>
  <c r="H128" i="1"/>
  <c r="AB128" i="1"/>
  <c r="AC128" i="1"/>
  <c r="AE128" i="1" s="1"/>
  <c r="AD128" i="1"/>
  <c r="AF128" i="1"/>
  <c r="AG128" i="1" s="1"/>
  <c r="AI128" i="1"/>
  <c r="J1217" i="6"/>
  <c r="K1217" i="6"/>
  <c r="L1217" i="6"/>
  <c r="M1217" i="6"/>
  <c r="N1217" i="6"/>
  <c r="O1217" i="6"/>
  <c r="G1225" i="7"/>
  <c r="G1226" i="7"/>
  <c r="H1225" i="7"/>
  <c r="H1226" i="7"/>
  <c r="I1225" i="7"/>
  <c r="I1226" i="7"/>
  <c r="AC121" i="4"/>
  <c r="AD121" i="4"/>
  <c r="G121" i="4"/>
  <c r="I121" i="4"/>
  <c r="J121" i="4"/>
  <c r="AA121" i="4"/>
  <c r="AB121" i="4"/>
  <c r="AI121" i="4"/>
  <c r="P1217" i="7" l="1"/>
  <c r="P1218" i="7"/>
  <c r="K121" i="4"/>
  <c r="Q1217" i="6"/>
  <c r="P1216" i="7" s="1"/>
  <c r="N1219" i="7"/>
  <c r="S1217" i="7"/>
  <c r="L1217" i="7"/>
  <c r="N1218" i="7"/>
  <c r="L1219" i="7"/>
  <c r="K1219" i="7"/>
  <c r="O1219" i="7"/>
  <c r="R1217" i="7"/>
  <c r="P1217" i="6"/>
  <c r="M1216" i="7" s="1"/>
  <c r="M1219" i="7"/>
  <c r="U1218" i="7"/>
  <c r="Q1218" i="7"/>
  <c r="U1217" i="7"/>
  <c r="Q1217" i="7"/>
  <c r="U1216" i="7"/>
  <c r="R1218" i="7"/>
  <c r="T1218" i="7"/>
  <c r="T1217" i="7"/>
  <c r="O1218" i="7" l="1"/>
  <c r="T1216" i="7"/>
  <c r="R1216" i="7"/>
  <c r="K1218" i="7"/>
  <c r="S1218" i="7"/>
  <c r="M1218" i="7"/>
  <c r="J1219" i="7"/>
  <c r="J1218" i="7"/>
  <c r="L1218" i="7"/>
  <c r="Q1216" i="7"/>
  <c r="S1216" i="7"/>
  <c r="P1219" i="7"/>
  <c r="T1219" i="7"/>
  <c r="Q1219" i="7"/>
  <c r="U1219" i="7"/>
  <c r="R1219" i="7"/>
  <c r="S1219" i="7"/>
  <c r="L1216" i="7"/>
  <c r="J1216" i="7"/>
  <c r="K1216" i="7"/>
  <c r="O1216" i="7"/>
  <c r="N1216" i="7"/>
  <c r="J1217" i="7"/>
  <c r="N1217" i="7"/>
  <c r="K1217" i="7"/>
  <c r="O1217" i="7"/>
  <c r="J1220" i="7"/>
  <c r="K1220" i="7"/>
  <c r="M1217" i="7"/>
  <c r="F127" i="1" l="1"/>
  <c r="H127" i="1"/>
  <c r="AB127" i="1"/>
  <c r="AC127" i="1"/>
  <c r="AD127" i="1"/>
  <c r="AF127" i="1"/>
  <c r="AG127" i="1" s="1"/>
  <c r="AI127" i="1"/>
  <c r="C1219" i="15"/>
  <c r="G1219" i="15"/>
  <c r="H1219" i="15"/>
  <c r="Q1219" i="15"/>
  <c r="Q1218" i="15"/>
  <c r="H1218" i="15"/>
  <c r="G1218" i="15"/>
  <c r="C1218" i="15"/>
  <c r="AE127" i="1" l="1"/>
  <c r="H126" i="1"/>
  <c r="AB126" i="1"/>
  <c r="AC126" i="1"/>
  <c r="AD126" i="1"/>
  <c r="AF126" i="1"/>
  <c r="AG126" i="1" s="1"/>
  <c r="AI126" i="1"/>
  <c r="F126" i="1"/>
  <c r="C1217" i="15"/>
  <c r="G1217" i="15"/>
  <c r="H1217" i="15"/>
  <c r="Q1217" i="15"/>
  <c r="F125" i="1"/>
  <c r="H125" i="1"/>
  <c r="AB125" i="1"/>
  <c r="AC125" i="1"/>
  <c r="AD125" i="1"/>
  <c r="AF125" i="1"/>
  <c r="AG125" i="1" s="1"/>
  <c r="AI125" i="1"/>
  <c r="AE126" i="1" l="1"/>
  <c r="AE125" i="1"/>
  <c r="J1215" i="6"/>
  <c r="K1215" i="6"/>
  <c r="L1215" i="6"/>
  <c r="M1215" i="6"/>
  <c r="N1215" i="6"/>
  <c r="O1215" i="6"/>
  <c r="J1216" i="6"/>
  <c r="K1216" i="6"/>
  <c r="L1216" i="6"/>
  <c r="M1216" i="6"/>
  <c r="N1216" i="6"/>
  <c r="O1216" i="6"/>
  <c r="C1216" i="15"/>
  <c r="AC120" i="4"/>
  <c r="AD120" i="4"/>
  <c r="AI120" i="4" s="1"/>
  <c r="G120" i="4"/>
  <c r="A120" i="4"/>
  <c r="A121" i="4" s="1"/>
  <c r="I120" i="4"/>
  <c r="J120" i="4"/>
  <c r="AA120" i="4"/>
  <c r="AB120" i="4"/>
  <c r="F124" i="1"/>
  <c r="H124" i="1"/>
  <c r="AB124" i="1"/>
  <c r="AC124" i="1"/>
  <c r="AD124" i="1"/>
  <c r="AF124" i="1"/>
  <c r="AG124" i="1" s="1"/>
  <c r="AI124" i="1"/>
  <c r="J1213" i="6"/>
  <c r="K1213" i="6"/>
  <c r="L1213" i="6"/>
  <c r="M1213" i="6"/>
  <c r="N1213" i="6"/>
  <c r="O1213" i="6"/>
  <c r="J1214" i="6"/>
  <c r="K1214" i="6"/>
  <c r="L1214" i="6"/>
  <c r="M1214" i="6"/>
  <c r="N1214" i="6"/>
  <c r="O1214" i="6"/>
  <c r="J1201" i="6"/>
  <c r="K1201" i="6"/>
  <c r="L1201" i="6"/>
  <c r="M1201" i="6"/>
  <c r="N1201" i="6"/>
  <c r="O1201" i="6"/>
  <c r="J1202" i="6"/>
  <c r="K1202" i="6"/>
  <c r="L1202" i="6"/>
  <c r="M1202" i="6"/>
  <c r="N1202" i="6"/>
  <c r="O1202" i="6"/>
  <c r="J1203" i="6"/>
  <c r="K1203" i="6"/>
  <c r="L1203" i="6"/>
  <c r="M1203" i="6"/>
  <c r="N1203" i="6"/>
  <c r="O1203" i="6"/>
  <c r="J1204" i="6"/>
  <c r="K1204" i="6"/>
  <c r="L1204" i="6"/>
  <c r="M1204" i="6"/>
  <c r="N1204" i="6"/>
  <c r="O1204" i="6"/>
  <c r="J1205" i="6"/>
  <c r="K1205" i="6"/>
  <c r="L1205" i="6"/>
  <c r="M1205" i="6"/>
  <c r="N1205" i="6"/>
  <c r="O1205" i="6"/>
  <c r="J1206" i="6"/>
  <c r="K1206" i="6"/>
  <c r="L1206" i="6"/>
  <c r="M1206" i="6"/>
  <c r="N1206" i="6"/>
  <c r="O1206" i="6"/>
  <c r="J1207" i="6"/>
  <c r="K1207" i="6"/>
  <c r="L1207" i="6"/>
  <c r="M1207" i="6"/>
  <c r="N1207" i="6"/>
  <c r="O1207" i="6"/>
  <c r="J1208" i="6"/>
  <c r="K1208" i="6"/>
  <c r="L1208" i="6"/>
  <c r="M1208" i="6"/>
  <c r="N1208" i="6"/>
  <c r="O1208" i="6"/>
  <c r="J1209" i="6"/>
  <c r="K1209" i="6"/>
  <c r="L1209" i="6"/>
  <c r="M1209" i="6"/>
  <c r="N1209" i="6"/>
  <c r="O1209" i="6"/>
  <c r="J1210" i="6"/>
  <c r="K1210" i="6"/>
  <c r="L1210" i="6"/>
  <c r="M1210" i="6"/>
  <c r="N1210" i="6"/>
  <c r="O1210" i="6"/>
  <c r="J1211" i="6"/>
  <c r="K1211" i="6"/>
  <c r="L1211" i="6"/>
  <c r="M1211" i="6"/>
  <c r="N1211" i="6"/>
  <c r="O1211" i="6"/>
  <c r="J1212" i="6"/>
  <c r="K1212" i="6"/>
  <c r="L1212" i="6"/>
  <c r="M1212" i="6"/>
  <c r="N1212" i="6"/>
  <c r="O1212" i="6"/>
  <c r="C1215" i="15"/>
  <c r="C1214" i="15"/>
  <c r="G1214" i="15"/>
  <c r="G1215" i="15"/>
  <c r="G1216" i="15"/>
  <c r="Q1214" i="15"/>
  <c r="Q1215" i="15"/>
  <c r="Q1216" i="15"/>
  <c r="H1214" i="15"/>
  <c r="H1215" i="15" s="1"/>
  <c r="H1216" i="15" s="1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H1209" i="7"/>
  <c r="H1210" i="7"/>
  <c r="H1211" i="7"/>
  <c r="H1212" i="7"/>
  <c r="H1213" i="7" s="1"/>
  <c r="H1214" i="7" s="1"/>
  <c r="H1215" i="7" s="1"/>
  <c r="H1216" i="7" s="1"/>
  <c r="H1217" i="7" s="1"/>
  <c r="H1218" i="7" s="1"/>
  <c r="H1219" i="7" s="1"/>
  <c r="H1220" i="7" s="1"/>
  <c r="H1221" i="7" s="1"/>
  <c r="H1222" i="7" s="1"/>
  <c r="H1223" i="7" s="1"/>
  <c r="H1224" i="7" s="1"/>
  <c r="F123" i="1"/>
  <c r="H123" i="1"/>
  <c r="AB123" i="1"/>
  <c r="AC123" i="1"/>
  <c r="AD123" i="1"/>
  <c r="AF123" i="1"/>
  <c r="AG123" i="1" s="1"/>
  <c r="AI123" i="1"/>
  <c r="C1216" i="14"/>
  <c r="C1215" i="14"/>
  <c r="C1214" i="14"/>
  <c r="C1213" i="14"/>
  <c r="G1213" i="14"/>
  <c r="G1214" i="14"/>
  <c r="G1215" i="14"/>
  <c r="G1216" i="14"/>
  <c r="Q1213" i="14"/>
  <c r="Q1214" i="14"/>
  <c r="Q1215" i="14"/>
  <c r="Q1216" i="14"/>
  <c r="H1213" i="14"/>
  <c r="H1214" i="14"/>
  <c r="H1215" i="14" s="1"/>
  <c r="H1216" i="14" s="1"/>
  <c r="Y16" i="11"/>
  <c r="W16" i="11"/>
  <c r="X16" i="11"/>
  <c r="F122" i="1"/>
  <c r="H122" i="1"/>
  <c r="AB122" i="1"/>
  <c r="AC122" i="1"/>
  <c r="AD122" i="1"/>
  <c r="AF122" i="1"/>
  <c r="AG122" i="1" s="1"/>
  <c r="AI122" i="1"/>
  <c r="P1216" i="6" l="1"/>
  <c r="Q1213" i="6"/>
  <c r="P1212" i="7" s="1"/>
  <c r="Q1215" i="6"/>
  <c r="Q1206" i="6"/>
  <c r="R1205" i="7" s="1"/>
  <c r="Q1202" i="6"/>
  <c r="Q1216" i="6"/>
  <c r="R1215" i="7" s="1"/>
  <c r="K120" i="4"/>
  <c r="Q1205" i="6"/>
  <c r="AE124" i="1"/>
  <c r="Q1204" i="6"/>
  <c r="AE123" i="1"/>
  <c r="Q1212" i="6"/>
  <c r="P1211" i="7" s="1"/>
  <c r="P1203" i="6"/>
  <c r="Q1201" i="6"/>
  <c r="P1215" i="6"/>
  <c r="P1204" i="6"/>
  <c r="Q1203" i="6"/>
  <c r="P1214" i="7"/>
  <c r="Q1214" i="6"/>
  <c r="P1213" i="7" s="1"/>
  <c r="Q1208" i="6"/>
  <c r="T1207" i="7" s="1"/>
  <c r="P1205" i="6"/>
  <c r="P1201" i="6"/>
  <c r="Q1209" i="6"/>
  <c r="P1211" i="6"/>
  <c r="N1210" i="7" s="1"/>
  <c r="S1205" i="7"/>
  <c r="P1202" i="6"/>
  <c r="L1215" i="7"/>
  <c r="S1212" i="7"/>
  <c r="P1214" i="6"/>
  <c r="L1213" i="7" s="1"/>
  <c r="P1213" i="6"/>
  <c r="L1212" i="7" s="1"/>
  <c r="Q1207" i="6"/>
  <c r="P1212" i="6"/>
  <c r="L1211" i="7" s="1"/>
  <c r="P1210" i="6"/>
  <c r="M1209" i="7" s="1"/>
  <c r="P1209" i="6"/>
  <c r="P1208" i="6"/>
  <c r="P1207" i="6"/>
  <c r="P1206" i="6"/>
  <c r="Q1210" i="6"/>
  <c r="R1214" i="7"/>
  <c r="R1213" i="7"/>
  <c r="R1212" i="7"/>
  <c r="Q1215" i="7"/>
  <c r="U1212" i="7"/>
  <c r="Q1212" i="7"/>
  <c r="Q1211" i="6"/>
  <c r="T1214" i="7"/>
  <c r="T1212" i="7"/>
  <c r="T1211" i="7"/>
  <c r="AE122" i="1"/>
  <c r="Q1213" i="15"/>
  <c r="H1213" i="15"/>
  <c r="G1213" i="15"/>
  <c r="C1213" i="15"/>
  <c r="Q1212" i="14"/>
  <c r="H1212" i="14"/>
  <c r="G1212" i="14"/>
  <c r="C1212" i="14"/>
  <c r="T1205" i="7" l="1"/>
  <c r="P1205" i="7"/>
  <c r="Q1205" i="7"/>
  <c r="U1205" i="7"/>
  <c r="J1210" i="7"/>
  <c r="T1215" i="7"/>
  <c r="J1221" i="7"/>
  <c r="K1221" i="7"/>
  <c r="Q1211" i="7"/>
  <c r="U1211" i="7"/>
  <c r="R1211" i="7"/>
  <c r="U1215" i="7"/>
  <c r="S1207" i="7"/>
  <c r="P1207" i="7"/>
  <c r="Q1207" i="7"/>
  <c r="T1213" i="7"/>
  <c r="Q1213" i="7"/>
  <c r="U1213" i="7"/>
  <c r="M1213" i="7"/>
  <c r="K1210" i="7"/>
  <c r="U1207" i="7"/>
  <c r="L1209" i="7"/>
  <c r="S1213" i="7"/>
  <c r="S1211" i="7"/>
  <c r="T1208" i="7"/>
  <c r="U1208" i="7"/>
  <c r="Q1208" i="7"/>
  <c r="S1214" i="7"/>
  <c r="R1208" i="7"/>
  <c r="Q1214" i="7"/>
  <c r="M1212" i="7"/>
  <c r="P1208" i="7"/>
  <c r="L1210" i="7"/>
  <c r="O1210" i="7"/>
  <c r="M1210" i="7"/>
  <c r="U1214" i="7"/>
  <c r="R1207" i="7"/>
  <c r="S1208" i="7"/>
  <c r="P1215" i="7"/>
  <c r="S1215" i="7"/>
  <c r="P1209" i="7"/>
  <c r="T1209" i="7"/>
  <c r="Q1209" i="7"/>
  <c r="U1209" i="7"/>
  <c r="R1209" i="7"/>
  <c r="S1209" i="7"/>
  <c r="N1214" i="7"/>
  <c r="O1214" i="7"/>
  <c r="J1214" i="7"/>
  <c r="K1214" i="7"/>
  <c r="J1205" i="7"/>
  <c r="N1205" i="7"/>
  <c r="K1205" i="7"/>
  <c r="O1205" i="7"/>
  <c r="M1205" i="7"/>
  <c r="L1205" i="7"/>
  <c r="N1209" i="7"/>
  <c r="O1209" i="7"/>
  <c r="K1209" i="7"/>
  <c r="J1209" i="7"/>
  <c r="M1211" i="7"/>
  <c r="M1214" i="7"/>
  <c r="J1208" i="7"/>
  <c r="N1208" i="7"/>
  <c r="K1208" i="7"/>
  <c r="O1208" i="7"/>
  <c r="L1208" i="7"/>
  <c r="M1208" i="7"/>
  <c r="T1206" i="7"/>
  <c r="U1206" i="7"/>
  <c r="P1206" i="7"/>
  <c r="Q1206" i="7"/>
  <c r="J1206" i="7"/>
  <c r="N1206" i="7"/>
  <c r="K1206" i="7"/>
  <c r="O1206" i="7"/>
  <c r="L1206" i="7"/>
  <c r="M1206" i="7"/>
  <c r="N1211" i="7"/>
  <c r="K1211" i="7"/>
  <c r="O1211" i="7"/>
  <c r="J1211" i="7"/>
  <c r="L1214" i="7"/>
  <c r="S1206" i="7"/>
  <c r="O1215" i="7"/>
  <c r="N1215" i="7"/>
  <c r="J1215" i="7"/>
  <c r="K1215" i="7"/>
  <c r="P1210" i="7"/>
  <c r="T1210" i="7"/>
  <c r="Q1210" i="7"/>
  <c r="U1210" i="7"/>
  <c r="R1210" i="7"/>
  <c r="S1210" i="7"/>
  <c r="N1212" i="7"/>
  <c r="K1212" i="7"/>
  <c r="O1212" i="7"/>
  <c r="J1212" i="7"/>
  <c r="J1207" i="7"/>
  <c r="N1207" i="7"/>
  <c r="K1207" i="7"/>
  <c r="O1207" i="7"/>
  <c r="L1207" i="7"/>
  <c r="M1207" i="7"/>
  <c r="N1213" i="7"/>
  <c r="K1213" i="7"/>
  <c r="O1213" i="7"/>
  <c r="J1213" i="7"/>
  <c r="R1206" i="7"/>
  <c r="M1215" i="7"/>
  <c r="H121" i="1"/>
  <c r="AB121" i="1"/>
  <c r="AC121" i="1"/>
  <c r="AD121" i="1"/>
  <c r="AF121" i="1"/>
  <c r="AG121" i="1" s="1"/>
  <c r="AI121" i="1"/>
  <c r="F121" i="1"/>
  <c r="AD119" i="4"/>
  <c r="AI119" i="4" s="1"/>
  <c r="AC119" i="4"/>
  <c r="I119" i="4"/>
  <c r="J119" i="4"/>
  <c r="AA119" i="4"/>
  <c r="AB119" i="4"/>
  <c r="G119" i="4"/>
  <c r="AD118" i="4"/>
  <c r="AC118" i="4"/>
  <c r="Q1212" i="15"/>
  <c r="H1212" i="15"/>
  <c r="G1212" i="15"/>
  <c r="C1212" i="15"/>
  <c r="K119" i="4" l="1"/>
  <c r="AE121" i="1"/>
  <c r="H120" i="1"/>
  <c r="AB120" i="1"/>
  <c r="AC120" i="1"/>
  <c r="AD120" i="1"/>
  <c r="AF120" i="1"/>
  <c r="AG120" i="1" s="1"/>
  <c r="AI120" i="1"/>
  <c r="F120" i="1"/>
  <c r="Q1211" i="15"/>
  <c r="H1211" i="15"/>
  <c r="G1211" i="15"/>
  <c r="C1211" i="15"/>
  <c r="AE120" i="1" l="1"/>
  <c r="Q1211" i="14"/>
  <c r="H1211" i="14"/>
  <c r="G1211" i="14"/>
  <c r="C1211" i="14"/>
  <c r="H119" i="1" l="1"/>
  <c r="AB119" i="1"/>
  <c r="AC119" i="1"/>
  <c r="AD119" i="1"/>
  <c r="AF119" i="1"/>
  <c r="AG119" i="1" s="1"/>
  <c r="AI119" i="1"/>
  <c r="F119" i="1"/>
  <c r="Q1210" i="15"/>
  <c r="H1210" i="15"/>
  <c r="G1210" i="15"/>
  <c r="C1210" i="15"/>
  <c r="Q1210" i="14"/>
  <c r="H1210" i="14"/>
  <c r="G1210" i="14"/>
  <c r="C1210" i="14"/>
  <c r="AE119" i="1" l="1"/>
  <c r="H118" i="1"/>
  <c r="AB118" i="1"/>
  <c r="AC118" i="1"/>
  <c r="AD118" i="1"/>
  <c r="AF118" i="1"/>
  <c r="AG118" i="1" s="1"/>
  <c r="AI118" i="1"/>
  <c r="F118" i="1"/>
  <c r="W14" i="11"/>
  <c r="X14" i="11"/>
  <c r="W15" i="11"/>
  <c r="X15" i="11"/>
  <c r="AE118" i="1" l="1"/>
  <c r="Q1209" i="15"/>
  <c r="H1209" i="15"/>
  <c r="G1209" i="15"/>
  <c r="C1209" i="15"/>
  <c r="Q1209" i="14"/>
  <c r="H1209" i="14"/>
  <c r="G1209" i="14"/>
  <c r="C1209" i="14"/>
  <c r="AI118" i="4"/>
  <c r="G118" i="4"/>
  <c r="I118" i="4"/>
  <c r="J118" i="4"/>
  <c r="AA118" i="4"/>
  <c r="AB118" i="4"/>
  <c r="K118" i="4" l="1"/>
  <c r="H117" i="1"/>
  <c r="AB117" i="1"/>
  <c r="AC117" i="1"/>
  <c r="AD117" i="1"/>
  <c r="AF117" i="1"/>
  <c r="AG117" i="1" s="1"/>
  <c r="AI117" i="1"/>
  <c r="F117" i="1"/>
  <c r="Q1208" i="15"/>
  <c r="H1208" i="15"/>
  <c r="G1208" i="15"/>
  <c r="C1208" i="15"/>
  <c r="Q1208" i="14"/>
  <c r="H1208" i="14"/>
  <c r="G1208" i="14"/>
  <c r="C1208" i="14"/>
  <c r="AE117" i="1" l="1"/>
  <c r="H116" i="1"/>
  <c r="AB116" i="1"/>
  <c r="AC116" i="1"/>
  <c r="AD116" i="1"/>
  <c r="AF116" i="1"/>
  <c r="AG116" i="1" s="1"/>
  <c r="AI116" i="1"/>
  <c r="F116" i="1"/>
  <c r="AD117" i="4"/>
  <c r="AI117" i="4" s="1"/>
  <c r="AC117" i="4"/>
  <c r="I117" i="4"/>
  <c r="J117" i="4"/>
  <c r="AA117" i="4"/>
  <c r="AB117" i="4"/>
  <c r="G117" i="4"/>
  <c r="Q1207" i="15"/>
  <c r="H1207" i="15"/>
  <c r="G1207" i="15"/>
  <c r="C1207" i="15"/>
  <c r="Q1207" i="14"/>
  <c r="H1207" i="14"/>
  <c r="G1207" i="14"/>
  <c r="C1207" i="14"/>
  <c r="Y15" i="11"/>
  <c r="Y14" i="11"/>
  <c r="K117" i="4" l="1"/>
  <c r="AE116" i="1"/>
  <c r="H115" i="1"/>
  <c r="AB115" i="1"/>
  <c r="AC115" i="1"/>
  <c r="AD115" i="1"/>
  <c r="AF115" i="1"/>
  <c r="AG115" i="1" s="1"/>
  <c r="AI115" i="1"/>
  <c r="F115" i="1"/>
  <c r="G1206" i="15"/>
  <c r="H1206" i="15"/>
  <c r="C1206" i="15" s="1"/>
  <c r="Q1206" i="15"/>
  <c r="C1206" i="14"/>
  <c r="G1206" i="14"/>
  <c r="H1206" i="14"/>
  <c r="Q1206" i="14"/>
  <c r="G1205" i="14"/>
  <c r="H1205" i="14"/>
  <c r="C1205" i="14" s="1"/>
  <c r="Q1205" i="14"/>
  <c r="M39" i="3"/>
  <c r="W13" i="11"/>
  <c r="X13" i="11"/>
  <c r="Y13" i="11"/>
  <c r="F114" i="1"/>
  <c r="H114" i="1"/>
  <c r="AB114" i="1"/>
  <c r="AC114" i="1"/>
  <c r="AD114" i="1"/>
  <c r="AF114" i="1"/>
  <c r="AG114" i="1" s="1"/>
  <c r="AI114" i="1"/>
  <c r="AE115" i="1" l="1"/>
  <c r="AE114" i="1"/>
  <c r="H1205" i="15"/>
  <c r="C1205" i="15"/>
  <c r="G1205" i="15"/>
  <c r="Q1205" i="15"/>
  <c r="H1204" i="15"/>
  <c r="C1204" i="15"/>
  <c r="G1204" i="15"/>
  <c r="Q1204" i="15"/>
  <c r="AD116" i="4"/>
  <c r="AI116" i="4" s="1"/>
  <c r="AC116" i="4"/>
  <c r="G116" i="4"/>
  <c r="I116" i="4"/>
  <c r="J116" i="4"/>
  <c r="AA116" i="4"/>
  <c r="AB116" i="4"/>
  <c r="K116" i="4" l="1"/>
  <c r="F113" i="1"/>
  <c r="H113" i="1"/>
  <c r="AB113" i="1"/>
  <c r="AC113" i="1"/>
  <c r="AD113" i="1"/>
  <c r="AF113" i="1"/>
  <c r="AG113" i="1" s="1"/>
  <c r="AI113" i="1"/>
  <c r="H1203" i="15"/>
  <c r="C1203" i="15"/>
  <c r="G1203" i="15"/>
  <c r="Q1203" i="15"/>
  <c r="C1204" i="14"/>
  <c r="G1204" i="14"/>
  <c r="H1204" i="14"/>
  <c r="Q1204" i="14"/>
  <c r="AI112" i="1"/>
  <c r="AE113" i="1" l="1"/>
  <c r="F112" i="1"/>
  <c r="H112" i="1"/>
  <c r="AB112" i="1"/>
  <c r="AC112" i="1"/>
  <c r="AD112" i="1"/>
  <c r="AF112" i="1"/>
  <c r="AG112" i="1" s="1"/>
  <c r="G1203" i="14"/>
  <c r="H1203" i="14"/>
  <c r="C1203" i="14" s="1"/>
  <c r="Q1203" i="14"/>
  <c r="F111" i="1"/>
  <c r="H111" i="1"/>
  <c r="AB111" i="1"/>
  <c r="AC111" i="1"/>
  <c r="AD111" i="1"/>
  <c r="AF111" i="1"/>
  <c r="AG111" i="1" s="1"/>
  <c r="AI111" i="1"/>
  <c r="AD115" i="4"/>
  <c r="AC115" i="4"/>
  <c r="G1202" i="14"/>
  <c r="H1202" i="14"/>
  <c r="C1202" i="14" s="1"/>
  <c r="Q1202" i="14"/>
  <c r="C1202" i="15"/>
  <c r="G1202" i="15"/>
  <c r="H1202" i="15"/>
  <c r="Q1202" i="15"/>
  <c r="AE112" i="1" l="1"/>
  <c r="K1204" i="7"/>
  <c r="O1201" i="7"/>
  <c r="AE111" i="1"/>
  <c r="F110" i="1"/>
  <c r="H110" i="1"/>
  <c r="AB110" i="1"/>
  <c r="AC110" i="1"/>
  <c r="AD110" i="1"/>
  <c r="AF110" i="1"/>
  <c r="AG110" i="1" s="1"/>
  <c r="AI110" i="1"/>
  <c r="C1201" i="15"/>
  <c r="G1201" i="15"/>
  <c r="H1201" i="15"/>
  <c r="Q1201" i="15"/>
  <c r="G1201" i="14"/>
  <c r="H1201" i="14"/>
  <c r="C1201" i="14" s="1"/>
  <c r="Q1201" i="14"/>
  <c r="G1199" i="7"/>
  <c r="G1200" i="7"/>
  <c r="G1201" i="7"/>
  <c r="G1202" i="7"/>
  <c r="G1203" i="7"/>
  <c r="G1204" i="7"/>
  <c r="G1205" i="7"/>
  <c r="G1206" i="7"/>
  <c r="G1207" i="7"/>
  <c r="G1208" i="7"/>
  <c r="I1199" i="7"/>
  <c r="I1200" i="7"/>
  <c r="I1201" i="7"/>
  <c r="I1202" i="7"/>
  <c r="I1203" i="7"/>
  <c r="I1204" i="7"/>
  <c r="I1205" i="7"/>
  <c r="I1206" i="7"/>
  <c r="I1207" i="7"/>
  <c r="I1208" i="7"/>
  <c r="H1199" i="7"/>
  <c r="H1200" i="7"/>
  <c r="H1201" i="7" s="1"/>
  <c r="H1202" i="7" s="1"/>
  <c r="H1203" i="7" s="1"/>
  <c r="H1204" i="7" s="1"/>
  <c r="H1205" i="7" s="1"/>
  <c r="H1206" i="7" s="1"/>
  <c r="H1207" i="7" s="1"/>
  <c r="H1208" i="7" s="1"/>
  <c r="J1196" i="6"/>
  <c r="K1196" i="6"/>
  <c r="L1196" i="6"/>
  <c r="M1196" i="6"/>
  <c r="N1196" i="6"/>
  <c r="O1196" i="6"/>
  <c r="J1197" i="6"/>
  <c r="K1197" i="6"/>
  <c r="L1197" i="6"/>
  <c r="M1197" i="6"/>
  <c r="N1197" i="6"/>
  <c r="O1197" i="6"/>
  <c r="J1198" i="6"/>
  <c r="K1198" i="6"/>
  <c r="L1198" i="6"/>
  <c r="M1198" i="6"/>
  <c r="N1198" i="6"/>
  <c r="O1198" i="6"/>
  <c r="J1199" i="6"/>
  <c r="K1199" i="6"/>
  <c r="L1199" i="6"/>
  <c r="M1199" i="6"/>
  <c r="N1199" i="6"/>
  <c r="O1199" i="6"/>
  <c r="J1200" i="6"/>
  <c r="K1200" i="6"/>
  <c r="L1200" i="6"/>
  <c r="M1200" i="6"/>
  <c r="N1200" i="6"/>
  <c r="O1200" i="6"/>
  <c r="F109" i="1"/>
  <c r="H109" i="1"/>
  <c r="AB109" i="1"/>
  <c r="AC109" i="1"/>
  <c r="AD109" i="1"/>
  <c r="AF109" i="1"/>
  <c r="AG109" i="1" s="1"/>
  <c r="AI109" i="1"/>
  <c r="AE109" i="1" l="1"/>
  <c r="Q1198" i="6"/>
  <c r="AE110" i="1"/>
  <c r="P1199" i="6"/>
  <c r="O1204" i="7"/>
  <c r="J1204" i="7"/>
  <c r="L1204" i="7"/>
  <c r="Q1196" i="6"/>
  <c r="Q1195" i="7" s="1"/>
  <c r="P1200" i="7"/>
  <c r="Q1197" i="6"/>
  <c r="S1196" i="7" s="1"/>
  <c r="Q1203" i="7"/>
  <c r="P1201" i="7"/>
  <c r="N1203" i="7"/>
  <c r="U1204" i="7"/>
  <c r="P1200" i="6"/>
  <c r="M1199" i="7" s="1"/>
  <c r="Q1199" i="6"/>
  <c r="N1204" i="7"/>
  <c r="T1203" i="7"/>
  <c r="R1203" i="7"/>
  <c r="U1203" i="7"/>
  <c r="S1203" i="7"/>
  <c r="K1203" i="7"/>
  <c r="P1198" i="6"/>
  <c r="M1204" i="7"/>
  <c r="N1201" i="7"/>
  <c r="L1201" i="7"/>
  <c r="J1201" i="7"/>
  <c r="M1201" i="7"/>
  <c r="R1200" i="7"/>
  <c r="R1202" i="7"/>
  <c r="T1201" i="7"/>
  <c r="K1201" i="7"/>
  <c r="T1200" i="7"/>
  <c r="P1197" i="6"/>
  <c r="Q1196" i="7"/>
  <c r="Q1200" i="6"/>
  <c r="R1199" i="7" s="1"/>
  <c r="P1196" i="6"/>
  <c r="T1196" i="7"/>
  <c r="P1195" i="7" l="1"/>
  <c r="L1199" i="7"/>
  <c r="U1195" i="7"/>
  <c r="R1195" i="7"/>
  <c r="S1195" i="7"/>
  <c r="P1196" i="7"/>
  <c r="S1199" i="7"/>
  <c r="T1195" i="7"/>
  <c r="P1199" i="7"/>
  <c r="U1196" i="7"/>
  <c r="R1204" i="7"/>
  <c r="Q1200" i="7"/>
  <c r="Q1201" i="7"/>
  <c r="R1201" i="7"/>
  <c r="P1203" i="7"/>
  <c r="R1196" i="7"/>
  <c r="U1200" i="7"/>
  <c r="U1201" i="7"/>
  <c r="S1201" i="7"/>
  <c r="T1199" i="7"/>
  <c r="S1200" i="7"/>
  <c r="K1199" i="7"/>
  <c r="J1199" i="7"/>
  <c r="P1204" i="7"/>
  <c r="T1204" i="7"/>
  <c r="O1199" i="7"/>
  <c r="Q1204" i="7"/>
  <c r="N1199" i="7"/>
  <c r="Q1199" i="7"/>
  <c r="U1199" i="7"/>
  <c r="S1204" i="7"/>
  <c r="J1203" i="7"/>
  <c r="M1203" i="7"/>
  <c r="O1203" i="7"/>
  <c r="L1203" i="7"/>
  <c r="J1200" i="7"/>
  <c r="L1200" i="7"/>
  <c r="N1200" i="7"/>
  <c r="O1200" i="7"/>
  <c r="K1200" i="7"/>
  <c r="U1202" i="7"/>
  <c r="P1202" i="7"/>
  <c r="T1202" i="7"/>
  <c r="Q1202" i="7"/>
  <c r="S1202" i="7"/>
  <c r="N1202" i="7"/>
  <c r="O1202" i="7"/>
  <c r="K1202" i="7"/>
  <c r="M1202" i="7"/>
  <c r="L1202" i="7"/>
  <c r="J1202" i="7"/>
  <c r="M1200" i="7"/>
  <c r="O1196" i="7"/>
  <c r="N1196" i="7"/>
  <c r="N1195" i="7"/>
  <c r="O1195" i="7"/>
  <c r="M1196" i="7"/>
  <c r="M1195" i="7"/>
  <c r="C1200" i="15" l="1"/>
  <c r="G1200" i="15"/>
  <c r="H1200" i="15"/>
  <c r="G1200" i="14"/>
  <c r="H1200" i="14"/>
  <c r="C1200" i="14" s="1"/>
  <c r="Q1200" i="14"/>
  <c r="G115" i="4"/>
  <c r="I115" i="4"/>
  <c r="J115" i="4"/>
  <c r="AA115" i="4"/>
  <c r="AB115" i="4"/>
  <c r="AI115" i="4"/>
  <c r="F108" i="1"/>
  <c r="H108" i="1"/>
  <c r="AB108" i="1"/>
  <c r="AC108" i="1"/>
  <c r="AD108" i="1"/>
  <c r="AF108" i="1"/>
  <c r="AG108" i="1" s="1"/>
  <c r="AI108" i="1"/>
  <c r="K115" i="4" l="1"/>
  <c r="AE108" i="1"/>
  <c r="Q1200" i="15" l="1"/>
  <c r="Q1199" i="15"/>
  <c r="H1199" i="15"/>
  <c r="C1199" i="15" s="1"/>
  <c r="G1199" i="15"/>
  <c r="Q1199" i="14"/>
  <c r="H1199" i="14"/>
  <c r="G1199" i="14"/>
  <c r="C1199" i="14"/>
  <c r="AD114" i="4"/>
  <c r="AI114" i="4" s="1"/>
  <c r="AC114" i="4"/>
  <c r="I114" i="4"/>
  <c r="J114" i="4"/>
  <c r="AA114" i="4"/>
  <c r="AB114" i="4"/>
  <c r="AD113" i="4"/>
  <c r="AC113" i="4"/>
  <c r="K11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AB3" i="11"/>
  <c r="AB4" i="11"/>
  <c r="AB5" i="11"/>
  <c r="AB6" i="11"/>
  <c r="AB7" i="11"/>
  <c r="AB8" i="11"/>
  <c r="AB9" i="11"/>
  <c r="AB10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7" i="11"/>
  <c r="AB68" i="11"/>
  <c r="AB69" i="11"/>
  <c r="AB70" i="11"/>
  <c r="AB71" i="11"/>
  <c r="AB72" i="11"/>
  <c r="AB73" i="11"/>
  <c r="AB74" i="11"/>
  <c r="AB75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102" i="11"/>
  <c r="AB103" i="11"/>
  <c r="AB104" i="11"/>
  <c r="AB105" i="11"/>
  <c r="AB106" i="11"/>
  <c r="AB107" i="11"/>
  <c r="AB108" i="11"/>
  <c r="AB109" i="11"/>
  <c r="AB110" i="11"/>
  <c r="AB111" i="11"/>
  <c r="AB112" i="11"/>
  <c r="AB113" i="11"/>
  <c r="AB114" i="11"/>
  <c r="AB115" i="11"/>
  <c r="AB116" i="11"/>
  <c r="AB117" i="11"/>
  <c r="AB118" i="11"/>
  <c r="AB119" i="11"/>
  <c r="AB120" i="11"/>
  <c r="AB121" i="11"/>
  <c r="AB122" i="11"/>
  <c r="AB123" i="11"/>
  <c r="AB124" i="11"/>
  <c r="AB125" i="11"/>
  <c r="AB126" i="11"/>
  <c r="AB127" i="11"/>
  <c r="AB128" i="11"/>
  <c r="AB129" i="11"/>
  <c r="AB130" i="11"/>
  <c r="AB131" i="11"/>
  <c r="AB132" i="11"/>
  <c r="AB133" i="11"/>
  <c r="AB134" i="11"/>
  <c r="AB135" i="11"/>
  <c r="AB136" i="11"/>
  <c r="AB137" i="11"/>
  <c r="AB138" i="11"/>
  <c r="AB139" i="11"/>
  <c r="AB140" i="11"/>
  <c r="AB141" i="11"/>
  <c r="AB142" i="11"/>
  <c r="AB143" i="11"/>
  <c r="AB144" i="11"/>
  <c r="AB145" i="11"/>
  <c r="AB146" i="11"/>
  <c r="AB147" i="11"/>
  <c r="AB148" i="11"/>
  <c r="AB149" i="11"/>
  <c r="AB150" i="11"/>
  <c r="AB151" i="11"/>
  <c r="AB152" i="11"/>
  <c r="AB153" i="11"/>
  <c r="AB154" i="11"/>
  <c r="AB155" i="11"/>
  <c r="AB156" i="11"/>
  <c r="AB157" i="11"/>
  <c r="AB158" i="11"/>
  <c r="AB159" i="11"/>
  <c r="AB160" i="11"/>
  <c r="AB161" i="11"/>
  <c r="AB162" i="11"/>
  <c r="AB163" i="11"/>
  <c r="AB164" i="11"/>
  <c r="AB165" i="11"/>
  <c r="AB166" i="11"/>
  <c r="AB167" i="11"/>
  <c r="AB168" i="11"/>
  <c r="AB169" i="11"/>
  <c r="AB170" i="11"/>
  <c r="AB171" i="11"/>
  <c r="AB172" i="11"/>
  <c r="AB173" i="11"/>
  <c r="AB174" i="11"/>
  <c r="AB175" i="11"/>
  <c r="AB176" i="11"/>
  <c r="AB177" i="11"/>
  <c r="AB178" i="11"/>
  <c r="AB179" i="11"/>
  <c r="AB180" i="11"/>
  <c r="AB181" i="11"/>
  <c r="AB182" i="11"/>
  <c r="AB183" i="11"/>
  <c r="AB184" i="11"/>
  <c r="AB185" i="11"/>
  <c r="AB186" i="11"/>
  <c r="AB187" i="11"/>
  <c r="AB188" i="11"/>
  <c r="AB189" i="11"/>
  <c r="AB190" i="11"/>
  <c r="AB191" i="11"/>
  <c r="AB192" i="11"/>
  <c r="AB193" i="11"/>
  <c r="AB194" i="11"/>
  <c r="AB195" i="11"/>
  <c r="AB196" i="11"/>
  <c r="AB197" i="11"/>
  <c r="AB198" i="11"/>
  <c r="AB199" i="11"/>
  <c r="AB200" i="11"/>
  <c r="AB201" i="11"/>
  <c r="AB202" i="11"/>
  <c r="AB203" i="11"/>
  <c r="AB204" i="11"/>
  <c r="AB205" i="11"/>
  <c r="AB206" i="11"/>
  <c r="AB207" i="11"/>
  <c r="AB208" i="11"/>
  <c r="AB209" i="11"/>
  <c r="AB210" i="11"/>
  <c r="AB211" i="11"/>
  <c r="AB212" i="11"/>
  <c r="AB213" i="11"/>
  <c r="AB214" i="11"/>
  <c r="AB215" i="11"/>
  <c r="AB216" i="11"/>
  <c r="AB217" i="11"/>
  <c r="AB218" i="11"/>
  <c r="AB219" i="11"/>
  <c r="AB220" i="11"/>
  <c r="AB221" i="11"/>
  <c r="AB222" i="11"/>
  <c r="AB223" i="11"/>
  <c r="AB224" i="11"/>
  <c r="AB225" i="11"/>
  <c r="AB226" i="11"/>
  <c r="AB227" i="11"/>
  <c r="AB228" i="11"/>
  <c r="AB229" i="11"/>
  <c r="AB230" i="11"/>
  <c r="AB231" i="11"/>
  <c r="AB232" i="11"/>
  <c r="AB233" i="11"/>
  <c r="AB234" i="11"/>
  <c r="AB235" i="11"/>
  <c r="AB236" i="11"/>
  <c r="AB237" i="11"/>
  <c r="AB238" i="11"/>
  <c r="AB239" i="11"/>
  <c r="AB240" i="11"/>
  <c r="AB241" i="11"/>
  <c r="AB242" i="11"/>
  <c r="AB243" i="11"/>
  <c r="AB244" i="11"/>
  <c r="AB245" i="11"/>
  <c r="AB246" i="11"/>
  <c r="AB247" i="11"/>
  <c r="AB248" i="11"/>
  <c r="AB249" i="11"/>
  <c r="AB250" i="11"/>
  <c r="AB251" i="11"/>
  <c r="AB252" i="11"/>
  <c r="AB253" i="11"/>
  <c r="AB254" i="11"/>
  <c r="AB255" i="11"/>
  <c r="AB256" i="11"/>
  <c r="AB257" i="11"/>
  <c r="AB258" i="11"/>
  <c r="AB259" i="11"/>
  <c r="AB260" i="11"/>
  <c r="AB261" i="11"/>
  <c r="AB262" i="11"/>
  <c r="AB263" i="11"/>
  <c r="AB264" i="11"/>
  <c r="AB265" i="11"/>
  <c r="AB266" i="11"/>
  <c r="AB267" i="11"/>
  <c r="AB268" i="11"/>
  <c r="AB269" i="11"/>
  <c r="AB270" i="11"/>
  <c r="AB271" i="11"/>
  <c r="AB272" i="11"/>
  <c r="AB273" i="11"/>
  <c r="AB274" i="11"/>
  <c r="AB275" i="11"/>
  <c r="AB276" i="11"/>
  <c r="AB277" i="11"/>
  <c r="AB278" i="11"/>
  <c r="AB279" i="11"/>
  <c r="AB280" i="11"/>
  <c r="AB281" i="11"/>
  <c r="AB282" i="11"/>
  <c r="AB283" i="11"/>
  <c r="AB284" i="11"/>
  <c r="AB285" i="11"/>
  <c r="AB286" i="11"/>
  <c r="AB287" i="11"/>
  <c r="AB288" i="11"/>
  <c r="AB289" i="11"/>
  <c r="AB290" i="11"/>
  <c r="AB291" i="11"/>
  <c r="AB292" i="11"/>
  <c r="AB293" i="11"/>
  <c r="AB294" i="11"/>
  <c r="AB295" i="11"/>
  <c r="AB296" i="11"/>
  <c r="AB297" i="11"/>
  <c r="AB298" i="11"/>
  <c r="AB299" i="11"/>
  <c r="AB300" i="11"/>
  <c r="AB301" i="11"/>
  <c r="AB302" i="11"/>
  <c r="AB303" i="11"/>
  <c r="AB304" i="11"/>
  <c r="AB305" i="11"/>
  <c r="AB306" i="11"/>
  <c r="AB307" i="11"/>
  <c r="AB308" i="11"/>
  <c r="AB309" i="11"/>
  <c r="AB310" i="11"/>
  <c r="AB311" i="11"/>
  <c r="AB312" i="11"/>
  <c r="AB313" i="11"/>
  <c r="AB314" i="11"/>
  <c r="AB315" i="11"/>
  <c r="AB316" i="11"/>
  <c r="AB317" i="11"/>
  <c r="AB318" i="11"/>
  <c r="AB319" i="11"/>
  <c r="AB320" i="11"/>
  <c r="AB321" i="11"/>
  <c r="AB322" i="11"/>
  <c r="AB323" i="11"/>
  <c r="AB324" i="11"/>
  <c r="AB325" i="11"/>
  <c r="AB326" i="11"/>
  <c r="AB327" i="11"/>
  <c r="AB328" i="11"/>
  <c r="AB329" i="11"/>
  <c r="AB330" i="11"/>
  <c r="AB331" i="11"/>
  <c r="AB332" i="11"/>
  <c r="AB333" i="11"/>
  <c r="AB334" i="11"/>
  <c r="AB335" i="11"/>
  <c r="AB336" i="11"/>
  <c r="AB337" i="11"/>
  <c r="AB338" i="11"/>
  <c r="AB339" i="11"/>
  <c r="AB340" i="11"/>
  <c r="AB341" i="11"/>
  <c r="AB342" i="11"/>
  <c r="AB343" i="11"/>
  <c r="AB344" i="11"/>
  <c r="AB345" i="11"/>
  <c r="AB346" i="11"/>
  <c r="AB347" i="11"/>
  <c r="AB348" i="11"/>
  <c r="AB349" i="11"/>
  <c r="AB350" i="11"/>
  <c r="AB351" i="11"/>
  <c r="AB352" i="11"/>
  <c r="AB353" i="11"/>
  <c r="AB354" i="11"/>
  <c r="AB355" i="11"/>
  <c r="AB356" i="11"/>
  <c r="AB357" i="11"/>
  <c r="AB358" i="11"/>
  <c r="AB359" i="11"/>
  <c r="AB360" i="11"/>
  <c r="AB361" i="11"/>
  <c r="AB362" i="11"/>
  <c r="AB363" i="11"/>
  <c r="AB364" i="11"/>
  <c r="AB365" i="11"/>
  <c r="AB366" i="11"/>
  <c r="AB367" i="11"/>
  <c r="AB368" i="11"/>
  <c r="AB369" i="11"/>
  <c r="AB370" i="11"/>
  <c r="AB371" i="11"/>
  <c r="AB372" i="11"/>
  <c r="AB373" i="11"/>
  <c r="AB374" i="11"/>
  <c r="AB375" i="11"/>
  <c r="AB376" i="11"/>
  <c r="AB377" i="11"/>
  <c r="AB378" i="11"/>
  <c r="AB379" i="11"/>
  <c r="AB380" i="11"/>
  <c r="AB381" i="11"/>
  <c r="AB382" i="11"/>
  <c r="AB383" i="11"/>
  <c r="AB384" i="11"/>
  <c r="AB385" i="11"/>
  <c r="AB386" i="11"/>
  <c r="AB387" i="11"/>
  <c r="AB388" i="11"/>
  <c r="AB389" i="11"/>
  <c r="AB390" i="11"/>
  <c r="AB391" i="11"/>
  <c r="AB392" i="11"/>
  <c r="AB393" i="11"/>
  <c r="AB394" i="11"/>
  <c r="AB395" i="11"/>
  <c r="AB396" i="11"/>
  <c r="AB397" i="11"/>
  <c r="AB398" i="11"/>
  <c r="AB399" i="11"/>
  <c r="AB400" i="11"/>
  <c r="AB401" i="11"/>
  <c r="AB402" i="11"/>
  <c r="AB403" i="11"/>
  <c r="AB404" i="11"/>
  <c r="AB405" i="11"/>
  <c r="AB406" i="11"/>
  <c r="AB407" i="11"/>
  <c r="AB408" i="11"/>
  <c r="AB409" i="11"/>
  <c r="AB410" i="11"/>
  <c r="AB411" i="11"/>
  <c r="AB412" i="11"/>
  <c r="AB413" i="11"/>
  <c r="AB414" i="11"/>
  <c r="AB415" i="11"/>
  <c r="AB416" i="11"/>
  <c r="AB417" i="11"/>
  <c r="AB418" i="11"/>
  <c r="AB419" i="11"/>
  <c r="AB420" i="11"/>
  <c r="AB421" i="11"/>
  <c r="AB422" i="11"/>
  <c r="AB423" i="11"/>
  <c r="AB424" i="11"/>
  <c r="AB425" i="11"/>
  <c r="AB426" i="11"/>
  <c r="AB427" i="11"/>
  <c r="AB428" i="11"/>
  <c r="AB429" i="11"/>
  <c r="AB430" i="11"/>
  <c r="AB431" i="11"/>
  <c r="AB432" i="11"/>
  <c r="AB433" i="11"/>
  <c r="AB434" i="11"/>
  <c r="AB435" i="11"/>
  <c r="AB436" i="11"/>
  <c r="AB437" i="11"/>
  <c r="AB438" i="11"/>
  <c r="AB439" i="11"/>
  <c r="AB440" i="11"/>
  <c r="AB441" i="11"/>
  <c r="AB442" i="11"/>
  <c r="AB443" i="11"/>
  <c r="AB444" i="11"/>
  <c r="AB445" i="11"/>
  <c r="AB446" i="11"/>
  <c r="AB447" i="11"/>
  <c r="AB448" i="11"/>
  <c r="AB449" i="11"/>
  <c r="AB450" i="11"/>
  <c r="AB451" i="11"/>
  <c r="AB452" i="11"/>
  <c r="AB453" i="11"/>
  <c r="AB454" i="11"/>
  <c r="AB455" i="11"/>
  <c r="AB456" i="11"/>
  <c r="AB457" i="11"/>
  <c r="AB458" i="11"/>
  <c r="AB459" i="11"/>
  <c r="AB460" i="11"/>
  <c r="AB461" i="11"/>
  <c r="AB462" i="11"/>
  <c r="AB463" i="11"/>
  <c r="AB464" i="11"/>
  <c r="AB465" i="11"/>
  <c r="AB466" i="11"/>
  <c r="AB467" i="11"/>
  <c r="AB468" i="11"/>
  <c r="AB469" i="11"/>
  <c r="AB470" i="11"/>
  <c r="AB471" i="11"/>
  <c r="AB472" i="11"/>
  <c r="AB473" i="11"/>
  <c r="AB474" i="11"/>
  <c r="AB475" i="11"/>
  <c r="AB476" i="11"/>
  <c r="AB477" i="11"/>
  <c r="AB478" i="11"/>
  <c r="AB479" i="11"/>
  <c r="AB480" i="11"/>
  <c r="AB481" i="11"/>
  <c r="AB482" i="11"/>
  <c r="AB483" i="11"/>
  <c r="AB484" i="11"/>
  <c r="AB485" i="11"/>
  <c r="AB486" i="11"/>
  <c r="AB487" i="11"/>
  <c r="AB488" i="11"/>
  <c r="AB489" i="11"/>
  <c r="AB490" i="11"/>
  <c r="AB491" i="11"/>
  <c r="AB492" i="11"/>
  <c r="AB493" i="11"/>
  <c r="AB494" i="11"/>
  <c r="AB495" i="11"/>
  <c r="AB496" i="11"/>
  <c r="AB497" i="11"/>
  <c r="AB498" i="11"/>
  <c r="AB499" i="11"/>
  <c r="AB500" i="11"/>
  <c r="AB501" i="11"/>
  <c r="AB502" i="11"/>
  <c r="AB503" i="11"/>
  <c r="AB504" i="11"/>
  <c r="AB505" i="11"/>
  <c r="AB506" i="11"/>
  <c r="AB507" i="11"/>
  <c r="AB508" i="11"/>
  <c r="AB509" i="11"/>
  <c r="AB510" i="11"/>
  <c r="AB511" i="11"/>
  <c r="AB512" i="11"/>
  <c r="AB513" i="11"/>
  <c r="AB514" i="11"/>
  <c r="AB515" i="11"/>
  <c r="AB516" i="11"/>
  <c r="AB517" i="11"/>
  <c r="AB518" i="11"/>
  <c r="AB519" i="11"/>
  <c r="AB520" i="11"/>
  <c r="AB521" i="11"/>
  <c r="AB522" i="11"/>
  <c r="AB523" i="11"/>
  <c r="AB524" i="11"/>
  <c r="AB525" i="11"/>
  <c r="AB526" i="11"/>
  <c r="AB527" i="11"/>
  <c r="AB528" i="11"/>
  <c r="AB529" i="11"/>
  <c r="AB530" i="11"/>
  <c r="AB531" i="11"/>
  <c r="AB532" i="11"/>
  <c r="AB533" i="11"/>
  <c r="AB534" i="11"/>
  <c r="AB535" i="11"/>
  <c r="AB536" i="11"/>
  <c r="AB537" i="11"/>
  <c r="AB538" i="11"/>
  <c r="AB539" i="11"/>
  <c r="AB540" i="11"/>
  <c r="AB541" i="11"/>
  <c r="AB542" i="11"/>
  <c r="AB543" i="11"/>
  <c r="AB544" i="11"/>
  <c r="AB545" i="11"/>
  <c r="AB546" i="11"/>
  <c r="AB547" i="11"/>
  <c r="AB548" i="11"/>
  <c r="AB549" i="11"/>
  <c r="AB550" i="11"/>
  <c r="AB551" i="11"/>
  <c r="AB552" i="11"/>
  <c r="AB553" i="11"/>
  <c r="AB554" i="11"/>
  <c r="AB555" i="11"/>
  <c r="AB556" i="11"/>
  <c r="AB557" i="11"/>
  <c r="AB558" i="11"/>
  <c r="AB559" i="11"/>
  <c r="AB560" i="11"/>
  <c r="AB561" i="11"/>
  <c r="AB562" i="11"/>
  <c r="AB563" i="11"/>
  <c r="AB564" i="11"/>
  <c r="AB565" i="11"/>
  <c r="AB566" i="11"/>
  <c r="AB567" i="11"/>
  <c r="AB568" i="11"/>
  <c r="AB569" i="11"/>
  <c r="AB570" i="11"/>
  <c r="AB571" i="11"/>
  <c r="AB572" i="11"/>
  <c r="AB573" i="11"/>
  <c r="AB574" i="11"/>
  <c r="AB575" i="11"/>
  <c r="AB576" i="11"/>
  <c r="AB577" i="11"/>
  <c r="AB578" i="11"/>
  <c r="AB579" i="11"/>
  <c r="AB580" i="11"/>
  <c r="AB581" i="11"/>
  <c r="AB582" i="11"/>
  <c r="AB583" i="11"/>
  <c r="AB584" i="11"/>
  <c r="AB585" i="11"/>
  <c r="AB586" i="11"/>
  <c r="AB587" i="11"/>
  <c r="AB588" i="11"/>
  <c r="AB589" i="11"/>
  <c r="AB590" i="11"/>
  <c r="AB591" i="11"/>
  <c r="AB592" i="11"/>
  <c r="AB593" i="11"/>
  <c r="AB594" i="11"/>
  <c r="AB595" i="11"/>
  <c r="AB596" i="11"/>
  <c r="AB597" i="11"/>
  <c r="AB598" i="11"/>
  <c r="AB599" i="11"/>
  <c r="AB600" i="11"/>
  <c r="AB601" i="11"/>
  <c r="AB602" i="11"/>
  <c r="AB603" i="11"/>
  <c r="AB604" i="11"/>
  <c r="AB605" i="11"/>
  <c r="AB606" i="11"/>
  <c r="AB607" i="11"/>
  <c r="AB608" i="11"/>
  <c r="AB609" i="11"/>
  <c r="AB610" i="11"/>
  <c r="AB611" i="11"/>
  <c r="AB612" i="11"/>
  <c r="AB613" i="11"/>
  <c r="AB614" i="11"/>
  <c r="AB615" i="11"/>
  <c r="AB616" i="11"/>
  <c r="AB617" i="11"/>
  <c r="AB618" i="11"/>
  <c r="AB619" i="11"/>
  <c r="AB620" i="11"/>
  <c r="AB621" i="11"/>
  <c r="AB622" i="11"/>
  <c r="AB623" i="11"/>
  <c r="AB624" i="11"/>
  <c r="AB625" i="11"/>
  <c r="AB626" i="11"/>
  <c r="AB627" i="11"/>
  <c r="AB628" i="11"/>
  <c r="AB629" i="11"/>
  <c r="AB630" i="11"/>
  <c r="AB631" i="11"/>
  <c r="AB632" i="11"/>
  <c r="AB633" i="11"/>
  <c r="AB634" i="11"/>
  <c r="AB635" i="11"/>
  <c r="AB636" i="11"/>
  <c r="AB637" i="11"/>
  <c r="AB638" i="11"/>
  <c r="AB639" i="11"/>
  <c r="AB640" i="11"/>
  <c r="AB641" i="11"/>
  <c r="AB642" i="11"/>
  <c r="AB643" i="11"/>
  <c r="AB644" i="11"/>
  <c r="AB645" i="11"/>
  <c r="AB646" i="11"/>
  <c r="AB647" i="11"/>
  <c r="AB648" i="11"/>
  <c r="AB649" i="11"/>
  <c r="AB650" i="11"/>
  <c r="AB651" i="11"/>
  <c r="AB652" i="11"/>
  <c r="AB653" i="11"/>
  <c r="AB654" i="11"/>
  <c r="AB655" i="11"/>
  <c r="AB656" i="11"/>
  <c r="AB657" i="11"/>
  <c r="AB658" i="11"/>
  <c r="AB659" i="11"/>
  <c r="AB660" i="11"/>
  <c r="AB661" i="11"/>
  <c r="AB662" i="11"/>
  <c r="AB663" i="11"/>
  <c r="AB664" i="11"/>
  <c r="AB665" i="11"/>
  <c r="AB666" i="11"/>
  <c r="AB667" i="11"/>
  <c r="AB668" i="11"/>
  <c r="AB669" i="11"/>
  <c r="AB670" i="11"/>
  <c r="AB671" i="11"/>
  <c r="AB672" i="11"/>
  <c r="AB673" i="11"/>
  <c r="AB674" i="11"/>
  <c r="AB675" i="11"/>
  <c r="AB676" i="11"/>
  <c r="AB677" i="11"/>
  <c r="AB678" i="11"/>
  <c r="AB679" i="11"/>
  <c r="AB680" i="11"/>
  <c r="AB681" i="11"/>
  <c r="AB682" i="11"/>
  <c r="AB683" i="11"/>
  <c r="AB684" i="11"/>
  <c r="AB685" i="11"/>
  <c r="AB686" i="11"/>
  <c r="AB687" i="11"/>
  <c r="AB688" i="11"/>
  <c r="AB689" i="11"/>
  <c r="AB690" i="11"/>
  <c r="AB691" i="11"/>
  <c r="AB692" i="11"/>
  <c r="AB693" i="11"/>
  <c r="AB694" i="11"/>
  <c r="AB695" i="11"/>
  <c r="AB696" i="11"/>
  <c r="AB697" i="11"/>
  <c r="AB698" i="11"/>
  <c r="AB699" i="11"/>
  <c r="AB700" i="11"/>
  <c r="AB701" i="11"/>
  <c r="AB702" i="11"/>
  <c r="AB703" i="11"/>
  <c r="AB704" i="11"/>
  <c r="AB705" i="11"/>
  <c r="AB706" i="11"/>
  <c r="AB707" i="11"/>
  <c r="AB708" i="11"/>
  <c r="AB709" i="11"/>
  <c r="AB710" i="11"/>
  <c r="AB711" i="11"/>
  <c r="AB712" i="11"/>
  <c r="AB713" i="11"/>
  <c r="AB714" i="11"/>
  <c r="AB715" i="11"/>
  <c r="AB716" i="11"/>
  <c r="AB717" i="11"/>
  <c r="AB718" i="11"/>
  <c r="AB719" i="11"/>
  <c r="AB720" i="11"/>
  <c r="AB721" i="11"/>
  <c r="AB722" i="11"/>
  <c r="AB723" i="11"/>
  <c r="AB724" i="11"/>
  <c r="AB725" i="11"/>
  <c r="AB726" i="11"/>
  <c r="AB727" i="11"/>
  <c r="AB728" i="11"/>
  <c r="AB729" i="11"/>
  <c r="AB730" i="11"/>
  <c r="AB731" i="11"/>
  <c r="AB732" i="11"/>
  <c r="AB733" i="11"/>
  <c r="AB734" i="11"/>
  <c r="AB735" i="11"/>
  <c r="AB736" i="11"/>
  <c r="AB737" i="11"/>
  <c r="AB738" i="11"/>
  <c r="AB739" i="11"/>
  <c r="AB740" i="11"/>
  <c r="AB741" i="11"/>
  <c r="AB742" i="11"/>
  <c r="AB743" i="11"/>
  <c r="AB744" i="11"/>
  <c r="AB745" i="11"/>
  <c r="AB746" i="11"/>
  <c r="AB747" i="11"/>
  <c r="AB748" i="11"/>
  <c r="AB749" i="11"/>
  <c r="AB750" i="11"/>
  <c r="AB751" i="11"/>
  <c r="AB752" i="11"/>
  <c r="AB753" i="11"/>
  <c r="AB754" i="11"/>
  <c r="AB755" i="11"/>
  <c r="AB756" i="11"/>
  <c r="AB757" i="11"/>
  <c r="AB758" i="11"/>
  <c r="AB759" i="11"/>
  <c r="AB760" i="11"/>
  <c r="AB761" i="11"/>
  <c r="AB762" i="11"/>
  <c r="AB763" i="11"/>
  <c r="AB764" i="11"/>
  <c r="AB765" i="11"/>
  <c r="AB766" i="11"/>
  <c r="AB767" i="11"/>
  <c r="AB768" i="11"/>
  <c r="AB769" i="11"/>
  <c r="AB770" i="11"/>
  <c r="AB771" i="11"/>
  <c r="AB772" i="11"/>
  <c r="AB773" i="11"/>
  <c r="AB774" i="11"/>
  <c r="AB775" i="11"/>
  <c r="AB776" i="11"/>
  <c r="AB777" i="11"/>
  <c r="AB778" i="11"/>
  <c r="AB779" i="11"/>
  <c r="AB780" i="11"/>
  <c r="AB781" i="11"/>
  <c r="AB782" i="11"/>
  <c r="AB783" i="11"/>
  <c r="AB784" i="11"/>
  <c r="AB785" i="11"/>
  <c r="AB786" i="11"/>
  <c r="AB787" i="11"/>
  <c r="AB788" i="11"/>
  <c r="AB789" i="11"/>
  <c r="AB790" i="11"/>
  <c r="AB791" i="11"/>
  <c r="AB792" i="11"/>
  <c r="AB793" i="11"/>
  <c r="AB794" i="11"/>
  <c r="AB795" i="11"/>
  <c r="AB796" i="11"/>
  <c r="AB797" i="11"/>
  <c r="AB798" i="11"/>
  <c r="AB799" i="11"/>
  <c r="AB800" i="11"/>
  <c r="AB801" i="11"/>
  <c r="AB802" i="11"/>
  <c r="AB803" i="11"/>
  <c r="AB804" i="11"/>
  <c r="AB805" i="11"/>
  <c r="AB806" i="11"/>
  <c r="AB807" i="11"/>
  <c r="AB808" i="11"/>
  <c r="AB809" i="11"/>
  <c r="AB810" i="11"/>
  <c r="AB811" i="11"/>
  <c r="AB812" i="11"/>
  <c r="AB813" i="11"/>
  <c r="AB814" i="11"/>
  <c r="AB815" i="11"/>
  <c r="AB816" i="11"/>
  <c r="AB817" i="11"/>
  <c r="AB818" i="11"/>
  <c r="AB819" i="11"/>
  <c r="AB820" i="11"/>
  <c r="AB821" i="11"/>
  <c r="AB822" i="11"/>
  <c r="AB823" i="11"/>
  <c r="AB824" i="11"/>
  <c r="AB825" i="11"/>
  <c r="AB826" i="11"/>
  <c r="AB827" i="11"/>
  <c r="AB828" i="11"/>
  <c r="AB829" i="11"/>
  <c r="AB830" i="11"/>
  <c r="AB831" i="11"/>
  <c r="AB832" i="11"/>
  <c r="AB833" i="11"/>
  <c r="AB834" i="11"/>
  <c r="AB835" i="11"/>
  <c r="AB836" i="11"/>
  <c r="AB837" i="11"/>
  <c r="AB838" i="11"/>
  <c r="AB839" i="11"/>
  <c r="AB840" i="11"/>
  <c r="AB841" i="11"/>
  <c r="AB842" i="11"/>
  <c r="AB843" i="11"/>
  <c r="AB844" i="11"/>
  <c r="AB845" i="11"/>
  <c r="AB846" i="11"/>
  <c r="AB847" i="11"/>
  <c r="AB848" i="11"/>
  <c r="AB849" i="11"/>
  <c r="AB850" i="11"/>
  <c r="AB851" i="11"/>
  <c r="AB852" i="11"/>
  <c r="AB853" i="11"/>
  <c r="AB854" i="11"/>
  <c r="AB855" i="11"/>
  <c r="AB856" i="11"/>
  <c r="AB857" i="11"/>
  <c r="AB858" i="11"/>
  <c r="AB859" i="11"/>
  <c r="AB860" i="11"/>
  <c r="AB861" i="11"/>
  <c r="AB862" i="11"/>
  <c r="AB863" i="11"/>
  <c r="AB864" i="11"/>
  <c r="AB865" i="11"/>
  <c r="AB866" i="11"/>
  <c r="AB867" i="11"/>
  <c r="AB868" i="11"/>
  <c r="AB869" i="11"/>
  <c r="AB870" i="11"/>
  <c r="AB871" i="11"/>
  <c r="AB872" i="11"/>
  <c r="AB873" i="11"/>
  <c r="AB874" i="11"/>
  <c r="AB875" i="11"/>
  <c r="AB876" i="11"/>
  <c r="AB877" i="11"/>
  <c r="AB878" i="11"/>
  <c r="AB879" i="11"/>
  <c r="AB880" i="11"/>
  <c r="AB881" i="11"/>
  <c r="AB882" i="11"/>
  <c r="AB883" i="11"/>
  <c r="AB884" i="11"/>
  <c r="AB885" i="11"/>
  <c r="AB886" i="11"/>
  <c r="AB887" i="11"/>
  <c r="AB888" i="11"/>
  <c r="AB889" i="11"/>
  <c r="AB890" i="11"/>
  <c r="AB891" i="11"/>
  <c r="AB892" i="11"/>
  <c r="AB893" i="11"/>
  <c r="AB894" i="11"/>
  <c r="AB895" i="11"/>
  <c r="AB896" i="11"/>
  <c r="W11" i="11"/>
  <c r="X11" i="11"/>
  <c r="Y11" i="11"/>
  <c r="W12" i="11"/>
  <c r="X12" i="11"/>
  <c r="Y12" i="11"/>
  <c r="K114" i="4" l="1"/>
  <c r="F107" i="1"/>
  <c r="H107" i="1"/>
  <c r="AB107" i="1"/>
  <c r="AC107" i="1"/>
  <c r="AD107" i="1"/>
  <c r="AF107" i="1"/>
  <c r="AG107" i="1" s="1"/>
  <c r="AI107" i="1"/>
  <c r="AA113" i="4"/>
  <c r="AB113" i="4"/>
  <c r="AI113" i="4"/>
  <c r="Q1198" i="14"/>
  <c r="H1198" i="14"/>
  <c r="G1198" i="14"/>
  <c r="C1198" i="14"/>
  <c r="G1198" i="15"/>
  <c r="H1198" i="15"/>
  <c r="Q1198" i="15"/>
  <c r="C1198" i="15"/>
  <c r="AE107" i="1" l="1"/>
  <c r="F106" i="1"/>
  <c r="F105" i="1"/>
  <c r="H106" i="1"/>
  <c r="AB106" i="1"/>
  <c r="AC106" i="1"/>
  <c r="AD106" i="1"/>
  <c r="AF106" i="1"/>
  <c r="AG106" i="1" s="1"/>
  <c r="AI106" i="1"/>
  <c r="C1196" i="14"/>
  <c r="C1197" i="14"/>
  <c r="G1196" i="14"/>
  <c r="G1197" i="14"/>
  <c r="Q1196" i="14"/>
  <c r="Q1197" i="14"/>
  <c r="H1196" i="14"/>
  <c r="H1197" i="14" s="1"/>
  <c r="Q1197" i="15"/>
  <c r="H1197" i="15"/>
  <c r="G1197" i="15"/>
  <c r="C1197" i="15"/>
  <c r="AE106" i="1" l="1"/>
  <c r="AB105" i="1"/>
  <c r="AC105" i="1"/>
  <c r="AD105" i="1"/>
  <c r="AF105" i="1"/>
  <c r="AG105" i="1" s="1"/>
  <c r="AI105" i="1"/>
  <c r="H105" i="1"/>
  <c r="C1196" i="15"/>
  <c r="G1196" i="15"/>
  <c r="H1196" i="15"/>
  <c r="Q1196" i="15"/>
  <c r="C1195" i="14"/>
  <c r="G1195" i="14"/>
  <c r="H1195" i="14"/>
  <c r="Q1195" i="14"/>
  <c r="G1198" i="7"/>
  <c r="H1198" i="7"/>
  <c r="I1198" i="7"/>
  <c r="J1195" i="6"/>
  <c r="K1195" i="6"/>
  <c r="L1195" i="6"/>
  <c r="M1195" i="6"/>
  <c r="N1195" i="6"/>
  <c r="O1195" i="6"/>
  <c r="F104" i="1"/>
  <c r="H104" i="1"/>
  <c r="AB104" i="1"/>
  <c r="AC104" i="1"/>
  <c r="AD104" i="1"/>
  <c r="AF104" i="1"/>
  <c r="AG104" i="1" s="1"/>
  <c r="AI104" i="1"/>
  <c r="AD112" i="4"/>
  <c r="AI112" i="4" s="1"/>
  <c r="AC112" i="4"/>
  <c r="I112" i="4"/>
  <c r="J112" i="4"/>
  <c r="AA112" i="4"/>
  <c r="AB112" i="4"/>
  <c r="Q1195" i="15"/>
  <c r="H1195" i="15"/>
  <c r="G1195" i="15"/>
  <c r="C1195" i="15"/>
  <c r="AD111" i="4"/>
  <c r="AI111" i="4" s="1"/>
  <c r="AC111" i="4"/>
  <c r="I111" i="4"/>
  <c r="J111" i="4"/>
  <c r="AA111" i="4"/>
  <c r="AB111" i="4"/>
  <c r="P1198" i="7" l="1"/>
  <c r="Q1195" i="6"/>
  <c r="T1197" i="7"/>
  <c r="AE105" i="1"/>
  <c r="Q1197" i="7"/>
  <c r="S1198" i="7"/>
  <c r="R1197" i="7"/>
  <c r="P1197" i="7"/>
  <c r="P1195" i="6"/>
  <c r="AE104" i="1"/>
  <c r="R1198" i="7"/>
  <c r="S1197" i="7"/>
  <c r="U1198" i="7"/>
  <c r="Q1198" i="7"/>
  <c r="T1198" i="7"/>
  <c r="U1197" i="7"/>
  <c r="K112" i="4"/>
  <c r="K111" i="4"/>
  <c r="K1198" i="7" l="1"/>
  <c r="N1198" i="7"/>
  <c r="O1198" i="7"/>
  <c r="J1198" i="7"/>
  <c r="M1198" i="7"/>
  <c r="O1197" i="7"/>
  <c r="N1197" i="7"/>
  <c r="L1198" i="7"/>
  <c r="M1197" i="7"/>
  <c r="H103" i="1"/>
  <c r="F103" i="1"/>
  <c r="AB103" i="1"/>
  <c r="AC103" i="1"/>
  <c r="AD103" i="1"/>
  <c r="AF103" i="1"/>
  <c r="AG103" i="1" s="1"/>
  <c r="AI103" i="1"/>
  <c r="G1194" i="14"/>
  <c r="H1194" i="14"/>
  <c r="C1194" i="14" s="1"/>
  <c r="Q1194" i="14"/>
  <c r="AE103" i="1" l="1"/>
  <c r="F102" i="1"/>
  <c r="H102" i="1"/>
  <c r="AB102" i="1"/>
  <c r="AC102" i="1"/>
  <c r="AD102" i="1"/>
  <c r="AF102" i="1"/>
  <c r="AG102" i="1" s="1"/>
  <c r="AI102" i="1"/>
  <c r="C1193" i="15"/>
  <c r="C1193" i="14"/>
  <c r="G1193" i="14"/>
  <c r="H1193" i="14"/>
  <c r="Q1193" i="14"/>
  <c r="J1192" i="6"/>
  <c r="K1192" i="6"/>
  <c r="L1192" i="6"/>
  <c r="M1192" i="6"/>
  <c r="N1192" i="6"/>
  <c r="O1192" i="6"/>
  <c r="J1193" i="6"/>
  <c r="K1193" i="6"/>
  <c r="L1193" i="6"/>
  <c r="M1193" i="6"/>
  <c r="N1193" i="6"/>
  <c r="O1193" i="6"/>
  <c r="J1194" i="6"/>
  <c r="K1194" i="6"/>
  <c r="L1194" i="6"/>
  <c r="M1194" i="6"/>
  <c r="N1194" i="6"/>
  <c r="O1194" i="6"/>
  <c r="Q1193" i="6" l="1"/>
  <c r="Q1192" i="6"/>
  <c r="AE102" i="1"/>
  <c r="Q1194" i="6"/>
  <c r="P1194" i="6"/>
  <c r="P1192" i="6"/>
  <c r="P1193" i="6"/>
  <c r="W9" i="11" l="1"/>
  <c r="X9" i="11"/>
  <c r="Y9" i="11"/>
  <c r="W10" i="11"/>
  <c r="X10" i="11"/>
  <c r="Y10" i="11"/>
  <c r="F101" i="1" l="1"/>
  <c r="H101" i="1"/>
  <c r="AB101" i="1"/>
  <c r="AC101" i="1"/>
  <c r="AD101" i="1"/>
  <c r="AF101" i="1"/>
  <c r="AG101" i="1" s="1"/>
  <c r="AI101" i="1"/>
  <c r="C1192" i="14"/>
  <c r="G1192" i="14"/>
  <c r="H1192" i="14"/>
  <c r="Q1192" i="14"/>
  <c r="F100" i="1"/>
  <c r="H100" i="1"/>
  <c r="AB100" i="1"/>
  <c r="AC100" i="1"/>
  <c r="AD100" i="1"/>
  <c r="AF100" i="1"/>
  <c r="AG100" i="1" s="1"/>
  <c r="AI100" i="1"/>
  <c r="G1191" i="14"/>
  <c r="H1191" i="14"/>
  <c r="C1191" i="14" s="1"/>
  <c r="Q1191" i="14"/>
  <c r="AC110" i="4"/>
  <c r="AD110" i="4"/>
  <c r="G1191" i="7"/>
  <c r="G1192" i="7"/>
  <c r="G1193" i="7"/>
  <c r="G1194" i="7"/>
  <c r="G1195" i="7"/>
  <c r="G1196" i="7"/>
  <c r="G1197" i="7"/>
  <c r="I1191" i="7"/>
  <c r="I1192" i="7"/>
  <c r="I1193" i="7"/>
  <c r="I1194" i="7"/>
  <c r="I1195" i="7"/>
  <c r="I1196" i="7"/>
  <c r="I1197" i="7"/>
  <c r="H1191" i="7"/>
  <c r="H1192" i="7" s="1"/>
  <c r="H1193" i="7" s="1"/>
  <c r="H1194" i="7" s="1"/>
  <c r="H1195" i="7" s="1"/>
  <c r="H1196" i="7" s="1"/>
  <c r="H1197" i="7" s="1"/>
  <c r="J1191" i="6"/>
  <c r="K1191" i="6"/>
  <c r="L1191" i="6"/>
  <c r="M1191" i="6"/>
  <c r="N1191" i="6"/>
  <c r="O1191" i="6"/>
  <c r="T1191" i="7"/>
  <c r="N1192" i="7"/>
  <c r="T1194" i="7"/>
  <c r="F99" i="1"/>
  <c r="H99" i="1"/>
  <c r="AB99" i="1"/>
  <c r="AC99" i="1"/>
  <c r="AD99" i="1"/>
  <c r="AF99" i="1"/>
  <c r="AG99" i="1" s="1"/>
  <c r="AI99" i="1"/>
  <c r="AE101" i="1" l="1"/>
  <c r="R1191" i="7"/>
  <c r="Q1191" i="6"/>
  <c r="S1193" i="7"/>
  <c r="AE100" i="1"/>
  <c r="U1194" i="7"/>
  <c r="Q1194" i="7"/>
  <c r="O1192" i="7"/>
  <c r="K1192" i="7"/>
  <c r="U1193" i="7"/>
  <c r="Q1193" i="7"/>
  <c r="L1195" i="7"/>
  <c r="R1194" i="7"/>
  <c r="T1193" i="7"/>
  <c r="L1192" i="7"/>
  <c r="R1193" i="7"/>
  <c r="S1194" i="7"/>
  <c r="P1191" i="7"/>
  <c r="U1191" i="7"/>
  <c r="P1194" i="7"/>
  <c r="J1192" i="7"/>
  <c r="AE99" i="1"/>
  <c r="Q1191" i="7"/>
  <c r="P1191" i="6"/>
  <c r="P1193" i="7"/>
  <c r="M1192" i="7"/>
  <c r="L1194" i="7"/>
  <c r="M1191" i="7"/>
  <c r="S1191" i="7"/>
  <c r="T1192" i="7"/>
  <c r="O1191" i="7" l="1"/>
  <c r="L1191" i="7"/>
  <c r="M1194" i="7"/>
  <c r="K1195" i="7"/>
  <c r="J1195" i="7"/>
  <c r="N1194" i="7"/>
  <c r="S1192" i="7"/>
  <c r="R1192" i="7"/>
  <c r="J1191" i="7"/>
  <c r="N1193" i="7"/>
  <c r="J1193" i="7"/>
  <c r="O1193" i="7"/>
  <c r="L1193" i="7"/>
  <c r="K1193" i="7"/>
  <c r="U1192" i="7"/>
  <c r="Q1192" i="7"/>
  <c r="M1193" i="7"/>
  <c r="O1194" i="7"/>
  <c r="K1194" i="7"/>
  <c r="K1191" i="7"/>
  <c r="P1192" i="7"/>
  <c r="N1191" i="7"/>
  <c r="J1194" i="7"/>
  <c r="G1190" i="14"/>
  <c r="H1190" i="14"/>
  <c r="C1190" i="14" s="1"/>
  <c r="Q1190" i="14"/>
  <c r="J1183" i="6"/>
  <c r="K1183" i="6"/>
  <c r="L1183" i="6"/>
  <c r="M1183" i="6"/>
  <c r="N1183" i="6"/>
  <c r="O1183" i="6"/>
  <c r="J1184" i="6"/>
  <c r="K1184" i="6"/>
  <c r="L1184" i="6"/>
  <c r="M1184" i="6"/>
  <c r="N1184" i="6"/>
  <c r="O1184" i="6"/>
  <c r="J1185" i="6"/>
  <c r="K1185" i="6"/>
  <c r="L1185" i="6"/>
  <c r="M1185" i="6"/>
  <c r="N1185" i="6"/>
  <c r="O1185" i="6"/>
  <c r="J1186" i="6"/>
  <c r="K1186" i="6"/>
  <c r="L1186" i="6"/>
  <c r="M1186" i="6"/>
  <c r="N1186" i="6"/>
  <c r="O1186" i="6"/>
  <c r="J1187" i="6"/>
  <c r="K1187" i="6"/>
  <c r="L1187" i="6"/>
  <c r="M1187" i="6"/>
  <c r="N1187" i="6"/>
  <c r="O1187" i="6"/>
  <c r="J1188" i="6"/>
  <c r="K1188" i="6"/>
  <c r="L1188" i="6"/>
  <c r="M1188" i="6"/>
  <c r="N1188" i="6"/>
  <c r="O1188" i="6"/>
  <c r="J1189" i="6"/>
  <c r="K1189" i="6"/>
  <c r="L1189" i="6"/>
  <c r="M1189" i="6"/>
  <c r="N1189" i="6"/>
  <c r="O1189" i="6"/>
  <c r="J1190" i="6"/>
  <c r="K1190" i="6"/>
  <c r="L1190" i="6"/>
  <c r="M1190" i="6"/>
  <c r="N1190" i="6"/>
  <c r="O1190" i="6"/>
  <c r="Q1189" i="6" l="1"/>
  <c r="P1190" i="6"/>
  <c r="Q1183" i="6"/>
  <c r="P1183" i="6"/>
  <c r="Q1184" i="6"/>
  <c r="Q1185" i="6"/>
  <c r="P1186" i="6"/>
  <c r="Q1190" i="6"/>
  <c r="Q1188" i="6"/>
  <c r="P1187" i="6"/>
  <c r="Q1186" i="6"/>
  <c r="P1184" i="6"/>
  <c r="P1188" i="6"/>
  <c r="P1185" i="6"/>
  <c r="P1189" i="6"/>
  <c r="Q1187" i="6"/>
  <c r="F98" i="1" l="1"/>
  <c r="H98" i="1"/>
  <c r="AB98" i="1"/>
  <c r="AC98" i="1"/>
  <c r="AD98" i="1"/>
  <c r="AF98" i="1"/>
  <c r="AG98" i="1" s="1"/>
  <c r="AI98" i="1"/>
  <c r="G1189" i="14"/>
  <c r="H1189" i="14"/>
  <c r="C1189" i="14" s="1"/>
  <c r="Q1189" i="14"/>
  <c r="AC109" i="4"/>
  <c r="AD109" i="4"/>
  <c r="AI109" i="4" s="1"/>
  <c r="A110" i="4"/>
  <c r="A111" i="4" s="1"/>
  <c r="A112" i="4" s="1"/>
  <c r="A113" i="4" s="1"/>
  <c r="A114" i="4" s="1"/>
  <c r="I110" i="4"/>
  <c r="J110" i="4"/>
  <c r="AA110" i="4"/>
  <c r="AB110" i="4"/>
  <c r="AI110" i="4"/>
  <c r="I109" i="4"/>
  <c r="J109" i="4"/>
  <c r="AA109" i="4"/>
  <c r="AB109" i="4"/>
  <c r="K109" i="4" l="1"/>
  <c r="AE98" i="1"/>
  <c r="K110" i="4"/>
  <c r="F97" i="1"/>
  <c r="H97" i="1"/>
  <c r="AB97" i="1"/>
  <c r="AC97" i="1"/>
  <c r="AD97" i="1"/>
  <c r="AF97" i="1"/>
  <c r="AG97" i="1" s="1"/>
  <c r="AI97" i="1"/>
  <c r="C1188" i="14"/>
  <c r="G1188" i="14"/>
  <c r="H1188" i="14"/>
  <c r="Q1188" i="14"/>
  <c r="AC106" i="4"/>
  <c r="AD106" i="4"/>
  <c r="AC107" i="4"/>
  <c r="AD107" i="4"/>
  <c r="AI107" i="4" s="1"/>
  <c r="AC108" i="4"/>
  <c r="AD108" i="4"/>
  <c r="AI108" i="4" s="1"/>
  <c r="I108" i="4"/>
  <c r="J108" i="4"/>
  <c r="AA108" i="4"/>
  <c r="AB108" i="4"/>
  <c r="I107" i="4"/>
  <c r="J107" i="4"/>
  <c r="AA107" i="4"/>
  <c r="AB107" i="4"/>
  <c r="I106" i="4"/>
  <c r="J106" i="4"/>
  <c r="AA106" i="4"/>
  <c r="AB106" i="4"/>
  <c r="AI106" i="4"/>
  <c r="F96" i="1"/>
  <c r="H96" i="1"/>
  <c r="AB96" i="1"/>
  <c r="AC96" i="1"/>
  <c r="AD96" i="1"/>
  <c r="AF96" i="1"/>
  <c r="AG96" i="1" s="1"/>
  <c r="AI96" i="1"/>
  <c r="AE97" i="1" l="1"/>
  <c r="K108" i="4"/>
  <c r="K106" i="4"/>
  <c r="AE96" i="1"/>
  <c r="K107" i="4"/>
  <c r="C1187" i="14"/>
  <c r="F95" i="1"/>
  <c r="H95" i="1"/>
  <c r="AB95" i="1"/>
  <c r="AC95" i="1"/>
  <c r="AD95" i="1"/>
  <c r="AF95" i="1"/>
  <c r="AG95" i="1" s="1"/>
  <c r="AI95" i="1"/>
  <c r="C1186" i="14"/>
  <c r="G1186" i="14"/>
  <c r="G1187" i="14"/>
  <c r="Q1186" i="14"/>
  <c r="Q1187" i="14"/>
  <c r="H1186" i="14"/>
  <c r="H1187" i="14" s="1"/>
  <c r="AE95" i="1" l="1"/>
  <c r="F94" i="1"/>
  <c r="H94" i="1"/>
  <c r="AB94" i="1"/>
  <c r="AC94" i="1"/>
  <c r="AD94" i="1"/>
  <c r="AF94" i="1"/>
  <c r="AG94" i="1" s="1"/>
  <c r="AI94" i="1"/>
  <c r="AE94" i="1" l="1"/>
  <c r="G1185" i="14"/>
  <c r="H1185" i="14"/>
  <c r="C1185" i="14" s="1"/>
  <c r="Q1185" i="14"/>
  <c r="AC105" i="4"/>
  <c r="AD105" i="4"/>
  <c r="AI105" i="4" s="1"/>
  <c r="I105" i="4"/>
  <c r="J105" i="4"/>
  <c r="AA105" i="4"/>
  <c r="AB105" i="4"/>
  <c r="K105" i="4" l="1"/>
  <c r="F93" i="1"/>
  <c r="H93" i="1"/>
  <c r="AB93" i="1"/>
  <c r="AC93" i="1"/>
  <c r="AD93" i="1"/>
  <c r="AF93" i="1"/>
  <c r="AG93" i="1" s="1"/>
  <c r="AI93" i="1"/>
  <c r="G1184" i="14"/>
  <c r="H1184" i="14"/>
  <c r="C1184" i="14" s="1"/>
  <c r="Q1184" i="14"/>
  <c r="AC102" i="4"/>
  <c r="AD102" i="4"/>
  <c r="AI102" i="4" s="1"/>
  <c r="AC103" i="4"/>
  <c r="AD103" i="4"/>
  <c r="AI103" i="4" s="1"/>
  <c r="AC104" i="4"/>
  <c r="AD104" i="4"/>
  <c r="AI104" i="4" s="1"/>
  <c r="I104" i="4"/>
  <c r="J104" i="4"/>
  <c r="AA104" i="4"/>
  <c r="AB104" i="4"/>
  <c r="I103" i="4"/>
  <c r="J103" i="4"/>
  <c r="AA103" i="4"/>
  <c r="AB103" i="4"/>
  <c r="I102" i="4"/>
  <c r="J102" i="4"/>
  <c r="AA102" i="4"/>
  <c r="AB102" i="4"/>
  <c r="F92" i="1"/>
  <c r="H92" i="1"/>
  <c r="AB92" i="1"/>
  <c r="AC92" i="1"/>
  <c r="AD92" i="1"/>
  <c r="AF92" i="1"/>
  <c r="AG92" i="1" s="1"/>
  <c r="AI92" i="1"/>
  <c r="C1183" i="14"/>
  <c r="G1183" i="14"/>
  <c r="H1183" i="14"/>
  <c r="Q1183" i="14"/>
  <c r="AC101" i="4"/>
  <c r="AD101" i="4"/>
  <c r="AI101" i="4" s="1"/>
  <c r="I101" i="4"/>
  <c r="J101" i="4"/>
  <c r="AA101" i="4"/>
  <c r="AB101" i="4"/>
  <c r="F91" i="1"/>
  <c r="H91" i="1"/>
  <c r="AB91" i="1"/>
  <c r="AC91" i="1"/>
  <c r="AD91" i="1"/>
  <c r="AF91" i="1"/>
  <c r="AG91" i="1" s="1"/>
  <c r="AI91" i="1"/>
  <c r="AE93" i="1" l="1"/>
  <c r="K104" i="4"/>
  <c r="AE92" i="1"/>
  <c r="K103" i="4"/>
  <c r="K102" i="4"/>
  <c r="K101" i="4"/>
  <c r="AE91" i="1"/>
  <c r="C1182" i="14"/>
  <c r="G1182" i="14"/>
  <c r="H1182" i="14"/>
  <c r="Q1182" i="14"/>
  <c r="J1181" i="6"/>
  <c r="K1181" i="6"/>
  <c r="L1181" i="6"/>
  <c r="M1181" i="6"/>
  <c r="N1181" i="6"/>
  <c r="O1181" i="6"/>
  <c r="J1182" i="6"/>
  <c r="K1182" i="6"/>
  <c r="L1182" i="6"/>
  <c r="M1182" i="6"/>
  <c r="N1182" i="6"/>
  <c r="O1182" i="6"/>
  <c r="F90" i="1"/>
  <c r="H90" i="1"/>
  <c r="AB90" i="1"/>
  <c r="AC90" i="1"/>
  <c r="AD90" i="1"/>
  <c r="AF90" i="1"/>
  <c r="AG90" i="1" s="1"/>
  <c r="AI90" i="1"/>
  <c r="G1181" i="14"/>
  <c r="H1181" i="14"/>
  <c r="C1181" i="14" s="1"/>
  <c r="Q1181" i="14"/>
  <c r="W8" i="11"/>
  <c r="X8" i="11"/>
  <c r="Y8" i="11"/>
  <c r="F89" i="1"/>
  <c r="H89" i="1"/>
  <c r="AB89" i="1"/>
  <c r="AC89" i="1"/>
  <c r="AD89" i="1"/>
  <c r="AF89" i="1"/>
  <c r="AG89" i="1" s="1"/>
  <c r="AI89" i="1"/>
  <c r="Q1181" i="6" l="1"/>
  <c r="P1182" i="6"/>
  <c r="AE90" i="1"/>
  <c r="Q1182" i="6"/>
  <c r="P1181" i="6"/>
  <c r="AE89" i="1"/>
  <c r="C1180" i="14"/>
  <c r="G1180" i="14"/>
  <c r="H1180" i="14"/>
  <c r="Q1180" i="14"/>
  <c r="J1180" i="6"/>
  <c r="K1180" i="6"/>
  <c r="L1180" i="6"/>
  <c r="M1180" i="6"/>
  <c r="N1180" i="6"/>
  <c r="O1180" i="6"/>
  <c r="Q1180" i="6" l="1"/>
  <c r="P1180" i="6"/>
  <c r="F88" i="1"/>
  <c r="H88" i="1"/>
  <c r="AB88" i="1"/>
  <c r="AC88" i="1"/>
  <c r="AD88" i="1"/>
  <c r="AF88" i="1"/>
  <c r="AG88" i="1" s="1"/>
  <c r="AI88" i="1"/>
  <c r="C1179" i="14"/>
  <c r="G1179" i="14"/>
  <c r="H1179" i="14"/>
  <c r="Q1179" i="14"/>
  <c r="J1177" i="6"/>
  <c r="K1177" i="6"/>
  <c r="L1177" i="6"/>
  <c r="M1177" i="6"/>
  <c r="N1177" i="6"/>
  <c r="O1177" i="6"/>
  <c r="J1178" i="6"/>
  <c r="K1178" i="6"/>
  <c r="L1178" i="6"/>
  <c r="M1178" i="6"/>
  <c r="N1178" i="6"/>
  <c r="O1178" i="6"/>
  <c r="J1179" i="6"/>
  <c r="K1179" i="6"/>
  <c r="L1179" i="6"/>
  <c r="M1179" i="6"/>
  <c r="N1179" i="6"/>
  <c r="O1179" i="6"/>
  <c r="F87" i="1"/>
  <c r="H87" i="1"/>
  <c r="AB87" i="1"/>
  <c r="AC87" i="1"/>
  <c r="AD87" i="1"/>
  <c r="AF87" i="1"/>
  <c r="AG87" i="1" s="1"/>
  <c r="AI87" i="1"/>
  <c r="Q1177" i="6" l="1"/>
  <c r="P1178" i="6"/>
  <c r="AE88" i="1"/>
  <c r="Q1178" i="6"/>
  <c r="P1179" i="6"/>
  <c r="AE87" i="1"/>
  <c r="P1177" i="6"/>
  <c r="Q1179" i="6"/>
  <c r="G1178" i="14" l="1"/>
  <c r="H1178" i="14"/>
  <c r="C1178" i="14" s="1"/>
  <c r="Q1178" i="14"/>
  <c r="G1177" i="14"/>
  <c r="H1177" i="14"/>
  <c r="C1177" i="14" s="1"/>
  <c r="Q1177" i="14"/>
  <c r="AC100" i="4"/>
  <c r="AD100" i="4"/>
  <c r="AI100" i="4" s="1"/>
  <c r="F86" i="1"/>
  <c r="H86" i="1"/>
  <c r="AB86" i="1"/>
  <c r="AC86" i="1"/>
  <c r="AD86" i="1"/>
  <c r="AF86" i="1"/>
  <c r="AG86" i="1" s="1"/>
  <c r="AI86" i="1"/>
  <c r="I100" i="4"/>
  <c r="J100" i="4"/>
  <c r="AA100" i="4"/>
  <c r="AB100" i="4"/>
  <c r="K100" i="4" l="1"/>
  <c r="AE86" i="1"/>
  <c r="AC98" i="4"/>
  <c r="AD98" i="4"/>
  <c r="AI98" i="4" s="1"/>
  <c r="AC99" i="4"/>
  <c r="AD99" i="4"/>
  <c r="AI99" i="4" s="1"/>
  <c r="I99" i="4"/>
  <c r="J99" i="4"/>
  <c r="AA99" i="4"/>
  <c r="AB99" i="4"/>
  <c r="I98" i="4"/>
  <c r="J98" i="4"/>
  <c r="AA98" i="4"/>
  <c r="AB98" i="4"/>
  <c r="F85" i="1"/>
  <c r="H85" i="1"/>
  <c r="AB85" i="1"/>
  <c r="AC85" i="1"/>
  <c r="AD85" i="1"/>
  <c r="AF85" i="1"/>
  <c r="AG85" i="1" s="1"/>
  <c r="AI85" i="1"/>
  <c r="AE85" i="1" l="1"/>
  <c r="K99" i="4"/>
  <c r="K98" i="4"/>
  <c r="C1176" i="14"/>
  <c r="G1176" i="14"/>
  <c r="H1176" i="14"/>
  <c r="Q1176" i="14"/>
  <c r="C1175" i="14"/>
  <c r="G1175" i="14"/>
  <c r="H1175" i="14"/>
  <c r="Q1175" i="14"/>
  <c r="AC95" i="4"/>
  <c r="AD95" i="4"/>
  <c r="AI95" i="4" s="1"/>
  <c r="AC96" i="4"/>
  <c r="AD96" i="4"/>
  <c r="AI96" i="4" s="1"/>
  <c r="AC97" i="4"/>
  <c r="AD97" i="4"/>
  <c r="AI97" i="4" s="1"/>
  <c r="I97" i="4"/>
  <c r="J97" i="4"/>
  <c r="AA97" i="4"/>
  <c r="AB97" i="4"/>
  <c r="I96" i="4"/>
  <c r="J96" i="4"/>
  <c r="AA96" i="4"/>
  <c r="AB96" i="4"/>
  <c r="I95" i="4"/>
  <c r="J95" i="4"/>
  <c r="AA95" i="4"/>
  <c r="AB95" i="4"/>
  <c r="J1176" i="6"/>
  <c r="K1176" i="6"/>
  <c r="L1176" i="6"/>
  <c r="M1176" i="6"/>
  <c r="N1176" i="6"/>
  <c r="O1176" i="6"/>
  <c r="S1178" i="7"/>
  <c r="R1178" i="7" l="1"/>
  <c r="R1177" i="7"/>
  <c r="P1176" i="6"/>
  <c r="K97" i="4"/>
  <c r="U1178" i="7"/>
  <c r="Q1178" i="7"/>
  <c r="O1176" i="7"/>
  <c r="Q1176" i="6"/>
  <c r="T1178" i="7"/>
  <c r="P1178" i="7"/>
  <c r="O1177" i="7"/>
  <c r="M1178" i="7"/>
  <c r="S1177" i="7"/>
  <c r="K96" i="4"/>
  <c r="K95" i="4"/>
  <c r="U1177" i="7" l="1"/>
  <c r="T1177" i="7"/>
  <c r="P1177" i="7"/>
  <c r="Q1177" i="7"/>
  <c r="N1176" i="7"/>
  <c r="M1176" i="7"/>
  <c r="O1178" i="7"/>
  <c r="Q1176" i="7"/>
  <c r="U1176" i="7"/>
  <c r="R1176" i="7"/>
  <c r="S1176" i="7"/>
  <c r="P1176" i="7"/>
  <c r="M1177" i="7"/>
  <c r="N1177" i="7"/>
  <c r="T1176" i="7"/>
  <c r="N1178" i="7"/>
  <c r="F84" i="1"/>
  <c r="H84" i="1"/>
  <c r="AB84" i="1"/>
  <c r="AC84" i="1"/>
  <c r="AD84" i="1"/>
  <c r="AF84" i="1"/>
  <c r="AG84" i="1" s="1"/>
  <c r="AI84" i="1"/>
  <c r="J1174" i="6"/>
  <c r="K1174" i="6"/>
  <c r="L1174" i="6"/>
  <c r="M1174" i="6"/>
  <c r="N1174" i="6"/>
  <c r="O1174" i="6"/>
  <c r="J1175" i="6"/>
  <c r="K1175" i="6"/>
  <c r="L1175" i="6"/>
  <c r="M1175" i="6"/>
  <c r="N1175" i="6"/>
  <c r="O1175" i="6"/>
  <c r="F83" i="1"/>
  <c r="H83" i="1"/>
  <c r="AB83" i="1"/>
  <c r="AC83" i="1"/>
  <c r="AD83" i="1"/>
  <c r="AF83" i="1"/>
  <c r="AG83" i="1" s="1"/>
  <c r="AI83" i="1"/>
  <c r="AE84" i="1" l="1"/>
  <c r="Q1175" i="6"/>
  <c r="P1174" i="6"/>
  <c r="P1175" i="6"/>
  <c r="Q1174" i="6"/>
  <c r="AE83" i="1"/>
  <c r="G1174" i="14" l="1"/>
  <c r="H1174" i="14"/>
  <c r="C1174" i="14" s="1"/>
  <c r="Q1174" i="14"/>
  <c r="F82" i="1"/>
  <c r="H82" i="1"/>
  <c r="AB82" i="1"/>
  <c r="AC82" i="1"/>
  <c r="AD82" i="1"/>
  <c r="AF82" i="1"/>
  <c r="AG82" i="1" s="1"/>
  <c r="AI82" i="1"/>
  <c r="AE82" i="1" l="1"/>
  <c r="J1168" i="6"/>
  <c r="K1168" i="6"/>
  <c r="L1168" i="6"/>
  <c r="M1168" i="6"/>
  <c r="N1168" i="6"/>
  <c r="O1168" i="6"/>
  <c r="J1169" i="6"/>
  <c r="K1169" i="6"/>
  <c r="L1169" i="6"/>
  <c r="M1169" i="6"/>
  <c r="N1169" i="6"/>
  <c r="O1169" i="6"/>
  <c r="J1170" i="6"/>
  <c r="K1170" i="6"/>
  <c r="L1170" i="6"/>
  <c r="M1170" i="6"/>
  <c r="N1170" i="6"/>
  <c r="O1170" i="6"/>
  <c r="J1171" i="6"/>
  <c r="K1171" i="6"/>
  <c r="L1171" i="6"/>
  <c r="M1171" i="6"/>
  <c r="N1171" i="6"/>
  <c r="O1171" i="6"/>
  <c r="J1172" i="6"/>
  <c r="K1172" i="6"/>
  <c r="L1172" i="6"/>
  <c r="M1172" i="6"/>
  <c r="N1172" i="6"/>
  <c r="O1172" i="6"/>
  <c r="J1173" i="6"/>
  <c r="K1173" i="6"/>
  <c r="L1173" i="6"/>
  <c r="M1173" i="6"/>
  <c r="N1173" i="6"/>
  <c r="O1173" i="6"/>
  <c r="W33" i="3"/>
  <c r="G1173" i="14"/>
  <c r="H1173" i="14"/>
  <c r="C1173" i="14" s="1"/>
  <c r="Q1173" i="14"/>
  <c r="AC93" i="4"/>
  <c r="AD93" i="4"/>
  <c r="AC94" i="4"/>
  <c r="AD94" i="4"/>
  <c r="Q1171" i="6" l="1"/>
  <c r="P1170" i="7" s="1"/>
  <c r="Q1168" i="6"/>
  <c r="Q1167" i="7" s="1"/>
  <c r="P1174" i="7"/>
  <c r="U1174" i="7"/>
  <c r="R1174" i="7"/>
  <c r="Q1169" i="6"/>
  <c r="P1168" i="7" s="1"/>
  <c r="Q1172" i="6"/>
  <c r="R1171" i="7" s="1"/>
  <c r="U1173" i="7"/>
  <c r="Q1173" i="6"/>
  <c r="P1172" i="7" s="1"/>
  <c r="Q1175" i="7"/>
  <c r="P1175" i="7"/>
  <c r="T1175" i="7"/>
  <c r="R1173" i="7"/>
  <c r="R1175" i="7"/>
  <c r="Q1174" i="7"/>
  <c r="P1173" i="6"/>
  <c r="O1172" i="7" s="1"/>
  <c r="O1174" i="7"/>
  <c r="M1174" i="7"/>
  <c r="Q1170" i="6"/>
  <c r="S1169" i="7" s="1"/>
  <c r="S1175" i="7"/>
  <c r="T1174" i="7"/>
  <c r="Q1173" i="7"/>
  <c r="M1173" i="7"/>
  <c r="P1172" i="6"/>
  <c r="P1171" i="6"/>
  <c r="P1169" i="6"/>
  <c r="S1174" i="7"/>
  <c r="T1173" i="7"/>
  <c r="P1170" i="6"/>
  <c r="M1169" i="7" s="1"/>
  <c r="P1168" i="6"/>
  <c r="U1175" i="7"/>
  <c r="T1170" i="7" l="1"/>
  <c r="T1167" i="7"/>
  <c r="S1170" i="7"/>
  <c r="M1172" i="7"/>
  <c r="P1167" i="7"/>
  <c r="Q1171" i="7"/>
  <c r="R1168" i="7"/>
  <c r="R1167" i="7"/>
  <c r="R1170" i="7"/>
  <c r="Q1170" i="7"/>
  <c r="U1170" i="7"/>
  <c r="U1167" i="7"/>
  <c r="Q1168" i="7"/>
  <c r="S1167" i="7"/>
  <c r="U1171" i="7"/>
  <c r="T1171" i="7"/>
  <c r="T1168" i="7"/>
  <c r="S1171" i="7"/>
  <c r="P1171" i="7"/>
  <c r="Q1172" i="7"/>
  <c r="S1172" i="7"/>
  <c r="T1172" i="7"/>
  <c r="R1172" i="7"/>
  <c r="U1172" i="7"/>
  <c r="U1168" i="7"/>
  <c r="P1173" i="7"/>
  <c r="S1173" i="7"/>
  <c r="S1168" i="7"/>
  <c r="N1174" i="7"/>
  <c r="N1172" i="7"/>
  <c r="N1171" i="7"/>
  <c r="O1171" i="7"/>
  <c r="N1167" i="7"/>
  <c r="O1167" i="7"/>
  <c r="O1173" i="7"/>
  <c r="N1173" i="7"/>
  <c r="M1171" i="7"/>
  <c r="O1169" i="7"/>
  <c r="N1169" i="7"/>
  <c r="N1168" i="7"/>
  <c r="O1168" i="7"/>
  <c r="O1175" i="7"/>
  <c r="N1175" i="7"/>
  <c r="M1168" i="7"/>
  <c r="M1175" i="7"/>
  <c r="N1170" i="7"/>
  <c r="M1170" i="7"/>
  <c r="O1170" i="7"/>
  <c r="P1169" i="7"/>
  <c r="T1169" i="7"/>
  <c r="Q1169" i="7"/>
  <c r="U1169" i="7"/>
  <c r="R1169" i="7"/>
  <c r="M1167" i="7"/>
  <c r="I94" i="4" l="1"/>
  <c r="J94" i="4"/>
  <c r="AA94" i="4"/>
  <c r="AB94" i="4"/>
  <c r="AI94" i="4"/>
  <c r="I93" i="4"/>
  <c r="J93" i="4"/>
  <c r="AA93" i="4"/>
  <c r="AB93" i="4"/>
  <c r="AI93" i="4"/>
  <c r="F81" i="1"/>
  <c r="H81" i="1"/>
  <c r="AB81" i="1"/>
  <c r="AC81" i="1"/>
  <c r="AD81" i="1"/>
  <c r="AF81" i="1"/>
  <c r="AG81" i="1" s="1"/>
  <c r="AI81" i="1"/>
  <c r="K94" i="4" l="1"/>
  <c r="K93" i="4"/>
  <c r="AE81" i="1"/>
  <c r="C1172" i="14" l="1"/>
  <c r="G1172" i="14"/>
  <c r="H1172" i="14"/>
  <c r="Q1172" i="14"/>
  <c r="F80" i="1"/>
  <c r="H80" i="1"/>
  <c r="AB80" i="1"/>
  <c r="AC80" i="1"/>
  <c r="AD80" i="1"/>
  <c r="AF80" i="1"/>
  <c r="AG80" i="1" s="1"/>
  <c r="AI80" i="1"/>
  <c r="AE80" i="1" l="1"/>
  <c r="F79" i="1"/>
  <c r="H79" i="1"/>
  <c r="AB79" i="1"/>
  <c r="AC79" i="1"/>
  <c r="AD79" i="1"/>
  <c r="AF79" i="1"/>
  <c r="AG79" i="1" s="1"/>
  <c r="AI79" i="1"/>
  <c r="AE79" i="1" l="1"/>
  <c r="C1170" i="14"/>
  <c r="C1169" i="14"/>
  <c r="C1168" i="14"/>
  <c r="AC92" i="4"/>
  <c r="AD92" i="4"/>
  <c r="AI92" i="4" s="1"/>
  <c r="I92" i="4"/>
  <c r="J92" i="4"/>
  <c r="AA92" i="4"/>
  <c r="AB92" i="4"/>
  <c r="F78" i="1"/>
  <c r="H78" i="1"/>
  <c r="AB78" i="1"/>
  <c r="AC78" i="1"/>
  <c r="AD78" i="1"/>
  <c r="AF78" i="1"/>
  <c r="AG78" i="1" s="1"/>
  <c r="AI78" i="1"/>
  <c r="K92" i="4" l="1"/>
  <c r="AE78" i="1"/>
  <c r="W7" i="11" l="1"/>
  <c r="X7" i="11"/>
  <c r="Y7" i="11"/>
  <c r="AC91" i="4"/>
  <c r="AD91" i="4"/>
  <c r="F77" i="1"/>
  <c r="H77" i="1"/>
  <c r="AB77" i="1"/>
  <c r="AC77" i="1"/>
  <c r="AD77" i="1"/>
  <c r="AF77" i="1"/>
  <c r="AG77" i="1" s="1"/>
  <c r="AI77" i="1"/>
  <c r="AE77" i="1" l="1"/>
  <c r="I91" i="4"/>
  <c r="J91" i="4"/>
  <c r="AA91" i="4"/>
  <c r="AB91" i="4"/>
  <c r="AI91" i="4"/>
  <c r="AC90" i="4"/>
  <c r="AD90" i="4"/>
  <c r="I90" i="4"/>
  <c r="J90" i="4"/>
  <c r="F76" i="1"/>
  <c r="H76" i="1"/>
  <c r="AB76" i="1"/>
  <c r="AC76" i="1"/>
  <c r="AD76" i="1"/>
  <c r="AF76" i="1"/>
  <c r="AG76" i="1" s="1"/>
  <c r="AI76" i="1"/>
  <c r="K91" i="4" l="1"/>
  <c r="AE76" i="1"/>
  <c r="K90" i="4"/>
  <c r="C1167" i="14" l="1"/>
  <c r="C1166" i="14"/>
  <c r="J1167" i="6"/>
  <c r="K1167" i="6"/>
  <c r="L1167" i="6"/>
  <c r="M1167" i="6"/>
  <c r="N1167" i="6"/>
  <c r="O1167" i="6"/>
  <c r="F75" i="1"/>
  <c r="H75" i="1"/>
  <c r="AB75" i="1"/>
  <c r="AC75" i="1"/>
  <c r="AD75" i="1"/>
  <c r="AF75" i="1"/>
  <c r="AG75" i="1" s="1"/>
  <c r="AI75" i="1"/>
  <c r="Q1167" i="6" l="1"/>
  <c r="Q1166" i="7" s="1"/>
  <c r="AE75" i="1"/>
  <c r="P1167" i="6"/>
  <c r="U1166" i="7" l="1"/>
  <c r="P1166" i="7"/>
  <c r="S1166" i="7"/>
  <c r="R1166" i="7"/>
  <c r="T1166" i="7"/>
  <c r="O1166" i="7"/>
  <c r="N1166" i="7"/>
  <c r="M1166" i="7"/>
  <c r="AC88" i="4" l="1"/>
  <c r="AD88" i="4"/>
  <c r="AI88" i="4" s="1"/>
  <c r="AC89" i="4"/>
  <c r="AD89" i="4"/>
  <c r="AI89" i="4" s="1"/>
  <c r="AA90" i="4"/>
  <c r="AB90" i="4"/>
  <c r="AI90" i="4"/>
  <c r="I89" i="4"/>
  <c r="J89" i="4"/>
  <c r="AA89" i="4"/>
  <c r="AB89" i="4"/>
  <c r="I88" i="4"/>
  <c r="J88" i="4"/>
  <c r="AA88" i="4"/>
  <c r="AB88" i="4"/>
  <c r="C1165" i="14"/>
  <c r="J1164" i="6"/>
  <c r="K1164" i="6"/>
  <c r="L1164" i="6"/>
  <c r="M1164" i="6"/>
  <c r="N1164" i="6"/>
  <c r="O1164" i="6"/>
  <c r="J1165" i="6"/>
  <c r="K1165" i="6"/>
  <c r="L1165" i="6"/>
  <c r="M1165" i="6"/>
  <c r="N1165" i="6"/>
  <c r="O1165" i="6"/>
  <c r="J1166" i="6"/>
  <c r="K1166" i="6"/>
  <c r="L1166" i="6"/>
  <c r="M1166" i="6"/>
  <c r="N1166" i="6"/>
  <c r="O1166" i="6"/>
  <c r="F74" i="1"/>
  <c r="H74" i="1"/>
  <c r="AB74" i="1"/>
  <c r="AC74" i="1"/>
  <c r="AD74" i="1"/>
  <c r="AF74" i="1"/>
  <c r="AG74" i="1" s="1"/>
  <c r="AI74" i="1"/>
  <c r="AE74" i="1" l="1"/>
  <c r="Q1164" i="6"/>
  <c r="Q1165" i="6"/>
  <c r="K89" i="4"/>
  <c r="P1164" i="6"/>
  <c r="Q1166" i="6"/>
  <c r="P1165" i="6"/>
  <c r="P1166" i="6"/>
  <c r="K88" i="4"/>
  <c r="AC86" i="4" l="1"/>
  <c r="AD86" i="4"/>
  <c r="AI86" i="4" s="1"/>
  <c r="AC87" i="4"/>
  <c r="AD87" i="4"/>
  <c r="AI87" i="4" s="1"/>
  <c r="I87" i="4"/>
  <c r="J87" i="4"/>
  <c r="AA87" i="4"/>
  <c r="AB87" i="4"/>
  <c r="I86" i="4"/>
  <c r="J86" i="4"/>
  <c r="AA86" i="4"/>
  <c r="AB86" i="4"/>
  <c r="F73" i="1"/>
  <c r="H73" i="1"/>
  <c r="AB73" i="1"/>
  <c r="AC73" i="1"/>
  <c r="AD73" i="1"/>
  <c r="AF73" i="1"/>
  <c r="AG73" i="1" s="1"/>
  <c r="AI73" i="1"/>
  <c r="AE73" i="1" l="1"/>
  <c r="K87" i="4"/>
  <c r="K86" i="4"/>
  <c r="W6" i="11"/>
  <c r="X6" i="11"/>
  <c r="Y6" i="11"/>
  <c r="C1164" i="14"/>
  <c r="AC83" i="4"/>
  <c r="AD83" i="4"/>
  <c r="AI83" i="4" s="1"/>
  <c r="AC84" i="4"/>
  <c r="AD84" i="4"/>
  <c r="AI84" i="4" s="1"/>
  <c r="AC85" i="4"/>
  <c r="AD85" i="4"/>
  <c r="AI85" i="4" s="1"/>
  <c r="I85" i="4"/>
  <c r="J85" i="4"/>
  <c r="AA85" i="4"/>
  <c r="AB85" i="4"/>
  <c r="I84" i="4"/>
  <c r="J84" i="4"/>
  <c r="AA84" i="4"/>
  <c r="AB84" i="4"/>
  <c r="I83" i="4"/>
  <c r="J83" i="4"/>
  <c r="AA83" i="4"/>
  <c r="AB83" i="4"/>
  <c r="F72" i="1"/>
  <c r="H72" i="1"/>
  <c r="AB72" i="1"/>
  <c r="AC72" i="1"/>
  <c r="AD72" i="1"/>
  <c r="AF72" i="1"/>
  <c r="AG72" i="1" s="1"/>
  <c r="AI72" i="1"/>
  <c r="AC82" i="4"/>
  <c r="AD82" i="4"/>
  <c r="AI82" i="4" s="1"/>
  <c r="I82" i="4"/>
  <c r="J82" i="4"/>
  <c r="AA82" i="4"/>
  <c r="AB82" i="4"/>
  <c r="K85" i="4" l="1"/>
  <c r="AE72" i="1"/>
  <c r="K84" i="4"/>
  <c r="K83" i="4"/>
  <c r="K82" i="4"/>
  <c r="C1163" i="14"/>
  <c r="C1162" i="14"/>
  <c r="J1162" i="6"/>
  <c r="K1162" i="6"/>
  <c r="L1162" i="6"/>
  <c r="M1162" i="6"/>
  <c r="N1162" i="6"/>
  <c r="O1162" i="6"/>
  <c r="J1163" i="6"/>
  <c r="K1163" i="6"/>
  <c r="L1163" i="6"/>
  <c r="M1163" i="6"/>
  <c r="N1163" i="6"/>
  <c r="O1163" i="6"/>
  <c r="F71" i="1"/>
  <c r="H71" i="1"/>
  <c r="AB71" i="1"/>
  <c r="AC71" i="1"/>
  <c r="AD71" i="1"/>
  <c r="AF71" i="1"/>
  <c r="AG71" i="1" s="1"/>
  <c r="AI71" i="1"/>
  <c r="P1162" i="6" l="1"/>
  <c r="Q1162" i="6"/>
  <c r="Q1163" i="6"/>
  <c r="AE71" i="1"/>
  <c r="P1163" i="6"/>
  <c r="F70" i="1"/>
  <c r="H70" i="1"/>
  <c r="AB70" i="1"/>
  <c r="AC70" i="1"/>
  <c r="AD70" i="1"/>
  <c r="AF70" i="1"/>
  <c r="AG70" i="1" s="1"/>
  <c r="AI70" i="1"/>
  <c r="AE70" i="1" l="1"/>
  <c r="C1148" i="15"/>
  <c r="C1149" i="15"/>
  <c r="C1150" i="15"/>
  <c r="C1151" i="15"/>
  <c r="C1152" i="15"/>
  <c r="C1153" i="15"/>
  <c r="C1154" i="15"/>
  <c r="C1155" i="15"/>
  <c r="C1156" i="15"/>
  <c r="C1157" i="15"/>
  <c r="C1158" i="15"/>
  <c r="C1159" i="15"/>
  <c r="C1160" i="15"/>
  <c r="C1161" i="15"/>
  <c r="C1162" i="15"/>
  <c r="C1163" i="15"/>
  <c r="C1164" i="15"/>
  <c r="C1165" i="15"/>
  <c r="C1166" i="15"/>
  <c r="C1167" i="15"/>
  <c r="C1168" i="15"/>
  <c r="C1169" i="15"/>
  <c r="C1170" i="15"/>
  <c r="C1171" i="15"/>
  <c r="C1172" i="15"/>
  <c r="C1173" i="15"/>
  <c r="C1174" i="15"/>
  <c r="C1175" i="15"/>
  <c r="C1176" i="15"/>
  <c r="C1177" i="15"/>
  <c r="C1178" i="15"/>
  <c r="C1179" i="15"/>
  <c r="C1180" i="15"/>
  <c r="C1181" i="15"/>
  <c r="C1182" i="15"/>
  <c r="C1183" i="15"/>
  <c r="C1184" i="15"/>
  <c r="C1185" i="15"/>
  <c r="C1186" i="15"/>
  <c r="C1187" i="15"/>
  <c r="C1188" i="15"/>
  <c r="C1189" i="15"/>
  <c r="C1190" i="15"/>
  <c r="C1191" i="15"/>
  <c r="C1192" i="15"/>
  <c r="C1194" i="15"/>
  <c r="G1148" i="15"/>
  <c r="G1149" i="15"/>
  <c r="G1150" i="15"/>
  <c r="G1151" i="15"/>
  <c r="G1152" i="15"/>
  <c r="G1153" i="15"/>
  <c r="G1154" i="15"/>
  <c r="G1155" i="15"/>
  <c r="G1156" i="15"/>
  <c r="G1157" i="15"/>
  <c r="G1158" i="15"/>
  <c r="G1159" i="15"/>
  <c r="G1160" i="15"/>
  <c r="G1161" i="15"/>
  <c r="G1162" i="15"/>
  <c r="G1163" i="15"/>
  <c r="G1164" i="15"/>
  <c r="G1165" i="15"/>
  <c r="G1166" i="15"/>
  <c r="G1167" i="15"/>
  <c r="G1168" i="15"/>
  <c r="G1169" i="15"/>
  <c r="G1170" i="15"/>
  <c r="G1171" i="15"/>
  <c r="G1172" i="15"/>
  <c r="G1173" i="15"/>
  <c r="G1174" i="15"/>
  <c r="G1175" i="15"/>
  <c r="G1176" i="15"/>
  <c r="G1177" i="15"/>
  <c r="G1178" i="15"/>
  <c r="G1179" i="15"/>
  <c r="G1180" i="15"/>
  <c r="G1181" i="15"/>
  <c r="G1182" i="15"/>
  <c r="G1183" i="15"/>
  <c r="G1184" i="15"/>
  <c r="G1185" i="15"/>
  <c r="G1186" i="15"/>
  <c r="G1187" i="15"/>
  <c r="G1188" i="15"/>
  <c r="G1189" i="15"/>
  <c r="G1190" i="15"/>
  <c r="G1191" i="15"/>
  <c r="G1192" i="15"/>
  <c r="G1193" i="15"/>
  <c r="G1194" i="15"/>
  <c r="Q1148" i="15"/>
  <c r="Q1149" i="15"/>
  <c r="Q1150" i="15"/>
  <c r="Q1151" i="15"/>
  <c r="Q1152" i="15"/>
  <c r="Q1153" i="15"/>
  <c r="Q1154" i="15"/>
  <c r="Q1155" i="15"/>
  <c r="Q1156" i="15"/>
  <c r="Q1157" i="15"/>
  <c r="Q1158" i="15"/>
  <c r="Q1159" i="15"/>
  <c r="Q1160" i="15"/>
  <c r="Q1161" i="15"/>
  <c r="Q1162" i="15"/>
  <c r="Q1163" i="15"/>
  <c r="Q1164" i="15"/>
  <c r="Q1165" i="15"/>
  <c r="Q1166" i="15"/>
  <c r="Q1167" i="15"/>
  <c r="Q1168" i="15"/>
  <c r="Q1169" i="15"/>
  <c r="Q1170" i="15"/>
  <c r="Q1171" i="15"/>
  <c r="Q1173" i="15"/>
  <c r="Q1174" i="15"/>
  <c r="Q1175" i="15"/>
  <c r="Q1176" i="15"/>
  <c r="Q1177" i="15"/>
  <c r="Q1178" i="15"/>
  <c r="Q1179" i="15"/>
  <c r="Q1180" i="15"/>
  <c r="Q1181" i="15"/>
  <c r="Q1182" i="15"/>
  <c r="Q1183" i="15"/>
  <c r="Q1184" i="15"/>
  <c r="Q1185" i="15"/>
  <c r="Q1186" i="15"/>
  <c r="Q1187" i="15"/>
  <c r="Q1188" i="15"/>
  <c r="Q1189" i="15"/>
  <c r="Q1190" i="15"/>
  <c r="Q1191" i="15"/>
  <c r="Q1192" i="15"/>
  <c r="Q1193" i="15"/>
  <c r="Q1194" i="15"/>
  <c r="H1148" i="15"/>
  <c r="H1149" i="15" s="1"/>
  <c r="H1150" i="15" s="1"/>
  <c r="H1151" i="15" s="1"/>
  <c r="H1152" i="15" s="1"/>
  <c r="H1153" i="15" s="1"/>
  <c r="H1154" i="15" s="1"/>
  <c r="H1155" i="15" s="1"/>
  <c r="H1156" i="15" s="1"/>
  <c r="H1157" i="15" s="1"/>
  <c r="H1158" i="15" s="1"/>
  <c r="H1159" i="15" s="1"/>
  <c r="H1160" i="15" s="1"/>
  <c r="H1161" i="15" s="1"/>
  <c r="H1162" i="15" s="1"/>
  <c r="H1163" i="15" s="1"/>
  <c r="H1164" i="15" s="1"/>
  <c r="H1165" i="15" s="1"/>
  <c r="H1166" i="15" s="1"/>
  <c r="H1167" i="15" s="1"/>
  <c r="H1168" i="15" s="1"/>
  <c r="H1169" i="15" s="1"/>
  <c r="H1170" i="15" s="1"/>
  <c r="H1171" i="15" s="1"/>
  <c r="H1172" i="15" s="1"/>
  <c r="H1173" i="15" s="1"/>
  <c r="H1174" i="15" s="1"/>
  <c r="H1175" i="15" s="1"/>
  <c r="H1176" i="15" s="1"/>
  <c r="H1177" i="15" s="1"/>
  <c r="H1178" i="15" s="1"/>
  <c r="H1179" i="15" s="1"/>
  <c r="H1180" i="15" s="1"/>
  <c r="H1181" i="15" s="1"/>
  <c r="H1182" i="15" s="1"/>
  <c r="H1183" i="15" s="1"/>
  <c r="H1184" i="15" s="1"/>
  <c r="H1185" i="15" s="1"/>
  <c r="H1186" i="15" s="1"/>
  <c r="H1187" i="15" s="1"/>
  <c r="H1188" i="15" s="1"/>
  <c r="H1189" i="15" s="1"/>
  <c r="H1190" i="15" s="1"/>
  <c r="H1191" i="15" s="1"/>
  <c r="H1192" i="15" s="1"/>
  <c r="H1193" i="15" s="1"/>
  <c r="H1194" i="15" s="1"/>
  <c r="J1160" i="6"/>
  <c r="K1160" i="6"/>
  <c r="L1160" i="6"/>
  <c r="M1160" i="6"/>
  <c r="N1160" i="6"/>
  <c r="O1160" i="6"/>
  <c r="J1161" i="6"/>
  <c r="K1161" i="6"/>
  <c r="L1161" i="6"/>
  <c r="M1161" i="6"/>
  <c r="N1161" i="6"/>
  <c r="O1161" i="6"/>
  <c r="P1164" i="7" l="1"/>
  <c r="P1161" i="7"/>
  <c r="R1161" i="7"/>
  <c r="T1163" i="7"/>
  <c r="Q1161" i="6"/>
  <c r="P1160" i="7" s="1"/>
  <c r="P1163" i="7"/>
  <c r="R1162" i="7"/>
  <c r="Q1160" i="6"/>
  <c r="Q1159" i="7" s="1"/>
  <c r="S1164" i="7"/>
  <c r="S1161" i="7"/>
  <c r="M1163" i="7"/>
  <c r="T1162" i="7"/>
  <c r="U1162" i="7"/>
  <c r="Q1162" i="7"/>
  <c r="P1162" i="7"/>
  <c r="Q1161" i="7"/>
  <c r="P1161" i="6"/>
  <c r="P1160" i="6"/>
  <c r="R1164" i="7"/>
  <c r="U1161" i="7"/>
  <c r="U1164" i="7"/>
  <c r="Q1164" i="7"/>
  <c r="S1162" i="7"/>
  <c r="T1161" i="7"/>
  <c r="T1164" i="7"/>
  <c r="U1163" i="7"/>
  <c r="T1160" i="7" l="1"/>
  <c r="U1159" i="7"/>
  <c r="R1159" i="7"/>
  <c r="S1159" i="7"/>
  <c r="Q1160" i="7"/>
  <c r="U1160" i="7"/>
  <c r="R1160" i="7"/>
  <c r="S1160" i="7"/>
  <c r="S1163" i="7"/>
  <c r="R1163" i="7"/>
  <c r="Q1163" i="7"/>
  <c r="P1159" i="7"/>
  <c r="T1159" i="7"/>
  <c r="N1163" i="7"/>
  <c r="O1163" i="7"/>
  <c r="N1164" i="7"/>
  <c r="O1164" i="7"/>
  <c r="M1164" i="7"/>
  <c r="O1161" i="7"/>
  <c r="N1161" i="7"/>
  <c r="N1159" i="7"/>
  <c r="O1159" i="7"/>
  <c r="M1161" i="7"/>
  <c r="M1159" i="7"/>
  <c r="O1160" i="7"/>
  <c r="N1160" i="7"/>
  <c r="M1160" i="7"/>
  <c r="N1162" i="7"/>
  <c r="M1162" i="7"/>
  <c r="O1162" i="7"/>
  <c r="F69" i="1" l="1"/>
  <c r="H69" i="1"/>
  <c r="AB69" i="1"/>
  <c r="AC69" i="1"/>
  <c r="AD69" i="1"/>
  <c r="AF69" i="1"/>
  <c r="AG69" i="1" s="1"/>
  <c r="AI69" i="1"/>
  <c r="AE69" i="1" l="1"/>
  <c r="C1161" i="14"/>
  <c r="C1171" i="14"/>
  <c r="G1161" i="14"/>
  <c r="G1162" i="14"/>
  <c r="G1163" i="14"/>
  <c r="G1164" i="14"/>
  <c r="G1165" i="14"/>
  <c r="G1166" i="14"/>
  <c r="G1167" i="14"/>
  <c r="G1168" i="14"/>
  <c r="G1169" i="14"/>
  <c r="G1170" i="14"/>
  <c r="G1171" i="14"/>
  <c r="Q1161" i="14"/>
  <c r="Q1162" i="14"/>
  <c r="Q1163" i="14"/>
  <c r="Q1164" i="14"/>
  <c r="Q1165" i="14"/>
  <c r="Q1166" i="14"/>
  <c r="Q1167" i="14"/>
  <c r="Q1168" i="14"/>
  <c r="Q1169" i="14"/>
  <c r="Q1170" i="14"/>
  <c r="Q1171" i="14"/>
  <c r="H1161" i="14"/>
  <c r="H1162" i="14" s="1"/>
  <c r="H1163" i="14" s="1"/>
  <c r="H1164" i="14" s="1"/>
  <c r="H1165" i="14" s="1"/>
  <c r="H1166" i="14" s="1"/>
  <c r="H1167" i="14" s="1"/>
  <c r="H1168" i="14" s="1"/>
  <c r="H1169" i="14" s="1"/>
  <c r="H1170" i="14" s="1"/>
  <c r="H1171" i="14" s="1"/>
  <c r="C1160" i="14"/>
  <c r="G1160" i="14"/>
  <c r="H1160" i="14"/>
  <c r="Q1160" i="14"/>
  <c r="G1185" i="7"/>
  <c r="G1186" i="7"/>
  <c r="G1187" i="7"/>
  <c r="G1188" i="7"/>
  <c r="G1189" i="7"/>
  <c r="G1190" i="7"/>
  <c r="I1185" i="7"/>
  <c r="I1186" i="7"/>
  <c r="I1187" i="7"/>
  <c r="I1188" i="7"/>
  <c r="I1189" i="7"/>
  <c r="I1190" i="7"/>
  <c r="H1185" i="7"/>
  <c r="H1186" i="7"/>
  <c r="H1187" i="7" s="1"/>
  <c r="H1188" i="7" s="1"/>
  <c r="H1189" i="7" s="1"/>
  <c r="H1190" i="7" s="1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H1160" i="7"/>
  <c r="H1161" i="7" s="1"/>
  <c r="H1162" i="7" s="1"/>
  <c r="H1163" i="7" s="1"/>
  <c r="H1164" i="7" s="1"/>
  <c r="H1165" i="7" s="1"/>
  <c r="H1166" i="7" s="1"/>
  <c r="H1167" i="7" s="1"/>
  <c r="H1168" i="7" s="1"/>
  <c r="H1169" i="7" s="1"/>
  <c r="H1170" i="7" s="1"/>
  <c r="H1171" i="7" s="1"/>
  <c r="H1172" i="7" s="1"/>
  <c r="H1173" i="7" s="1"/>
  <c r="H1174" i="7" s="1"/>
  <c r="H1175" i="7" s="1"/>
  <c r="H1176" i="7" s="1"/>
  <c r="H1177" i="7" s="1"/>
  <c r="H1178" i="7" s="1"/>
  <c r="H1179" i="7" s="1"/>
  <c r="H1180" i="7" s="1"/>
  <c r="H1181" i="7" s="1"/>
  <c r="H1182" i="7" s="1"/>
  <c r="H1183" i="7" s="1"/>
  <c r="H1184" i="7" s="1"/>
  <c r="G1159" i="7"/>
  <c r="H1159" i="7"/>
  <c r="I1159" i="7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H1163" i="6"/>
  <c r="H1164" i="6" s="1"/>
  <c r="H1165" i="6" s="1"/>
  <c r="H1166" i="6" s="1"/>
  <c r="H1167" i="6" s="1"/>
  <c r="H1168" i="6" s="1"/>
  <c r="H1169" i="6" s="1"/>
  <c r="H1170" i="6" s="1"/>
  <c r="H1171" i="6" s="1"/>
  <c r="H1172" i="6" s="1"/>
  <c r="H1173" i="6" s="1"/>
  <c r="H1174" i="6" s="1"/>
  <c r="H1175" i="6" s="1"/>
  <c r="H1176" i="6" s="1"/>
  <c r="H1177" i="6" s="1"/>
  <c r="H1178" i="6" s="1"/>
  <c r="H1179" i="6" s="1"/>
  <c r="H1180" i="6" s="1"/>
  <c r="H1181" i="6" s="1"/>
  <c r="H1182" i="6" s="1"/>
  <c r="H1183" i="6" s="1"/>
  <c r="H1184" i="6" s="1"/>
  <c r="H1185" i="6" s="1"/>
  <c r="H1186" i="6" s="1"/>
  <c r="H1187" i="6" s="1"/>
  <c r="H1188" i="6" s="1"/>
  <c r="H1189" i="6" s="1"/>
  <c r="H1190" i="6" s="1"/>
  <c r="H1191" i="6" s="1"/>
  <c r="H1192" i="6" s="1"/>
  <c r="H1193" i="6" s="1"/>
  <c r="H1194" i="6" s="1"/>
  <c r="H1195" i="6" s="1"/>
  <c r="H1196" i="6" s="1"/>
  <c r="H1197" i="6" s="1"/>
  <c r="H1198" i="6" s="1"/>
  <c r="H1199" i="6" s="1"/>
  <c r="H1200" i="6" s="1"/>
  <c r="H1201" i="6" s="1"/>
  <c r="H1202" i="6" s="1"/>
  <c r="H1203" i="6" s="1"/>
  <c r="H1204" i="6" s="1"/>
  <c r="H1205" i="6" s="1"/>
  <c r="H1206" i="6" s="1"/>
  <c r="H1207" i="6" s="1"/>
  <c r="H1208" i="6" s="1"/>
  <c r="H1209" i="6" s="1"/>
  <c r="H1210" i="6" s="1"/>
  <c r="H1211" i="6" s="1"/>
  <c r="H1212" i="6" s="1"/>
  <c r="H1213" i="6" s="1"/>
  <c r="H1214" i="6" s="1"/>
  <c r="H1215" i="6" s="1"/>
  <c r="H1216" i="6" s="1"/>
  <c r="H1217" i="6" s="1"/>
  <c r="H1218" i="6" s="1"/>
  <c r="H1219" i="6" s="1"/>
  <c r="H1220" i="6" s="1"/>
  <c r="H1221" i="6" s="1"/>
  <c r="H1222" i="6" s="1"/>
  <c r="H1223" i="6" s="1"/>
  <c r="H1224" i="6" s="1"/>
  <c r="H1225" i="6" s="1"/>
  <c r="H1226" i="6" s="1"/>
  <c r="H1227" i="6" s="1"/>
  <c r="H1228" i="6" s="1"/>
  <c r="H1229" i="6" s="1"/>
  <c r="H1230" i="6" s="1"/>
  <c r="H1231" i="6" s="1"/>
  <c r="H1232" i="6" s="1"/>
  <c r="H1233" i="6" s="1"/>
  <c r="H1234" i="6" s="1"/>
  <c r="H1235" i="6" s="1"/>
  <c r="H1236" i="6" s="1"/>
  <c r="H1237" i="6" s="1"/>
  <c r="M1186" i="7" l="1"/>
  <c r="R1183" i="7"/>
  <c r="J1197" i="7"/>
  <c r="T1181" i="7"/>
  <c r="R1182" i="7"/>
  <c r="O1184" i="7"/>
  <c r="S1181" i="7"/>
  <c r="L1196" i="7"/>
  <c r="J1174" i="7"/>
  <c r="N1179" i="7"/>
  <c r="N1181" i="7"/>
  <c r="P1187" i="7"/>
  <c r="K1167" i="7"/>
  <c r="M1190" i="7"/>
  <c r="J1224" i="7"/>
  <c r="L1188" i="7"/>
  <c r="L1164" i="7"/>
  <c r="L1167" i="7"/>
  <c r="L1182" i="7"/>
  <c r="U1185" i="7"/>
  <c r="K1185" i="7"/>
  <c r="U1186" i="7"/>
  <c r="J1165" i="7"/>
  <c r="J1164" i="7"/>
  <c r="Q1184" i="7"/>
  <c r="N1187" i="7"/>
  <c r="J1175" i="7"/>
  <c r="J1163" i="7"/>
  <c r="S1180" i="7"/>
  <c r="O1183" i="7"/>
  <c r="O1165" i="7"/>
  <c r="K1173" i="7"/>
  <c r="Q1179" i="7"/>
  <c r="P1190" i="7"/>
  <c r="K1169" i="7"/>
  <c r="S1189" i="7"/>
  <c r="S1165" i="7"/>
  <c r="M1180" i="7"/>
  <c r="L1162" i="7"/>
  <c r="K1164" i="7"/>
  <c r="J1167" i="7"/>
  <c r="U1188" i="7"/>
  <c r="O1189" i="7"/>
  <c r="F68" i="1"/>
  <c r="H68" i="1"/>
  <c r="AB68" i="1"/>
  <c r="AC68" i="1"/>
  <c r="AD68" i="1"/>
  <c r="AF68" i="1"/>
  <c r="AG68" i="1" s="1"/>
  <c r="AI68" i="1"/>
  <c r="C1159" i="14"/>
  <c r="G1159" i="14"/>
  <c r="H1159" i="14"/>
  <c r="Q1159" i="14"/>
  <c r="J1159" i="6"/>
  <c r="K1159" i="6"/>
  <c r="L1159" i="6"/>
  <c r="M1159" i="6"/>
  <c r="N1159" i="6"/>
  <c r="O1159" i="6"/>
  <c r="J1222" i="7" l="1"/>
  <c r="K1223" i="7"/>
  <c r="J1225" i="7"/>
  <c r="J1223" i="7"/>
  <c r="K1225" i="7"/>
  <c r="K1226" i="7"/>
  <c r="J1226" i="7"/>
  <c r="K1222" i="7"/>
  <c r="K1224" i="7"/>
  <c r="K1196" i="7"/>
  <c r="J1196" i="7"/>
  <c r="K1197" i="7"/>
  <c r="L1197" i="7"/>
  <c r="R1186" i="7"/>
  <c r="R1180" i="7"/>
  <c r="K1177" i="7"/>
  <c r="J1188" i="7"/>
  <c r="K1181" i="7"/>
  <c r="J1177" i="7"/>
  <c r="R1187" i="7"/>
  <c r="T1187" i="7"/>
  <c r="U1187" i="7"/>
  <c r="Q1187" i="7"/>
  <c r="U1179" i="7"/>
  <c r="P1179" i="7"/>
  <c r="T1183" i="7"/>
  <c r="R1179" i="7"/>
  <c r="K1176" i="7"/>
  <c r="U1183" i="7"/>
  <c r="P1182" i="7"/>
  <c r="Q1183" i="7"/>
  <c r="J1172" i="7"/>
  <c r="O1190" i="7"/>
  <c r="L1177" i="7"/>
  <c r="S1183" i="7"/>
  <c r="O1186" i="7"/>
  <c r="J1190" i="7"/>
  <c r="S1187" i="7"/>
  <c r="K1172" i="7"/>
  <c r="L1172" i="7"/>
  <c r="L1190" i="7"/>
  <c r="K1190" i="7"/>
  <c r="T1182" i="7"/>
  <c r="L1186" i="7"/>
  <c r="P1183" i="7"/>
  <c r="K1182" i="7"/>
  <c r="L1174" i="7"/>
  <c r="J1186" i="7"/>
  <c r="M1185" i="7"/>
  <c r="K1186" i="7"/>
  <c r="K1174" i="7"/>
  <c r="R1185" i="7"/>
  <c r="U1182" i="7"/>
  <c r="Q1182" i="7"/>
  <c r="S1182" i="7"/>
  <c r="M1179" i="7"/>
  <c r="N1186" i="7"/>
  <c r="S1186" i="7"/>
  <c r="N1190" i="7"/>
  <c r="K1188" i="7"/>
  <c r="L1181" i="7"/>
  <c r="J1181" i="7"/>
  <c r="O1181" i="7"/>
  <c r="R1181" i="7"/>
  <c r="P1181" i="7"/>
  <c r="U1181" i="7"/>
  <c r="Q1181" i="7"/>
  <c r="M1181" i="7"/>
  <c r="L1175" i="7"/>
  <c r="M1188" i="7"/>
  <c r="N1188" i="7"/>
  <c r="J1182" i="7"/>
  <c r="M1182" i="7"/>
  <c r="T1189" i="7"/>
  <c r="R1190" i="7"/>
  <c r="P1159" i="6"/>
  <c r="O1158" i="7" s="1"/>
  <c r="AE68" i="1"/>
  <c r="Q1189" i="7"/>
  <c r="Q1190" i="7"/>
  <c r="U1180" i="7"/>
  <c r="T1185" i="7"/>
  <c r="K1165" i="7"/>
  <c r="T1186" i="7"/>
  <c r="T1184" i="7"/>
  <c r="N1165" i="7"/>
  <c r="T1190" i="7"/>
  <c r="O1185" i="7"/>
  <c r="R1184" i="7"/>
  <c r="J1176" i="7"/>
  <c r="L1173" i="7"/>
  <c r="K1168" i="7"/>
  <c r="S1185" i="7"/>
  <c r="K1162" i="7"/>
  <c r="O1182" i="7"/>
  <c r="J1162" i="7"/>
  <c r="K1179" i="7"/>
  <c r="L1176" i="7"/>
  <c r="L1185" i="7"/>
  <c r="M1165" i="7"/>
  <c r="U1189" i="7"/>
  <c r="S1190" i="7"/>
  <c r="J1179" i="7"/>
  <c r="Q1165" i="7"/>
  <c r="U1165" i="7"/>
  <c r="Q1186" i="7"/>
  <c r="L1165" i="7"/>
  <c r="Q1185" i="7"/>
  <c r="L1179" i="7"/>
  <c r="M1184" i="7"/>
  <c r="N1185" i="7"/>
  <c r="L1184" i="7"/>
  <c r="N1182" i="7"/>
  <c r="O1179" i="7"/>
  <c r="K1184" i="7"/>
  <c r="O1188" i="7"/>
  <c r="L1178" i="7"/>
  <c r="J1185" i="7"/>
  <c r="U1190" i="7"/>
  <c r="S1184" i="7"/>
  <c r="P1185" i="7"/>
  <c r="P1186" i="7"/>
  <c r="T1188" i="7"/>
  <c r="J1184" i="7"/>
  <c r="N1184" i="7"/>
  <c r="N1189" i="7"/>
  <c r="L1163" i="7"/>
  <c r="J1183" i="7"/>
  <c r="L1166" i="7"/>
  <c r="J1187" i="7"/>
  <c r="L1169" i="7"/>
  <c r="K1163" i="7"/>
  <c r="P1188" i="7"/>
  <c r="P1189" i="7"/>
  <c r="S1179" i="7"/>
  <c r="T1179" i="7"/>
  <c r="L1187" i="7"/>
  <c r="K1180" i="7"/>
  <c r="R1188" i="7"/>
  <c r="R1189" i="7"/>
  <c r="L1170" i="7"/>
  <c r="J1189" i="7"/>
  <c r="R1165" i="7"/>
  <c r="P1165" i="7"/>
  <c r="L1171" i="7"/>
  <c r="K1171" i="7"/>
  <c r="T1180" i="7"/>
  <c r="J1166" i="7"/>
  <c r="J1168" i="7"/>
  <c r="L1189" i="7"/>
  <c r="Q1180" i="7"/>
  <c r="L1183" i="7"/>
  <c r="K1183" i="7"/>
  <c r="J1178" i="7"/>
  <c r="J1180" i="7"/>
  <c r="K1175" i="7"/>
  <c r="K1189" i="7"/>
  <c r="J1170" i="7"/>
  <c r="N1183" i="7"/>
  <c r="J1173" i="7"/>
  <c r="J1169" i="7"/>
  <c r="K1170" i="7"/>
  <c r="M1183" i="7"/>
  <c r="O1187" i="7"/>
  <c r="K1187" i="7"/>
  <c r="M1187" i="7"/>
  <c r="O1180" i="7"/>
  <c r="L1168" i="7"/>
  <c r="Q1159" i="6"/>
  <c r="Q1158" i="7" s="1"/>
  <c r="P1180" i="7"/>
  <c r="Q1188" i="7"/>
  <c r="S1188" i="7"/>
  <c r="K1166" i="7"/>
  <c r="L1180" i="7"/>
  <c r="M1189" i="7"/>
  <c r="N1180" i="7"/>
  <c r="U1184" i="7"/>
  <c r="P1184" i="7"/>
  <c r="T1165" i="7"/>
  <c r="K1178" i="7"/>
  <c r="J1171" i="7"/>
  <c r="M1158" i="7"/>
  <c r="N1158" i="7" l="1"/>
  <c r="T1158" i="7"/>
  <c r="U1158" i="7"/>
  <c r="R1158" i="7"/>
  <c r="S1158" i="7"/>
  <c r="P1158" i="7"/>
  <c r="F67" i="1"/>
  <c r="H67" i="1"/>
  <c r="AB67" i="1"/>
  <c r="AC67" i="1"/>
  <c r="AD67" i="1"/>
  <c r="AF67" i="1"/>
  <c r="AG67" i="1" s="1"/>
  <c r="AI67" i="1"/>
  <c r="G1158" i="14"/>
  <c r="H1158" i="14"/>
  <c r="C1158" i="14" s="1"/>
  <c r="Q1158" i="14"/>
  <c r="AC80" i="4"/>
  <c r="AD80" i="4"/>
  <c r="AI80" i="4" s="1"/>
  <c r="AC81" i="4"/>
  <c r="AD81" i="4"/>
  <c r="AI81" i="4" s="1"/>
  <c r="AA81" i="4"/>
  <c r="AB81" i="4"/>
  <c r="AA80" i="4"/>
  <c r="AB80" i="4"/>
  <c r="J1158" i="6"/>
  <c r="K1158" i="6"/>
  <c r="L1158" i="6"/>
  <c r="M1158" i="6"/>
  <c r="N1158" i="6"/>
  <c r="O1158" i="6"/>
  <c r="F66" i="1"/>
  <c r="H66" i="1"/>
  <c r="AB66" i="1"/>
  <c r="AC66" i="1"/>
  <c r="AD66" i="1"/>
  <c r="AF66" i="1"/>
  <c r="AG66" i="1" s="1"/>
  <c r="AI66" i="1"/>
  <c r="AE67" i="1" l="1"/>
  <c r="P1158" i="6"/>
  <c r="AE66" i="1"/>
  <c r="Q1158" i="6"/>
  <c r="Q1157" i="14"/>
  <c r="C1157" i="14"/>
  <c r="G1157" i="14"/>
  <c r="H1157" i="14"/>
  <c r="J1156" i="6"/>
  <c r="K1156" i="6"/>
  <c r="L1156" i="6"/>
  <c r="M1156" i="6"/>
  <c r="N1156" i="6"/>
  <c r="O1156" i="6"/>
  <c r="J1157" i="6"/>
  <c r="K1157" i="6"/>
  <c r="L1157" i="6"/>
  <c r="M1157" i="6"/>
  <c r="N1157" i="6"/>
  <c r="O1157" i="6"/>
  <c r="F65" i="1"/>
  <c r="H65" i="1"/>
  <c r="AB65" i="1"/>
  <c r="AC65" i="1"/>
  <c r="AD65" i="1"/>
  <c r="AF65" i="1"/>
  <c r="AG65" i="1" s="1"/>
  <c r="AI65" i="1"/>
  <c r="Q1156" i="6" l="1"/>
  <c r="R1155" i="7" s="1"/>
  <c r="Q1157" i="6"/>
  <c r="Q1156" i="7" s="1"/>
  <c r="P1157" i="7"/>
  <c r="U1157" i="7"/>
  <c r="Q1157" i="7"/>
  <c r="R1157" i="7"/>
  <c r="J1157" i="7"/>
  <c r="N1157" i="7"/>
  <c r="M1157" i="7"/>
  <c r="K1157" i="7"/>
  <c r="O1157" i="7"/>
  <c r="L1157" i="7"/>
  <c r="P1156" i="6"/>
  <c r="P1157" i="6"/>
  <c r="S1157" i="7"/>
  <c r="T1157" i="7"/>
  <c r="P1155" i="7"/>
  <c r="AE65" i="1"/>
  <c r="T1156" i="7" l="1"/>
  <c r="Q1155" i="7"/>
  <c r="S1155" i="7"/>
  <c r="R1156" i="7"/>
  <c r="T1155" i="7"/>
  <c r="P1156" i="7"/>
  <c r="U1155" i="7"/>
  <c r="U1156" i="7"/>
  <c r="S1156" i="7"/>
  <c r="J1156" i="7"/>
  <c r="N1156" i="7"/>
  <c r="L1156" i="7"/>
  <c r="M1156" i="7"/>
  <c r="K1156" i="7"/>
  <c r="O1156" i="7"/>
  <c r="J1158" i="7"/>
  <c r="K1158" i="7"/>
  <c r="L1158" i="7"/>
  <c r="J1155" i="7"/>
  <c r="N1155" i="7"/>
  <c r="L1155" i="7"/>
  <c r="M1155" i="7"/>
  <c r="K1155" i="7"/>
  <c r="O1155" i="7"/>
  <c r="G1156" i="14" l="1"/>
  <c r="H1156" i="14"/>
  <c r="C1156" i="14" s="1"/>
  <c r="Q1156" i="1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A4" i="4"/>
  <c r="AB4" i="4"/>
  <c r="AC4" i="4"/>
  <c r="AD4" i="4"/>
  <c r="AI4" i="4" s="1"/>
  <c r="AA5" i="4"/>
  <c r="AB5" i="4"/>
  <c r="AC5" i="4"/>
  <c r="AD5" i="4"/>
  <c r="AI5" i="4" s="1"/>
  <c r="AA6" i="4"/>
  <c r="AB6" i="4"/>
  <c r="AC6" i="4"/>
  <c r="AD6" i="4"/>
  <c r="AI6" i="4" s="1"/>
  <c r="AA7" i="4"/>
  <c r="AB7" i="4"/>
  <c r="AC7" i="4"/>
  <c r="AD7" i="4"/>
  <c r="AI7" i="4" s="1"/>
  <c r="AA8" i="4"/>
  <c r="AB8" i="4"/>
  <c r="AC8" i="4"/>
  <c r="AD8" i="4"/>
  <c r="AI8" i="4" s="1"/>
  <c r="AA9" i="4"/>
  <c r="AB9" i="4"/>
  <c r="AC9" i="4"/>
  <c r="AD9" i="4"/>
  <c r="AI9" i="4" s="1"/>
  <c r="AA10" i="4"/>
  <c r="AB10" i="4"/>
  <c r="AC10" i="4"/>
  <c r="AD10" i="4"/>
  <c r="AI10" i="4" s="1"/>
  <c r="AA11" i="4"/>
  <c r="AB11" i="4"/>
  <c r="AC11" i="4"/>
  <c r="AD11" i="4"/>
  <c r="AI11" i="4" s="1"/>
  <c r="AA12" i="4"/>
  <c r="AB12" i="4"/>
  <c r="AC12" i="4"/>
  <c r="AD12" i="4"/>
  <c r="AI12" i="4" s="1"/>
  <c r="AA13" i="4"/>
  <c r="AB13" i="4"/>
  <c r="AC13" i="4"/>
  <c r="AD13" i="4"/>
  <c r="AI13" i="4" s="1"/>
  <c r="AA14" i="4"/>
  <c r="AB14" i="4"/>
  <c r="AC14" i="4"/>
  <c r="AD14" i="4"/>
  <c r="AI14" i="4" s="1"/>
  <c r="AA15" i="4"/>
  <c r="AB15" i="4"/>
  <c r="AC15" i="4"/>
  <c r="AD15" i="4"/>
  <c r="AI15" i="4" s="1"/>
  <c r="AA16" i="4"/>
  <c r="AB16" i="4"/>
  <c r="AC16" i="4"/>
  <c r="AD16" i="4"/>
  <c r="AI16" i="4" s="1"/>
  <c r="AA17" i="4"/>
  <c r="AB17" i="4"/>
  <c r="AC17" i="4"/>
  <c r="AD17" i="4"/>
  <c r="AI17" i="4" s="1"/>
  <c r="AA18" i="4"/>
  <c r="AB18" i="4"/>
  <c r="AC18" i="4"/>
  <c r="AD18" i="4"/>
  <c r="AI18" i="4" s="1"/>
  <c r="AA19" i="4"/>
  <c r="AB19" i="4"/>
  <c r="AC19" i="4"/>
  <c r="AD19" i="4"/>
  <c r="AI19" i="4" s="1"/>
  <c r="AA20" i="4"/>
  <c r="AB20" i="4"/>
  <c r="AC20" i="4"/>
  <c r="AD20" i="4"/>
  <c r="AI20" i="4" s="1"/>
  <c r="AA21" i="4"/>
  <c r="AB21" i="4"/>
  <c r="AC21" i="4"/>
  <c r="AD21" i="4"/>
  <c r="AI21" i="4" s="1"/>
  <c r="AA22" i="4"/>
  <c r="AB22" i="4"/>
  <c r="AC22" i="4"/>
  <c r="AD22" i="4"/>
  <c r="AI22" i="4" s="1"/>
  <c r="AA23" i="4"/>
  <c r="AB23" i="4"/>
  <c r="AC23" i="4"/>
  <c r="AD23" i="4"/>
  <c r="AI23" i="4" s="1"/>
  <c r="AA24" i="4"/>
  <c r="AB24" i="4"/>
  <c r="AC24" i="4"/>
  <c r="AD24" i="4"/>
  <c r="AI24" i="4" s="1"/>
  <c r="AA25" i="4"/>
  <c r="AB25" i="4"/>
  <c r="AC25" i="4"/>
  <c r="AD25" i="4"/>
  <c r="AI25" i="4" s="1"/>
  <c r="AA26" i="4"/>
  <c r="AB26" i="4"/>
  <c r="AC26" i="4"/>
  <c r="AD26" i="4"/>
  <c r="AI26" i="4" s="1"/>
  <c r="AA27" i="4"/>
  <c r="AB27" i="4"/>
  <c r="AC27" i="4"/>
  <c r="AD27" i="4"/>
  <c r="AI27" i="4" s="1"/>
  <c r="AA28" i="4"/>
  <c r="AB28" i="4"/>
  <c r="AC28" i="4"/>
  <c r="AD28" i="4"/>
  <c r="AI28" i="4" s="1"/>
  <c r="AA29" i="4"/>
  <c r="AB29" i="4"/>
  <c r="AC29" i="4"/>
  <c r="AD29" i="4"/>
  <c r="AI29" i="4" s="1"/>
  <c r="AA30" i="4"/>
  <c r="AB30" i="4"/>
  <c r="AC30" i="4"/>
  <c r="AD30" i="4"/>
  <c r="AI30" i="4" s="1"/>
  <c r="AA31" i="4"/>
  <c r="AB31" i="4"/>
  <c r="AC31" i="4"/>
  <c r="AD31" i="4"/>
  <c r="AI31" i="4" s="1"/>
  <c r="AA32" i="4"/>
  <c r="AB32" i="4"/>
  <c r="AC32" i="4"/>
  <c r="AD32" i="4"/>
  <c r="AI32" i="4" s="1"/>
  <c r="AA33" i="4"/>
  <c r="AB33" i="4"/>
  <c r="AC33" i="4"/>
  <c r="AD33" i="4"/>
  <c r="AI33" i="4" s="1"/>
  <c r="AA34" i="4"/>
  <c r="AB34" i="4"/>
  <c r="AC34" i="4"/>
  <c r="AD34" i="4"/>
  <c r="AI34" i="4" s="1"/>
  <c r="AA35" i="4"/>
  <c r="AB35" i="4"/>
  <c r="AC35" i="4"/>
  <c r="AD35" i="4"/>
  <c r="AI35" i="4" s="1"/>
  <c r="AA36" i="4"/>
  <c r="AB36" i="4"/>
  <c r="AC36" i="4"/>
  <c r="AD36" i="4"/>
  <c r="AI36" i="4" s="1"/>
  <c r="AA37" i="4"/>
  <c r="AB37" i="4"/>
  <c r="AC37" i="4"/>
  <c r="AD37" i="4"/>
  <c r="AI37" i="4" s="1"/>
  <c r="AA38" i="4"/>
  <c r="AB38" i="4"/>
  <c r="AC38" i="4"/>
  <c r="AD38" i="4"/>
  <c r="AI38" i="4" s="1"/>
  <c r="AA39" i="4"/>
  <c r="AB39" i="4"/>
  <c r="AC39" i="4"/>
  <c r="AD39" i="4"/>
  <c r="AI39" i="4" s="1"/>
  <c r="AA40" i="4"/>
  <c r="AB40" i="4"/>
  <c r="AC40" i="4"/>
  <c r="AD40" i="4"/>
  <c r="AI40" i="4" s="1"/>
  <c r="AA41" i="4"/>
  <c r="AB41" i="4"/>
  <c r="AC41" i="4"/>
  <c r="AD41" i="4"/>
  <c r="AI41" i="4" s="1"/>
  <c r="AA42" i="4"/>
  <c r="AB42" i="4"/>
  <c r="AC42" i="4"/>
  <c r="AD42" i="4"/>
  <c r="AI42" i="4" s="1"/>
  <c r="AA43" i="4"/>
  <c r="AB43" i="4"/>
  <c r="AC43" i="4"/>
  <c r="AD43" i="4"/>
  <c r="AI43" i="4" s="1"/>
  <c r="AA44" i="4"/>
  <c r="AB44" i="4"/>
  <c r="AC44" i="4"/>
  <c r="AD44" i="4"/>
  <c r="AI44" i="4" s="1"/>
  <c r="AA45" i="4"/>
  <c r="AB45" i="4"/>
  <c r="AC45" i="4"/>
  <c r="AD45" i="4"/>
  <c r="AI45" i="4" s="1"/>
  <c r="AA46" i="4"/>
  <c r="AB46" i="4"/>
  <c r="AC46" i="4"/>
  <c r="AD46" i="4"/>
  <c r="AI46" i="4" s="1"/>
  <c r="AA47" i="4"/>
  <c r="AB47" i="4"/>
  <c r="AC47" i="4"/>
  <c r="AD47" i="4"/>
  <c r="AI47" i="4" s="1"/>
  <c r="AA48" i="4"/>
  <c r="AB48" i="4"/>
  <c r="AC48" i="4"/>
  <c r="AD48" i="4"/>
  <c r="AI48" i="4" s="1"/>
  <c r="AA49" i="4"/>
  <c r="AB49" i="4"/>
  <c r="AC49" i="4"/>
  <c r="AD49" i="4"/>
  <c r="AI49" i="4" s="1"/>
  <c r="AA50" i="4"/>
  <c r="AB50" i="4"/>
  <c r="AC50" i="4"/>
  <c r="AD50" i="4"/>
  <c r="AI50" i="4" s="1"/>
  <c r="AA51" i="4"/>
  <c r="AB51" i="4"/>
  <c r="AC51" i="4"/>
  <c r="AD51" i="4"/>
  <c r="AI51" i="4" s="1"/>
  <c r="AA52" i="4"/>
  <c r="AB52" i="4"/>
  <c r="AC52" i="4"/>
  <c r="AD52" i="4"/>
  <c r="AI52" i="4" s="1"/>
  <c r="AA53" i="4"/>
  <c r="AB53" i="4"/>
  <c r="AC53" i="4"/>
  <c r="AD53" i="4"/>
  <c r="AI53" i="4" s="1"/>
  <c r="AA54" i="4"/>
  <c r="AB54" i="4"/>
  <c r="AC54" i="4"/>
  <c r="AD54" i="4"/>
  <c r="AI54" i="4" s="1"/>
  <c r="AA55" i="4"/>
  <c r="AB55" i="4"/>
  <c r="AC55" i="4"/>
  <c r="AD55" i="4"/>
  <c r="AI55" i="4" s="1"/>
  <c r="AA56" i="4"/>
  <c r="AB56" i="4"/>
  <c r="AC56" i="4"/>
  <c r="AD56" i="4"/>
  <c r="AI56" i="4" s="1"/>
  <c r="AA57" i="4"/>
  <c r="AB57" i="4"/>
  <c r="AC57" i="4"/>
  <c r="AD57" i="4"/>
  <c r="AI57" i="4" s="1"/>
  <c r="AA58" i="4"/>
  <c r="AB58" i="4"/>
  <c r="AC58" i="4"/>
  <c r="AD58" i="4"/>
  <c r="AI58" i="4" s="1"/>
  <c r="AA59" i="4"/>
  <c r="AB59" i="4"/>
  <c r="AC59" i="4"/>
  <c r="AD59" i="4"/>
  <c r="AI59" i="4" s="1"/>
  <c r="AA60" i="4"/>
  <c r="AB60" i="4"/>
  <c r="AC60" i="4"/>
  <c r="AD60" i="4"/>
  <c r="AI60" i="4" s="1"/>
  <c r="AA61" i="4"/>
  <c r="AB61" i="4"/>
  <c r="AC61" i="4"/>
  <c r="AD61" i="4"/>
  <c r="AI61" i="4" s="1"/>
  <c r="AA62" i="4"/>
  <c r="AB62" i="4"/>
  <c r="AC62" i="4"/>
  <c r="AD62" i="4"/>
  <c r="AI62" i="4" s="1"/>
  <c r="AA63" i="4"/>
  <c r="AB63" i="4"/>
  <c r="AC63" i="4"/>
  <c r="AD63" i="4"/>
  <c r="AI63" i="4" s="1"/>
  <c r="AA64" i="4"/>
  <c r="AB64" i="4"/>
  <c r="AC64" i="4"/>
  <c r="AD64" i="4"/>
  <c r="AI64" i="4" s="1"/>
  <c r="AA65" i="4"/>
  <c r="AB65" i="4"/>
  <c r="AC65" i="4"/>
  <c r="AD65" i="4"/>
  <c r="AI65" i="4" s="1"/>
  <c r="AA66" i="4"/>
  <c r="AB66" i="4"/>
  <c r="AC66" i="4"/>
  <c r="AD66" i="4"/>
  <c r="AI66" i="4" s="1"/>
  <c r="AA67" i="4"/>
  <c r="AB67" i="4"/>
  <c r="AC67" i="4"/>
  <c r="AD67" i="4"/>
  <c r="AI67" i="4" s="1"/>
  <c r="AA68" i="4"/>
  <c r="AB68" i="4"/>
  <c r="AC68" i="4"/>
  <c r="AD68" i="4"/>
  <c r="AI68" i="4" s="1"/>
  <c r="AA69" i="4"/>
  <c r="AB69" i="4"/>
  <c r="AC69" i="4"/>
  <c r="AD69" i="4"/>
  <c r="AI69" i="4" s="1"/>
  <c r="AA70" i="4"/>
  <c r="AB70" i="4"/>
  <c r="AC70" i="4"/>
  <c r="AD70" i="4"/>
  <c r="AI70" i="4" s="1"/>
  <c r="AA71" i="4"/>
  <c r="AB71" i="4"/>
  <c r="AC71" i="4"/>
  <c r="AD71" i="4"/>
  <c r="AI71" i="4" s="1"/>
  <c r="AA72" i="4"/>
  <c r="AB72" i="4"/>
  <c r="AC72" i="4"/>
  <c r="AD72" i="4"/>
  <c r="AI72" i="4" s="1"/>
  <c r="AA73" i="4"/>
  <c r="AB73" i="4"/>
  <c r="AC73" i="4"/>
  <c r="AD73" i="4"/>
  <c r="AI73" i="4" s="1"/>
  <c r="AA74" i="4"/>
  <c r="AB74" i="4"/>
  <c r="AC74" i="4"/>
  <c r="AD74" i="4"/>
  <c r="AI74" i="4" s="1"/>
  <c r="AA75" i="4"/>
  <c r="AB75" i="4"/>
  <c r="AC75" i="4"/>
  <c r="AD75" i="4"/>
  <c r="AI75" i="4" s="1"/>
  <c r="AA76" i="4"/>
  <c r="AB76" i="4"/>
  <c r="AC76" i="4"/>
  <c r="AD76" i="4"/>
  <c r="AI76" i="4" s="1"/>
  <c r="AA77" i="4"/>
  <c r="AB77" i="4"/>
  <c r="AC77" i="4"/>
  <c r="AD77" i="4"/>
  <c r="AI77" i="4" s="1"/>
  <c r="AA78" i="4"/>
  <c r="AB78" i="4"/>
  <c r="AC78" i="4"/>
  <c r="AD78" i="4"/>
  <c r="AI78" i="4" s="1"/>
  <c r="AA79" i="4"/>
  <c r="AB79" i="4"/>
  <c r="AC79" i="4"/>
  <c r="AD79" i="4"/>
  <c r="AI79" i="4" s="1"/>
  <c r="M28" i="3"/>
  <c r="F64" i="1" l="1"/>
  <c r="H64" i="1"/>
  <c r="AB64" i="1"/>
  <c r="AC64" i="1"/>
  <c r="AD64" i="1"/>
  <c r="AF64" i="1"/>
  <c r="AG64" i="1" s="1"/>
  <c r="AI64" i="1"/>
  <c r="C1155" i="14"/>
  <c r="G1155" i="14"/>
  <c r="H1155" i="14"/>
  <c r="Q1155" i="14"/>
  <c r="J1153" i="6"/>
  <c r="K1153" i="6"/>
  <c r="L1153" i="6"/>
  <c r="M1153" i="6"/>
  <c r="N1153" i="6"/>
  <c r="O1153" i="6"/>
  <c r="J1154" i="6"/>
  <c r="K1154" i="6"/>
  <c r="L1154" i="6"/>
  <c r="M1154" i="6"/>
  <c r="N1154" i="6"/>
  <c r="O1154" i="6"/>
  <c r="J1155" i="6"/>
  <c r="K1155" i="6"/>
  <c r="L1155" i="6"/>
  <c r="M1155" i="6"/>
  <c r="N1155" i="6"/>
  <c r="O1155" i="6"/>
  <c r="F63" i="1"/>
  <c r="H63" i="1"/>
  <c r="AB63" i="1"/>
  <c r="AC63" i="1"/>
  <c r="AD63" i="1"/>
  <c r="AF63" i="1"/>
  <c r="AG63" i="1" s="1"/>
  <c r="AI63" i="1"/>
  <c r="Q1155" i="6" l="1"/>
  <c r="T1154" i="7" s="1"/>
  <c r="Q1153" i="6"/>
  <c r="Q1152" i="7" s="1"/>
  <c r="AE64" i="1"/>
  <c r="P1155" i="6"/>
  <c r="N1154" i="7" s="1"/>
  <c r="Q1154" i="6"/>
  <c r="S1153" i="7" s="1"/>
  <c r="S1154" i="7"/>
  <c r="P1153" i="6"/>
  <c r="N1152" i="7" s="1"/>
  <c r="AE63" i="1"/>
  <c r="P1154" i="6"/>
  <c r="J1153" i="7" s="1"/>
  <c r="C1154" i="14"/>
  <c r="G1154" i="14"/>
  <c r="H1154" i="14"/>
  <c r="Q1154" i="14"/>
  <c r="Q1154" i="7" l="1"/>
  <c r="P1154" i="7"/>
  <c r="S1152" i="7"/>
  <c r="R1154" i="7"/>
  <c r="U1152" i="7"/>
  <c r="T1152" i="7"/>
  <c r="U1154" i="7"/>
  <c r="R1152" i="7"/>
  <c r="P1152" i="7"/>
  <c r="M1154" i="7"/>
  <c r="O1154" i="7"/>
  <c r="R1153" i="7"/>
  <c r="L1154" i="7"/>
  <c r="J1154" i="7"/>
  <c r="K1153" i="7"/>
  <c r="K1152" i="7"/>
  <c r="N1153" i="7"/>
  <c r="M1152" i="7"/>
  <c r="O1152" i="7"/>
  <c r="O1153" i="7"/>
  <c r="K1154" i="7"/>
  <c r="L1152" i="7"/>
  <c r="U1153" i="7"/>
  <c r="Q1153" i="7"/>
  <c r="P1153" i="7"/>
  <c r="M1153" i="7"/>
  <c r="L1153" i="7"/>
  <c r="T1153" i="7"/>
  <c r="J1152" i="7"/>
  <c r="F62" i="1"/>
  <c r="H62" i="1"/>
  <c r="AB62" i="1"/>
  <c r="AC62" i="1"/>
  <c r="AD62" i="1"/>
  <c r="AF62" i="1"/>
  <c r="AG62" i="1" s="1"/>
  <c r="AI62" i="1"/>
  <c r="AE62" i="1" l="1"/>
  <c r="C1153" i="14" l="1"/>
  <c r="G1153" i="14"/>
  <c r="H1153" i="14"/>
  <c r="Q1153" i="14"/>
  <c r="W5" i="11"/>
  <c r="X5" i="11"/>
  <c r="Y5" i="11"/>
  <c r="F61" i="1"/>
  <c r="H61" i="1"/>
  <c r="AB61" i="1"/>
  <c r="AC61" i="1"/>
  <c r="AD61" i="1"/>
  <c r="AF61" i="1"/>
  <c r="AG61" i="1" s="1"/>
  <c r="AI61" i="1"/>
  <c r="W4" i="11"/>
  <c r="X4" i="11"/>
  <c r="Y4" i="11"/>
  <c r="AE61" i="1" l="1"/>
  <c r="C1152" i="14"/>
  <c r="G1152" i="14"/>
  <c r="H1152" i="14"/>
  <c r="Q1152" i="14"/>
  <c r="J1151" i="6"/>
  <c r="K1151" i="6"/>
  <c r="L1151" i="6"/>
  <c r="M1151" i="6"/>
  <c r="N1151" i="6"/>
  <c r="O1151" i="6"/>
  <c r="J1152" i="6"/>
  <c r="K1152" i="6"/>
  <c r="L1152" i="6"/>
  <c r="M1152" i="6"/>
  <c r="N1152" i="6"/>
  <c r="O1152" i="6"/>
  <c r="G1153" i="6"/>
  <c r="G1154" i="6"/>
  <c r="G1155" i="6"/>
  <c r="G1156" i="6"/>
  <c r="G1157" i="6"/>
  <c r="G1158" i="6"/>
  <c r="G1159" i="6"/>
  <c r="G1160" i="6"/>
  <c r="G1161" i="6"/>
  <c r="G1162" i="6"/>
  <c r="I1153" i="6"/>
  <c r="I1154" i="6"/>
  <c r="I1155" i="6"/>
  <c r="I1156" i="6"/>
  <c r="I1157" i="6"/>
  <c r="I1158" i="6"/>
  <c r="I1159" i="6"/>
  <c r="I1160" i="6"/>
  <c r="I1161" i="6"/>
  <c r="I1162" i="6"/>
  <c r="G1151" i="7"/>
  <c r="G1152" i="7"/>
  <c r="G1153" i="7"/>
  <c r="G1154" i="7"/>
  <c r="G1155" i="7"/>
  <c r="G1156" i="7"/>
  <c r="G1157" i="7"/>
  <c r="G1158" i="7"/>
  <c r="I1151" i="7"/>
  <c r="I1152" i="7"/>
  <c r="I1153" i="7"/>
  <c r="I1154" i="7"/>
  <c r="I1155" i="7"/>
  <c r="I1156" i="7"/>
  <c r="I1157" i="7"/>
  <c r="I1158" i="7"/>
  <c r="H1151" i="7"/>
  <c r="H1152" i="7" s="1"/>
  <c r="H1153" i="7" s="1"/>
  <c r="H1154" i="7" s="1"/>
  <c r="H1155" i="7" s="1"/>
  <c r="H1156" i="7" s="1"/>
  <c r="H1157" i="7" s="1"/>
  <c r="H1158" i="7" s="1"/>
  <c r="H60" i="1"/>
  <c r="AB60" i="1"/>
  <c r="AC60" i="1"/>
  <c r="AD60" i="1"/>
  <c r="AF60" i="1"/>
  <c r="AG60" i="1" s="1"/>
  <c r="AI60" i="1"/>
  <c r="F60" i="1"/>
  <c r="F59" i="1"/>
  <c r="G1151" i="14"/>
  <c r="H1151" i="14"/>
  <c r="C1151" i="14" s="1"/>
  <c r="Q1151" i="14"/>
  <c r="H59" i="1"/>
  <c r="AB59" i="1"/>
  <c r="AC59" i="1"/>
  <c r="AD59" i="1"/>
  <c r="AF59" i="1"/>
  <c r="AG59" i="1" s="1"/>
  <c r="AI59" i="1"/>
  <c r="Q1151" i="6" l="1"/>
  <c r="K1160" i="7"/>
  <c r="P1152" i="6"/>
  <c r="K1151" i="7" s="1"/>
  <c r="Q1152" i="6"/>
  <c r="AE59" i="1"/>
  <c r="K1161" i="7"/>
  <c r="P1151" i="6"/>
  <c r="K1150" i="7" s="1"/>
  <c r="AE60" i="1"/>
  <c r="Q1150" i="14"/>
  <c r="C1150" i="14"/>
  <c r="G1150" i="14"/>
  <c r="H1150" i="14"/>
  <c r="F58" i="1"/>
  <c r="H58" i="1"/>
  <c r="AB58" i="1"/>
  <c r="AC58" i="1"/>
  <c r="AD58" i="1"/>
  <c r="AF58" i="1"/>
  <c r="AG58" i="1" s="1"/>
  <c r="AI58" i="1"/>
  <c r="J1159" i="7" l="1"/>
  <c r="J1160" i="7"/>
  <c r="K1159" i="7"/>
  <c r="L1160" i="7"/>
  <c r="J1161" i="7"/>
  <c r="L1159" i="7"/>
  <c r="L1161" i="7"/>
  <c r="J1150" i="7"/>
  <c r="L1151" i="7"/>
  <c r="J1151" i="7"/>
  <c r="L1150" i="7"/>
  <c r="AE58" i="1"/>
  <c r="C1149" i="14"/>
  <c r="G1149" i="14"/>
  <c r="H1149" i="14"/>
  <c r="Q1149" i="14"/>
  <c r="F57" i="1"/>
  <c r="H57" i="1"/>
  <c r="AB57" i="1"/>
  <c r="AC57" i="1"/>
  <c r="AD57" i="1"/>
  <c r="AF57" i="1"/>
  <c r="AG57" i="1" s="1"/>
  <c r="AI57" i="1"/>
  <c r="AE57" i="1" l="1"/>
  <c r="C1148" i="14"/>
  <c r="G1148" i="14"/>
  <c r="H1148" i="14"/>
  <c r="Q1148" i="14"/>
  <c r="F56" i="1"/>
  <c r="H56" i="1"/>
  <c r="AB56" i="1"/>
  <c r="AC56" i="1"/>
  <c r="AD56" i="1"/>
  <c r="AF56" i="1"/>
  <c r="AG56" i="1" s="1"/>
  <c r="AI56" i="1"/>
  <c r="AE56" i="1" l="1"/>
  <c r="G1147" i="7"/>
  <c r="G1148" i="7"/>
  <c r="G1149" i="7"/>
  <c r="G1150" i="7"/>
  <c r="H1147" i="7"/>
  <c r="H1148" i="7" s="1"/>
  <c r="H1149" i="7" s="1"/>
  <c r="H1150" i="7" s="1"/>
  <c r="I1147" i="7"/>
  <c r="I1148" i="7"/>
  <c r="I1149" i="7"/>
  <c r="I1150" i="7"/>
  <c r="C1147" i="14" l="1"/>
  <c r="G1147" i="14"/>
  <c r="H1147" i="14"/>
  <c r="Q1147" i="14"/>
  <c r="F55" i="1"/>
  <c r="H55" i="1"/>
  <c r="AB55" i="1"/>
  <c r="AC55" i="1"/>
  <c r="AD55" i="1"/>
  <c r="AF55" i="1"/>
  <c r="AG55" i="1" s="1"/>
  <c r="AI55" i="1"/>
  <c r="AE55" i="1" l="1"/>
  <c r="C1146" i="14" l="1"/>
  <c r="C1145" i="14"/>
  <c r="F54" i="1"/>
  <c r="H54" i="1"/>
  <c r="AB54" i="1"/>
  <c r="AC54" i="1"/>
  <c r="AD54" i="1"/>
  <c r="AF54" i="1"/>
  <c r="AG54" i="1" s="1"/>
  <c r="AI54" i="1"/>
  <c r="AE54" i="1" l="1"/>
  <c r="C1144" i="14" l="1"/>
  <c r="F53" i="1"/>
  <c r="H53" i="1"/>
  <c r="AB53" i="1"/>
  <c r="AC53" i="1"/>
  <c r="AD53" i="1"/>
  <c r="AF53" i="1"/>
  <c r="AG53" i="1" s="1"/>
  <c r="AI53" i="1"/>
  <c r="AE53" i="1" l="1"/>
  <c r="C1143" i="14" l="1"/>
  <c r="G1146" i="6"/>
  <c r="G1147" i="6"/>
  <c r="G1148" i="6"/>
  <c r="G1149" i="6"/>
  <c r="G1150" i="6"/>
  <c r="G1151" i="6"/>
  <c r="G1152" i="6"/>
  <c r="I1146" i="6"/>
  <c r="I1147" i="6"/>
  <c r="I1148" i="6"/>
  <c r="I1149" i="6"/>
  <c r="I1150" i="6"/>
  <c r="I1151" i="6"/>
  <c r="I1152" i="6"/>
  <c r="F52" i="1"/>
  <c r="H52" i="1"/>
  <c r="AB52" i="1"/>
  <c r="AC52" i="1"/>
  <c r="AD52" i="1"/>
  <c r="AF52" i="1"/>
  <c r="AG52" i="1" s="1"/>
  <c r="AI52" i="1"/>
  <c r="C1142" i="14"/>
  <c r="F51" i="1"/>
  <c r="H51" i="1"/>
  <c r="AB51" i="1"/>
  <c r="AC51" i="1"/>
  <c r="AD51" i="1"/>
  <c r="AF51" i="1"/>
  <c r="AG51" i="1" s="1"/>
  <c r="AI51" i="1"/>
  <c r="AE52" i="1" l="1"/>
  <c r="AE51" i="1"/>
  <c r="F50" i="1" l="1"/>
  <c r="H50" i="1"/>
  <c r="AB50" i="1"/>
  <c r="AC50" i="1"/>
  <c r="AD50" i="1"/>
  <c r="AF50" i="1"/>
  <c r="AG50" i="1" s="1"/>
  <c r="AI50" i="1"/>
  <c r="AE50" i="1" l="1"/>
  <c r="C1141" i="14"/>
  <c r="F49" i="1"/>
  <c r="H49" i="1"/>
  <c r="AB49" i="1"/>
  <c r="AC49" i="1"/>
  <c r="AD49" i="1"/>
  <c r="AF49" i="1"/>
  <c r="AG49" i="1" s="1"/>
  <c r="AI49" i="1"/>
  <c r="AE49" i="1" l="1"/>
  <c r="C1140" i="14" l="1"/>
  <c r="F48" i="1"/>
  <c r="H48" i="1"/>
  <c r="AB48" i="1"/>
  <c r="AC48" i="1"/>
  <c r="AD48" i="1"/>
  <c r="AF48" i="1"/>
  <c r="AG48" i="1" s="1"/>
  <c r="AI48" i="1"/>
  <c r="AE48" i="1" l="1"/>
  <c r="C1139" i="14"/>
  <c r="F47" i="1"/>
  <c r="H47" i="1"/>
  <c r="AB47" i="1"/>
  <c r="AC47" i="1"/>
  <c r="AD47" i="1"/>
  <c r="AF47" i="1"/>
  <c r="AG47" i="1" s="1"/>
  <c r="AI47" i="1"/>
  <c r="AE47" i="1" l="1"/>
  <c r="C1138" i="14"/>
  <c r="F46" i="1"/>
  <c r="H46" i="1"/>
  <c r="AB46" i="1"/>
  <c r="AC46" i="1"/>
  <c r="AD46" i="1"/>
  <c r="AF46" i="1"/>
  <c r="AG46" i="1" s="1"/>
  <c r="AI46" i="1"/>
  <c r="AE46" i="1" l="1"/>
  <c r="G1138" i="14"/>
  <c r="G1139" i="14"/>
  <c r="G1140" i="14"/>
  <c r="G1141" i="14"/>
  <c r="G1142" i="14"/>
  <c r="G1143" i="14"/>
  <c r="G1144" i="14"/>
  <c r="G1145" i="14"/>
  <c r="G1146" i="14"/>
  <c r="Q1138" i="14"/>
  <c r="Q1139" i="14"/>
  <c r="Q1140" i="14"/>
  <c r="Q1141" i="14"/>
  <c r="Q1142" i="14"/>
  <c r="Q1143" i="14"/>
  <c r="Q1144" i="14"/>
  <c r="Q1145" i="14"/>
  <c r="Q1146" i="14"/>
  <c r="H1138" i="14"/>
  <c r="H1139" i="14" s="1"/>
  <c r="H1140" i="14" s="1"/>
  <c r="H1141" i="14" s="1"/>
  <c r="H1142" i="14" s="1"/>
  <c r="H1143" i="14" s="1"/>
  <c r="H1144" i="14" s="1"/>
  <c r="H1145" i="14" s="1"/>
  <c r="H1146" i="14" s="1"/>
  <c r="C1137" i="14"/>
  <c r="G1137" i="14"/>
  <c r="H1137" i="14"/>
  <c r="Q1137" i="14"/>
  <c r="F45" i="1" l="1"/>
  <c r="H45" i="1"/>
  <c r="AB45" i="1"/>
  <c r="AC45" i="1"/>
  <c r="AD45" i="1"/>
  <c r="AF45" i="1"/>
  <c r="AG45" i="1" s="1"/>
  <c r="AI45" i="1"/>
  <c r="G1136" i="14"/>
  <c r="H1136" i="14"/>
  <c r="C1136" i="14" s="1"/>
  <c r="Q1136" i="14"/>
  <c r="C1135" i="14"/>
  <c r="G1135" i="14"/>
  <c r="H1135" i="14"/>
  <c r="Q1135" i="14"/>
  <c r="AE45" i="1" l="1"/>
  <c r="F44" i="1"/>
  <c r="H44" i="1"/>
  <c r="AB44" i="1"/>
  <c r="AC44" i="1"/>
  <c r="AD44" i="1"/>
  <c r="AF44" i="1"/>
  <c r="AG44" i="1" s="1"/>
  <c r="AI44" i="1"/>
  <c r="AE44" i="1" l="1"/>
  <c r="F43" i="1"/>
  <c r="H43" i="1"/>
  <c r="AB43" i="1"/>
  <c r="AC43" i="1"/>
  <c r="AD43" i="1"/>
  <c r="AF43" i="1"/>
  <c r="AG43" i="1" s="1"/>
  <c r="AI43" i="1"/>
  <c r="AE43" i="1" l="1"/>
  <c r="C1134" i="14"/>
  <c r="G1134" i="14"/>
  <c r="H1134" i="14"/>
  <c r="Q1134" i="14"/>
  <c r="F42" i="1" l="1"/>
  <c r="H42" i="1"/>
  <c r="AB42" i="1"/>
  <c r="AC42" i="1"/>
  <c r="AD42" i="1"/>
  <c r="AF42" i="1"/>
  <c r="AG42" i="1" s="1"/>
  <c r="AI42" i="1"/>
  <c r="G1133" i="14"/>
  <c r="H1133" i="14"/>
  <c r="C1133" i="14" s="1"/>
  <c r="Q1133" i="14"/>
  <c r="AE42" i="1" l="1"/>
  <c r="F41" i="1"/>
  <c r="H41" i="1"/>
  <c r="AB41" i="1"/>
  <c r="AC41" i="1"/>
  <c r="AD41" i="1"/>
  <c r="AF41" i="1"/>
  <c r="AG41" i="1" s="1"/>
  <c r="AI41" i="1"/>
  <c r="C1132" i="14"/>
  <c r="G1132" i="14"/>
  <c r="H1132" i="14"/>
  <c r="Q1132" i="14"/>
  <c r="F40" i="1"/>
  <c r="H40" i="1"/>
  <c r="AB40" i="1"/>
  <c r="AC40" i="1"/>
  <c r="AD40" i="1"/>
  <c r="AF40" i="1"/>
  <c r="AG40" i="1" s="1"/>
  <c r="AI40" i="1"/>
  <c r="AE41" i="1" l="1"/>
  <c r="AE40" i="1"/>
  <c r="C1131" i="14"/>
  <c r="G1131" i="14"/>
  <c r="Q1131" i="14"/>
  <c r="H1131" i="14"/>
  <c r="F39" i="1"/>
  <c r="H39" i="1"/>
  <c r="AB39" i="1"/>
  <c r="AC39" i="1"/>
  <c r="AD39" i="1"/>
  <c r="AF39" i="1"/>
  <c r="AG39" i="1" s="1"/>
  <c r="AI39" i="1"/>
  <c r="AE39" i="1" l="1"/>
  <c r="C1109" i="15" l="1"/>
  <c r="C1110" i="15"/>
  <c r="C1111" i="15"/>
  <c r="C1112" i="15"/>
  <c r="C1113" i="15"/>
  <c r="C1114" i="15"/>
  <c r="C1115" i="15"/>
  <c r="C1116" i="15"/>
  <c r="C1117" i="15"/>
  <c r="C1118" i="15"/>
  <c r="C1119" i="15"/>
  <c r="C1120" i="15"/>
  <c r="C1121" i="15"/>
  <c r="C1122" i="15"/>
  <c r="C1123" i="15"/>
  <c r="C1124" i="15"/>
  <c r="C1125" i="15"/>
  <c r="C1126" i="15"/>
  <c r="C1127" i="15"/>
  <c r="C1128" i="15"/>
  <c r="C1129" i="15"/>
  <c r="C1130" i="15"/>
  <c r="C1131" i="15"/>
  <c r="C1132" i="15"/>
  <c r="C1133" i="15"/>
  <c r="C1134" i="15"/>
  <c r="C1135" i="15"/>
  <c r="C1136" i="15"/>
  <c r="C1137" i="15"/>
  <c r="C1138" i="15"/>
  <c r="C1139" i="15"/>
  <c r="C1140" i="15"/>
  <c r="C1141" i="15"/>
  <c r="C1142" i="15"/>
  <c r="C1143" i="15"/>
  <c r="C1144" i="15"/>
  <c r="C1145" i="15"/>
  <c r="C1146" i="15"/>
  <c r="C1147" i="15"/>
  <c r="G1109" i="15"/>
  <c r="G1110" i="15"/>
  <c r="G1111" i="15"/>
  <c r="G1112" i="15"/>
  <c r="G1113" i="15"/>
  <c r="G1114" i="15"/>
  <c r="G1115" i="15"/>
  <c r="G1116" i="15"/>
  <c r="G1117" i="15"/>
  <c r="G1118" i="15"/>
  <c r="G1119" i="15"/>
  <c r="G1120" i="15"/>
  <c r="G1121" i="15"/>
  <c r="G1122" i="15"/>
  <c r="G1123" i="15"/>
  <c r="G1124" i="15"/>
  <c r="G1125" i="15"/>
  <c r="G1126" i="15"/>
  <c r="G1127" i="15"/>
  <c r="G1128" i="15"/>
  <c r="G1129" i="15"/>
  <c r="G1130" i="15"/>
  <c r="G1131" i="15"/>
  <c r="G1132" i="15"/>
  <c r="G1133" i="15"/>
  <c r="G1134" i="15"/>
  <c r="G1135" i="15"/>
  <c r="G1136" i="15"/>
  <c r="G1137" i="15"/>
  <c r="G1138" i="15"/>
  <c r="G1139" i="15"/>
  <c r="G1140" i="15"/>
  <c r="G1141" i="15"/>
  <c r="G1142" i="15"/>
  <c r="G1143" i="15"/>
  <c r="G1144" i="15"/>
  <c r="G1145" i="15"/>
  <c r="G1146" i="15"/>
  <c r="G1147" i="15"/>
  <c r="Q1109" i="15"/>
  <c r="Q1110" i="15"/>
  <c r="Q1111" i="15"/>
  <c r="Q1112" i="15"/>
  <c r="Q1113" i="15"/>
  <c r="Q1114" i="15"/>
  <c r="Q1115" i="15"/>
  <c r="Q1116" i="15"/>
  <c r="Q1117" i="15"/>
  <c r="Q1118" i="15"/>
  <c r="Q1119" i="15"/>
  <c r="Q1120" i="15"/>
  <c r="Q1121" i="15"/>
  <c r="Q1122" i="15"/>
  <c r="Q1123" i="15"/>
  <c r="Q1124" i="15"/>
  <c r="Q1125" i="15"/>
  <c r="Q1126" i="15"/>
  <c r="Q1127" i="15"/>
  <c r="Q1128" i="15"/>
  <c r="Q1129" i="15"/>
  <c r="Q1130" i="15"/>
  <c r="Q1131" i="15"/>
  <c r="Q1132" i="15"/>
  <c r="Q1133" i="15"/>
  <c r="Q1134" i="15"/>
  <c r="Q1135" i="15"/>
  <c r="Q1136" i="15"/>
  <c r="Q1137" i="15"/>
  <c r="Q1138" i="15"/>
  <c r="Q1139" i="15"/>
  <c r="Q1140" i="15"/>
  <c r="Q1141" i="15"/>
  <c r="Q1142" i="15"/>
  <c r="Q1143" i="15"/>
  <c r="Q1144" i="15"/>
  <c r="Q1145" i="15"/>
  <c r="Q1146" i="15"/>
  <c r="Q1147" i="15"/>
  <c r="H1109" i="15"/>
  <c r="H1110" i="15" s="1"/>
  <c r="H1111" i="15" s="1"/>
  <c r="H1112" i="15" s="1"/>
  <c r="H1113" i="15" s="1"/>
  <c r="H1114" i="15" s="1"/>
  <c r="H1115" i="15" s="1"/>
  <c r="H1116" i="15" s="1"/>
  <c r="H1117" i="15" s="1"/>
  <c r="H1118" i="15" s="1"/>
  <c r="H1119" i="15" s="1"/>
  <c r="H1120" i="15" s="1"/>
  <c r="H1121" i="15" s="1"/>
  <c r="H1122" i="15" s="1"/>
  <c r="H1123" i="15" s="1"/>
  <c r="H1124" i="15" s="1"/>
  <c r="H1125" i="15" s="1"/>
  <c r="H1126" i="15" s="1"/>
  <c r="H1127" i="15" s="1"/>
  <c r="H1128" i="15" s="1"/>
  <c r="H1129" i="15" s="1"/>
  <c r="H1130" i="15" s="1"/>
  <c r="H1131" i="15" s="1"/>
  <c r="H1132" i="15" s="1"/>
  <c r="H1133" i="15" s="1"/>
  <c r="H1134" i="15" s="1"/>
  <c r="H1135" i="15" s="1"/>
  <c r="H1136" i="15" s="1"/>
  <c r="H1137" i="15" s="1"/>
  <c r="H1138" i="15" s="1"/>
  <c r="H1139" i="15" s="1"/>
  <c r="H1140" i="15" s="1"/>
  <c r="H1141" i="15" s="1"/>
  <c r="H1142" i="15" s="1"/>
  <c r="H1143" i="15" s="1"/>
  <c r="H1144" i="15" s="1"/>
  <c r="H1145" i="15" s="1"/>
  <c r="H1146" i="15" s="1"/>
  <c r="H1147" i="15" s="1"/>
  <c r="C1060" i="15"/>
  <c r="C1061" i="15"/>
  <c r="C1062" i="15"/>
  <c r="C1063" i="15"/>
  <c r="C1064" i="15"/>
  <c r="C1065" i="15"/>
  <c r="C1066" i="15"/>
  <c r="C1067" i="15"/>
  <c r="C1068" i="15"/>
  <c r="C1069" i="15"/>
  <c r="C1070" i="15"/>
  <c r="C1071" i="15"/>
  <c r="C1072" i="15"/>
  <c r="C1073" i="15"/>
  <c r="C1074" i="15"/>
  <c r="C1075" i="15"/>
  <c r="C1076" i="15"/>
  <c r="C1077" i="15"/>
  <c r="C1078" i="15"/>
  <c r="C1079" i="15"/>
  <c r="C1080" i="15"/>
  <c r="C1081" i="15"/>
  <c r="C1082" i="15"/>
  <c r="C1083" i="15"/>
  <c r="C1084" i="15"/>
  <c r="C1085" i="15"/>
  <c r="C1086" i="15"/>
  <c r="C1087" i="15"/>
  <c r="C1088" i="15"/>
  <c r="C1089" i="15"/>
  <c r="C1090" i="15"/>
  <c r="C1091" i="15"/>
  <c r="C1092" i="15"/>
  <c r="C1093" i="15"/>
  <c r="C1094" i="15"/>
  <c r="C1095" i="15"/>
  <c r="C1096" i="15"/>
  <c r="C1097" i="15"/>
  <c r="C1098" i="15"/>
  <c r="C1099" i="15"/>
  <c r="C1100" i="15"/>
  <c r="C1101" i="15"/>
  <c r="C1102" i="15"/>
  <c r="C1103" i="15"/>
  <c r="C1104" i="15"/>
  <c r="C1105" i="15"/>
  <c r="C1106" i="15"/>
  <c r="C1107" i="15"/>
  <c r="C1108" i="15"/>
  <c r="G1060" i="15"/>
  <c r="G1061" i="15"/>
  <c r="G1062" i="15"/>
  <c r="G1063" i="15"/>
  <c r="G1064" i="15"/>
  <c r="G1065" i="15"/>
  <c r="G1066" i="15"/>
  <c r="G1067" i="15"/>
  <c r="G1068" i="15"/>
  <c r="G1069" i="15"/>
  <c r="G1070" i="15"/>
  <c r="G1071" i="15"/>
  <c r="G1072" i="15"/>
  <c r="G1073" i="15"/>
  <c r="G1074" i="15"/>
  <c r="G1075" i="15"/>
  <c r="G1076" i="15"/>
  <c r="G1077" i="15"/>
  <c r="G1078" i="15"/>
  <c r="G1079" i="15"/>
  <c r="G1080" i="15"/>
  <c r="G1081" i="15"/>
  <c r="G1082" i="15"/>
  <c r="G1083" i="15"/>
  <c r="G1084" i="15"/>
  <c r="G1085" i="15"/>
  <c r="G1086" i="15"/>
  <c r="G1087" i="15"/>
  <c r="G1088" i="15"/>
  <c r="G1089" i="15"/>
  <c r="G1090" i="15"/>
  <c r="G1091" i="15"/>
  <c r="G1092" i="15"/>
  <c r="G1093" i="15"/>
  <c r="G1094" i="15"/>
  <c r="G1095" i="15"/>
  <c r="G1096" i="15"/>
  <c r="G1097" i="15"/>
  <c r="G1098" i="15"/>
  <c r="G1099" i="15"/>
  <c r="G1100" i="15"/>
  <c r="G1101" i="15"/>
  <c r="G1102" i="15"/>
  <c r="G1103" i="15"/>
  <c r="G1104" i="15"/>
  <c r="G1105" i="15"/>
  <c r="G1106" i="15"/>
  <c r="G1107" i="15"/>
  <c r="G1108" i="15"/>
  <c r="Q1060" i="15"/>
  <c r="Q1061" i="15"/>
  <c r="Q1062" i="15"/>
  <c r="Q1063" i="15"/>
  <c r="Q1064" i="15"/>
  <c r="Q1065" i="15"/>
  <c r="Q1066" i="15"/>
  <c r="Q1067" i="15"/>
  <c r="Q1068" i="15"/>
  <c r="Q1069" i="15"/>
  <c r="Q1070" i="15"/>
  <c r="Q1071" i="15"/>
  <c r="Q1072" i="15"/>
  <c r="Q1073" i="15"/>
  <c r="Q1074" i="15"/>
  <c r="Q1075" i="15"/>
  <c r="Q1076" i="15"/>
  <c r="Q1077" i="15"/>
  <c r="Q1078" i="15"/>
  <c r="Q1079" i="15"/>
  <c r="Q1080" i="15"/>
  <c r="Q1081" i="15"/>
  <c r="Q1082" i="15"/>
  <c r="Q1083" i="15"/>
  <c r="Q1084" i="15"/>
  <c r="Q1085" i="15"/>
  <c r="Q1086" i="15"/>
  <c r="Q1087" i="15"/>
  <c r="Q1088" i="15"/>
  <c r="Q1089" i="15"/>
  <c r="Q1090" i="15"/>
  <c r="Q1091" i="15"/>
  <c r="Q1092" i="15"/>
  <c r="Q1093" i="15"/>
  <c r="Q1094" i="15"/>
  <c r="Q1095" i="15"/>
  <c r="Q1096" i="15"/>
  <c r="Q1097" i="15"/>
  <c r="Q1098" i="15"/>
  <c r="Q1099" i="15"/>
  <c r="Q1100" i="15"/>
  <c r="Q1101" i="15"/>
  <c r="Q1102" i="15"/>
  <c r="Q1103" i="15"/>
  <c r="Q1104" i="15"/>
  <c r="Q1105" i="15"/>
  <c r="Q1106" i="15"/>
  <c r="Q1107" i="15"/>
  <c r="Q1108" i="15"/>
  <c r="H1060" i="15"/>
  <c r="H1061" i="15"/>
  <c r="H1062" i="15" s="1"/>
  <c r="H1063" i="15" s="1"/>
  <c r="H1064" i="15" s="1"/>
  <c r="H1065" i="15" s="1"/>
  <c r="H1066" i="15" s="1"/>
  <c r="H1067" i="15" s="1"/>
  <c r="H1068" i="15" s="1"/>
  <c r="H1069" i="15" s="1"/>
  <c r="H1070" i="15" s="1"/>
  <c r="H1071" i="15" s="1"/>
  <c r="H1072" i="15" s="1"/>
  <c r="H1073" i="15" s="1"/>
  <c r="H1074" i="15" s="1"/>
  <c r="H1075" i="15" s="1"/>
  <c r="H1076" i="15" s="1"/>
  <c r="H1077" i="15" s="1"/>
  <c r="H1078" i="15" s="1"/>
  <c r="H1079" i="15" s="1"/>
  <c r="H1080" i="15" s="1"/>
  <c r="H1081" i="15" s="1"/>
  <c r="H1082" i="15" s="1"/>
  <c r="H1083" i="15" s="1"/>
  <c r="H1084" i="15" s="1"/>
  <c r="H1085" i="15" s="1"/>
  <c r="H1086" i="15" s="1"/>
  <c r="H1087" i="15" s="1"/>
  <c r="H1088" i="15" s="1"/>
  <c r="H1089" i="15" s="1"/>
  <c r="H1090" i="15" s="1"/>
  <c r="H1091" i="15" s="1"/>
  <c r="H1092" i="15" s="1"/>
  <c r="H1093" i="15" s="1"/>
  <c r="H1094" i="15" s="1"/>
  <c r="H1095" i="15" s="1"/>
  <c r="H1096" i="15" s="1"/>
  <c r="H1097" i="15" s="1"/>
  <c r="H1098" i="15" s="1"/>
  <c r="H1099" i="15" s="1"/>
  <c r="H1100" i="15" s="1"/>
  <c r="H1101" i="15" s="1"/>
  <c r="H1102" i="15" s="1"/>
  <c r="H1103" i="15" s="1"/>
  <c r="H1104" i="15" s="1"/>
  <c r="H1105" i="15" s="1"/>
  <c r="H1106" i="15" s="1"/>
  <c r="H1107" i="15" s="1"/>
  <c r="H1108" i="15" s="1"/>
  <c r="G1130" i="14"/>
  <c r="Q1130" i="14"/>
  <c r="F38" i="1" l="1"/>
  <c r="H38" i="1"/>
  <c r="AB38" i="1"/>
  <c r="AC38" i="1"/>
  <c r="AD38" i="1"/>
  <c r="AF38" i="1"/>
  <c r="AG38" i="1" s="1"/>
  <c r="AI38" i="1"/>
  <c r="C1" i="12"/>
  <c r="A4" i="10"/>
  <c r="G1129" i="14"/>
  <c r="Q1129" i="14"/>
  <c r="W3" i="11"/>
  <c r="X3" i="11"/>
  <c r="Y3" i="11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H1128" i="7"/>
  <c r="H1129" i="7" s="1"/>
  <c r="H1130" i="7" s="1"/>
  <c r="H1131" i="7" s="1"/>
  <c r="H1132" i="7" s="1"/>
  <c r="H1133" i="7" s="1"/>
  <c r="H1134" i="7" s="1"/>
  <c r="H1135" i="7" s="1"/>
  <c r="H1136" i="7" s="1"/>
  <c r="H1137" i="7" s="1"/>
  <c r="H1138" i="7" s="1"/>
  <c r="H1139" i="7" s="1"/>
  <c r="H1140" i="7" s="1"/>
  <c r="H1141" i="7" s="1"/>
  <c r="H1142" i="7" s="1"/>
  <c r="H1143" i="7" s="1"/>
  <c r="H1144" i="7" s="1"/>
  <c r="H1145" i="7" s="1"/>
  <c r="H1146" i="7" s="1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G1129" i="6"/>
  <c r="G1130" i="6"/>
  <c r="G1131" i="6"/>
  <c r="G1132" i="6"/>
  <c r="G1133" i="6"/>
  <c r="I1129" i="6"/>
  <c r="I1130" i="6"/>
  <c r="I1131" i="6"/>
  <c r="I1132" i="6"/>
  <c r="I1133" i="6"/>
  <c r="AE38" i="1" l="1"/>
  <c r="F37" i="1"/>
  <c r="H37" i="1"/>
  <c r="AB37" i="1"/>
  <c r="AC37" i="1"/>
  <c r="AD37" i="1"/>
  <c r="AF37" i="1"/>
  <c r="AG37" i="1" s="1"/>
  <c r="AI37" i="1"/>
  <c r="G1128" i="14"/>
  <c r="Q1128" i="14"/>
  <c r="F36" i="1"/>
  <c r="H36" i="1"/>
  <c r="AB36" i="1"/>
  <c r="AC36" i="1"/>
  <c r="AD36" i="1"/>
  <c r="AF36" i="1"/>
  <c r="AG36" i="1" s="1"/>
  <c r="AI36" i="1"/>
  <c r="AE37" i="1" l="1"/>
  <c r="AE36" i="1"/>
  <c r="G1127" i="14" l="1"/>
  <c r="Q1127" i="14"/>
  <c r="F35" i="1" l="1"/>
  <c r="H35" i="1"/>
  <c r="AB35" i="1"/>
  <c r="AC35" i="1"/>
  <c r="AD35" i="1"/>
  <c r="AF35" i="1"/>
  <c r="AG35" i="1" s="1"/>
  <c r="AI35" i="1"/>
  <c r="G1126" i="14"/>
  <c r="Q1126" i="14"/>
  <c r="F34" i="1"/>
  <c r="H34" i="1"/>
  <c r="AB34" i="1"/>
  <c r="AC34" i="1"/>
  <c r="AD34" i="1"/>
  <c r="AF34" i="1"/>
  <c r="AG34" i="1" s="1"/>
  <c r="AI34" i="1"/>
  <c r="AE35" i="1" l="1"/>
  <c r="AE34" i="1"/>
  <c r="G1125" i="14" l="1"/>
  <c r="Q1125" i="14"/>
  <c r="F33" i="1" l="1"/>
  <c r="H33" i="1"/>
  <c r="AB33" i="1"/>
  <c r="AC33" i="1"/>
  <c r="AD33" i="1"/>
  <c r="AF33" i="1"/>
  <c r="AG33" i="1" s="1"/>
  <c r="AI33" i="1"/>
  <c r="G1124" i="14"/>
  <c r="Q1124" i="14"/>
  <c r="M13" i="3"/>
  <c r="M14" i="3"/>
  <c r="M15" i="3"/>
  <c r="M16" i="3"/>
  <c r="M17" i="3"/>
  <c r="F32" i="1"/>
  <c r="H32" i="1"/>
  <c r="AB32" i="1"/>
  <c r="AC32" i="1"/>
  <c r="AD32" i="1"/>
  <c r="AF32" i="1"/>
  <c r="AG32" i="1" s="1"/>
  <c r="AI32" i="1"/>
  <c r="G1123" i="14"/>
  <c r="Q1123" i="14"/>
  <c r="F31" i="1"/>
  <c r="H31" i="1"/>
  <c r="AB31" i="1"/>
  <c r="AC31" i="1"/>
  <c r="AD31" i="1"/>
  <c r="AF31" i="1"/>
  <c r="AG31" i="1" s="1"/>
  <c r="AI31" i="1"/>
  <c r="AE33" i="1" l="1"/>
  <c r="AE32" i="1"/>
  <c r="AE31" i="1"/>
  <c r="G1122" i="14" l="1"/>
  <c r="Q1122" i="14"/>
  <c r="F30" i="1" l="1"/>
  <c r="H30" i="1"/>
  <c r="AB30" i="1"/>
  <c r="AC30" i="1"/>
  <c r="AD30" i="1"/>
  <c r="AF30" i="1"/>
  <c r="AG30" i="1" s="1"/>
  <c r="AI30" i="1"/>
  <c r="AE30" i="1" l="1"/>
  <c r="G1121" i="14" l="1"/>
  <c r="Q1121" i="14"/>
  <c r="F29" i="1" l="1"/>
  <c r="H29" i="1"/>
  <c r="AB29" i="1"/>
  <c r="AC29" i="1"/>
  <c r="AD29" i="1"/>
  <c r="AF29" i="1"/>
  <c r="AG29" i="1" s="1"/>
  <c r="AI29" i="1"/>
  <c r="AE29" i="1" l="1"/>
  <c r="G1120" i="14"/>
  <c r="Q1120" i="14"/>
  <c r="F28" i="1" l="1"/>
  <c r="H28" i="1"/>
  <c r="AB28" i="1"/>
  <c r="AC28" i="1"/>
  <c r="AD28" i="1"/>
  <c r="AF28" i="1"/>
  <c r="AG28" i="1" s="1"/>
  <c r="AI28" i="1"/>
  <c r="G1119" i="14"/>
  <c r="Q1119" i="14"/>
  <c r="F27" i="1"/>
  <c r="H27" i="1"/>
  <c r="AB27" i="1"/>
  <c r="AC27" i="1"/>
  <c r="AD27" i="1"/>
  <c r="AF27" i="1"/>
  <c r="AG27" i="1" s="1"/>
  <c r="AI27" i="1"/>
  <c r="B1" i="10"/>
  <c r="AE27" i="1" l="1"/>
  <c r="AE28" i="1"/>
  <c r="G1118" i="14"/>
  <c r="Q1118" i="14"/>
  <c r="G1117" i="14"/>
  <c r="Q1117" i="14"/>
  <c r="F26" i="1"/>
  <c r="H26" i="1"/>
  <c r="AB26" i="1"/>
  <c r="AC26" i="1"/>
  <c r="AD26" i="1"/>
  <c r="AF26" i="1"/>
  <c r="AG26" i="1" s="1"/>
  <c r="AI26" i="1"/>
  <c r="AE26" i="1" l="1"/>
  <c r="F25" i="1" l="1"/>
  <c r="H25" i="1"/>
  <c r="AB25" i="1"/>
  <c r="AC25" i="1"/>
  <c r="AD25" i="1"/>
  <c r="AF25" i="1"/>
  <c r="AG25" i="1" s="1"/>
  <c r="AI25" i="1"/>
  <c r="H24" i="1"/>
  <c r="AB24" i="1"/>
  <c r="AC24" i="1"/>
  <c r="AD24" i="1"/>
  <c r="AF24" i="1"/>
  <c r="AG24" i="1" s="1"/>
  <c r="AI24" i="1"/>
  <c r="AE25" i="1" l="1"/>
  <c r="AE24" i="1"/>
  <c r="G1115" i="14"/>
  <c r="G1116" i="14"/>
  <c r="Q1116" i="14"/>
  <c r="H23" i="1"/>
  <c r="AB23" i="1"/>
  <c r="AC23" i="1"/>
  <c r="AD23" i="1"/>
  <c r="AF23" i="1"/>
  <c r="AG23" i="1" s="1"/>
  <c r="AI23" i="1"/>
  <c r="G1114" i="14"/>
  <c r="Q1114" i="14"/>
  <c r="AE23" i="1" l="1"/>
  <c r="F22" i="1" l="1"/>
  <c r="H22" i="1"/>
  <c r="AB22" i="1"/>
  <c r="AC22" i="1"/>
  <c r="AD22" i="1"/>
  <c r="AF22" i="1"/>
  <c r="AG22" i="1" s="1"/>
  <c r="AI22" i="1"/>
  <c r="AE22" i="1" l="1"/>
  <c r="G1113" i="14"/>
  <c r="Q1113" i="14"/>
  <c r="G1112" i="14" l="1"/>
  <c r="Q1112" i="14"/>
  <c r="G1111" i="14" l="1"/>
  <c r="Q1111" i="14"/>
  <c r="G1110" i="14" l="1"/>
  <c r="Q1110" i="14"/>
  <c r="G1109" i="14" l="1"/>
  <c r="Q1109" i="14"/>
  <c r="G1108" i="14" l="1"/>
  <c r="Q1108" i="14"/>
  <c r="G1107" i="14" l="1"/>
  <c r="Q1107" i="14"/>
  <c r="AX3" i="20"/>
  <c r="AX4" i="20"/>
  <c r="AX5" i="20"/>
  <c r="AX6" i="20"/>
  <c r="AX7" i="20"/>
  <c r="AX8" i="20"/>
  <c r="AX9" i="20"/>
  <c r="AX10" i="20"/>
  <c r="AX11" i="20"/>
  <c r="AX12" i="20"/>
  <c r="AX13" i="20"/>
  <c r="AX14" i="20"/>
  <c r="AX15" i="20"/>
  <c r="AX16" i="20"/>
  <c r="AX17" i="20"/>
  <c r="AX18" i="20"/>
  <c r="AX19" i="20"/>
  <c r="AX20" i="20"/>
  <c r="AX21" i="20"/>
  <c r="AX22" i="20"/>
  <c r="AX23" i="20"/>
  <c r="AX24" i="20"/>
  <c r="AX25" i="20"/>
  <c r="AX26" i="20"/>
  <c r="AX27" i="20"/>
  <c r="AX28" i="20"/>
  <c r="AX29" i="20"/>
  <c r="AX30" i="20"/>
  <c r="AX31" i="20"/>
  <c r="AX32" i="20"/>
  <c r="AX33" i="20"/>
  <c r="AX34" i="20"/>
  <c r="AX35" i="20"/>
  <c r="AX36" i="20"/>
  <c r="AX37" i="20"/>
  <c r="AX2" i="20"/>
  <c r="G1106" i="14" l="1"/>
  <c r="Q1106" i="14"/>
  <c r="F14" i="1" l="1"/>
  <c r="F15" i="1"/>
  <c r="F16" i="1"/>
  <c r="F17" i="1"/>
  <c r="F18" i="1"/>
  <c r="F19" i="1"/>
  <c r="F20" i="1"/>
  <c r="F21" i="1"/>
  <c r="H14" i="1"/>
  <c r="H15" i="1"/>
  <c r="H16" i="1"/>
  <c r="H17" i="1"/>
  <c r="H18" i="1"/>
  <c r="H19" i="1"/>
  <c r="H20" i="1"/>
  <c r="H21" i="1"/>
  <c r="AB14" i="1"/>
  <c r="AB15" i="1"/>
  <c r="AB16" i="1"/>
  <c r="AB17" i="1"/>
  <c r="AB18" i="1"/>
  <c r="AB19" i="1"/>
  <c r="AB20" i="1"/>
  <c r="AB21" i="1"/>
  <c r="AC14" i="1"/>
  <c r="AC15" i="1"/>
  <c r="AC16" i="1"/>
  <c r="AC17" i="1"/>
  <c r="AC18" i="1"/>
  <c r="AC19" i="1"/>
  <c r="AC20" i="1"/>
  <c r="AC21" i="1"/>
  <c r="AD14" i="1"/>
  <c r="AE14" i="1" s="1"/>
  <c r="AD15" i="1"/>
  <c r="AD16" i="1"/>
  <c r="AE16" i="1" s="1"/>
  <c r="AD17" i="1"/>
  <c r="AD18" i="1"/>
  <c r="AD19" i="1"/>
  <c r="AD20" i="1"/>
  <c r="AD21" i="1"/>
  <c r="AF14" i="1"/>
  <c r="AG14" i="1" s="1"/>
  <c r="AF15" i="1"/>
  <c r="AG15" i="1" s="1"/>
  <c r="AF16" i="1"/>
  <c r="AG16" i="1" s="1"/>
  <c r="AF17" i="1"/>
  <c r="AG17" i="1" s="1"/>
  <c r="AF18" i="1"/>
  <c r="AG18" i="1" s="1"/>
  <c r="AF19" i="1"/>
  <c r="AG19" i="1" s="1"/>
  <c r="AF20" i="1"/>
  <c r="AG20" i="1" s="1"/>
  <c r="AF21" i="1"/>
  <c r="AG21" i="1" s="1"/>
  <c r="AI14" i="1"/>
  <c r="AI15" i="1"/>
  <c r="AI16" i="1"/>
  <c r="AI17" i="1"/>
  <c r="AI18" i="1"/>
  <c r="AI19" i="1"/>
  <c r="AI20" i="1"/>
  <c r="AI21" i="1"/>
  <c r="AE20" i="1" l="1"/>
  <c r="AE18" i="1"/>
  <c r="AE15" i="1"/>
  <c r="AE21" i="1"/>
  <c r="AE19" i="1"/>
  <c r="AE17" i="1"/>
  <c r="G1105" i="14" l="1"/>
  <c r="Q1105" i="14"/>
  <c r="F13" i="1" l="1"/>
  <c r="H13" i="1"/>
  <c r="AB13" i="1"/>
  <c r="AC13" i="1"/>
  <c r="AD13" i="1"/>
  <c r="AF13" i="1"/>
  <c r="AG13" i="1" s="1"/>
  <c r="AI13" i="1"/>
  <c r="G1104" i="14"/>
  <c r="Q1104" i="14"/>
  <c r="AE13" i="1" l="1"/>
  <c r="F12" i="1" l="1"/>
  <c r="H12" i="1"/>
  <c r="AB12" i="1"/>
  <c r="AC12" i="1"/>
  <c r="AD12" i="1"/>
  <c r="AF12" i="1"/>
  <c r="AG12" i="1" s="1"/>
  <c r="AI12" i="1"/>
  <c r="G1103" i="14"/>
  <c r="Q1103" i="14"/>
  <c r="M7" i="3"/>
  <c r="AE12" i="1" l="1"/>
  <c r="F11" i="1"/>
  <c r="H11" i="1"/>
  <c r="AB11" i="1"/>
  <c r="AC11" i="1"/>
  <c r="AD11" i="1"/>
  <c r="AF11" i="1"/>
  <c r="AG11" i="1" s="1"/>
  <c r="AI11" i="1"/>
  <c r="G1102" i="14"/>
  <c r="Q1102" i="14"/>
  <c r="F10" i="1"/>
  <c r="H10" i="1"/>
  <c r="AB10" i="1"/>
  <c r="AC10" i="1"/>
  <c r="AD10" i="1"/>
  <c r="AF10" i="1"/>
  <c r="AG10" i="1" s="1"/>
  <c r="AI10" i="1"/>
  <c r="AE11" i="1" l="1"/>
  <c r="AE10" i="1"/>
  <c r="G1101" i="14" l="1"/>
  <c r="Q1101" i="14"/>
  <c r="F9" i="1" l="1"/>
  <c r="H9" i="1"/>
  <c r="AB9" i="1"/>
  <c r="AC9" i="1"/>
  <c r="AD9" i="1"/>
  <c r="AF9" i="1"/>
  <c r="AG9" i="1" s="1"/>
  <c r="AI9" i="1"/>
  <c r="M5" i="3"/>
  <c r="G1100" i="14"/>
  <c r="Q1100" i="14"/>
  <c r="F8" i="1"/>
  <c r="H8" i="1"/>
  <c r="AB8" i="1"/>
  <c r="AC8" i="1"/>
  <c r="AD8" i="1"/>
  <c r="AF8" i="1"/>
  <c r="AG8" i="1" s="1"/>
  <c r="AI8" i="1"/>
  <c r="AE8" i="1" l="1"/>
  <c r="AE9" i="1"/>
  <c r="G1099" i="14" l="1"/>
  <c r="Q1099" i="14"/>
  <c r="G1127" i="7"/>
  <c r="I1127" i="7"/>
  <c r="H1127" i="7"/>
  <c r="G1122" i="7"/>
  <c r="G1123" i="7"/>
  <c r="G1124" i="7"/>
  <c r="G1125" i="7"/>
  <c r="G1126" i="7"/>
  <c r="I1122" i="7"/>
  <c r="I1123" i="7"/>
  <c r="I1124" i="7"/>
  <c r="I1125" i="7"/>
  <c r="I1126" i="7"/>
  <c r="H1122" i="7"/>
  <c r="H1123" i="7" s="1"/>
  <c r="H1124" i="7" s="1"/>
  <c r="H1125" i="7" s="1"/>
  <c r="H1126" i="7" s="1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H1098" i="7"/>
  <c r="H1099" i="7" s="1"/>
  <c r="H1100" i="7" s="1"/>
  <c r="H1101" i="7" s="1"/>
  <c r="H1102" i="7" s="1"/>
  <c r="H1103" i="7" s="1"/>
  <c r="H1104" i="7" s="1"/>
  <c r="H1105" i="7" s="1"/>
  <c r="H1106" i="7" s="1"/>
  <c r="H1107" i="7" s="1"/>
  <c r="H1108" i="7" s="1"/>
  <c r="H1109" i="7" s="1"/>
  <c r="H1110" i="7" s="1"/>
  <c r="H1111" i="7" s="1"/>
  <c r="H1112" i="7" s="1"/>
  <c r="H1113" i="7" s="1"/>
  <c r="H1114" i="7" s="1"/>
  <c r="H1115" i="7" s="1"/>
  <c r="H1116" i="7" s="1"/>
  <c r="H1117" i="7" s="1"/>
  <c r="H1118" i="7" s="1"/>
  <c r="H1119" i="7" s="1"/>
  <c r="H1120" i="7" s="1"/>
  <c r="H1121" i="7" s="1"/>
  <c r="G1128" i="6"/>
  <c r="I1128" i="6"/>
  <c r="G1121" i="6"/>
  <c r="G1122" i="6"/>
  <c r="G1123" i="6"/>
  <c r="G1124" i="6"/>
  <c r="G1125" i="6"/>
  <c r="G1126" i="6"/>
  <c r="G1127" i="6"/>
  <c r="I1121" i="6"/>
  <c r="I1122" i="6"/>
  <c r="I1123" i="6"/>
  <c r="I1124" i="6"/>
  <c r="I1125" i="6"/>
  <c r="I1126" i="6"/>
  <c r="I1127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G1099" i="6"/>
  <c r="I1099" i="6"/>
  <c r="F7" i="1" l="1"/>
  <c r="H7" i="1"/>
  <c r="AB7" i="1"/>
  <c r="AC7" i="1"/>
  <c r="AD7" i="1"/>
  <c r="AF7" i="1"/>
  <c r="AG7" i="1" s="1"/>
  <c r="AI7" i="1"/>
  <c r="G1091" i="14"/>
  <c r="G1092" i="14"/>
  <c r="G1093" i="14"/>
  <c r="G1094" i="14"/>
  <c r="G1095" i="14"/>
  <c r="G1096" i="14"/>
  <c r="G1097" i="14"/>
  <c r="G1098" i="14"/>
  <c r="Q1091" i="14"/>
  <c r="Q1092" i="14"/>
  <c r="Q1093" i="14"/>
  <c r="Q1094" i="14"/>
  <c r="Q1095" i="14"/>
  <c r="Q1096" i="14"/>
  <c r="Q1097" i="14"/>
  <c r="Q1098" i="14"/>
  <c r="G1093" i="7"/>
  <c r="G1094" i="7"/>
  <c r="G1095" i="7"/>
  <c r="G1096" i="7"/>
  <c r="G1097" i="7"/>
  <c r="H1093" i="7"/>
  <c r="H1094" i="7"/>
  <c r="H1095" i="7"/>
  <c r="H1096" i="7" s="1"/>
  <c r="H1097" i="7" s="1"/>
  <c r="I1093" i="7"/>
  <c r="I1094" i="7"/>
  <c r="I1095" i="7"/>
  <c r="I1096" i="7"/>
  <c r="I1097" i="7"/>
  <c r="AE7" i="1" l="1"/>
  <c r="C40" i="20" l="1"/>
  <c r="C41" i="20"/>
  <c r="C42" i="20"/>
  <c r="C43" i="20"/>
  <c r="C44" i="20"/>
  <c r="C45" i="20"/>
  <c r="C46" i="20"/>
  <c r="C47" i="20"/>
  <c r="C48" i="20"/>
  <c r="C49" i="20"/>
  <c r="E40" i="20"/>
  <c r="E41" i="20"/>
  <c r="E42" i="20"/>
  <c r="E43" i="20"/>
  <c r="E44" i="20"/>
  <c r="E45" i="20"/>
  <c r="E46" i="20"/>
  <c r="E47" i="20"/>
  <c r="E48" i="20"/>
  <c r="E49" i="20"/>
  <c r="G40" i="20"/>
  <c r="G41" i="20"/>
  <c r="T41" i="20" s="1"/>
  <c r="W41" i="20" s="1"/>
  <c r="G42" i="20"/>
  <c r="G43" i="20"/>
  <c r="G44" i="20"/>
  <c r="G45" i="20"/>
  <c r="G46" i="20"/>
  <c r="G47" i="20"/>
  <c r="G48" i="20"/>
  <c r="G49" i="20"/>
  <c r="T46" i="20"/>
  <c r="W46" i="20" s="1"/>
  <c r="N53" i="20"/>
  <c r="N54" i="20"/>
  <c r="N55" i="20"/>
  <c r="N56" i="20"/>
  <c r="N57" i="20"/>
  <c r="N58" i="20"/>
  <c r="N59" i="20"/>
  <c r="N60" i="20"/>
  <c r="N61" i="20"/>
  <c r="N62" i="20"/>
  <c r="N63" i="20"/>
  <c r="N52" i="20"/>
  <c r="C3" i="14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C1000" i="15"/>
  <c r="C1001" i="15"/>
  <c r="C1002" i="15"/>
  <c r="C1003" i="15"/>
  <c r="C1004" i="15"/>
  <c r="C1005" i="15"/>
  <c r="C1006" i="15"/>
  <c r="C1007" i="15"/>
  <c r="C1008" i="15"/>
  <c r="C1009" i="15"/>
  <c r="C1010" i="15"/>
  <c r="C1011" i="15"/>
  <c r="C1012" i="15"/>
  <c r="C1013" i="15"/>
  <c r="C1014" i="15"/>
  <c r="C1015" i="15"/>
  <c r="C1016" i="15"/>
  <c r="C1017" i="15"/>
  <c r="C1018" i="15"/>
  <c r="C1019" i="15"/>
  <c r="C1020" i="15"/>
  <c r="C1021" i="15"/>
  <c r="C1022" i="15"/>
  <c r="C1023" i="15"/>
  <c r="C1024" i="15"/>
  <c r="C1025" i="15"/>
  <c r="C1026" i="15"/>
  <c r="C1027" i="15"/>
  <c r="C1028" i="15"/>
  <c r="C1029" i="15"/>
  <c r="C1030" i="15"/>
  <c r="C1031" i="15"/>
  <c r="C1032" i="15"/>
  <c r="C1033" i="15"/>
  <c r="C1034" i="15"/>
  <c r="C1035" i="15"/>
  <c r="C1036" i="15"/>
  <c r="C1037" i="15"/>
  <c r="C1038" i="15"/>
  <c r="C1039" i="15"/>
  <c r="C1040" i="15"/>
  <c r="C1041" i="15"/>
  <c r="C1042" i="15"/>
  <c r="C1043" i="15"/>
  <c r="C1044" i="15"/>
  <c r="C1045" i="15"/>
  <c r="C1046" i="15"/>
  <c r="C1047" i="15"/>
  <c r="C1048" i="15"/>
  <c r="C1049" i="15"/>
  <c r="C1050" i="15"/>
  <c r="C1051" i="15"/>
  <c r="C1052" i="15"/>
  <c r="C1053" i="15"/>
  <c r="C1054" i="15"/>
  <c r="C1055" i="15"/>
  <c r="C1056" i="15"/>
  <c r="C1057" i="15"/>
  <c r="C1058" i="15"/>
  <c r="C1059" i="15"/>
  <c r="C28" i="13"/>
  <c r="C29" i="13"/>
  <c r="C27" i="13"/>
  <c r="C26" i="13"/>
  <c r="C25" i="13"/>
  <c r="C23" i="13"/>
  <c r="C22" i="13"/>
  <c r="K10" i="12"/>
  <c r="K11" i="12"/>
  <c r="K12" i="12"/>
  <c r="K13" i="12"/>
  <c r="K14" i="12"/>
  <c r="K15" i="12"/>
  <c r="K16" i="12"/>
  <c r="K17" i="12"/>
  <c r="K18" i="12"/>
  <c r="K19" i="12"/>
  <c r="K20" i="12"/>
  <c r="K9" i="12"/>
  <c r="I15" i="20"/>
  <c r="O15" i="20" s="1"/>
  <c r="I16" i="20"/>
  <c r="O16" i="20" s="1"/>
  <c r="I17" i="20"/>
  <c r="O17" i="20" s="1"/>
  <c r="I18" i="20"/>
  <c r="O18" i="20" s="1"/>
  <c r="I19" i="20"/>
  <c r="I31" i="20" s="1"/>
  <c r="I43" i="20" s="1"/>
  <c r="O43" i="20" s="1"/>
  <c r="I20" i="20"/>
  <c r="O20" i="20" s="1"/>
  <c r="I21" i="20"/>
  <c r="I33" i="20" s="1"/>
  <c r="I45" i="20" s="1"/>
  <c r="O45" i="20" s="1"/>
  <c r="I22" i="20"/>
  <c r="O22" i="20" s="1"/>
  <c r="I23" i="20"/>
  <c r="I35" i="20" s="1"/>
  <c r="I47" i="20" s="1"/>
  <c r="O47" i="20" s="1"/>
  <c r="I24" i="20"/>
  <c r="O24" i="20" s="1"/>
  <c r="I25" i="20"/>
  <c r="O25" i="20" s="1"/>
  <c r="I32" i="20"/>
  <c r="I44" i="20" s="1"/>
  <c r="O44" i="20" s="1"/>
  <c r="I36" i="20"/>
  <c r="I48" i="20" s="1"/>
  <c r="O48" i="20" s="1"/>
  <c r="I14" i="20"/>
  <c r="O14" i="20" s="1"/>
  <c r="O4" i="12"/>
  <c r="M4" i="12"/>
  <c r="K4" i="12"/>
  <c r="B1" i="12"/>
  <c r="B4" i="12" s="1"/>
  <c r="O4" i="10"/>
  <c r="K4" i="10"/>
  <c r="M4" i="10"/>
  <c r="O2" i="20"/>
  <c r="O3" i="20"/>
  <c r="O4" i="20"/>
  <c r="O5" i="20"/>
  <c r="O6" i="20"/>
  <c r="O7" i="20"/>
  <c r="O8" i="20"/>
  <c r="O9" i="20"/>
  <c r="O10" i="20"/>
  <c r="O11" i="20"/>
  <c r="O12" i="20"/>
  <c r="O13" i="20"/>
  <c r="P47" i="20" l="1"/>
  <c r="O19" i="20"/>
  <c r="P42" i="20"/>
  <c r="A4" i="12"/>
  <c r="P45" i="20"/>
  <c r="P44" i="20"/>
  <c r="P43" i="20"/>
  <c r="P49" i="20"/>
  <c r="T45" i="20"/>
  <c r="W45" i="20" s="1"/>
  <c r="T44" i="20"/>
  <c r="W44" i="20" s="1"/>
  <c r="T43" i="20"/>
  <c r="W43" i="20" s="1"/>
  <c r="T42" i="20"/>
  <c r="W42" i="20" s="1"/>
  <c r="T49" i="20"/>
  <c r="W49" i="20" s="1"/>
  <c r="T48" i="20"/>
  <c r="W48" i="20" s="1"/>
  <c r="T47" i="20"/>
  <c r="W47" i="20" s="1"/>
  <c r="P41" i="20"/>
  <c r="P48" i="20"/>
  <c r="P40" i="20"/>
  <c r="T40" i="20"/>
  <c r="W40" i="20" s="1"/>
  <c r="I29" i="20"/>
  <c r="I41" i="20" s="1"/>
  <c r="O41" i="20" s="1"/>
  <c r="I37" i="20"/>
  <c r="I49" i="20" s="1"/>
  <c r="O49" i="20" s="1"/>
  <c r="I30" i="20"/>
  <c r="I42" i="20" s="1"/>
  <c r="O42" i="20" s="1"/>
  <c r="O23" i="20"/>
  <c r="I27" i="20"/>
  <c r="I39" i="20" s="1"/>
  <c r="O21" i="20"/>
  <c r="I34" i="20"/>
  <c r="I46" i="20" s="1"/>
  <c r="O46" i="20" s="1"/>
  <c r="I28" i="20"/>
  <c r="I40" i="20" s="1"/>
  <c r="O40" i="20" s="1"/>
  <c r="I26" i="20"/>
  <c r="I38" i="20" s="1"/>
  <c r="P46" i="20" l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2" i="7"/>
  <c r="H4" i="1"/>
  <c r="H5" i="1"/>
  <c r="H6" i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K15" i="20" l="1"/>
  <c r="K27" i="20" s="1"/>
  <c r="K39" i="20" s="1"/>
  <c r="K16" i="20"/>
  <c r="K28" i="20" s="1"/>
  <c r="K40" i="20" s="1"/>
  <c r="K17" i="20"/>
  <c r="K29" i="20" s="1"/>
  <c r="K41" i="20" s="1"/>
  <c r="K18" i="20"/>
  <c r="K30" i="20" s="1"/>
  <c r="K42" i="20" s="1"/>
  <c r="K19" i="20"/>
  <c r="K31" i="20" s="1"/>
  <c r="K43" i="20" s="1"/>
  <c r="K20" i="20"/>
  <c r="K32" i="20" s="1"/>
  <c r="K44" i="20" s="1"/>
  <c r="K21" i="20"/>
  <c r="K33" i="20" s="1"/>
  <c r="K45" i="20" s="1"/>
  <c r="K22" i="20"/>
  <c r="K34" i="20" s="1"/>
  <c r="K46" i="20" s="1"/>
  <c r="K23" i="20"/>
  <c r="K35" i="20" s="1"/>
  <c r="K47" i="20" s="1"/>
  <c r="K24" i="20"/>
  <c r="K36" i="20" s="1"/>
  <c r="K48" i="20" s="1"/>
  <c r="K25" i="20"/>
  <c r="K37" i="20" s="1"/>
  <c r="K49" i="20" s="1"/>
  <c r="K14" i="20"/>
  <c r="K26" i="20" s="1"/>
  <c r="K38" i="20" s="1"/>
  <c r="H15" i="20"/>
  <c r="H27" i="20" s="1"/>
  <c r="H39" i="20" s="1"/>
  <c r="H16" i="20"/>
  <c r="H28" i="20" s="1"/>
  <c r="H40" i="20" s="1"/>
  <c r="H17" i="20"/>
  <c r="H29" i="20" s="1"/>
  <c r="H41" i="20" s="1"/>
  <c r="H18" i="20"/>
  <c r="H30" i="20" s="1"/>
  <c r="H42" i="20" s="1"/>
  <c r="H19" i="20"/>
  <c r="H31" i="20" s="1"/>
  <c r="H43" i="20" s="1"/>
  <c r="H20" i="20"/>
  <c r="H32" i="20" s="1"/>
  <c r="H44" i="20" s="1"/>
  <c r="H21" i="20"/>
  <c r="H33" i="20" s="1"/>
  <c r="H45" i="20" s="1"/>
  <c r="H22" i="20"/>
  <c r="H34" i="20" s="1"/>
  <c r="H46" i="20" s="1"/>
  <c r="H23" i="20"/>
  <c r="H35" i="20" s="1"/>
  <c r="H47" i="20" s="1"/>
  <c r="H24" i="20"/>
  <c r="H36" i="20" s="1"/>
  <c r="H48" i="20" s="1"/>
  <c r="H25" i="20"/>
  <c r="H37" i="20" s="1"/>
  <c r="H49" i="20" s="1"/>
  <c r="H14" i="20"/>
  <c r="H26" i="20" s="1"/>
  <c r="H38" i="20" s="1"/>
  <c r="B15" i="20" l="1"/>
  <c r="B27" i="20" s="1"/>
  <c r="B39" i="20" s="1"/>
  <c r="B16" i="20"/>
  <c r="B28" i="20" s="1"/>
  <c r="B40" i="20" s="1"/>
  <c r="B17" i="20"/>
  <c r="B29" i="20" s="1"/>
  <c r="B41" i="20" s="1"/>
  <c r="B18" i="20"/>
  <c r="B30" i="20" s="1"/>
  <c r="B42" i="20" s="1"/>
  <c r="B19" i="20"/>
  <c r="B31" i="20" s="1"/>
  <c r="B43" i="20" s="1"/>
  <c r="B20" i="20"/>
  <c r="B32" i="20" s="1"/>
  <c r="B44" i="20" s="1"/>
  <c r="B21" i="20"/>
  <c r="B33" i="20" s="1"/>
  <c r="B45" i="20" s="1"/>
  <c r="B22" i="20"/>
  <c r="B34" i="20" s="1"/>
  <c r="B46" i="20" s="1"/>
  <c r="B23" i="20"/>
  <c r="B35" i="20" s="1"/>
  <c r="B47" i="20" s="1"/>
  <c r="B24" i="20"/>
  <c r="B36" i="20" s="1"/>
  <c r="B48" i="20" s="1"/>
  <c r="B25" i="20"/>
  <c r="B37" i="20" s="1"/>
  <c r="B49" i="20" s="1"/>
  <c r="B14" i="20"/>
  <c r="B26" i="20" s="1"/>
  <c r="B38" i="20" s="1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C15" i="20"/>
  <c r="C16" i="20"/>
  <c r="C17" i="20"/>
  <c r="C18" i="20"/>
  <c r="C19" i="20"/>
  <c r="C20" i="20"/>
  <c r="C21" i="20"/>
  <c r="C22" i="20"/>
  <c r="C23" i="20"/>
  <c r="C24" i="20"/>
  <c r="C25" i="20"/>
  <c r="C14" i="20"/>
  <c r="E2" i="20"/>
  <c r="G2" i="20"/>
  <c r="E3" i="20"/>
  <c r="G3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E4" i="20"/>
  <c r="E18" i="20"/>
  <c r="E19" i="20"/>
  <c r="E20" i="20"/>
  <c r="E21" i="20"/>
  <c r="E22" i="20"/>
  <c r="E23" i="20"/>
  <c r="G4" i="20"/>
  <c r="G18" i="20"/>
  <c r="G19" i="20"/>
  <c r="G20" i="20"/>
  <c r="G21" i="20"/>
  <c r="G22" i="20"/>
  <c r="G23" i="20"/>
  <c r="E25" i="20"/>
  <c r="G25" i="20"/>
  <c r="E24" i="20"/>
  <c r="G24" i="20"/>
  <c r="P17" i="20" l="1"/>
  <c r="P4" i="20"/>
  <c r="T4" i="20"/>
  <c r="W4" i="20" s="1"/>
  <c r="P15" i="20"/>
  <c r="T15" i="20"/>
  <c r="W15" i="20" s="1"/>
  <c r="P14" i="20"/>
  <c r="T14" i="20"/>
  <c r="W14" i="20" s="1"/>
  <c r="P3" i="20"/>
  <c r="T3" i="20"/>
  <c r="W3" i="20" s="1"/>
  <c r="P13" i="20"/>
  <c r="T13" i="20"/>
  <c r="W13" i="20" s="1"/>
  <c r="P18" i="20"/>
  <c r="T18" i="20"/>
  <c r="W18" i="20" s="1"/>
  <c r="P16" i="20"/>
  <c r="T16" i="20"/>
  <c r="W16" i="20" s="1"/>
  <c r="P12" i="20"/>
  <c r="T12" i="20"/>
  <c r="W12" i="20" s="1"/>
  <c r="P11" i="20"/>
  <c r="T11" i="20"/>
  <c r="W11" i="20" s="1"/>
  <c r="P2" i="20"/>
  <c r="T2" i="20"/>
  <c r="W2" i="20" s="1"/>
  <c r="P10" i="20"/>
  <c r="T10" i="20"/>
  <c r="W10" i="20" s="1"/>
  <c r="P24" i="20"/>
  <c r="T24" i="20"/>
  <c r="W24" i="20" s="1"/>
  <c r="P23" i="20"/>
  <c r="T23" i="20"/>
  <c r="W23" i="20" s="1"/>
  <c r="P9" i="20"/>
  <c r="T9" i="20"/>
  <c r="W9" i="20" s="1"/>
  <c r="P22" i="20"/>
  <c r="T22" i="20"/>
  <c r="W22" i="20" s="1"/>
  <c r="P8" i="20"/>
  <c r="T8" i="20"/>
  <c r="W8" i="20" s="1"/>
  <c r="P21" i="20"/>
  <c r="T21" i="20"/>
  <c r="W21" i="20" s="1"/>
  <c r="P7" i="20"/>
  <c r="T7" i="20"/>
  <c r="W7" i="20" s="1"/>
  <c r="P25" i="20"/>
  <c r="T25" i="20"/>
  <c r="W25" i="20" s="1"/>
  <c r="P20" i="20"/>
  <c r="T20" i="20"/>
  <c r="W20" i="20" s="1"/>
  <c r="P6" i="20"/>
  <c r="T6" i="20"/>
  <c r="W6" i="20" s="1"/>
  <c r="P19" i="20"/>
  <c r="T19" i="20"/>
  <c r="W19" i="20" s="1"/>
  <c r="T17" i="20"/>
  <c r="W17" i="20" s="1"/>
  <c r="P5" i="20"/>
  <c r="T5" i="20"/>
  <c r="W5" i="20" s="1"/>
  <c r="G26" i="20" l="1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C39" i="20"/>
  <c r="C38" i="20"/>
  <c r="AI4" i="1"/>
  <c r="AI5" i="1"/>
  <c r="AI6" i="1"/>
  <c r="O32" i="20" l="1"/>
  <c r="O33" i="20"/>
  <c r="O34" i="20"/>
  <c r="O35" i="20"/>
  <c r="O36" i="20"/>
  <c r="O37" i="20"/>
  <c r="O26" i="20"/>
  <c r="O27" i="20"/>
  <c r="O28" i="20"/>
  <c r="O29" i="20"/>
  <c r="O30" i="20"/>
  <c r="O31" i="20"/>
  <c r="T35" i="20"/>
  <c r="W35" i="20" s="1"/>
  <c r="T33" i="20"/>
  <c r="W33" i="20" s="1"/>
  <c r="T34" i="20"/>
  <c r="W34" i="20" s="1"/>
  <c r="T32" i="20"/>
  <c r="W32" i="20" s="1"/>
  <c r="T31" i="20"/>
  <c r="W31" i="20" s="1"/>
  <c r="T30" i="20"/>
  <c r="W30" i="20" s="1"/>
  <c r="T29" i="20"/>
  <c r="W29" i="20" s="1"/>
  <c r="T28" i="20"/>
  <c r="W28" i="20" s="1"/>
  <c r="T39" i="20"/>
  <c r="W39" i="20" s="1"/>
  <c r="T27" i="20"/>
  <c r="W27" i="20" s="1"/>
  <c r="T38" i="20"/>
  <c r="W38" i="20" s="1"/>
  <c r="T26" i="20"/>
  <c r="W26" i="20" s="1"/>
  <c r="T37" i="20"/>
  <c r="W37" i="20" s="1"/>
  <c r="T36" i="20"/>
  <c r="W36" i="20" s="1"/>
  <c r="P37" i="20"/>
  <c r="P35" i="20"/>
  <c r="P29" i="20"/>
  <c r="P33" i="20"/>
  <c r="P28" i="20"/>
  <c r="P30" i="20"/>
  <c r="P27" i="20"/>
  <c r="P31" i="20"/>
  <c r="P32" i="20"/>
  <c r="P36" i="20"/>
  <c r="P34" i="20"/>
  <c r="P26" i="20"/>
  <c r="G1090" i="14"/>
  <c r="Q1090" i="14"/>
  <c r="O39" i="20" l="1"/>
  <c r="O38" i="20"/>
  <c r="P39" i="20"/>
  <c r="P38" i="20"/>
  <c r="G1089" i="14"/>
  <c r="Q1089" i="14"/>
  <c r="G1088" i="14" l="1"/>
  <c r="Q1088" i="14"/>
  <c r="G1087" i="14" l="1"/>
  <c r="Q1087" i="14"/>
  <c r="G1087" i="6" l="1"/>
  <c r="G1088" i="6"/>
  <c r="G1089" i="6"/>
  <c r="G1090" i="6"/>
  <c r="G1091" i="6"/>
  <c r="G1092" i="6"/>
  <c r="G1093" i="6"/>
  <c r="G1094" i="6"/>
  <c r="G1095" i="6"/>
  <c r="G1096" i="6"/>
  <c r="G1097" i="6"/>
  <c r="G1098" i="6"/>
  <c r="G1086" i="14" l="1"/>
  <c r="Q1086" i="14"/>
  <c r="G1085" i="14"/>
  <c r="Q1085" i="14"/>
  <c r="G1084" i="14" l="1"/>
  <c r="Q1084" i="14"/>
  <c r="G1083" i="14" l="1"/>
  <c r="Q1083" i="14"/>
  <c r="G1082" i="14" l="1"/>
  <c r="Q1082" i="14"/>
  <c r="G1081" i="14" l="1"/>
  <c r="Q1081" i="14"/>
  <c r="G1080" i="14" l="1"/>
  <c r="Q1080" i="14"/>
  <c r="G1079" i="14" l="1"/>
  <c r="Q1079" i="14"/>
  <c r="G1078" i="14"/>
  <c r="Q1078" i="14"/>
  <c r="G1077" i="14" l="1"/>
  <c r="Q1077" i="14"/>
  <c r="G1076" i="14" l="1"/>
  <c r="Q1076" i="14"/>
  <c r="G1075" i="14" l="1"/>
  <c r="Q1075" i="14"/>
  <c r="G1074" i="14" l="1"/>
  <c r="Q1074" i="14"/>
  <c r="G1073" i="14"/>
  <c r="Q1073" i="14"/>
  <c r="G1072" i="14" l="1"/>
  <c r="Q1072" i="14"/>
  <c r="G1071" i="14" l="1"/>
  <c r="Q1071" i="14"/>
  <c r="G1070" i="14" l="1"/>
  <c r="Q1070" i="14"/>
  <c r="G1069" i="14" l="1"/>
  <c r="Q1069" i="14"/>
  <c r="F4" i="1" l="1"/>
  <c r="F5" i="1"/>
  <c r="F6" i="1"/>
  <c r="AB4" i="1"/>
  <c r="AB5" i="1"/>
  <c r="AB6" i="1"/>
  <c r="AC4" i="1"/>
  <c r="AC5" i="1"/>
  <c r="AC6" i="1"/>
  <c r="AD4" i="1"/>
  <c r="AD5" i="1"/>
  <c r="AD6" i="1"/>
  <c r="AF4" i="1"/>
  <c r="AG4" i="1" s="1"/>
  <c r="AF5" i="1"/>
  <c r="AF6" i="1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H1067" i="7"/>
  <c r="H1068" i="7" s="1"/>
  <c r="H1069" i="7" s="1"/>
  <c r="H1070" i="7" s="1"/>
  <c r="H1071" i="7" s="1"/>
  <c r="H1072" i="7" s="1"/>
  <c r="H1073" i="7" s="1"/>
  <c r="H1074" i="7" s="1"/>
  <c r="H1075" i="7" s="1"/>
  <c r="H1076" i="7" s="1"/>
  <c r="H1077" i="7" s="1"/>
  <c r="H1078" i="7" s="1"/>
  <c r="H1079" i="7" s="1"/>
  <c r="H1080" i="7" s="1"/>
  <c r="H1081" i="7" s="1"/>
  <c r="H1082" i="7" s="1"/>
  <c r="H1083" i="7" s="1"/>
  <c r="H1084" i="7" s="1"/>
  <c r="H1085" i="7" s="1"/>
  <c r="H1086" i="7" s="1"/>
  <c r="H1087" i="7" s="1"/>
  <c r="H1088" i="7" s="1"/>
  <c r="H1089" i="7" s="1"/>
  <c r="H1090" i="7" s="1"/>
  <c r="H1091" i="7" s="1"/>
  <c r="H1092" i="7" s="1"/>
  <c r="G1068" i="14"/>
  <c r="Q1068" i="14"/>
  <c r="AE6" i="1" l="1"/>
  <c r="AE5" i="1"/>
  <c r="AE4" i="1"/>
  <c r="AG6" i="1"/>
  <c r="AG5" i="1"/>
  <c r="G1067" i="14" l="1"/>
  <c r="Q1067" i="14"/>
  <c r="G1066" i="14" l="1"/>
  <c r="Q1066" i="14"/>
  <c r="G1065" i="14"/>
  <c r="Q1065" i="14"/>
  <c r="G1064" i="14" l="1"/>
  <c r="Q1064" i="14"/>
  <c r="G1063" i="14" l="1"/>
  <c r="Q1063" i="14"/>
  <c r="G1058" i="14" l="1"/>
  <c r="G1059" i="14"/>
  <c r="G1060" i="14"/>
  <c r="G1061" i="14"/>
  <c r="G1062" i="14"/>
  <c r="Q1058" i="14"/>
  <c r="Q1059" i="14"/>
  <c r="Q1060" i="14"/>
  <c r="Q1061" i="14"/>
  <c r="Q1062" i="14"/>
  <c r="G1056" i="15"/>
  <c r="G1057" i="15"/>
  <c r="G1058" i="15"/>
  <c r="G1059" i="15"/>
  <c r="Q1056" i="15"/>
  <c r="Q1057" i="15"/>
  <c r="Q1058" i="15"/>
  <c r="Q1059" i="15"/>
  <c r="H1056" i="15"/>
  <c r="H1057" i="15" s="1"/>
  <c r="H1058" i="15" s="1"/>
  <c r="H1059" i="15" s="1"/>
  <c r="G1057" i="14" l="1"/>
  <c r="Q1057" i="14"/>
  <c r="G1056" i="14" l="1"/>
  <c r="Q1056" i="14"/>
  <c r="G1055" i="14" l="1"/>
  <c r="Q1055" i="14"/>
  <c r="G1054" i="14" l="1"/>
  <c r="Q1054" i="14"/>
  <c r="G1054" i="15"/>
  <c r="G1055" i="15"/>
  <c r="Q1054" i="15"/>
  <c r="Q1055" i="15"/>
  <c r="H1054" i="15"/>
  <c r="H1055" i="15"/>
  <c r="G1053" i="14" l="1"/>
  <c r="Q1053" i="14"/>
  <c r="G1052" i="14" l="1"/>
  <c r="Q1052" i="14"/>
  <c r="G1051" i="14" l="1"/>
  <c r="Q1051" i="14"/>
  <c r="G1050" i="14" l="1"/>
  <c r="Q1050" i="14"/>
  <c r="G1046" i="15" l="1"/>
  <c r="G1047" i="15"/>
  <c r="G1048" i="15"/>
  <c r="G1049" i="15"/>
  <c r="G1050" i="15"/>
  <c r="G1051" i="15"/>
  <c r="G1052" i="15"/>
  <c r="G1053" i="15"/>
  <c r="Q1046" i="15"/>
  <c r="Q1047" i="15"/>
  <c r="Q1048" i="15"/>
  <c r="Q1049" i="15"/>
  <c r="Q1050" i="15"/>
  <c r="Q1051" i="15"/>
  <c r="Q1052" i="15"/>
  <c r="Q1053" i="15"/>
  <c r="H1046" i="15"/>
  <c r="H1047" i="15" s="1"/>
  <c r="H1048" i="15" s="1"/>
  <c r="H1049" i="15" s="1"/>
  <c r="H1050" i="15" s="1"/>
  <c r="H1051" i="15" s="1"/>
  <c r="H1052" i="15" s="1"/>
  <c r="H1053" i="15" s="1"/>
  <c r="G1049" i="14"/>
  <c r="Q1049" i="14"/>
  <c r="G1048" i="14" l="1"/>
  <c r="Q1048" i="14"/>
  <c r="G1047" i="14" l="1"/>
  <c r="Q1047" i="14"/>
  <c r="G1046" i="14" l="1"/>
  <c r="Q1046" i="14"/>
  <c r="G1045" i="15"/>
  <c r="H1045" i="15"/>
  <c r="Q1045" i="15"/>
  <c r="G1045" i="14"/>
  <c r="Q1045" i="14"/>
  <c r="G1044" i="15" l="1"/>
  <c r="H1044" i="15"/>
  <c r="Q1044" i="15"/>
  <c r="G1044" i="14" l="1"/>
  <c r="Q1044" i="14"/>
  <c r="G1043" i="15" l="1"/>
  <c r="Q1043" i="15"/>
  <c r="H1043" i="15"/>
  <c r="G1043" i="14"/>
  <c r="Q1043" i="14"/>
  <c r="G1042" i="14" l="1"/>
  <c r="Q1042" i="14"/>
  <c r="G1042" i="15"/>
  <c r="H1042" i="15"/>
  <c r="Q1042" i="15"/>
  <c r="G1041" i="15" l="1"/>
  <c r="Q1041" i="15"/>
  <c r="H1041" i="15"/>
  <c r="G1041" i="14"/>
  <c r="Q1041" i="14"/>
  <c r="G1040" i="15" l="1"/>
  <c r="H1040" i="15"/>
  <c r="Q1040" i="15"/>
  <c r="G1065" i="7"/>
  <c r="G1066" i="7"/>
  <c r="H1065" i="7"/>
  <c r="H1066" i="7"/>
  <c r="G1060" i="7"/>
  <c r="G1061" i="7"/>
  <c r="G1062" i="7"/>
  <c r="G1063" i="7"/>
  <c r="G1064" i="7"/>
  <c r="H1060" i="7"/>
  <c r="H1061" i="7" s="1"/>
  <c r="H1062" i="7" s="1"/>
  <c r="H1063" i="7" s="1"/>
  <c r="H1064" i="7" s="1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H1046" i="7"/>
  <c r="H1047" i="7" s="1"/>
  <c r="H1048" i="7" s="1"/>
  <c r="H1049" i="7" s="1"/>
  <c r="H1050" i="7" s="1"/>
  <c r="H1051" i="7" s="1"/>
  <c r="H1052" i="7" s="1"/>
  <c r="H1053" i="7" s="1"/>
  <c r="H1054" i="7" s="1"/>
  <c r="H1055" i="7" s="1"/>
  <c r="H1056" i="7" s="1"/>
  <c r="H1057" i="7" s="1"/>
  <c r="H1058" i="7" s="1"/>
  <c r="H1059" i="7" s="1"/>
  <c r="G1066" i="6"/>
  <c r="G1067" i="6"/>
  <c r="G1057" i="6"/>
  <c r="G1058" i="6"/>
  <c r="G1059" i="6"/>
  <c r="G1060" i="6"/>
  <c r="G1061" i="6"/>
  <c r="G1062" i="6"/>
  <c r="G1063" i="6"/>
  <c r="G1064" i="6"/>
  <c r="G1065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40" i="14" l="1"/>
  <c r="Q1040" i="14"/>
  <c r="G1039" i="14" l="1"/>
  <c r="Q1039" i="14"/>
  <c r="G1038" i="14"/>
  <c r="Q1038" i="14"/>
  <c r="G1037" i="14" l="1"/>
  <c r="Q1037" i="14"/>
  <c r="G1036" i="14" l="1"/>
  <c r="Q1036" i="14"/>
  <c r="G1034" i="15"/>
  <c r="G1035" i="15"/>
  <c r="G1036" i="15"/>
  <c r="G1037" i="15"/>
  <c r="G1038" i="15"/>
  <c r="G1039" i="15"/>
  <c r="Q1034" i="15"/>
  <c r="Q1035" i="15"/>
  <c r="Q1036" i="15"/>
  <c r="Q1037" i="15"/>
  <c r="Q1038" i="15"/>
  <c r="Q1039" i="15"/>
  <c r="H1034" i="15"/>
  <c r="H1035" i="15" s="1"/>
  <c r="H1036" i="15" s="1"/>
  <c r="H1037" i="15" s="1"/>
  <c r="H1038" i="15" s="1"/>
  <c r="H1039" i="15" s="1"/>
  <c r="Q1035" i="14" l="1"/>
  <c r="G1035" i="14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H1031" i="7"/>
  <c r="H1032" i="7"/>
  <c r="H1033" i="7" s="1"/>
  <c r="H1034" i="7" s="1"/>
  <c r="H1035" i="7" s="1"/>
  <c r="H1036" i="7" s="1"/>
  <c r="H1037" i="7" s="1"/>
  <c r="H1038" i="7" s="1"/>
  <c r="H1039" i="7" s="1"/>
  <c r="H1040" i="7" s="1"/>
  <c r="H1041" i="7" s="1"/>
  <c r="H1042" i="7" s="1"/>
  <c r="H1043" i="7" s="1"/>
  <c r="H1044" i="7" s="1"/>
  <c r="H1045" i="7" s="1"/>
  <c r="G1034" i="14" l="1"/>
  <c r="Q1034" i="14"/>
  <c r="G1033" i="14" l="1"/>
  <c r="Q1033" i="14"/>
  <c r="G1032" i="14" l="1"/>
  <c r="Q1032" i="14"/>
  <c r="G1033" i="15"/>
  <c r="Q1033" i="15"/>
  <c r="H1033" i="15"/>
  <c r="G1031" i="14" l="1"/>
  <c r="Q1031" i="14"/>
  <c r="G1032" i="15"/>
  <c r="Q1032" i="15"/>
  <c r="H1032" i="15"/>
  <c r="G1029" i="15" l="1"/>
  <c r="G1030" i="15"/>
  <c r="G1031" i="15"/>
  <c r="Q1029" i="15"/>
  <c r="Q1030" i="15"/>
  <c r="Q1031" i="15"/>
  <c r="H1029" i="15"/>
  <c r="H1030" i="15" s="1"/>
  <c r="H1031" i="15" s="1"/>
  <c r="G1030" i="14"/>
  <c r="Q1030" i="14"/>
  <c r="G1028" i="15" l="1"/>
  <c r="H1028" i="15"/>
  <c r="Q1028" i="15"/>
  <c r="G1029" i="14"/>
  <c r="Q1029" i="14"/>
  <c r="G1028" i="14"/>
  <c r="Q1028" i="14"/>
  <c r="G1027" i="14" l="1"/>
  <c r="Q1027" i="14"/>
  <c r="G1027" i="15"/>
  <c r="H1027" i="15"/>
  <c r="Q1027" i="15"/>
  <c r="G1026" i="14" l="1"/>
  <c r="Q1026" i="14"/>
  <c r="G1026" i="15"/>
  <c r="H1026" i="15"/>
  <c r="Q1026" i="15"/>
  <c r="G1025" i="15" l="1"/>
  <c r="H1025" i="15"/>
  <c r="Q1025" i="15"/>
  <c r="G1025" i="14"/>
  <c r="Q1025" i="14"/>
  <c r="G1024" i="15" l="1"/>
  <c r="H1024" i="15"/>
  <c r="Q1024" i="15"/>
  <c r="G1024" i="14"/>
  <c r="Q1024" i="14"/>
  <c r="G1023" i="14" l="1"/>
  <c r="Q1023" i="14"/>
  <c r="G1022" i="15"/>
  <c r="G1023" i="15"/>
  <c r="Q1022" i="15"/>
  <c r="Q1023" i="15"/>
  <c r="H1022" i="15"/>
  <c r="H1023" i="15" s="1"/>
  <c r="G1022" i="14" l="1"/>
  <c r="Q1022" i="14"/>
  <c r="G1021" i="15" l="1"/>
  <c r="H1021" i="15"/>
  <c r="Q1021" i="15"/>
  <c r="G1021" i="14"/>
  <c r="Q1021" i="14"/>
  <c r="G1020" i="14" l="1"/>
  <c r="Q1020" i="14"/>
  <c r="G1020" i="15"/>
  <c r="H1020" i="15"/>
  <c r="Q1020" i="15"/>
  <c r="G1019" i="15" l="1"/>
  <c r="H1019" i="15"/>
  <c r="Q1019" i="15"/>
  <c r="G1019" i="14"/>
  <c r="Q1019" i="14"/>
  <c r="G1018" i="15"/>
  <c r="H1018" i="15"/>
  <c r="Q1018" i="15"/>
  <c r="G1018" i="14" l="1"/>
  <c r="Q1018" i="14"/>
  <c r="G1017" i="14"/>
  <c r="Q1017" i="14"/>
  <c r="G1017" i="15"/>
  <c r="H1017" i="15"/>
  <c r="Q1017" i="15"/>
  <c r="G1016" i="14" l="1"/>
  <c r="Q1016" i="14"/>
  <c r="G1016" i="15"/>
  <c r="H1016" i="15"/>
  <c r="Q1016" i="15"/>
  <c r="G1015" i="14" l="1"/>
  <c r="Q1015" i="14"/>
  <c r="G1015" i="15"/>
  <c r="H1015" i="15"/>
  <c r="Q1015" i="15"/>
  <c r="G1014" i="14" l="1"/>
  <c r="Q1014" i="14"/>
  <c r="G1013" i="14" l="1"/>
  <c r="Q1013" i="14"/>
  <c r="G1012" i="14"/>
  <c r="Q1012" i="14"/>
  <c r="G1006" i="14" l="1"/>
  <c r="G1007" i="14"/>
  <c r="G1008" i="14"/>
  <c r="G1009" i="14"/>
  <c r="G1010" i="14"/>
  <c r="G1011" i="14"/>
  <c r="Q1006" i="14"/>
  <c r="Q1007" i="14"/>
  <c r="Q1008" i="14"/>
  <c r="Q1009" i="14"/>
  <c r="Q1010" i="14"/>
  <c r="Q1011" i="14"/>
  <c r="G1006" i="15"/>
  <c r="G1007" i="15"/>
  <c r="G1008" i="15"/>
  <c r="G1009" i="15"/>
  <c r="G1010" i="15"/>
  <c r="G1011" i="15"/>
  <c r="G1012" i="15"/>
  <c r="G1013" i="15"/>
  <c r="G1014" i="15"/>
  <c r="Q1006" i="15"/>
  <c r="Q1007" i="15"/>
  <c r="Q1008" i="15"/>
  <c r="Q1009" i="15"/>
  <c r="Q1010" i="15"/>
  <c r="Q1011" i="15"/>
  <c r="Q1012" i="15"/>
  <c r="Q1013" i="15"/>
  <c r="Q1014" i="15"/>
  <c r="H1006" i="15"/>
  <c r="H1007" i="15" s="1"/>
  <c r="H1008" i="15" s="1"/>
  <c r="H1009" i="15" s="1"/>
  <c r="H1010" i="15" s="1"/>
  <c r="H1011" i="15" s="1"/>
  <c r="H1012" i="15" s="1"/>
  <c r="H1013" i="15" s="1"/>
  <c r="H1014" i="15" s="1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H1009" i="7"/>
  <c r="H1010" i="7" s="1"/>
  <c r="H1011" i="7" s="1"/>
  <c r="H1012" i="7" s="1"/>
  <c r="H1013" i="7" s="1"/>
  <c r="H1014" i="7" s="1"/>
  <c r="H1015" i="7" s="1"/>
  <c r="H1016" i="7" s="1"/>
  <c r="H1017" i="7" s="1"/>
  <c r="H1018" i="7" s="1"/>
  <c r="H1019" i="7" s="1"/>
  <c r="H1020" i="7" s="1"/>
  <c r="H1021" i="7" s="1"/>
  <c r="H1022" i="7" s="1"/>
  <c r="H1023" i="7" s="1"/>
  <c r="H1024" i="7" s="1"/>
  <c r="H1025" i="7" s="1"/>
  <c r="H1026" i="7" s="1"/>
  <c r="H1027" i="7" s="1"/>
  <c r="H1028" i="7" s="1"/>
  <c r="H1029" i="7" s="1"/>
  <c r="H1030" i="7" s="1"/>
  <c r="G1034" i="6"/>
  <c r="G1035" i="6"/>
  <c r="G1036" i="6"/>
  <c r="G1037" i="6"/>
  <c r="G1038" i="6"/>
  <c r="G1039" i="6"/>
  <c r="G1040" i="6"/>
  <c r="G1041" i="6"/>
  <c r="G1042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09" i="6"/>
  <c r="G1005" i="15" l="1"/>
  <c r="H1005" i="15"/>
  <c r="Q1005" i="15"/>
  <c r="G1004" i="15" l="1"/>
  <c r="H1004" i="15"/>
  <c r="Q1004" i="15"/>
  <c r="G1005" i="14"/>
  <c r="Q1005" i="14"/>
  <c r="G1004" i="14"/>
  <c r="Q1004" i="14"/>
  <c r="G1008" i="7"/>
  <c r="H1008" i="7"/>
  <c r="G1003" i="14" l="1"/>
  <c r="Q1003" i="14"/>
  <c r="G1003" i="15"/>
  <c r="H1003" i="15"/>
  <c r="Q1003" i="15"/>
  <c r="G1002" i="15" l="1"/>
  <c r="H1002" i="15"/>
  <c r="Q1002" i="15"/>
  <c r="G1002" i="14"/>
  <c r="Q1002" i="14"/>
  <c r="G1001" i="15" l="1"/>
  <c r="H1001" i="15"/>
  <c r="Q1001" i="15"/>
  <c r="G1000" i="15" l="1"/>
  <c r="H1000" i="15"/>
  <c r="Q1000" i="15"/>
  <c r="G999" i="15"/>
  <c r="H999" i="15"/>
  <c r="Q999" i="15"/>
  <c r="G1001" i="14"/>
  <c r="Q1001" i="14"/>
  <c r="G1000" i="14" l="1"/>
  <c r="Q1000" i="14"/>
  <c r="G999" i="14"/>
  <c r="Q999" i="14"/>
  <c r="G998" i="14" l="1"/>
  <c r="Q998" i="14"/>
  <c r="G998" i="15"/>
  <c r="H998" i="15"/>
  <c r="Q998" i="15"/>
  <c r="G997" i="15" l="1"/>
  <c r="H997" i="15"/>
  <c r="Q997" i="15"/>
  <c r="G996" i="15" l="1"/>
  <c r="Q996" i="15"/>
  <c r="G997" i="14"/>
  <c r="Q997" i="14"/>
  <c r="G996" i="14" l="1"/>
  <c r="Q996" i="14"/>
  <c r="G995" i="14"/>
  <c r="Q995" i="14"/>
  <c r="G995" i="15"/>
  <c r="Q995" i="15"/>
  <c r="G994" i="15" l="1"/>
  <c r="Q994" i="15"/>
  <c r="G994" i="14"/>
  <c r="Q994" i="14"/>
  <c r="G993" i="15" l="1"/>
  <c r="Q993" i="15"/>
  <c r="G992" i="15" l="1"/>
  <c r="Q992" i="15"/>
  <c r="G993" i="14"/>
  <c r="Q993" i="14"/>
  <c r="G992" i="14"/>
  <c r="Q992" i="14"/>
  <c r="G991" i="15" l="1"/>
  <c r="Q991" i="15"/>
  <c r="G991" i="14"/>
  <c r="Q991" i="14"/>
  <c r="G1004" i="6" l="1"/>
  <c r="G1005" i="6"/>
  <c r="G1006" i="6"/>
  <c r="G1007" i="6"/>
  <c r="G1008" i="6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990" i="14"/>
  <c r="Q990" i="14"/>
  <c r="G990" i="15"/>
  <c r="Q990" i="15"/>
  <c r="Q978" i="14" l="1"/>
  <c r="G989" i="15" l="1"/>
  <c r="Q989" i="15"/>
  <c r="G988" i="15"/>
  <c r="Q988" i="15"/>
  <c r="G989" i="14"/>
  <c r="Q989" i="14"/>
  <c r="G988" i="14"/>
  <c r="Q988" i="14"/>
  <c r="G987" i="15" l="1"/>
  <c r="Q987" i="15"/>
  <c r="G986" i="15" l="1"/>
  <c r="Q986" i="15"/>
  <c r="G987" i="14"/>
  <c r="Q987" i="14"/>
  <c r="G985" i="15" l="1"/>
  <c r="Q985" i="15"/>
  <c r="G986" i="14"/>
  <c r="Q986" i="14"/>
  <c r="G985" i="14"/>
  <c r="Q985" i="14"/>
  <c r="G984" i="15" l="1"/>
  <c r="Q984" i="15"/>
  <c r="G984" i="14" l="1"/>
  <c r="Q984" i="14"/>
  <c r="G983" i="14" l="1"/>
  <c r="Q983" i="14"/>
  <c r="G983" i="15"/>
  <c r="Q983" i="15"/>
  <c r="G982" i="14" l="1"/>
  <c r="Q982" i="14"/>
  <c r="G982" i="15" l="1"/>
  <c r="Q982" i="15"/>
  <c r="G981" i="14" l="1"/>
  <c r="Q981" i="14"/>
  <c r="G981" i="15"/>
  <c r="Q981" i="15"/>
  <c r="G980" i="15" l="1"/>
  <c r="Q980" i="15"/>
  <c r="G980" i="14"/>
  <c r="Q980" i="14"/>
  <c r="G979" i="15" l="1"/>
  <c r="Q979" i="15"/>
  <c r="G979" i="14"/>
  <c r="Q979" i="14"/>
  <c r="G978" i="14" l="1"/>
  <c r="G978" i="15"/>
  <c r="Q978" i="15"/>
  <c r="G977" i="15" l="1"/>
  <c r="Q977" i="15"/>
  <c r="G977" i="14"/>
  <c r="Q977" i="14"/>
  <c r="G976" i="14" l="1"/>
  <c r="Q976" i="14"/>
  <c r="G975" i="14" l="1"/>
  <c r="Q975" i="14"/>
  <c r="G974" i="14" l="1"/>
  <c r="Q974" i="14"/>
  <c r="G973" i="14" l="1"/>
  <c r="Q973" i="14"/>
  <c r="G972" i="14" l="1"/>
  <c r="Q972" i="14"/>
  <c r="G971" i="14" l="1"/>
  <c r="Q971" i="14"/>
  <c r="G968" i="15" l="1"/>
  <c r="G969" i="15"/>
  <c r="G970" i="15"/>
  <c r="G971" i="15"/>
  <c r="G972" i="15"/>
  <c r="G973" i="15"/>
  <c r="G974" i="15"/>
  <c r="G975" i="15"/>
  <c r="G976" i="15"/>
  <c r="Q968" i="15"/>
  <c r="Q969" i="15"/>
  <c r="Q970" i="15"/>
  <c r="Q971" i="15"/>
  <c r="Q972" i="15"/>
  <c r="Q973" i="15"/>
  <c r="Q974" i="15"/>
  <c r="Q975" i="15"/>
  <c r="Q976" i="15"/>
  <c r="G3" i="14" l="1"/>
  <c r="Q3" i="14"/>
  <c r="G4" i="14"/>
  <c r="H4" i="14"/>
  <c r="C4" i="14" s="1"/>
  <c r="Q4" i="14"/>
  <c r="G5" i="14"/>
  <c r="H5" i="14"/>
  <c r="C5" i="14" s="1"/>
  <c r="Q5" i="14"/>
  <c r="G6" i="14"/>
  <c r="Q6" i="14"/>
  <c r="G7" i="14"/>
  <c r="Q7" i="14"/>
  <c r="G8" i="14"/>
  <c r="Q8" i="14"/>
  <c r="G9" i="14"/>
  <c r="Q9" i="14"/>
  <c r="G10" i="14"/>
  <c r="Q10" i="14"/>
  <c r="G11" i="14"/>
  <c r="Q11" i="14"/>
  <c r="G12" i="14"/>
  <c r="Q12" i="14"/>
  <c r="G13" i="14"/>
  <c r="Q13" i="14"/>
  <c r="G14" i="14"/>
  <c r="Q14" i="14"/>
  <c r="G15" i="14"/>
  <c r="Q15" i="14"/>
  <c r="G16" i="14"/>
  <c r="Q16" i="14"/>
  <c r="G17" i="14"/>
  <c r="Q17" i="14"/>
  <c r="G18" i="14"/>
  <c r="Q18" i="14"/>
  <c r="G19" i="14"/>
  <c r="Q19" i="14"/>
  <c r="G20" i="14"/>
  <c r="Q20" i="14"/>
  <c r="G21" i="14"/>
  <c r="Q21" i="14"/>
  <c r="G22" i="14"/>
  <c r="Q22" i="14"/>
  <c r="G23" i="14"/>
  <c r="Q23" i="14"/>
  <c r="G24" i="14"/>
  <c r="Q24" i="14"/>
  <c r="G25" i="14"/>
  <c r="Q25" i="14"/>
  <c r="G26" i="14"/>
  <c r="Q26" i="14"/>
  <c r="G27" i="14"/>
  <c r="Q27" i="14"/>
  <c r="G28" i="14"/>
  <c r="Q28" i="14"/>
  <c r="G29" i="14"/>
  <c r="Q29" i="14"/>
  <c r="G30" i="14"/>
  <c r="Q30" i="14"/>
  <c r="G31" i="14"/>
  <c r="Q31" i="14"/>
  <c r="G32" i="14"/>
  <c r="Q32" i="14"/>
  <c r="G33" i="14"/>
  <c r="Q33" i="14"/>
  <c r="G34" i="14"/>
  <c r="Q34" i="14"/>
  <c r="G35" i="14"/>
  <c r="Q35" i="14"/>
  <c r="G36" i="14"/>
  <c r="Q36" i="14"/>
  <c r="G37" i="14"/>
  <c r="Q37" i="14"/>
  <c r="G38" i="14"/>
  <c r="Q38" i="14"/>
  <c r="G39" i="14"/>
  <c r="Q39" i="14"/>
  <c r="G40" i="14"/>
  <c r="Q40" i="14"/>
  <c r="G41" i="14"/>
  <c r="Q41" i="14"/>
  <c r="G42" i="14"/>
  <c r="Q42" i="14"/>
  <c r="G43" i="14"/>
  <c r="Q43" i="14"/>
  <c r="G44" i="14"/>
  <c r="Q44" i="14"/>
  <c r="G45" i="14"/>
  <c r="Q45" i="14"/>
  <c r="G46" i="14"/>
  <c r="Q46" i="14"/>
  <c r="G47" i="14"/>
  <c r="Q47" i="14"/>
  <c r="G48" i="14"/>
  <c r="Q48" i="14"/>
  <c r="G49" i="14"/>
  <c r="Q49" i="14"/>
  <c r="G50" i="14"/>
  <c r="Q50" i="14"/>
  <c r="G51" i="14"/>
  <c r="Q51" i="14"/>
  <c r="G52" i="14"/>
  <c r="Q52" i="14"/>
  <c r="G53" i="14"/>
  <c r="Q53" i="14"/>
  <c r="G54" i="14"/>
  <c r="Q54" i="14"/>
  <c r="G55" i="14"/>
  <c r="Q55" i="14"/>
  <c r="G56" i="14"/>
  <c r="Q56" i="14"/>
  <c r="G57" i="14"/>
  <c r="Q57" i="14"/>
  <c r="G58" i="14"/>
  <c r="Q58" i="14"/>
  <c r="G59" i="14"/>
  <c r="Q59" i="14"/>
  <c r="G60" i="14"/>
  <c r="Q60" i="14"/>
  <c r="G61" i="14"/>
  <c r="Q61" i="14"/>
  <c r="G62" i="14"/>
  <c r="Q62" i="14"/>
  <c r="G63" i="14"/>
  <c r="Q63" i="14"/>
  <c r="G64" i="14"/>
  <c r="Q64" i="14"/>
  <c r="G65" i="14"/>
  <c r="Q65" i="14"/>
  <c r="G66" i="14"/>
  <c r="Q66" i="14"/>
  <c r="G67" i="14"/>
  <c r="Q67" i="14"/>
  <c r="G68" i="14"/>
  <c r="Q68" i="14"/>
  <c r="G69" i="14"/>
  <c r="Q69" i="14"/>
  <c r="G70" i="14"/>
  <c r="Q70" i="14"/>
  <c r="G71" i="14"/>
  <c r="Q71" i="14"/>
  <c r="G72" i="14"/>
  <c r="Q72" i="14"/>
  <c r="G73" i="14"/>
  <c r="Q73" i="14"/>
  <c r="G74" i="14"/>
  <c r="Q74" i="14"/>
  <c r="G75" i="14"/>
  <c r="Q75" i="14"/>
  <c r="G76" i="14"/>
  <c r="Q76" i="14"/>
  <c r="G77" i="14"/>
  <c r="Q77" i="14"/>
  <c r="G78" i="14"/>
  <c r="Q78" i="14"/>
  <c r="G79" i="14"/>
  <c r="Q79" i="14"/>
  <c r="G80" i="14"/>
  <c r="Q80" i="14"/>
  <c r="G81" i="14"/>
  <c r="Q81" i="14"/>
  <c r="G82" i="14"/>
  <c r="Q82" i="14"/>
  <c r="G83" i="14"/>
  <c r="Q83" i="14"/>
  <c r="G84" i="14"/>
  <c r="Q84" i="14"/>
  <c r="G85" i="14"/>
  <c r="Q85" i="14"/>
  <c r="G86" i="14"/>
  <c r="Q86" i="14"/>
  <c r="G87" i="14"/>
  <c r="Q87" i="14"/>
  <c r="G88" i="14"/>
  <c r="Q88" i="14"/>
  <c r="G89" i="14"/>
  <c r="Q89" i="14"/>
  <c r="G90" i="14"/>
  <c r="Q90" i="14"/>
  <c r="G91" i="14"/>
  <c r="Q91" i="14"/>
  <c r="G92" i="14"/>
  <c r="Q92" i="14"/>
  <c r="G93" i="14"/>
  <c r="Q93" i="14"/>
  <c r="G94" i="14"/>
  <c r="Q94" i="14"/>
  <c r="G95" i="14"/>
  <c r="Q95" i="14"/>
  <c r="G96" i="14"/>
  <c r="Q96" i="14"/>
  <c r="G97" i="14"/>
  <c r="Q97" i="14"/>
  <c r="G98" i="14"/>
  <c r="Q98" i="14"/>
  <c r="G99" i="14"/>
  <c r="Q99" i="14"/>
  <c r="G100" i="14"/>
  <c r="Q100" i="14"/>
  <c r="G101" i="14"/>
  <c r="Q101" i="14"/>
  <c r="G102" i="14"/>
  <c r="Q102" i="14"/>
  <c r="G103" i="14"/>
  <c r="Q103" i="14"/>
  <c r="G104" i="14"/>
  <c r="Q104" i="14"/>
  <c r="G105" i="14"/>
  <c r="Q105" i="14"/>
  <c r="G106" i="14"/>
  <c r="Q106" i="14"/>
  <c r="G107" i="14"/>
  <c r="Q107" i="14"/>
  <c r="G108" i="14"/>
  <c r="Q108" i="14"/>
  <c r="G109" i="14"/>
  <c r="Q109" i="14"/>
  <c r="G110" i="14"/>
  <c r="Q110" i="14"/>
  <c r="G111" i="14"/>
  <c r="Q111" i="14"/>
  <c r="G112" i="14"/>
  <c r="Q112" i="14"/>
  <c r="G113" i="14"/>
  <c r="Q113" i="14"/>
  <c r="G114" i="14"/>
  <c r="Q114" i="14"/>
  <c r="G115" i="14"/>
  <c r="Q115" i="14"/>
  <c r="G116" i="14"/>
  <c r="Q116" i="14"/>
  <c r="G117" i="14"/>
  <c r="Q117" i="14"/>
  <c r="G118" i="14"/>
  <c r="Q118" i="14"/>
  <c r="G119" i="14"/>
  <c r="Q119" i="14"/>
  <c r="G120" i="14"/>
  <c r="Q120" i="14"/>
  <c r="G121" i="14"/>
  <c r="Q121" i="14"/>
  <c r="G122" i="14"/>
  <c r="Q122" i="14"/>
  <c r="G123" i="14"/>
  <c r="Q123" i="14"/>
  <c r="G124" i="14"/>
  <c r="Q124" i="14"/>
  <c r="G125" i="14"/>
  <c r="Q125" i="14"/>
  <c r="G126" i="14"/>
  <c r="Q126" i="14"/>
  <c r="G127" i="14"/>
  <c r="Q127" i="14"/>
  <c r="G128" i="14"/>
  <c r="Q128" i="14"/>
  <c r="G129" i="14"/>
  <c r="Q129" i="14"/>
  <c r="G130" i="14"/>
  <c r="Q130" i="14"/>
  <c r="G131" i="14"/>
  <c r="Q131" i="14"/>
  <c r="G132" i="14"/>
  <c r="Q132" i="14"/>
  <c r="G133" i="14"/>
  <c r="Q133" i="14"/>
  <c r="G134" i="14"/>
  <c r="Q134" i="14"/>
  <c r="G135" i="14"/>
  <c r="Q135" i="14"/>
  <c r="G136" i="14"/>
  <c r="Q136" i="14"/>
  <c r="G137" i="14"/>
  <c r="Q137" i="14"/>
  <c r="G138" i="14"/>
  <c r="Q138" i="14"/>
  <c r="G139" i="14"/>
  <c r="Q139" i="14"/>
  <c r="G140" i="14"/>
  <c r="Q140" i="14"/>
  <c r="G141" i="14"/>
  <c r="Q141" i="14"/>
  <c r="G142" i="14"/>
  <c r="Q142" i="14"/>
  <c r="G143" i="14"/>
  <c r="Q143" i="14"/>
  <c r="G144" i="14"/>
  <c r="Q144" i="14"/>
  <c r="G145" i="14"/>
  <c r="Q145" i="14"/>
  <c r="G146" i="14"/>
  <c r="Q146" i="14"/>
  <c r="G147" i="14"/>
  <c r="Q147" i="14"/>
  <c r="G148" i="14"/>
  <c r="Q148" i="14"/>
  <c r="G149" i="14"/>
  <c r="Q149" i="14"/>
  <c r="G150" i="14"/>
  <c r="Q150" i="14"/>
  <c r="G151" i="14"/>
  <c r="Q151" i="14"/>
  <c r="G152" i="14"/>
  <c r="Q152" i="14"/>
  <c r="G153" i="14"/>
  <c r="Q153" i="14"/>
  <c r="G154" i="14"/>
  <c r="Q154" i="14"/>
  <c r="G155" i="14"/>
  <c r="Q155" i="14"/>
  <c r="G156" i="14"/>
  <c r="Q156" i="14"/>
  <c r="G157" i="14"/>
  <c r="Q157" i="14"/>
  <c r="G158" i="14"/>
  <c r="Q158" i="14"/>
  <c r="G159" i="14"/>
  <c r="Q159" i="14"/>
  <c r="G160" i="14"/>
  <c r="Q160" i="14"/>
  <c r="G161" i="14"/>
  <c r="Q161" i="14"/>
  <c r="G162" i="14"/>
  <c r="Q162" i="14"/>
  <c r="G163" i="14"/>
  <c r="Q163" i="14"/>
  <c r="G164" i="14"/>
  <c r="Q164" i="14"/>
  <c r="G165" i="14"/>
  <c r="Q165" i="14"/>
  <c r="G166" i="14"/>
  <c r="Q166" i="14"/>
  <c r="G167" i="14"/>
  <c r="Q167" i="14"/>
  <c r="G168" i="14"/>
  <c r="Q168" i="14"/>
  <c r="G169" i="14"/>
  <c r="Q169" i="14"/>
  <c r="G170" i="14"/>
  <c r="Q170" i="14"/>
  <c r="G171" i="14"/>
  <c r="Q171" i="14"/>
  <c r="G172" i="14"/>
  <c r="Q172" i="14"/>
  <c r="G173" i="14"/>
  <c r="Q173" i="14"/>
  <c r="G174" i="14"/>
  <c r="Q174" i="14"/>
  <c r="G175" i="14"/>
  <c r="Q175" i="14"/>
  <c r="G176" i="14"/>
  <c r="Q176" i="14"/>
  <c r="G177" i="14"/>
  <c r="Q177" i="14"/>
  <c r="G178" i="14"/>
  <c r="Q178" i="14"/>
  <c r="G179" i="14"/>
  <c r="Q179" i="14"/>
  <c r="G180" i="14"/>
  <c r="Q180" i="14"/>
  <c r="G181" i="14"/>
  <c r="Q181" i="14"/>
  <c r="G182" i="14"/>
  <c r="Q182" i="14"/>
  <c r="G183" i="14"/>
  <c r="Q183" i="14"/>
  <c r="G184" i="14"/>
  <c r="Q184" i="14"/>
  <c r="G185" i="14"/>
  <c r="Q185" i="14"/>
  <c r="G186" i="14"/>
  <c r="Q186" i="14"/>
  <c r="G187" i="14"/>
  <c r="Q187" i="14"/>
  <c r="G188" i="14"/>
  <c r="Q188" i="14"/>
  <c r="G189" i="14"/>
  <c r="Q189" i="14"/>
  <c r="G190" i="14"/>
  <c r="Q190" i="14"/>
  <c r="G191" i="14"/>
  <c r="Q191" i="14"/>
  <c r="G192" i="14"/>
  <c r="Q192" i="14"/>
  <c r="G193" i="14"/>
  <c r="Q193" i="14"/>
  <c r="G194" i="14"/>
  <c r="Q194" i="14"/>
  <c r="G195" i="14"/>
  <c r="Q195" i="14"/>
  <c r="G196" i="14"/>
  <c r="Q196" i="14"/>
  <c r="G197" i="14"/>
  <c r="Q197" i="14"/>
  <c r="G198" i="14"/>
  <c r="Q198" i="14"/>
  <c r="G199" i="14"/>
  <c r="Q199" i="14"/>
  <c r="G200" i="14"/>
  <c r="Q200" i="14"/>
  <c r="G201" i="14"/>
  <c r="Q201" i="14"/>
  <c r="G202" i="14"/>
  <c r="Q202" i="14"/>
  <c r="G203" i="14"/>
  <c r="Q203" i="14"/>
  <c r="G204" i="14"/>
  <c r="Q204" i="14"/>
  <c r="G205" i="14"/>
  <c r="Q205" i="14"/>
  <c r="G206" i="14"/>
  <c r="Q206" i="14"/>
  <c r="G207" i="14"/>
  <c r="Q207" i="14"/>
  <c r="G208" i="14"/>
  <c r="Q208" i="14"/>
  <c r="G209" i="14"/>
  <c r="Q209" i="14"/>
  <c r="G210" i="14"/>
  <c r="Q210" i="14"/>
  <c r="G211" i="14"/>
  <c r="Q211" i="14"/>
  <c r="G212" i="14"/>
  <c r="Q212" i="14"/>
  <c r="G213" i="14"/>
  <c r="Q213" i="14"/>
  <c r="G214" i="14"/>
  <c r="Q214" i="14"/>
  <c r="G215" i="14"/>
  <c r="Q215" i="14"/>
  <c r="G216" i="14"/>
  <c r="Q216" i="14"/>
  <c r="G217" i="14"/>
  <c r="Q217" i="14"/>
  <c r="G218" i="14"/>
  <c r="Q218" i="14"/>
  <c r="G219" i="14"/>
  <c r="Q219" i="14"/>
  <c r="G220" i="14"/>
  <c r="Q220" i="14"/>
  <c r="G221" i="14"/>
  <c r="Q221" i="14"/>
  <c r="G222" i="14"/>
  <c r="Q222" i="14"/>
  <c r="G223" i="14"/>
  <c r="Q223" i="14"/>
  <c r="G224" i="14"/>
  <c r="Q224" i="14"/>
  <c r="G225" i="14"/>
  <c r="Q225" i="14"/>
  <c r="G226" i="14"/>
  <c r="Q226" i="14"/>
  <c r="G227" i="14"/>
  <c r="Q227" i="14"/>
  <c r="G228" i="14"/>
  <c r="Q228" i="14"/>
  <c r="G229" i="14"/>
  <c r="Q229" i="14"/>
  <c r="G230" i="14"/>
  <c r="Q230" i="14"/>
  <c r="G231" i="14"/>
  <c r="Q231" i="14"/>
  <c r="G232" i="14"/>
  <c r="Q232" i="14"/>
  <c r="G233" i="14"/>
  <c r="Q233" i="14"/>
  <c r="G234" i="14"/>
  <c r="Q234" i="14"/>
  <c r="G235" i="14"/>
  <c r="Q235" i="14"/>
  <c r="G236" i="14"/>
  <c r="Q236" i="14"/>
  <c r="G237" i="14"/>
  <c r="Q237" i="14"/>
  <c r="G238" i="14"/>
  <c r="Q238" i="14"/>
  <c r="G239" i="14"/>
  <c r="Q239" i="14"/>
  <c r="G240" i="14"/>
  <c r="Q240" i="14"/>
  <c r="G241" i="14"/>
  <c r="Q241" i="14"/>
  <c r="G242" i="14"/>
  <c r="Q242" i="14"/>
  <c r="G243" i="14"/>
  <c r="Q243" i="14"/>
  <c r="G244" i="14"/>
  <c r="Q244" i="14"/>
  <c r="G245" i="14"/>
  <c r="Q245" i="14"/>
  <c r="G246" i="14"/>
  <c r="Q246" i="14"/>
  <c r="G247" i="14"/>
  <c r="Q247" i="14"/>
  <c r="G248" i="14"/>
  <c r="Q248" i="14"/>
  <c r="G249" i="14"/>
  <c r="Q249" i="14"/>
  <c r="G250" i="14"/>
  <c r="Q250" i="14"/>
  <c r="G251" i="14"/>
  <c r="Q251" i="14"/>
  <c r="G252" i="14"/>
  <c r="Q252" i="14"/>
  <c r="G253" i="14"/>
  <c r="Q253" i="14"/>
  <c r="G254" i="14"/>
  <c r="Q254" i="14"/>
  <c r="G255" i="14"/>
  <c r="Q255" i="14"/>
  <c r="G256" i="14"/>
  <c r="Q256" i="14"/>
  <c r="G257" i="14"/>
  <c r="Q257" i="14"/>
  <c r="G258" i="14"/>
  <c r="Q258" i="14"/>
  <c r="G259" i="14"/>
  <c r="Q259" i="14"/>
  <c r="G260" i="14"/>
  <c r="Q260" i="14"/>
  <c r="G261" i="14"/>
  <c r="Q261" i="14"/>
  <c r="G262" i="14"/>
  <c r="Q262" i="14"/>
  <c r="G263" i="14"/>
  <c r="Q263" i="14"/>
  <c r="G264" i="14"/>
  <c r="Q264" i="14"/>
  <c r="G265" i="14"/>
  <c r="Q265" i="14"/>
  <c r="G266" i="14"/>
  <c r="Q266" i="14"/>
  <c r="G267" i="14"/>
  <c r="Q267" i="14"/>
  <c r="G268" i="14"/>
  <c r="Q268" i="14"/>
  <c r="G269" i="14"/>
  <c r="Q269" i="14"/>
  <c r="G270" i="14"/>
  <c r="Q270" i="14"/>
  <c r="G271" i="14"/>
  <c r="Q271" i="14"/>
  <c r="G272" i="14"/>
  <c r="Q272" i="14"/>
  <c r="G273" i="14"/>
  <c r="Q273" i="14"/>
  <c r="G274" i="14"/>
  <c r="Q274" i="14"/>
  <c r="G275" i="14"/>
  <c r="Q275" i="14"/>
  <c r="G276" i="14"/>
  <c r="Q276" i="14"/>
  <c r="G277" i="14"/>
  <c r="Q277" i="14"/>
  <c r="G278" i="14"/>
  <c r="Q278" i="14"/>
  <c r="G279" i="14"/>
  <c r="Q279" i="14"/>
  <c r="G280" i="14"/>
  <c r="Q280" i="14"/>
  <c r="G281" i="14"/>
  <c r="Q281" i="14"/>
  <c r="G282" i="14"/>
  <c r="Q282" i="14"/>
  <c r="G283" i="14"/>
  <c r="Q283" i="14"/>
  <c r="G284" i="14"/>
  <c r="Q284" i="14"/>
  <c r="G285" i="14"/>
  <c r="Q285" i="14"/>
  <c r="G286" i="14"/>
  <c r="Q286" i="14"/>
  <c r="G287" i="14"/>
  <c r="Q287" i="14"/>
  <c r="G288" i="14"/>
  <c r="Q288" i="14"/>
  <c r="G289" i="14"/>
  <c r="Q289" i="14"/>
  <c r="G290" i="14"/>
  <c r="Q290" i="14"/>
  <c r="G291" i="14"/>
  <c r="Q291" i="14"/>
  <c r="G292" i="14"/>
  <c r="Q292" i="14"/>
  <c r="G293" i="14"/>
  <c r="Q293" i="14"/>
  <c r="G294" i="14"/>
  <c r="Q294" i="14"/>
  <c r="G295" i="14"/>
  <c r="Q295" i="14"/>
  <c r="G296" i="14"/>
  <c r="Q296" i="14"/>
  <c r="G297" i="14"/>
  <c r="Q297" i="14"/>
  <c r="G298" i="14"/>
  <c r="Q298" i="14"/>
  <c r="G299" i="14"/>
  <c r="Q299" i="14"/>
  <c r="G300" i="14"/>
  <c r="Q300" i="14"/>
  <c r="G301" i="14"/>
  <c r="Q301" i="14"/>
  <c r="G302" i="14"/>
  <c r="Q302" i="14"/>
  <c r="G303" i="14"/>
  <c r="G304" i="14"/>
  <c r="Q304" i="14"/>
  <c r="G305" i="14"/>
  <c r="Q305" i="14"/>
  <c r="G306" i="14"/>
  <c r="Q306" i="14"/>
  <c r="G307" i="14"/>
  <c r="Q307" i="14"/>
  <c r="G308" i="14"/>
  <c r="Q308" i="14"/>
  <c r="G309" i="14"/>
  <c r="Q309" i="14"/>
  <c r="G310" i="14"/>
  <c r="Q310" i="14"/>
  <c r="G311" i="14"/>
  <c r="Q311" i="14"/>
  <c r="G312" i="14"/>
  <c r="Q312" i="14"/>
  <c r="G313" i="14"/>
  <c r="Q313" i="14"/>
  <c r="G314" i="14"/>
  <c r="Q314" i="14"/>
  <c r="G315" i="14"/>
  <c r="Q315" i="14"/>
  <c r="G316" i="14"/>
  <c r="Q316" i="14"/>
  <c r="G317" i="14"/>
  <c r="Q317" i="14"/>
  <c r="G318" i="14"/>
  <c r="Q318" i="14"/>
  <c r="G319" i="14"/>
  <c r="Q319" i="14"/>
  <c r="G320" i="14"/>
  <c r="Q320" i="14"/>
  <c r="G321" i="14"/>
  <c r="Q321" i="14"/>
  <c r="G322" i="14"/>
  <c r="Q322" i="14"/>
  <c r="G323" i="14"/>
  <c r="Q323" i="14"/>
  <c r="G324" i="14"/>
  <c r="Q324" i="14"/>
  <c r="G325" i="14"/>
  <c r="Q325" i="14"/>
  <c r="G326" i="14"/>
  <c r="Q326" i="14"/>
  <c r="G327" i="14"/>
  <c r="Q327" i="14"/>
  <c r="G328" i="14"/>
  <c r="Q328" i="14"/>
  <c r="G329" i="14"/>
  <c r="Q329" i="14"/>
  <c r="G330" i="14"/>
  <c r="Q330" i="14"/>
  <c r="G331" i="14"/>
  <c r="Q331" i="14"/>
  <c r="G332" i="14"/>
  <c r="Q332" i="14"/>
  <c r="G333" i="14"/>
  <c r="Q333" i="14"/>
  <c r="G334" i="14"/>
  <c r="Q334" i="14"/>
  <c r="G335" i="14"/>
  <c r="Q335" i="14"/>
  <c r="G336" i="14"/>
  <c r="Q336" i="14"/>
  <c r="G337" i="14"/>
  <c r="Q337" i="14"/>
  <c r="G338" i="14"/>
  <c r="Q338" i="14"/>
  <c r="G339" i="14"/>
  <c r="Q339" i="14"/>
  <c r="G340" i="14"/>
  <c r="Q340" i="14"/>
  <c r="G341" i="14"/>
  <c r="Q341" i="14"/>
  <c r="G342" i="14"/>
  <c r="Q342" i="14"/>
  <c r="G343" i="14"/>
  <c r="Q343" i="14"/>
  <c r="G344" i="14"/>
  <c r="Q344" i="14"/>
  <c r="G345" i="14"/>
  <c r="Q345" i="14"/>
  <c r="G346" i="14"/>
  <c r="Q346" i="14"/>
  <c r="G347" i="14"/>
  <c r="Q347" i="14"/>
  <c r="G348" i="14"/>
  <c r="Q348" i="14"/>
  <c r="G349" i="14"/>
  <c r="Q349" i="14"/>
  <c r="G350" i="14"/>
  <c r="G351" i="14"/>
  <c r="Q351" i="14"/>
  <c r="G352" i="14"/>
  <c r="Q352" i="14"/>
  <c r="G353" i="14"/>
  <c r="Q353" i="14"/>
  <c r="G354" i="14"/>
  <c r="G355" i="14"/>
  <c r="Q355" i="14"/>
  <c r="G356" i="14"/>
  <c r="Q356" i="14"/>
  <c r="G357" i="14"/>
  <c r="Q357" i="14"/>
  <c r="G358" i="14"/>
  <c r="Q358" i="14"/>
  <c r="G359" i="14"/>
  <c r="Q359" i="14"/>
  <c r="G360" i="14"/>
  <c r="Q360" i="14"/>
  <c r="G361" i="14"/>
  <c r="Q361" i="14"/>
  <c r="G362" i="14"/>
  <c r="Q362" i="14"/>
  <c r="G363" i="14"/>
  <c r="Q363" i="14"/>
  <c r="G364" i="14"/>
  <c r="Q364" i="14"/>
  <c r="G365" i="14"/>
  <c r="Q365" i="14"/>
  <c r="G366" i="14"/>
  <c r="Q366" i="14"/>
  <c r="G367" i="14"/>
  <c r="Q367" i="14"/>
  <c r="G368" i="14"/>
  <c r="Q368" i="14"/>
  <c r="G369" i="14"/>
  <c r="Q369" i="14"/>
  <c r="G370" i="14"/>
  <c r="Q370" i="14"/>
  <c r="G371" i="14"/>
  <c r="Q371" i="14"/>
  <c r="G372" i="14"/>
  <c r="Q372" i="14"/>
  <c r="G373" i="14"/>
  <c r="Q373" i="14"/>
  <c r="G374" i="14"/>
  <c r="Q374" i="14"/>
  <c r="G375" i="14"/>
  <c r="Q375" i="14"/>
  <c r="G376" i="14"/>
  <c r="Q376" i="14"/>
  <c r="G377" i="14"/>
  <c r="Q377" i="14"/>
  <c r="G378" i="14"/>
  <c r="Q378" i="14"/>
  <c r="G379" i="14"/>
  <c r="Q379" i="14"/>
  <c r="G380" i="14"/>
  <c r="Q380" i="14"/>
  <c r="G381" i="14"/>
  <c r="Q381" i="14"/>
  <c r="G382" i="14"/>
  <c r="Q382" i="14"/>
  <c r="G383" i="14"/>
  <c r="Q383" i="14"/>
  <c r="G384" i="14"/>
  <c r="Q384" i="14"/>
  <c r="G385" i="14"/>
  <c r="Q385" i="14"/>
  <c r="G386" i="14"/>
  <c r="Q386" i="14"/>
  <c r="G387" i="14"/>
  <c r="Q387" i="14"/>
  <c r="G388" i="14"/>
  <c r="Q388" i="14"/>
  <c r="G389" i="14"/>
  <c r="Q389" i="14"/>
  <c r="G390" i="14"/>
  <c r="Q390" i="14"/>
  <c r="G391" i="14"/>
  <c r="Q391" i="14"/>
  <c r="G392" i="14"/>
  <c r="Q392" i="14"/>
  <c r="G393" i="14"/>
  <c r="Q393" i="14"/>
  <c r="G394" i="14"/>
  <c r="Q394" i="14"/>
  <c r="G395" i="14"/>
  <c r="Q395" i="14"/>
  <c r="G396" i="14"/>
  <c r="Q396" i="14"/>
  <c r="G397" i="14"/>
  <c r="Q397" i="14"/>
  <c r="G398" i="14"/>
  <c r="Q398" i="14"/>
  <c r="G399" i="14"/>
  <c r="Q399" i="14"/>
  <c r="G400" i="14"/>
  <c r="Q400" i="14"/>
  <c r="G401" i="14"/>
  <c r="Q401" i="14"/>
  <c r="G402" i="14"/>
  <c r="Q402" i="14"/>
  <c r="G403" i="14"/>
  <c r="Q403" i="14"/>
  <c r="G404" i="14"/>
  <c r="Q404" i="14"/>
  <c r="G405" i="14"/>
  <c r="Q405" i="14"/>
  <c r="G406" i="14"/>
  <c r="Q406" i="14"/>
  <c r="G407" i="14"/>
  <c r="Q407" i="14"/>
  <c r="G408" i="14"/>
  <c r="Q408" i="14"/>
  <c r="G409" i="14"/>
  <c r="Q409" i="14"/>
  <c r="G410" i="14"/>
  <c r="Q410" i="14"/>
  <c r="G411" i="14"/>
  <c r="Q411" i="14"/>
  <c r="G412" i="14"/>
  <c r="Q412" i="14"/>
  <c r="G413" i="14"/>
  <c r="Q413" i="14"/>
  <c r="G414" i="14"/>
  <c r="Q414" i="14"/>
  <c r="G415" i="14"/>
  <c r="Q415" i="14"/>
  <c r="G416" i="14"/>
  <c r="Q416" i="14"/>
  <c r="G417" i="14"/>
  <c r="Q417" i="14"/>
  <c r="G418" i="14"/>
  <c r="Q418" i="14"/>
  <c r="G419" i="14"/>
  <c r="Q419" i="14"/>
  <c r="G420" i="14"/>
  <c r="Q420" i="14"/>
  <c r="G421" i="14"/>
  <c r="Q421" i="14"/>
  <c r="G422" i="14"/>
  <c r="Q422" i="14"/>
  <c r="G423" i="14"/>
  <c r="Q423" i="14"/>
  <c r="G424" i="14"/>
  <c r="Q424" i="14"/>
  <c r="G425" i="14"/>
  <c r="Q425" i="14"/>
  <c r="G426" i="14"/>
  <c r="Q426" i="14"/>
  <c r="G427" i="14"/>
  <c r="Q427" i="14"/>
  <c r="G428" i="14"/>
  <c r="Q428" i="14"/>
  <c r="G429" i="14"/>
  <c r="Q429" i="14"/>
  <c r="G430" i="14"/>
  <c r="Q430" i="14"/>
  <c r="G431" i="14"/>
  <c r="Q431" i="14"/>
  <c r="G432" i="14"/>
  <c r="Q432" i="14"/>
  <c r="G433" i="14"/>
  <c r="Q433" i="14"/>
  <c r="G434" i="14"/>
  <c r="Q434" i="14"/>
  <c r="G435" i="14"/>
  <c r="Q435" i="14"/>
  <c r="G436" i="14"/>
  <c r="Q436" i="14"/>
  <c r="G437" i="14"/>
  <c r="Q437" i="14"/>
  <c r="G438" i="14"/>
  <c r="Q438" i="14"/>
  <c r="G439" i="14"/>
  <c r="Q439" i="14"/>
  <c r="G440" i="14"/>
  <c r="Q440" i="14"/>
  <c r="G441" i="14"/>
  <c r="Q441" i="14"/>
  <c r="G442" i="14"/>
  <c r="Q442" i="14"/>
  <c r="G443" i="14"/>
  <c r="Q443" i="14"/>
  <c r="G444" i="14"/>
  <c r="Q444" i="14"/>
  <c r="G445" i="14"/>
  <c r="Q445" i="14"/>
  <c r="G446" i="14"/>
  <c r="Q446" i="14"/>
  <c r="G447" i="14"/>
  <c r="Q447" i="14"/>
  <c r="G448" i="14"/>
  <c r="Q448" i="14"/>
  <c r="G449" i="14"/>
  <c r="Q449" i="14"/>
  <c r="G450" i="14"/>
  <c r="Q450" i="14"/>
  <c r="G451" i="14"/>
  <c r="Q451" i="14"/>
  <c r="G452" i="14"/>
  <c r="Q452" i="14"/>
  <c r="G453" i="14"/>
  <c r="Q453" i="14"/>
  <c r="G454" i="14"/>
  <c r="Q454" i="14"/>
  <c r="G455" i="14"/>
  <c r="Q455" i="14"/>
  <c r="G456" i="14"/>
  <c r="Q456" i="14"/>
  <c r="G457" i="14"/>
  <c r="Q457" i="14"/>
  <c r="G458" i="14"/>
  <c r="Q458" i="14"/>
  <c r="G459" i="14"/>
  <c r="Q459" i="14"/>
  <c r="G460" i="14"/>
  <c r="Q460" i="14"/>
  <c r="G461" i="14"/>
  <c r="Q461" i="14"/>
  <c r="G462" i="14"/>
  <c r="Q462" i="14"/>
  <c r="G463" i="14"/>
  <c r="Q463" i="14"/>
  <c r="G464" i="14"/>
  <c r="Q464" i="14"/>
  <c r="G465" i="14"/>
  <c r="Q465" i="14"/>
  <c r="G466" i="14"/>
  <c r="Q466" i="14"/>
  <c r="G467" i="14"/>
  <c r="Q467" i="14"/>
  <c r="G468" i="14"/>
  <c r="Q468" i="14"/>
  <c r="G469" i="14"/>
  <c r="Q469" i="14"/>
  <c r="G470" i="14"/>
  <c r="Q470" i="14"/>
  <c r="G471" i="14"/>
  <c r="Q471" i="14"/>
  <c r="G472" i="14"/>
  <c r="Q472" i="14"/>
  <c r="G473" i="14"/>
  <c r="Q473" i="14"/>
  <c r="G474" i="14"/>
  <c r="Q474" i="14"/>
  <c r="G475" i="14"/>
  <c r="Q475" i="14"/>
  <c r="G476" i="14"/>
  <c r="Q476" i="14"/>
  <c r="G477" i="14"/>
  <c r="Q477" i="14"/>
  <c r="G478" i="14"/>
  <c r="Q478" i="14"/>
  <c r="G479" i="14"/>
  <c r="Q479" i="14"/>
  <c r="G480" i="14"/>
  <c r="Q480" i="14"/>
  <c r="G481" i="14"/>
  <c r="Q481" i="14"/>
  <c r="G482" i="14"/>
  <c r="Q482" i="14"/>
  <c r="G483" i="14"/>
  <c r="Q483" i="14"/>
  <c r="G484" i="14"/>
  <c r="Q484" i="14"/>
  <c r="G485" i="14"/>
  <c r="Q485" i="14"/>
  <c r="G486" i="14"/>
  <c r="Q486" i="14"/>
  <c r="G487" i="14"/>
  <c r="Q487" i="14"/>
  <c r="G488" i="14"/>
  <c r="Q488" i="14"/>
  <c r="G489" i="14"/>
  <c r="Q489" i="14"/>
  <c r="G490" i="14"/>
  <c r="Q490" i="14"/>
  <c r="G491" i="14"/>
  <c r="Q491" i="14"/>
  <c r="G492" i="14"/>
  <c r="Q492" i="14"/>
  <c r="G493" i="14"/>
  <c r="Q493" i="14"/>
  <c r="G494" i="14"/>
  <c r="Q494" i="14"/>
  <c r="G495" i="14"/>
  <c r="Q495" i="14"/>
  <c r="G496" i="14"/>
  <c r="Q496" i="14"/>
  <c r="G497" i="14"/>
  <c r="Q497" i="14"/>
  <c r="G498" i="14"/>
  <c r="Q498" i="14"/>
  <c r="G499" i="14"/>
  <c r="Q499" i="14"/>
  <c r="G500" i="14"/>
  <c r="Q500" i="14"/>
  <c r="G501" i="14"/>
  <c r="Q501" i="14"/>
  <c r="G502" i="14"/>
  <c r="Q502" i="14"/>
  <c r="G503" i="14"/>
  <c r="Q503" i="14"/>
  <c r="G504" i="14"/>
  <c r="Q504" i="14"/>
  <c r="G505" i="14"/>
  <c r="Q505" i="14"/>
  <c r="G506" i="14"/>
  <c r="Q506" i="14"/>
  <c r="G507" i="14"/>
  <c r="Q507" i="14"/>
  <c r="G508" i="14"/>
  <c r="Q508" i="14"/>
  <c r="G509" i="14"/>
  <c r="Q509" i="14"/>
  <c r="G510" i="14"/>
  <c r="Q510" i="14"/>
  <c r="G511" i="14"/>
  <c r="Q511" i="14"/>
  <c r="G512" i="14"/>
  <c r="Q512" i="14"/>
  <c r="G513" i="14"/>
  <c r="Q513" i="14"/>
  <c r="G514" i="14"/>
  <c r="Q514" i="14"/>
  <c r="G515" i="14"/>
  <c r="Q515" i="14"/>
  <c r="G516" i="14"/>
  <c r="Q516" i="14"/>
  <c r="G517" i="14"/>
  <c r="Q517" i="14"/>
  <c r="G518" i="14"/>
  <c r="Q518" i="14"/>
  <c r="G519" i="14"/>
  <c r="Q519" i="14"/>
  <c r="G520" i="14"/>
  <c r="Q520" i="14"/>
  <c r="G521" i="14"/>
  <c r="Q521" i="14"/>
  <c r="G522" i="14"/>
  <c r="Q522" i="14"/>
  <c r="G523" i="14"/>
  <c r="Q523" i="14"/>
  <c r="G524" i="14"/>
  <c r="Q524" i="14"/>
  <c r="G525" i="14"/>
  <c r="Q525" i="14"/>
  <c r="G526" i="14"/>
  <c r="Q526" i="14"/>
  <c r="G527" i="14"/>
  <c r="Q527" i="14"/>
  <c r="G528" i="14"/>
  <c r="Q528" i="14"/>
  <c r="G529" i="14"/>
  <c r="Q529" i="14"/>
  <c r="G530" i="14"/>
  <c r="Q530" i="14"/>
  <c r="G531" i="14"/>
  <c r="Q531" i="14"/>
  <c r="G532" i="14"/>
  <c r="Q532" i="14"/>
  <c r="G533" i="14"/>
  <c r="Q533" i="14"/>
  <c r="G534" i="14"/>
  <c r="Q534" i="14"/>
  <c r="G535" i="14"/>
  <c r="Q535" i="14"/>
  <c r="G536" i="14"/>
  <c r="Q536" i="14"/>
  <c r="G537" i="14"/>
  <c r="Q537" i="14"/>
  <c r="G538" i="14"/>
  <c r="Q538" i="14"/>
  <c r="G539" i="14"/>
  <c r="Q539" i="14"/>
  <c r="G540" i="14"/>
  <c r="Q540" i="14"/>
  <c r="G541" i="14"/>
  <c r="Q541" i="14"/>
  <c r="G542" i="14"/>
  <c r="Q542" i="14"/>
  <c r="G543" i="14"/>
  <c r="Q543" i="14"/>
  <c r="G544" i="14"/>
  <c r="Q544" i="14"/>
  <c r="G545" i="14"/>
  <c r="Q545" i="14"/>
  <c r="G546" i="14"/>
  <c r="Q546" i="14"/>
  <c r="G547" i="14"/>
  <c r="Q547" i="14"/>
  <c r="G548" i="14"/>
  <c r="Q548" i="14"/>
  <c r="G549" i="14"/>
  <c r="Q549" i="14"/>
  <c r="G550" i="14"/>
  <c r="Q550" i="14"/>
  <c r="G551" i="14"/>
  <c r="Q551" i="14"/>
  <c r="G552" i="14"/>
  <c r="Q552" i="14"/>
  <c r="G553" i="14"/>
  <c r="Q553" i="14"/>
  <c r="G554" i="14"/>
  <c r="Q554" i="14"/>
  <c r="G555" i="14"/>
  <c r="Q555" i="14"/>
  <c r="G556" i="14"/>
  <c r="Q556" i="14"/>
  <c r="G557" i="14"/>
  <c r="Q557" i="14"/>
  <c r="G558" i="14"/>
  <c r="Q558" i="14"/>
  <c r="G559" i="14"/>
  <c r="Q559" i="14"/>
  <c r="G560" i="14"/>
  <c r="Q560" i="14"/>
  <c r="G561" i="14"/>
  <c r="Q561" i="14"/>
  <c r="G562" i="14"/>
  <c r="Q562" i="14"/>
  <c r="G563" i="14"/>
  <c r="Q563" i="14"/>
  <c r="G564" i="14"/>
  <c r="Q564" i="14"/>
  <c r="G565" i="14"/>
  <c r="Q565" i="14"/>
  <c r="G566" i="14"/>
  <c r="Q566" i="14"/>
  <c r="G567" i="14"/>
  <c r="Q567" i="14"/>
  <c r="G568" i="14"/>
  <c r="Q568" i="14"/>
  <c r="G569" i="14"/>
  <c r="Q569" i="14"/>
  <c r="G570" i="14"/>
  <c r="Q570" i="14"/>
  <c r="G571" i="14"/>
  <c r="Q571" i="14"/>
  <c r="G572" i="14"/>
  <c r="Q572" i="14"/>
  <c r="G573" i="14"/>
  <c r="Q573" i="14"/>
  <c r="G574" i="14"/>
  <c r="Q574" i="14"/>
  <c r="G575" i="14"/>
  <c r="Q575" i="14"/>
  <c r="G576" i="14"/>
  <c r="Q576" i="14"/>
  <c r="G577" i="14"/>
  <c r="Q577" i="14"/>
  <c r="G578" i="14"/>
  <c r="Q578" i="14"/>
  <c r="G579" i="14"/>
  <c r="Q579" i="14"/>
  <c r="G580" i="14"/>
  <c r="Q580" i="14"/>
  <c r="G581" i="14"/>
  <c r="Q581" i="14"/>
  <c r="G582" i="14"/>
  <c r="Q582" i="14"/>
  <c r="G583" i="14"/>
  <c r="Q583" i="14"/>
  <c r="G584" i="14"/>
  <c r="Q584" i="14"/>
  <c r="G585" i="14"/>
  <c r="Q585" i="14"/>
  <c r="G586" i="14"/>
  <c r="Q586" i="14"/>
  <c r="G587" i="14"/>
  <c r="Q587" i="14"/>
  <c r="G588" i="14"/>
  <c r="Q588" i="14"/>
  <c r="G589" i="14"/>
  <c r="Q589" i="14"/>
  <c r="G590" i="14"/>
  <c r="Q590" i="14"/>
  <c r="G591" i="14"/>
  <c r="Q591" i="14"/>
  <c r="G592" i="14"/>
  <c r="Q592" i="14"/>
  <c r="G593" i="14"/>
  <c r="Q593" i="14"/>
  <c r="G594" i="14"/>
  <c r="Q594" i="14"/>
  <c r="G595" i="14"/>
  <c r="Q595" i="14"/>
  <c r="G596" i="14"/>
  <c r="Q596" i="14"/>
  <c r="G597" i="14"/>
  <c r="Q597" i="14"/>
  <c r="G598" i="14"/>
  <c r="Q598" i="14"/>
  <c r="G599" i="14"/>
  <c r="Q599" i="14"/>
  <c r="G600" i="14"/>
  <c r="Q600" i="14"/>
  <c r="G601" i="14"/>
  <c r="Q601" i="14"/>
  <c r="G602" i="14"/>
  <c r="Q602" i="14"/>
  <c r="G603" i="14"/>
  <c r="Q603" i="14"/>
  <c r="G604" i="14"/>
  <c r="Q604" i="14"/>
  <c r="G605" i="14"/>
  <c r="Q605" i="14"/>
  <c r="G606" i="14"/>
  <c r="Q606" i="14"/>
  <c r="G607" i="14"/>
  <c r="Q607" i="14"/>
  <c r="G608" i="14"/>
  <c r="Q608" i="14"/>
  <c r="G609" i="14"/>
  <c r="Q609" i="14"/>
  <c r="G610" i="14"/>
  <c r="Q610" i="14"/>
  <c r="G611" i="14"/>
  <c r="Q611" i="14"/>
  <c r="G612" i="14"/>
  <c r="Q612" i="14"/>
  <c r="G613" i="14"/>
  <c r="Q613" i="14"/>
  <c r="G614" i="14"/>
  <c r="Q614" i="14"/>
  <c r="G615" i="14"/>
  <c r="Q615" i="14"/>
  <c r="G616" i="14"/>
  <c r="Q616" i="14"/>
  <c r="G617" i="14"/>
  <c r="Q617" i="14"/>
  <c r="G618" i="14"/>
  <c r="Q618" i="14"/>
  <c r="G619" i="14"/>
  <c r="Q619" i="14"/>
  <c r="G620" i="14"/>
  <c r="Q620" i="14"/>
  <c r="G621" i="14"/>
  <c r="Q621" i="14"/>
  <c r="G622" i="14"/>
  <c r="Q622" i="14"/>
  <c r="G623" i="14"/>
  <c r="Q623" i="14"/>
  <c r="G624" i="14"/>
  <c r="Q624" i="14"/>
  <c r="G625" i="14"/>
  <c r="Q625" i="14"/>
  <c r="G626" i="14"/>
  <c r="Q626" i="14"/>
  <c r="G627" i="14"/>
  <c r="Q627" i="14"/>
  <c r="G628" i="14"/>
  <c r="Q628" i="14"/>
  <c r="G629" i="14"/>
  <c r="Q629" i="14"/>
  <c r="G630" i="14"/>
  <c r="Q630" i="14"/>
  <c r="G631" i="14"/>
  <c r="Q631" i="14"/>
  <c r="G632" i="14"/>
  <c r="Q632" i="14"/>
  <c r="G633" i="14"/>
  <c r="Q633" i="14"/>
  <c r="G634" i="14"/>
  <c r="Q634" i="14"/>
  <c r="G635" i="14"/>
  <c r="Q635" i="14"/>
  <c r="G636" i="14"/>
  <c r="Q636" i="14"/>
  <c r="G637" i="14"/>
  <c r="Q637" i="14"/>
  <c r="G638" i="14"/>
  <c r="Q638" i="14"/>
  <c r="G639" i="14"/>
  <c r="Q639" i="14"/>
  <c r="G640" i="14"/>
  <c r="Q640" i="14"/>
  <c r="G641" i="14"/>
  <c r="Q641" i="14"/>
  <c r="G642" i="14"/>
  <c r="Q642" i="14"/>
  <c r="G643" i="14"/>
  <c r="Q643" i="14"/>
  <c r="G644" i="14"/>
  <c r="Q644" i="14"/>
  <c r="G645" i="14"/>
  <c r="Q645" i="14"/>
  <c r="G646" i="14"/>
  <c r="Q646" i="14"/>
  <c r="G647" i="14"/>
  <c r="Q647" i="14"/>
  <c r="G648" i="14"/>
  <c r="Q648" i="14"/>
  <c r="G649" i="14"/>
  <c r="Q649" i="14"/>
  <c r="G650" i="14"/>
  <c r="Q650" i="14"/>
  <c r="G651" i="14"/>
  <c r="Q651" i="14"/>
  <c r="G652" i="14"/>
  <c r="Q652" i="14"/>
  <c r="G653" i="14"/>
  <c r="Q653" i="14"/>
  <c r="G654" i="14"/>
  <c r="Q654" i="14"/>
  <c r="G655" i="14"/>
  <c r="Q655" i="14"/>
  <c r="G656" i="14"/>
  <c r="Q656" i="14"/>
  <c r="G657" i="14"/>
  <c r="Q657" i="14"/>
  <c r="G658" i="14"/>
  <c r="Q658" i="14"/>
  <c r="G659" i="14"/>
  <c r="Q659" i="14"/>
  <c r="G660" i="14"/>
  <c r="Q660" i="14"/>
  <c r="G661" i="14"/>
  <c r="Q661" i="14"/>
  <c r="G662" i="14"/>
  <c r="Q662" i="14"/>
  <c r="G663" i="14"/>
  <c r="Q663" i="14"/>
  <c r="G664" i="14"/>
  <c r="Q664" i="14"/>
  <c r="G665" i="14"/>
  <c r="Q665" i="14"/>
  <c r="G666" i="14"/>
  <c r="Q666" i="14"/>
  <c r="G667" i="14"/>
  <c r="Q667" i="14"/>
  <c r="G668" i="14"/>
  <c r="Q668" i="14"/>
  <c r="G669" i="14"/>
  <c r="Q669" i="14"/>
  <c r="G670" i="14"/>
  <c r="Q670" i="14"/>
  <c r="G671" i="14"/>
  <c r="Q671" i="14"/>
  <c r="G672" i="14"/>
  <c r="Q672" i="14"/>
  <c r="G673" i="14"/>
  <c r="Q673" i="14"/>
  <c r="G674" i="14"/>
  <c r="Q674" i="14"/>
  <c r="G675" i="14"/>
  <c r="Q675" i="14"/>
  <c r="G676" i="14"/>
  <c r="Q676" i="14"/>
  <c r="G677" i="14"/>
  <c r="Q677" i="14"/>
  <c r="G678" i="14"/>
  <c r="Q678" i="14"/>
  <c r="G679" i="14"/>
  <c r="Q679" i="14"/>
  <c r="G680" i="14"/>
  <c r="Q680" i="14"/>
  <c r="G681" i="14"/>
  <c r="Q681" i="14"/>
  <c r="G682" i="14"/>
  <c r="Q682" i="14"/>
  <c r="G683" i="14"/>
  <c r="Q683" i="14"/>
  <c r="G684" i="14"/>
  <c r="Q684" i="14"/>
  <c r="G685" i="14"/>
  <c r="Q685" i="14"/>
  <c r="G686" i="14"/>
  <c r="Q686" i="14"/>
  <c r="G687" i="14"/>
  <c r="Q687" i="14"/>
  <c r="G688" i="14"/>
  <c r="Q688" i="14"/>
  <c r="G689" i="14"/>
  <c r="Q689" i="14"/>
  <c r="G690" i="14"/>
  <c r="Q690" i="14"/>
  <c r="G691" i="14"/>
  <c r="Q691" i="14"/>
  <c r="G692" i="14"/>
  <c r="Q692" i="14"/>
  <c r="G693" i="14"/>
  <c r="Q693" i="14"/>
  <c r="G694" i="14"/>
  <c r="Q694" i="14"/>
  <c r="G695" i="14"/>
  <c r="Q695" i="14"/>
  <c r="G696" i="14"/>
  <c r="Q696" i="14"/>
  <c r="G697" i="14"/>
  <c r="Q697" i="14"/>
  <c r="G698" i="14"/>
  <c r="Q698" i="14"/>
  <c r="G699" i="14"/>
  <c r="Q699" i="14"/>
  <c r="G700" i="14"/>
  <c r="Q700" i="14"/>
  <c r="G701" i="14"/>
  <c r="Q701" i="14"/>
  <c r="G702" i="14"/>
  <c r="Q702" i="14"/>
  <c r="G703" i="14"/>
  <c r="Q703" i="14"/>
  <c r="G704" i="14"/>
  <c r="Q704" i="14"/>
  <c r="G705" i="14"/>
  <c r="Q705" i="14"/>
  <c r="G706" i="14"/>
  <c r="Q706" i="14"/>
  <c r="G707" i="14"/>
  <c r="Q707" i="14"/>
  <c r="G708" i="14"/>
  <c r="Q708" i="14"/>
  <c r="G709" i="14"/>
  <c r="Q709" i="14"/>
  <c r="G710" i="14"/>
  <c r="Q710" i="14"/>
  <c r="G711" i="14"/>
  <c r="Q711" i="14"/>
  <c r="G712" i="14"/>
  <c r="Q712" i="14"/>
  <c r="G713" i="14"/>
  <c r="Q713" i="14"/>
  <c r="G714" i="14"/>
  <c r="Q714" i="14"/>
  <c r="G715" i="14"/>
  <c r="Q715" i="14"/>
  <c r="G716" i="14"/>
  <c r="Q716" i="14"/>
  <c r="G717" i="14"/>
  <c r="Q717" i="14"/>
  <c r="G718" i="14"/>
  <c r="Q718" i="14"/>
  <c r="G719" i="14"/>
  <c r="Q719" i="14"/>
  <c r="G720" i="14"/>
  <c r="Q720" i="14"/>
  <c r="G721" i="14"/>
  <c r="Q721" i="14"/>
  <c r="G722" i="14"/>
  <c r="Q722" i="14"/>
  <c r="G723" i="14"/>
  <c r="Q723" i="14"/>
  <c r="G724" i="14"/>
  <c r="Q724" i="14"/>
  <c r="G725" i="14"/>
  <c r="Q725" i="14"/>
  <c r="G726" i="14"/>
  <c r="Q726" i="14"/>
  <c r="G727" i="14"/>
  <c r="Q727" i="14"/>
  <c r="G728" i="14"/>
  <c r="Q728" i="14"/>
  <c r="G729" i="14"/>
  <c r="Q729" i="14"/>
  <c r="G730" i="14"/>
  <c r="Q730" i="14"/>
  <c r="G731" i="14"/>
  <c r="Q731" i="14"/>
  <c r="G732" i="14"/>
  <c r="Q732" i="14"/>
  <c r="G733" i="14"/>
  <c r="Q733" i="14"/>
  <c r="G734" i="14"/>
  <c r="Q734" i="14"/>
  <c r="G735" i="14"/>
  <c r="Q735" i="14"/>
  <c r="G736" i="14"/>
  <c r="Q736" i="14"/>
  <c r="G737" i="14"/>
  <c r="Q737" i="14"/>
  <c r="G738" i="14"/>
  <c r="Q738" i="14"/>
  <c r="G739" i="14"/>
  <c r="Q739" i="14"/>
  <c r="G740" i="14"/>
  <c r="Q740" i="14"/>
  <c r="G741" i="14"/>
  <c r="Q741" i="14"/>
  <c r="G742" i="14"/>
  <c r="Q742" i="14"/>
  <c r="G743" i="14"/>
  <c r="Q743" i="14"/>
  <c r="G744" i="14"/>
  <c r="Q744" i="14"/>
  <c r="G745" i="14"/>
  <c r="Q745" i="14"/>
  <c r="G746" i="14"/>
  <c r="Q746" i="14"/>
  <c r="G747" i="14"/>
  <c r="Q747" i="14"/>
  <c r="G748" i="14"/>
  <c r="Q748" i="14"/>
  <c r="G749" i="14"/>
  <c r="Q749" i="14"/>
  <c r="G750" i="14"/>
  <c r="Q750" i="14"/>
  <c r="G751" i="14"/>
  <c r="Q751" i="14"/>
  <c r="G752" i="14"/>
  <c r="Q752" i="14"/>
  <c r="G753" i="14"/>
  <c r="Q753" i="14"/>
  <c r="G754" i="14"/>
  <c r="Q754" i="14"/>
  <c r="G755" i="14"/>
  <c r="Q755" i="14"/>
  <c r="G756" i="14"/>
  <c r="Q756" i="14"/>
  <c r="G757" i="14"/>
  <c r="Q757" i="14"/>
  <c r="G758" i="14"/>
  <c r="Q758" i="14"/>
  <c r="G759" i="14"/>
  <c r="Q759" i="14"/>
  <c r="G760" i="14"/>
  <c r="Q760" i="14"/>
  <c r="G761" i="14"/>
  <c r="Q761" i="14"/>
  <c r="G762" i="14"/>
  <c r="Q762" i="14"/>
  <c r="G763" i="14"/>
  <c r="Q763" i="14"/>
  <c r="G764" i="14"/>
  <c r="Q764" i="14"/>
  <c r="G765" i="14"/>
  <c r="Q765" i="14"/>
  <c r="G766" i="14"/>
  <c r="Q766" i="14"/>
  <c r="G767" i="14"/>
  <c r="Q767" i="14"/>
  <c r="G768" i="14"/>
  <c r="Q768" i="14"/>
  <c r="G769" i="14"/>
  <c r="Q769" i="14"/>
  <c r="G770" i="14"/>
  <c r="Q770" i="14"/>
  <c r="G771" i="14"/>
  <c r="Q771" i="14"/>
  <c r="G772" i="14"/>
  <c r="Q772" i="14"/>
  <c r="G773" i="14"/>
  <c r="Q773" i="14"/>
  <c r="G774" i="14"/>
  <c r="Q774" i="14"/>
  <c r="G775" i="14"/>
  <c r="Q775" i="14"/>
  <c r="G776" i="14"/>
  <c r="Q776" i="14"/>
  <c r="G777" i="14"/>
  <c r="Q777" i="14"/>
  <c r="G778" i="14"/>
  <c r="Q778" i="14"/>
  <c r="G779" i="14"/>
  <c r="Q779" i="14"/>
  <c r="G780" i="14"/>
  <c r="Q780" i="14"/>
  <c r="G781" i="14"/>
  <c r="Q781" i="14"/>
  <c r="G782" i="14"/>
  <c r="Q782" i="14"/>
  <c r="G783" i="14"/>
  <c r="Q783" i="14"/>
  <c r="G784" i="14"/>
  <c r="Q784" i="14"/>
  <c r="G785" i="14"/>
  <c r="Q785" i="14"/>
  <c r="G786" i="14"/>
  <c r="Q786" i="14"/>
  <c r="G787" i="14"/>
  <c r="Q787" i="14"/>
  <c r="G788" i="14"/>
  <c r="Q788" i="14"/>
  <c r="G789" i="14"/>
  <c r="Q789" i="14"/>
  <c r="G790" i="14"/>
  <c r="Q790" i="14"/>
  <c r="G791" i="14"/>
  <c r="Q791" i="14"/>
  <c r="G792" i="14"/>
  <c r="G793" i="14"/>
  <c r="Q793" i="14"/>
  <c r="G794" i="14"/>
  <c r="Q794" i="14"/>
  <c r="G795" i="14"/>
  <c r="Q795" i="14"/>
  <c r="G796" i="14"/>
  <c r="Q796" i="14"/>
  <c r="G797" i="14"/>
  <c r="Q797" i="14"/>
  <c r="G798" i="14"/>
  <c r="Q798" i="14"/>
  <c r="G799" i="14"/>
  <c r="Q799" i="14"/>
  <c r="G800" i="14"/>
  <c r="Q800" i="14"/>
  <c r="G801" i="14"/>
  <c r="Q801" i="14"/>
  <c r="G802" i="14"/>
  <c r="Q802" i="14"/>
  <c r="G803" i="14"/>
  <c r="Q803" i="14"/>
  <c r="G804" i="14"/>
  <c r="Q804" i="14"/>
  <c r="G805" i="14"/>
  <c r="Q805" i="14"/>
  <c r="G806" i="14"/>
  <c r="Q806" i="14"/>
  <c r="G807" i="14"/>
  <c r="Q807" i="14"/>
  <c r="G808" i="14"/>
  <c r="Q808" i="14"/>
  <c r="G809" i="14"/>
  <c r="Q809" i="14"/>
  <c r="G810" i="14"/>
  <c r="Q810" i="14"/>
  <c r="G811" i="14"/>
  <c r="Q811" i="14"/>
  <c r="G812" i="14"/>
  <c r="Q812" i="14"/>
  <c r="G813" i="14"/>
  <c r="Q813" i="14"/>
  <c r="G814" i="14"/>
  <c r="Q814" i="14"/>
  <c r="G815" i="14"/>
  <c r="Q815" i="14"/>
  <c r="G816" i="14"/>
  <c r="Q816" i="14"/>
  <c r="G817" i="14"/>
  <c r="Q817" i="14"/>
  <c r="G818" i="14"/>
  <c r="Q818" i="14"/>
  <c r="G819" i="14"/>
  <c r="Q819" i="14"/>
  <c r="G820" i="14"/>
  <c r="Q820" i="14"/>
  <c r="G821" i="14"/>
  <c r="Q821" i="14"/>
  <c r="G822" i="14"/>
  <c r="Q822" i="14"/>
  <c r="G823" i="14"/>
  <c r="Q823" i="14"/>
  <c r="G824" i="14"/>
  <c r="Q824" i="14"/>
  <c r="G825" i="14"/>
  <c r="Q825" i="14"/>
  <c r="G826" i="14"/>
  <c r="Q826" i="14"/>
  <c r="G827" i="14"/>
  <c r="Q827" i="14"/>
  <c r="G828" i="14"/>
  <c r="Q828" i="14"/>
  <c r="G829" i="14"/>
  <c r="Q829" i="14"/>
  <c r="G830" i="14"/>
  <c r="Q830" i="14"/>
  <c r="G831" i="14"/>
  <c r="Q831" i="14"/>
  <c r="G832" i="14"/>
  <c r="Q832" i="14"/>
  <c r="G833" i="14"/>
  <c r="Q833" i="14"/>
  <c r="G834" i="14"/>
  <c r="Q834" i="14"/>
  <c r="G835" i="14"/>
  <c r="Q835" i="14"/>
  <c r="G836" i="14"/>
  <c r="Q836" i="14"/>
  <c r="G837" i="14"/>
  <c r="Q837" i="14"/>
  <c r="G838" i="14"/>
  <c r="Q838" i="14"/>
  <c r="G839" i="14"/>
  <c r="Q839" i="14"/>
  <c r="G840" i="14"/>
  <c r="Q840" i="14"/>
  <c r="G841" i="14"/>
  <c r="Q841" i="14"/>
  <c r="G842" i="14"/>
  <c r="Q842" i="14"/>
  <c r="G843" i="14"/>
  <c r="Q843" i="14"/>
  <c r="G844" i="14"/>
  <c r="Q844" i="14"/>
  <c r="G845" i="14"/>
  <c r="Q845" i="14"/>
  <c r="G846" i="14"/>
  <c r="Q846" i="14"/>
  <c r="G847" i="14"/>
  <c r="Q847" i="14"/>
  <c r="G848" i="14"/>
  <c r="Q848" i="14"/>
  <c r="G849" i="14"/>
  <c r="Q849" i="14"/>
  <c r="G850" i="14"/>
  <c r="Q850" i="14"/>
  <c r="G851" i="14"/>
  <c r="Q851" i="14"/>
  <c r="G852" i="14"/>
  <c r="Q852" i="14"/>
  <c r="G853" i="14"/>
  <c r="Q853" i="14"/>
  <c r="G854" i="14"/>
  <c r="Q854" i="14"/>
  <c r="G855" i="14"/>
  <c r="Q855" i="14"/>
  <c r="G856" i="14"/>
  <c r="Q856" i="14"/>
  <c r="G857" i="14"/>
  <c r="Q857" i="14"/>
  <c r="G858" i="14"/>
  <c r="Q858" i="14"/>
  <c r="G859" i="14"/>
  <c r="Q859" i="14"/>
  <c r="G860" i="14"/>
  <c r="Q860" i="14"/>
  <c r="G861" i="14"/>
  <c r="Q861" i="14"/>
  <c r="G862" i="14"/>
  <c r="Q862" i="14"/>
  <c r="G863" i="14"/>
  <c r="Q863" i="14"/>
  <c r="G864" i="14"/>
  <c r="Q864" i="14"/>
  <c r="G865" i="14"/>
  <c r="Q865" i="14"/>
  <c r="G866" i="14"/>
  <c r="Q866" i="14"/>
  <c r="G867" i="14"/>
  <c r="Q867" i="14"/>
  <c r="G868" i="14"/>
  <c r="Q868" i="14"/>
  <c r="G869" i="14"/>
  <c r="Q869" i="14"/>
  <c r="G870" i="14"/>
  <c r="Q870" i="14"/>
  <c r="G871" i="14"/>
  <c r="Q871" i="14"/>
  <c r="G872" i="14"/>
  <c r="Q872" i="14"/>
  <c r="G873" i="14"/>
  <c r="Q873" i="14"/>
  <c r="G874" i="14"/>
  <c r="Q874" i="14"/>
  <c r="G875" i="14"/>
  <c r="Q875" i="14"/>
  <c r="G876" i="14"/>
  <c r="Q876" i="14"/>
  <c r="G877" i="14"/>
  <c r="Q877" i="14"/>
  <c r="G878" i="14"/>
  <c r="Q878" i="14"/>
  <c r="G879" i="14"/>
  <c r="Q879" i="14"/>
  <c r="G880" i="14"/>
  <c r="Q880" i="14"/>
  <c r="G881" i="14"/>
  <c r="Q881" i="14"/>
  <c r="G882" i="14"/>
  <c r="Q882" i="14"/>
  <c r="G883" i="14"/>
  <c r="Q883" i="14"/>
  <c r="G884" i="14"/>
  <c r="Q884" i="14"/>
  <c r="G885" i="14"/>
  <c r="Q885" i="14"/>
  <c r="G886" i="14"/>
  <c r="Q886" i="14"/>
  <c r="G887" i="14"/>
  <c r="Q887" i="14"/>
  <c r="G888" i="14"/>
  <c r="Q888" i="14"/>
  <c r="G889" i="14"/>
  <c r="Q889" i="14"/>
  <c r="G890" i="14"/>
  <c r="Q890" i="14"/>
  <c r="G891" i="14"/>
  <c r="Q891" i="14"/>
  <c r="G892" i="14"/>
  <c r="Q892" i="14"/>
  <c r="G893" i="14"/>
  <c r="Q893" i="14"/>
  <c r="G894" i="14"/>
  <c r="Q894" i="14"/>
  <c r="G895" i="14"/>
  <c r="Q895" i="14"/>
  <c r="G896" i="14"/>
  <c r="Q896" i="14"/>
  <c r="G897" i="14"/>
  <c r="Q897" i="14"/>
  <c r="G898" i="14"/>
  <c r="Q898" i="14"/>
  <c r="G899" i="14"/>
  <c r="Q899" i="14"/>
  <c r="G900" i="14"/>
  <c r="Q900" i="14"/>
  <c r="G901" i="14"/>
  <c r="Q901" i="14"/>
  <c r="G902" i="14"/>
  <c r="Q902" i="14"/>
  <c r="G903" i="14"/>
  <c r="Q903" i="14"/>
  <c r="G904" i="14"/>
  <c r="Q904" i="14"/>
  <c r="G905" i="14"/>
  <c r="Q905" i="14"/>
  <c r="G906" i="14"/>
  <c r="Q906" i="14"/>
  <c r="G907" i="14"/>
  <c r="Q907" i="14"/>
  <c r="G908" i="14"/>
  <c r="Q908" i="14"/>
  <c r="G909" i="14"/>
  <c r="Q909" i="14"/>
  <c r="G910" i="14"/>
  <c r="Q910" i="14"/>
  <c r="G911" i="14"/>
  <c r="Q911" i="14"/>
  <c r="G912" i="14"/>
  <c r="Q912" i="14"/>
  <c r="G913" i="14"/>
  <c r="Q913" i="14"/>
  <c r="G914" i="14"/>
  <c r="Q914" i="14"/>
  <c r="G915" i="14"/>
  <c r="Q915" i="14"/>
  <c r="G916" i="14"/>
  <c r="Q916" i="14"/>
  <c r="G917" i="14"/>
  <c r="Q917" i="14"/>
  <c r="G918" i="14"/>
  <c r="Q918" i="14"/>
  <c r="G919" i="14"/>
  <c r="Q919" i="14"/>
  <c r="G920" i="14"/>
  <c r="Q920" i="14"/>
  <c r="G921" i="14"/>
  <c r="Q921" i="14"/>
  <c r="G922" i="14"/>
  <c r="Q922" i="14"/>
  <c r="G923" i="14"/>
  <c r="Q923" i="14"/>
  <c r="G924" i="14"/>
  <c r="Q924" i="14"/>
  <c r="G925" i="14"/>
  <c r="Q925" i="14"/>
  <c r="G926" i="14"/>
  <c r="Q926" i="14"/>
  <c r="G927" i="14"/>
  <c r="Q927" i="14"/>
  <c r="G928" i="14"/>
  <c r="Q928" i="14"/>
  <c r="G929" i="14"/>
  <c r="Q929" i="14"/>
  <c r="G930" i="14"/>
  <c r="Q930" i="14"/>
  <c r="G931" i="14"/>
  <c r="Q931" i="14"/>
  <c r="G932" i="14"/>
  <c r="Q932" i="14"/>
  <c r="G933" i="14"/>
  <c r="Q933" i="14"/>
  <c r="G934" i="14"/>
  <c r="Q934" i="14"/>
  <c r="G935" i="14"/>
  <c r="Q935" i="14"/>
  <c r="G936" i="14"/>
  <c r="Q936" i="14"/>
  <c r="G937" i="14"/>
  <c r="Q937" i="14"/>
  <c r="G938" i="14"/>
  <c r="Q938" i="14"/>
  <c r="G939" i="14"/>
  <c r="Q939" i="14"/>
  <c r="G940" i="14"/>
  <c r="Q940" i="14"/>
  <c r="G941" i="14"/>
  <c r="Q941" i="14"/>
  <c r="G942" i="14"/>
  <c r="Q942" i="14"/>
  <c r="G943" i="14"/>
  <c r="Q943" i="14"/>
  <c r="G944" i="14"/>
  <c r="Q944" i="14"/>
  <c r="G945" i="14"/>
  <c r="Q945" i="14"/>
  <c r="G946" i="14"/>
  <c r="Q946" i="14"/>
  <c r="G947" i="14"/>
  <c r="Q947" i="14"/>
  <c r="G948" i="14"/>
  <c r="Q948" i="14"/>
  <c r="G949" i="14"/>
  <c r="Q949" i="14"/>
  <c r="G950" i="14"/>
  <c r="Q950" i="14"/>
  <c r="G951" i="14"/>
  <c r="Q951" i="14"/>
  <c r="G952" i="14"/>
  <c r="Q952" i="14"/>
  <c r="G953" i="14"/>
  <c r="Q953" i="14"/>
  <c r="G954" i="14"/>
  <c r="Q954" i="14"/>
  <c r="G955" i="14"/>
  <c r="Q955" i="14"/>
  <c r="G956" i="14"/>
  <c r="Q956" i="14"/>
  <c r="G957" i="14"/>
  <c r="Q957" i="14"/>
  <c r="G958" i="14"/>
  <c r="Q958" i="14"/>
  <c r="G959" i="14"/>
  <c r="Q959" i="14"/>
  <c r="G960" i="14"/>
  <c r="Q960" i="14"/>
  <c r="G961" i="14"/>
  <c r="Q961" i="14"/>
  <c r="G962" i="14"/>
  <c r="Q962" i="14"/>
  <c r="G963" i="14"/>
  <c r="Q963" i="14"/>
  <c r="G964" i="14"/>
  <c r="Q964" i="14"/>
  <c r="G965" i="14"/>
  <c r="Q965" i="14"/>
  <c r="G966" i="14"/>
  <c r="Q966" i="14"/>
  <c r="G967" i="14"/>
  <c r="Q967" i="14"/>
  <c r="G968" i="14"/>
  <c r="Q968" i="14"/>
  <c r="G969" i="14"/>
  <c r="Q969" i="14"/>
  <c r="G970" i="14"/>
  <c r="Q970" i="14"/>
  <c r="H6" i="14" l="1"/>
  <c r="C6" i="14" l="1"/>
  <c r="H7" i="14"/>
  <c r="G958" i="15"/>
  <c r="G959" i="15"/>
  <c r="G960" i="15"/>
  <c r="G961" i="15"/>
  <c r="G962" i="15"/>
  <c r="G963" i="15"/>
  <c r="G964" i="15"/>
  <c r="G965" i="15"/>
  <c r="G966" i="15"/>
  <c r="G967" i="15"/>
  <c r="Q958" i="15"/>
  <c r="Q959" i="15"/>
  <c r="Q960" i="15"/>
  <c r="Q961" i="15"/>
  <c r="Q962" i="15"/>
  <c r="Q963" i="15"/>
  <c r="Q964" i="15"/>
  <c r="Q965" i="15"/>
  <c r="Q966" i="15"/>
  <c r="Q967" i="15"/>
  <c r="C7" i="14" l="1"/>
  <c r="H8" i="14"/>
  <c r="G957" i="15"/>
  <c r="Q957" i="15"/>
  <c r="C8" i="14" l="1"/>
  <c r="H9" i="14"/>
  <c r="G956" i="15"/>
  <c r="Q956" i="15"/>
  <c r="C9" i="14" l="1"/>
  <c r="H10" i="14"/>
  <c r="G955" i="15"/>
  <c r="Q955" i="15"/>
  <c r="C10" i="14" l="1"/>
  <c r="H11" i="14"/>
  <c r="G954" i="15"/>
  <c r="Q954" i="15"/>
  <c r="C11" i="14" l="1"/>
  <c r="H12" i="14"/>
  <c r="G953" i="15"/>
  <c r="Q953" i="15"/>
  <c r="C12" i="14" l="1"/>
  <c r="H13" i="14"/>
  <c r="G952" i="15"/>
  <c r="Q952" i="15"/>
  <c r="C13" i="14" l="1"/>
  <c r="H14" i="14"/>
  <c r="C14" i="14" l="1"/>
  <c r="H15" i="14"/>
  <c r="G951" i="15"/>
  <c r="Q951" i="15"/>
  <c r="C15" i="14" l="1"/>
  <c r="H16" i="14"/>
  <c r="G950" i="15"/>
  <c r="Q950" i="15"/>
  <c r="C16" i="14" l="1"/>
  <c r="H17" i="14"/>
  <c r="G949" i="15"/>
  <c r="Q949" i="15"/>
  <c r="C17" i="14" l="1"/>
  <c r="H18" i="14"/>
  <c r="G948" i="15"/>
  <c r="Q948" i="15"/>
  <c r="C18" i="14" l="1"/>
  <c r="H19" i="14"/>
  <c r="C19" i="14" l="1"/>
  <c r="H20" i="14"/>
  <c r="C20" i="14" l="1"/>
  <c r="H21" i="14"/>
  <c r="C21" i="14" l="1"/>
  <c r="H22" i="14"/>
  <c r="C22" i="14" l="1"/>
  <c r="H23" i="14"/>
  <c r="C23" i="14" l="1"/>
  <c r="H24" i="14"/>
  <c r="C24" i="14" l="1"/>
  <c r="H25" i="14"/>
  <c r="C25" i="14" l="1"/>
  <c r="H26" i="14"/>
  <c r="C26" i="14" l="1"/>
  <c r="H27" i="14"/>
  <c r="C27" i="14" l="1"/>
  <c r="H28" i="14"/>
  <c r="C28" i="14" l="1"/>
  <c r="H29" i="14"/>
  <c r="C29" i="14" l="1"/>
  <c r="H30" i="14"/>
  <c r="C30" i="14" l="1"/>
  <c r="H31" i="14"/>
  <c r="C31" i="14" l="1"/>
  <c r="H32" i="14"/>
  <c r="C32" i="14" l="1"/>
  <c r="H33" i="14"/>
  <c r="C33" i="14" l="1"/>
  <c r="H34" i="14"/>
  <c r="C34" i="14" l="1"/>
  <c r="H35" i="14"/>
  <c r="C35" i="14" l="1"/>
  <c r="H36" i="14"/>
  <c r="C36" i="14" l="1"/>
  <c r="H37" i="14"/>
  <c r="C37" i="14" l="1"/>
  <c r="H38" i="14"/>
  <c r="C38" i="14" l="1"/>
  <c r="H39" i="14"/>
  <c r="C39" i="14" l="1"/>
  <c r="H40" i="14"/>
  <c r="C40" i="14" l="1"/>
  <c r="H41" i="14"/>
  <c r="C41" i="14" l="1"/>
  <c r="H42" i="14"/>
  <c r="C42" i="14" l="1"/>
  <c r="H43" i="14"/>
  <c r="C43" i="14" l="1"/>
  <c r="H44" i="14"/>
  <c r="Q917" i="15"/>
  <c r="Q918" i="15"/>
  <c r="Q910" i="15"/>
  <c r="Q911" i="15"/>
  <c r="Q912" i="15"/>
  <c r="Q913" i="15"/>
  <c r="Q914" i="15"/>
  <c r="Q915" i="15"/>
  <c r="Q916" i="15"/>
  <c r="Q919" i="15"/>
  <c r="Q920" i="15"/>
  <c r="Q921" i="15"/>
  <c r="Q922" i="15"/>
  <c r="Q923" i="15"/>
  <c r="Q924" i="15"/>
  <c r="Q925" i="15"/>
  <c r="C44" i="14" l="1"/>
  <c r="H45" i="14"/>
  <c r="C45" i="14" l="1"/>
  <c r="H46" i="14"/>
  <c r="C46" i="14" l="1"/>
  <c r="H47" i="14"/>
  <c r="C47" i="14" l="1"/>
  <c r="H48" i="14"/>
  <c r="C48" i="14" l="1"/>
  <c r="H49" i="14"/>
  <c r="C49" i="14" l="1"/>
  <c r="H50" i="14"/>
  <c r="C50" i="14" l="1"/>
  <c r="H51" i="14"/>
  <c r="C51" i="14" l="1"/>
  <c r="H52" i="14"/>
  <c r="C52" i="14" l="1"/>
  <c r="H53" i="14"/>
  <c r="C53" i="14" l="1"/>
  <c r="H54" i="14"/>
  <c r="C54" i="14" l="1"/>
  <c r="H55" i="14"/>
  <c r="C55" i="14" l="1"/>
  <c r="H56" i="14"/>
  <c r="C56" i="14" l="1"/>
  <c r="H57" i="14"/>
  <c r="C57" i="14" l="1"/>
  <c r="H58" i="14"/>
  <c r="C58" i="14" l="1"/>
  <c r="H59" i="14"/>
  <c r="C59" i="14" l="1"/>
  <c r="H60" i="14"/>
  <c r="C60" i="14" l="1"/>
  <c r="H61" i="14"/>
  <c r="C61" i="14" l="1"/>
  <c r="H62" i="14"/>
  <c r="C62" i="14" l="1"/>
  <c r="H63" i="14"/>
  <c r="C63" i="14" l="1"/>
  <c r="H64" i="14"/>
  <c r="B2" i="19"/>
  <c r="C2" i="19"/>
  <c r="D2" i="19"/>
  <c r="E2" i="19"/>
  <c r="A3" i="19"/>
  <c r="C64" i="14" l="1"/>
  <c r="H65" i="14"/>
  <c r="AF2" i="19"/>
  <c r="AR2" i="19"/>
  <c r="AD2" i="19"/>
  <c r="AH2" i="19"/>
  <c r="AG2" i="19"/>
  <c r="AB2" i="19"/>
  <c r="AC2" i="19"/>
  <c r="D3" i="19"/>
  <c r="E3" i="19"/>
  <c r="A4" i="19"/>
  <c r="B3" i="19"/>
  <c r="C3" i="19"/>
  <c r="C65" i="14" l="1"/>
  <c r="H66" i="14"/>
  <c r="AF3" i="19"/>
  <c r="AR3" i="19"/>
  <c r="AD3" i="19"/>
  <c r="AE2" i="19"/>
  <c r="AH3" i="19"/>
  <c r="AG3" i="19"/>
  <c r="AB3" i="19"/>
  <c r="AC3" i="19"/>
  <c r="B4" i="19"/>
  <c r="C4" i="19"/>
  <c r="A5" i="19"/>
  <c r="D4" i="19"/>
  <c r="E4" i="19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C66" i="14" l="1"/>
  <c r="H67" i="14"/>
  <c r="AF4" i="19"/>
  <c r="AR4" i="19"/>
  <c r="AD4" i="19"/>
  <c r="AE3" i="19"/>
  <c r="AH4" i="19"/>
  <c r="AG4" i="19"/>
  <c r="AB4" i="19"/>
  <c r="AC4" i="19"/>
  <c r="B5" i="19"/>
  <c r="C5" i="19"/>
  <c r="A6" i="19"/>
  <c r="D6" i="19" s="1"/>
  <c r="D5" i="19"/>
  <c r="E5" i="19"/>
  <c r="C67" i="14" l="1"/>
  <c r="H68" i="14"/>
  <c r="AF5" i="19"/>
  <c r="AR5" i="19"/>
  <c r="AD5" i="19"/>
  <c r="AR6" i="19"/>
  <c r="AD6" i="19"/>
  <c r="AE4" i="19"/>
  <c r="AG5" i="19"/>
  <c r="AH5" i="19"/>
  <c r="AB5" i="19"/>
  <c r="AC5" i="19"/>
  <c r="B6" i="19"/>
  <c r="C6" i="19"/>
  <c r="A7" i="19"/>
  <c r="AF6" i="19"/>
  <c r="E6" i="19"/>
  <c r="C68" i="14" l="1"/>
  <c r="H69" i="14"/>
  <c r="AE5" i="19"/>
  <c r="AG6" i="19"/>
  <c r="AH6" i="19"/>
  <c r="AB6" i="19"/>
  <c r="AC6" i="19"/>
  <c r="AE6" i="19" s="1"/>
  <c r="B7" i="19"/>
  <c r="C7" i="19"/>
  <c r="A8" i="19"/>
  <c r="D7" i="19"/>
  <c r="E7" i="19"/>
  <c r="C69" i="14" l="1"/>
  <c r="H70" i="14"/>
  <c r="AF7" i="19"/>
  <c r="AR7" i="19"/>
  <c r="AD7" i="19"/>
  <c r="AH7" i="19"/>
  <c r="AG7" i="19"/>
  <c r="AB7" i="19"/>
  <c r="AC7" i="19"/>
  <c r="A9" i="19"/>
  <c r="C8" i="19"/>
  <c r="D8" i="19"/>
  <c r="E8" i="19"/>
  <c r="B8" i="19"/>
  <c r="C70" i="14" l="1"/>
  <c r="H71" i="14"/>
  <c r="AF8" i="19"/>
  <c r="AR8" i="19"/>
  <c r="AD8" i="19"/>
  <c r="AE7" i="19"/>
  <c r="AH8" i="19"/>
  <c r="AG8" i="19"/>
  <c r="AB8" i="19"/>
  <c r="AC8" i="19"/>
  <c r="D9" i="19"/>
  <c r="E9" i="19"/>
  <c r="B9" i="19"/>
  <c r="C9" i="19"/>
  <c r="A10" i="19"/>
  <c r="C71" i="14" l="1"/>
  <c r="H72" i="14"/>
  <c r="AF9" i="19"/>
  <c r="AR9" i="19"/>
  <c r="AD9" i="19"/>
  <c r="AE8" i="19"/>
  <c r="AG9" i="19"/>
  <c r="AH9" i="19"/>
  <c r="AB9" i="19"/>
  <c r="AC9" i="19"/>
  <c r="B10" i="19"/>
  <c r="C10" i="19"/>
  <c r="A11" i="19"/>
  <c r="E10" i="19"/>
  <c r="D10" i="19"/>
  <c r="C72" i="14" l="1"/>
  <c r="H73" i="14"/>
  <c r="AF10" i="19"/>
  <c r="AR10" i="19"/>
  <c r="AD10" i="19"/>
  <c r="AE9" i="19"/>
  <c r="AH10" i="19"/>
  <c r="AG10" i="19"/>
  <c r="AB10" i="19"/>
  <c r="AC10" i="19"/>
  <c r="C11" i="19"/>
  <c r="A12" i="19"/>
  <c r="D11" i="19"/>
  <c r="E11" i="19"/>
  <c r="B11" i="19"/>
  <c r="C73" i="14" l="1"/>
  <c r="H74" i="14"/>
  <c r="AF11" i="19"/>
  <c r="AR11" i="19"/>
  <c r="AD11" i="19"/>
  <c r="AE10" i="19"/>
  <c r="AH11" i="19"/>
  <c r="AG11" i="19"/>
  <c r="AB11" i="19"/>
  <c r="AC11" i="19"/>
  <c r="B12" i="19"/>
  <c r="C12" i="19"/>
  <c r="A13" i="19"/>
  <c r="D12" i="19"/>
  <c r="E12" i="19"/>
  <c r="C74" i="14" l="1"/>
  <c r="H75" i="14"/>
  <c r="AF12" i="19"/>
  <c r="AR12" i="19"/>
  <c r="AD12" i="19"/>
  <c r="AE11" i="19"/>
  <c r="AH12" i="19"/>
  <c r="AG12" i="19"/>
  <c r="AB12" i="19"/>
  <c r="AC12" i="19"/>
  <c r="B13" i="19"/>
  <c r="C13" i="19"/>
  <c r="A14" i="19"/>
  <c r="E13" i="19"/>
  <c r="D13" i="19"/>
  <c r="C75" i="14" l="1"/>
  <c r="H76" i="14"/>
  <c r="AF13" i="19"/>
  <c r="AR13" i="19"/>
  <c r="AD13" i="19"/>
  <c r="AE12" i="19"/>
  <c r="AH13" i="19"/>
  <c r="AG13" i="19"/>
  <c r="AB13" i="19"/>
  <c r="AC13" i="19"/>
  <c r="B14" i="19"/>
  <c r="C14" i="19"/>
  <c r="D14" i="19"/>
  <c r="A15" i="19"/>
  <c r="E14" i="19"/>
  <c r="C76" i="14" l="1"/>
  <c r="H77" i="14"/>
  <c r="AF14" i="19"/>
  <c r="AR14" i="19"/>
  <c r="AD14" i="19"/>
  <c r="AE13" i="19"/>
  <c r="AH14" i="19"/>
  <c r="AG14" i="19"/>
  <c r="AB14" i="19"/>
  <c r="AC14" i="19"/>
  <c r="D15" i="19"/>
  <c r="E15" i="19"/>
  <c r="C15" i="19"/>
  <c r="A16" i="19"/>
  <c r="B15" i="19"/>
  <c r="C77" i="14" l="1"/>
  <c r="H78" i="14"/>
  <c r="AF15" i="19"/>
  <c r="AR15" i="19"/>
  <c r="AD15" i="19"/>
  <c r="AE14" i="19"/>
  <c r="AH15" i="19"/>
  <c r="AG15" i="19"/>
  <c r="AB15" i="19"/>
  <c r="AC15" i="19"/>
  <c r="B16" i="19"/>
  <c r="C16" i="19"/>
  <c r="A17" i="19"/>
  <c r="E16" i="19"/>
  <c r="D16" i="19"/>
  <c r="C78" i="14" l="1"/>
  <c r="H79" i="14"/>
  <c r="AF16" i="19"/>
  <c r="AR16" i="19"/>
  <c r="AD16" i="19"/>
  <c r="AE15" i="19"/>
  <c r="AH16" i="19"/>
  <c r="AG16" i="19"/>
  <c r="AB16" i="19"/>
  <c r="AC16" i="19"/>
  <c r="C17" i="19"/>
  <c r="A18" i="19"/>
  <c r="D17" i="19"/>
  <c r="E17" i="19"/>
  <c r="B17" i="19"/>
  <c r="C79" i="14" l="1"/>
  <c r="H80" i="14"/>
  <c r="AF17" i="19"/>
  <c r="AR17" i="19"/>
  <c r="AD17" i="19"/>
  <c r="AE16" i="19"/>
  <c r="AH17" i="19"/>
  <c r="AG17" i="19"/>
  <c r="AB17" i="19"/>
  <c r="AC17" i="19"/>
  <c r="B18" i="19"/>
  <c r="C18" i="19"/>
  <c r="A19" i="19"/>
  <c r="D18" i="19"/>
  <c r="E18" i="19"/>
  <c r="C80" i="14" l="1"/>
  <c r="H81" i="14"/>
  <c r="AF18" i="19"/>
  <c r="AR18" i="19"/>
  <c r="AD18" i="19"/>
  <c r="AE17" i="19"/>
  <c r="AH18" i="19"/>
  <c r="AG18" i="19"/>
  <c r="AB18" i="19"/>
  <c r="AC18" i="19"/>
  <c r="B19" i="19"/>
  <c r="C19" i="19"/>
  <c r="A20" i="19"/>
  <c r="E19" i="19"/>
  <c r="D19" i="19"/>
  <c r="C81" i="14" l="1"/>
  <c r="H82" i="14"/>
  <c r="AF19" i="19"/>
  <c r="AR19" i="19"/>
  <c r="AD19" i="19"/>
  <c r="AE18" i="19"/>
  <c r="AH19" i="19"/>
  <c r="AG19" i="19"/>
  <c r="AB19" i="19"/>
  <c r="AC19" i="19"/>
  <c r="A21" i="19"/>
  <c r="B20" i="19"/>
  <c r="C20" i="19"/>
  <c r="E20" i="19"/>
  <c r="D20" i="19"/>
  <c r="C82" i="14" l="1"/>
  <c r="H83" i="14"/>
  <c r="AF20" i="19"/>
  <c r="AR20" i="19"/>
  <c r="AD20" i="19"/>
  <c r="AE19" i="19"/>
  <c r="AH20" i="19"/>
  <c r="AG20" i="19"/>
  <c r="AB20" i="19"/>
  <c r="AC20" i="19"/>
  <c r="D21" i="19"/>
  <c r="E21" i="19"/>
  <c r="B21" i="19"/>
  <c r="C21" i="19"/>
  <c r="A22" i="19"/>
  <c r="C83" i="14" l="1"/>
  <c r="H84" i="14"/>
  <c r="AF21" i="19"/>
  <c r="AR21" i="19"/>
  <c r="AD21" i="19"/>
  <c r="AE20" i="19"/>
  <c r="AH21" i="19"/>
  <c r="AG21" i="19"/>
  <c r="AB21" i="19"/>
  <c r="AC21" i="19"/>
  <c r="B22" i="19"/>
  <c r="C22" i="19"/>
  <c r="A23" i="19"/>
  <c r="E22" i="19"/>
  <c r="D22" i="19"/>
  <c r="Q860" i="15"/>
  <c r="C84" i="14" l="1"/>
  <c r="H85" i="14"/>
  <c r="AF22" i="19"/>
  <c r="AR22" i="19"/>
  <c r="AD22" i="19"/>
  <c r="AE21" i="19"/>
  <c r="AH22" i="19"/>
  <c r="AG22" i="19"/>
  <c r="AB22" i="19"/>
  <c r="AC22" i="19"/>
  <c r="C23" i="19"/>
  <c r="A24" i="19"/>
  <c r="E23" i="19"/>
  <c r="B23" i="19"/>
  <c r="D23" i="19"/>
  <c r="C85" i="14" l="1"/>
  <c r="H86" i="14"/>
  <c r="AF23" i="19"/>
  <c r="AR23" i="19"/>
  <c r="AD23" i="19"/>
  <c r="AE22" i="19"/>
  <c r="AH23" i="19"/>
  <c r="AG23" i="19"/>
  <c r="AB23" i="19"/>
  <c r="AC23" i="19"/>
  <c r="C24" i="19"/>
  <c r="A25" i="19"/>
  <c r="D24" i="19"/>
  <c r="B24" i="19"/>
  <c r="E24" i="19"/>
  <c r="C86" i="14" l="1"/>
  <c r="H87" i="14"/>
  <c r="AF24" i="19"/>
  <c r="AR24" i="19"/>
  <c r="AD24" i="19"/>
  <c r="AE23" i="19"/>
  <c r="AH24" i="19"/>
  <c r="AG24" i="19"/>
  <c r="AB24" i="19"/>
  <c r="AC24" i="19"/>
  <c r="B25" i="19"/>
  <c r="A26" i="19"/>
  <c r="C25" i="19"/>
  <c r="E25" i="19"/>
  <c r="D25" i="19"/>
  <c r="C87" i="14" l="1"/>
  <c r="H88" i="14"/>
  <c r="AF25" i="19"/>
  <c r="AR25" i="19"/>
  <c r="AD25" i="19"/>
  <c r="AE24" i="19"/>
  <c r="AH25" i="19"/>
  <c r="AG25" i="19"/>
  <c r="AB25" i="19"/>
  <c r="AC25" i="19"/>
  <c r="B26" i="19"/>
  <c r="C26" i="19"/>
  <c r="D26" i="19"/>
  <c r="E26" i="19"/>
  <c r="A27" i="19"/>
  <c r="C88" i="14" l="1"/>
  <c r="H89" i="14"/>
  <c r="AF26" i="19"/>
  <c r="AR26" i="19"/>
  <c r="AD26" i="19"/>
  <c r="AE25" i="19"/>
  <c r="AH26" i="19"/>
  <c r="AG26" i="19"/>
  <c r="AB26" i="19"/>
  <c r="AC26" i="19"/>
  <c r="D27" i="19"/>
  <c r="E27" i="19"/>
  <c r="B27" i="19"/>
  <c r="C27" i="19"/>
  <c r="A28" i="19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C89" i="14" l="1"/>
  <c r="H90" i="14"/>
  <c r="AF27" i="19"/>
  <c r="AR27" i="19"/>
  <c r="AD27" i="19"/>
  <c r="AE26" i="19"/>
  <c r="AH27" i="19"/>
  <c r="AG27" i="19"/>
  <c r="AB27" i="19"/>
  <c r="AC27" i="19"/>
  <c r="B28" i="19"/>
  <c r="C28" i="19"/>
  <c r="A29" i="19"/>
  <c r="D28" i="19"/>
  <c r="E28" i="19"/>
  <c r="C90" i="14" l="1"/>
  <c r="H91" i="14"/>
  <c r="AF28" i="19"/>
  <c r="AR28" i="19"/>
  <c r="AD28" i="19"/>
  <c r="AE27" i="19"/>
  <c r="AH28" i="19"/>
  <c r="AG28" i="19"/>
  <c r="AB28" i="19"/>
  <c r="AC28" i="19"/>
  <c r="E29" i="19"/>
  <c r="A30" i="19"/>
  <c r="B29" i="19"/>
  <c r="D29" i="19"/>
  <c r="C29" i="19"/>
  <c r="C91" i="14" l="1"/>
  <c r="H92" i="14"/>
  <c r="AF29" i="19"/>
  <c r="AR29" i="19"/>
  <c r="AD29" i="19"/>
  <c r="AE28" i="19"/>
  <c r="AH29" i="19"/>
  <c r="AG29" i="19"/>
  <c r="AB29" i="19"/>
  <c r="AC29" i="19"/>
  <c r="C30" i="19"/>
  <c r="A31" i="19"/>
  <c r="D30" i="19"/>
  <c r="B30" i="19"/>
  <c r="E30" i="19"/>
  <c r="C92" i="14" l="1"/>
  <c r="H93" i="14"/>
  <c r="AF30" i="19"/>
  <c r="AR30" i="19"/>
  <c r="AD30" i="19"/>
  <c r="AE29" i="19"/>
  <c r="AH30" i="19"/>
  <c r="AG30" i="19"/>
  <c r="AB30" i="19"/>
  <c r="AC30" i="19"/>
  <c r="B31" i="19"/>
  <c r="C31" i="19"/>
  <c r="D31" i="19"/>
  <c r="E31" i="19"/>
  <c r="A32" i="19"/>
  <c r="C93" i="14" l="1"/>
  <c r="H94" i="14"/>
  <c r="AF31" i="19"/>
  <c r="AR31" i="19"/>
  <c r="AD31" i="19"/>
  <c r="AE30" i="19"/>
  <c r="AH31" i="19"/>
  <c r="AG31" i="19"/>
  <c r="AB31" i="19"/>
  <c r="AC31" i="19"/>
  <c r="D32" i="19"/>
  <c r="E32" i="19"/>
  <c r="B32" i="19"/>
  <c r="C32" i="19"/>
  <c r="A33" i="19"/>
  <c r="C94" i="14" l="1"/>
  <c r="H95" i="14"/>
  <c r="AF32" i="19"/>
  <c r="AR32" i="19"/>
  <c r="AD32" i="19"/>
  <c r="AE31" i="19"/>
  <c r="AH32" i="19"/>
  <c r="AG32" i="19"/>
  <c r="AB32" i="19"/>
  <c r="AC32" i="19"/>
  <c r="D33" i="19"/>
  <c r="E33" i="19"/>
  <c r="A34" i="19"/>
  <c r="B33" i="19"/>
  <c r="C33" i="19"/>
  <c r="C95" i="14" l="1"/>
  <c r="H96" i="14"/>
  <c r="AF33" i="19"/>
  <c r="AR33" i="19"/>
  <c r="AD33" i="19"/>
  <c r="AE32" i="19"/>
  <c r="AG33" i="19"/>
  <c r="AH33" i="19"/>
  <c r="AB33" i="19"/>
  <c r="AC33" i="19"/>
  <c r="B34" i="19"/>
  <c r="C34" i="19"/>
  <c r="A35" i="19"/>
  <c r="D34" i="19"/>
  <c r="E34" i="19"/>
  <c r="C96" i="14" l="1"/>
  <c r="H97" i="14"/>
  <c r="AF34" i="19"/>
  <c r="AR34" i="19"/>
  <c r="AD34" i="19"/>
  <c r="AE33" i="19"/>
  <c r="AH34" i="19"/>
  <c r="AG34" i="19"/>
  <c r="AB34" i="19"/>
  <c r="AC34" i="19"/>
  <c r="E35" i="19"/>
  <c r="A36" i="19"/>
  <c r="B35" i="19"/>
  <c r="C35" i="19"/>
  <c r="D35" i="19"/>
  <c r="C97" i="14" l="1"/>
  <c r="H98" i="14"/>
  <c r="AF35" i="19"/>
  <c r="AR35" i="19"/>
  <c r="AD35" i="19"/>
  <c r="AE34" i="19"/>
  <c r="AH35" i="19"/>
  <c r="AG35" i="19"/>
  <c r="AB35" i="19"/>
  <c r="AC35" i="19"/>
  <c r="C36" i="19"/>
  <c r="A37" i="19"/>
  <c r="D36" i="19"/>
  <c r="B36" i="19"/>
  <c r="E36" i="19"/>
  <c r="C98" i="14" l="1"/>
  <c r="H99" i="14"/>
  <c r="AF36" i="19"/>
  <c r="AR36" i="19"/>
  <c r="AD36" i="19"/>
  <c r="AE35" i="19"/>
  <c r="AH36" i="19"/>
  <c r="AG36" i="19"/>
  <c r="AB36" i="19"/>
  <c r="AC36" i="19"/>
  <c r="B37" i="19"/>
  <c r="C37" i="19"/>
  <c r="D37" i="19"/>
  <c r="E37" i="19"/>
  <c r="A38" i="19"/>
  <c r="C99" i="14" l="1"/>
  <c r="H100" i="14"/>
  <c r="AF37" i="19"/>
  <c r="AR37" i="19"/>
  <c r="AD37" i="19"/>
  <c r="AE36" i="19"/>
  <c r="AH37" i="19"/>
  <c r="AG37" i="19"/>
  <c r="AB37" i="19"/>
  <c r="AC37" i="19"/>
  <c r="D38" i="19"/>
  <c r="E38" i="19"/>
  <c r="A39" i="19"/>
  <c r="B38" i="19"/>
  <c r="C38" i="19"/>
  <c r="C100" i="14" l="1"/>
  <c r="H101" i="14"/>
  <c r="AF38" i="19"/>
  <c r="AR38" i="19"/>
  <c r="AD38" i="19"/>
  <c r="AE37" i="19"/>
  <c r="AH38" i="19"/>
  <c r="AG38" i="19"/>
  <c r="AB38" i="19"/>
  <c r="AC38" i="19"/>
  <c r="D39" i="19"/>
  <c r="B39" i="19"/>
  <c r="C39" i="19"/>
  <c r="E39" i="19"/>
  <c r="A40" i="19"/>
  <c r="C101" i="14" l="1"/>
  <c r="H102" i="14"/>
  <c r="AF39" i="19"/>
  <c r="AR39" i="19"/>
  <c r="AD39" i="19"/>
  <c r="AE38" i="19"/>
  <c r="AH39" i="19"/>
  <c r="AG39" i="19"/>
  <c r="AB39" i="19"/>
  <c r="AC39" i="19"/>
  <c r="B40" i="19"/>
  <c r="A41" i="19"/>
  <c r="C40" i="19"/>
  <c r="D40" i="19"/>
  <c r="E40" i="19"/>
  <c r="C102" i="14" l="1"/>
  <c r="H103" i="14"/>
  <c r="AF40" i="19"/>
  <c r="AR40" i="19"/>
  <c r="AD40" i="19"/>
  <c r="AE39" i="19"/>
  <c r="AH40" i="19"/>
  <c r="AG40" i="19"/>
  <c r="AB40" i="19"/>
  <c r="AC40" i="19"/>
  <c r="E41" i="19"/>
  <c r="A42" i="19"/>
  <c r="B41" i="19"/>
  <c r="D41" i="19"/>
  <c r="C41" i="19"/>
  <c r="C103" i="14" l="1"/>
  <c r="H104" i="14"/>
  <c r="AF41" i="19"/>
  <c r="AR41" i="19"/>
  <c r="AD41" i="19"/>
  <c r="AE40" i="19"/>
  <c r="AG41" i="19"/>
  <c r="AH41" i="19"/>
  <c r="AB41" i="19"/>
  <c r="AC41" i="19"/>
  <c r="C42" i="19"/>
  <c r="A43" i="19"/>
  <c r="D42" i="19"/>
  <c r="B42" i="19"/>
  <c r="E42" i="19"/>
  <c r="G855" i="15"/>
  <c r="G856" i="15"/>
  <c r="G857" i="15"/>
  <c r="G858" i="15"/>
  <c r="G859" i="15"/>
  <c r="G860" i="15"/>
  <c r="G861" i="15"/>
  <c r="G862" i="15"/>
  <c r="G863" i="15"/>
  <c r="G864" i="15"/>
  <c r="G865" i="15"/>
  <c r="G866" i="15"/>
  <c r="G867" i="15"/>
  <c r="G868" i="15"/>
  <c r="G869" i="15"/>
  <c r="G870" i="15"/>
  <c r="G871" i="15"/>
  <c r="G872" i="15"/>
  <c r="G873" i="15"/>
  <c r="G874" i="15"/>
  <c r="G875" i="15"/>
  <c r="G876" i="15"/>
  <c r="G877" i="15"/>
  <c r="G878" i="15"/>
  <c r="G879" i="15"/>
  <c r="G880" i="15"/>
  <c r="G881" i="15"/>
  <c r="G882" i="15"/>
  <c r="G883" i="15"/>
  <c r="G884" i="15"/>
  <c r="G885" i="15"/>
  <c r="G886" i="15"/>
  <c r="G887" i="15"/>
  <c r="G888" i="15"/>
  <c r="G889" i="15"/>
  <c r="G890" i="15"/>
  <c r="G891" i="15"/>
  <c r="G892" i="15"/>
  <c r="G893" i="15"/>
  <c r="G894" i="15"/>
  <c r="G895" i="15"/>
  <c r="G896" i="15"/>
  <c r="G897" i="15"/>
  <c r="G898" i="15"/>
  <c r="G899" i="15"/>
  <c r="G900" i="15"/>
  <c r="G901" i="15"/>
  <c r="G902" i="15"/>
  <c r="G903" i="15"/>
  <c r="G904" i="15"/>
  <c r="G905" i="15"/>
  <c r="G906" i="15"/>
  <c r="G907" i="15"/>
  <c r="G908" i="15"/>
  <c r="G909" i="15"/>
  <c r="G910" i="15"/>
  <c r="G911" i="15"/>
  <c r="G912" i="15"/>
  <c r="G913" i="15"/>
  <c r="G914" i="15"/>
  <c r="G915" i="15"/>
  <c r="G916" i="15"/>
  <c r="G917" i="15"/>
  <c r="G918" i="15"/>
  <c r="G919" i="15"/>
  <c r="G920" i="15"/>
  <c r="G921" i="15"/>
  <c r="G922" i="15"/>
  <c r="G923" i="15"/>
  <c r="G924" i="15"/>
  <c r="G925" i="15"/>
  <c r="G926" i="15"/>
  <c r="G927" i="15"/>
  <c r="G928" i="15"/>
  <c r="G929" i="15"/>
  <c r="G930" i="15"/>
  <c r="G931" i="15"/>
  <c r="G932" i="15"/>
  <c r="G933" i="15"/>
  <c r="G934" i="15"/>
  <c r="G935" i="15"/>
  <c r="G936" i="15"/>
  <c r="G937" i="15"/>
  <c r="G938" i="15"/>
  <c r="G939" i="15"/>
  <c r="G940" i="15"/>
  <c r="G941" i="15"/>
  <c r="G942" i="15"/>
  <c r="G943" i="15"/>
  <c r="G944" i="15"/>
  <c r="G945" i="15"/>
  <c r="G946" i="15"/>
  <c r="G947" i="15"/>
  <c r="Q855" i="15"/>
  <c r="Q856" i="15"/>
  <c r="Q857" i="15"/>
  <c r="Q858" i="15"/>
  <c r="Q859" i="15"/>
  <c r="Q861" i="15"/>
  <c r="Q862" i="15"/>
  <c r="Q863" i="15"/>
  <c r="Q864" i="15"/>
  <c r="Q865" i="15"/>
  <c r="Q866" i="15"/>
  <c r="Q867" i="15"/>
  <c r="Q868" i="15"/>
  <c r="Q869" i="15"/>
  <c r="Q870" i="15"/>
  <c r="Q871" i="15"/>
  <c r="Q872" i="15"/>
  <c r="Q873" i="15"/>
  <c r="Q874" i="15"/>
  <c r="Q875" i="15"/>
  <c r="Q876" i="15"/>
  <c r="Q877" i="15"/>
  <c r="Q878" i="15"/>
  <c r="Q879" i="15"/>
  <c r="Q880" i="15"/>
  <c r="Q881" i="15"/>
  <c r="Q882" i="15"/>
  <c r="Q883" i="15"/>
  <c r="Q884" i="15"/>
  <c r="Q885" i="15"/>
  <c r="Q886" i="15"/>
  <c r="Q887" i="15"/>
  <c r="Q888" i="15"/>
  <c r="Q889" i="15"/>
  <c r="Q890" i="15"/>
  <c r="Q891" i="15"/>
  <c r="Q892" i="15"/>
  <c r="Q893" i="15"/>
  <c r="Q894" i="15"/>
  <c r="Q895" i="15"/>
  <c r="Q896" i="15"/>
  <c r="Q897" i="15"/>
  <c r="Q898" i="15"/>
  <c r="Q899" i="15"/>
  <c r="Q900" i="15"/>
  <c r="Q901" i="15"/>
  <c r="Q902" i="15"/>
  <c r="Q903" i="15"/>
  <c r="Q904" i="15"/>
  <c r="Q905" i="15"/>
  <c r="Q906" i="15"/>
  <c r="Q907" i="15"/>
  <c r="Q908" i="15"/>
  <c r="Q909" i="15"/>
  <c r="Q926" i="15"/>
  <c r="Q927" i="15"/>
  <c r="Q928" i="15"/>
  <c r="Q929" i="15"/>
  <c r="Q930" i="15"/>
  <c r="Q931" i="15"/>
  <c r="Q932" i="15"/>
  <c r="Q933" i="15"/>
  <c r="Q934" i="15"/>
  <c r="Q935" i="15"/>
  <c r="Q936" i="15"/>
  <c r="Q937" i="15"/>
  <c r="Q938" i="15"/>
  <c r="Q939" i="15"/>
  <c r="Q940" i="15"/>
  <c r="Q941" i="15"/>
  <c r="Q942" i="15"/>
  <c r="Q943" i="15"/>
  <c r="Q944" i="15"/>
  <c r="Q945" i="15"/>
  <c r="Q946" i="15"/>
  <c r="Q947" i="15"/>
  <c r="C104" i="14" l="1"/>
  <c r="H105" i="14"/>
  <c r="AF42" i="19"/>
  <c r="AR42" i="19"/>
  <c r="AD42" i="19"/>
  <c r="AE41" i="19"/>
  <c r="AH42" i="19"/>
  <c r="AG42" i="19"/>
  <c r="AB42" i="19"/>
  <c r="AC42" i="19"/>
  <c r="B43" i="19"/>
  <c r="A44" i="19"/>
  <c r="C43" i="19"/>
  <c r="D43" i="19"/>
  <c r="E43" i="19"/>
  <c r="C105" i="14" l="1"/>
  <c r="H106" i="14"/>
  <c r="AF43" i="19"/>
  <c r="AR43" i="19"/>
  <c r="AD43" i="19"/>
  <c r="AE42" i="19"/>
  <c r="AH43" i="19"/>
  <c r="AG43" i="19"/>
  <c r="AB43" i="19"/>
  <c r="AC43" i="19"/>
  <c r="B44" i="19"/>
  <c r="C44" i="19"/>
  <c r="D44" i="19"/>
  <c r="E44" i="19"/>
  <c r="A45" i="19"/>
  <c r="C106" i="14" l="1"/>
  <c r="H107" i="14"/>
  <c r="AF44" i="19"/>
  <c r="AR44" i="19"/>
  <c r="AD44" i="19"/>
  <c r="AE43" i="19"/>
  <c r="AH44" i="19"/>
  <c r="AG44" i="19"/>
  <c r="AB44" i="19"/>
  <c r="AC44" i="19"/>
  <c r="D45" i="19"/>
  <c r="B45" i="19"/>
  <c r="C45" i="19"/>
  <c r="E45" i="19"/>
  <c r="A46" i="19"/>
  <c r="C107" i="14" l="1"/>
  <c r="H108" i="14"/>
  <c r="AF45" i="19"/>
  <c r="AR45" i="19"/>
  <c r="AD45" i="19"/>
  <c r="AE44" i="19"/>
  <c r="AG45" i="19"/>
  <c r="AH45" i="19"/>
  <c r="AB45" i="19"/>
  <c r="AC45" i="19"/>
  <c r="B46" i="19"/>
  <c r="D46" i="19"/>
  <c r="E46" i="19"/>
  <c r="A47" i="19"/>
  <c r="C46" i="19"/>
  <c r="C108" i="14" l="1"/>
  <c r="H109" i="14"/>
  <c r="AF46" i="19"/>
  <c r="AR46" i="19"/>
  <c r="AD46" i="19"/>
  <c r="AE45" i="19"/>
  <c r="AH46" i="19"/>
  <c r="AG46" i="19"/>
  <c r="AB46" i="19"/>
  <c r="AC46" i="19"/>
  <c r="E47" i="19"/>
  <c r="B47" i="19"/>
  <c r="C47" i="19"/>
  <c r="D47" i="19"/>
  <c r="A48" i="19"/>
  <c r="C109" i="14" l="1"/>
  <c r="H110" i="14"/>
  <c r="AF47" i="19"/>
  <c r="AR47" i="19"/>
  <c r="AD47" i="19"/>
  <c r="AE46" i="19"/>
  <c r="AH47" i="19"/>
  <c r="AG47" i="19"/>
  <c r="AB47" i="19"/>
  <c r="AC47" i="19"/>
  <c r="C48" i="19"/>
  <c r="A49" i="19"/>
  <c r="D48" i="19"/>
  <c r="B48" i="19"/>
  <c r="E48" i="19"/>
  <c r="C110" i="14" l="1"/>
  <c r="H111" i="14"/>
  <c r="AF48" i="19"/>
  <c r="AR48" i="19"/>
  <c r="AD48" i="19"/>
  <c r="AE47" i="19"/>
  <c r="AH48" i="19"/>
  <c r="AG48" i="19"/>
  <c r="AB48" i="19"/>
  <c r="AC48" i="19"/>
  <c r="B49" i="19"/>
  <c r="A50" i="19"/>
  <c r="C49" i="19"/>
  <c r="E49" i="19"/>
  <c r="D49" i="19"/>
  <c r="C111" i="14" l="1"/>
  <c r="H112" i="14"/>
  <c r="AF49" i="19"/>
  <c r="AR49" i="19"/>
  <c r="AD49" i="19"/>
  <c r="AE48" i="19"/>
  <c r="AH49" i="19"/>
  <c r="AG49" i="19"/>
  <c r="AB49" i="19"/>
  <c r="AC49" i="19"/>
  <c r="A51" i="19"/>
  <c r="B50" i="19"/>
  <c r="C50" i="19"/>
  <c r="D50" i="19"/>
  <c r="E50" i="19"/>
  <c r="C112" i="14" l="1"/>
  <c r="H113" i="14"/>
  <c r="AF50" i="19"/>
  <c r="AR50" i="19"/>
  <c r="AD50" i="19"/>
  <c r="AE49" i="19"/>
  <c r="AH50" i="19"/>
  <c r="AG50" i="19"/>
  <c r="AB50" i="19"/>
  <c r="AC50" i="19"/>
  <c r="D51" i="19"/>
  <c r="A52" i="19"/>
  <c r="B51" i="19"/>
  <c r="C51" i="19"/>
  <c r="E51" i="19"/>
  <c r="C113" i="14" l="1"/>
  <c r="H114" i="14"/>
  <c r="AF51" i="19"/>
  <c r="AR51" i="19"/>
  <c r="AD51" i="19"/>
  <c r="AE50" i="19"/>
  <c r="AH51" i="19"/>
  <c r="AG51" i="19"/>
  <c r="AB51" i="19"/>
  <c r="AC51" i="19"/>
  <c r="B52" i="19"/>
  <c r="C52" i="19"/>
  <c r="D52" i="19"/>
  <c r="E52" i="19"/>
  <c r="A53" i="19"/>
  <c r="C114" i="14" l="1"/>
  <c r="H115" i="14"/>
  <c r="AF52" i="19"/>
  <c r="AR52" i="19"/>
  <c r="AD52" i="19"/>
  <c r="AE51" i="19"/>
  <c r="AH52" i="19"/>
  <c r="AG52" i="19"/>
  <c r="AB52" i="19"/>
  <c r="AC52" i="19"/>
  <c r="E53" i="19"/>
  <c r="B53" i="19"/>
  <c r="C53" i="19"/>
  <c r="D53" i="19"/>
  <c r="A54" i="19"/>
  <c r="C115" i="14" l="1"/>
  <c r="H116" i="14"/>
  <c r="AF53" i="19"/>
  <c r="AR53" i="19"/>
  <c r="AD53" i="19"/>
  <c r="AE52" i="19"/>
  <c r="AH53" i="19"/>
  <c r="AG53" i="19"/>
  <c r="AB53" i="19"/>
  <c r="AC53" i="19"/>
  <c r="C54" i="19"/>
  <c r="A55" i="19"/>
  <c r="D54" i="19"/>
  <c r="E54" i="19"/>
  <c r="B54" i="19"/>
  <c r="C116" i="14" l="1"/>
  <c r="H117" i="14"/>
  <c r="AF54" i="19"/>
  <c r="AR54" i="19"/>
  <c r="AD54" i="19"/>
  <c r="AE53" i="19"/>
  <c r="AH54" i="19"/>
  <c r="AG54" i="19"/>
  <c r="AB54" i="19"/>
  <c r="AC54" i="19"/>
  <c r="B55" i="19"/>
  <c r="C55" i="19"/>
  <c r="D55" i="19"/>
  <c r="E55" i="19"/>
  <c r="A56" i="19"/>
  <c r="G853" i="7"/>
  <c r="G854" i="7"/>
  <c r="G842" i="7"/>
  <c r="G843" i="7"/>
  <c r="G844" i="7"/>
  <c r="G845" i="7"/>
  <c r="G846" i="7"/>
  <c r="G847" i="7"/>
  <c r="G848" i="7"/>
  <c r="G849" i="7"/>
  <c r="G850" i="7"/>
  <c r="G851" i="7"/>
  <c r="G852" i="7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C117" i="14" l="1"/>
  <c r="H118" i="14"/>
  <c r="AF55" i="19"/>
  <c r="AR55" i="19"/>
  <c r="AD55" i="19"/>
  <c r="AE54" i="19"/>
  <c r="AH55" i="19"/>
  <c r="AG55" i="19"/>
  <c r="AB55" i="19"/>
  <c r="AC55" i="19"/>
  <c r="B56" i="19"/>
  <c r="C56" i="19"/>
  <c r="D56" i="19"/>
  <c r="E56" i="19"/>
  <c r="A57" i="19"/>
  <c r="C118" i="14" l="1"/>
  <c r="H119" i="14"/>
  <c r="AF56" i="19"/>
  <c r="AR56" i="19"/>
  <c r="AD56" i="19"/>
  <c r="AE55" i="19"/>
  <c r="AH56" i="19"/>
  <c r="AG56" i="19"/>
  <c r="AB56" i="19"/>
  <c r="AC56" i="19"/>
  <c r="D57" i="19"/>
  <c r="B57" i="19"/>
  <c r="C57" i="19"/>
  <c r="E57" i="19"/>
  <c r="A58" i="19"/>
  <c r="C119" i="14" l="1"/>
  <c r="H120" i="14"/>
  <c r="AF57" i="19"/>
  <c r="AR57" i="19"/>
  <c r="AD57" i="19"/>
  <c r="AE56" i="19"/>
  <c r="AG57" i="19"/>
  <c r="AH57" i="19"/>
  <c r="AB57" i="19"/>
  <c r="AC57" i="19"/>
  <c r="B58" i="19"/>
  <c r="A59" i="19"/>
  <c r="C58" i="19"/>
  <c r="D58" i="19"/>
  <c r="E58" i="19"/>
  <c r="C120" i="14" l="1"/>
  <c r="H121" i="14"/>
  <c r="AF58" i="19"/>
  <c r="AR58" i="19"/>
  <c r="AD58" i="19"/>
  <c r="AE57" i="19"/>
  <c r="AH58" i="19"/>
  <c r="AG58" i="19"/>
  <c r="AB58" i="19"/>
  <c r="AC58" i="19"/>
  <c r="A60" i="19"/>
  <c r="C59" i="19"/>
  <c r="D59" i="19"/>
  <c r="E59" i="19"/>
  <c r="B59" i="19"/>
  <c r="C121" i="14" l="1"/>
  <c r="H122" i="14"/>
  <c r="AF59" i="19"/>
  <c r="AR59" i="19"/>
  <c r="AD59" i="19"/>
  <c r="AE58" i="19"/>
  <c r="AH59" i="19"/>
  <c r="AG59" i="19"/>
  <c r="AB59" i="19"/>
  <c r="AC59" i="19"/>
  <c r="D60" i="19"/>
  <c r="A61" i="19"/>
  <c r="C60" i="19"/>
  <c r="E60" i="19"/>
  <c r="B60" i="19"/>
  <c r="C122" i="14" l="1"/>
  <c r="H123" i="14"/>
  <c r="AF60" i="19"/>
  <c r="AR60" i="19"/>
  <c r="AD60" i="19"/>
  <c r="AE59" i="19"/>
  <c r="AH60" i="19"/>
  <c r="AG60" i="19"/>
  <c r="AB60" i="19"/>
  <c r="AC60" i="19"/>
  <c r="B61" i="19"/>
  <c r="A62" i="19"/>
  <c r="D61" i="19"/>
  <c r="E61" i="19"/>
  <c r="C61" i="19"/>
  <c r="C123" i="14" l="1"/>
  <c r="H124" i="14"/>
  <c r="AF61" i="19"/>
  <c r="AR61" i="19"/>
  <c r="AD61" i="19"/>
  <c r="AE60" i="19"/>
  <c r="AH61" i="19"/>
  <c r="AG61" i="19"/>
  <c r="AB61" i="19"/>
  <c r="AC61" i="19"/>
  <c r="A63" i="19"/>
  <c r="B62" i="19"/>
  <c r="D62" i="19"/>
  <c r="E62" i="19"/>
  <c r="C62" i="19"/>
  <c r="Q820" i="15"/>
  <c r="C124" i="14" l="1"/>
  <c r="H125" i="14"/>
  <c r="AF62" i="19"/>
  <c r="AR62" i="19"/>
  <c r="AD62" i="19"/>
  <c r="AE61" i="19"/>
  <c r="AH62" i="19"/>
  <c r="AG62" i="19"/>
  <c r="AB62" i="19"/>
  <c r="AC62" i="19"/>
  <c r="D63" i="19"/>
  <c r="A64" i="19"/>
  <c r="B63" i="19"/>
  <c r="E63" i="19"/>
  <c r="C63" i="19"/>
  <c r="C125" i="14" l="1"/>
  <c r="H126" i="14"/>
  <c r="AF63" i="19"/>
  <c r="AR63" i="19"/>
  <c r="AD63" i="19"/>
  <c r="AE62" i="19"/>
  <c r="AH63" i="19"/>
  <c r="AG63" i="19"/>
  <c r="AB63" i="19"/>
  <c r="AC63" i="19"/>
  <c r="B64" i="19"/>
  <c r="A65" i="19"/>
  <c r="C64" i="19"/>
  <c r="E64" i="19"/>
  <c r="D64" i="19"/>
  <c r="C126" i="14" l="1"/>
  <c r="H127" i="14"/>
  <c r="AF64" i="19"/>
  <c r="AR64" i="19"/>
  <c r="AD64" i="19"/>
  <c r="AE63" i="19"/>
  <c r="AH64" i="19"/>
  <c r="AG64" i="19"/>
  <c r="AB64" i="19"/>
  <c r="AC64" i="19"/>
  <c r="B65" i="19"/>
  <c r="A66" i="19"/>
  <c r="D65" i="19"/>
  <c r="E65" i="19"/>
  <c r="C65" i="19"/>
  <c r="C127" i="14" l="1"/>
  <c r="H128" i="14"/>
  <c r="AF65" i="19"/>
  <c r="AR65" i="19"/>
  <c r="AD65" i="19"/>
  <c r="AE64" i="19"/>
  <c r="AH65" i="19"/>
  <c r="AG65" i="19"/>
  <c r="AB65" i="19"/>
  <c r="AC65" i="19"/>
  <c r="C66" i="19"/>
  <c r="D66" i="19"/>
  <c r="E66" i="19"/>
  <c r="B66" i="19"/>
  <c r="A67" i="19"/>
  <c r="C128" i="14" l="1"/>
  <c r="H129" i="14"/>
  <c r="AF66" i="19"/>
  <c r="AR66" i="19"/>
  <c r="AD66" i="19"/>
  <c r="AE65" i="19"/>
  <c r="AH66" i="19"/>
  <c r="AC66" i="19"/>
  <c r="AG66" i="19"/>
  <c r="AB66" i="19"/>
  <c r="B67" i="19"/>
  <c r="A68" i="19"/>
  <c r="C67" i="19"/>
  <c r="D67" i="19"/>
  <c r="E67" i="19"/>
  <c r="C129" i="14" l="1"/>
  <c r="H130" i="14"/>
  <c r="AF67" i="19"/>
  <c r="AR67" i="19"/>
  <c r="AD67" i="19"/>
  <c r="AE66" i="19"/>
  <c r="AH67" i="19"/>
  <c r="AC67" i="19"/>
  <c r="AG67" i="19"/>
  <c r="AB67" i="19"/>
  <c r="E68" i="19"/>
  <c r="B68" i="19"/>
  <c r="A69" i="19"/>
  <c r="C68" i="19"/>
  <c r="D68" i="19"/>
  <c r="C130" i="14" l="1"/>
  <c r="H131" i="14"/>
  <c r="AF68" i="19"/>
  <c r="AR68" i="19"/>
  <c r="AD68" i="19"/>
  <c r="AE67" i="19"/>
  <c r="AH68" i="19"/>
  <c r="AG68" i="19"/>
  <c r="AC68" i="19"/>
  <c r="AB68" i="19"/>
  <c r="D69" i="19"/>
  <c r="E69" i="19"/>
  <c r="B69" i="19"/>
  <c r="A70" i="19"/>
  <c r="C69" i="19"/>
  <c r="C131" i="14" l="1"/>
  <c r="H132" i="14"/>
  <c r="AF69" i="19"/>
  <c r="AR69" i="19"/>
  <c r="AD69" i="19"/>
  <c r="AE68" i="19"/>
  <c r="AG69" i="19"/>
  <c r="AC69" i="19"/>
  <c r="AH69" i="19"/>
  <c r="AB69" i="19"/>
  <c r="B70" i="19"/>
  <c r="D70" i="19"/>
  <c r="E70" i="19"/>
  <c r="A71" i="19"/>
  <c r="C70" i="19"/>
  <c r="C132" i="14" l="1"/>
  <c r="H133" i="14"/>
  <c r="AF70" i="19"/>
  <c r="AR70" i="19"/>
  <c r="AD70" i="19"/>
  <c r="AE69" i="19"/>
  <c r="AH70" i="19"/>
  <c r="AC70" i="19"/>
  <c r="AG70" i="19"/>
  <c r="AB70" i="19"/>
  <c r="C71" i="19"/>
  <c r="D71" i="19"/>
  <c r="E71" i="19"/>
  <c r="B71" i="19"/>
  <c r="A72" i="19"/>
  <c r="C133" i="14" l="1"/>
  <c r="H134" i="14"/>
  <c r="AF71" i="19"/>
  <c r="AR71" i="19"/>
  <c r="AD71" i="19"/>
  <c r="AE70" i="19"/>
  <c r="AH71" i="19"/>
  <c r="AG71" i="19"/>
  <c r="AC71" i="19"/>
  <c r="AB71" i="19"/>
  <c r="B72" i="19"/>
  <c r="A73" i="19"/>
  <c r="C72" i="19"/>
  <c r="D72" i="19"/>
  <c r="E72" i="19"/>
  <c r="C134" i="14" l="1"/>
  <c r="H135" i="14"/>
  <c r="AF72" i="19"/>
  <c r="AR72" i="19"/>
  <c r="AD72" i="19"/>
  <c r="AE71" i="19"/>
  <c r="AH72" i="19"/>
  <c r="AC72" i="19"/>
  <c r="AG72" i="19"/>
  <c r="AB72" i="19"/>
  <c r="B73" i="19"/>
  <c r="A74" i="19"/>
  <c r="C73" i="19"/>
  <c r="D73" i="19"/>
  <c r="E73" i="19"/>
  <c r="C135" i="14" l="1"/>
  <c r="H136" i="14"/>
  <c r="AF73" i="19"/>
  <c r="AR73" i="19"/>
  <c r="AD73" i="19"/>
  <c r="AE72" i="19"/>
  <c r="AC73" i="19"/>
  <c r="AH73" i="19"/>
  <c r="AG73" i="19"/>
  <c r="AB73" i="19"/>
  <c r="B74" i="19"/>
  <c r="A75" i="19"/>
  <c r="C74" i="19"/>
  <c r="D74" i="19"/>
  <c r="E74" i="19"/>
  <c r="C136" i="14" l="1"/>
  <c r="H137" i="14"/>
  <c r="AF74" i="19"/>
  <c r="AR74" i="19"/>
  <c r="AD74" i="19"/>
  <c r="AE73" i="19"/>
  <c r="AH74" i="19"/>
  <c r="AG74" i="19"/>
  <c r="AC74" i="19"/>
  <c r="AB74" i="19"/>
  <c r="D75" i="19"/>
  <c r="B75" i="19"/>
  <c r="A76" i="19"/>
  <c r="C75" i="19"/>
  <c r="E75" i="19"/>
  <c r="C137" i="14" l="1"/>
  <c r="H138" i="14"/>
  <c r="AF75" i="19"/>
  <c r="AR75" i="19"/>
  <c r="AD75" i="19"/>
  <c r="AE74" i="19"/>
  <c r="AH75" i="19"/>
  <c r="AC75" i="19"/>
  <c r="AG75" i="19"/>
  <c r="AB75" i="19"/>
  <c r="B76" i="19"/>
  <c r="C76" i="19"/>
  <c r="A77" i="19"/>
  <c r="D76" i="19"/>
  <c r="E76" i="19"/>
  <c r="C138" i="14" l="1"/>
  <c r="H139" i="14"/>
  <c r="AF76" i="19"/>
  <c r="AR76" i="19"/>
  <c r="AD76" i="19"/>
  <c r="AE75" i="19"/>
  <c r="AH76" i="19"/>
  <c r="AG76" i="19"/>
  <c r="AC76" i="19"/>
  <c r="AB76" i="19"/>
  <c r="B77" i="19"/>
  <c r="C77" i="19"/>
  <c r="A78" i="19"/>
  <c r="E77" i="19"/>
  <c r="D77" i="19"/>
  <c r="C139" i="14" l="1"/>
  <c r="H140" i="14"/>
  <c r="AF77" i="19"/>
  <c r="AR77" i="19"/>
  <c r="AD77" i="19"/>
  <c r="AE76" i="19"/>
  <c r="AG77" i="19"/>
  <c r="AH77" i="19"/>
  <c r="AC77" i="19"/>
  <c r="AB77" i="19"/>
  <c r="C78" i="19"/>
  <c r="A79" i="19"/>
  <c r="D78" i="19"/>
  <c r="E78" i="19"/>
  <c r="B78" i="19"/>
  <c r="C140" i="14" l="1"/>
  <c r="H141" i="14"/>
  <c r="AF78" i="19"/>
  <c r="AR78" i="19"/>
  <c r="AD78" i="19"/>
  <c r="AE77" i="19"/>
  <c r="AH78" i="19"/>
  <c r="AC78" i="19"/>
  <c r="AG78" i="19"/>
  <c r="AB78" i="19"/>
  <c r="E79" i="19"/>
  <c r="B79" i="19"/>
  <c r="C79" i="19"/>
  <c r="A80" i="19"/>
  <c r="D79" i="19"/>
  <c r="C141" i="14" l="1"/>
  <c r="H142" i="14"/>
  <c r="AF79" i="19"/>
  <c r="AR79" i="19"/>
  <c r="AD79" i="19"/>
  <c r="AE78" i="19"/>
  <c r="AH79" i="19"/>
  <c r="AC79" i="19"/>
  <c r="AG79" i="19"/>
  <c r="AB79" i="19"/>
  <c r="C80" i="19"/>
  <c r="A81" i="19"/>
  <c r="D80" i="19"/>
  <c r="E80" i="19"/>
  <c r="B80" i="19"/>
  <c r="C142" i="14" l="1"/>
  <c r="H143" i="14"/>
  <c r="AF80" i="19"/>
  <c r="AR80" i="19"/>
  <c r="AD80" i="19"/>
  <c r="AE79" i="19"/>
  <c r="AH80" i="19"/>
  <c r="AC80" i="19"/>
  <c r="AG80" i="19"/>
  <c r="AB80" i="19"/>
  <c r="B81" i="19"/>
  <c r="C81" i="19"/>
  <c r="A82" i="19"/>
  <c r="D81" i="19"/>
  <c r="E81" i="19"/>
  <c r="C143" i="14" l="1"/>
  <c r="H144" i="14"/>
  <c r="AF81" i="19"/>
  <c r="AR81" i="19"/>
  <c r="AD81" i="19"/>
  <c r="AE80" i="19"/>
  <c r="AG81" i="19"/>
  <c r="AH81" i="19"/>
  <c r="AC81" i="19"/>
  <c r="AB81" i="19"/>
  <c r="B82" i="19"/>
  <c r="C82" i="19"/>
  <c r="A83" i="19"/>
  <c r="D82" i="19"/>
  <c r="E82" i="19"/>
  <c r="C144" i="14" l="1"/>
  <c r="H145" i="14"/>
  <c r="AF82" i="19"/>
  <c r="AR82" i="19"/>
  <c r="AD82" i="19"/>
  <c r="AE81" i="19"/>
  <c r="AH82" i="19"/>
  <c r="AC82" i="19"/>
  <c r="AG82" i="19"/>
  <c r="AB82" i="19"/>
  <c r="B83" i="19"/>
  <c r="C83" i="19"/>
  <c r="A84" i="19"/>
  <c r="E83" i="19"/>
  <c r="D83" i="19"/>
  <c r="C145" i="14" l="1"/>
  <c r="H146" i="14"/>
  <c r="AF83" i="19"/>
  <c r="AR83" i="19"/>
  <c r="AD83" i="19"/>
  <c r="AE82" i="19"/>
  <c r="AH83" i="19"/>
  <c r="AG83" i="19"/>
  <c r="AC83" i="19"/>
  <c r="AB83" i="19"/>
  <c r="C84" i="19"/>
  <c r="A85" i="19"/>
  <c r="D84" i="19"/>
  <c r="E84" i="19"/>
  <c r="B84" i="19"/>
  <c r="C146" i="14" l="1"/>
  <c r="H147" i="14"/>
  <c r="AF84" i="19"/>
  <c r="AR84" i="19"/>
  <c r="AD84" i="19"/>
  <c r="AE83" i="19"/>
  <c r="AH84" i="19"/>
  <c r="AC84" i="19"/>
  <c r="AG84" i="19"/>
  <c r="AB84" i="19"/>
  <c r="E85" i="19"/>
  <c r="B85" i="19"/>
  <c r="C85" i="19"/>
  <c r="A86" i="19"/>
  <c r="D85" i="19"/>
  <c r="C147" i="14" l="1"/>
  <c r="H148" i="14"/>
  <c r="AF85" i="19"/>
  <c r="AR85" i="19"/>
  <c r="AD85" i="19"/>
  <c r="AE84" i="19"/>
  <c r="AC85" i="19"/>
  <c r="AH85" i="19"/>
  <c r="AG85" i="19"/>
  <c r="AB85" i="19"/>
  <c r="C86" i="19"/>
  <c r="A87" i="19"/>
  <c r="D86" i="19"/>
  <c r="E86" i="19"/>
  <c r="B86" i="19"/>
  <c r="C148" i="14" l="1"/>
  <c r="H149" i="14"/>
  <c r="AF86" i="19"/>
  <c r="AR86" i="19"/>
  <c r="AD86" i="19"/>
  <c r="AE85" i="19"/>
  <c r="AH86" i="19"/>
  <c r="AC86" i="19"/>
  <c r="AG86" i="19"/>
  <c r="AB86" i="19"/>
  <c r="B87" i="19"/>
  <c r="C87" i="19"/>
  <c r="A88" i="19"/>
  <c r="D87" i="19"/>
  <c r="E87" i="19"/>
  <c r="C149" i="14" l="1"/>
  <c r="H150" i="14"/>
  <c r="AF87" i="19"/>
  <c r="AR87" i="19"/>
  <c r="AD87" i="19"/>
  <c r="AE86" i="19"/>
  <c r="AH87" i="19"/>
  <c r="AC87" i="19"/>
  <c r="AG87" i="19"/>
  <c r="AB87" i="19"/>
  <c r="B88" i="19"/>
  <c r="C88" i="19"/>
  <c r="A89" i="19"/>
  <c r="D88" i="19"/>
  <c r="E88" i="19"/>
  <c r="C150" i="14" l="1"/>
  <c r="H151" i="14"/>
  <c r="AF88" i="19"/>
  <c r="AR88" i="19"/>
  <c r="AD88" i="19"/>
  <c r="AE87" i="19"/>
  <c r="AH88" i="19"/>
  <c r="AC88" i="19"/>
  <c r="AG88" i="19"/>
  <c r="AB88" i="19"/>
  <c r="B89" i="19"/>
  <c r="C89" i="19"/>
  <c r="A90" i="19"/>
  <c r="E89" i="19"/>
  <c r="D89" i="19"/>
  <c r="C151" i="14" l="1"/>
  <c r="H152" i="14"/>
  <c r="AF89" i="19"/>
  <c r="AR89" i="19"/>
  <c r="AD89" i="19"/>
  <c r="AE88" i="19"/>
  <c r="AH89" i="19"/>
  <c r="AG89" i="19"/>
  <c r="AC89" i="19"/>
  <c r="AB89" i="19"/>
  <c r="C90" i="19"/>
  <c r="A91" i="19"/>
  <c r="D90" i="19"/>
  <c r="E90" i="19"/>
  <c r="B90" i="19"/>
  <c r="Q795" i="15"/>
  <c r="G796" i="15"/>
  <c r="G797" i="15"/>
  <c r="G798" i="15"/>
  <c r="G799" i="15"/>
  <c r="G800" i="15"/>
  <c r="G801" i="15"/>
  <c r="G802" i="15"/>
  <c r="G803" i="15"/>
  <c r="G804" i="15"/>
  <c r="G805" i="15"/>
  <c r="G806" i="15"/>
  <c r="G807" i="15"/>
  <c r="G808" i="15"/>
  <c r="G809" i="15"/>
  <c r="G810" i="15"/>
  <c r="G811" i="15"/>
  <c r="G812" i="15"/>
  <c r="G813" i="15"/>
  <c r="G814" i="15"/>
  <c r="G815" i="15"/>
  <c r="G816" i="15"/>
  <c r="G817" i="15"/>
  <c r="G818" i="15"/>
  <c r="G819" i="15"/>
  <c r="G820" i="15"/>
  <c r="G821" i="15"/>
  <c r="G822" i="15"/>
  <c r="G823" i="15"/>
  <c r="G824" i="15"/>
  <c r="G825" i="15"/>
  <c r="G826" i="15"/>
  <c r="G827" i="15"/>
  <c r="G828" i="15"/>
  <c r="G829" i="15"/>
  <c r="G830" i="15"/>
  <c r="G831" i="15"/>
  <c r="G832" i="15"/>
  <c r="G833" i="15"/>
  <c r="G834" i="15"/>
  <c r="G835" i="15"/>
  <c r="G836" i="15"/>
  <c r="G837" i="15"/>
  <c r="G838" i="15"/>
  <c r="G839" i="15"/>
  <c r="G840" i="15"/>
  <c r="G841" i="15"/>
  <c r="G842" i="15"/>
  <c r="G843" i="15"/>
  <c r="G844" i="15"/>
  <c r="G845" i="15"/>
  <c r="G846" i="15"/>
  <c r="G847" i="15"/>
  <c r="G848" i="15"/>
  <c r="G849" i="15"/>
  <c r="G850" i="15"/>
  <c r="G851" i="15"/>
  <c r="G852" i="15"/>
  <c r="G853" i="15"/>
  <c r="G854" i="15"/>
  <c r="Q796" i="15"/>
  <c r="Q797" i="15"/>
  <c r="Q798" i="15"/>
  <c r="Q799" i="15"/>
  <c r="Q801" i="15"/>
  <c r="Q802" i="15"/>
  <c r="Q803" i="15"/>
  <c r="Q804" i="15"/>
  <c r="Q805" i="15"/>
  <c r="Q806" i="15"/>
  <c r="Q807" i="15"/>
  <c r="Q808" i="15"/>
  <c r="Q809" i="15"/>
  <c r="Q810" i="15"/>
  <c r="Q811" i="15"/>
  <c r="Q812" i="15"/>
  <c r="Q813" i="15"/>
  <c r="Q814" i="15"/>
  <c r="Q815" i="15"/>
  <c r="Q816" i="15"/>
  <c r="Q817" i="15"/>
  <c r="Q818" i="15"/>
  <c r="Q819" i="15"/>
  <c r="Q821" i="15"/>
  <c r="Q822" i="15"/>
  <c r="Q823" i="15"/>
  <c r="Q824" i="15"/>
  <c r="Q825" i="15"/>
  <c r="Q826" i="15"/>
  <c r="Q827" i="15"/>
  <c r="Q828" i="15"/>
  <c r="Q829" i="15"/>
  <c r="Q830" i="15"/>
  <c r="Q831" i="15"/>
  <c r="Q832" i="15"/>
  <c r="Q833" i="15"/>
  <c r="Q834" i="15"/>
  <c r="Q837" i="15"/>
  <c r="Q838" i="15"/>
  <c r="Q839" i="15"/>
  <c r="Q840" i="15"/>
  <c r="Q841" i="15"/>
  <c r="Q842" i="15"/>
  <c r="Q843" i="15"/>
  <c r="Q844" i="15"/>
  <c r="Q845" i="15"/>
  <c r="Q846" i="15"/>
  <c r="Q847" i="15"/>
  <c r="Q848" i="15"/>
  <c r="Q849" i="15"/>
  <c r="Q850" i="15"/>
  <c r="Q851" i="15"/>
  <c r="Q852" i="15"/>
  <c r="Q853" i="15"/>
  <c r="Q854" i="15"/>
  <c r="G795" i="15"/>
  <c r="H795" i="15"/>
  <c r="H796" i="15" s="1"/>
  <c r="H797" i="15" s="1"/>
  <c r="H798" i="15" s="1"/>
  <c r="H799" i="15" s="1"/>
  <c r="H800" i="15" s="1"/>
  <c r="H801" i="15" s="1"/>
  <c r="H802" i="15" s="1"/>
  <c r="H803" i="15" s="1"/>
  <c r="H804" i="15" s="1"/>
  <c r="H805" i="15" s="1"/>
  <c r="H806" i="15" s="1"/>
  <c r="H807" i="15" s="1"/>
  <c r="H808" i="15" s="1"/>
  <c r="H809" i="15" s="1"/>
  <c r="H810" i="15" s="1"/>
  <c r="H811" i="15" s="1"/>
  <c r="H812" i="15" s="1"/>
  <c r="H813" i="15" s="1"/>
  <c r="H814" i="15" s="1"/>
  <c r="H815" i="15" s="1"/>
  <c r="H816" i="15" s="1"/>
  <c r="H817" i="15" s="1"/>
  <c r="H818" i="15" s="1"/>
  <c r="H819" i="15" s="1"/>
  <c r="H820" i="15" s="1"/>
  <c r="H821" i="15" s="1"/>
  <c r="H822" i="15" s="1"/>
  <c r="H823" i="15" s="1"/>
  <c r="H824" i="15" s="1"/>
  <c r="H825" i="15" s="1"/>
  <c r="H826" i="15" s="1"/>
  <c r="H827" i="15" s="1"/>
  <c r="H828" i="15" s="1"/>
  <c r="H829" i="15" s="1"/>
  <c r="H830" i="15" s="1"/>
  <c r="H831" i="15" s="1"/>
  <c r="H832" i="15" s="1"/>
  <c r="H833" i="15" s="1"/>
  <c r="H834" i="15" s="1"/>
  <c r="H835" i="15" s="1"/>
  <c r="H836" i="15" s="1"/>
  <c r="H837" i="15" s="1"/>
  <c r="H838" i="15" s="1"/>
  <c r="H839" i="15" s="1"/>
  <c r="H840" i="15" s="1"/>
  <c r="H841" i="15" s="1"/>
  <c r="H842" i="15" s="1"/>
  <c r="H843" i="15" s="1"/>
  <c r="H844" i="15" s="1"/>
  <c r="H845" i="15" s="1"/>
  <c r="H846" i="15" s="1"/>
  <c r="H847" i="15" s="1"/>
  <c r="H848" i="15" s="1"/>
  <c r="H849" i="15" s="1"/>
  <c r="H850" i="15" s="1"/>
  <c r="H851" i="15" s="1"/>
  <c r="H852" i="15" s="1"/>
  <c r="H853" i="15" s="1"/>
  <c r="H854" i="15" s="1"/>
  <c r="H855" i="15" s="1"/>
  <c r="H856" i="15" s="1"/>
  <c r="H857" i="15" s="1"/>
  <c r="H858" i="15" s="1"/>
  <c r="H859" i="15" s="1"/>
  <c r="H860" i="15" s="1"/>
  <c r="H861" i="15" s="1"/>
  <c r="H862" i="15" s="1"/>
  <c r="H863" i="15" s="1"/>
  <c r="H864" i="15" s="1"/>
  <c r="H865" i="15" s="1"/>
  <c r="H866" i="15" s="1"/>
  <c r="H867" i="15" s="1"/>
  <c r="H868" i="15" s="1"/>
  <c r="H869" i="15" s="1"/>
  <c r="H870" i="15" s="1"/>
  <c r="H871" i="15" s="1"/>
  <c r="H872" i="15" s="1"/>
  <c r="H873" i="15" s="1"/>
  <c r="H874" i="15" s="1"/>
  <c r="H875" i="15" s="1"/>
  <c r="H876" i="15" s="1"/>
  <c r="H877" i="15" s="1"/>
  <c r="H878" i="15" s="1"/>
  <c r="H879" i="15" s="1"/>
  <c r="H880" i="15" s="1"/>
  <c r="H881" i="15" s="1"/>
  <c r="H882" i="15" s="1"/>
  <c r="H883" i="15" s="1"/>
  <c r="H884" i="15" s="1"/>
  <c r="H885" i="15" s="1"/>
  <c r="H886" i="15" s="1"/>
  <c r="H887" i="15" s="1"/>
  <c r="H888" i="15" s="1"/>
  <c r="H889" i="15" s="1"/>
  <c r="H890" i="15" s="1"/>
  <c r="H891" i="15" s="1"/>
  <c r="H892" i="15" s="1"/>
  <c r="H893" i="15" s="1"/>
  <c r="H894" i="15" s="1"/>
  <c r="H895" i="15" s="1"/>
  <c r="H896" i="15" s="1"/>
  <c r="H897" i="15" s="1"/>
  <c r="H898" i="15" s="1"/>
  <c r="H899" i="15" s="1"/>
  <c r="H900" i="15" s="1"/>
  <c r="H901" i="15" s="1"/>
  <c r="H902" i="15" s="1"/>
  <c r="H903" i="15" s="1"/>
  <c r="H904" i="15" s="1"/>
  <c r="H905" i="15" s="1"/>
  <c r="H906" i="15" s="1"/>
  <c r="H907" i="15" s="1"/>
  <c r="H908" i="15" s="1"/>
  <c r="H909" i="15" s="1"/>
  <c r="H910" i="15" s="1"/>
  <c r="H911" i="15" s="1"/>
  <c r="H912" i="15" s="1"/>
  <c r="H913" i="15" s="1"/>
  <c r="H914" i="15" s="1"/>
  <c r="H915" i="15" s="1"/>
  <c r="H916" i="15" s="1"/>
  <c r="H917" i="15" s="1"/>
  <c r="H918" i="15" s="1"/>
  <c r="H919" i="15" s="1"/>
  <c r="H920" i="15" s="1"/>
  <c r="H921" i="15" s="1"/>
  <c r="H922" i="15" s="1"/>
  <c r="H923" i="15" s="1"/>
  <c r="H924" i="15" s="1"/>
  <c r="H925" i="15" s="1"/>
  <c r="H926" i="15" s="1"/>
  <c r="H927" i="15" s="1"/>
  <c r="H928" i="15" s="1"/>
  <c r="H929" i="15" s="1"/>
  <c r="H930" i="15" s="1"/>
  <c r="H931" i="15" s="1"/>
  <c r="H932" i="15" s="1"/>
  <c r="H933" i="15" s="1"/>
  <c r="H934" i="15" s="1"/>
  <c r="H935" i="15" s="1"/>
  <c r="H936" i="15" s="1"/>
  <c r="H937" i="15" s="1"/>
  <c r="H938" i="15" s="1"/>
  <c r="H939" i="15" s="1"/>
  <c r="H940" i="15" s="1"/>
  <c r="H941" i="15" s="1"/>
  <c r="H942" i="15" s="1"/>
  <c r="H943" i="15" s="1"/>
  <c r="H944" i="15" s="1"/>
  <c r="H945" i="15" s="1"/>
  <c r="H946" i="15" s="1"/>
  <c r="H947" i="15" s="1"/>
  <c r="H948" i="15" s="1"/>
  <c r="H949" i="15" s="1"/>
  <c r="H950" i="15" s="1"/>
  <c r="H951" i="15" s="1"/>
  <c r="H952" i="15" s="1"/>
  <c r="H953" i="15" s="1"/>
  <c r="H954" i="15" s="1"/>
  <c r="H955" i="15" s="1"/>
  <c r="H956" i="15" s="1"/>
  <c r="H957" i="15" s="1"/>
  <c r="H958" i="15" s="1"/>
  <c r="H959" i="15" s="1"/>
  <c r="H960" i="15" s="1"/>
  <c r="H961" i="15" s="1"/>
  <c r="H962" i="15" s="1"/>
  <c r="H963" i="15" s="1"/>
  <c r="H964" i="15" s="1"/>
  <c r="H965" i="15" s="1"/>
  <c r="H966" i="15" s="1"/>
  <c r="H967" i="15" s="1"/>
  <c r="H968" i="15" s="1"/>
  <c r="H969" i="15" s="1"/>
  <c r="H970" i="15" s="1"/>
  <c r="H971" i="15" s="1"/>
  <c r="H972" i="15" s="1"/>
  <c r="H973" i="15" s="1"/>
  <c r="H974" i="15" s="1"/>
  <c r="H975" i="15" s="1"/>
  <c r="H976" i="15" s="1"/>
  <c r="H977" i="15" s="1"/>
  <c r="H978" i="15" s="1"/>
  <c r="H979" i="15" s="1"/>
  <c r="H980" i="15" s="1"/>
  <c r="H981" i="15" s="1"/>
  <c r="H982" i="15" s="1"/>
  <c r="H983" i="15" s="1"/>
  <c r="H984" i="15" s="1"/>
  <c r="H985" i="15" s="1"/>
  <c r="H986" i="15" s="1"/>
  <c r="H987" i="15" s="1"/>
  <c r="H988" i="15" s="1"/>
  <c r="H989" i="15" s="1"/>
  <c r="H990" i="15" s="1"/>
  <c r="H991" i="15" s="1"/>
  <c r="H992" i="15" s="1"/>
  <c r="H993" i="15" s="1"/>
  <c r="H994" i="15" s="1"/>
  <c r="H995" i="15" s="1"/>
  <c r="H996" i="15" s="1"/>
  <c r="G824" i="6"/>
  <c r="G814" i="6"/>
  <c r="G815" i="6"/>
  <c r="G816" i="6"/>
  <c r="G817" i="6"/>
  <c r="G818" i="6"/>
  <c r="G819" i="6"/>
  <c r="G820" i="6"/>
  <c r="G821" i="6"/>
  <c r="G822" i="6"/>
  <c r="G823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795" i="6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794" i="7"/>
  <c r="C152" i="14" l="1"/>
  <c r="H153" i="14"/>
  <c r="AF90" i="19"/>
  <c r="AR90" i="19"/>
  <c r="AD90" i="19"/>
  <c r="AE89" i="19"/>
  <c r="AH90" i="19"/>
  <c r="AC90" i="19"/>
  <c r="AG90" i="19"/>
  <c r="AB90" i="19"/>
  <c r="E91" i="19"/>
  <c r="B91" i="19"/>
  <c r="C91" i="19"/>
  <c r="A92" i="19"/>
  <c r="D91" i="19"/>
  <c r="G794" i="15"/>
  <c r="Q794" i="15"/>
  <c r="C153" i="14" l="1"/>
  <c r="H154" i="14"/>
  <c r="AF91" i="19"/>
  <c r="AR91" i="19"/>
  <c r="AD91" i="19"/>
  <c r="AE90" i="19"/>
  <c r="AH91" i="19"/>
  <c r="AG91" i="19"/>
  <c r="AC91" i="19"/>
  <c r="AB91" i="19"/>
  <c r="C92" i="19"/>
  <c r="A93" i="19"/>
  <c r="D92" i="19"/>
  <c r="E92" i="19"/>
  <c r="B92" i="19"/>
  <c r="C154" i="14" l="1"/>
  <c r="H155" i="14"/>
  <c r="AF92" i="19"/>
  <c r="AR92" i="19"/>
  <c r="AD92" i="19"/>
  <c r="AE91" i="19"/>
  <c r="AG92" i="19"/>
  <c r="AH92" i="19"/>
  <c r="AC92" i="19"/>
  <c r="AB92" i="19"/>
  <c r="B93" i="19"/>
  <c r="C93" i="19"/>
  <c r="A94" i="19"/>
  <c r="D93" i="19"/>
  <c r="E93" i="19"/>
  <c r="G790" i="15"/>
  <c r="G791" i="15"/>
  <c r="G792" i="15"/>
  <c r="G793" i="15"/>
  <c r="Q790" i="15"/>
  <c r="Q791" i="15"/>
  <c r="Q792" i="15"/>
  <c r="Q793" i="15"/>
  <c r="C155" i="14" l="1"/>
  <c r="H156" i="14"/>
  <c r="AF93" i="19"/>
  <c r="AR93" i="19"/>
  <c r="AD93" i="19"/>
  <c r="AE92" i="19"/>
  <c r="AH93" i="19"/>
  <c r="AG93" i="19"/>
  <c r="AC93" i="19"/>
  <c r="AB93" i="19"/>
  <c r="B94" i="19"/>
  <c r="C94" i="19"/>
  <c r="A95" i="19"/>
  <c r="D94" i="19"/>
  <c r="E94" i="19"/>
  <c r="G789" i="15"/>
  <c r="Q789" i="15"/>
  <c r="C156" i="14" l="1"/>
  <c r="H157" i="14"/>
  <c r="AF94" i="19"/>
  <c r="AR94" i="19"/>
  <c r="AD94" i="19"/>
  <c r="AE93" i="19"/>
  <c r="AH94" i="19"/>
  <c r="AG94" i="19"/>
  <c r="AC94" i="19"/>
  <c r="AB94" i="19"/>
  <c r="B95" i="19"/>
  <c r="C95" i="19"/>
  <c r="A96" i="19"/>
  <c r="E95" i="19"/>
  <c r="D95" i="19"/>
  <c r="G788" i="15"/>
  <c r="Q788" i="15"/>
  <c r="C157" i="14" l="1"/>
  <c r="H158" i="14"/>
  <c r="AF95" i="19"/>
  <c r="AR95" i="19"/>
  <c r="AD95" i="19"/>
  <c r="AE94" i="19"/>
  <c r="AH95" i="19"/>
  <c r="AC95" i="19"/>
  <c r="AG95" i="19"/>
  <c r="AB95" i="19"/>
  <c r="C96" i="19"/>
  <c r="A97" i="19"/>
  <c r="D96" i="19"/>
  <c r="E96" i="19"/>
  <c r="B96" i="19"/>
  <c r="G787" i="15"/>
  <c r="Q787" i="15"/>
  <c r="C158" i="14" l="1"/>
  <c r="H159" i="14"/>
  <c r="AF96" i="19"/>
  <c r="AR96" i="19"/>
  <c r="AD96" i="19"/>
  <c r="AE95" i="19"/>
  <c r="AH96" i="19"/>
  <c r="AC96" i="19"/>
  <c r="AG96" i="19"/>
  <c r="AB96" i="19"/>
  <c r="E97" i="19"/>
  <c r="B97" i="19"/>
  <c r="C97" i="19"/>
  <c r="A98" i="19"/>
  <c r="D97" i="19"/>
  <c r="D23" i="18"/>
  <c r="C7" i="18"/>
  <c r="C28" i="18" s="1"/>
  <c r="C159" i="14" l="1"/>
  <c r="H160" i="14"/>
  <c r="AF97" i="19"/>
  <c r="AR97" i="19"/>
  <c r="AD97" i="19"/>
  <c r="AE96" i="19"/>
  <c r="AC97" i="19"/>
  <c r="AH97" i="19"/>
  <c r="AG97" i="19"/>
  <c r="AB97" i="19"/>
  <c r="C98" i="19"/>
  <c r="A99" i="19"/>
  <c r="D98" i="19"/>
  <c r="E98" i="19"/>
  <c r="B98" i="19"/>
  <c r="C30" i="18"/>
  <c r="C13" i="18"/>
  <c r="C25" i="18"/>
  <c r="C26" i="18"/>
  <c r="C20" i="18"/>
  <c r="C24" i="18"/>
  <c r="C21" i="18"/>
  <c r="C17" i="18"/>
  <c r="C12" i="18"/>
  <c r="C29" i="18"/>
  <c r="C15" i="18"/>
  <c r="C23" i="18"/>
  <c r="C8" i="18"/>
  <c r="C9" i="18"/>
  <c r="C10" i="18"/>
  <c r="C18" i="18"/>
  <c r="C22" i="18"/>
  <c r="C27" i="18"/>
  <c r="C14" i="18"/>
  <c r="C16" i="18"/>
  <c r="C11" i="18"/>
  <c r="C19" i="18"/>
  <c r="C160" i="14" l="1"/>
  <c r="H161" i="14"/>
  <c r="AF98" i="19"/>
  <c r="AR98" i="19"/>
  <c r="AD98" i="19"/>
  <c r="AE97" i="19"/>
  <c r="AH98" i="19"/>
  <c r="AC98" i="19"/>
  <c r="AG98" i="19"/>
  <c r="AB98" i="19"/>
  <c r="B99" i="19"/>
  <c r="C99" i="19"/>
  <c r="A100" i="19"/>
  <c r="D99" i="19"/>
  <c r="E99" i="19"/>
  <c r="G786" i="15"/>
  <c r="Q786" i="15"/>
  <c r="C161" i="14" l="1"/>
  <c r="H162" i="14"/>
  <c r="AF99" i="19"/>
  <c r="AR99" i="19"/>
  <c r="AD99" i="19"/>
  <c r="AE98" i="19"/>
  <c r="AG99" i="19"/>
  <c r="AC99" i="19"/>
  <c r="AH99" i="19"/>
  <c r="AB99" i="19"/>
  <c r="B100" i="19"/>
  <c r="C100" i="19"/>
  <c r="A101" i="19"/>
  <c r="D100" i="19"/>
  <c r="E100" i="19"/>
  <c r="G785" i="15"/>
  <c r="Q785" i="15"/>
  <c r="C162" i="14" l="1"/>
  <c r="H163" i="14"/>
  <c r="AF100" i="19"/>
  <c r="AR100" i="19"/>
  <c r="AD100" i="19"/>
  <c r="AE99" i="19"/>
  <c r="AH100" i="19"/>
  <c r="AC100" i="19"/>
  <c r="AG100" i="19"/>
  <c r="AB100" i="19"/>
  <c r="B101" i="19"/>
  <c r="C101" i="19"/>
  <c r="A102" i="19"/>
  <c r="E101" i="19"/>
  <c r="D101" i="19"/>
  <c r="G792" i="7"/>
  <c r="G793" i="7"/>
  <c r="G791" i="6"/>
  <c r="G792" i="6"/>
  <c r="G793" i="6"/>
  <c r="G794" i="6"/>
  <c r="G784" i="15"/>
  <c r="Q784" i="15"/>
  <c r="C163" i="14" l="1"/>
  <c r="H164" i="14"/>
  <c r="AF101" i="19"/>
  <c r="AR101" i="19"/>
  <c r="AD101" i="19"/>
  <c r="AE100" i="19"/>
  <c r="AH101" i="19"/>
  <c r="AG101" i="19"/>
  <c r="AC101" i="19"/>
  <c r="AB101" i="19"/>
  <c r="C102" i="19"/>
  <c r="A103" i="19"/>
  <c r="D102" i="19"/>
  <c r="E102" i="19"/>
  <c r="B102" i="19"/>
  <c r="C164" i="14" l="1"/>
  <c r="H165" i="14"/>
  <c r="AF102" i="19"/>
  <c r="AR102" i="19"/>
  <c r="AD102" i="19"/>
  <c r="AE101" i="19"/>
  <c r="AH102" i="19"/>
  <c r="AC102" i="19"/>
  <c r="AG102" i="19"/>
  <c r="AB102" i="19"/>
  <c r="E103" i="19"/>
  <c r="B103" i="19"/>
  <c r="C103" i="19"/>
  <c r="A104" i="19"/>
  <c r="D103" i="19"/>
  <c r="G783" i="6"/>
  <c r="G784" i="6"/>
  <c r="G785" i="6"/>
  <c r="G786" i="6"/>
  <c r="G787" i="6"/>
  <c r="G788" i="6"/>
  <c r="G789" i="6"/>
  <c r="G790" i="6"/>
  <c r="G783" i="15"/>
  <c r="Q783" i="15"/>
  <c r="C165" i="14" l="1"/>
  <c r="H166" i="14"/>
  <c r="AF103" i="19"/>
  <c r="AR103" i="19"/>
  <c r="AD103" i="19"/>
  <c r="AE102" i="19"/>
  <c r="AH103" i="19"/>
  <c r="AC103" i="19"/>
  <c r="AG103" i="19"/>
  <c r="AB103" i="19"/>
  <c r="C104" i="19"/>
  <c r="A105" i="19"/>
  <c r="D104" i="19"/>
  <c r="E104" i="19"/>
  <c r="B104" i="19"/>
  <c r="G782" i="15"/>
  <c r="Q782" i="15"/>
  <c r="C166" i="14" l="1"/>
  <c r="H167" i="14"/>
  <c r="AF104" i="19"/>
  <c r="AR104" i="19"/>
  <c r="AD104" i="19"/>
  <c r="AE103" i="19"/>
  <c r="AH104" i="19"/>
  <c r="AC104" i="19"/>
  <c r="AG104" i="19"/>
  <c r="AB104" i="19"/>
  <c r="B105" i="19"/>
  <c r="C105" i="19"/>
  <c r="A106" i="19"/>
  <c r="D105" i="19"/>
  <c r="E105" i="19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81" i="15"/>
  <c r="Q781" i="15"/>
  <c r="C167" i="14" l="1"/>
  <c r="H168" i="14"/>
  <c r="AF105" i="19"/>
  <c r="AR105" i="19"/>
  <c r="AD105" i="19"/>
  <c r="AE104" i="19"/>
  <c r="AG105" i="19"/>
  <c r="AC105" i="19"/>
  <c r="AH105" i="19"/>
  <c r="AB105" i="19"/>
  <c r="B106" i="19"/>
  <c r="C106" i="19"/>
  <c r="A107" i="19"/>
  <c r="D106" i="19"/>
  <c r="E106" i="19"/>
  <c r="G780" i="15"/>
  <c r="Q780" i="15"/>
  <c r="C168" i="14" l="1"/>
  <c r="H169" i="14"/>
  <c r="AF106" i="19"/>
  <c r="AR106" i="19"/>
  <c r="AD106" i="19"/>
  <c r="AE105" i="19"/>
  <c r="AH106" i="19"/>
  <c r="AC106" i="19"/>
  <c r="AG106" i="19"/>
  <c r="AB106" i="19"/>
  <c r="B107" i="19"/>
  <c r="C107" i="19"/>
  <c r="A108" i="19"/>
  <c r="E107" i="19"/>
  <c r="D107" i="19"/>
  <c r="G779" i="15"/>
  <c r="Q779" i="15"/>
  <c r="C169" i="14" l="1"/>
  <c r="H170" i="14"/>
  <c r="AF107" i="19"/>
  <c r="AR107" i="19"/>
  <c r="AD107" i="19"/>
  <c r="AE106" i="19"/>
  <c r="AH107" i="19"/>
  <c r="AC107" i="19"/>
  <c r="AG107" i="19"/>
  <c r="AB107" i="19"/>
  <c r="C108" i="19"/>
  <c r="A109" i="19"/>
  <c r="D108" i="19"/>
  <c r="E108" i="19"/>
  <c r="B108" i="19"/>
  <c r="G778" i="15"/>
  <c r="Q778" i="15"/>
  <c r="C170" i="14" l="1"/>
  <c r="H171" i="14"/>
  <c r="AF108" i="19"/>
  <c r="AR108" i="19"/>
  <c r="AD108" i="19"/>
  <c r="AE107" i="19"/>
  <c r="AH108" i="19"/>
  <c r="AG108" i="19"/>
  <c r="AC108" i="19"/>
  <c r="AB108" i="19"/>
  <c r="E109" i="19"/>
  <c r="B109" i="19"/>
  <c r="C109" i="19"/>
  <c r="A110" i="19"/>
  <c r="D109" i="19"/>
  <c r="C171" i="14" l="1"/>
  <c r="H172" i="14"/>
  <c r="AF109" i="19"/>
  <c r="AR109" i="19"/>
  <c r="AD109" i="19"/>
  <c r="AE108" i="19"/>
  <c r="AC109" i="19"/>
  <c r="AH109" i="19"/>
  <c r="AG109" i="19"/>
  <c r="AB109" i="19"/>
  <c r="C110" i="19"/>
  <c r="A111" i="19"/>
  <c r="D110" i="19"/>
  <c r="E110" i="19"/>
  <c r="B110" i="19"/>
  <c r="G777" i="15"/>
  <c r="Q777" i="15"/>
  <c r="C172" i="14" l="1"/>
  <c r="H173" i="14"/>
  <c r="AF110" i="19"/>
  <c r="AR110" i="19"/>
  <c r="AD110" i="19"/>
  <c r="AE109" i="19"/>
  <c r="AH110" i="19"/>
  <c r="AG110" i="19"/>
  <c r="AC110" i="19"/>
  <c r="AB110" i="19"/>
  <c r="B111" i="19"/>
  <c r="C111" i="19"/>
  <c r="A112" i="19"/>
  <c r="D111" i="19"/>
  <c r="E111" i="19"/>
  <c r="G776" i="6"/>
  <c r="G777" i="6"/>
  <c r="G778" i="6"/>
  <c r="G779" i="6"/>
  <c r="G780" i="6"/>
  <c r="G781" i="6"/>
  <c r="G782" i="6"/>
  <c r="G776" i="15"/>
  <c r="Q776" i="15"/>
  <c r="C173" i="14" l="1"/>
  <c r="H174" i="14"/>
  <c r="AF111" i="19"/>
  <c r="AR111" i="19"/>
  <c r="AD111" i="19"/>
  <c r="AE110" i="19"/>
  <c r="AH111" i="19"/>
  <c r="AG111" i="19"/>
  <c r="AC111" i="19"/>
  <c r="AB111" i="19"/>
  <c r="B112" i="19"/>
  <c r="C112" i="19"/>
  <c r="A113" i="19"/>
  <c r="D112" i="19"/>
  <c r="E112" i="19"/>
  <c r="C174" i="14" l="1"/>
  <c r="H175" i="14"/>
  <c r="AF112" i="19"/>
  <c r="AR112" i="19"/>
  <c r="AD112" i="19"/>
  <c r="AE111" i="19"/>
  <c r="AH112" i="19"/>
  <c r="AC112" i="19"/>
  <c r="AG112" i="19"/>
  <c r="AB112" i="19"/>
  <c r="B113" i="19"/>
  <c r="C113" i="19"/>
  <c r="A114" i="19"/>
  <c r="E113" i="19"/>
  <c r="D113" i="19"/>
  <c r="G775" i="15"/>
  <c r="Q775" i="15"/>
  <c r="C175" i="14" l="1"/>
  <c r="H176" i="14"/>
  <c r="AF113" i="19"/>
  <c r="AR113" i="19"/>
  <c r="AD113" i="19"/>
  <c r="AE112" i="19"/>
  <c r="AG113" i="19"/>
  <c r="AH113" i="19"/>
  <c r="AC113" i="19"/>
  <c r="AB113" i="19"/>
  <c r="C114" i="19"/>
  <c r="A115" i="19"/>
  <c r="D114" i="19"/>
  <c r="E114" i="19"/>
  <c r="B114" i="19"/>
  <c r="C176" i="14" l="1"/>
  <c r="H177" i="14"/>
  <c r="AF114" i="19"/>
  <c r="AR114" i="19"/>
  <c r="AD114" i="19"/>
  <c r="AE113" i="19"/>
  <c r="AH114" i="19"/>
  <c r="AG114" i="19"/>
  <c r="AC114" i="19"/>
  <c r="AB114" i="19"/>
  <c r="E115" i="19"/>
  <c r="B115" i="19"/>
  <c r="C115" i="19"/>
  <c r="A116" i="19"/>
  <c r="D115" i="19"/>
  <c r="G773" i="15"/>
  <c r="G774" i="15"/>
  <c r="Q774" i="15"/>
  <c r="C177" i="14" l="1"/>
  <c r="H178" i="14"/>
  <c r="AF115" i="19"/>
  <c r="AR115" i="19"/>
  <c r="AD115" i="19"/>
  <c r="AE114" i="19"/>
  <c r="AH115" i="19"/>
  <c r="AC115" i="19"/>
  <c r="AG115" i="19"/>
  <c r="AB115" i="19"/>
  <c r="C116" i="19"/>
  <c r="A117" i="19"/>
  <c r="D116" i="19"/>
  <c r="E116" i="19"/>
  <c r="B116" i="19"/>
  <c r="G770" i="7"/>
  <c r="G771" i="7"/>
  <c r="G772" i="7"/>
  <c r="G773" i="7"/>
  <c r="G774" i="7"/>
  <c r="G775" i="7"/>
  <c r="G776" i="7"/>
  <c r="G777" i="7"/>
  <c r="G771" i="6"/>
  <c r="G772" i="6"/>
  <c r="G773" i="6"/>
  <c r="G774" i="6"/>
  <c r="G775" i="6"/>
  <c r="C178" i="14" l="1"/>
  <c r="H179" i="14"/>
  <c r="AF116" i="19"/>
  <c r="AR116" i="19"/>
  <c r="AD116" i="19"/>
  <c r="AE115" i="19"/>
  <c r="AH116" i="19"/>
  <c r="AC116" i="19"/>
  <c r="AG116" i="19"/>
  <c r="AB116" i="19"/>
  <c r="B117" i="19"/>
  <c r="C117" i="19"/>
  <c r="A118" i="19"/>
  <c r="D117" i="19"/>
  <c r="E117" i="19"/>
  <c r="C179" i="14" l="1"/>
  <c r="H180" i="14"/>
  <c r="AF117" i="19"/>
  <c r="AR117" i="19"/>
  <c r="AD117" i="19"/>
  <c r="AE116" i="19"/>
  <c r="AG117" i="19"/>
  <c r="AH117" i="19"/>
  <c r="AC117" i="19"/>
  <c r="AB117" i="19"/>
  <c r="B118" i="19"/>
  <c r="C118" i="19"/>
  <c r="A119" i="19"/>
  <c r="D118" i="19"/>
  <c r="E118" i="19"/>
  <c r="C180" i="14" l="1"/>
  <c r="H181" i="14"/>
  <c r="AF118" i="19"/>
  <c r="AR118" i="19"/>
  <c r="AD118" i="19"/>
  <c r="AE117" i="19"/>
  <c r="AH118" i="19"/>
  <c r="AC118" i="19"/>
  <c r="AG118" i="19"/>
  <c r="AB118" i="19"/>
  <c r="B119" i="19"/>
  <c r="C119" i="19"/>
  <c r="A120" i="19"/>
  <c r="E119" i="19"/>
  <c r="D119" i="19"/>
  <c r="C181" i="14" l="1"/>
  <c r="H182" i="14"/>
  <c r="AF119" i="19"/>
  <c r="AR119" i="19"/>
  <c r="AD119" i="19"/>
  <c r="AE118" i="19"/>
  <c r="AH119" i="19"/>
  <c r="AC119" i="19"/>
  <c r="AG119" i="19"/>
  <c r="AB119" i="19"/>
  <c r="C120" i="19"/>
  <c r="A121" i="19"/>
  <c r="D120" i="19"/>
  <c r="E120" i="19"/>
  <c r="B120" i="19"/>
  <c r="C182" i="14" l="1"/>
  <c r="H183" i="14"/>
  <c r="AF120" i="19"/>
  <c r="AR120" i="19"/>
  <c r="AD120" i="19"/>
  <c r="AE119" i="19"/>
  <c r="AH120" i="19"/>
  <c r="AC120" i="19"/>
  <c r="AG120" i="19"/>
  <c r="AB120" i="19"/>
  <c r="E121" i="19"/>
  <c r="B121" i="19"/>
  <c r="C121" i="19"/>
  <c r="A122" i="19"/>
  <c r="D121" i="19"/>
  <c r="G768" i="15"/>
  <c r="G769" i="15"/>
  <c r="G770" i="15"/>
  <c r="G771" i="15"/>
  <c r="G772" i="15"/>
  <c r="Q768" i="15"/>
  <c r="Q769" i="15"/>
  <c r="Q770" i="15"/>
  <c r="Q771" i="15"/>
  <c r="Q772" i="15"/>
  <c r="C183" i="14" l="1"/>
  <c r="H184" i="14"/>
  <c r="AF121" i="19"/>
  <c r="AR121" i="19"/>
  <c r="AD121" i="19"/>
  <c r="AE120" i="19"/>
  <c r="AC121" i="19"/>
  <c r="AH121" i="19"/>
  <c r="AG121" i="19"/>
  <c r="AB121" i="19"/>
  <c r="C122" i="19"/>
  <c r="A123" i="19"/>
  <c r="D122" i="19"/>
  <c r="E122" i="19"/>
  <c r="B122" i="19"/>
  <c r="C184" i="14" l="1"/>
  <c r="H185" i="14"/>
  <c r="AF122" i="19"/>
  <c r="AR122" i="19"/>
  <c r="AD122" i="19"/>
  <c r="AE121" i="19"/>
  <c r="AH122" i="19"/>
  <c r="AC122" i="19"/>
  <c r="AG122" i="19"/>
  <c r="AB122" i="19"/>
  <c r="B123" i="19"/>
  <c r="C123" i="19"/>
  <c r="A124" i="19"/>
  <c r="D123" i="19"/>
  <c r="E123" i="19"/>
  <c r="G765" i="15"/>
  <c r="G766" i="15"/>
  <c r="G767" i="15"/>
  <c r="Q765" i="15"/>
  <c r="Q766" i="15"/>
  <c r="Q767" i="15"/>
  <c r="C185" i="14" l="1"/>
  <c r="H186" i="14"/>
  <c r="AF123" i="19"/>
  <c r="AR123" i="19"/>
  <c r="AD123" i="19"/>
  <c r="AE122" i="19"/>
  <c r="AH123" i="19"/>
  <c r="AC123" i="19"/>
  <c r="AG123" i="19"/>
  <c r="AB123" i="19"/>
  <c r="B124" i="19"/>
  <c r="C124" i="19"/>
  <c r="A125" i="19"/>
  <c r="D124" i="19"/>
  <c r="E124" i="19"/>
  <c r="C186" i="14" l="1"/>
  <c r="H187" i="14"/>
  <c r="AF124" i="19"/>
  <c r="AR124" i="19"/>
  <c r="AD124" i="19"/>
  <c r="AE123" i="19"/>
  <c r="AH124" i="19"/>
  <c r="AG124" i="19"/>
  <c r="AC124" i="19"/>
  <c r="AB124" i="19"/>
  <c r="B125" i="19"/>
  <c r="C125" i="19"/>
  <c r="A126" i="19"/>
  <c r="E125" i="19"/>
  <c r="D125" i="19"/>
  <c r="Q761" i="15"/>
  <c r="C187" i="14" l="1"/>
  <c r="H188" i="14"/>
  <c r="AF125" i="19"/>
  <c r="AR125" i="19"/>
  <c r="AD125" i="19"/>
  <c r="AE124" i="19"/>
  <c r="AH125" i="19"/>
  <c r="AG125" i="19"/>
  <c r="AC125" i="19"/>
  <c r="AB125" i="19"/>
  <c r="C126" i="19"/>
  <c r="A127" i="19"/>
  <c r="D126" i="19"/>
  <c r="E126" i="19"/>
  <c r="B126" i="19"/>
  <c r="G764" i="15"/>
  <c r="G760" i="15"/>
  <c r="G761" i="15"/>
  <c r="G762" i="15"/>
  <c r="G763" i="15"/>
  <c r="Q760" i="15"/>
  <c r="Q762" i="15"/>
  <c r="Q763" i="15"/>
  <c r="C188" i="14" l="1"/>
  <c r="H189" i="14"/>
  <c r="AF126" i="19"/>
  <c r="AR126" i="19"/>
  <c r="AD126" i="19"/>
  <c r="AE125" i="19"/>
  <c r="AH126" i="19"/>
  <c r="AG126" i="19"/>
  <c r="AC126" i="19"/>
  <c r="AB126" i="19"/>
  <c r="E127" i="19"/>
  <c r="B127" i="19"/>
  <c r="C127" i="19"/>
  <c r="A128" i="19"/>
  <c r="D127" i="19"/>
  <c r="G759" i="15"/>
  <c r="Q759" i="15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C189" i="14" l="1"/>
  <c r="H190" i="14"/>
  <c r="AF127" i="19"/>
  <c r="AR127" i="19"/>
  <c r="AD127" i="19"/>
  <c r="AE126" i="19"/>
  <c r="AG127" i="19"/>
  <c r="AH127" i="19"/>
  <c r="AC127" i="19"/>
  <c r="AB127" i="19"/>
  <c r="C128" i="19"/>
  <c r="A129" i="19"/>
  <c r="D128" i="19"/>
  <c r="E128" i="19"/>
  <c r="B128" i="19"/>
  <c r="G758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G351" i="15"/>
  <c r="G352" i="15"/>
  <c r="G353" i="15"/>
  <c r="G354" i="15"/>
  <c r="G355" i="15"/>
  <c r="G356" i="15"/>
  <c r="G357" i="15"/>
  <c r="G358" i="15"/>
  <c r="G359" i="15"/>
  <c r="G360" i="15"/>
  <c r="G361" i="15"/>
  <c r="G362" i="15"/>
  <c r="G363" i="15"/>
  <c r="G364" i="15"/>
  <c r="G365" i="15"/>
  <c r="G366" i="15"/>
  <c r="G367" i="15"/>
  <c r="G368" i="15"/>
  <c r="G369" i="15"/>
  <c r="G370" i="15"/>
  <c r="G371" i="15"/>
  <c r="G372" i="15"/>
  <c r="G373" i="15"/>
  <c r="G374" i="15"/>
  <c r="G375" i="15"/>
  <c r="G376" i="15"/>
  <c r="G377" i="15"/>
  <c r="G378" i="15"/>
  <c r="G379" i="15"/>
  <c r="G380" i="15"/>
  <c r="G381" i="15"/>
  <c r="G382" i="15"/>
  <c r="G383" i="15"/>
  <c r="G384" i="15"/>
  <c r="G385" i="15"/>
  <c r="G386" i="15"/>
  <c r="G387" i="15"/>
  <c r="G388" i="15"/>
  <c r="G389" i="15"/>
  <c r="G390" i="15"/>
  <c r="G391" i="15"/>
  <c r="G392" i="15"/>
  <c r="G393" i="15"/>
  <c r="G394" i="15"/>
  <c r="G395" i="15"/>
  <c r="G396" i="15"/>
  <c r="G397" i="15"/>
  <c r="G398" i="15"/>
  <c r="G399" i="15"/>
  <c r="G400" i="15"/>
  <c r="G401" i="15"/>
  <c r="G402" i="15"/>
  <c r="G403" i="15"/>
  <c r="G404" i="15"/>
  <c r="G405" i="15"/>
  <c r="G406" i="15"/>
  <c r="G407" i="15"/>
  <c r="G408" i="15"/>
  <c r="G409" i="15"/>
  <c r="G410" i="15"/>
  <c r="G411" i="15"/>
  <c r="G412" i="15"/>
  <c r="G413" i="15"/>
  <c r="G414" i="15"/>
  <c r="G415" i="15"/>
  <c r="G416" i="15"/>
  <c r="G417" i="15"/>
  <c r="G418" i="15"/>
  <c r="G419" i="15"/>
  <c r="G420" i="15"/>
  <c r="G421" i="15"/>
  <c r="G422" i="15"/>
  <c r="G423" i="15"/>
  <c r="G424" i="15"/>
  <c r="G425" i="15"/>
  <c r="G426" i="15"/>
  <c r="G427" i="15"/>
  <c r="G428" i="15"/>
  <c r="G429" i="15"/>
  <c r="G430" i="15"/>
  <c r="G431" i="15"/>
  <c r="G432" i="15"/>
  <c r="G433" i="15"/>
  <c r="G434" i="15"/>
  <c r="G435" i="15"/>
  <c r="G436" i="15"/>
  <c r="G437" i="15"/>
  <c r="G438" i="15"/>
  <c r="G439" i="15"/>
  <c r="G440" i="15"/>
  <c r="G441" i="15"/>
  <c r="G442" i="15"/>
  <c r="G443" i="15"/>
  <c r="G444" i="15"/>
  <c r="G445" i="15"/>
  <c r="G446" i="15"/>
  <c r="G447" i="15"/>
  <c r="G448" i="15"/>
  <c r="G449" i="15"/>
  <c r="G450" i="15"/>
  <c r="G451" i="15"/>
  <c r="G452" i="15"/>
  <c r="G453" i="15"/>
  <c r="G454" i="15"/>
  <c r="G455" i="15"/>
  <c r="G456" i="15"/>
  <c r="G457" i="15"/>
  <c r="G458" i="15"/>
  <c r="G459" i="15"/>
  <c r="G460" i="15"/>
  <c r="G461" i="15"/>
  <c r="G462" i="15"/>
  <c r="G463" i="15"/>
  <c r="G464" i="15"/>
  <c r="G465" i="15"/>
  <c r="G466" i="15"/>
  <c r="G467" i="15"/>
  <c r="G468" i="15"/>
  <c r="G469" i="15"/>
  <c r="G470" i="15"/>
  <c r="G471" i="15"/>
  <c r="G472" i="15"/>
  <c r="G473" i="15"/>
  <c r="G474" i="15"/>
  <c r="G475" i="15"/>
  <c r="G476" i="15"/>
  <c r="G477" i="15"/>
  <c r="G478" i="15"/>
  <c r="G479" i="15"/>
  <c r="G480" i="15"/>
  <c r="G481" i="15"/>
  <c r="G482" i="15"/>
  <c r="G483" i="15"/>
  <c r="G484" i="15"/>
  <c r="G485" i="15"/>
  <c r="G486" i="15"/>
  <c r="G487" i="15"/>
  <c r="G488" i="15"/>
  <c r="G489" i="15"/>
  <c r="G490" i="15"/>
  <c r="G491" i="15"/>
  <c r="G492" i="15"/>
  <c r="G493" i="15"/>
  <c r="G494" i="15"/>
  <c r="G495" i="15"/>
  <c r="G496" i="15"/>
  <c r="G497" i="15"/>
  <c r="G498" i="15"/>
  <c r="G499" i="15"/>
  <c r="G500" i="15"/>
  <c r="G501" i="15"/>
  <c r="G502" i="15"/>
  <c r="G503" i="15"/>
  <c r="G504" i="15"/>
  <c r="G505" i="15"/>
  <c r="G506" i="15"/>
  <c r="G507" i="15"/>
  <c r="G508" i="15"/>
  <c r="G509" i="15"/>
  <c r="G510" i="15"/>
  <c r="G511" i="15"/>
  <c r="G512" i="15"/>
  <c r="G513" i="15"/>
  <c r="G514" i="15"/>
  <c r="G515" i="15"/>
  <c r="G516" i="15"/>
  <c r="G517" i="15"/>
  <c r="G518" i="15"/>
  <c r="G519" i="15"/>
  <c r="G520" i="15"/>
  <c r="G521" i="15"/>
  <c r="G522" i="15"/>
  <c r="G523" i="15"/>
  <c r="G524" i="15"/>
  <c r="G525" i="15"/>
  <c r="G526" i="15"/>
  <c r="G527" i="15"/>
  <c r="G528" i="15"/>
  <c r="G529" i="15"/>
  <c r="G530" i="15"/>
  <c r="G531" i="15"/>
  <c r="G532" i="15"/>
  <c r="G533" i="15"/>
  <c r="G534" i="15"/>
  <c r="G535" i="15"/>
  <c r="G536" i="15"/>
  <c r="G537" i="15"/>
  <c r="G538" i="15"/>
  <c r="G539" i="15"/>
  <c r="G540" i="15"/>
  <c r="G541" i="15"/>
  <c r="G542" i="15"/>
  <c r="G543" i="15"/>
  <c r="G544" i="15"/>
  <c r="G545" i="15"/>
  <c r="G546" i="15"/>
  <c r="G547" i="15"/>
  <c r="G548" i="15"/>
  <c r="G549" i="15"/>
  <c r="G550" i="15"/>
  <c r="G551" i="15"/>
  <c r="G552" i="15"/>
  <c r="G553" i="15"/>
  <c r="G554" i="15"/>
  <c r="G555" i="15"/>
  <c r="G556" i="15"/>
  <c r="G557" i="15"/>
  <c r="G558" i="15"/>
  <c r="G559" i="15"/>
  <c r="G560" i="15"/>
  <c r="G561" i="15"/>
  <c r="G562" i="15"/>
  <c r="G563" i="15"/>
  <c r="G564" i="15"/>
  <c r="G565" i="15"/>
  <c r="G566" i="15"/>
  <c r="G567" i="15"/>
  <c r="G568" i="15"/>
  <c r="G569" i="15"/>
  <c r="G570" i="15"/>
  <c r="G571" i="15"/>
  <c r="G572" i="15"/>
  <c r="G573" i="15"/>
  <c r="G574" i="15"/>
  <c r="G575" i="15"/>
  <c r="G576" i="15"/>
  <c r="G577" i="15"/>
  <c r="G578" i="15"/>
  <c r="G579" i="15"/>
  <c r="G580" i="15"/>
  <c r="G581" i="15"/>
  <c r="G582" i="15"/>
  <c r="G583" i="15"/>
  <c r="G584" i="15"/>
  <c r="G585" i="15"/>
  <c r="G586" i="15"/>
  <c r="G587" i="15"/>
  <c r="G588" i="15"/>
  <c r="G589" i="15"/>
  <c r="G590" i="15"/>
  <c r="G591" i="15"/>
  <c r="G592" i="15"/>
  <c r="G593" i="15"/>
  <c r="G594" i="15"/>
  <c r="G595" i="15"/>
  <c r="G596" i="15"/>
  <c r="G597" i="15"/>
  <c r="G598" i="15"/>
  <c r="G599" i="15"/>
  <c r="G600" i="15"/>
  <c r="G601" i="15"/>
  <c r="G602" i="15"/>
  <c r="G603" i="15"/>
  <c r="G604" i="15"/>
  <c r="G605" i="15"/>
  <c r="G606" i="15"/>
  <c r="G607" i="15"/>
  <c r="G608" i="15"/>
  <c r="G609" i="15"/>
  <c r="G610" i="15"/>
  <c r="G611" i="15"/>
  <c r="G612" i="15"/>
  <c r="G613" i="15"/>
  <c r="G614" i="15"/>
  <c r="G615" i="15"/>
  <c r="G616" i="15"/>
  <c r="G617" i="15"/>
  <c r="G618" i="15"/>
  <c r="G619" i="15"/>
  <c r="G620" i="15"/>
  <c r="G621" i="15"/>
  <c r="G622" i="15"/>
  <c r="G623" i="15"/>
  <c r="G624" i="15"/>
  <c r="G625" i="15"/>
  <c r="G626" i="15"/>
  <c r="G627" i="15"/>
  <c r="G628" i="15"/>
  <c r="G629" i="15"/>
  <c r="G630" i="15"/>
  <c r="G631" i="15"/>
  <c r="G632" i="15"/>
  <c r="G633" i="15"/>
  <c r="G634" i="15"/>
  <c r="G635" i="15"/>
  <c r="G636" i="15"/>
  <c r="G637" i="15"/>
  <c r="G638" i="15"/>
  <c r="G639" i="15"/>
  <c r="G640" i="15"/>
  <c r="G641" i="15"/>
  <c r="G642" i="15"/>
  <c r="G643" i="15"/>
  <c r="G644" i="15"/>
  <c r="G645" i="15"/>
  <c r="G646" i="15"/>
  <c r="G647" i="15"/>
  <c r="G648" i="15"/>
  <c r="G649" i="15"/>
  <c r="G650" i="15"/>
  <c r="G651" i="15"/>
  <c r="G652" i="15"/>
  <c r="G653" i="15"/>
  <c r="G654" i="15"/>
  <c r="G655" i="15"/>
  <c r="G656" i="15"/>
  <c r="G657" i="15"/>
  <c r="G658" i="15"/>
  <c r="G659" i="15"/>
  <c r="G660" i="15"/>
  <c r="G661" i="15"/>
  <c r="G662" i="15"/>
  <c r="G663" i="15"/>
  <c r="G664" i="15"/>
  <c r="G665" i="15"/>
  <c r="G666" i="15"/>
  <c r="G667" i="15"/>
  <c r="G668" i="15"/>
  <c r="G669" i="15"/>
  <c r="G670" i="15"/>
  <c r="G671" i="15"/>
  <c r="G672" i="15"/>
  <c r="G673" i="15"/>
  <c r="G674" i="15"/>
  <c r="G675" i="15"/>
  <c r="G676" i="15"/>
  <c r="G677" i="15"/>
  <c r="G678" i="15"/>
  <c r="G679" i="15"/>
  <c r="G680" i="15"/>
  <c r="G681" i="15"/>
  <c r="G682" i="15"/>
  <c r="G683" i="15"/>
  <c r="G684" i="15"/>
  <c r="G685" i="15"/>
  <c r="G686" i="15"/>
  <c r="G687" i="15"/>
  <c r="G688" i="15"/>
  <c r="G689" i="15"/>
  <c r="G690" i="15"/>
  <c r="G691" i="15"/>
  <c r="G692" i="15"/>
  <c r="G693" i="15"/>
  <c r="G694" i="15"/>
  <c r="G695" i="15"/>
  <c r="G696" i="15"/>
  <c r="G697" i="15"/>
  <c r="G698" i="15"/>
  <c r="G699" i="15"/>
  <c r="G700" i="15"/>
  <c r="G701" i="15"/>
  <c r="G702" i="15"/>
  <c r="G703" i="15"/>
  <c r="G704" i="15"/>
  <c r="G705" i="15"/>
  <c r="G706" i="15"/>
  <c r="G707" i="15"/>
  <c r="G708" i="15"/>
  <c r="G709" i="15"/>
  <c r="G710" i="15"/>
  <c r="G711" i="15"/>
  <c r="G712" i="15"/>
  <c r="G713" i="15"/>
  <c r="G714" i="15"/>
  <c r="G715" i="15"/>
  <c r="G716" i="15"/>
  <c r="G717" i="15"/>
  <c r="G718" i="15"/>
  <c r="G719" i="15"/>
  <c r="G720" i="15"/>
  <c r="G721" i="15"/>
  <c r="G722" i="15"/>
  <c r="G723" i="15"/>
  <c r="G724" i="15"/>
  <c r="G725" i="15"/>
  <c r="G726" i="15"/>
  <c r="G727" i="15"/>
  <c r="G728" i="15"/>
  <c r="G729" i="15"/>
  <c r="G730" i="15"/>
  <c r="G731" i="15"/>
  <c r="G732" i="15"/>
  <c r="G733" i="15"/>
  <c r="G734" i="15"/>
  <c r="G735" i="15"/>
  <c r="G736" i="15"/>
  <c r="G737" i="15"/>
  <c r="G738" i="15"/>
  <c r="G739" i="15"/>
  <c r="G740" i="15"/>
  <c r="G741" i="15"/>
  <c r="G742" i="15"/>
  <c r="G743" i="15"/>
  <c r="G744" i="15"/>
  <c r="G745" i="15"/>
  <c r="G746" i="15"/>
  <c r="G747" i="15"/>
  <c r="G748" i="15"/>
  <c r="G749" i="15"/>
  <c r="G750" i="15"/>
  <c r="G751" i="15"/>
  <c r="G752" i="15"/>
  <c r="G753" i="15"/>
  <c r="G754" i="15"/>
  <c r="G755" i="15"/>
  <c r="G756" i="15"/>
  <c r="G757" i="15"/>
  <c r="C190" i="14" l="1"/>
  <c r="H191" i="14"/>
  <c r="AF128" i="19"/>
  <c r="AR128" i="19"/>
  <c r="AD128" i="19"/>
  <c r="AE127" i="19"/>
  <c r="AH128" i="19"/>
  <c r="AG128" i="19"/>
  <c r="AC128" i="19"/>
  <c r="AB128" i="19"/>
  <c r="B129" i="19"/>
  <c r="C129" i="19"/>
  <c r="A130" i="19"/>
  <c r="D129" i="19"/>
  <c r="E129" i="19"/>
  <c r="C191" i="14" l="1"/>
  <c r="H192" i="14"/>
  <c r="AF129" i="19"/>
  <c r="AR129" i="19"/>
  <c r="AD129" i="19"/>
  <c r="AE128" i="19"/>
  <c r="AG129" i="19"/>
  <c r="AH129" i="19"/>
  <c r="AC129" i="19"/>
  <c r="AB129" i="19"/>
  <c r="B130" i="19"/>
  <c r="C130" i="19"/>
  <c r="A131" i="19"/>
  <c r="D130" i="19"/>
  <c r="E130" i="19"/>
  <c r="C192" i="14" l="1"/>
  <c r="H193" i="14"/>
  <c r="AF130" i="19"/>
  <c r="AR130" i="19"/>
  <c r="AD130" i="19"/>
  <c r="AE129" i="19"/>
  <c r="AH130" i="19"/>
  <c r="AC130" i="19"/>
  <c r="AG130" i="19"/>
  <c r="AB130" i="19"/>
  <c r="B131" i="19"/>
  <c r="C131" i="19"/>
  <c r="A132" i="19"/>
  <c r="E131" i="19"/>
  <c r="D131" i="19"/>
  <c r="C193" i="14" l="1"/>
  <c r="H194" i="14"/>
  <c r="AF131" i="19"/>
  <c r="AR131" i="19"/>
  <c r="AD131" i="19"/>
  <c r="AE130" i="19"/>
  <c r="AH131" i="19"/>
  <c r="AC131" i="19"/>
  <c r="AG131" i="19"/>
  <c r="AB131" i="19"/>
  <c r="C132" i="19"/>
  <c r="A133" i="19"/>
  <c r="D132" i="19"/>
  <c r="E132" i="19"/>
  <c r="B132" i="19"/>
  <c r="C194" i="14" l="1"/>
  <c r="H195" i="14"/>
  <c r="AF132" i="19"/>
  <c r="AR132" i="19"/>
  <c r="AD132" i="19"/>
  <c r="AE131" i="19"/>
  <c r="AH132" i="19"/>
  <c r="AC132" i="19"/>
  <c r="AG132" i="19"/>
  <c r="AB132" i="19"/>
  <c r="E133" i="19"/>
  <c r="B133" i="19"/>
  <c r="C133" i="19"/>
  <c r="A134" i="19"/>
  <c r="D133" i="19"/>
  <c r="G751" i="7"/>
  <c r="G752" i="7"/>
  <c r="G753" i="7"/>
  <c r="G754" i="7"/>
  <c r="G755" i="7"/>
  <c r="G756" i="7"/>
  <c r="C195" i="14" l="1"/>
  <c r="H196" i="14"/>
  <c r="AF133" i="19"/>
  <c r="AR133" i="19"/>
  <c r="AD133" i="19"/>
  <c r="AE132" i="19"/>
  <c r="AC133" i="19"/>
  <c r="AH133" i="19"/>
  <c r="AG133" i="19"/>
  <c r="AB133" i="19"/>
  <c r="C134" i="19"/>
  <c r="A135" i="19"/>
  <c r="D134" i="19"/>
  <c r="E134" i="19"/>
  <c r="B134" i="19"/>
  <c r="C196" i="14" l="1"/>
  <c r="H197" i="14"/>
  <c r="AF134" i="19"/>
  <c r="AR134" i="19"/>
  <c r="AD134" i="19"/>
  <c r="AE133" i="19"/>
  <c r="AH134" i="19"/>
  <c r="AC134" i="19"/>
  <c r="AG134" i="19"/>
  <c r="AB134" i="19"/>
  <c r="B135" i="19"/>
  <c r="C135" i="19"/>
  <c r="A136" i="19"/>
  <c r="D135" i="19"/>
  <c r="E135" i="19"/>
  <c r="Q746" i="15"/>
  <c r="Q747" i="15"/>
  <c r="Q748" i="15"/>
  <c r="Q749" i="15"/>
  <c r="Q750" i="15"/>
  <c r="Q751" i="15"/>
  <c r="Q752" i="15"/>
  <c r="Q753" i="15"/>
  <c r="Q754" i="15"/>
  <c r="Q755" i="15"/>
  <c r="Q756" i="15"/>
  <c r="Q757" i="15"/>
  <c r="C197" i="14" l="1"/>
  <c r="H198" i="14"/>
  <c r="AF135" i="19"/>
  <c r="AR135" i="19"/>
  <c r="AD135" i="19"/>
  <c r="AE134" i="19"/>
  <c r="AH135" i="19"/>
  <c r="AC135" i="19"/>
  <c r="AG135" i="19"/>
  <c r="AB135" i="19"/>
  <c r="B136" i="19"/>
  <c r="C136" i="19"/>
  <c r="A137" i="19"/>
  <c r="D136" i="19"/>
  <c r="E136" i="19"/>
  <c r="G747" i="6"/>
  <c r="G748" i="6"/>
  <c r="G749" i="6"/>
  <c r="G750" i="6"/>
  <c r="G751" i="6"/>
  <c r="G752" i="6"/>
  <c r="G753" i="6"/>
  <c r="G754" i="6"/>
  <c r="G755" i="6"/>
  <c r="G756" i="6"/>
  <c r="G746" i="6"/>
  <c r="C198" i="14" l="1"/>
  <c r="H199" i="14"/>
  <c r="AF136" i="19"/>
  <c r="AR136" i="19"/>
  <c r="AD136" i="19"/>
  <c r="AE135" i="19"/>
  <c r="AH136" i="19"/>
  <c r="AC136" i="19"/>
  <c r="AG136" i="19"/>
  <c r="AB136" i="19"/>
  <c r="B137" i="19"/>
  <c r="C137" i="19"/>
  <c r="A138" i="19"/>
  <c r="E137" i="19"/>
  <c r="D137" i="19"/>
  <c r="Q745" i="15"/>
  <c r="C199" i="14" l="1"/>
  <c r="H200" i="14"/>
  <c r="AF137" i="19"/>
  <c r="AR137" i="19"/>
  <c r="AD137" i="19"/>
  <c r="AE136" i="19"/>
  <c r="AH137" i="19"/>
  <c r="AG137" i="19"/>
  <c r="AC137" i="19"/>
  <c r="AB137" i="19"/>
  <c r="C138" i="19"/>
  <c r="A139" i="19"/>
  <c r="D138" i="19"/>
  <c r="E138" i="19"/>
  <c r="B138" i="19"/>
  <c r="C200" i="14" l="1"/>
  <c r="H201" i="14"/>
  <c r="AF138" i="19"/>
  <c r="AR138" i="19"/>
  <c r="AD138" i="19"/>
  <c r="AE137" i="19"/>
  <c r="AH138" i="19"/>
  <c r="AC138" i="19"/>
  <c r="AG138" i="19"/>
  <c r="AB138" i="19"/>
  <c r="E139" i="19"/>
  <c r="B139" i="19"/>
  <c r="C139" i="19"/>
  <c r="A140" i="19"/>
  <c r="D139" i="19"/>
  <c r="G750" i="7"/>
  <c r="C201" i="14" l="1"/>
  <c r="H202" i="14"/>
  <c r="AF139" i="19"/>
  <c r="AR139" i="19"/>
  <c r="AD139" i="19"/>
  <c r="AE138" i="19"/>
  <c r="AH139" i="19"/>
  <c r="AC139" i="19"/>
  <c r="AG139" i="19"/>
  <c r="AB139" i="19"/>
  <c r="C140" i="19"/>
  <c r="A141" i="19"/>
  <c r="D140" i="19"/>
  <c r="E140" i="19"/>
  <c r="B140" i="19"/>
  <c r="Q744" i="15"/>
  <c r="C202" i="14" l="1"/>
  <c r="H203" i="14"/>
  <c r="AF140" i="19"/>
  <c r="AR140" i="19"/>
  <c r="AD140" i="19"/>
  <c r="AE139" i="19"/>
  <c r="AH140" i="19"/>
  <c r="AG140" i="19"/>
  <c r="AC140" i="19"/>
  <c r="AB140" i="19"/>
  <c r="B141" i="19"/>
  <c r="C141" i="19"/>
  <c r="A142" i="19"/>
  <c r="D141" i="19"/>
  <c r="E141" i="19"/>
  <c r="C203" i="14" l="1"/>
  <c r="H204" i="14"/>
  <c r="AF141" i="19"/>
  <c r="AR141" i="19"/>
  <c r="AD141" i="19"/>
  <c r="AE140" i="19"/>
  <c r="AG141" i="19"/>
  <c r="AC141" i="19"/>
  <c r="AH141" i="19"/>
  <c r="AB141" i="19"/>
  <c r="B142" i="19"/>
  <c r="C142" i="19"/>
  <c r="A143" i="19"/>
  <c r="D142" i="19"/>
  <c r="E142" i="19"/>
  <c r="Q743" i="15"/>
  <c r="Q742" i="15"/>
  <c r="Q741" i="15"/>
  <c r="C204" i="14" l="1"/>
  <c r="H205" i="14"/>
  <c r="AF142" i="19"/>
  <c r="AR142" i="19"/>
  <c r="AD142" i="19"/>
  <c r="AE141" i="19"/>
  <c r="AH142" i="19"/>
  <c r="AC142" i="19"/>
  <c r="AG142" i="19"/>
  <c r="AB142" i="19"/>
  <c r="B143" i="19"/>
  <c r="C143" i="19"/>
  <c r="A144" i="19"/>
  <c r="E143" i="19"/>
  <c r="D143" i="19"/>
  <c r="Q740" i="15"/>
  <c r="C205" i="14" l="1"/>
  <c r="H206" i="14"/>
  <c r="AF143" i="19"/>
  <c r="AR143" i="19"/>
  <c r="AD143" i="19"/>
  <c r="AE142" i="19"/>
  <c r="AH143" i="19"/>
  <c r="AG143" i="19"/>
  <c r="AC143" i="19"/>
  <c r="AB143" i="19"/>
  <c r="C144" i="19"/>
  <c r="A145" i="19"/>
  <c r="D144" i="19"/>
  <c r="E144" i="19"/>
  <c r="B144" i="19"/>
  <c r="C206" i="14" l="1"/>
  <c r="H207" i="14"/>
  <c r="AF144" i="19"/>
  <c r="AR144" i="19"/>
  <c r="AD144" i="19"/>
  <c r="AE143" i="19"/>
  <c r="AH144" i="19"/>
  <c r="AC144" i="19"/>
  <c r="AG144" i="19"/>
  <c r="AB144" i="19"/>
  <c r="E145" i="19"/>
  <c r="B145" i="19"/>
  <c r="C145" i="19"/>
  <c r="A146" i="19"/>
  <c r="D145" i="19"/>
  <c r="C207" i="14" l="1"/>
  <c r="H208" i="14"/>
  <c r="AF145" i="19"/>
  <c r="AR145" i="19"/>
  <c r="AD145" i="19"/>
  <c r="AE144" i="19"/>
  <c r="AC145" i="19"/>
  <c r="AH145" i="19"/>
  <c r="AG145" i="19"/>
  <c r="AB145" i="19"/>
  <c r="C146" i="19"/>
  <c r="A147" i="19"/>
  <c r="D146" i="19"/>
  <c r="E146" i="19"/>
  <c r="B146" i="19"/>
  <c r="C208" i="14" l="1"/>
  <c r="H209" i="14"/>
  <c r="AF146" i="19"/>
  <c r="AR146" i="19"/>
  <c r="AD146" i="19"/>
  <c r="AE145" i="19"/>
  <c r="AH146" i="19"/>
  <c r="AG146" i="19"/>
  <c r="AC146" i="19"/>
  <c r="AB146" i="19"/>
  <c r="B147" i="19"/>
  <c r="C147" i="19"/>
  <c r="A148" i="19"/>
  <c r="D147" i="19"/>
  <c r="E147" i="19"/>
  <c r="C209" i="14" l="1"/>
  <c r="H210" i="14"/>
  <c r="AF147" i="19"/>
  <c r="AR147" i="19"/>
  <c r="AD147" i="19"/>
  <c r="AE146" i="19"/>
  <c r="AH147" i="19"/>
  <c r="AC147" i="19"/>
  <c r="AG147" i="19"/>
  <c r="AB147" i="19"/>
  <c r="B148" i="19"/>
  <c r="C148" i="19"/>
  <c r="A149" i="19"/>
  <c r="D148" i="19"/>
  <c r="E148" i="19"/>
  <c r="Q736" i="15"/>
  <c r="Q737" i="15"/>
  <c r="Q738" i="15"/>
  <c r="Q739" i="15"/>
  <c r="C210" i="14" l="1"/>
  <c r="H211" i="14"/>
  <c r="AF148" i="19"/>
  <c r="AR148" i="19"/>
  <c r="AD148" i="19"/>
  <c r="AE147" i="19"/>
  <c r="AH148" i="19"/>
  <c r="AC148" i="19"/>
  <c r="AG148" i="19"/>
  <c r="AB148" i="19"/>
  <c r="B149" i="19"/>
  <c r="C149" i="19"/>
  <c r="A150" i="19"/>
  <c r="E149" i="19"/>
  <c r="D149" i="19"/>
  <c r="Q735" i="15"/>
  <c r="C211" i="14" l="1"/>
  <c r="H212" i="14"/>
  <c r="AF149" i="19"/>
  <c r="AR149" i="19"/>
  <c r="AD149" i="19"/>
  <c r="AE148" i="19"/>
  <c r="AG149" i="19"/>
  <c r="AH149" i="19"/>
  <c r="AC149" i="19"/>
  <c r="AB149" i="19"/>
  <c r="C150" i="19"/>
  <c r="A151" i="19"/>
  <c r="D150" i="19"/>
  <c r="E150" i="19"/>
  <c r="B150" i="19"/>
  <c r="C212" i="14" l="1"/>
  <c r="H213" i="14"/>
  <c r="AF150" i="19"/>
  <c r="AR150" i="19"/>
  <c r="AD150" i="19"/>
  <c r="AE149" i="19"/>
  <c r="AC150" i="19"/>
  <c r="AG150" i="19"/>
  <c r="AH150" i="19"/>
  <c r="AB150" i="19"/>
  <c r="E151" i="19"/>
  <c r="B151" i="19"/>
  <c r="C151" i="19"/>
  <c r="A152" i="19"/>
  <c r="D151" i="19"/>
  <c r="C213" i="14" l="1"/>
  <c r="H214" i="14"/>
  <c r="AF151" i="19"/>
  <c r="AR151" i="19"/>
  <c r="AD151" i="19"/>
  <c r="AE150" i="19"/>
  <c r="AH151" i="19"/>
  <c r="AC151" i="19"/>
  <c r="AG151" i="19"/>
  <c r="AB151" i="19"/>
  <c r="C152" i="19"/>
  <c r="A153" i="19"/>
  <c r="D152" i="19"/>
  <c r="E152" i="19"/>
  <c r="B152" i="19"/>
  <c r="Q732" i="15"/>
  <c r="Q733" i="15"/>
  <c r="Q734" i="15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C214" i="14" l="1"/>
  <c r="H215" i="14"/>
  <c r="AF152" i="19"/>
  <c r="AR152" i="19"/>
  <c r="AD152" i="19"/>
  <c r="AE151" i="19"/>
  <c r="AH152" i="19"/>
  <c r="AC152" i="19"/>
  <c r="AG152" i="19"/>
  <c r="AB152" i="19"/>
  <c r="B153" i="19"/>
  <c r="C153" i="19"/>
  <c r="A154" i="19"/>
  <c r="D153" i="19"/>
  <c r="E153" i="19"/>
  <c r="C215" i="14" l="1"/>
  <c r="H216" i="14"/>
  <c r="AF153" i="19"/>
  <c r="AR153" i="19"/>
  <c r="AD153" i="19"/>
  <c r="AE152" i="19"/>
  <c r="AG153" i="19"/>
  <c r="AH153" i="19"/>
  <c r="AC153" i="19"/>
  <c r="AB153" i="19"/>
  <c r="B154" i="19"/>
  <c r="C154" i="19"/>
  <c r="A155" i="19"/>
  <c r="D154" i="19"/>
  <c r="E154" i="19"/>
  <c r="C216" i="14" l="1"/>
  <c r="H217" i="14"/>
  <c r="AF154" i="19"/>
  <c r="AR154" i="19"/>
  <c r="AD154" i="19"/>
  <c r="AE153" i="19"/>
  <c r="AH154" i="19"/>
  <c r="AC154" i="19"/>
  <c r="AG154" i="19"/>
  <c r="AB154" i="19"/>
  <c r="B155" i="19"/>
  <c r="C155" i="19"/>
  <c r="A156" i="19"/>
  <c r="E155" i="19"/>
  <c r="D155" i="19"/>
  <c r="Q729" i="15"/>
  <c r="Q730" i="15"/>
  <c r="Q731" i="15"/>
  <c r="C217" i="14" l="1"/>
  <c r="H218" i="14"/>
  <c r="AF155" i="19"/>
  <c r="AR155" i="19"/>
  <c r="AD155" i="19"/>
  <c r="AE154" i="19"/>
  <c r="AH155" i="19"/>
  <c r="AG155" i="19"/>
  <c r="AC155" i="19"/>
  <c r="AB155" i="19"/>
  <c r="C156" i="19"/>
  <c r="A157" i="19"/>
  <c r="B156" i="19"/>
  <c r="D156" i="19"/>
  <c r="E156" i="19"/>
  <c r="C218" i="14" l="1"/>
  <c r="H219" i="14"/>
  <c r="AF156" i="19"/>
  <c r="AR156" i="19"/>
  <c r="AD156" i="19"/>
  <c r="AE155" i="19"/>
  <c r="AC156" i="19"/>
  <c r="AH156" i="19"/>
  <c r="AG156" i="19"/>
  <c r="AB156" i="19"/>
  <c r="E157" i="19"/>
  <c r="C157" i="19"/>
  <c r="D157" i="19"/>
  <c r="A158" i="19"/>
  <c r="B157" i="19"/>
  <c r="Q728" i="15"/>
  <c r="C219" i="14" l="1"/>
  <c r="H220" i="14"/>
  <c r="AF157" i="19"/>
  <c r="AR157" i="19"/>
  <c r="AD157" i="19"/>
  <c r="AE156" i="19"/>
  <c r="AC157" i="19"/>
  <c r="AH157" i="19"/>
  <c r="AG157" i="19"/>
  <c r="AB157" i="19"/>
  <c r="C158" i="19"/>
  <c r="A159" i="19"/>
  <c r="D158" i="19"/>
  <c r="E158" i="19"/>
  <c r="B158" i="19"/>
  <c r="Q727" i="15"/>
  <c r="C220" i="14" l="1"/>
  <c r="H221" i="14"/>
  <c r="AF158" i="19"/>
  <c r="AR158" i="19"/>
  <c r="AD158" i="19"/>
  <c r="AE157" i="19"/>
  <c r="AH158" i="19"/>
  <c r="AC158" i="19"/>
  <c r="AG158" i="19"/>
  <c r="AB158" i="19"/>
  <c r="B159" i="19"/>
  <c r="C159" i="19"/>
  <c r="A160" i="19"/>
  <c r="D159" i="19"/>
  <c r="E159" i="19"/>
  <c r="C221" i="14" l="1"/>
  <c r="H222" i="14"/>
  <c r="AF159" i="19"/>
  <c r="AR159" i="19"/>
  <c r="AD159" i="19"/>
  <c r="AE158" i="19"/>
  <c r="AH159" i="19"/>
  <c r="AC159" i="19"/>
  <c r="AG159" i="19"/>
  <c r="AB159" i="19"/>
  <c r="B160" i="19"/>
  <c r="C160" i="19"/>
  <c r="A161" i="19"/>
  <c r="D160" i="19"/>
  <c r="E160" i="19"/>
  <c r="Q724" i="15"/>
  <c r="Q725" i="15"/>
  <c r="Q726" i="15"/>
  <c r="C222" i="14" l="1"/>
  <c r="H223" i="14"/>
  <c r="AF160" i="19"/>
  <c r="AR160" i="19"/>
  <c r="AD160" i="19"/>
  <c r="AE159" i="19"/>
  <c r="AH160" i="19"/>
  <c r="AG160" i="19"/>
  <c r="AC160" i="19"/>
  <c r="AB160" i="19"/>
  <c r="B161" i="19"/>
  <c r="C161" i="19"/>
  <c r="A162" i="19"/>
  <c r="E161" i="19"/>
  <c r="D161" i="19"/>
  <c r="C223" i="14" l="1"/>
  <c r="H224" i="14"/>
  <c r="AF161" i="19"/>
  <c r="AR161" i="19"/>
  <c r="AD161" i="19"/>
  <c r="AE160" i="19"/>
  <c r="AH161" i="19"/>
  <c r="AG161" i="19"/>
  <c r="AC161" i="19"/>
  <c r="AB161" i="19"/>
  <c r="C162" i="19"/>
  <c r="A163" i="19"/>
  <c r="E162" i="19"/>
  <c r="B162" i="19"/>
  <c r="D162" i="19"/>
  <c r="G725" i="6"/>
  <c r="G726" i="6"/>
  <c r="G727" i="6"/>
  <c r="G728" i="6"/>
  <c r="G729" i="6"/>
  <c r="C224" i="14" l="1"/>
  <c r="H225" i="14"/>
  <c r="AF162" i="19"/>
  <c r="AR162" i="19"/>
  <c r="AD162" i="19"/>
  <c r="AE161" i="19"/>
  <c r="AH162" i="19"/>
  <c r="AG162" i="19"/>
  <c r="AC162" i="19"/>
  <c r="AB162" i="19"/>
  <c r="E163" i="19"/>
  <c r="B163" i="19"/>
  <c r="C163" i="19"/>
  <c r="D163" i="19"/>
  <c r="A164" i="19"/>
  <c r="Q723" i="15"/>
  <c r="Q722" i="15"/>
  <c r="C225" i="14" l="1"/>
  <c r="H226" i="14"/>
  <c r="AF163" i="19"/>
  <c r="AR163" i="19"/>
  <c r="AD163" i="19"/>
  <c r="AE162" i="19"/>
  <c r="AH163" i="19"/>
  <c r="AG163" i="19"/>
  <c r="AC163" i="19"/>
  <c r="AB163" i="19"/>
  <c r="C164" i="19"/>
  <c r="A165" i="19"/>
  <c r="D164" i="19"/>
  <c r="E164" i="19"/>
  <c r="B164" i="19"/>
  <c r="C226" i="14" l="1"/>
  <c r="H227" i="14"/>
  <c r="AF164" i="19"/>
  <c r="AR164" i="19"/>
  <c r="AD164" i="19"/>
  <c r="AE163" i="19"/>
  <c r="AH164" i="19"/>
  <c r="AC164" i="19"/>
  <c r="AG164" i="19"/>
  <c r="AB164" i="19"/>
  <c r="B165" i="19"/>
  <c r="C165" i="19"/>
  <c r="A166" i="19"/>
  <c r="D165" i="19"/>
  <c r="E165" i="19"/>
  <c r="Q721" i="15"/>
  <c r="C227" i="14" l="1"/>
  <c r="H228" i="14"/>
  <c r="AF165" i="19"/>
  <c r="AR165" i="19"/>
  <c r="AD165" i="19"/>
  <c r="AE164" i="19"/>
  <c r="AH165" i="19"/>
  <c r="AG165" i="19"/>
  <c r="AC165" i="19"/>
  <c r="AB165" i="19"/>
  <c r="B166" i="19"/>
  <c r="C166" i="19"/>
  <c r="A167" i="19"/>
  <c r="D166" i="19"/>
  <c r="E166" i="19"/>
  <c r="Q720" i="15"/>
  <c r="C228" i="14" l="1"/>
  <c r="H229" i="14"/>
  <c r="AF166" i="19"/>
  <c r="AR166" i="19"/>
  <c r="AD166" i="19"/>
  <c r="AE165" i="19"/>
  <c r="AH166" i="19"/>
  <c r="AC166" i="19"/>
  <c r="AG166" i="19"/>
  <c r="AB166" i="19"/>
  <c r="B167" i="19"/>
  <c r="C167" i="19"/>
  <c r="A168" i="19"/>
  <c r="D167" i="19"/>
  <c r="E167" i="19"/>
  <c r="C229" i="14" l="1"/>
  <c r="H230" i="14"/>
  <c r="AF167" i="19"/>
  <c r="AR167" i="19"/>
  <c r="AD167" i="19"/>
  <c r="AE166" i="19"/>
  <c r="AH167" i="19"/>
  <c r="AC167" i="19"/>
  <c r="AG167" i="19"/>
  <c r="AB167" i="19"/>
  <c r="A169" i="19"/>
  <c r="B168" i="19"/>
  <c r="C168" i="19"/>
  <c r="D168" i="19"/>
  <c r="E168" i="19"/>
  <c r="Q717" i="15"/>
  <c r="Q718" i="15"/>
  <c r="Q719" i="15"/>
  <c r="C230" i="14" l="1"/>
  <c r="H231" i="14"/>
  <c r="AF168" i="19"/>
  <c r="AR168" i="19"/>
  <c r="AD168" i="19"/>
  <c r="AE167" i="19"/>
  <c r="AH168" i="19"/>
  <c r="AC168" i="19"/>
  <c r="AG168" i="19"/>
  <c r="AB168" i="19"/>
  <c r="E169" i="19"/>
  <c r="B169" i="19"/>
  <c r="C169" i="19"/>
  <c r="D169" i="19"/>
  <c r="A170" i="19"/>
  <c r="C231" i="14" l="1"/>
  <c r="H232" i="14"/>
  <c r="AF169" i="19"/>
  <c r="AR169" i="19"/>
  <c r="AD169" i="19"/>
  <c r="AE168" i="19"/>
  <c r="AC169" i="19"/>
  <c r="AH169" i="19"/>
  <c r="AG169" i="19"/>
  <c r="AB169" i="19"/>
  <c r="C170" i="19"/>
  <c r="A171" i="19"/>
  <c r="D170" i="19"/>
  <c r="E170" i="19"/>
  <c r="B170" i="19"/>
  <c r="C232" i="14" l="1"/>
  <c r="H233" i="14"/>
  <c r="AF170" i="19"/>
  <c r="AR170" i="19"/>
  <c r="AD170" i="19"/>
  <c r="AE169" i="19"/>
  <c r="AH170" i="19"/>
  <c r="AC170" i="19"/>
  <c r="AG170" i="19"/>
  <c r="AB170" i="19"/>
  <c r="B171" i="19"/>
  <c r="C171" i="19"/>
  <c r="A172" i="19"/>
  <c r="D171" i="19"/>
  <c r="E171" i="19"/>
  <c r="G718" i="6"/>
  <c r="G719" i="6"/>
  <c r="G720" i="6"/>
  <c r="G721" i="6"/>
  <c r="G722" i="6"/>
  <c r="G723" i="6"/>
  <c r="G724" i="6"/>
  <c r="C233" i="14" l="1"/>
  <c r="H234" i="14"/>
  <c r="AF171" i="19"/>
  <c r="AR171" i="19"/>
  <c r="AD171" i="19"/>
  <c r="AE170" i="19"/>
  <c r="AH171" i="19"/>
  <c r="AG171" i="19"/>
  <c r="AC171" i="19"/>
  <c r="AB171" i="19"/>
  <c r="B172" i="19"/>
  <c r="C172" i="19"/>
  <c r="A173" i="19"/>
  <c r="D172" i="19"/>
  <c r="E172" i="19"/>
  <c r="C234" i="14" l="1"/>
  <c r="H235" i="14"/>
  <c r="AF172" i="19"/>
  <c r="AR172" i="19"/>
  <c r="AD172" i="19"/>
  <c r="AE171" i="19"/>
  <c r="AH172" i="19"/>
  <c r="AC172" i="19"/>
  <c r="AG172" i="19"/>
  <c r="AB172" i="19"/>
  <c r="B173" i="19"/>
  <c r="C173" i="19"/>
  <c r="A174" i="19"/>
  <c r="D173" i="19"/>
  <c r="E173" i="19"/>
  <c r="G717" i="6"/>
  <c r="C235" i="14" l="1"/>
  <c r="H236" i="14"/>
  <c r="AF173" i="19"/>
  <c r="AR173" i="19"/>
  <c r="AD173" i="19"/>
  <c r="AE172" i="19"/>
  <c r="AH173" i="19"/>
  <c r="AG173" i="19"/>
  <c r="AC173" i="19"/>
  <c r="AB173" i="19"/>
  <c r="B174" i="19"/>
  <c r="C174" i="19"/>
  <c r="D174" i="19"/>
  <c r="E174" i="19"/>
  <c r="A175" i="19"/>
  <c r="C236" i="14" l="1"/>
  <c r="H237" i="14"/>
  <c r="AF174" i="19"/>
  <c r="AR174" i="19"/>
  <c r="AD174" i="19"/>
  <c r="AE173" i="19"/>
  <c r="AH174" i="19"/>
  <c r="AC174" i="19"/>
  <c r="AG174" i="19"/>
  <c r="AB174" i="19"/>
  <c r="E175" i="19"/>
  <c r="B175" i="19"/>
  <c r="C175" i="19"/>
  <c r="D175" i="19"/>
  <c r="A176" i="19"/>
  <c r="C237" i="14" l="1"/>
  <c r="H238" i="14"/>
  <c r="AF175" i="19"/>
  <c r="AR175" i="19"/>
  <c r="AD175" i="19"/>
  <c r="AE174" i="19"/>
  <c r="AH175" i="19"/>
  <c r="AC175" i="19"/>
  <c r="AG175" i="19"/>
  <c r="AB175" i="19"/>
  <c r="C176" i="19"/>
  <c r="A177" i="19"/>
  <c r="D176" i="19"/>
  <c r="E176" i="19"/>
  <c r="B176" i="19"/>
  <c r="C238" i="14" l="1"/>
  <c r="H239" i="14"/>
  <c r="AF176" i="19"/>
  <c r="AR176" i="19"/>
  <c r="AD176" i="19"/>
  <c r="AE175" i="19"/>
  <c r="AH176" i="19"/>
  <c r="AC176" i="19"/>
  <c r="AG176" i="19"/>
  <c r="AB176" i="19"/>
  <c r="B177" i="19"/>
  <c r="C177" i="19"/>
  <c r="A178" i="19"/>
  <c r="D177" i="19"/>
  <c r="E177" i="19"/>
  <c r="C239" i="14" l="1"/>
  <c r="H240" i="14"/>
  <c r="AF177" i="19"/>
  <c r="AR177" i="19"/>
  <c r="AD177" i="19"/>
  <c r="AE176" i="19"/>
  <c r="AG177" i="19"/>
  <c r="AC177" i="19"/>
  <c r="AH177" i="19"/>
  <c r="AB177" i="19"/>
  <c r="B178" i="19"/>
  <c r="C178" i="19"/>
  <c r="A179" i="19"/>
  <c r="D178" i="19"/>
  <c r="E178" i="19"/>
  <c r="C240" i="14" l="1"/>
  <c r="H241" i="14"/>
  <c r="AF178" i="19"/>
  <c r="AR178" i="19"/>
  <c r="AD178" i="19"/>
  <c r="AE177" i="19"/>
  <c r="AH178" i="19"/>
  <c r="AG178" i="19"/>
  <c r="AC178" i="19"/>
  <c r="AB178" i="19"/>
  <c r="B179" i="19"/>
  <c r="C179" i="19"/>
  <c r="A180" i="19"/>
  <c r="E179" i="19"/>
  <c r="D179" i="19"/>
  <c r="C241" i="14" l="1"/>
  <c r="H242" i="14"/>
  <c r="AF179" i="19"/>
  <c r="AR179" i="19"/>
  <c r="AD179" i="19"/>
  <c r="AE178" i="19"/>
  <c r="AG179" i="19"/>
  <c r="AH179" i="19"/>
  <c r="AC179" i="19"/>
  <c r="AB179" i="19"/>
  <c r="B180" i="19"/>
  <c r="C180" i="19"/>
  <c r="D180" i="19"/>
  <c r="E180" i="19"/>
  <c r="A181" i="19"/>
  <c r="C242" i="14" l="1"/>
  <c r="H243" i="14"/>
  <c r="AF180" i="19"/>
  <c r="AR180" i="19"/>
  <c r="AD180" i="19"/>
  <c r="AE179" i="19"/>
  <c r="AH180" i="19"/>
  <c r="AG180" i="19"/>
  <c r="AC180" i="19"/>
  <c r="AB180" i="19"/>
  <c r="E181" i="19"/>
  <c r="C181" i="19"/>
  <c r="D181" i="19"/>
  <c r="A182" i="19"/>
  <c r="B181" i="19"/>
  <c r="C243" i="14" l="1"/>
  <c r="H244" i="14"/>
  <c r="AF181" i="19"/>
  <c r="AR181" i="19"/>
  <c r="AD181" i="19"/>
  <c r="AE180" i="19"/>
  <c r="AC181" i="19"/>
  <c r="AH181" i="19"/>
  <c r="AG181" i="19"/>
  <c r="AB181" i="19"/>
  <c r="C182" i="19"/>
  <c r="A183" i="19"/>
  <c r="D182" i="19"/>
  <c r="E182" i="19"/>
  <c r="B182" i="19"/>
  <c r="C244" i="14" l="1"/>
  <c r="H245" i="14"/>
  <c r="AF182" i="19"/>
  <c r="AR182" i="19"/>
  <c r="AD182" i="19"/>
  <c r="AE181" i="19"/>
  <c r="AH182" i="19"/>
  <c r="AC182" i="19"/>
  <c r="AG182" i="19"/>
  <c r="AB182" i="19"/>
  <c r="B183" i="19"/>
  <c r="C183" i="19"/>
  <c r="A184" i="19"/>
  <c r="D183" i="19"/>
  <c r="E183" i="19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H716" i="7"/>
  <c r="H717" i="7"/>
  <c r="H718" i="7" s="1"/>
  <c r="H719" i="7" s="1"/>
  <c r="H720" i="7" s="1"/>
  <c r="H721" i="7" s="1"/>
  <c r="H722" i="7" s="1"/>
  <c r="H723" i="7" s="1"/>
  <c r="H724" i="7" s="1"/>
  <c r="H725" i="7" s="1"/>
  <c r="H726" i="7" s="1"/>
  <c r="H727" i="7" s="1"/>
  <c r="H728" i="7" s="1"/>
  <c r="H729" i="7" s="1"/>
  <c r="H730" i="7" s="1"/>
  <c r="H731" i="7" s="1"/>
  <c r="H732" i="7" s="1"/>
  <c r="H733" i="7" s="1"/>
  <c r="H734" i="7" s="1"/>
  <c r="H735" i="7" s="1"/>
  <c r="H736" i="7" s="1"/>
  <c r="H737" i="7" s="1"/>
  <c r="H738" i="7" s="1"/>
  <c r="H739" i="7" s="1"/>
  <c r="H740" i="7" s="1"/>
  <c r="H741" i="7" s="1"/>
  <c r="H742" i="7" s="1"/>
  <c r="H743" i="7" s="1"/>
  <c r="H744" i="7" s="1"/>
  <c r="H745" i="7" s="1"/>
  <c r="H746" i="7" s="1"/>
  <c r="H747" i="7" s="1"/>
  <c r="H748" i="7" s="1"/>
  <c r="H749" i="7" s="1"/>
  <c r="H750" i="7" s="1"/>
  <c r="H751" i="7" s="1"/>
  <c r="H752" i="7" s="1"/>
  <c r="H753" i="7" s="1"/>
  <c r="H754" i="7" s="1"/>
  <c r="H755" i="7" s="1"/>
  <c r="H756" i="7" s="1"/>
  <c r="H757" i="7" s="1"/>
  <c r="H758" i="7" s="1"/>
  <c r="H759" i="7" s="1"/>
  <c r="H760" i="7" s="1"/>
  <c r="H761" i="7" s="1"/>
  <c r="H762" i="7" s="1"/>
  <c r="H763" i="7" s="1"/>
  <c r="H764" i="7" s="1"/>
  <c r="H765" i="7" s="1"/>
  <c r="H766" i="7" s="1"/>
  <c r="H767" i="7" s="1"/>
  <c r="H768" i="7" s="1"/>
  <c r="H769" i="7" s="1"/>
  <c r="H770" i="7" s="1"/>
  <c r="H771" i="7" s="1"/>
  <c r="H772" i="7" s="1"/>
  <c r="H773" i="7" s="1"/>
  <c r="H774" i="7" s="1"/>
  <c r="H775" i="7" s="1"/>
  <c r="H776" i="7" s="1"/>
  <c r="H777" i="7" s="1"/>
  <c r="H778" i="7" s="1"/>
  <c r="H779" i="7" s="1"/>
  <c r="H780" i="7" s="1"/>
  <c r="H781" i="7" s="1"/>
  <c r="H782" i="7" s="1"/>
  <c r="H783" i="7" s="1"/>
  <c r="H784" i="7" s="1"/>
  <c r="H785" i="7" s="1"/>
  <c r="H786" i="7" s="1"/>
  <c r="H787" i="7" s="1"/>
  <c r="H788" i="7" s="1"/>
  <c r="H789" i="7" s="1"/>
  <c r="H790" i="7" s="1"/>
  <c r="H791" i="7" s="1"/>
  <c r="H792" i="7" s="1"/>
  <c r="H793" i="7" s="1"/>
  <c r="H794" i="7" s="1"/>
  <c r="H795" i="7" s="1"/>
  <c r="H796" i="7" s="1"/>
  <c r="H797" i="7" s="1"/>
  <c r="H798" i="7" s="1"/>
  <c r="H799" i="7" s="1"/>
  <c r="H800" i="7" s="1"/>
  <c r="H801" i="7" s="1"/>
  <c r="H802" i="7" s="1"/>
  <c r="H803" i="7" s="1"/>
  <c r="H804" i="7" s="1"/>
  <c r="H805" i="7" s="1"/>
  <c r="H806" i="7" s="1"/>
  <c r="H807" i="7" s="1"/>
  <c r="H808" i="7" s="1"/>
  <c r="H809" i="7" s="1"/>
  <c r="H810" i="7" s="1"/>
  <c r="H811" i="7" s="1"/>
  <c r="H812" i="7" s="1"/>
  <c r="H813" i="7" s="1"/>
  <c r="H814" i="7" s="1"/>
  <c r="H815" i="7" s="1"/>
  <c r="H816" i="7" s="1"/>
  <c r="H817" i="7" s="1"/>
  <c r="H818" i="7" s="1"/>
  <c r="H819" i="7" s="1"/>
  <c r="H820" i="7" s="1"/>
  <c r="H821" i="7" s="1"/>
  <c r="H822" i="7" s="1"/>
  <c r="H823" i="7" s="1"/>
  <c r="H824" i="7" s="1"/>
  <c r="H825" i="7" s="1"/>
  <c r="H826" i="7" s="1"/>
  <c r="H827" i="7" s="1"/>
  <c r="H828" i="7" s="1"/>
  <c r="H829" i="7" s="1"/>
  <c r="H830" i="7" s="1"/>
  <c r="H831" i="7" s="1"/>
  <c r="H832" i="7" s="1"/>
  <c r="H833" i="7" s="1"/>
  <c r="H834" i="7" s="1"/>
  <c r="H835" i="7" s="1"/>
  <c r="H836" i="7" s="1"/>
  <c r="H837" i="7" s="1"/>
  <c r="H838" i="7" s="1"/>
  <c r="H839" i="7" s="1"/>
  <c r="H840" i="7" s="1"/>
  <c r="H841" i="7" s="1"/>
  <c r="H842" i="7" s="1"/>
  <c r="H843" i="7" s="1"/>
  <c r="H844" i="7" s="1"/>
  <c r="H845" i="7" s="1"/>
  <c r="H846" i="7" s="1"/>
  <c r="H847" i="7" s="1"/>
  <c r="H848" i="7" s="1"/>
  <c r="H849" i="7" s="1"/>
  <c r="H850" i="7" s="1"/>
  <c r="H851" i="7" s="1"/>
  <c r="H852" i="7" s="1"/>
  <c r="H853" i="7" s="1"/>
  <c r="H854" i="7" s="1"/>
  <c r="H855" i="7" s="1"/>
  <c r="H856" i="7" s="1"/>
  <c r="H857" i="7" s="1"/>
  <c r="H858" i="7" s="1"/>
  <c r="H859" i="7" s="1"/>
  <c r="H860" i="7" s="1"/>
  <c r="H861" i="7" s="1"/>
  <c r="H862" i="7" s="1"/>
  <c r="H863" i="7" s="1"/>
  <c r="H864" i="7" s="1"/>
  <c r="H865" i="7" s="1"/>
  <c r="H866" i="7" s="1"/>
  <c r="H867" i="7" s="1"/>
  <c r="H868" i="7" s="1"/>
  <c r="H869" i="7" s="1"/>
  <c r="H870" i="7" s="1"/>
  <c r="H871" i="7" s="1"/>
  <c r="H872" i="7" s="1"/>
  <c r="H873" i="7" s="1"/>
  <c r="H874" i="7" s="1"/>
  <c r="H875" i="7" s="1"/>
  <c r="H876" i="7" s="1"/>
  <c r="H877" i="7" s="1"/>
  <c r="H878" i="7" s="1"/>
  <c r="H879" i="7" s="1"/>
  <c r="H880" i="7" s="1"/>
  <c r="H881" i="7" s="1"/>
  <c r="H882" i="7" s="1"/>
  <c r="H883" i="7" s="1"/>
  <c r="H884" i="7" s="1"/>
  <c r="H885" i="7" s="1"/>
  <c r="H886" i="7" s="1"/>
  <c r="H887" i="7" s="1"/>
  <c r="H888" i="7" s="1"/>
  <c r="H889" i="7" s="1"/>
  <c r="H890" i="7" s="1"/>
  <c r="H891" i="7" s="1"/>
  <c r="H892" i="7" s="1"/>
  <c r="H893" i="7" s="1"/>
  <c r="H894" i="7" s="1"/>
  <c r="H895" i="7" s="1"/>
  <c r="H896" i="7" s="1"/>
  <c r="H897" i="7" s="1"/>
  <c r="H898" i="7" s="1"/>
  <c r="H899" i="7" s="1"/>
  <c r="H900" i="7" s="1"/>
  <c r="H901" i="7" s="1"/>
  <c r="H902" i="7" s="1"/>
  <c r="H903" i="7" s="1"/>
  <c r="H904" i="7" s="1"/>
  <c r="H905" i="7" s="1"/>
  <c r="H906" i="7" s="1"/>
  <c r="H907" i="7" s="1"/>
  <c r="H908" i="7" s="1"/>
  <c r="H909" i="7" s="1"/>
  <c r="H910" i="7" s="1"/>
  <c r="H911" i="7" s="1"/>
  <c r="H912" i="7" s="1"/>
  <c r="H913" i="7" s="1"/>
  <c r="H914" i="7" s="1"/>
  <c r="H915" i="7" s="1"/>
  <c r="H916" i="7" s="1"/>
  <c r="H917" i="7" s="1"/>
  <c r="H918" i="7" s="1"/>
  <c r="H919" i="7" s="1"/>
  <c r="H920" i="7" s="1"/>
  <c r="H921" i="7" s="1"/>
  <c r="H922" i="7" s="1"/>
  <c r="H923" i="7" s="1"/>
  <c r="H924" i="7" s="1"/>
  <c r="H925" i="7" s="1"/>
  <c r="H926" i="7" s="1"/>
  <c r="H927" i="7" s="1"/>
  <c r="H928" i="7" s="1"/>
  <c r="H929" i="7" s="1"/>
  <c r="H930" i="7" s="1"/>
  <c r="H931" i="7" s="1"/>
  <c r="H932" i="7" s="1"/>
  <c r="H933" i="7" s="1"/>
  <c r="H934" i="7" s="1"/>
  <c r="H935" i="7" s="1"/>
  <c r="H936" i="7" s="1"/>
  <c r="H937" i="7" s="1"/>
  <c r="H938" i="7" s="1"/>
  <c r="H939" i="7" s="1"/>
  <c r="H940" i="7" s="1"/>
  <c r="H941" i="7" s="1"/>
  <c r="H942" i="7" s="1"/>
  <c r="H943" i="7" s="1"/>
  <c r="H944" i="7" s="1"/>
  <c r="H945" i="7" s="1"/>
  <c r="H946" i="7" s="1"/>
  <c r="H947" i="7" s="1"/>
  <c r="H948" i="7" s="1"/>
  <c r="H949" i="7" s="1"/>
  <c r="H950" i="7" s="1"/>
  <c r="H951" i="7" s="1"/>
  <c r="H952" i="7" s="1"/>
  <c r="H953" i="7" s="1"/>
  <c r="H954" i="7" s="1"/>
  <c r="H955" i="7" s="1"/>
  <c r="H956" i="7" s="1"/>
  <c r="H957" i="7" s="1"/>
  <c r="H958" i="7" s="1"/>
  <c r="H959" i="7" s="1"/>
  <c r="H960" i="7" s="1"/>
  <c r="H961" i="7" s="1"/>
  <c r="H962" i="7" s="1"/>
  <c r="H963" i="7" s="1"/>
  <c r="H964" i="7" s="1"/>
  <c r="H965" i="7" s="1"/>
  <c r="H966" i="7" s="1"/>
  <c r="H967" i="7" s="1"/>
  <c r="H968" i="7" s="1"/>
  <c r="H969" i="7" s="1"/>
  <c r="H970" i="7" s="1"/>
  <c r="H971" i="7" s="1"/>
  <c r="H972" i="7" s="1"/>
  <c r="H973" i="7" s="1"/>
  <c r="H974" i="7" s="1"/>
  <c r="H975" i="7" s="1"/>
  <c r="H976" i="7" s="1"/>
  <c r="H977" i="7" s="1"/>
  <c r="H978" i="7" s="1"/>
  <c r="H979" i="7" s="1"/>
  <c r="H980" i="7" s="1"/>
  <c r="H981" i="7" s="1"/>
  <c r="H982" i="7" s="1"/>
  <c r="H983" i="7" s="1"/>
  <c r="H984" i="7" s="1"/>
  <c r="H985" i="7" s="1"/>
  <c r="H986" i="7" s="1"/>
  <c r="H987" i="7" s="1"/>
  <c r="H988" i="7" s="1"/>
  <c r="H989" i="7" s="1"/>
  <c r="H990" i="7" s="1"/>
  <c r="H991" i="7" s="1"/>
  <c r="H992" i="7" s="1"/>
  <c r="H993" i="7" s="1"/>
  <c r="H994" i="7" s="1"/>
  <c r="H995" i="7" s="1"/>
  <c r="H996" i="7" s="1"/>
  <c r="H997" i="7" s="1"/>
  <c r="H998" i="7" s="1"/>
  <c r="H999" i="7" s="1"/>
  <c r="H1000" i="7" s="1"/>
  <c r="H1001" i="7" s="1"/>
  <c r="H1002" i="7" s="1"/>
  <c r="H1003" i="7" s="1"/>
  <c r="H1004" i="7" s="1"/>
  <c r="H1005" i="7" s="1"/>
  <c r="H1006" i="7" s="1"/>
  <c r="H1007" i="7" s="1"/>
  <c r="C245" i="14" l="1"/>
  <c r="H246" i="14"/>
  <c r="AF183" i="19"/>
  <c r="AR183" i="19"/>
  <c r="AD183" i="19"/>
  <c r="AE182" i="19"/>
  <c r="AH183" i="19"/>
  <c r="AG183" i="19"/>
  <c r="AC183" i="19"/>
  <c r="AB183" i="19"/>
  <c r="B184" i="19"/>
  <c r="C184" i="19"/>
  <c r="A185" i="19"/>
  <c r="D184" i="19"/>
  <c r="E184" i="19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C246" i="14" l="1"/>
  <c r="H247" i="14"/>
  <c r="AF184" i="19"/>
  <c r="AR184" i="19"/>
  <c r="AD184" i="19"/>
  <c r="AE183" i="19"/>
  <c r="AH184" i="19"/>
  <c r="AC184" i="19"/>
  <c r="AG184" i="19"/>
  <c r="AB184" i="19"/>
  <c r="B185" i="19"/>
  <c r="C185" i="19"/>
  <c r="A186" i="19"/>
  <c r="D185" i="19"/>
  <c r="E185" i="19"/>
  <c r="C247" i="14" l="1"/>
  <c r="H248" i="14"/>
  <c r="AF185" i="19"/>
  <c r="AR185" i="19"/>
  <c r="AD185" i="19"/>
  <c r="AE184" i="19"/>
  <c r="AG185" i="19"/>
  <c r="AC185" i="19"/>
  <c r="AH185" i="19"/>
  <c r="AB185" i="19"/>
  <c r="B186" i="19"/>
  <c r="C186" i="19"/>
  <c r="D186" i="19"/>
  <c r="E186" i="19"/>
  <c r="A187" i="19"/>
  <c r="C248" i="14" l="1"/>
  <c r="H249" i="14"/>
  <c r="AF186" i="19"/>
  <c r="AR186" i="19"/>
  <c r="AD186" i="19"/>
  <c r="AE185" i="19"/>
  <c r="AH186" i="19"/>
  <c r="AG186" i="19"/>
  <c r="AC186" i="19"/>
  <c r="AB186" i="19"/>
  <c r="E187" i="19"/>
  <c r="D187" i="19"/>
  <c r="B187" i="19"/>
  <c r="C187" i="19"/>
  <c r="A188" i="19"/>
  <c r="C249" i="14" l="1"/>
  <c r="H250" i="14"/>
  <c r="AF187" i="19"/>
  <c r="AR187" i="19"/>
  <c r="AD187" i="19"/>
  <c r="AE186" i="19"/>
  <c r="AH187" i="19"/>
  <c r="AC187" i="19"/>
  <c r="AG187" i="19"/>
  <c r="AB187" i="19"/>
  <c r="C188" i="19"/>
  <c r="A189" i="19"/>
  <c r="D188" i="19"/>
  <c r="E188" i="19"/>
  <c r="B188" i="19"/>
  <c r="C250" i="14" l="1"/>
  <c r="H251" i="14"/>
  <c r="AF188" i="19"/>
  <c r="AR188" i="19"/>
  <c r="AD188" i="19"/>
  <c r="AE187" i="19"/>
  <c r="AH188" i="19"/>
  <c r="AC188" i="19"/>
  <c r="AG188" i="19"/>
  <c r="AB188" i="19"/>
  <c r="B189" i="19"/>
  <c r="C189" i="19"/>
  <c r="A190" i="19"/>
  <c r="E189" i="19"/>
  <c r="D189" i="19"/>
  <c r="C251" i="14" l="1"/>
  <c r="H252" i="14"/>
  <c r="AF189" i="19"/>
  <c r="AR189" i="19"/>
  <c r="AD189" i="19"/>
  <c r="AE188" i="19"/>
  <c r="AG189" i="19"/>
  <c r="AH189" i="19"/>
  <c r="AC189" i="19"/>
  <c r="AB189" i="19"/>
  <c r="C190" i="19"/>
  <c r="A191" i="19"/>
  <c r="D190" i="19"/>
  <c r="E190" i="19"/>
  <c r="B190" i="19"/>
  <c r="C252" i="14" l="1"/>
  <c r="H253" i="14"/>
  <c r="AF190" i="19"/>
  <c r="AR190" i="19"/>
  <c r="AD190" i="19"/>
  <c r="AE189" i="19"/>
  <c r="AH190" i="19"/>
  <c r="AC190" i="19"/>
  <c r="AG190" i="19"/>
  <c r="AB190" i="19"/>
  <c r="B191" i="19"/>
  <c r="C191" i="19"/>
  <c r="A192" i="19"/>
  <c r="D191" i="19"/>
  <c r="E191" i="19"/>
  <c r="C253" i="14" l="1"/>
  <c r="H254" i="14"/>
  <c r="AF191" i="19"/>
  <c r="AR191" i="19"/>
  <c r="AD191" i="19"/>
  <c r="AE190" i="19"/>
  <c r="AH191" i="19"/>
  <c r="AC191" i="19"/>
  <c r="AG191" i="19"/>
  <c r="AB191" i="19"/>
  <c r="A193" i="19"/>
  <c r="B192" i="19"/>
  <c r="C192" i="19"/>
  <c r="D192" i="19"/>
  <c r="E192" i="19"/>
  <c r="C254" i="14" l="1"/>
  <c r="H255" i="14"/>
  <c r="AF192" i="19"/>
  <c r="AR192" i="19"/>
  <c r="AD192" i="19"/>
  <c r="AE191" i="19"/>
  <c r="AH192" i="19"/>
  <c r="AC192" i="19"/>
  <c r="AG192" i="19"/>
  <c r="AB192" i="19"/>
  <c r="E193" i="19"/>
  <c r="B193" i="19"/>
  <c r="D193" i="19"/>
  <c r="A194" i="19"/>
  <c r="C193" i="19"/>
  <c r="Q695" i="15"/>
  <c r="Q696" i="15"/>
  <c r="Q697" i="15"/>
  <c r="Q698" i="15"/>
  <c r="Q700" i="15"/>
  <c r="Q701" i="15"/>
  <c r="Q702" i="15"/>
  <c r="Q703" i="15"/>
  <c r="Q704" i="15"/>
  <c r="Q705" i="15"/>
  <c r="Q706" i="15"/>
  <c r="Q707" i="15"/>
  <c r="Q708" i="15"/>
  <c r="Q709" i="15"/>
  <c r="Q710" i="15"/>
  <c r="Q712" i="15"/>
  <c r="Q713" i="15"/>
  <c r="Q714" i="15"/>
  <c r="Q715" i="15"/>
  <c r="Q716" i="15"/>
  <c r="C255" i="14" l="1"/>
  <c r="H256" i="14"/>
  <c r="AF193" i="19"/>
  <c r="AR193" i="19"/>
  <c r="AD193" i="19"/>
  <c r="AE192" i="19"/>
  <c r="AC193" i="19"/>
  <c r="AH193" i="19"/>
  <c r="AG193" i="19"/>
  <c r="AB193" i="19"/>
  <c r="C194" i="19"/>
  <c r="A195" i="19"/>
  <c r="D194" i="19"/>
  <c r="E194" i="19"/>
  <c r="B194" i="19"/>
  <c r="C256" i="14" l="1"/>
  <c r="H257" i="14"/>
  <c r="AF194" i="19"/>
  <c r="AR194" i="19"/>
  <c r="AD194" i="19"/>
  <c r="AE193" i="19"/>
  <c r="AH194" i="19"/>
  <c r="AG194" i="19"/>
  <c r="AC194" i="19"/>
  <c r="AB194" i="19"/>
  <c r="B195" i="19"/>
  <c r="C195" i="19"/>
  <c r="A196" i="19"/>
  <c r="E195" i="19"/>
  <c r="D195" i="19"/>
  <c r="C257" i="14" l="1"/>
  <c r="H258" i="14"/>
  <c r="AF195" i="19"/>
  <c r="AR195" i="19"/>
  <c r="AD195" i="19"/>
  <c r="AE194" i="19"/>
  <c r="AH195" i="19"/>
  <c r="AG195" i="19"/>
  <c r="AC195" i="19"/>
  <c r="AB195" i="19"/>
  <c r="C196" i="19"/>
  <c r="A197" i="19"/>
  <c r="D196" i="19"/>
  <c r="E196" i="19"/>
  <c r="B196" i="19"/>
  <c r="C258" i="14" l="1"/>
  <c r="H259" i="14"/>
  <c r="AF196" i="19"/>
  <c r="AR196" i="19"/>
  <c r="AD196" i="19"/>
  <c r="AE195" i="19"/>
  <c r="AH196" i="19"/>
  <c r="AG196" i="19"/>
  <c r="AC196" i="19"/>
  <c r="AB196" i="19"/>
  <c r="B197" i="19"/>
  <c r="C197" i="19"/>
  <c r="A198" i="19"/>
  <c r="D197" i="19"/>
  <c r="E197" i="19"/>
  <c r="C259" i="14" l="1"/>
  <c r="H260" i="14"/>
  <c r="AF197" i="19"/>
  <c r="AR197" i="19"/>
  <c r="AD197" i="19"/>
  <c r="AE196" i="19"/>
  <c r="AH197" i="19"/>
  <c r="AG197" i="19"/>
  <c r="AC197" i="19"/>
  <c r="AB197" i="19"/>
  <c r="B198" i="19"/>
  <c r="C198" i="19"/>
  <c r="D198" i="19"/>
  <c r="A199" i="19"/>
  <c r="E198" i="19"/>
  <c r="C260" i="14" l="1"/>
  <c r="H261" i="14"/>
  <c r="AF198" i="19"/>
  <c r="AR198" i="19"/>
  <c r="AD198" i="19"/>
  <c r="AE197" i="19"/>
  <c r="AH198" i="19"/>
  <c r="AG198" i="19"/>
  <c r="AC198" i="19"/>
  <c r="AB198" i="19"/>
  <c r="E199" i="19"/>
  <c r="B199" i="19"/>
  <c r="C199" i="19"/>
  <c r="D199" i="19"/>
  <c r="A200" i="19"/>
  <c r="C261" i="14" l="1"/>
  <c r="H262" i="14"/>
  <c r="AF199" i="19"/>
  <c r="AR199" i="19"/>
  <c r="AD199" i="19"/>
  <c r="AE198" i="19"/>
  <c r="AH199" i="19"/>
  <c r="AC199" i="19"/>
  <c r="AG199" i="19"/>
  <c r="AB199" i="19"/>
  <c r="C200" i="19"/>
  <c r="A201" i="19"/>
  <c r="D200" i="19"/>
  <c r="E200" i="19"/>
  <c r="B200" i="19"/>
  <c r="C262" i="14" l="1"/>
  <c r="H263" i="14"/>
  <c r="AF200" i="19"/>
  <c r="AR200" i="19"/>
  <c r="AD200" i="19"/>
  <c r="AE199" i="19"/>
  <c r="AH200" i="19"/>
  <c r="AG200" i="19"/>
  <c r="AC200" i="19"/>
  <c r="AB200" i="19"/>
  <c r="B201" i="19"/>
  <c r="C201" i="19"/>
  <c r="A202" i="19"/>
  <c r="E201" i="19"/>
  <c r="D201" i="19"/>
  <c r="C263" i="14" l="1"/>
  <c r="H264" i="14"/>
  <c r="AF201" i="19"/>
  <c r="AR201" i="19"/>
  <c r="AD201" i="19"/>
  <c r="AE200" i="19"/>
  <c r="AG201" i="19"/>
  <c r="AH201" i="19"/>
  <c r="AC201" i="19"/>
  <c r="AB201" i="19"/>
  <c r="C202" i="19"/>
  <c r="A203" i="19"/>
  <c r="D202" i="19"/>
  <c r="E202" i="19"/>
  <c r="B202" i="19"/>
  <c r="C264" i="14" l="1"/>
  <c r="H265" i="14"/>
  <c r="AF202" i="19"/>
  <c r="AR202" i="19"/>
  <c r="AD202" i="19"/>
  <c r="AE201" i="19"/>
  <c r="AH202" i="19"/>
  <c r="AC202" i="19"/>
  <c r="AG202" i="19"/>
  <c r="AB202" i="19"/>
  <c r="B203" i="19"/>
  <c r="C203" i="19"/>
  <c r="A204" i="19"/>
  <c r="D203" i="19"/>
  <c r="E203" i="19"/>
  <c r="C265" i="14" l="1"/>
  <c r="H266" i="14"/>
  <c r="AF203" i="19"/>
  <c r="AR203" i="19"/>
  <c r="AD203" i="19"/>
  <c r="AE202" i="19"/>
  <c r="AH203" i="19"/>
  <c r="AC203" i="19"/>
  <c r="AG203" i="19"/>
  <c r="AB203" i="19"/>
  <c r="B204" i="19"/>
  <c r="C204" i="19"/>
  <c r="D204" i="19"/>
  <c r="E204" i="19"/>
  <c r="A205" i="19"/>
  <c r="C266" i="14" l="1"/>
  <c r="H267" i="14"/>
  <c r="AF204" i="19"/>
  <c r="AR204" i="19"/>
  <c r="AD204" i="19"/>
  <c r="AE203" i="19"/>
  <c r="AH204" i="19"/>
  <c r="AC204" i="19"/>
  <c r="AG204" i="19"/>
  <c r="AB204" i="19"/>
  <c r="E205" i="19"/>
  <c r="A206" i="19"/>
  <c r="B205" i="19"/>
  <c r="C205" i="19"/>
  <c r="D205" i="19"/>
  <c r="C267" i="14" l="1"/>
  <c r="H268" i="14"/>
  <c r="AF205" i="19"/>
  <c r="AR205" i="19"/>
  <c r="AD205" i="19"/>
  <c r="AE204" i="19"/>
  <c r="AC205" i="19"/>
  <c r="AH205" i="19"/>
  <c r="AG205" i="19"/>
  <c r="AB205" i="19"/>
  <c r="C206" i="19"/>
  <c r="A207" i="19"/>
  <c r="D206" i="19"/>
  <c r="B206" i="19"/>
  <c r="E206" i="19"/>
  <c r="C268" i="14" l="1"/>
  <c r="H269" i="14"/>
  <c r="AF206" i="19"/>
  <c r="AR206" i="19"/>
  <c r="AD206" i="19"/>
  <c r="AE205" i="19"/>
  <c r="AH206" i="19"/>
  <c r="AC206" i="19"/>
  <c r="AG206" i="19"/>
  <c r="AB206" i="19"/>
  <c r="B207" i="19"/>
  <c r="E207" i="19"/>
  <c r="A208" i="19"/>
  <c r="C207" i="19"/>
  <c r="D207" i="19"/>
  <c r="Q678" i="15"/>
  <c r="Q679" i="15"/>
  <c r="Q680" i="15"/>
  <c r="Q681" i="15"/>
  <c r="Q682" i="15"/>
  <c r="Q683" i="15"/>
  <c r="Q684" i="15"/>
  <c r="Q685" i="15"/>
  <c r="Q686" i="15"/>
  <c r="Q687" i="15"/>
  <c r="Q688" i="15"/>
  <c r="Q689" i="15"/>
  <c r="Q690" i="15"/>
  <c r="Q691" i="15"/>
  <c r="Q692" i="15"/>
  <c r="Q693" i="15"/>
  <c r="Q694" i="15"/>
  <c r="C269" i="14" l="1"/>
  <c r="H270" i="14"/>
  <c r="AF207" i="19"/>
  <c r="AR207" i="19"/>
  <c r="AD207" i="19"/>
  <c r="AE206" i="19"/>
  <c r="AH207" i="19"/>
  <c r="AC207" i="19"/>
  <c r="AG207" i="19"/>
  <c r="AB207" i="19"/>
  <c r="C208" i="19"/>
  <c r="A209" i="19"/>
  <c r="D208" i="19"/>
  <c r="B208" i="19"/>
  <c r="E208" i="19"/>
  <c r="Q677" i="15"/>
  <c r="C270" i="14" l="1"/>
  <c r="H271" i="14"/>
  <c r="AF208" i="19"/>
  <c r="AR208" i="19"/>
  <c r="AD208" i="19"/>
  <c r="AE207" i="19"/>
  <c r="AH208" i="19"/>
  <c r="AC208" i="19"/>
  <c r="AG208" i="19"/>
  <c r="AB208" i="19"/>
  <c r="B209" i="19"/>
  <c r="A210" i="19"/>
  <c r="C209" i="19"/>
  <c r="D209" i="19"/>
  <c r="E209" i="19"/>
  <c r="C271" i="14" l="1"/>
  <c r="H272" i="14"/>
  <c r="AF209" i="19"/>
  <c r="AR209" i="19"/>
  <c r="AD209" i="19"/>
  <c r="AE208" i="19"/>
  <c r="AH209" i="19"/>
  <c r="AG209" i="19"/>
  <c r="AC209" i="19"/>
  <c r="AB209" i="19"/>
  <c r="A211" i="19"/>
  <c r="B210" i="19"/>
  <c r="D210" i="19"/>
  <c r="E210" i="19"/>
  <c r="C210" i="19"/>
  <c r="C272" i="14" l="1"/>
  <c r="H273" i="14"/>
  <c r="AF210" i="19"/>
  <c r="AR210" i="19"/>
  <c r="AD210" i="19"/>
  <c r="AE209" i="19"/>
  <c r="AH210" i="19"/>
  <c r="AC210" i="19"/>
  <c r="AG210" i="19"/>
  <c r="AB210" i="19"/>
  <c r="E211" i="19"/>
  <c r="A212" i="19"/>
  <c r="B211" i="19"/>
  <c r="C211" i="19"/>
  <c r="D211" i="19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673" i="6"/>
  <c r="C273" i="14" l="1"/>
  <c r="H274" i="14"/>
  <c r="AF211" i="19"/>
  <c r="AR211" i="19"/>
  <c r="AD211" i="19"/>
  <c r="AE210" i="19"/>
  <c r="AH211" i="19"/>
  <c r="AG211" i="19"/>
  <c r="AC211" i="19"/>
  <c r="AB211" i="19"/>
  <c r="C212" i="19"/>
  <c r="A213" i="19"/>
  <c r="B212" i="19"/>
  <c r="D212" i="19"/>
  <c r="E212" i="19"/>
  <c r="C274" i="14" l="1"/>
  <c r="H275" i="14"/>
  <c r="AF212" i="19"/>
  <c r="AR212" i="19"/>
  <c r="AD212" i="19"/>
  <c r="AE211" i="19"/>
  <c r="AH212" i="19"/>
  <c r="AG212" i="19"/>
  <c r="AC212" i="19"/>
  <c r="AB212" i="19"/>
  <c r="E213" i="19"/>
  <c r="B213" i="19"/>
  <c r="C213" i="19"/>
  <c r="D213" i="19"/>
  <c r="A214" i="19"/>
  <c r="C275" i="14" l="1"/>
  <c r="H276" i="14"/>
  <c r="AF213" i="19"/>
  <c r="AR213" i="19"/>
  <c r="AD213" i="19"/>
  <c r="AE212" i="19"/>
  <c r="AG213" i="19"/>
  <c r="AH213" i="19"/>
  <c r="AC213" i="19"/>
  <c r="AB213" i="19"/>
  <c r="C214" i="19"/>
  <c r="A215" i="19"/>
  <c r="B214" i="19"/>
  <c r="D214" i="19"/>
  <c r="E214" i="19"/>
  <c r="C276" i="14" l="1"/>
  <c r="H277" i="14"/>
  <c r="AF214" i="19"/>
  <c r="AR214" i="19"/>
  <c r="AD214" i="19"/>
  <c r="AE213" i="19"/>
  <c r="AH214" i="19"/>
  <c r="AC214" i="19"/>
  <c r="AG214" i="19"/>
  <c r="AB214" i="19"/>
  <c r="C215" i="19"/>
  <c r="D215" i="19"/>
  <c r="E215" i="19"/>
  <c r="A216" i="19"/>
  <c r="B215" i="19"/>
  <c r="C277" i="14" l="1"/>
  <c r="H278" i="14"/>
  <c r="AF215" i="19"/>
  <c r="AR215" i="19"/>
  <c r="AD215" i="19"/>
  <c r="AE214" i="19"/>
  <c r="AH215" i="19"/>
  <c r="AC215" i="19"/>
  <c r="AG215" i="19"/>
  <c r="AB215" i="19"/>
  <c r="C216" i="19"/>
  <c r="D216" i="19"/>
  <c r="E216" i="19"/>
  <c r="A217" i="19"/>
  <c r="B216" i="19"/>
  <c r="C278" i="14" l="1"/>
  <c r="H279" i="14"/>
  <c r="AF216" i="19"/>
  <c r="AR216" i="19"/>
  <c r="AD216" i="19"/>
  <c r="AE215" i="19"/>
  <c r="AH216" i="19"/>
  <c r="AC216" i="19"/>
  <c r="AG216" i="19"/>
  <c r="AB216" i="19"/>
  <c r="E217" i="19"/>
  <c r="C217" i="19"/>
  <c r="D217" i="19"/>
  <c r="A218" i="19"/>
  <c r="B217" i="19"/>
  <c r="Q673" i="15"/>
  <c r="Q674" i="15"/>
  <c r="Q675" i="15"/>
  <c r="Q676" i="15"/>
  <c r="Q670" i="15"/>
  <c r="Q671" i="15"/>
  <c r="Q672" i="15"/>
  <c r="C279" i="14" l="1"/>
  <c r="H280" i="14"/>
  <c r="AF217" i="19"/>
  <c r="AR217" i="19"/>
  <c r="AD217" i="19"/>
  <c r="AE216" i="19"/>
  <c r="AH217" i="19"/>
  <c r="AC217" i="19"/>
  <c r="AG217" i="19"/>
  <c r="AB217" i="19"/>
  <c r="C218" i="19"/>
  <c r="A219" i="19"/>
  <c r="D218" i="19"/>
  <c r="E218" i="19"/>
  <c r="B218" i="19"/>
  <c r="Q669" i="15"/>
  <c r="C280" i="14" l="1"/>
  <c r="H281" i="14"/>
  <c r="AF218" i="19"/>
  <c r="AR218" i="19"/>
  <c r="AD218" i="19"/>
  <c r="AE217" i="19"/>
  <c r="AH218" i="19"/>
  <c r="AC218" i="19"/>
  <c r="AG218" i="19"/>
  <c r="AB218" i="19"/>
  <c r="E219" i="19"/>
  <c r="D219" i="19"/>
  <c r="A220" i="19"/>
  <c r="B219" i="19"/>
  <c r="C219" i="19"/>
  <c r="C281" i="14" l="1"/>
  <c r="H282" i="14"/>
  <c r="AF219" i="19"/>
  <c r="AR219" i="19"/>
  <c r="AD219" i="19"/>
  <c r="AE218" i="19"/>
  <c r="AH219" i="19"/>
  <c r="AC219" i="19"/>
  <c r="AG219" i="19"/>
  <c r="AB219" i="19"/>
  <c r="C220" i="19"/>
  <c r="A221" i="19"/>
  <c r="E220" i="19"/>
  <c r="B220" i="19"/>
  <c r="D220" i="19"/>
  <c r="C282" i="14" l="1"/>
  <c r="H283" i="14"/>
  <c r="AF220" i="19"/>
  <c r="AR220" i="19"/>
  <c r="AD220" i="19"/>
  <c r="AE219" i="19"/>
  <c r="AH220" i="19"/>
  <c r="AC220" i="19"/>
  <c r="AG220" i="19"/>
  <c r="AB220" i="19"/>
  <c r="E221" i="19"/>
  <c r="A222" i="19"/>
  <c r="B221" i="19"/>
  <c r="C221" i="19"/>
  <c r="D221" i="19"/>
  <c r="C283" i="14" l="1"/>
  <c r="H284" i="14"/>
  <c r="AF221" i="19"/>
  <c r="AR221" i="19"/>
  <c r="AD221" i="19"/>
  <c r="AE220" i="19"/>
  <c r="AG221" i="19"/>
  <c r="AH221" i="19"/>
  <c r="AC221" i="19"/>
  <c r="AB221" i="19"/>
  <c r="E222" i="19"/>
  <c r="A223" i="19"/>
  <c r="B222" i="19"/>
  <c r="C222" i="19"/>
  <c r="D222" i="19"/>
  <c r="C284" i="14" l="1"/>
  <c r="H285" i="14"/>
  <c r="AF222" i="19"/>
  <c r="AR222" i="19"/>
  <c r="AD222" i="19"/>
  <c r="AE221" i="19"/>
  <c r="AH222" i="19"/>
  <c r="AC222" i="19"/>
  <c r="AG222" i="19"/>
  <c r="AB222" i="19"/>
  <c r="E223" i="19"/>
  <c r="A224" i="19"/>
  <c r="B223" i="19"/>
  <c r="C223" i="19"/>
  <c r="D223" i="19"/>
  <c r="Q667" i="15"/>
  <c r="Q668" i="15"/>
  <c r="C285" i="14" l="1"/>
  <c r="H286" i="14"/>
  <c r="AF223" i="19"/>
  <c r="AR223" i="19"/>
  <c r="AD223" i="19"/>
  <c r="AE222" i="19"/>
  <c r="AH223" i="19"/>
  <c r="AC223" i="19"/>
  <c r="AG223" i="19"/>
  <c r="AB223" i="19"/>
  <c r="C224" i="19"/>
  <c r="A225" i="19"/>
  <c r="B224" i="19"/>
  <c r="D224" i="19"/>
  <c r="E224" i="19"/>
  <c r="C286" i="14" l="1"/>
  <c r="H287" i="14"/>
  <c r="AF224" i="19"/>
  <c r="AR224" i="19"/>
  <c r="AD224" i="19"/>
  <c r="AE223" i="19"/>
  <c r="AH224" i="19"/>
  <c r="AC224" i="19"/>
  <c r="AG224" i="19"/>
  <c r="AB224" i="19"/>
  <c r="E225" i="19"/>
  <c r="A226" i="19"/>
  <c r="B225" i="19"/>
  <c r="C225" i="19"/>
  <c r="D225" i="19"/>
  <c r="C287" i="14" l="1"/>
  <c r="H288" i="14"/>
  <c r="AF225" i="19"/>
  <c r="AR225" i="19"/>
  <c r="AD225" i="19"/>
  <c r="AE224" i="19"/>
  <c r="AG225" i="19"/>
  <c r="AH225" i="19"/>
  <c r="AC225" i="19"/>
  <c r="AB225" i="19"/>
  <c r="C226" i="19"/>
  <c r="A227" i="19"/>
  <c r="B226" i="19"/>
  <c r="D226" i="19"/>
  <c r="E226" i="19"/>
  <c r="C288" i="14" l="1"/>
  <c r="H289" i="14"/>
  <c r="AF226" i="19"/>
  <c r="AR226" i="19"/>
  <c r="AD226" i="19"/>
  <c r="AE225" i="19"/>
  <c r="AH226" i="19"/>
  <c r="AG226" i="19"/>
  <c r="AC226" i="19"/>
  <c r="AB226" i="19"/>
  <c r="A228" i="19"/>
  <c r="B227" i="19"/>
  <c r="C227" i="19"/>
  <c r="D227" i="19"/>
  <c r="E227" i="19"/>
  <c r="Q663" i="15"/>
  <c r="Q664" i="15"/>
  <c r="Q665" i="15"/>
  <c r="Q666" i="15"/>
  <c r="Q662" i="15"/>
  <c r="C289" i="14" l="1"/>
  <c r="H290" i="14"/>
  <c r="AF227" i="19"/>
  <c r="AR227" i="19"/>
  <c r="AD227" i="19"/>
  <c r="AE226" i="19"/>
  <c r="AH227" i="19"/>
  <c r="AG227" i="19"/>
  <c r="AC227" i="19"/>
  <c r="AB227" i="19"/>
  <c r="A229" i="19"/>
  <c r="B228" i="19"/>
  <c r="C228" i="19"/>
  <c r="D228" i="19"/>
  <c r="E228" i="19"/>
  <c r="C290" i="14" l="1"/>
  <c r="H291" i="14"/>
  <c r="AF228" i="19"/>
  <c r="AR228" i="19"/>
  <c r="AD228" i="19"/>
  <c r="AE227" i="19"/>
  <c r="AH228" i="19"/>
  <c r="AG228" i="19"/>
  <c r="AC228" i="19"/>
  <c r="AB228" i="19"/>
  <c r="E229" i="19"/>
  <c r="A230" i="19"/>
  <c r="B229" i="19"/>
  <c r="C229" i="19"/>
  <c r="D229" i="19"/>
  <c r="C291" i="14" l="1"/>
  <c r="H292" i="14"/>
  <c r="AF229" i="19"/>
  <c r="AR229" i="19"/>
  <c r="AD229" i="19"/>
  <c r="AE228" i="19"/>
  <c r="AH229" i="19"/>
  <c r="AG229" i="19"/>
  <c r="AC229" i="19"/>
  <c r="AB229" i="19"/>
  <c r="C230" i="19"/>
  <c r="A231" i="19"/>
  <c r="B230" i="19"/>
  <c r="D230" i="19"/>
  <c r="E230" i="19"/>
  <c r="C292" i="14" l="1"/>
  <c r="H293" i="14"/>
  <c r="AF230" i="19"/>
  <c r="AR230" i="19"/>
  <c r="AD230" i="19"/>
  <c r="AE229" i="19"/>
  <c r="AH230" i="19"/>
  <c r="AG230" i="19"/>
  <c r="AC230" i="19"/>
  <c r="AB230" i="19"/>
  <c r="E231" i="19"/>
  <c r="A232" i="19"/>
  <c r="B231" i="19"/>
  <c r="C231" i="19"/>
  <c r="D231" i="19"/>
  <c r="C293" i="14" l="1"/>
  <c r="H294" i="14"/>
  <c r="AF231" i="19"/>
  <c r="AR231" i="19"/>
  <c r="AD231" i="19"/>
  <c r="AE230" i="19"/>
  <c r="AH231" i="19"/>
  <c r="AG231" i="19"/>
  <c r="AC231" i="19"/>
  <c r="AB231" i="19"/>
  <c r="C232" i="19"/>
  <c r="A233" i="19"/>
  <c r="B232" i="19"/>
  <c r="D232" i="19"/>
  <c r="E232" i="19"/>
  <c r="C294" i="14" l="1"/>
  <c r="H295" i="14"/>
  <c r="AF232" i="19"/>
  <c r="AR232" i="19"/>
  <c r="AD232" i="19"/>
  <c r="AE231" i="19"/>
  <c r="AH232" i="19"/>
  <c r="AG232" i="19"/>
  <c r="AC232" i="19"/>
  <c r="AB232" i="19"/>
  <c r="B233" i="19"/>
  <c r="C233" i="19"/>
  <c r="D233" i="19"/>
  <c r="E233" i="19"/>
  <c r="A234" i="19"/>
  <c r="C295" i="14" l="1"/>
  <c r="H296" i="14"/>
  <c r="AF233" i="19"/>
  <c r="AR233" i="19"/>
  <c r="AD233" i="19"/>
  <c r="AE232" i="19"/>
  <c r="AH233" i="19"/>
  <c r="AG233" i="19"/>
  <c r="AC233" i="19"/>
  <c r="AB233" i="19"/>
  <c r="B234" i="19"/>
  <c r="C234" i="19"/>
  <c r="D234" i="19"/>
  <c r="E234" i="19"/>
  <c r="A235" i="19"/>
  <c r="C296" i="14" l="1"/>
  <c r="H297" i="14"/>
  <c r="AF234" i="19"/>
  <c r="AR234" i="19"/>
  <c r="AD234" i="19"/>
  <c r="AE233" i="19"/>
  <c r="AH234" i="19"/>
  <c r="AG234" i="19"/>
  <c r="AC234" i="19"/>
  <c r="AB234" i="19"/>
  <c r="E235" i="19"/>
  <c r="B235" i="19"/>
  <c r="C235" i="19"/>
  <c r="D235" i="19"/>
  <c r="A236" i="19"/>
  <c r="C297" i="14" l="1"/>
  <c r="H298" i="14"/>
  <c r="AF235" i="19"/>
  <c r="AR235" i="19"/>
  <c r="AD235" i="19"/>
  <c r="AE234" i="19"/>
  <c r="AH235" i="19"/>
  <c r="AG235" i="19"/>
  <c r="AC235" i="19"/>
  <c r="AB235" i="19"/>
  <c r="C236" i="19"/>
  <c r="A237" i="19"/>
  <c r="B236" i="19"/>
  <c r="D236" i="19"/>
  <c r="E236" i="19"/>
  <c r="C298" i="14" l="1"/>
  <c r="H299" i="14"/>
  <c r="AF236" i="19"/>
  <c r="AR236" i="19"/>
  <c r="AD236" i="19"/>
  <c r="AE235" i="19"/>
  <c r="AH236" i="19"/>
  <c r="AG236" i="19"/>
  <c r="AC236" i="19"/>
  <c r="AB236" i="19"/>
  <c r="E237" i="19"/>
  <c r="A238" i="19"/>
  <c r="C237" i="19"/>
  <c r="D237" i="19"/>
  <c r="B237" i="19"/>
  <c r="C299" i="14" l="1"/>
  <c r="H300" i="14"/>
  <c r="AF237" i="19"/>
  <c r="AR237" i="19"/>
  <c r="AD237" i="19"/>
  <c r="AE236" i="19"/>
  <c r="AH237" i="19"/>
  <c r="AG237" i="19"/>
  <c r="AC237" i="19"/>
  <c r="AB237" i="19"/>
  <c r="C238" i="19"/>
  <c r="A239" i="19"/>
  <c r="D238" i="19"/>
  <c r="E238" i="19"/>
  <c r="B238" i="19"/>
  <c r="Q655" i="15"/>
  <c r="Q656" i="15"/>
  <c r="Q657" i="15"/>
  <c r="Q658" i="15"/>
  <c r="Q659" i="15"/>
  <c r="Q660" i="15"/>
  <c r="Q661" i="15"/>
  <c r="C300" i="14" l="1"/>
  <c r="H301" i="14"/>
  <c r="AF238" i="19"/>
  <c r="AR238" i="19"/>
  <c r="AD238" i="19"/>
  <c r="AE237" i="19"/>
  <c r="AH238" i="19"/>
  <c r="AG238" i="19"/>
  <c r="AC238" i="19"/>
  <c r="AB238" i="19"/>
  <c r="A240" i="19"/>
  <c r="B239" i="19"/>
  <c r="D239" i="19"/>
  <c r="E239" i="19"/>
  <c r="C239" i="19"/>
  <c r="C301" i="14" l="1"/>
  <c r="H302" i="14"/>
  <c r="AF239" i="19"/>
  <c r="AR239" i="19"/>
  <c r="AD239" i="19"/>
  <c r="AE238" i="19"/>
  <c r="AH239" i="19"/>
  <c r="AC239" i="19"/>
  <c r="AG239" i="19"/>
  <c r="AB239" i="19"/>
  <c r="A241" i="19"/>
  <c r="B240" i="19"/>
  <c r="D240" i="19"/>
  <c r="E240" i="19"/>
  <c r="C240" i="19"/>
  <c r="C302" i="14" l="1"/>
  <c r="H303" i="14"/>
  <c r="AF240" i="19"/>
  <c r="AR240" i="19"/>
  <c r="AD240" i="19"/>
  <c r="AE239" i="19"/>
  <c r="AH240" i="19"/>
  <c r="AG240" i="19"/>
  <c r="AC240" i="19"/>
  <c r="AB240" i="19"/>
  <c r="E241" i="19"/>
  <c r="A242" i="19"/>
  <c r="B241" i="19"/>
  <c r="D241" i="19"/>
  <c r="C241" i="19"/>
  <c r="C303" i="14" l="1"/>
  <c r="H304" i="14"/>
  <c r="AF241" i="19"/>
  <c r="AR241" i="19"/>
  <c r="AD241" i="19"/>
  <c r="AE240" i="19"/>
  <c r="AH241" i="19"/>
  <c r="AG241" i="19"/>
  <c r="AC241" i="19"/>
  <c r="AB241" i="19"/>
  <c r="C242" i="19"/>
  <c r="A243" i="19"/>
  <c r="B242" i="19"/>
  <c r="E242" i="19"/>
  <c r="D242" i="19"/>
  <c r="C304" i="14" l="1"/>
  <c r="H305" i="14"/>
  <c r="AF242" i="19"/>
  <c r="AR242" i="19"/>
  <c r="AD242" i="19"/>
  <c r="AE241" i="19"/>
  <c r="AH242" i="19"/>
  <c r="AG242" i="19"/>
  <c r="AC242" i="19"/>
  <c r="AB242" i="19"/>
  <c r="E243" i="19"/>
  <c r="A244" i="19"/>
  <c r="B243" i="19"/>
  <c r="C243" i="19"/>
  <c r="D243" i="19"/>
  <c r="C305" i="14" l="1"/>
  <c r="H306" i="14"/>
  <c r="AF243" i="19"/>
  <c r="AR243" i="19"/>
  <c r="AD243" i="19"/>
  <c r="AE242" i="19"/>
  <c r="AG243" i="19"/>
  <c r="AH243" i="19"/>
  <c r="AC243" i="19"/>
  <c r="AB243" i="19"/>
  <c r="C244" i="19"/>
  <c r="A245" i="19"/>
  <c r="B244" i="19"/>
  <c r="D244" i="19"/>
  <c r="E244" i="19"/>
  <c r="C306" i="14" l="1"/>
  <c r="H307" i="14"/>
  <c r="AF244" i="19"/>
  <c r="AR244" i="19"/>
  <c r="AD244" i="19"/>
  <c r="AE243" i="19"/>
  <c r="AH244" i="19"/>
  <c r="AC244" i="19"/>
  <c r="AG244" i="19"/>
  <c r="AB244" i="19"/>
  <c r="A246" i="19"/>
  <c r="B245" i="19"/>
  <c r="C245" i="19"/>
  <c r="D245" i="19"/>
  <c r="E245" i="19"/>
  <c r="C307" i="14" l="1"/>
  <c r="H308" i="14"/>
  <c r="AF245" i="19"/>
  <c r="AR245" i="19"/>
  <c r="AD245" i="19"/>
  <c r="AE244" i="19"/>
  <c r="AH245" i="19"/>
  <c r="AG245" i="19"/>
  <c r="AC245" i="19"/>
  <c r="AB245" i="19"/>
  <c r="A247" i="19"/>
  <c r="B246" i="19"/>
  <c r="C246" i="19"/>
  <c r="D246" i="19"/>
  <c r="E246" i="19"/>
  <c r="C308" i="14" l="1"/>
  <c r="H309" i="14"/>
  <c r="AF246" i="19"/>
  <c r="AR246" i="19"/>
  <c r="AD246" i="19"/>
  <c r="AE245" i="19"/>
  <c r="AH246" i="19"/>
  <c r="AC246" i="19"/>
  <c r="AG246" i="19"/>
  <c r="AB246" i="19"/>
  <c r="E247" i="19"/>
  <c r="A248" i="19"/>
  <c r="B247" i="19"/>
  <c r="C247" i="19"/>
  <c r="D247" i="19"/>
  <c r="C309" i="14" l="1"/>
  <c r="H310" i="14"/>
  <c r="AF247" i="19"/>
  <c r="AR247" i="19"/>
  <c r="AD247" i="19"/>
  <c r="AE246" i="19"/>
  <c r="AH247" i="19"/>
  <c r="AG247" i="19"/>
  <c r="AC247" i="19"/>
  <c r="AB247" i="19"/>
  <c r="C248" i="19"/>
  <c r="A249" i="19"/>
  <c r="B248" i="19"/>
  <c r="D248" i="19"/>
  <c r="E248" i="19"/>
  <c r="C310" i="14" l="1"/>
  <c r="H311" i="14"/>
  <c r="AF248" i="19"/>
  <c r="AR248" i="19"/>
  <c r="AD248" i="19"/>
  <c r="AE247" i="19"/>
  <c r="AH248" i="19"/>
  <c r="AG248" i="19"/>
  <c r="AC248" i="19"/>
  <c r="AB248" i="19"/>
  <c r="E249" i="19"/>
  <c r="B249" i="19"/>
  <c r="C249" i="19"/>
  <c r="D249" i="19"/>
  <c r="A250" i="19"/>
  <c r="C311" i="14" l="1"/>
  <c r="H312" i="14"/>
  <c r="AF249" i="19"/>
  <c r="AR249" i="19"/>
  <c r="AD249" i="19"/>
  <c r="AE248" i="19"/>
  <c r="AG249" i="19"/>
  <c r="AH249" i="19"/>
  <c r="AC249" i="19"/>
  <c r="AB249" i="19"/>
  <c r="C250" i="19"/>
  <c r="A251" i="19"/>
  <c r="B250" i="19"/>
  <c r="D250" i="19"/>
  <c r="E250" i="19"/>
  <c r="C312" i="14" l="1"/>
  <c r="H313" i="14"/>
  <c r="AF250" i="19"/>
  <c r="AR250" i="19"/>
  <c r="AD250" i="19"/>
  <c r="AE249" i="19"/>
  <c r="AH250" i="19"/>
  <c r="AG250" i="19"/>
  <c r="AC250" i="19"/>
  <c r="AB250" i="19"/>
  <c r="C251" i="19"/>
  <c r="D251" i="19"/>
  <c r="E251" i="19"/>
  <c r="B251" i="19"/>
  <c r="A252" i="19"/>
  <c r="Q647" i="15"/>
  <c r="Q648" i="15"/>
  <c r="Q649" i="15"/>
  <c r="Q650" i="15"/>
  <c r="Q651" i="15"/>
  <c r="Q652" i="15"/>
  <c r="Q653" i="15"/>
  <c r="Q654" i="15"/>
  <c r="C313" i="14" l="1"/>
  <c r="H314" i="14"/>
  <c r="AF251" i="19"/>
  <c r="AR251" i="19"/>
  <c r="AD251" i="19"/>
  <c r="AE250" i="19"/>
  <c r="AH251" i="19"/>
  <c r="AC251" i="19"/>
  <c r="AG251" i="19"/>
  <c r="AB251" i="19"/>
  <c r="C252" i="19"/>
  <c r="D252" i="19"/>
  <c r="E252" i="19"/>
  <c r="B252" i="19"/>
  <c r="A253" i="19"/>
  <c r="C314" i="14" l="1"/>
  <c r="H315" i="14"/>
  <c r="AF252" i="19"/>
  <c r="AR252" i="19"/>
  <c r="AD252" i="19"/>
  <c r="AE251" i="19"/>
  <c r="AH252" i="19"/>
  <c r="AG252" i="19"/>
  <c r="AC252" i="19"/>
  <c r="AB252" i="19"/>
  <c r="E253" i="19"/>
  <c r="C253" i="19"/>
  <c r="D253" i="19"/>
  <c r="B253" i="19"/>
  <c r="A254" i="19"/>
  <c r="C315" i="14" l="1"/>
  <c r="H316" i="14"/>
  <c r="AF253" i="19"/>
  <c r="AR253" i="19"/>
  <c r="AD253" i="19"/>
  <c r="AE252" i="19"/>
  <c r="AH253" i="19"/>
  <c r="AC253" i="19"/>
  <c r="AG253" i="19"/>
  <c r="AB253" i="19"/>
  <c r="C254" i="19"/>
  <c r="A255" i="19"/>
  <c r="D254" i="19"/>
  <c r="E254" i="19"/>
  <c r="B254" i="19"/>
  <c r="C316" i="14" l="1"/>
  <c r="H317" i="14"/>
  <c r="AF254" i="19"/>
  <c r="AR254" i="19"/>
  <c r="AD254" i="19"/>
  <c r="AE253" i="19"/>
  <c r="AH254" i="19"/>
  <c r="AG254" i="19"/>
  <c r="AC254" i="19"/>
  <c r="AB254" i="19"/>
  <c r="E255" i="19"/>
  <c r="D255" i="19"/>
  <c r="A256" i="19"/>
  <c r="C255" i="19"/>
  <c r="B255" i="19"/>
  <c r="C317" i="14" l="1"/>
  <c r="H318" i="14"/>
  <c r="AF255" i="19"/>
  <c r="AR255" i="19"/>
  <c r="AD255" i="19"/>
  <c r="AE254" i="19"/>
  <c r="AH255" i="19"/>
  <c r="AG255" i="19"/>
  <c r="AC255" i="19"/>
  <c r="AB255" i="19"/>
  <c r="C256" i="19"/>
  <c r="A257" i="19"/>
  <c r="E256" i="19"/>
  <c r="D256" i="19"/>
  <c r="B256" i="19"/>
  <c r="C318" i="14" l="1"/>
  <c r="H319" i="14"/>
  <c r="AF256" i="19"/>
  <c r="AR256" i="19"/>
  <c r="AD256" i="19"/>
  <c r="AE255" i="19"/>
  <c r="AH256" i="19"/>
  <c r="AG256" i="19"/>
  <c r="AC256" i="19"/>
  <c r="AB256" i="19"/>
  <c r="E257" i="19"/>
  <c r="A258" i="19"/>
  <c r="B257" i="19"/>
  <c r="D257" i="19"/>
  <c r="C257" i="19"/>
  <c r="C319" i="14" l="1"/>
  <c r="H320" i="14"/>
  <c r="AF257" i="19"/>
  <c r="AR257" i="19"/>
  <c r="AD257" i="19"/>
  <c r="AE256" i="19"/>
  <c r="AG257" i="19"/>
  <c r="AH257" i="19"/>
  <c r="AC257" i="19"/>
  <c r="AB257" i="19"/>
  <c r="E258" i="19"/>
  <c r="A259" i="19"/>
  <c r="B258" i="19"/>
  <c r="D258" i="19"/>
  <c r="C258" i="19"/>
  <c r="C320" i="14" l="1"/>
  <c r="H321" i="14"/>
  <c r="AF258" i="19"/>
  <c r="AR258" i="19"/>
  <c r="AD258" i="19"/>
  <c r="AE257" i="19"/>
  <c r="AH258" i="19"/>
  <c r="AG258" i="19"/>
  <c r="AC258" i="19"/>
  <c r="AB258" i="19"/>
  <c r="E259" i="19"/>
  <c r="A260" i="19"/>
  <c r="B259" i="19"/>
  <c r="D259" i="19"/>
  <c r="C259" i="19"/>
  <c r="C321" i="14" l="1"/>
  <c r="H322" i="14"/>
  <c r="AF259" i="19"/>
  <c r="AR259" i="19"/>
  <c r="AD259" i="19"/>
  <c r="AE258" i="19"/>
  <c r="AH259" i="19"/>
  <c r="AC259" i="19"/>
  <c r="AG259" i="19"/>
  <c r="AB259" i="19"/>
  <c r="C260" i="19"/>
  <c r="A261" i="19"/>
  <c r="B260" i="19"/>
  <c r="E260" i="19"/>
  <c r="D260" i="19"/>
  <c r="C322" i="14" l="1"/>
  <c r="H323" i="14"/>
  <c r="AF260" i="19"/>
  <c r="AR260" i="19"/>
  <c r="AD260" i="19"/>
  <c r="AE259" i="19"/>
  <c r="AH260" i="19"/>
  <c r="AC260" i="19"/>
  <c r="AG260" i="19"/>
  <c r="AB260" i="19"/>
  <c r="E261" i="19"/>
  <c r="A262" i="19"/>
  <c r="B261" i="19"/>
  <c r="C261" i="19"/>
  <c r="D261" i="19"/>
  <c r="C323" i="14" l="1"/>
  <c r="H324" i="14"/>
  <c r="AF261" i="19"/>
  <c r="AR261" i="19"/>
  <c r="AD261" i="19"/>
  <c r="AE260" i="19"/>
  <c r="AG261" i="19"/>
  <c r="AH261" i="19"/>
  <c r="AC261" i="19"/>
  <c r="AB261" i="19"/>
  <c r="C262" i="19"/>
  <c r="A263" i="19"/>
  <c r="B262" i="19"/>
  <c r="D262" i="19"/>
  <c r="E262" i="19"/>
  <c r="C324" i="14" l="1"/>
  <c r="H325" i="14"/>
  <c r="AF262" i="19"/>
  <c r="AR262" i="19"/>
  <c r="AD262" i="19"/>
  <c r="AE261" i="19"/>
  <c r="AH262" i="19"/>
  <c r="AC262" i="19"/>
  <c r="AG262" i="19"/>
  <c r="AB262" i="19"/>
  <c r="A264" i="19"/>
  <c r="B263" i="19"/>
  <c r="C263" i="19"/>
  <c r="D263" i="19"/>
  <c r="E263" i="19"/>
  <c r="C325" i="14" l="1"/>
  <c r="H326" i="14"/>
  <c r="AF263" i="19"/>
  <c r="AR263" i="19"/>
  <c r="AD263" i="19"/>
  <c r="AE262" i="19"/>
  <c r="AC263" i="19"/>
  <c r="AH263" i="19"/>
  <c r="AG263" i="19"/>
  <c r="AB263" i="19"/>
  <c r="A265" i="19"/>
  <c r="B264" i="19"/>
  <c r="C264" i="19"/>
  <c r="D264" i="19"/>
  <c r="E264" i="19"/>
  <c r="C326" i="14" l="1"/>
  <c r="H327" i="14"/>
  <c r="AF264" i="19"/>
  <c r="AR264" i="19"/>
  <c r="AD264" i="19"/>
  <c r="AE263" i="19"/>
  <c r="AH264" i="19"/>
  <c r="AG264" i="19"/>
  <c r="AC264" i="19"/>
  <c r="AB264" i="19"/>
  <c r="E265" i="19"/>
  <c r="A266" i="19"/>
  <c r="B265" i="19"/>
  <c r="C265" i="19"/>
  <c r="D265" i="19"/>
  <c r="C327" i="14" l="1"/>
  <c r="H328" i="14"/>
  <c r="AF265" i="19"/>
  <c r="AR265" i="19"/>
  <c r="AD265" i="19"/>
  <c r="AE264" i="19"/>
  <c r="AC265" i="19"/>
  <c r="AG265" i="19"/>
  <c r="AH265" i="19"/>
  <c r="AB265" i="19"/>
  <c r="B266" i="19"/>
  <c r="A267" i="19"/>
  <c r="C266" i="19"/>
  <c r="D266" i="19"/>
  <c r="E266" i="19"/>
  <c r="C328" i="14" l="1"/>
  <c r="H329" i="14"/>
  <c r="AF266" i="19"/>
  <c r="AR266" i="19"/>
  <c r="AD266" i="19"/>
  <c r="AE265" i="19"/>
  <c r="AH266" i="19"/>
  <c r="AG266" i="19"/>
  <c r="AC266" i="19"/>
  <c r="AB266" i="19"/>
  <c r="E267" i="19"/>
  <c r="B267" i="19"/>
  <c r="A268" i="19"/>
  <c r="C267" i="19"/>
  <c r="D267" i="19"/>
  <c r="C329" i="14" l="1"/>
  <c r="H330" i="14"/>
  <c r="AF267" i="19"/>
  <c r="AR267" i="19"/>
  <c r="AD267" i="19"/>
  <c r="AE266" i="19"/>
  <c r="AH267" i="19"/>
  <c r="AG267" i="19"/>
  <c r="AC267" i="19"/>
  <c r="AB267" i="19"/>
  <c r="E268" i="19"/>
  <c r="B268" i="19"/>
  <c r="D268" i="19"/>
  <c r="C268" i="19"/>
  <c r="A269" i="19"/>
  <c r="C330" i="14" l="1"/>
  <c r="H331" i="14"/>
  <c r="AF268" i="19"/>
  <c r="AR268" i="19"/>
  <c r="AD268" i="19"/>
  <c r="AE267" i="19"/>
  <c r="AH268" i="19"/>
  <c r="AG268" i="19"/>
  <c r="AC268" i="19"/>
  <c r="AB268" i="19"/>
  <c r="C269" i="19"/>
  <c r="A270" i="19"/>
  <c r="D269" i="19"/>
  <c r="E269" i="19"/>
  <c r="B269" i="19"/>
  <c r="C331" i="14" l="1"/>
  <c r="H332" i="14"/>
  <c r="AF269" i="19"/>
  <c r="AR269" i="19"/>
  <c r="AD269" i="19"/>
  <c r="AE268" i="19"/>
  <c r="AH269" i="19"/>
  <c r="AG269" i="19"/>
  <c r="AC269" i="19"/>
  <c r="AB269" i="19"/>
  <c r="B270" i="19"/>
  <c r="C270" i="19"/>
  <c r="A271" i="19"/>
  <c r="D270" i="19"/>
  <c r="E270" i="19"/>
  <c r="C332" i="14" l="1"/>
  <c r="H333" i="14"/>
  <c r="AF270" i="19"/>
  <c r="AR270" i="19"/>
  <c r="AD270" i="19"/>
  <c r="AE269" i="19"/>
  <c r="AH270" i="19"/>
  <c r="AG270" i="19"/>
  <c r="AC270" i="19"/>
  <c r="AB270" i="19"/>
  <c r="B271" i="19"/>
  <c r="D271" i="19"/>
  <c r="E271" i="19"/>
  <c r="C271" i="19"/>
  <c r="A272" i="19"/>
  <c r="C333" i="14" l="1"/>
  <c r="H334" i="14"/>
  <c r="AF271" i="19"/>
  <c r="AR271" i="19"/>
  <c r="AD271" i="19"/>
  <c r="AE270" i="19"/>
  <c r="AH271" i="19"/>
  <c r="AG271" i="19"/>
  <c r="AC271" i="19"/>
  <c r="AB271" i="19"/>
  <c r="B272" i="19"/>
  <c r="C272" i="19"/>
  <c r="A273" i="19"/>
  <c r="D272" i="19"/>
  <c r="E272" i="19"/>
  <c r="C334" i="14" l="1"/>
  <c r="H335" i="14"/>
  <c r="AF272" i="19"/>
  <c r="AR272" i="19"/>
  <c r="AD272" i="19"/>
  <c r="AE271" i="19"/>
  <c r="AH272" i="19"/>
  <c r="AG272" i="19"/>
  <c r="AC272" i="19"/>
  <c r="AB272" i="19"/>
  <c r="B273" i="19"/>
  <c r="C273" i="19"/>
  <c r="A274" i="19"/>
  <c r="D273" i="19"/>
  <c r="E273" i="19"/>
  <c r="C335" i="14" l="1"/>
  <c r="H336" i="14"/>
  <c r="AF273" i="19"/>
  <c r="AR273" i="19"/>
  <c r="AD273" i="19"/>
  <c r="AE272" i="19"/>
  <c r="AG273" i="19"/>
  <c r="AH273" i="19"/>
  <c r="AC273" i="19"/>
  <c r="AB273" i="19"/>
  <c r="E274" i="19"/>
  <c r="B274" i="19"/>
  <c r="D274" i="19"/>
  <c r="C274" i="19"/>
  <c r="A275" i="19"/>
  <c r="C336" i="14" l="1"/>
  <c r="H337" i="14"/>
  <c r="AF274" i="19"/>
  <c r="AR274" i="19"/>
  <c r="AD274" i="19"/>
  <c r="AE273" i="19"/>
  <c r="AH274" i="19"/>
  <c r="AC274" i="19"/>
  <c r="AG274" i="19"/>
  <c r="AB274" i="19"/>
  <c r="C275" i="19"/>
  <c r="A276" i="19"/>
  <c r="D275" i="19"/>
  <c r="E275" i="19"/>
  <c r="B275" i="19"/>
  <c r="C337" i="14" l="1"/>
  <c r="H338" i="14"/>
  <c r="AF275" i="19"/>
  <c r="AR275" i="19"/>
  <c r="AD275" i="19"/>
  <c r="AE274" i="19"/>
  <c r="AH275" i="19"/>
  <c r="AC275" i="19"/>
  <c r="AG275" i="19"/>
  <c r="AB275" i="19"/>
  <c r="B276" i="19"/>
  <c r="C276" i="19"/>
  <c r="A277" i="19"/>
  <c r="D276" i="19"/>
  <c r="E276" i="19"/>
  <c r="C338" i="14" l="1"/>
  <c r="H339" i="14"/>
  <c r="AF276" i="19"/>
  <c r="AR276" i="19"/>
  <c r="AD276" i="19"/>
  <c r="AE275" i="19"/>
  <c r="AH276" i="19"/>
  <c r="AC276" i="19"/>
  <c r="AG276" i="19"/>
  <c r="AB276" i="19"/>
  <c r="B277" i="19"/>
  <c r="D277" i="19"/>
  <c r="E277" i="19"/>
  <c r="C277" i="19"/>
  <c r="A278" i="19"/>
  <c r="C339" i="14" l="1"/>
  <c r="H340" i="14"/>
  <c r="AF277" i="19"/>
  <c r="AR277" i="19"/>
  <c r="AD277" i="19"/>
  <c r="AE276" i="19"/>
  <c r="AH277" i="19"/>
  <c r="AC277" i="19"/>
  <c r="AG277" i="19"/>
  <c r="AB277" i="19"/>
  <c r="B278" i="19"/>
  <c r="C278" i="19"/>
  <c r="A279" i="19"/>
  <c r="D278" i="19"/>
  <c r="E278" i="19"/>
  <c r="C15" i="13" l="1"/>
  <c r="C18" i="13"/>
  <c r="C21" i="13"/>
  <c r="D21" i="18" s="1"/>
  <c r="C24" i="13"/>
  <c r="D22" i="18" s="1"/>
  <c r="C9" i="13"/>
  <c r="C340" i="14"/>
  <c r="H341" i="14"/>
  <c r="AF278" i="19"/>
  <c r="AR278" i="19"/>
  <c r="AD278" i="19"/>
  <c r="AE277" i="19"/>
  <c r="C12" i="13"/>
  <c r="AH278" i="19"/>
  <c r="AC278" i="19"/>
  <c r="AG278" i="19"/>
  <c r="AB278" i="19"/>
  <c r="B279" i="19"/>
  <c r="C279" i="19"/>
  <c r="D279" i="19"/>
  <c r="E279" i="19"/>
  <c r="D18" i="12" l="1"/>
  <c r="D19" i="12"/>
  <c r="D20" i="12"/>
  <c r="C341" i="14"/>
  <c r="H342" i="14"/>
  <c r="AR279" i="19"/>
  <c r="AD279" i="19"/>
  <c r="AE278" i="19"/>
  <c r="AF279" i="19"/>
  <c r="Z49" i="20"/>
  <c r="Z47" i="20"/>
  <c r="Q47" i="20"/>
  <c r="B18" i="12" s="1"/>
  <c r="Z48" i="20"/>
  <c r="Q49" i="20"/>
  <c r="B20" i="12" s="1"/>
  <c r="Z2" i="20"/>
  <c r="AA2" i="20" s="1"/>
  <c r="Q48" i="20"/>
  <c r="B19" i="12" s="1"/>
  <c r="AH279" i="19"/>
  <c r="AC279" i="19"/>
  <c r="AG279" i="19"/>
  <c r="AB279" i="19"/>
  <c r="C342" i="14" l="1"/>
  <c r="H343" i="14"/>
  <c r="AE279" i="19"/>
  <c r="U49" i="20"/>
  <c r="X49" i="20" s="1"/>
  <c r="R49" i="20"/>
  <c r="R48" i="20"/>
  <c r="U48" i="20"/>
  <c r="X48" i="20" s="1"/>
  <c r="R47" i="20"/>
  <c r="U47" i="20"/>
  <c r="X47" i="20" s="1"/>
  <c r="Z3" i="20"/>
  <c r="Z4" i="20"/>
  <c r="Z5" i="20"/>
  <c r="Z6" i="20"/>
  <c r="Z7" i="20"/>
  <c r="Z8" i="20"/>
  <c r="Z9" i="20"/>
  <c r="Z10" i="20"/>
  <c r="Z11" i="20"/>
  <c r="Z12" i="20"/>
  <c r="Z13" i="20"/>
  <c r="Z14" i="20"/>
  <c r="Z15" i="20"/>
  <c r="Z16" i="20"/>
  <c r="Z17" i="20"/>
  <c r="Z18" i="20"/>
  <c r="Z19" i="20"/>
  <c r="Z20" i="20"/>
  <c r="Z21" i="20"/>
  <c r="Z22" i="20"/>
  <c r="Z23" i="20"/>
  <c r="Z24" i="20"/>
  <c r="Z25" i="20"/>
  <c r="Z26" i="20"/>
  <c r="Z27" i="20"/>
  <c r="Z28" i="20"/>
  <c r="Z29" i="20"/>
  <c r="Z30" i="20"/>
  <c r="Z31" i="20"/>
  <c r="Z32" i="20"/>
  <c r="Z33" i="20"/>
  <c r="Z34" i="20"/>
  <c r="Z35" i="20"/>
  <c r="Z36" i="20"/>
  <c r="Z37" i="20"/>
  <c r="Z38" i="20"/>
  <c r="Z39" i="20"/>
  <c r="Z40" i="20"/>
  <c r="Z41" i="20"/>
  <c r="Z42" i="20"/>
  <c r="Z43" i="20"/>
  <c r="Z44" i="20"/>
  <c r="Z45" i="20"/>
  <c r="Z46" i="20"/>
  <c r="C343" i="14" l="1"/>
  <c r="H344" i="14"/>
  <c r="AA15" i="20"/>
  <c r="AA20" i="20"/>
  <c r="AA21" i="20"/>
  <c r="AA23" i="20"/>
  <c r="AA14" i="20"/>
  <c r="AA16" i="20"/>
  <c r="AA17" i="20"/>
  <c r="AA22" i="20"/>
  <c r="AA25" i="20"/>
  <c r="AA24" i="20"/>
  <c r="AA18" i="20"/>
  <c r="AA19" i="20"/>
  <c r="AA27" i="20"/>
  <c r="AA29" i="20"/>
  <c r="AA31" i="20"/>
  <c r="AA34" i="20"/>
  <c r="AA28" i="20"/>
  <c r="AA32" i="20"/>
  <c r="AA33" i="20"/>
  <c r="AA26" i="20"/>
  <c r="AA30" i="20"/>
  <c r="AA35" i="20"/>
  <c r="AA36" i="20"/>
  <c r="AA37" i="20"/>
  <c r="AA39" i="20"/>
  <c r="AA48" i="20"/>
  <c r="AA40" i="20"/>
  <c r="AA41" i="20"/>
  <c r="AA46" i="20"/>
  <c r="AA47" i="20"/>
  <c r="AA49" i="20"/>
  <c r="AA42" i="20"/>
  <c r="AA43" i="20"/>
  <c r="AA44" i="20"/>
  <c r="AA45" i="20"/>
  <c r="AA38" i="20"/>
  <c r="AA11" i="20"/>
  <c r="AA3" i="20"/>
  <c r="AA9" i="20"/>
  <c r="AA10" i="20"/>
  <c r="AA6" i="20"/>
  <c r="AA12" i="20"/>
  <c r="AA7" i="20"/>
  <c r="AA4" i="20"/>
  <c r="AA8" i="20"/>
  <c r="AA13" i="20"/>
  <c r="AA5" i="20"/>
  <c r="C344" i="14" l="1"/>
  <c r="H345" i="14"/>
  <c r="C345" i="14" l="1"/>
  <c r="H346" i="14"/>
  <c r="C346" i="14" l="1"/>
  <c r="H347" i="14"/>
  <c r="C347" i="14" l="1"/>
  <c r="H348" i="14"/>
  <c r="C348" i="14" l="1"/>
  <c r="H349" i="14"/>
  <c r="C349" i="14" l="1"/>
  <c r="H350" i="14"/>
  <c r="H351" i="14" l="1"/>
  <c r="C350" i="14"/>
  <c r="H352" i="14" l="1"/>
  <c r="C351" i="14"/>
  <c r="H353" i="14" l="1"/>
  <c r="C352" i="14"/>
  <c r="H354" i="14" l="1"/>
  <c r="C353" i="14"/>
  <c r="H355" i="14" l="1"/>
  <c r="C354" i="14"/>
  <c r="H356" i="14" l="1"/>
  <c r="C355" i="14"/>
  <c r="H357" i="14" l="1"/>
  <c r="C356" i="14"/>
  <c r="H358" i="14" l="1"/>
  <c r="C357" i="14"/>
  <c r="Q612" i="15"/>
  <c r="Q613" i="15"/>
  <c r="Q614" i="15"/>
  <c r="H359" i="14" l="1"/>
  <c r="C358" i="14"/>
  <c r="H360" i="14" l="1"/>
  <c r="C359" i="14"/>
  <c r="Q615" i="15"/>
  <c r="Q616" i="15"/>
  <c r="Q617" i="15"/>
  <c r="Q618" i="15"/>
  <c r="Q619" i="15"/>
  <c r="Q620" i="15"/>
  <c r="Q621" i="15"/>
  <c r="Q622" i="15"/>
  <c r="Q623" i="15"/>
  <c r="Q624" i="15"/>
  <c r="Q625" i="15"/>
  <c r="Q626" i="15"/>
  <c r="Q627" i="15"/>
  <c r="Q628" i="15"/>
  <c r="Q629" i="15"/>
  <c r="Q630" i="15"/>
  <c r="Q631" i="15"/>
  <c r="Q632" i="15"/>
  <c r="Q633" i="15"/>
  <c r="Q634" i="15"/>
  <c r="Q635" i="15"/>
  <c r="Q636" i="15"/>
  <c r="Q637" i="15"/>
  <c r="Q638" i="15"/>
  <c r="Q639" i="15"/>
  <c r="Q641" i="15"/>
  <c r="Q642" i="15"/>
  <c r="Q643" i="15"/>
  <c r="Q644" i="15"/>
  <c r="Q645" i="15"/>
  <c r="Q646" i="15"/>
  <c r="H361" i="14" l="1"/>
  <c r="C360" i="14"/>
  <c r="H362" i="14" l="1"/>
  <c r="C361" i="14"/>
  <c r="H363" i="14" l="1"/>
  <c r="C362" i="14"/>
  <c r="H364" i="14" l="1"/>
  <c r="C363" i="14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H365" i="14" l="1"/>
  <c r="C364" i="14"/>
  <c r="H366" i="14" l="1"/>
  <c r="C365" i="14"/>
  <c r="Q609" i="15"/>
  <c r="Q610" i="15"/>
  <c r="Q608" i="15"/>
  <c r="H367" i="14" l="1"/>
  <c r="C366" i="14"/>
  <c r="H368" i="14" l="1"/>
  <c r="C367" i="14"/>
  <c r="H369" i="14" l="1"/>
  <c r="C368" i="14"/>
  <c r="Q607" i="15"/>
  <c r="H370" i="14" l="1"/>
  <c r="C369" i="14"/>
  <c r="H371" i="14" l="1"/>
  <c r="C370" i="14"/>
  <c r="H372" i="14" l="1"/>
  <c r="C371" i="14"/>
  <c r="H373" i="14" l="1"/>
  <c r="C372" i="14"/>
  <c r="H374" i="14" l="1"/>
  <c r="C373" i="14"/>
  <c r="H375" i="14" l="1"/>
  <c r="C374" i="14"/>
  <c r="H376" i="14" l="1"/>
  <c r="C375" i="14"/>
  <c r="H377" i="14" l="1"/>
  <c r="C376" i="14"/>
  <c r="H378" i="14" l="1"/>
  <c r="C377" i="14"/>
  <c r="H379" i="14" l="1"/>
  <c r="C378" i="14"/>
  <c r="H380" i="14" l="1"/>
  <c r="C379" i="14"/>
  <c r="Q601" i="15"/>
  <c r="Q602" i="15"/>
  <c r="Q603" i="15"/>
  <c r="Q604" i="15"/>
  <c r="Q605" i="15"/>
  <c r="Q606" i="15"/>
  <c r="Q600" i="15"/>
  <c r="H381" i="14" l="1"/>
  <c r="C380" i="14"/>
  <c r="H382" i="14" l="1"/>
  <c r="C381" i="14"/>
  <c r="Q599" i="15"/>
  <c r="H383" i="14" l="1"/>
  <c r="C382" i="14"/>
  <c r="H384" i="14" l="1"/>
  <c r="C383" i="14"/>
  <c r="H385" i="14" l="1"/>
  <c r="C384" i="14"/>
  <c r="H386" i="14" l="1"/>
  <c r="C385" i="14"/>
  <c r="H387" i="14" l="1"/>
  <c r="C386" i="14"/>
  <c r="H388" i="14" l="1"/>
  <c r="C387" i="14"/>
  <c r="H389" i="14" l="1"/>
  <c r="C388" i="14"/>
  <c r="H390" i="14" l="1"/>
  <c r="C389" i="14"/>
  <c r="H391" i="14" l="1"/>
  <c r="C390" i="14"/>
  <c r="Q590" i="15"/>
  <c r="Q591" i="15"/>
  <c r="Q592" i="15"/>
  <c r="H392" i="14" l="1"/>
  <c r="C391" i="14"/>
  <c r="H393" i="14" l="1"/>
  <c r="C392" i="14"/>
  <c r="H394" i="14" l="1"/>
  <c r="C393" i="14"/>
  <c r="H395" i="14" l="1"/>
  <c r="C394" i="14"/>
  <c r="H396" i="14" l="1"/>
  <c r="C395" i="14"/>
  <c r="H397" i="14" l="1"/>
  <c r="C396" i="14"/>
  <c r="H398" i="14" l="1"/>
  <c r="C397" i="14"/>
  <c r="H399" i="14" l="1"/>
  <c r="C398" i="14"/>
  <c r="H400" i="14" l="1"/>
  <c r="C399" i="14"/>
  <c r="H401" i="14" l="1"/>
  <c r="C400" i="14"/>
  <c r="H402" i="14" l="1"/>
  <c r="C401" i="14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H403" i="14" l="1"/>
  <c r="C402" i="14"/>
  <c r="H404" i="14" l="1"/>
  <c r="C403" i="14"/>
  <c r="H405" i="14" l="1"/>
  <c r="C404" i="14"/>
  <c r="H406" i="14" l="1"/>
  <c r="C405" i="14"/>
  <c r="H407" i="14" l="1"/>
  <c r="C406" i="14"/>
  <c r="H408" i="14" l="1"/>
  <c r="C407" i="14"/>
  <c r="H409" i="14" l="1"/>
  <c r="C408" i="14"/>
  <c r="H410" i="14" l="1"/>
  <c r="C409" i="14"/>
  <c r="H411" i="14" l="1"/>
  <c r="C410" i="14"/>
  <c r="Q595" i="15"/>
  <c r="Q596" i="15"/>
  <c r="Q597" i="15"/>
  <c r="Q598" i="15"/>
  <c r="Q588" i="15"/>
  <c r="Q593" i="15"/>
  <c r="Q594" i="15"/>
  <c r="Q582" i="15"/>
  <c r="Q583" i="15"/>
  <c r="Q584" i="15"/>
  <c r="Q585" i="15"/>
  <c r="Q586" i="15"/>
  <c r="Q587" i="15"/>
  <c r="H412" i="14" l="1"/>
  <c r="C411" i="14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H413" i="14" l="1"/>
  <c r="C412" i="14"/>
  <c r="H414" i="14" l="1"/>
  <c r="C413" i="14"/>
  <c r="H415" i="14" l="1"/>
  <c r="C414" i="14"/>
  <c r="H416" i="14" l="1"/>
  <c r="C415" i="14"/>
  <c r="H417" i="14" l="1"/>
  <c r="C416" i="14"/>
  <c r="H418" i="14" l="1"/>
  <c r="C417" i="14"/>
  <c r="H419" i="14" l="1"/>
  <c r="C418" i="14"/>
  <c r="Q560" i="15"/>
  <c r="Q561" i="15"/>
  <c r="Q562" i="15"/>
  <c r="Q563" i="15"/>
  <c r="Q564" i="15"/>
  <c r="Q565" i="15"/>
  <c r="Q566" i="15"/>
  <c r="Q567" i="15"/>
  <c r="Q568" i="15"/>
  <c r="Q569" i="15"/>
  <c r="Q570" i="15"/>
  <c r="Q571" i="15"/>
  <c r="Q572" i="15"/>
  <c r="Q573" i="15"/>
  <c r="Q574" i="15"/>
  <c r="Q575" i="15"/>
  <c r="Q576" i="15"/>
  <c r="Q577" i="15"/>
  <c r="Q578" i="15"/>
  <c r="Q579" i="15"/>
  <c r="Q580" i="15"/>
  <c r="Q581" i="15"/>
  <c r="H420" i="14" l="1"/>
  <c r="C419" i="14"/>
  <c r="H421" i="14" l="1"/>
  <c r="C420" i="14"/>
  <c r="H422" i="14" l="1"/>
  <c r="C421" i="14"/>
  <c r="H423" i="14" l="1"/>
  <c r="C422" i="14"/>
  <c r="H424" i="14" l="1"/>
  <c r="C423" i="14"/>
  <c r="H425" i="14" l="1"/>
  <c r="C424" i="14"/>
  <c r="H426" i="14" l="1"/>
  <c r="C425" i="14"/>
  <c r="H427" i="14" l="1"/>
  <c r="C426" i="14"/>
  <c r="H428" i="14" l="1"/>
  <c r="C427" i="14"/>
  <c r="H429" i="14" l="1"/>
  <c r="C428" i="14"/>
  <c r="H430" i="14" l="1"/>
  <c r="C429" i="14"/>
  <c r="H431" i="14" l="1"/>
  <c r="C430" i="14"/>
  <c r="H432" i="14" l="1"/>
  <c r="C431" i="14"/>
  <c r="H433" i="14" l="1"/>
  <c r="C432" i="14"/>
  <c r="H434" i="14" l="1"/>
  <c r="C433" i="14"/>
  <c r="H435" i="14" l="1"/>
  <c r="C434" i="14"/>
  <c r="H436" i="14" l="1"/>
  <c r="C435" i="14"/>
  <c r="H437" i="14" l="1"/>
  <c r="C436" i="14"/>
  <c r="H438" i="14" l="1"/>
  <c r="C437" i="14"/>
  <c r="H439" i="14" l="1"/>
  <c r="C438" i="14"/>
  <c r="H440" i="14" l="1"/>
  <c r="C439" i="14"/>
  <c r="H441" i="14" l="1"/>
  <c r="C440" i="14"/>
  <c r="H442" i="14" l="1"/>
  <c r="C441" i="14"/>
  <c r="H443" i="14" l="1"/>
  <c r="C442" i="14"/>
  <c r="H444" i="14" l="1"/>
  <c r="C443" i="14"/>
  <c r="H445" i="14" l="1"/>
  <c r="C444" i="14"/>
  <c r="H446" i="14" l="1"/>
  <c r="C445" i="14"/>
  <c r="H447" i="14" l="1"/>
  <c r="C446" i="14"/>
  <c r="H448" i="14" l="1"/>
  <c r="C447" i="14"/>
  <c r="H449" i="14" l="1"/>
  <c r="C448" i="14"/>
  <c r="H450" i="14" l="1"/>
  <c r="C449" i="14"/>
  <c r="H451" i="14" l="1"/>
  <c r="C450" i="14"/>
  <c r="H452" i="14" l="1"/>
  <c r="C451" i="14"/>
  <c r="H453" i="14" l="1"/>
  <c r="C452" i="14"/>
  <c r="H454" i="14" l="1"/>
  <c r="C453" i="14"/>
  <c r="H455" i="14" l="1"/>
  <c r="C454" i="14"/>
  <c r="H456" i="14" l="1"/>
  <c r="C455" i="14"/>
  <c r="H457" i="14" l="1"/>
  <c r="C456" i="14"/>
  <c r="H458" i="14" l="1"/>
  <c r="C457" i="14"/>
  <c r="H459" i="14" l="1"/>
  <c r="C458" i="14"/>
  <c r="H460" i="14" l="1"/>
  <c r="C459" i="14"/>
  <c r="H461" i="14" l="1"/>
  <c r="C460" i="14"/>
  <c r="H462" i="14" l="1"/>
  <c r="C461" i="14"/>
  <c r="H463" i="14" l="1"/>
  <c r="C462" i="14"/>
  <c r="H464" i="14" l="1"/>
  <c r="C463" i="14"/>
  <c r="H465" i="14" l="1"/>
  <c r="C464" i="14"/>
  <c r="H466" i="14" l="1"/>
  <c r="C465" i="14"/>
  <c r="H467" i="14" l="1"/>
  <c r="C466" i="14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29" i="6"/>
  <c r="G530" i="6"/>
  <c r="G531" i="6"/>
  <c r="G532" i="6"/>
  <c r="G533" i="6"/>
  <c r="G534" i="6"/>
  <c r="G535" i="6"/>
  <c r="G536" i="6"/>
  <c r="G537" i="6"/>
  <c r="G538" i="6"/>
  <c r="G539" i="6"/>
  <c r="H468" i="14" l="1"/>
  <c r="C467" i="14"/>
  <c r="H469" i="14" l="1"/>
  <c r="C468" i="14"/>
  <c r="H470" i="14" l="1"/>
  <c r="C469" i="14"/>
  <c r="H471" i="14" l="1"/>
  <c r="C470" i="14"/>
  <c r="H472" i="14" l="1"/>
  <c r="C471" i="14"/>
  <c r="H473" i="14" l="1"/>
  <c r="C472" i="14"/>
  <c r="H474" i="14" l="1"/>
  <c r="C473" i="14"/>
  <c r="H475" i="14" l="1"/>
  <c r="C474" i="14"/>
  <c r="H476" i="14" l="1"/>
  <c r="C475" i="14"/>
  <c r="H477" i="14" l="1"/>
  <c r="C476" i="14"/>
  <c r="H478" i="14" l="1"/>
  <c r="C477" i="14"/>
  <c r="H479" i="14" l="1"/>
  <c r="C478" i="14"/>
  <c r="H480" i="14" l="1"/>
  <c r="C479" i="14"/>
  <c r="H481" i="14" l="1"/>
  <c r="C480" i="14"/>
  <c r="H482" i="14" l="1"/>
  <c r="C481" i="14"/>
  <c r="H483" i="14" l="1"/>
  <c r="C482" i="14"/>
  <c r="H484" i="14" l="1"/>
  <c r="C483" i="14"/>
  <c r="H485" i="14" l="1"/>
  <c r="C484" i="14"/>
  <c r="H486" i="14" l="1"/>
  <c r="C485" i="14"/>
  <c r="H487" i="14" l="1"/>
  <c r="C486" i="14"/>
  <c r="H488" i="14" l="1"/>
  <c r="C487" i="14"/>
  <c r="H489" i="14" l="1"/>
  <c r="C488" i="14"/>
  <c r="H490" i="14" l="1"/>
  <c r="C489" i="14"/>
  <c r="H491" i="14" l="1"/>
  <c r="C490" i="14"/>
  <c r="H492" i="14" l="1"/>
  <c r="C491" i="14"/>
  <c r="H493" i="14" l="1"/>
  <c r="C492" i="14"/>
  <c r="H494" i="14" l="1"/>
  <c r="C493" i="14"/>
  <c r="H495" i="14" l="1"/>
  <c r="C494" i="14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H496" i="14" l="1"/>
  <c r="C495" i="14"/>
  <c r="H497" i="14" l="1"/>
  <c r="C496" i="14"/>
  <c r="H498" i="14" l="1"/>
  <c r="C497" i="14"/>
  <c r="H499" i="14" l="1"/>
  <c r="C498" i="14"/>
  <c r="H500" i="14" l="1"/>
  <c r="C499" i="14"/>
  <c r="H501" i="14" l="1"/>
  <c r="C500" i="14"/>
  <c r="H502" i="14" l="1"/>
  <c r="C501" i="14"/>
  <c r="H503" i="14" l="1"/>
  <c r="C502" i="14"/>
  <c r="H504" i="14" l="1"/>
  <c r="C503" i="14"/>
  <c r="H505" i="14" l="1"/>
  <c r="C504" i="14"/>
  <c r="H506" i="14" l="1"/>
  <c r="C505" i="14"/>
  <c r="H507" i="14" l="1"/>
  <c r="C506" i="14"/>
  <c r="H508" i="14" l="1"/>
  <c r="C507" i="14"/>
  <c r="H509" i="14" l="1"/>
  <c r="C508" i="14"/>
  <c r="H510" i="14" l="1"/>
  <c r="C509" i="14"/>
  <c r="H511" i="14" l="1"/>
  <c r="C510" i="14"/>
  <c r="H512" i="14" l="1"/>
  <c r="C511" i="14"/>
  <c r="H513" i="14" l="1"/>
  <c r="C512" i="14"/>
  <c r="H514" i="14" l="1"/>
  <c r="C513" i="14"/>
  <c r="H515" i="14" l="1"/>
  <c r="C514" i="14"/>
  <c r="H516" i="14" l="1"/>
  <c r="C515" i="14"/>
  <c r="H517" i="14" l="1"/>
  <c r="C516" i="14"/>
  <c r="H518" i="14" l="1"/>
  <c r="C517" i="14"/>
  <c r="H519" i="14" l="1"/>
  <c r="C518" i="14"/>
  <c r="H520" i="14" l="1"/>
  <c r="C519" i="14"/>
  <c r="H521" i="14" l="1"/>
  <c r="C520" i="14"/>
  <c r="H522" i="14" l="1"/>
  <c r="C521" i="14"/>
  <c r="H523" i="14" l="1"/>
  <c r="C522" i="14"/>
  <c r="H524" i="14" l="1"/>
  <c r="C523" i="14"/>
  <c r="H525" i="14" l="1"/>
  <c r="C524" i="14"/>
  <c r="H526" i="14" l="1"/>
  <c r="C525" i="14"/>
  <c r="H527" i="14" l="1"/>
  <c r="C526" i="14"/>
  <c r="H528" i="14" l="1"/>
  <c r="C527" i="14"/>
  <c r="H529" i="14" l="1"/>
  <c r="C528" i="14"/>
  <c r="H530" i="14" l="1"/>
  <c r="C529" i="14"/>
  <c r="H531" i="14" l="1"/>
  <c r="C530" i="14"/>
  <c r="H532" i="14" l="1"/>
  <c r="C531" i="14"/>
  <c r="H533" i="14" l="1"/>
  <c r="C532" i="14"/>
  <c r="H534" i="14" l="1"/>
  <c r="C533" i="14"/>
  <c r="H535" i="14" l="1"/>
  <c r="C534" i="14"/>
  <c r="H536" i="14" l="1"/>
  <c r="C535" i="14"/>
  <c r="H537" i="14" l="1"/>
  <c r="C536" i="14"/>
  <c r="H538" i="14" l="1"/>
  <c r="C537" i="14"/>
  <c r="H539" i="14" l="1"/>
  <c r="C538" i="14"/>
  <c r="H540" i="14" l="1"/>
  <c r="C539" i="14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H541" i="14" l="1"/>
  <c r="C540" i="14"/>
  <c r="H542" i="14" l="1"/>
  <c r="C541" i="14"/>
  <c r="H543" i="14" l="1"/>
  <c r="C542" i="14"/>
  <c r="H544" i="14" l="1"/>
  <c r="C543" i="14"/>
  <c r="H545" i="14" l="1"/>
  <c r="C544" i="14"/>
  <c r="H546" i="14" l="1"/>
  <c r="C545" i="14"/>
  <c r="H547" i="14" l="1"/>
  <c r="C546" i="14"/>
  <c r="H548" i="14" l="1"/>
  <c r="C547" i="14"/>
  <c r="H549" i="14" l="1"/>
  <c r="C548" i="14"/>
  <c r="H550" i="14" l="1"/>
  <c r="C549" i="14"/>
  <c r="H551" i="14" l="1"/>
  <c r="C550" i="14"/>
  <c r="H552" i="14" l="1"/>
  <c r="C551" i="14"/>
  <c r="H553" i="14" l="1"/>
  <c r="C552" i="14"/>
  <c r="H554" i="14" l="1"/>
  <c r="C553" i="14"/>
  <c r="H555" i="14" l="1"/>
  <c r="C554" i="14"/>
  <c r="H556" i="14" l="1"/>
  <c r="C555" i="14"/>
  <c r="H557" i="14" l="1"/>
  <c r="C556" i="14"/>
  <c r="H558" i="14" l="1"/>
  <c r="C557" i="14"/>
  <c r="H559" i="14" l="1"/>
  <c r="C558" i="14"/>
  <c r="H560" i="14" l="1"/>
  <c r="C559" i="14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41" i="6"/>
  <c r="G442" i="6"/>
  <c r="G443" i="6"/>
  <c r="G444" i="6"/>
  <c r="G445" i="6"/>
  <c r="G446" i="6"/>
  <c r="G447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H561" i="14" l="1"/>
  <c r="C560" i="14"/>
  <c r="H562" i="14" l="1"/>
  <c r="C561" i="14"/>
  <c r="H563" i="14" l="1"/>
  <c r="C562" i="14"/>
  <c r="H564" i="14" l="1"/>
  <c r="C563" i="14"/>
  <c r="H565" i="14" l="1"/>
  <c r="C564" i="14"/>
  <c r="H566" i="14" l="1"/>
  <c r="C565" i="14"/>
  <c r="H567" i="14" l="1"/>
  <c r="C566" i="14"/>
  <c r="H568" i="14" l="1"/>
  <c r="C567" i="14"/>
  <c r="H569" i="14" l="1"/>
  <c r="C568" i="14"/>
  <c r="H570" i="14" l="1"/>
  <c r="C569" i="14"/>
  <c r="H571" i="14" l="1"/>
  <c r="C570" i="14"/>
  <c r="H572" i="14" l="1"/>
  <c r="C571" i="14"/>
  <c r="H573" i="14" l="1"/>
  <c r="C572" i="14"/>
  <c r="H574" i="14" l="1"/>
  <c r="C573" i="14"/>
  <c r="H575" i="14" l="1"/>
  <c r="C574" i="14"/>
  <c r="H576" i="14" l="1"/>
  <c r="C575" i="14"/>
  <c r="H577" i="14" l="1"/>
  <c r="C576" i="14"/>
  <c r="H578" i="14" l="1"/>
  <c r="C577" i="14"/>
  <c r="H579" i="14" l="1"/>
  <c r="C578" i="14"/>
  <c r="H580" i="14" l="1"/>
  <c r="C579" i="14"/>
  <c r="H581" i="14" l="1"/>
  <c r="C580" i="14"/>
  <c r="Q428" i="15"/>
  <c r="Q429" i="15"/>
  <c r="Q430" i="15"/>
  <c r="Q431" i="15"/>
  <c r="Q432" i="15"/>
  <c r="Q433" i="15"/>
  <c r="Q434" i="15"/>
  <c r="Q435" i="15"/>
  <c r="Q436" i="15"/>
  <c r="Q437" i="15"/>
  <c r="Q438" i="15"/>
  <c r="Q439" i="15"/>
  <c r="Q440" i="15"/>
  <c r="Q441" i="15"/>
  <c r="Q442" i="15"/>
  <c r="Q443" i="15"/>
  <c r="Q444" i="15"/>
  <c r="Q445" i="15"/>
  <c r="Q446" i="15"/>
  <c r="Q447" i="15"/>
  <c r="Q448" i="15"/>
  <c r="Q449" i="15"/>
  <c r="Q450" i="15"/>
  <c r="Q451" i="15"/>
  <c r="Q452" i="15"/>
  <c r="Q453" i="15"/>
  <c r="Q454" i="15"/>
  <c r="Q455" i="15"/>
  <c r="Q456" i="15"/>
  <c r="Q457" i="15"/>
  <c r="Q458" i="15"/>
  <c r="Q459" i="15"/>
  <c r="Q460" i="15"/>
  <c r="Q461" i="15"/>
  <c r="Q462" i="15"/>
  <c r="Q463" i="15"/>
  <c r="Q464" i="15"/>
  <c r="Q465" i="15"/>
  <c r="Q466" i="15"/>
  <c r="Q467" i="15"/>
  <c r="Q468" i="15"/>
  <c r="Q469" i="15"/>
  <c r="Q470" i="15"/>
  <c r="Q471" i="15"/>
  <c r="Q472" i="15"/>
  <c r="Q473" i="15"/>
  <c r="Q474" i="15"/>
  <c r="Q475" i="15"/>
  <c r="Q476" i="15"/>
  <c r="Q477" i="15"/>
  <c r="Q478" i="15"/>
  <c r="Q479" i="15"/>
  <c r="Q480" i="15"/>
  <c r="Q481" i="15"/>
  <c r="Q482" i="15"/>
  <c r="Q483" i="15"/>
  <c r="Q484" i="15"/>
  <c r="Q485" i="15"/>
  <c r="Q486" i="15"/>
  <c r="Q487" i="15"/>
  <c r="Q488" i="15"/>
  <c r="Q489" i="15"/>
  <c r="Q490" i="15"/>
  <c r="Q491" i="15"/>
  <c r="Q492" i="15"/>
  <c r="Q493" i="15"/>
  <c r="Q494" i="15"/>
  <c r="Q495" i="15"/>
  <c r="Q496" i="15"/>
  <c r="Q497" i="15"/>
  <c r="Q498" i="15"/>
  <c r="Q499" i="15"/>
  <c r="Q500" i="15"/>
  <c r="Q501" i="15"/>
  <c r="Q502" i="15"/>
  <c r="Q503" i="15"/>
  <c r="Q504" i="15"/>
  <c r="Q505" i="15"/>
  <c r="Q506" i="15"/>
  <c r="Q507" i="15"/>
  <c r="Q508" i="15"/>
  <c r="Q509" i="15"/>
  <c r="Q510" i="15"/>
  <c r="Q511" i="15"/>
  <c r="Q512" i="15"/>
  <c r="Q513" i="15"/>
  <c r="Q514" i="15"/>
  <c r="Q515" i="15"/>
  <c r="Q516" i="15"/>
  <c r="Q517" i="15"/>
  <c r="Q518" i="15"/>
  <c r="Q519" i="15"/>
  <c r="Q520" i="15"/>
  <c r="Q521" i="15"/>
  <c r="Q522" i="15"/>
  <c r="Q523" i="15"/>
  <c r="Q524" i="15"/>
  <c r="Q525" i="15"/>
  <c r="Q526" i="15"/>
  <c r="Q527" i="15"/>
  <c r="Q528" i="15"/>
  <c r="Q529" i="15"/>
  <c r="Q530" i="15"/>
  <c r="Q531" i="15"/>
  <c r="Q532" i="15"/>
  <c r="Q533" i="15"/>
  <c r="Q534" i="15"/>
  <c r="Q535" i="15"/>
  <c r="Q536" i="15"/>
  <c r="Q537" i="15"/>
  <c r="Q538" i="15"/>
  <c r="Q539" i="15"/>
  <c r="Q540" i="15"/>
  <c r="Q541" i="15"/>
  <c r="Q542" i="15"/>
  <c r="Q543" i="15"/>
  <c r="Q544" i="15"/>
  <c r="Q545" i="15"/>
  <c r="Q546" i="15"/>
  <c r="Q547" i="15"/>
  <c r="Q548" i="15"/>
  <c r="Q549" i="15"/>
  <c r="Q550" i="15"/>
  <c r="Q551" i="15"/>
  <c r="Q552" i="15"/>
  <c r="Q553" i="15"/>
  <c r="Q554" i="15"/>
  <c r="Q555" i="15"/>
  <c r="Q556" i="15"/>
  <c r="Q557" i="15"/>
  <c r="Q558" i="15"/>
  <c r="Q559" i="15"/>
  <c r="Q379" i="15"/>
  <c r="Q380" i="15"/>
  <c r="Q381" i="15"/>
  <c r="Q382" i="15"/>
  <c r="Q383" i="15"/>
  <c r="Q384" i="15"/>
  <c r="Q385" i="15"/>
  <c r="Q386" i="15"/>
  <c r="Q387" i="15"/>
  <c r="Q388" i="15"/>
  <c r="Q389" i="15"/>
  <c r="Q390" i="15"/>
  <c r="Q391" i="15"/>
  <c r="Q392" i="15"/>
  <c r="Q393" i="15"/>
  <c r="Q394" i="15"/>
  <c r="Q395" i="15"/>
  <c r="Q396" i="15"/>
  <c r="Q397" i="15"/>
  <c r="Q398" i="15"/>
  <c r="Q399" i="15"/>
  <c r="Q400" i="15"/>
  <c r="Q401" i="15"/>
  <c r="Q402" i="15"/>
  <c r="Q403" i="15"/>
  <c r="Q404" i="15"/>
  <c r="Q405" i="15"/>
  <c r="Q406" i="15"/>
  <c r="Q407" i="15"/>
  <c r="Q408" i="15"/>
  <c r="Q409" i="15"/>
  <c r="Q410" i="15"/>
  <c r="Q411" i="15"/>
  <c r="Q412" i="15"/>
  <c r="Q413" i="15"/>
  <c r="Q414" i="15"/>
  <c r="Q415" i="15"/>
  <c r="Q416" i="15"/>
  <c r="Q417" i="15"/>
  <c r="Q418" i="15"/>
  <c r="Q419" i="15"/>
  <c r="Q420" i="15"/>
  <c r="Q421" i="15"/>
  <c r="Q422" i="15"/>
  <c r="Q423" i="15"/>
  <c r="Q424" i="15"/>
  <c r="Q425" i="15"/>
  <c r="Q426" i="15"/>
  <c r="Q427" i="15"/>
  <c r="Q369" i="15"/>
  <c r="Q370" i="15"/>
  <c r="Q371" i="15"/>
  <c r="Q372" i="15"/>
  <c r="Q373" i="15"/>
  <c r="Q374" i="15"/>
  <c r="Q375" i="15"/>
  <c r="Q376" i="15"/>
  <c r="Q377" i="15"/>
  <c r="Q378" i="15"/>
  <c r="Q368" i="15"/>
  <c r="H582" i="14" l="1"/>
  <c r="C581" i="14"/>
  <c r="H583" i="14" l="1"/>
  <c r="C582" i="14"/>
  <c r="H584" i="14" l="1"/>
  <c r="C583" i="14"/>
  <c r="H585" i="14" l="1"/>
  <c r="C584" i="14"/>
  <c r="H586" i="14" l="1"/>
  <c r="C585" i="14"/>
  <c r="H587" i="14" l="1"/>
  <c r="C586" i="14"/>
  <c r="H588" i="14" l="1"/>
  <c r="C587" i="14"/>
  <c r="H589" i="14" l="1"/>
  <c r="C588" i="14"/>
  <c r="H590" i="14" l="1"/>
  <c r="C589" i="14"/>
  <c r="H591" i="14" l="1"/>
  <c r="C590" i="14"/>
  <c r="H592" i="14" l="1"/>
  <c r="C591" i="14"/>
  <c r="H593" i="14" l="1"/>
  <c r="C592" i="14"/>
  <c r="H594" i="14" l="1"/>
  <c r="C593" i="14"/>
  <c r="H595" i="14" l="1"/>
  <c r="C594" i="14"/>
  <c r="H596" i="14" l="1"/>
  <c r="C595" i="14"/>
  <c r="H597" i="14" l="1"/>
  <c r="C596" i="14"/>
  <c r="H598" i="14" l="1"/>
  <c r="C597" i="14"/>
  <c r="H599" i="14" l="1"/>
  <c r="C598" i="14"/>
  <c r="H600" i="14" l="1"/>
  <c r="C599" i="14"/>
  <c r="H601" i="14" l="1"/>
  <c r="C600" i="14"/>
  <c r="H602" i="14" l="1"/>
  <c r="C601" i="14"/>
  <c r="H603" i="14" l="1"/>
  <c r="C602" i="14"/>
  <c r="H604" i="14" l="1"/>
  <c r="C603" i="14"/>
  <c r="H605" i="14" l="1"/>
  <c r="C604" i="14"/>
  <c r="H606" i="14" l="1"/>
  <c r="C605" i="14"/>
  <c r="B4" i="10"/>
  <c r="H607" i="14" l="1"/>
  <c r="C606" i="14"/>
  <c r="H608" i="14" l="1"/>
  <c r="C607" i="14"/>
  <c r="H609" i="14" l="1"/>
  <c r="C608" i="14"/>
  <c r="H610" i="14" l="1"/>
  <c r="C609" i="14"/>
  <c r="H611" i="14" l="1"/>
  <c r="C610" i="14"/>
  <c r="H612" i="14" l="1"/>
  <c r="C611" i="14"/>
  <c r="H613" i="14" l="1"/>
  <c r="C612" i="14"/>
  <c r="H614" i="14" l="1"/>
  <c r="C613" i="14"/>
  <c r="H615" i="14" l="1"/>
  <c r="C614" i="14"/>
  <c r="G396" i="6"/>
  <c r="G397" i="6"/>
  <c r="G398" i="6"/>
  <c r="G399" i="6"/>
  <c r="G400" i="6"/>
  <c r="G401" i="6"/>
  <c r="G402" i="6"/>
  <c r="G403" i="6"/>
  <c r="G388" i="6"/>
  <c r="G389" i="6"/>
  <c r="G390" i="6"/>
  <c r="G391" i="6"/>
  <c r="G392" i="6"/>
  <c r="G393" i="6"/>
  <c r="G394" i="6"/>
  <c r="G395" i="6"/>
  <c r="G383" i="6"/>
  <c r="G384" i="6"/>
  <c r="G385" i="6"/>
  <c r="G386" i="6"/>
  <c r="G387" i="6"/>
  <c r="H616" i="14" l="1"/>
  <c r="C615" i="14"/>
  <c r="H617" i="14" l="1"/>
  <c r="C616" i="14"/>
  <c r="H618" i="14" l="1"/>
  <c r="C617" i="14"/>
  <c r="H619" i="14" l="1"/>
  <c r="C618" i="14"/>
  <c r="H620" i="14" l="1"/>
  <c r="C619" i="14"/>
  <c r="H621" i="14" l="1"/>
  <c r="C620" i="14"/>
  <c r="H622" i="14" l="1"/>
  <c r="C621" i="14"/>
  <c r="H623" i="14" l="1"/>
  <c r="C622" i="14"/>
  <c r="H624" i="14" l="1"/>
  <c r="C623" i="14"/>
  <c r="H625" i="14" l="1"/>
  <c r="C624" i="14"/>
  <c r="H626" i="14" l="1"/>
  <c r="C625" i="14"/>
  <c r="H627" i="14" l="1"/>
  <c r="C626" i="14"/>
  <c r="H628" i="14" l="1"/>
  <c r="C627" i="14"/>
  <c r="H629" i="14" l="1"/>
  <c r="C628" i="14"/>
  <c r="H630" i="14" l="1"/>
  <c r="C629" i="14"/>
  <c r="H631" i="14" l="1"/>
  <c r="C630" i="14"/>
  <c r="H632" i="14" l="1"/>
  <c r="C631" i="14"/>
  <c r="H633" i="14" l="1"/>
  <c r="C632" i="14"/>
  <c r="H634" i="14" l="1"/>
  <c r="C633" i="14"/>
  <c r="H635" i="14" l="1"/>
  <c r="C634" i="14"/>
  <c r="H636" i="14" l="1"/>
  <c r="C635" i="14"/>
  <c r="H637" i="14" l="1"/>
  <c r="C636" i="14"/>
  <c r="H638" i="14" l="1"/>
  <c r="C637" i="14"/>
  <c r="H639" i="14" l="1"/>
  <c r="C638" i="14"/>
  <c r="H640" i="14" l="1"/>
  <c r="C639" i="14"/>
  <c r="H641" i="14" l="1"/>
  <c r="C640" i="14"/>
  <c r="H642" i="14" l="1"/>
  <c r="C641" i="14"/>
  <c r="H643" i="14" l="1"/>
  <c r="C642" i="14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H644" i="14" l="1"/>
  <c r="C643" i="14"/>
  <c r="H645" i="14" l="1"/>
  <c r="C644" i="14"/>
  <c r="H646" i="14" l="1"/>
  <c r="C645" i="14"/>
  <c r="H647" i="14" l="1"/>
  <c r="C646" i="14"/>
  <c r="H648" i="14" l="1"/>
  <c r="C647" i="14"/>
  <c r="H649" i="14" l="1"/>
  <c r="C648" i="14"/>
  <c r="H650" i="14" l="1"/>
  <c r="C649" i="14"/>
  <c r="H651" i="14" l="1"/>
  <c r="C650" i="14"/>
  <c r="H652" i="14" l="1"/>
  <c r="C651" i="14"/>
  <c r="H653" i="14" l="1"/>
  <c r="C652" i="14"/>
  <c r="H654" i="14" l="1"/>
  <c r="C653" i="14"/>
  <c r="H655" i="14" l="1"/>
  <c r="C654" i="14"/>
  <c r="H656" i="14" l="1"/>
  <c r="C655" i="14"/>
  <c r="H657" i="14" l="1"/>
  <c r="C656" i="14"/>
  <c r="H658" i="14" l="1"/>
  <c r="C657" i="14"/>
  <c r="H659" i="14" l="1"/>
  <c r="C658" i="14"/>
  <c r="H660" i="14" l="1"/>
  <c r="C659" i="14"/>
  <c r="H661" i="14" l="1"/>
  <c r="C660" i="14"/>
  <c r="H662" i="14" l="1"/>
  <c r="C661" i="14"/>
  <c r="H663" i="14" l="1"/>
  <c r="C662" i="14"/>
  <c r="H664" i="14" l="1"/>
  <c r="C663" i="14"/>
  <c r="H665" i="14" l="1"/>
  <c r="C664" i="14"/>
  <c r="H666" i="14" l="1"/>
  <c r="C665" i="14"/>
  <c r="H667" i="14" l="1"/>
  <c r="C666" i="14"/>
  <c r="H668" i="14" l="1"/>
  <c r="C667" i="14"/>
  <c r="H669" i="14" l="1"/>
  <c r="C668" i="14"/>
  <c r="H670" i="14" l="1"/>
  <c r="C669" i="14"/>
  <c r="H671" i="14" l="1"/>
  <c r="C670" i="14"/>
  <c r="H672" i="14" l="1"/>
  <c r="C671" i="14"/>
  <c r="A11" i="10"/>
  <c r="H673" i="14" l="1"/>
  <c r="C672" i="14"/>
  <c r="M11" i="10"/>
  <c r="K11" i="10"/>
  <c r="O11" i="10"/>
  <c r="H674" i="14" l="1"/>
  <c r="C673" i="14"/>
  <c r="H675" i="14" l="1"/>
  <c r="C674" i="14"/>
  <c r="H676" i="14" l="1"/>
  <c r="C675" i="14"/>
  <c r="H677" i="14" l="1"/>
  <c r="C676" i="14"/>
  <c r="H678" i="14" l="1"/>
  <c r="C677" i="14"/>
  <c r="H679" i="14" l="1"/>
  <c r="C678" i="14"/>
  <c r="H680" i="14" l="1"/>
  <c r="C679" i="14"/>
  <c r="H681" i="14" l="1"/>
  <c r="C680" i="14"/>
  <c r="H682" i="14" l="1"/>
  <c r="C681" i="14"/>
  <c r="H683" i="14" l="1"/>
  <c r="C682" i="14"/>
  <c r="H684" i="14" l="1"/>
  <c r="C683" i="14"/>
  <c r="H685" i="14" l="1"/>
  <c r="C684" i="14"/>
  <c r="H686" i="14" l="1"/>
  <c r="C685" i="14"/>
  <c r="H687" i="14" l="1"/>
  <c r="C686" i="14"/>
  <c r="H688" i="14" l="1"/>
  <c r="C687" i="14"/>
  <c r="H689" i="14" l="1"/>
  <c r="C688" i="14"/>
  <c r="H690" i="14" l="1"/>
  <c r="C689" i="14"/>
  <c r="H691" i="14" l="1"/>
  <c r="C690" i="14"/>
  <c r="H692" i="14" l="1"/>
  <c r="C691" i="14"/>
  <c r="H693" i="14" l="1"/>
  <c r="C692" i="14"/>
  <c r="H694" i="14" l="1"/>
  <c r="C693" i="14"/>
  <c r="H695" i="14" l="1"/>
  <c r="C694" i="14"/>
  <c r="H696" i="14" l="1"/>
  <c r="C695" i="14"/>
  <c r="H697" i="14" l="1"/>
  <c r="C696" i="14"/>
  <c r="H698" i="14" l="1"/>
  <c r="C697" i="14"/>
  <c r="H699" i="14" l="1"/>
  <c r="C698" i="14"/>
  <c r="H700" i="14" l="1"/>
  <c r="C699" i="14"/>
  <c r="H701" i="14" l="1"/>
  <c r="C700" i="14"/>
  <c r="H702" i="14" l="1"/>
  <c r="C701" i="14"/>
  <c r="H703" i="14" l="1"/>
  <c r="C702" i="14"/>
  <c r="H704" i="14" l="1"/>
  <c r="C703" i="14"/>
  <c r="H705" i="14" l="1"/>
  <c r="C704" i="14"/>
  <c r="H706" i="14" l="1"/>
  <c r="C705" i="14"/>
  <c r="H707" i="14" l="1"/>
  <c r="C706" i="14"/>
  <c r="H708" i="14" l="1"/>
  <c r="C707" i="14"/>
  <c r="H709" i="14" l="1"/>
  <c r="C708" i="14"/>
  <c r="H710" i="14" l="1"/>
  <c r="C709" i="14"/>
  <c r="H711" i="14" l="1"/>
  <c r="C710" i="14"/>
  <c r="H712" i="14" l="1"/>
  <c r="C711" i="14"/>
  <c r="H713" i="14" l="1"/>
  <c r="C712" i="14"/>
  <c r="H714" i="14" l="1"/>
  <c r="C713" i="14"/>
  <c r="H715" i="14" l="1"/>
  <c r="C714" i="14"/>
  <c r="H716" i="14" l="1"/>
  <c r="C715" i="14"/>
  <c r="H717" i="14" l="1"/>
  <c r="C716" i="14"/>
  <c r="H718" i="14" l="1"/>
  <c r="C717" i="14"/>
  <c r="H719" i="14" l="1"/>
  <c r="C718" i="14"/>
  <c r="H720" i="14" l="1"/>
  <c r="C719" i="14"/>
  <c r="H721" i="14" l="1"/>
  <c r="C720" i="14"/>
  <c r="H722" i="14" l="1"/>
  <c r="C721" i="14"/>
  <c r="H723" i="14" l="1"/>
  <c r="C722" i="14"/>
  <c r="H724" i="14" l="1"/>
  <c r="C723" i="14"/>
  <c r="H725" i="14" l="1"/>
  <c r="C724" i="14"/>
  <c r="H726" i="14" l="1"/>
  <c r="C725" i="14"/>
  <c r="H727" i="14" l="1"/>
  <c r="C726" i="14"/>
  <c r="H728" i="14" l="1"/>
  <c r="C727" i="14"/>
  <c r="H729" i="14" l="1"/>
  <c r="C728" i="14"/>
  <c r="H730" i="14" l="1"/>
  <c r="C729" i="14"/>
  <c r="H731" i="14" l="1"/>
  <c r="C730" i="14"/>
  <c r="H732" i="14" l="1"/>
  <c r="C731" i="14"/>
  <c r="H733" i="14" l="1"/>
  <c r="C732" i="14"/>
  <c r="H734" i="14" l="1"/>
  <c r="C733" i="14"/>
  <c r="H735" i="14" l="1"/>
  <c r="C734" i="14"/>
  <c r="H736" i="14" l="1"/>
  <c r="C735" i="14"/>
  <c r="H737" i="14" l="1"/>
  <c r="C736" i="14"/>
  <c r="H738" i="14" l="1"/>
  <c r="C737" i="14"/>
  <c r="H739" i="14" l="1"/>
  <c r="C738" i="14"/>
  <c r="H740" i="14" l="1"/>
  <c r="C739" i="14"/>
  <c r="H741" i="14" l="1"/>
  <c r="C740" i="14"/>
  <c r="H742" i="14" l="1"/>
  <c r="C741" i="14"/>
  <c r="H743" i="14" l="1"/>
  <c r="C742" i="14"/>
  <c r="H744" i="14" l="1"/>
  <c r="C743" i="14"/>
  <c r="H745" i="14" l="1"/>
  <c r="C744" i="14"/>
  <c r="H746" i="14" l="1"/>
  <c r="C745" i="14"/>
  <c r="H747" i="14" l="1"/>
  <c r="C746" i="14"/>
  <c r="H748" i="14" l="1"/>
  <c r="C747" i="14"/>
  <c r="H749" i="14" l="1"/>
  <c r="C748" i="14"/>
  <c r="H750" i="14" l="1"/>
  <c r="C749" i="14"/>
  <c r="H751" i="14" l="1"/>
  <c r="C750" i="14"/>
  <c r="H752" i="14" l="1"/>
  <c r="C751" i="14"/>
  <c r="H753" i="14" l="1"/>
  <c r="C752" i="14"/>
  <c r="H754" i="14" l="1"/>
  <c r="C753" i="14"/>
  <c r="H755" i="14" l="1"/>
  <c r="C754" i="14"/>
  <c r="H756" i="14" l="1"/>
  <c r="C755" i="14"/>
  <c r="H757" i="14" l="1"/>
  <c r="C756" i="14"/>
  <c r="H758" i="14" l="1"/>
  <c r="C757" i="14"/>
  <c r="H759" i="14" l="1"/>
  <c r="C758" i="14"/>
  <c r="H760" i="14" l="1"/>
  <c r="C759" i="14"/>
  <c r="H761" i="14" l="1"/>
  <c r="C760" i="14"/>
  <c r="H762" i="14" l="1"/>
  <c r="C761" i="14"/>
  <c r="H763" i="14" l="1"/>
  <c r="C762" i="14"/>
  <c r="H764" i="14" l="1"/>
  <c r="C763" i="14"/>
  <c r="H765" i="14" l="1"/>
  <c r="C764" i="14"/>
  <c r="H766" i="14" l="1"/>
  <c r="C765" i="14"/>
  <c r="H767" i="14" l="1"/>
  <c r="C766" i="14"/>
  <c r="H768" i="14" l="1"/>
  <c r="C767" i="14"/>
  <c r="H769" i="14" l="1"/>
  <c r="C768" i="14"/>
  <c r="H770" i="14" l="1"/>
  <c r="C769" i="14"/>
  <c r="H771" i="14" l="1"/>
  <c r="C770" i="14"/>
  <c r="H772" i="14" l="1"/>
  <c r="C771" i="14"/>
  <c r="H773" i="14" l="1"/>
  <c r="C772" i="14"/>
  <c r="H774" i="14" l="1"/>
  <c r="C773" i="14"/>
  <c r="H775" i="14" l="1"/>
  <c r="C774" i="14"/>
  <c r="H776" i="14" l="1"/>
  <c r="C775" i="14"/>
  <c r="H777" i="14" l="1"/>
  <c r="C776" i="14"/>
  <c r="H778" i="14" l="1"/>
  <c r="C777" i="14"/>
  <c r="H779" i="14" l="1"/>
  <c r="C778" i="14"/>
  <c r="H780" i="14" l="1"/>
  <c r="C779" i="14"/>
  <c r="H781" i="14" l="1"/>
  <c r="C780" i="14"/>
  <c r="H782" i="14" l="1"/>
  <c r="C781" i="14"/>
  <c r="H783" i="14" l="1"/>
  <c r="C782" i="14"/>
  <c r="H784" i="14" l="1"/>
  <c r="C783" i="14"/>
  <c r="H785" i="14" l="1"/>
  <c r="C784" i="14"/>
  <c r="H786" i="14" l="1"/>
  <c r="C785" i="14"/>
  <c r="H787" i="14" l="1"/>
  <c r="C786" i="14"/>
  <c r="H788" i="14" l="1"/>
  <c r="C787" i="14"/>
  <c r="H789" i="14" l="1"/>
  <c r="C788" i="14"/>
  <c r="H790" i="14" l="1"/>
  <c r="C789" i="14"/>
  <c r="H791" i="14" l="1"/>
  <c r="C790" i="14"/>
  <c r="H792" i="14" l="1"/>
  <c r="C791" i="14"/>
  <c r="H793" i="14" l="1"/>
  <c r="C792" i="14"/>
  <c r="H794" i="14" l="1"/>
  <c r="C793" i="14"/>
  <c r="H795" i="14" l="1"/>
  <c r="C794" i="14"/>
  <c r="H796" i="14" l="1"/>
  <c r="C795" i="14"/>
  <c r="H797" i="14" l="1"/>
  <c r="C796" i="14"/>
  <c r="H798" i="14" l="1"/>
  <c r="C797" i="14"/>
  <c r="H799" i="14" l="1"/>
  <c r="C798" i="14"/>
  <c r="H800" i="14" l="1"/>
  <c r="C799" i="14"/>
  <c r="H801" i="14" l="1"/>
  <c r="C800" i="14"/>
  <c r="H802" i="14" l="1"/>
  <c r="C801" i="14"/>
  <c r="H803" i="14" l="1"/>
  <c r="C802" i="14"/>
  <c r="H804" i="14" l="1"/>
  <c r="C803" i="14"/>
  <c r="H805" i="14" l="1"/>
  <c r="C804" i="14"/>
  <c r="H806" i="14" l="1"/>
  <c r="C805" i="14"/>
  <c r="H807" i="14" l="1"/>
  <c r="C806" i="14"/>
  <c r="H808" i="14" l="1"/>
  <c r="C807" i="14"/>
  <c r="H809" i="14" l="1"/>
  <c r="C808" i="14"/>
  <c r="H810" i="14" l="1"/>
  <c r="C809" i="14"/>
  <c r="H811" i="14" l="1"/>
  <c r="C810" i="14"/>
  <c r="H812" i="14" l="1"/>
  <c r="C811" i="14"/>
  <c r="H813" i="14" l="1"/>
  <c r="C812" i="14"/>
  <c r="H814" i="14" l="1"/>
  <c r="C813" i="14"/>
  <c r="H815" i="14" l="1"/>
  <c r="C814" i="14"/>
  <c r="H816" i="14" l="1"/>
  <c r="C815" i="14"/>
  <c r="H817" i="14" l="1"/>
  <c r="C816" i="14"/>
  <c r="H818" i="14" l="1"/>
  <c r="C817" i="14"/>
  <c r="H819" i="14" l="1"/>
  <c r="C818" i="14"/>
  <c r="H820" i="14" l="1"/>
  <c r="C819" i="14"/>
  <c r="H821" i="14" l="1"/>
  <c r="C820" i="14"/>
  <c r="H822" i="14" l="1"/>
  <c r="C821" i="14"/>
  <c r="H823" i="14" l="1"/>
  <c r="C822" i="14"/>
  <c r="H824" i="14" l="1"/>
  <c r="C823" i="14"/>
  <c r="H825" i="14" l="1"/>
  <c r="C824" i="14"/>
  <c r="H826" i="14" l="1"/>
  <c r="C825" i="14"/>
  <c r="H827" i="14" l="1"/>
  <c r="C826" i="14"/>
  <c r="H828" i="14" l="1"/>
  <c r="C827" i="14"/>
  <c r="H829" i="14" l="1"/>
  <c r="C828" i="14"/>
  <c r="H830" i="14" l="1"/>
  <c r="C829" i="14"/>
  <c r="H831" i="14" l="1"/>
  <c r="C830" i="14"/>
  <c r="H832" i="14" l="1"/>
  <c r="C831" i="14"/>
  <c r="H833" i="14" l="1"/>
  <c r="C832" i="14"/>
  <c r="B8" i="10"/>
  <c r="B7" i="10" s="1"/>
  <c r="H834" i="14" l="1"/>
  <c r="C833" i="14"/>
  <c r="H835" i="14" l="1"/>
  <c r="C834" i="14"/>
  <c r="E11" i="10"/>
  <c r="C11" i="10"/>
  <c r="B11" i="10"/>
  <c r="H836" i="14" l="1"/>
  <c r="C835" i="14"/>
  <c r="I11" i="10"/>
  <c r="G11" i="10"/>
  <c r="H837" i="14" l="1"/>
  <c r="C836" i="14"/>
  <c r="H838" i="14" l="1"/>
  <c r="C837" i="14"/>
  <c r="H839" i="14" l="1"/>
  <c r="C838" i="14"/>
  <c r="H840" i="14" l="1"/>
  <c r="C839" i="14"/>
  <c r="H841" i="14" l="1"/>
  <c r="C840" i="14"/>
  <c r="H842" i="14" l="1"/>
  <c r="C841" i="14"/>
  <c r="H843" i="14" l="1"/>
  <c r="C842" i="14"/>
  <c r="H844" i="14" l="1"/>
  <c r="C843" i="14"/>
  <c r="H845" i="14" l="1"/>
  <c r="C844" i="14"/>
  <c r="H846" i="14" l="1"/>
  <c r="C845" i="14"/>
  <c r="H847" i="14" l="1"/>
  <c r="C846" i="14"/>
  <c r="H848" i="14" l="1"/>
  <c r="C847" i="14"/>
  <c r="H849" i="14" l="1"/>
  <c r="C848" i="14"/>
  <c r="H850" i="14" l="1"/>
  <c r="C849" i="14"/>
  <c r="H851" i="14" l="1"/>
  <c r="C850" i="14"/>
  <c r="C128" i="16"/>
  <c r="C127" i="16"/>
  <c r="C126" i="16"/>
  <c r="C125" i="16"/>
  <c r="C124" i="16"/>
  <c r="C123" i="16"/>
  <c r="C122" i="16"/>
  <c r="C121" i="16"/>
  <c r="C120" i="16"/>
  <c r="C119" i="16"/>
  <c r="H852" i="14" l="1"/>
  <c r="C851" i="14"/>
  <c r="H853" i="14" l="1"/>
  <c r="C852" i="14"/>
  <c r="C118" i="16"/>
  <c r="C117" i="16"/>
  <c r="H854" i="14" l="1"/>
  <c r="C853" i="14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H855" i="14" l="1"/>
  <c r="C854" i="14"/>
  <c r="H856" i="14" l="1"/>
  <c r="C855" i="14"/>
  <c r="C99" i="16"/>
  <c r="C98" i="16"/>
  <c r="H857" i="14" l="1"/>
  <c r="C856" i="14"/>
  <c r="C96" i="16"/>
  <c r="C97" i="16"/>
  <c r="H858" i="14" l="1"/>
  <c r="C857" i="14"/>
  <c r="C95" i="16"/>
  <c r="H859" i="14" l="1"/>
  <c r="C858" i="14"/>
  <c r="C94" i="16"/>
  <c r="C93" i="16"/>
  <c r="C92" i="16"/>
  <c r="C91" i="16"/>
  <c r="C90" i="16"/>
  <c r="H860" i="14" l="1"/>
  <c r="C859" i="14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G59" i="16"/>
  <c r="G58" i="16"/>
  <c r="G57" i="16"/>
  <c r="G56" i="16"/>
  <c r="G55" i="16"/>
  <c r="G54" i="16"/>
  <c r="G53" i="16"/>
  <c r="G51" i="16"/>
  <c r="G47" i="16"/>
  <c r="G46" i="16"/>
  <c r="G45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H861" i="14" l="1"/>
  <c r="C860" i="14"/>
  <c r="C64" i="16"/>
  <c r="G52" i="16"/>
  <c r="C63" i="16"/>
  <c r="C62" i="16"/>
  <c r="C61" i="16"/>
  <c r="C60" i="16"/>
  <c r="C52" i="16"/>
  <c r="G50" i="16"/>
  <c r="G49" i="16"/>
  <c r="G48" i="16"/>
  <c r="C50" i="16"/>
  <c r="C49" i="16"/>
  <c r="C48" i="16"/>
  <c r="H862" i="14" l="1"/>
  <c r="C861" i="14"/>
  <c r="H863" i="14" l="1"/>
  <c r="C862" i="14"/>
  <c r="H864" i="14" l="1"/>
  <c r="C863" i="14"/>
  <c r="H865" i="14" l="1"/>
  <c r="C864" i="14"/>
  <c r="G44" i="16"/>
  <c r="G43" i="16"/>
  <c r="G42" i="16"/>
  <c r="G41" i="16"/>
  <c r="G40" i="16"/>
  <c r="G39" i="16"/>
  <c r="C44" i="16"/>
  <c r="C43" i="16"/>
  <c r="C42" i="16"/>
  <c r="C41" i="16"/>
  <c r="C40" i="16"/>
  <c r="C39" i="16"/>
  <c r="C105" i="2"/>
  <c r="C104" i="2"/>
  <c r="C103" i="2"/>
  <c r="C102" i="2"/>
  <c r="C101" i="2"/>
  <c r="C100" i="2"/>
  <c r="C99" i="2"/>
  <c r="C98" i="2"/>
  <c r="C97" i="2"/>
  <c r="C96" i="2"/>
  <c r="B94" i="2"/>
  <c r="B95" i="2" s="1"/>
  <c r="C95" i="2" s="1"/>
  <c r="C93" i="2"/>
  <c r="C92" i="2"/>
  <c r="C91" i="2"/>
  <c r="B84" i="2"/>
  <c r="B86" i="2" s="1"/>
  <c r="B83" i="2"/>
  <c r="B85" i="2" s="1"/>
  <c r="B82" i="2"/>
  <c r="C82" i="2" s="1"/>
  <c r="B81" i="2"/>
  <c r="C81" i="2" s="1"/>
  <c r="C80" i="2"/>
  <c r="C79" i="2"/>
  <c r="B78" i="2"/>
  <c r="C78" i="2" s="1"/>
  <c r="B77" i="2"/>
  <c r="C77" i="2" s="1"/>
  <c r="B76" i="2"/>
  <c r="C76" i="2" s="1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K23" i="2"/>
  <c r="C23" i="2"/>
  <c r="K22" i="2"/>
  <c r="C22" i="2"/>
  <c r="J21" i="2"/>
  <c r="K21" i="2" s="1"/>
  <c r="C21" i="2"/>
  <c r="J20" i="2"/>
  <c r="K20" i="2" s="1"/>
  <c r="C20" i="2"/>
  <c r="J19" i="2"/>
  <c r="K19" i="2" s="1"/>
  <c r="C19" i="2"/>
  <c r="J18" i="2"/>
  <c r="K18" i="2" s="1"/>
  <c r="C18" i="2"/>
  <c r="J17" i="2"/>
  <c r="K17" i="2" s="1"/>
  <c r="C17" i="2"/>
  <c r="J16" i="2"/>
  <c r="K16" i="2" s="1"/>
  <c r="C16" i="2"/>
  <c r="J15" i="2"/>
  <c r="K15" i="2" s="1"/>
  <c r="C15" i="2"/>
  <c r="J14" i="2"/>
  <c r="K14" i="2" s="1"/>
  <c r="C14" i="2"/>
  <c r="J13" i="2"/>
  <c r="K13" i="2" s="1"/>
  <c r="C13" i="2"/>
  <c r="J12" i="2"/>
  <c r="K12" i="2" s="1"/>
  <c r="C12" i="2"/>
  <c r="J11" i="2"/>
  <c r="K11" i="2" s="1"/>
  <c r="C11" i="2"/>
  <c r="J10" i="2"/>
  <c r="K10" i="2" s="1"/>
  <c r="C10" i="2"/>
  <c r="K9" i="2"/>
  <c r="C9" i="2"/>
  <c r="K8" i="2"/>
  <c r="C8" i="2"/>
  <c r="J7" i="2"/>
  <c r="K7" i="2" s="1"/>
  <c r="C7" i="2"/>
  <c r="J6" i="2"/>
  <c r="K6" i="2" s="1"/>
  <c r="C6" i="2"/>
  <c r="J5" i="2"/>
  <c r="K5" i="2" s="1"/>
  <c r="C5" i="2"/>
  <c r="J4" i="2"/>
  <c r="K4" i="2" s="1"/>
  <c r="C4" i="2"/>
  <c r="J3" i="2"/>
  <c r="K3" i="2" s="1"/>
  <c r="C3" i="2"/>
  <c r="J2" i="2"/>
  <c r="K2" i="2" s="1"/>
  <c r="C2" i="2"/>
  <c r="G26" i="16"/>
  <c r="C26" i="16"/>
  <c r="G25" i="16"/>
  <c r="C25" i="16"/>
  <c r="G24" i="16"/>
  <c r="C24" i="16"/>
  <c r="G23" i="16"/>
  <c r="C23" i="16"/>
  <c r="G22" i="16"/>
  <c r="C22" i="16"/>
  <c r="G21" i="16"/>
  <c r="C21" i="16"/>
  <c r="G20" i="16"/>
  <c r="C20" i="16"/>
  <c r="G19" i="16"/>
  <c r="C19" i="16"/>
  <c r="G18" i="16"/>
  <c r="C18" i="16"/>
  <c r="G17" i="16"/>
  <c r="C17" i="16"/>
  <c r="G16" i="16"/>
  <c r="C16" i="16"/>
  <c r="G15" i="16"/>
  <c r="C15" i="16"/>
  <c r="G14" i="16"/>
  <c r="C14" i="16"/>
  <c r="G13" i="16"/>
  <c r="C13" i="16"/>
  <c r="G12" i="16"/>
  <c r="C12" i="16"/>
  <c r="G11" i="16"/>
  <c r="C11" i="16"/>
  <c r="G10" i="16"/>
  <c r="C10" i="16"/>
  <c r="G9" i="16"/>
  <c r="C9" i="16"/>
  <c r="G8" i="16"/>
  <c r="C8" i="16"/>
  <c r="G7" i="16"/>
  <c r="C7" i="16"/>
  <c r="G6" i="16"/>
  <c r="C6" i="16"/>
  <c r="G5" i="16"/>
  <c r="C5" i="16"/>
  <c r="G4" i="16"/>
  <c r="C4" i="16"/>
  <c r="G3" i="16"/>
  <c r="C3" i="16"/>
  <c r="G2" i="16"/>
  <c r="C2" i="16"/>
  <c r="Q367" i="15"/>
  <c r="Q366" i="15"/>
  <c r="Q365" i="15"/>
  <c r="Q364" i="15"/>
  <c r="Q363" i="15"/>
  <c r="Q362" i="15"/>
  <c r="Q361" i="15"/>
  <c r="Q360" i="15"/>
  <c r="Q359" i="15"/>
  <c r="Q358" i="15"/>
  <c r="Q357" i="15"/>
  <c r="Q356" i="15"/>
  <c r="Q355" i="15"/>
  <c r="Q354" i="15"/>
  <c r="Q353" i="15"/>
  <c r="Q352" i="15"/>
  <c r="Q351" i="15"/>
  <c r="Q350" i="15"/>
  <c r="Q349" i="15"/>
  <c r="Q348" i="15"/>
  <c r="Q347" i="15"/>
  <c r="Q346" i="15"/>
  <c r="Q345" i="15"/>
  <c r="Q344" i="15"/>
  <c r="Q343" i="15"/>
  <c r="Q342" i="15"/>
  <c r="Q341" i="15"/>
  <c r="Q340" i="15"/>
  <c r="Q339" i="15"/>
  <c r="Q338" i="15"/>
  <c r="Q337" i="15"/>
  <c r="Q336" i="15"/>
  <c r="Q335" i="15"/>
  <c r="Q334" i="15"/>
  <c r="Q333" i="15"/>
  <c r="Q332" i="15"/>
  <c r="Q331" i="15"/>
  <c r="Q330" i="15"/>
  <c r="Q329" i="15"/>
  <c r="Q328" i="15"/>
  <c r="Q327" i="15"/>
  <c r="Q326" i="15"/>
  <c r="Q325" i="15"/>
  <c r="Q324" i="15"/>
  <c r="Q323" i="15"/>
  <c r="Q322" i="15"/>
  <c r="Q321" i="15"/>
  <c r="Q320" i="15"/>
  <c r="Q319" i="15"/>
  <c r="Q318" i="15"/>
  <c r="Q317" i="15"/>
  <c r="Q316" i="15"/>
  <c r="Q315" i="15"/>
  <c r="Q314" i="15"/>
  <c r="Q313" i="15"/>
  <c r="Q312" i="15"/>
  <c r="Q311" i="15"/>
  <c r="Q310" i="15"/>
  <c r="Q309" i="15"/>
  <c r="Q308" i="15"/>
  <c r="Q307" i="15"/>
  <c r="Q306" i="15"/>
  <c r="Q305" i="15"/>
  <c r="Q304" i="15"/>
  <c r="Q303" i="15"/>
  <c r="Q302" i="15"/>
  <c r="Q301" i="15"/>
  <c r="Q300" i="15"/>
  <c r="Q299" i="15"/>
  <c r="Q298" i="15"/>
  <c r="Q297" i="15"/>
  <c r="Q296" i="15"/>
  <c r="Q295" i="15"/>
  <c r="Q294" i="15"/>
  <c r="Q293" i="15"/>
  <c r="Q292" i="15"/>
  <c r="Q291" i="15"/>
  <c r="Q290" i="15"/>
  <c r="Q289" i="15"/>
  <c r="Q288" i="15"/>
  <c r="Q287" i="15"/>
  <c r="Q286" i="15"/>
  <c r="Q285" i="15"/>
  <c r="Q284" i="15"/>
  <c r="Q283" i="15"/>
  <c r="Q282" i="15"/>
  <c r="Q281" i="15"/>
  <c r="Q280" i="15"/>
  <c r="Q279" i="15"/>
  <c r="Q278" i="15"/>
  <c r="Q277" i="15"/>
  <c r="Q276" i="15"/>
  <c r="Q275" i="15"/>
  <c r="Q274" i="15"/>
  <c r="Q273" i="15"/>
  <c r="Q272" i="15"/>
  <c r="Q271" i="15"/>
  <c r="Q270" i="15"/>
  <c r="Q269" i="15"/>
  <c r="Q268" i="15"/>
  <c r="Q267" i="15"/>
  <c r="Q266" i="15"/>
  <c r="Q265" i="15"/>
  <c r="Q264" i="15"/>
  <c r="Q263" i="15"/>
  <c r="Q262" i="15"/>
  <c r="Q261" i="15"/>
  <c r="Q260" i="15"/>
  <c r="Q259" i="15"/>
  <c r="Q258" i="15"/>
  <c r="Q257" i="15"/>
  <c r="Q256" i="15"/>
  <c r="Q255" i="15"/>
  <c r="Q254" i="15"/>
  <c r="Q253" i="15"/>
  <c r="Q252" i="15"/>
  <c r="Q251" i="15"/>
  <c r="Q250" i="15"/>
  <c r="Q249" i="15"/>
  <c r="Q248" i="15"/>
  <c r="Q247" i="15"/>
  <c r="Q246" i="15"/>
  <c r="Q245" i="15"/>
  <c r="Q244" i="15"/>
  <c r="Q243" i="15"/>
  <c r="Q242" i="15"/>
  <c r="Q241" i="15"/>
  <c r="Q240" i="15"/>
  <c r="Q239" i="15"/>
  <c r="Q238" i="15"/>
  <c r="Q237" i="15"/>
  <c r="Q236" i="15"/>
  <c r="Q235" i="15"/>
  <c r="Q234" i="15"/>
  <c r="Q233" i="15"/>
  <c r="Q232" i="15"/>
  <c r="Q231" i="15"/>
  <c r="Q230" i="15"/>
  <c r="Q229" i="15"/>
  <c r="Q228" i="15"/>
  <c r="Q227" i="15"/>
  <c r="Q226" i="15"/>
  <c r="Q225" i="15"/>
  <c r="Q224" i="15"/>
  <c r="Q223" i="15"/>
  <c r="Q222" i="15"/>
  <c r="Q221" i="15"/>
  <c r="Q220" i="15"/>
  <c r="Q219" i="15"/>
  <c r="Q218" i="15"/>
  <c r="Q217" i="15"/>
  <c r="Q216" i="15"/>
  <c r="Q215" i="15"/>
  <c r="Q214" i="15"/>
  <c r="Q213" i="15"/>
  <c r="Q212" i="15"/>
  <c r="Q211" i="15"/>
  <c r="Q210" i="15"/>
  <c r="Q209" i="15"/>
  <c r="Q208" i="15"/>
  <c r="Q207" i="15"/>
  <c r="Q206" i="15"/>
  <c r="Q205" i="15"/>
  <c r="Q204" i="15"/>
  <c r="Q203" i="15"/>
  <c r="Q202" i="15"/>
  <c r="Q201" i="15"/>
  <c r="Q200" i="15"/>
  <c r="Q199" i="15"/>
  <c r="Q198" i="15"/>
  <c r="Q197" i="15"/>
  <c r="Q196" i="15"/>
  <c r="Q195" i="15"/>
  <c r="Q194" i="15"/>
  <c r="Q193" i="15"/>
  <c r="Q192" i="15"/>
  <c r="Q191" i="15"/>
  <c r="Q190" i="15"/>
  <c r="Q189" i="15"/>
  <c r="Q188" i="15"/>
  <c r="Q187" i="15"/>
  <c r="Q186" i="15"/>
  <c r="Q185" i="15"/>
  <c r="Q184" i="15"/>
  <c r="Q183" i="15"/>
  <c r="Q182" i="15"/>
  <c r="Q181" i="15"/>
  <c r="Q180" i="15"/>
  <c r="Q179" i="15"/>
  <c r="Q178" i="15"/>
  <c r="Q177" i="15"/>
  <c r="Q176" i="15"/>
  <c r="Q175" i="15"/>
  <c r="Q174" i="15"/>
  <c r="Q173" i="15"/>
  <c r="Q172" i="15"/>
  <c r="Q171" i="15"/>
  <c r="Q170" i="15"/>
  <c r="Q169" i="15"/>
  <c r="Q168" i="15"/>
  <c r="Q167" i="15"/>
  <c r="Q166" i="15"/>
  <c r="Q165" i="15"/>
  <c r="Q164" i="15"/>
  <c r="Q163" i="15"/>
  <c r="Q162" i="15"/>
  <c r="Q161" i="15"/>
  <c r="Q160" i="15"/>
  <c r="Q159" i="15"/>
  <c r="Q158" i="15"/>
  <c r="Q157" i="15"/>
  <c r="Q156" i="15"/>
  <c r="Q155" i="15"/>
  <c r="Q154" i="15"/>
  <c r="Q153" i="15"/>
  <c r="Q152" i="15"/>
  <c r="Q151" i="15"/>
  <c r="Q150" i="15"/>
  <c r="Q149" i="15"/>
  <c r="Q148" i="15"/>
  <c r="Q147" i="15"/>
  <c r="Q146" i="15"/>
  <c r="Q145" i="15"/>
  <c r="Q144" i="15"/>
  <c r="Q143" i="15"/>
  <c r="Q142" i="15"/>
  <c r="Q141" i="15"/>
  <c r="Q140" i="15"/>
  <c r="Q139" i="15"/>
  <c r="Q138" i="15"/>
  <c r="Q137" i="15"/>
  <c r="Q136" i="15"/>
  <c r="Q135" i="15"/>
  <c r="Q134" i="15"/>
  <c r="Q133" i="15"/>
  <c r="Q132" i="15"/>
  <c r="Q131" i="15"/>
  <c r="Q130" i="15"/>
  <c r="Q129" i="15"/>
  <c r="Q128" i="15"/>
  <c r="Q127" i="15"/>
  <c r="Q126" i="15"/>
  <c r="Q125" i="15"/>
  <c r="Q124" i="15"/>
  <c r="Q123" i="15"/>
  <c r="Q122" i="15"/>
  <c r="Q121" i="15"/>
  <c r="Q120" i="15"/>
  <c r="Q119" i="15"/>
  <c r="Q118" i="15"/>
  <c r="Q117" i="15"/>
  <c r="Q116" i="15"/>
  <c r="Q115" i="15"/>
  <c r="Q114" i="15"/>
  <c r="Q113" i="15"/>
  <c r="Q112" i="15"/>
  <c r="Q111" i="15"/>
  <c r="Q110" i="15"/>
  <c r="Q109" i="15"/>
  <c r="Q108" i="15"/>
  <c r="Q107" i="15"/>
  <c r="Q106" i="15"/>
  <c r="Q105" i="15"/>
  <c r="Q104" i="15"/>
  <c r="Q103" i="15"/>
  <c r="Q102" i="15"/>
  <c r="Q101" i="15"/>
  <c r="Q100" i="15"/>
  <c r="Q99" i="15"/>
  <c r="Q98" i="15"/>
  <c r="Q97" i="15"/>
  <c r="Q96" i="15"/>
  <c r="Q95" i="15"/>
  <c r="Q94" i="15"/>
  <c r="Q93" i="15"/>
  <c r="Q92" i="15"/>
  <c r="Q91" i="15"/>
  <c r="Q90" i="15"/>
  <c r="Q89" i="15"/>
  <c r="Q88" i="15"/>
  <c r="Q87" i="15"/>
  <c r="Q86" i="15"/>
  <c r="Q85" i="15"/>
  <c r="Q84" i="15"/>
  <c r="Q83" i="15"/>
  <c r="Q82" i="15"/>
  <c r="Q81" i="15"/>
  <c r="Q80" i="15"/>
  <c r="Q79" i="15"/>
  <c r="Q78" i="15"/>
  <c r="Q77" i="15"/>
  <c r="Q76" i="15"/>
  <c r="Q75" i="15"/>
  <c r="Q74" i="15"/>
  <c r="Q73" i="15"/>
  <c r="Q72" i="15"/>
  <c r="Q71" i="15"/>
  <c r="Q70" i="15"/>
  <c r="Q69" i="15"/>
  <c r="Q68" i="15"/>
  <c r="Q67" i="15"/>
  <c r="Q66" i="15"/>
  <c r="Q65" i="15"/>
  <c r="Q64" i="15"/>
  <c r="Q63" i="15"/>
  <c r="Q62" i="15"/>
  <c r="Q61" i="15"/>
  <c r="Q60" i="15"/>
  <c r="Q59" i="15"/>
  <c r="Q58" i="15"/>
  <c r="Q57" i="15"/>
  <c r="Q56" i="15"/>
  <c r="Q55" i="15"/>
  <c r="Q54" i="15"/>
  <c r="Q53" i="15"/>
  <c r="Q52" i="15"/>
  <c r="Q51" i="15"/>
  <c r="Q50" i="15"/>
  <c r="Q49" i="15"/>
  <c r="Q48" i="15"/>
  <c r="Q47" i="15"/>
  <c r="Q46" i="15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Q13" i="15"/>
  <c r="Q12" i="15"/>
  <c r="Q11" i="15"/>
  <c r="Q10" i="15"/>
  <c r="Q9" i="15"/>
  <c r="Q8" i="15"/>
  <c r="Q7" i="15"/>
  <c r="Q6" i="15"/>
  <c r="Q5" i="15"/>
  <c r="Q4" i="15"/>
  <c r="H4" i="15"/>
  <c r="H5" i="15" s="1"/>
  <c r="H6" i="15" s="1"/>
  <c r="H7" i="15" s="1"/>
  <c r="H8" i="15" s="1"/>
  <c r="H9" i="15" s="1"/>
  <c r="H10" i="15" s="1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0" i="15" s="1"/>
  <c r="H51" i="15" s="1"/>
  <c r="H52" i="15" s="1"/>
  <c r="H53" i="15" s="1"/>
  <c r="H54" i="15" s="1"/>
  <c r="H55" i="15" s="1"/>
  <c r="H56" i="15" s="1"/>
  <c r="H57" i="15" s="1"/>
  <c r="H58" i="15" s="1"/>
  <c r="H59" i="15" s="1"/>
  <c r="H60" i="15" s="1"/>
  <c r="H61" i="15" s="1"/>
  <c r="H62" i="15" s="1"/>
  <c r="H63" i="15" s="1"/>
  <c r="H64" i="15" s="1"/>
  <c r="H65" i="15" s="1"/>
  <c r="H66" i="15" s="1"/>
  <c r="H67" i="15" s="1"/>
  <c r="H68" i="15" s="1"/>
  <c r="H69" i="15" s="1"/>
  <c r="H70" i="15" s="1"/>
  <c r="H71" i="15" s="1"/>
  <c r="H72" i="15" s="1"/>
  <c r="H73" i="15" s="1"/>
  <c r="H74" i="15" s="1"/>
  <c r="H75" i="15" s="1"/>
  <c r="H76" i="15" s="1"/>
  <c r="H77" i="15" s="1"/>
  <c r="Q3" i="15"/>
  <c r="P896" i="11"/>
  <c r="M896" i="11"/>
  <c r="P895" i="11"/>
  <c r="M895" i="11"/>
  <c r="P894" i="11"/>
  <c r="M894" i="11"/>
  <c r="P893" i="11"/>
  <c r="M893" i="11"/>
  <c r="P892" i="11"/>
  <c r="M892" i="11"/>
  <c r="P891" i="11"/>
  <c r="M891" i="11"/>
  <c r="P890" i="11"/>
  <c r="M890" i="11"/>
  <c r="P889" i="11"/>
  <c r="M889" i="11"/>
  <c r="P888" i="11"/>
  <c r="M888" i="11"/>
  <c r="P887" i="11"/>
  <c r="M887" i="11"/>
  <c r="P886" i="11"/>
  <c r="M886" i="11"/>
  <c r="P885" i="11"/>
  <c r="M885" i="11"/>
  <c r="P884" i="11"/>
  <c r="M884" i="11"/>
  <c r="P883" i="11"/>
  <c r="M883" i="11"/>
  <c r="P882" i="11"/>
  <c r="M882" i="11"/>
  <c r="P881" i="11"/>
  <c r="M881" i="11"/>
  <c r="P880" i="11"/>
  <c r="M880" i="11"/>
  <c r="P879" i="11"/>
  <c r="M879" i="11"/>
  <c r="P878" i="11"/>
  <c r="M878" i="11"/>
  <c r="P877" i="11"/>
  <c r="M877" i="11"/>
  <c r="P876" i="11"/>
  <c r="M876" i="11"/>
  <c r="P875" i="11"/>
  <c r="M875" i="11"/>
  <c r="P874" i="11"/>
  <c r="M874" i="11"/>
  <c r="P873" i="11"/>
  <c r="M873" i="11"/>
  <c r="P872" i="11"/>
  <c r="M872" i="11"/>
  <c r="P871" i="11"/>
  <c r="M871" i="11"/>
  <c r="P870" i="11"/>
  <c r="M870" i="11"/>
  <c r="P869" i="11"/>
  <c r="M869" i="11"/>
  <c r="P868" i="11"/>
  <c r="M868" i="11"/>
  <c r="P867" i="11"/>
  <c r="M867" i="11"/>
  <c r="P866" i="11"/>
  <c r="M866" i="11"/>
  <c r="P865" i="11"/>
  <c r="M865" i="11"/>
  <c r="P864" i="11"/>
  <c r="M864" i="11"/>
  <c r="P863" i="11"/>
  <c r="M863" i="11"/>
  <c r="P862" i="11"/>
  <c r="M862" i="11"/>
  <c r="P861" i="11"/>
  <c r="M861" i="11"/>
  <c r="P860" i="11"/>
  <c r="M860" i="11"/>
  <c r="P859" i="11"/>
  <c r="M859" i="11"/>
  <c r="P858" i="11"/>
  <c r="M858" i="11"/>
  <c r="P857" i="11"/>
  <c r="M857" i="11"/>
  <c r="P856" i="11"/>
  <c r="M856" i="11"/>
  <c r="P855" i="11"/>
  <c r="M855" i="11"/>
  <c r="P854" i="11"/>
  <c r="M854" i="11"/>
  <c r="P853" i="11"/>
  <c r="M853" i="11"/>
  <c r="P852" i="11"/>
  <c r="M852" i="11"/>
  <c r="P851" i="11"/>
  <c r="M851" i="11"/>
  <c r="P850" i="11"/>
  <c r="M850" i="11"/>
  <c r="P849" i="11"/>
  <c r="M849" i="11"/>
  <c r="P848" i="11"/>
  <c r="M848" i="11"/>
  <c r="P847" i="11"/>
  <c r="M847" i="11"/>
  <c r="P846" i="11"/>
  <c r="M846" i="11"/>
  <c r="P845" i="11"/>
  <c r="M845" i="11"/>
  <c r="P844" i="11"/>
  <c r="M844" i="11"/>
  <c r="P843" i="11"/>
  <c r="M843" i="11"/>
  <c r="P842" i="11"/>
  <c r="M842" i="11"/>
  <c r="P841" i="11"/>
  <c r="M841" i="11"/>
  <c r="P840" i="11"/>
  <c r="M840" i="11"/>
  <c r="P839" i="11"/>
  <c r="M839" i="11"/>
  <c r="P838" i="11"/>
  <c r="M838" i="11"/>
  <c r="P837" i="11"/>
  <c r="M837" i="11"/>
  <c r="P836" i="11"/>
  <c r="M836" i="11"/>
  <c r="P835" i="11"/>
  <c r="M835" i="11"/>
  <c r="P834" i="11"/>
  <c r="M834" i="11"/>
  <c r="P833" i="11"/>
  <c r="M833" i="11"/>
  <c r="P832" i="11"/>
  <c r="M832" i="11"/>
  <c r="P831" i="11"/>
  <c r="M831" i="11"/>
  <c r="P830" i="11"/>
  <c r="M830" i="11"/>
  <c r="P829" i="11"/>
  <c r="M829" i="11"/>
  <c r="P828" i="11"/>
  <c r="M828" i="11"/>
  <c r="P827" i="11"/>
  <c r="M827" i="11"/>
  <c r="P826" i="11"/>
  <c r="M826" i="11"/>
  <c r="P825" i="11"/>
  <c r="M825" i="11"/>
  <c r="P824" i="11"/>
  <c r="M824" i="11"/>
  <c r="P823" i="11"/>
  <c r="M823" i="11"/>
  <c r="P822" i="11"/>
  <c r="M822" i="11"/>
  <c r="P821" i="11"/>
  <c r="M821" i="11"/>
  <c r="P820" i="11"/>
  <c r="M820" i="11"/>
  <c r="P819" i="11"/>
  <c r="M819" i="11"/>
  <c r="P818" i="11"/>
  <c r="M818" i="11"/>
  <c r="P817" i="11"/>
  <c r="M817" i="11"/>
  <c r="P816" i="11"/>
  <c r="M816" i="11"/>
  <c r="P815" i="11"/>
  <c r="M815" i="11"/>
  <c r="P814" i="11"/>
  <c r="M814" i="11"/>
  <c r="P813" i="11"/>
  <c r="M813" i="11"/>
  <c r="P812" i="11"/>
  <c r="M812" i="11"/>
  <c r="P811" i="11"/>
  <c r="M811" i="11"/>
  <c r="P810" i="11"/>
  <c r="M810" i="11"/>
  <c r="P809" i="11"/>
  <c r="M809" i="11"/>
  <c r="P808" i="11"/>
  <c r="M808" i="11"/>
  <c r="P807" i="11"/>
  <c r="M807" i="11"/>
  <c r="P806" i="11"/>
  <c r="M806" i="11"/>
  <c r="P805" i="11"/>
  <c r="M805" i="11"/>
  <c r="P804" i="11"/>
  <c r="M804" i="11"/>
  <c r="P803" i="11"/>
  <c r="M803" i="11"/>
  <c r="P802" i="11"/>
  <c r="M802" i="11"/>
  <c r="P801" i="11"/>
  <c r="M801" i="11"/>
  <c r="P800" i="11"/>
  <c r="M800" i="11"/>
  <c r="P799" i="11"/>
  <c r="M799" i="11"/>
  <c r="P798" i="11"/>
  <c r="M798" i="11"/>
  <c r="P797" i="11"/>
  <c r="M797" i="11"/>
  <c r="P796" i="11"/>
  <c r="M796" i="11"/>
  <c r="P795" i="11"/>
  <c r="M795" i="11"/>
  <c r="P794" i="11"/>
  <c r="M794" i="11"/>
  <c r="P793" i="11"/>
  <c r="M793" i="11"/>
  <c r="P792" i="11"/>
  <c r="M792" i="11"/>
  <c r="P791" i="11"/>
  <c r="M791" i="11"/>
  <c r="P790" i="11"/>
  <c r="M790" i="11"/>
  <c r="P789" i="11"/>
  <c r="M789" i="11"/>
  <c r="P788" i="11"/>
  <c r="M788" i="11"/>
  <c r="P787" i="11"/>
  <c r="M787" i="11"/>
  <c r="P786" i="11"/>
  <c r="M786" i="11"/>
  <c r="P785" i="11"/>
  <c r="M785" i="11"/>
  <c r="P784" i="11"/>
  <c r="M784" i="11"/>
  <c r="P783" i="11"/>
  <c r="M783" i="11"/>
  <c r="P782" i="11"/>
  <c r="M782" i="11"/>
  <c r="P781" i="11"/>
  <c r="M781" i="11"/>
  <c r="P780" i="11"/>
  <c r="M780" i="11"/>
  <c r="P779" i="11"/>
  <c r="M779" i="11"/>
  <c r="P778" i="11"/>
  <c r="M778" i="11"/>
  <c r="P777" i="11"/>
  <c r="M777" i="11"/>
  <c r="P776" i="11"/>
  <c r="M776" i="11"/>
  <c r="P775" i="11"/>
  <c r="M775" i="11"/>
  <c r="P774" i="11"/>
  <c r="M774" i="11"/>
  <c r="P773" i="11"/>
  <c r="M773" i="11"/>
  <c r="P772" i="11"/>
  <c r="M772" i="11"/>
  <c r="P771" i="11"/>
  <c r="M771" i="11"/>
  <c r="P770" i="11"/>
  <c r="M770" i="11"/>
  <c r="P769" i="11"/>
  <c r="M769" i="11"/>
  <c r="P768" i="11"/>
  <c r="M768" i="11"/>
  <c r="P767" i="11"/>
  <c r="M767" i="11"/>
  <c r="P766" i="11"/>
  <c r="M766" i="11"/>
  <c r="P765" i="11"/>
  <c r="M765" i="11"/>
  <c r="P764" i="11"/>
  <c r="M764" i="11"/>
  <c r="P763" i="11"/>
  <c r="M763" i="11"/>
  <c r="P762" i="11"/>
  <c r="M762" i="11"/>
  <c r="P761" i="11"/>
  <c r="M761" i="11"/>
  <c r="P760" i="11"/>
  <c r="M760" i="11"/>
  <c r="P759" i="11"/>
  <c r="M759" i="11"/>
  <c r="P758" i="11"/>
  <c r="M758" i="11"/>
  <c r="P757" i="11"/>
  <c r="M757" i="11"/>
  <c r="P756" i="11"/>
  <c r="M756" i="11"/>
  <c r="P755" i="11"/>
  <c r="M755" i="11"/>
  <c r="P754" i="11"/>
  <c r="M754" i="11"/>
  <c r="P753" i="11"/>
  <c r="M753" i="11"/>
  <c r="P752" i="11"/>
  <c r="M752" i="11"/>
  <c r="P751" i="11"/>
  <c r="M751" i="11"/>
  <c r="P750" i="11"/>
  <c r="M750" i="11"/>
  <c r="P749" i="11"/>
  <c r="M749" i="11"/>
  <c r="P748" i="11"/>
  <c r="M748" i="11"/>
  <c r="P747" i="11"/>
  <c r="M747" i="11"/>
  <c r="P746" i="11"/>
  <c r="M746" i="11"/>
  <c r="P745" i="11"/>
  <c r="M745" i="11"/>
  <c r="P744" i="11"/>
  <c r="M744" i="11"/>
  <c r="P743" i="11"/>
  <c r="M743" i="11"/>
  <c r="P742" i="11"/>
  <c r="M742" i="11"/>
  <c r="P741" i="11"/>
  <c r="M741" i="11"/>
  <c r="P740" i="11"/>
  <c r="M740" i="11"/>
  <c r="P739" i="11"/>
  <c r="M739" i="11"/>
  <c r="P738" i="11"/>
  <c r="M738" i="11"/>
  <c r="P737" i="11"/>
  <c r="M737" i="11"/>
  <c r="P736" i="11"/>
  <c r="M736" i="11"/>
  <c r="P735" i="11"/>
  <c r="M735" i="11"/>
  <c r="P734" i="11"/>
  <c r="M734" i="11"/>
  <c r="P733" i="11"/>
  <c r="M733" i="11"/>
  <c r="P732" i="11"/>
  <c r="M732" i="11"/>
  <c r="P731" i="11"/>
  <c r="M731" i="11"/>
  <c r="P730" i="11"/>
  <c r="M730" i="11"/>
  <c r="P729" i="11"/>
  <c r="M729" i="11"/>
  <c r="P728" i="11"/>
  <c r="M728" i="11"/>
  <c r="P727" i="11"/>
  <c r="M727" i="11"/>
  <c r="P726" i="11"/>
  <c r="M726" i="11"/>
  <c r="P725" i="11"/>
  <c r="M725" i="11"/>
  <c r="P724" i="11"/>
  <c r="M724" i="11"/>
  <c r="P723" i="11"/>
  <c r="M723" i="11"/>
  <c r="P722" i="11"/>
  <c r="M722" i="11"/>
  <c r="P721" i="11"/>
  <c r="M721" i="11"/>
  <c r="P720" i="11"/>
  <c r="M720" i="11"/>
  <c r="P719" i="11"/>
  <c r="M719" i="11"/>
  <c r="P718" i="11"/>
  <c r="M718" i="11"/>
  <c r="P717" i="11"/>
  <c r="M717" i="11"/>
  <c r="P716" i="11"/>
  <c r="M716" i="11"/>
  <c r="P715" i="11"/>
  <c r="M715" i="11"/>
  <c r="P714" i="11"/>
  <c r="M714" i="11"/>
  <c r="P713" i="11"/>
  <c r="M713" i="11"/>
  <c r="P712" i="11"/>
  <c r="M712" i="11"/>
  <c r="P711" i="11"/>
  <c r="M711" i="11"/>
  <c r="P710" i="11"/>
  <c r="M710" i="11"/>
  <c r="P709" i="11"/>
  <c r="M709" i="11"/>
  <c r="P708" i="11"/>
  <c r="M708" i="11"/>
  <c r="P707" i="11"/>
  <c r="M707" i="11"/>
  <c r="P706" i="11"/>
  <c r="M706" i="11"/>
  <c r="P705" i="11"/>
  <c r="M705" i="11"/>
  <c r="P704" i="11"/>
  <c r="M704" i="11"/>
  <c r="P703" i="11"/>
  <c r="M703" i="11"/>
  <c r="P702" i="11"/>
  <c r="M702" i="11"/>
  <c r="P701" i="11"/>
  <c r="M701" i="11"/>
  <c r="P700" i="11"/>
  <c r="M700" i="11"/>
  <c r="P699" i="11"/>
  <c r="M699" i="11"/>
  <c r="P698" i="11"/>
  <c r="M698" i="11"/>
  <c r="P697" i="11"/>
  <c r="M697" i="11"/>
  <c r="P696" i="11"/>
  <c r="M696" i="11"/>
  <c r="P695" i="11"/>
  <c r="M695" i="11"/>
  <c r="P694" i="11"/>
  <c r="M694" i="11"/>
  <c r="P693" i="11"/>
  <c r="M693" i="11"/>
  <c r="P692" i="11"/>
  <c r="M692" i="11"/>
  <c r="P691" i="11"/>
  <c r="M691" i="11"/>
  <c r="P690" i="11"/>
  <c r="M690" i="11"/>
  <c r="P689" i="11"/>
  <c r="M689" i="11"/>
  <c r="P688" i="11"/>
  <c r="M688" i="11"/>
  <c r="P687" i="11"/>
  <c r="M687" i="11"/>
  <c r="P686" i="11"/>
  <c r="M686" i="11"/>
  <c r="P685" i="11"/>
  <c r="M685" i="11"/>
  <c r="P684" i="11"/>
  <c r="M684" i="11"/>
  <c r="P683" i="11"/>
  <c r="M683" i="11"/>
  <c r="P682" i="11"/>
  <c r="M682" i="11"/>
  <c r="P681" i="11"/>
  <c r="M681" i="11"/>
  <c r="P680" i="11"/>
  <c r="M680" i="11"/>
  <c r="P679" i="11"/>
  <c r="M679" i="11"/>
  <c r="P678" i="11"/>
  <c r="M678" i="11"/>
  <c r="P677" i="11"/>
  <c r="M677" i="11"/>
  <c r="P676" i="11"/>
  <c r="M676" i="11"/>
  <c r="P675" i="11"/>
  <c r="M675" i="11"/>
  <c r="P674" i="11"/>
  <c r="M674" i="11"/>
  <c r="P673" i="11"/>
  <c r="M673" i="11"/>
  <c r="P672" i="11"/>
  <c r="M672" i="11"/>
  <c r="P671" i="11"/>
  <c r="M671" i="11"/>
  <c r="P670" i="11"/>
  <c r="M670" i="11"/>
  <c r="P669" i="11"/>
  <c r="M669" i="11"/>
  <c r="P668" i="11"/>
  <c r="M668" i="11"/>
  <c r="P667" i="11"/>
  <c r="M667" i="11"/>
  <c r="P666" i="11"/>
  <c r="M666" i="11"/>
  <c r="P665" i="11"/>
  <c r="M665" i="11"/>
  <c r="P664" i="11"/>
  <c r="M664" i="11"/>
  <c r="P663" i="11"/>
  <c r="M663" i="11"/>
  <c r="P662" i="11"/>
  <c r="M662" i="11"/>
  <c r="P661" i="11"/>
  <c r="M661" i="11"/>
  <c r="P660" i="11"/>
  <c r="M660" i="11"/>
  <c r="P659" i="11"/>
  <c r="M659" i="11"/>
  <c r="P658" i="11"/>
  <c r="M658" i="11"/>
  <c r="P657" i="11"/>
  <c r="M657" i="11"/>
  <c r="P656" i="11"/>
  <c r="M656" i="11"/>
  <c r="P655" i="11"/>
  <c r="M655" i="11"/>
  <c r="P654" i="11"/>
  <c r="M654" i="11"/>
  <c r="P653" i="11"/>
  <c r="M653" i="11"/>
  <c r="P652" i="11"/>
  <c r="M652" i="11"/>
  <c r="P651" i="11"/>
  <c r="M651" i="11"/>
  <c r="P650" i="11"/>
  <c r="M650" i="11"/>
  <c r="P649" i="11"/>
  <c r="M649" i="11"/>
  <c r="P648" i="11"/>
  <c r="M648" i="11"/>
  <c r="P647" i="11"/>
  <c r="M647" i="11"/>
  <c r="P646" i="11"/>
  <c r="M646" i="11"/>
  <c r="P645" i="11"/>
  <c r="M645" i="11"/>
  <c r="P644" i="11"/>
  <c r="M644" i="11"/>
  <c r="P643" i="11"/>
  <c r="M643" i="11"/>
  <c r="P642" i="11"/>
  <c r="M642" i="11"/>
  <c r="P641" i="11"/>
  <c r="M641" i="11"/>
  <c r="P640" i="11"/>
  <c r="M640" i="11"/>
  <c r="P639" i="11"/>
  <c r="M639" i="11"/>
  <c r="P638" i="11"/>
  <c r="M638" i="11"/>
  <c r="P637" i="11"/>
  <c r="M637" i="11"/>
  <c r="P636" i="11"/>
  <c r="M636" i="11"/>
  <c r="P635" i="11"/>
  <c r="M635" i="11"/>
  <c r="P634" i="11"/>
  <c r="M634" i="11"/>
  <c r="P633" i="11"/>
  <c r="M633" i="11"/>
  <c r="P632" i="11"/>
  <c r="M632" i="11"/>
  <c r="P631" i="11"/>
  <c r="M631" i="11"/>
  <c r="P630" i="11"/>
  <c r="M630" i="11"/>
  <c r="P629" i="11"/>
  <c r="M629" i="11"/>
  <c r="P628" i="11"/>
  <c r="M628" i="11"/>
  <c r="P627" i="11"/>
  <c r="M627" i="11"/>
  <c r="P626" i="11"/>
  <c r="M626" i="11"/>
  <c r="P625" i="11"/>
  <c r="M625" i="11"/>
  <c r="P624" i="11"/>
  <c r="M624" i="11"/>
  <c r="P623" i="11"/>
  <c r="M623" i="11"/>
  <c r="P622" i="11"/>
  <c r="M622" i="11"/>
  <c r="P621" i="11"/>
  <c r="M621" i="11"/>
  <c r="P620" i="11"/>
  <c r="M620" i="11"/>
  <c r="P619" i="11"/>
  <c r="M619" i="11"/>
  <c r="P618" i="11"/>
  <c r="M618" i="11"/>
  <c r="P617" i="11"/>
  <c r="M617" i="11"/>
  <c r="P616" i="11"/>
  <c r="M616" i="11"/>
  <c r="P615" i="11"/>
  <c r="M615" i="11"/>
  <c r="P614" i="11"/>
  <c r="M614" i="11"/>
  <c r="P613" i="11"/>
  <c r="M613" i="11"/>
  <c r="P612" i="11"/>
  <c r="M612" i="11"/>
  <c r="P611" i="11"/>
  <c r="M611" i="11"/>
  <c r="P610" i="11"/>
  <c r="M610" i="11"/>
  <c r="P609" i="11"/>
  <c r="M609" i="11"/>
  <c r="P608" i="11"/>
  <c r="M608" i="11"/>
  <c r="P607" i="11"/>
  <c r="M607" i="11"/>
  <c r="P606" i="11"/>
  <c r="M606" i="11"/>
  <c r="P605" i="11"/>
  <c r="M605" i="11"/>
  <c r="P604" i="11"/>
  <c r="M604" i="11"/>
  <c r="P603" i="11"/>
  <c r="M603" i="11"/>
  <c r="P602" i="11"/>
  <c r="M602" i="11"/>
  <c r="P601" i="11"/>
  <c r="M601" i="11"/>
  <c r="P600" i="11"/>
  <c r="M600" i="11"/>
  <c r="P599" i="11"/>
  <c r="M599" i="11"/>
  <c r="P598" i="11"/>
  <c r="M598" i="11"/>
  <c r="P597" i="11"/>
  <c r="M597" i="11"/>
  <c r="P596" i="11"/>
  <c r="M596" i="11"/>
  <c r="P595" i="11"/>
  <c r="M595" i="11"/>
  <c r="P594" i="11"/>
  <c r="M594" i="11"/>
  <c r="P593" i="11"/>
  <c r="M593" i="11"/>
  <c r="P592" i="11"/>
  <c r="M592" i="11"/>
  <c r="P591" i="11"/>
  <c r="M591" i="11"/>
  <c r="P590" i="11"/>
  <c r="M590" i="11"/>
  <c r="P589" i="11"/>
  <c r="M589" i="11"/>
  <c r="P588" i="11"/>
  <c r="M588" i="11"/>
  <c r="P587" i="11"/>
  <c r="M587" i="11"/>
  <c r="P586" i="11"/>
  <c r="M586" i="11"/>
  <c r="P585" i="11"/>
  <c r="M585" i="11"/>
  <c r="P584" i="11"/>
  <c r="M584" i="11"/>
  <c r="P583" i="11"/>
  <c r="M583" i="11"/>
  <c r="P582" i="11"/>
  <c r="M582" i="11"/>
  <c r="P581" i="11"/>
  <c r="M581" i="11"/>
  <c r="P580" i="11"/>
  <c r="M580" i="11"/>
  <c r="P579" i="11"/>
  <c r="M579" i="11"/>
  <c r="P578" i="11"/>
  <c r="M578" i="11"/>
  <c r="P577" i="11"/>
  <c r="M577" i="11"/>
  <c r="P576" i="11"/>
  <c r="M576" i="11"/>
  <c r="P575" i="11"/>
  <c r="M575" i="11"/>
  <c r="P574" i="11"/>
  <c r="M574" i="11"/>
  <c r="P573" i="11"/>
  <c r="M573" i="11"/>
  <c r="P572" i="11"/>
  <c r="M572" i="11"/>
  <c r="P571" i="11"/>
  <c r="M571" i="11"/>
  <c r="P570" i="11"/>
  <c r="M570" i="11"/>
  <c r="P569" i="11"/>
  <c r="M569" i="11"/>
  <c r="P568" i="11"/>
  <c r="M568" i="11"/>
  <c r="P567" i="11"/>
  <c r="M567" i="11"/>
  <c r="P566" i="11"/>
  <c r="M566" i="11"/>
  <c r="P565" i="11"/>
  <c r="M565" i="11"/>
  <c r="P564" i="11"/>
  <c r="M564" i="11"/>
  <c r="P563" i="11"/>
  <c r="M563" i="11"/>
  <c r="P562" i="11"/>
  <c r="M562" i="11"/>
  <c r="P561" i="11"/>
  <c r="M561" i="11"/>
  <c r="P560" i="11"/>
  <c r="M560" i="11"/>
  <c r="P559" i="11"/>
  <c r="M559" i="11"/>
  <c r="P558" i="11"/>
  <c r="M558" i="11"/>
  <c r="P557" i="11"/>
  <c r="M557" i="11"/>
  <c r="P556" i="11"/>
  <c r="M556" i="11"/>
  <c r="P555" i="11"/>
  <c r="M555" i="11"/>
  <c r="P554" i="11"/>
  <c r="M554" i="11"/>
  <c r="P553" i="11"/>
  <c r="M553" i="11"/>
  <c r="P552" i="11"/>
  <c r="M552" i="11"/>
  <c r="P551" i="11"/>
  <c r="M551" i="11"/>
  <c r="P550" i="11"/>
  <c r="M550" i="11"/>
  <c r="P549" i="11"/>
  <c r="M549" i="11"/>
  <c r="P548" i="11"/>
  <c r="M548" i="11"/>
  <c r="P547" i="11"/>
  <c r="M547" i="11"/>
  <c r="P546" i="11"/>
  <c r="M546" i="11"/>
  <c r="P545" i="11"/>
  <c r="M545" i="11"/>
  <c r="P544" i="11"/>
  <c r="M544" i="11"/>
  <c r="P543" i="11"/>
  <c r="M543" i="11"/>
  <c r="P542" i="11"/>
  <c r="M542" i="11"/>
  <c r="P541" i="11"/>
  <c r="M541" i="11"/>
  <c r="P540" i="11"/>
  <c r="M540" i="11"/>
  <c r="P539" i="11"/>
  <c r="M539" i="11"/>
  <c r="P538" i="11"/>
  <c r="M538" i="11"/>
  <c r="P537" i="11"/>
  <c r="M537" i="11"/>
  <c r="P536" i="11"/>
  <c r="M536" i="11"/>
  <c r="P535" i="11"/>
  <c r="M535" i="11"/>
  <c r="P534" i="11"/>
  <c r="M534" i="11"/>
  <c r="P533" i="11"/>
  <c r="M533" i="11"/>
  <c r="P532" i="11"/>
  <c r="M532" i="11"/>
  <c r="P531" i="11"/>
  <c r="M531" i="11"/>
  <c r="P530" i="11"/>
  <c r="M530" i="11"/>
  <c r="P529" i="11"/>
  <c r="M529" i="11"/>
  <c r="P528" i="11"/>
  <c r="M528" i="11"/>
  <c r="P527" i="11"/>
  <c r="M527" i="11"/>
  <c r="P526" i="11"/>
  <c r="M526" i="11"/>
  <c r="P525" i="11"/>
  <c r="M525" i="11"/>
  <c r="P524" i="11"/>
  <c r="M524" i="11"/>
  <c r="P523" i="11"/>
  <c r="M523" i="11"/>
  <c r="P522" i="11"/>
  <c r="M522" i="11"/>
  <c r="P521" i="11"/>
  <c r="M521" i="11"/>
  <c r="P520" i="11"/>
  <c r="M520" i="11"/>
  <c r="P519" i="11"/>
  <c r="M519" i="11"/>
  <c r="P518" i="11"/>
  <c r="M518" i="11"/>
  <c r="P517" i="11"/>
  <c r="M517" i="11"/>
  <c r="P516" i="11"/>
  <c r="M516" i="11"/>
  <c r="P515" i="11"/>
  <c r="M515" i="11"/>
  <c r="P514" i="11"/>
  <c r="M514" i="11"/>
  <c r="P513" i="11"/>
  <c r="M513" i="11"/>
  <c r="P512" i="11"/>
  <c r="M512" i="11"/>
  <c r="P511" i="11"/>
  <c r="M511" i="11"/>
  <c r="P510" i="11"/>
  <c r="M510" i="11"/>
  <c r="P509" i="11"/>
  <c r="M509" i="11"/>
  <c r="P508" i="11"/>
  <c r="M508" i="11"/>
  <c r="P507" i="11"/>
  <c r="M507" i="11"/>
  <c r="P506" i="11"/>
  <c r="M506" i="11"/>
  <c r="P505" i="11"/>
  <c r="M505" i="11"/>
  <c r="P504" i="11"/>
  <c r="M504" i="11"/>
  <c r="P503" i="11"/>
  <c r="M503" i="11"/>
  <c r="P502" i="11"/>
  <c r="M502" i="11"/>
  <c r="P501" i="11"/>
  <c r="M501" i="11"/>
  <c r="P500" i="11"/>
  <c r="M500" i="11"/>
  <c r="P499" i="11"/>
  <c r="M499" i="11"/>
  <c r="P498" i="11"/>
  <c r="M498" i="11"/>
  <c r="P497" i="11"/>
  <c r="M497" i="11"/>
  <c r="P496" i="11"/>
  <c r="M496" i="11"/>
  <c r="P495" i="11"/>
  <c r="M495" i="11"/>
  <c r="P494" i="11"/>
  <c r="M494" i="11"/>
  <c r="P493" i="11"/>
  <c r="M493" i="11"/>
  <c r="P492" i="11"/>
  <c r="M492" i="11"/>
  <c r="P491" i="11"/>
  <c r="M491" i="11"/>
  <c r="P490" i="11"/>
  <c r="M490" i="11"/>
  <c r="P489" i="11"/>
  <c r="M489" i="11"/>
  <c r="P488" i="11"/>
  <c r="M488" i="11"/>
  <c r="P487" i="11"/>
  <c r="M487" i="11"/>
  <c r="P486" i="11"/>
  <c r="M486" i="11"/>
  <c r="P485" i="11"/>
  <c r="M485" i="11"/>
  <c r="P484" i="11"/>
  <c r="M484" i="11"/>
  <c r="P483" i="11"/>
  <c r="M483" i="11"/>
  <c r="P482" i="11"/>
  <c r="M482" i="11"/>
  <c r="P481" i="11"/>
  <c r="M481" i="11"/>
  <c r="P480" i="11"/>
  <c r="M480" i="11"/>
  <c r="P479" i="11"/>
  <c r="M479" i="11"/>
  <c r="P478" i="11"/>
  <c r="M478" i="11"/>
  <c r="P477" i="11"/>
  <c r="M477" i="11"/>
  <c r="P476" i="11"/>
  <c r="M476" i="11"/>
  <c r="P475" i="11"/>
  <c r="M475" i="11"/>
  <c r="P474" i="11"/>
  <c r="M474" i="11"/>
  <c r="P473" i="11"/>
  <c r="M473" i="11"/>
  <c r="P472" i="11"/>
  <c r="M472" i="11"/>
  <c r="P471" i="11"/>
  <c r="M471" i="11"/>
  <c r="P470" i="11"/>
  <c r="M470" i="11"/>
  <c r="P469" i="11"/>
  <c r="M469" i="11"/>
  <c r="P468" i="11"/>
  <c r="M468" i="11"/>
  <c r="P467" i="11"/>
  <c r="M467" i="11"/>
  <c r="P466" i="11"/>
  <c r="M466" i="11"/>
  <c r="P465" i="11"/>
  <c r="M465" i="11"/>
  <c r="P464" i="11"/>
  <c r="M464" i="11"/>
  <c r="P463" i="11"/>
  <c r="M463" i="11"/>
  <c r="P462" i="11"/>
  <c r="M462" i="11"/>
  <c r="P461" i="11"/>
  <c r="M461" i="11"/>
  <c r="P460" i="11"/>
  <c r="M460" i="11"/>
  <c r="P459" i="11"/>
  <c r="M459" i="11"/>
  <c r="P458" i="11"/>
  <c r="M458" i="11"/>
  <c r="P457" i="11"/>
  <c r="M457" i="11"/>
  <c r="P456" i="11"/>
  <c r="M456" i="11"/>
  <c r="P455" i="11"/>
  <c r="M455" i="11"/>
  <c r="P454" i="11"/>
  <c r="M454" i="11"/>
  <c r="P453" i="11"/>
  <c r="M453" i="11"/>
  <c r="P452" i="11"/>
  <c r="M452" i="11"/>
  <c r="P451" i="11"/>
  <c r="M451" i="11"/>
  <c r="P450" i="11"/>
  <c r="M450" i="11"/>
  <c r="P449" i="11"/>
  <c r="M449" i="11"/>
  <c r="P448" i="11"/>
  <c r="M448" i="11"/>
  <c r="P447" i="11"/>
  <c r="M447" i="11"/>
  <c r="P446" i="11"/>
  <c r="M446" i="11"/>
  <c r="P445" i="11"/>
  <c r="M445" i="11"/>
  <c r="P444" i="11"/>
  <c r="M444" i="11"/>
  <c r="P443" i="11"/>
  <c r="M443" i="11"/>
  <c r="P442" i="11"/>
  <c r="M442" i="11"/>
  <c r="P441" i="11"/>
  <c r="M441" i="11"/>
  <c r="P440" i="11"/>
  <c r="M440" i="11"/>
  <c r="P439" i="11"/>
  <c r="M439" i="11"/>
  <c r="P438" i="11"/>
  <c r="M438" i="11"/>
  <c r="P437" i="11"/>
  <c r="M437" i="11"/>
  <c r="P436" i="11"/>
  <c r="M436" i="11"/>
  <c r="P435" i="11"/>
  <c r="M435" i="11"/>
  <c r="P434" i="11"/>
  <c r="M434" i="11"/>
  <c r="P433" i="11"/>
  <c r="M433" i="11"/>
  <c r="P432" i="11"/>
  <c r="M432" i="11"/>
  <c r="P431" i="11"/>
  <c r="M431" i="11"/>
  <c r="P430" i="11"/>
  <c r="M430" i="11"/>
  <c r="P429" i="11"/>
  <c r="M429" i="11"/>
  <c r="P428" i="11"/>
  <c r="M428" i="11"/>
  <c r="P427" i="11"/>
  <c r="M427" i="11"/>
  <c r="P426" i="11"/>
  <c r="M426" i="11"/>
  <c r="P425" i="11"/>
  <c r="M425" i="11"/>
  <c r="P424" i="11"/>
  <c r="M424" i="11"/>
  <c r="P423" i="11"/>
  <c r="M423" i="11"/>
  <c r="P422" i="11"/>
  <c r="M422" i="11"/>
  <c r="P421" i="11"/>
  <c r="M421" i="11"/>
  <c r="P420" i="11"/>
  <c r="M420" i="11"/>
  <c r="P419" i="11"/>
  <c r="M419" i="11"/>
  <c r="P418" i="11"/>
  <c r="M418" i="11"/>
  <c r="P417" i="11"/>
  <c r="M417" i="11"/>
  <c r="P416" i="11"/>
  <c r="M416" i="11"/>
  <c r="P415" i="11"/>
  <c r="M415" i="11"/>
  <c r="P414" i="11"/>
  <c r="M414" i="11"/>
  <c r="P413" i="11"/>
  <c r="M413" i="11"/>
  <c r="P412" i="11"/>
  <c r="M412" i="11"/>
  <c r="P411" i="11"/>
  <c r="M411" i="11"/>
  <c r="P410" i="11"/>
  <c r="M410" i="11"/>
  <c r="P409" i="11"/>
  <c r="M409" i="11"/>
  <c r="P408" i="11"/>
  <c r="M408" i="11"/>
  <c r="P407" i="11"/>
  <c r="M407" i="11"/>
  <c r="P406" i="11"/>
  <c r="M406" i="11"/>
  <c r="P405" i="11"/>
  <c r="M405" i="11"/>
  <c r="P404" i="11"/>
  <c r="M404" i="11"/>
  <c r="P403" i="11"/>
  <c r="M403" i="11"/>
  <c r="P402" i="11"/>
  <c r="M402" i="11"/>
  <c r="P401" i="11"/>
  <c r="M401" i="11"/>
  <c r="P400" i="11"/>
  <c r="M400" i="11"/>
  <c r="P399" i="11"/>
  <c r="M399" i="11"/>
  <c r="P398" i="11"/>
  <c r="M398" i="11"/>
  <c r="P397" i="11"/>
  <c r="M397" i="11"/>
  <c r="P396" i="11"/>
  <c r="M396" i="11"/>
  <c r="P395" i="11"/>
  <c r="M395" i="11"/>
  <c r="P394" i="11"/>
  <c r="M394" i="11"/>
  <c r="P393" i="11"/>
  <c r="M393" i="11"/>
  <c r="P392" i="11"/>
  <c r="M392" i="11"/>
  <c r="P391" i="11"/>
  <c r="M391" i="11"/>
  <c r="P390" i="11"/>
  <c r="M390" i="11"/>
  <c r="P389" i="11"/>
  <c r="M389" i="11"/>
  <c r="P388" i="11"/>
  <c r="M388" i="11"/>
  <c r="P387" i="11"/>
  <c r="M387" i="11"/>
  <c r="P386" i="11"/>
  <c r="M386" i="11"/>
  <c r="P385" i="11"/>
  <c r="M385" i="11"/>
  <c r="P384" i="11"/>
  <c r="M384" i="11"/>
  <c r="P383" i="11"/>
  <c r="M383" i="11"/>
  <c r="P382" i="11"/>
  <c r="M382" i="11"/>
  <c r="P381" i="11"/>
  <c r="M381" i="11"/>
  <c r="P380" i="11"/>
  <c r="M380" i="11"/>
  <c r="P379" i="11"/>
  <c r="M379" i="11"/>
  <c r="P378" i="11"/>
  <c r="M378" i="11"/>
  <c r="P377" i="11"/>
  <c r="M377" i="11"/>
  <c r="P376" i="11"/>
  <c r="M376" i="11"/>
  <c r="P375" i="11"/>
  <c r="M375" i="11"/>
  <c r="P374" i="11"/>
  <c r="M374" i="11"/>
  <c r="P373" i="11"/>
  <c r="M373" i="11"/>
  <c r="P372" i="11"/>
  <c r="M372" i="11"/>
  <c r="P371" i="11"/>
  <c r="M371" i="11"/>
  <c r="P370" i="11"/>
  <c r="M370" i="11"/>
  <c r="P369" i="11"/>
  <c r="M369" i="11"/>
  <c r="P368" i="11"/>
  <c r="M368" i="11"/>
  <c r="P367" i="11"/>
  <c r="M367" i="11"/>
  <c r="P366" i="11"/>
  <c r="M366" i="11"/>
  <c r="P365" i="11"/>
  <c r="M365" i="11"/>
  <c r="P364" i="11"/>
  <c r="M364" i="11"/>
  <c r="P363" i="11"/>
  <c r="M363" i="11"/>
  <c r="P362" i="11"/>
  <c r="M362" i="11"/>
  <c r="P361" i="11"/>
  <c r="M361" i="11"/>
  <c r="P360" i="11"/>
  <c r="M360" i="11"/>
  <c r="P359" i="11"/>
  <c r="M359" i="11"/>
  <c r="P358" i="11"/>
  <c r="M358" i="11"/>
  <c r="P357" i="11"/>
  <c r="M357" i="11"/>
  <c r="P356" i="11"/>
  <c r="M356" i="11"/>
  <c r="P355" i="11"/>
  <c r="M355" i="11"/>
  <c r="P354" i="11"/>
  <c r="M354" i="11"/>
  <c r="P353" i="11"/>
  <c r="M353" i="11"/>
  <c r="P352" i="11"/>
  <c r="M352" i="11"/>
  <c r="P351" i="11"/>
  <c r="M351" i="11"/>
  <c r="P350" i="11"/>
  <c r="M350" i="11"/>
  <c r="P349" i="11"/>
  <c r="M349" i="11"/>
  <c r="P348" i="11"/>
  <c r="M348" i="11"/>
  <c r="P347" i="11"/>
  <c r="M347" i="11"/>
  <c r="P346" i="11"/>
  <c r="M346" i="11"/>
  <c r="P345" i="11"/>
  <c r="M345" i="11"/>
  <c r="P344" i="11"/>
  <c r="M344" i="11"/>
  <c r="P343" i="11"/>
  <c r="M343" i="11"/>
  <c r="P342" i="11"/>
  <c r="M342" i="11"/>
  <c r="P341" i="11"/>
  <c r="M341" i="11"/>
  <c r="P340" i="11"/>
  <c r="M340" i="11"/>
  <c r="P339" i="11"/>
  <c r="M339" i="11"/>
  <c r="P338" i="11"/>
  <c r="M338" i="11"/>
  <c r="P337" i="11"/>
  <c r="M337" i="11"/>
  <c r="P336" i="11"/>
  <c r="M336" i="11"/>
  <c r="P335" i="11"/>
  <c r="M335" i="11"/>
  <c r="P334" i="11"/>
  <c r="M334" i="11"/>
  <c r="P333" i="11"/>
  <c r="M333" i="11"/>
  <c r="P332" i="11"/>
  <c r="M332" i="11"/>
  <c r="P331" i="11"/>
  <c r="M331" i="11"/>
  <c r="P330" i="11"/>
  <c r="M330" i="11"/>
  <c r="P329" i="11"/>
  <c r="M329" i="11"/>
  <c r="P328" i="11"/>
  <c r="M328" i="11"/>
  <c r="P327" i="11"/>
  <c r="M327" i="11"/>
  <c r="P326" i="11"/>
  <c r="M326" i="11"/>
  <c r="P325" i="11"/>
  <c r="M325" i="11"/>
  <c r="P324" i="11"/>
  <c r="M324" i="11"/>
  <c r="P323" i="11"/>
  <c r="M323" i="11"/>
  <c r="P322" i="11"/>
  <c r="M322" i="11"/>
  <c r="P321" i="11"/>
  <c r="M321" i="11"/>
  <c r="P320" i="11"/>
  <c r="M320" i="11"/>
  <c r="P319" i="11"/>
  <c r="M319" i="11"/>
  <c r="P318" i="11"/>
  <c r="M318" i="11"/>
  <c r="P317" i="11"/>
  <c r="M317" i="11"/>
  <c r="P316" i="11"/>
  <c r="M316" i="11"/>
  <c r="P315" i="11"/>
  <c r="M315" i="11"/>
  <c r="P314" i="11"/>
  <c r="M314" i="11"/>
  <c r="P313" i="11"/>
  <c r="M313" i="11"/>
  <c r="P312" i="11"/>
  <c r="M312" i="11"/>
  <c r="P311" i="11"/>
  <c r="M311" i="11"/>
  <c r="P310" i="11"/>
  <c r="M310" i="11"/>
  <c r="P309" i="11"/>
  <c r="M309" i="11"/>
  <c r="P308" i="11"/>
  <c r="M308" i="11"/>
  <c r="P307" i="11"/>
  <c r="M307" i="11"/>
  <c r="P306" i="11"/>
  <c r="M306" i="11"/>
  <c r="P305" i="11"/>
  <c r="M305" i="11"/>
  <c r="P304" i="11"/>
  <c r="M304" i="11"/>
  <c r="P303" i="11"/>
  <c r="M303" i="11"/>
  <c r="P302" i="11"/>
  <c r="M302" i="11"/>
  <c r="P301" i="11"/>
  <c r="M301" i="11"/>
  <c r="P300" i="11"/>
  <c r="M300" i="11"/>
  <c r="P299" i="11"/>
  <c r="M299" i="11"/>
  <c r="P298" i="11"/>
  <c r="M298" i="11"/>
  <c r="P297" i="11"/>
  <c r="M297" i="11"/>
  <c r="P296" i="11"/>
  <c r="M296" i="11"/>
  <c r="P295" i="11"/>
  <c r="M295" i="11"/>
  <c r="P294" i="11"/>
  <c r="M294" i="11"/>
  <c r="P293" i="11"/>
  <c r="M293" i="11"/>
  <c r="P292" i="11"/>
  <c r="M292" i="11"/>
  <c r="P291" i="11"/>
  <c r="M291" i="11"/>
  <c r="P290" i="11"/>
  <c r="M290" i="11"/>
  <c r="P289" i="11"/>
  <c r="M289" i="11"/>
  <c r="P288" i="11"/>
  <c r="M288" i="11"/>
  <c r="P287" i="11"/>
  <c r="M287" i="11"/>
  <c r="P286" i="11"/>
  <c r="M286" i="11"/>
  <c r="P285" i="11"/>
  <c r="M285" i="11"/>
  <c r="P284" i="11"/>
  <c r="M284" i="11"/>
  <c r="P283" i="11"/>
  <c r="M283" i="11"/>
  <c r="P282" i="11"/>
  <c r="M282" i="11"/>
  <c r="P281" i="11"/>
  <c r="M281" i="11"/>
  <c r="P280" i="11"/>
  <c r="M280" i="11"/>
  <c r="P279" i="11"/>
  <c r="M279" i="11"/>
  <c r="P278" i="11"/>
  <c r="M278" i="11"/>
  <c r="P277" i="11"/>
  <c r="M277" i="11"/>
  <c r="P276" i="11"/>
  <c r="M276" i="11"/>
  <c r="P275" i="11"/>
  <c r="M275" i="11"/>
  <c r="P274" i="11"/>
  <c r="M274" i="11"/>
  <c r="P273" i="11"/>
  <c r="M273" i="11"/>
  <c r="P272" i="11"/>
  <c r="M272" i="11"/>
  <c r="P271" i="11"/>
  <c r="M271" i="11"/>
  <c r="P270" i="11"/>
  <c r="M270" i="11"/>
  <c r="P269" i="11"/>
  <c r="M269" i="11"/>
  <c r="P268" i="11"/>
  <c r="M268" i="11"/>
  <c r="P267" i="11"/>
  <c r="M267" i="11"/>
  <c r="P266" i="11"/>
  <c r="M266" i="11"/>
  <c r="P265" i="11"/>
  <c r="M265" i="11"/>
  <c r="P264" i="11"/>
  <c r="M264" i="11"/>
  <c r="P263" i="11"/>
  <c r="M263" i="11"/>
  <c r="P262" i="11"/>
  <c r="M262" i="11"/>
  <c r="P261" i="11"/>
  <c r="M261" i="11"/>
  <c r="P260" i="11"/>
  <c r="M260" i="11"/>
  <c r="P259" i="11"/>
  <c r="M259" i="11"/>
  <c r="P258" i="11"/>
  <c r="M258" i="11"/>
  <c r="P257" i="11"/>
  <c r="M257" i="11"/>
  <c r="P256" i="11"/>
  <c r="M256" i="11"/>
  <c r="P255" i="11"/>
  <c r="M255" i="11"/>
  <c r="P254" i="11"/>
  <c r="M254" i="11"/>
  <c r="P253" i="11"/>
  <c r="M253" i="11"/>
  <c r="P252" i="11"/>
  <c r="M252" i="11"/>
  <c r="P251" i="11"/>
  <c r="M251" i="11"/>
  <c r="P250" i="11"/>
  <c r="M250" i="11"/>
  <c r="P249" i="11"/>
  <c r="M249" i="11"/>
  <c r="P248" i="11"/>
  <c r="M248" i="11"/>
  <c r="P247" i="11"/>
  <c r="M247" i="11"/>
  <c r="P246" i="11"/>
  <c r="M246" i="11"/>
  <c r="P245" i="11"/>
  <c r="M245" i="11"/>
  <c r="P244" i="11"/>
  <c r="M244" i="11"/>
  <c r="P243" i="11"/>
  <c r="M243" i="11"/>
  <c r="P242" i="11"/>
  <c r="M242" i="11"/>
  <c r="P241" i="11"/>
  <c r="M241" i="11"/>
  <c r="P240" i="11"/>
  <c r="M240" i="11"/>
  <c r="P239" i="11"/>
  <c r="M239" i="11"/>
  <c r="P238" i="11"/>
  <c r="M238" i="11"/>
  <c r="P237" i="11"/>
  <c r="M237" i="11"/>
  <c r="P236" i="11"/>
  <c r="M236" i="11"/>
  <c r="P235" i="11"/>
  <c r="M235" i="11"/>
  <c r="P234" i="11"/>
  <c r="M234" i="11"/>
  <c r="P233" i="11"/>
  <c r="M233" i="11"/>
  <c r="P232" i="11"/>
  <c r="M232" i="11"/>
  <c r="P231" i="11"/>
  <c r="M231" i="11"/>
  <c r="P230" i="11"/>
  <c r="M230" i="11"/>
  <c r="P229" i="11"/>
  <c r="M229" i="11"/>
  <c r="P228" i="11"/>
  <c r="M228" i="11"/>
  <c r="P227" i="11"/>
  <c r="M227" i="11"/>
  <c r="P226" i="11"/>
  <c r="M226" i="11"/>
  <c r="P225" i="11"/>
  <c r="M225" i="11"/>
  <c r="P224" i="11"/>
  <c r="M224" i="11"/>
  <c r="P223" i="11"/>
  <c r="M223" i="11"/>
  <c r="P222" i="11"/>
  <c r="M222" i="11"/>
  <c r="P221" i="11"/>
  <c r="M221" i="11"/>
  <c r="P220" i="11"/>
  <c r="M220" i="11"/>
  <c r="P219" i="11"/>
  <c r="M219" i="11"/>
  <c r="P218" i="11"/>
  <c r="M218" i="11"/>
  <c r="P217" i="11"/>
  <c r="M217" i="11"/>
  <c r="P216" i="11"/>
  <c r="M216" i="11"/>
  <c r="P215" i="11"/>
  <c r="M215" i="11"/>
  <c r="P214" i="11"/>
  <c r="M214" i="11"/>
  <c r="P213" i="11"/>
  <c r="M213" i="11"/>
  <c r="P212" i="11"/>
  <c r="M212" i="11"/>
  <c r="P211" i="11"/>
  <c r="M211" i="11"/>
  <c r="P210" i="11"/>
  <c r="M210" i="11"/>
  <c r="P209" i="11"/>
  <c r="M209" i="11"/>
  <c r="P208" i="11"/>
  <c r="M208" i="11"/>
  <c r="P207" i="11"/>
  <c r="M207" i="11"/>
  <c r="P206" i="11"/>
  <c r="M206" i="11"/>
  <c r="P205" i="11"/>
  <c r="M205" i="11"/>
  <c r="P204" i="11"/>
  <c r="M204" i="11"/>
  <c r="P203" i="11"/>
  <c r="M203" i="11"/>
  <c r="P202" i="11"/>
  <c r="M202" i="11"/>
  <c r="P201" i="11"/>
  <c r="M201" i="11"/>
  <c r="P200" i="11"/>
  <c r="M200" i="11"/>
  <c r="P199" i="11"/>
  <c r="M199" i="11"/>
  <c r="P198" i="11"/>
  <c r="M198" i="11"/>
  <c r="P197" i="11"/>
  <c r="M197" i="11"/>
  <c r="P196" i="11"/>
  <c r="M196" i="11"/>
  <c r="P195" i="11"/>
  <c r="M195" i="11"/>
  <c r="P194" i="11"/>
  <c r="M194" i="11"/>
  <c r="P193" i="11"/>
  <c r="M193" i="11"/>
  <c r="P192" i="11"/>
  <c r="M192" i="11"/>
  <c r="P191" i="11"/>
  <c r="M191" i="11"/>
  <c r="P190" i="11"/>
  <c r="M190" i="11"/>
  <c r="P189" i="11"/>
  <c r="M189" i="11"/>
  <c r="P188" i="11"/>
  <c r="M188" i="11"/>
  <c r="P187" i="11"/>
  <c r="M187" i="11"/>
  <c r="P186" i="11"/>
  <c r="M186" i="11"/>
  <c r="P185" i="11"/>
  <c r="M185" i="11"/>
  <c r="P184" i="11"/>
  <c r="M184" i="11"/>
  <c r="P183" i="11"/>
  <c r="M183" i="11"/>
  <c r="P182" i="11"/>
  <c r="M182" i="11"/>
  <c r="P181" i="11"/>
  <c r="M181" i="11"/>
  <c r="P180" i="11"/>
  <c r="M180" i="11"/>
  <c r="P179" i="11"/>
  <c r="M179" i="11"/>
  <c r="P178" i="11"/>
  <c r="M178" i="11"/>
  <c r="P177" i="11"/>
  <c r="M177" i="11"/>
  <c r="P176" i="11"/>
  <c r="M176" i="11"/>
  <c r="P175" i="11"/>
  <c r="M175" i="11"/>
  <c r="P174" i="11"/>
  <c r="M174" i="11"/>
  <c r="P173" i="11"/>
  <c r="M173" i="11"/>
  <c r="P172" i="11"/>
  <c r="M172" i="11"/>
  <c r="P171" i="11"/>
  <c r="M171" i="11"/>
  <c r="P170" i="11"/>
  <c r="M170" i="11"/>
  <c r="P169" i="11"/>
  <c r="M169" i="11"/>
  <c r="P168" i="11"/>
  <c r="M168" i="11"/>
  <c r="P167" i="11"/>
  <c r="M167" i="11"/>
  <c r="P166" i="11"/>
  <c r="M166" i="11"/>
  <c r="P165" i="11"/>
  <c r="M165" i="11"/>
  <c r="P164" i="11"/>
  <c r="M164" i="11"/>
  <c r="P163" i="11"/>
  <c r="M163" i="11"/>
  <c r="P162" i="11"/>
  <c r="M162" i="11"/>
  <c r="P161" i="11"/>
  <c r="M161" i="11"/>
  <c r="P160" i="11"/>
  <c r="M160" i="11"/>
  <c r="P159" i="11"/>
  <c r="M159" i="11"/>
  <c r="P158" i="11"/>
  <c r="M158" i="11"/>
  <c r="P157" i="11"/>
  <c r="M157" i="11"/>
  <c r="P156" i="11"/>
  <c r="M156" i="11"/>
  <c r="P155" i="11"/>
  <c r="M155" i="11"/>
  <c r="P154" i="11"/>
  <c r="M154" i="11"/>
  <c r="P153" i="11"/>
  <c r="M153" i="11"/>
  <c r="P152" i="11"/>
  <c r="M152" i="11"/>
  <c r="P151" i="11"/>
  <c r="M151" i="11"/>
  <c r="P150" i="11"/>
  <c r="M150" i="11"/>
  <c r="P149" i="11"/>
  <c r="M149" i="11"/>
  <c r="P148" i="11"/>
  <c r="M148" i="11"/>
  <c r="P147" i="11"/>
  <c r="M147" i="11"/>
  <c r="P146" i="11"/>
  <c r="M146" i="11"/>
  <c r="P145" i="11"/>
  <c r="M145" i="11"/>
  <c r="P144" i="11"/>
  <c r="M144" i="11"/>
  <c r="P143" i="11"/>
  <c r="M143" i="11"/>
  <c r="P142" i="11"/>
  <c r="M142" i="11"/>
  <c r="P141" i="11"/>
  <c r="M141" i="11"/>
  <c r="P140" i="11"/>
  <c r="M140" i="11"/>
  <c r="P139" i="11"/>
  <c r="M139" i="11"/>
  <c r="P138" i="11"/>
  <c r="M138" i="11"/>
  <c r="P137" i="11"/>
  <c r="M137" i="11"/>
  <c r="P136" i="11"/>
  <c r="M136" i="11"/>
  <c r="P135" i="11"/>
  <c r="M135" i="11"/>
  <c r="P134" i="11"/>
  <c r="M134" i="11"/>
  <c r="P133" i="11"/>
  <c r="M133" i="11"/>
  <c r="P132" i="11"/>
  <c r="M132" i="11"/>
  <c r="P131" i="11"/>
  <c r="M131" i="11"/>
  <c r="P130" i="11"/>
  <c r="M130" i="11"/>
  <c r="P129" i="11"/>
  <c r="M129" i="11"/>
  <c r="P128" i="11"/>
  <c r="M128" i="11"/>
  <c r="P127" i="11"/>
  <c r="M127" i="11"/>
  <c r="P126" i="11"/>
  <c r="M126" i="11"/>
  <c r="P125" i="11"/>
  <c r="M125" i="11"/>
  <c r="P124" i="11"/>
  <c r="M124" i="11"/>
  <c r="P123" i="11"/>
  <c r="M123" i="11"/>
  <c r="P122" i="11"/>
  <c r="M122" i="11"/>
  <c r="P121" i="11"/>
  <c r="M121" i="11"/>
  <c r="P120" i="11"/>
  <c r="M120" i="11"/>
  <c r="P119" i="11"/>
  <c r="M119" i="11"/>
  <c r="P118" i="11"/>
  <c r="M118" i="11"/>
  <c r="P117" i="11"/>
  <c r="M117" i="11"/>
  <c r="P116" i="11"/>
  <c r="M116" i="11"/>
  <c r="P115" i="11"/>
  <c r="M115" i="11"/>
  <c r="P114" i="11"/>
  <c r="M114" i="11"/>
  <c r="P113" i="11"/>
  <c r="M113" i="11"/>
  <c r="P112" i="11"/>
  <c r="M112" i="11"/>
  <c r="P111" i="11"/>
  <c r="M111" i="11"/>
  <c r="P110" i="11"/>
  <c r="M110" i="11"/>
  <c r="P109" i="11"/>
  <c r="M109" i="11"/>
  <c r="P108" i="11"/>
  <c r="M108" i="11"/>
  <c r="P107" i="11"/>
  <c r="M107" i="11"/>
  <c r="P106" i="11"/>
  <c r="M106" i="11"/>
  <c r="P105" i="11"/>
  <c r="M105" i="11"/>
  <c r="P104" i="11"/>
  <c r="M104" i="11"/>
  <c r="P103" i="11"/>
  <c r="M103" i="11"/>
  <c r="P102" i="11"/>
  <c r="M102" i="11"/>
  <c r="P101" i="11"/>
  <c r="M101" i="11"/>
  <c r="P100" i="11"/>
  <c r="M100" i="11"/>
  <c r="P99" i="11"/>
  <c r="M99" i="11"/>
  <c r="P98" i="11"/>
  <c r="M98" i="11"/>
  <c r="P97" i="11"/>
  <c r="M97" i="11"/>
  <c r="P96" i="11"/>
  <c r="M96" i="11"/>
  <c r="P95" i="11"/>
  <c r="M95" i="11"/>
  <c r="P94" i="11"/>
  <c r="M94" i="11"/>
  <c r="P93" i="11"/>
  <c r="M93" i="11"/>
  <c r="P92" i="11"/>
  <c r="M92" i="11"/>
  <c r="P91" i="11"/>
  <c r="M91" i="11"/>
  <c r="P90" i="11"/>
  <c r="M90" i="11"/>
  <c r="P89" i="11"/>
  <c r="M89" i="11"/>
  <c r="P88" i="11"/>
  <c r="M88" i="11"/>
  <c r="P87" i="11"/>
  <c r="M87" i="11"/>
  <c r="P86" i="11"/>
  <c r="M86" i="11"/>
  <c r="P85" i="11"/>
  <c r="M85" i="11"/>
  <c r="P84" i="11"/>
  <c r="M84" i="11"/>
  <c r="P83" i="11"/>
  <c r="M83" i="11"/>
  <c r="P82" i="11"/>
  <c r="M82" i="11"/>
  <c r="P81" i="11"/>
  <c r="M81" i="11"/>
  <c r="P80" i="11"/>
  <c r="M80" i="11"/>
  <c r="P79" i="11"/>
  <c r="M79" i="11"/>
  <c r="P78" i="11"/>
  <c r="M78" i="11"/>
  <c r="P77" i="11"/>
  <c r="M77" i="11"/>
  <c r="P76" i="11"/>
  <c r="M76" i="11"/>
  <c r="P75" i="11"/>
  <c r="M75" i="11"/>
  <c r="P74" i="11"/>
  <c r="M74" i="11"/>
  <c r="P73" i="11"/>
  <c r="M73" i="11"/>
  <c r="P72" i="11"/>
  <c r="M72" i="11"/>
  <c r="P71" i="11"/>
  <c r="M71" i="11"/>
  <c r="P70" i="11"/>
  <c r="M70" i="11"/>
  <c r="P69" i="11"/>
  <c r="M69" i="11"/>
  <c r="P68" i="11"/>
  <c r="M68" i="11"/>
  <c r="P67" i="11"/>
  <c r="M67" i="11"/>
  <c r="P66" i="11"/>
  <c r="M66" i="11"/>
  <c r="P65" i="11"/>
  <c r="M65" i="11"/>
  <c r="P64" i="11"/>
  <c r="M64" i="11"/>
  <c r="P63" i="11"/>
  <c r="M63" i="11"/>
  <c r="P62" i="11"/>
  <c r="M62" i="11"/>
  <c r="P61" i="11"/>
  <c r="M61" i="11"/>
  <c r="P60" i="11"/>
  <c r="M60" i="11"/>
  <c r="P59" i="11"/>
  <c r="M59" i="11"/>
  <c r="P58" i="11"/>
  <c r="M58" i="11"/>
  <c r="P57" i="11"/>
  <c r="M57" i="11"/>
  <c r="P56" i="11"/>
  <c r="M56" i="11"/>
  <c r="P55" i="11"/>
  <c r="M55" i="11"/>
  <c r="P54" i="11"/>
  <c r="M54" i="11"/>
  <c r="P53" i="11"/>
  <c r="M53" i="11"/>
  <c r="P52" i="11"/>
  <c r="M52" i="11"/>
  <c r="P51" i="11"/>
  <c r="M51" i="11"/>
  <c r="P50" i="11"/>
  <c r="M50" i="11"/>
  <c r="P49" i="11"/>
  <c r="M49" i="11"/>
  <c r="P48" i="11"/>
  <c r="M48" i="11"/>
  <c r="P47" i="11"/>
  <c r="M47" i="11"/>
  <c r="P46" i="11"/>
  <c r="M46" i="11"/>
  <c r="P45" i="11"/>
  <c r="M45" i="11"/>
  <c r="P44" i="11"/>
  <c r="M44" i="11"/>
  <c r="P43" i="11"/>
  <c r="M43" i="11"/>
  <c r="P42" i="11"/>
  <c r="M42" i="11"/>
  <c r="P41" i="11"/>
  <c r="M41" i="11"/>
  <c r="P40" i="11"/>
  <c r="M40" i="11"/>
  <c r="P39" i="11"/>
  <c r="M39" i="11"/>
  <c r="P38" i="11"/>
  <c r="M38" i="11"/>
  <c r="P37" i="11"/>
  <c r="M37" i="11"/>
  <c r="P36" i="11"/>
  <c r="M36" i="11"/>
  <c r="P35" i="11"/>
  <c r="M35" i="11"/>
  <c r="P34" i="11"/>
  <c r="M34" i="11"/>
  <c r="P33" i="11"/>
  <c r="M33" i="11"/>
  <c r="P32" i="11"/>
  <c r="M32" i="11"/>
  <c r="P31" i="11"/>
  <c r="M31" i="11"/>
  <c r="P30" i="11"/>
  <c r="M30" i="11"/>
  <c r="P29" i="11"/>
  <c r="M29" i="11"/>
  <c r="P28" i="11"/>
  <c r="M28" i="11"/>
  <c r="P27" i="11"/>
  <c r="M27" i="11"/>
  <c r="P26" i="11"/>
  <c r="M26" i="11"/>
  <c r="P25" i="11"/>
  <c r="M25" i="11"/>
  <c r="P24" i="11"/>
  <c r="M24" i="11"/>
  <c r="P23" i="11"/>
  <c r="M23" i="11"/>
  <c r="P22" i="11"/>
  <c r="M22" i="11"/>
  <c r="P21" i="11"/>
  <c r="M21" i="11"/>
  <c r="P20" i="11"/>
  <c r="M20" i="11"/>
  <c r="P19" i="11"/>
  <c r="M19" i="11"/>
  <c r="P18" i="11"/>
  <c r="M18" i="11"/>
  <c r="P17" i="11"/>
  <c r="M17" i="11"/>
  <c r="Z402" i="3"/>
  <c r="Y402" i="3"/>
  <c r="X402" i="3"/>
  <c r="W402" i="3"/>
  <c r="M402" i="3"/>
  <c r="Z401" i="3"/>
  <c r="Y401" i="3"/>
  <c r="X401" i="3"/>
  <c r="W401" i="3"/>
  <c r="M401" i="3"/>
  <c r="Z400" i="3"/>
  <c r="Y400" i="3"/>
  <c r="X400" i="3"/>
  <c r="W400" i="3"/>
  <c r="M400" i="3"/>
  <c r="Z399" i="3"/>
  <c r="Y399" i="3"/>
  <c r="X399" i="3"/>
  <c r="W399" i="3"/>
  <c r="M399" i="3"/>
  <c r="Z398" i="3"/>
  <c r="Y398" i="3"/>
  <c r="X398" i="3"/>
  <c r="W398" i="3"/>
  <c r="M398" i="3"/>
  <c r="Z397" i="3"/>
  <c r="Y397" i="3"/>
  <c r="X397" i="3"/>
  <c r="W397" i="3"/>
  <c r="M397" i="3"/>
  <c r="Z396" i="3"/>
  <c r="Y396" i="3"/>
  <c r="X396" i="3"/>
  <c r="W396" i="3"/>
  <c r="M396" i="3"/>
  <c r="Z395" i="3"/>
  <c r="Y395" i="3"/>
  <c r="X395" i="3"/>
  <c r="W395" i="3"/>
  <c r="M395" i="3"/>
  <c r="Z394" i="3"/>
  <c r="Y394" i="3"/>
  <c r="X394" i="3"/>
  <c r="W394" i="3"/>
  <c r="M394" i="3"/>
  <c r="Z393" i="3"/>
  <c r="Y393" i="3"/>
  <c r="X393" i="3"/>
  <c r="W393" i="3"/>
  <c r="M393" i="3"/>
  <c r="Z392" i="3"/>
  <c r="Y392" i="3"/>
  <c r="X392" i="3"/>
  <c r="W392" i="3"/>
  <c r="M392" i="3"/>
  <c r="Z391" i="3"/>
  <c r="Y391" i="3"/>
  <c r="X391" i="3"/>
  <c r="W391" i="3"/>
  <c r="M391" i="3"/>
  <c r="Z390" i="3"/>
  <c r="Y390" i="3"/>
  <c r="X390" i="3"/>
  <c r="W390" i="3"/>
  <c r="M390" i="3"/>
  <c r="Z389" i="3"/>
  <c r="Y389" i="3"/>
  <c r="X389" i="3"/>
  <c r="W389" i="3"/>
  <c r="M389" i="3"/>
  <c r="Z388" i="3"/>
  <c r="Y388" i="3"/>
  <c r="X388" i="3"/>
  <c r="W388" i="3"/>
  <c r="M388" i="3"/>
  <c r="Z387" i="3"/>
  <c r="Y387" i="3"/>
  <c r="X387" i="3"/>
  <c r="W387" i="3"/>
  <c r="M387" i="3"/>
  <c r="Z386" i="3"/>
  <c r="Y386" i="3"/>
  <c r="X386" i="3"/>
  <c r="W386" i="3"/>
  <c r="M386" i="3"/>
  <c r="Z385" i="3"/>
  <c r="Y385" i="3"/>
  <c r="X385" i="3"/>
  <c r="W385" i="3"/>
  <c r="M385" i="3"/>
  <c r="Z384" i="3"/>
  <c r="Y384" i="3"/>
  <c r="X384" i="3"/>
  <c r="W384" i="3"/>
  <c r="M384" i="3"/>
  <c r="Z383" i="3"/>
  <c r="Y383" i="3"/>
  <c r="X383" i="3"/>
  <c r="W383" i="3"/>
  <c r="M383" i="3"/>
  <c r="Z382" i="3"/>
  <c r="Y382" i="3"/>
  <c r="X382" i="3"/>
  <c r="W382" i="3"/>
  <c r="M382" i="3"/>
  <c r="Z381" i="3"/>
  <c r="Y381" i="3"/>
  <c r="X381" i="3"/>
  <c r="W381" i="3"/>
  <c r="M381" i="3"/>
  <c r="Z380" i="3"/>
  <c r="Y380" i="3"/>
  <c r="X380" i="3"/>
  <c r="W380" i="3"/>
  <c r="M380" i="3"/>
  <c r="Z379" i="3"/>
  <c r="Y379" i="3"/>
  <c r="X379" i="3"/>
  <c r="W379" i="3"/>
  <c r="M379" i="3"/>
  <c r="Z378" i="3"/>
  <c r="Y378" i="3"/>
  <c r="X378" i="3"/>
  <c r="W378" i="3"/>
  <c r="M378" i="3"/>
  <c r="Z377" i="3"/>
  <c r="Y377" i="3"/>
  <c r="X377" i="3"/>
  <c r="W377" i="3"/>
  <c r="M377" i="3"/>
  <c r="Z376" i="3"/>
  <c r="Y376" i="3"/>
  <c r="X376" i="3"/>
  <c r="W376" i="3"/>
  <c r="M376" i="3"/>
  <c r="Z375" i="3"/>
  <c r="Y375" i="3"/>
  <c r="X375" i="3"/>
  <c r="W375" i="3"/>
  <c r="M375" i="3"/>
  <c r="Z374" i="3"/>
  <c r="Y374" i="3"/>
  <c r="X374" i="3"/>
  <c r="W374" i="3"/>
  <c r="M374" i="3"/>
  <c r="Z373" i="3"/>
  <c r="Y373" i="3"/>
  <c r="X373" i="3"/>
  <c r="W373" i="3"/>
  <c r="M373" i="3"/>
  <c r="Z372" i="3"/>
  <c r="Y372" i="3"/>
  <c r="X372" i="3"/>
  <c r="W372" i="3"/>
  <c r="M372" i="3"/>
  <c r="Z371" i="3"/>
  <c r="Y371" i="3"/>
  <c r="X371" i="3"/>
  <c r="W371" i="3"/>
  <c r="M371" i="3"/>
  <c r="Z370" i="3"/>
  <c r="Y370" i="3"/>
  <c r="X370" i="3"/>
  <c r="W370" i="3"/>
  <c r="M370" i="3"/>
  <c r="Z369" i="3"/>
  <c r="Y369" i="3"/>
  <c r="X369" i="3"/>
  <c r="W369" i="3"/>
  <c r="M369" i="3"/>
  <c r="Z368" i="3"/>
  <c r="Y368" i="3"/>
  <c r="X368" i="3"/>
  <c r="W368" i="3"/>
  <c r="M368" i="3"/>
  <c r="Z367" i="3"/>
  <c r="Y367" i="3"/>
  <c r="X367" i="3"/>
  <c r="W367" i="3"/>
  <c r="M367" i="3"/>
  <c r="Z366" i="3"/>
  <c r="Y366" i="3"/>
  <c r="X366" i="3"/>
  <c r="W366" i="3"/>
  <c r="M366" i="3"/>
  <c r="Z365" i="3"/>
  <c r="Y365" i="3"/>
  <c r="X365" i="3"/>
  <c r="W365" i="3"/>
  <c r="M365" i="3"/>
  <c r="Z364" i="3"/>
  <c r="Y364" i="3"/>
  <c r="X364" i="3"/>
  <c r="W364" i="3"/>
  <c r="M364" i="3"/>
  <c r="Z363" i="3"/>
  <c r="Y363" i="3"/>
  <c r="X363" i="3"/>
  <c r="W363" i="3"/>
  <c r="M363" i="3"/>
  <c r="Z362" i="3"/>
  <c r="Y362" i="3"/>
  <c r="X362" i="3"/>
  <c r="W362" i="3"/>
  <c r="M362" i="3"/>
  <c r="Z361" i="3"/>
  <c r="Y361" i="3"/>
  <c r="X361" i="3"/>
  <c r="W361" i="3"/>
  <c r="M361" i="3"/>
  <c r="Z360" i="3"/>
  <c r="Y360" i="3"/>
  <c r="X360" i="3"/>
  <c r="W360" i="3"/>
  <c r="M360" i="3"/>
  <c r="Z359" i="3"/>
  <c r="Y359" i="3"/>
  <c r="X359" i="3"/>
  <c r="W359" i="3"/>
  <c r="M359" i="3"/>
  <c r="Z358" i="3"/>
  <c r="Y358" i="3"/>
  <c r="X358" i="3"/>
  <c r="W358" i="3"/>
  <c r="M358" i="3"/>
  <c r="Z357" i="3"/>
  <c r="Y357" i="3"/>
  <c r="X357" i="3"/>
  <c r="W357" i="3"/>
  <c r="M357" i="3"/>
  <c r="Z356" i="3"/>
  <c r="Y356" i="3"/>
  <c r="X356" i="3"/>
  <c r="W356" i="3"/>
  <c r="M356" i="3"/>
  <c r="Z355" i="3"/>
  <c r="Y355" i="3"/>
  <c r="X355" i="3"/>
  <c r="W355" i="3"/>
  <c r="M355" i="3"/>
  <c r="Z354" i="3"/>
  <c r="Y354" i="3"/>
  <c r="X354" i="3"/>
  <c r="W354" i="3"/>
  <c r="M354" i="3"/>
  <c r="Z353" i="3"/>
  <c r="Y353" i="3"/>
  <c r="X353" i="3"/>
  <c r="W353" i="3"/>
  <c r="M353" i="3"/>
  <c r="Z352" i="3"/>
  <c r="Y352" i="3"/>
  <c r="X352" i="3"/>
  <c r="W352" i="3"/>
  <c r="M352" i="3"/>
  <c r="Z351" i="3"/>
  <c r="Y351" i="3"/>
  <c r="X351" i="3"/>
  <c r="W351" i="3"/>
  <c r="M351" i="3"/>
  <c r="Z350" i="3"/>
  <c r="Y350" i="3"/>
  <c r="X350" i="3"/>
  <c r="W350" i="3"/>
  <c r="M350" i="3"/>
  <c r="Z349" i="3"/>
  <c r="Y349" i="3"/>
  <c r="X349" i="3"/>
  <c r="W349" i="3"/>
  <c r="M349" i="3"/>
  <c r="Z348" i="3"/>
  <c r="Y348" i="3"/>
  <c r="X348" i="3"/>
  <c r="W348" i="3"/>
  <c r="M348" i="3"/>
  <c r="Z347" i="3"/>
  <c r="Y347" i="3"/>
  <c r="X347" i="3"/>
  <c r="W347" i="3"/>
  <c r="M347" i="3"/>
  <c r="Z346" i="3"/>
  <c r="Y346" i="3"/>
  <c r="X346" i="3"/>
  <c r="W346" i="3"/>
  <c r="M346" i="3"/>
  <c r="Z345" i="3"/>
  <c r="Y345" i="3"/>
  <c r="X345" i="3"/>
  <c r="W345" i="3"/>
  <c r="M345" i="3"/>
  <c r="Z344" i="3"/>
  <c r="Y344" i="3"/>
  <c r="X344" i="3"/>
  <c r="W344" i="3"/>
  <c r="M344" i="3"/>
  <c r="Z343" i="3"/>
  <c r="Y343" i="3"/>
  <c r="X343" i="3"/>
  <c r="W343" i="3"/>
  <c r="M343" i="3"/>
  <c r="Z342" i="3"/>
  <c r="Y342" i="3"/>
  <c r="X342" i="3"/>
  <c r="W342" i="3"/>
  <c r="M342" i="3"/>
  <c r="Z341" i="3"/>
  <c r="Y341" i="3"/>
  <c r="X341" i="3"/>
  <c r="W341" i="3"/>
  <c r="M341" i="3"/>
  <c r="Z340" i="3"/>
  <c r="Y340" i="3"/>
  <c r="X340" i="3"/>
  <c r="W340" i="3"/>
  <c r="M340" i="3"/>
  <c r="Z339" i="3"/>
  <c r="Y339" i="3"/>
  <c r="X339" i="3"/>
  <c r="W339" i="3"/>
  <c r="M339" i="3"/>
  <c r="Z338" i="3"/>
  <c r="Y338" i="3"/>
  <c r="X338" i="3"/>
  <c r="W338" i="3"/>
  <c r="M338" i="3"/>
  <c r="Z337" i="3"/>
  <c r="Y337" i="3"/>
  <c r="X337" i="3"/>
  <c r="W337" i="3"/>
  <c r="M337" i="3"/>
  <c r="Z336" i="3"/>
  <c r="Y336" i="3"/>
  <c r="X336" i="3"/>
  <c r="W336" i="3"/>
  <c r="M336" i="3"/>
  <c r="Z335" i="3"/>
  <c r="Y335" i="3"/>
  <c r="X335" i="3"/>
  <c r="W335" i="3"/>
  <c r="M335" i="3"/>
  <c r="Z334" i="3"/>
  <c r="Y334" i="3"/>
  <c r="X334" i="3"/>
  <c r="W334" i="3"/>
  <c r="M334" i="3"/>
  <c r="Z333" i="3"/>
  <c r="Y333" i="3"/>
  <c r="X333" i="3"/>
  <c r="W333" i="3"/>
  <c r="M333" i="3"/>
  <c r="Z332" i="3"/>
  <c r="Y332" i="3"/>
  <c r="X332" i="3"/>
  <c r="W332" i="3"/>
  <c r="M332" i="3"/>
  <c r="Z331" i="3"/>
  <c r="Y331" i="3"/>
  <c r="X331" i="3"/>
  <c r="W331" i="3"/>
  <c r="M331" i="3"/>
  <c r="Z330" i="3"/>
  <c r="Y330" i="3"/>
  <c r="X330" i="3"/>
  <c r="W330" i="3"/>
  <c r="M330" i="3"/>
  <c r="Z329" i="3"/>
  <c r="Y329" i="3"/>
  <c r="X329" i="3"/>
  <c r="W329" i="3"/>
  <c r="M329" i="3"/>
  <c r="Z328" i="3"/>
  <c r="Y328" i="3"/>
  <c r="X328" i="3"/>
  <c r="W328" i="3"/>
  <c r="M328" i="3"/>
  <c r="Z327" i="3"/>
  <c r="Y327" i="3"/>
  <c r="X327" i="3"/>
  <c r="W327" i="3"/>
  <c r="M327" i="3"/>
  <c r="Z326" i="3"/>
  <c r="Y326" i="3"/>
  <c r="X326" i="3"/>
  <c r="W326" i="3"/>
  <c r="M326" i="3"/>
  <c r="Z325" i="3"/>
  <c r="Y325" i="3"/>
  <c r="X325" i="3"/>
  <c r="W325" i="3"/>
  <c r="M325" i="3"/>
  <c r="Z324" i="3"/>
  <c r="Y324" i="3"/>
  <c r="X324" i="3"/>
  <c r="W324" i="3"/>
  <c r="M324" i="3"/>
  <c r="Z323" i="3"/>
  <c r="Y323" i="3"/>
  <c r="X323" i="3"/>
  <c r="W323" i="3"/>
  <c r="M323" i="3"/>
  <c r="Z322" i="3"/>
  <c r="Y322" i="3"/>
  <c r="X322" i="3"/>
  <c r="W322" i="3"/>
  <c r="M322" i="3"/>
  <c r="Z321" i="3"/>
  <c r="Y321" i="3"/>
  <c r="X321" i="3"/>
  <c r="W321" i="3"/>
  <c r="M321" i="3"/>
  <c r="Z320" i="3"/>
  <c r="Y320" i="3"/>
  <c r="X320" i="3"/>
  <c r="W320" i="3"/>
  <c r="M320" i="3"/>
  <c r="Z319" i="3"/>
  <c r="Y319" i="3"/>
  <c r="X319" i="3"/>
  <c r="W319" i="3"/>
  <c r="M319" i="3"/>
  <c r="Z318" i="3"/>
  <c r="Y318" i="3"/>
  <c r="X318" i="3"/>
  <c r="W318" i="3"/>
  <c r="M318" i="3"/>
  <c r="Z317" i="3"/>
  <c r="Y317" i="3"/>
  <c r="X317" i="3"/>
  <c r="W317" i="3"/>
  <c r="M317" i="3"/>
  <c r="Z316" i="3"/>
  <c r="Y316" i="3"/>
  <c r="X316" i="3"/>
  <c r="W316" i="3"/>
  <c r="M316" i="3"/>
  <c r="Z315" i="3"/>
  <c r="Y315" i="3"/>
  <c r="X315" i="3"/>
  <c r="W315" i="3"/>
  <c r="M315" i="3"/>
  <c r="Z314" i="3"/>
  <c r="Y314" i="3"/>
  <c r="X314" i="3"/>
  <c r="W314" i="3"/>
  <c r="M314" i="3"/>
  <c r="Z313" i="3"/>
  <c r="Y313" i="3"/>
  <c r="X313" i="3"/>
  <c r="W313" i="3"/>
  <c r="M313" i="3"/>
  <c r="Z312" i="3"/>
  <c r="Y312" i="3"/>
  <c r="X312" i="3"/>
  <c r="W312" i="3"/>
  <c r="M312" i="3"/>
  <c r="Z311" i="3"/>
  <c r="Y311" i="3"/>
  <c r="X311" i="3"/>
  <c r="W311" i="3"/>
  <c r="M311" i="3"/>
  <c r="Z310" i="3"/>
  <c r="Y310" i="3"/>
  <c r="X310" i="3"/>
  <c r="W310" i="3"/>
  <c r="M310" i="3"/>
  <c r="Z309" i="3"/>
  <c r="Y309" i="3"/>
  <c r="X309" i="3"/>
  <c r="W309" i="3"/>
  <c r="M309" i="3"/>
  <c r="Z308" i="3"/>
  <c r="Y308" i="3"/>
  <c r="X308" i="3"/>
  <c r="W308" i="3"/>
  <c r="M308" i="3"/>
  <c r="Z307" i="3"/>
  <c r="Y307" i="3"/>
  <c r="X307" i="3"/>
  <c r="W307" i="3"/>
  <c r="M307" i="3"/>
  <c r="Z306" i="3"/>
  <c r="Y306" i="3"/>
  <c r="X306" i="3"/>
  <c r="W306" i="3"/>
  <c r="M306" i="3"/>
  <c r="Z305" i="3"/>
  <c r="Y305" i="3"/>
  <c r="X305" i="3"/>
  <c r="W305" i="3"/>
  <c r="M305" i="3"/>
  <c r="Z304" i="3"/>
  <c r="Y304" i="3"/>
  <c r="X304" i="3"/>
  <c r="W304" i="3"/>
  <c r="M304" i="3"/>
  <c r="Z303" i="3"/>
  <c r="Y303" i="3"/>
  <c r="X303" i="3"/>
  <c r="W303" i="3"/>
  <c r="M303" i="3"/>
  <c r="Z302" i="3"/>
  <c r="Y302" i="3"/>
  <c r="X302" i="3"/>
  <c r="W302" i="3"/>
  <c r="M302" i="3"/>
  <c r="Z301" i="3"/>
  <c r="Y301" i="3"/>
  <c r="X301" i="3"/>
  <c r="W301" i="3"/>
  <c r="M301" i="3"/>
  <c r="Z300" i="3"/>
  <c r="Y300" i="3"/>
  <c r="X300" i="3"/>
  <c r="W300" i="3"/>
  <c r="M300" i="3"/>
  <c r="Z299" i="3"/>
  <c r="Y299" i="3"/>
  <c r="X299" i="3"/>
  <c r="W299" i="3"/>
  <c r="M299" i="3"/>
  <c r="Z298" i="3"/>
  <c r="Y298" i="3"/>
  <c r="X298" i="3"/>
  <c r="W298" i="3"/>
  <c r="M298" i="3"/>
  <c r="Z297" i="3"/>
  <c r="Y297" i="3"/>
  <c r="X297" i="3"/>
  <c r="W297" i="3"/>
  <c r="M297" i="3"/>
  <c r="Z296" i="3"/>
  <c r="Y296" i="3"/>
  <c r="X296" i="3"/>
  <c r="W296" i="3"/>
  <c r="M296" i="3"/>
  <c r="Z295" i="3"/>
  <c r="Y295" i="3"/>
  <c r="X295" i="3"/>
  <c r="W295" i="3"/>
  <c r="M295" i="3"/>
  <c r="Z294" i="3"/>
  <c r="Y294" i="3"/>
  <c r="X294" i="3"/>
  <c r="W294" i="3"/>
  <c r="M294" i="3"/>
  <c r="Z293" i="3"/>
  <c r="Y293" i="3"/>
  <c r="X293" i="3"/>
  <c r="W293" i="3"/>
  <c r="M293" i="3"/>
  <c r="Z292" i="3"/>
  <c r="Y292" i="3"/>
  <c r="X292" i="3"/>
  <c r="W292" i="3"/>
  <c r="M292" i="3"/>
  <c r="Z291" i="3"/>
  <c r="Y291" i="3"/>
  <c r="X291" i="3"/>
  <c r="W291" i="3"/>
  <c r="M291" i="3"/>
  <c r="Z290" i="3"/>
  <c r="Y290" i="3"/>
  <c r="X290" i="3"/>
  <c r="W290" i="3"/>
  <c r="M290" i="3"/>
  <c r="Z289" i="3"/>
  <c r="Y289" i="3"/>
  <c r="X289" i="3"/>
  <c r="W289" i="3"/>
  <c r="M289" i="3"/>
  <c r="Z288" i="3"/>
  <c r="Y288" i="3"/>
  <c r="X288" i="3"/>
  <c r="W288" i="3"/>
  <c r="M288" i="3"/>
  <c r="Z287" i="3"/>
  <c r="Y287" i="3"/>
  <c r="X287" i="3"/>
  <c r="W287" i="3"/>
  <c r="M287" i="3"/>
  <c r="Z286" i="3"/>
  <c r="Y286" i="3"/>
  <c r="X286" i="3"/>
  <c r="W286" i="3"/>
  <c r="M286" i="3"/>
  <c r="Z285" i="3"/>
  <c r="Y285" i="3"/>
  <c r="X285" i="3"/>
  <c r="W285" i="3"/>
  <c r="M285" i="3"/>
  <c r="Z284" i="3"/>
  <c r="Y284" i="3"/>
  <c r="X284" i="3"/>
  <c r="W284" i="3"/>
  <c r="M284" i="3"/>
  <c r="Z283" i="3"/>
  <c r="Y283" i="3"/>
  <c r="X283" i="3"/>
  <c r="W283" i="3"/>
  <c r="M283" i="3"/>
  <c r="Z282" i="3"/>
  <c r="Y282" i="3"/>
  <c r="X282" i="3"/>
  <c r="W282" i="3"/>
  <c r="M282" i="3"/>
  <c r="Z281" i="3"/>
  <c r="Y281" i="3"/>
  <c r="X281" i="3"/>
  <c r="W281" i="3"/>
  <c r="M281" i="3"/>
  <c r="Z280" i="3"/>
  <c r="Y280" i="3"/>
  <c r="X280" i="3"/>
  <c r="W280" i="3"/>
  <c r="M280" i="3"/>
  <c r="Z279" i="3"/>
  <c r="Y279" i="3"/>
  <c r="X279" i="3"/>
  <c r="W279" i="3"/>
  <c r="M279" i="3"/>
  <c r="Z278" i="3"/>
  <c r="Y278" i="3"/>
  <c r="X278" i="3"/>
  <c r="W278" i="3"/>
  <c r="M278" i="3"/>
  <c r="Z277" i="3"/>
  <c r="Y277" i="3"/>
  <c r="X277" i="3"/>
  <c r="W277" i="3"/>
  <c r="M277" i="3"/>
  <c r="Z276" i="3"/>
  <c r="Y276" i="3"/>
  <c r="X276" i="3"/>
  <c r="W276" i="3"/>
  <c r="M276" i="3"/>
  <c r="Z275" i="3"/>
  <c r="Y275" i="3"/>
  <c r="X275" i="3"/>
  <c r="W275" i="3"/>
  <c r="M275" i="3"/>
  <c r="Z274" i="3"/>
  <c r="Y274" i="3"/>
  <c r="X274" i="3"/>
  <c r="W274" i="3"/>
  <c r="M274" i="3"/>
  <c r="Z273" i="3"/>
  <c r="Y273" i="3"/>
  <c r="X273" i="3"/>
  <c r="W273" i="3"/>
  <c r="M273" i="3"/>
  <c r="Z272" i="3"/>
  <c r="Y272" i="3"/>
  <c r="X272" i="3"/>
  <c r="W272" i="3"/>
  <c r="M272" i="3"/>
  <c r="Z271" i="3"/>
  <c r="Y271" i="3"/>
  <c r="X271" i="3"/>
  <c r="W271" i="3"/>
  <c r="M271" i="3"/>
  <c r="Z270" i="3"/>
  <c r="Y270" i="3"/>
  <c r="X270" i="3"/>
  <c r="W270" i="3"/>
  <c r="M270" i="3"/>
  <c r="Z269" i="3"/>
  <c r="Y269" i="3"/>
  <c r="X269" i="3"/>
  <c r="W269" i="3"/>
  <c r="M269" i="3"/>
  <c r="Z268" i="3"/>
  <c r="Y268" i="3"/>
  <c r="X268" i="3"/>
  <c r="W268" i="3"/>
  <c r="M268" i="3"/>
  <c r="Z267" i="3"/>
  <c r="Y267" i="3"/>
  <c r="X267" i="3"/>
  <c r="W267" i="3"/>
  <c r="M267" i="3"/>
  <c r="Z266" i="3"/>
  <c r="Y266" i="3"/>
  <c r="X266" i="3"/>
  <c r="W266" i="3"/>
  <c r="M266" i="3"/>
  <c r="Z265" i="3"/>
  <c r="Y265" i="3"/>
  <c r="X265" i="3"/>
  <c r="W265" i="3"/>
  <c r="M265" i="3"/>
  <c r="Z264" i="3"/>
  <c r="Y264" i="3"/>
  <c r="X264" i="3"/>
  <c r="W264" i="3"/>
  <c r="M264" i="3"/>
  <c r="Z263" i="3"/>
  <c r="Y263" i="3"/>
  <c r="X263" i="3"/>
  <c r="W263" i="3"/>
  <c r="M263" i="3"/>
  <c r="Z262" i="3"/>
  <c r="Y262" i="3"/>
  <c r="X262" i="3"/>
  <c r="W262" i="3"/>
  <c r="M262" i="3"/>
  <c r="Z261" i="3"/>
  <c r="Y261" i="3"/>
  <c r="X261" i="3"/>
  <c r="W261" i="3"/>
  <c r="M261" i="3"/>
  <c r="Z260" i="3"/>
  <c r="Y260" i="3"/>
  <c r="X260" i="3"/>
  <c r="W260" i="3"/>
  <c r="M260" i="3"/>
  <c r="Z259" i="3"/>
  <c r="Y259" i="3"/>
  <c r="X259" i="3"/>
  <c r="W259" i="3"/>
  <c r="M259" i="3"/>
  <c r="Z258" i="3"/>
  <c r="Y258" i="3"/>
  <c r="X258" i="3"/>
  <c r="W258" i="3"/>
  <c r="M258" i="3"/>
  <c r="Z257" i="3"/>
  <c r="Y257" i="3"/>
  <c r="X257" i="3"/>
  <c r="W257" i="3"/>
  <c r="M257" i="3"/>
  <c r="Z256" i="3"/>
  <c r="Y256" i="3"/>
  <c r="X256" i="3"/>
  <c r="W256" i="3"/>
  <c r="M256" i="3"/>
  <c r="Z255" i="3"/>
  <c r="Y255" i="3"/>
  <c r="X255" i="3"/>
  <c r="W255" i="3"/>
  <c r="M255" i="3"/>
  <c r="Z254" i="3"/>
  <c r="Y254" i="3"/>
  <c r="X254" i="3"/>
  <c r="W254" i="3"/>
  <c r="M254" i="3"/>
  <c r="Z253" i="3"/>
  <c r="Y253" i="3"/>
  <c r="X253" i="3"/>
  <c r="W253" i="3"/>
  <c r="M253" i="3"/>
  <c r="Z252" i="3"/>
  <c r="Y252" i="3"/>
  <c r="X252" i="3"/>
  <c r="W252" i="3"/>
  <c r="M252" i="3"/>
  <c r="Z251" i="3"/>
  <c r="Y251" i="3"/>
  <c r="X251" i="3"/>
  <c r="W251" i="3"/>
  <c r="M251" i="3"/>
  <c r="Z250" i="3"/>
  <c r="Y250" i="3"/>
  <c r="X250" i="3"/>
  <c r="W250" i="3"/>
  <c r="M250" i="3"/>
  <c r="Z249" i="3"/>
  <c r="Y249" i="3"/>
  <c r="X249" i="3"/>
  <c r="W249" i="3"/>
  <c r="M249" i="3"/>
  <c r="Z248" i="3"/>
  <c r="Y248" i="3"/>
  <c r="X248" i="3"/>
  <c r="W248" i="3"/>
  <c r="M248" i="3"/>
  <c r="Z247" i="3"/>
  <c r="Y247" i="3"/>
  <c r="X247" i="3"/>
  <c r="W247" i="3"/>
  <c r="M247" i="3"/>
  <c r="Z246" i="3"/>
  <c r="Y246" i="3"/>
  <c r="X246" i="3"/>
  <c r="W246" i="3"/>
  <c r="M246" i="3"/>
  <c r="Z245" i="3"/>
  <c r="Y245" i="3"/>
  <c r="X245" i="3"/>
  <c r="W245" i="3"/>
  <c r="M245" i="3"/>
  <c r="Z244" i="3"/>
  <c r="Y244" i="3"/>
  <c r="X244" i="3"/>
  <c r="W244" i="3"/>
  <c r="M244" i="3"/>
  <c r="Z243" i="3"/>
  <c r="Y243" i="3"/>
  <c r="X243" i="3"/>
  <c r="W243" i="3"/>
  <c r="M243" i="3"/>
  <c r="Z242" i="3"/>
  <c r="Y242" i="3"/>
  <c r="X242" i="3"/>
  <c r="W242" i="3"/>
  <c r="M242" i="3"/>
  <c r="Z241" i="3"/>
  <c r="Y241" i="3"/>
  <c r="X241" i="3"/>
  <c r="W241" i="3"/>
  <c r="M241" i="3"/>
  <c r="Z240" i="3"/>
  <c r="Y240" i="3"/>
  <c r="X240" i="3"/>
  <c r="W240" i="3"/>
  <c r="M240" i="3"/>
  <c r="Z239" i="3"/>
  <c r="Y239" i="3"/>
  <c r="X239" i="3"/>
  <c r="W239" i="3"/>
  <c r="M239" i="3"/>
  <c r="Z238" i="3"/>
  <c r="Y238" i="3"/>
  <c r="X238" i="3"/>
  <c r="W238" i="3"/>
  <c r="M238" i="3"/>
  <c r="Z237" i="3"/>
  <c r="Y237" i="3"/>
  <c r="X237" i="3"/>
  <c r="W237" i="3"/>
  <c r="M237" i="3"/>
  <c r="Z236" i="3"/>
  <c r="Y236" i="3"/>
  <c r="X236" i="3"/>
  <c r="W236" i="3"/>
  <c r="M236" i="3"/>
  <c r="Z235" i="3"/>
  <c r="Y235" i="3"/>
  <c r="X235" i="3"/>
  <c r="W235" i="3"/>
  <c r="M235" i="3"/>
  <c r="Z234" i="3"/>
  <c r="Y234" i="3"/>
  <c r="X234" i="3"/>
  <c r="W234" i="3"/>
  <c r="M234" i="3"/>
  <c r="Z233" i="3"/>
  <c r="Y233" i="3"/>
  <c r="X233" i="3"/>
  <c r="W233" i="3"/>
  <c r="M233" i="3"/>
  <c r="Z232" i="3"/>
  <c r="Y232" i="3"/>
  <c r="X232" i="3"/>
  <c r="W232" i="3"/>
  <c r="M232" i="3"/>
  <c r="Z231" i="3"/>
  <c r="Y231" i="3"/>
  <c r="X231" i="3"/>
  <c r="W231" i="3"/>
  <c r="M231" i="3"/>
  <c r="Z230" i="3"/>
  <c r="Y230" i="3"/>
  <c r="X230" i="3"/>
  <c r="W230" i="3"/>
  <c r="M230" i="3"/>
  <c r="Z229" i="3"/>
  <c r="Y229" i="3"/>
  <c r="X229" i="3"/>
  <c r="W229" i="3"/>
  <c r="M229" i="3"/>
  <c r="Z228" i="3"/>
  <c r="Y228" i="3"/>
  <c r="X228" i="3"/>
  <c r="W228" i="3"/>
  <c r="M228" i="3"/>
  <c r="Z227" i="3"/>
  <c r="Y227" i="3"/>
  <c r="X227" i="3"/>
  <c r="W227" i="3"/>
  <c r="M227" i="3"/>
  <c r="Z226" i="3"/>
  <c r="Y226" i="3"/>
  <c r="X226" i="3"/>
  <c r="W226" i="3"/>
  <c r="M226" i="3"/>
  <c r="Z225" i="3"/>
  <c r="Y225" i="3"/>
  <c r="X225" i="3"/>
  <c r="W225" i="3"/>
  <c r="M225" i="3"/>
  <c r="Z224" i="3"/>
  <c r="Y224" i="3"/>
  <c r="X224" i="3"/>
  <c r="W224" i="3"/>
  <c r="M224" i="3"/>
  <c r="Z223" i="3"/>
  <c r="Y223" i="3"/>
  <c r="X223" i="3"/>
  <c r="W223" i="3"/>
  <c r="M223" i="3"/>
  <c r="Z222" i="3"/>
  <c r="Y222" i="3"/>
  <c r="X222" i="3"/>
  <c r="W222" i="3"/>
  <c r="M222" i="3"/>
  <c r="Z221" i="3"/>
  <c r="Y221" i="3"/>
  <c r="X221" i="3"/>
  <c r="W221" i="3"/>
  <c r="M221" i="3"/>
  <c r="Z220" i="3"/>
  <c r="Y220" i="3"/>
  <c r="X220" i="3"/>
  <c r="W220" i="3"/>
  <c r="M220" i="3"/>
  <c r="Z219" i="3"/>
  <c r="Y219" i="3"/>
  <c r="X219" i="3"/>
  <c r="W219" i="3"/>
  <c r="M219" i="3"/>
  <c r="Z218" i="3"/>
  <c r="Y218" i="3"/>
  <c r="X218" i="3"/>
  <c r="W218" i="3"/>
  <c r="M218" i="3"/>
  <c r="Z217" i="3"/>
  <c r="Y217" i="3"/>
  <c r="X217" i="3"/>
  <c r="W217" i="3"/>
  <c r="M217" i="3"/>
  <c r="Z216" i="3"/>
  <c r="Y216" i="3"/>
  <c r="X216" i="3"/>
  <c r="W216" i="3"/>
  <c r="M216" i="3"/>
  <c r="Z215" i="3"/>
  <c r="Y215" i="3"/>
  <c r="X215" i="3"/>
  <c r="W215" i="3"/>
  <c r="M215" i="3"/>
  <c r="Z214" i="3"/>
  <c r="Y214" i="3"/>
  <c r="X214" i="3"/>
  <c r="W214" i="3"/>
  <c r="M214" i="3"/>
  <c r="Z213" i="3"/>
  <c r="Y213" i="3"/>
  <c r="X213" i="3"/>
  <c r="W213" i="3"/>
  <c r="M213" i="3"/>
  <c r="Z212" i="3"/>
  <c r="Y212" i="3"/>
  <c r="X212" i="3"/>
  <c r="W212" i="3"/>
  <c r="M212" i="3"/>
  <c r="Z211" i="3"/>
  <c r="Y211" i="3"/>
  <c r="X211" i="3"/>
  <c r="W211" i="3"/>
  <c r="M211" i="3"/>
  <c r="Z210" i="3"/>
  <c r="Y210" i="3"/>
  <c r="X210" i="3"/>
  <c r="W210" i="3"/>
  <c r="M210" i="3"/>
  <c r="Z209" i="3"/>
  <c r="Y209" i="3"/>
  <c r="X209" i="3"/>
  <c r="W209" i="3"/>
  <c r="M209" i="3"/>
  <c r="Z208" i="3"/>
  <c r="Y208" i="3"/>
  <c r="X208" i="3"/>
  <c r="W208" i="3"/>
  <c r="M208" i="3"/>
  <c r="Z207" i="3"/>
  <c r="Y207" i="3"/>
  <c r="X207" i="3"/>
  <c r="W207" i="3"/>
  <c r="M207" i="3"/>
  <c r="Z206" i="3"/>
  <c r="Y206" i="3"/>
  <c r="X206" i="3"/>
  <c r="W206" i="3"/>
  <c r="M206" i="3"/>
  <c r="Z205" i="3"/>
  <c r="Y205" i="3"/>
  <c r="X205" i="3"/>
  <c r="W205" i="3"/>
  <c r="M205" i="3"/>
  <c r="Z204" i="3"/>
  <c r="Y204" i="3"/>
  <c r="X204" i="3"/>
  <c r="W204" i="3"/>
  <c r="M204" i="3"/>
  <c r="Z203" i="3"/>
  <c r="Y203" i="3"/>
  <c r="X203" i="3"/>
  <c r="W203" i="3"/>
  <c r="M203" i="3"/>
  <c r="Z202" i="3"/>
  <c r="Y202" i="3"/>
  <c r="X202" i="3"/>
  <c r="W202" i="3"/>
  <c r="M202" i="3"/>
  <c r="Z201" i="3"/>
  <c r="Y201" i="3"/>
  <c r="X201" i="3"/>
  <c r="W201" i="3"/>
  <c r="M201" i="3"/>
  <c r="Z200" i="3"/>
  <c r="Y200" i="3"/>
  <c r="X200" i="3"/>
  <c r="W200" i="3"/>
  <c r="M200" i="3"/>
  <c r="Z199" i="3"/>
  <c r="Y199" i="3"/>
  <c r="X199" i="3"/>
  <c r="W199" i="3"/>
  <c r="M199" i="3"/>
  <c r="Z198" i="3"/>
  <c r="Y198" i="3"/>
  <c r="X198" i="3"/>
  <c r="W198" i="3"/>
  <c r="M198" i="3"/>
  <c r="Z197" i="3"/>
  <c r="Y197" i="3"/>
  <c r="X197" i="3"/>
  <c r="W197" i="3"/>
  <c r="M197" i="3"/>
  <c r="Z196" i="3"/>
  <c r="Y196" i="3"/>
  <c r="X196" i="3"/>
  <c r="W196" i="3"/>
  <c r="M196" i="3"/>
  <c r="Z195" i="3"/>
  <c r="Y195" i="3"/>
  <c r="X195" i="3"/>
  <c r="W195" i="3"/>
  <c r="M195" i="3"/>
  <c r="Z194" i="3"/>
  <c r="Y194" i="3"/>
  <c r="X194" i="3"/>
  <c r="W194" i="3"/>
  <c r="M194" i="3"/>
  <c r="Z193" i="3"/>
  <c r="Y193" i="3"/>
  <c r="X193" i="3"/>
  <c r="W193" i="3"/>
  <c r="M193" i="3"/>
  <c r="Z192" i="3"/>
  <c r="Y192" i="3"/>
  <c r="X192" i="3"/>
  <c r="W192" i="3"/>
  <c r="M192" i="3"/>
  <c r="Z191" i="3"/>
  <c r="Y191" i="3"/>
  <c r="X191" i="3"/>
  <c r="W191" i="3"/>
  <c r="M191" i="3"/>
  <c r="Z190" i="3"/>
  <c r="Y190" i="3"/>
  <c r="X190" i="3"/>
  <c r="W190" i="3"/>
  <c r="M190" i="3"/>
  <c r="Z189" i="3"/>
  <c r="Y189" i="3"/>
  <c r="X189" i="3"/>
  <c r="W189" i="3"/>
  <c r="M189" i="3"/>
  <c r="Z188" i="3"/>
  <c r="Y188" i="3"/>
  <c r="X188" i="3"/>
  <c r="W188" i="3"/>
  <c r="M188" i="3"/>
  <c r="Z187" i="3"/>
  <c r="Y187" i="3"/>
  <c r="X187" i="3"/>
  <c r="W187" i="3"/>
  <c r="M187" i="3"/>
  <c r="Z186" i="3"/>
  <c r="Y186" i="3"/>
  <c r="X186" i="3"/>
  <c r="W186" i="3"/>
  <c r="M186" i="3"/>
  <c r="Z185" i="3"/>
  <c r="Y185" i="3"/>
  <c r="X185" i="3"/>
  <c r="W185" i="3"/>
  <c r="M185" i="3"/>
  <c r="Z184" i="3"/>
  <c r="Y184" i="3"/>
  <c r="X184" i="3"/>
  <c r="W184" i="3"/>
  <c r="M184" i="3"/>
  <c r="Z183" i="3"/>
  <c r="Y183" i="3"/>
  <c r="X183" i="3"/>
  <c r="W183" i="3"/>
  <c r="M183" i="3"/>
  <c r="Z182" i="3"/>
  <c r="Y182" i="3"/>
  <c r="X182" i="3"/>
  <c r="W182" i="3"/>
  <c r="M182" i="3"/>
  <c r="Z181" i="3"/>
  <c r="Y181" i="3"/>
  <c r="X181" i="3"/>
  <c r="W181" i="3"/>
  <c r="M181" i="3"/>
  <c r="Z180" i="3"/>
  <c r="Y180" i="3"/>
  <c r="X180" i="3"/>
  <c r="W180" i="3"/>
  <c r="M180" i="3"/>
  <c r="Z179" i="3"/>
  <c r="Y179" i="3"/>
  <c r="X179" i="3"/>
  <c r="W179" i="3"/>
  <c r="M179" i="3"/>
  <c r="Z178" i="3"/>
  <c r="Y178" i="3"/>
  <c r="X178" i="3"/>
  <c r="W178" i="3"/>
  <c r="M178" i="3"/>
  <c r="Z177" i="3"/>
  <c r="Y177" i="3"/>
  <c r="X177" i="3"/>
  <c r="W177" i="3"/>
  <c r="M177" i="3"/>
  <c r="Z176" i="3"/>
  <c r="Y176" i="3"/>
  <c r="X176" i="3"/>
  <c r="W176" i="3"/>
  <c r="M176" i="3"/>
  <c r="Z175" i="3"/>
  <c r="Y175" i="3"/>
  <c r="X175" i="3"/>
  <c r="W175" i="3"/>
  <c r="M175" i="3"/>
  <c r="Z174" i="3"/>
  <c r="Y174" i="3"/>
  <c r="X174" i="3"/>
  <c r="W174" i="3"/>
  <c r="M174" i="3"/>
  <c r="Z173" i="3"/>
  <c r="Y173" i="3"/>
  <c r="X173" i="3"/>
  <c r="W173" i="3"/>
  <c r="M173" i="3"/>
  <c r="Z172" i="3"/>
  <c r="Y172" i="3"/>
  <c r="X172" i="3"/>
  <c r="W172" i="3"/>
  <c r="M172" i="3"/>
  <c r="Z171" i="3"/>
  <c r="Y171" i="3"/>
  <c r="X171" i="3"/>
  <c r="W171" i="3"/>
  <c r="M171" i="3"/>
  <c r="Z170" i="3"/>
  <c r="Y170" i="3"/>
  <c r="X170" i="3"/>
  <c r="W170" i="3"/>
  <c r="M170" i="3"/>
  <c r="Z169" i="3"/>
  <c r="Y169" i="3"/>
  <c r="X169" i="3"/>
  <c r="W169" i="3"/>
  <c r="M169" i="3"/>
  <c r="Z168" i="3"/>
  <c r="Y168" i="3"/>
  <c r="X168" i="3"/>
  <c r="W168" i="3"/>
  <c r="M168" i="3"/>
  <c r="Z167" i="3"/>
  <c r="Y167" i="3"/>
  <c r="X167" i="3"/>
  <c r="W167" i="3"/>
  <c r="M167" i="3"/>
  <c r="Z166" i="3"/>
  <c r="Y166" i="3"/>
  <c r="X166" i="3"/>
  <c r="W166" i="3"/>
  <c r="M166" i="3"/>
  <c r="Z165" i="3"/>
  <c r="Y165" i="3"/>
  <c r="X165" i="3"/>
  <c r="W165" i="3"/>
  <c r="M165" i="3"/>
  <c r="Z164" i="3"/>
  <c r="Y164" i="3"/>
  <c r="X164" i="3"/>
  <c r="W164" i="3"/>
  <c r="M164" i="3"/>
  <c r="Z163" i="3"/>
  <c r="Y163" i="3"/>
  <c r="X163" i="3"/>
  <c r="W163" i="3"/>
  <c r="M163" i="3"/>
  <c r="Z162" i="3"/>
  <c r="Y162" i="3"/>
  <c r="X162" i="3"/>
  <c r="W162" i="3"/>
  <c r="M162" i="3"/>
  <c r="Z161" i="3"/>
  <c r="Y161" i="3"/>
  <c r="X161" i="3"/>
  <c r="W161" i="3"/>
  <c r="M161" i="3"/>
  <c r="Z160" i="3"/>
  <c r="Y160" i="3"/>
  <c r="X160" i="3"/>
  <c r="W160" i="3"/>
  <c r="M160" i="3"/>
  <c r="Z159" i="3"/>
  <c r="Y159" i="3"/>
  <c r="X159" i="3"/>
  <c r="W159" i="3"/>
  <c r="M159" i="3"/>
  <c r="Z158" i="3"/>
  <c r="Y158" i="3"/>
  <c r="X158" i="3"/>
  <c r="W158" i="3"/>
  <c r="M158" i="3"/>
  <c r="Z157" i="3"/>
  <c r="Y157" i="3"/>
  <c r="X157" i="3"/>
  <c r="W157" i="3"/>
  <c r="M157" i="3"/>
  <c r="Z156" i="3"/>
  <c r="Y156" i="3"/>
  <c r="X156" i="3"/>
  <c r="W156" i="3"/>
  <c r="M156" i="3"/>
  <c r="Z155" i="3"/>
  <c r="Y155" i="3"/>
  <c r="X155" i="3"/>
  <c r="W155" i="3"/>
  <c r="M155" i="3"/>
  <c r="Z154" i="3"/>
  <c r="Y154" i="3"/>
  <c r="X154" i="3"/>
  <c r="W154" i="3"/>
  <c r="M154" i="3"/>
  <c r="Z153" i="3"/>
  <c r="Y153" i="3"/>
  <c r="X153" i="3"/>
  <c r="W153" i="3"/>
  <c r="M153" i="3"/>
  <c r="Z152" i="3"/>
  <c r="Y152" i="3"/>
  <c r="X152" i="3"/>
  <c r="W152" i="3"/>
  <c r="M152" i="3"/>
  <c r="Z151" i="3"/>
  <c r="Y151" i="3"/>
  <c r="X151" i="3"/>
  <c r="W151" i="3"/>
  <c r="M151" i="3"/>
  <c r="Z150" i="3"/>
  <c r="Y150" i="3"/>
  <c r="X150" i="3"/>
  <c r="W150" i="3"/>
  <c r="M150" i="3"/>
  <c r="Z149" i="3"/>
  <c r="Y149" i="3"/>
  <c r="X149" i="3"/>
  <c r="W149" i="3"/>
  <c r="M149" i="3"/>
  <c r="Z148" i="3"/>
  <c r="Y148" i="3"/>
  <c r="X148" i="3"/>
  <c r="W148" i="3"/>
  <c r="M148" i="3"/>
  <c r="Z147" i="3"/>
  <c r="Y147" i="3"/>
  <c r="X147" i="3"/>
  <c r="W147" i="3"/>
  <c r="M147" i="3"/>
  <c r="Z146" i="3"/>
  <c r="Y146" i="3"/>
  <c r="X146" i="3"/>
  <c r="W146" i="3"/>
  <c r="M146" i="3"/>
  <c r="Z145" i="3"/>
  <c r="Y145" i="3"/>
  <c r="X145" i="3"/>
  <c r="W145" i="3"/>
  <c r="M145" i="3"/>
  <c r="Z144" i="3"/>
  <c r="Y144" i="3"/>
  <c r="X144" i="3"/>
  <c r="W144" i="3"/>
  <c r="M144" i="3"/>
  <c r="Z143" i="3"/>
  <c r="Y143" i="3"/>
  <c r="X143" i="3"/>
  <c r="W143" i="3"/>
  <c r="M143" i="3"/>
  <c r="Z142" i="3"/>
  <c r="Y142" i="3"/>
  <c r="X142" i="3"/>
  <c r="W142" i="3"/>
  <c r="M142" i="3"/>
  <c r="Z141" i="3"/>
  <c r="Y141" i="3"/>
  <c r="X141" i="3"/>
  <c r="W141" i="3"/>
  <c r="M141" i="3"/>
  <c r="Z140" i="3"/>
  <c r="Y140" i="3"/>
  <c r="X140" i="3"/>
  <c r="W140" i="3"/>
  <c r="M140" i="3"/>
  <c r="Z139" i="3"/>
  <c r="Y139" i="3"/>
  <c r="X139" i="3"/>
  <c r="W139" i="3"/>
  <c r="M139" i="3"/>
  <c r="Z138" i="3"/>
  <c r="Y138" i="3"/>
  <c r="X138" i="3"/>
  <c r="W138" i="3"/>
  <c r="M138" i="3"/>
  <c r="Z137" i="3"/>
  <c r="Y137" i="3"/>
  <c r="X137" i="3"/>
  <c r="W137" i="3"/>
  <c r="M137" i="3"/>
  <c r="Z136" i="3"/>
  <c r="Y136" i="3"/>
  <c r="X136" i="3"/>
  <c r="W136" i="3"/>
  <c r="M136" i="3"/>
  <c r="Z135" i="3"/>
  <c r="Y135" i="3"/>
  <c r="X135" i="3"/>
  <c r="W135" i="3"/>
  <c r="M135" i="3"/>
  <c r="Z134" i="3"/>
  <c r="Y134" i="3"/>
  <c r="X134" i="3"/>
  <c r="W134" i="3"/>
  <c r="M134" i="3"/>
  <c r="Z133" i="3"/>
  <c r="Y133" i="3"/>
  <c r="X133" i="3"/>
  <c r="W133" i="3"/>
  <c r="M133" i="3"/>
  <c r="Z132" i="3"/>
  <c r="Y132" i="3"/>
  <c r="X132" i="3"/>
  <c r="W132" i="3"/>
  <c r="M132" i="3"/>
  <c r="Z131" i="3"/>
  <c r="Y131" i="3"/>
  <c r="X131" i="3"/>
  <c r="W131" i="3"/>
  <c r="M131" i="3"/>
  <c r="Z130" i="3"/>
  <c r="Y130" i="3"/>
  <c r="X130" i="3"/>
  <c r="W130" i="3"/>
  <c r="M130" i="3"/>
  <c r="Z129" i="3"/>
  <c r="Y129" i="3"/>
  <c r="X129" i="3"/>
  <c r="W129" i="3"/>
  <c r="M129" i="3"/>
  <c r="Z128" i="3"/>
  <c r="Y128" i="3"/>
  <c r="X128" i="3"/>
  <c r="W128" i="3"/>
  <c r="M128" i="3"/>
  <c r="Z127" i="3"/>
  <c r="Y127" i="3"/>
  <c r="X127" i="3"/>
  <c r="W127" i="3"/>
  <c r="M127" i="3"/>
  <c r="Z126" i="3"/>
  <c r="Y126" i="3"/>
  <c r="X126" i="3"/>
  <c r="W126" i="3"/>
  <c r="M126" i="3"/>
  <c r="Z125" i="3"/>
  <c r="Y125" i="3"/>
  <c r="X125" i="3"/>
  <c r="W125" i="3"/>
  <c r="M125" i="3"/>
  <c r="Z124" i="3"/>
  <c r="Y124" i="3"/>
  <c r="X124" i="3"/>
  <c r="W124" i="3"/>
  <c r="M124" i="3"/>
  <c r="Z123" i="3"/>
  <c r="Y123" i="3"/>
  <c r="X123" i="3"/>
  <c r="W123" i="3"/>
  <c r="M123" i="3"/>
  <c r="Z122" i="3"/>
  <c r="Y122" i="3"/>
  <c r="X122" i="3"/>
  <c r="W122" i="3"/>
  <c r="M122" i="3"/>
  <c r="Z121" i="3"/>
  <c r="Y121" i="3"/>
  <c r="X121" i="3"/>
  <c r="W121" i="3"/>
  <c r="M121" i="3"/>
  <c r="Z120" i="3"/>
  <c r="Y120" i="3"/>
  <c r="X120" i="3"/>
  <c r="W120" i="3"/>
  <c r="M120" i="3"/>
  <c r="Z119" i="3"/>
  <c r="Y119" i="3"/>
  <c r="X119" i="3"/>
  <c r="W119" i="3"/>
  <c r="M119" i="3"/>
  <c r="Z118" i="3"/>
  <c r="Y118" i="3"/>
  <c r="X118" i="3"/>
  <c r="W118" i="3"/>
  <c r="M118" i="3"/>
  <c r="Z117" i="3"/>
  <c r="Y117" i="3"/>
  <c r="X117" i="3"/>
  <c r="W117" i="3"/>
  <c r="M117" i="3"/>
  <c r="Z116" i="3"/>
  <c r="Y116" i="3"/>
  <c r="X116" i="3"/>
  <c r="W116" i="3"/>
  <c r="M116" i="3"/>
  <c r="Z115" i="3"/>
  <c r="Y115" i="3"/>
  <c r="X115" i="3"/>
  <c r="W115" i="3"/>
  <c r="M115" i="3"/>
  <c r="Z114" i="3"/>
  <c r="Y114" i="3"/>
  <c r="X114" i="3"/>
  <c r="W114" i="3"/>
  <c r="M114" i="3"/>
  <c r="Z113" i="3"/>
  <c r="Y113" i="3"/>
  <c r="X113" i="3"/>
  <c r="W113" i="3"/>
  <c r="M113" i="3"/>
  <c r="Z112" i="3"/>
  <c r="Y112" i="3"/>
  <c r="X112" i="3"/>
  <c r="W112" i="3"/>
  <c r="M112" i="3"/>
  <c r="Z111" i="3"/>
  <c r="Y111" i="3"/>
  <c r="X111" i="3"/>
  <c r="W111" i="3"/>
  <c r="M111" i="3"/>
  <c r="Z110" i="3"/>
  <c r="Y110" i="3"/>
  <c r="X110" i="3"/>
  <c r="W110" i="3"/>
  <c r="M110" i="3"/>
  <c r="Z109" i="3"/>
  <c r="Y109" i="3"/>
  <c r="X109" i="3"/>
  <c r="W109" i="3"/>
  <c r="M109" i="3"/>
  <c r="Z108" i="3"/>
  <c r="Y108" i="3"/>
  <c r="X108" i="3"/>
  <c r="W108" i="3"/>
  <c r="M108" i="3"/>
  <c r="Z107" i="3"/>
  <c r="Y107" i="3"/>
  <c r="X107" i="3"/>
  <c r="W107" i="3"/>
  <c r="M107" i="3"/>
  <c r="Z106" i="3"/>
  <c r="Y106" i="3"/>
  <c r="X106" i="3"/>
  <c r="W106" i="3"/>
  <c r="M106" i="3"/>
  <c r="Z105" i="3"/>
  <c r="Y105" i="3"/>
  <c r="X105" i="3"/>
  <c r="W105" i="3"/>
  <c r="M105" i="3"/>
  <c r="Z104" i="3"/>
  <c r="Y104" i="3"/>
  <c r="X104" i="3"/>
  <c r="W104" i="3"/>
  <c r="M104" i="3"/>
  <c r="Z103" i="3"/>
  <c r="Y103" i="3"/>
  <c r="X103" i="3"/>
  <c r="W103" i="3"/>
  <c r="M103" i="3"/>
  <c r="Z102" i="3"/>
  <c r="Y102" i="3"/>
  <c r="X102" i="3"/>
  <c r="W102" i="3"/>
  <c r="M102" i="3"/>
  <c r="Z101" i="3"/>
  <c r="Y101" i="3"/>
  <c r="X101" i="3"/>
  <c r="W101" i="3"/>
  <c r="M101" i="3"/>
  <c r="Z100" i="3"/>
  <c r="Y100" i="3"/>
  <c r="X100" i="3"/>
  <c r="W100" i="3"/>
  <c r="M100" i="3"/>
  <c r="Z99" i="3"/>
  <c r="Y99" i="3"/>
  <c r="X99" i="3"/>
  <c r="W99" i="3"/>
  <c r="M99" i="3"/>
  <c r="Z98" i="3"/>
  <c r="Y98" i="3"/>
  <c r="X98" i="3"/>
  <c r="W98" i="3"/>
  <c r="M98" i="3"/>
  <c r="Z97" i="3"/>
  <c r="Y97" i="3"/>
  <c r="X97" i="3"/>
  <c r="W97" i="3"/>
  <c r="M97" i="3"/>
  <c r="Z96" i="3"/>
  <c r="Y96" i="3"/>
  <c r="X96" i="3"/>
  <c r="W96" i="3"/>
  <c r="M96" i="3"/>
  <c r="Z95" i="3"/>
  <c r="Y95" i="3"/>
  <c r="X95" i="3"/>
  <c r="W95" i="3"/>
  <c r="M95" i="3"/>
  <c r="Z94" i="3"/>
  <c r="Y94" i="3"/>
  <c r="X94" i="3"/>
  <c r="W94" i="3"/>
  <c r="M94" i="3"/>
  <c r="Z93" i="3"/>
  <c r="Y93" i="3"/>
  <c r="X93" i="3"/>
  <c r="W93" i="3"/>
  <c r="M93" i="3"/>
  <c r="Z92" i="3"/>
  <c r="Y92" i="3"/>
  <c r="X92" i="3"/>
  <c r="W92" i="3"/>
  <c r="M92" i="3"/>
  <c r="Z91" i="3"/>
  <c r="Y91" i="3"/>
  <c r="X91" i="3"/>
  <c r="W91" i="3"/>
  <c r="M91" i="3"/>
  <c r="Z90" i="3"/>
  <c r="Y90" i="3"/>
  <c r="X90" i="3"/>
  <c r="W90" i="3"/>
  <c r="M90" i="3"/>
  <c r="Z89" i="3"/>
  <c r="Y89" i="3"/>
  <c r="X89" i="3"/>
  <c r="W89" i="3"/>
  <c r="M89" i="3"/>
  <c r="Z88" i="3"/>
  <c r="Y88" i="3"/>
  <c r="X88" i="3"/>
  <c r="W88" i="3"/>
  <c r="M88" i="3"/>
  <c r="Z87" i="3"/>
  <c r="Y87" i="3"/>
  <c r="X87" i="3"/>
  <c r="W87" i="3"/>
  <c r="M87" i="3"/>
  <c r="Z86" i="3"/>
  <c r="Y86" i="3"/>
  <c r="X86" i="3"/>
  <c r="W86" i="3"/>
  <c r="M86" i="3"/>
  <c r="Z85" i="3"/>
  <c r="Y85" i="3"/>
  <c r="X85" i="3"/>
  <c r="W85" i="3"/>
  <c r="M85" i="3"/>
  <c r="Z84" i="3"/>
  <c r="Y84" i="3"/>
  <c r="X84" i="3"/>
  <c r="W84" i="3"/>
  <c r="M84" i="3"/>
  <c r="Z83" i="3"/>
  <c r="Y83" i="3"/>
  <c r="X83" i="3"/>
  <c r="W83" i="3"/>
  <c r="M83" i="3"/>
  <c r="Z82" i="3"/>
  <c r="Y82" i="3"/>
  <c r="X82" i="3"/>
  <c r="W82" i="3"/>
  <c r="M82" i="3"/>
  <c r="Z81" i="3"/>
  <c r="Y81" i="3"/>
  <c r="X81" i="3"/>
  <c r="W81" i="3"/>
  <c r="M81" i="3"/>
  <c r="Z80" i="3"/>
  <c r="Y80" i="3"/>
  <c r="X80" i="3"/>
  <c r="W80" i="3"/>
  <c r="M80" i="3"/>
  <c r="Z79" i="3"/>
  <c r="Y79" i="3"/>
  <c r="X79" i="3"/>
  <c r="W79" i="3"/>
  <c r="M79" i="3"/>
  <c r="Z78" i="3"/>
  <c r="Y78" i="3"/>
  <c r="X78" i="3"/>
  <c r="W78" i="3"/>
  <c r="M78" i="3"/>
  <c r="Z77" i="3"/>
  <c r="Y77" i="3"/>
  <c r="X77" i="3"/>
  <c r="W77" i="3"/>
  <c r="M77" i="3"/>
  <c r="Z76" i="3"/>
  <c r="Y76" i="3"/>
  <c r="X76" i="3"/>
  <c r="W76" i="3"/>
  <c r="M76" i="3"/>
  <c r="Z75" i="3"/>
  <c r="Y75" i="3"/>
  <c r="X75" i="3"/>
  <c r="W75" i="3"/>
  <c r="M75" i="3"/>
  <c r="Z74" i="3"/>
  <c r="Y74" i="3"/>
  <c r="X74" i="3"/>
  <c r="W74" i="3"/>
  <c r="M74" i="3"/>
  <c r="Z73" i="3"/>
  <c r="Y73" i="3"/>
  <c r="X73" i="3"/>
  <c r="W73" i="3"/>
  <c r="M73" i="3"/>
  <c r="Z72" i="3"/>
  <c r="Y72" i="3"/>
  <c r="X72" i="3"/>
  <c r="W72" i="3"/>
  <c r="M72" i="3"/>
  <c r="Z71" i="3"/>
  <c r="Y71" i="3"/>
  <c r="X71" i="3"/>
  <c r="W71" i="3"/>
  <c r="M71" i="3"/>
  <c r="Z70" i="3"/>
  <c r="Y70" i="3"/>
  <c r="X70" i="3"/>
  <c r="W70" i="3"/>
  <c r="M70" i="3"/>
  <c r="Z69" i="3"/>
  <c r="Y69" i="3"/>
  <c r="X69" i="3"/>
  <c r="W69" i="3"/>
  <c r="M69" i="3"/>
  <c r="Z68" i="3"/>
  <c r="Y68" i="3"/>
  <c r="X68" i="3"/>
  <c r="W68" i="3"/>
  <c r="M68" i="3"/>
  <c r="Z67" i="3"/>
  <c r="Y67" i="3"/>
  <c r="X67" i="3"/>
  <c r="W67" i="3"/>
  <c r="M67" i="3"/>
  <c r="Z66" i="3"/>
  <c r="Y66" i="3"/>
  <c r="X66" i="3"/>
  <c r="W66" i="3"/>
  <c r="M66" i="3"/>
  <c r="Z65" i="3"/>
  <c r="Y65" i="3"/>
  <c r="X65" i="3"/>
  <c r="W65" i="3"/>
  <c r="M65" i="3"/>
  <c r="Z64" i="3"/>
  <c r="Y64" i="3"/>
  <c r="X64" i="3"/>
  <c r="W64" i="3"/>
  <c r="M64" i="3"/>
  <c r="Z63" i="3"/>
  <c r="Y63" i="3"/>
  <c r="X63" i="3"/>
  <c r="W63" i="3"/>
  <c r="M63" i="3"/>
  <c r="Z62" i="3"/>
  <c r="Y62" i="3"/>
  <c r="X62" i="3"/>
  <c r="W62" i="3"/>
  <c r="M62" i="3"/>
  <c r="Z61" i="3"/>
  <c r="Y61" i="3"/>
  <c r="X61" i="3"/>
  <c r="W61" i="3"/>
  <c r="M61" i="3"/>
  <c r="Z60" i="3"/>
  <c r="Y60" i="3"/>
  <c r="X60" i="3"/>
  <c r="W60" i="3"/>
  <c r="M60" i="3"/>
  <c r="Z59" i="3"/>
  <c r="Y59" i="3"/>
  <c r="X59" i="3"/>
  <c r="W59" i="3"/>
  <c r="M59" i="3"/>
  <c r="Z58" i="3"/>
  <c r="Y58" i="3"/>
  <c r="X58" i="3"/>
  <c r="W58" i="3"/>
  <c r="M58" i="3"/>
  <c r="Z57" i="3"/>
  <c r="Y57" i="3"/>
  <c r="X57" i="3"/>
  <c r="W57" i="3"/>
  <c r="M57" i="3"/>
  <c r="Z56" i="3"/>
  <c r="Y56" i="3"/>
  <c r="X56" i="3"/>
  <c r="W56" i="3"/>
  <c r="M56" i="3"/>
  <c r="Z55" i="3"/>
  <c r="Y55" i="3"/>
  <c r="X55" i="3"/>
  <c r="W55" i="3"/>
  <c r="M55" i="3"/>
  <c r="Z54" i="3"/>
  <c r="Y54" i="3"/>
  <c r="X54" i="3"/>
  <c r="W54" i="3"/>
  <c r="M54" i="3"/>
  <c r="Z53" i="3"/>
  <c r="Y53" i="3"/>
  <c r="X53" i="3"/>
  <c r="W53" i="3"/>
  <c r="M53" i="3"/>
  <c r="Z52" i="3"/>
  <c r="Y52" i="3"/>
  <c r="X52" i="3"/>
  <c r="W52" i="3"/>
  <c r="M52" i="3"/>
  <c r="Z51" i="3"/>
  <c r="Y51" i="3"/>
  <c r="X51" i="3"/>
  <c r="W51" i="3"/>
  <c r="M51" i="3"/>
  <c r="Z50" i="3"/>
  <c r="Y50" i="3"/>
  <c r="X50" i="3"/>
  <c r="W50" i="3"/>
  <c r="M50" i="3"/>
  <c r="Z49" i="3"/>
  <c r="Y49" i="3"/>
  <c r="X49" i="3"/>
  <c r="W49" i="3"/>
  <c r="M49" i="3"/>
  <c r="Z48" i="3"/>
  <c r="Y48" i="3"/>
  <c r="X48" i="3"/>
  <c r="W48" i="3"/>
  <c r="M48" i="3"/>
  <c r="Z47" i="3"/>
  <c r="Y47" i="3"/>
  <c r="X47" i="3"/>
  <c r="W47" i="3"/>
  <c r="M47" i="3"/>
  <c r="Z46" i="3"/>
  <c r="Y46" i="3"/>
  <c r="X46" i="3"/>
  <c r="W46" i="3"/>
  <c r="M46" i="3"/>
  <c r="Z45" i="3"/>
  <c r="Y45" i="3"/>
  <c r="X45" i="3"/>
  <c r="W45" i="3"/>
  <c r="M45" i="3"/>
  <c r="Z44" i="3"/>
  <c r="Y44" i="3"/>
  <c r="X44" i="3"/>
  <c r="W44" i="3"/>
  <c r="M44" i="3"/>
  <c r="Z43" i="3"/>
  <c r="Y43" i="3"/>
  <c r="X43" i="3"/>
  <c r="W43" i="3"/>
  <c r="M43" i="3"/>
  <c r="Z42" i="3"/>
  <c r="Y42" i="3"/>
  <c r="X42" i="3"/>
  <c r="W42" i="3"/>
  <c r="M42" i="3"/>
  <c r="Z41" i="3"/>
  <c r="Y41" i="3"/>
  <c r="X41" i="3"/>
  <c r="W41" i="3"/>
  <c r="M41" i="3"/>
  <c r="Z40" i="3"/>
  <c r="Y40" i="3"/>
  <c r="X40" i="3"/>
  <c r="W40" i="3"/>
  <c r="M40" i="3"/>
  <c r="Z39" i="3"/>
  <c r="Y39" i="3"/>
  <c r="X39" i="3"/>
  <c r="W39" i="3"/>
  <c r="Z38" i="3"/>
  <c r="Y38" i="3"/>
  <c r="X38" i="3"/>
  <c r="W38" i="3"/>
  <c r="M38" i="3"/>
  <c r="Z37" i="3"/>
  <c r="Y37" i="3"/>
  <c r="X37" i="3"/>
  <c r="W37" i="3"/>
  <c r="M37" i="3"/>
  <c r="Z36" i="3"/>
  <c r="Y36" i="3"/>
  <c r="X36" i="3"/>
  <c r="W36" i="3"/>
  <c r="M36" i="3"/>
  <c r="Z35" i="3"/>
  <c r="Y35" i="3"/>
  <c r="X35" i="3"/>
  <c r="W35" i="3"/>
  <c r="M35" i="3"/>
  <c r="Z34" i="3"/>
  <c r="Y34" i="3"/>
  <c r="X34" i="3"/>
  <c r="W34" i="3"/>
  <c r="M34" i="3"/>
  <c r="Z33" i="3"/>
  <c r="Y33" i="3"/>
  <c r="X33" i="3"/>
  <c r="M33" i="3"/>
  <c r="Z32" i="3"/>
  <c r="Y32" i="3"/>
  <c r="X32" i="3"/>
  <c r="W32" i="3"/>
  <c r="M32" i="3"/>
  <c r="Z31" i="3"/>
  <c r="Y31" i="3"/>
  <c r="X31" i="3"/>
  <c r="W31" i="3"/>
  <c r="M31" i="3"/>
  <c r="Z30" i="3"/>
  <c r="Y30" i="3"/>
  <c r="X30" i="3"/>
  <c r="W30" i="3"/>
  <c r="M30" i="3"/>
  <c r="Z29" i="3"/>
  <c r="Y29" i="3"/>
  <c r="X29" i="3"/>
  <c r="W29" i="3"/>
  <c r="M29" i="3"/>
  <c r="Z28" i="3"/>
  <c r="Y28" i="3"/>
  <c r="X28" i="3"/>
  <c r="W28" i="3"/>
  <c r="Z27" i="3"/>
  <c r="Y27" i="3"/>
  <c r="X27" i="3"/>
  <c r="W27" i="3"/>
  <c r="M27" i="3"/>
  <c r="Z26" i="3"/>
  <c r="Y26" i="3"/>
  <c r="X26" i="3"/>
  <c r="W26" i="3"/>
  <c r="M26" i="3"/>
  <c r="Z25" i="3"/>
  <c r="Y25" i="3"/>
  <c r="X25" i="3"/>
  <c r="W25" i="3"/>
  <c r="Z24" i="3"/>
  <c r="Y24" i="3"/>
  <c r="X24" i="3"/>
  <c r="W24" i="3"/>
  <c r="M24" i="3"/>
  <c r="Z23" i="3"/>
  <c r="Y23" i="3"/>
  <c r="X23" i="3"/>
  <c r="W23" i="3"/>
  <c r="M23" i="3"/>
  <c r="Z22" i="3"/>
  <c r="Y22" i="3"/>
  <c r="X22" i="3"/>
  <c r="W22" i="3"/>
  <c r="M22" i="3"/>
  <c r="Z21" i="3"/>
  <c r="Y21" i="3"/>
  <c r="X21" i="3"/>
  <c r="W21" i="3"/>
  <c r="M21" i="3"/>
  <c r="Z20" i="3"/>
  <c r="Y20" i="3"/>
  <c r="X20" i="3"/>
  <c r="W20" i="3"/>
  <c r="M20" i="3"/>
  <c r="Z19" i="3"/>
  <c r="Y19" i="3"/>
  <c r="X19" i="3"/>
  <c r="W19" i="3"/>
  <c r="M19" i="3"/>
  <c r="Z18" i="3"/>
  <c r="Y18" i="3"/>
  <c r="X18" i="3"/>
  <c r="W18" i="3"/>
  <c r="M18" i="3"/>
  <c r="Z17" i="3"/>
  <c r="Y17" i="3"/>
  <c r="X17" i="3"/>
  <c r="W17" i="3"/>
  <c r="Z16" i="3"/>
  <c r="Y16" i="3"/>
  <c r="X16" i="3"/>
  <c r="W16" i="3"/>
  <c r="Z15" i="3"/>
  <c r="Y15" i="3"/>
  <c r="X15" i="3"/>
  <c r="W15" i="3"/>
  <c r="Z14" i="3"/>
  <c r="Y14" i="3"/>
  <c r="X14" i="3"/>
  <c r="W14" i="3"/>
  <c r="Z13" i="3"/>
  <c r="Y13" i="3"/>
  <c r="X13" i="3"/>
  <c r="W13" i="3"/>
  <c r="Z12" i="3"/>
  <c r="Y12" i="3"/>
  <c r="X12" i="3"/>
  <c r="W12" i="3"/>
  <c r="M12" i="3"/>
  <c r="Z11" i="3"/>
  <c r="Y11" i="3"/>
  <c r="X11" i="3"/>
  <c r="W11" i="3"/>
  <c r="M11" i="3"/>
  <c r="Z10" i="3"/>
  <c r="Y10" i="3"/>
  <c r="X10" i="3"/>
  <c r="W10" i="3"/>
  <c r="M10" i="3"/>
  <c r="Z9" i="3"/>
  <c r="Y9" i="3"/>
  <c r="X9" i="3"/>
  <c r="W9" i="3"/>
  <c r="M9" i="3"/>
  <c r="Z8" i="3"/>
  <c r="Y8" i="3"/>
  <c r="X8" i="3"/>
  <c r="W8" i="3"/>
  <c r="M8" i="3"/>
  <c r="Z7" i="3"/>
  <c r="Y7" i="3"/>
  <c r="X7" i="3"/>
  <c r="W7" i="3"/>
  <c r="Z6" i="3"/>
  <c r="Y6" i="3"/>
  <c r="X6" i="3"/>
  <c r="W6" i="3"/>
  <c r="M6" i="3"/>
  <c r="Z5" i="3"/>
  <c r="Y5" i="3"/>
  <c r="X5" i="3"/>
  <c r="W5" i="3"/>
  <c r="Z4" i="3"/>
  <c r="Y4" i="3"/>
  <c r="X4" i="3"/>
  <c r="W4" i="3"/>
  <c r="M4" i="3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H4" i="6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243" i="6" s="1"/>
  <c r="H244" i="6" s="1"/>
  <c r="H245" i="6" s="1"/>
  <c r="H246" i="6" s="1"/>
  <c r="H247" i="6" s="1"/>
  <c r="H248" i="6" s="1"/>
  <c r="H249" i="6" s="1"/>
  <c r="H250" i="6" s="1"/>
  <c r="H251" i="6" s="1"/>
  <c r="H252" i="6" s="1"/>
  <c r="H253" i="6" s="1"/>
  <c r="H254" i="6" s="1"/>
  <c r="H255" i="6" s="1"/>
  <c r="H256" i="6" s="1"/>
  <c r="H257" i="6" s="1"/>
  <c r="H258" i="6" s="1"/>
  <c r="H259" i="6" s="1"/>
  <c r="H260" i="6" s="1"/>
  <c r="H261" i="6" s="1"/>
  <c r="H262" i="6" s="1"/>
  <c r="H263" i="6" s="1"/>
  <c r="H264" i="6" s="1"/>
  <c r="H265" i="6" s="1"/>
  <c r="H266" i="6" s="1"/>
  <c r="H267" i="6" s="1"/>
  <c r="H268" i="6" s="1"/>
  <c r="H269" i="6" s="1"/>
  <c r="H270" i="6" s="1"/>
  <c r="H271" i="6" s="1"/>
  <c r="H272" i="6" s="1"/>
  <c r="H273" i="6" s="1"/>
  <c r="H274" i="6" s="1"/>
  <c r="H275" i="6" s="1"/>
  <c r="H276" i="6" s="1"/>
  <c r="H277" i="6" s="1"/>
  <c r="H278" i="6" s="1"/>
  <c r="H279" i="6" s="1"/>
  <c r="H280" i="6" s="1"/>
  <c r="H281" i="6" s="1"/>
  <c r="H282" i="6" s="1"/>
  <c r="H283" i="6" s="1"/>
  <c r="H284" i="6" s="1"/>
  <c r="H285" i="6" s="1"/>
  <c r="H286" i="6" s="1"/>
  <c r="H287" i="6" s="1"/>
  <c r="H288" i="6" s="1"/>
  <c r="H289" i="6" s="1"/>
  <c r="H290" i="6" s="1"/>
  <c r="H291" i="6" s="1"/>
  <c r="H292" i="6" s="1"/>
  <c r="H293" i="6" s="1"/>
  <c r="H294" i="6" s="1"/>
  <c r="H295" i="6" s="1"/>
  <c r="H296" i="6" s="1"/>
  <c r="H297" i="6" s="1"/>
  <c r="H298" i="6" s="1"/>
  <c r="H299" i="6" s="1"/>
  <c r="H300" i="6" s="1"/>
  <c r="H301" i="6" s="1"/>
  <c r="H302" i="6" s="1"/>
  <c r="H303" i="6" s="1"/>
  <c r="H304" i="6" s="1"/>
  <c r="H305" i="6" s="1"/>
  <c r="H306" i="6" s="1"/>
  <c r="H307" i="6" s="1"/>
  <c r="H308" i="6" s="1"/>
  <c r="H309" i="6" s="1"/>
  <c r="H310" i="6" s="1"/>
  <c r="H311" i="6" s="1"/>
  <c r="H312" i="6" s="1"/>
  <c r="H313" i="6" s="1"/>
  <c r="H314" i="6" s="1"/>
  <c r="H315" i="6" s="1"/>
  <c r="H316" i="6" s="1"/>
  <c r="H317" i="6" s="1"/>
  <c r="H318" i="6" s="1"/>
  <c r="H319" i="6" s="1"/>
  <c r="H320" i="6" s="1"/>
  <c r="H321" i="6" s="1"/>
  <c r="H322" i="6" s="1"/>
  <c r="H323" i="6" s="1"/>
  <c r="H324" i="6" s="1"/>
  <c r="H325" i="6" s="1"/>
  <c r="H326" i="6" s="1"/>
  <c r="H327" i="6" s="1"/>
  <c r="H328" i="6" s="1"/>
  <c r="H329" i="6" s="1"/>
  <c r="H330" i="6" s="1"/>
  <c r="H331" i="6" s="1"/>
  <c r="H332" i="6" s="1"/>
  <c r="H333" i="6" s="1"/>
  <c r="H334" i="6" s="1"/>
  <c r="H335" i="6" s="1"/>
  <c r="H336" i="6" s="1"/>
  <c r="H337" i="6" s="1"/>
  <c r="H338" i="6" s="1"/>
  <c r="H339" i="6" s="1"/>
  <c r="H340" i="6" s="1"/>
  <c r="H341" i="6" s="1"/>
  <c r="H342" i="6" s="1"/>
  <c r="H343" i="6" s="1"/>
  <c r="H344" i="6" s="1"/>
  <c r="H345" i="6" s="1"/>
  <c r="H346" i="6" s="1"/>
  <c r="H347" i="6" s="1"/>
  <c r="H348" i="6" s="1"/>
  <c r="H349" i="6" s="1"/>
  <c r="H350" i="6" s="1"/>
  <c r="H351" i="6" s="1"/>
  <c r="H352" i="6" s="1"/>
  <c r="H353" i="6" s="1"/>
  <c r="H354" i="6" s="1"/>
  <c r="H355" i="6" s="1"/>
  <c r="H356" i="6" s="1"/>
  <c r="H357" i="6" s="1"/>
  <c r="H358" i="6" s="1"/>
  <c r="H359" i="6" s="1"/>
  <c r="H360" i="6" s="1"/>
  <c r="H361" i="6" s="1"/>
  <c r="H362" i="6" s="1"/>
  <c r="H363" i="6" s="1"/>
  <c r="H364" i="6" s="1"/>
  <c r="H365" i="6" s="1"/>
  <c r="H366" i="6" s="1"/>
  <c r="H367" i="6" s="1"/>
  <c r="H368" i="6" s="1"/>
  <c r="H369" i="6" s="1"/>
  <c r="H370" i="6" s="1"/>
  <c r="H371" i="6" s="1"/>
  <c r="H372" i="6" s="1"/>
  <c r="H373" i="6" s="1"/>
  <c r="H374" i="6" s="1"/>
  <c r="H375" i="6" s="1"/>
  <c r="H376" i="6" s="1"/>
  <c r="H377" i="6" s="1"/>
  <c r="H378" i="6" s="1"/>
  <c r="H379" i="6" s="1"/>
  <c r="H380" i="6" s="1"/>
  <c r="H381" i="6" s="1"/>
  <c r="H382" i="6" s="1"/>
  <c r="H383" i="6" s="1"/>
  <c r="H384" i="6" s="1"/>
  <c r="H385" i="6" s="1"/>
  <c r="H386" i="6" s="1"/>
  <c r="H387" i="6" s="1"/>
  <c r="H388" i="6" s="1"/>
  <c r="H389" i="6" s="1"/>
  <c r="H390" i="6" s="1"/>
  <c r="H391" i="6" s="1"/>
  <c r="H392" i="6" s="1"/>
  <c r="H393" i="6" s="1"/>
  <c r="H394" i="6" s="1"/>
  <c r="H395" i="6" s="1"/>
  <c r="H396" i="6" s="1"/>
  <c r="H397" i="6" s="1"/>
  <c r="H398" i="6" s="1"/>
  <c r="H399" i="6" s="1"/>
  <c r="H400" i="6" s="1"/>
  <c r="H401" i="6" s="1"/>
  <c r="H402" i="6" s="1"/>
  <c r="H403" i="6" s="1"/>
  <c r="H404" i="6" s="1"/>
  <c r="H405" i="6" s="1"/>
  <c r="H406" i="6" s="1"/>
  <c r="H407" i="6" s="1"/>
  <c r="H408" i="6" s="1"/>
  <c r="H409" i="6" s="1"/>
  <c r="H410" i="6" s="1"/>
  <c r="H411" i="6" s="1"/>
  <c r="H412" i="6" s="1"/>
  <c r="H413" i="6" s="1"/>
  <c r="H414" i="6" s="1"/>
  <c r="H415" i="6" s="1"/>
  <c r="H416" i="6" s="1"/>
  <c r="H417" i="6" s="1"/>
  <c r="H418" i="6" s="1"/>
  <c r="H419" i="6" s="1"/>
  <c r="H420" i="6" s="1"/>
  <c r="H421" i="6" s="1"/>
  <c r="H422" i="6" s="1"/>
  <c r="H423" i="6" s="1"/>
  <c r="H424" i="6" s="1"/>
  <c r="H425" i="6" s="1"/>
  <c r="H426" i="6" s="1"/>
  <c r="H427" i="6" s="1"/>
  <c r="H428" i="6" s="1"/>
  <c r="H429" i="6" s="1"/>
  <c r="H430" i="6" s="1"/>
  <c r="H431" i="6" s="1"/>
  <c r="H432" i="6" s="1"/>
  <c r="H433" i="6" s="1"/>
  <c r="H434" i="6" s="1"/>
  <c r="H435" i="6" s="1"/>
  <c r="H436" i="6" s="1"/>
  <c r="H437" i="6" s="1"/>
  <c r="H438" i="6" s="1"/>
  <c r="H439" i="6" s="1"/>
  <c r="H440" i="6" s="1"/>
  <c r="H441" i="6" s="1"/>
  <c r="H442" i="6" s="1"/>
  <c r="H443" i="6" s="1"/>
  <c r="H444" i="6" s="1"/>
  <c r="H445" i="6" s="1"/>
  <c r="H446" i="6" s="1"/>
  <c r="H447" i="6" s="1"/>
  <c r="H448" i="6" s="1"/>
  <c r="H449" i="6" s="1"/>
  <c r="H450" i="6" s="1"/>
  <c r="H451" i="6" s="1"/>
  <c r="H452" i="6" s="1"/>
  <c r="H453" i="6" s="1"/>
  <c r="H454" i="6" s="1"/>
  <c r="H455" i="6" s="1"/>
  <c r="H456" i="6" s="1"/>
  <c r="H457" i="6" s="1"/>
  <c r="H458" i="6" s="1"/>
  <c r="H459" i="6" s="1"/>
  <c r="H460" i="6" s="1"/>
  <c r="H461" i="6" s="1"/>
  <c r="H462" i="6" s="1"/>
  <c r="H463" i="6" s="1"/>
  <c r="H464" i="6" s="1"/>
  <c r="H465" i="6" s="1"/>
  <c r="H466" i="6" s="1"/>
  <c r="H467" i="6" s="1"/>
  <c r="H468" i="6" s="1"/>
  <c r="H469" i="6" s="1"/>
  <c r="H470" i="6" s="1"/>
  <c r="H471" i="6" s="1"/>
  <c r="H472" i="6" s="1"/>
  <c r="H473" i="6" s="1"/>
  <c r="H474" i="6" s="1"/>
  <c r="H475" i="6" s="1"/>
  <c r="H476" i="6" s="1"/>
  <c r="H477" i="6" s="1"/>
  <c r="H478" i="6" s="1"/>
  <c r="H479" i="6" s="1"/>
  <c r="H480" i="6" s="1"/>
  <c r="H481" i="6" s="1"/>
  <c r="H482" i="6" s="1"/>
  <c r="H483" i="6" s="1"/>
  <c r="H484" i="6" s="1"/>
  <c r="H485" i="6" s="1"/>
  <c r="H486" i="6" s="1"/>
  <c r="H487" i="6" s="1"/>
  <c r="H488" i="6" s="1"/>
  <c r="H489" i="6" s="1"/>
  <c r="H490" i="6" s="1"/>
  <c r="H491" i="6" s="1"/>
  <c r="H492" i="6" s="1"/>
  <c r="H493" i="6" s="1"/>
  <c r="H494" i="6" s="1"/>
  <c r="H495" i="6" s="1"/>
  <c r="H496" i="6" s="1"/>
  <c r="H497" i="6" s="1"/>
  <c r="H498" i="6" s="1"/>
  <c r="H499" i="6" s="1"/>
  <c r="H500" i="6" s="1"/>
  <c r="H501" i="6" s="1"/>
  <c r="H502" i="6" s="1"/>
  <c r="H503" i="6" s="1"/>
  <c r="H504" i="6" s="1"/>
  <c r="H505" i="6" s="1"/>
  <c r="H506" i="6" s="1"/>
  <c r="H507" i="6" s="1"/>
  <c r="H508" i="6" s="1"/>
  <c r="H509" i="6" s="1"/>
  <c r="H510" i="6" s="1"/>
  <c r="H511" i="6" s="1"/>
  <c r="H512" i="6" s="1"/>
  <c r="H513" i="6" s="1"/>
  <c r="H514" i="6" s="1"/>
  <c r="H515" i="6" s="1"/>
  <c r="H516" i="6" s="1"/>
  <c r="H517" i="6" s="1"/>
  <c r="H518" i="6" s="1"/>
  <c r="H519" i="6" s="1"/>
  <c r="H520" i="6" s="1"/>
  <c r="H521" i="6" s="1"/>
  <c r="H522" i="6" s="1"/>
  <c r="H523" i="6" s="1"/>
  <c r="H524" i="6" s="1"/>
  <c r="H525" i="6" s="1"/>
  <c r="H526" i="6" s="1"/>
  <c r="H527" i="6" s="1"/>
  <c r="H528" i="6" s="1"/>
  <c r="H529" i="6" s="1"/>
  <c r="H530" i="6" s="1"/>
  <c r="H531" i="6" s="1"/>
  <c r="H532" i="6" s="1"/>
  <c r="H533" i="6" s="1"/>
  <c r="H534" i="6" s="1"/>
  <c r="H535" i="6" s="1"/>
  <c r="H536" i="6" s="1"/>
  <c r="H537" i="6" s="1"/>
  <c r="H538" i="6" s="1"/>
  <c r="H539" i="6" s="1"/>
  <c r="H540" i="6" s="1"/>
  <c r="H541" i="6" s="1"/>
  <c r="H542" i="6" s="1"/>
  <c r="H543" i="6" s="1"/>
  <c r="H544" i="6" s="1"/>
  <c r="H545" i="6" s="1"/>
  <c r="H546" i="6" s="1"/>
  <c r="H547" i="6" s="1"/>
  <c r="H548" i="6" s="1"/>
  <c r="H549" i="6" s="1"/>
  <c r="H550" i="6" s="1"/>
  <c r="H551" i="6" s="1"/>
  <c r="H552" i="6" s="1"/>
  <c r="H553" i="6" s="1"/>
  <c r="H554" i="6" s="1"/>
  <c r="H555" i="6" s="1"/>
  <c r="H556" i="6" s="1"/>
  <c r="H557" i="6" s="1"/>
  <c r="H558" i="6" s="1"/>
  <c r="H559" i="6" s="1"/>
  <c r="H560" i="6" s="1"/>
  <c r="H561" i="6" s="1"/>
  <c r="H562" i="6" s="1"/>
  <c r="H563" i="6" s="1"/>
  <c r="H564" i="6" s="1"/>
  <c r="H565" i="6" s="1"/>
  <c r="H566" i="6" s="1"/>
  <c r="H567" i="6" s="1"/>
  <c r="H568" i="6" s="1"/>
  <c r="H569" i="6" s="1"/>
  <c r="H570" i="6" s="1"/>
  <c r="H571" i="6" s="1"/>
  <c r="H572" i="6" s="1"/>
  <c r="H573" i="6" s="1"/>
  <c r="H574" i="6" s="1"/>
  <c r="H575" i="6" s="1"/>
  <c r="H576" i="6" s="1"/>
  <c r="H577" i="6" s="1"/>
  <c r="H578" i="6" s="1"/>
  <c r="H579" i="6" s="1"/>
  <c r="H580" i="6" s="1"/>
  <c r="H581" i="6" s="1"/>
  <c r="H582" i="6" s="1"/>
  <c r="H583" i="6" s="1"/>
  <c r="H584" i="6" s="1"/>
  <c r="H585" i="6" s="1"/>
  <c r="H586" i="6" s="1"/>
  <c r="H587" i="6" s="1"/>
  <c r="H588" i="6" s="1"/>
  <c r="H589" i="6" s="1"/>
  <c r="H590" i="6" s="1"/>
  <c r="H591" i="6" s="1"/>
  <c r="H592" i="6" s="1"/>
  <c r="H593" i="6" s="1"/>
  <c r="H594" i="6" s="1"/>
  <c r="H595" i="6" s="1"/>
  <c r="H596" i="6" s="1"/>
  <c r="H597" i="6" s="1"/>
  <c r="H598" i="6" s="1"/>
  <c r="H599" i="6" s="1"/>
  <c r="H600" i="6" s="1"/>
  <c r="H601" i="6" s="1"/>
  <c r="H602" i="6" s="1"/>
  <c r="H603" i="6" s="1"/>
  <c r="H604" i="6" s="1"/>
  <c r="H605" i="6" s="1"/>
  <c r="H606" i="6" s="1"/>
  <c r="H607" i="6" s="1"/>
  <c r="H608" i="6" s="1"/>
  <c r="H609" i="6" s="1"/>
  <c r="H610" i="6" s="1"/>
  <c r="H611" i="6" s="1"/>
  <c r="H612" i="6" s="1"/>
  <c r="H613" i="6" s="1"/>
  <c r="H614" i="6" s="1"/>
  <c r="H615" i="6" s="1"/>
  <c r="H616" i="6" s="1"/>
  <c r="H617" i="6" s="1"/>
  <c r="H618" i="6" s="1"/>
  <c r="H619" i="6" s="1"/>
  <c r="H620" i="6" s="1"/>
  <c r="H621" i="6" s="1"/>
  <c r="H622" i="6" s="1"/>
  <c r="H623" i="6" s="1"/>
  <c r="H624" i="6" s="1"/>
  <c r="H625" i="6" s="1"/>
  <c r="H626" i="6" s="1"/>
  <c r="H627" i="6" s="1"/>
  <c r="H628" i="6" s="1"/>
  <c r="H629" i="6" s="1"/>
  <c r="H630" i="6" s="1"/>
  <c r="H631" i="6" s="1"/>
  <c r="H632" i="6" s="1"/>
  <c r="H633" i="6" s="1"/>
  <c r="H634" i="6" s="1"/>
  <c r="H635" i="6" s="1"/>
  <c r="H636" i="6" s="1"/>
  <c r="H637" i="6" s="1"/>
  <c r="H638" i="6" s="1"/>
  <c r="H639" i="6" s="1"/>
  <c r="H640" i="6" s="1"/>
  <c r="H641" i="6" s="1"/>
  <c r="H642" i="6" s="1"/>
  <c r="H643" i="6" s="1"/>
  <c r="H644" i="6" s="1"/>
  <c r="H645" i="6" s="1"/>
  <c r="H646" i="6" s="1"/>
  <c r="H647" i="6" s="1"/>
  <c r="H648" i="6" s="1"/>
  <c r="H649" i="6" s="1"/>
  <c r="H650" i="6" s="1"/>
  <c r="H651" i="6" s="1"/>
  <c r="H652" i="6" s="1"/>
  <c r="H653" i="6" s="1"/>
  <c r="H654" i="6" s="1"/>
  <c r="H655" i="6" s="1"/>
  <c r="H656" i="6" s="1"/>
  <c r="H657" i="6" s="1"/>
  <c r="H658" i="6" s="1"/>
  <c r="H659" i="6" s="1"/>
  <c r="H660" i="6" s="1"/>
  <c r="H661" i="6" s="1"/>
  <c r="H662" i="6" s="1"/>
  <c r="H663" i="6" s="1"/>
  <c r="H664" i="6" s="1"/>
  <c r="H665" i="6" s="1"/>
  <c r="H666" i="6" s="1"/>
  <c r="H667" i="6" s="1"/>
  <c r="H668" i="6" s="1"/>
  <c r="H669" i="6" s="1"/>
  <c r="H670" i="6" s="1"/>
  <c r="H671" i="6" s="1"/>
  <c r="H672" i="6" s="1"/>
  <c r="H673" i="6" s="1"/>
  <c r="H674" i="6" s="1"/>
  <c r="H675" i="6" s="1"/>
  <c r="H676" i="6" s="1"/>
  <c r="H677" i="6" s="1"/>
  <c r="H678" i="6" s="1"/>
  <c r="H679" i="6" s="1"/>
  <c r="H680" i="6" s="1"/>
  <c r="H681" i="6" s="1"/>
  <c r="H682" i="6" s="1"/>
  <c r="H683" i="6" s="1"/>
  <c r="H684" i="6" s="1"/>
  <c r="H685" i="6" s="1"/>
  <c r="H686" i="6" s="1"/>
  <c r="H687" i="6" s="1"/>
  <c r="H688" i="6" s="1"/>
  <c r="H689" i="6" s="1"/>
  <c r="H690" i="6" s="1"/>
  <c r="H691" i="6" s="1"/>
  <c r="H692" i="6" s="1"/>
  <c r="H693" i="6" s="1"/>
  <c r="H694" i="6" s="1"/>
  <c r="H695" i="6" s="1"/>
  <c r="H696" i="6" s="1"/>
  <c r="H697" i="6" s="1"/>
  <c r="H698" i="6" s="1"/>
  <c r="H699" i="6" s="1"/>
  <c r="H700" i="6" s="1"/>
  <c r="H701" i="6" s="1"/>
  <c r="H702" i="6" s="1"/>
  <c r="H703" i="6" s="1"/>
  <c r="H704" i="6" s="1"/>
  <c r="H705" i="6" s="1"/>
  <c r="H706" i="6" s="1"/>
  <c r="H707" i="6" s="1"/>
  <c r="H708" i="6" s="1"/>
  <c r="H709" i="6" s="1"/>
  <c r="H710" i="6" s="1"/>
  <c r="H711" i="6" s="1"/>
  <c r="H712" i="6" s="1"/>
  <c r="H713" i="6" s="1"/>
  <c r="H714" i="6" s="1"/>
  <c r="H715" i="6" s="1"/>
  <c r="H716" i="6" s="1"/>
  <c r="H717" i="6" s="1"/>
  <c r="H718" i="6" s="1"/>
  <c r="H719" i="6" s="1"/>
  <c r="H720" i="6" s="1"/>
  <c r="H721" i="6" s="1"/>
  <c r="H722" i="6" s="1"/>
  <c r="H723" i="6" s="1"/>
  <c r="H724" i="6" s="1"/>
  <c r="H725" i="6" s="1"/>
  <c r="H726" i="6" s="1"/>
  <c r="H727" i="6" s="1"/>
  <c r="H728" i="6" s="1"/>
  <c r="H729" i="6" s="1"/>
  <c r="H730" i="6" s="1"/>
  <c r="H731" i="6" s="1"/>
  <c r="H732" i="6" s="1"/>
  <c r="H733" i="6" s="1"/>
  <c r="H734" i="6" s="1"/>
  <c r="H735" i="6" s="1"/>
  <c r="H736" i="6" s="1"/>
  <c r="H737" i="6" s="1"/>
  <c r="H738" i="6" s="1"/>
  <c r="H739" i="6" s="1"/>
  <c r="H740" i="6" s="1"/>
  <c r="H741" i="6" s="1"/>
  <c r="H742" i="6" s="1"/>
  <c r="H743" i="6" s="1"/>
  <c r="H744" i="6" s="1"/>
  <c r="H745" i="6" s="1"/>
  <c r="H746" i="6" s="1"/>
  <c r="H747" i="6" s="1"/>
  <c r="H748" i="6" s="1"/>
  <c r="H749" i="6" s="1"/>
  <c r="H750" i="6" s="1"/>
  <c r="H751" i="6" s="1"/>
  <c r="H752" i="6" s="1"/>
  <c r="H753" i="6" s="1"/>
  <c r="H754" i="6" s="1"/>
  <c r="H755" i="6" s="1"/>
  <c r="H756" i="6" s="1"/>
  <c r="H757" i="6" s="1"/>
  <c r="H758" i="6" s="1"/>
  <c r="H759" i="6" s="1"/>
  <c r="H760" i="6" s="1"/>
  <c r="H761" i="6" s="1"/>
  <c r="H762" i="6" s="1"/>
  <c r="H763" i="6" s="1"/>
  <c r="H764" i="6" s="1"/>
  <c r="H765" i="6" s="1"/>
  <c r="H766" i="6" s="1"/>
  <c r="H767" i="6" s="1"/>
  <c r="H768" i="6" s="1"/>
  <c r="H769" i="6" s="1"/>
  <c r="H770" i="6" s="1"/>
  <c r="H771" i="6" s="1"/>
  <c r="H772" i="6" s="1"/>
  <c r="H773" i="6" s="1"/>
  <c r="H774" i="6" s="1"/>
  <c r="H775" i="6" s="1"/>
  <c r="H776" i="6" s="1"/>
  <c r="H777" i="6" s="1"/>
  <c r="H778" i="6" s="1"/>
  <c r="H779" i="6" s="1"/>
  <c r="H780" i="6" s="1"/>
  <c r="H781" i="6" s="1"/>
  <c r="H782" i="6" s="1"/>
  <c r="H783" i="6" s="1"/>
  <c r="H784" i="6" s="1"/>
  <c r="H785" i="6" s="1"/>
  <c r="H786" i="6" s="1"/>
  <c r="H787" i="6" s="1"/>
  <c r="H788" i="6" s="1"/>
  <c r="H789" i="6" s="1"/>
  <c r="H790" i="6" s="1"/>
  <c r="H791" i="6" s="1"/>
  <c r="H792" i="6" s="1"/>
  <c r="H793" i="6" s="1"/>
  <c r="H794" i="6" s="1"/>
  <c r="H795" i="6" s="1"/>
  <c r="H796" i="6" s="1"/>
  <c r="H797" i="6" s="1"/>
  <c r="H798" i="6" s="1"/>
  <c r="H799" i="6" s="1"/>
  <c r="H800" i="6" s="1"/>
  <c r="H801" i="6" s="1"/>
  <c r="H802" i="6" s="1"/>
  <c r="H803" i="6" s="1"/>
  <c r="H804" i="6" s="1"/>
  <c r="H805" i="6" s="1"/>
  <c r="H806" i="6" s="1"/>
  <c r="H807" i="6" s="1"/>
  <c r="H808" i="6" s="1"/>
  <c r="H809" i="6" s="1"/>
  <c r="H810" i="6" s="1"/>
  <c r="H811" i="6" s="1"/>
  <c r="H812" i="6" s="1"/>
  <c r="H813" i="6" s="1"/>
  <c r="H814" i="6" s="1"/>
  <c r="H815" i="6" s="1"/>
  <c r="H816" i="6" s="1"/>
  <c r="H817" i="6" s="1"/>
  <c r="H818" i="6" s="1"/>
  <c r="H819" i="6" s="1"/>
  <c r="H820" i="6" s="1"/>
  <c r="H821" i="6" s="1"/>
  <c r="H822" i="6" s="1"/>
  <c r="H823" i="6" s="1"/>
  <c r="H824" i="6" s="1"/>
  <c r="H825" i="6" s="1"/>
  <c r="H826" i="6" s="1"/>
  <c r="H827" i="6" s="1"/>
  <c r="H828" i="6" s="1"/>
  <c r="H829" i="6" s="1"/>
  <c r="H830" i="6" s="1"/>
  <c r="H831" i="6" s="1"/>
  <c r="H832" i="6" s="1"/>
  <c r="H833" i="6" s="1"/>
  <c r="H834" i="6" s="1"/>
  <c r="H835" i="6" s="1"/>
  <c r="H836" i="6" s="1"/>
  <c r="H837" i="6" s="1"/>
  <c r="H838" i="6" s="1"/>
  <c r="H839" i="6" s="1"/>
  <c r="H840" i="6" s="1"/>
  <c r="H841" i="6" s="1"/>
  <c r="H842" i="6" s="1"/>
  <c r="H843" i="6" s="1"/>
  <c r="H844" i="6" s="1"/>
  <c r="H845" i="6" s="1"/>
  <c r="H846" i="6" s="1"/>
  <c r="H847" i="6" s="1"/>
  <c r="H848" i="6" s="1"/>
  <c r="H849" i="6" s="1"/>
  <c r="H850" i="6" s="1"/>
  <c r="H851" i="6" s="1"/>
  <c r="H852" i="6" s="1"/>
  <c r="H853" i="6" s="1"/>
  <c r="H854" i="6" s="1"/>
  <c r="H855" i="6" s="1"/>
  <c r="H856" i="6" s="1"/>
  <c r="H857" i="6" s="1"/>
  <c r="H858" i="6" s="1"/>
  <c r="H859" i="6" s="1"/>
  <c r="H860" i="6" s="1"/>
  <c r="H861" i="6" s="1"/>
  <c r="H862" i="6" s="1"/>
  <c r="H863" i="6" s="1"/>
  <c r="H864" i="6" s="1"/>
  <c r="H865" i="6" s="1"/>
  <c r="H866" i="6" s="1"/>
  <c r="H867" i="6" s="1"/>
  <c r="H868" i="6" s="1"/>
  <c r="H869" i="6" s="1"/>
  <c r="H870" i="6" s="1"/>
  <c r="H871" i="6" s="1"/>
  <c r="H872" i="6" s="1"/>
  <c r="H873" i="6" s="1"/>
  <c r="H874" i="6" s="1"/>
  <c r="H875" i="6" s="1"/>
  <c r="H876" i="6" s="1"/>
  <c r="H877" i="6" s="1"/>
  <c r="H878" i="6" s="1"/>
  <c r="H879" i="6" s="1"/>
  <c r="H880" i="6" s="1"/>
  <c r="H881" i="6" s="1"/>
  <c r="H882" i="6" s="1"/>
  <c r="H883" i="6" s="1"/>
  <c r="H884" i="6" s="1"/>
  <c r="H885" i="6" s="1"/>
  <c r="H886" i="6" s="1"/>
  <c r="H887" i="6" s="1"/>
  <c r="H888" i="6" s="1"/>
  <c r="H889" i="6" s="1"/>
  <c r="H890" i="6" s="1"/>
  <c r="H891" i="6" s="1"/>
  <c r="H892" i="6" s="1"/>
  <c r="H893" i="6" s="1"/>
  <c r="H894" i="6" s="1"/>
  <c r="H895" i="6" s="1"/>
  <c r="H896" i="6" s="1"/>
  <c r="H897" i="6" s="1"/>
  <c r="H898" i="6" s="1"/>
  <c r="H899" i="6" s="1"/>
  <c r="H900" i="6" s="1"/>
  <c r="H901" i="6" s="1"/>
  <c r="H902" i="6" s="1"/>
  <c r="H903" i="6" s="1"/>
  <c r="H904" i="6" s="1"/>
  <c r="H905" i="6" s="1"/>
  <c r="H906" i="6" s="1"/>
  <c r="H907" i="6" s="1"/>
  <c r="H908" i="6" s="1"/>
  <c r="H909" i="6" s="1"/>
  <c r="H910" i="6" s="1"/>
  <c r="H911" i="6" s="1"/>
  <c r="H912" i="6" s="1"/>
  <c r="H913" i="6" s="1"/>
  <c r="H914" i="6" s="1"/>
  <c r="H915" i="6" s="1"/>
  <c r="H916" i="6" s="1"/>
  <c r="H917" i="6" s="1"/>
  <c r="H918" i="6" s="1"/>
  <c r="H919" i="6" s="1"/>
  <c r="H920" i="6" s="1"/>
  <c r="H921" i="6" s="1"/>
  <c r="H922" i="6" s="1"/>
  <c r="H923" i="6" s="1"/>
  <c r="H924" i="6" s="1"/>
  <c r="H925" i="6" s="1"/>
  <c r="H926" i="6" s="1"/>
  <c r="H927" i="6" s="1"/>
  <c r="H928" i="6" s="1"/>
  <c r="H929" i="6" s="1"/>
  <c r="H930" i="6" s="1"/>
  <c r="H931" i="6" s="1"/>
  <c r="H932" i="6" s="1"/>
  <c r="H933" i="6" s="1"/>
  <c r="H934" i="6" s="1"/>
  <c r="H935" i="6" s="1"/>
  <c r="H936" i="6" s="1"/>
  <c r="H937" i="6" s="1"/>
  <c r="H938" i="6" s="1"/>
  <c r="H939" i="6" s="1"/>
  <c r="H940" i="6" s="1"/>
  <c r="H941" i="6" s="1"/>
  <c r="H942" i="6" s="1"/>
  <c r="H943" i="6" s="1"/>
  <c r="H944" i="6" s="1"/>
  <c r="H945" i="6" s="1"/>
  <c r="H946" i="6" s="1"/>
  <c r="H947" i="6" s="1"/>
  <c r="H948" i="6" s="1"/>
  <c r="H949" i="6" s="1"/>
  <c r="H950" i="6" s="1"/>
  <c r="H951" i="6" s="1"/>
  <c r="H952" i="6" s="1"/>
  <c r="H953" i="6" s="1"/>
  <c r="H954" i="6" s="1"/>
  <c r="H955" i="6" s="1"/>
  <c r="H956" i="6" s="1"/>
  <c r="H957" i="6" s="1"/>
  <c r="H958" i="6" s="1"/>
  <c r="H959" i="6" s="1"/>
  <c r="H960" i="6" s="1"/>
  <c r="H961" i="6" s="1"/>
  <c r="H962" i="6" s="1"/>
  <c r="H963" i="6" s="1"/>
  <c r="H964" i="6" s="1"/>
  <c r="H965" i="6" s="1"/>
  <c r="H966" i="6" s="1"/>
  <c r="H967" i="6" s="1"/>
  <c r="H968" i="6" s="1"/>
  <c r="H969" i="6" s="1"/>
  <c r="H970" i="6" s="1"/>
  <c r="H971" i="6" s="1"/>
  <c r="H972" i="6" s="1"/>
  <c r="H973" i="6" s="1"/>
  <c r="H974" i="6" s="1"/>
  <c r="H975" i="6" s="1"/>
  <c r="H976" i="6" s="1"/>
  <c r="H977" i="6" s="1"/>
  <c r="H978" i="6" s="1"/>
  <c r="H979" i="6" s="1"/>
  <c r="H980" i="6" s="1"/>
  <c r="H981" i="6" s="1"/>
  <c r="H982" i="6" s="1"/>
  <c r="H983" i="6" s="1"/>
  <c r="H984" i="6" s="1"/>
  <c r="H985" i="6" s="1"/>
  <c r="H986" i="6" s="1"/>
  <c r="H987" i="6" s="1"/>
  <c r="H988" i="6" s="1"/>
  <c r="H989" i="6" s="1"/>
  <c r="H990" i="6" s="1"/>
  <c r="H991" i="6" s="1"/>
  <c r="H992" i="6" s="1"/>
  <c r="H993" i="6" s="1"/>
  <c r="H994" i="6" s="1"/>
  <c r="H995" i="6" s="1"/>
  <c r="H996" i="6" s="1"/>
  <c r="H997" i="6" s="1"/>
  <c r="H998" i="6" s="1"/>
  <c r="H999" i="6" s="1"/>
  <c r="H1000" i="6" s="1"/>
  <c r="H1001" i="6" s="1"/>
  <c r="H1002" i="6" s="1"/>
  <c r="H1003" i="6" s="1"/>
  <c r="H1004" i="6" s="1"/>
  <c r="H1005" i="6" s="1"/>
  <c r="H1006" i="6" s="1"/>
  <c r="H1007" i="6" s="1"/>
  <c r="H1008" i="6" s="1"/>
  <c r="H1009" i="6" s="1"/>
  <c r="H1010" i="6" s="1"/>
  <c r="H1011" i="6" s="1"/>
  <c r="H1012" i="6" s="1"/>
  <c r="H1013" i="6" s="1"/>
  <c r="H1014" i="6" s="1"/>
  <c r="H1015" i="6" s="1"/>
  <c r="H1016" i="6" s="1"/>
  <c r="H1017" i="6" s="1"/>
  <c r="H1018" i="6" s="1"/>
  <c r="H1019" i="6" s="1"/>
  <c r="H1020" i="6" s="1"/>
  <c r="H1021" i="6" s="1"/>
  <c r="H1022" i="6" s="1"/>
  <c r="H1023" i="6" s="1"/>
  <c r="H1024" i="6" s="1"/>
  <c r="H1025" i="6" s="1"/>
  <c r="H1026" i="6" s="1"/>
  <c r="H1027" i="6" s="1"/>
  <c r="H1028" i="6" s="1"/>
  <c r="H1029" i="6" s="1"/>
  <c r="H1030" i="6" s="1"/>
  <c r="H1031" i="6" s="1"/>
  <c r="H1032" i="6" s="1"/>
  <c r="H1033" i="6" s="1"/>
  <c r="H1034" i="6" s="1"/>
  <c r="H1035" i="6" s="1"/>
  <c r="H1036" i="6" s="1"/>
  <c r="H1037" i="6" s="1"/>
  <c r="H1038" i="6" s="1"/>
  <c r="H1039" i="6" s="1"/>
  <c r="H1040" i="6" s="1"/>
  <c r="H1041" i="6" s="1"/>
  <c r="H1042" i="6" s="1"/>
  <c r="H1043" i="6" s="1"/>
  <c r="H1044" i="6" s="1"/>
  <c r="H1045" i="6" s="1"/>
  <c r="H1046" i="6" s="1"/>
  <c r="H1047" i="6" s="1"/>
  <c r="H1048" i="6" s="1"/>
  <c r="H1049" i="6" s="1"/>
  <c r="H1050" i="6" s="1"/>
  <c r="H1051" i="6" s="1"/>
  <c r="H1052" i="6" s="1"/>
  <c r="H1053" i="6" s="1"/>
  <c r="H1054" i="6" s="1"/>
  <c r="H1055" i="6" s="1"/>
  <c r="H1056" i="6" s="1"/>
  <c r="H1057" i="6" s="1"/>
  <c r="H1058" i="6" s="1"/>
  <c r="H1059" i="6" s="1"/>
  <c r="H1060" i="6" s="1"/>
  <c r="H1061" i="6" s="1"/>
  <c r="H1062" i="6" s="1"/>
  <c r="H1063" i="6" s="1"/>
  <c r="H1064" i="6" s="1"/>
  <c r="H1065" i="6" s="1"/>
  <c r="H1066" i="6" s="1"/>
  <c r="H1067" i="6" s="1"/>
  <c r="H1068" i="6" s="1"/>
  <c r="H1069" i="6" s="1"/>
  <c r="H1070" i="6" s="1"/>
  <c r="H1071" i="6" s="1"/>
  <c r="H1072" i="6" s="1"/>
  <c r="H1073" i="6" s="1"/>
  <c r="H1074" i="6" s="1"/>
  <c r="H1075" i="6" s="1"/>
  <c r="H1076" i="6" s="1"/>
  <c r="H1077" i="6" s="1"/>
  <c r="H1078" i="6" s="1"/>
  <c r="H1079" i="6" s="1"/>
  <c r="H1080" i="6" s="1"/>
  <c r="H1081" i="6" s="1"/>
  <c r="H1082" i="6" s="1"/>
  <c r="H1083" i="6" s="1"/>
  <c r="H1084" i="6" s="1"/>
  <c r="H1085" i="6" s="1"/>
  <c r="H1086" i="6" s="1"/>
  <c r="H1087" i="6" s="1"/>
  <c r="H1088" i="6" s="1"/>
  <c r="H1089" i="6" s="1"/>
  <c r="H1090" i="6" s="1"/>
  <c r="H1091" i="6" s="1"/>
  <c r="H1092" i="6" s="1"/>
  <c r="H1093" i="6" s="1"/>
  <c r="H1094" i="6" s="1"/>
  <c r="H1095" i="6" s="1"/>
  <c r="H1096" i="6" s="1"/>
  <c r="H1097" i="6" s="1"/>
  <c r="H1098" i="6" s="1"/>
  <c r="H1099" i="6" s="1"/>
  <c r="H1100" i="6" s="1"/>
  <c r="H1101" i="6" s="1"/>
  <c r="H1102" i="6" s="1"/>
  <c r="H1103" i="6" s="1"/>
  <c r="H1104" i="6" s="1"/>
  <c r="H1105" i="6" s="1"/>
  <c r="H1106" i="6" s="1"/>
  <c r="H1107" i="6" s="1"/>
  <c r="H1108" i="6" s="1"/>
  <c r="H1109" i="6" s="1"/>
  <c r="H1110" i="6" s="1"/>
  <c r="H1111" i="6" s="1"/>
  <c r="H1112" i="6" s="1"/>
  <c r="H1113" i="6" s="1"/>
  <c r="H1114" i="6" s="1"/>
  <c r="H1115" i="6" s="1"/>
  <c r="H1116" i="6" s="1"/>
  <c r="H1117" i="6" s="1"/>
  <c r="H1118" i="6" s="1"/>
  <c r="H1119" i="6" s="1"/>
  <c r="H1120" i="6" s="1"/>
  <c r="H1121" i="6" s="1"/>
  <c r="H1122" i="6" s="1"/>
  <c r="H1123" i="6" s="1"/>
  <c r="H1124" i="6" s="1"/>
  <c r="H1125" i="6" s="1"/>
  <c r="H1126" i="6" s="1"/>
  <c r="H1127" i="6" s="1"/>
  <c r="H1128" i="6" s="1"/>
  <c r="H1129" i="6" s="1"/>
  <c r="H1130" i="6" s="1"/>
  <c r="H1131" i="6" s="1"/>
  <c r="H1132" i="6" s="1"/>
  <c r="H1133" i="6" s="1"/>
  <c r="H1134" i="6" s="1"/>
  <c r="H1135" i="6" s="1"/>
  <c r="H1136" i="6" s="1"/>
  <c r="H1137" i="6" s="1"/>
  <c r="H1138" i="6" s="1"/>
  <c r="H1139" i="6" s="1"/>
  <c r="H1140" i="6" s="1"/>
  <c r="H1141" i="6" s="1"/>
  <c r="H1142" i="6" s="1"/>
  <c r="H1143" i="6" s="1"/>
  <c r="H1144" i="6" s="1"/>
  <c r="H1145" i="6" s="1"/>
  <c r="H1146" i="6" s="1"/>
  <c r="H1147" i="6" s="1"/>
  <c r="H1148" i="6" s="1"/>
  <c r="H1149" i="6" s="1"/>
  <c r="H1150" i="6" s="1"/>
  <c r="H1151" i="6" s="1"/>
  <c r="H1152" i="6" s="1"/>
  <c r="H1153" i="6" s="1"/>
  <c r="H1154" i="6" s="1"/>
  <c r="H1155" i="6" s="1"/>
  <c r="H1156" i="6" s="1"/>
  <c r="H1157" i="6" s="1"/>
  <c r="H1158" i="6" s="1"/>
  <c r="H1159" i="6" s="1"/>
  <c r="H1160" i="6" s="1"/>
  <c r="H1161" i="6" s="1"/>
  <c r="H1162" i="6" s="1"/>
  <c r="G4" i="6"/>
  <c r="G3" i="6"/>
  <c r="O1" i="6"/>
  <c r="N1" i="6"/>
  <c r="M1" i="6"/>
  <c r="L1" i="6"/>
  <c r="K1" i="6"/>
  <c r="J1" i="6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H3" i="7"/>
  <c r="H4" i="7" s="1"/>
  <c r="H5" i="7" s="1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112" i="7" s="1"/>
  <c r="H113" i="7" s="1"/>
  <c r="H114" i="7" s="1"/>
  <c r="H115" i="7" s="1"/>
  <c r="H116" i="7" s="1"/>
  <c r="H117" i="7" s="1"/>
  <c r="H118" i="7" s="1"/>
  <c r="H119" i="7" s="1"/>
  <c r="H120" i="7" s="1"/>
  <c r="H121" i="7" s="1"/>
  <c r="H122" i="7" s="1"/>
  <c r="H123" i="7" s="1"/>
  <c r="H124" i="7" s="1"/>
  <c r="H125" i="7" s="1"/>
  <c r="H126" i="7" s="1"/>
  <c r="H127" i="7" s="1"/>
  <c r="H128" i="7" s="1"/>
  <c r="H129" i="7" s="1"/>
  <c r="H130" i="7" s="1"/>
  <c r="H131" i="7" s="1"/>
  <c r="H132" i="7" s="1"/>
  <c r="H133" i="7" s="1"/>
  <c r="H134" i="7" s="1"/>
  <c r="H135" i="7" s="1"/>
  <c r="H136" i="7" s="1"/>
  <c r="H137" i="7" s="1"/>
  <c r="H138" i="7" s="1"/>
  <c r="H139" i="7" s="1"/>
  <c r="H140" i="7" s="1"/>
  <c r="H141" i="7" s="1"/>
  <c r="H142" i="7" s="1"/>
  <c r="H143" i="7" s="1"/>
  <c r="H144" i="7" s="1"/>
  <c r="H145" i="7" s="1"/>
  <c r="H146" i="7" s="1"/>
  <c r="H147" i="7" s="1"/>
  <c r="H148" i="7" s="1"/>
  <c r="H149" i="7" s="1"/>
  <c r="H150" i="7" s="1"/>
  <c r="H151" i="7" s="1"/>
  <c r="H152" i="7" s="1"/>
  <c r="H153" i="7" s="1"/>
  <c r="H154" i="7" s="1"/>
  <c r="H155" i="7" s="1"/>
  <c r="H156" i="7" s="1"/>
  <c r="H157" i="7" s="1"/>
  <c r="H158" i="7" s="1"/>
  <c r="H159" i="7" s="1"/>
  <c r="H160" i="7" s="1"/>
  <c r="H161" i="7" s="1"/>
  <c r="H162" i="7" s="1"/>
  <c r="H163" i="7" s="1"/>
  <c r="H164" i="7" s="1"/>
  <c r="H165" i="7" s="1"/>
  <c r="H166" i="7" s="1"/>
  <c r="H167" i="7" s="1"/>
  <c r="H168" i="7" s="1"/>
  <c r="H169" i="7" s="1"/>
  <c r="H170" i="7" s="1"/>
  <c r="H171" i="7" s="1"/>
  <c r="H172" i="7" s="1"/>
  <c r="H173" i="7" s="1"/>
  <c r="H174" i="7" s="1"/>
  <c r="H175" i="7" s="1"/>
  <c r="H176" i="7" s="1"/>
  <c r="H177" i="7" s="1"/>
  <c r="H178" i="7" s="1"/>
  <c r="H179" i="7" s="1"/>
  <c r="H180" i="7" s="1"/>
  <c r="H181" i="7" s="1"/>
  <c r="H182" i="7" s="1"/>
  <c r="H183" i="7" s="1"/>
  <c r="H184" i="7" s="1"/>
  <c r="H185" i="7" s="1"/>
  <c r="H186" i="7" s="1"/>
  <c r="H187" i="7" s="1"/>
  <c r="H188" i="7" s="1"/>
  <c r="H189" i="7" s="1"/>
  <c r="H190" i="7" s="1"/>
  <c r="H191" i="7" s="1"/>
  <c r="H192" i="7" s="1"/>
  <c r="H193" i="7" s="1"/>
  <c r="H194" i="7" s="1"/>
  <c r="H195" i="7" s="1"/>
  <c r="H196" i="7" s="1"/>
  <c r="H197" i="7" s="1"/>
  <c r="H198" i="7" s="1"/>
  <c r="H199" i="7" s="1"/>
  <c r="H200" i="7" s="1"/>
  <c r="H201" i="7" s="1"/>
  <c r="H202" i="7" s="1"/>
  <c r="H203" i="7" s="1"/>
  <c r="H204" i="7" s="1"/>
  <c r="H205" i="7" s="1"/>
  <c r="H206" i="7" s="1"/>
  <c r="H207" i="7" s="1"/>
  <c r="H208" i="7" s="1"/>
  <c r="H209" i="7" s="1"/>
  <c r="H210" i="7" s="1"/>
  <c r="H211" i="7" s="1"/>
  <c r="H212" i="7" s="1"/>
  <c r="H213" i="7" s="1"/>
  <c r="H214" i="7" s="1"/>
  <c r="H215" i="7" s="1"/>
  <c r="H216" i="7" s="1"/>
  <c r="H217" i="7" s="1"/>
  <c r="H218" i="7" s="1"/>
  <c r="H219" i="7" s="1"/>
  <c r="H220" i="7" s="1"/>
  <c r="H221" i="7" s="1"/>
  <c r="H222" i="7" s="1"/>
  <c r="H223" i="7" s="1"/>
  <c r="H224" i="7" s="1"/>
  <c r="H225" i="7" s="1"/>
  <c r="H226" i="7" s="1"/>
  <c r="H227" i="7" s="1"/>
  <c r="H228" i="7" s="1"/>
  <c r="H229" i="7" s="1"/>
  <c r="H230" i="7" s="1"/>
  <c r="H231" i="7" s="1"/>
  <c r="H232" i="7" s="1"/>
  <c r="H233" i="7" s="1"/>
  <c r="H234" i="7" s="1"/>
  <c r="H235" i="7" s="1"/>
  <c r="H236" i="7" s="1"/>
  <c r="H237" i="7" s="1"/>
  <c r="H238" i="7" s="1"/>
  <c r="H239" i="7" s="1"/>
  <c r="H240" i="7" s="1"/>
  <c r="H241" i="7" s="1"/>
  <c r="H242" i="7" s="1"/>
  <c r="H243" i="7" s="1"/>
  <c r="H244" i="7" s="1"/>
  <c r="H245" i="7" s="1"/>
  <c r="H246" i="7" s="1"/>
  <c r="H247" i="7" s="1"/>
  <c r="H248" i="7" s="1"/>
  <c r="H249" i="7" s="1"/>
  <c r="H250" i="7" s="1"/>
  <c r="H251" i="7" s="1"/>
  <c r="H252" i="7" s="1"/>
  <c r="H253" i="7" s="1"/>
  <c r="H254" i="7" s="1"/>
  <c r="H255" i="7" s="1"/>
  <c r="H256" i="7" s="1"/>
  <c r="H257" i="7" s="1"/>
  <c r="H258" i="7" s="1"/>
  <c r="H259" i="7" s="1"/>
  <c r="H260" i="7" s="1"/>
  <c r="H261" i="7" s="1"/>
  <c r="H262" i="7" s="1"/>
  <c r="H263" i="7" s="1"/>
  <c r="H264" i="7" s="1"/>
  <c r="H265" i="7" s="1"/>
  <c r="H266" i="7" s="1"/>
  <c r="H267" i="7" s="1"/>
  <c r="H268" i="7" s="1"/>
  <c r="H269" i="7" s="1"/>
  <c r="H270" i="7" s="1"/>
  <c r="H271" i="7" s="1"/>
  <c r="H272" i="7" s="1"/>
  <c r="H273" i="7" s="1"/>
  <c r="H274" i="7" s="1"/>
  <c r="H275" i="7" s="1"/>
  <c r="H276" i="7" s="1"/>
  <c r="H277" i="7" s="1"/>
  <c r="H278" i="7" s="1"/>
  <c r="H279" i="7" s="1"/>
  <c r="H280" i="7" s="1"/>
  <c r="H281" i="7" s="1"/>
  <c r="H282" i="7" s="1"/>
  <c r="H283" i="7" s="1"/>
  <c r="H284" i="7" s="1"/>
  <c r="H285" i="7" s="1"/>
  <c r="H286" i="7" s="1"/>
  <c r="H287" i="7" s="1"/>
  <c r="H288" i="7" s="1"/>
  <c r="H289" i="7" s="1"/>
  <c r="H290" i="7" s="1"/>
  <c r="H291" i="7" s="1"/>
  <c r="H292" i="7" s="1"/>
  <c r="H293" i="7" s="1"/>
  <c r="H294" i="7" s="1"/>
  <c r="H295" i="7" s="1"/>
  <c r="H296" i="7" s="1"/>
  <c r="H297" i="7" s="1"/>
  <c r="H298" i="7" s="1"/>
  <c r="H299" i="7" s="1"/>
  <c r="H300" i="7" s="1"/>
  <c r="H301" i="7" s="1"/>
  <c r="H302" i="7" s="1"/>
  <c r="H303" i="7" s="1"/>
  <c r="H304" i="7" s="1"/>
  <c r="H305" i="7" s="1"/>
  <c r="H306" i="7" s="1"/>
  <c r="H307" i="7" s="1"/>
  <c r="H308" i="7" s="1"/>
  <c r="H309" i="7" s="1"/>
  <c r="H310" i="7" s="1"/>
  <c r="H311" i="7" s="1"/>
  <c r="H312" i="7" s="1"/>
  <c r="H313" i="7" s="1"/>
  <c r="H314" i="7" s="1"/>
  <c r="H315" i="7" s="1"/>
  <c r="H316" i="7" s="1"/>
  <c r="H317" i="7" s="1"/>
  <c r="H318" i="7" s="1"/>
  <c r="H319" i="7" s="1"/>
  <c r="H320" i="7" s="1"/>
  <c r="H321" i="7" s="1"/>
  <c r="H322" i="7" s="1"/>
  <c r="H323" i="7" s="1"/>
  <c r="H324" i="7" s="1"/>
  <c r="H325" i="7" s="1"/>
  <c r="H326" i="7" s="1"/>
  <c r="H327" i="7" s="1"/>
  <c r="H328" i="7" s="1"/>
  <c r="H329" i="7" s="1"/>
  <c r="H330" i="7" s="1"/>
  <c r="H331" i="7" s="1"/>
  <c r="H332" i="7" s="1"/>
  <c r="H333" i="7" s="1"/>
  <c r="H334" i="7" s="1"/>
  <c r="H335" i="7" s="1"/>
  <c r="H336" i="7" s="1"/>
  <c r="H337" i="7" s="1"/>
  <c r="H338" i="7" s="1"/>
  <c r="H339" i="7" s="1"/>
  <c r="H340" i="7" s="1"/>
  <c r="H341" i="7" s="1"/>
  <c r="H342" i="7" s="1"/>
  <c r="H343" i="7" s="1"/>
  <c r="H344" i="7" s="1"/>
  <c r="H345" i="7" s="1"/>
  <c r="H346" i="7" s="1"/>
  <c r="H347" i="7" s="1"/>
  <c r="H348" i="7" s="1"/>
  <c r="H349" i="7" s="1"/>
  <c r="H350" i="7" s="1"/>
  <c r="H351" i="7" s="1"/>
  <c r="H352" i="7" s="1"/>
  <c r="H353" i="7" s="1"/>
  <c r="H354" i="7" s="1"/>
  <c r="H355" i="7" s="1"/>
  <c r="H356" i="7" s="1"/>
  <c r="H357" i="7" s="1"/>
  <c r="H358" i="7" s="1"/>
  <c r="H359" i="7" s="1"/>
  <c r="H360" i="7" s="1"/>
  <c r="H361" i="7" s="1"/>
  <c r="H362" i="7" s="1"/>
  <c r="H363" i="7" s="1"/>
  <c r="H364" i="7" s="1"/>
  <c r="H365" i="7" s="1"/>
  <c r="H366" i="7" s="1"/>
  <c r="G3" i="7"/>
  <c r="G2" i="7"/>
  <c r="I2" i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O1150" i="6" l="1"/>
  <c r="O1149" i="6"/>
  <c r="O1148" i="6"/>
  <c r="O1147" i="6"/>
  <c r="O1146" i="6"/>
  <c r="O1145" i="6"/>
  <c r="L1150" i="6"/>
  <c r="L1149" i="6"/>
  <c r="L1148" i="6"/>
  <c r="L1147" i="6"/>
  <c r="L1146" i="6"/>
  <c r="L1145" i="6"/>
  <c r="K1150" i="6"/>
  <c r="K1149" i="6"/>
  <c r="K1148" i="6"/>
  <c r="K1147" i="6"/>
  <c r="K1146" i="6"/>
  <c r="K1145" i="6"/>
  <c r="M1150" i="6"/>
  <c r="M1149" i="6"/>
  <c r="M1148" i="6"/>
  <c r="M1147" i="6"/>
  <c r="M1146" i="6"/>
  <c r="M1145" i="6"/>
  <c r="J1150" i="6"/>
  <c r="J1149" i="6"/>
  <c r="J1148" i="6"/>
  <c r="J1147" i="6"/>
  <c r="J1146" i="6"/>
  <c r="J1145" i="6"/>
  <c r="N1150" i="6"/>
  <c r="N1149" i="6"/>
  <c r="N1148" i="6"/>
  <c r="N1147" i="6"/>
  <c r="N1146" i="6"/>
  <c r="N1145" i="6"/>
  <c r="K1144" i="6"/>
  <c r="K1143" i="6"/>
  <c r="K1142" i="6"/>
  <c r="K1140" i="6"/>
  <c r="K1139" i="6"/>
  <c r="K1141" i="6"/>
  <c r="K1138" i="6"/>
  <c r="K1135" i="6"/>
  <c r="K1137" i="6"/>
  <c r="K1136" i="6"/>
  <c r="K1134" i="6"/>
  <c r="K1133" i="6"/>
  <c r="K1132" i="6"/>
  <c r="K1131" i="6"/>
  <c r="K1130" i="6"/>
  <c r="L1143" i="6"/>
  <c r="L1144" i="6"/>
  <c r="L1142" i="6"/>
  <c r="L1139" i="6"/>
  <c r="L1141" i="6"/>
  <c r="L1140" i="6"/>
  <c r="L1138" i="6"/>
  <c r="L1135" i="6"/>
  <c r="L1137" i="6"/>
  <c r="L1136" i="6"/>
  <c r="L1134" i="6"/>
  <c r="L1133" i="6"/>
  <c r="L1132" i="6"/>
  <c r="L1131" i="6"/>
  <c r="L1130" i="6"/>
  <c r="M1144" i="6"/>
  <c r="M1143" i="6"/>
  <c r="M1142" i="6"/>
  <c r="M1139" i="6"/>
  <c r="M1141" i="6"/>
  <c r="M1140" i="6"/>
  <c r="M1138" i="6"/>
  <c r="M1136" i="6"/>
  <c r="M1135" i="6"/>
  <c r="M1137" i="6"/>
  <c r="M1134" i="6"/>
  <c r="M1133" i="6"/>
  <c r="M1132" i="6"/>
  <c r="M1131" i="6"/>
  <c r="M1130" i="6"/>
  <c r="O1144" i="6"/>
  <c r="O1143" i="6"/>
  <c r="O1142" i="6"/>
  <c r="O1140" i="6"/>
  <c r="O1139" i="6"/>
  <c r="O1141" i="6"/>
  <c r="O1138" i="6"/>
  <c r="O1135" i="6"/>
  <c r="O1137" i="6"/>
  <c r="O1136" i="6"/>
  <c r="O1134" i="6"/>
  <c r="O1133" i="6"/>
  <c r="O1132" i="6"/>
  <c r="O1131" i="6"/>
  <c r="O1130" i="6"/>
  <c r="J1143" i="6"/>
  <c r="J1144" i="6"/>
  <c r="J1142" i="6"/>
  <c r="J1140" i="6"/>
  <c r="J1139" i="6"/>
  <c r="J1141" i="6"/>
  <c r="J1138" i="6"/>
  <c r="J1136" i="6"/>
  <c r="J1135" i="6"/>
  <c r="J1137" i="6"/>
  <c r="J1134" i="6"/>
  <c r="J1133" i="6"/>
  <c r="J1132" i="6"/>
  <c r="J1131" i="6"/>
  <c r="J1130" i="6"/>
  <c r="N1143" i="6"/>
  <c r="N1144" i="6"/>
  <c r="N1142" i="6"/>
  <c r="N1140" i="6"/>
  <c r="N1139" i="6"/>
  <c r="N1141" i="6"/>
  <c r="N1138" i="6"/>
  <c r="N1136" i="6"/>
  <c r="N1135" i="6"/>
  <c r="N1137" i="6"/>
  <c r="N1134" i="6"/>
  <c r="N1133" i="6"/>
  <c r="N1132" i="6"/>
  <c r="N1131" i="6"/>
  <c r="N1130" i="6"/>
  <c r="H866" i="14"/>
  <c r="C865" i="14"/>
  <c r="N1129" i="6"/>
  <c r="N1128" i="6"/>
  <c r="N1127" i="6"/>
  <c r="N1126" i="6"/>
  <c r="N1125" i="6"/>
  <c r="N1123" i="6"/>
  <c r="N1124" i="6"/>
  <c r="N1122" i="6"/>
  <c r="N1120" i="6"/>
  <c r="N1121" i="6"/>
  <c r="N1119" i="6"/>
  <c r="N1118" i="6"/>
  <c r="N1114" i="6"/>
  <c r="N1116" i="6"/>
  <c r="N1115" i="6"/>
  <c r="N1117" i="6"/>
  <c r="N1106" i="6"/>
  <c r="N1108" i="6"/>
  <c r="N1110" i="6"/>
  <c r="N1112" i="6"/>
  <c r="N1107" i="6"/>
  <c r="N1111" i="6"/>
  <c r="N1113" i="6"/>
  <c r="N1109" i="6"/>
  <c r="N1105" i="6"/>
  <c r="N1104" i="6"/>
  <c r="N1103" i="6"/>
  <c r="N1102" i="6"/>
  <c r="N1101" i="6"/>
  <c r="N1100" i="6"/>
  <c r="N1099" i="6"/>
  <c r="N1086" i="6"/>
  <c r="N1088" i="6"/>
  <c r="N1090" i="6"/>
  <c r="N1094" i="6"/>
  <c r="N1098" i="6"/>
  <c r="N1091" i="6"/>
  <c r="N1095" i="6"/>
  <c r="N1085" i="6"/>
  <c r="N1087" i="6"/>
  <c r="N1089" i="6"/>
  <c r="N1092" i="6"/>
  <c r="N1096" i="6"/>
  <c r="N1093" i="6"/>
  <c r="N1097" i="6"/>
  <c r="K1129" i="6"/>
  <c r="K1128" i="6"/>
  <c r="K1127" i="6"/>
  <c r="K1126" i="6"/>
  <c r="K1125" i="6"/>
  <c r="K1124" i="6"/>
  <c r="K1123" i="6"/>
  <c r="K1122" i="6"/>
  <c r="K1120" i="6"/>
  <c r="K1121" i="6"/>
  <c r="K1118" i="6"/>
  <c r="K1119" i="6"/>
  <c r="K1115" i="6"/>
  <c r="K1117" i="6"/>
  <c r="K1114" i="6"/>
  <c r="K1116" i="6"/>
  <c r="K1106" i="6"/>
  <c r="K1108" i="6"/>
  <c r="K1110" i="6"/>
  <c r="K1112" i="6"/>
  <c r="K1107" i="6"/>
  <c r="K1109" i="6"/>
  <c r="K1111" i="6"/>
  <c r="K1113" i="6"/>
  <c r="K1105" i="6"/>
  <c r="K1104" i="6"/>
  <c r="K1103" i="6"/>
  <c r="K1101" i="6"/>
  <c r="K1102" i="6"/>
  <c r="K1100" i="6"/>
  <c r="K1099" i="6"/>
  <c r="K1093" i="6"/>
  <c r="K1097" i="6"/>
  <c r="K1086" i="6"/>
  <c r="K1088" i="6"/>
  <c r="K1090" i="6"/>
  <c r="K1094" i="6"/>
  <c r="K1098" i="6"/>
  <c r="K1091" i="6"/>
  <c r="K1095" i="6"/>
  <c r="K1085" i="6"/>
  <c r="K1087" i="6"/>
  <c r="K1089" i="6"/>
  <c r="K1092" i="6"/>
  <c r="K1096" i="6"/>
  <c r="O1129" i="6"/>
  <c r="O1128" i="6"/>
  <c r="O1127" i="6"/>
  <c r="O1126" i="6"/>
  <c r="O1125" i="6"/>
  <c r="O1124" i="6"/>
  <c r="O1123" i="6"/>
  <c r="O1122" i="6"/>
  <c r="O1120" i="6"/>
  <c r="O1121" i="6"/>
  <c r="O1118" i="6"/>
  <c r="O1119" i="6"/>
  <c r="O1115" i="6"/>
  <c r="O1114" i="6"/>
  <c r="O1116" i="6"/>
  <c r="O1117" i="6"/>
  <c r="O1106" i="6"/>
  <c r="O1108" i="6"/>
  <c r="O1110" i="6"/>
  <c r="O1112" i="6"/>
  <c r="O1107" i="6"/>
  <c r="O1109" i="6"/>
  <c r="O1111" i="6"/>
  <c r="O1113" i="6"/>
  <c r="O1105" i="6"/>
  <c r="O1104" i="6"/>
  <c r="O1103" i="6"/>
  <c r="O1101" i="6"/>
  <c r="O1102" i="6"/>
  <c r="O1100" i="6"/>
  <c r="O1099" i="6"/>
  <c r="O1093" i="6"/>
  <c r="O1097" i="6"/>
  <c r="O1086" i="6"/>
  <c r="O1088" i="6"/>
  <c r="O1090" i="6"/>
  <c r="O1094" i="6"/>
  <c r="O1098" i="6"/>
  <c r="O1091" i="6"/>
  <c r="O1095" i="6"/>
  <c r="O1085" i="6"/>
  <c r="O1087" i="6"/>
  <c r="O1089" i="6"/>
  <c r="O1092" i="6"/>
  <c r="O1096" i="6"/>
  <c r="L1129" i="6"/>
  <c r="L1128" i="6"/>
  <c r="L1127" i="6"/>
  <c r="L1126" i="6"/>
  <c r="L1125" i="6"/>
  <c r="L1124" i="6"/>
  <c r="L1123" i="6"/>
  <c r="L1122" i="6"/>
  <c r="L1121" i="6"/>
  <c r="L1120" i="6"/>
  <c r="L1118" i="6"/>
  <c r="L1119" i="6"/>
  <c r="L1115" i="6"/>
  <c r="L1117" i="6"/>
  <c r="L1114" i="6"/>
  <c r="L1116" i="6"/>
  <c r="L1107" i="6"/>
  <c r="L1109" i="6"/>
  <c r="L1111" i="6"/>
  <c r="L1113" i="6"/>
  <c r="L1110" i="6"/>
  <c r="L1106" i="6"/>
  <c r="L1108" i="6"/>
  <c r="L1112" i="6"/>
  <c r="L1105" i="6"/>
  <c r="L1103" i="6"/>
  <c r="L1104" i="6"/>
  <c r="L1101" i="6"/>
  <c r="L1102" i="6"/>
  <c r="L1100" i="6"/>
  <c r="L1099" i="6"/>
  <c r="L1085" i="6"/>
  <c r="L1087" i="6"/>
  <c r="L1089" i="6"/>
  <c r="L1092" i="6"/>
  <c r="L1096" i="6"/>
  <c r="L1093" i="6"/>
  <c r="L1097" i="6"/>
  <c r="L1086" i="6"/>
  <c r="L1088" i="6"/>
  <c r="L1090" i="6"/>
  <c r="L1094" i="6"/>
  <c r="L1098" i="6"/>
  <c r="L1091" i="6"/>
  <c r="L1095" i="6"/>
  <c r="J1129" i="6"/>
  <c r="J1128" i="6"/>
  <c r="J1127" i="6"/>
  <c r="J1126" i="6"/>
  <c r="J1125" i="6"/>
  <c r="J1123" i="6"/>
  <c r="J1124" i="6"/>
  <c r="J1122" i="6"/>
  <c r="J1120" i="6"/>
  <c r="J1121" i="6"/>
  <c r="J1119" i="6"/>
  <c r="J1118" i="6"/>
  <c r="J1114" i="6"/>
  <c r="J1116" i="6"/>
  <c r="J1115" i="6"/>
  <c r="J1117" i="6"/>
  <c r="J1106" i="6"/>
  <c r="J1108" i="6"/>
  <c r="J1110" i="6"/>
  <c r="J1112" i="6"/>
  <c r="J1107" i="6"/>
  <c r="J1109" i="6"/>
  <c r="J1111" i="6"/>
  <c r="J1113" i="6"/>
  <c r="J1105" i="6"/>
  <c r="J1104" i="6"/>
  <c r="J1103" i="6"/>
  <c r="J1101" i="6"/>
  <c r="J1102" i="6"/>
  <c r="J1100" i="6"/>
  <c r="J1099" i="6"/>
  <c r="J1086" i="6"/>
  <c r="J1088" i="6"/>
  <c r="J1090" i="6"/>
  <c r="J1094" i="6"/>
  <c r="J1098" i="6"/>
  <c r="J1091" i="6"/>
  <c r="J1095" i="6"/>
  <c r="J1085" i="6"/>
  <c r="J1087" i="6"/>
  <c r="J1089" i="6"/>
  <c r="J1092" i="6"/>
  <c r="J1096" i="6"/>
  <c r="J1093" i="6"/>
  <c r="J1097" i="6"/>
  <c r="M1129" i="6"/>
  <c r="M1128" i="6"/>
  <c r="M1127" i="6"/>
  <c r="M1126" i="6"/>
  <c r="M1125" i="6"/>
  <c r="M1123" i="6"/>
  <c r="M1124" i="6"/>
  <c r="M1122" i="6"/>
  <c r="M1121" i="6"/>
  <c r="M1120" i="6"/>
  <c r="M1119" i="6"/>
  <c r="M1118" i="6"/>
  <c r="M1114" i="6"/>
  <c r="M1115" i="6"/>
  <c r="M1117" i="6"/>
  <c r="M1116" i="6"/>
  <c r="M1107" i="6"/>
  <c r="M1109" i="6"/>
  <c r="M1111" i="6"/>
  <c r="M1113" i="6"/>
  <c r="M1106" i="6"/>
  <c r="M1108" i="6"/>
  <c r="M1110" i="6"/>
  <c r="M1112" i="6"/>
  <c r="M1105" i="6"/>
  <c r="M1103" i="6"/>
  <c r="M1104" i="6"/>
  <c r="M1102" i="6"/>
  <c r="M1101" i="6"/>
  <c r="M1100" i="6"/>
  <c r="M1099" i="6"/>
  <c r="M1091" i="6"/>
  <c r="M1095" i="6"/>
  <c r="M1085" i="6"/>
  <c r="M1087" i="6"/>
  <c r="M1089" i="6"/>
  <c r="M1092" i="6"/>
  <c r="M1096" i="6"/>
  <c r="M1093" i="6"/>
  <c r="M1097" i="6"/>
  <c r="M1086" i="6"/>
  <c r="M1088" i="6"/>
  <c r="M1090" i="6"/>
  <c r="M1094" i="6"/>
  <c r="M1098" i="6"/>
  <c r="L1080" i="6"/>
  <c r="L1082" i="6"/>
  <c r="L1084" i="6"/>
  <c r="L1079" i="6"/>
  <c r="L1081" i="6"/>
  <c r="L1083" i="6"/>
  <c r="L1071" i="6"/>
  <c r="L1075" i="6"/>
  <c r="L1078" i="6"/>
  <c r="L1068" i="6"/>
  <c r="L1072" i="6"/>
  <c r="L1076" i="6"/>
  <c r="L1074" i="6"/>
  <c r="L1069" i="6"/>
  <c r="L1073" i="6"/>
  <c r="L1077" i="6"/>
  <c r="L1070" i="6"/>
  <c r="K1080" i="6"/>
  <c r="K1082" i="6"/>
  <c r="K1084" i="6"/>
  <c r="K1079" i="6"/>
  <c r="K1081" i="6"/>
  <c r="K1083" i="6"/>
  <c r="K1068" i="6"/>
  <c r="K1072" i="6"/>
  <c r="K1076" i="6"/>
  <c r="K1071" i="6"/>
  <c r="K1069" i="6"/>
  <c r="K1073" i="6"/>
  <c r="K1077" i="6"/>
  <c r="K1070" i="6"/>
  <c r="K1074" i="6"/>
  <c r="K1078" i="6"/>
  <c r="K1075" i="6"/>
  <c r="O1080" i="6"/>
  <c r="O1082" i="6"/>
  <c r="O1084" i="6"/>
  <c r="O1079" i="6"/>
  <c r="O1081" i="6"/>
  <c r="O1083" i="6"/>
  <c r="O1068" i="6"/>
  <c r="O1072" i="6"/>
  <c r="O1076" i="6"/>
  <c r="O1069" i="6"/>
  <c r="O1073" i="6"/>
  <c r="O1077" i="6"/>
  <c r="O1071" i="6"/>
  <c r="O1070" i="6"/>
  <c r="O1074" i="6"/>
  <c r="O1078" i="6"/>
  <c r="O1075" i="6"/>
  <c r="M1081" i="6"/>
  <c r="M1083" i="6"/>
  <c r="M1080" i="6"/>
  <c r="M1082" i="6"/>
  <c r="M1084" i="6"/>
  <c r="M1079" i="6"/>
  <c r="M1070" i="6"/>
  <c r="M1074" i="6"/>
  <c r="M1078" i="6"/>
  <c r="M1073" i="6"/>
  <c r="M1071" i="6"/>
  <c r="M1075" i="6"/>
  <c r="M1077" i="6"/>
  <c r="M1068" i="6"/>
  <c r="M1072" i="6"/>
  <c r="M1076" i="6"/>
  <c r="M1069" i="6"/>
  <c r="J1079" i="6"/>
  <c r="J1081" i="6"/>
  <c r="J1083" i="6"/>
  <c r="J1082" i="6"/>
  <c r="J1084" i="6"/>
  <c r="J1080" i="6"/>
  <c r="J1069" i="6"/>
  <c r="J1073" i="6"/>
  <c r="J1077" i="6"/>
  <c r="J1072" i="6"/>
  <c r="J1070" i="6"/>
  <c r="J1074" i="6"/>
  <c r="J1078" i="6"/>
  <c r="J1071" i="6"/>
  <c r="J1075" i="6"/>
  <c r="J1068" i="6"/>
  <c r="J1076" i="6"/>
  <c r="N1079" i="6"/>
  <c r="N1081" i="6"/>
  <c r="N1083" i="6"/>
  <c r="N1080" i="6"/>
  <c r="N1082" i="6"/>
  <c r="N1084" i="6"/>
  <c r="N1069" i="6"/>
  <c r="N1073" i="6"/>
  <c r="N1077" i="6"/>
  <c r="N1072" i="6"/>
  <c r="N1070" i="6"/>
  <c r="N1074" i="6"/>
  <c r="N1078" i="6"/>
  <c r="N1071" i="6"/>
  <c r="N1075" i="6"/>
  <c r="N1068" i="6"/>
  <c r="N1076" i="6"/>
  <c r="J1067" i="6"/>
  <c r="J1055" i="6"/>
  <c r="J1057" i="6"/>
  <c r="J1059" i="6"/>
  <c r="J1061" i="6"/>
  <c r="J1065" i="6"/>
  <c r="J1058" i="6"/>
  <c r="J1062" i="6"/>
  <c r="J1066" i="6"/>
  <c r="J1063" i="6"/>
  <c r="J1056" i="6"/>
  <c r="J1060" i="6"/>
  <c r="J1064" i="6"/>
  <c r="J1040" i="6"/>
  <c r="J1042" i="6"/>
  <c r="J1044" i="6"/>
  <c r="J1046" i="6"/>
  <c r="J1048" i="6"/>
  <c r="J1050" i="6"/>
  <c r="J1052" i="6"/>
  <c r="J1054" i="6"/>
  <c r="J1041" i="6"/>
  <c r="J1043" i="6"/>
  <c r="J1045" i="6"/>
  <c r="J1047" i="6"/>
  <c r="J1049" i="6"/>
  <c r="J1051" i="6"/>
  <c r="J1053" i="6"/>
  <c r="N1067" i="6"/>
  <c r="N1055" i="6"/>
  <c r="N1057" i="6"/>
  <c r="N1059" i="6"/>
  <c r="N1061" i="6"/>
  <c r="N1063" i="6"/>
  <c r="N1065" i="6"/>
  <c r="N1056" i="6"/>
  <c r="N1060" i="6"/>
  <c r="N1064" i="6"/>
  <c r="N1058" i="6"/>
  <c r="N1062" i="6"/>
  <c r="N1066" i="6"/>
  <c r="N1040" i="6"/>
  <c r="N1042" i="6"/>
  <c r="N1044" i="6"/>
  <c r="N1046" i="6"/>
  <c r="N1048" i="6"/>
  <c r="N1050" i="6"/>
  <c r="N1052" i="6"/>
  <c r="N1054" i="6"/>
  <c r="N1041" i="6"/>
  <c r="N1043" i="6"/>
  <c r="N1045" i="6"/>
  <c r="N1047" i="6"/>
  <c r="N1051" i="6"/>
  <c r="N1053" i="6"/>
  <c r="N1049" i="6"/>
  <c r="K1067" i="6"/>
  <c r="K1062" i="6"/>
  <c r="K1064" i="6"/>
  <c r="K1066" i="6"/>
  <c r="K1055" i="6"/>
  <c r="K1057" i="6"/>
  <c r="K1059" i="6"/>
  <c r="K1061" i="6"/>
  <c r="K1063" i="6"/>
  <c r="K1065" i="6"/>
  <c r="K1056" i="6"/>
  <c r="K1058" i="6"/>
  <c r="K1060" i="6"/>
  <c r="K1040" i="6"/>
  <c r="K1042" i="6"/>
  <c r="K1044" i="6"/>
  <c r="K1046" i="6"/>
  <c r="K1048" i="6"/>
  <c r="K1050" i="6"/>
  <c r="K1052" i="6"/>
  <c r="K1054" i="6"/>
  <c r="K1041" i="6"/>
  <c r="K1043" i="6"/>
  <c r="K1045" i="6"/>
  <c r="K1047" i="6"/>
  <c r="K1049" i="6"/>
  <c r="K1051" i="6"/>
  <c r="K1053" i="6"/>
  <c r="O1067" i="6"/>
  <c r="O1062" i="6"/>
  <c r="O1064" i="6"/>
  <c r="O1066" i="6"/>
  <c r="O1060" i="6"/>
  <c r="O1055" i="6"/>
  <c r="O1057" i="6"/>
  <c r="O1059" i="6"/>
  <c r="O1061" i="6"/>
  <c r="O1063" i="6"/>
  <c r="O1065" i="6"/>
  <c r="O1056" i="6"/>
  <c r="O1058" i="6"/>
  <c r="O1040" i="6"/>
  <c r="O1042" i="6"/>
  <c r="O1044" i="6"/>
  <c r="O1046" i="6"/>
  <c r="O1048" i="6"/>
  <c r="O1050" i="6"/>
  <c r="O1052" i="6"/>
  <c r="O1054" i="6"/>
  <c r="O1041" i="6"/>
  <c r="O1043" i="6"/>
  <c r="O1045" i="6"/>
  <c r="O1047" i="6"/>
  <c r="O1049" i="6"/>
  <c r="O1051" i="6"/>
  <c r="O1053" i="6"/>
  <c r="M1067" i="6"/>
  <c r="M1063" i="6"/>
  <c r="M1065" i="6"/>
  <c r="M1059" i="6"/>
  <c r="M1056" i="6"/>
  <c r="M1058" i="6"/>
  <c r="M1060" i="6"/>
  <c r="M1062" i="6"/>
  <c r="M1064" i="6"/>
  <c r="M1066" i="6"/>
  <c r="M1055" i="6"/>
  <c r="M1057" i="6"/>
  <c r="M1061" i="6"/>
  <c r="M1041" i="6"/>
  <c r="M1043" i="6"/>
  <c r="M1045" i="6"/>
  <c r="M1047" i="6"/>
  <c r="M1049" i="6"/>
  <c r="M1051" i="6"/>
  <c r="M1053" i="6"/>
  <c r="M1040" i="6"/>
  <c r="M1042" i="6"/>
  <c r="M1044" i="6"/>
  <c r="M1046" i="6"/>
  <c r="M1048" i="6"/>
  <c r="M1050" i="6"/>
  <c r="M1052" i="6"/>
  <c r="M1054" i="6"/>
  <c r="L1067" i="6"/>
  <c r="L1056" i="6"/>
  <c r="L1058" i="6"/>
  <c r="L1060" i="6"/>
  <c r="L1055" i="6"/>
  <c r="L1059" i="6"/>
  <c r="L1063" i="6"/>
  <c r="L1062" i="6"/>
  <c r="L1064" i="6"/>
  <c r="L1066" i="6"/>
  <c r="L1057" i="6"/>
  <c r="L1061" i="6"/>
  <c r="L1065" i="6"/>
  <c r="L1041" i="6"/>
  <c r="L1043" i="6"/>
  <c r="L1045" i="6"/>
  <c r="L1047" i="6"/>
  <c r="L1049" i="6"/>
  <c r="L1051" i="6"/>
  <c r="L1053" i="6"/>
  <c r="L1040" i="6"/>
  <c r="L1042" i="6"/>
  <c r="L1044" i="6"/>
  <c r="L1046" i="6"/>
  <c r="L1048" i="6"/>
  <c r="L1050" i="6"/>
  <c r="L1052" i="6"/>
  <c r="L1054" i="6"/>
  <c r="M1035" i="6"/>
  <c r="M1039" i="6"/>
  <c r="M1005" i="6"/>
  <c r="M1038" i="6"/>
  <c r="M1006" i="6"/>
  <c r="M1008" i="6"/>
  <c r="M1036" i="6"/>
  <c r="M1037" i="6"/>
  <c r="M1007" i="6"/>
  <c r="M1034" i="6"/>
  <c r="J1007" i="6"/>
  <c r="J1034" i="6"/>
  <c r="J1038" i="6"/>
  <c r="J1008" i="6"/>
  <c r="J1036" i="6"/>
  <c r="J1005" i="6"/>
  <c r="J1037" i="6"/>
  <c r="J1035" i="6"/>
  <c r="J1039" i="6"/>
  <c r="J1006" i="6"/>
  <c r="N1007" i="6"/>
  <c r="N1034" i="6"/>
  <c r="N1038" i="6"/>
  <c r="N1006" i="6"/>
  <c r="N1036" i="6"/>
  <c r="N1037" i="6"/>
  <c r="N1035" i="6"/>
  <c r="N1039" i="6"/>
  <c r="N1008" i="6"/>
  <c r="N1005" i="6"/>
  <c r="K1005" i="6"/>
  <c r="K1037" i="6"/>
  <c r="K1035" i="6"/>
  <c r="K1008" i="6"/>
  <c r="K1007" i="6"/>
  <c r="K1034" i="6"/>
  <c r="K1038" i="6"/>
  <c r="K1039" i="6"/>
  <c r="K1006" i="6"/>
  <c r="K1036" i="6"/>
  <c r="O1005" i="6"/>
  <c r="O1037" i="6"/>
  <c r="O1035" i="6"/>
  <c r="O1006" i="6"/>
  <c r="O1036" i="6"/>
  <c r="O1007" i="6"/>
  <c r="O1034" i="6"/>
  <c r="O1038" i="6"/>
  <c r="O1039" i="6"/>
  <c r="O1008" i="6"/>
  <c r="L1006" i="6"/>
  <c r="L1008" i="6"/>
  <c r="L1036" i="6"/>
  <c r="L1034" i="6"/>
  <c r="L1039" i="6"/>
  <c r="L1005" i="6"/>
  <c r="L1037" i="6"/>
  <c r="L1007" i="6"/>
  <c r="L1038" i="6"/>
  <c r="L1035" i="6"/>
  <c r="M1013" i="6"/>
  <c r="M1017" i="6"/>
  <c r="M1021" i="6"/>
  <c r="M1025" i="6"/>
  <c r="M1029" i="6"/>
  <c r="M1033" i="6"/>
  <c r="M1015" i="6"/>
  <c r="M1023" i="6"/>
  <c r="M1031" i="6"/>
  <c r="M1010" i="6"/>
  <c r="M1014" i="6"/>
  <c r="M1018" i="6"/>
  <c r="M1022" i="6"/>
  <c r="M1026" i="6"/>
  <c r="M1030" i="6"/>
  <c r="M1011" i="6"/>
  <c r="M1019" i="6"/>
  <c r="M1027" i="6"/>
  <c r="M1024" i="6"/>
  <c r="M1012" i="6"/>
  <c r="M1028" i="6"/>
  <c r="M1016" i="6"/>
  <c r="M1032" i="6"/>
  <c r="M1020" i="6"/>
  <c r="J1013" i="6"/>
  <c r="J1017" i="6"/>
  <c r="J1021" i="6"/>
  <c r="J1025" i="6"/>
  <c r="J1029" i="6"/>
  <c r="J1033" i="6"/>
  <c r="J1015" i="6"/>
  <c r="J1023" i="6"/>
  <c r="J1027" i="6"/>
  <c r="J1012" i="6"/>
  <c r="J1020" i="6"/>
  <c r="J1028" i="6"/>
  <c r="J1010" i="6"/>
  <c r="J1014" i="6"/>
  <c r="J1018" i="6"/>
  <c r="J1022" i="6"/>
  <c r="J1026" i="6"/>
  <c r="J1030" i="6"/>
  <c r="J1011" i="6"/>
  <c r="J1019" i="6"/>
  <c r="J1031" i="6"/>
  <c r="J1016" i="6"/>
  <c r="J1024" i="6"/>
  <c r="J1032" i="6"/>
  <c r="N1013" i="6"/>
  <c r="N1017" i="6"/>
  <c r="N1021" i="6"/>
  <c r="N1025" i="6"/>
  <c r="N1029" i="6"/>
  <c r="N1033" i="6"/>
  <c r="N1015" i="6"/>
  <c r="N1023" i="6"/>
  <c r="N1031" i="6"/>
  <c r="N1010" i="6"/>
  <c r="N1014" i="6"/>
  <c r="N1018" i="6"/>
  <c r="N1022" i="6"/>
  <c r="N1026" i="6"/>
  <c r="N1030" i="6"/>
  <c r="N1011" i="6"/>
  <c r="N1019" i="6"/>
  <c r="N1027" i="6"/>
  <c r="N1016" i="6"/>
  <c r="N1032" i="6"/>
  <c r="N1020" i="6"/>
  <c r="N1024" i="6"/>
  <c r="N1012" i="6"/>
  <c r="N1028" i="6"/>
  <c r="L1013" i="6"/>
  <c r="L1017" i="6"/>
  <c r="L1021" i="6"/>
  <c r="L1025" i="6"/>
  <c r="L1029" i="6"/>
  <c r="L1033" i="6"/>
  <c r="L1011" i="6"/>
  <c r="L1019" i="6"/>
  <c r="L1031" i="6"/>
  <c r="L1012" i="6"/>
  <c r="L1020" i="6"/>
  <c r="L1010" i="6"/>
  <c r="L1014" i="6"/>
  <c r="L1018" i="6"/>
  <c r="L1022" i="6"/>
  <c r="L1026" i="6"/>
  <c r="L1030" i="6"/>
  <c r="L1015" i="6"/>
  <c r="L1023" i="6"/>
  <c r="L1027" i="6"/>
  <c r="L1016" i="6"/>
  <c r="L1024" i="6"/>
  <c r="L1032" i="6"/>
  <c r="L1028" i="6"/>
  <c r="K1013" i="6"/>
  <c r="K1017" i="6"/>
  <c r="K1021" i="6"/>
  <c r="K1025" i="6"/>
  <c r="K1029" i="6"/>
  <c r="K1033" i="6"/>
  <c r="K1011" i="6"/>
  <c r="K1019" i="6"/>
  <c r="K1027" i="6"/>
  <c r="K1012" i="6"/>
  <c r="K1020" i="6"/>
  <c r="K1028" i="6"/>
  <c r="K1010" i="6"/>
  <c r="K1014" i="6"/>
  <c r="K1018" i="6"/>
  <c r="K1022" i="6"/>
  <c r="K1026" i="6"/>
  <c r="K1030" i="6"/>
  <c r="K1015" i="6"/>
  <c r="K1023" i="6"/>
  <c r="K1031" i="6"/>
  <c r="K1016" i="6"/>
  <c r="K1024" i="6"/>
  <c r="K1032" i="6"/>
  <c r="O1013" i="6"/>
  <c r="O1017" i="6"/>
  <c r="O1021" i="6"/>
  <c r="O1025" i="6"/>
  <c r="O1029" i="6"/>
  <c r="O1033" i="6"/>
  <c r="O1015" i="6"/>
  <c r="O1023" i="6"/>
  <c r="O1031" i="6"/>
  <c r="O1010" i="6"/>
  <c r="O1014" i="6"/>
  <c r="O1018" i="6"/>
  <c r="O1022" i="6"/>
  <c r="O1026" i="6"/>
  <c r="O1030" i="6"/>
  <c r="O1011" i="6"/>
  <c r="O1019" i="6"/>
  <c r="O1027" i="6"/>
  <c r="O1024" i="6"/>
  <c r="O1012" i="6"/>
  <c r="O1028" i="6"/>
  <c r="O1016" i="6"/>
  <c r="O1032" i="6"/>
  <c r="O1020" i="6"/>
  <c r="L1009" i="6"/>
  <c r="L1004" i="6"/>
  <c r="L1003" i="6"/>
  <c r="L1001" i="6"/>
  <c r="L1000" i="6"/>
  <c r="L1002" i="6"/>
  <c r="M1009" i="6"/>
  <c r="M1004" i="6"/>
  <c r="M1003" i="6"/>
  <c r="M1001" i="6"/>
  <c r="M1000" i="6"/>
  <c r="M1002" i="6"/>
  <c r="J1009" i="6"/>
  <c r="J1004" i="6"/>
  <c r="J1003" i="6"/>
  <c r="J1000" i="6"/>
  <c r="J1002" i="6"/>
  <c r="J1001" i="6"/>
  <c r="N1009" i="6"/>
  <c r="N1004" i="6"/>
  <c r="N1003" i="6"/>
  <c r="N1000" i="6"/>
  <c r="N1002" i="6"/>
  <c r="N1001" i="6"/>
  <c r="K1009" i="6"/>
  <c r="K1003" i="6"/>
  <c r="K1004" i="6"/>
  <c r="K1001" i="6"/>
  <c r="K1000" i="6"/>
  <c r="K1002" i="6"/>
  <c r="O1009" i="6"/>
  <c r="O1003" i="6"/>
  <c r="O1004" i="6"/>
  <c r="O1000" i="6"/>
  <c r="O1002" i="6"/>
  <c r="O1001" i="6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A710" i="11" s="1"/>
  <c r="A711" i="11" s="1"/>
  <c r="A712" i="11" s="1"/>
  <c r="A713" i="11" s="1"/>
  <c r="A714" i="11" s="1"/>
  <c r="A715" i="11" s="1"/>
  <c r="A716" i="11" s="1"/>
  <c r="A717" i="11" s="1"/>
  <c r="A718" i="11" s="1"/>
  <c r="A719" i="11" s="1"/>
  <c r="A720" i="11" s="1"/>
  <c r="A721" i="11" s="1"/>
  <c r="A722" i="11" s="1"/>
  <c r="A723" i="11" s="1"/>
  <c r="A724" i="11" s="1"/>
  <c r="A725" i="11" s="1"/>
  <c r="A726" i="11" s="1"/>
  <c r="A727" i="11" s="1"/>
  <c r="A728" i="11" s="1"/>
  <c r="A729" i="11" s="1"/>
  <c r="A730" i="11" s="1"/>
  <c r="A731" i="11" s="1"/>
  <c r="A732" i="11" s="1"/>
  <c r="A733" i="11" s="1"/>
  <c r="A734" i="11" s="1"/>
  <c r="A735" i="11" s="1"/>
  <c r="A736" i="11" s="1"/>
  <c r="A737" i="11" s="1"/>
  <c r="A738" i="11" s="1"/>
  <c r="A739" i="11" s="1"/>
  <c r="A740" i="11" s="1"/>
  <c r="A741" i="11" s="1"/>
  <c r="A742" i="11" s="1"/>
  <c r="A743" i="11" s="1"/>
  <c r="A744" i="11" s="1"/>
  <c r="A745" i="11" s="1"/>
  <c r="A746" i="11" s="1"/>
  <c r="A747" i="11" s="1"/>
  <c r="A748" i="11" s="1"/>
  <c r="A749" i="11" s="1"/>
  <c r="A750" i="11" s="1"/>
  <c r="A751" i="11" s="1"/>
  <c r="A752" i="11" s="1"/>
  <c r="A753" i="11" s="1"/>
  <c r="A754" i="11" s="1"/>
  <c r="A755" i="11" s="1"/>
  <c r="A756" i="11" s="1"/>
  <c r="A757" i="11" s="1"/>
  <c r="A758" i="11" s="1"/>
  <c r="A759" i="11" s="1"/>
  <c r="A760" i="11" s="1"/>
  <c r="A761" i="11" s="1"/>
  <c r="A762" i="11" s="1"/>
  <c r="A763" i="11" s="1"/>
  <c r="A764" i="11" s="1"/>
  <c r="A765" i="11" s="1"/>
  <c r="A766" i="11" s="1"/>
  <c r="A767" i="11" s="1"/>
  <c r="A768" i="11" s="1"/>
  <c r="A769" i="11" s="1"/>
  <c r="A770" i="11" s="1"/>
  <c r="A771" i="11" s="1"/>
  <c r="A772" i="11" s="1"/>
  <c r="A773" i="11" s="1"/>
  <c r="A774" i="11" s="1"/>
  <c r="A775" i="11" s="1"/>
  <c r="A776" i="11" s="1"/>
  <c r="A777" i="11" s="1"/>
  <c r="A778" i="11" s="1"/>
  <c r="A779" i="11" s="1"/>
  <c r="A780" i="11" s="1"/>
  <c r="A781" i="11" s="1"/>
  <c r="A782" i="11" s="1"/>
  <c r="A783" i="11" s="1"/>
  <c r="A784" i="11" s="1"/>
  <c r="A785" i="11" s="1"/>
  <c r="A786" i="11" s="1"/>
  <c r="A787" i="11" s="1"/>
  <c r="A788" i="11" s="1"/>
  <c r="A789" i="11" s="1"/>
  <c r="A790" i="11" s="1"/>
  <c r="A791" i="11" s="1"/>
  <c r="A792" i="11" s="1"/>
  <c r="A793" i="11" s="1"/>
  <c r="A794" i="11" s="1"/>
  <c r="A795" i="11" s="1"/>
  <c r="A796" i="11" s="1"/>
  <c r="A797" i="11" s="1"/>
  <c r="A798" i="11" s="1"/>
  <c r="A799" i="11" s="1"/>
  <c r="A800" i="11" s="1"/>
  <c r="A801" i="11" s="1"/>
  <c r="A802" i="11" s="1"/>
  <c r="A803" i="11" s="1"/>
  <c r="A804" i="11" s="1"/>
  <c r="A805" i="11" s="1"/>
  <c r="A806" i="11" s="1"/>
  <c r="A807" i="11" s="1"/>
  <c r="A808" i="11" s="1"/>
  <c r="A809" i="11" s="1"/>
  <c r="A810" i="11" s="1"/>
  <c r="A811" i="11" s="1"/>
  <c r="A812" i="11" s="1"/>
  <c r="A813" i="11" s="1"/>
  <c r="A814" i="11" s="1"/>
  <c r="A815" i="11" s="1"/>
  <c r="A816" i="11" s="1"/>
  <c r="A817" i="11" s="1"/>
  <c r="A818" i="11" s="1"/>
  <c r="A819" i="11" s="1"/>
  <c r="A820" i="11" s="1"/>
  <c r="A821" i="11" s="1"/>
  <c r="A822" i="11" s="1"/>
  <c r="A823" i="11" s="1"/>
  <c r="A824" i="11" s="1"/>
  <c r="A825" i="11" s="1"/>
  <c r="A826" i="11" s="1"/>
  <c r="A827" i="11" s="1"/>
  <c r="A828" i="11" s="1"/>
  <c r="A829" i="11" s="1"/>
  <c r="A830" i="11" s="1"/>
  <c r="A831" i="11" s="1"/>
  <c r="A832" i="11" s="1"/>
  <c r="A833" i="11" s="1"/>
  <c r="A834" i="11" s="1"/>
  <c r="A835" i="11" s="1"/>
  <c r="A836" i="11" s="1"/>
  <c r="A837" i="11" s="1"/>
  <c r="A838" i="11" s="1"/>
  <c r="A839" i="11" s="1"/>
  <c r="A840" i="11" s="1"/>
  <c r="A841" i="11" s="1"/>
  <c r="A842" i="11" s="1"/>
  <c r="A843" i="11" s="1"/>
  <c r="A844" i="11" s="1"/>
  <c r="A845" i="11" s="1"/>
  <c r="A846" i="11" s="1"/>
  <c r="A847" i="11" s="1"/>
  <c r="A848" i="11" s="1"/>
  <c r="A849" i="11" s="1"/>
  <c r="A850" i="11" s="1"/>
  <c r="A851" i="11" s="1"/>
  <c r="A852" i="11" s="1"/>
  <c r="A853" i="11" s="1"/>
  <c r="A854" i="11" s="1"/>
  <c r="A855" i="11" s="1"/>
  <c r="A856" i="11" s="1"/>
  <c r="A857" i="11" s="1"/>
  <c r="A858" i="11" s="1"/>
  <c r="A859" i="11" s="1"/>
  <c r="A860" i="11" s="1"/>
  <c r="A861" i="11" s="1"/>
  <c r="A862" i="11" s="1"/>
  <c r="A863" i="11" s="1"/>
  <c r="A864" i="11" s="1"/>
  <c r="A865" i="11" s="1"/>
  <c r="A866" i="11" s="1"/>
  <c r="A867" i="11" s="1"/>
  <c r="A868" i="11" s="1"/>
  <c r="A869" i="11" s="1"/>
  <c r="A870" i="11" s="1"/>
  <c r="A871" i="11" s="1"/>
  <c r="A872" i="11" s="1"/>
  <c r="A873" i="11" s="1"/>
  <c r="A874" i="11" s="1"/>
  <c r="A875" i="11" s="1"/>
  <c r="A876" i="11" s="1"/>
  <c r="A877" i="11" s="1"/>
  <c r="A878" i="11" s="1"/>
  <c r="A879" i="11" s="1"/>
  <c r="A880" i="11" s="1"/>
  <c r="A881" i="11" s="1"/>
  <c r="A882" i="11" s="1"/>
  <c r="A883" i="11" s="1"/>
  <c r="A884" i="11" s="1"/>
  <c r="A885" i="11" s="1"/>
  <c r="A886" i="11" s="1"/>
  <c r="A887" i="11" s="1"/>
  <c r="A888" i="11" s="1"/>
  <c r="A889" i="11" s="1"/>
  <c r="A890" i="11" s="1"/>
  <c r="A891" i="11" s="1"/>
  <c r="A892" i="11" s="1"/>
  <c r="A893" i="11" s="1"/>
  <c r="A894" i="11" s="1"/>
  <c r="A895" i="11" s="1"/>
  <c r="A896" i="11" s="1"/>
  <c r="J991" i="6"/>
  <c r="J995" i="6"/>
  <c r="J999" i="6"/>
  <c r="J988" i="6"/>
  <c r="J992" i="6"/>
  <c r="J996" i="6"/>
  <c r="J989" i="6"/>
  <c r="J993" i="6"/>
  <c r="J997" i="6"/>
  <c r="J998" i="6"/>
  <c r="J990" i="6"/>
  <c r="J994" i="6"/>
  <c r="N991" i="6"/>
  <c r="N995" i="6"/>
  <c r="N999" i="6"/>
  <c r="N988" i="6"/>
  <c r="N992" i="6"/>
  <c r="N996" i="6"/>
  <c r="N989" i="6"/>
  <c r="N993" i="6"/>
  <c r="N997" i="6"/>
  <c r="N998" i="6"/>
  <c r="N990" i="6"/>
  <c r="N994" i="6"/>
  <c r="K991" i="6"/>
  <c r="K995" i="6"/>
  <c r="K999" i="6"/>
  <c r="K988" i="6"/>
  <c r="K992" i="6"/>
  <c r="K996" i="6"/>
  <c r="K989" i="6"/>
  <c r="K993" i="6"/>
  <c r="K997" i="6"/>
  <c r="K994" i="6"/>
  <c r="K998" i="6"/>
  <c r="K990" i="6"/>
  <c r="O991" i="6"/>
  <c r="O995" i="6"/>
  <c r="O999" i="6"/>
  <c r="O988" i="6"/>
  <c r="O992" i="6"/>
  <c r="O996" i="6"/>
  <c r="O989" i="6"/>
  <c r="O993" i="6"/>
  <c r="O997" i="6"/>
  <c r="O998" i="6"/>
  <c r="O990" i="6"/>
  <c r="O994" i="6"/>
  <c r="L991" i="6"/>
  <c r="L995" i="6"/>
  <c r="L999" i="6"/>
  <c r="L988" i="6"/>
  <c r="L992" i="6"/>
  <c r="L996" i="6"/>
  <c r="L989" i="6"/>
  <c r="L993" i="6"/>
  <c r="L997" i="6"/>
  <c r="L998" i="6"/>
  <c r="L990" i="6"/>
  <c r="L994" i="6"/>
  <c r="M991" i="6"/>
  <c r="M995" i="6"/>
  <c r="M999" i="6"/>
  <c r="M988" i="6"/>
  <c r="M992" i="6"/>
  <c r="M996" i="6"/>
  <c r="M989" i="6"/>
  <c r="M993" i="6"/>
  <c r="M997" i="6"/>
  <c r="M998" i="6"/>
  <c r="M990" i="6"/>
  <c r="M994" i="6"/>
  <c r="J856" i="6"/>
  <c r="J860" i="6"/>
  <c r="J864" i="6"/>
  <c r="J868" i="6"/>
  <c r="J872" i="6"/>
  <c r="J876" i="6"/>
  <c r="J880" i="6"/>
  <c r="J884" i="6"/>
  <c r="J888" i="6"/>
  <c r="J892" i="6"/>
  <c r="J896" i="6"/>
  <c r="J900" i="6"/>
  <c r="J904" i="6"/>
  <c r="J908" i="6"/>
  <c r="J912" i="6"/>
  <c r="J916" i="6"/>
  <c r="J920" i="6"/>
  <c r="J924" i="6"/>
  <c r="J928" i="6"/>
  <c r="J932" i="6"/>
  <c r="J936" i="6"/>
  <c r="J940" i="6"/>
  <c r="J944" i="6"/>
  <c r="J948" i="6"/>
  <c r="J952" i="6"/>
  <c r="J956" i="6"/>
  <c r="J960" i="6"/>
  <c r="J964" i="6"/>
  <c r="J968" i="6"/>
  <c r="J972" i="6"/>
  <c r="J976" i="6"/>
  <c r="J980" i="6"/>
  <c r="J984" i="6"/>
  <c r="J857" i="6"/>
  <c r="J861" i="6"/>
  <c r="J865" i="6"/>
  <c r="J869" i="6"/>
  <c r="J873" i="6"/>
  <c r="J877" i="6"/>
  <c r="J881" i="6"/>
  <c r="J885" i="6"/>
  <c r="J889" i="6"/>
  <c r="J893" i="6"/>
  <c r="J897" i="6"/>
  <c r="J901" i="6"/>
  <c r="J905" i="6"/>
  <c r="J909" i="6"/>
  <c r="J913" i="6"/>
  <c r="J917" i="6"/>
  <c r="J921" i="6"/>
  <c r="J925" i="6"/>
  <c r="J929" i="6"/>
  <c r="J933" i="6"/>
  <c r="J937" i="6"/>
  <c r="J941" i="6"/>
  <c r="J945" i="6"/>
  <c r="J949" i="6"/>
  <c r="J953" i="6"/>
  <c r="J957" i="6"/>
  <c r="J961" i="6"/>
  <c r="J965" i="6"/>
  <c r="J969" i="6"/>
  <c r="J973" i="6"/>
  <c r="J977" i="6"/>
  <c r="J981" i="6"/>
  <c r="J985" i="6"/>
  <c r="J858" i="6"/>
  <c r="J862" i="6"/>
  <c r="J866" i="6"/>
  <c r="J870" i="6"/>
  <c r="J874" i="6"/>
  <c r="J878" i="6"/>
  <c r="J882" i="6"/>
  <c r="J886" i="6"/>
  <c r="J890" i="6"/>
  <c r="J894" i="6"/>
  <c r="J898" i="6"/>
  <c r="J902" i="6"/>
  <c r="J906" i="6"/>
  <c r="J910" i="6"/>
  <c r="J914" i="6"/>
  <c r="J918" i="6"/>
  <c r="J922" i="6"/>
  <c r="J926" i="6"/>
  <c r="J930" i="6"/>
  <c r="J934" i="6"/>
  <c r="J938" i="6"/>
  <c r="J942" i="6"/>
  <c r="J946" i="6"/>
  <c r="J950" i="6"/>
  <c r="J954" i="6"/>
  <c r="J958" i="6"/>
  <c r="J962" i="6"/>
  <c r="J966" i="6"/>
  <c r="J970" i="6"/>
  <c r="J974" i="6"/>
  <c r="J978" i="6"/>
  <c r="J982" i="6"/>
  <c r="J986" i="6"/>
  <c r="J859" i="6"/>
  <c r="J875" i="6"/>
  <c r="J891" i="6"/>
  <c r="J907" i="6"/>
  <c r="J923" i="6"/>
  <c r="J939" i="6"/>
  <c r="J955" i="6"/>
  <c r="J971" i="6"/>
  <c r="J987" i="6"/>
  <c r="J867" i="6"/>
  <c r="J883" i="6"/>
  <c r="J899" i="6"/>
  <c r="J915" i="6"/>
  <c r="J931" i="6"/>
  <c r="J947" i="6"/>
  <c r="J963" i="6"/>
  <c r="J979" i="6"/>
  <c r="J863" i="6"/>
  <c r="J895" i="6"/>
  <c r="J927" i="6"/>
  <c r="J959" i="6"/>
  <c r="J887" i="6"/>
  <c r="J919" i="6"/>
  <c r="J951" i="6"/>
  <c r="J983" i="6"/>
  <c r="J871" i="6"/>
  <c r="J935" i="6"/>
  <c r="J879" i="6"/>
  <c r="J943" i="6"/>
  <c r="J903" i="6"/>
  <c r="J975" i="6"/>
  <c r="J911" i="6"/>
  <c r="J967" i="6"/>
  <c r="O857" i="6"/>
  <c r="O861" i="6"/>
  <c r="O865" i="6"/>
  <c r="O869" i="6"/>
  <c r="O873" i="6"/>
  <c r="O877" i="6"/>
  <c r="O881" i="6"/>
  <c r="O885" i="6"/>
  <c r="O889" i="6"/>
  <c r="O893" i="6"/>
  <c r="O897" i="6"/>
  <c r="O901" i="6"/>
  <c r="O905" i="6"/>
  <c r="O909" i="6"/>
  <c r="O913" i="6"/>
  <c r="O917" i="6"/>
  <c r="O921" i="6"/>
  <c r="O925" i="6"/>
  <c r="O929" i="6"/>
  <c r="O933" i="6"/>
  <c r="O937" i="6"/>
  <c r="O941" i="6"/>
  <c r="O945" i="6"/>
  <c r="O949" i="6"/>
  <c r="O953" i="6"/>
  <c r="O957" i="6"/>
  <c r="O961" i="6"/>
  <c r="O965" i="6"/>
  <c r="O969" i="6"/>
  <c r="O973" i="6"/>
  <c r="O977" i="6"/>
  <c r="O981" i="6"/>
  <c r="O985" i="6"/>
  <c r="O856" i="6"/>
  <c r="O860" i="6"/>
  <c r="O864" i="6"/>
  <c r="O868" i="6"/>
  <c r="O872" i="6"/>
  <c r="O862" i="6"/>
  <c r="O870" i="6"/>
  <c r="O876" i="6"/>
  <c r="O882" i="6"/>
  <c r="O887" i="6"/>
  <c r="O892" i="6"/>
  <c r="O898" i="6"/>
  <c r="O903" i="6"/>
  <c r="O908" i="6"/>
  <c r="O914" i="6"/>
  <c r="O919" i="6"/>
  <c r="O924" i="6"/>
  <c r="O930" i="6"/>
  <c r="O935" i="6"/>
  <c r="O940" i="6"/>
  <c r="O946" i="6"/>
  <c r="O951" i="6"/>
  <c r="O956" i="6"/>
  <c r="O962" i="6"/>
  <c r="O967" i="6"/>
  <c r="O972" i="6"/>
  <c r="O978" i="6"/>
  <c r="O983" i="6"/>
  <c r="O863" i="6"/>
  <c r="O871" i="6"/>
  <c r="O878" i="6"/>
  <c r="O883" i="6"/>
  <c r="O888" i="6"/>
  <c r="O894" i="6"/>
  <c r="O899" i="6"/>
  <c r="O904" i="6"/>
  <c r="O910" i="6"/>
  <c r="O915" i="6"/>
  <c r="O920" i="6"/>
  <c r="O926" i="6"/>
  <c r="O931" i="6"/>
  <c r="O936" i="6"/>
  <c r="O942" i="6"/>
  <c r="O947" i="6"/>
  <c r="O952" i="6"/>
  <c r="O958" i="6"/>
  <c r="O963" i="6"/>
  <c r="O968" i="6"/>
  <c r="O974" i="6"/>
  <c r="O979" i="6"/>
  <c r="O984" i="6"/>
  <c r="O858" i="6"/>
  <c r="O874" i="6"/>
  <c r="O884" i="6"/>
  <c r="O895" i="6"/>
  <c r="O906" i="6"/>
  <c r="O916" i="6"/>
  <c r="O927" i="6"/>
  <c r="O938" i="6"/>
  <c r="O948" i="6"/>
  <c r="O959" i="6"/>
  <c r="O970" i="6"/>
  <c r="O980" i="6"/>
  <c r="O866" i="6"/>
  <c r="O890" i="6"/>
  <c r="O911" i="6"/>
  <c r="O932" i="6"/>
  <c r="O954" i="6"/>
  <c r="O975" i="6"/>
  <c r="O867" i="6"/>
  <c r="O891" i="6"/>
  <c r="O912" i="6"/>
  <c r="O934" i="6"/>
  <c r="O955" i="6"/>
  <c r="O976" i="6"/>
  <c r="O859" i="6"/>
  <c r="O875" i="6"/>
  <c r="O886" i="6"/>
  <c r="O896" i="6"/>
  <c r="O907" i="6"/>
  <c r="O918" i="6"/>
  <c r="O928" i="6"/>
  <c r="O939" i="6"/>
  <c r="O950" i="6"/>
  <c r="O960" i="6"/>
  <c r="O971" i="6"/>
  <c r="O982" i="6"/>
  <c r="O879" i="6"/>
  <c r="O900" i="6"/>
  <c r="O922" i="6"/>
  <c r="O943" i="6"/>
  <c r="O964" i="6"/>
  <c r="O986" i="6"/>
  <c r="O880" i="6"/>
  <c r="O902" i="6"/>
  <c r="O923" i="6"/>
  <c r="O944" i="6"/>
  <c r="O966" i="6"/>
  <c r="O987" i="6"/>
  <c r="N857" i="6"/>
  <c r="N861" i="6"/>
  <c r="N865" i="6"/>
  <c r="N869" i="6"/>
  <c r="N873" i="6"/>
  <c r="N856" i="6"/>
  <c r="N862" i="6"/>
  <c r="N867" i="6"/>
  <c r="N872" i="6"/>
  <c r="N877" i="6"/>
  <c r="N881" i="6"/>
  <c r="N885" i="6"/>
  <c r="N889" i="6"/>
  <c r="N893" i="6"/>
  <c r="N897" i="6"/>
  <c r="N901" i="6"/>
  <c r="N905" i="6"/>
  <c r="N909" i="6"/>
  <c r="N913" i="6"/>
  <c r="N917" i="6"/>
  <c r="N921" i="6"/>
  <c r="N925" i="6"/>
  <c r="N929" i="6"/>
  <c r="N933" i="6"/>
  <c r="N937" i="6"/>
  <c r="N941" i="6"/>
  <c r="N945" i="6"/>
  <c r="N949" i="6"/>
  <c r="N953" i="6"/>
  <c r="N957" i="6"/>
  <c r="N961" i="6"/>
  <c r="N965" i="6"/>
  <c r="N969" i="6"/>
  <c r="N973" i="6"/>
  <c r="N977" i="6"/>
  <c r="N981" i="6"/>
  <c r="N985" i="6"/>
  <c r="N860" i="6"/>
  <c r="N866" i="6"/>
  <c r="N871" i="6"/>
  <c r="N876" i="6"/>
  <c r="N880" i="6"/>
  <c r="N884" i="6"/>
  <c r="N888" i="6"/>
  <c r="N892" i="6"/>
  <c r="N896" i="6"/>
  <c r="N900" i="6"/>
  <c r="N904" i="6"/>
  <c r="N908" i="6"/>
  <c r="N912" i="6"/>
  <c r="N916" i="6"/>
  <c r="N920" i="6"/>
  <c r="N924" i="6"/>
  <c r="N928" i="6"/>
  <c r="N932" i="6"/>
  <c r="N936" i="6"/>
  <c r="N940" i="6"/>
  <c r="N944" i="6"/>
  <c r="N948" i="6"/>
  <c r="N952" i="6"/>
  <c r="N956" i="6"/>
  <c r="N960" i="6"/>
  <c r="N964" i="6"/>
  <c r="N968" i="6"/>
  <c r="N972" i="6"/>
  <c r="N976" i="6"/>
  <c r="N980" i="6"/>
  <c r="N984" i="6"/>
  <c r="N863" i="6"/>
  <c r="N874" i="6"/>
  <c r="N882" i="6"/>
  <c r="N890" i="6"/>
  <c r="N898" i="6"/>
  <c r="N906" i="6"/>
  <c r="N914" i="6"/>
  <c r="N922" i="6"/>
  <c r="N930" i="6"/>
  <c r="N938" i="6"/>
  <c r="N946" i="6"/>
  <c r="N954" i="6"/>
  <c r="N962" i="6"/>
  <c r="N970" i="6"/>
  <c r="N978" i="6"/>
  <c r="N986" i="6"/>
  <c r="N864" i="6"/>
  <c r="N875" i="6"/>
  <c r="N883" i="6"/>
  <c r="N891" i="6"/>
  <c r="N899" i="6"/>
  <c r="N907" i="6"/>
  <c r="N915" i="6"/>
  <c r="N923" i="6"/>
  <c r="N931" i="6"/>
  <c r="N939" i="6"/>
  <c r="N947" i="6"/>
  <c r="N955" i="6"/>
  <c r="N963" i="6"/>
  <c r="N971" i="6"/>
  <c r="N979" i="6"/>
  <c r="N987" i="6"/>
  <c r="N858" i="6"/>
  <c r="N878" i="6"/>
  <c r="N894" i="6"/>
  <c r="N910" i="6"/>
  <c r="N926" i="6"/>
  <c r="N942" i="6"/>
  <c r="N958" i="6"/>
  <c r="N974" i="6"/>
  <c r="N868" i="6"/>
  <c r="N902" i="6"/>
  <c r="N934" i="6"/>
  <c r="N966" i="6"/>
  <c r="N870" i="6"/>
  <c r="N903" i="6"/>
  <c r="N935" i="6"/>
  <c r="N967" i="6"/>
  <c r="N859" i="6"/>
  <c r="N879" i="6"/>
  <c r="N895" i="6"/>
  <c r="N911" i="6"/>
  <c r="N927" i="6"/>
  <c r="N943" i="6"/>
  <c r="N959" i="6"/>
  <c r="N975" i="6"/>
  <c r="N886" i="6"/>
  <c r="N918" i="6"/>
  <c r="N950" i="6"/>
  <c r="N982" i="6"/>
  <c r="N887" i="6"/>
  <c r="N919" i="6"/>
  <c r="N951" i="6"/>
  <c r="N983" i="6"/>
  <c r="K856" i="6"/>
  <c r="K860" i="6"/>
  <c r="K864" i="6"/>
  <c r="K868" i="6"/>
  <c r="K872" i="6"/>
  <c r="K876" i="6"/>
  <c r="K880" i="6"/>
  <c r="K884" i="6"/>
  <c r="K888" i="6"/>
  <c r="K892" i="6"/>
  <c r="K896" i="6"/>
  <c r="K900" i="6"/>
  <c r="K904" i="6"/>
  <c r="K908" i="6"/>
  <c r="K912" i="6"/>
  <c r="K916" i="6"/>
  <c r="K920" i="6"/>
  <c r="K924" i="6"/>
  <c r="K928" i="6"/>
  <c r="K932" i="6"/>
  <c r="K936" i="6"/>
  <c r="K940" i="6"/>
  <c r="K944" i="6"/>
  <c r="K948" i="6"/>
  <c r="K952" i="6"/>
  <c r="K956" i="6"/>
  <c r="K960" i="6"/>
  <c r="K964" i="6"/>
  <c r="K968" i="6"/>
  <c r="K972" i="6"/>
  <c r="K976" i="6"/>
  <c r="K980" i="6"/>
  <c r="K984" i="6"/>
  <c r="K857" i="6"/>
  <c r="K861" i="6"/>
  <c r="K865" i="6"/>
  <c r="K869" i="6"/>
  <c r="K873" i="6"/>
  <c r="K877" i="6"/>
  <c r="K881" i="6"/>
  <c r="K885" i="6"/>
  <c r="K889" i="6"/>
  <c r="K893" i="6"/>
  <c r="K897" i="6"/>
  <c r="K901" i="6"/>
  <c r="K905" i="6"/>
  <c r="K909" i="6"/>
  <c r="K913" i="6"/>
  <c r="K917" i="6"/>
  <c r="K921" i="6"/>
  <c r="K925" i="6"/>
  <c r="K929" i="6"/>
  <c r="K933" i="6"/>
  <c r="K937" i="6"/>
  <c r="K941" i="6"/>
  <c r="K945" i="6"/>
  <c r="K949" i="6"/>
  <c r="K953" i="6"/>
  <c r="K957" i="6"/>
  <c r="K961" i="6"/>
  <c r="K965" i="6"/>
  <c r="K969" i="6"/>
  <c r="K973" i="6"/>
  <c r="K977" i="6"/>
  <c r="K981" i="6"/>
  <c r="K985" i="6"/>
  <c r="K858" i="6"/>
  <c r="K862" i="6"/>
  <c r="K866" i="6"/>
  <c r="K870" i="6"/>
  <c r="K874" i="6"/>
  <c r="K878" i="6"/>
  <c r="K882" i="6"/>
  <c r="K886" i="6"/>
  <c r="K890" i="6"/>
  <c r="K894" i="6"/>
  <c r="K898" i="6"/>
  <c r="K902" i="6"/>
  <c r="K906" i="6"/>
  <c r="K871" i="6"/>
  <c r="K887" i="6"/>
  <c r="K903" i="6"/>
  <c r="K914" i="6"/>
  <c r="K922" i="6"/>
  <c r="K930" i="6"/>
  <c r="K938" i="6"/>
  <c r="K946" i="6"/>
  <c r="K954" i="6"/>
  <c r="K962" i="6"/>
  <c r="K970" i="6"/>
  <c r="K978" i="6"/>
  <c r="K986" i="6"/>
  <c r="K863" i="6"/>
  <c r="K879" i="6"/>
  <c r="K895" i="6"/>
  <c r="K910" i="6"/>
  <c r="K918" i="6"/>
  <c r="K926" i="6"/>
  <c r="K934" i="6"/>
  <c r="K942" i="6"/>
  <c r="K950" i="6"/>
  <c r="K958" i="6"/>
  <c r="K966" i="6"/>
  <c r="K974" i="6"/>
  <c r="K982" i="6"/>
  <c r="K859" i="6"/>
  <c r="K891" i="6"/>
  <c r="K915" i="6"/>
  <c r="K931" i="6"/>
  <c r="K947" i="6"/>
  <c r="K963" i="6"/>
  <c r="K979" i="6"/>
  <c r="K883" i="6"/>
  <c r="K911" i="6"/>
  <c r="K927" i="6"/>
  <c r="K943" i="6"/>
  <c r="K959" i="6"/>
  <c r="K975" i="6"/>
  <c r="K867" i="6"/>
  <c r="K919" i="6"/>
  <c r="K951" i="6"/>
  <c r="K983" i="6"/>
  <c r="K875" i="6"/>
  <c r="K923" i="6"/>
  <c r="K955" i="6"/>
  <c r="K987" i="6"/>
  <c r="K899" i="6"/>
  <c r="K967" i="6"/>
  <c r="K935" i="6"/>
  <c r="K907" i="6"/>
  <c r="K971" i="6"/>
  <c r="K939" i="6"/>
  <c r="L856" i="6"/>
  <c r="L860" i="6"/>
  <c r="L864" i="6"/>
  <c r="L868" i="6"/>
  <c r="L872" i="6"/>
  <c r="L876" i="6"/>
  <c r="L880" i="6"/>
  <c r="L884" i="6"/>
  <c r="L888" i="6"/>
  <c r="L892" i="6"/>
  <c r="L896" i="6"/>
  <c r="L900" i="6"/>
  <c r="L904" i="6"/>
  <c r="L908" i="6"/>
  <c r="L912" i="6"/>
  <c r="L916" i="6"/>
  <c r="L920" i="6"/>
  <c r="L924" i="6"/>
  <c r="L928" i="6"/>
  <c r="L857" i="6"/>
  <c r="L861" i="6"/>
  <c r="L865" i="6"/>
  <c r="L869" i="6"/>
  <c r="L873" i="6"/>
  <c r="L877" i="6"/>
  <c r="L881" i="6"/>
  <c r="L885" i="6"/>
  <c r="L889" i="6"/>
  <c r="L893" i="6"/>
  <c r="L862" i="6"/>
  <c r="L870" i="6"/>
  <c r="L878" i="6"/>
  <c r="L886" i="6"/>
  <c r="L894" i="6"/>
  <c r="L899" i="6"/>
  <c r="L905" i="6"/>
  <c r="L910" i="6"/>
  <c r="L915" i="6"/>
  <c r="L921" i="6"/>
  <c r="L926" i="6"/>
  <c r="L931" i="6"/>
  <c r="L935" i="6"/>
  <c r="L939" i="6"/>
  <c r="L943" i="6"/>
  <c r="L947" i="6"/>
  <c r="L951" i="6"/>
  <c r="L955" i="6"/>
  <c r="L959" i="6"/>
  <c r="L963" i="6"/>
  <c r="L967" i="6"/>
  <c r="L971" i="6"/>
  <c r="L975" i="6"/>
  <c r="L858" i="6"/>
  <c r="L866" i="6"/>
  <c r="L874" i="6"/>
  <c r="L882" i="6"/>
  <c r="L890" i="6"/>
  <c r="L897" i="6"/>
  <c r="L902" i="6"/>
  <c r="L907" i="6"/>
  <c r="L913" i="6"/>
  <c r="L918" i="6"/>
  <c r="L923" i="6"/>
  <c r="L929" i="6"/>
  <c r="L933" i="6"/>
  <c r="L937" i="6"/>
  <c r="L941" i="6"/>
  <c r="L945" i="6"/>
  <c r="L949" i="6"/>
  <c r="L953" i="6"/>
  <c r="L957" i="6"/>
  <c r="L961" i="6"/>
  <c r="L965" i="6"/>
  <c r="L969" i="6"/>
  <c r="L973" i="6"/>
  <c r="L977" i="6"/>
  <c r="L981" i="6"/>
  <c r="L985" i="6"/>
  <c r="L863" i="6"/>
  <c r="L879" i="6"/>
  <c r="L895" i="6"/>
  <c r="L906" i="6"/>
  <c r="L917" i="6"/>
  <c r="L927" i="6"/>
  <c r="L936" i="6"/>
  <c r="L944" i="6"/>
  <c r="L952" i="6"/>
  <c r="L960" i="6"/>
  <c r="L968" i="6"/>
  <c r="L976" i="6"/>
  <c r="L982" i="6"/>
  <c r="L987" i="6"/>
  <c r="L859" i="6"/>
  <c r="L875" i="6"/>
  <c r="L891" i="6"/>
  <c r="L903" i="6"/>
  <c r="L914" i="6"/>
  <c r="L925" i="6"/>
  <c r="L934" i="6"/>
  <c r="L942" i="6"/>
  <c r="L950" i="6"/>
  <c r="L958" i="6"/>
  <c r="L966" i="6"/>
  <c r="L974" i="6"/>
  <c r="L980" i="6"/>
  <c r="L986" i="6"/>
  <c r="L883" i="6"/>
  <c r="L909" i="6"/>
  <c r="L930" i="6"/>
  <c r="L946" i="6"/>
  <c r="L962" i="6"/>
  <c r="L978" i="6"/>
  <c r="L887" i="6"/>
  <c r="L911" i="6"/>
  <c r="L932" i="6"/>
  <c r="L948" i="6"/>
  <c r="L964" i="6"/>
  <c r="L979" i="6"/>
  <c r="L898" i="6"/>
  <c r="L938" i="6"/>
  <c r="L970" i="6"/>
  <c r="L919" i="6"/>
  <c r="L983" i="6"/>
  <c r="L871" i="6"/>
  <c r="L984" i="6"/>
  <c r="L901" i="6"/>
  <c r="L940" i="6"/>
  <c r="L972" i="6"/>
  <c r="L867" i="6"/>
  <c r="L954" i="6"/>
  <c r="L922" i="6"/>
  <c r="L956" i="6"/>
  <c r="M857" i="6"/>
  <c r="M861" i="6"/>
  <c r="M865" i="6"/>
  <c r="M869" i="6"/>
  <c r="M873" i="6"/>
  <c r="M877" i="6"/>
  <c r="M881" i="6"/>
  <c r="M885" i="6"/>
  <c r="M889" i="6"/>
  <c r="M893" i="6"/>
  <c r="M897" i="6"/>
  <c r="M901" i="6"/>
  <c r="M905" i="6"/>
  <c r="M909" i="6"/>
  <c r="M913" i="6"/>
  <c r="M917" i="6"/>
  <c r="M921" i="6"/>
  <c r="M925" i="6"/>
  <c r="M929" i="6"/>
  <c r="M933" i="6"/>
  <c r="M937" i="6"/>
  <c r="M941" i="6"/>
  <c r="M945" i="6"/>
  <c r="M949" i="6"/>
  <c r="M953" i="6"/>
  <c r="M957" i="6"/>
  <c r="M961" i="6"/>
  <c r="M965" i="6"/>
  <c r="M969" i="6"/>
  <c r="M973" i="6"/>
  <c r="M977" i="6"/>
  <c r="M981" i="6"/>
  <c r="M985" i="6"/>
  <c r="M860" i="6"/>
  <c r="M866" i="6"/>
  <c r="M871" i="6"/>
  <c r="M876" i="6"/>
  <c r="M882" i="6"/>
  <c r="M887" i="6"/>
  <c r="M892" i="6"/>
  <c r="M898" i="6"/>
  <c r="M903" i="6"/>
  <c r="M908" i="6"/>
  <c r="M914" i="6"/>
  <c r="M919" i="6"/>
  <c r="M924" i="6"/>
  <c r="M930" i="6"/>
  <c r="M935" i="6"/>
  <c r="M940" i="6"/>
  <c r="M946" i="6"/>
  <c r="M951" i="6"/>
  <c r="M956" i="6"/>
  <c r="M962" i="6"/>
  <c r="M967" i="6"/>
  <c r="M972" i="6"/>
  <c r="M978" i="6"/>
  <c r="M983" i="6"/>
  <c r="M859" i="6"/>
  <c r="M864" i="6"/>
  <c r="M870" i="6"/>
  <c r="M875" i="6"/>
  <c r="M880" i="6"/>
  <c r="M886" i="6"/>
  <c r="M891" i="6"/>
  <c r="M896" i="6"/>
  <c r="M902" i="6"/>
  <c r="M907" i="6"/>
  <c r="M912" i="6"/>
  <c r="M918" i="6"/>
  <c r="M923" i="6"/>
  <c r="M928" i="6"/>
  <c r="M934" i="6"/>
  <c r="M939" i="6"/>
  <c r="M944" i="6"/>
  <c r="M950" i="6"/>
  <c r="M955" i="6"/>
  <c r="M960" i="6"/>
  <c r="M966" i="6"/>
  <c r="M971" i="6"/>
  <c r="M976" i="6"/>
  <c r="M982" i="6"/>
  <c r="M987" i="6"/>
  <c r="M856" i="6"/>
  <c r="M867" i="6"/>
  <c r="M878" i="6"/>
  <c r="M888" i="6"/>
  <c r="M899" i="6"/>
  <c r="M910" i="6"/>
  <c r="M920" i="6"/>
  <c r="M931" i="6"/>
  <c r="M942" i="6"/>
  <c r="M952" i="6"/>
  <c r="M963" i="6"/>
  <c r="M974" i="6"/>
  <c r="M984" i="6"/>
  <c r="M858" i="6"/>
  <c r="M868" i="6"/>
  <c r="M879" i="6"/>
  <c r="M890" i="6"/>
  <c r="M900" i="6"/>
  <c r="M911" i="6"/>
  <c r="M922" i="6"/>
  <c r="M932" i="6"/>
  <c r="M943" i="6"/>
  <c r="M954" i="6"/>
  <c r="M964" i="6"/>
  <c r="M975" i="6"/>
  <c r="M986" i="6"/>
  <c r="M862" i="6"/>
  <c r="M883" i="6"/>
  <c r="M904" i="6"/>
  <c r="M926" i="6"/>
  <c r="M947" i="6"/>
  <c r="M968" i="6"/>
  <c r="M872" i="6"/>
  <c r="M915" i="6"/>
  <c r="M958" i="6"/>
  <c r="M874" i="6"/>
  <c r="M916" i="6"/>
  <c r="M959" i="6"/>
  <c r="M863" i="6"/>
  <c r="M884" i="6"/>
  <c r="M906" i="6"/>
  <c r="M927" i="6"/>
  <c r="M948" i="6"/>
  <c r="M970" i="6"/>
  <c r="M894" i="6"/>
  <c r="M936" i="6"/>
  <c r="M979" i="6"/>
  <c r="M895" i="6"/>
  <c r="M938" i="6"/>
  <c r="M980" i="6"/>
  <c r="K848" i="6"/>
  <c r="K841" i="6"/>
  <c r="K849" i="6"/>
  <c r="K842" i="6"/>
  <c r="K850" i="6"/>
  <c r="K843" i="6"/>
  <c r="K851" i="6"/>
  <c r="K844" i="6"/>
  <c r="K852" i="6"/>
  <c r="K845" i="6"/>
  <c r="K853" i="6"/>
  <c r="K846" i="6"/>
  <c r="K854" i="6"/>
  <c r="K847" i="6"/>
  <c r="K855" i="6"/>
  <c r="M842" i="6"/>
  <c r="M850" i="6"/>
  <c r="M843" i="6"/>
  <c r="M851" i="6"/>
  <c r="M844" i="6"/>
  <c r="M852" i="6"/>
  <c r="M845" i="6"/>
  <c r="M853" i="6"/>
  <c r="M846" i="6"/>
  <c r="M854" i="6"/>
  <c r="M847" i="6"/>
  <c r="M855" i="6"/>
  <c r="M848" i="6"/>
  <c r="M841" i="6"/>
  <c r="M849" i="6"/>
  <c r="N843" i="6"/>
  <c r="N851" i="6"/>
  <c r="N844" i="6"/>
  <c r="N852" i="6"/>
  <c r="N845" i="6"/>
  <c r="N853" i="6"/>
  <c r="N846" i="6"/>
  <c r="N854" i="6"/>
  <c r="N847" i="6"/>
  <c r="N855" i="6"/>
  <c r="N848" i="6"/>
  <c r="N841" i="6"/>
  <c r="N849" i="6"/>
  <c r="N842" i="6"/>
  <c r="N850" i="6"/>
  <c r="J847" i="6"/>
  <c r="J855" i="6"/>
  <c r="J848" i="6"/>
  <c r="J841" i="6"/>
  <c r="J849" i="6"/>
  <c r="J842" i="6"/>
  <c r="J850" i="6"/>
  <c r="J843" i="6"/>
  <c r="J851" i="6"/>
  <c r="J844" i="6"/>
  <c r="J852" i="6"/>
  <c r="J845" i="6"/>
  <c r="J853" i="6"/>
  <c r="J846" i="6"/>
  <c r="J854" i="6"/>
  <c r="L841" i="6"/>
  <c r="L849" i="6"/>
  <c r="L842" i="6"/>
  <c r="L850" i="6"/>
  <c r="L843" i="6"/>
  <c r="L851" i="6"/>
  <c r="L844" i="6"/>
  <c r="L852" i="6"/>
  <c r="L845" i="6"/>
  <c r="L853" i="6"/>
  <c r="L846" i="6"/>
  <c r="L854" i="6"/>
  <c r="L847" i="6"/>
  <c r="L855" i="6"/>
  <c r="L848" i="6"/>
  <c r="O844" i="6"/>
  <c r="O852" i="6"/>
  <c r="O845" i="6"/>
  <c r="O853" i="6"/>
  <c r="O846" i="6"/>
  <c r="O854" i="6"/>
  <c r="O847" i="6"/>
  <c r="O855" i="6"/>
  <c r="O848" i="6"/>
  <c r="O841" i="6"/>
  <c r="O849" i="6"/>
  <c r="O842" i="6"/>
  <c r="O850" i="6"/>
  <c r="O843" i="6"/>
  <c r="O851" i="6"/>
  <c r="M824" i="6"/>
  <c r="M826" i="6"/>
  <c r="M830" i="6"/>
  <c r="M834" i="6"/>
  <c r="M838" i="6"/>
  <c r="M833" i="6"/>
  <c r="M827" i="6"/>
  <c r="M831" i="6"/>
  <c r="M835" i="6"/>
  <c r="M839" i="6"/>
  <c r="M829" i="6"/>
  <c r="M837" i="6"/>
  <c r="M828" i="6"/>
  <c r="M832" i="6"/>
  <c r="M836" i="6"/>
  <c r="M840" i="6"/>
  <c r="M825" i="6"/>
  <c r="J824" i="6"/>
  <c r="J826" i="6"/>
  <c r="J830" i="6"/>
  <c r="J834" i="6"/>
  <c r="J838" i="6"/>
  <c r="J829" i="6"/>
  <c r="J827" i="6"/>
  <c r="J831" i="6"/>
  <c r="J835" i="6"/>
  <c r="J839" i="6"/>
  <c r="J833" i="6"/>
  <c r="J828" i="6"/>
  <c r="J832" i="6"/>
  <c r="J836" i="6"/>
  <c r="J840" i="6"/>
  <c r="J825" i="6"/>
  <c r="J837" i="6"/>
  <c r="N824" i="6"/>
  <c r="N826" i="6"/>
  <c r="N830" i="6"/>
  <c r="N834" i="6"/>
  <c r="N838" i="6"/>
  <c r="N829" i="6"/>
  <c r="N827" i="6"/>
  <c r="N831" i="6"/>
  <c r="N835" i="6"/>
  <c r="N839" i="6"/>
  <c r="N833" i="6"/>
  <c r="N828" i="6"/>
  <c r="N832" i="6"/>
  <c r="N836" i="6"/>
  <c r="N840" i="6"/>
  <c r="N825" i="6"/>
  <c r="N837" i="6"/>
  <c r="K824" i="6"/>
  <c r="K826" i="6"/>
  <c r="K830" i="6"/>
  <c r="K834" i="6"/>
  <c r="K838" i="6"/>
  <c r="K825" i="6"/>
  <c r="K827" i="6"/>
  <c r="K831" i="6"/>
  <c r="K835" i="6"/>
  <c r="K839" i="6"/>
  <c r="K833" i="6"/>
  <c r="K837" i="6"/>
  <c r="K828" i="6"/>
  <c r="K832" i="6"/>
  <c r="K836" i="6"/>
  <c r="K840" i="6"/>
  <c r="K829" i="6"/>
  <c r="O824" i="6"/>
  <c r="O826" i="6"/>
  <c r="O830" i="6"/>
  <c r="O834" i="6"/>
  <c r="O838" i="6"/>
  <c r="O825" i="6"/>
  <c r="O827" i="6"/>
  <c r="O831" i="6"/>
  <c r="O835" i="6"/>
  <c r="O839" i="6"/>
  <c r="O829" i="6"/>
  <c r="O833" i="6"/>
  <c r="O828" i="6"/>
  <c r="O832" i="6"/>
  <c r="O836" i="6"/>
  <c r="O840" i="6"/>
  <c r="O837" i="6"/>
  <c r="L824" i="6"/>
  <c r="L826" i="6"/>
  <c r="L830" i="6"/>
  <c r="L834" i="6"/>
  <c r="L838" i="6"/>
  <c r="L825" i="6"/>
  <c r="L837" i="6"/>
  <c r="L827" i="6"/>
  <c r="L831" i="6"/>
  <c r="L835" i="6"/>
  <c r="L839" i="6"/>
  <c r="L833" i="6"/>
  <c r="L828" i="6"/>
  <c r="L832" i="6"/>
  <c r="L836" i="6"/>
  <c r="L840" i="6"/>
  <c r="L829" i="6"/>
  <c r="M815" i="6"/>
  <c r="M819" i="6"/>
  <c r="M823" i="6"/>
  <c r="M816" i="6"/>
  <c r="M820" i="6"/>
  <c r="M818" i="6"/>
  <c r="M817" i="6"/>
  <c r="M821" i="6"/>
  <c r="M814" i="6"/>
  <c r="M822" i="6"/>
  <c r="J817" i="6"/>
  <c r="J821" i="6"/>
  <c r="J814" i="6"/>
  <c r="J818" i="6"/>
  <c r="J822" i="6"/>
  <c r="J816" i="6"/>
  <c r="J815" i="6"/>
  <c r="J819" i="6"/>
  <c r="J823" i="6"/>
  <c r="J820" i="6"/>
  <c r="N817" i="6"/>
  <c r="N821" i="6"/>
  <c r="N820" i="6"/>
  <c r="N814" i="6"/>
  <c r="N818" i="6"/>
  <c r="N822" i="6"/>
  <c r="N816" i="6"/>
  <c r="N815" i="6"/>
  <c r="N819" i="6"/>
  <c r="N823" i="6"/>
  <c r="K815" i="6"/>
  <c r="K819" i="6"/>
  <c r="K823" i="6"/>
  <c r="K816" i="6"/>
  <c r="K820" i="6"/>
  <c r="K814" i="6"/>
  <c r="K817" i="6"/>
  <c r="K821" i="6"/>
  <c r="K818" i="6"/>
  <c r="K822" i="6"/>
  <c r="O815" i="6"/>
  <c r="O819" i="6"/>
  <c r="O823" i="6"/>
  <c r="O816" i="6"/>
  <c r="O820" i="6"/>
  <c r="O818" i="6"/>
  <c r="O817" i="6"/>
  <c r="O821" i="6"/>
  <c r="O814" i="6"/>
  <c r="O822" i="6"/>
  <c r="L817" i="6"/>
  <c r="L821" i="6"/>
  <c r="L820" i="6"/>
  <c r="L814" i="6"/>
  <c r="L818" i="6"/>
  <c r="L822" i="6"/>
  <c r="L816" i="6"/>
  <c r="L815" i="6"/>
  <c r="L819" i="6"/>
  <c r="L823" i="6"/>
  <c r="K795" i="6"/>
  <c r="K796" i="6"/>
  <c r="K800" i="6"/>
  <c r="K804" i="6"/>
  <c r="K808" i="6"/>
  <c r="K812" i="6"/>
  <c r="K797" i="6"/>
  <c r="K801" i="6"/>
  <c r="K805" i="6"/>
  <c r="K809" i="6"/>
  <c r="K813" i="6"/>
  <c r="K798" i="6"/>
  <c r="K802" i="6"/>
  <c r="K806" i="6"/>
  <c r="K810" i="6"/>
  <c r="K803" i="6"/>
  <c r="K811" i="6"/>
  <c r="K807" i="6"/>
  <c r="K799" i="6"/>
  <c r="O795" i="6"/>
  <c r="O796" i="6"/>
  <c r="O800" i="6"/>
  <c r="O804" i="6"/>
  <c r="O808" i="6"/>
  <c r="O812" i="6"/>
  <c r="O797" i="6"/>
  <c r="O801" i="6"/>
  <c r="O805" i="6"/>
  <c r="O809" i="6"/>
  <c r="O813" i="6"/>
  <c r="O802" i="6"/>
  <c r="O810" i="6"/>
  <c r="O798" i="6"/>
  <c r="O799" i="6"/>
  <c r="O807" i="6"/>
  <c r="O803" i="6"/>
  <c r="O811" i="6"/>
  <c r="O806" i="6"/>
  <c r="J795" i="6"/>
  <c r="J798" i="6"/>
  <c r="J802" i="6"/>
  <c r="J806" i="6"/>
  <c r="J810" i="6"/>
  <c r="J799" i="6"/>
  <c r="J803" i="6"/>
  <c r="J807" i="6"/>
  <c r="J811" i="6"/>
  <c r="J796" i="6"/>
  <c r="J800" i="6"/>
  <c r="J804" i="6"/>
  <c r="J808" i="6"/>
  <c r="J812" i="6"/>
  <c r="J805" i="6"/>
  <c r="J797" i="6"/>
  <c r="J801" i="6"/>
  <c r="J809" i="6"/>
  <c r="J813" i="6"/>
  <c r="N795" i="6"/>
  <c r="N798" i="6"/>
  <c r="N802" i="6"/>
  <c r="N806" i="6"/>
  <c r="N810" i="6"/>
  <c r="N799" i="6"/>
  <c r="N803" i="6"/>
  <c r="N807" i="6"/>
  <c r="N811" i="6"/>
  <c r="N796" i="6"/>
  <c r="N804" i="6"/>
  <c r="N812" i="6"/>
  <c r="N800" i="6"/>
  <c r="N801" i="6"/>
  <c r="N797" i="6"/>
  <c r="N805" i="6"/>
  <c r="N813" i="6"/>
  <c r="N808" i="6"/>
  <c r="N809" i="6"/>
  <c r="L795" i="6"/>
  <c r="L798" i="6"/>
  <c r="L802" i="6"/>
  <c r="L806" i="6"/>
  <c r="L810" i="6"/>
  <c r="L799" i="6"/>
  <c r="L803" i="6"/>
  <c r="L807" i="6"/>
  <c r="L811" i="6"/>
  <c r="L796" i="6"/>
  <c r="L800" i="6"/>
  <c r="L808" i="6"/>
  <c r="L797" i="6"/>
  <c r="L805" i="6"/>
  <c r="L801" i="6"/>
  <c r="L809" i="6"/>
  <c r="L804" i="6"/>
  <c r="L812" i="6"/>
  <c r="L813" i="6"/>
  <c r="M795" i="6"/>
  <c r="M796" i="6"/>
  <c r="M800" i="6"/>
  <c r="M804" i="6"/>
  <c r="M808" i="6"/>
  <c r="M812" i="6"/>
  <c r="M797" i="6"/>
  <c r="M801" i="6"/>
  <c r="M805" i="6"/>
  <c r="M809" i="6"/>
  <c r="M813" i="6"/>
  <c r="M798" i="6"/>
  <c r="M806" i="6"/>
  <c r="M802" i="6"/>
  <c r="M803" i="6"/>
  <c r="M799" i="6"/>
  <c r="M807" i="6"/>
  <c r="M810" i="6"/>
  <c r="M811" i="6"/>
  <c r="J791" i="6"/>
  <c r="J792" i="6"/>
  <c r="J793" i="6"/>
  <c r="J794" i="6"/>
  <c r="K794" i="6"/>
  <c r="K791" i="6"/>
  <c r="K792" i="6"/>
  <c r="K793" i="6"/>
  <c r="L791" i="6"/>
  <c r="L792" i="6"/>
  <c r="L793" i="6"/>
  <c r="L794" i="6"/>
  <c r="M794" i="6"/>
  <c r="M791" i="6"/>
  <c r="M792" i="6"/>
  <c r="M793" i="6"/>
  <c r="N791" i="6"/>
  <c r="N792" i="6"/>
  <c r="N793" i="6"/>
  <c r="N794" i="6"/>
  <c r="O794" i="6"/>
  <c r="O791" i="6"/>
  <c r="O792" i="6"/>
  <c r="O793" i="6"/>
  <c r="K783" i="6"/>
  <c r="K784" i="6"/>
  <c r="K785" i="6"/>
  <c r="K786" i="6"/>
  <c r="K787" i="6"/>
  <c r="K788" i="6"/>
  <c r="K789" i="6"/>
  <c r="K790" i="6"/>
  <c r="L783" i="6"/>
  <c r="L784" i="6"/>
  <c r="L785" i="6"/>
  <c r="L786" i="6"/>
  <c r="L787" i="6"/>
  <c r="L788" i="6"/>
  <c r="L789" i="6"/>
  <c r="L790" i="6"/>
  <c r="M783" i="6"/>
  <c r="M784" i="6"/>
  <c r="M785" i="6"/>
  <c r="M786" i="6"/>
  <c r="M787" i="6"/>
  <c r="M788" i="6"/>
  <c r="M789" i="6"/>
  <c r="M790" i="6"/>
  <c r="N783" i="6"/>
  <c r="N784" i="6"/>
  <c r="N785" i="6"/>
  <c r="N786" i="6"/>
  <c r="N787" i="6"/>
  <c r="N788" i="6"/>
  <c r="N789" i="6"/>
  <c r="N790" i="6"/>
  <c r="O783" i="6"/>
  <c r="O784" i="6"/>
  <c r="O785" i="6"/>
  <c r="O786" i="6"/>
  <c r="O787" i="6"/>
  <c r="O788" i="6"/>
  <c r="O789" i="6"/>
  <c r="O790" i="6"/>
  <c r="J783" i="6"/>
  <c r="J784" i="6"/>
  <c r="J785" i="6"/>
  <c r="J786" i="6"/>
  <c r="J787" i="6"/>
  <c r="J788" i="6"/>
  <c r="J789" i="6"/>
  <c r="J790" i="6"/>
  <c r="K778" i="6"/>
  <c r="K782" i="6"/>
  <c r="K779" i="6"/>
  <c r="K776" i="6"/>
  <c r="K780" i="6"/>
  <c r="K777" i="6"/>
  <c r="K781" i="6"/>
  <c r="O778" i="6"/>
  <c r="O782" i="6"/>
  <c r="O779" i="6"/>
  <c r="O776" i="6"/>
  <c r="O780" i="6"/>
  <c r="O777" i="6"/>
  <c r="O781" i="6"/>
  <c r="L779" i="6"/>
  <c r="L776" i="6"/>
  <c r="L780" i="6"/>
  <c r="L777" i="6"/>
  <c r="L781" i="6"/>
  <c r="L778" i="6"/>
  <c r="L782" i="6"/>
  <c r="M776" i="6"/>
  <c r="M780" i="6"/>
  <c r="M777" i="6"/>
  <c r="M781" i="6"/>
  <c r="M778" i="6"/>
  <c r="M782" i="6"/>
  <c r="M779" i="6"/>
  <c r="J777" i="6"/>
  <c r="J781" i="6"/>
  <c r="J778" i="6"/>
  <c r="J782" i="6"/>
  <c r="J779" i="6"/>
  <c r="J776" i="6"/>
  <c r="J780" i="6"/>
  <c r="N777" i="6"/>
  <c r="N781" i="6"/>
  <c r="N778" i="6"/>
  <c r="N782" i="6"/>
  <c r="N779" i="6"/>
  <c r="N776" i="6"/>
  <c r="N780" i="6"/>
  <c r="K771" i="6"/>
  <c r="K775" i="6"/>
  <c r="K772" i="6"/>
  <c r="K773" i="6"/>
  <c r="K774" i="6"/>
  <c r="K759" i="6"/>
  <c r="K763" i="6"/>
  <c r="K767" i="6"/>
  <c r="K760" i="6"/>
  <c r="K764" i="6"/>
  <c r="K768" i="6"/>
  <c r="K757" i="6"/>
  <c r="K761" i="6"/>
  <c r="K765" i="6"/>
  <c r="K769" i="6"/>
  <c r="K758" i="6"/>
  <c r="K762" i="6"/>
  <c r="K766" i="6"/>
  <c r="K770" i="6"/>
  <c r="O771" i="6"/>
  <c r="O775" i="6"/>
  <c r="O772" i="6"/>
  <c r="O773" i="6"/>
  <c r="O774" i="6"/>
  <c r="O759" i="6"/>
  <c r="O763" i="6"/>
  <c r="O767" i="6"/>
  <c r="O760" i="6"/>
  <c r="O764" i="6"/>
  <c r="O768" i="6"/>
  <c r="O757" i="6"/>
  <c r="O761" i="6"/>
  <c r="O765" i="6"/>
  <c r="O769" i="6"/>
  <c r="O758" i="6"/>
  <c r="O762" i="6"/>
  <c r="O766" i="6"/>
  <c r="O770" i="6"/>
  <c r="L774" i="6"/>
  <c r="L771" i="6"/>
  <c r="L775" i="6"/>
  <c r="L772" i="6"/>
  <c r="L773" i="6"/>
  <c r="L757" i="6"/>
  <c r="L761" i="6"/>
  <c r="L765" i="6"/>
  <c r="L769" i="6"/>
  <c r="L758" i="6"/>
  <c r="L762" i="6"/>
  <c r="L766" i="6"/>
  <c r="L770" i="6"/>
  <c r="L759" i="6"/>
  <c r="L763" i="6"/>
  <c r="L767" i="6"/>
  <c r="L760" i="6"/>
  <c r="L764" i="6"/>
  <c r="L768" i="6"/>
  <c r="M773" i="6"/>
  <c r="M774" i="6"/>
  <c r="M771" i="6"/>
  <c r="M775" i="6"/>
  <c r="M772" i="6"/>
  <c r="M759" i="6"/>
  <c r="M763" i="6"/>
  <c r="M767" i="6"/>
  <c r="M760" i="6"/>
  <c r="M764" i="6"/>
  <c r="M768" i="6"/>
  <c r="M757" i="6"/>
  <c r="M761" i="6"/>
  <c r="M765" i="6"/>
  <c r="M769" i="6"/>
  <c r="M758" i="6"/>
  <c r="M762" i="6"/>
  <c r="M766" i="6"/>
  <c r="M770" i="6"/>
  <c r="J772" i="6"/>
  <c r="J773" i="6"/>
  <c r="J774" i="6"/>
  <c r="J771" i="6"/>
  <c r="J775" i="6"/>
  <c r="J757" i="6"/>
  <c r="J761" i="6"/>
  <c r="J765" i="6"/>
  <c r="J769" i="6"/>
  <c r="J758" i="6"/>
  <c r="J762" i="6"/>
  <c r="J766" i="6"/>
  <c r="J770" i="6"/>
  <c r="J759" i="6"/>
  <c r="J763" i="6"/>
  <c r="J767" i="6"/>
  <c r="J760" i="6"/>
  <c r="J764" i="6"/>
  <c r="J768" i="6"/>
  <c r="N772" i="6"/>
  <c r="N773" i="6"/>
  <c r="N774" i="6"/>
  <c r="N771" i="6"/>
  <c r="N775" i="6"/>
  <c r="N757" i="6"/>
  <c r="N761" i="6"/>
  <c r="N765" i="6"/>
  <c r="N769" i="6"/>
  <c r="N758" i="6"/>
  <c r="N762" i="6"/>
  <c r="N766" i="6"/>
  <c r="N770" i="6"/>
  <c r="N759" i="6"/>
  <c r="N763" i="6"/>
  <c r="N767" i="6"/>
  <c r="N760" i="6"/>
  <c r="N764" i="6"/>
  <c r="N768" i="6"/>
  <c r="L746" i="6"/>
  <c r="L753" i="6"/>
  <c r="L748" i="6"/>
  <c r="L754" i="6"/>
  <c r="L756" i="6"/>
  <c r="L747" i="6"/>
  <c r="L755" i="6"/>
  <c r="L749" i="6"/>
  <c r="L750" i="6"/>
  <c r="L752" i="6"/>
  <c r="L751" i="6"/>
  <c r="M746" i="6"/>
  <c r="M751" i="6"/>
  <c r="M752" i="6"/>
  <c r="M748" i="6"/>
  <c r="M753" i="6"/>
  <c r="M754" i="6"/>
  <c r="M756" i="6"/>
  <c r="M747" i="6"/>
  <c r="M755" i="6"/>
  <c r="M749" i="6"/>
  <c r="M750" i="6"/>
  <c r="N746" i="6"/>
  <c r="N749" i="6"/>
  <c r="N752" i="6"/>
  <c r="N750" i="6"/>
  <c r="N747" i="6"/>
  <c r="N751" i="6"/>
  <c r="N755" i="6"/>
  <c r="N748" i="6"/>
  <c r="N753" i="6"/>
  <c r="N754" i="6"/>
  <c r="N756" i="6"/>
  <c r="O746" i="6"/>
  <c r="O747" i="6"/>
  <c r="O755" i="6"/>
  <c r="O748" i="6"/>
  <c r="O756" i="6"/>
  <c r="O750" i="6"/>
  <c r="O749" i="6"/>
  <c r="O752" i="6"/>
  <c r="O754" i="6"/>
  <c r="O751" i="6"/>
  <c r="O753" i="6"/>
  <c r="J746" i="6"/>
  <c r="J749" i="6"/>
  <c r="J752" i="6"/>
  <c r="J750" i="6"/>
  <c r="J751" i="6"/>
  <c r="J755" i="6"/>
  <c r="J753" i="6"/>
  <c r="J754" i="6"/>
  <c r="J747" i="6"/>
  <c r="J756" i="6"/>
  <c r="J748" i="6"/>
  <c r="K746" i="6"/>
  <c r="K747" i="6"/>
  <c r="K755" i="6"/>
  <c r="K748" i="6"/>
  <c r="K756" i="6"/>
  <c r="K750" i="6"/>
  <c r="K753" i="6"/>
  <c r="K749" i="6"/>
  <c r="K752" i="6"/>
  <c r="K754" i="6"/>
  <c r="K751" i="6"/>
  <c r="M732" i="6"/>
  <c r="M740" i="6"/>
  <c r="M733" i="6"/>
  <c r="M741" i="6"/>
  <c r="M736" i="6"/>
  <c r="M734" i="6"/>
  <c r="M742" i="6"/>
  <c r="M735" i="6"/>
  <c r="M743" i="6"/>
  <c r="M744" i="6"/>
  <c r="M737" i="6"/>
  <c r="M745" i="6"/>
  <c r="M730" i="6"/>
  <c r="M731" i="6"/>
  <c r="M738" i="6"/>
  <c r="M739" i="6"/>
  <c r="N732" i="6"/>
  <c r="N740" i="6"/>
  <c r="N733" i="6"/>
  <c r="N741" i="6"/>
  <c r="N736" i="6"/>
  <c r="N734" i="6"/>
  <c r="N742" i="6"/>
  <c r="N735" i="6"/>
  <c r="N743" i="6"/>
  <c r="N744" i="6"/>
  <c r="N737" i="6"/>
  <c r="N745" i="6"/>
  <c r="N739" i="6"/>
  <c r="N730" i="6"/>
  <c r="N731" i="6"/>
  <c r="N738" i="6"/>
  <c r="O732" i="6"/>
  <c r="O740" i="6"/>
  <c r="O733" i="6"/>
  <c r="O741" i="6"/>
  <c r="O736" i="6"/>
  <c r="O734" i="6"/>
  <c r="O742" i="6"/>
  <c r="O735" i="6"/>
  <c r="O743" i="6"/>
  <c r="O744" i="6"/>
  <c r="O737" i="6"/>
  <c r="O745" i="6"/>
  <c r="O730" i="6"/>
  <c r="O731" i="6"/>
  <c r="O738" i="6"/>
  <c r="O739" i="6"/>
  <c r="J732" i="6"/>
  <c r="J740" i="6"/>
  <c r="J733" i="6"/>
  <c r="J741" i="6"/>
  <c r="J736" i="6"/>
  <c r="J734" i="6"/>
  <c r="J742" i="6"/>
  <c r="J735" i="6"/>
  <c r="J743" i="6"/>
  <c r="J744" i="6"/>
  <c r="J737" i="6"/>
  <c r="J745" i="6"/>
  <c r="J739" i="6"/>
  <c r="J730" i="6"/>
  <c r="J731" i="6"/>
  <c r="J738" i="6"/>
  <c r="K732" i="6"/>
  <c r="K740" i="6"/>
  <c r="K733" i="6"/>
  <c r="K741" i="6"/>
  <c r="K736" i="6"/>
  <c r="K734" i="6"/>
  <c r="K742" i="6"/>
  <c r="K735" i="6"/>
  <c r="K743" i="6"/>
  <c r="K744" i="6"/>
  <c r="K737" i="6"/>
  <c r="K745" i="6"/>
  <c r="K730" i="6"/>
  <c r="K731" i="6"/>
  <c r="K738" i="6"/>
  <c r="K739" i="6"/>
  <c r="L732" i="6"/>
  <c r="L740" i="6"/>
  <c r="L733" i="6"/>
  <c r="L741" i="6"/>
  <c r="L736" i="6"/>
  <c r="L734" i="6"/>
  <c r="L742" i="6"/>
  <c r="L735" i="6"/>
  <c r="L743" i="6"/>
  <c r="L744" i="6"/>
  <c r="L737" i="6"/>
  <c r="L745" i="6"/>
  <c r="L739" i="6"/>
  <c r="L730" i="6"/>
  <c r="L731" i="6"/>
  <c r="L738" i="6"/>
  <c r="N727" i="6"/>
  <c r="N726" i="6"/>
  <c r="N728" i="6"/>
  <c r="N729" i="6"/>
  <c r="N725" i="6"/>
  <c r="O728" i="6"/>
  <c r="O725" i="6"/>
  <c r="O726" i="6"/>
  <c r="O727" i="6"/>
  <c r="O729" i="6"/>
  <c r="J725" i="6"/>
  <c r="J726" i="6"/>
  <c r="J727" i="6"/>
  <c r="J728" i="6"/>
  <c r="J729" i="6"/>
  <c r="K726" i="6"/>
  <c r="K727" i="6"/>
  <c r="K728" i="6"/>
  <c r="K729" i="6"/>
  <c r="K725" i="6"/>
  <c r="L729" i="6"/>
  <c r="L725" i="6"/>
  <c r="L727" i="6"/>
  <c r="L728" i="6"/>
  <c r="L726" i="6"/>
  <c r="M725" i="6"/>
  <c r="M726" i="6"/>
  <c r="M727" i="6"/>
  <c r="M728" i="6"/>
  <c r="M729" i="6"/>
  <c r="K717" i="6"/>
  <c r="K718" i="6"/>
  <c r="K722" i="6"/>
  <c r="K719" i="6"/>
  <c r="K723" i="6"/>
  <c r="K720" i="6"/>
  <c r="K724" i="6"/>
  <c r="K721" i="6"/>
  <c r="O717" i="6"/>
  <c r="O718" i="6"/>
  <c r="O719" i="6"/>
  <c r="O723" i="6"/>
  <c r="O720" i="6"/>
  <c r="O724" i="6"/>
  <c r="O722" i="6"/>
  <c r="O721" i="6"/>
  <c r="L717" i="6"/>
  <c r="L719" i="6"/>
  <c r="L720" i="6"/>
  <c r="L724" i="6"/>
  <c r="L721" i="6"/>
  <c r="L723" i="6"/>
  <c r="L718" i="6"/>
  <c r="L722" i="6"/>
  <c r="M717" i="6"/>
  <c r="M720" i="6"/>
  <c r="M721" i="6"/>
  <c r="M722" i="6"/>
  <c r="M718" i="6"/>
  <c r="M724" i="6"/>
  <c r="M719" i="6"/>
  <c r="M723" i="6"/>
  <c r="J717" i="6"/>
  <c r="J721" i="6"/>
  <c r="J718" i="6"/>
  <c r="J722" i="6"/>
  <c r="J719" i="6"/>
  <c r="J723" i="6"/>
  <c r="J720" i="6"/>
  <c r="J724" i="6"/>
  <c r="N717" i="6"/>
  <c r="N718" i="6"/>
  <c r="N722" i="6"/>
  <c r="N719" i="6"/>
  <c r="N721" i="6"/>
  <c r="N723" i="6"/>
  <c r="N720" i="6"/>
  <c r="N724" i="6"/>
  <c r="J707" i="6"/>
  <c r="J711" i="6"/>
  <c r="J715" i="6"/>
  <c r="J705" i="6"/>
  <c r="J709" i="6"/>
  <c r="J712" i="6"/>
  <c r="J716" i="6"/>
  <c r="J706" i="6"/>
  <c r="J710" i="6"/>
  <c r="J714" i="6"/>
  <c r="J713" i="6"/>
  <c r="J704" i="6"/>
  <c r="J708" i="6"/>
  <c r="N707" i="6"/>
  <c r="N711" i="6"/>
  <c r="N715" i="6"/>
  <c r="N709" i="6"/>
  <c r="N713" i="6"/>
  <c r="N704" i="6"/>
  <c r="N708" i="6"/>
  <c r="N712" i="6"/>
  <c r="N706" i="6"/>
  <c r="N710" i="6"/>
  <c r="N714" i="6"/>
  <c r="N705" i="6"/>
  <c r="N716" i="6"/>
  <c r="K704" i="6"/>
  <c r="K708" i="6"/>
  <c r="K712" i="6"/>
  <c r="K716" i="6"/>
  <c r="K710" i="6"/>
  <c r="K705" i="6"/>
  <c r="K713" i="6"/>
  <c r="K707" i="6"/>
  <c r="K711" i="6"/>
  <c r="K715" i="6"/>
  <c r="K706" i="6"/>
  <c r="K714" i="6"/>
  <c r="K709" i="6"/>
  <c r="O704" i="6"/>
  <c r="O708" i="6"/>
  <c r="O712" i="6"/>
  <c r="O716" i="6"/>
  <c r="O710" i="6"/>
  <c r="O705" i="6"/>
  <c r="O713" i="6"/>
  <c r="O707" i="6"/>
  <c r="O711" i="6"/>
  <c r="O715" i="6"/>
  <c r="O706" i="6"/>
  <c r="O714" i="6"/>
  <c r="O709" i="6"/>
  <c r="L705" i="6"/>
  <c r="L709" i="6"/>
  <c r="L713" i="6"/>
  <c r="L711" i="6"/>
  <c r="L706" i="6"/>
  <c r="L714" i="6"/>
  <c r="L704" i="6"/>
  <c r="L708" i="6"/>
  <c r="L712" i="6"/>
  <c r="L716" i="6"/>
  <c r="L707" i="6"/>
  <c r="L715" i="6"/>
  <c r="L710" i="6"/>
  <c r="M706" i="6"/>
  <c r="M710" i="6"/>
  <c r="M714" i="6"/>
  <c r="M708" i="6"/>
  <c r="M712" i="6"/>
  <c r="M711" i="6"/>
  <c r="M705" i="6"/>
  <c r="M709" i="6"/>
  <c r="M713" i="6"/>
  <c r="M716" i="6"/>
  <c r="M707" i="6"/>
  <c r="M715" i="6"/>
  <c r="M704" i="6"/>
  <c r="L680" i="6"/>
  <c r="L688" i="6"/>
  <c r="L696" i="6"/>
  <c r="L681" i="6"/>
  <c r="L689" i="6"/>
  <c r="L697" i="6"/>
  <c r="L674" i="6"/>
  <c r="L682" i="6"/>
  <c r="L690" i="6"/>
  <c r="L698" i="6"/>
  <c r="L675" i="6"/>
  <c r="L683" i="6"/>
  <c r="L691" i="6"/>
  <c r="L699" i="6"/>
  <c r="L676" i="6"/>
  <c r="L684" i="6"/>
  <c r="L692" i="6"/>
  <c r="L700" i="6"/>
  <c r="L677" i="6"/>
  <c r="L685" i="6"/>
  <c r="L693" i="6"/>
  <c r="L701" i="6"/>
  <c r="L678" i="6"/>
  <c r="L686" i="6"/>
  <c r="L694" i="6"/>
  <c r="L702" i="6"/>
  <c r="L679" i="6"/>
  <c r="L687" i="6"/>
  <c r="L695" i="6"/>
  <c r="L703" i="6"/>
  <c r="L673" i="6"/>
  <c r="M674" i="6"/>
  <c r="M682" i="6"/>
  <c r="M690" i="6"/>
  <c r="M698" i="6"/>
  <c r="M675" i="6"/>
  <c r="M683" i="6"/>
  <c r="M691" i="6"/>
  <c r="M699" i="6"/>
  <c r="M676" i="6"/>
  <c r="M684" i="6"/>
  <c r="M692" i="6"/>
  <c r="M700" i="6"/>
  <c r="M677" i="6"/>
  <c r="M685" i="6"/>
  <c r="M693" i="6"/>
  <c r="M701" i="6"/>
  <c r="M678" i="6"/>
  <c r="M686" i="6"/>
  <c r="M694" i="6"/>
  <c r="M702" i="6"/>
  <c r="M673" i="6"/>
  <c r="M679" i="6"/>
  <c r="M687" i="6"/>
  <c r="M695" i="6"/>
  <c r="M703" i="6"/>
  <c r="M680" i="6"/>
  <c r="M688" i="6"/>
  <c r="M696" i="6"/>
  <c r="M681" i="6"/>
  <c r="M689" i="6"/>
  <c r="M697" i="6"/>
  <c r="N676" i="6"/>
  <c r="N684" i="6"/>
  <c r="N692" i="6"/>
  <c r="N700" i="6"/>
  <c r="N677" i="6"/>
  <c r="N685" i="6"/>
  <c r="N693" i="6"/>
  <c r="N701" i="6"/>
  <c r="N678" i="6"/>
  <c r="N686" i="6"/>
  <c r="N694" i="6"/>
  <c r="N702" i="6"/>
  <c r="N679" i="6"/>
  <c r="N687" i="6"/>
  <c r="N695" i="6"/>
  <c r="N703" i="6"/>
  <c r="N680" i="6"/>
  <c r="N688" i="6"/>
  <c r="N696" i="6"/>
  <c r="N673" i="6"/>
  <c r="N681" i="6"/>
  <c r="N689" i="6"/>
  <c r="N697" i="6"/>
  <c r="N674" i="6"/>
  <c r="N682" i="6"/>
  <c r="N690" i="6"/>
  <c r="N698" i="6"/>
  <c r="N675" i="6"/>
  <c r="N683" i="6"/>
  <c r="N691" i="6"/>
  <c r="N699" i="6"/>
  <c r="O678" i="6"/>
  <c r="O686" i="6"/>
  <c r="O694" i="6"/>
  <c r="O702" i="6"/>
  <c r="O679" i="6"/>
  <c r="O687" i="6"/>
  <c r="O695" i="6"/>
  <c r="O703" i="6"/>
  <c r="O680" i="6"/>
  <c r="O688" i="6"/>
  <c r="O696" i="6"/>
  <c r="O681" i="6"/>
  <c r="O689" i="6"/>
  <c r="O697" i="6"/>
  <c r="O674" i="6"/>
  <c r="O682" i="6"/>
  <c r="O690" i="6"/>
  <c r="O698" i="6"/>
  <c r="O673" i="6"/>
  <c r="O675" i="6"/>
  <c r="O683" i="6"/>
  <c r="O691" i="6"/>
  <c r="O699" i="6"/>
  <c r="O676" i="6"/>
  <c r="O684" i="6"/>
  <c r="O692" i="6"/>
  <c r="O700" i="6"/>
  <c r="O677" i="6"/>
  <c r="O685" i="6"/>
  <c r="O693" i="6"/>
  <c r="O701" i="6"/>
  <c r="J676" i="6"/>
  <c r="J684" i="6"/>
  <c r="J692" i="6"/>
  <c r="J700" i="6"/>
  <c r="J677" i="6"/>
  <c r="J685" i="6"/>
  <c r="J693" i="6"/>
  <c r="J701" i="6"/>
  <c r="J678" i="6"/>
  <c r="J686" i="6"/>
  <c r="J694" i="6"/>
  <c r="J702" i="6"/>
  <c r="J679" i="6"/>
  <c r="J687" i="6"/>
  <c r="J695" i="6"/>
  <c r="J703" i="6"/>
  <c r="J680" i="6"/>
  <c r="J688" i="6"/>
  <c r="J696" i="6"/>
  <c r="J681" i="6"/>
  <c r="J689" i="6"/>
  <c r="J697" i="6"/>
  <c r="J674" i="6"/>
  <c r="J682" i="6"/>
  <c r="J690" i="6"/>
  <c r="J698" i="6"/>
  <c r="J673" i="6"/>
  <c r="J675" i="6"/>
  <c r="J683" i="6"/>
  <c r="J691" i="6"/>
  <c r="J699" i="6"/>
  <c r="K678" i="6"/>
  <c r="K686" i="6"/>
  <c r="K694" i="6"/>
  <c r="K702" i="6"/>
  <c r="K679" i="6"/>
  <c r="K687" i="6"/>
  <c r="K695" i="6"/>
  <c r="K703" i="6"/>
  <c r="K680" i="6"/>
  <c r="K688" i="6"/>
  <c r="K696" i="6"/>
  <c r="K681" i="6"/>
  <c r="K689" i="6"/>
  <c r="K697" i="6"/>
  <c r="K674" i="6"/>
  <c r="K682" i="6"/>
  <c r="K690" i="6"/>
  <c r="K698" i="6"/>
  <c r="K673" i="6"/>
  <c r="K675" i="6"/>
  <c r="K683" i="6"/>
  <c r="K691" i="6"/>
  <c r="K699" i="6"/>
  <c r="K676" i="6"/>
  <c r="K684" i="6"/>
  <c r="K692" i="6"/>
  <c r="K700" i="6"/>
  <c r="K677" i="6"/>
  <c r="K685" i="6"/>
  <c r="K693" i="6"/>
  <c r="K701" i="6"/>
  <c r="J601" i="6"/>
  <c r="J605" i="6"/>
  <c r="J609" i="6"/>
  <c r="J613" i="6"/>
  <c r="J617" i="6"/>
  <c r="J621" i="6"/>
  <c r="J625" i="6"/>
  <c r="J629" i="6"/>
  <c r="J633" i="6"/>
  <c r="J637" i="6"/>
  <c r="J641" i="6"/>
  <c r="J645" i="6"/>
  <c r="J649" i="6"/>
  <c r="J653" i="6"/>
  <c r="J657" i="6"/>
  <c r="J661" i="6"/>
  <c r="J665" i="6"/>
  <c r="J669" i="6"/>
  <c r="J602" i="6"/>
  <c r="J606" i="6"/>
  <c r="J610" i="6"/>
  <c r="J614" i="6"/>
  <c r="J618" i="6"/>
  <c r="J622" i="6"/>
  <c r="J626" i="6"/>
  <c r="J630" i="6"/>
  <c r="J634" i="6"/>
  <c r="J638" i="6"/>
  <c r="J642" i="6"/>
  <c r="J646" i="6"/>
  <c r="J650" i="6"/>
  <c r="J654" i="6"/>
  <c r="J658" i="6"/>
  <c r="J662" i="6"/>
  <c r="J666" i="6"/>
  <c r="J670" i="6"/>
  <c r="J603" i="6"/>
  <c r="J607" i="6"/>
  <c r="J611" i="6"/>
  <c r="J615" i="6"/>
  <c r="J619" i="6"/>
  <c r="J623" i="6"/>
  <c r="J627" i="6"/>
  <c r="J631" i="6"/>
  <c r="J635" i="6"/>
  <c r="J639" i="6"/>
  <c r="J643" i="6"/>
  <c r="J647" i="6"/>
  <c r="J651" i="6"/>
  <c r="J655" i="6"/>
  <c r="J659" i="6"/>
  <c r="J663" i="6"/>
  <c r="J667" i="6"/>
  <c r="J671" i="6"/>
  <c r="J604" i="6"/>
  <c r="J608" i="6"/>
  <c r="J612" i="6"/>
  <c r="J616" i="6"/>
  <c r="J620" i="6"/>
  <c r="J624" i="6"/>
  <c r="J628" i="6"/>
  <c r="J632" i="6"/>
  <c r="J636" i="6"/>
  <c r="J640" i="6"/>
  <c r="J644" i="6"/>
  <c r="J648" i="6"/>
  <c r="J652" i="6"/>
  <c r="J656" i="6"/>
  <c r="J660" i="6"/>
  <c r="J664" i="6"/>
  <c r="J668" i="6"/>
  <c r="J672" i="6"/>
  <c r="L601" i="6"/>
  <c r="L605" i="6"/>
  <c r="L609" i="6"/>
  <c r="L613" i="6"/>
  <c r="L617" i="6"/>
  <c r="L621" i="6"/>
  <c r="L625" i="6"/>
  <c r="L629" i="6"/>
  <c r="L633" i="6"/>
  <c r="L637" i="6"/>
  <c r="L641" i="6"/>
  <c r="L645" i="6"/>
  <c r="L649" i="6"/>
  <c r="L653" i="6"/>
  <c r="L657" i="6"/>
  <c r="L661" i="6"/>
  <c r="L665" i="6"/>
  <c r="L669" i="6"/>
  <c r="L602" i="6"/>
  <c r="L606" i="6"/>
  <c r="L610" i="6"/>
  <c r="L614" i="6"/>
  <c r="L618" i="6"/>
  <c r="L622" i="6"/>
  <c r="L626" i="6"/>
  <c r="L630" i="6"/>
  <c r="L634" i="6"/>
  <c r="L638" i="6"/>
  <c r="L642" i="6"/>
  <c r="L646" i="6"/>
  <c r="L650" i="6"/>
  <c r="L654" i="6"/>
  <c r="L658" i="6"/>
  <c r="L662" i="6"/>
  <c r="L666" i="6"/>
  <c r="L670" i="6"/>
  <c r="L603" i="6"/>
  <c r="L607" i="6"/>
  <c r="L611" i="6"/>
  <c r="L615" i="6"/>
  <c r="L619" i="6"/>
  <c r="L623" i="6"/>
  <c r="L627" i="6"/>
  <c r="L631" i="6"/>
  <c r="L635" i="6"/>
  <c r="L639" i="6"/>
  <c r="L643" i="6"/>
  <c r="L647" i="6"/>
  <c r="L651" i="6"/>
  <c r="L655" i="6"/>
  <c r="L659" i="6"/>
  <c r="L663" i="6"/>
  <c r="L667" i="6"/>
  <c r="L671" i="6"/>
  <c r="L604" i="6"/>
  <c r="L608" i="6"/>
  <c r="L612" i="6"/>
  <c r="L616" i="6"/>
  <c r="L620" i="6"/>
  <c r="L624" i="6"/>
  <c r="L628" i="6"/>
  <c r="L632" i="6"/>
  <c r="L636" i="6"/>
  <c r="L640" i="6"/>
  <c r="L644" i="6"/>
  <c r="L648" i="6"/>
  <c r="L652" i="6"/>
  <c r="L656" i="6"/>
  <c r="L660" i="6"/>
  <c r="L664" i="6"/>
  <c r="L668" i="6"/>
  <c r="L672" i="6"/>
  <c r="M601" i="6"/>
  <c r="M604" i="6"/>
  <c r="M608" i="6"/>
  <c r="M612" i="6"/>
  <c r="M616" i="6"/>
  <c r="M620" i="6"/>
  <c r="M624" i="6"/>
  <c r="M628" i="6"/>
  <c r="M632" i="6"/>
  <c r="M636" i="6"/>
  <c r="M640" i="6"/>
  <c r="M644" i="6"/>
  <c r="M648" i="6"/>
  <c r="M652" i="6"/>
  <c r="M656" i="6"/>
  <c r="M660" i="6"/>
  <c r="M664" i="6"/>
  <c r="M668" i="6"/>
  <c r="M672" i="6"/>
  <c r="M605" i="6"/>
  <c r="M609" i="6"/>
  <c r="M613" i="6"/>
  <c r="M617" i="6"/>
  <c r="M621" i="6"/>
  <c r="M625" i="6"/>
  <c r="M629" i="6"/>
  <c r="M633" i="6"/>
  <c r="M637" i="6"/>
  <c r="M641" i="6"/>
  <c r="M645" i="6"/>
  <c r="M649" i="6"/>
  <c r="M653" i="6"/>
  <c r="M657" i="6"/>
  <c r="M661" i="6"/>
  <c r="M665" i="6"/>
  <c r="M669" i="6"/>
  <c r="M602" i="6"/>
  <c r="M606" i="6"/>
  <c r="M610" i="6"/>
  <c r="M614" i="6"/>
  <c r="M618" i="6"/>
  <c r="M622" i="6"/>
  <c r="M626" i="6"/>
  <c r="M630" i="6"/>
  <c r="M634" i="6"/>
  <c r="M638" i="6"/>
  <c r="M642" i="6"/>
  <c r="M646" i="6"/>
  <c r="M650" i="6"/>
  <c r="M654" i="6"/>
  <c r="M658" i="6"/>
  <c r="M662" i="6"/>
  <c r="M666" i="6"/>
  <c r="M670" i="6"/>
  <c r="M603" i="6"/>
  <c r="M607" i="6"/>
  <c r="M611" i="6"/>
  <c r="M615" i="6"/>
  <c r="M619" i="6"/>
  <c r="M623" i="6"/>
  <c r="M627" i="6"/>
  <c r="M631" i="6"/>
  <c r="M635" i="6"/>
  <c r="M639" i="6"/>
  <c r="M643" i="6"/>
  <c r="M647" i="6"/>
  <c r="M651" i="6"/>
  <c r="M655" i="6"/>
  <c r="M659" i="6"/>
  <c r="M663" i="6"/>
  <c r="M667" i="6"/>
  <c r="M671" i="6"/>
  <c r="N604" i="6"/>
  <c r="N608" i="6"/>
  <c r="N612" i="6"/>
  <c r="N616" i="6"/>
  <c r="N620" i="6"/>
  <c r="N624" i="6"/>
  <c r="N628" i="6"/>
  <c r="N632" i="6"/>
  <c r="N636" i="6"/>
  <c r="N640" i="6"/>
  <c r="N644" i="6"/>
  <c r="N648" i="6"/>
  <c r="N652" i="6"/>
  <c r="N656" i="6"/>
  <c r="N660" i="6"/>
  <c r="N664" i="6"/>
  <c r="N668" i="6"/>
  <c r="N672" i="6"/>
  <c r="N601" i="6"/>
  <c r="N605" i="6"/>
  <c r="N609" i="6"/>
  <c r="N613" i="6"/>
  <c r="N617" i="6"/>
  <c r="N621" i="6"/>
  <c r="N625" i="6"/>
  <c r="N629" i="6"/>
  <c r="N633" i="6"/>
  <c r="N637" i="6"/>
  <c r="N641" i="6"/>
  <c r="N645" i="6"/>
  <c r="N649" i="6"/>
  <c r="N653" i="6"/>
  <c r="N657" i="6"/>
  <c r="N661" i="6"/>
  <c r="N665" i="6"/>
  <c r="N669" i="6"/>
  <c r="N602" i="6"/>
  <c r="N606" i="6"/>
  <c r="N610" i="6"/>
  <c r="N614" i="6"/>
  <c r="N618" i="6"/>
  <c r="N622" i="6"/>
  <c r="N626" i="6"/>
  <c r="N630" i="6"/>
  <c r="N634" i="6"/>
  <c r="N638" i="6"/>
  <c r="N642" i="6"/>
  <c r="N646" i="6"/>
  <c r="N650" i="6"/>
  <c r="N654" i="6"/>
  <c r="N658" i="6"/>
  <c r="N662" i="6"/>
  <c r="N666" i="6"/>
  <c r="N670" i="6"/>
  <c r="N603" i="6"/>
  <c r="N607" i="6"/>
  <c r="N611" i="6"/>
  <c r="N615" i="6"/>
  <c r="N619" i="6"/>
  <c r="N623" i="6"/>
  <c r="N627" i="6"/>
  <c r="N631" i="6"/>
  <c r="N635" i="6"/>
  <c r="N639" i="6"/>
  <c r="N643" i="6"/>
  <c r="N647" i="6"/>
  <c r="N651" i="6"/>
  <c r="N655" i="6"/>
  <c r="N659" i="6"/>
  <c r="N663" i="6"/>
  <c r="N667" i="6"/>
  <c r="N671" i="6"/>
  <c r="K601" i="6"/>
  <c r="K605" i="6"/>
  <c r="K609" i="6"/>
  <c r="K613" i="6"/>
  <c r="K617" i="6"/>
  <c r="K621" i="6"/>
  <c r="K625" i="6"/>
  <c r="K629" i="6"/>
  <c r="K633" i="6"/>
  <c r="K637" i="6"/>
  <c r="K641" i="6"/>
  <c r="K645" i="6"/>
  <c r="K649" i="6"/>
  <c r="K653" i="6"/>
  <c r="K657" i="6"/>
  <c r="K661" i="6"/>
  <c r="K665" i="6"/>
  <c r="K669" i="6"/>
  <c r="K602" i="6"/>
  <c r="K606" i="6"/>
  <c r="K610" i="6"/>
  <c r="K614" i="6"/>
  <c r="K618" i="6"/>
  <c r="K622" i="6"/>
  <c r="K626" i="6"/>
  <c r="K630" i="6"/>
  <c r="K634" i="6"/>
  <c r="K638" i="6"/>
  <c r="K642" i="6"/>
  <c r="K646" i="6"/>
  <c r="K650" i="6"/>
  <c r="K654" i="6"/>
  <c r="K658" i="6"/>
  <c r="K662" i="6"/>
  <c r="K666" i="6"/>
  <c r="K670" i="6"/>
  <c r="K603" i="6"/>
  <c r="K607" i="6"/>
  <c r="K611" i="6"/>
  <c r="K615" i="6"/>
  <c r="K619" i="6"/>
  <c r="K623" i="6"/>
  <c r="K627" i="6"/>
  <c r="K631" i="6"/>
  <c r="K635" i="6"/>
  <c r="K639" i="6"/>
  <c r="K643" i="6"/>
  <c r="K647" i="6"/>
  <c r="K651" i="6"/>
  <c r="K655" i="6"/>
  <c r="K659" i="6"/>
  <c r="K663" i="6"/>
  <c r="K667" i="6"/>
  <c r="K671" i="6"/>
  <c r="K604" i="6"/>
  <c r="K608" i="6"/>
  <c r="K612" i="6"/>
  <c r="K616" i="6"/>
  <c r="K620" i="6"/>
  <c r="K624" i="6"/>
  <c r="K628" i="6"/>
  <c r="K632" i="6"/>
  <c r="K636" i="6"/>
  <c r="K640" i="6"/>
  <c r="K644" i="6"/>
  <c r="K648" i="6"/>
  <c r="K652" i="6"/>
  <c r="K656" i="6"/>
  <c r="K660" i="6"/>
  <c r="K664" i="6"/>
  <c r="K668" i="6"/>
  <c r="K672" i="6"/>
  <c r="O604" i="6"/>
  <c r="O608" i="6"/>
  <c r="O612" i="6"/>
  <c r="O616" i="6"/>
  <c r="O620" i="6"/>
  <c r="O624" i="6"/>
  <c r="O628" i="6"/>
  <c r="O632" i="6"/>
  <c r="O636" i="6"/>
  <c r="O640" i="6"/>
  <c r="O644" i="6"/>
  <c r="O648" i="6"/>
  <c r="O652" i="6"/>
  <c r="O656" i="6"/>
  <c r="O660" i="6"/>
  <c r="O664" i="6"/>
  <c r="O668" i="6"/>
  <c r="O672" i="6"/>
  <c r="O601" i="6"/>
  <c r="O605" i="6"/>
  <c r="O609" i="6"/>
  <c r="O613" i="6"/>
  <c r="O617" i="6"/>
  <c r="O621" i="6"/>
  <c r="O625" i="6"/>
  <c r="O629" i="6"/>
  <c r="O633" i="6"/>
  <c r="O637" i="6"/>
  <c r="O641" i="6"/>
  <c r="O645" i="6"/>
  <c r="O649" i="6"/>
  <c r="O653" i="6"/>
  <c r="O657" i="6"/>
  <c r="O661" i="6"/>
  <c r="O665" i="6"/>
  <c r="O669" i="6"/>
  <c r="O602" i="6"/>
  <c r="O606" i="6"/>
  <c r="O610" i="6"/>
  <c r="O614" i="6"/>
  <c r="O618" i="6"/>
  <c r="O622" i="6"/>
  <c r="O626" i="6"/>
  <c r="O630" i="6"/>
  <c r="O634" i="6"/>
  <c r="O638" i="6"/>
  <c r="O642" i="6"/>
  <c r="O646" i="6"/>
  <c r="O650" i="6"/>
  <c r="O654" i="6"/>
  <c r="O658" i="6"/>
  <c r="O662" i="6"/>
  <c r="O666" i="6"/>
  <c r="O670" i="6"/>
  <c r="O603" i="6"/>
  <c r="O607" i="6"/>
  <c r="O611" i="6"/>
  <c r="O615" i="6"/>
  <c r="O619" i="6"/>
  <c r="O623" i="6"/>
  <c r="O627" i="6"/>
  <c r="O631" i="6"/>
  <c r="O635" i="6"/>
  <c r="O639" i="6"/>
  <c r="O643" i="6"/>
  <c r="O647" i="6"/>
  <c r="O651" i="6"/>
  <c r="O655" i="6"/>
  <c r="O659" i="6"/>
  <c r="O663" i="6"/>
  <c r="O667" i="6"/>
  <c r="O671" i="6"/>
  <c r="M586" i="6"/>
  <c r="M594" i="6"/>
  <c r="M587" i="6"/>
  <c r="M595" i="6"/>
  <c r="M588" i="6"/>
  <c r="M596" i="6"/>
  <c r="M584" i="6"/>
  <c r="M592" i="6"/>
  <c r="M600" i="6"/>
  <c r="M589" i="6"/>
  <c r="M597" i="6"/>
  <c r="M590" i="6"/>
  <c r="M598" i="6"/>
  <c r="M583" i="6"/>
  <c r="M591" i="6"/>
  <c r="M599" i="6"/>
  <c r="M593" i="6"/>
  <c r="M585" i="6"/>
  <c r="M570" i="6"/>
  <c r="M578" i="6"/>
  <c r="M566" i="6"/>
  <c r="M567" i="6"/>
  <c r="M571" i="6"/>
  <c r="M579" i="6"/>
  <c r="M574" i="6"/>
  <c r="M572" i="6"/>
  <c r="M580" i="6"/>
  <c r="M565" i="6"/>
  <c r="M573" i="6"/>
  <c r="M581" i="6"/>
  <c r="M582" i="6"/>
  <c r="M575" i="6"/>
  <c r="M568" i="6"/>
  <c r="M576" i="6"/>
  <c r="M569" i="6"/>
  <c r="M577" i="6"/>
  <c r="N584" i="6"/>
  <c r="N592" i="6"/>
  <c r="N600" i="6"/>
  <c r="N585" i="6"/>
  <c r="N593" i="6"/>
  <c r="N586" i="6"/>
  <c r="N594" i="6"/>
  <c r="N591" i="6"/>
  <c r="N587" i="6"/>
  <c r="N595" i="6"/>
  <c r="N598" i="6"/>
  <c r="N588" i="6"/>
  <c r="N596" i="6"/>
  <c r="N589" i="6"/>
  <c r="N597" i="6"/>
  <c r="N590" i="6"/>
  <c r="N599" i="6"/>
  <c r="N583" i="6"/>
  <c r="N568" i="6"/>
  <c r="N576" i="6"/>
  <c r="N580" i="6"/>
  <c r="N581" i="6"/>
  <c r="N569" i="6"/>
  <c r="N577" i="6"/>
  <c r="N565" i="6"/>
  <c r="N570" i="6"/>
  <c r="N578" i="6"/>
  <c r="N572" i="6"/>
  <c r="N571" i="6"/>
  <c r="N579" i="6"/>
  <c r="N573" i="6"/>
  <c r="N566" i="6"/>
  <c r="N574" i="6"/>
  <c r="N582" i="6"/>
  <c r="N567" i="6"/>
  <c r="N575" i="6"/>
  <c r="O590" i="6"/>
  <c r="O598" i="6"/>
  <c r="O583" i="6"/>
  <c r="O591" i="6"/>
  <c r="O599" i="6"/>
  <c r="O584" i="6"/>
  <c r="O592" i="6"/>
  <c r="O600" i="6"/>
  <c r="O593" i="6"/>
  <c r="O588" i="6"/>
  <c r="O596" i="6"/>
  <c r="O597" i="6"/>
  <c r="O585" i="6"/>
  <c r="O586" i="6"/>
  <c r="O594" i="6"/>
  <c r="O587" i="6"/>
  <c r="O595" i="6"/>
  <c r="O589" i="6"/>
  <c r="O566" i="6"/>
  <c r="O574" i="6"/>
  <c r="O582" i="6"/>
  <c r="O567" i="6"/>
  <c r="O575" i="6"/>
  <c r="O570" i="6"/>
  <c r="O568" i="6"/>
  <c r="O576" i="6"/>
  <c r="O578" i="6"/>
  <c r="O569" i="6"/>
  <c r="O577" i="6"/>
  <c r="O579" i="6"/>
  <c r="O572" i="6"/>
  <c r="O580" i="6"/>
  <c r="O571" i="6"/>
  <c r="O565" i="6"/>
  <c r="O573" i="6"/>
  <c r="O581" i="6"/>
  <c r="L588" i="6"/>
  <c r="L596" i="6"/>
  <c r="L589" i="6"/>
  <c r="L597" i="6"/>
  <c r="L590" i="6"/>
  <c r="L598" i="6"/>
  <c r="L594" i="6"/>
  <c r="L587" i="6"/>
  <c r="L583" i="6"/>
  <c r="L591" i="6"/>
  <c r="L599" i="6"/>
  <c r="L584" i="6"/>
  <c r="L592" i="6"/>
  <c r="L600" i="6"/>
  <c r="L585" i="6"/>
  <c r="L593" i="6"/>
  <c r="L586" i="6"/>
  <c r="L595" i="6"/>
  <c r="L572" i="6"/>
  <c r="L580" i="6"/>
  <c r="L565" i="6"/>
  <c r="L573" i="6"/>
  <c r="L581" i="6"/>
  <c r="L577" i="6"/>
  <c r="L566" i="6"/>
  <c r="L574" i="6"/>
  <c r="L582" i="6"/>
  <c r="L568" i="6"/>
  <c r="L576" i="6"/>
  <c r="L567" i="6"/>
  <c r="L575" i="6"/>
  <c r="L569" i="6"/>
  <c r="L570" i="6"/>
  <c r="L578" i="6"/>
  <c r="L571" i="6"/>
  <c r="L579" i="6"/>
  <c r="J584" i="6"/>
  <c r="J592" i="6"/>
  <c r="J600" i="6"/>
  <c r="J585" i="6"/>
  <c r="J593" i="6"/>
  <c r="J586" i="6"/>
  <c r="J594" i="6"/>
  <c r="J598" i="6"/>
  <c r="J587" i="6"/>
  <c r="J595" i="6"/>
  <c r="J588" i="6"/>
  <c r="J596" i="6"/>
  <c r="J589" i="6"/>
  <c r="J597" i="6"/>
  <c r="J599" i="6"/>
  <c r="J590" i="6"/>
  <c r="J583" i="6"/>
  <c r="J591" i="6"/>
  <c r="J568" i="6"/>
  <c r="J576" i="6"/>
  <c r="J569" i="6"/>
  <c r="J577" i="6"/>
  <c r="J580" i="6"/>
  <c r="J573" i="6"/>
  <c r="J570" i="6"/>
  <c r="J578" i="6"/>
  <c r="J572" i="6"/>
  <c r="J571" i="6"/>
  <c r="J579" i="6"/>
  <c r="J565" i="6"/>
  <c r="J581" i="6"/>
  <c r="J566" i="6"/>
  <c r="J574" i="6"/>
  <c r="J582" i="6"/>
  <c r="J567" i="6"/>
  <c r="J575" i="6"/>
  <c r="K590" i="6"/>
  <c r="K598" i="6"/>
  <c r="K583" i="6"/>
  <c r="K591" i="6"/>
  <c r="K599" i="6"/>
  <c r="K584" i="6"/>
  <c r="K592" i="6"/>
  <c r="K600" i="6"/>
  <c r="K585" i="6"/>
  <c r="K593" i="6"/>
  <c r="K588" i="6"/>
  <c r="K597" i="6"/>
  <c r="K586" i="6"/>
  <c r="K594" i="6"/>
  <c r="K596" i="6"/>
  <c r="K587" i="6"/>
  <c r="K595" i="6"/>
  <c r="K589" i="6"/>
  <c r="K566" i="6"/>
  <c r="K574" i="6"/>
  <c r="K582" i="6"/>
  <c r="K567" i="6"/>
  <c r="K575" i="6"/>
  <c r="K578" i="6"/>
  <c r="K579" i="6"/>
  <c r="K568" i="6"/>
  <c r="K576" i="6"/>
  <c r="K570" i="6"/>
  <c r="K569" i="6"/>
  <c r="K577" i="6"/>
  <c r="K571" i="6"/>
  <c r="K572" i="6"/>
  <c r="K580" i="6"/>
  <c r="K565" i="6"/>
  <c r="K573" i="6"/>
  <c r="K581" i="6"/>
  <c r="K545" i="6"/>
  <c r="K553" i="6"/>
  <c r="K561" i="6"/>
  <c r="K558" i="6"/>
  <c r="K543" i="6"/>
  <c r="K546" i="6"/>
  <c r="K554" i="6"/>
  <c r="K562" i="6"/>
  <c r="K541" i="6"/>
  <c r="K557" i="6"/>
  <c r="K551" i="6"/>
  <c r="K547" i="6"/>
  <c r="K555" i="6"/>
  <c r="K563" i="6"/>
  <c r="K549" i="6"/>
  <c r="K550" i="6"/>
  <c r="K540" i="6"/>
  <c r="K548" i="6"/>
  <c r="K556" i="6"/>
  <c r="K564" i="6"/>
  <c r="K552" i="6"/>
  <c r="K542" i="6"/>
  <c r="K559" i="6"/>
  <c r="K544" i="6"/>
  <c r="K560" i="6"/>
  <c r="J546" i="6"/>
  <c r="J554" i="6"/>
  <c r="J562" i="6"/>
  <c r="J547" i="6"/>
  <c r="J555" i="6"/>
  <c r="J563" i="6"/>
  <c r="J550" i="6"/>
  <c r="J559" i="6"/>
  <c r="J544" i="6"/>
  <c r="J540" i="6"/>
  <c r="J548" i="6"/>
  <c r="J556" i="6"/>
  <c r="J564" i="6"/>
  <c r="J543" i="6"/>
  <c r="J560" i="6"/>
  <c r="J541" i="6"/>
  <c r="J549" i="6"/>
  <c r="J557" i="6"/>
  <c r="J542" i="6"/>
  <c r="J551" i="6"/>
  <c r="J561" i="6"/>
  <c r="J558" i="6"/>
  <c r="J553" i="6"/>
  <c r="J552" i="6"/>
  <c r="J545" i="6"/>
  <c r="L544" i="6"/>
  <c r="L552" i="6"/>
  <c r="L560" i="6"/>
  <c r="L550" i="6"/>
  <c r="L551" i="6"/>
  <c r="L545" i="6"/>
  <c r="L553" i="6"/>
  <c r="L561" i="6"/>
  <c r="L548" i="6"/>
  <c r="L557" i="6"/>
  <c r="L542" i="6"/>
  <c r="L546" i="6"/>
  <c r="L554" i="6"/>
  <c r="L562" i="6"/>
  <c r="L540" i="6"/>
  <c r="L564" i="6"/>
  <c r="L549" i="6"/>
  <c r="L543" i="6"/>
  <c r="L547" i="6"/>
  <c r="L555" i="6"/>
  <c r="L563" i="6"/>
  <c r="L556" i="6"/>
  <c r="L541" i="6"/>
  <c r="L558" i="6"/>
  <c r="L559" i="6"/>
  <c r="M543" i="6"/>
  <c r="M551" i="6"/>
  <c r="M559" i="6"/>
  <c r="M564" i="6"/>
  <c r="M544" i="6"/>
  <c r="M552" i="6"/>
  <c r="M560" i="6"/>
  <c r="M547" i="6"/>
  <c r="M549" i="6"/>
  <c r="M550" i="6"/>
  <c r="M545" i="6"/>
  <c r="M553" i="6"/>
  <c r="M561" i="6"/>
  <c r="M562" i="6"/>
  <c r="M563" i="6"/>
  <c r="M556" i="6"/>
  <c r="M541" i="6"/>
  <c r="M546" i="6"/>
  <c r="M554" i="6"/>
  <c r="M555" i="6"/>
  <c r="M540" i="6"/>
  <c r="M558" i="6"/>
  <c r="M548" i="6"/>
  <c r="M557" i="6"/>
  <c r="M542" i="6"/>
  <c r="N542" i="6"/>
  <c r="N550" i="6"/>
  <c r="N558" i="6"/>
  <c r="N548" i="6"/>
  <c r="N543" i="6"/>
  <c r="N551" i="6"/>
  <c r="N559" i="6"/>
  <c r="N546" i="6"/>
  <c r="N555" i="6"/>
  <c r="N564" i="6"/>
  <c r="N544" i="6"/>
  <c r="N552" i="6"/>
  <c r="N560" i="6"/>
  <c r="N563" i="6"/>
  <c r="N556" i="6"/>
  <c r="N557" i="6"/>
  <c r="N545" i="6"/>
  <c r="N553" i="6"/>
  <c r="N561" i="6"/>
  <c r="N562" i="6"/>
  <c r="N547" i="6"/>
  <c r="N554" i="6"/>
  <c r="N540" i="6"/>
  <c r="N541" i="6"/>
  <c r="N549" i="6"/>
  <c r="O541" i="6"/>
  <c r="O549" i="6"/>
  <c r="O557" i="6"/>
  <c r="O554" i="6"/>
  <c r="O547" i="6"/>
  <c r="O540" i="6"/>
  <c r="O542" i="6"/>
  <c r="O550" i="6"/>
  <c r="O558" i="6"/>
  <c r="O553" i="6"/>
  <c r="O556" i="6"/>
  <c r="O543" i="6"/>
  <c r="O551" i="6"/>
  <c r="O559" i="6"/>
  <c r="O544" i="6"/>
  <c r="O545" i="6"/>
  <c r="O561" i="6"/>
  <c r="O555" i="6"/>
  <c r="O552" i="6"/>
  <c r="O560" i="6"/>
  <c r="O562" i="6"/>
  <c r="O563" i="6"/>
  <c r="O548" i="6"/>
  <c r="O546" i="6"/>
  <c r="O564" i="6"/>
  <c r="N530" i="6"/>
  <c r="N534" i="6"/>
  <c r="N538" i="6"/>
  <c r="N533" i="6"/>
  <c r="N531" i="6"/>
  <c r="N535" i="6"/>
  <c r="N539" i="6"/>
  <c r="N537" i="6"/>
  <c r="N532" i="6"/>
  <c r="N536" i="6"/>
  <c r="N529" i="6"/>
  <c r="O531" i="6"/>
  <c r="O535" i="6"/>
  <c r="O539" i="6"/>
  <c r="O534" i="6"/>
  <c r="O532" i="6"/>
  <c r="O536" i="6"/>
  <c r="O538" i="6"/>
  <c r="O529" i="6"/>
  <c r="O533" i="6"/>
  <c r="O537" i="6"/>
  <c r="O530" i="6"/>
  <c r="L532" i="6"/>
  <c r="L536" i="6"/>
  <c r="L531" i="6"/>
  <c r="L529" i="6"/>
  <c r="L533" i="6"/>
  <c r="L537" i="6"/>
  <c r="L535" i="6"/>
  <c r="L530" i="6"/>
  <c r="L534" i="6"/>
  <c r="L538" i="6"/>
  <c r="L539" i="6"/>
  <c r="J530" i="6"/>
  <c r="J534" i="6"/>
  <c r="J538" i="6"/>
  <c r="J529" i="6"/>
  <c r="J531" i="6"/>
  <c r="J535" i="6"/>
  <c r="J539" i="6"/>
  <c r="J533" i="6"/>
  <c r="J532" i="6"/>
  <c r="J536" i="6"/>
  <c r="J537" i="6"/>
  <c r="K531" i="6"/>
  <c r="K535" i="6"/>
  <c r="K539" i="6"/>
  <c r="K530" i="6"/>
  <c r="K532" i="6"/>
  <c r="K536" i="6"/>
  <c r="K534" i="6"/>
  <c r="K529" i="6"/>
  <c r="K533" i="6"/>
  <c r="K537" i="6"/>
  <c r="K538" i="6"/>
  <c r="M529" i="6"/>
  <c r="M533" i="6"/>
  <c r="M537" i="6"/>
  <c r="M532" i="6"/>
  <c r="M530" i="6"/>
  <c r="M534" i="6"/>
  <c r="M538" i="6"/>
  <c r="M536" i="6"/>
  <c r="M531" i="6"/>
  <c r="M535" i="6"/>
  <c r="M539" i="6"/>
  <c r="J515" i="6"/>
  <c r="J519" i="6"/>
  <c r="J523" i="6"/>
  <c r="J527" i="6"/>
  <c r="J522" i="6"/>
  <c r="J516" i="6"/>
  <c r="J520" i="6"/>
  <c r="J524" i="6"/>
  <c r="J528" i="6"/>
  <c r="J518" i="6"/>
  <c r="J517" i="6"/>
  <c r="J521" i="6"/>
  <c r="J525" i="6"/>
  <c r="J526" i="6"/>
  <c r="N515" i="6"/>
  <c r="N519" i="6"/>
  <c r="N523" i="6"/>
  <c r="N527" i="6"/>
  <c r="N516" i="6"/>
  <c r="N520" i="6"/>
  <c r="N524" i="6"/>
  <c r="N528" i="6"/>
  <c r="N518" i="6"/>
  <c r="N522" i="6"/>
  <c r="N517" i="6"/>
  <c r="N521" i="6"/>
  <c r="N525" i="6"/>
  <c r="N526" i="6"/>
  <c r="K517" i="6"/>
  <c r="K521" i="6"/>
  <c r="K525" i="6"/>
  <c r="K524" i="6"/>
  <c r="K518" i="6"/>
  <c r="K522" i="6"/>
  <c r="K526" i="6"/>
  <c r="K520" i="6"/>
  <c r="K515" i="6"/>
  <c r="K519" i="6"/>
  <c r="K523" i="6"/>
  <c r="K527" i="6"/>
  <c r="K516" i="6"/>
  <c r="K528" i="6"/>
  <c r="O517" i="6"/>
  <c r="O521" i="6"/>
  <c r="O525" i="6"/>
  <c r="O520" i="6"/>
  <c r="O518" i="6"/>
  <c r="O522" i="6"/>
  <c r="O526" i="6"/>
  <c r="O516" i="6"/>
  <c r="O528" i="6"/>
  <c r="O515" i="6"/>
  <c r="O519" i="6"/>
  <c r="O523" i="6"/>
  <c r="O527" i="6"/>
  <c r="O524" i="6"/>
  <c r="L515" i="6"/>
  <c r="L519" i="6"/>
  <c r="L523" i="6"/>
  <c r="L527" i="6"/>
  <c r="L522" i="6"/>
  <c r="L516" i="6"/>
  <c r="L520" i="6"/>
  <c r="L524" i="6"/>
  <c r="L528" i="6"/>
  <c r="L518" i="6"/>
  <c r="L526" i="6"/>
  <c r="L517" i="6"/>
  <c r="L521" i="6"/>
  <c r="L525" i="6"/>
  <c r="M517" i="6"/>
  <c r="M521" i="6"/>
  <c r="M525" i="6"/>
  <c r="M516" i="6"/>
  <c r="M528" i="6"/>
  <c r="M518" i="6"/>
  <c r="M522" i="6"/>
  <c r="M526" i="6"/>
  <c r="M520" i="6"/>
  <c r="M515" i="6"/>
  <c r="M519" i="6"/>
  <c r="M523" i="6"/>
  <c r="M527" i="6"/>
  <c r="M524" i="6"/>
  <c r="K501" i="6"/>
  <c r="K505" i="6"/>
  <c r="K509" i="6"/>
  <c r="K513" i="6"/>
  <c r="K508" i="6"/>
  <c r="K502" i="6"/>
  <c r="K506" i="6"/>
  <c r="K510" i="6"/>
  <c r="K514" i="6"/>
  <c r="K503" i="6"/>
  <c r="K507" i="6"/>
  <c r="K511" i="6"/>
  <c r="K500" i="6"/>
  <c r="K504" i="6"/>
  <c r="K512" i="6"/>
  <c r="O501" i="6"/>
  <c r="O505" i="6"/>
  <c r="O509" i="6"/>
  <c r="O513" i="6"/>
  <c r="O504" i="6"/>
  <c r="O512" i="6"/>
  <c r="O502" i="6"/>
  <c r="O506" i="6"/>
  <c r="O510" i="6"/>
  <c r="O514" i="6"/>
  <c r="O503" i="6"/>
  <c r="O507" i="6"/>
  <c r="O511" i="6"/>
  <c r="O500" i="6"/>
  <c r="O508" i="6"/>
  <c r="L502" i="6"/>
  <c r="L506" i="6"/>
  <c r="L510" i="6"/>
  <c r="L514" i="6"/>
  <c r="L501" i="6"/>
  <c r="L505" i="6"/>
  <c r="L513" i="6"/>
  <c r="L503" i="6"/>
  <c r="L507" i="6"/>
  <c r="L511" i="6"/>
  <c r="L500" i="6"/>
  <c r="L504" i="6"/>
  <c r="L508" i="6"/>
  <c r="L512" i="6"/>
  <c r="L509" i="6"/>
  <c r="M503" i="6"/>
  <c r="M507" i="6"/>
  <c r="M511" i="6"/>
  <c r="M510" i="6"/>
  <c r="M500" i="6"/>
  <c r="M504" i="6"/>
  <c r="M508" i="6"/>
  <c r="M512" i="6"/>
  <c r="M501" i="6"/>
  <c r="M505" i="6"/>
  <c r="M509" i="6"/>
  <c r="M513" i="6"/>
  <c r="M502" i="6"/>
  <c r="M506" i="6"/>
  <c r="M514" i="6"/>
  <c r="J500" i="6"/>
  <c r="J504" i="6"/>
  <c r="J508" i="6"/>
  <c r="J512" i="6"/>
  <c r="J511" i="6"/>
  <c r="J501" i="6"/>
  <c r="J505" i="6"/>
  <c r="J509" i="6"/>
  <c r="J513" i="6"/>
  <c r="J502" i="6"/>
  <c r="J506" i="6"/>
  <c r="J510" i="6"/>
  <c r="J514" i="6"/>
  <c r="J503" i="6"/>
  <c r="J507" i="6"/>
  <c r="N500" i="6"/>
  <c r="N504" i="6"/>
  <c r="N508" i="6"/>
  <c r="N512" i="6"/>
  <c r="N503" i="6"/>
  <c r="N511" i="6"/>
  <c r="N501" i="6"/>
  <c r="N505" i="6"/>
  <c r="N509" i="6"/>
  <c r="N513" i="6"/>
  <c r="N502" i="6"/>
  <c r="N506" i="6"/>
  <c r="N510" i="6"/>
  <c r="N514" i="6"/>
  <c r="N507" i="6"/>
  <c r="M470" i="6"/>
  <c r="M474" i="6"/>
  <c r="M478" i="6"/>
  <c r="M482" i="6"/>
  <c r="M486" i="6"/>
  <c r="M490" i="6"/>
  <c r="M494" i="6"/>
  <c r="M498" i="6"/>
  <c r="M467" i="6"/>
  <c r="M471" i="6"/>
  <c r="M475" i="6"/>
  <c r="M479" i="6"/>
  <c r="M483" i="6"/>
  <c r="M487" i="6"/>
  <c r="M491" i="6"/>
  <c r="M495" i="6"/>
  <c r="M499" i="6"/>
  <c r="M468" i="6"/>
  <c r="M476" i="6"/>
  <c r="M484" i="6"/>
  <c r="M492" i="6"/>
  <c r="M472" i="6"/>
  <c r="M488" i="6"/>
  <c r="M469" i="6"/>
  <c r="M477" i="6"/>
  <c r="M485" i="6"/>
  <c r="M493" i="6"/>
  <c r="M480" i="6"/>
  <c r="M496" i="6"/>
  <c r="M473" i="6"/>
  <c r="M481" i="6"/>
  <c r="M489" i="6"/>
  <c r="M497" i="6"/>
  <c r="J469" i="6"/>
  <c r="J473" i="6"/>
  <c r="J477" i="6"/>
  <c r="J481" i="6"/>
  <c r="J485" i="6"/>
  <c r="J489" i="6"/>
  <c r="J493" i="6"/>
  <c r="J497" i="6"/>
  <c r="J470" i="6"/>
  <c r="J474" i="6"/>
  <c r="J478" i="6"/>
  <c r="J482" i="6"/>
  <c r="J486" i="6"/>
  <c r="J490" i="6"/>
  <c r="J494" i="6"/>
  <c r="J498" i="6"/>
  <c r="J471" i="6"/>
  <c r="J479" i="6"/>
  <c r="J487" i="6"/>
  <c r="J495" i="6"/>
  <c r="J483" i="6"/>
  <c r="J499" i="6"/>
  <c r="J472" i="6"/>
  <c r="J480" i="6"/>
  <c r="J488" i="6"/>
  <c r="J496" i="6"/>
  <c r="J475" i="6"/>
  <c r="J467" i="6"/>
  <c r="J491" i="6"/>
  <c r="J468" i="6"/>
  <c r="J476" i="6"/>
  <c r="J484" i="6"/>
  <c r="J492" i="6"/>
  <c r="N469" i="6"/>
  <c r="N473" i="6"/>
  <c r="N477" i="6"/>
  <c r="N481" i="6"/>
  <c r="N470" i="6"/>
  <c r="N474" i="6"/>
  <c r="N478" i="6"/>
  <c r="N482" i="6"/>
  <c r="N486" i="6"/>
  <c r="N490" i="6"/>
  <c r="N494" i="6"/>
  <c r="N498" i="6"/>
  <c r="N467" i="6"/>
  <c r="N475" i="6"/>
  <c r="N483" i="6"/>
  <c r="N488" i="6"/>
  <c r="N493" i="6"/>
  <c r="N499" i="6"/>
  <c r="N479" i="6"/>
  <c r="N496" i="6"/>
  <c r="N468" i="6"/>
  <c r="N476" i="6"/>
  <c r="N484" i="6"/>
  <c r="N489" i="6"/>
  <c r="N495" i="6"/>
  <c r="N471" i="6"/>
  <c r="N491" i="6"/>
  <c r="N485" i="6"/>
  <c r="N472" i="6"/>
  <c r="N480" i="6"/>
  <c r="N487" i="6"/>
  <c r="N492" i="6"/>
  <c r="N497" i="6"/>
  <c r="K468" i="6"/>
  <c r="K472" i="6"/>
  <c r="K476" i="6"/>
  <c r="K480" i="6"/>
  <c r="K484" i="6"/>
  <c r="K488" i="6"/>
  <c r="K492" i="6"/>
  <c r="K496" i="6"/>
  <c r="K469" i="6"/>
  <c r="K473" i="6"/>
  <c r="K477" i="6"/>
  <c r="K481" i="6"/>
  <c r="K485" i="6"/>
  <c r="K489" i="6"/>
  <c r="K493" i="6"/>
  <c r="K497" i="6"/>
  <c r="K470" i="6"/>
  <c r="K478" i="6"/>
  <c r="K486" i="6"/>
  <c r="K494" i="6"/>
  <c r="K490" i="6"/>
  <c r="K471" i="6"/>
  <c r="K479" i="6"/>
  <c r="K487" i="6"/>
  <c r="K495" i="6"/>
  <c r="K474" i="6"/>
  <c r="K498" i="6"/>
  <c r="K482" i="6"/>
  <c r="K467" i="6"/>
  <c r="K475" i="6"/>
  <c r="K483" i="6"/>
  <c r="K491" i="6"/>
  <c r="K499" i="6"/>
  <c r="O469" i="6"/>
  <c r="O471" i="6"/>
  <c r="O475" i="6"/>
  <c r="O479" i="6"/>
  <c r="O483" i="6"/>
  <c r="O487" i="6"/>
  <c r="O491" i="6"/>
  <c r="O495" i="6"/>
  <c r="O499" i="6"/>
  <c r="O477" i="6"/>
  <c r="O485" i="6"/>
  <c r="O497" i="6"/>
  <c r="O490" i="6"/>
  <c r="O498" i="6"/>
  <c r="O467" i="6"/>
  <c r="O472" i="6"/>
  <c r="O476" i="6"/>
  <c r="O480" i="6"/>
  <c r="O484" i="6"/>
  <c r="O488" i="6"/>
  <c r="O492" i="6"/>
  <c r="O496" i="6"/>
  <c r="O473" i="6"/>
  <c r="O493" i="6"/>
  <c r="O468" i="6"/>
  <c r="O481" i="6"/>
  <c r="O489" i="6"/>
  <c r="O470" i="6"/>
  <c r="O474" i="6"/>
  <c r="O478" i="6"/>
  <c r="O482" i="6"/>
  <c r="O486" i="6"/>
  <c r="O494" i="6"/>
  <c r="L467" i="6"/>
  <c r="L471" i="6"/>
  <c r="L475" i="6"/>
  <c r="L479" i="6"/>
  <c r="L483" i="6"/>
  <c r="L487" i="6"/>
  <c r="L491" i="6"/>
  <c r="L495" i="6"/>
  <c r="L499" i="6"/>
  <c r="L468" i="6"/>
  <c r="L472" i="6"/>
  <c r="L476" i="6"/>
  <c r="L480" i="6"/>
  <c r="L484" i="6"/>
  <c r="L488" i="6"/>
  <c r="L492" i="6"/>
  <c r="L496" i="6"/>
  <c r="L469" i="6"/>
  <c r="L477" i="6"/>
  <c r="L485" i="6"/>
  <c r="L493" i="6"/>
  <c r="L481" i="6"/>
  <c r="L470" i="6"/>
  <c r="L478" i="6"/>
  <c r="L486" i="6"/>
  <c r="L494" i="6"/>
  <c r="L489" i="6"/>
  <c r="L473" i="6"/>
  <c r="L497" i="6"/>
  <c r="L474" i="6"/>
  <c r="L482" i="6"/>
  <c r="L490" i="6"/>
  <c r="L498" i="6"/>
  <c r="M451" i="6"/>
  <c r="M455" i="6"/>
  <c r="M459" i="6"/>
  <c r="M463" i="6"/>
  <c r="M448" i="6"/>
  <c r="M452" i="6"/>
  <c r="M456" i="6"/>
  <c r="M460" i="6"/>
  <c r="M464" i="6"/>
  <c r="M449" i="6"/>
  <c r="M453" i="6"/>
  <c r="M457" i="6"/>
  <c r="M461" i="6"/>
  <c r="M465" i="6"/>
  <c r="M450" i="6"/>
  <c r="M454" i="6"/>
  <c r="M458" i="6"/>
  <c r="M462" i="6"/>
  <c r="M466" i="6"/>
  <c r="J448" i="6"/>
  <c r="J452" i="6"/>
  <c r="J456" i="6"/>
  <c r="J460" i="6"/>
  <c r="J464" i="6"/>
  <c r="J449" i="6"/>
  <c r="J453" i="6"/>
  <c r="J457" i="6"/>
  <c r="J461" i="6"/>
  <c r="J465" i="6"/>
  <c r="J450" i="6"/>
  <c r="J454" i="6"/>
  <c r="J458" i="6"/>
  <c r="J462" i="6"/>
  <c r="J466" i="6"/>
  <c r="J451" i="6"/>
  <c r="J455" i="6"/>
  <c r="J459" i="6"/>
  <c r="J463" i="6"/>
  <c r="N448" i="6"/>
  <c r="N452" i="6"/>
  <c r="N456" i="6"/>
  <c r="N460" i="6"/>
  <c r="N464" i="6"/>
  <c r="N449" i="6"/>
  <c r="N453" i="6"/>
  <c r="N457" i="6"/>
  <c r="N461" i="6"/>
  <c r="N465" i="6"/>
  <c r="N450" i="6"/>
  <c r="N454" i="6"/>
  <c r="N458" i="6"/>
  <c r="N462" i="6"/>
  <c r="N466" i="6"/>
  <c r="N459" i="6"/>
  <c r="N451" i="6"/>
  <c r="N455" i="6"/>
  <c r="N463" i="6"/>
  <c r="K449" i="6"/>
  <c r="K453" i="6"/>
  <c r="K457" i="6"/>
  <c r="K461" i="6"/>
  <c r="K465" i="6"/>
  <c r="K450" i="6"/>
  <c r="K454" i="6"/>
  <c r="K458" i="6"/>
  <c r="K462" i="6"/>
  <c r="K466" i="6"/>
  <c r="K451" i="6"/>
  <c r="K455" i="6"/>
  <c r="K459" i="6"/>
  <c r="K463" i="6"/>
  <c r="K448" i="6"/>
  <c r="K452" i="6"/>
  <c r="K456" i="6"/>
  <c r="K460" i="6"/>
  <c r="K464" i="6"/>
  <c r="O449" i="6"/>
  <c r="O453" i="6"/>
  <c r="O457" i="6"/>
  <c r="O461" i="6"/>
  <c r="O465" i="6"/>
  <c r="O450" i="6"/>
  <c r="O454" i="6"/>
  <c r="O458" i="6"/>
  <c r="O462" i="6"/>
  <c r="O466" i="6"/>
  <c r="O451" i="6"/>
  <c r="O455" i="6"/>
  <c r="O459" i="6"/>
  <c r="O463" i="6"/>
  <c r="O456" i="6"/>
  <c r="O448" i="6"/>
  <c r="O460" i="6"/>
  <c r="O464" i="6"/>
  <c r="O452" i="6"/>
  <c r="L450" i="6"/>
  <c r="L454" i="6"/>
  <c r="L458" i="6"/>
  <c r="L462" i="6"/>
  <c r="L466" i="6"/>
  <c r="L451" i="6"/>
  <c r="L455" i="6"/>
  <c r="L459" i="6"/>
  <c r="L463" i="6"/>
  <c r="L448" i="6"/>
  <c r="L452" i="6"/>
  <c r="L456" i="6"/>
  <c r="L460" i="6"/>
  <c r="L464" i="6"/>
  <c r="L449" i="6"/>
  <c r="L453" i="6"/>
  <c r="L457" i="6"/>
  <c r="L461" i="6"/>
  <c r="L465" i="6"/>
  <c r="M443" i="6"/>
  <c r="M447" i="6"/>
  <c r="M406" i="6"/>
  <c r="M410" i="6"/>
  <c r="M414" i="6"/>
  <c r="M418" i="6"/>
  <c r="M422" i="6"/>
  <c r="M426" i="6"/>
  <c r="M430" i="6"/>
  <c r="M434" i="6"/>
  <c r="M438" i="6"/>
  <c r="M444" i="6"/>
  <c r="M407" i="6"/>
  <c r="M411" i="6"/>
  <c r="M415" i="6"/>
  <c r="M419" i="6"/>
  <c r="M423" i="6"/>
  <c r="M427" i="6"/>
  <c r="M431" i="6"/>
  <c r="M435" i="6"/>
  <c r="M439" i="6"/>
  <c r="M441" i="6"/>
  <c r="M445" i="6"/>
  <c r="M404" i="6"/>
  <c r="M408" i="6"/>
  <c r="M412" i="6"/>
  <c r="M416" i="6"/>
  <c r="M420" i="6"/>
  <c r="M424" i="6"/>
  <c r="M428" i="6"/>
  <c r="M432" i="6"/>
  <c r="M436" i="6"/>
  <c r="M440" i="6"/>
  <c r="M442" i="6"/>
  <c r="M446" i="6"/>
  <c r="M405" i="6"/>
  <c r="M409" i="6"/>
  <c r="M413" i="6"/>
  <c r="M417" i="6"/>
  <c r="M421" i="6"/>
  <c r="M425" i="6"/>
  <c r="M429" i="6"/>
  <c r="M433" i="6"/>
  <c r="M437" i="6"/>
  <c r="J444" i="6"/>
  <c r="J405" i="6"/>
  <c r="J409" i="6"/>
  <c r="J413" i="6"/>
  <c r="J417" i="6"/>
  <c r="J421" i="6"/>
  <c r="J425" i="6"/>
  <c r="J429" i="6"/>
  <c r="J433" i="6"/>
  <c r="J437" i="6"/>
  <c r="J441" i="6"/>
  <c r="J445" i="6"/>
  <c r="J406" i="6"/>
  <c r="J410" i="6"/>
  <c r="J414" i="6"/>
  <c r="J418" i="6"/>
  <c r="J422" i="6"/>
  <c r="J426" i="6"/>
  <c r="J430" i="6"/>
  <c r="J434" i="6"/>
  <c r="J438" i="6"/>
  <c r="J442" i="6"/>
  <c r="J446" i="6"/>
  <c r="J407" i="6"/>
  <c r="J411" i="6"/>
  <c r="J415" i="6"/>
  <c r="J419" i="6"/>
  <c r="J423" i="6"/>
  <c r="J427" i="6"/>
  <c r="J431" i="6"/>
  <c r="J435" i="6"/>
  <c r="J439" i="6"/>
  <c r="J443" i="6"/>
  <c r="J447" i="6"/>
  <c r="J404" i="6"/>
  <c r="J408" i="6"/>
  <c r="J412" i="6"/>
  <c r="J416" i="6"/>
  <c r="J420" i="6"/>
  <c r="J424" i="6"/>
  <c r="J428" i="6"/>
  <c r="J432" i="6"/>
  <c r="J436" i="6"/>
  <c r="J440" i="6"/>
  <c r="N444" i="6"/>
  <c r="N405" i="6"/>
  <c r="N409" i="6"/>
  <c r="N413" i="6"/>
  <c r="N417" i="6"/>
  <c r="N421" i="6"/>
  <c r="N425" i="6"/>
  <c r="N429" i="6"/>
  <c r="N433" i="6"/>
  <c r="N437" i="6"/>
  <c r="N441" i="6"/>
  <c r="N445" i="6"/>
  <c r="N406" i="6"/>
  <c r="N410" i="6"/>
  <c r="N414" i="6"/>
  <c r="N418" i="6"/>
  <c r="N422" i="6"/>
  <c r="N426" i="6"/>
  <c r="N430" i="6"/>
  <c r="N434" i="6"/>
  <c r="N438" i="6"/>
  <c r="N442" i="6"/>
  <c r="N446" i="6"/>
  <c r="N407" i="6"/>
  <c r="N411" i="6"/>
  <c r="N415" i="6"/>
  <c r="N419" i="6"/>
  <c r="N423" i="6"/>
  <c r="N427" i="6"/>
  <c r="N431" i="6"/>
  <c r="N435" i="6"/>
  <c r="N439" i="6"/>
  <c r="N443" i="6"/>
  <c r="N447" i="6"/>
  <c r="N404" i="6"/>
  <c r="N408" i="6"/>
  <c r="N412" i="6"/>
  <c r="N416" i="6"/>
  <c r="N420" i="6"/>
  <c r="N424" i="6"/>
  <c r="N428" i="6"/>
  <c r="N432" i="6"/>
  <c r="N436" i="6"/>
  <c r="N440" i="6"/>
  <c r="K441" i="6"/>
  <c r="K445" i="6"/>
  <c r="K404" i="6"/>
  <c r="K408" i="6"/>
  <c r="K412" i="6"/>
  <c r="K416" i="6"/>
  <c r="K420" i="6"/>
  <c r="K424" i="6"/>
  <c r="K428" i="6"/>
  <c r="K432" i="6"/>
  <c r="K436" i="6"/>
  <c r="K440" i="6"/>
  <c r="K442" i="6"/>
  <c r="K446" i="6"/>
  <c r="K405" i="6"/>
  <c r="K409" i="6"/>
  <c r="K413" i="6"/>
  <c r="K417" i="6"/>
  <c r="K421" i="6"/>
  <c r="K425" i="6"/>
  <c r="K429" i="6"/>
  <c r="K433" i="6"/>
  <c r="K437" i="6"/>
  <c r="K443" i="6"/>
  <c r="K447" i="6"/>
  <c r="K406" i="6"/>
  <c r="K410" i="6"/>
  <c r="K414" i="6"/>
  <c r="K418" i="6"/>
  <c r="K422" i="6"/>
  <c r="K426" i="6"/>
  <c r="K430" i="6"/>
  <c r="K434" i="6"/>
  <c r="K438" i="6"/>
  <c r="K444" i="6"/>
  <c r="K407" i="6"/>
  <c r="K411" i="6"/>
  <c r="K415" i="6"/>
  <c r="K419" i="6"/>
  <c r="K423" i="6"/>
  <c r="K427" i="6"/>
  <c r="K431" i="6"/>
  <c r="K435" i="6"/>
  <c r="K439" i="6"/>
  <c r="O441" i="6"/>
  <c r="O445" i="6"/>
  <c r="O404" i="6"/>
  <c r="O408" i="6"/>
  <c r="O412" i="6"/>
  <c r="O416" i="6"/>
  <c r="O420" i="6"/>
  <c r="O424" i="6"/>
  <c r="O428" i="6"/>
  <c r="O432" i="6"/>
  <c r="O436" i="6"/>
  <c r="O440" i="6"/>
  <c r="O442" i="6"/>
  <c r="O446" i="6"/>
  <c r="O405" i="6"/>
  <c r="O409" i="6"/>
  <c r="O413" i="6"/>
  <c r="O417" i="6"/>
  <c r="O421" i="6"/>
  <c r="O425" i="6"/>
  <c r="O429" i="6"/>
  <c r="O433" i="6"/>
  <c r="O437" i="6"/>
  <c r="O443" i="6"/>
  <c r="O447" i="6"/>
  <c r="O406" i="6"/>
  <c r="O410" i="6"/>
  <c r="O414" i="6"/>
  <c r="O418" i="6"/>
  <c r="O422" i="6"/>
  <c r="O426" i="6"/>
  <c r="O430" i="6"/>
  <c r="O434" i="6"/>
  <c r="O438" i="6"/>
  <c r="O444" i="6"/>
  <c r="O407" i="6"/>
  <c r="O411" i="6"/>
  <c r="O415" i="6"/>
  <c r="O419" i="6"/>
  <c r="O423" i="6"/>
  <c r="O427" i="6"/>
  <c r="O431" i="6"/>
  <c r="O435" i="6"/>
  <c r="O439" i="6"/>
  <c r="L442" i="6"/>
  <c r="L446" i="6"/>
  <c r="L407" i="6"/>
  <c r="L411" i="6"/>
  <c r="L415" i="6"/>
  <c r="L419" i="6"/>
  <c r="L423" i="6"/>
  <c r="L427" i="6"/>
  <c r="L431" i="6"/>
  <c r="L435" i="6"/>
  <c r="L439" i="6"/>
  <c r="L443" i="6"/>
  <c r="L447" i="6"/>
  <c r="L404" i="6"/>
  <c r="L408" i="6"/>
  <c r="L412" i="6"/>
  <c r="L416" i="6"/>
  <c r="L420" i="6"/>
  <c r="L424" i="6"/>
  <c r="L428" i="6"/>
  <c r="L432" i="6"/>
  <c r="L436" i="6"/>
  <c r="L440" i="6"/>
  <c r="L444" i="6"/>
  <c r="L405" i="6"/>
  <c r="L409" i="6"/>
  <c r="L413" i="6"/>
  <c r="L417" i="6"/>
  <c r="L421" i="6"/>
  <c r="L425" i="6"/>
  <c r="L429" i="6"/>
  <c r="L433" i="6"/>
  <c r="L437" i="6"/>
  <c r="L441" i="6"/>
  <c r="L445" i="6"/>
  <c r="L406" i="6"/>
  <c r="L410" i="6"/>
  <c r="L414" i="6"/>
  <c r="L418" i="6"/>
  <c r="L422" i="6"/>
  <c r="L426" i="6"/>
  <c r="L430" i="6"/>
  <c r="L434" i="6"/>
  <c r="L438" i="6"/>
  <c r="M397" i="6"/>
  <c r="M401" i="6"/>
  <c r="M391" i="6"/>
  <c r="M395" i="6"/>
  <c r="M386" i="6"/>
  <c r="M398" i="6"/>
  <c r="M402" i="6"/>
  <c r="M388" i="6"/>
  <c r="M392" i="6"/>
  <c r="M383" i="6"/>
  <c r="M387" i="6"/>
  <c r="M399" i="6"/>
  <c r="M396" i="6"/>
  <c r="M393" i="6"/>
  <c r="M403" i="6"/>
  <c r="M385" i="6"/>
  <c r="M400" i="6"/>
  <c r="M394" i="6"/>
  <c r="M384" i="6"/>
  <c r="M389" i="6"/>
  <c r="M390" i="6"/>
  <c r="J397" i="6"/>
  <c r="J401" i="6"/>
  <c r="J391" i="6"/>
  <c r="J395" i="6"/>
  <c r="J385" i="6"/>
  <c r="J399" i="6"/>
  <c r="J398" i="6"/>
  <c r="J402" i="6"/>
  <c r="J388" i="6"/>
  <c r="J392" i="6"/>
  <c r="J386" i="6"/>
  <c r="J403" i="6"/>
  <c r="J393" i="6"/>
  <c r="J384" i="6"/>
  <c r="J387" i="6"/>
  <c r="J394" i="6"/>
  <c r="J383" i="6"/>
  <c r="J389" i="6"/>
  <c r="J390" i="6"/>
  <c r="J396" i="6"/>
  <c r="J400" i="6"/>
  <c r="N397" i="6"/>
  <c r="N401" i="6"/>
  <c r="N391" i="6"/>
  <c r="N395" i="6"/>
  <c r="N385" i="6"/>
  <c r="N398" i="6"/>
  <c r="N402" i="6"/>
  <c r="N388" i="6"/>
  <c r="N392" i="6"/>
  <c r="N386" i="6"/>
  <c r="N399" i="6"/>
  <c r="N393" i="6"/>
  <c r="N384" i="6"/>
  <c r="N383" i="6"/>
  <c r="N400" i="6"/>
  <c r="N394" i="6"/>
  <c r="N387" i="6"/>
  <c r="N403" i="6"/>
  <c r="N389" i="6"/>
  <c r="N396" i="6"/>
  <c r="N390" i="6"/>
  <c r="K397" i="6"/>
  <c r="K401" i="6"/>
  <c r="K391" i="6"/>
  <c r="K395" i="6"/>
  <c r="K384" i="6"/>
  <c r="K403" i="6"/>
  <c r="K398" i="6"/>
  <c r="K402" i="6"/>
  <c r="K388" i="6"/>
  <c r="K392" i="6"/>
  <c r="K385" i="6"/>
  <c r="K399" i="6"/>
  <c r="K396" i="6"/>
  <c r="K393" i="6"/>
  <c r="K383" i="6"/>
  <c r="K387" i="6"/>
  <c r="K400" i="6"/>
  <c r="K394" i="6"/>
  <c r="K386" i="6"/>
  <c r="K389" i="6"/>
  <c r="K390" i="6"/>
  <c r="O397" i="6"/>
  <c r="O401" i="6"/>
  <c r="O391" i="6"/>
  <c r="O395" i="6"/>
  <c r="O384" i="6"/>
  <c r="O398" i="6"/>
  <c r="O402" i="6"/>
  <c r="O388" i="6"/>
  <c r="O392" i="6"/>
  <c r="O385" i="6"/>
  <c r="O399" i="6"/>
  <c r="O393" i="6"/>
  <c r="O387" i="6"/>
  <c r="O403" i="6"/>
  <c r="O383" i="6"/>
  <c r="O386" i="6"/>
  <c r="O400" i="6"/>
  <c r="O394" i="6"/>
  <c r="O389" i="6"/>
  <c r="O396" i="6"/>
  <c r="O390" i="6"/>
  <c r="L397" i="6"/>
  <c r="L401" i="6"/>
  <c r="L391" i="6"/>
  <c r="L395" i="6"/>
  <c r="L383" i="6"/>
  <c r="L387" i="6"/>
  <c r="L403" i="6"/>
  <c r="L398" i="6"/>
  <c r="L402" i="6"/>
  <c r="L388" i="6"/>
  <c r="L392" i="6"/>
  <c r="L384" i="6"/>
  <c r="L399" i="6"/>
  <c r="L393" i="6"/>
  <c r="L386" i="6"/>
  <c r="L400" i="6"/>
  <c r="L394" i="6"/>
  <c r="L396" i="6"/>
  <c r="L389" i="6"/>
  <c r="L390" i="6"/>
  <c r="L385" i="6"/>
  <c r="N371" i="6"/>
  <c r="N368" i="6"/>
  <c r="N372" i="6"/>
  <c r="N373" i="6"/>
  <c r="N374" i="6"/>
  <c r="N375" i="6"/>
  <c r="N376" i="6"/>
  <c r="N377" i="6"/>
  <c r="N378" i="6"/>
  <c r="N379" i="6"/>
  <c r="N369" i="6"/>
  <c r="N381" i="6"/>
  <c r="N382" i="6"/>
  <c r="N380" i="6"/>
  <c r="N370" i="6"/>
  <c r="O370" i="6"/>
  <c r="O371" i="6"/>
  <c r="O372" i="6"/>
  <c r="O373" i="6"/>
  <c r="O374" i="6"/>
  <c r="O375" i="6"/>
  <c r="O376" i="6"/>
  <c r="O377" i="6"/>
  <c r="O378" i="6"/>
  <c r="O368" i="6"/>
  <c r="O380" i="6"/>
  <c r="O381" i="6"/>
  <c r="O382" i="6"/>
  <c r="O379" i="6"/>
  <c r="O369" i="6"/>
  <c r="J379" i="6"/>
  <c r="J368" i="6"/>
  <c r="J380" i="6"/>
  <c r="J381" i="6"/>
  <c r="J382" i="6"/>
  <c r="J372" i="6"/>
  <c r="J369" i="6"/>
  <c r="J374" i="6"/>
  <c r="J370" i="6"/>
  <c r="J371" i="6"/>
  <c r="J373" i="6"/>
  <c r="J375" i="6"/>
  <c r="J376" i="6"/>
  <c r="J377" i="6"/>
  <c r="J378" i="6"/>
  <c r="M372" i="6"/>
  <c r="M373" i="6"/>
  <c r="M374" i="6"/>
  <c r="M375" i="6"/>
  <c r="M376" i="6"/>
  <c r="M377" i="6"/>
  <c r="M378" i="6"/>
  <c r="M379" i="6"/>
  <c r="M368" i="6"/>
  <c r="M380" i="6"/>
  <c r="M381" i="6"/>
  <c r="M382" i="6"/>
  <c r="M369" i="6"/>
  <c r="M370" i="6"/>
  <c r="M371" i="6"/>
  <c r="K376" i="6"/>
  <c r="K377" i="6"/>
  <c r="K378" i="6"/>
  <c r="K379" i="6"/>
  <c r="K368" i="6"/>
  <c r="K380" i="6"/>
  <c r="K381" i="6"/>
  <c r="K382" i="6"/>
  <c r="K369" i="6"/>
  <c r="K370" i="6"/>
  <c r="K371" i="6"/>
  <c r="K372" i="6"/>
  <c r="K373" i="6"/>
  <c r="K374" i="6"/>
  <c r="K375" i="6"/>
  <c r="L375" i="6"/>
  <c r="L376" i="6"/>
  <c r="L377" i="6"/>
  <c r="L378" i="6"/>
  <c r="L370" i="6"/>
  <c r="L379" i="6"/>
  <c r="L368" i="6"/>
  <c r="L380" i="6"/>
  <c r="L381" i="6"/>
  <c r="L382" i="6"/>
  <c r="L369" i="6"/>
  <c r="L371" i="6"/>
  <c r="L374" i="6"/>
  <c r="L372" i="6"/>
  <c r="L373" i="6"/>
  <c r="J252" i="6"/>
  <c r="N252" i="6"/>
  <c r="M252" i="6"/>
  <c r="L252" i="6"/>
  <c r="AC13" i="3"/>
  <c r="AC281" i="3"/>
  <c r="C84" i="2"/>
  <c r="AC105" i="3"/>
  <c r="AC153" i="3"/>
  <c r="AC233" i="3"/>
  <c r="AC133" i="3"/>
  <c r="AC189" i="3"/>
  <c r="AC361" i="3"/>
  <c r="AC389" i="3"/>
  <c r="C94" i="2"/>
  <c r="AC157" i="3"/>
  <c r="AC6" i="3"/>
  <c r="AC61" i="3"/>
  <c r="AC73" i="3"/>
  <c r="AC317" i="3"/>
  <c r="AC9" i="3"/>
  <c r="AC137" i="3"/>
  <c r="AC249" i="3"/>
  <c r="AC265" i="3"/>
  <c r="AC14" i="3"/>
  <c r="AC93" i="3"/>
  <c r="AC201" i="3"/>
  <c r="AC221" i="3"/>
  <c r="AC377" i="3"/>
  <c r="AC393" i="3"/>
  <c r="AC21" i="3"/>
  <c r="AC29" i="3"/>
  <c r="AC57" i="3"/>
  <c r="AC285" i="3"/>
  <c r="AC313" i="3"/>
  <c r="AC121" i="3"/>
  <c r="AC185" i="3"/>
  <c r="AC349" i="3"/>
  <c r="AC22" i="3"/>
  <c r="AC85" i="3"/>
  <c r="AC89" i="3"/>
  <c r="AC325" i="3"/>
  <c r="AC329" i="3"/>
  <c r="AC69" i="3"/>
  <c r="AC165" i="3"/>
  <c r="AC253" i="3"/>
  <c r="AC169" i="3"/>
  <c r="AC245" i="3"/>
  <c r="AC341" i="3"/>
  <c r="AC345" i="3"/>
  <c r="AC33" i="3"/>
  <c r="AC41" i="3"/>
  <c r="AC125" i="3"/>
  <c r="AC213" i="3"/>
  <c r="AC217" i="3"/>
  <c r="AC293" i="3"/>
  <c r="AC297" i="3"/>
  <c r="AC381" i="3"/>
  <c r="AC17" i="3"/>
  <c r="AC117" i="3"/>
  <c r="AC197" i="3"/>
  <c r="AC373" i="3"/>
  <c r="AC101" i="3"/>
  <c r="AC149" i="3"/>
  <c r="AC229" i="3"/>
  <c r="AC277" i="3"/>
  <c r="AC357" i="3"/>
  <c r="AC53" i="3"/>
  <c r="AC181" i="3"/>
  <c r="AC261" i="3"/>
  <c r="AC309" i="3"/>
  <c r="AC203" i="3"/>
  <c r="AC274" i="3"/>
  <c r="AC287" i="3"/>
  <c r="AC289" i="3"/>
  <c r="AC331" i="3"/>
  <c r="AC75" i="3"/>
  <c r="AC77" i="3"/>
  <c r="AC276" i="3"/>
  <c r="AC333" i="3"/>
  <c r="AC402" i="3"/>
  <c r="AC5" i="3"/>
  <c r="AC148" i="3"/>
  <c r="AC152" i="3"/>
  <c r="AC159" i="3"/>
  <c r="AC161" i="3"/>
  <c r="AC205" i="3"/>
  <c r="AC278" i="3"/>
  <c r="AC280" i="3"/>
  <c r="AC45" i="3"/>
  <c r="AC116" i="3"/>
  <c r="AC120" i="3"/>
  <c r="AC127" i="3"/>
  <c r="AC129" i="3"/>
  <c r="AC171" i="3"/>
  <c r="AC173" i="3"/>
  <c r="AC242" i="3"/>
  <c r="AC244" i="3"/>
  <c r="AC246" i="3"/>
  <c r="AC248" i="3"/>
  <c r="AC255" i="3"/>
  <c r="AC257" i="3"/>
  <c r="AC299" i="3"/>
  <c r="AC301" i="3"/>
  <c r="AC370" i="3"/>
  <c r="AC372" i="3"/>
  <c r="AC374" i="3"/>
  <c r="AC376" i="3"/>
  <c r="AC383" i="3"/>
  <c r="AC385" i="3"/>
  <c r="AC16" i="3"/>
  <c r="AC30" i="3"/>
  <c r="AC38" i="3"/>
  <c r="AC84" i="3"/>
  <c r="AC88" i="3"/>
  <c r="AC95" i="3"/>
  <c r="AC97" i="3"/>
  <c r="AC139" i="3"/>
  <c r="AC141" i="3"/>
  <c r="AC212" i="3"/>
  <c r="AC216" i="3"/>
  <c r="AC223" i="3"/>
  <c r="AC225" i="3"/>
  <c r="AC267" i="3"/>
  <c r="AC269" i="3"/>
  <c r="AC338" i="3"/>
  <c r="AC340" i="3"/>
  <c r="AC342" i="3"/>
  <c r="AC344" i="3"/>
  <c r="AC351" i="3"/>
  <c r="AC353" i="3"/>
  <c r="AC395" i="3"/>
  <c r="AC397" i="3"/>
  <c r="AC8" i="3"/>
  <c r="AC18" i="3"/>
  <c r="AC20" i="3"/>
  <c r="AC25" i="3"/>
  <c r="AC52" i="3"/>
  <c r="AC56" i="3"/>
  <c r="AC63" i="3"/>
  <c r="AC65" i="3"/>
  <c r="AC107" i="3"/>
  <c r="AC109" i="3"/>
  <c r="AC180" i="3"/>
  <c r="AC184" i="3"/>
  <c r="AC191" i="3"/>
  <c r="AC193" i="3"/>
  <c r="AC235" i="3"/>
  <c r="AC237" i="3"/>
  <c r="AC306" i="3"/>
  <c r="AC308" i="3"/>
  <c r="AC310" i="3"/>
  <c r="AC312" i="3"/>
  <c r="AC319" i="3"/>
  <c r="AC321" i="3"/>
  <c r="AC363" i="3"/>
  <c r="AC365" i="3"/>
  <c r="AC10" i="3"/>
  <c r="AC40" i="3"/>
  <c r="AC47" i="3"/>
  <c r="AC49" i="3"/>
  <c r="AC68" i="3"/>
  <c r="AC72" i="3"/>
  <c r="AC79" i="3"/>
  <c r="AC81" i="3"/>
  <c r="AC100" i="3"/>
  <c r="AC104" i="3"/>
  <c r="AC111" i="3"/>
  <c r="AC113" i="3"/>
  <c r="AC132" i="3"/>
  <c r="AC136" i="3"/>
  <c r="AC143" i="3"/>
  <c r="AC145" i="3"/>
  <c r="AC164" i="3"/>
  <c r="AC168" i="3"/>
  <c r="AC175" i="3"/>
  <c r="AC177" i="3"/>
  <c r="AC196" i="3"/>
  <c r="AC200" i="3"/>
  <c r="AC207" i="3"/>
  <c r="AC209" i="3"/>
  <c r="AC228" i="3"/>
  <c r="AC232" i="3"/>
  <c r="AC239" i="3"/>
  <c r="AC241" i="3"/>
  <c r="AC258" i="3"/>
  <c r="AC260" i="3"/>
  <c r="AC262" i="3"/>
  <c r="AC264" i="3"/>
  <c r="AC271" i="3"/>
  <c r="AC273" i="3"/>
  <c r="AC290" i="3"/>
  <c r="AC292" i="3"/>
  <c r="AC294" i="3"/>
  <c r="AC296" i="3"/>
  <c r="AC303" i="3"/>
  <c r="AC305" i="3"/>
  <c r="AC322" i="3"/>
  <c r="AC324" i="3"/>
  <c r="AC326" i="3"/>
  <c r="AC328" i="3"/>
  <c r="AC335" i="3"/>
  <c r="AC337" i="3"/>
  <c r="AC354" i="3"/>
  <c r="AC356" i="3"/>
  <c r="AC358" i="3"/>
  <c r="AC360" i="3"/>
  <c r="AC367" i="3"/>
  <c r="AC369" i="3"/>
  <c r="AC386" i="3"/>
  <c r="AC388" i="3"/>
  <c r="AC390" i="3"/>
  <c r="AC392" i="3"/>
  <c r="AC399" i="3"/>
  <c r="AC401" i="3"/>
  <c r="AC4" i="3"/>
  <c r="AC26" i="3"/>
  <c r="AC28" i="3"/>
  <c r="AC37" i="3"/>
  <c r="AC59" i="3"/>
  <c r="AC91" i="3"/>
  <c r="AC123" i="3"/>
  <c r="AC155" i="3"/>
  <c r="AC187" i="3"/>
  <c r="AC219" i="3"/>
  <c r="AC251" i="3"/>
  <c r="AC283" i="3"/>
  <c r="AC315" i="3"/>
  <c r="AC347" i="3"/>
  <c r="AC379" i="3"/>
  <c r="AC12" i="3"/>
  <c r="AC32" i="3"/>
  <c r="AC42" i="3"/>
  <c r="AC44" i="3"/>
  <c r="AC51" i="3"/>
  <c r="AC60" i="3"/>
  <c r="AC67" i="3"/>
  <c r="AC76" i="3"/>
  <c r="AC83" i="3"/>
  <c r="AC92" i="3"/>
  <c r="AC99" i="3"/>
  <c r="AC108" i="3"/>
  <c r="AC115" i="3"/>
  <c r="AC124" i="3"/>
  <c r="AC131" i="3"/>
  <c r="AC140" i="3"/>
  <c r="AC147" i="3"/>
  <c r="AC156" i="3"/>
  <c r="AC163" i="3"/>
  <c r="AC172" i="3"/>
  <c r="AC179" i="3"/>
  <c r="AC188" i="3"/>
  <c r="AC195" i="3"/>
  <c r="AC204" i="3"/>
  <c r="AC211" i="3"/>
  <c r="AC220" i="3"/>
  <c r="AC227" i="3"/>
  <c r="AC234" i="3"/>
  <c r="AC236" i="3"/>
  <c r="AC243" i="3"/>
  <c r="AC250" i="3"/>
  <c r="AC252" i="3"/>
  <c r="AC259" i="3"/>
  <c r="AC266" i="3"/>
  <c r="AC268" i="3"/>
  <c r="AC275" i="3"/>
  <c r="AC282" i="3"/>
  <c r="AC284" i="3"/>
  <c r="AC291" i="3"/>
  <c r="AC298" i="3"/>
  <c r="AC300" i="3"/>
  <c r="AC307" i="3"/>
  <c r="AC314" i="3"/>
  <c r="AC316" i="3"/>
  <c r="AC323" i="3"/>
  <c r="AC330" i="3"/>
  <c r="AC332" i="3"/>
  <c r="AC339" i="3"/>
  <c r="AC346" i="3"/>
  <c r="AC348" i="3"/>
  <c r="AC355" i="3"/>
  <c r="AC362" i="3"/>
  <c r="AC364" i="3"/>
  <c r="AC371" i="3"/>
  <c r="AC378" i="3"/>
  <c r="AC380" i="3"/>
  <c r="AC387" i="3"/>
  <c r="AC394" i="3"/>
  <c r="AC396" i="3"/>
  <c r="AC24" i="3"/>
  <c r="AC34" i="3"/>
  <c r="AC36" i="3"/>
  <c r="AC48" i="3"/>
  <c r="AC55" i="3"/>
  <c r="AC64" i="3"/>
  <c r="AC71" i="3"/>
  <c r="AC80" i="3"/>
  <c r="AC87" i="3"/>
  <c r="AC96" i="3"/>
  <c r="AC103" i="3"/>
  <c r="AC112" i="3"/>
  <c r="AC119" i="3"/>
  <c r="AC128" i="3"/>
  <c r="AC135" i="3"/>
  <c r="AC144" i="3"/>
  <c r="AC151" i="3"/>
  <c r="AC160" i="3"/>
  <c r="AC167" i="3"/>
  <c r="AC176" i="3"/>
  <c r="AC183" i="3"/>
  <c r="AC192" i="3"/>
  <c r="AC199" i="3"/>
  <c r="AC208" i="3"/>
  <c r="AC215" i="3"/>
  <c r="AC224" i="3"/>
  <c r="AC231" i="3"/>
  <c r="AC238" i="3"/>
  <c r="AC240" i="3"/>
  <c r="AC247" i="3"/>
  <c r="AC254" i="3"/>
  <c r="AC256" i="3"/>
  <c r="AC263" i="3"/>
  <c r="AC270" i="3"/>
  <c r="AC272" i="3"/>
  <c r="AC279" i="3"/>
  <c r="AC286" i="3"/>
  <c r="AC288" i="3"/>
  <c r="AC295" i="3"/>
  <c r="AC302" i="3"/>
  <c r="AC304" i="3"/>
  <c r="AC311" i="3"/>
  <c r="AC318" i="3"/>
  <c r="AC320" i="3"/>
  <c r="AC327" i="3"/>
  <c r="AC334" i="3"/>
  <c r="AC336" i="3"/>
  <c r="AC343" i="3"/>
  <c r="AC350" i="3"/>
  <c r="AC352" i="3"/>
  <c r="AC359" i="3"/>
  <c r="AC366" i="3"/>
  <c r="AC368" i="3"/>
  <c r="AC375" i="3"/>
  <c r="AC382" i="3"/>
  <c r="AC384" i="3"/>
  <c r="AC391" i="3"/>
  <c r="AC398" i="3"/>
  <c r="AC400" i="3"/>
  <c r="K367" i="6"/>
  <c r="K363" i="6"/>
  <c r="K359" i="6"/>
  <c r="K355" i="6"/>
  <c r="K351" i="6"/>
  <c r="K347" i="6"/>
  <c r="K343" i="6"/>
  <c r="K339" i="6"/>
  <c r="K335" i="6"/>
  <c r="K331" i="6"/>
  <c r="K327" i="6"/>
  <c r="K323" i="6"/>
  <c r="K319" i="6"/>
  <c r="K315" i="6"/>
  <c r="K311" i="6"/>
  <c r="K307" i="6"/>
  <c r="K303" i="6"/>
  <c r="K299" i="6"/>
  <c r="K295" i="6"/>
  <c r="K291" i="6"/>
  <c r="K287" i="6"/>
  <c r="K283" i="6"/>
  <c r="K279" i="6"/>
  <c r="K275" i="6"/>
  <c r="K271" i="6"/>
  <c r="K267" i="6"/>
  <c r="K263" i="6"/>
  <c r="K259" i="6"/>
  <c r="K255" i="6"/>
  <c r="K364" i="6"/>
  <c r="K360" i="6"/>
  <c r="K356" i="6"/>
  <c r="K352" i="6"/>
  <c r="K348" i="6"/>
  <c r="K344" i="6"/>
  <c r="K340" i="6"/>
  <c r="K336" i="6"/>
  <c r="K332" i="6"/>
  <c r="K328" i="6"/>
  <c r="K324" i="6"/>
  <c r="K320" i="6"/>
  <c r="K316" i="6"/>
  <c r="K312" i="6"/>
  <c r="K308" i="6"/>
  <c r="K304" i="6"/>
  <c r="K300" i="6"/>
  <c r="K296" i="6"/>
  <c r="K292" i="6"/>
  <c r="K288" i="6"/>
  <c r="K284" i="6"/>
  <c r="K280" i="6"/>
  <c r="K276" i="6"/>
  <c r="K272" i="6"/>
  <c r="K268" i="6"/>
  <c r="K264" i="6"/>
  <c r="K260" i="6"/>
  <c r="K256" i="6"/>
  <c r="K365" i="6"/>
  <c r="K361" i="6"/>
  <c r="K357" i="6"/>
  <c r="K353" i="6"/>
  <c r="K349" i="6"/>
  <c r="K345" i="6"/>
  <c r="K341" i="6"/>
  <c r="K337" i="6"/>
  <c r="K333" i="6"/>
  <c r="K329" i="6"/>
  <c r="K325" i="6"/>
  <c r="K321" i="6"/>
  <c r="K317" i="6"/>
  <c r="K313" i="6"/>
  <c r="K309" i="6"/>
  <c r="K305" i="6"/>
  <c r="K301" i="6"/>
  <c r="K297" i="6"/>
  <c r="K293" i="6"/>
  <c r="K289" i="6"/>
  <c r="K285" i="6"/>
  <c r="K281" i="6"/>
  <c r="K277" i="6"/>
  <c r="K273" i="6"/>
  <c r="K269" i="6"/>
  <c r="K265" i="6"/>
  <c r="K261" i="6"/>
  <c r="K257" i="6"/>
  <c r="K253" i="6"/>
  <c r="K366" i="6"/>
  <c r="K362" i="6"/>
  <c r="K358" i="6"/>
  <c r="K354" i="6"/>
  <c r="K350" i="6"/>
  <c r="K346" i="6"/>
  <c r="K342" i="6"/>
  <c r="K338" i="6"/>
  <c r="K334" i="6"/>
  <c r="K330" i="6"/>
  <c r="K326" i="6"/>
  <c r="K322" i="6"/>
  <c r="K318" i="6"/>
  <c r="K314" i="6"/>
  <c r="K310" i="6"/>
  <c r="K306" i="6"/>
  <c r="K302" i="6"/>
  <c r="K298" i="6"/>
  <c r="K294" i="6"/>
  <c r="K290" i="6"/>
  <c r="K286" i="6"/>
  <c r="K282" i="6"/>
  <c r="K278" i="6"/>
  <c r="K274" i="6"/>
  <c r="K270" i="6"/>
  <c r="K266" i="6"/>
  <c r="K262" i="6"/>
  <c r="K258" i="6"/>
  <c r="K254" i="6"/>
  <c r="O367" i="6"/>
  <c r="O363" i="6"/>
  <c r="O359" i="6"/>
  <c r="O355" i="6"/>
  <c r="O351" i="6"/>
  <c r="O347" i="6"/>
  <c r="O343" i="6"/>
  <c r="O339" i="6"/>
  <c r="O335" i="6"/>
  <c r="O331" i="6"/>
  <c r="O327" i="6"/>
  <c r="O323" i="6"/>
  <c r="O319" i="6"/>
  <c r="O315" i="6"/>
  <c r="O311" i="6"/>
  <c r="O307" i="6"/>
  <c r="O303" i="6"/>
  <c r="O299" i="6"/>
  <c r="O295" i="6"/>
  <c r="O291" i="6"/>
  <c r="O287" i="6"/>
  <c r="O283" i="6"/>
  <c r="O279" i="6"/>
  <c r="O275" i="6"/>
  <c r="O271" i="6"/>
  <c r="O267" i="6"/>
  <c r="O263" i="6"/>
  <c r="O259" i="6"/>
  <c r="O255" i="6"/>
  <c r="O364" i="6"/>
  <c r="O360" i="6"/>
  <c r="O356" i="6"/>
  <c r="O352" i="6"/>
  <c r="O348" i="6"/>
  <c r="O344" i="6"/>
  <c r="O340" i="6"/>
  <c r="O336" i="6"/>
  <c r="O332" i="6"/>
  <c r="O328" i="6"/>
  <c r="O324" i="6"/>
  <c r="O320" i="6"/>
  <c r="O316" i="6"/>
  <c r="O312" i="6"/>
  <c r="O308" i="6"/>
  <c r="O304" i="6"/>
  <c r="O300" i="6"/>
  <c r="O296" i="6"/>
  <c r="O292" i="6"/>
  <c r="O288" i="6"/>
  <c r="O284" i="6"/>
  <c r="O280" i="6"/>
  <c r="O276" i="6"/>
  <c r="O272" i="6"/>
  <c r="O268" i="6"/>
  <c r="O264" i="6"/>
  <c r="O260" i="6"/>
  <c r="O256" i="6"/>
  <c r="O365" i="6"/>
  <c r="O361" i="6"/>
  <c r="O357" i="6"/>
  <c r="O353" i="6"/>
  <c r="O349" i="6"/>
  <c r="O345" i="6"/>
  <c r="O341" i="6"/>
  <c r="O337" i="6"/>
  <c r="O333" i="6"/>
  <c r="O329" i="6"/>
  <c r="O325" i="6"/>
  <c r="O321" i="6"/>
  <c r="O317" i="6"/>
  <c r="O313" i="6"/>
  <c r="O309" i="6"/>
  <c r="O305" i="6"/>
  <c r="O301" i="6"/>
  <c r="O297" i="6"/>
  <c r="O293" i="6"/>
  <c r="O289" i="6"/>
  <c r="O285" i="6"/>
  <c r="O281" i="6"/>
  <c r="O277" i="6"/>
  <c r="O273" i="6"/>
  <c r="O269" i="6"/>
  <c r="O265" i="6"/>
  <c r="O261" i="6"/>
  <c r="O257" i="6"/>
  <c r="O253" i="6"/>
  <c r="O366" i="6"/>
  <c r="O362" i="6"/>
  <c r="O358" i="6"/>
  <c r="O354" i="6"/>
  <c r="O350" i="6"/>
  <c r="O346" i="6"/>
  <c r="O342" i="6"/>
  <c r="O338" i="6"/>
  <c r="O334" i="6"/>
  <c r="O330" i="6"/>
  <c r="O326" i="6"/>
  <c r="O322" i="6"/>
  <c r="O318" i="6"/>
  <c r="O314" i="6"/>
  <c r="O310" i="6"/>
  <c r="O306" i="6"/>
  <c r="O302" i="6"/>
  <c r="O298" i="6"/>
  <c r="O294" i="6"/>
  <c r="O290" i="6"/>
  <c r="O286" i="6"/>
  <c r="O282" i="6"/>
  <c r="O278" i="6"/>
  <c r="O274" i="6"/>
  <c r="O270" i="6"/>
  <c r="O266" i="6"/>
  <c r="O262" i="6"/>
  <c r="O258" i="6"/>
  <c r="O254" i="6"/>
  <c r="K3" i="6"/>
  <c r="O3" i="6"/>
  <c r="L4" i="6"/>
  <c r="M5" i="6"/>
  <c r="J6" i="6"/>
  <c r="N6" i="6"/>
  <c r="K7" i="6"/>
  <c r="O7" i="6"/>
  <c r="L8" i="6"/>
  <c r="M9" i="6"/>
  <c r="J10" i="6"/>
  <c r="N10" i="6"/>
  <c r="K11" i="6"/>
  <c r="O11" i="6"/>
  <c r="L12" i="6"/>
  <c r="M13" i="6"/>
  <c r="J14" i="6"/>
  <c r="N14" i="6"/>
  <c r="K15" i="6"/>
  <c r="O15" i="6"/>
  <c r="L16" i="6"/>
  <c r="M17" i="6"/>
  <c r="J18" i="6"/>
  <c r="N18" i="6"/>
  <c r="K19" i="6"/>
  <c r="O19" i="6"/>
  <c r="L20" i="6"/>
  <c r="M21" i="6"/>
  <c r="J22" i="6"/>
  <c r="N22" i="6"/>
  <c r="K23" i="6"/>
  <c r="O23" i="6"/>
  <c r="L24" i="6"/>
  <c r="M25" i="6"/>
  <c r="J26" i="6"/>
  <c r="N26" i="6"/>
  <c r="K27" i="6"/>
  <c r="O27" i="6"/>
  <c r="L28" i="6"/>
  <c r="M29" i="6"/>
  <c r="J30" i="6"/>
  <c r="N30" i="6"/>
  <c r="K31" i="6"/>
  <c r="O31" i="6"/>
  <c r="L32" i="6"/>
  <c r="M33" i="6"/>
  <c r="J34" i="6"/>
  <c r="N34" i="6"/>
  <c r="K35" i="6"/>
  <c r="O35" i="6"/>
  <c r="L36" i="6"/>
  <c r="M37" i="6"/>
  <c r="J38" i="6"/>
  <c r="N38" i="6"/>
  <c r="K39" i="6"/>
  <c r="O39" i="6"/>
  <c r="L40" i="6"/>
  <c r="M41" i="6"/>
  <c r="J42" i="6"/>
  <c r="N42" i="6"/>
  <c r="K43" i="6"/>
  <c r="O43" i="6"/>
  <c r="L44" i="6"/>
  <c r="M45" i="6"/>
  <c r="J46" i="6"/>
  <c r="N46" i="6"/>
  <c r="K47" i="6"/>
  <c r="O47" i="6"/>
  <c r="L48" i="6"/>
  <c r="M49" i="6"/>
  <c r="J50" i="6"/>
  <c r="N50" i="6"/>
  <c r="K51" i="6"/>
  <c r="O51" i="6"/>
  <c r="L52" i="6"/>
  <c r="M53" i="6"/>
  <c r="J54" i="6"/>
  <c r="N54" i="6"/>
  <c r="K55" i="6"/>
  <c r="O55" i="6"/>
  <c r="L56" i="6"/>
  <c r="M57" i="6"/>
  <c r="J58" i="6"/>
  <c r="N58" i="6"/>
  <c r="K59" i="6"/>
  <c r="O59" i="6"/>
  <c r="L60" i="6"/>
  <c r="M61" i="6"/>
  <c r="J62" i="6"/>
  <c r="N62" i="6"/>
  <c r="K63" i="6"/>
  <c r="O63" i="6"/>
  <c r="L64" i="6"/>
  <c r="M65" i="6"/>
  <c r="J66" i="6"/>
  <c r="N66" i="6"/>
  <c r="K67" i="6"/>
  <c r="O67" i="6"/>
  <c r="L68" i="6"/>
  <c r="M69" i="6"/>
  <c r="J70" i="6"/>
  <c r="N70" i="6"/>
  <c r="K71" i="6"/>
  <c r="O71" i="6"/>
  <c r="L72" i="6"/>
  <c r="M73" i="6"/>
  <c r="J74" i="6"/>
  <c r="N74" i="6"/>
  <c r="K75" i="6"/>
  <c r="O75" i="6"/>
  <c r="L76" i="6"/>
  <c r="M77" i="6"/>
  <c r="J78" i="6"/>
  <c r="N78" i="6"/>
  <c r="K79" i="6"/>
  <c r="O79" i="6"/>
  <c r="L80" i="6"/>
  <c r="M81" i="6"/>
  <c r="J82" i="6"/>
  <c r="N82" i="6"/>
  <c r="K83" i="6"/>
  <c r="O83" i="6"/>
  <c r="L84" i="6"/>
  <c r="M85" i="6"/>
  <c r="J86" i="6"/>
  <c r="N86" i="6"/>
  <c r="K87" i="6"/>
  <c r="O87" i="6"/>
  <c r="L88" i="6"/>
  <c r="M89" i="6"/>
  <c r="J90" i="6"/>
  <c r="N90" i="6"/>
  <c r="K91" i="6"/>
  <c r="O91" i="6"/>
  <c r="L92" i="6"/>
  <c r="M93" i="6"/>
  <c r="J94" i="6"/>
  <c r="N94" i="6"/>
  <c r="K95" i="6"/>
  <c r="O95" i="6"/>
  <c r="L96" i="6"/>
  <c r="M97" i="6"/>
  <c r="J98" i="6"/>
  <c r="N98" i="6"/>
  <c r="K99" i="6"/>
  <c r="O99" i="6"/>
  <c r="L100" i="6"/>
  <c r="M101" i="6"/>
  <c r="J102" i="6"/>
  <c r="N102" i="6"/>
  <c r="K103" i="6"/>
  <c r="O103" i="6"/>
  <c r="L104" i="6"/>
  <c r="M105" i="6"/>
  <c r="J106" i="6"/>
  <c r="N106" i="6"/>
  <c r="K107" i="6"/>
  <c r="O107" i="6"/>
  <c r="L108" i="6"/>
  <c r="M109" i="6"/>
  <c r="J110" i="6"/>
  <c r="N110" i="6"/>
  <c r="K111" i="6"/>
  <c r="O111" i="6"/>
  <c r="L112" i="6"/>
  <c r="M113" i="6"/>
  <c r="J114" i="6"/>
  <c r="N114" i="6"/>
  <c r="K115" i="6"/>
  <c r="O115" i="6"/>
  <c r="L116" i="6"/>
  <c r="M117" i="6"/>
  <c r="J118" i="6"/>
  <c r="N118" i="6"/>
  <c r="K119" i="6"/>
  <c r="O119" i="6"/>
  <c r="L120" i="6"/>
  <c r="M121" i="6"/>
  <c r="J122" i="6"/>
  <c r="N122" i="6"/>
  <c r="K123" i="6"/>
  <c r="O123" i="6"/>
  <c r="L124" i="6"/>
  <c r="M125" i="6"/>
  <c r="J126" i="6"/>
  <c r="N126" i="6"/>
  <c r="K127" i="6"/>
  <c r="O127" i="6"/>
  <c r="L128" i="6"/>
  <c r="M129" i="6"/>
  <c r="J130" i="6"/>
  <c r="N130" i="6"/>
  <c r="K131" i="6"/>
  <c r="O131" i="6"/>
  <c r="L132" i="6"/>
  <c r="M133" i="6"/>
  <c r="J134" i="6"/>
  <c r="N134" i="6"/>
  <c r="K135" i="6"/>
  <c r="O135" i="6"/>
  <c r="L136" i="6"/>
  <c r="M137" i="6"/>
  <c r="J138" i="6"/>
  <c r="N138" i="6"/>
  <c r="K139" i="6"/>
  <c r="O139" i="6"/>
  <c r="L140" i="6"/>
  <c r="M141" i="6"/>
  <c r="J142" i="6"/>
  <c r="N142" i="6"/>
  <c r="K143" i="6"/>
  <c r="O143" i="6"/>
  <c r="L144" i="6"/>
  <c r="M145" i="6"/>
  <c r="L146" i="6"/>
  <c r="K147" i="6"/>
  <c r="O147" i="6"/>
  <c r="J148" i="6"/>
  <c r="N148" i="6"/>
  <c r="M149" i="6"/>
  <c r="L150" i="6"/>
  <c r="K151" i="6"/>
  <c r="O151" i="6"/>
  <c r="L152" i="6"/>
  <c r="M153" i="6"/>
  <c r="J154" i="6"/>
  <c r="N154" i="6"/>
  <c r="K155" i="6"/>
  <c r="O155" i="6"/>
  <c r="L156" i="6"/>
  <c r="M157" i="6"/>
  <c r="J158" i="6"/>
  <c r="N158" i="6"/>
  <c r="K159" i="6"/>
  <c r="O159" i="6"/>
  <c r="L160" i="6"/>
  <c r="M161" i="6"/>
  <c r="J162" i="6"/>
  <c r="N162" i="6"/>
  <c r="K163" i="6"/>
  <c r="O163" i="6"/>
  <c r="L164" i="6"/>
  <c r="M165" i="6"/>
  <c r="J166" i="6"/>
  <c r="N166" i="6"/>
  <c r="K167" i="6"/>
  <c r="O167" i="6"/>
  <c r="L168" i="6"/>
  <c r="M169" i="6"/>
  <c r="J170" i="6"/>
  <c r="N170" i="6"/>
  <c r="K171" i="6"/>
  <c r="O171" i="6"/>
  <c r="L172" i="6"/>
  <c r="M173" i="6"/>
  <c r="J174" i="6"/>
  <c r="N174" i="6"/>
  <c r="K175" i="6"/>
  <c r="O175" i="6"/>
  <c r="L176" i="6"/>
  <c r="M177" i="6"/>
  <c r="J178" i="6"/>
  <c r="N178" i="6"/>
  <c r="K179" i="6"/>
  <c r="O179" i="6"/>
  <c r="L180" i="6"/>
  <c r="M181" i="6"/>
  <c r="J182" i="6"/>
  <c r="N182" i="6"/>
  <c r="K183" i="6"/>
  <c r="O183" i="6"/>
  <c r="L184" i="6"/>
  <c r="M185" i="6"/>
  <c r="J186" i="6"/>
  <c r="N186" i="6"/>
  <c r="K187" i="6"/>
  <c r="O187" i="6"/>
  <c r="L188" i="6"/>
  <c r="M189" i="6"/>
  <c r="J190" i="6"/>
  <c r="N190" i="6"/>
  <c r="K191" i="6"/>
  <c r="O191" i="6"/>
  <c r="L192" i="6"/>
  <c r="M193" i="6"/>
  <c r="J194" i="6"/>
  <c r="N194" i="6"/>
  <c r="K195" i="6"/>
  <c r="O195" i="6"/>
  <c r="L196" i="6"/>
  <c r="M197" i="6"/>
  <c r="J198" i="6"/>
  <c r="N198" i="6"/>
  <c r="K199" i="6"/>
  <c r="O199" i="6"/>
  <c r="L200" i="6"/>
  <c r="M201" i="6"/>
  <c r="J202" i="6"/>
  <c r="N202" i="6"/>
  <c r="K203" i="6"/>
  <c r="O203" i="6"/>
  <c r="L204" i="6"/>
  <c r="M205" i="6"/>
  <c r="J206" i="6"/>
  <c r="N206" i="6"/>
  <c r="K207" i="6"/>
  <c r="O207" i="6"/>
  <c r="L208" i="6"/>
  <c r="M209" i="6"/>
  <c r="J210" i="6"/>
  <c r="N210" i="6"/>
  <c r="K211" i="6"/>
  <c r="O211" i="6"/>
  <c r="L212" i="6"/>
  <c r="M213" i="6"/>
  <c r="J214" i="6"/>
  <c r="N214" i="6"/>
  <c r="K215" i="6"/>
  <c r="O215" i="6"/>
  <c r="L216" i="6"/>
  <c r="M217" i="6"/>
  <c r="J218" i="6"/>
  <c r="N218" i="6"/>
  <c r="K219" i="6"/>
  <c r="O219" i="6"/>
  <c r="L220" i="6"/>
  <c r="M221" i="6"/>
  <c r="J222" i="6"/>
  <c r="N222" i="6"/>
  <c r="K223" i="6"/>
  <c r="O223" i="6"/>
  <c r="L224" i="6"/>
  <c r="M225" i="6"/>
  <c r="J226" i="6"/>
  <c r="N226" i="6"/>
  <c r="K227" i="6"/>
  <c r="O227" i="6"/>
  <c r="L228" i="6"/>
  <c r="M229" i="6"/>
  <c r="J230" i="6"/>
  <c r="N230" i="6"/>
  <c r="K231" i="6"/>
  <c r="O231" i="6"/>
  <c r="L232" i="6"/>
  <c r="M233" i="6"/>
  <c r="J234" i="6"/>
  <c r="N234" i="6"/>
  <c r="K235" i="6"/>
  <c r="O235" i="6"/>
  <c r="L236" i="6"/>
  <c r="M237" i="6"/>
  <c r="J238" i="6"/>
  <c r="N238" i="6"/>
  <c r="K239" i="6"/>
  <c r="O239" i="6"/>
  <c r="L240" i="6"/>
  <c r="M241" i="6"/>
  <c r="J242" i="6"/>
  <c r="N242" i="6"/>
  <c r="K243" i="6"/>
  <c r="O243" i="6"/>
  <c r="L244" i="6"/>
  <c r="M245" i="6"/>
  <c r="J246" i="6"/>
  <c r="N246" i="6"/>
  <c r="K247" i="6"/>
  <c r="O247" i="6"/>
  <c r="L248" i="6"/>
  <c r="M249" i="6"/>
  <c r="J250" i="6"/>
  <c r="N250" i="6"/>
  <c r="K251" i="6"/>
  <c r="O251" i="6"/>
  <c r="L364" i="6"/>
  <c r="L360" i="6"/>
  <c r="L356" i="6"/>
  <c r="L352" i="6"/>
  <c r="L348" i="6"/>
  <c r="L344" i="6"/>
  <c r="L340" i="6"/>
  <c r="L336" i="6"/>
  <c r="L332" i="6"/>
  <c r="L328" i="6"/>
  <c r="L324" i="6"/>
  <c r="L320" i="6"/>
  <c r="L316" i="6"/>
  <c r="L312" i="6"/>
  <c r="L308" i="6"/>
  <c r="L304" i="6"/>
  <c r="L300" i="6"/>
  <c r="L296" i="6"/>
  <c r="L292" i="6"/>
  <c r="L288" i="6"/>
  <c r="L284" i="6"/>
  <c r="L280" i="6"/>
  <c r="L276" i="6"/>
  <c r="L272" i="6"/>
  <c r="L268" i="6"/>
  <c r="L264" i="6"/>
  <c r="L260" i="6"/>
  <c r="L256" i="6"/>
  <c r="L365" i="6"/>
  <c r="L361" i="6"/>
  <c r="L357" i="6"/>
  <c r="L353" i="6"/>
  <c r="L349" i="6"/>
  <c r="L345" i="6"/>
  <c r="L341" i="6"/>
  <c r="L337" i="6"/>
  <c r="L333" i="6"/>
  <c r="L329" i="6"/>
  <c r="L325" i="6"/>
  <c r="L321" i="6"/>
  <c r="L317" i="6"/>
  <c r="L313" i="6"/>
  <c r="L309" i="6"/>
  <c r="L305" i="6"/>
  <c r="L301" i="6"/>
  <c r="L297" i="6"/>
  <c r="L293" i="6"/>
  <c r="L289" i="6"/>
  <c r="L285" i="6"/>
  <c r="L281" i="6"/>
  <c r="L277" i="6"/>
  <c r="L273" i="6"/>
  <c r="L269" i="6"/>
  <c r="L265" i="6"/>
  <c r="L261" i="6"/>
  <c r="L257" i="6"/>
  <c r="L253" i="6"/>
  <c r="L366" i="6"/>
  <c r="L362" i="6"/>
  <c r="L358" i="6"/>
  <c r="L354" i="6"/>
  <c r="L350" i="6"/>
  <c r="L346" i="6"/>
  <c r="L342" i="6"/>
  <c r="L338" i="6"/>
  <c r="L334" i="6"/>
  <c r="L330" i="6"/>
  <c r="L326" i="6"/>
  <c r="L322" i="6"/>
  <c r="L318" i="6"/>
  <c r="L314" i="6"/>
  <c r="L310" i="6"/>
  <c r="L306" i="6"/>
  <c r="L302" i="6"/>
  <c r="L298" i="6"/>
  <c r="L294" i="6"/>
  <c r="L290" i="6"/>
  <c r="L286" i="6"/>
  <c r="L282" i="6"/>
  <c r="L278" i="6"/>
  <c r="L274" i="6"/>
  <c r="L270" i="6"/>
  <c r="L266" i="6"/>
  <c r="L262" i="6"/>
  <c r="L258" i="6"/>
  <c r="L254" i="6"/>
  <c r="L367" i="6"/>
  <c r="L363" i="6"/>
  <c r="L359" i="6"/>
  <c r="L355" i="6"/>
  <c r="L351" i="6"/>
  <c r="L347" i="6"/>
  <c r="L343" i="6"/>
  <c r="L339" i="6"/>
  <c r="L335" i="6"/>
  <c r="L331" i="6"/>
  <c r="L327" i="6"/>
  <c r="L323" i="6"/>
  <c r="L319" i="6"/>
  <c r="L315" i="6"/>
  <c r="L311" i="6"/>
  <c r="L307" i="6"/>
  <c r="L303" i="6"/>
  <c r="L299" i="6"/>
  <c r="L295" i="6"/>
  <c r="L291" i="6"/>
  <c r="L287" i="6"/>
  <c r="L283" i="6"/>
  <c r="L279" i="6"/>
  <c r="L275" i="6"/>
  <c r="L271" i="6"/>
  <c r="L267" i="6"/>
  <c r="L263" i="6"/>
  <c r="L259" i="6"/>
  <c r="L255" i="6"/>
  <c r="L3" i="6"/>
  <c r="M4" i="6"/>
  <c r="J5" i="6"/>
  <c r="N5" i="6"/>
  <c r="K6" i="6"/>
  <c r="O6" i="6"/>
  <c r="L7" i="6"/>
  <c r="M8" i="6"/>
  <c r="J9" i="6"/>
  <c r="N9" i="6"/>
  <c r="K10" i="6"/>
  <c r="O10" i="6"/>
  <c r="L11" i="6"/>
  <c r="M12" i="6"/>
  <c r="J13" i="6"/>
  <c r="N13" i="6"/>
  <c r="K14" i="6"/>
  <c r="O14" i="6"/>
  <c r="L15" i="6"/>
  <c r="M16" i="6"/>
  <c r="J17" i="6"/>
  <c r="N17" i="6"/>
  <c r="K18" i="6"/>
  <c r="O18" i="6"/>
  <c r="L19" i="6"/>
  <c r="M20" i="6"/>
  <c r="J21" i="6"/>
  <c r="N21" i="6"/>
  <c r="K22" i="6"/>
  <c r="O22" i="6"/>
  <c r="L23" i="6"/>
  <c r="M24" i="6"/>
  <c r="J25" i="6"/>
  <c r="N25" i="6"/>
  <c r="K26" i="6"/>
  <c r="O26" i="6"/>
  <c r="L27" i="6"/>
  <c r="M28" i="6"/>
  <c r="J29" i="6"/>
  <c r="N29" i="6"/>
  <c r="K30" i="6"/>
  <c r="O30" i="6"/>
  <c r="L31" i="6"/>
  <c r="M32" i="6"/>
  <c r="J33" i="6"/>
  <c r="N33" i="6"/>
  <c r="K34" i="6"/>
  <c r="O34" i="6"/>
  <c r="L35" i="6"/>
  <c r="M36" i="6"/>
  <c r="J37" i="6"/>
  <c r="N37" i="6"/>
  <c r="K38" i="6"/>
  <c r="O38" i="6"/>
  <c r="L39" i="6"/>
  <c r="M40" i="6"/>
  <c r="J41" i="6"/>
  <c r="N41" i="6"/>
  <c r="K42" i="6"/>
  <c r="O42" i="6"/>
  <c r="L43" i="6"/>
  <c r="M44" i="6"/>
  <c r="J45" i="6"/>
  <c r="N45" i="6"/>
  <c r="K46" i="6"/>
  <c r="O46" i="6"/>
  <c r="L47" i="6"/>
  <c r="M48" i="6"/>
  <c r="J49" i="6"/>
  <c r="N49" i="6"/>
  <c r="K50" i="6"/>
  <c r="O50" i="6"/>
  <c r="L51" i="6"/>
  <c r="M52" i="6"/>
  <c r="J53" i="6"/>
  <c r="N53" i="6"/>
  <c r="K54" i="6"/>
  <c r="O54" i="6"/>
  <c r="L55" i="6"/>
  <c r="M56" i="6"/>
  <c r="J57" i="6"/>
  <c r="N57" i="6"/>
  <c r="K58" i="6"/>
  <c r="O58" i="6"/>
  <c r="L59" i="6"/>
  <c r="M60" i="6"/>
  <c r="J61" i="6"/>
  <c r="N61" i="6"/>
  <c r="K62" i="6"/>
  <c r="O62" i="6"/>
  <c r="L63" i="6"/>
  <c r="M64" i="6"/>
  <c r="J65" i="6"/>
  <c r="N65" i="6"/>
  <c r="K66" i="6"/>
  <c r="O66" i="6"/>
  <c r="L67" i="6"/>
  <c r="M68" i="6"/>
  <c r="J69" i="6"/>
  <c r="N69" i="6"/>
  <c r="K70" i="6"/>
  <c r="O70" i="6"/>
  <c r="L71" i="6"/>
  <c r="M72" i="6"/>
  <c r="J73" i="6"/>
  <c r="N73" i="6"/>
  <c r="K74" i="6"/>
  <c r="O74" i="6"/>
  <c r="L75" i="6"/>
  <c r="M76" i="6"/>
  <c r="J77" i="6"/>
  <c r="N77" i="6"/>
  <c r="K78" i="6"/>
  <c r="O78" i="6"/>
  <c r="L79" i="6"/>
  <c r="M80" i="6"/>
  <c r="J81" i="6"/>
  <c r="N81" i="6"/>
  <c r="K82" i="6"/>
  <c r="O82" i="6"/>
  <c r="L83" i="6"/>
  <c r="M84" i="6"/>
  <c r="J85" i="6"/>
  <c r="N85" i="6"/>
  <c r="K86" i="6"/>
  <c r="O86" i="6"/>
  <c r="L87" i="6"/>
  <c r="M88" i="6"/>
  <c r="J89" i="6"/>
  <c r="N89" i="6"/>
  <c r="K90" i="6"/>
  <c r="O90" i="6"/>
  <c r="L91" i="6"/>
  <c r="M92" i="6"/>
  <c r="J93" i="6"/>
  <c r="N93" i="6"/>
  <c r="K94" i="6"/>
  <c r="O94" i="6"/>
  <c r="L95" i="6"/>
  <c r="M96" i="6"/>
  <c r="J97" i="6"/>
  <c r="N97" i="6"/>
  <c r="K98" i="6"/>
  <c r="O98" i="6"/>
  <c r="L99" i="6"/>
  <c r="M100" i="6"/>
  <c r="J101" i="6"/>
  <c r="N101" i="6"/>
  <c r="K102" i="6"/>
  <c r="O102" i="6"/>
  <c r="L103" i="6"/>
  <c r="M104" i="6"/>
  <c r="J105" i="6"/>
  <c r="N105" i="6"/>
  <c r="K106" i="6"/>
  <c r="O106" i="6"/>
  <c r="L107" i="6"/>
  <c r="M108" i="6"/>
  <c r="J109" i="6"/>
  <c r="N109" i="6"/>
  <c r="K110" i="6"/>
  <c r="O110" i="6"/>
  <c r="L111" i="6"/>
  <c r="M112" i="6"/>
  <c r="J113" i="6"/>
  <c r="N113" i="6"/>
  <c r="K114" i="6"/>
  <c r="O114" i="6"/>
  <c r="L115" i="6"/>
  <c r="M116" i="6"/>
  <c r="J117" i="6"/>
  <c r="N117" i="6"/>
  <c r="K118" i="6"/>
  <c r="O118" i="6"/>
  <c r="L119" i="6"/>
  <c r="M120" i="6"/>
  <c r="J121" i="6"/>
  <c r="N121" i="6"/>
  <c r="K122" i="6"/>
  <c r="O122" i="6"/>
  <c r="L123" i="6"/>
  <c r="M124" i="6"/>
  <c r="J125" i="6"/>
  <c r="N125" i="6"/>
  <c r="K126" i="6"/>
  <c r="O126" i="6"/>
  <c r="L127" i="6"/>
  <c r="M128" i="6"/>
  <c r="J129" i="6"/>
  <c r="N129" i="6"/>
  <c r="K130" i="6"/>
  <c r="O130" i="6"/>
  <c r="L131" i="6"/>
  <c r="M132" i="6"/>
  <c r="J133" i="6"/>
  <c r="N133" i="6"/>
  <c r="K134" i="6"/>
  <c r="O134" i="6"/>
  <c r="L135" i="6"/>
  <c r="M136" i="6"/>
  <c r="J137" i="6"/>
  <c r="N137" i="6"/>
  <c r="K138" i="6"/>
  <c r="O138" i="6"/>
  <c r="L139" i="6"/>
  <c r="M140" i="6"/>
  <c r="J141" i="6"/>
  <c r="N141" i="6"/>
  <c r="K142" i="6"/>
  <c r="O142" i="6"/>
  <c r="L143" i="6"/>
  <c r="M144" i="6"/>
  <c r="J145" i="6"/>
  <c r="N145" i="6"/>
  <c r="M146" i="6"/>
  <c r="L147" i="6"/>
  <c r="K148" i="6"/>
  <c r="O148" i="6"/>
  <c r="J149" i="6"/>
  <c r="N149" i="6"/>
  <c r="M150" i="6"/>
  <c r="L151" i="6"/>
  <c r="M152" i="6"/>
  <c r="J153" i="6"/>
  <c r="N153" i="6"/>
  <c r="K154" i="6"/>
  <c r="O154" i="6"/>
  <c r="L155" i="6"/>
  <c r="M156" i="6"/>
  <c r="J157" i="6"/>
  <c r="N157" i="6"/>
  <c r="K158" i="6"/>
  <c r="O158" i="6"/>
  <c r="L159" i="6"/>
  <c r="M160" i="6"/>
  <c r="J161" i="6"/>
  <c r="N161" i="6"/>
  <c r="K162" i="6"/>
  <c r="O162" i="6"/>
  <c r="L163" i="6"/>
  <c r="M164" i="6"/>
  <c r="J165" i="6"/>
  <c r="N165" i="6"/>
  <c r="K166" i="6"/>
  <c r="O166" i="6"/>
  <c r="L167" i="6"/>
  <c r="M168" i="6"/>
  <c r="J169" i="6"/>
  <c r="N169" i="6"/>
  <c r="K170" i="6"/>
  <c r="O170" i="6"/>
  <c r="L171" i="6"/>
  <c r="M172" i="6"/>
  <c r="J173" i="6"/>
  <c r="N173" i="6"/>
  <c r="K174" i="6"/>
  <c r="O174" i="6"/>
  <c r="L175" i="6"/>
  <c r="M176" i="6"/>
  <c r="J177" i="6"/>
  <c r="N177" i="6"/>
  <c r="K178" i="6"/>
  <c r="O178" i="6"/>
  <c r="L179" i="6"/>
  <c r="M180" i="6"/>
  <c r="J181" i="6"/>
  <c r="N181" i="6"/>
  <c r="K182" i="6"/>
  <c r="O182" i="6"/>
  <c r="L183" i="6"/>
  <c r="M184" i="6"/>
  <c r="J185" i="6"/>
  <c r="N185" i="6"/>
  <c r="K186" i="6"/>
  <c r="O186" i="6"/>
  <c r="L187" i="6"/>
  <c r="M188" i="6"/>
  <c r="J189" i="6"/>
  <c r="N189" i="6"/>
  <c r="K190" i="6"/>
  <c r="O190" i="6"/>
  <c r="L191" i="6"/>
  <c r="M192" i="6"/>
  <c r="J193" i="6"/>
  <c r="N193" i="6"/>
  <c r="K194" i="6"/>
  <c r="O194" i="6"/>
  <c r="L195" i="6"/>
  <c r="M196" i="6"/>
  <c r="J197" i="6"/>
  <c r="N197" i="6"/>
  <c r="K198" i="6"/>
  <c r="O198" i="6"/>
  <c r="L199" i="6"/>
  <c r="M200" i="6"/>
  <c r="J201" i="6"/>
  <c r="N201" i="6"/>
  <c r="K202" i="6"/>
  <c r="O202" i="6"/>
  <c r="L203" i="6"/>
  <c r="M204" i="6"/>
  <c r="J205" i="6"/>
  <c r="N205" i="6"/>
  <c r="K206" i="6"/>
  <c r="O206" i="6"/>
  <c r="L207" i="6"/>
  <c r="M208" i="6"/>
  <c r="J209" i="6"/>
  <c r="N209" i="6"/>
  <c r="K210" i="6"/>
  <c r="O210" i="6"/>
  <c r="L211" i="6"/>
  <c r="M212" i="6"/>
  <c r="J213" i="6"/>
  <c r="N213" i="6"/>
  <c r="K214" i="6"/>
  <c r="O214" i="6"/>
  <c r="L215" i="6"/>
  <c r="M216" i="6"/>
  <c r="J217" i="6"/>
  <c r="N217" i="6"/>
  <c r="K218" i="6"/>
  <c r="O218" i="6"/>
  <c r="L219" i="6"/>
  <c r="M220" i="6"/>
  <c r="J221" i="6"/>
  <c r="N221" i="6"/>
  <c r="K222" i="6"/>
  <c r="O222" i="6"/>
  <c r="L223" i="6"/>
  <c r="M224" i="6"/>
  <c r="J225" i="6"/>
  <c r="N225" i="6"/>
  <c r="K226" i="6"/>
  <c r="O226" i="6"/>
  <c r="L227" i="6"/>
  <c r="M228" i="6"/>
  <c r="J229" i="6"/>
  <c r="N229" i="6"/>
  <c r="K230" i="6"/>
  <c r="O230" i="6"/>
  <c r="L231" i="6"/>
  <c r="M232" i="6"/>
  <c r="J233" i="6"/>
  <c r="N233" i="6"/>
  <c r="K234" i="6"/>
  <c r="O234" i="6"/>
  <c r="L235" i="6"/>
  <c r="M236" i="6"/>
  <c r="J237" i="6"/>
  <c r="N237" i="6"/>
  <c r="K238" i="6"/>
  <c r="O238" i="6"/>
  <c r="L239" i="6"/>
  <c r="M240" i="6"/>
  <c r="J241" i="6"/>
  <c r="N241" i="6"/>
  <c r="K242" i="6"/>
  <c r="O242" i="6"/>
  <c r="L243" i="6"/>
  <c r="M244" i="6"/>
  <c r="J245" i="6"/>
  <c r="N245" i="6"/>
  <c r="K246" i="6"/>
  <c r="O246" i="6"/>
  <c r="L247" i="6"/>
  <c r="M248" i="6"/>
  <c r="J249" i="6"/>
  <c r="N249" i="6"/>
  <c r="K250" i="6"/>
  <c r="O250" i="6"/>
  <c r="L251" i="6"/>
  <c r="M365" i="6"/>
  <c r="M361" i="6"/>
  <c r="M357" i="6"/>
  <c r="M353" i="6"/>
  <c r="M349" i="6"/>
  <c r="M345" i="6"/>
  <c r="M341" i="6"/>
  <c r="M337" i="6"/>
  <c r="M333" i="6"/>
  <c r="M329" i="6"/>
  <c r="M325" i="6"/>
  <c r="M321" i="6"/>
  <c r="M317" i="6"/>
  <c r="M313" i="6"/>
  <c r="M309" i="6"/>
  <c r="M305" i="6"/>
  <c r="M301" i="6"/>
  <c r="M297" i="6"/>
  <c r="M293" i="6"/>
  <c r="M289" i="6"/>
  <c r="M285" i="6"/>
  <c r="M281" i="6"/>
  <c r="M277" i="6"/>
  <c r="M273" i="6"/>
  <c r="M269" i="6"/>
  <c r="M265" i="6"/>
  <c r="M261" i="6"/>
  <c r="M257" i="6"/>
  <c r="M253" i="6"/>
  <c r="M366" i="6"/>
  <c r="M362" i="6"/>
  <c r="M358" i="6"/>
  <c r="M354" i="6"/>
  <c r="M350" i="6"/>
  <c r="M346" i="6"/>
  <c r="M342" i="6"/>
  <c r="M338" i="6"/>
  <c r="M334" i="6"/>
  <c r="M330" i="6"/>
  <c r="M326" i="6"/>
  <c r="M322" i="6"/>
  <c r="M318" i="6"/>
  <c r="M314" i="6"/>
  <c r="M310" i="6"/>
  <c r="M306" i="6"/>
  <c r="M302" i="6"/>
  <c r="M298" i="6"/>
  <c r="M294" i="6"/>
  <c r="M290" i="6"/>
  <c r="M286" i="6"/>
  <c r="M282" i="6"/>
  <c r="M278" i="6"/>
  <c r="M274" i="6"/>
  <c r="M270" i="6"/>
  <c r="M266" i="6"/>
  <c r="M262" i="6"/>
  <c r="M258" i="6"/>
  <c r="M254" i="6"/>
  <c r="M367" i="6"/>
  <c r="M363" i="6"/>
  <c r="M359" i="6"/>
  <c r="M355" i="6"/>
  <c r="M351" i="6"/>
  <c r="M347" i="6"/>
  <c r="M343" i="6"/>
  <c r="M339" i="6"/>
  <c r="M335" i="6"/>
  <c r="M331" i="6"/>
  <c r="M327" i="6"/>
  <c r="M323" i="6"/>
  <c r="M319" i="6"/>
  <c r="M315" i="6"/>
  <c r="M311" i="6"/>
  <c r="M307" i="6"/>
  <c r="M303" i="6"/>
  <c r="M299" i="6"/>
  <c r="M295" i="6"/>
  <c r="M291" i="6"/>
  <c r="M287" i="6"/>
  <c r="M283" i="6"/>
  <c r="M279" i="6"/>
  <c r="M275" i="6"/>
  <c r="M271" i="6"/>
  <c r="M267" i="6"/>
  <c r="M263" i="6"/>
  <c r="M259" i="6"/>
  <c r="M255" i="6"/>
  <c r="M364" i="6"/>
  <c r="M360" i="6"/>
  <c r="M356" i="6"/>
  <c r="M352" i="6"/>
  <c r="M348" i="6"/>
  <c r="M344" i="6"/>
  <c r="M340" i="6"/>
  <c r="M336" i="6"/>
  <c r="M332" i="6"/>
  <c r="M328" i="6"/>
  <c r="M324" i="6"/>
  <c r="M320" i="6"/>
  <c r="M316" i="6"/>
  <c r="M312" i="6"/>
  <c r="M308" i="6"/>
  <c r="M304" i="6"/>
  <c r="M300" i="6"/>
  <c r="M296" i="6"/>
  <c r="M292" i="6"/>
  <c r="M288" i="6"/>
  <c r="M284" i="6"/>
  <c r="M280" i="6"/>
  <c r="M276" i="6"/>
  <c r="M272" i="6"/>
  <c r="M268" i="6"/>
  <c r="M264" i="6"/>
  <c r="M260" i="6"/>
  <c r="M256" i="6"/>
  <c r="M3" i="6"/>
  <c r="J4" i="6"/>
  <c r="N4" i="6"/>
  <c r="K5" i="6"/>
  <c r="O5" i="6"/>
  <c r="L6" i="6"/>
  <c r="M7" i="6"/>
  <c r="J8" i="6"/>
  <c r="N8" i="6"/>
  <c r="K9" i="6"/>
  <c r="O9" i="6"/>
  <c r="L10" i="6"/>
  <c r="M11" i="6"/>
  <c r="J12" i="6"/>
  <c r="N12" i="6"/>
  <c r="K13" i="6"/>
  <c r="O13" i="6"/>
  <c r="L14" i="6"/>
  <c r="M15" i="6"/>
  <c r="J16" i="6"/>
  <c r="N16" i="6"/>
  <c r="K17" i="6"/>
  <c r="O17" i="6"/>
  <c r="L18" i="6"/>
  <c r="M19" i="6"/>
  <c r="J20" i="6"/>
  <c r="N20" i="6"/>
  <c r="K21" i="6"/>
  <c r="O21" i="6"/>
  <c r="L22" i="6"/>
  <c r="M23" i="6"/>
  <c r="J24" i="6"/>
  <c r="N24" i="6"/>
  <c r="K25" i="6"/>
  <c r="O25" i="6"/>
  <c r="L26" i="6"/>
  <c r="M27" i="6"/>
  <c r="J28" i="6"/>
  <c r="N28" i="6"/>
  <c r="K29" i="6"/>
  <c r="O29" i="6"/>
  <c r="L30" i="6"/>
  <c r="M31" i="6"/>
  <c r="J32" i="6"/>
  <c r="N32" i="6"/>
  <c r="K33" i="6"/>
  <c r="O33" i="6"/>
  <c r="L34" i="6"/>
  <c r="M35" i="6"/>
  <c r="J36" i="6"/>
  <c r="N36" i="6"/>
  <c r="K37" i="6"/>
  <c r="O37" i="6"/>
  <c r="L38" i="6"/>
  <c r="M39" i="6"/>
  <c r="J40" i="6"/>
  <c r="N40" i="6"/>
  <c r="K41" i="6"/>
  <c r="O41" i="6"/>
  <c r="L42" i="6"/>
  <c r="M43" i="6"/>
  <c r="J44" i="6"/>
  <c r="N44" i="6"/>
  <c r="K45" i="6"/>
  <c r="O45" i="6"/>
  <c r="L46" i="6"/>
  <c r="M47" i="6"/>
  <c r="J48" i="6"/>
  <c r="N48" i="6"/>
  <c r="K49" i="6"/>
  <c r="O49" i="6"/>
  <c r="L50" i="6"/>
  <c r="M51" i="6"/>
  <c r="J52" i="6"/>
  <c r="N52" i="6"/>
  <c r="K53" i="6"/>
  <c r="O53" i="6"/>
  <c r="L54" i="6"/>
  <c r="M55" i="6"/>
  <c r="J56" i="6"/>
  <c r="N56" i="6"/>
  <c r="K57" i="6"/>
  <c r="O57" i="6"/>
  <c r="L58" i="6"/>
  <c r="M59" i="6"/>
  <c r="J60" i="6"/>
  <c r="N60" i="6"/>
  <c r="K61" i="6"/>
  <c r="O61" i="6"/>
  <c r="L62" i="6"/>
  <c r="M63" i="6"/>
  <c r="J64" i="6"/>
  <c r="N64" i="6"/>
  <c r="K65" i="6"/>
  <c r="O65" i="6"/>
  <c r="L66" i="6"/>
  <c r="M67" i="6"/>
  <c r="J68" i="6"/>
  <c r="N68" i="6"/>
  <c r="K69" i="6"/>
  <c r="O69" i="6"/>
  <c r="L70" i="6"/>
  <c r="M71" i="6"/>
  <c r="J72" i="6"/>
  <c r="N72" i="6"/>
  <c r="K73" i="6"/>
  <c r="O73" i="6"/>
  <c r="L74" i="6"/>
  <c r="M75" i="6"/>
  <c r="J76" i="6"/>
  <c r="N76" i="6"/>
  <c r="K77" i="6"/>
  <c r="O77" i="6"/>
  <c r="L78" i="6"/>
  <c r="M79" i="6"/>
  <c r="J80" i="6"/>
  <c r="N80" i="6"/>
  <c r="K81" i="6"/>
  <c r="O81" i="6"/>
  <c r="L82" i="6"/>
  <c r="M83" i="6"/>
  <c r="J84" i="6"/>
  <c r="N84" i="6"/>
  <c r="K85" i="6"/>
  <c r="O85" i="6"/>
  <c r="L86" i="6"/>
  <c r="M87" i="6"/>
  <c r="J88" i="6"/>
  <c r="N88" i="6"/>
  <c r="K89" i="6"/>
  <c r="O89" i="6"/>
  <c r="L90" i="6"/>
  <c r="M91" i="6"/>
  <c r="J92" i="6"/>
  <c r="N92" i="6"/>
  <c r="K93" i="6"/>
  <c r="O93" i="6"/>
  <c r="L94" i="6"/>
  <c r="M95" i="6"/>
  <c r="J96" i="6"/>
  <c r="N96" i="6"/>
  <c r="K97" i="6"/>
  <c r="O97" i="6"/>
  <c r="L98" i="6"/>
  <c r="M99" i="6"/>
  <c r="J100" i="6"/>
  <c r="N100" i="6"/>
  <c r="K101" i="6"/>
  <c r="O101" i="6"/>
  <c r="L102" i="6"/>
  <c r="M103" i="6"/>
  <c r="J104" i="6"/>
  <c r="N104" i="6"/>
  <c r="K105" i="6"/>
  <c r="O105" i="6"/>
  <c r="L106" i="6"/>
  <c r="M107" i="6"/>
  <c r="J108" i="6"/>
  <c r="N108" i="6"/>
  <c r="K109" i="6"/>
  <c r="O109" i="6"/>
  <c r="L110" i="6"/>
  <c r="M111" i="6"/>
  <c r="J112" i="6"/>
  <c r="N112" i="6"/>
  <c r="K113" i="6"/>
  <c r="O113" i="6"/>
  <c r="L114" i="6"/>
  <c r="M115" i="6"/>
  <c r="J116" i="6"/>
  <c r="N116" i="6"/>
  <c r="K117" i="6"/>
  <c r="O117" i="6"/>
  <c r="L118" i="6"/>
  <c r="M119" i="6"/>
  <c r="J120" i="6"/>
  <c r="N120" i="6"/>
  <c r="K121" i="6"/>
  <c r="O121" i="6"/>
  <c r="L122" i="6"/>
  <c r="M123" i="6"/>
  <c r="J124" i="6"/>
  <c r="N124" i="6"/>
  <c r="K125" i="6"/>
  <c r="O125" i="6"/>
  <c r="L126" i="6"/>
  <c r="M127" i="6"/>
  <c r="J128" i="6"/>
  <c r="N128" i="6"/>
  <c r="K129" i="6"/>
  <c r="O129" i="6"/>
  <c r="L130" i="6"/>
  <c r="M131" i="6"/>
  <c r="J132" i="6"/>
  <c r="N132" i="6"/>
  <c r="K133" i="6"/>
  <c r="O133" i="6"/>
  <c r="L134" i="6"/>
  <c r="M135" i="6"/>
  <c r="J136" i="6"/>
  <c r="N136" i="6"/>
  <c r="K137" i="6"/>
  <c r="O137" i="6"/>
  <c r="L138" i="6"/>
  <c r="M139" i="6"/>
  <c r="J140" i="6"/>
  <c r="N140" i="6"/>
  <c r="K141" i="6"/>
  <c r="O141" i="6"/>
  <c r="L142" i="6"/>
  <c r="M143" i="6"/>
  <c r="J144" i="6"/>
  <c r="N144" i="6"/>
  <c r="K145" i="6"/>
  <c r="O145" i="6"/>
  <c r="J146" i="6"/>
  <c r="N146" i="6"/>
  <c r="M147" i="6"/>
  <c r="L148" i="6"/>
  <c r="K149" i="6"/>
  <c r="O149" i="6"/>
  <c r="J150" i="6"/>
  <c r="N150" i="6"/>
  <c r="M151" i="6"/>
  <c r="J152" i="6"/>
  <c r="N152" i="6"/>
  <c r="K153" i="6"/>
  <c r="O153" i="6"/>
  <c r="L154" i="6"/>
  <c r="M155" i="6"/>
  <c r="J156" i="6"/>
  <c r="N156" i="6"/>
  <c r="K157" i="6"/>
  <c r="O157" i="6"/>
  <c r="L158" i="6"/>
  <c r="M159" i="6"/>
  <c r="J160" i="6"/>
  <c r="N160" i="6"/>
  <c r="K161" i="6"/>
  <c r="O161" i="6"/>
  <c r="L162" i="6"/>
  <c r="M163" i="6"/>
  <c r="J164" i="6"/>
  <c r="N164" i="6"/>
  <c r="K165" i="6"/>
  <c r="O165" i="6"/>
  <c r="L166" i="6"/>
  <c r="M167" i="6"/>
  <c r="J168" i="6"/>
  <c r="N168" i="6"/>
  <c r="K169" i="6"/>
  <c r="O169" i="6"/>
  <c r="L170" i="6"/>
  <c r="M171" i="6"/>
  <c r="J172" i="6"/>
  <c r="N172" i="6"/>
  <c r="K173" i="6"/>
  <c r="O173" i="6"/>
  <c r="L174" i="6"/>
  <c r="M175" i="6"/>
  <c r="J176" i="6"/>
  <c r="N176" i="6"/>
  <c r="K177" i="6"/>
  <c r="O177" i="6"/>
  <c r="L178" i="6"/>
  <c r="M179" i="6"/>
  <c r="J180" i="6"/>
  <c r="N180" i="6"/>
  <c r="K181" i="6"/>
  <c r="O181" i="6"/>
  <c r="L182" i="6"/>
  <c r="M183" i="6"/>
  <c r="J184" i="6"/>
  <c r="N184" i="6"/>
  <c r="K185" i="6"/>
  <c r="O185" i="6"/>
  <c r="L186" i="6"/>
  <c r="M187" i="6"/>
  <c r="J188" i="6"/>
  <c r="N188" i="6"/>
  <c r="K189" i="6"/>
  <c r="O189" i="6"/>
  <c r="L190" i="6"/>
  <c r="M191" i="6"/>
  <c r="J192" i="6"/>
  <c r="N192" i="6"/>
  <c r="K193" i="6"/>
  <c r="O193" i="6"/>
  <c r="L194" i="6"/>
  <c r="M195" i="6"/>
  <c r="J196" i="6"/>
  <c r="N196" i="6"/>
  <c r="K197" i="6"/>
  <c r="O197" i="6"/>
  <c r="L198" i="6"/>
  <c r="M199" i="6"/>
  <c r="J200" i="6"/>
  <c r="N200" i="6"/>
  <c r="K201" i="6"/>
  <c r="O201" i="6"/>
  <c r="L202" i="6"/>
  <c r="M203" i="6"/>
  <c r="J204" i="6"/>
  <c r="N204" i="6"/>
  <c r="K205" i="6"/>
  <c r="O205" i="6"/>
  <c r="L206" i="6"/>
  <c r="M207" i="6"/>
  <c r="J208" i="6"/>
  <c r="N208" i="6"/>
  <c r="K209" i="6"/>
  <c r="O209" i="6"/>
  <c r="L210" i="6"/>
  <c r="M211" i="6"/>
  <c r="J212" i="6"/>
  <c r="N212" i="6"/>
  <c r="K213" i="6"/>
  <c r="O213" i="6"/>
  <c r="L214" i="6"/>
  <c r="M215" i="6"/>
  <c r="J216" i="6"/>
  <c r="N216" i="6"/>
  <c r="K217" i="6"/>
  <c r="O217" i="6"/>
  <c r="L218" i="6"/>
  <c r="M219" i="6"/>
  <c r="J220" i="6"/>
  <c r="N220" i="6"/>
  <c r="K221" i="6"/>
  <c r="O221" i="6"/>
  <c r="L222" i="6"/>
  <c r="M223" i="6"/>
  <c r="J224" i="6"/>
  <c r="N224" i="6"/>
  <c r="K225" i="6"/>
  <c r="O225" i="6"/>
  <c r="L226" i="6"/>
  <c r="M227" i="6"/>
  <c r="J228" i="6"/>
  <c r="N228" i="6"/>
  <c r="K229" i="6"/>
  <c r="O229" i="6"/>
  <c r="L230" i="6"/>
  <c r="M231" i="6"/>
  <c r="J232" i="6"/>
  <c r="N232" i="6"/>
  <c r="K233" i="6"/>
  <c r="O233" i="6"/>
  <c r="L234" i="6"/>
  <c r="M235" i="6"/>
  <c r="J236" i="6"/>
  <c r="N236" i="6"/>
  <c r="K237" i="6"/>
  <c r="O237" i="6"/>
  <c r="L238" i="6"/>
  <c r="M239" i="6"/>
  <c r="J240" i="6"/>
  <c r="N240" i="6"/>
  <c r="K241" i="6"/>
  <c r="O241" i="6"/>
  <c r="L242" i="6"/>
  <c r="M243" i="6"/>
  <c r="J244" i="6"/>
  <c r="N244" i="6"/>
  <c r="K245" i="6"/>
  <c r="O245" i="6"/>
  <c r="L246" i="6"/>
  <c r="M247" i="6"/>
  <c r="J248" i="6"/>
  <c r="N248" i="6"/>
  <c r="K249" i="6"/>
  <c r="O249" i="6"/>
  <c r="L250" i="6"/>
  <c r="M251" i="6"/>
  <c r="J366" i="6"/>
  <c r="J362" i="6"/>
  <c r="J358" i="6"/>
  <c r="J354" i="6"/>
  <c r="J350" i="6"/>
  <c r="J346" i="6"/>
  <c r="J342" i="6"/>
  <c r="J338" i="6"/>
  <c r="J334" i="6"/>
  <c r="J330" i="6"/>
  <c r="J326" i="6"/>
  <c r="J322" i="6"/>
  <c r="J318" i="6"/>
  <c r="J314" i="6"/>
  <c r="J310" i="6"/>
  <c r="J306" i="6"/>
  <c r="J302" i="6"/>
  <c r="J298" i="6"/>
  <c r="J294" i="6"/>
  <c r="J290" i="6"/>
  <c r="J286" i="6"/>
  <c r="J282" i="6"/>
  <c r="J278" i="6"/>
  <c r="J274" i="6"/>
  <c r="J270" i="6"/>
  <c r="J266" i="6"/>
  <c r="J262" i="6"/>
  <c r="J258" i="6"/>
  <c r="J254" i="6"/>
  <c r="J367" i="6"/>
  <c r="J363" i="6"/>
  <c r="J359" i="6"/>
  <c r="J355" i="6"/>
  <c r="J351" i="6"/>
  <c r="J347" i="6"/>
  <c r="J343" i="6"/>
  <c r="J339" i="6"/>
  <c r="J335" i="6"/>
  <c r="J331" i="6"/>
  <c r="J327" i="6"/>
  <c r="J323" i="6"/>
  <c r="J319" i="6"/>
  <c r="J315" i="6"/>
  <c r="J311" i="6"/>
  <c r="J307" i="6"/>
  <c r="J303" i="6"/>
  <c r="J299" i="6"/>
  <c r="J295" i="6"/>
  <c r="J291" i="6"/>
  <c r="J287" i="6"/>
  <c r="J283" i="6"/>
  <c r="J279" i="6"/>
  <c r="J275" i="6"/>
  <c r="J271" i="6"/>
  <c r="J267" i="6"/>
  <c r="J263" i="6"/>
  <c r="J259" i="6"/>
  <c r="J255" i="6"/>
  <c r="J364" i="6"/>
  <c r="J360" i="6"/>
  <c r="J356" i="6"/>
  <c r="J352" i="6"/>
  <c r="J348" i="6"/>
  <c r="J344" i="6"/>
  <c r="J340" i="6"/>
  <c r="J336" i="6"/>
  <c r="J332" i="6"/>
  <c r="J328" i="6"/>
  <c r="J324" i="6"/>
  <c r="J320" i="6"/>
  <c r="J316" i="6"/>
  <c r="J312" i="6"/>
  <c r="J308" i="6"/>
  <c r="J304" i="6"/>
  <c r="J300" i="6"/>
  <c r="J296" i="6"/>
  <c r="J292" i="6"/>
  <c r="J288" i="6"/>
  <c r="J284" i="6"/>
  <c r="J280" i="6"/>
  <c r="J276" i="6"/>
  <c r="J272" i="6"/>
  <c r="J268" i="6"/>
  <c r="J264" i="6"/>
  <c r="J260" i="6"/>
  <c r="J256" i="6"/>
  <c r="J365" i="6"/>
  <c r="J361" i="6"/>
  <c r="J357" i="6"/>
  <c r="J353" i="6"/>
  <c r="J349" i="6"/>
  <c r="J345" i="6"/>
  <c r="J341" i="6"/>
  <c r="J337" i="6"/>
  <c r="J333" i="6"/>
  <c r="J329" i="6"/>
  <c r="J325" i="6"/>
  <c r="J321" i="6"/>
  <c r="J317" i="6"/>
  <c r="J313" i="6"/>
  <c r="J309" i="6"/>
  <c r="J305" i="6"/>
  <c r="J301" i="6"/>
  <c r="J297" i="6"/>
  <c r="J293" i="6"/>
  <c r="J289" i="6"/>
  <c r="J285" i="6"/>
  <c r="J281" i="6"/>
  <c r="J277" i="6"/>
  <c r="J273" i="6"/>
  <c r="J269" i="6"/>
  <c r="J265" i="6"/>
  <c r="J261" i="6"/>
  <c r="J257" i="6"/>
  <c r="J253" i="6"/>
  <c r="N366" i="6"/>
  <c r="N362" i="6"/>
  <c r="N358" i="6"/>
  <c r="N354" i="6"/>
  <c r="N350" i="6"/>
  <c r="N346" i="6"/>
  <c r="N342" i="6"/>
  <c r="N338" i="6"/>
  <c r="N334" i="6"/>
  <c r="N330" i="6"/>
  <c r="N326" i="6"/>
  <c r="N322" i="6"/>
  <c r="N318" i="6"/>
  <c r="N314" i="6"/>
  <c r="N310" i="6"/>
  <c r="N306" i="6"/>
  <c r="N302" i="6"/>
  <c r="N298" i="6"/>
  <c r="N294" i="6"/>
  <c r="N290" i="6"/>
  <c r="N286" i="6"/>
  <c r="N282" i="6"/>
  <c r="N278" i="6"/>
  <c r="N274" i="6"/>
  <c r="N270" i="6"/>
  <c r="N266" i="6"/>
  <c r="N262" i="6"/>
  <c r="N258" i="6"/>
  <c r="N254" i="6"/>
  <c r="N367" i="6"/>
  <c r="N363" i="6"/>
  <c r="N359" i="6"/>
  <c r="N355" i="6"/>
  <c r="N351" i="6"/>
  <c r="N347" i="6"/>
  <c r="N343" i="6"/>
  <c r="N339" i="6"/>
  <c r="N335" i="6"/>
  <c r="N331" i="6"/>
  <c r="N327" i="6"/>
  <c r="N323" i="6"/>
  <c r="N319" i="6"/>
  <c r="N315" i="6"/>
  <c r="N311" i="6"/>
  <c r="N307" i="6"/>
  <c r="N303" i="6"/>
  <c r="N299" i="6"/>
  <c r="N295" i="6"/>
  <c r="N291" i="6"/>
  <c r="N287" i="6"/>
  <c r="N283" i="6"/>
  <c r="N279" i="6"/>
  <c r="N275" i="6"/>
  <c r="N271" i="6"/>
  <c r="N267" i="6"/>
  <c r="N263" i="6"/>
  <c r="N259" i="6"/>
  <c r="N255" i="6"/>
  <c r="N364" i="6"/>
  <c r="N360" i="6"/>
  <c r="N356" i="6"/>
  <c r="N352" i="6"/>
  <c r="N348" i="6"/>
  <c r="N344" i="6"/>
  <c r="N340" i="6"/>
  <c r="N336" i="6"/>
  <c r="N332" i="6"/>
  <c r="N328" i="6"/>
  <c r="N324" i="6"/>
  <c r="N320" i="6"/>
  <c r="N316" i="6"/>
  <c r="N312" i="6"/>
  <c r="N308" i="6"/>
  <c r="N304" i="6"/>
  <c r="N300" i="6"/>
  <c r="N296" i="6"/>
  <c r="N292" i="6"/>
  <c r="N288" i="6"/>
  <c r="N284" i="6"/>
  <c r="N280" i="6"/>
  <c r="N276" i="6"/>
  <c r="N272" i="6"/>
  <c r="N268" i="6"/>
  <c r="N264" i="6"/>
  <c r="N260" i="6"/>
  <c r="N256" i="6"/>
  <c r="N365" i="6"/>
  <c r="N361" i="6"/>
  <c r="N357" i="6"/>
  <c r="N353" i="6"/>
  <c r="N349" i="6"/>
  <c r="N345" i="6"/>
  <c r="N341" i="6"/>
  <c r="N337" i="6"/>
  <c r="N333" i="6"/>
  <c r="N329" i="6"/>
  <c r="N325" i="6"/>
  <c r="N321" i="6"/>
  <c r="N317" i="6"/>
  <c r="N313" i="6"/>
  <c r="N309" i="6"/>
  <c r="N305" i="6"/>
  <c r="N301" i="6"/>
  <c r="N297" i="6"/>
  <c r="N293" i="6"/>
  <c r="N289" i="6"/>
  <c r="N285" i="6"/>
  <c r="N281" i="6"/>
  <c r="N277" i="6"/>
  <c r="N273" i="6"/>
  <c r="N269" i="6"/>
  <c r="N265" i="6"/>
  <c r="N261" i="6"/>
  <c r="N257" i="6"/>
  <c r="N253" i="6"/>
  <c r="J3" i="6"/>
  <c r="N3" i="6"/>
  <c r="K4" i="6"/>
  <c r="O4" i="6"/>
  <c r="L5" i="6"/>
  <c r="M6" i="6"/>
  <c r="J7" i="6"/>
  <c r="N7" i="6"/>
  <c r="K8" i="6"/>
  <c r="O8" i="6"/>
  <c r="L9" i="6"/>
  <c r="M10" i="6"/>
  <c r="J11" i="6"/>
  <c r="N11" i="6"/>
  <c r="K12" i="6"/>
  <c r="O12" i="6"/>
  <c r="L13" i="6"/>
  <c r="M14" i="6"/>
  <c r="J15" i="6"/>
  <c r="N15" i="6"/>
  <c r="K16" i="6"/>
  <c r="O16" i="6"/>
  <c r="L17" i="6"/>
  <c r="M18" i="6"/>
  <c r="J19" i="6"/>
  <c r="N19" i="6"/>
  <c r="K20" i="6"/>
  <c r="O20" i="6"/>
  <c r="L21" i="6"/>
  <c r="M22" i="6"/>
  <c r="J23" i="6"/>
  <c r="N23" i="6"/>
  <c r="K24" i="6"/>
  <c r="O24" i="6"/>
  <c r="L25" i="6"/>
  <c r="M26" i="6"/>
  <c r="J27" i="6"/>
  <c r="N27" i="6"/>
  <c r="K28" i="6"/>
  <c r="O28" i="6"/>
  <c r="L29" i="6"/>
  <c r="M30" i="6"/>
  <c r="J31" i="6"/>
  <c r="N31" i="6"/>
  <c r="K32" i="6"/>
  <c r="O32" i="6"/>
  <c r="L33" i="6"/>
  <c r="M34" i="6"/>
  <c r="J35" i="6"/>
  <c r="N35" i="6"/>
  <c r="K36" i="6"/>
  <c r="O36" i="6"/>
  <c r="L37" i="6"/>
  <c r="M38" i="6"/>
  <c r="J39" i="6"/>
  <c r="N39" i="6"/>
  <c r="K40" i="6"/>
  <c r="O40" i="6"/>
  <c r="L41" i="6"/>
  <c r="M42" i="6"/>
  <c r="J43" i="6"/>
  <c r="N43" i="6"/>
  <c r="K44" i="6"/>
  <c r="O44" i="6"/>
  <c r="L45" i="6"/>
  <c r="M46" i="6"/>
  <c r="J47" i="6"/>
  <c r="N47" i="6"/>
  <c r="K48" i="6"/>
  <c r="O48" i="6"/>
  <c r="L49" i="6"/>
  <c r="M50" i="6"/>
  <c r="J51" i="6"/>
  <c r="N51" i="6"/>
  <c r="K52" i="6"/>
  <c r="O52" i="6"/>
  <c r="L53" i="6"/>
  <c r="M54" i="6"/>
  <c r="J55" i="6"/>
  <c r="N55" i="6"/>
  <c r="K56" i="6"/>
  <c r="O56" i="6"/>
  <c r="L57" i="6"/>
  <c r="M58" i="6"/>
  <c r="J59" i="6"/>
  <c r="N59" i="6"/>
  <c r="K60" i="6"/>
  <c r="O60" i="6"/>
  <c r="L61" i="6"/>
  <c r="M62" i="6"/>
  <c r="J63" i="6"/>
  <c r="N63" i="6"/>
  <c r="K64" i="6"/>
  <c r="O64" i="6"/>
  <c r="L65" i="6"/>
  <c r="M66" i="6"/>
  <c r="J67" i="6"/>
  <c r="N67" i="6"/>
  <c r="K68" i="6"/>
  <c r="O68" i="6"/>
  <c r="L69" i="6"/>
  <c r="M70" i="6"/>
  <c r="J71" i="6"/>
  <c r="N71" i="6"/>
  <c r="K72" i="6"/>
  <c r="O72" i="6"/>
  <c r="L73" i="6"/>
  <c r="M74" i="6"/>
  <c r="J75" i="6"/>
  <c r="N75" i="6"/>
  <c r="K76" i="6"/>
  <c r="O76" i="6"/>
  <c r="L77" i="6"/>
  <c r="M78" i="6"/>
  <c r="J79" i="6"/>
  <c r="N79" i="6"/>
  <c r="K80" i="6"/>
  <c r="O80" i="6"/>
  <c r="L81" i="6"/>
  <c r="M82" i="6"/>
  <c r="J83" i="6"/>
  <c r="N83" i="6"/>
  <c r="K84" i="6"/>
  <c r="O84" i="6"/>
  <c r="L85" i="6"/>
  <c r="M86" i="6"/>
  <c r="J87" i="6"/>
  <c r="N87" i="6"/>
  <c r="K88" i="6"/>
  <c r="O88" i="6"/>
  <c r="L89" i="6"/>
  <c r="M90" i="6"/>
  <c r="J91" i="6"/>
  <c r="N91" i="6"/>
  <c r="K92" i="6"/>
  <c r="O92" i="6"/>
  <c r="L93" i="6"/>
  <c r="M94" i="6"/>
  <c r="J95" i="6"/>
  <c r="N95" i="6"/>
  <c r="K96" i="6"/>
  <c r="O96" i="6"/>
  <c r="L97" i="6"/>
  <c r="M98" i="6"/>
  <c r="J99" i="6"/>
  <c r="N99" i="6"/>
  <c r="K100" i="6"/>
  <c r="O100" i="6"/>
  <c r="L101" i="6"/>
  <c r="M102" i="6"/>
  <c r="J103" i="6"/>
  <c r="N103" i="6"/>
  <c r="K104" i="6"/>
  <c r="O104" i="6"/>
  <c r="L105" i="6"/>
  <c r="M106" i="6"/>
  <c r="J107" i="6"/>
  <c r="N107" i="6"/>
  <c r="K108" i="6"/>
  <c r="O108" i="6"/>
  <c r="L109" i="6"/>
  <c r="M110" i="6"/>
  <c r="J111" i="6"/>
  <c r="N111" i="6"/>
  <c r="K112" i="6"/>
  <c r="O112" i="6"/>
  <c r="L113" i="6"/>
  <c r="M114" i="6"/>
  <c r="J115" i="6"/>
  <c r="N115" i="6"/>
  <c r="K116" i="6"/>
  <c r="O116" i="6"/>
  <c r="L117" i="6"/>
  <c r="M118" i="6"/>
  <c r="J119" i="6"/>
  <c r="N119" i="6"/>
  <c r="K120" i="6"/>
  <c r="O120" i="6"/>
  <c r="L121" i="6"/>
  <c r="M122" i="6"/>
  <c r="J123" i="6"/>
  <c r="N123" i="6"/>
  <c r="K124" i="6"/>
  <c r="O124" i="6"/>
  <c r="L125" i="6"/>
  <c r="M126" i="6"/>
  <c r="J127" i="6"/>
  <c r="N127" i="6"/>
  <c r="K128" i="6"/>
  <c r="O128" i="6"/>
  <c r="L129" i="6"/>
  <c r="M130" i="6"/>
  <c r="J131" i="6"/>
  <c r="N131" i="6"/>
  <c r="K132" i="6"/>
  <c r="O132" i="6"/>
  <c r="L133" i="6"/>
  <c r="M134" i="6"/>
  <c r="J135" i="6"/>
  <c r="N135" i="6"/>
  <c r="K136" i="6"/>
  <c r="O136" i="6"/>
  <c r="L137" i="6"/>
  <c r="M138" i="6"/>
  <c r="J139" i="6"/>
  <c r="N139" i="6"/>
  <c r="K140" i="6"/>
  <c r="O140" i="6"/>
  <c r="L141" i="6"/>
  <c r="M142" i="6"/>
  <c r="J143" i="6"/>
  <c r="N143" i="6"/>
  <c r="K144" i="6"/>
  <c r="O144" i="6"/>
  <c r="L145" i="6"/>
  <c r="K146" i="6"/>
  <c r="O146" i="6"/>
  <c r="J147" i="6"/>
  <c r="N147" i="6"/>
  <c r="M148" i="6"/>
  <c r="L149" i="6"/>
  <c r="K150" i="6"/>
  <c r="O150" i="6"/>
  <c r="J151" i="6"/>
  <c r="N151" i="6"/>
  <c r="K152" i="6"/>
  <c r="O152" i="6"/>
  <c r="L153" i="6"/>
  <c r="M154" i="6"/>
  <c r="J155" i="6"/>
  <c r="N155" i="6"/>
  <c r="K156" i="6"/>
  <c r="O156" i="6"/>
  <c r="L157" i="6"/>
  <c r="M158" i="6"/>
  <c r="J159" i="6"/>
  <c r="N159" i="6"/>
  <c r="K160" i="6"/>
  <c r="O160" i="6"/>
  <c r="L161" i="6"/>
  <c r="M162" i="6"/>
  <c r="J163" i="6"/>
  <c r="N163" i="6"/>
  <c r="K164" i="6"/>
  <c r="O164" i="6"/>
  <c r="L165" i="6"/>
  <c r="M166" i="6"/>
  <c r="J167" i="6"/>
  <c r="N167" i="6"/>
  <c r="K168" i="6"/>
  <c r="O168" i="6"/>
  <c r="L169" i="6"/>
  <c r="M170" i="6"/>
  <c r="J171" i="6"/>
  <c r="N171" i="6"/>
  <c r="K172" i="6"/>
  <c r="O172" i="6"/>
  <c r="L173" i="6"/>
  <c r="M174" i="6"/>
  <c r="J175" i="6"/>
  <c r="N175" i="6"/>
  <c r="K176" i="6"/>
  <c r="O176" i="6"/>
  <c r="L177" i="6"/>
  <c r="M178" i="6"/>
  <c r="J179" i="6"/>
  <c r="N179" i="6"/>
  <c r="K180" i="6"/>
  <c r="O180" i="6"/>
  <c r="L181" i="6"/>
  <c r="M182" i="6"/>
  <c r="J183" i="6"/>
  <c r="N183" i="6"/>
  <c r="K184" i="6"/>
  <c r="O184" i="6"/>
  <c r="L185" i="6"/>
  <c r="M186" i="6"/>
  <c r="J187" i="6"/>
  <c r="N187" i="6"/>
  <c r="K188" i="6"/>
  <c r="O188" i="6"/>
  <c r="L189" i="6"/>
  <c r="M190" i="6"/>
  <c r="J191" i="6"/>
  <c r="N191" i="6"/>
  <c r="K192" i="6"/>
  <c r="O192" i="6"/>
  <c r="L193" i="6"/>
  <c r="M194" i="6"/>
  <c r="J195" i="6"/>
  <c r="N195" i="6"/>
  <c r="K196" i="6"/>
  <c r="O196" i="6"/>
  <c r="L197" i="6"/>
  <c r="M198" i="6"/>
  <c r="J199" i="6"/>
  <c r="N199" i="6"/>
  <c r="K200" i="6"/>
  <c r="O200" i="6"/>
  <c r="L201" i="6"/>
  <c r="M202" i="6"/>
  <c r="J203" i="6"/>
  <c r="N203" i="6"/>
  <c r="K204" i="6"/>
  <c r="O204" i="6"/>
  <c r="L205" i="6"/>
  <c r="M206" i="6"/>
  <c r="J207" i="6"/>
  <c r="N207" i="6"/>
  <c r="K208" i="6"/>
  <c r="O208" i="6"/>
  <c r="L209" i="6"/>
  <c r="M210" i="6"/>
  <c r="J211" i="6"/>
  <c r="N211" i="6"/>
  <c r="K212" i="6"/>
  <c r="O212" i="6"/>
  <c r="L213" i="6"/>
  <c r="M214" i="6"/>
  <c r="J215" i="6"/>
  <c r="N215" i="6"/>
  <c r="K216" i="6"/>
  <c r="O216" i="6"/>
  <c r="L217" i="6"/>
  <c r="M218" i="6"/>
  <c r="J219" i="6"/>
  <c r="N219" i="6"/>
  <c r="K220" i="6"/>
  <c r="O220" i="6"/>
  <c r="L221" i="6"/>
  <c r="M222" i="6"/>
  <c r="J223" i="6"/>
  <c r="N223" i="6"/>
  <c r="K224" i="6"/>
  <c r="O224" i="6"/>
  <c r="L225" i="6"/>
  <c r="M226" i="6"/>
  <c r="J227" i="6"/>
  <c r="N227" i="6"/>
  <c r="K228" i="6"/>
  <c r="O228" i="6"/>
  <c r="L229" i="6"/>
  <c r="M230" i="6"/>
  <c r="J231" i="6"/>
  <c r="N231" i="6"/>
  <c r="K232" i="6"/>
  <c r="O232" i="6"/>
  <c r="L233" i="6"/>
  <c r="M234" i="6"/>
  <c r="J235" i="6"/>
  <c r="N235" i="6"/>
  <c r="K236" i="6"/>
  <c r="O236" i="6"/>
  <c r="L237" i="6"/>
  <c r="M238" i="6"/>
  <c r="J239" i="6"/>
  <c r="N239" i="6"/>
  <c r="K240" i="6"/>
  <c r="O240" i="6"/>
  <c r="L241" i="6"/>
  <c r="M242" i="6"/>
  <c r="J243" i="6"/>
  <c r="N243" i="6"/>
  <c r="K244" i="6"/>
  <c r="O244" i="6"/>
  <c r="L245" i="6"/>
  <c r="M246" i="6"/>
  <c r="J247" i="6"/>
  <c r="N247" i="6"/>
  <c r="K248" i="6"/>
  <c r="O248" i="6"/>
  <c r="L249" i="6"/>
  <c r="M250" i="6"/>
  <c r="J251" i="6"/>
  <c r="N251" i="6"/>
  <c r="K252" i="6"/>
  <c r="O252" i="6"/>
  <c r="AC11" i="3"/>
  <c r="AC19" i="3"/>
  <c r="AC27" i="3"/>
  <c r="AC35" i="3"/>
  <c r="AC43" i="3"/>
  <c r="AC50" i="3"/>
  <c r="AC66" i="3"/>
  <c r="AC82" i="3"/>
  <c r="AC98" i="3"/>
  <c r="AC114" i="3"/>
  <c r="AC130" i="3"/>
  <c r="AC146" i="3"/>
  <c r="AC162" i="3"/>
  <c r="AC178" i="3"/>
  <c r="AC194" i="3"/>
  <c r="AC210" i="3"/>
  <c r="AC226" i="3"/>
  <c r="AC46" i="3"/>
  <c r="AC62" i="3"/>
  <c r="AC78" i="3"/>
  <c r="AC94" i="3"/>
  <c r="AC110" i="3"/>
  <c r="AC126" i="3"/>
  <c r="AC142" i="3"/>
  <c r="AC158" i="3"/>
  <c r="AC174" i="3"/>
  <c r="AC190" i="3"/>
  <c r="AC206" i="3"/>
  <c r="AC222" i="3"/>
  <c r="AC7" i="3"/>
  <c r="AC15" i="3"/>
  <c r="AC23" i="3"/>
  <c r="AC31" i="3"/>
  <c r="AC39" i="3"/>
  <c r="AC58" i="3"/>
  <c r="AC74" i="3"/>
  <c r="AC90" i="3"/>
  <c r="AC106" i="3"/>
  <c r="AC122" i="3"/>
  <c r="AC138" i="3"/>
  <c r="AC154" i="3"/>
  <c r="AC170" i="3"/>
  <c r="AC186" i="3"/>
  <c r="AC202" i="3"/>
  <c r="AC218" i="3"/>
  <c r="AC54" i="3"/>
  <c r="AC70" i="3"/>
  <c r="AC86" i="3"/>
  <c r="AC102" i="3"/>
  <c r="AC118" i="3"/>
  <c r="AC134" i="3"/>
  <c r="AC150" i="3"/>
  <c r="AC166" i="3"/>
  <c r="AC182" i="3"/>
  <c r="AC198" i="3"/>
  <c r="AC214" i="3"/>
  <c r="AC230" i="3"/>
  <c r="H78" i="15"/>
  <c r="B87" i="2"/>
  <c r="C85" i="2"/>
  <c r="C86" i="2"/>
  <c r="B88" i="2"/>
  <c r="C83" i="2"/>
  <c r="P717" i="6" l="1"/>
  <c r="M716" i="7" s="1"/>
  <c r="P1146" i="6"/>
  <c r="N1145" i="7" s="1"/>
  <c r="Q1146" i="6"/>
  <c r="R1145" i="7" s="1"/>
  <c r="R1151" i="7"/>
  <c r="N1151" i="7"/>
  <c r="P1149" i="6"/>
  <c r="O1148" i="7" s="1"/>
  <c r="Q1149" i="6"/>
  <c r="U1148" i="7" s="1"/>
  <c r="P1147" i="6"/>
  <c r="N1146" i="7" s="1"/>
  <c r="Q1147" i="6"/>
  <c r="R1146" i="7" s="1"/>
  <c r="T1150" i="7"/>
  <c r="P1145" i="6"/>
  <c r="N1144" i="7" s="1"/>
  <c r="Q1145" i="6"/>
  <c r="R1144" i="7" s="1"/>
  <c r="M1151" i="7"/>
  <c r="Q1148" i="6"/>
  <c r="T1147" i="7" s="1"/>
  <c r="P1148" i="6"/>
  <c r="J1147" i="7" s="1"/>
  <c r="Q1150" i="6"/>
  <c r="R1149" i="7" s="1"/>
  <c r="P1150" i="6"/>
  <c r="L1149" i="7" s="1"/>
  <c r="Q1147" i="7"/>
  <c r="Q1150" i="7"/>
  <c r="R1150" i="7"/>
  <c r="U1150" i="7"/>
  <c r="Q1134" i="6"/>
  <c r="T1133" i="7" s="1"/>
  <c r="Q1130" i="6"/>
  <c r="P1129" i="7" s="1"/>
  <c r="P1130" i="6"/>
  <c r="L1129" i="7" s="1"/>
  <c r="Q1138" i="6"/>
  <c r="Q1137" i="7" s="1"/>
  <c r="P1138" i="6"/>
  <c r="K1137" i="7" s="1"/>
  <c r="Q1131" i="6"/>
  <c r="P1130" i="7" s="1"/>
  <c r="P1131" i="6"/>
  <c r="O1130" i="7" s="1"/>
  <c r="Q1137" i="6"/>
  <c r="R1136" i="7" s="1"/>
  <c r="P1137" i="6"/>
  <c r="M1136" i="7" s="1"/>
  <c r="Q1141" i="6"/>
  <c r="P1140" i="7" s="1"/>
  <c r="P1141" i="6"/>
  <c r="O1140" i="7" s="1"/>
  <c r="Q1144" i="6"/>
  <c r="T1143" i="7" s="1"/>
  <c r="P1144" i="6"/>
  <c r="N1143" i="7" s="1"/>
  <c r="P1143" i="6"/>
  <c r="O1142" i="7" s="1"/>
  <c r="Q1143" i="6"/>
  <c r="Q1142" i="7" s="1"/>
  <c r="Q1133" i="6"/>
  <c r="Q1132" i="7" s="1"/>
  <c r="P1133" i="6"/>
  <c r="N1132" i="7" s="1"/>
  <c r="P1136" i="6"/>
  <c r="N1135" i="7" s="1"/>
  <c r="Q1136" i="6"/>
  <c r="P1135" i="7" s="1"/>
  <c r="P1140" i="6"/>
  <c r="L1139" i="7" s="1"/>
  <c r="Q1140" i="6"/>
  <c r="S1139" i="7" s="1"/>
  <c r="L1144" i="7"/>
  <c r="P1134" i="6"/>
  <c r="K1133" i="7" s="1"/>
  <c r="Q1142" i="6"/>
  <c r="T1141" i="7" s="1"/>
  <c r="P1142" i="6"/>
  <c r="K1141" i="7" s="1"/>
  <c r="Q1132" i="6"/>
  <c r="P1131" i="7" s="1"/>
  <c r="P1132" i="6"/>
  <c r="N1131" i="7" s="1"/>
  <c r="Q1135" i="6"/>
  <c r="Q1134" i="7" s="1"/>
  <c r="P1135" i="6"/>
  <c r="M1134" i="7" s="1"/>
  <c r="Q1139" i="6"/>
  <c r="P1138" i="7" s="1"/>
  <c r="P1139" i="6"/>
  <c r="M1138" i="7" s="1"/>
  <c r="H867" i="14"/>
  <c r="C866" i="14"/>
  <c r="Q1093" i="6"/>
  <c r="P1092" i="7" s="1"/>
  <c r="P1093" i="6"/>
  <c r="M1092" i="7" s="1"/>
  <c r="Q1087" i="6"/>
  <c r="P1087" i="6"/>
  <c r="N1086" i="7" s="1"/>
  <c r="P1098" i="6"/>
  <c r="L1097" i="7" s="1"/>
  <c r="Q1098" i="6"/>
  <c r="S1097" i="7" s="1"/>
  <c r="Q1086" i="6"/>
  <c r="S1085" i="7" s="1"/>
  <c r="P1086" i="6"/>
  <c r="M1085" i="7" s="1"/>
  <c r="Q1101" i="6"/>
  <c r="T1100" i="7" s="1"/>
  <c r="P1101" i="6"/>
  <c r="J1100" i="7" s="1"/>
  <c r="P1113" i="6"/>
  <c r="J1112" i="7" s="1"/>
  <c r="Q1113" i="6"/>
  <c r="T1112" i="7" s="1"/>
  <c r="P1112" i="6"/>
  <c r="J1111" i="7" s="1"/>
  <c r="Q1112" i="6"/>
  <c r="P1111" i="7" s="1"/>
  <c r="P1117" i="6"/>
  <c r="N1116" i="7" s="1"/>
  <c r="Q1117" i="6"/>
  <c r="U1116" i="7" s="1"/>
  <c r="Q1118" i="6"/>
  <c r="P1117" i="7" s="1"/>
  <c r="P1118" i="6"/>
  <c r="L1117" i="7" s="1"/>
  <c r="Q1122" i="6"/>
  <c r="P1121" i="7" s="1"/>
  <c r="P1122" i="6"/>
  <c r="J1121" i="7" s="1"/>
  <c r="P1126" i="6"/>
  <c r="J1125" i="7" s="1"/>
  <c r="Q1126" i="6"/>
  <c r="P1125" i="7" s="1"/>
  <c r="Q1096" i="6"/>
  <c r="U1095" i="7" s="1"/>
  <c r="P1096" i="6"/>
  <c r="N1095" i="7" s="1"/>
  <c r="Q1085" i="6"/>
  <c r="P1084" i="7" s="1"/>
  <c r="P1085" i="6"/>
  <c r="J1084" i="7" s="1"/>
  <c r="P1094" i="6"/>
  <c r="L1093" i="7" s="1"/>
  <c r="Q1094" i="6"/>
  <c r="S1093" i="7" s="1"/>
  <c r="P1099" i="6"/>
  <c r="K1098" i="7" s="1"/>
  <c r="Q1099" i="6"/>
  <c r="T1098" i="7" s="1"/>
  <c r="P1103" i="6"/>
  <c r="K1102" i="7" s="1"/>
  <c r="Q1103" i="6"/>
  <c r="U1102" i="7" s="1"/>
  <c r="Q1111" i="6"/>
  <c r="T1110" i="7" s="1"/>
  <c r="P1111" i="6"/>
  <c r="K1110" i="7" s="1"/>
  <c r="Q1110" i="6"/>
  <c r="S1109" i="7" s="1"/>
  <c r="P1110" i="6"/>
  <c r="Q1115" i="6"/>
  <c r="Q1114" i="7" s="1"/>
  <c r="P1115" i="6"/>
  <c r="M1114" i="7" s="1"/>
  <c r="Q1119" i="6"/>
  <c r="S1118" i="7" s="1"/>
  <c r="P1119" i="6"/>
  <c r="Q1124" i="6"/>
  <c r="P1124" i="6"/>
  <c r="O1123" i="7" s="1"/>
  <c r="P1127" i="6"/>
  <c r="J1126" i="7" s="1"/>
  <c r="Q1127" i="6"/>
  <c r="T1126" i="7" s="1"/>
  <c r="P1129" i="6"/>
  <c r="M1128" i="7" s="1"/>
  <c r="P1121" i="6"/>
  <c r="L1120" i="7" s="1"/>
  <c r="P1092" i="6"/>
  <c r="Q1092" i="6"/>
  <c r="U1091" i="7" s="1"/>
  <c r="P1095" i="6"/>
  <c r="K1094" i="7" s="1"/>
  <c r="Q1095" i="6"/>
  <c r="R1094" i="7" s="1"/>
  <c r="Q1090" i="6"/>
  <c r="Q1089" i="7" s="1"/>
  <c r="P1090" i="6"/>
  <c r="O1089" i="7" s="1"/>
  <c r="Q1100" i="6"/>
  <c r="R1099" i="7" s="1"/>
  <c r="P1100" i="6"/>
  <c r="O1099" i="7" s="1"/>
  <c r="Q1104" i="6"/>
  <c r="R1103" i="7" s="1"/>
  <c r="P1104" i="6"/>
  <c r="O1103" i="7" s="1"/>
  <c r="Q1109" i="6"/>
  <c r="U1108" i="7" s="1"/>
  <c r="P1109" i="6"/>
  <c r="Q1108" i="6"/>
  <c r="S1107" i="7" s="1"/>
  <c r="P1108" i="6"/>
  <c r="O1107" i="7" s="1"/>
  <c r="Q1116" i="6"/>
  <c r="T1115" i="7" s="1"/>
  <c r="P1116" i="6"/>
  <c r="L1115" i="7" s="1"/>
  <c r="Q1121" i="6"/>
  <c r="P1120" i="7" s="1"/>
  <c r="Q1123" i="6"/>
  <c r="Q1122" i="7" s="1"/>
  <c r="P1123" i="6"/>
  <c r="M1122" i="7" s="1"/>
  <c r="P1128" i="6"/>
  <c r="K1127" i="7" s="1"/>
  <c r="Q1128" i="6"/>
  <c r="Q1127" i="7" s="1"/>
  <c r="Q1129" i="6"/>
  <c r="S1128" i="7" s="1"/>
  <c r="O1111" i="7"/>
  <c r="Q1097" i="6"/>
  <c r="P1097" i="6"/>
  <c r="J1096" i="7" s="1"/>
  <c r="Q1089" i="6"/>
  <c r="U1088" i="7" s="1"/>
  <c r="P1089" i="6"/>
  <c r="N1088" i="7" s="1"/>
  <c r="P1091" i="6"/>
  <c r="Q1091" i="6"/>
  <c r="U1090" i="7" s="1"/>
  <c r="Q1088" i="6"/>
  <c r="T1087" i="7" s="1"/>
  <c r="P1088" i="6"/>
  <c r="O1087" i="7" s="1"/>
  <c r="Q1102" i="6"/>
  <c r="U1101" i="7" s="1"/>
  <c r="P1102" i="6"/>
  <c r="N1101" i="7" s="1"/>
  <c r="Q1105" i="6"/>
  <c r="R1104" i="7" s="1"/>
  <c r="P1105" i="6"/>
  <c r="O1104" i="7" s="1"/>
  <c r="P1107" i="6"/>
  <c r="L1106" i="7" s="1"/>
  <c r="Q1107" i="6"/>
  <c r="R1106" i="7" s="1"/>
  <c r="Q1106" i="6"/>
  <c r="U1105" i="7" s="1"/>
  <c r="P1106" i="6"/>
  <c r="L1105" i="7" s="1"/>
  <c r="Q1114" i="6"/>
  <c r="U1113" i="7" s="1"/>
  <c r="P1114" i="6"/>
  <c r="O1113" i="7" s="1"/>
  <c r="Q1120" i="6"/>
  <c r="P1120" i="6"/>
  <c r="N1119" i="7" s="1"/>
  <c r="Q1125" i="6"/>
  <c r="U1124" i="7" s="1"/>
  <c r="P1125" i="6"/>
  <c r="O1124" i="7" s="1"/>
  <c r="Q1076" i="6"/>
  <c r="S1075" i="7" s="1"/>
  <c r="P1076" i="6"/>
  <c r="J1075" i="7" s="1"/>
  <c r="Q1071" i="6"/>
  <c r="R1070" i="7" s="1"/>
  <c r="P1071" i="6"/>
  <c r="M1070" i="7" s="1"/>
  <c r="P1070" i="6"/>
  <c r="M1069" i="7" s="1"/>
  <c r="Q1070" i="6"/>
  <c r="R1069" i="7" s="1"/>
  <c r="P1069" i="6"/>
  <c r="N1068" i="7" s="1"/>
  <c r="Q1069" i="6"/>
  <c r="P1068" i="7" s="1"/>
  <c r="Q1083" i="6"/>
  <c r="P1082" i="7" s="1"/>
  <c r="P1079" i="6"/>
  <c r="P1083" i="6"/>
  <c r="M1082" i="7" s="1"/>
  <c r="Q1075" i="6"/>
  <c r="R1074" i="7" s="1"/>
  <c r="P1075" i="6"/>
  <c r="L1074" i="7" s="1"/>
  <c r="P1068" i="6"/>
  <c r="L1067" i="7" s="1"/>
  <c r="Q1068" i="6"/>
  <c r="R1067" i="7" s="1"/>
  <c r="L1085" i="7"/>
  <c r="Q1072" i="6"/>
  <c r="R1071" i="7" s="1"/>
  <c r="P1072" i="6"/>
  <c r="L1071" i="7" s="1"/>
  <c r="Q1080" i="6"/>
  <c r="P1079" i="7" s="1"/>
  <c r="Q1081" i="6"/>
  <c r="U1080" i="7" s="1"/>
  <c r="P1081" i="6"/>
  <c r="O1080" i="7" s="1"/>
  <c r="P1074" i="6"/>
  <c r="M1073" i="7" s="1"/>
  <c r="Q1074" i="6"/>
  <c r="U1073" i="7" s="1"/>
  <c r="P1073" i="6"/>
  <c r="N1072" i="7" s="1"/>
  <c r="Q1073" i="6"/>
  <c r="T1072" i="7" s="1"/>
  <c r="Q1082" i="6"/>
  <c r="P1081" i="7" s="1"/>
  <c r="P1082" i="6"/>
  <c r="N1081" i="7" s="1"/>
  <c r="P1080" i="6"/>
  <c r="M1079" i="7" s="1"/>
  <c r="Q1078" i="6"/>
  <c r="U1077" i="7" s="1"/>
  <c r="P1078" i="6"/>
  <c r="O1077" i="7" s="1"/>
  <c r="P1077" i="6"/>
  <c r="M1076" i="7" s="1"/>
  <c r="Q1077" i="6"/>
  <c r="S1076" i="7" s="1"/>
  <c r="P1084" i="6"/>
  <c r="L1083" i="7" s="1"/>
  <c r="Q1084" i="6"/>
  <c r="S1083" i="7" s="1"/>
  <c r="Q1079" i="6"/>
  <c r="R1078" i="7" s="1"/>
  <c r="P1045" i="6"/>
  <c r="J1044" i="7" s="1"/>
  <c r="Q1045" i="6"/>
  <c r="P1044" i="7" s="1"/>
  <c r="P1044" i="6"/>
  <c r="M1043" i="7" s="1"/>
  <c r="Q1044" i="6"/>
  <c r="R1043" i="7" s="1"/>
  <c r="P1062" i="6"/>
  <c r="O1061" i="7" s="1"/>
  <c r="P1043" i="6"/>
  <c r="L1042" i="7" s="1"/>
  <c r="Q1043" i="6"/>
  <c r="P1042" i="7" s="1"/>
  <c r="Q1042" i="6"/>
  <c r="U1041" i="7" s="1"/>
  <c r="P1042" i="6"/>
  <c r="J1041" i="7" s="1"/>
  <c r="P1057" i="6"/>
  <c r="N1056" i="7" s="1"/>
  <c r="Q1057" i="6"/>
  <c r="P1066" i="6"/>
  <c r="M1065" i="7" s="1"/>
  <c r="P1049" i="6"/>
  <c r="N1048" i="7" s="1"/>
  <c r="Q1049" i="6"/>
  <c r="P1048" i="7" s="1"/>
  <c r="Q1041" i="6"/>
  <c r="R1040" i="7" s="1"/>
  <c r="P1041" i="6"/>
  <c r="K1040" i="7" s="1"/>
  <c r="P1048" i="6"/>
  <c r="M1047" i="7" s="1"/>
  <c r="Q1048" i="6"/>
  <c r="U1047" i="7" s="1"/>
  <c r="P1040" i="6"/>
  <c r="N1039" i="7" s="1"/>
  <c r="Q1040" i="6"/>
  <c r="U1039" i="7" s="1"/>
  <c r="P1063" i="6"/>
  <c r="O1062" i="7" s="1"/>
  <c r="Q1063" i="6"/>
  <c r="P1062" i="7" s="1"/>
  <c r="Q1065" i="6"/>
  <c r="U1064" i="7" s="1"/>
  <c r="P1065" i="6"/>
  <c r="M1064" i="7" s="1"/>
  <c r="Q1055" i="6"/>
  <c r="P1054" i="7" s="1"/>
  <c r="P1055" i="6"/>
  <c r="O1054" i="7" s="1"/>
  <c r="Q1062" i="6"/>
  <c r="R1061" i="7" s="1"/>
  <c r="P1053" i="6"/>
  <c r="K1052" i="7" s="1"/>
  <c r="Q1053" i="6"/>
  <c r="R1052" i="7" s="1"/>
  <c r="P1052" i="6"/>
  <c r="O1051" i="7" s="1"/>
  <c r="Q1052" i="6"/>
  <c r="Q1051" i="7" s="1"/>
  <c r="P1060" i="6"/>
  <c r="J1059" i="7" s="1"/>
  <c r="Q1060" i="6"/>
  <c r="R1059" i="7" s="1"/>
  <c r="P1059" i="6"/>
  <c r="N1058" i="7" s="1"/>
  <c r="Q1059" i="6"/>
  <c r="T1058" i="7" s="1"/>
  <c r="P1051" i="6"/>
  <c r="K1050" i="7" s="1"/>
  <c r="Q1051" i="6"/>
  <c r="P1050" i="7" s="1"/>
  <c r="P1050" i="6"/>
  <c r="J1049" i="7" s="1"/>
  <c r="Q1050" i="6"/>
  <c r="Q1049" i="7" s="1"/>
  <c r="Q1056" i="6"/>
  <c r="T1055" i="7" s="1"/>
  <c r="P1056" i="6"/>
  <c r="N1055" i="7" s="1"/>
  <c r="Q1058" i="6"/>
  <c r="P1058" i="6"/>
  <c r="K1057" i="7" s="1"/>
  <c r="P1064" i="6"/>
  <c r="N1063" i="7" s="1"/>
  <c r="Q1047" i="6"/>
  <c r="U1046" i="7" s="1"/>
  <c r="P1047" i="6"/>
  <c r="J1046" i="7" s="1"/>
  <c r="Q1054" i="6"/>
  <c r="T1053" i="7" s="1"/>
  <c r="P1054" i="6"/>
  <c r="Q1046" i="6"/>
  <c r="U1045" i="7" s="1"/>
  <c r="P1046" i="6"/>
  <c r="M1045" i="7" s="1"/>
  <c r="Q1064" i="6"/>
  <c r="Q1066" i="6"/>
  <c r="S1065" i="7" s="1"/>
  <c r="Q1061" i="6"/>
  <c r="T1060" i="7" s="1"/>
  <c r="P1061" i="6"/>
  <c r="Q1067" i="6"/>
  <c r="P1066" i="7" s="1"/>
  <c r="P1067" i="6"/>
  <c r="J1066" i="7" s="1"/>
  <c r="Q1036" i="6"/>
  <c r="R1035" i="7" s="1"/>
  <c r="P1006" i="6"/>
  <c r="J1005" i="7" s="1"/>
  <c r="Q1005" i="6"/>
  <c r="T1004" i="7" s="1"/>
  <c r="P1005" i="6"/>
  <c r="M1004" i="7" s="1"/>
  <c r="Q1038" i="6"/>
  <c r="P1037" i="7" s="1"/>
  <c r="P1038" i="6"/>
  <c r="J1037" i="7" s="1"/>
  <c r="P1039" i="6"/>
  <c r="J1038" i="7" s="1"/>
  <c r="Q1039" i="6"/>
  <c r="P1038" i="7" s="1"/>
  <c r="P1036" i="6"/>
  <c r="K1035" i="7" s="1"/>
  <c r="P1034" i="6"/>
  <c r="O1033" i="7" s="1"/>
  <c r="Q1034" i="6"/>
  <c r="T1033" i="7" s="1"/>
  <c r="P1035" i="6"/>
  <c r="K1034" i="7" s="1"/>
  <c r="Q1035" i="6"/>
  <c r="R1034" i="7" s="1"/>
  <c r="Q1008" i="6"/>
  <c r="T1007" i="7" s="1"/>
  <c r="P1008" i="6"/>
  <c r="O1007" i="7" s="1"/>
  <c r="Q1007" i="6"/>
  <c r="R1006" i="7" s="1"/>
  <c r="P1007" i="6"/>
  <c r="J1006" i="7" s="1"/>
  <c r="Q1037" i="6"/>
  <c r="Q1036" i="7" s="1"/>
  <c r="P1037" i="6"/>
  <c r="L1036" i="7" s="1"/>
  <c r="Q1006" i="6"/>
  <c r="P1005" i="7" s="1"/>
  <c r="P1032" i="6"/>
  <c r="N1031" i="7" s="1"/>
  <c r="Q1032" i="6"/>
  <c r="Q1031" i="7" s="1"/>
  <c r="Q1028" i="6"/>
  <c r="P1027" i="7" s="1"/>
  <c r="P1028" i="6"/>
  <c r="Q1024" i="6"/>
  <c r="P1024" i="6"/>
  <c r="Q1011" i="6"/>
  <c r="P1010" i="7" s="1"/>
  <c r="P1011" i="6"/>
  <c r="P1018" i="6"/>
  <c r="Q1018" i="6"/>
  <c r="P1020" i="6"/>
  <c r="Q1020" i="6"/>
  <c r="P1015" i="6"/>
  <c r="Q1015" i="6"/>
  <c r="P1021" i="6"/>
  <c r="Q1021" i="6"/>
  <c r="P1022" i="6"/>
  <c r="Q1022" i="6"/>
  <c r="P1025" i="6"/>
  <c r="Q1025" i="6"/>
  <c r="P1016" i="6"/>
  <c r="Q1016" i="6"/>
  <c r="P1030" i="6"/>
  <c r="Q1030" i="6"/>
  <c r="P1014" i="6"/>
  <c r="Q1014" i="6"/>
  <c r="P1013" i="7" s="1"/>
  <c r="Q1012" i="6"/>
  <c r="P1011" i="7" s="1"/>
  <c r="P1012" i="6"/>
  <c r="P1033" i="6"/>
  <c r="Q1033" i="6"/>
  <c r="P1017" i="6"/>
  <c r="Q1017" i="6"/>
  <c r="P1019" i="6"/>
  <c r="K1018" i="7" s="1"/>
  <c r="Q1019" i="6"/>
  <c r="Q1018" i="7" s="1"/>
  <c r="P1023" i="6"/>
  <c r="Q1023" i="6"/>
  <c r="P1031" i="6"/>
  <c r="Q1031" i="6"/>
  <c r="P1026" i="6"/>
  <c r="Q1026" i="6"/>
  <c r="P1010" i="6"/>
  <c r="L1009" i="7" s="1"/>
  <c r="Q1010" i="6"/>
  <c r="R1009" i="7" s="1"/>
  <c r="P1027" i="6"/>
  <c r="Q1027" i="6"/>
  <c r="P1029" i="6"/>
  <c r="Q1029" i="6"/>
  <c r="P1028" i="7" s="1"/>
  <c r="P1013" i="6"/>
  <c r="J1012" i="7" s="1"/>
  <c r="Q1013" i="6"/>
  <c r="P1012" i="7" s="1"/>
  <c r="Q1003" i="6"/>
  <c r="P1002" i="7" s="1"/>
  <c r="P1003" i="6"/>
  <c r="M1002" i="7" s="1"/>
  <c r="P1004" i="6"/>
  <c r="N1003" i="7" s="1"/>
  <c r="Q1002" i="6"/>
  <c r="T1001" i="7" s="1"/>
  <c r="P1002" i="6"/>
  <c r="M1001" i="7" s="1"/>
  <c r="Q1004" i="6"/>
  <c r="P1003" i="7" s="1"/>
  <c r="Q1001" i="6"/>
  <c r="S1000" i="7" s="1"/>
  <c r="P1001" i="6"/>
  <c r="O1000" i="7" s="1"/>
  <c r="Q1000" i="6"/>
  <c r="U999" i="7" s="1"/>
  <c r="P1000" i="6"/>
  <c r="N999" i="7" s="1"/>
  <c r="P1009" i="6"/>
  <c r="O1008" i="7" s="1"/>
  <c r="Q1009" i="6"/>
  <c r="U1008" i="7" s="1"/>
  <c r="P994" i="6"/>
  <c r="J993" i="7" s="1"/>
  <c r="Q994" i="6"/>
  <c r="P993" i="7" s="1"/>
  <c r="Q990" i="6"/>
  <c r="Q989" i="7" s="1"/>
  <c r="P990" i="6"/>
  <c r="O989" i="7" s="1"/>
  <c r="P997" i="6"/>
  <c r="L996" i="7" s="1"/>
  <c r="Q997" i="6"/>
  <c r="P996" i="6"/>
  <c r="J995" i="7" s="1"/>
  <c r="Q996" i="6"/>
  <c r="P999" i="6"/>
  <c r="K998" i="7" s="1"/>
  <c r="Q999" i="6"/>
  <c r="R998" i="7" s="1"/>
  <c r="Q998" i="6"/>
  <c r="S997" i="7" s="1"/>
  <c r="P998" i="6"/>
  <c r="P993" i="6"/>
  <c r="Q993" i="6"/>
  <c r="P992" i="6"/>
  <c r="J991" i="7" s="1"/>
  <c r="Q992" i="6"/>
  <c r="P995" i="6"/>
  <c r="Q995" i="6"/>
  <c r="P989" i="6"/>
  <c r="J988" i="7" s="1"/>
  <c r="Q989" i="6"/>
  <c r="R988" i="7" s="1"/>
  <c r="P988" i="6"/>
  <c r="M987" i="7" s="1"/>
  <c r="Q988" i="6"/>
  <c r="R987" i="7" s="1"/>
  <c r="P991" i="6"/>
  <c r="L990" i="7" s="1"/>
  <c r="Q991" i="6"/>
  <c r="S990" i="7" s="1"/>
  <c r="P943" i="6"/>
  <c r="N942" i="7" s="1"/>
  <c r="Q979" i="6"/>
  <c r="P978" i="7" s="1"/>
  <c r="P979" i="6"/>
  <c r="N978" i="7" s="1"/>
  <c r="P859" i="6"/>
  <c r="M858" i="7" s="1"/>
  <c r="Q859" i="6"/>
  <c r="T858" i="7" s="1"/>
  <c r="P942" i="6"/>
  <c r="K941" i="7" s="1"/>
  <c r="Q942" i="6"/>
  <c r="P941" i="7" s="1"/>
  <c r="Q910" i="6"/>
  <c r="U909" i="7" s="1"/>
  <c r="P910" i="6"/>
  <c r="L909" i="7" s="1"/>
  <c r="P862" i="6"/>
  <c r="N861" i="7" s="1"/>
  <c r="Q862" i="6"/>
  <c r="U861" i="7" s="1"/>
  <c r="P945" i="6"/>
  <c r="J944" i="7" s="1"/>
  <c r="Q945" i="6"/>
  <c r="P944" i="7" s="1"/>
  <c r="Q897" i="6"/>
  <c r="R896" i="7" s="1"/>
  <c r="P897" i="6"/>
  <c r="K896" i="7" s="1"/>
  <c r="P964" i="6"/>
  <c r="L963" i="7" s="1"/>
  <c r="Q964" i="6"/>
  <c r="P963" i="7" s="1"/>
  <c r="Q900" i="6"/>
  <c r="Q899" i="7" s="1"/>
  <c r="P864" i="6"/>
  <c r="O863" i="7" s="1"/>
  <c r="Q881" i="6"/>
  <c r="S880" i="7" s="1"/>
  <c r="Q911" i="6"/>
  <c r="S910" i="7" s="1"/>
  <c r="P911" i="6"/>
  <c r="N910" i="7" s="1"/>
  <c r="P879" i="6"/>
  <c r="O878" i="7" s="1"/>
  <c r="Q879" i="6"/>
  <c r="T878" i="7" s="1"/>
  <c r="P951" i="6"/>
  <c r="L950" i="7" s="1"/>
  <c r="Q951" i="6"/>
  <c r="S950" i="7" s="1"/>
  <c r="Q927" i="6"/>
  <c r="S926" i="7" s="1"/>
  <c r="P927" i="6"/>
  <c r="O926" i="7" s="1"/>
  <c r="P963" i="6"/>
  <c r="O962" i="7" s="1"/>
  <c r="Q963" i="6"/>
  <c r="P962" i="7" s="1"/>
  <c r="P899" i="6"/>
  <c r="J898" i="7" s="1"/>
  <c r="Q899" i="6"/>
  <c r="R898" i="7" s="1"/>
  <c r="Q971" i="6"/>
  <c r="R970" i="7" s="1"/>
  <c r="P971" i="6"/>
  <c r="L970" i="7" s="1"/>
  <c r="P907" i="6"/>
  <c r="Q907" i="6"/>
  <c r="U906" i="7" s="1"/>
  <c r="P986" i="6"/>
  <c r="K985" i="7" s="1"/>
  <c r="Q986" i="6"/>
  <c r="R985" i="7" s="1"/>
  <c r="P970" i="6"/>
  <c r="J969" i="7" s="1"/>
  <c r="Q970" i="6"/>
  <c r="U969" i="7" s="1"/>
  <c r="P954" i="6"/>
  <c r="J953" i="7" s="1"/>
  <c r="Q954" i="6"/>
  <c r="Q953" i="7" s="1"/>
  <c r="P938" i="6"/>
  <c r="O937" i="7" s="1"/>
  <c r="Q938" i="6"/>
  <c r="R937" i="7" s="1"/>
  <c r="P922" i="6"/>
  <c r="O921" i="7" s="1"/>
  <c r="Q922" i="6"/>
  <c r="R921" i="7" s="1"/>
  <c r="Q906" i="6"/>
  <c r="S905" i="7" s="1"/>
  <c r="P906" i="6"/>
  <c r="N905" i="7" s="1"/>
  <c r="P890" i="6"/>
  <c r="M889" i="7" s="1"/>
  <c r="Q890" i="6"/>
  <c r="P889" i="7" s="1"/>
  <c r="P874" i="6"/>
  <c r="K873" i="7" s="1"/>
  <c r="Q874" i="6"/>
  <c r="P858" i="6"/>
  <c r="L857" i="7" s="1"/>
  <c r="Q858" i="6"/>
  <c r="Q857" i="7" s="1"/>
  <c r="P973" i="6"/>
  <c r="L972" i="7" s="1"/>
  <c r="Q973" i="6"/>
  <c r="Q972" i="7" s="1"/>
  <c r="P957" i="6"/>
  <c r="J956" i="7" s="1"/>
  <c r="Q957" i="6"/>
  <c r="P941" i="6"/>
  <c r="L940" i="7" s="1"/>
  <c r="Q941" i="6"/>
  <c r="S940" i="7" s="1"/>
  <c r="P925" i="6"/>
  <c r="K924" i="7" s="1"/>
  <c r="Q925" i="6"/>
  <c r="P924" i="7" s="1"/>
  <c r="P909" i="6"/>
  <c r="K908" i="7" s="1"/>
  <c r="Q909" i="6"/>
  <c r="P908" i="7" s="1"/>
  <c r="P893" i="6"/>
  <c r="J892" i="7" s="1"/>
  <c r="Q893" i="6"/>
  <c r="Q892" i="7" s="1"/>
  <c r="P877" i="6"/>
  <c r="K876" i="7" s="1"/>
  <c r="Q877" i="6"/>
  <c r="R876" i="7" s="1"/>
  <c r="Q861" i="6"/>
  <c r="S860" i="7" s="1"/>
  <c r="P861" i="6"/>
  <c r="O860" i="7" s="1"/>
  <c r="P976" i="6"/>
  <c r="O975" i="7" s="1"/>
  <c r="Q976" i="6"/>
  <c r="T975" i="7" s="1"/>
  <c r="Q960" i="6"/>
  <c r="Q959" i="7" s="1"/>
  <c r="P960" i="6"/>
  <c r="K959" i="7" s="1"/>
  <c r="Q944" i="6"/>
  <c r="Q943" i="7" s="1"/>
  <c r="P944" i="6"/>
  <c r="M943" i="7" s="1"/>
  <c r="P928" i="6"/>
  <c r="K927" i="7" s="1"/>
  <c r="Q928" i="6"/>
  <c r="Q927" i="7" s="1"/>
  <c r="P912" i="6"/>
  <c r="L911" i="7" s="1"/>
  <c r="Q912" i="6"/>
  <c r="R911" i="7" s="1"/>
  <c r="P896" i="6"/>
  <c r="K895" i="7" s="1"/>
  <c r="Q896" i="6"/>
  <c r="Q880" i="6"/>
  <c r="Q879" i="7" s="1"/>
  <c r="P880" i="6"/>
  <c r="K879" i="7" s="1"/>
  <c r="Q864" i="6"/>
  <c r="Q863" i="7" s="1"/>
  <c r="Q959" i="6"/>
  <c r="P958" i="7" s="1"/>
  <c r="P959" i="6"/>
  <c r="P987" i="6"/>
  <c r="K986" i="7" s="1"/>
  <c r="Q987" i="6"/>
  <c r="U986" i="7" s="1"/>
  <c r="P974" i="6"/>
  <c r="J973" i="7" s="1"/>
  <c r="Q974" i="6"/>
  <c r="S973" i="7" s="1"/>
  <c r="Q926" i="6"/>
  <c r="P925" i="7" s="1"/>
  <c r="P926" i="6"/>
  <c r="J925" i="7" s="1"/>
  <c r="P961" i="6"/>
  <c r="O960" i="7" s="1"/>
  <c r="Q961" i="6"/>
  <c r="R960" i="7" s="1"/>
  <c r="P929" i="6"/>
  <c r="J928" i="7" s="1"/>
  <c r="Q929" i="6"/>
  <c r="P928" i="7" s="1"/>
  <c r="P881" i="6"/>
  <c r="N880" i="7" s="1"/>
  <c r="P865" i="6"/>
  <c r="J864" i="7" s="1"/>
  <c r="Q865" i="6"/>
  <c r="S864" i="7" s="1"/>
  <c r="Q948" i="6"/>
  <c r="Q947" i="7" s="1"/>
  <c r="P948" i="6"/>
  <c r="L947" i="7" s="1"/>
  <c r="P868" i="6"/>
  <c r="J867" i="7" s="1"/>
  <c r="Q868" i="6"/>
  <c r="T867" i="7" s="1"/>
  <c r="P900" i="6"/>
  <c r="O899" i="7" s="1"/>
  <c r="Q975" i="6"/>
  <c r="Q974" i="7" s="1"/>
  <c r="P975" i="6"/>
  <c r="L974" i="7" s="1"/>
  <c r="Q935" i="6"/>
  <c r="P934" i="7" s="1"/>
  <c r="P935" i="6"/>
  <c r="P919" i="6"/>
  <c r="L918" i="7" s="1"/>
  <c r="Q919" i="6"/>
  <c r="P918" i="7" s="1"/>
  <c r="P895" i="6"/>
  <c r="K894" i="7" s="1"/>
  <c r="Q895" i="6"/>
  <c r="R894" i="7" s="1"/>
  <c r="P947" i="6"/>
  <c r="K946" i="7" s="1"/>
  <c r="Q947" i="6"/>
  <c r="S946" i="7" s="1"/>
  <c r="P883" i="6"/>
  <c r="J882" i="7" s="1"/>
  <c r="Q883" i="6"/>
  <c r="Q882" i="7" s="1"/>
  <c r="Q955" i="6"/>
  <c r="Q954" i="7" s="1"/>
  <c r="P955" i="6"/>
  <c r="J954" i="7" s="1"/>
  <c r="Q891" i="6"/>
  <c r="U890" i="7" s="1"/>
  <c r="P891" i="6"/>
  <c r="J890" i="7" s="1"/>
  <c r="P982" i="6"/>
  <c r="L981" i="7" s="1"/>
  <c r="Q982" i="6"/>
  <c r="R981" i="7" s="1"/>
  <c r="Q966" i="6"/>
  <c r="P966" i="6"/>
  <c r="N965" i="7" s="1"/>
  <c r="Q950" i="6"/>
  <c r="P949" i="7" s="1"/>
  <c r="P950" i="6"/>
  <c r="M949" i="7" s="1"/>
  <c r="P934" i="6"/>
  <c r="M933" i="7" s="1"/>
  <c r="Q934" i="6"/>
  <c r="Q933" i="7" s="1"/>
  <c r="P918" i="6"/>
  <c r="K917" i="7" s="1"/>
  <c r="Q918" i="6"/>
  <c r="T917" i="7" s="1"/>
  <c r="P902" i="6"/>
  <c r="Q902" i="6"/>
  <c r="R901" i="7" s="1"/>
  <c r="P886" i="6"/>
  <c r="L885" i="7" s="1"/>
  <c r="Q886" i="6"/>
  <c r="P885" i="7" s="1"/>
  <c r="P870" i="6"/>
  <c r="Q870" i="6"/>
  <c r="P869" i="7" s="1"/>
  <c r="P985" i="6"/>
  <c r="K984" i="7" s="1"/>
  <c r="Q985" i="6"/>
  <c r="R984" i="7" s="1"/>
  <c r="P969" i="6"/>
  <c r="K968" i="7" s="1"/>
  <c r="Q969" i="6"/>
  <c r="R968" i="7" s="1"/>
  <c r="P953" i="6"/>
  <c r="K952" i="7" s="1"/>
  <c r="Q953" i="6"/>
  <c r="R952" i="7" s="1"/>
  <c r="P937" i="6"/>
  <c r="J936" i="7" s="1"/>
  <c r="Q937" i="6"/>
  <c r="R936" i="7" s="1"/>
  <c r="P921" i="6"/>
  <c r="K920" i="7" s="1"/>
  <c r="Q921" i="6"/>
  <c r="P920" i="7" s="1"/>
  <c r="P905" i="6"/>
  <c r="L904" i="7" s="1"/>
  <c r="Q905" i="6"/>
  <c r="P904" i="7" s="1"/>
  <c r="P889" i="6"/>
  <c r="K888" i="7" s="1"/>
  <c r="Q889" i="6"/>
  <c r="S888" i="7" s="1"/>
  <c r="P873" i="6"/>
  <c r="M872" i="7" s="1"/>
  <c r="Q873" i="6"/>
  <c r="R872" i="7" s="1"/>
  <c r="P857" i="6"/>
  <c r="K856" i="7" s="1"/>
  <c r="Q857" i="6"/>
  <c r="S856" i="7" s="1"/>
  <c r="P972" i="6"/>
  <c r="Q972" i="6"/>
  <c r="T971" i="7" s="1"/>
  <c r="P956" i="6"/>
  <c r="N955" i="7" s="1"/>
  <c r="Q956" i="6"/>
  <c r="S955" i="7" s="1"/>
  <c r="P940" i="6"/>
  <c r="M939" i="7" s="1"/>
  <c r="Q940" i="6"/>
  <c r="R939" i="7" s="1"/>
  <c r="Q924" i="6"/>
  <c r="P924" i="6"/>
  <c r="M923" i="7" s="1"/>
  <c r="Q908" i="6"/>
  <c r="P908" i="6"/>
  <c r="J907" i="7" s="1"/>
  <c r="P892" i="6"/>
  <c r="O891" i="7" s="1"/>
  <c r="Q892" i="6"/>
  <c r="R891" i="7" s="1"/>
  <c r="P876" i="6"/>
  <c r="K875" i="7" s="1"/>
  <c r="Q876" i="6"/>
  <c r="P875" i="7" s="1"/>
  <c r="P860" i="6"/>
  <c r="N859" i="7" s="1"/>
  <c r="Q860" i="6"/>
  <c r="P859" i="7" s="1"/>
  <c r="Q943" i="6"/>
  <c r="S942" i="7" s="1"/>
  <c r="P967" i="6"/>
  <c r="N966" i="7" s="1"/>
  <c r="Q967" i="6"/>
  <c r="Q983" i="6"/>
  <c r="U982" i="7" s="1"/>
  <c r="P983" i="6"/>
  <c r="J982" i="7" s="1"/>
  <c r="P915" i="6"/>
  <c r="N914" i="7" s="1"/>
  <c r="Q915" i="6"/>
  <c r="R914" i="7" s="1"/>
  <c r="P923" i="6"/>
  <c r="M922" i="7" s="1"/>
  <c r="Q923" i="6"/>
  <c r="P922" i="7" s="1"/>
  <c r="P958" i="6"/>
  <c r="L957" i="7" s="1"/>
  <c r="Q958" i="6"/>
  <c r="S957" i="7" s="1"/>
  <c r="P894" i="6"/>
  <c r="O893" i="7" s="1"/>
  <c r="Q894" i="6"/>
  <c r="S893" i="7" s="1"/>
  <c r="P878" i="6"/>
  <c r="J877" i="7" s="1"/>
  <c r="Q878" i="6"/>
  <c r="P877" i="7" s="1"/>
  <c r="P977" i="6"/>
  <c r="J976" i="7" s="1"/>
  <c r="Q977" i="6"/>
  <c r="P976" i="7" s="1"/>
  <c r="P913" i="6"/>
  <c r="M912" i="7" s="1"/>
  <c r="Q913" i="6"/>
  <c r="T912" i="7" s="1"/>
  <c r="P980" i="6"/>
  <c r="M979" i="7" s="1"/>
  <c r="Q980" i="6"/>
  <c r="R979" i="7" s="1"/>
  <c r="P932" i="6"/>
  <c r="K931" i="7" s="1"/>
  <c r="Q932" i="6"/>
  <c r="P931" i="7" s="1"/>
  <c r="P916" i="6"/>
  <c r="O915" i="7" s="1"/>
  <c r="Q916" i="6"/>
  <c r="P915" i="7" s="1"/>
  <c r="P884" i="6"/>
  <c r="N883" i="7" s="1"/>
  <c r="Q884" i="6"/>
  <c r="P883" i="7" s="1"/>
  <c r="P903" i="6"/>
  <c r="N902" i="7" s="1"/>
  <c r="Q903" i="6"/>
  <c r="T902" i="7" s="1"/>
  <c r="Q871" i="6"/>
  <c r="S870" i="7" s="1"/>
  <c r="P871" i="6"/>
  <c r="N870" i="7" s="1"/>
  <c r="Q887" i="6"/>
  <c r="P886" i="7" s="1"/>
  <c r="P887" i="6"/>
  <c r="M886" i="7" s="1"/>
  <c r="P863" i="6"/>
  <c r="O862" i="7" s="1"/>
  <c r="Q863" i="6"/>
  <c r="T862" i="7" s="1"/>
  <c r="P931" i="6"/>
  <c r="M930" i="7" s="1"/>
  <c r="Q931" i="6"/>
  <c r="U930" i="7" s="1"/>
  <c r="P867" i="6"/>
  <c r="J866" i="7" s="1"/>
  <c r="Q867" i="6"/>
  <c r="P939" i="6"/>
  <c r="J938" i="7" s="1"/>
  <c r="Q939" i="6"/>
  <c r="T938" i="7" s="1"/>
  <c r="P875" i="6"/>
  <c r="J874" i="7" s="1"/>
  <c r="Q875" i="6"/>
  <c r="P874" i="7" s="1"/>
  <c r="P978" i="6"/>
  <c r="N977" i="7" s="1"/>
  <c r="Q978" i="6"/>
  <c r="P977" i="7" s="1"/>
  <c r="P962" i="6"/>
  <c r="O961" i="7" s="1"/>
  <c r="Q962" i="6"/>
  <c r="R961" i="7" s="1"/>
  <c r="P946" i="6"/>
  <c r="J945" i="7" s="1"/>
  <c r="Q946" i="6"/>
  <c r="R945" i="7" s="1"/>
  <c r="P930" i="6"/>
  <c r="J929" i="7" s="1"/>
  <c r="Q930" i="6"/>
  <c r="S929" i="7" s="1"/>
  <c r="P914" i="6"/>
  <c r="J913" i="7" s="1"/>
  <c r="Q914" i="6"/>
  <c r="U913" i="7" s="1"/>
  <c r="Q898" i="6"/>
  <c r="U897" i="7" s="1"/>
  <c r="P898" i="6"/>
  <c r="K897" i="7" s="1"/>
  <c r="P882" i="6"/>
  <c r="J881" i="7" s="1"/>
  <c r="Q882" i="6"/>
  <c r="P866" i="6"/>
  <c r="J865" i="7" s="1"/>
  <c r="Q866" i="6"/>
  <c r="U865" i="7" s="1"/>
  <c r="P981" i="6"/>
  <c r="L980" i="7" s="1"/>
  <c r="Q981" i="6"/>
  <c r="R980" i="7" s="1"/>
  <c r="P965" i="6"/>
  <c r="N964" i="7" s="1"/>
  <c r="Q965" i="6"/>
  <c r="P964" i="7" s="1"/>
  <c r="P949" i="6"/>
  <c r="N948" i="7" s="1"/>
  <c r="Q949" i="6"/>
  <c r="T948" i="7" s="1"/>
  <c r="P933" i="6"/>
  <c r="O932" i="7" s="1"/>
  <c r="Q933" i="6"/>
  <c r="U932" i="7" s="1"/>
  <c r="P917" i="6"/>
  <c r="M916" i="7" s="1"/>
  <c r="Q917" i="6"/>
  <c r="R916" i="7" s="1"/>
  <c r="P901" i="6"/>
  <c r="N900" i="7" s="1"/>
  <c r="Q901" i="6"/>
  <c r="S900" i="7" s="1"/>
  <c r="P885" i="6"/>
  <c r="M884" i="7" s="1"/>
  <c r="Q885" i="6"/>
  <c r="Q884" i="7" s="1"/>
  <c r="P869" i="6"/>
  <c r="N868" i="7" s="1"/>
  <c r="Q869" i="6"/>
  <c r="Q868" i="7" s="1"/>
  <c r="P984" i="6"/>
  <c r="M983" i="7" s="1"/>
  <c r="Q984" i="6"/>
  <c r="P983" i="7" s="1"/>
  <c r="P968" i="6"/>
  <c r="Q968" i="6"/>
  <c r="T967" i="7" s="1"/>
  <c r="P952" i="6"/>
  <c r="O951" i="7" s="1"/>
  <c r="Q952" i="6"/>
  <c r="P951" i="7" s="1"/>
  <c r="P936" i="6"/>
  <c r="L935" i="7" s="1"/>
  <c r="Q936" i="6"/>
  <c r="T935" i="7" s="1"/>
  <c r="P920" i="6"/>
  <c r="O919" i="7" s="1"/>
  <c r="Q920" i="6"/>
  <c r="S919" i="7" s="1"/>
  <c r="P904" i="6"/>
  <c r="N903" i="7" s="1"/>
  <c r="Q904" i="6"/>
  <c r="R903" i="7" s="1"/>
  <c r="P888" i="6"/>
  <c r="N887" i="7" s="1"/>
  <c r="Q888" i="6"/>
  <c r="P887" i="7" s="1"/>
  <c r="P872" i="6"/>
  <c r="L871" i="7" s="1"/>
  <c r="Q872" i="6"/>
  <c r="Q871" i="7" s="1"/>
  <c r="P856" i="6"/>
  <c r="O855" i="7" s="1"/>
  <c r="Q856" i="6"/>
  <c r="R855" i="7" s="1"/>
  <c r="Q852" i="6"/>
  <c r="R851" i="7" s="1"/>
  <c r="Q848" i="6"/>
  <c r="R847" i="7" s="1"/>
  <c r="Q844" i="6"/>
  <c r="R843" i="7" s="1"/>
  <c r="Q854" i="6"/>
  <c r="P853" i="7" s="1"/>
  <c r="P854" i="6"/>
  <c r="K853" i="7" s="1"/>
  <c r="Q850" i="6"/>
  <c r="T849" i="7" s="1"/>
  <c r="P850" i="6"/>
  <c r="O849" i="7" s="1"/>
  <c r="Q846" i="6"/>
  <c r="P845" i="7" s="1"/>
  <c r="P846" i="6"/>
  <c r="O845" i="7" s="1"/>
  <c r="Q842" i="6"/>
  <c r="R841" i="7" s="1"/>
  <c r="P842" i="6"/>
  <c r="J841" i="7" s="1"/>
  <c r="P849" i="6"/>
  <c r="N848" i="7" s="1"/>
  <c r="Q853" i="6"/>
  <c r="P852" i="7" s="1"/>
  <c r="Q849" i="6"/>
  <c r="T848" i="7" s="1"/>
  <c r="Q847" i="6"/>
  <c r="R846" i="7" s="1"/>
  <c r="Q843" i="6"/>
  <c r="U842" i="7" s="1"/>
  <c r="P795" i="6"/>
  <c r="M794" i="7" s="1"/>
  <c r="Q824" i="6"/>
  <c r="U823" i="7" s="1"/>
  <c r="Q845" i="6"/>
  <c r="T844" i="7" s="1"/>
  <c r="Q841" i="6"/>
  <c r="T840" i="7" s="1"/>
  <c r="P852" i="6"/>
  <c r="L851" i="7" s="1"/>
  <c r="P848" i="6"/>
  <c r="O847" i="7" s="1"/>
  <c r="P845" i="6"/>
  <c r="N844" i="7" s="1"/>
  <c r="P844" i="6"/>
  <c r="K843" i="7" s="1"/>
  <c r="P855" i="6"/>
  <c r="K854" i="7" s="1"/>
  <c r="P851" i="6"/>
  <c r="L850" i="7" s="1"/>
  <c r="P847" i="6"/>
  <c r="M846" i="7" s="1"/>
  <c r="P841" i="6"/>
  <c r="L840" i="7" s="1"/>
  <c r="P843" i="6"/>
  <c r="O842" i="7" s="1"/>
  <c r="P853" i="6"/>
  <c r="J852" i="7" s="1"/>
  <c r="Q855" i="6"/>
  <c r="R854" i="7" s="1"/>
  <c r="Q851" i="6"/>
  <c r="R850" i="7" s="1"/>
  <c r="P824" i="6"/>
  <c r="M823" i="7" s="1"/>
  <c r="P840" i="6"/>
  <c r="K839" i="7" s="1"/>
  <c r="Q840" i="6"/>
  <c r="Q839" i="7" s="1"/>
  <c r="Q833" i="6"/>
  <c r="P833" i="6"/>
  <c r="P827" i="6"/>
  <c r="Q827" i="6"/>
  <c r="P830" i="6"/>
  <c r="Q830" i="6"/>
  <c r="P836" i="6"/>
  <c r="L835" i="7" s="1"/>
  <c r="Q836" i="6"/>
  <c r="R835" i="7" s="1"/>
  <c r="P839" i="6"/>
  <c r="M838" i="7" s="1"/>
  <c r="Q839" i="6"/>
  <c r="Q838" i="7" s="1"/>
  <c r="P829" i="6"/>
  <c r="Q829" i="6"/>
  <c r="P826" i="6"/>
  <c r="L825" i="7" s="1"/>
  <c r="Q826" i="6"/>
  <c r="P837" i="6"/>
  <c r="J836" i="7" s="1"/>
  <c r="Q837" i="6"/>
  <c r="S836" i="7" s="1"/>
  <c r="P832" i="6"/>
  <c r="Q832" i="6"/>
  <c r="P835" i="6"/>
  <c r="Q835" i="6"/>
  <c r="P838" i="6"/>
  <c r="M837" i="7" s="1"/>
  <c r="Q838" i="6"/>
  <c r="S837" i="7" s="1"/>
  <c r="P825" i="6"/>
  <c r="L824" i="7" s="1"/>
  <c r="Q825" i="6"/>
  <c r="S824" i="7" s="1"/>
  <c r="P828" i="6"/>
  <c r="Q828" i="6"/>
  <c r="P831" i="6"/>
  <c r="Q831" i="6"/>
  <c r="P834" i="6"/>
  <c r="Q834" i="6"/>
  <c r="Q822" i="6"/>
  <c r="P821" i="7" s="1"/>
  <c r="Q795" i="6"/>
  <c r="S794" i="7" s="1"/>
  <c r="P801" i="6"/>
  <c r="P822" i="6"/>
  <c r="P814" i="6"/>
  <c r="P819" i="6"/>
  <c r="Q820" i="6"/>
  <c r="P820" i="6"/>
  <c r="Q816" i="6"/>
  <c r="P816" i="6"/>
  <c r="Q821" i="6"/>
  <c r="P821" i="6"/>
  <c r="P818" i="6"/>
  <c r="P815" i="6"/>
  <c r="Q823" i="6"/>
  <c r="Q817" i="6"/>
  <c r="P817" i="6"/>
  <c r="Q819" i="6"/>
  <c r="Q818" i="6"/>
  <c r="P823" i="6"/>
  <c r="Q815" i="6"/>
  <c r="Q814" i="6"/>
  <c r="Q809" i="6"/>
  <c r="T808" i="7" s="1"/>
  <c r="P812" i="6"/>
  <c r="J811" i="7" s="1"/>
  <c r="Q812" i="6"/>
  <c r="P811" i="7" s="1"/>
  <c r="P796" i="6"/>
  <c r="J795" i="7" s="1"/>
  <c r="Q796" i="6"/>
  <c r="P795" i="7" s="1"/>
  <c r="Q799" i="6"/>
  <c r="P799" i="6"/>
  <c r="Q798" i="6"/>
  <c r="P798" i="6"/>
  <c r="Q801" i="6"/>
  <c r="Q808" i="6"/>
  <c r="P807" i="7" s="1"/>
  <c r="P808" i="6"/>
  <c r="Q811" i="6"/>
  <c r="U810" i="7" s="1"/>
  <c r="P811" i="6"/>
  <c r="L810" i="7" s="1"/>
  <c r="P810" i="6"/>
  <c r="J809" i="7" s="1"/>
  <c r="Q810" i="6"/>
  <c r="U809" i="7" s="1"/>
  <c r="P813" i="6"/>
  <c r="P797" i="6"/>
  <c r="Q797" i="6"/>
  <c r="P804" i="6"/>
  <c r="Q804" i="6"/>
  <c r="Q807" i="6"/>
  <c r="P806" i="7" s="1"/>
  <c r="P807" i="6"/>
  <c r="P806" i="6"/>
  <c r="Q806" i="6"/>
  <c r="P809" i="6"/>
  <c r="K808" i="7" s="1"/>
  <c r="Q813" i="6"/>
  <c r="Q805" i="6"/>
  <c r="P800" i="6"/>
  <c r="L799" i="7" s="1"/>
  <c r="Q800" i="6"/>
  <c r="S799" i="7" s="1"/>
  <c r="Q803" i="6"/>
  <c r="P803" i="6"/>
  <c r="Q802" i="6"/>
  <c r="P802" i="6"/>
  <c r="P805" i="6"/>
  <c r="P791" i="6"/>
  <c r="M790" i="7" s="1"/>
  <c r="Q791" i="6"/>
  <c r="S790" i="7" s="1"/>
  <c r="Q746" i="6"/>
  <c r="U745" i="7" s="1"/>
  <c r="Q794" i="6"/>
  <c r="R793" i="7" s="1"/>
  <c r="P794" i="6"/>
  <c r="N793" i="7" s="1"/>
  <c r="P793" i="6"/>
  <c r="O792" i="7" s="1"/>
  <c r="Q793" i="6"/>
  <c r="Q792" i="7" s="1"/>
  <c r="P792" i="6"/>
  <c r="N791" i="7" s="1"/>
  <c r="Q792" i="6"/>
  <c r="S791" i="7" s="1"/>
  <c r="P785" i="6"/>
  <c r="J784" i="7" s="1"/>
  <c r="Q785" i="6"/>
  <c r="P784" i="7" s="1"/>
  <c r="P784" i="6"/>
  <c r="O783" i="7" s="1"/>
  <c r="Q784" i="6"/>
  <c r="U783" i="7" s="1"/>
  <c r="P783" i="6"/>
  <c r="N782" i="7" s="1"/>
  <c r="Q783" i="6"/>
  <c r="T782" i="7" s="1"/>
  <c r="P790" i="6"/>
  <c r="L789" i="7" s="1"/>
  <c r="Q790" i="6"/>
  <c r="R789" i="7" s="1"/>
  <c r="P789" i="6"/>
  <c r="N788" i="7" s="1"/>
  <c r="Q789" i="6"/>
  <c r="T788" i="7" s="1"/>
  <c r="P746" i="6"/>
  <c r="K745" i="7" s="1"/>
  <c r="P788" i="6"/>
  <c r="M787" i="7" s="1"/>
  <c r="Q788" i="6"/>
  <c r="S787" i="7" s="1"/>
  <c r="Q787" i="6"/>
  <c r="R786" i="7" s="1"/>
  <c r="P787" i="6"/>
  <c r="L786" i="7" s="1"/>
  <c r="P786" i="6"/>
  <c r="J785" i="7" s="1"/>
  <c r="Q786" i="6"/>
  <c r="S785" i="7" s="1"/>
  <c r="Q782" i="6"/>
  <c r="P781" i="7" s="1"/>
  <c r="P782" i="6"/>
  <c r="J781" i="7" s="1"/>
  <c r="P780" i="6"/>
  <c r="J779" i="7" s="1"/>
  <c r="Q778" i="6"/>
  <c r="P777" i="7" s="1"/>
  <c r="P778" i="6"/>
  <c r="O777" i="7" s="1"/>
  <c r="Q780" i="6"/>
  <c r="P779" i="7" s="1"/>
  <c r="Q776" i="6"/>
  <c r="R775" i="7" s="1"/>
  <c r="P781" i="6"/>
  <c r="J780" i="7" s="1"/>
  <c r="Q781" i="6"/>
  <c r="R780" i="7" s="1"/>
  <c r="P776" i="6"/>
  <c r="N775" i="7" s="1"/>
  <c r="P779" i="6"/>
  <c r="O778" i="7" s="1"/>
  <c r="Q779" i="6"/>
  <c r="Q778" i="7" s="1"/>
  <c r="Q777" i="6"/>
  <c r="S776" i="7" s="1"/>
  <c r="P777" i="6"/>
  <c r="K776" i="7" s="1"/>
  <c r="P767" i="6"/>
  <c r="J766" i="7" s="1"/>
  <c r="Q767" i="6"/>
  <c r="P766" i="7" s="1"/>
  <c r="P766" i="6"/>
  <c r="K765" i="7" s="1"/>
  <c r="Q766" i="6"/>
  <c r="P765" i="7" s="1"/>
  <c r="P765" i="6"/>
  <c r="J764" i="7" s="1"/>
  <c r="Q771" i="6"/>
  <c r="S770" i="7" s="1"/>
  <c r="Q760" i="6"/>
  <c r="T759" i="7" s="1"/>
  <c r="Q765" i="6"/>
  <c r="R764" i="7" s="1"/>
  <c r="P768" i="6"/>
  <c r="M767" i="7" s="1"/>
  <c r="Q768" i="6"/>
  <c r="P767" i="7" s="1"/>
  <c r="P763" i="6"/>
  <c r="J762" i="7" s="1"/>
  <c r="Q763" i="6"/>
  <c r="P762" i="7" s="1"/>
  <c r="P762" i="6"/>
  <c r="L761" i="7" s="1"/>
  <c r="Q762" i="6"/>
  <c r="U761" i="7" s="1"/>
  <c r="Q761" i="6"/>
  <c r="U760" i="7" s="1"/>
  <c r="P761" i="6"/>
  <c r="O760" i="7" s="1"/>
  <c r="P774" i="6"/>
  <c r="L773" i="7" s="1"/>
  <c r="Q774" i="6"/>
  <c r="U773" i="7" s="1"/>
  <c r="P764" i="6"/>
  <c r="J763" i="7" s="1"/>
  <c r="Q764" i="6"/>
  <c r="Q763" i="7" s="1"/>
  <c r="Q759" i="6"/>
  <c r="R758" i="7" s="1"/>
  <c r="P759" i="6"/>
  <c r="L758" i="7" s="1"/>
  <c r="Q758" i="6"/>
  <c r="Q757" i="7" s="1"/>
  <c r="P758" i="6"/>
  <c r="O757" i="7" s="1"/>
  <c r="P757" i="6"/>
  <c r="L756" i="7" s="1"/>
  <c r="Q757" i="6"/>
  <c r="P756" i="7" s="1"/>
  <c r="Q773" i="6"/>
  <c r="P772" i="7" s="1"/>
  <c r="P773" i="6"/>
  <c r="K772" i="7" s="1"/>
  <c r="P775" i="6"/>
  <c r="K774" i="7" s="1"/>
  <c r="P760" i="6"/>
  <c r="L759" i="7" s="1"/>
  <c r="P770" i="6"/>
  <c r="L769" i="7" s="1"/>
  <c r="Q770" i="6"/>
  <c r="R769" i="7" s="1"/>
  <c r="Q769" i="6"/>
  <c r="P768" i="7" s="1"/>
  <c r="P769" i="6"/>
  <c r="J768" i="7" s="1"/>
  <c r="Q775" i="6"/>
  <c r="Q774" i="7" s="1"/>
  <c r="P772" i="6"/>
  <c r="O771" i="7" s="1"/>
  <c r="Q772" i="6"/>
  <c r="T771" i="7" s="1"/>
  <c r="P771" i="6"/>
  <c r="K770" i="7" s="1"/>
  <c r="P756" i="6"/>
  <c r="L755" i="7" s="1"/>
  <c r="Q754" i="6"/>
  <c r="P753" i="7" s="1"/>
  <c r="P754" i="6"/>
  <c r="J753" i="7" s="1"/>
  <c r="Q755" i="6"/>
  <c r="P754" i="7" s="1"/>
  <c r="P755" i="6"/>
  <c r="J754" i="7" s="1"/>
  <c r="P753" i="6"/>
  <c r="J752" i="7" s="1"/>
  <c r="Q753" i="6"/>
  <c r="P752" i="7" s="1"/>
  <c r="P747" i="6"/>
  <c r="N746" i="7" s="1"/>
  <c r="P751" i="6"/>
  <c r="J750" i="7" s="1"/>
  <c r="Q751" i="6"/>
  <c r="P750" i="7" s="1"/>
  <c r="Q750" i="6"/>
  <c r="T749" i="7" s="1"/>
  <c r="Q748" i="6"/>
  <c r="P747" i="7" s="1"/>
  <c r="P748" i="6"/>
  <c r="O747" i="7" s="1"/>
  <c r="Q752" i="6"/>
  <c r="U751" i="7" s="1"/>
  <c r="P752" i="6"/>
  <c r="J751" i="7" s="1"/>
  <c r="Q756" i="6"/>
  <c r="R755" i="7" s="1"/>
  <c r="P749" i="6"/>
  <c r="O748" i="7" s="1"/>
  <c r="Q749" i="6"/>
  <c r="P748" i="7" s="1"/>
  <c r="Q747" i="6"/>
  <c r="P746" i="7" s="1"/>
  <c r="P750" i="6"/>
  <c r="J749" i="7" s="1"/>
  <c r="Q744" i="6"/>
  <c r="Q743" i="7" s="1"/>
  <c r="P744" i="6"/>
  <c r="L743" i="7" s="1"/>
  <c r="P740" i="6"/>
  <c r="O739" i="7" s="1"/>
  <c r="Q740" i="6"/>
  <c r="U739" i="7" s="1"/>
  <c r="Q737" i="6"/>
  <c r="R736" i="7" s="1"/>
  <c r="P737" i="6"/>
  <c r="M736" i="7" s="1"/>
  <c r="Q743" i="6"/>
  <c r="R742" i="7" s="1"/>
  <c r="P743" i="6"/>
  <c r="J742" i="7" s="1"/>
  <c r="P732" i="6"/>
  <c r="J731" i="7" s="1"/>
  <c r="Q732" i="6"/>
  <c r="P731" i="7" s="1"/>
  <c r="Q738" i="6"/>
  <c r="Q737" i="7" s="1"/>
  <c r="P738" i="6"/>
  <c r="J737" i="7" s="1"/>
  <c r="P735" i="6"/>
  <c r="J734" i="7" s="1"/>
  <c r="Q735" i="6"/>
  <c r="R734" i="7" s="1"/>
  <c r="Q731" i="6"/>
  <c r="S730" i="7" s="1"/>
  <c r="P731" i="6"/>
  <c r="M730" i="7" s="1"/>
  <c r="Q742" i="6"/>
  <c r="Q741" i="7" s="1"/>
  <c r="P742" i="6"/>
  <c r="J741" i="7" s="1"/>
  <c r="P733" i="6"/>
  <c r="K732" i="7" s="1"/>
  <c r="Q733" i="6"/>
  <c r="Q732" i="7" s="1"/>
  <c r="Q730" i="6"/>
  <c r="R729" i="7" s="1"/>
  <c r="P730" i="6"/>
  <c r="L729" i="7" s="1"/>
  <c r="P734" i="6"/>
  <c r="N733" i="7" s="1"/>
  <c r="Q734" i="6"/>
  <c r="S733" i="7" s="1"/>
  <c r="Q739" i="6"/>
  <c r="P739" i="6"/>
  <c r="P736" i="6"/>
  <c r="N735" i="7" s="1"/>
  <c r="Q736" i="6"/>
  <c r="T735" i="7" s="1"/>
  <c r="Q745" i="6"/>
  <c r="T744" i="7" s="1"/>
  <c r="P745" i="6"/>
  <c r="L744" i="7" s="1"/>
  <c r="P741" i="6"/>
  <c r="J740" i="7" s="1"/>
  <c r="Q741" i="6"/>
  <c r="P740" i="7" s="1"/>
  <c r="Q717" i="6"/>
  <c r="U716" i="7" s="1"/>
  <c r="Q727" i="6"/>
  <c r="R726" i="7" s="1"/>
  <c r="P726" i="6"/>
  <c r="O725" i="7" s="1"/>
  <c r="Q726" i="6"/>
  <c r="P725" i="7" s="1"/>
  <c r="Q725" i="6"/>
  <c r="R724" i="7" s="1"/>
  <c r="P727" i="6"/>
  <c r="L726" i="7" s="1"/>
  <c r="P725" i="6"/>
  <c r="O724" i="7" s="1"/>
  <c r="P729" i="6"/>
  <c r="N728" i="7" s="1"/>
  <c r="Q729" i="6"/>
  <c r="T728" i="7" s="1"/>
  <c r="Q728" i="6"/>
  <c r="U727" i="7" s="1"/>
  <c r="P728" i="6"/>
  <c r="J727" i="7" s="1"/>
  <c r="Q724" i="6"/>
  <c r="T723" i="7" s="1"/>
  <c r="P724" i="6"/>
  <c r="N723" i="7" s="1"/>
  <c r="P722" i="6"/>
  <c r="J721" i="7" s="1"/>
  <c r="Q722" i="6"/>
  <c r="P721" i="7" s="1"/>
  <c r="P723" i="6"/>
  <c r="N722" i="7" s="1"/>
  <c r="Q721" i="6"/>
  <c r="U720" i="7" s="1"/>
  <c r="K716" i="7"/>
  <c r="Q720" i="6"/>
  <c r="P719" i="7" s="1"/>
  <c r="P720" i="6"/>
  <c r="N719" i="7" s="1"/>
  <c r="P718" i="6"/>
  <c r="J717" i="7" s="1"/>
  <c r="P719" i="6"/>
  <c r="N718" i="7" s="1"/>
  <c r="Q718" i="6"/>
  <c r="P717" i="7" s="1"/>
  <c r="J716" i="7"/>
  <c r="Q723" i="6"/>
  <c r="U722" i="7" s="1"/>
  <c r="P721" i="6"/>
  <c r="J720" i="7" s="1"/>
  <c r="L716" i="7"/>
  <c r="Q719" i="6"/>
  <c r="Q718" i="7" s="1"/>
  <c r="O716" i="7"/>
  <c r="N716" i="7"/>
  <c r="P704" i="6"/>
  <c r="M703" i="7" s="1"/>
  <c r="Q704" i="6"/>
  <c r="U703" i="7" s="1"/>
  <c r="Q706" i="6"/>
  <c r="R705" i="7" s="1"/>
  <c r="P706" i="6"/>
  <c r="K705" i="7" s="1"/>
  <c r="P705" i="6"/>
  <c r="O704" i="7" s="1"/>
  <c r="Q705" i="6"/>
  <c r="S704" i="7" s="1"/>
  <c r="P713" i="6"/>
  <c r="Q713" i="6"/>
  <c r="Q716" i="6"/>
  <c r="P716" i="6"/>
  <c r="P715" i="6"/>
  <c r="Q715" i="6"/>
  <c r="Q714" i="6"/>
  <c r="P714" i="6"/>
  <c r="Q712" i="6"/>
  <c r="P711" i="7" s="1"/>
  <c r="P712" i="6"/>
  <c r="Q711" i="6"/>
  <c r="P711" i="6"/>
  <c r="Q708" i="6"/>
  <c r="S707" i="7" s="1"/>
  <c r="P708" i="6"/>
  <c r="K707" i="7" s="1"/>
  <c r="Q710" i="6"/>
  <c r="Q709" i="7" s="1"/>
  <c r="P710" i="6"/>
  <c r="J709" i="7" s="1"/>
  <c r="P709" i="6"/>
  <c r="N708" i="7" s="1"/>
  <c r="Q709" i="6"/>
  <c r="R708" i="7" s="1"/>
  <c r="P707" i="6"/>
  <c r="K706" i="7" s="1"/>
  <c r="Q707" i="6"/>
  <c r="R706" i="7" s="1"/>
  <c r="P698" i="6"/>
  <c r="K697" i="7" s="1"/>
  <c r="Q698" i="6"/>
  <c r="P697" i="7" s="1"/>
  <c r="P688" i="6"/>
  <c r="J687" i="7" s="1"/>
  <c r="Q688" i="6"/>
  <c r="U687" i="7" s="1"/>
  <c r="Q686" i="6"/>
  <c r="R685" i="7" s="1"/>
  <c r="Q684" i="6"/>
  <c r="P683" i="7" s="1"/>
  <c r="P684" i="6"/>
  <c r="J683" i="7" s="1"/>
  <c r="P682" i="6"/>
  <c r="O681" i="7" s="1"/>
  <c r="P674" i="6"/>
  <c r="L673" i="7" s="1"/>
  <c r="Q690" i="6"/>
  <c r="P689" i="7" s="1"/>
  <c r="Q680" i="6"/>
  <c r="P679" i="7" s="1"/>
  <c r="P680" i="6"/>
  <c r="J679" i="7" s="1"/>
  <c r="Q678" i="6"/>
  <c r="R677" i="7" s="1"/>
  <c r="P678" i="6"/>
  <c r="O677" i="7" s="1"/>
  <c r="P676" i="6"/>
  <c r="O675" i="7" s="1"/>
  <c r="Q676" i="6"/>
  <c r="T675" i="7" s="1"/>
  <c r="Q674" i="6"/>
  <c r="R673" i="7" s="1"/>
  <c r="Q682" i="6"/>
  <c r="P681" i="7" s="1"/>
  <c r="Q703" i="6"/>
  <c r="Q702" i="7" s="1"/>
  <c r="P703" i="6"/>
  <c r="M702" i="7" s="1"/>
  <c r="Q701" i="6"/>
  <c r="P700" i="7" s="1"/>
  <c r="Q699" i="6"/>
  <c r="S698" i="7" s="1"/>
  <c r="P699" i="6"/>
  <c r="N698" i="7" s="1"/>
  <c r="Q695" i="6"/>
  <c r="P694" i="7" s="1"/>
  <c r="P695" i="6"/>
  <c r="J694" i="7" s="1"/>
  <c r="Q693" i="6"/>
  <c r="U692" i="7" s="1"/>
  <c r="P701" i="6"/>
  <c r="M700" i="7" s="1"/>
  <c r="Q691" i="6"/>
  <c r="P690" i="7" s="1"/>
  <c r="P691" i="6"/>
  <c r="O690" i="7" s="1"/>
  <c r="Q697" i="6"/>
  <c r="T696" i="7" s="1"/>
  <c r="Q687" i="6"/>
  <c r="T686" i="7" s="1"/>
  <c r="P687" i="6"/>
  <c r="O686" i="7" s="1"/>
  <c r="Q685" i="6"/>
  <c r="S684" i="7" s="1"/>
  <c r="P693" i="6"/>
  <c r="M692" i="7" s="1"/>
  <c r="P697" i="6"/>
  <c r="O696" i="7" s="1"/>
  <c r="Q683" i="6"/>
  <c r="T682" i="7" s="1"/>
  <c r="P683" i="6"/>
  <c r="O682" i="7" s="1"/>
  <c r="Q689" i="6"/>
  <c r="U688" i="7" s="1"/>
  <c r="Q679" i="6"/>
  <c r="R678" i="7" s="1"/>
  <c r="P679" i="6"/>
  <c r="N678" i="7" s="1"/>
  <c r="Q677" i="6"/>
  <c r="T676" i="7" s="1"/>
  <c r="P685" i="6"/>
  <c r="J684" i="7" s="1"/>
  <c r="P689" i="6"/>
  <c r="N688" i="7" s="1"/>
  <c r="P675" i="6"/>
  <c r="M674" i="7" s="1"/>
  <c r="Q675" i="6"/>
  <c r="S674" i="7" s="1"/>
  <c r="Q681" i="6"/>
  <c r="U680" i="7" s="1"/>
  <c r="Q702" i="6"/>
  <c r="T701" i="7" s="1"/>
  <c r="P702" i="6"/>
  <c r="N701" i="7" s="1"/>
  <c r="Q700" i="6"/>
  <c r="Q699" i="7" s="1"/>
  <c r="P700" i="6"/>
  <c r="K699" i="7" s="1"/>
  <c r="P686" i="6"/>
  <c r="L685" i="7" s="1"/>
  <c r="P677" i="6"/>
  <c r="M676" i="7" s="1"/>
  <c r="P681" i="6"/>
  <c r="J680" i="7" s="1"/>
  <c r="P673" i="6"/>
  <c r="N672" i="7" s="1"/>
  <c r="Q673" i="6"/>
  <c r="R672" i="7" s="1"/>
  <c r="Q696" i="6"/>
  <c r="S695" i="7" s="1"/>
  <c r="P696" i="6"/>
  <c r="L695" i="7" s="1"/>
  <c r="P694" i="6"/>
  <c r="O693" i="7" s="1"/>
  <c r="Q694" i="6"/>
  <c r="Q693" i="7" s="1"/>
  <c r="Q692" i="6"/>
  <c r="T691" i="7" s="1"/>
  <c r="P692" i="6"/>
  <c r="N691" i="7" s="1"/>
  <c r="P690" i="6"/>
  <c r="M689" i="7" s="1"/>
  <c r="P617" i="6"/>
  <c r="L616" i="7" s="1"/>
  <c r="P672" i="6"/>
  <c r="K671" i="7" s="1"/>
  <c r="Q672" i="6"/>
  <c r="S671" i="7" s="1"/>
  <c r="P656" i="6"/>
  <c r="Q656" i="6"/>
  <c r="P640" i="6"/>
  <c r="J639" i="7" s="1"/>
  <c r="Q640" i="6"/>
  <c r="P639" i="7" s="1"/>
  <c r="P624" i="6"/>
  <c r="M623" i="7" s="1"/>
  <c r="Q624" i="6"/>
  <c r="P623" i="7" s="1"/>
  <c r="P608" i="6"/>
  <c r="L607" i="7" s="1"/>
  <c r="Q608" i="6"/>
  <c r="P607" i="7" s="1"/>
  <c r="P663" i="6"/>
  <c r="K662" i="7" s="1"/>
  <c r="Q663" i="6"/>
  <c r="U662" i="7" s="1"/>
  <c r="P647" i="6"/>
  <c r="M646" i="7" s="1"/>
  <c r="Q647" i="6"/>
  <c r="P646" i="7" s="1"/>
  <c r="P631" i="6"/>
  <c r="L630" i="7" s="1"/>
  <c r="Q631" i="6"/>
  <c r="P630" i="7" s="1"/>
  <c r="P615" i="6"/>
  <c r="J614" i="7" s="1"/>
  <c r="Q615" i="6"/>
  <c r="P614" i="7" s="1"/>
  <c r="P670" i="6"/>
  <c r="Q670" i="6"/>
  <c r="P654" i="6"/>
  <c r="J653" i="7" s="1"/>
  <c r="Q654" i="6"/>
  <c r="P638" i="6"/>
  <c r="J637" i="7" s="1"/>
  <c r="Q638" i="6"/>
  <c r="P637" i="7" s="1"/>
  <c r="P622" i="6"/>
  <c r="M621" i="7" s="1"/>
  <c r="Q622" i="6"/>
  <c r="T621" i="7" s="1"/>
  <c r="P606" i="6"/>
  <c r="M605" i="7" s="1"/>
  <c r="Q606" i="6"/>
  <c r="R605" i="7" s="1"/>
  <c r="P661" i="6"/>
  <c r="Q661" i="6"/>
  <c r="R660" i="7" s="1"/>
  <c r="P645" i="6"/>
  <c r="M644" i="7" s="1"/>
  <c r="Q645" i="6"/>
  <c r="P644" i="7" s="1"/>
  <c r="P629" i="6"/>
  <c r="M628" i="7" s="1"/>
  <c r="Q629" i="6"/>
  <c r="P628" i="7" s="1"/>
  <c r="P613" i="6"/>
  <c r="L612" i="7" s="1"/>
  <c r="Q613" i="6"/>
  <c r="P612" i="7" s="1"/>
  <c r="P668" i="6"/>
  <c r="K667" i="7" s="1"/>
  <c r="Q668" i="6"/>
  <c r="P652" i="6"/>
  <c r="Q652" i="6"/>
  <c r="P636" i="6"/>
  <c r="M635" i="7" s="1"/>
  <c r="Q636" i="6"/>
  <c r="S635" i="7" s="1"/>
  <c r="Q620" i="6"/>
  <c r="P620" i="6"/>
  <c r="P604" i="6"/>
  <c r="M603" i="7" s="1"/>
  <c r="Q604" i="6"/>
  <c r="S603" i="7" s="1"/>
  <c r="P659" i="6"/>
  <c r="L658" i="7" s="1"/>
  <c r="Q659" i="6"/>
  <c r="T658" i="7" s="1"/>
  <c r="P643" i="6"/>
  <c r="K642" i="7" s="1"/>
  <c r="Q643" i="6"/>
  <c r="P642" i="7" s="1"/>
  <c r="P627" i="6"/>
  <c r="Q627" i="6"/>
  <c r="T626" i="7" s="1"/>
  <c r="P611" i="6"/>
  <c r="O610" i="7" s="1"/>
  <c r="Q611" i="6"/>
  <c r="R610" i="7" s="1"/>
  <c r="P666" i="6"/>
  <c r="Q666" i="6"/>
  <c r="U665" i="7" s="1"/>
  <c r="P650" i="6"/>
  <c r="Q650" i="6"/>
  <c r="P649" i="7" s="1"/>
  <c r="P634" i="6"/>
  <c r="M633" i="7" s="1"/>
  <c r="Q634" i="6"/>
  <c r="S633" i="7" s="1"/>
  <c r="P618" i="6"/>
  <c r="O617" i="7" s="1"/>
  <c r="Q618" i="6"/>
  <c r="P617" i="7" s="1"/>
  <c r="P602" i="6"/>
  <c r="Q602" i="6"/>
  <c r="P657" i="6"/>
  <c r="O656" i="7" s="1"/>
  <c r="Q657" i="6"/>
  <c r="S656" i="7" s="1"/>
  <c r="P641" i="6"/>
  <c r="J640" i="7" s="1"/>
  <c r="Q641" i="6"/>
  <c r="U640" i="7" s="1"/>
  <c r="P625" i="6"/>
  <c r="Q625" i="6"/>
  <c r="T624" i="7" s="1"/>
  <c r="P609" i="6"/>
  <c r="O608" i="7" s="1"/>
  <c r="Q609" i="6"/>
  <c r="P664" i="6"/>
  <c r="Q664" i="6"/>
  <c r="P648" i="6"/>
  <c r="N647" i="7" s="1"/>
  <c r="Q648" i="6"/>
  <c r="P647" i="7" s="1"/>
  <c r="P632" i="6"/>
  <c r="J631" i="7" s="1"/>
  <c r="Q632" i="6"/>
  <c r="P631" i="7" s="1"/>
  <c r="P616" i="6"/>
  <c r="J615" i="7" s="1"/>
  <c r="Q616" i="6"/>
  <c r="P615" i="7" s="1"/>
  <c r="P671" i="6"/>
  <c r="Q671" i="6"/>
  <c r="U670" i="7" s="1"/>
  <c r="P655" i="6"/>
  <c r="Q655" i="6"/>
  <c r="P639" i="6"/>
  <c r="L638" i="7" s="1"/>
  <c r="Q639" i="6"/>
  <c r="U638" i="7" s="1"/>
  <c r="P623" i="6"/>
  <c r="M622" i="7" s="1"/>
  <c r="Q623" i="6"/>
  <c r="P622" i="7" s="1"/>
  <c r="P607" i="6"/>
  <c r="O606" i="7" s="1"/>
  <c r="Q607" i="6"/>
  <c r="P662" i="6"/>
  <c r="O661" i="7" s="1"/>
  <c r="Q662" i="6"/>
  <c r="P661" i="7" s="1"/>
  <c r="P646" i="6"/>
  <c r="J645" i="7" s="1"/>
  <c r="Q646" i="6"/>
  <c r="T645" i="7" s="1"/>
  <c r="P630" i="6"/>
  <c r="M629" i="7" s="1"/>
  <c r="Q630" i="6"/>
  <c r="T629" i="7" s="1"/>
  <c r="P614" i="6"/>
  <c r="L613" i="7" s="1"/>
  <c r="Q614" i="6"/>
  <c r="P613" i="7" s="1"/>
  <c r="P669" i="6"/>
  <c r="Q669" i="6"/>
  <c r="P653" i="6"/>
  <c r="Q653" i="6"/>
  <c r="P637" i="6"/>
  <c r="L636" i="7" s="1"/>
  <c r="Q637" i="6"/>
  <c r="P636" i="7" s="1"/>
  <c r="Q621" i="6"/>
  <c r="S620" i="7" s="1"/>
  <c r="P621" i="6"/>
  <c r="L620" i="7" s="1"/>
  <c r="P605" i="6"/>
  <c r="L604" i="7" s="1"/>
  <c r="Q605" i="6"/>
  <c r="P660" i="6"/>
  <c r="N659" i="7" s="1"/>
  <c r="Q660" i="6"/>
  <c r="T659" i="7" s="1"/>
  <c r="P644" i="6"/>
  <c r="M643" i="7" s="1"/>
  <c r="Q644" i="6"/>
  <c r="U643" i="7" s="1"/>
  <c r="P628" i="6"/>
  <c r="L627" i="7" s="1"/>
  <c r="Q628" i="6"/>
  <c r="P627" i="7" s="1"/>
  <c r="P612" i="6"/>
  <c r="M611" i="7" s="1"/>
  <c r="Q612" i="6"/>
  <c r="P667" i="6"/>
  <c r="Q667" i="6"/>
  <c r="P651" i="6"/>
  <c r="J650" i="7" s="1"/>
  <c r="Q651" i="6"/>
  <c r="P650" i="7" s="1"/>
  <c r="P635" i="6"/>
  <c r="M634" i="7" s="1"/>
  <c r="Q635" i="6"/>
  <c r="P634" i="7" s="1"/>
  <c r="Q619" i="6"/>
  <c r="T618" i="7" s="1"/>
  <c r="P619" i="6"/>
  <c r="K618" i="7" s="1"/>
  <c r="P603" i="6"/>
  <c r="O602" i="7" s="1"/>
  <c r="Q603" i="6"/>
  <c r="S602" i="7" s="1"/>
  <c r="P658" i="6"/>
  <c r="K657" i="7" s="1"/>
  <c r="Q658" i="6"/>
  <c r="P642" i="6"/>
  <c r="J641" i="7" s="1"/>
  <c r="Q642" i="6"/>
  <c r="T641" i="7" s="1"/>
  <c r="P626" i="6"/>
  <c r="J625" i="7" s="1"/>
  <c r="Q626" i="6"/>
  <c r="P625" i="7" s="1"/>
  <c r="P610" i="6"/>
  <c r="N609" i="7" s="1"/>
  <c r="Q610" i="6"/>
  <c r="Q609" i="7" s="1"/>
  <c r="P665" i="6"/>
  <c r="Q665" i="6"/>
  <c r="P649" i="6"/>
  <c r="N648" i="7" s="1"/>
  <c r="Q649" i="6"/>
  <c r="U648" i="7" s="1"/>
  <c r="P633" i="6"/>
  <c r="J632" i="7" s="1"/>
  <c r="Q633" i="6"/>
  <c r="P632" i="7" s="1"/>
  <c r="Q617" i="6"/>
  <c r="Q616" i="7" s="1"/>
  <c r="P601" i="6"/>
  <c r="L600" i="7" s="1"/>
  <c r="Q601" i="6"/>
  <c r="P600" i="7" s="1"/>
  <c r="P586" i="6"/>
  <c r="K585" i="7" s="1"/>
  <c r="P582" i="6"/>
  <c r="K581" i="7" s="1"/>
  <c r="Q578" i="6"/>
  <c r="P577" i="7" s="1"/>
  <c r="P578" i="6"/>
  <c r="J577" i="7" s="1"/>
  <c r="Q591" i="6"/>
  <c r="P590" i="7" s="1"/>
  <c r="P591" i="6"/>
  <c r="K590" i="7" s="1"/>
  <c r="P595" i="6"/>
  <c r="J594" i="7" s="1"/>
  <c r="Q592" i="6"/>
  <c r="S591" i="7" s="1"/>
  <c r="P592" i="6"/>
  <c r="M591" i="7" s="1"/>
  <c r="P570" i="6"/>
  <c r="J569" i="7" s="1"/>
  <c r="P574" i="6"/>
  <c r="O573" i="7" s="1"/>
  <c r="Q574" i="6"/>
  <c r="T573" i="7" s="1"/>
  <c r="Q570" i="6"/>
  <c r="S569" i="7" s="1"/>
  <c r="Q583" i="6"/>
  <c r="Q582" i="7" s="1"/>
  <c r="P583" i="6"/>
  <c r="J582" i="7" s="1"/>
  <c r="P587" i="6"/>
  <c r="O586" i="7" s="1"/>
  <c r="P584" i="6"/>
  <c r="K583" i="7" s="1"/>
  <c r="Q584" i="6"/>
  <c r="U583" i="7" s="1"/>
  <c r="P566" i="6"/>
  <c r="O565" i="7" s="1"/>
  <c r="Q566" i="6"/>
  <c r="S565" i="7" s="1"/>
  <c r="Q573" i="6"/>
  <c r="P572" i="7" s="1"/>
  <c r="P573" i="6"/>
  <c r="K572" i="7" s="1"/>
  <c r="Q590" i="6"/>
  <c r="P589" i="7" s="1"/>
  <c r="Q598" i="6"/>
  <c r="P597" i="7" s="1"/>
  <c r="P598" i="6"/>
  <c r="L597" i="7" s="1"/>
  <c r="Q581" i="6"/>
  <c r="S580" i="7" s="1"/>
  <c r="P581" i="6"/>
  <c r="P580" i="6"/>
  <c r="K579" i="7" s="1"/>
  <c r="Q580" i="6"/>
  <c r="S579" i="7" s="1"/>
  <c r="Q599" i="6"/>
  <c r="T598" i="7" s="1"/>
  <c r="P599" i="6"/>
  <c r="M598" i="7" s="1"/>
  <c r="Q594" i="6"/>
  <c r="P593" i="7" s="1"/>
  <c r="Q595" i="6"/>
  <c r="P594" i="7" s="1"/>
  <c r="P590" i="6"/>
  <c r="J589" i="7" s="1"/>
  <c r="P565" i="6"/>
  <c r="L564" i="7" s="1"/>
  <c r="Q565" i="6"/>
  <c r="R564" i="7" s="1"/>
  <c r="Q577" i="6"/>
  <c r="P577" i="6"/>
  <c r="K576" i="7" s="1"/>
  <c r="P597" i="6"/>
  <c r="O596" i="7" s="1"/>
  <c r="Q597" i="6"/>
  <c r="U596" i="7" s="1"/>
  <c r="Q586" i="6"/>
  <c r="Q582" i="6"/>
  <c r="Q587" i="6"/>
  <c r="S586" i="7" s="1"/>
  <c r="P579" i="6"/>
  <c r="J578" i="7" s="1"/>
  <c r="Q579" i="6"/>
  <c r="Q569" i="6"/>
  <c r="S568" i="7" s="1"/>
  <c r="P569" i="6"/>
  <c r="K568" i="7" s="1"/>
  <c r="P589" i="6"/>
  <c r="L588" i="7" s="1"/>
  <c r="Q589" i="6"/>
  <c r="Q588" i="7" s="1"/>
  <c r="P593" i="6"/>
  <c r="Q593" i="6"/>
  <c r="Q592" i="7" s="1"/>
  <c r="Q591" i="7"/>
  <c r="P575" i="6"/>
  <c r="L574" i="7" s="1"/>
  <c r="Q575" i="6"/>
  <c r="R574" i="7" s="1"/>
  <c r="Q571" i="6"/>
  <c r="P570" i="7" s="1"/>
  <c r="P571" i="6"/>
  <c r="M570" i="7" s="1"/>
  <c r="Q576" i="6"/>
  <c r="T575" i="7" s="1"/>
  <c r="P576" i="6"/>
  <c r="M575" i="7" s="1"/>
  <c r="Q596" i="6"/>
  <c r="P596" i="6"/>
  <c r="K595" i="7" s="1"/>
  <c r="P585" i="6"/>
  <c r="O584" i="7" s="1"/>
  <c r="Q585" i="6"/>
  <c r="U584" i="7" s="1"/>
  <c r="P594" i="6"/>
  <c r="M593" i="7" s="1"/>
  <c r="Q567" i="6"/>
  <c r="U566" i="7" s="1"/>
  <c r="P567" i="6"/>
  <c r="L566" i="7" s="1"/>
  <c r="Q572" i="6"/>
  <c r="P571" i="7" s="1"/>
  <c r="P572" i="6"/>
  <c r="J571" i="7" s="1"/>
  <c r="Q568" i="6"/>
  <c r="P568" i="6"/>
  <c r="N567" i="7" s="1"/>
  <c r="Q588" i="6"/>
  <c r="Q587" i="7" s="1"/>
  <c r="P588" i="6"/>
  <c r="K587" i="7" s="1"/>
  <c r="Q600" i="6"/>
  <c r="S599" i="7" s="1"/>
  <c r="P600" i="6"/>
  <c r="K599" i="7" s="1"/>
  <c r="Q552" i="6"/>
  <c r="R551" i="7" s="1"/>
  <c r="P552" i="6"/>
  <c r="O551" i="7" s="1"/>
  <c r="Q541" i="6"/>
  <c r="Q540" i="7" s="1"/>
  <c r="P541" i="6"/>
  <c r="L540" i="7" s="1"/>
  <c r="P559" i="6"/>
  <c r="N558" i="7" s="1"/>
  <c r="Q559" i="6"/>
  <c r="T558" i="7" s="1"/>
  <c r="Q553" i="6"/>
  <c r="P552" i="7" s="1"/>
  <c r="P553" i="6"/>
  <c r="P560" i="6"/>
  <c r="J559" i="7" s="1"/>
  <c r="Q560" i="6"/>
  <c r="S559" i="7" s="1"/>
  <c r="Q550" i="6"/>
  <c r="Q549" i="7" s="1"/>
  <c r="P558" i="6"/>
  <c r="O557" i="7" s="1"/>
  <c r="P562" i="6"/>
  <c r="Q558" i="6"/>
  <c r="Q557" i="7" s="1"/>
  <c r="P543" i="6"/>
  <c r="N542" i="7" s="1"/>
  <c r="Q543" i="6"/>
  <c r="S542" i="7" s="1"/>
  <c r="Q563" i="6"/>
  <c r="P562" i="7" s="1"/>
  <c r="P563" i="6"/>
  <c r="J562" i="7" s="1"/>
  <c r="P561" i="6"/>
  <c r="K560" i="7" s="1"/>
  <c r="Q561" i="6"/>
  <c r="U560" i="7" s="1"/>
  <c r="Q564" i="6"/>
  <c r="P563" i="7" s="1"/>
  <c r="P564" i="6"/>
  <c r="J563" i="7" s="1"/>
  <c r="Q555" i="6"/>
  <c r="R554" i="7" s="1"/>
  <c r="P555" i="6"/>
  <c r="P551" i="6"/>
  <c r="K550" i="7" s="1"/>
  <c r="Q551" i="6"/>
  <c r="S550" i="7" s="1"/>
  <c r="Q556" i="6"/>
  <c r="U555" i="7" s="1"/>
  <c r="P556" i="6"/>
  <c r="O555" i="7" s="1"/>
  <c r="Q547" i="6"/>
  <c r="P547" i="6"/>
  <c r="O546" i="7" s="1"/>
  <c r="P554" i="6"/>
  <c r="N553" i="7" s="1"/>
  <c r="Q542" i="6"/>
  <c r="Q548" i="6"/>
  <c r="P547" i="7" s="1"/>
  <c r="P548" i="6"/>
  <c r="O547" i="7" s="1"/>
  <c r="Q562" i="6"/>
  <c r="P546" i="6"/>
  <c r="M545" i="7" s="1"/>
  <c r="P550" i="6"/>
  <c r="M549" i="7" s="1"/>
  <c r="Q557" i="6"/>
  <c r="R556" i="7" s="1"/>
  <c r="P557" i="6"/>
  <c r="N556" i="7" s="1"/>
  <c r="P540" i="6"/>
  <c r="N539" i="7" s="1"/>
  <c r="Q540" i="6"/>
  <c r="Q554" i="6"/>
  <c r="Q553" i="7" s="1"/>
  <c r="P542" i="6"/>
  <c r="M541" i="7" s="1"/>
  <c r="Q545" i="6"/>
  <c r="S544" i="7" s="1"/>
  <c r="P545" i="6"/>
  <c r="N544" i="7" s="1"/>
  <c r="Q549" i="6"/>
  <c r="S548" i="7" s="1"/>
  <c r="P549" i="6"/>
  <c r="L548" i="7" s="1"/>
  <c r="Q544" i="6"/>
  <c r="R543" i="7" s="1"/>
  <c r="P544" i="6"/>
  <c r="K543" i="7" s="1"/>
  <c r="Q546" i="6"/>
  <c r="P533" i="6"/>
  <c r="J532" i="7" s="1"/>
  <c r="P537" i="6"/>
  <c r="M536" i="7" s="1"/>
  <c r="Q535" i="6"/>
  <c r="Q534" i="7" s="1"/>
  <c r="P532" i="6"/>
  <c r="J531" i="7" s="1"/>
  <c r="P531" i="6"/>
  <c r="N530" i="7" s="1"/>
  <c r="Q531" i="6"/>
  <c r="P530" i="7" s="1"/>
  <c r="Q529" i="6"/>
  <c r="P528" i="7" s="1"/>
  <c r="P529" i="6"/>
  <c r="L528" i="7" s="1"/>
  <c r="Q537" i="6"/>
  <c r="Q536" i="7" s="1"/>
  <c r="P539" i="6"/>
  <c r="M538" i="7" s="1"/>
  <c r="Q538" i="6"/>
  <c r="S537" i="7" s="1"/>
  <c r="P538" i="6"/>
  <c r="M537" i="7" s="1"/>
  <c r="Q536" i="6"/>
  <c r="R535" i="7" s="1"/>
  <c r="Q539" i="6"/>
  <c r="U538" i="7" s="1"/>
  <c r="P536" i="6"/>
  <c r="J535" i="7" s="1"/>
  <c r="P535" i="6"/>
  <c r="L534" i="7" s="1"/>
  <c r="Q534" i="6"/>
  <c r="Q533" i="7" s="1"/>
  <c r="P534" i="6"/>
  <c r="K533" i="7" s="1"/>
  <c r="Q532" i="6"/>
  <c r="S531" i="7" s="1"/>
  <c r="Q530" i="6"/>
  <c r="U529" i="7" s="1"/>
  <c r="P530" i="6"/>
  <c r="L529" i="7" s="1"/>
  <c r="Q533" i="6"/>
  <c r="Q532" i="7" s="1"/>
  <c r="Q521" i="6"/>
  <c r="Q520" i="7" s="1"/>
  <c r="P521" i="6"/>
  <c r="M520" i="7" s="1"/>
  <c r="Q524" i="6"/>
  <c r="S523" i="7" s="1"/>
  <c r="P524" i="6"/>
  <c r="M523" i="7" s="1"/>
  <c r="P527" i="6"/>
  <c r="M526" i="7" s="1"/>
  <c r="Q527" i="6"/>
  <c r="U526" i="7" s="1"/>
  <c r="Q525" i="6"/>
  <c r="Q524" i="7" s="1"/>
  <c r="Q517" i="6"/>
  <c r="P517" i="6"/>
  <c r="M516" i="7" s="1"/>
  <c r="P520" i="6"/>
  <c r="O519" i="7" s="1"/>
  <c r="Q520" i="6"/>
  <c r="S519" i="7" s="1"/>
  <c r="P523" i="6"/>
  <c r="M522" i="7" s="1"/>
  <c r="Q523" i="6"/>
  <c r="Q522" i="7" s="1"/>
  <c r="P526" i="6"/>
  <c r="M525" i="7" s="1"/>
  <c r="Q526" i="6"/>
  <c r="T525" i="7" s="1"/>
  <c r="Q518" i="6"/>
  <c r="S517" i="7" s="1"/>
  <c r="P518" i="6"/>
  <c r="M517" i="7" s="1"/>
  <c r="P516" i="6"/>
  <c r="M515" i="7" s="1"/>
  <c r="Q516" i="6"/>
  <c r="Q515" i="7" s="1"/>
  <c r="P519" i="6"/>
  <c r="M518" i="7" s="1"/>
  <c r="Q519" i="6"/>
  <c r="Q518" i="7" s="1"/>
  <c r="P525" i="6"/>
  <c r="M524" i="7" s="1"/>
  <c r="Q528" i="6"/>
  <c r="S527" i="7" s="1"/>
  <c r="P528" i="6"/>
  <c r="K527" i="7" s="1"/>
  <c r="P522" i="6"/>
  <c r="M521" i="7" s="1"/>
  <c r="Q522" i="6"/>
  <c r="P521" i="7" s="1"/>
  <c r="P515" i="6"/>
  <c r="M514" i="7" s="1"/>
  <c r="Q515" i="6"/>
  <c r="Q514" i="7" s="1"/>
  <c r="P503" i="6"/>
  <c r="J502" i="7" s="1"/>
  <c r="P510" i="6"/>
  <c r="N509" i="7" s="1"/>
  <c r="Q509" i="6"/>
  <c r="S508" i="7" s="1"/>
  <c r="P509" i="6"/>
  <c r="K508" i="7" s="1"/>
  <c r="Q512" i="6"/>
  <c r="S511" i="7" s="1"/>
  <c r="P508" i="6"/>
  <c r="J507" i="7" s="1"/>
  <c r="Q511" i="6"/>
  <c r="S510" i="7" s="1"/>
  <c r="Q510" i="6"/>
  <c r="T509" i="7" s="1"/>
  <c r="P507" i="6"/>
  <c r="J506" i="7" s="1"/>
  <c r="P506" i="6"/>
  <c r="O505" i="7" s="1"/>
  <c r="Q505" i="6"/>
  <c r="Q504" i="7" s="1"/>
  <c r="P505" i="6"/>
  <c r="K504" i="7" s="1"/>
  <c r="Q508" i="6"/>
  <c r="R507" i="7" s="1"/>
  <c r="P504" i="6"/>
  <c r="K503" i="7" s="1"/>
  <c r="Q507" i="6"/>
  <c r="S506" i="7" s="1"/>
  <c r="Q506" i="6"/>
  <c r="S505" i="7" s="1"/>
  <c r="P502" i="6"/>
  <c r="N501" i="7" s="1"/>
  <c r="Q501" i="6"/>
  <c r="R500" i="7" s="1"/>
  <c r="P501" i="6"/>
  <c r="J500" i="7" s="1"/>
  <c r="Q504" i="6"/>
  <c r="Q503" i="7" s="1"/>
  <c r="P500" i="6"/>
  <c r="J499" i="7" s="1"/>
  <c r="Q503" i="6"/>
  <c r="Q502" i="6"/>
  <c r="S501" i="7" s="1"/>
  <c r="P514" i="6"/>
  <c r="M513" i="7" s="1"/>
  <c r="Q513" i="6"/>
  <c r="R512" i="7" s="1"/>
  <c r="P513" i="6"/>
  <c r="K512" i="7" s="1"/>
  <c r="P511" i="6"/>
  <c r="O510" i="7" s="1"/>
  <c r="Q500" i="6"/>
  <c r="S499" i="7" s="1"/>
  <c r="P512" i="6"/>
  <c r="N511" i="7" s="1"/>
  <c r="Q514" i="6"/>
  <c r="S513" i="7" s="1"/>
  <c r="Q490" i="6"/>
  <c r="R489" i="7" s="1"/>
  <c r="Q476" i="6"/>
  <c r="T475" i="7" s="1"/>
  <c r="P476" i="6"/>
  <c r="L475" i="7" s="1"/>
  <c r="P475" i="6"/>
  <c r="N474" i="7" s="1"/>
  <c r="Q475" i="6"/>
  <c r="T474" i="7" s="1"/>
  <c r="Q472" i="6"/>
  <c r="S471" i="7" s="1"/>
  <c r="P472" i="6"/>
  <c r="O471" i="7" s="1"/>
  <c r="P487" i="6"/>
  <c r="Q487" i="6"/>
  <c r="P486" i="7" s="1"/>
  <c r="P494" i="6"/>
  <c r="K493" i="7" s="1"/>
  <c r="P478" i="6"/>
  <c r="L477" i="7" s="1"/>
  <c r="Q493" i="6"/>
  <c r="U492" i="7" s="1"/>
  <c r="Q477" i="6"/>
  <c r="P476" i="7" s="1"/>
  <c r="P489" i="6"/>
  <c r="M488" i="7" s="1"/>
  <c r="Q482" i="6"/>
  <c r="T481" i="7" s="1"/>
  <c r="Q494" i="6"/>
  <c r="T493" i="7" s="1"/>
  <c r="Q468" i="6"/>
  <c r="R467" i="7" s="1"/>
  <c r="P468" i="6"/>
  <c r="K467" i="7" s="1"/>
  <c r="Q496" i="6"/>
  <c r="R495" i="7" s="1"/>
  <c r="P496" i="6"/>
  <c r="J495" i="7" s="1"/>
  <c r="P499" i="6"/>
  <c r="L498" i="7" s="1"/>
  <c r="Q499" i="6"/>
  <c r="S498" i="7" s="1"/>
  <c r="P479" i="6"/>
  <c r="J478" i="7" s="1"/>
  <c r="Q479" i="6"/>
  <c r="U478" i="7" s="1"/>
  <c r="P490" i="6"/>
  <c r="L489" i="7" s="1"/>
  <c r="P474" i="6"/>
  <c r="N473" i="7" s="1"/>
  <c r="Q489" i="6"/>
  <c r="U488" i="7" s="1"/>
  <c r="Q473" i="6"/>
  <c r="T472" i="7" s="1"/>
  <c r="P481" i="6"/>
  <c r="L480" i="7" s="1"/>
  <c r="P493" i="6"/>
  <c r="N492" i="7" s="1"/>
  <c r="Q498" i="6"/>
  <c r="P497" i="7" s="1"/>
  <c r="Q486" i="6"/>
  <c r="P485" i="7" s="1"/>
  <c r="Q492" i="6"/>
  <c r="U491" i="7" s="1"/>
  <c r="P492" i="6"/>
  <c r="N491" i="7" s="1"/>
  <c r="P491" i="6"/>
  <c r="N490" i="7" s="1"/>
  <c r="Q491" i="6"/>
  <c r="S490" i="7" s="1"/>
  <c r="P488" i="6"/>
  <c r="L487" i="7" s="1"/>
  <c r="Q488" i="6"/>
  <c r="S487" i="7" s="1"/>
  <c r="P483" i="6"/>
  <c r="J482" i="7" s="1"/>
  <c r="Q483" i="6"/>
  <c r="R482" i="7" s="1"/>
  <c r="Q471" i="6"/>
  <c r="R470" i="7" s="1"/>
  <c r="P471" i="6"/>
  <c r="M470" i="7" s="1"/>
  <c r="P486" i="6"/>
  <c r="O485" i="7" s="1"/>
  <c r="P470" i="6"/>
  <c r="M469" i="7" s="1"/>
  <c r="Q470" i="6"/>
  <c r="U469" i="7" s="1"/>
  <c r="Q485" i="6"/>
  <c r="P484" i="7" s="1"/>
  <c r="Q469" i="6"/>
  <c r="P469" i="6"/>
  <c r="K468" i="7" s="1"/>
  <c r="P473" i="6"/>
  <c r="M472" i="7" s="1"/>
  <c r="P485" i="6"/>
  <c r="Q474" i="6"/>
  <c r="T473" i="7" s="1"/>
  <c r="Q478" i="6"/>
  <c r="R477" i="7" s="1"/>
  <c r="Q484" i="6"/>
  <c r="P483" i="7" s="1"/>
  <c r="P484" i="6"/>
  <c r="P467" i="6"/>
  <c r="L466" i="7" s="1"/>
  <c r="Q467" i="6"/>
  <c r="U466" i="7" s="1"/>
  <c r="P480" i="6"/>
  <c r="O479" i="7" s="1"/>
  <c r="Q480" i="6"/>
  <c r="P479" i="7" s="1"/>
  <c r="P495" i="6"/>
  <c r="Q495" i="6"/>
  <c r="T494" i="7" s="1"/>
  <c r="P498" i="6"/>
  <c r="L497" i="7" s="1"/>
  <c r="P482" i="6"/>
  <c r="L481" i="7" s="1"/>
  <c r="Q497" i="6"/>
  <c r="T496" i="7" s="1"/>
  <c r="Q481" i="6"/>
  <c r="R480" i="7" s="1"/>
  <c r="P497" i="6"/>
  <c r="M496" i="7" s="1"/>
  <c r="P477" i="6"/>
  <c r="L476" i="7" s="1"/>
  <c r="Q463" i="6"/>
  <c r="Q458" i="6"/>
  <c r="P456" i="6"/>
  <c r="Q451" i="6"/>
  <c r="P450" i="7" s="1"/>
  <c r="P454" i="6"/>
  <c r="J453" i="7" s="1"/>
  <c r="Q457" i="6"/>
  <c r="P457" i="6"/>
  <c r="Q460" i="6"/>
  <c r="T459" i="7" s="1"/>
  <c r="Q455" i="6"/>
  <c r="S454" i="7" s="1"/>
  <c r="Q462" i="6"/>
  <c r="R461" i="7" s="1"/>
  <c r="P455" i="6"/>
  <c r="J454" i="7" s="1"/>
  <c r="P458" i="6"/>
  <c r="Q461" i="6"/>
  <c r="T460" i="7" s="1"/>
  <c r="P461" i="6"/>
  <c r="N460" i="7" s="1"/>
  <c r="Q464" i="6"/>
  <c r="P463" i="7" s="1"/>
  <c r="Q448" i="6"/>
  <c r="P460" i="6"/>
  <c r="M459" i="7" s="1"/>
  <c r="P451" i="6"/>
  <c r="O450" i="7" s="1"/>
  <c r="Q454" i="6"/>
  <c r="T453" i="7" s="1"/>
  <c r="P463" i="6"/>
  <c r="P466" i="6"/>
  <c r="P450" i="6"/>
  <c r="Q453" i="6"/>
  <c r="R452" i="7" s="1"/>
  <c r="P453" i="6"/>
  <c r="O452" i="7" s="1"/>
  <c r="Q456" i="6"/>
  <c r="R455" i="7" s="1"/>
  <c r="P452" i="6"/>
  <c r="Q459" i="6"/>
  <c r="Q466" i="6"/>
  <c r="Q450" i="6"/>
  <c r="S449" i="7" s="1"/>
  <c r="P459" i="6"/>
  <c r="P462" i="6"/>
  <c r="Q465" i="6"/>
  <c r="P465" i="6"/>
  <c r="J464" i="7" s="1"/>
  <c r="Q449" i="6"/>
  <c r="P449" i="6"/>
  <c r="Q452" i="6"/>
  <c r="S451" i="7" s="1"/>
  <c r="P464" i="6"/>
  <c r="P448" i="6"/>
  <c r="P440" i="6"/>
  <c r="M439" i="7" s="1"/>
  <c r="Q440" i="6"/>
  <c r="S439" i="7" s="1"/>
  <c r="P424" i="6"/>
  <c r="M423" i="7" s="1"/>
  <c r="Q424" i="6"/>
  <c r="S423" i="7" s="1"/>
  <c r="P408" i="6"/>
  <c r="Q408" i="6"/>
  <c r="S407" i="7" s="1"/>
  <c r="P439" i="6"/>
  <c r="M438" i="7" s="1"/>
  <c r="Q439" i="6"/>
  <c r="S438" i="7" s="1"/>
  <c r="P423" i="6"/>
  <c r="Q423" i="6"/>
  <c r="S422" i="7" s="1"/>
  <c r="P407" i="6"/>
  <c r="M406" i="7" s="1"/>
  <c r="Q407" i="6"/>
  <c r="S406" i="7" s="1"/>
  <c r="P434" i="6"/>
  <c r="Q434" i="6"/>
  <c r="U433" i="7" s="1"/>
  <c r="Q418" i="6"/>
  <c r="U417" i="7" s="1"/>
  <c r="P418" i="6"/>
  <c r="M417" i="7" s="1"/>
  <c r="Q445" i="6"/>
  <c r="P445" i="6"/>
  <c r="P429" i="6"/>
  <c r="M428" i="7" s="1"/>
  <c r="Q429" i="6"/>
  <c r="U428" i="7" s="1"/>
  <c r="P413" i="6"/>
  <c r="K412" i="7" s="1"/>
  <c r="Q413" i="6"/>
  <c r="P436" i="6"/>
  <c r="J435" i="7" s="1"/>
  <c r="Q436" i="6"/>
  <c r="P435" i="7" s="1"/>
  <c r="P420" i="6"/>
  <c r="L419" i="7" s="1"/>
  <c r="Q420" i="6"/>
  <c r="P404" i="6"/>
  <c r="J403" i="7" s="1"/>
  <c r="Q404" i="6"/>
  <c r="P435" i="6"/>
  <c r="Q435" i="6"/>
  <c r="P419" i="6"/>
  <c r="J418" i="7" s="1"/>
  <c r="Q419" i="6"/>
  <c r="P418" i="7" s="1"/>
  <c r="P446" i="6"/>
  <c r="L445" i="7" s="1"/>
  <c r="Q446" i="6"/>
  <c r="P430" i="6"/>
  <c r="J429" i="7" s="1"/>
  <c r="Q430" i="6"/>
  <c r="Q414" i="6"/>
  <c r="T413" i="7" s="1"/>
  <c r="P414" i="6"/>
  <c r="Q441" i="6"/>
  <c r="T440" i="7" s="1"/>
  <c r="P441" i="6"/>
  <c r="N440" i="7" s="1"/>
  <c r="P425" i="6"/>
  <c r="Q425" i="6"/>
  <c r="P409" i="6"/>
  <c r="J408" i="7" s="1"/>
  <c r="Q409" i="6"/>
  <c r="S408" i="7" s="1"/>
  <c r="P432" i="6"/>
  <c r="J431" i="7" s="1"/>
  <c r="Q432" i="6"/>
  <c r="P416" i="6"/>
  <c r="O415" i="7" s="1"/>
  <c r="Q416" i="6"/>
  <c r="R415" i="7" s="1"/>
  <c r="Q447" i="6"/>
  <c r="T446" i="7" s="1"/>
  <c r="P447" i="6"/>
  <c r="N446" i="7" s="1"/>
  <c r="P431" i="6"/>
  <c r="N430" i="7" s="1"/>
  <c r="Q431" i="6"/>
  <c r="Q430" i="7" s="1"/>
  <c r="P415" i="6"/>
  <c r="Q415" i="6"/>
  <c r="P442" i="6"/>
  <c r="J441" i="7" s="1"/>
  <c r="Q442" i="6"/>
  <c r="S441" i="7" s="1"/>
  <c r="P426" i="6"/>
  <c r="J425" i="7" s="1"/>
  <c r="Q426" i="6"/>
  <c r="Q410" i="6"/>
  <c r="R409" i="7" s="1"/>
  <c r="P410" i="6"/>
  <c r="N409" i="7" s="1"/>
  <c r="P437" i="6"/>
  <c r="L436" i="7" s="1"/>
  <c r="Q437" i="6"/>
  <c r="P421" i="6"/>
  <c r="L420" i="7" s="1"/>
  <c r="Q421" i="6"/>
  <c r="T420" i="7" s="1"/>
  <c r="P405" i="6"/>
  <c r="J404" i="7" s="1"/>
  <c r="Q405" i="6"/>
  <c r="P428" i="6"/>
  <c r="L427" i="7" s="1"/>
  <c r="Q428" i="6"/>
  <c r="R427" i="7" s="1"/>
  <c r="P412" i="6"/>
  <c r="L411" i="7" s="1"/>
  <c r="Q412" i="6"/>
  <c r="R411" i="7" s="1"/>
  <c r="Q443" i="6"/>
  <c r="T442" i="7" s="1"/>
  <c r="P443" i="6"/>
  <c r="J442" i="7" s="1"/>
  <c r="P427" i="6"/>
  <c r="L426" i="7" s="1"/>
  <c r="Q427" i="6"/>
  <c r="R426" i="7" s="1"/>
  <c r="P411" i="6"/>
  <c r="L410" i="7" s="1"/>
  <c r="Q411" i="6"/>
  <c r="R410" i="7" s="1"/>
  <c r="P438" i="6"/>
  <c r="Q438" i="6"/>
  <c r="P422" i="6"/>
  <c r="J421" i="7" s="1"/>
  <c r="Q422" i="6"/>
  <c r="S421" i="7" s="1"/>
  <c r="Q406" i="6"/>
  <c r="Q405" i="7" s="1"/>
  <c r="P406" i="6"/>
  <c r="P433" i="6"/>
  <c r="N432" i="7" s="1"/>
  <c r="Q433" i="6"/>
  <c r="P432" i="7" s="1"/>
  <c r="P417" i="6"/>
  <c r="Q417" i="6"/>
  <c r="Q444" i="6"/>
  <c r="T443" i="7" s="1"/>
  <c r="P444" i="6"/>
  <c r="J443" i="7" s="1"/>
  <c r="P390" i="6"/>
  <c r="Q390" i="6"/>
  <c r="P389" i="7" s="1"/>
  <c r="Q387" i="6"/>
  <c r="P386" i="7" s="1"/>
  <c r="P387" i="6"/>
  <c r="J386" i="7" s="1"/>
  <c r="P386" i="6"/>
  <c r="N385" i="7" s="1"/>
  <c r="Q386" i="6"/>
  <c r="P385" i="7" s="1"/>
  <c r="P398" i="6"/>
  <c r="N397" i="7" s="1"/>
  <c r="Q398" i="6"/>
  <c r="R397" i="7" s="1"/>
  <c r="P391" i="6"/>
  <c r="J390" i="7" s="1"/>
  <c r="Q391" i="6"/>
  <c r="P390" i="7" s="1"/>
  <c r="P396" i="6"/>
  <c r="J395" i="7" s="1"/>
  <c r="Q396" i="6"/>
  <c r="P395" i="7" s="1"/>
  <c r="P394" i="6"/>
  <c r="M393" i="7" s="1"/>
  <c r="Q394" i="6"/>
  <c r="T393" i="7" s="1"/>
  <c r="P403" i="6"/>
  <c r="L402" i="7" s="1"/>
  <c r="Q403" i="6"/>
  <c r="R402" i="7" s="1"/>
  <c r="P402" i="6"/>
  <c r="M401" i="7" s="1"/>
  <c r="Q402" i="6"/>
  <c r="P401" i="7" s="1"/>
  <c r="P395" i="6"/>
  <c r="O394" i="7" s="1"/>
  <c r="Q395" i="6"/>
  <c r="R394" i="7" s="1"/>
  <c r="Q400" i="6"/>
  <c r="T399" i="7" s="1"/>
  <c r="Q389" i="6"/>
  <c r="T388" i="7" s="1"/>
  <c r="P389" i="6"/>
  <c r="O388" i="7" s="1"/>
  <c r="P384" i="6"/>
  <c r="L383" i="7" s="1"/>
  <c r="Q384" i="6"/>
  <c r="P392" i="6"/>
  <c r="K391" i="7" s="1"/>
  <c r="Q392" i="6"/>
  <c r="S391" i="7" s="1"/>
  <c r="P399" i="6"/>
  <c r="Q399" i="6"/>
  <c r="P398" i="7" s="1"/>
  <c r="P401" i="6"/>
  <c r="L400" i="7" s="1"/>
  <c r="Q401" i="6"/>
  <c r="R400" i="7" s="1"/>
  <c r="P400" i="6"/>
  <c r="L399" i="7" s="1"/>
  <c r="Q383" i="6"/>
  <c r="U382" i="7" s="1"/>
  <c r="P383" i="6"/>
  <c r="J382" i="7" s="1"/>
  <c r="P393" i="6"/>
  <c r="K392" i="7" s="1"/>
  <c r="Q393" i="6"/>
  <c r="R392" i="7" s="1"/>
  <c r="P388" i="6"/>
  <c r="L387" i="7" s="1"/>
  <c r="Q388" i="6"/>
  <c r="R387" i="7" s="1"/>
  <c r="P385" i="6"/>
  <c r="L384" i="7" s="1"/>
  <c r="Q385" i="6"/>
  <c r="Q384" i="7" s="1"/>
  <c r="P397" i="6"/>
  <c r="Q397" i="6"/>
  <c r="Q396" i="7" s="1"/>
  <c r="P381" i="6"/>
  <c r="M380" i="7" s="1"/>
  <c r="Q382" i="6"/>
  <c r="P377" i="6"/>
  <c r="M376" i="7" s="1"/>
  <c r="Q374" i="6"/>
  <c r="R373" i="7" s="1"/>
  <c r="P374" i="6"/>
  <c r="L373" i="7" s="1"/>
  <c r="P369" i="6"/>
  <c r="O368" i="7" s="1"/>
  <c r="Q378" i="6"/>
  <c r="S377" i="7" s="1"/>
  <c r="P378" i="6"/>
  <c r="L377" i="7" s="1"/>
  <c r="Q369" i="6"/>
  <c r="P368" i="7" s="1"/>
  <c r="Q377" i="6"/>
  <c r="P376" i="7" s="1"/>
  <c r="P372" i="6"/>
  <c r="J371" i="7" s="1"/>
  <c r="Q372" i="6"/>
  <c r="R371" i="7" s="1"/>
  <c r="P376" i="6"/>
  <c r="K375" i="7" s="1"/>
  <c r="Q376" i="6"/>
  <c r="U375" i="7" s="1"/>
  <c r="P382" i="6"/>
  <c r="Q379" i="6"/>
  <c r="U378" i="7" s="1"/>
  <c r="P375" i="6"/>
  <c r="O374" i="7" s="1"/>
  <c r="Q375" i="6"/>
  <c r="U374" i="7" s="1"/>
  <c r="Q381" i="6"/>
  <c r="Q370" i="6"/>
  <c r="P369" i="7" s="1"/>
  <c r="P370" i="6"/>
  <c r="N369" i="7" s="1"/>
  <c r="P373" i="6"/>
  <c r="K372" i="7" s="1"/>
  <c r="Q373" i="6"/>
  <c r="U372" i="7" s="1"/>
  <c r="P380" i="6"/>
  <c r="M379" i="7" s="1"/>
  <c r="Q380" i="6"/>
  <c r="P379" i="6"/>
  <c r="N378" i="7" s="1"/>
  <c r="P371" i="6"/>
  <c r="M370" i="7" s="1"/>
  <c r="Q371" i="6"/>
  <c r="R370" i="7" s="1"/>
  <c r="P368" i="6"/>
  <c r="Q368" i="6"/>
  <c r="S367" i="7" s="1"/>
  <c r="P191" i="6"/>
  <c r="L190" i="7" s="1"/>
  <c r="P147" i="6"/>
  <c r="J146" i="7" s="1"/>
  <c r="P195" i="6"/>
  <c r="K194" i="7" s="1"/>
  <c r="P193" i="6"/>
  <c r="L192" i="7" s="1"/>
  <c r="P150" i="6"/>
  <c r="N149" i="7" s="1"/>
  <c r="P149" i="6"/>
  <c r="N148" i="7" s="1"/>
  <c r="D30" i="18"/>
  <c r="Q145" i="6"/>
  <c r="R144" i="7" s="1"/>
  <c r="P192" i="6"/>
  <c r="K191" i="7" s="1"/>
  <c r="P194" i="6"/>
  <c r="L193" i="7" s="1"/>
  <c r="P190" i="6"/>
  <c r="L189" i="7" s="1"/>
  <c r="Q252" i="6"/>
  <c r="P251" i="7" s="1"/>
  <c r="P146" i="6"/>
  <c r="L145" i="7" s="1"/>
  <c r="Q150" i="6"/>
  <c r="Q149" i="7" s="1"/>
  <c r="Q147" i="6"/>
  <c r="Q146" i="7" s="1"/>
  <c r="P145" i="6"/>
  <c r="O144" i="7" s="1"/>
  <c r="Q149" i="6"/>
  <c r="T148" i="7" s="1"/>
  <c r="Q148" i="6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Q146" i="6"/>
  <c r="T145" i="7" s="1"/>
  <c r="P148" i="6"/>
  <c r="L147" i="7" s="1"/>
  <c r="C88" i="2"/>
  <c r="B90" i="2"/>
  <c r="C90" i="2" s="1"/>
  <c r="D7" i="18"/>
  <c r="Q251" i="6"/>
  <c r="P250" i="7" s="1"/>
  <c r="P251" i="6"/>
  <c r="M250" i="7" s="1"/>
  <c r="Q243" i="6"/>
  <c r="T242" i="7" s="1"/>
  <c r="P243" i="6"/>
  <c r="J242" i="7" s="1"/>
  <c r="Q235" i="6"/>
  <c r="P234" i="7" s="1"/>
  <c r="P235" i="6"/>
  <c r="J234" i="7" s="1"/>
  <c r="Q227" i="6"/>
  <c r="R226" i="7" s="1"/>
  <c r="P227" i="6"/>
  <c r="J226" i="7" s="1"/>
  <c r="Q219" i="6"/>
  <c r="P218" i="7" s="1"/>
  <c r="P219" i="6"/>
  <c r="J218" i="7" s="1"/>
  <c r="Q211" i="6"/>
  <c r="T210" i="7" s="1"/>
  <c r="P211" i="6"/>
  <c r="J210" i="7" s="1"/>
  <c r="Q203" i="6"/>
  <c r="P202" i="7" s="1"/>
  <c r="P203" i="6"/>
  <c r="J202" i="7" s="1"/>
  <c r="Q195" i="6"/>
  <c r="P194" i="7" s="1"/>
  <c r="Q187" i="6"/>
  <c r="Q186" i="7" s="1"/>
  <c r="P187" i="6"/>
  <c r="Q179" i="6"/>
  <c r="P178" i="7" s="1"/>
  <c r="P179" i="6"/>
  <c r="J178" i="7" s="1"/>
  <c r="Q171" i="6"/>
  <c r="P170" i="7" s="1"/>
  <c r="P171" i="6"/>
  <c r="J170" i="7" s="1"/>
  <c r="Q163" i="6"/>
  <c r="P162" i="7" s="1"/>
  <c r="P163" i="6"/>
  <c r="J162" i="7" s="1"/>
  <c r="Q155" i="6"/>
  <c r="Q154" i="7" s="1"/>
  <c r="P155" i="6"/>
  <c r="O154" i="7" s="1"/>
  <c r="Q265" i="6"/>
  <c r="P264" i="7" s="1"/>
  <c r="P265" i="6"/>
  <c r="J264" i="7" s="1"/>
  <c r="Q281" i="6"/>
  <c r="P280" i="7" s="1"/>
  <c r="P281" i="6"/>
  <c r="J280" i="7" s="1"/>
  <c r="Q297" i="6"/>
  <c r="R296" i="7" s="1"/>
  <c r="P297" i="6"/>
  <c r="J296" i="7" s="1"/>
  <c r="Q313" i="6"/>
  <c r="T312" i="7" s="1"/>
  <c r="P313" i="6"/>
  <c r="J312" i="7" s="1"/>
  <c r="Q329" i="6"/>
  <c r="P328" i="7" s="1"/>
  <c r="P329" i="6"/>
  <c r="J328" i="7" s="1"/>
  <c r="Q345" i="6"/>
  <c r="P344" i="7" s="1"/>
  <c r="P345" i="6"/>
  <c r="J344" i="7" s="1"/>
  <c r="Q361" i="6"/>
  <c r="R360" i="7" s="1"/>
  <c r="P361" i="6"/>
  <c r="J360" i="7" s="1"/>
  <c r="P264" i="6"/>
  <c r="N263" i="7" s="1"/>
  <c r="Q264" i="6"/>
  <c r="P263" i="7" s="1"/>
  <c r="P280" i="6"/>
  <c r="J279" i="7" s="1"/>
  <c r="Q280" i="6"/>
  <c r="P296" i="6"/>
  <c r="J295" i="7" s="1"/>
  <c r="Q296" i="6"/>
  <c r="T295" i="7" s="1"/>
  <c r="P312" i="6"/>
  <c r="L311" i="7" s="1"/>
  <c r="Q312" i="6"/>
  <c r="P311" i="7" s="1"/>
  <c r="P328" i="6"/>
  <c r="J327" i="7" s="1"/>
  <c r="Q328" i="6"/>
  <c r="P327" i="7" s="1"/>
  <c r="P344" i="6"/>
  <c r="J343" i="7" s="1"/>
  <c r="Q344" i="6"/>
  <c r="P343" i="7" s="1"/>
  <c r="P360" i="6"/>
  <c r="J359" i="7" s="1"/>
  <c r="Q360" i="6"/>
  <c r="P359" i="7" s="1"/>
  <c r="Q263" i="6"/>
  <c r="Q262" i="7" s="1"/>
  <c r="P263" i="6"/>
  <c r="J262" i="7" s="1"/>
  <c r="Q279" i="6"/>
  <c r="R278" i="7" s="1"/>
  <c r="P279" i="6"/>
  <c r="J278" i="7" s="1"/>
  <c r="Q295" i="6"/>
  <c r="T294" i="7" s="1"/>
  <c r="P295" i="6"/>
  <c r="J294" i="7" s="1"/>
  <c r="Q311" i="6"/>
  <c r="P310" i="7" s="1"/>
  <c r="P311" i="6"/>
  <c r="J310" i="7" s="1"/>
  <c r="Q327" i="6"/>
  <c r="P326" i="7" s="1"/>
  <c r="P327" i="6"/>
  <c r="J326" i="7" s="1"/>
  <c r="Q343" i="6"/>
  <c r="P342" i="7" s="1"/>
  <c r="P343" i="6"/>
  <c r="Q359" i="6"/>
  <c r="T358" i="7" s="1"/>
  <c r="P359" i="6"/>
  <c r="J358" i="7" s="1"/>
  <c r="Q258" i="6"/>
  <c r="P257" i="7" s="1"/>
  <c r="P258" i="6"/>
  <c r="J257" i="7" s="1"/>
  <c r="Q274" i="6"/>
  <c r="P273" i="7" s="1"/>
  <c r="P274" i="6"/>
  <c r="J273" i="7" s="1"/>
  <c r="Q290" i="6"/>
  <c r="P289" i="7" s="1"/>
  <c r="P290" i="6"/>
  <c r="J289" i="7" s="1"/>
  <c r="Q306" i="6"/>
  <c r="P305" i="7" s="1"/>
  <c r="P306" i="6"/>
  <c r="J305" i="7" s="1"/>
  <c r="Q322" i="6"/>
  <c r="P321" i="7" s="1"/>
  <c r="P322" i="6"/>
  <c r="O321" i="7" s="1"/>
  <c r="Q338" i="6"/>
  <c r="P337" i="7" s="1"/>
  <c r="P338" i="6"/>
  <c r="J337" i="7" s="1"/>
  <c r="Q354" i="6"/>
  <c r="P353" i="7" s="1"/>
  <c r="P354" i="6"/>
  <c r="K353" i="7" s="1"/>
  <c r="Q248" i="6"/>
  <c r="P248" i="6"/>
  <c r="K247" i="7" s="1"/>
  <c r="Q240" i="6"/>
  <c r="Q239" i="7" s="1"/>
  <c r="P240" i="6"/>
  <c r="K239" i="7" s="1"/>
  <c r="Q232" i="6"/>
  <c r="Q231" i="7" s="1"/>
  <c r="P232" i="6"/>
  <c r="K231" i="7" s="1"/>
  <c r="Q224" i="6"/>
  <c r="T223" i="7" s="1"/>
  <c r="P224" i="6"/>
  <c r="K223" i="7" s="1"/>
  <c r="Q216" i="6"/>
  <c r="Q215" i="7" s="1"/>
  <c r="P216" i="6"/>
  <c r="K215" i="7" s="1"/>
  <c r="Q208" i="6"/>
  <c r="Q207" i="7" s="1"/>
  <c r="P208" i="6"/>
  <c r="K207" i="7" s="1"/>
  <c r="Q200" i="6"/>
  <c r="P199" i="7" s="1"/>
  <c r="P200" i="6"/>
  <c r="K199" i="7" s="1"/>
  <c r="Q192" i="6"/>
  <c r="P191" i="7" s="1"/>
  <c r="Q184" i="6"/>
  <c r="P183" i="7" s="1"/>
  <c r="P184" i="6"/>
  <c r="K183" i="7" s="1"/>
  <c r="Q176" i="6"/>
  <c r="P175" i="7" s="1"/>
  <c r="P176" i="6"/>
  <c r="K175" i="7" s="1"/>
  <c r="Q168" i="6"/>
  <c r="P167" i="7" s="1"/>
  <c r="P168" i="6"/>
  <c r="K167" i="7" s="1"/>
  <c r="Q160" i="6"/>
  <c r="P159" i="7" s="1"/>
  <c r="P160" i="6"/>
  <c r="K159" i="7" s="1"/>
  <c r="Q152" i="6"/>
  <c r="P152" i="6"/>
  <c r="K151" i="7" s="1"/>
  <c r="P245" i="6"/>
  <c r="K244" i="7" s="1"/>
  <c r="Q245" i="6"/>
  <c r="R244" i="7" s="1"/>
  <c r="P237" i="6"/>
  <c r="K236" i="7" s="1"/>
  <c r="Q237" i="6"/>
  <c r="R236" i="7" s="1"/>
  <c r="P229" i="6"/>
  <c r="K228" i="7" s="1"/>
  <c r="Q229" i="6"/>
  <c r="R228" i="7" s="1"/>
  <c r="P221" i="6"/>
  <c r="K220" i="7" s="1"/>
  <c r="Q221" i="6"/>
  <c r="R220" i="7" s="1"/>
  <c r="P213" i="6"/>
  <c r="K212" i="7" s="1"/>
  <c r="Q213" i="6"/>
  <c r="R212" i="7" s="1"/>
  <c r="P205" i="6"/>
  <c r="K204" i="7" s="1"/>
  <c r="Q205" i="6"/>
  <c r="R204" i="7" s="1"/>
  <c r="P197" i="6"/>
  <c r="L196" i="7" s="1"/>
  <c r="Q197" i="6"/>
  <c r="R196" i="7" s="1"/>
  <c r="P189" i="6"/>
  <c r="L188" i="7" s="1"/>
  <c r="Q189" i="6"/>
  <c r="R188" i="7" s="1"/>
  <c r="P181" i="6"/>
  <c r="L180" i="7" s="1"/>
  <c r="Q181" i="6"/>
  <c r="R180" i="7" s="1"/>
  <c r="P173" i="6"/>
  <c r="L172" i="7" s="1"/>
  <c r="Q173" i="6"/>
  <c r="R172" i="7" s="1"/>
  <c r="P165" i="6"/>
  <c r="L164" i="7" s="1"/>
  <c r="Q165" i="6"/>
  <c r="R164" i="7" s="1"/>
  <c r="P157" i="6"/>
  <c r="L156" i="7" s="1"/>
  <c r="Q157" i="6"/>
  <c r="R156" i="7" s="1"/>
  <c r="Q246" i="6"/>
  <c r="Q245" i="7" s="1"/>
  <c r="P246" i="6"/>
  <c r="J245" i="7" s="1"/>
  <c r="Q238" i="6"/>
  <c r="P237" i="7" s="1"/>
  <c r="P238" i="6"/>
  <c r="J237" i="7" s="1"/>
  <c r="Q230" i="6"/>
  <c r="P229" i="7" s="1"/>
  <c r="P230" i="6"/>
  <c r="J229" i="7" s="1"/>
  <c r="Q222" i="6"/>
  <c r="P221" i="7" s="1"/>
  <c r="P222" i="6"/>
  <c r="J221" i="7" s="1"/>
  <c r="Q214" i="6"/>
  <c r="Q213" i="7" s="1"/>
  <c r="P214" i="6"/>
  <c r="J213" i="7" s="1"/>
  <c r="Q206" i="6"/>
  <c r="P205" i="7" s="1"/>
  <c r="P206" i="6"/>
  <c r="J205" i="7" s="1"/>
  <c r="Q198" i="6"/>
  <c r="P197" i="7" s="1"/>
  <c r="P198" i="6"/>
  <c r="J197" i="7" s="1"/>
  <c r="Q190" i="6"/>
  <c r="P189" i="7" s="1"/>
  <c r="Q182" i="6"/>
  <c r="Q181" i="7" s="1"/>
  <c r="P182" i="6"/>
  <c r="J181" i="7" s="1"/>
  <c r="Q174" i="6"/>
  <c r="P173" i="7" s="1"/>
  <c r="P174" i="6"/>
  <c r="J173" i="7" s="1"/>
  <c r="Q166" i="6"/>
  <c r="P165" i="7" s="1"/>
  <c r="P166" i="6"/>
  <c r="J165" i="7" s="1"/>
  <c r="Q158" i="6"/>
  <c r="T157" i="7" s="1"/>
  <c r="P158" i="6"/>
  <c r="J157" i="7" s="1"/>
  <c r="Q139" i="6"/>
  <c r="S138" i="7" s="1"/>
  <c r="P139" i="6"/>
  <c r="N138" i="7" s="1"/>
  <c r="Q131" i="6"/>
  <c r="P130" i="7" s="1"/>
  <c r="P131" i="6"/>
  <c r="M130" i="7" s="1"/>
  <c r="Q123" i="6"/>
  <c r="P123" i="6"/>
  <c r="N122" i="7" s="1"/>
  <c r="Q115" i="6"/>
  <c r="P114" i="7" s="1"/>
  <c r="P115" i="6"/>
  <c r="M114" i="7" s="1"/>
  <c r="Q107" i="6"/>
  <c r="T106" i="7" s="1"/>
  <c r="P107" i="6"/>
  <c r="N106" i="7" s="1"/>
  <c r="Q99" i="6"/>
  <c r="P98" i="7" s="1"/>
  <c r="P99" i="6"/>
  <c r="M98" i="7" s="1"/>
  <c r="Q91" i="6"/>
  <c r="T90" i="7" s="1"/>
  <c r="P91" i="6"/>
  <c r="N90" i="7" s="1"/>
  <c r="Q83" i="6"/>
  <c r="P82" i="7" s="1"/>
  <c r="P83" i="6"/>
  <c r="M82" i="7" s="1"/>
  <c r="Q75" i="6"/>
  <c r="T74" i="7" s="1"/>
  <c r="P75" i="6"/>
  <c r="N74" i="7" s="1"/>
  <c r="Q67" i="6"/>
  <c r="T66" i="7" s="1"/>
  <c r="P67" i="6"/>
  <c r="M66" i="7" s="1"/>
  <c r="Q59" i="6"/>
  <c r="T58" i="7" s="1"/>
  <c r="P59" i="6"/>
  <c r="N58" i="7" s="1"/>
  <c r="Q51" i="6"/>
  <c r="T50" i="7" s="1"/>
  <c r="P51" i="6"/>
  <c r="M50" i="7" s="1"/>
  <c r="Q43" i="6"/>
  <c r="T42" i="7" s="1"/>
  <c r="P43" i="6"/>
  <c r="N42" i="7" s="1"/>
  <c r="Q35" i="6"/>
  <c r="P34" i="7" s="1"/>
  <c r="P35" i="6"/>
  <c r="M34" i="7" s="1"/>
  <c r="Q27" i="6"/>
  <c r="Q26" i="7" s="1"/>
  <c r="P27" i="6"/>
  <c r="N26" i="7" s="1"/>
  <c r="Q19" i="6"/>
  <c r="P18" i="7" s="1"/>
  <c r="P19" i="6"/>
  <c r="M18" i="7" s="1"/>
  <c r="Q11" i="6"/>
  <c r="T10" i="7" s="1"/>
  <c r="P11" i="6"/>
  <c r="N10" i="7" s="1"/>
  <c r="Q3" i="6"/>
  <c r="P2" i="7" s="1"/>
  <c r="P3" i="6"/>
  <c r="M2" i="7" s="1"/>
  <c r="Q253" i="6"/>
  <c r="R252" i="7" s="1"/>
  <c r="P253" i="6"/>
  <c r="J252" i="7" s="1"/>
  <c r="Q269" i="6"/>
  <c r="Q268" i="7" s="1"/>
  <c r="P269" i="6"/>
  <c r="L268" i="7" s="1"/>
  <c r="Q285" i="6"/>
  <c r="R284" i="7" s="1"/>
  <c r="P285" i="6"/>
  <c r="J284" i="7" s="1"/>
  <c r="Q301" i="6"/>
  <c r="Q300" i="7" s="1"/>
  <c r="P301" i="6"/>
  <c r="L300" i="7" s="1"/>
  <c r="Q317" i="6"/>
  <c r="R316" i="7" s="1"/>
  <c r="P317" i="6"/>
  <c r="J316" i="7" s="1"/>
  <c r="Q333" i="6"/>
  <c r="Q332" i="7" s="1"/>
  <c r="P333" i="6"/>
  <c r="L332" i="7" s="1"/>
  <c r="Q349" i="6"/>
  <c r="R348" i="7" s="1"/>
  <c r="P349" i="6"/>
  <c r="J348" i="7" s="1"/>
  <c r="Q365" i="6"/>
  <c r="Q364" i="7" s="1"/>
  <c r="P365" i="6"/>
  <c r="L364" i="7" s="1"/>
  <c r="P268" i="6"/>
  <c r="M267" i="7" s="1"/>
  <c r="Q268" i="6"/>
  <c r="P267" i="7" s="1"/>
  <c r="P284" i="6"/>
  <c r="K283" i="7" s="1"/>
  <c r="Q284" i="6"/>
  <c r="R283" i="7" s="1"/>
  <c r="P300" i="6"/>
  <c r="M299" i="7" s="1"/>
  <c r="Q300" i="6"/>
  <c r="P299" i="7" s="1"/>
  <c r="P316" i="6"/>
  <c r="K315" i="7" s="1"/>
  <c r="Q316" i="6"/>
  <c r="R315" i="7" s="1"/>
  <c r="P332" i="6"/>
  <c r="M331" i="7" s="1"/>
  <c r="Q332" i="6"/>
  <c r="P331" i="7" s="1"/>
  <c r="P348" i="6"/>
  <c r="K347" i="7" s="1"/>
  <c r="Q348" i="6"/>
  <c r="R347" i="7" s="1"/>
  <c r="P364" i="6"/>
  <c r="M363" i="7" s="1"/>
  <c r="Q364" i="6"/>
  <c r="P363" i="7" s="1"/>
  <c r="Q267" i="6"/>
  <c r="Q266" i="7" s="1"/>
  <c r="P267" i="6"/>
  <c r="J266" i="7" s="1"/>
  <c r="Q283" i="6"/>
  <c r="S282" i="7" s="1"/>
  <c r="P283" i="6"/>
  <c r="J282" i="7" s="1"/>
  <c r="Q299" i="6"/>
  <c r="P299" i="6"/>
  <c r="J298" i="7" s="1"/>
  <c r="Q315" i="6"/>
  <c r="S314" i="7" s="1"/>
  <c r="P315" i="6"/>
  <c r="J314" i="7" s="1"/>
  <c r="Q331" i="6"/>
  <c r="Q330" i="7" s="1"/>
  <c r="P331" i="6"/>
  <c r="J330" i="7" s="1"/>
  <c r="Q347" i="6"/>
  <c r="S346" i="7" s="1"/>
  <c r="P347" i="6"/>
  <c r="J346" i="7" s="1"/>
  <c r="Q363" i="6"/>
  <c r="Q362" i="7" s="1"/>
  <c r="P363" i="6"/>
  <c r="J362" i="7" s="1"/>
  <c r="Q262" i="6"/>
  <c r="P261" i="7" s="1"/>
  <c r="P262" i="6"/>
  <c r="M261" i="7" s="1"/>
  <c r="Q278" i="6"/>
  <c r="P277" i="7" s="1"/>
  <c r="P278" i="6"/>
  <c r="J277" i="7" s="1"/>
  <c r="Q294" i="6"/>
  <c r="P293" i="7" s="1"/>
  <c r="P294" i="6"/>
  <c r="M293" i="7" s="1"/>
  <c r="Q310" i="6"/>
  <c r="P309" i="7" s="1"/>
  <c r="P310" i="6"/>
  <c r="J309" i="7" s="1"/>
  <c r="Q326" i="6"/>
  <c r="P325" i="7" s="1"/>
  <c r="P326" i="6"/>
  <c r="M325" i="7" s="1"/>
  <c r="Q342" i="6"/>
  <c r="P341" i="7" s="1"/>
  <c r="P342" i="6"/>
  <c r="J341" i="7" s="1"/>
  <c r="Q358" i="6"/>
  <c r="P357" i="7" s="1"/>
  <c r="P358" i="6"/>
  <c r="M357" i="7" s="1"/>
  <c r="Q144" i="6"/>
  <c r="T143" i="7" s="1"/>
  <c r="P144" i="6"/>
  <c r="O143" i="7" s="1"/>
  <c r="Q136" i="6"/>
  <c r="P135" i="7" s="1"/>
  <c r="P136" i="6"/>
  <c r="J135" i="7" s="1"/>
  <c r="Q128" i="6"/>
  <c r="T127" i="7" s="1"/>
  <c r="P128" i="6"/>
  <c r="O127" i="7" s="1"/>
  <c r="Q120" i="6"/>
  <c r="P119" i="7" s="1"/>
  <c r="P120" i="6"/>
  <c r="J119" i="7" s="1"/>
  <c r="Q112" i="6"/>
  <c r="P112" i="6"/>
  <c r="O111" i="7" s="1"/>
  <c r="Q104" i="6"/>
  <c r="P103" i="7" s="1"/>
  <c r="P104" i="6"/>
  <c r="J103" i="7" s="1"/>
  <c r="Q96" i="6"/>
  <c r="P96" i="6"/>
  <c r="O95" i="7" s="1"/>
  <c r="Q88" i="6"/>
  <c r="T87" i="7" s="1"/>
  <c r="P88" i="6"/>
  <c r="J87" i="7" s="1"/>
  <c r="Q80" i="6"/>
  <c r="T79" i="7" s="1"/>
  <c r="P80" i="6"/>
  <c r="O79" i="7" s="1"/>
  <c r="Q72" i="6"/>
  <c r="T71" i="7" s="1"/>
  <c r="P72" i="6"/>
  <c r="J71" i="7" s="1"/>
  <c r="Q64" i="6"/>
  <c r="P64" i="6"/>
  <c r="O63" i="7" s="1"/>
  <c r="Q56" i="6"/>
  <c r="T55" i="7" s="1"/>
  <c r="P56" i="6"/>
  <c r="J55" i="7" s="1"/>
  <c r="Q48" i="6"/>
  <c r="T47" i="7" s="1"/>
  <c r="P48" i="6"/>
  <c r="O47" i="7" s="1"/>
  <c r="Q40" i="6"/>
  <c r="T39" i="7" s="1"/>
  <c r="P40" i="6"/>
  <c r="J39" i="7" s="1"/>
  <c r="Q32" i="6"/>
  <c r="T31" i="7" s="1"/>
  <c r="P32" i="6"/>
  <c r="O31" i="7" s="1"/>
  <c r="Q24" i="6"/>
  <c r="T23" i="7" s="1"/>
  <c r="P24" i="6"/>
  <c r="J23" i="7" s="1"/>
  <c r="Q16" i="6"/>
  <c r="T15" i="7" s="1"/>
  <c r="P16" i="6"/>
  <c r="O15" i="7" s="1"/>
  <c r="Q8" i="6"/>
  <c r="T7" i="7" s="1"/>
  <c r="P8" i="6"/>
  <c r="J7" i="7" s="1"/>
  <c r="P137" i="6"/>
  <c r="N136" i="7" s="1"/>
  <c r="Q137" i="6"/>
  <c r="P136" i="7" s="1"/>
  <c r="P129" i="6"/>
  <c r="N128" i="7" s="1"/>
  <c r="Q129" i="6"/>
  <c r="P128" i="7" s="1"/>
  <c r="P121" i="6"/>
  <c r="N120" i="7" s="1"/>
  <c r="Q121" i="6"/>
  <c r="P120" i="7" s="1"/>
  <c r="P113" i="6"/>
  <c r="N112" i="7" s="1"/>
  <c r="Q113" i="6"/>
  <c r="P112" i="7" s="1"/>
  <c r="P105" i="6"/>
  <c r="N104" i="7" s="1"/>
  <c r="Q105" i="6"/>
  <c r="P104" i="7" s="1"/>
  <c r="P97" i="6"/>
  <c r="N96" i="7" s="1"/>
  <c r="Q97" i="6"/>
  <c r="P96" i="7" s="1"/>
  <c r="P89" i="6"/>
  <c r="N88" i="7" s="1"/>
  <c r="Q89" i="6"/>
  <c r="P88" i="7" s="1"/>
  <c r="P81" i="6"/>
  <c r="J80" i="7" s="1"/>
  <c r="Q81" i="6"/>
  <c r="P80" i="7" s="1"/>
  <c r="P73" i="6"/>
  <c r="N72" i="7" s="1"/>
  <c r="Q73" i="6"/>
  <c r="P72" i="7" s="1"/>
  <c r="P65" i="6"/>
  <c r="J64" i="7" s="1"/>
  <c r="Q65" i="6"/>
  <c r="P64" i="7" s="1"/>
  <c r="P57" i="6"/>
  <c r="N56" i="7" s="1"/>
  <c r="Q57" i="6"/>
  <c r="P49" i="6"/>
  <c r="J48" i="7" s="1"/>
  <c r="Q49" i="6"/>
  <c r="P48" i="7" s="1"/>
  <c r="P41" i="6"/>
  <c r="N40" i="7" s="1"/>
  <c r="Q41" i="6"/>
  <c r="P40" i="7" s="1"/>
  <c r="P33" i="6"/>
  <c r="J32" i="7" s="1"/>
  <c r="Q33" i="6"/>
  <c r="P32" i="7" s="1"/>
  <c r="P25" i="6"/>
  <c r="N24" i="7" s="1"/>
  <c r="Q25" i="6"/>
  <c r="P24" i="7" s="1"/>
  <c r="P17" i="6"/>
  <c r="J16" i="7" s="1"/>
  <c r="Q17" i="6"/>
  <c r="P16" i="7" s="1"/>
  <c r="P9" i="6"/>
  <c r="N8" i="7" s="1"/>
  <c r="Q9" i="6"/>
  <c r="P8" i="7" s="1"/>
  <c r="Q138" i="6"/>
  <c r="P137" i="7" s="1"/>
  <c r="P138" i="6"/>
  <c r="N137" i="7" s="1"/>
  <c r="Q130" i="6"/>
  <c r="R129" i="7" s="1"/>
  <c r="P130" i="6"/>
  <c r="L129" i="7" s="1"/>
  <c r="Q122" i="6"/>
  <c r="R121" i="7" s="1"/>
  <c r="P122" i="6"/>
  <c r="N121" i="7" s="1"/>
  <c r="Q114" i="6"/>
  <c r="R113" i="7" s="1"/>
  <c r="P114" i="6"/>
  <c r="L113" i="7" s="1"/>
  <c r="Q106" i="6"/>
  <c r="R105" i="7" s="1"/>
  <c r="P106" i="6"/>
  <c r="N105" i="7" s="1"/>
  <c r="Q98" i="6"/>
  <c r="R97" i="7" s="1"/>
  <c r="P98" i="6"/>
  <c r="L97" i="7" s="1"/>
  <c r="Q90" i="6"/>
  <c r="R89" i="7" s="1"/>
  <c r="P90" i="6"/>
  <c r="N89" i="7" s="1"/>
  <c r="Q82" i="6"/>
  <c r="R81" i="7" s="1"/>
  <c r="P82" i="6"/>
  <c r="L81" i="7" s="1"/>
  <c r="Q74" i="6"/>
  <c r="R73" i="7" s="1"/>
  <c r="P74" i="6"/>
  <c r="N73" i="7" s="1"/>
  <c r="Q66" i="6"/>
  <c r="R65" i="7" s="1"/>
  <c r="P66" i="6"/>
  <c r="L65" i="7" s="1"/>
  <c r="Q58" i="6"/>
  <c r="R57" i="7" s="1"/>
  <c r="P58" i="6"/>
  <c r="N57" i="7" s="1"/>
  <c r="Q50" i="6"/>
  <c r="R49" i="7" s="1"/>
  <c r="P50" i="6"/>
  <c r="L49" i="7" s="1"/>
  <c r="Q42" i="6"/>
  <c r="R41" i="7" s="1"/>
  <c r="P42" i="6"/>
  <c r="N41" i="7" s="1"/>
  <c r="Q34" i="6"/>
  <c r="R33" i="7" s="1"/>
  <c r="P34" i="6"/>
  <c r="L33" i="7" s="1"/>
  <c r="Q26" i="6"/>
  <c r="R25" i="7" s="1"/>
  <c r="P26" i="6"/>
  <c r="N25" i="7" s="1"/>
  <c r="Q18" i="6"/>
  <c r="R17" i="7" s="1"/>
  <c r="P18" i="6"/>
  <c r="L17" i="7" s="1"/>
  <c r="Q10" i="6"/>
  <c r="R9" i="7" s="1"/>
  <c r="P10" i="6"/>
  <c r="N9" i="7" s="1"/>
  <c r="H79" i="15"/>
  <c r="Q247" i="6"/>
  <c r="R246" i="7" s="1"/>
  <c r="P247" i="6"/>
  <c r="N246" i="7" s="1"/>
  <c r="Q239" i="6"/>
  <c r="R238" i="7" s="1"/>
  <c r="P239" i="6"/>
  <c r="L238" i="7" s="1"/>
  <c r="Q231" i="6"/>
  <c r="R230" i="7" s="1"/>
  <c r="P231" i="6"/>
  <c r="N230" i="7" s="1"/>
  <c r="Q223" i="6"/>
  <c r="R222" i="7" s="1"/>
  <c r="P223" i="6"/>
  <c r="L222" i="7" s="1"/>
  <c r="Q215" i="6"/>
  <c r="R214" i="7" s="1"/>
  <c r="P215" i="6"/>
  <c r="N214" i="7" s="1"/>
  <c r="Q207" i="6"/>
  <c r="R206" i="7" s="1"/>
  <c r="P207" i="6"/>
  <c r="Q199" i="6"/>
  <c r="T198" i="7" s="1"/>
  <c r="P199" i="6"/>
  <c r="N198" i="7" s="1"/>
  <c r="Q191" i="6"/>
  <c r="U190" i="7" s="1"/>
  <c r="Q183" i="6"/>
  <c r="T182" i="7" s="1"/>
  <c r="P183" i="6"/>
  <c r="N182" i="7" s="1"/>
  <c r="Q175" i="6"/>
  <c r="U174" i="7" s="1"/>
  <c r="P175" i="6"/>
  <c r="L174" i="7" s="1"/>
  <c r="Q167" i="6"/>
  <c r="T166" i="7" s="1"/>
  <c r="P167" i="6"/>
  <c r="N166" i="7" s="1"/>
  <c r="Q159" i="6"/>
  <c r="U158" i="7" s="1"/>
  <c r="P159" i="6"/>
  <c r="L158" i="7" s="1"/>
  <c r="Q151" i="6"/>
  <c r="T150" i="7" s="1"/>
  <c r="P151" i="6"/>
  <c r="N150" i="7" s="1"/>
  <c r="Q257" i="6"/>
  <c r="Q256" i="7" s="1"/>
  <c r="P257" i="6"/>
  <c r="J256" i="7" s="1"/>
  <c r="Q273" i="6"/>
  <c r="S272" i="7" s="1"/>
  <c r="P273" i="6"/>
  <c r="K272" i="7" s="1"/>
  <c r="Q289" i="6"/>
  <c r="Q288" i="7" s="1"/>
  <c r="P289" i="6"/>
  <c r="J288" i="7" s="1"/>
  <c r="Q305" i="6"/>
  <c r="S304" i="7" s="1"/>
  <c r="P305" i="6"/>
  <c r="K304" i="7" s="1"/>
  <c r="Q321" i="6"/>
  <c r="Q320" i="7" s="1"/>
  <c r="P321" i="6"/>
  <c r="J320" i="7" s="1"/>
  <c r="Q337" i="6"/>
  <c r="S336" i="7" s="1"/>
  <c r="P337" i="6"/>
  <c r="K336" i="7" s="1"/>
  <c r="Q353" i="6"/>
  <c r="Q352" i="7" s="1"/>
  <c r="P353" i="6"/>
  <c r="J352" i="7" s="1"/>
  <c r="P256" i="6"/>
  <c r="L255" i="7" s="1"/>
  <c r="Q256" i="6"/>
  <c r="S255" i="7" s="1"/>
  <c r="P272" i="6"/>
  <c r="K271" i="7" s="1"/>
  <c r="Q272" i="6"/>
  <c r="P271" i="7" s="1"/>
  <c r="P288" i="6"/>
  <c r="L287" i="7" s="1"/>
  <c r="Q288" i="6"/>
  <c r="S287" i="7" s="1"/>
  <c r="P304" i="6"/>
  <c r="K303" i="7" s="1"/>
  <c r="Q304" i="6"/>
  <c r="P303" i="7" s="1"/>
  <c r="P320" i="6"/>
  <c r="L319" i="7" s="1"/>
  <c r="Q320" i="6"/>
  <c r="S319" i="7" s="1"/>
  <c r="P336" i="6"/>
  <c r="K335" i="7" s="1"/>
  <c r="Q336" i="6"/>
  <c r="P335" i="7" s="1"/>
  <c r="P352" i="6"/>
  <c r="L351" i="7" s="1"/>
  <c r="Q352" i="6"/>
  <c r="S351" i="7" s="1"/>
  <c r="Q255" i="6"/>
  <c r="Q254" i="7" s="1"/>
  <c r="P255" i="6"/>
  <c r="J254" i="7" s="1"/>
  <c r="Q271" i="6"/>
  <c r="S270" i="7" s="1"/>
  <c r="P271" i="6"/>
  <c r="M270" i="7" s="1"/>
  <c r="Q287" i="6"/>
  <c r="Q286" i="7" s="1"/>
  <c r="P287" i="6"/>
  <c r="J286" i="7" s="1"/>
  <c r="Q303" i="6"/>
  <c r="U302" i="7" s="1"/>
  <c r="P303" i="6"/>
  <c r="M302" i="7" s="1"/>
  <c r="Q319" i="6"/>
  <c r="Q318" i="7" s="1"/>
  <c r="P319" i="6"/>
  <c r="J318" i="7" s="1"/>
  <c r="Q335" i="6"/>
  <c r="P335" i="6"/>
  <c r="M334" i="7" s="1"/>
  <c r="Q351" i="6"/>
  <c r="Q350" i="7" s="1"/>
  <c r="P351" i="6"/>
  <c r="J350" i="7" s="1"/>
  <c r="Q367" i="6"/>
  <c r="S366" i="7" s="1"/>
  <c r="P367" i="6"/>
  <c r="M366" i="7" s="1"/>
  <c r="Q266" i="6"/>
  <c r="P265" i="7" s="1"/>
  <c r="P266" i="6"/>
  <c r="J265" i="7" s="1"/>
  <c r="Q282" i="6"/>
  <c r="U281" i="7" s="1"/>
  <c r="P282" i="6"/>
  <c r="M281" i="7" s="1"/>
  <c r="Q298" i="6"/>
  <c r="P298" i="6"/>
  <c r="J297" i="7" s="1"/>
  <c r="Q314" i="6"/>
  <c r="S313" i="7" s="1"/>
  <c r="P314" i="6"/>
  <c r="M313" i="7" s="1"/>
  <c r="Q330" i="6"/>
  <c r="P329" i="7" s="1"/>
  <c r="P330" i="6"/>
  <c r="J329" i="7" s="1"/>
  <c r="Q346" i="6"/>
  <c r="U345" i="7" s="1"/>
  <c r="P346" i="6"/>
  <c r="M345" i="7" s="1"/>
  <c r="Q362" i="6"/>
  <c r="P361" i="7" s="1"/>
  <c r="P362" i="6"/>
  <c r="J361" i="7" s="1"/>
  <c r="Q244" i="6"/>
  <c r="S243" i="7" s="1"/>
  <c r="P244" i="6"/>
  <c r="J243" i="7" s="1"/>
  <c r="Q236" i="6"/>
  <c r="T235" i="7" s="1"/>
  <c r="P236" i="6"/>
  <c r="O235" i="7" s="1"/>
  <c r="Q228" i="6"/>
  <c r="S227" i="7" s="1"/>
  <c r="P228" i="6"/>
  <c r="J227" i="7" s="1"/>
  <c r="Q220" i="6"/>
  <c r="T219" i="7" s="1"/>
  <c r="P220" i="6"/>
  <c r="O219" i="7" s="1"/>
  <c r="Q212" i="6"/>
  <c r="S211" i="7" s="1"/>
  <c r="P212" i="6"/>
  <c r="J211" i="7" s="1"/>
  <c r="Q204" i="6"/>
  <c r="T203" i="7" s="1"/>
  <c r="P204" i="6"/>
  <c r="O203" i="7" s="1"/>
  <c r="Q196" i="6"/>
  <c r="S195" i="7" s="1"/>
  <c r="P196" i="6"/>
  <c r="J195" i="7" s="1"/>
  <c r="Q188" i="6"/>
  <c r="U187" i="7" s="1"/>
  <c r="P188" i="6"/>
  <c r="O187" i="7" s="1"/>
  <c r="Q180" i="6"/>
  <c r="S179" i="7" s="1"/>
  <c r="P180" i="6"/>
  <c r="J179" i="7" s="1"/>
  <c r="Q172" i="6"/>
  <c r="U171" i="7" s="1"/>
  <c r="P172" i="6"/>
  <c r="O171" i="7" s="1"/>
  <c r="Q164" i="6"/>
  <c r="S163" i="7" s="1"/>
  <c r="P164" i="6"/>
  <c r="J163" i="7" s="1"/>
  <c r="Q156" i="6"/>
  <c r="U155" i="7" s="1"/>
  <c r="P156" i="6"/>
  <c r="O155" i="7" s="1"/>
  <c r="P249" i="6"/>
  <c r="N248" i="7" s="1"/>
  <c r="Q249" i="6"/>
  <c r="R248" i="7" s="1"/>
  <c r="P241" i="6"/>
  <c r="O240" i="7" s="1"/>
  <c r="Q241" i="6"/>
  <c r="U240" i="7" s="1"/>
  <c r="P233" i="6"/>
  <c r="N232" i="7" s="1"/>
  <c r="Q233" i="6"/>
  <c r="R232" i="7" s="1"/>
  <c r="P225" i="6"/>
  <c r="O224" i="7" s="1"/>
  <c r="Q225" i="6"/>
  <c r="U224" i="7" s="1"/>
  <c r="P217" i="6"/>
  <c r="N216" i="7" s="1"/>
  <c r="Q217" i="6"/>
  <c r="R216" i="7" s="1"/>
  <c r="P209" i="6"/>
  <c r="O208" i="7" s="1"/>
  <c r="Q209" i="6"/>
  <c r="U208" i="7" s="1"/>
  <c r="P201" i="6"/>
  <c r="L200" i="7" s="1"/>
  <c r="Q201" i="6"/>
  <c r="T200" i="7" s="1"/>
  <c r="Q193" i="6"/>
  <c r="U192" i="7" s="1"/>
  <c r="P185" i="6"/>
  <c r="L184" i="7" s="1"/>
  <c r="Q185" i="6"/>
  <c r="T184" i="7" s="1"/>
  <c r="P177" i="6"/>
  <c r="L176" i="7" s="1"/>
  <c r="Q177" i="6"/>
  <c r="U176" i="7" s="1"/>
  <c r="P169" i="6"/>
  <c r="L168" i="7" s="1"/>
  <c r="Q169" i="6"/>
  <c r="T168" i="7" s="1"/>
  <c r="P161" i="6"/>
  <c r="L160" i="7" s="1"/>
  <c r="Q161" i="6"/>
  <c r="U160" i="7" s="1"/>
  <c r="P153" i="6"/>
  <c r="L152" i="7" s="1"/>
  <c r="Q153" i="6"/>
  <c r="T152" i="7" s="1"/>
  <c r="Q250" i="6"/>
  <c r="Q249" i="7" s="1"/>
  <c r="P250" i="6"/>
  <c r="J249" i="7" s="1"/>
  <c r="Q242" i="6"/>
  <c r="Q241" i="7" s="1"/>
  <c r="P242" i="6"/>
  <c r="N241" i="7" s="1"/>
  <c r="Q234" i="6"/>
  <c r="Q233" i="7" s="1"/>
  <c r="P234" i="6"/>
  <c r="J233" i="7" s="1"/>
  <c r="Q226" i="6"/>
  <c r="Q225" i="7" s="1"/>
  <c r="P226" i="6"/>
  <c r="N225" i="7" s="1"/>
  <c r="Q218" i="6"/>
  <c r="Q217" i="7" s="1"/>
  <c r="P218" i="6"/>
  <c r="J217" i="7" s="1"/>
  <c r="Q210" i="6"/>
  <c r="Q209" i="7" s="1"/>
  <c r="P210" i="6"/>
  <c r="N209" i="7" s="1"/>
  <c r="Q202" i="6"/>
  <c r="Q201" i="7" s="1"/>
  <c r="P202" i="6"/>
  <c r="J201" i="7" s="1"/>
  <c r="Q194" i="6"/>
  <c r="Q193" i="7" s="1"/>
  <c r="Q186" i="6"/>
  <c r="Q185" i="7" s="1"/>
  <c r="P186" i="6"/>
  <c r="L185" i="7" s="1"/>
  <c r="Q178" i="6"/>
  <c r="Q177" i="7" s="1"/>
  <c r="P178" i="6"/>
  <c r="L177" i="7" s="1"/>
  <c r="Q170" i="6"/>
  <c r="Q169" i="7" s="1"/>
  <c r="P170" i="6"/>
  <c r="L169" i="7" s="1"/>
  <c r="Q162" i="6"/>
  <c r="Q161" i="7" s="1"/>
  <c r="P162" i="6"/>
  <c r="L161" i="7" s="1"/>
  <c r="Q154" i="6"/>
  <c r="Q153" i="7" s="1"/>
  <c r="P154" i="6"/>
  <c r="L153" i="7" s="1"/>
  <c r="B89" i="2"/>
  <c r="C89" i="2" s="1"/>
  <c r="C87" i="2"/>
  <c r="Q143" i="6"/>
  <c r="U142" i="7" s="1"/>
  <c r="P143" i="6"/>
  <c r="M142" i="7" s="1"/>
  <c r="Q135" i="6"/>
  <c r="Q134" i="7" s="1"/>
  <c r="P135" i="6"/>
  <c r="N134" i="7" s="1"/>
  <c r="Q127" i="6"/>
  <c r="U126" i="7" s="1"/>
  <c r="P127" i="6"/>
  <c r="M126" i="7" s="1"/>
  <c r="Q119" i="6"/>
  <c r="T118" i="7" s="1"/>
  <c r="P119" i="6"/>
  <c r="N118" i="7" s="1"/>
  <c r="Q111" i="6"/>
  <c r="U110" i="7" s="1"/>
  <c r="P111" i="6"/>
  <c r="M110" i="7" s="1"/>
  <c r="Q103" i="6"/>
  <c r="T102" i="7" s="1"/>
  <c r="P103" i="6"/>
  <c r="N102" i="7" s="1"/>
  <c r="Q95" i="6"/>
  <c r="U94" i="7" s="1"/>
  <c r="P95" i="6"/>
  <c r="M94" i="7" s="1"/>
  <c r="Q87" i="6"/>
  <c r="T86" i="7" s="1"/>
  <c r="P87" i="6"/>
  <c r="N86" i="7" s="1"/>
  <c r="Q79" i="6"/>
  <c r="U78" i="7" s="1"/>
  <c r="P79" i="6"/>
  <c r="M78" i="7" s="1"/>
  <c r="Q71" i="6"/>
  <c r="T70" i="7" s="1"/>
  <c r="P71" i="6"/>
  <c r="N70" i="7" s="1"/>
  <c r="Q63" i="6"/>
  <c r="U62" i="7" s="1"/>
  <c r="P63" i="6"/>
  <c r="M62" i="7" s="1"/>
  <c r="Q55" i="6"/>
  <c r="T54" i="7" s="1"/>
  <c r="P55" i="6"/>
  <c r="N54" i="7" s="1"/>
  <c r="Q47" i="6"/>
  <c r="U46" i="7" s="1"/>
  <c r="P47" i="6"/>
  <c r="M46" i="7" s="1"/>
  <c r="Q39" i="6"/>
  <c r="T38" i="7" s="1"/>
  <c r="P39" i="6"/>
  <c r="N38" i="7" s="1"/>
  <c r="Q31" i="6"/>
  <c r="U30" i="7" s="1"/>
  <c r="P31" i="6"/>
  <c r="M30" i="7" s="1"/>
  <c r="Q23" i="6"/>
  <c r="T22" i="7" s="1"/>
  <c r="P23" i="6"/>
  <c r="N22" i="7" s="1"/>
  <c r="Q15" i="6"/>
  <c r="U14" i="7" s="1"/>
  <c r="P15" i="6"/>
  <c r="M14" i="7" s="1"/>
  <c r="Q7" i="6"/>
  <c r="T6" i="7" s="1"/>
  <c r="P7" i="6"/>
  <c r="N6" i="7" s="1"/>
  <c r="Q261" i="6"/>
  <c r="T260" i="7" s="1"/>
  <c r="P261" i="6"/>
  <c r="N260" i="7" s="1"/>
  <c r="Q277" i="6"/>
  <c r="P276" i="7" s="1"/>
  <c r="P277" i="6"/>
  <c r="L276" i="7" s="1"/>
  <c r="Q293" i="6"/>
  <c r="T292" i="7" s="1"/>
  <c r="P293" i="6"/>
  <c r="N292" i="7" s="1"/>
  <c r="Q309" i="6"/>
  <c r="P308" i="7" s="1"/>
  <c r="P309" i="6"/>
  <c r="L308" i="7" s="1"/>
  <c r="Q325" i="6"/>
  <c r="T324" i="7" s="1"/>
  <c r="P325" i="6"/>
  <c r="N324" i="7" s="1"/>
  <c r="Q341" i="6"/>
  <c r="P340" i="7" s="1"/>
  <c r="P341" i="6"/>
  <c r="L340" i="7" s="1"/>
  <c r="Q357" i="6"/>
  <c r="T356" i="7" s="1"/>
  <c r="P357" i="6"/>
  <c r="N356" i="7" s="1"/>
  <c r="P260" i="6"/>
  <c r="J259" i="7" s="1"/>
  <c r="Q260" i="6"/>
  <c r="R259" i="7" s="1"/>
  <c r="P276" i="6"/>
  <c r="N275" i="7" s="1"/>
  <c r="Q276" i="6"/>
  <c r="T275" i="7" s="1"/>
  <c r="P292" i="6"/>
  <c r="J291" i="7" s="1"/>
  <c r="Q292" i="6"/>
  <c r="R291" i="7" s="1"/>
  <c r="P308" i="6"/>
  <c r="N307" i="7" s="1"/>
  <c r="Q308" i="6"/>
  <c r="T307" i="7" s="1"/>
  <c r="P324" i="6"/>
  <c r="J323" i="7" s="1"/>
  <c r="Q324" i="6"/>
  <c r="R323" i="7" s="1"/>
  <c r="P340" i="6"/>
  <c r="N339" i="7" s="1"/>
  <c r="Q340" i="6"/>
  <c r="T339" i="7" s="1"/>
  <c r="P356" i="6"/>
  <c r="J355" i="7" s="1"/>
  <c r="Q356" i="6"/>
  <c r="R355" i="7" s="1"/>
  <c r="Q259" i="6"/>
  <c r="T258" i="7" s="1"/>
  <c r="P259" i="6"/>
  <c r="N258" i="7" s="1"/>
  <c r="Q275" i="6"/>
  <c r="P274" i="7" s="1"/>
  <c r="P275" i="6"/>
  <c r="K274" i="7" s="1"/>
  <c r="Q291" i="6"/>
  <c r="T290" i="7" s="1"/>
  <c r="P291" i="6"/>
  <c r="N290" i="7" s="1"/>
  <c r="Q307" i="6"/>
  <c r="P306" i="7" s="1"/>
  <c r="P307" i="6"/>
  <c r="K306" i="7" s="1"/>
  <c r="Q323" i="6"/>
  <c r="T322" i="7" s="1"/>
  <c r="P323" i="6"/>
  <c r="N322" i="7" s="1"/>
  <c r="Q339" i="6"/>
  <c r="P338" i="7" s="1"/>
  <c r="P339" i="6"/>
  <c r="K338" i="7" s="1"/>
  <c r="Q355" i="6"/>
  <c r="T354" i="7" s="1"/>
  <c r="P355" i="6"/>
  <c r="N354" i="7" s="1"/>
  <c r="Q254" i="6"/>
  <c r="T253" i="7" s="1"/>
  <c r="P254" i="6"/>
  <c r="O253" i="7" s="1"/>
  <c r="Q270" i="6"/>
  <c r="T269" i="7" s="1"/>
  <c r="P270" i="6"/>
  <c r="O269" i="7" s="1"/>
  <c r="Q286" i="6"/>
  <c r="T285" i="7" s="1"/>
  <c r="P286" i="6"/>
  <c r="O285" i="7" s="1"/>
  <c r="Q302" i="6"/>
  <c r="T301" i="7" s="1"/>
  <c r="P302" i="6"/>
  <c r="O301" i="7" s="1"/>
  <c r="Q318" i="6"/>
  <c r="T317" i="7" s="1"/>
  <c r="P318" i="6"/>
  <c r="O317" i="7" s="1"/>
  <c r="Q334" i="6"/>
  <c r="T333" i="7" s="1"/>
  <c r="P334" i="6"/>
  <c r="O333" i="7" s="1"/>
  <c r="Q350" i="6"/>
  <c r="T349" i="7" s="1"/>
  <c r="P350" i="6"/>
  <c r="O349" i="7" s="1"/>
  <c r="Q366" i="6"/>
  <c r="T365" i="7" s="1"/>
  <c r="P366" i="6"/>
  <c r="O365" i="7" s="1"/>
  <c r="Q140" i="6"/>
  <c r="Q139" i="7" s="1"/>
  <c r="P140" i="6"/>
  <c r="L139" i="7" s="1"/>
  <c r="Q132" i="6"/>
  <c r="Q131" i="7" s="1"/>
  <c r="P132" i="6"/>
  <c r="M131" i="7" s="1"/>
  <c r="Q124" i="6"/>
  <c r="Q123" i="7" s="1"/>
  <c r="P124" i="6"/>
  <c r="L123" i="7" s="1"/>
  <c r="Q116" i="6"/>
  <c r="Q115" i="7" s="1"/>
  <c r="P116" i="6"/>
  <c r="M115" i="7" s="1"/>
  <c r="Q108" i="6"/>
  <c r="Q107" i="7" s="1"/>
  <c r="P108" i="6"/>
  <c r="L107" i="7" s="1"/>
  <c r="Q100" i="6"/>
  <c r="Q99" i="7" s="1"/>
  <c r="P100" i="6"/>
  <c r="M99" i="7" s="1"/>
  <c r="Q92" i="6"/>
  <c r="Q91" i="7" s="1"/>
  <c r="P92" i="6"/>
  <c r="L91" i="7" s="1"/>
  <c r="Q84" i="6"/>
  <c r="Q83" i="7" s="1"/>
  <c r="P84" i="6"/>
  <c r="M83" i="7" s="1"/>
  <c r="Q76" i="6"/>
  <c r="Q75" i="7" s="1"/>
  <c r="P76" i="6"/>
  <c r="L75" i="7" s="1"/>
  <c r="Q68" i="6"/>
  <c r="Q67" i="7" s="1"/>
  <c r="P68" i="6"/>
  <c r="M67" i="7" s="1"/>
  <c r="Q60" i="6"/>
  <c r="Q59" i="7" s="1"/>
  <c r="P60" i="6"/>
  <c r="L59" i="7" s="1"/>
  <c r="Q52" i="6"/>
  <c r="Q51" i="7" s="1"/>
  <c r="P52" i="6"/>
  <c r="M51" i="7" s="1"/>
  <c r="Q44" i="6"/>
  <c r="Q43" i="7" s="1"/>
  <c r="P44" i="6"/>
  <c r="L43" i="7" s="1"/>
  <c r="Q36" i="6"/>
  <c r="Q35" i="7" s="1"/>
  <c r="P36" i="6"/>
  <c r="M35" i="7" s="1"/>
  <c r="Q28" i="6"/>
  <c r="Q27" i="7" s="1"/>
  <c r="P28" i="6"/>
  <c r="L27" i="7" s="1"/>
  <c r="Q20" i="6"/>
  <c r="Q19" i="7" s="1"/>
  <c r="P20" i="6"/>
  <c r="M19" i="7" s="1"/>
  <c r="Q12" i="6"/>
  <c r="Q11" i="7" s="1"/>
  <c r="P12" i="6"/>
  <c r="L11" i="7" s="1"/>
  <c r="Q4" i="6"/>
  <c r="Q3" i="7" s="1"/>
  <c r="P4" i="6"/>
  <c r="M3" i="7" s="1"/>
  <c r="P141" i="6"/>
  <c r="L140" i="7" s="1"/>
  <c r="Q141" i="6"/>
  <c r="U140" i="7" s="1"/>
  <c r="P133" i="6"/>
  <c r="O132" i="7" s="1"/>
  <c r="Q133" i="6"/>
  <c r="S132" i="7" s="1"/>
  <c r="P125" i="6"/>
  <c r="L124" i="7" s="1"/>
  <c r="Q125" i="6"/>
  <c r="U124" i="7" s="1"/>
  <c r="P117" i="6"/>
  <c r="O116" i="7" s="1"/>
  <c r="Q117" i="6"/>
  <c r="S116" i="7" s="1"/>
  <c r="P109" i="6"/>
  <c r="L108" i="7" s="1"/>
  <c r="Q109" i="6"/>
  <c r="U108" i="7" s="1"/>
  <c r="P101" i="6"/>
  <c r="O100" i="7" s="1"/>
  <c r="Q101" i="6"/>
  <c r="S100" i="7" s="1"/>
  <c r="P93" i="6"/>
  <c r="L92" i="7" s="1"/>
  <c r="Q93" i="6"/>
  <c r="U92" i="7" s="1"/>
  <c r="P85" i="6"/>
  <c r="O84" i="7" s="1"/>
  <c r="Q85" i="6"/>
  <c r="S84" i="7" s="1"/>
  <c r="P77" i="6"/>
  <c r="L76" i="7" s="1"/>
  <c r="Q77" i="6"/>
  <c r="U76" i="7" s="1"/>
  <c r="P69" i="6"/>
  <c r="O68" i="7" s="1"/>
  <c r="Q69" i="6"/>
  <c r="S68" i="7" s="1"/>
  <c r="P61" i="6"/>
  <c r="L60" i="7" s="1"/>
  <c r="Q61" i="6"/>
  <c r="U60" i="7" s="1"/>
  <c r="P53" i="6"/>
  <c r="O52" i="7" s="1"/>
  <c r="Q53" i="6"/>
  <c r="S52" i="7" s="1"/>
  <c r="P45" i="6"/>
  <c r="L44" i="7" s="1"/>
  <c r="Q45" i="6"/>
  <c r="U44" i="7" s="1"/>
  <c r="P37" i="6"/>
  <c r="O36" i="7" s="1"/>
  <c r="Q37" i="6"/>
  <c r="S36" i="7" s="1"/>
  <c r="P29" i="6"/>
  <c r="L28" i="7" s="1"/>
  <c r="Q29" i="6"/>
  <c r="U28" i="7" s="1"/>
  <c r="P21" i="6"/>
  <c r="O20" i="7" s="1"/>
  <c r="Q21" i="6"/>
  <c r="S20" i="7" s="1"/>
  <c r="P13" i="6"/>
  <c r="L12" i="7" s="1"/>
  <c r="Q13" i="6"/>
  <c r="U12" i="7" s="1"/>
  <c r="P5" i="6"/>
  <c r="O4" i="7" s="1"/>
  <c r="Q5" i="6"/>
  <c r="S4" i="7" s="1"/>
  <c r="Q142" i="6"/>
  <c r="U141" i="7" s="1"/>
  <c r="P142" i="6"/>
  <c r="J141" i="7" s="1"/>
  <c r="Q134" i="6"/>
  <c r="S133" i="7" s="1"/>
  <c r="P134" i="6"/>
  <c r="J133" i="7" s="1"/>
  <c r="Q126" i="6"/>
  <c r="U125" i="7" s="1"/>
  <c r="P126" i="6"/>
  <c r="L125" i="7" s="1"/>
  <c r="Q118" i="6"/>
  <c r="S117" i="7" s="1"/>
  <c r="P118" i="6"/>
  <c r="L117" i="7" s="1"/>
  <c r="Q110" i="6"/>
  <c r="U109" i="7" s="1"/>
  <c r="P110" i="6"/>
  <c r="L109" i="7" s="1"/>
  <c r="Q102" i="6"/>
  <c r="S101" i="7" s="1"/>
  <c r="P102" i="6"/>
  <c r="L101" i="7" s="1"/>
  <c r="Q94" i="6"/>
  <c r="U93" i="7" s="1"/>
  <c r="P94" i="6"/>
  <c r="L93" i="7" s="1"/>
  <c r="Q86" i="6"/>
  <c r="S85" i="7" s="1"/>
  <c r="P86" i="6"/>
  <c r="L85" i="7" s="1"/>
  <c r="Q78" i="6"/>
  <c r="U77" i="7" s="1"/>
  <c r="P78" i="6"/>
  <c r="L77" i="7" s="1"/>
  <c r="Q70" i="6"/>
  <c r="S69" i="7" s="1"/>
  <c r="P70" i="6"/>
  <c r="L69" i="7" s="1"/>
  <c r="Q62" i="6"/>
  <c r="U61" i="7" s="1"/>
  <c r="P62" i="6"/>
  <c r="L61" i="7" s="1"/>
  <c r="Q54" i="6"/>
  <c r="S53" i="7" s="1"/>
  <c r="P54" i="6"/>
  <c r="L53" i="7" s="1"/>
  <c r="Q46" i="6"/>
  <c r="U45" i="7" s="1"/>
  <c r="P46" i="6"/>
  <c r="L45" i="7" s="1"/>
  <c r="Q38" i="6"/>
  <c r="S37" i="7" s="1"/>
  <c r="P38" i="6"/>
  <c r="L37" i="7" s="1"/>
  <c r="Q30" i="6"/>
  <c r="U29" i="7" s="1"/>
  <c r="P30" i="6"/>
  <c r="L29" i="7" s="1"/>
  <c r="Q22" i="6"/>
  <c r="S21" i="7" s="1"/>
  <c r="P22" i="6"/>
  <c r="L21" i="7" s="1"/>
  <c r="Q14" i="6"/>
  <c r="U13" i="7" s="1"/>
  <c r="P14" i="6"/>
  <c r="L13" i="7" s="1"/>
  <c r="Q6" i="6"/>
  <c r="S5" i="7" s="1"/>
  <c r="P6" i="6"/>
  <c r="L5" i="7" s="1"/>
  <c r="P252" i="6"/>
  <c r="K251" i="7" s="1"/>
  <c r="U1117" i="7" l="1"/>
  <c r="T554" i="7"/>
  <c r="S841" i="7"/>
  <c r="Q386" i="7"/>
  <c r="J1146" i="7"/>
  <c r="S1137" i="7"/>
  <c r="R1147" i="7"/>
  <c r="K1148" i="7"/>
  <c r="L1145" i="7"/>
  <c r="U1137" i="7"/>
  <c r="T1137" i="7"/>
  <c r="K1145" i="7"/>
  <c r="N1142" i="7"/>
  <c r="J1149" i="7"/>
  <c r="J1148" i="7"/>
  <c r="K1147" i="7"/>
  <c r="U1146" i="7"/>
  <c r="L1147" i="7"/>
  <c r="J1145" i="7"/>
  <c r="L1148" i="7"/>
  <c r="Q1092" i="7"/>
  <c r="M1125" i="7"/>
  <c r="Q1146" i="7"/>
  <c r="Q1148" i="7"/>
  <c r="K1149" i="7"/>
  <c r="L1146" i="7"/>
  <c r="K1146" i="7"/>
  <c r="P1085" i="7"/>
  <c r="O1137" i="7"/>
  <c r="O1147" i="7"/>
  <c r="U1145" i="7"/>
  <c r="U1147" i="7"/>
  <c r="P1144" i="7"/>
  <c r="O1146" i="7"/>
  <c r="O1145" i="7"/>
  <c r="M1140" i="7"/>
  <c r="M1147" i="7"/>
  <c r="S1146" i="7"/>
  <c r="T1149" i="7"/>
  <c r="Q1149" i="7"/>
  <c r="S1147" i="7"/>
  <c r="P1147" i="7"/>
  <c r="T1144" i="7"/>
  <c r="P1148" i="7"/>
  <c r="T1148" i="7"/>
  <c r="Q1144" i="7"/>
  <c r="P1149" i="7"/>
  <c r="N1148" i="7"/>
  <c r="S1148" i="7"/>
  <c r="U1144" i="7"/>
  <c r="S1149" i="7"/>
  <c r="M1148" i="7"/>
  <c r="O1144" i="7"/>
  <c r="J1003" i="7"/>
  <c r="U1131" i="7"/>
  <c r="N1147" i="7"/>
  <c r="O1149" i="7"/>
  <c r="M1146" i="7"/>
  <c r="N1150" i="7"/>
  <c r="Q1151" i="7"/>
  <c r="S1145" i="7"/>
  <c r="T1145" i="7"/>
  <c r="L1142" i="7"/>
  <c r="J1142" i="7"/>
  <c r="U1149" i="7"/>
  <c r="S1150" i="7"/>
  <c r="P1150" i="7"/>
  <c r="P1146" i="7"/>
  <c r="S1144" i="7"/>
  <c r="O1151" i="7"/>
  <c r="R1148" i="7"/>
  <c r="Q1145" i="7"/>
  <c r="M1145" i="7"/>
  <c r="P1151" i="7"/>
  <c r="T1151" i="7"/>
  <c r="Q1085" i="7"/>
  <c r="U1085" i="7"/>
  <c r="L1140" i="7"/>
  <c r="O1150" i="7"/>
  <c r="M1149" i="7"/>
  <c r="N1149" i="7"/>
  <c r="S1151" i="7"/>
  <c r="M1150" i="7"/>
  <c r="T1146" i="7"/>
  <c r="M1144" i="7"/>
  <c r="U1151" i="7"/>
  <c r="P1145" i="7"/>
  <c r="R1137" i="7"/>
  <c r="S1143" i="7"/>
  <c r="M1137" i="7"/>
  <c r="N1137" i="7"/>
  <c r="Q1136" i="7"/>
  <c r="O1085" i="7"/>
  <c r="U1136" i="7"/>
  <c r="L1133" i="7"/>
  <c r="Q1143" i="7"/>
  <c r="R1142" i="7"/>
  <c r="U1143" i="7"/>
  <c r="P1142" i="7"/>
  <c r="T1142" i="7"/>
  <c r="R1143" i="7"/>
  <c r="K1136" i="7"/>
  <c r="O1136" i="7"/>
  <c r="P1143" i="7"/>
  <c r="M1142" i="7"/>
  <c r="J1137" i="7"/>
  <c r="O1086" i="7"/>
  <c r="M1131" i="7"/>
  <c r="P1136" i="7"/>
  <c r="K1131" i="7"/>
  <c r="R1131" i="7"/>
  <c r="L1132" i="7"/>
  <c r="S1136" i="7"/>
  <c r="J1140" i="7"/>
  <c r="L1137" i="7"/>
  <c r="K1138" i="7"/>
  <c r="R1085" i="7"/>
  <c r="K1111" i="7"/>
  <c r="U1109" i="7"/>
  <c r="U1092" i="7"/>
  <c r="N1112" i="7"/>
  <c r="Q1138" i="7"/>
  <c r="L1136" i="7"/>
  <c r="O1143" i="7"/>
  <c r="L1141" i="7"/>
  <c r="J1133" i="7"/>
  <c r="N1133" i="7"/>
  <c r="S1138" i="7"/>
  <c r="K1142" i="7"/>
  <c r="P1137" i="7"/>
  <c r="O1098" i="7"/>
  <c r="S1140" i="7"/>
  <c r="U1132" i="7"/>
  <c r="U1140" i="7"/>
  <c r="L1143" i="7"/>
  <c r="R1084" i="7"/>
  <c r="T1085" i="7"/>
  <c r="O1126" i="7"/>
  <c r="L1102" i="7"/>
  <c r="L1112" i="7"/>
  <c r="T1092" i="7"/>
  <c r="J1130" i="7"/>
  <c r="K1143" i="7"/>
  <c r="R1140" i="7"/>
  <c r="M1143" i="7"/>
  <c r="S1134" i="7"/>
  <c r="U1138" i="7"/>
  <c r="R1132" i="7"/>
  <c r="Q1140" i="7"/>
  <c r="R1093" i="7"/>
  <c r="M1117" i="7"/>
  <c r="T1138" i="7"/>
  <c r="S1135" i="7"/>
  <c r="N1140" i="7"/>
  <c r="T1107" i="7"/>
  <c r="L1131" i="7"/>
  <c r="N1134" i="7"/>
  <c r="J1141" i="7"/>
  <c r="R1134" i="7"/>
  <c r="S1132" i="7"/>
  <c r="P1132" i="7"/>
  <c r="T1135" i="7"/>
  <c r="R1135" i="7"/>
  <c r="U1135" i="7"/>
  <c r="T1140" i="7"/>
  <c r="M1141" i="7"/>
  <c r="R1138" i="7"/>
  <c r="K1132" i="7"/>
  <c r="N1102" i="7"/>
  <c r="M1129" i="7"/>
  <c r="J1129" i="7"/>
  <c r="O1131" i="7"/>
  <c r="P1134" i="7"/>
  <c r="R1141" i="7"/>
  <c r="T1132" i="7"/>
  <c r="Q1135" i="7"/>
  <c r="S1142" i="7"/>
  <c r="U1142" i="7"/>
  <c r="J1143" i="7"/>
  <c r="J1136" i="7"/>
  <c r="T1136" i="7"/>
  <c r="O1141" i="7"/>
  <c r="T1131" i="7"/>
  <c r="L1134" i="7"/>
  <c r="O1139" i="7"/>
  <c r="J1144" i="7"/>
  <c r="N1139" i="7"/>
  <c r="K1135" i="7"/>
  <c r="L1135" i="7"/>
  <c r="M1139" i="7"/>
  <c r="O1135" i="7"/>
  <c r="N1130" i="7"/>
  <c r="S1141" i="7"/>
  <c r="U1141" i="7"/>
  <c r="L1138" i="7"/>
  <c r="O1134" i="7"/>
  <c r="T1130" i="7"/>
  <c r="K1139" i="7"/>
  <c r="T1084" i="7"/>
  <c r="K1089" i="7"/>
  <c r="R1092" i="7"/>
  <c r="O1129" i="7"/>
  <c r="Q1131" i="7"/>
  <c r="T1134" i="7"/>
  <c r="P1141" i="7"/>
  <c r="P1133" i="7"/>
  <c r="M1135" i="7"/>
  <c r="U1134" i="7"/>
  <c r="J1139" i="7"/>
  <c r="J1135" i="7"/>
  <c r="K1130" i="7"/>
  <c r="R1139" i="7"/>
  <c r="L1130" i="7"/>
  <c r="M1130" i="7"/>
  <c r="S1133" i="7"/>
  <c r="U1133" i="7"/>
  <c r="N1141" i="7"/>
  <c r="Q1141" i="7"/>
  <c r="Q1133" i="7"/>
  <c r="Q1139" i="7"/>
  <c r="K1144" i="7"/>
  <c r="S1084" i="7"/>
  <c r="Q1084" i="7"/>
  <c r="K1125" i="7"/>
  <c r="Q1091" i="7"/>
  <c r="O1110" i="7"/>
  <c r="M1111" i="7"/>
  <c r="O1125" i="7"/>
  <c r="R1117" i="7"/>
  <c r="L1111" i="7"/>
  <c r="S1131" i="7"/>
  <c r="O1138" i="7"/>
  <c r="J1138" i="7"/>
  <c r="J1134" i="7"/>
  <c r="N1138" i="7"/>
  <c r="R1133" i="7"/>
  <c r="M1132" i="7"/>
  <c r="U1139" i="7"/>
  <c r="O1132" i="7"/>
  <c r="P1139" i="7"/>
  <c r="T1139" i="7"/>
  <c r="K1140" i="7"/>
  <c r="Q1130" i="7"/>
  <c r="R1130" i="7"/>
  <c r="S1130" i="7"/>
  <c r="U1130" i="7"/>
  <c r="N1136" i="7"/>
  <c r="M1133" i="7"/>
  <c r="O1133" i="7"/>
  <c r="K1134" i="7"/>
  <c r="T1116" i="7"/>
  <c r="L1121" i="7"/>
  <c r="N1105" i="7"/>
  <c r="M1100" i="7"/>
  <c r="U1087" i="7"/>
  <c r="N1100" i="7"/>
  <c r="T1113" i="7"/>
  <c r="R1088" i="7"/>
  <c r="Q1093" i="7"/>
  <c r="N1111" i="7"/>
  <c r="L1127" i="7"/>
  <c r="T1091" i="7"/>
  <c r="R1091" i="7"/>
  <c r="L1125" i="7"/>
  <c r="R1100" i="7"/>
  <c r="N1127" i="7"/>
  <c r="K1085" i="7"/>
  <c r="J1085" i="7"/>
  <c r="N1106" i="7"/>
  <c r="Q1112" i="7"/>
  <c r="R1116" i="7"/>
  <c r="M1121" i="7"/>
  <c r="N1122" i="7"/>
  <c r="N1103" i="7"/>
  <c r="N1120" i="7"/>
  <c r="J1120" i="7"/>
  <c r="Q1116" i="7"/>
  <c r="O1088" i="7"/>
  <c r="L1088" i="7"/>
  <c r="K1114" i="7"/>
  <c r="T1090" i="7"/>
  <c r="K1100" i="7"/>
  <c r="O1102" i="7"/>
  <c r="N1093" i="7"/>
  <c r="Q1097" i="7"/>
  <c r="U1097" i="7"/>
  <c r="L1123" i="7"/>
  <c r="T1099" i="7"/>
  <c r="O1100" i="7"/>
  <c r="L1110" i="7"/>
  <c r="T1095" i="7"/>
  <c r="O1093" i="7"/>
  <c r="J1102" i="7"/>
  <c r="N1110" i="7"/>
  <c r="T1097" i="7"/>
  <c r="P1087" i="7"/>
  <c r="R1107" i="7"/>
  <c r="J1103" i="7"/>
  <c r="T1124" i="7"/>
  <c r="J1106" i="7"/>
  <c r="J1088" i="7"/>
  <c r="M1115" i="7"/>
  <c r="T1120" i="7"/>
  <c r="N1089" i="7"/>
  <c r="J1127" i="7"/>
  <c r="S1120" i="7"/>
  <c r="N1126" i="7"/>
  <c r="N1125" i="7"/>
  <c r="H868" i="14"/>
  <c r="C867" i="14"/>
  <c r="N1090" i="7"/>
  <c r="O1090" i="7"/>
  <c r="J1117" i="7"/>
  <c r="K1117" i="7"/>
  <c r="N1117" i="7"/>
  <c r="M1078" i="7"/>
  <c r="O1078" i="7"/>
  <c r="P1096" i="7"/>
  <c r="Q1096" i="7"/>
  <c r="R1096" i="7"/>
  <c r="U1125" i="7"/>
  <c r="M1108" i="7"/>
  <c r="J1108" i="7"/>
  <c r="K1091" i="7"/>
  <c r="L1091" i="7"/>
  <c r="O1091" i="7"/>
  <c r="N1128" i="7"/>
  <c r="U1119" i="7"/>
  <c r="T1119" i="7"/>
  <c r="K1128" i="7"/>
  <c r="L1128" i="7"/>
  <c r="T1096" i="7"/>
  <c r="L1108" i="7"/>
  <c r="L1096" i="7"/>
  <c r="P1115" i="7"/>
  <c r="R1115" i="7"/>
  <c r="Q1115" i="7"/>
  <c r="S1115" i="7"/>
  <c r="U1115" i="7"/>
  <c r="P1123" i="7"/>
  <c r="Q1123" i="7"/>
  <c r="T1123" i="7"/>
  <c r="R1123" i="7"/>
  <c r="P1114" i="7"/>
  <c r="U1114" i="7"/>
  <c r="T1114" i="7"/>
  <c r="Q1110" i="7"/>
  <c r="R1110" i="7"/>
  <c r="U1110" i="7"/>
  <c r="M1084" i="7"/>
  <c r="N1084" i="7"/>
  <c r="S1116" i="7"/>
  <c r="P1116" i="7"/>
  <c r="P1112" i="7"/>
  <c r="S1112" i="7"/>
  <c r="U1112" i="7"/>
  <c r="L1086" i="7"/>
  <c r="K1086" i="7"/>
  <c r="O1128" i="7"/>
  <c r="O1117" i="7"/>
  <c r="T1103" i="7"/>
  <c r="N1091" i="7"/>
  <c r="Q1105" i="7"/>
  <c r="U1089" i="7"/>
  <c r="S1126" i="7"/>
  <c r="R1126" i="7"/>
  <c r="U1126" i="7"/>
  <c r="M1118" i="7"/>
  <c r="O1118" i="7"/>
  <c r="K1118" i="7"/>
  <c r="M1109" i="7"/>
  <c r="O1109" i="7"/>
  <c r="T1125" i="7"/>
  <c r="M1116" i="7"/>
  <c r="K1116" i="7"/>
  <c r="O1116" i="7"/>
  <c r="L1116" i="7"/>
  <c r="S1086" i="7"/>
  <c r="R1086" i="7"/>
  <c r="R1128" i="7"/>
  <c r="Q1128" i="7"/>
  <c r="T1128" i="7"/>
  <c r="M1094" i="7"/>
  <c r="T1129" i="7"/>
  <c r="J1132" i="7"/>
  <c r="T1104" i="7"/>
  <c r="T1088" i="7"/>
  <c r="Q1125" i="7"/>
  <c r="Q1118" i="7"/>
  <c r="Q1111" i="7"/>
  <c r="Q1100" i="7"/>
  <c r="Q1094" i="7"/>
  <c r="O1122" i="7"/>
  <c r="O1115" i="7"/>
  <c r="U1098" i="7"/>
  <c r="R1127" i="7"/>
  <c r="R1119" i="7"/>
  <c r="R1108" i="7"/>
  <c r="L1099" i="7"/>
  <c r="P1088" i="7"/>
  <c r="S1121" i="7"/>
  <c r="S1111" i="7"/>
  <c r="T1094" i="7"/>
  <c r="Q1119" i="7"/>
  <c r="Q1104" i="7"/>
  <c r="K1093" i="7"/>
  <c r="U1118" i="7"/>
  <c r="U1111" i="7"/>
  <c r="U1100" i="7"/>
  <c r="U1094" i="7"/>
  <c r="L1126" i="7"/>
  <c r="R1113" i="7"/>
  <c r="R1098" i="7"/>
  <c r="R1097" i="7"/>
  <c r="P1094" i="7"/>
  <c r="J1091" i="7"/>
  <c r="M1091" i="7"/>
  <c r="N1109" i="7"/>
  <c r="Q1107" i="7"/>
  <c r="O1095" i="7"/>
  <c r="R1121" i="7"/>
  <c r="R1112" i="7"/>
  <c r="L1100" i="7"/>
  <c r="J1093" i="7"/>
  <c r="T1117" i="7"/>
  <c r="T1111" i="7"/>
  <c r="T1086" i="7"/>
  <c r="U1086" i="7"/>
  <c r="L1092" i="7"/>
  <c r="J1086" i="7"/>
  <c r="N1129" i="7"/>
  <c r="U1128" i="7"/>
  <c r="K1129" i="7"/>
  <c r="J1128" i="7"/>
  <c r="J1131" i="7"/>
  <c r="U1129" i="7"/>
  <c r="R1129" i="7"/>
  <c r="L1084" i="7"/>
  <c r="O1084" i="7"/>
  <c r="K1084" i="7"/>
  <c r="T1105" i="7"/>
  <c r="N1096" i="7"/>
  <c r="K1121" i="7"/>
  <c r="K1115" i="7"/>
  <c r="K1112" i="7"/>
  <c r="U1122" i="7"/>
  <c r="R1105" i="7"/>
  <c r="S1125" i="7"/>
  <c r="S1117" i="7"/>
  <c r="M1112" i="7"/>
  <c r="M1093" i="7"/>
  <c r="N1099" i="7"/>
  <c r="N1094" i="7"/>
  <c r="Q1101" i="7"/>
  <c r="K1095" i="7"/>
  <c r="O1121" i="7"/>
  <c r="O1112" i="7"/>
  <c r="O1092" i="7"/>
  <c r="O1094" i="7"/>
  <c r="L1122" i="7"/>
  <c r="L1098" i="7"/>
  <c r="J1122" i="7"/>
  <c r="J1107" i="7"/>
  <c r="P1089" i="7"/>
  <c r="J1094" i="7"/>
  <c r="S1100" i="7"/>
  <c r="M1097" i="7"/>
  <c r="N1118" i="7"/>
  <c r="T1109" i="7"/>
  <c r="N1098" i="7"/>
  <c r="Q1103" i="7"/>
  <c r="Q1086" i="7"/>
  <c r="R1125" i="7"/>
  <c r="R1118" i="7"/>
  <c r="L1095" i="7"/>
  <c r="P1126" i="7"/>
  <c r="J1098" i="7"/>
  <c r="J1095" i="7"/>
  <c r="M1102" i="7"/>
  <c r="N1121" i="7"/>
  <c r="N1097" i="7"/>
  <c r="N1092" i="7"/>
  <c r="Q1117" i="7"/>
  <c r="P1100" i="7"/>
  <c r="Q1129" i="7"/>
  <c r="P1128" i="7"/>
  <c r="S1129" i="7"/>
  <c r="Q1121" i="7"/>
  <c r="K1092" i="7"/>
  <c r="R1102" i="7"/>
  <c r="T1089" i="7"/>
  <c r="Q1095" i="7"/>
  <c r="U1121" i="7"/>
  <c r="J1115" i="7"/>
  <c r="J1099" i="7"/>
  <c r="T1118" i="7"/>
  <c r="K1097" i="7"/>
  <c r="R1111" i="7"/>
  <c r="R1095" i="7"/>
  <c r="S1095" i="7"/>
  <c r="T1121" i="7"/>
  <c r="O1097" i="7"/>
  <c r="N1124" i="7"/>
  <c r="N1113" i="7"/>
  <c r="L1119" i="7"/>
  <c r="S1101" i="7"/>
  <c r="S1088" i="7"/>
  <c r="T1127" i="7"/>
  <c r="N1107" i="7"/>
  <c r="K1119" i="7"/>
  <c r="K1105" i="7"/>
  <c r="K1104" i="7"/>
  <c r="K1096" i="7"/>
  <c r="L1113" i="7"/>
  <c r="L1107" i="7"/>
  <c r="P1122" i="7"/>
  <c r="P1107" i="7"/>
  <c r="P1108" i="7"/>
  <c r="P1103" i="7"/>
  <c r="P1099" i="7"/>
  <c r="J1089" i="7"/>
  <c r="P1091" i="7"/>
  <c r="S1124" i="7"/>
  <c r="S1113" i="7"/>
  <c r="S1105" i="7"/>
  <c r="T1102" i="7"/>
  <c r="K1123" i="7"/>
  <c r="K1108" i="7"/>
  <c r="K1099" i="7"/>
  <c r="O1119" i="7"/>
  <c r="O1105" i="7"/>
  <c r="U1104" i="7"/>
  <c r="U1096" i="7"/>
  <c r="L1118" i="7"/>
  <c r="L1087" i="7"/>
  <c r="P1095" i="7"/>
  <c r="M1127" i="7"/>
  <c r="M1119" i="7"/>
  <c r="S1108" i="7"/>
  <c r="S1102" i="7"/>
  <c r="M1095" i="7"/>
  <c r="T1101" i="7"/>
  <c r="K1126" i="7"/>
  <c r="Q1109" i="7"/>
  <c r="Q1102" i="7"/>
  <c r="Q1090" i="7"/>
  <c r="U1127" i="7"/>
  <c r="O1120" i="7"/>
  <c r="U1107" i="7"/>
  <c r="U1103" i="7"/>
  <c r="R1124" i="7"/>
  <c r="L1114" i="7"/>
  <c r="L1109" i="7"/>
  <c r="L1101" i="7"/>
  <c r="J1116" i="7"/>
  <c r="S1123" i="7"/>
  <c r="M1110" i="7"/>
  <c r="M1103" i="7"/>
  <c r="M1086" i="7"/>
  <c r="T1106" i="7"/>
  <c r="J1124" i="7"/>
  <c r="J1119" i="7"/>
  <c r="J1113" i="7"/>
  <c r="J1105" i="7"/>
  <c r="J1104" i="7"/>
  <c r="J1101" i="7"/>
  <c r="P1090" i="7"/>
  <c r="S1090" i="7"/>
  <c r="M1096" i="7"/>
  <c r="R1122" i="7"/>
  <c r="P1127" i="7"/>
  <c r="M1113" i="7"/>
  <c r="M1105" i="7"/>
  <c r="S1091" i="7"/>
  <c r="N1123" i="7"/>
  <c r="N1114" i="7"/>
  <c r="Q1108" i="7"/>
  <c r="Q1099" i="7"/>
  <c r="O1114" i="7"/>
  <c r="O1106" i="7"/>
  <c r="O1101" i="7"/>
  <c r="R1087" i="7"/>
  <c r="J1118" i="7"/>
  <c r="J1114" i="7"/>
  <c r="J1109" i="7"/>
  <c r="J1110" i="7"/>
  <c r="S1127" i="7"/>
  <c r="S1114" i="7"/>
  <c r="M1107" i="7"/>
  <c r="S1099" i="7"/>
  <c r="M1087" i="7"/>
  <c r="N1108" i="7"/>
  <c r="Q1126" i="7"/>
  <c r="K1113" i="7"/>
  <c r="Q1098" i="7"/>
  <c r="K1090" i="7"/>
  <c r="O1127" i="7"/>
  <c r="O1108" i="7"/>
  <c r="U1099" i="7"/>
  <c r="L1124" i="7"/>
  <c r="R1114" i="7"/>
  <c r="R1109" i="7"/>
  <c r="R1101" i="7"/>
  <c r="R1089" i="7"/>
  <c r="M1126" i="7"/>
  <c r="S1110" i="7"/>
  <c r="S1103" i="7"/>
  <c r="S1092" i="7"/>
  <c r="N1104" i="7"/>
  <c r="N1087" i="7"/>
  <c r="P1124" i="7"/>
  <c r="P1119" i="7"/>
  <c r="P1113" i="7"/>
  <c r="P1105" i="7"/>
  <c r="P1106" i="7"/>
  <c r="P1104" i="7"/>
  <c r="P1101" i="7"/>
  <c r="J1087" i="7"/>
  <c r="J1090" i="7"/>
  <c r="M1090" i="7"/>
  <c r="S1096" i="7"/>
  <c r="T1122" i="7"/>
  <c r="N1115" i="7"/>
  <c r="Q1124" i="7"/>
  <c r="K1106" i="7"/>
  <c r="K1101" i="7"/>
  <c r="L1103" i="7"/>
  <c r="M1120" i="7"/>
  <c r="M1106" i="7"/>
  <c r="M1104" i="7"/>
  <c r="S1094" i="7"/>
  <c r="T1093" i="7"/>
  <c r="Q1120" i="7"/>
  <c r="K1107" i="7"/>
  <c r="K1103" i="7"/>
  <c r="U1106" i="7"/>
  <c r="U1093" i="7"/>
  <c r="L1090" i="7"/>
  <c r="J1123" i="7"/>
  <c r="P1118" i="7"/>
  <c r="P1109" i="7"/>
  <c r="P1110" i="7"/>
  <c r="P1102" i="7"/>
  <c r="P1098" i="7"/>
  <c r="P1093" i="7"/>
  <c r="S1122" i="7"/>
  <c r="M1099" i="7"/>
  <c r="S1087" i="7"/>
  <c r="T1108" i="7"/>
  <c r="K1122" i="7"/>
  <c r="Q1113" i="7"/>
  <c r="K1087" i="7"/>
  <c r="K1088" i="7"/>
  <c r="U1123" i="7"/>
  <c r="R1120" i="7"/>
  <c r="L1104" i="7"/>
  <c r="L1089" i="7"/>
  <c r="J1097" i="7"/>
  <c r="P1086" i="7"/>
  <c r="J1092" i="7"/>
  <c r="S1098" i="7"/>
  <c r="M1089" i="7"/>
  <c r="M1101" i="7"/>
  <c r="M1088" i="7"/>
  <c r="K1124" i="7"/>
  <c r="Q1106" i="7"/>
  <c r="M1124" i="7"/>
  <c r="S1106" i="7"/>
  <c r="S1104" i="7"/>
  <c r="K1120" i="7"/>
  <c r="O1096" i="7"/>
  <c r="R1090" i="7"/>
  <c r="S1119" i="7"/>
  <c r="K1109" i="7"/>
  <c r="Q1087" i="7"/>
  <c r="Q1088" i="7"/>
  <c r="U1120" i="7"/>
  <c r="L1094" i="7"/>
  <c r="P1097" i="7"/>
  <c r="M1123" i="7"/>
  <c r="M1098" i="7"/>
  <c r="S1089" i="7"/>
  <c r="J1078" i="7"/>
  <c r="L1068" i="7"/>
  <c r="J1070" i="7"/>
  <c r="N1078" i="7"/>
  <c r="N1083" i="7"/>
  <c r="N1071" i="7"/>
  <c r="O1041" i="7"/>
  <c r="O1070" i="7"/>
  <c r="K1068" i="7"/>
  <c r="K1070" i="7"/>
  <c r="N1070" i="7"/>
  <c r="L1070" i="7"/>
  <c r="O1043" i="7"/>
  <c r="R1075" i="7"/>
  <c r="U1070" i="7"/>
  <c r="K1067" i="7"/>
  <c r="M1080" i="7"/>
  <c r="T1075" i="7"/>
  <c r="O858" i="7"/>
  <c r="O1059" i="7"/>
  <c r="O1067" i="7"/>
  <c r="M1081" i="7"/>
  <c r="K1080" i="7"/>
  <c r="U1069" i="7"/>
  <c r="K1044" i="7"/>
  <c r="R1044" i="7"/>
  <c r="S1081" i="7"/>
  <c r="T1080" i="7"/>
  <c r="J1081" i="7"/>
  <c r="P1074" i="7"/>
  <c r="S1073" i="7"/>
  <c r="P1067" i="7"/>
  <c r="K471" i="7"/>
  <c r="Q1050" i="7"/>
  <c r="M1056" i="7"/>
  <c r="R1080" i="7"/>
  <c r="K1081" i="7"/>
  <c r="U1067" i="7"/>
  <c r="O1074" i="7"/>
  <c r="N1080" i="7"/>
  <c r="T1067" i="7"/>
  <c r="O1081" i="7"/>
  <c r="S1067" i="7"/>
  <c r="S1069" i="7"/>
  <c r="N1065" i="7"/>
  <c r="L1061" i="7"/>
  <c r="L1075" i="7"/>
  <c r="M1075" i="7"/>
  <c r="K1054" i="7"/>
  <c r="R1054" i="7"/>
  <c r="M1061" i="7"/>
  <c r="L1044" i="7"/>
  <c r="K1061" i="7"/>
  <c r="R1072" i="7"/>
  <c r="U1074" i="7"/>
  <c r="S1074" i="7"/>
  <c r="P1076" i="7"/>
  <c r="T1077" i="7"/>
  <c r="Q1080" i="7"/>
  <c r="J1073" i="7"/>
  <c r="R1081" i="7"/>
  <c r="Q1074" i="7"/>
  <c r="P1080" i="7"/>
  <c r="T1068" i="7"/>
  <c r="K1075" i="7"/>
  <c r="K1063" i="7"/>
  <c r="Q1054" i="7"/>
  <c r="T1042" i="7"/>
  <c r="N1061" i="7"/>
  <c r="M1057" i="7"/>
  <c r="P1061" i="7"/>
  <c r="L1072" i="7"/>
  <c r="Q1077" i="7"/>
  <c r="M1071" i="7"/>
  <c r="P1077" i="7"/>
  <c r="K1073" i="7"/>
  <c r="O1075" i="7"/>
  <c r="O1073" i="7"/>
  <c r="M1083" i="7"/>
  <c r="K1042" i="7"/>
  <c r="S1054" i="7"/>
  <c r="N1044" i="7"/>
  <c r="U1044" i="7"/>
  <c r="M1044" i="7"/>
  <c r="J1061" i="7"/>
  <c r="L1080" i="7"/>
  <c r="J1076" i="7"/>
  <c r="R1068" i="7"/>
  <c r="Q1068" i="7"/>
  <c r="L1081" i="7"/>
  <c r="Q1067" i="7"/>
  <c r="K1074" i="7"/>
  <c r="S1080" i="7"/>
  <c r="J1080" i="7"/>
  <c r="N1075" i="7"/>
  <c r="Q1075" i="7"/>
  <c r="S1068" i="7"/>
  <c r="U1075" i="7"/>
  <c r="S1072" i="7"/>
  <c r="P1075" i="7"/>
  <c r="O1056" i="7"/>
  <c r="Q1043" i="7"/>
  <c r="J1056" i="7"/>
  <c r="J1074" i="7"/>
  <c r="T1081" i="7"/>
  <c r="K1078" i="7"/>
  <c r="T1069" i="7"/>
  <c r="U1059" i="7"/>
  <c r="N1042" i="7"/>
  <c r="L1056" i="7"/>
  <c r="Q1072" i="7"/>
  <c r="M1074" i="7"/>
  <c r="P1078" i="7"/>
  <c r="U1081" i="7"/>
  <c r="P1072" i="7"/>
  <c r="P1073" i="7"/>
  <c r="T1076" i="7"/>
  <c r="R1076" i="7"/>
  <c r="K1076" i="7"/>
  <c r="U1068" i="7"/>
  <c r="L1078" i="7"/>
  <c r="O1076" i="7"/>
  <c r="L1077" i="7"/>
  <c r="K1079" i="7"/>
  <c r="O1079" i="7"/>
  <c r="Q1059" i="7"/>
  <c r="M1055" i="7"/>
  <c r="R1039" i="7"/>
  <c r="Q1061" i="7"/>
  <c r="Q1081" i="7"/>
  <c r="K1077" i="7"/>
  <c r="T1083" i="7"/>
  <c r="N1077" i="7"/>
  <c r="S1070" i="7"/>
  <c r="J1072" i="7"/>
  <c r="T1078" i="7"/>
  <c r="R1077" i="7"/>
  <c r="L1076" i="7"/>
  <c r="Q1076" i="7"/>
  <c r="U1078" i="7"/>
  <c r="O1068" i="7"/>
  <c r="M1077" i="7"/>
  <c r="J1071" i="7"/>
  <c r="J1067" i="7"/>
  <c r="N1082" i="7"/>
  <c r="N1085" i="7"/>
  <c r="Q1079" i="7"/>
  <c r="Q1073" i="7"/>
  <c r="U1076" i="7"/>
  <c r="T1073" i="7"/>
  <c r="R1083" i="7"/>
  <c r="R1073" i="7"/>
  <c r="Q1078" i="7"/>
  <c r="U1079" i="7"/>
  <c r="S1078" i="7"/>
  <c r="M1072" i="7"/>
  <c r="P1069" i="7"/>
  <c r="N1079" i="7"/>
  <c r="N1069" i="7"/>
  <c r="T1065" i="7"/>
  <c r="K1059" i="7"/>
  <c r="N1057" i="7"/>
  <c r="Q1042" i="7"/>
  <c r="T1061" i="7"/>
  <c r="S1061" i="7"/>
  <c r="R1065" i="7"/>
  <c r="M1042" i="7"/>
  <c r="R1079" i="7"/>
  <c r="K1082" i="7"/>
  <c r="K1072" i="7"/>
  <c r="O1083" i="7"/>
  <c r="U1084" i="7"/>
  <c r="S1071" i="7"/>
  <c r="J1083" i="7"/>
  <c r="J1077" i="7"/>
  <c r="T1071" i="7"/>
  <c r="N1067" i="7"/>
  <c r="S1079" i="7"/>
  <c r="M1067" i="7"/>
  <c r="N1076" i="7"/>
  <c r="R1082" i="7"/>
  <c r="K1083" i="7"/>
  <c r="O1071" i="7"/>
  <c r="O1069" i="7"/>
  <c r="S1077" i="7"/>
  <c r="J1079" i="7"/>
  <c r="P1071" i="7"/>
  <c r="T1082" i="7"/>
  <c r="T1070" i="7"/>
  <c r="O1082" i="7"/>
  <c r="M1068" i="7"/>
  <c r="N1073" i="7"/>
  <c r="L1073" i="7"/>
  <c r="Q1071" i="7"/>
  <c r="Q1069" i="7"/>
  <c r="O1072" i="7"/>
  <c r="S1082" i="7"/>
  <c r="J1082" i="7"/>
  <c r="J1068" i="7"/>
  <c r="J1069" i="7"/>
  <c r="P1070" i="7"/>
  <c r="T1079" i="7"/>
  <c r="T1074" i="7"/>
  <c r="M1039" i="7"/>
  <c r="T1044" i="7"/>
  <c r="U1061" i="7"/>
  <c r="L1079" i="7"/>
  <c r="Q1082" i="7"/>
  <c r="U1083" i="7"/>
  <c r="P1083" i="7"/>
  <c r="L1082" i="7"/>
  <c r="Q1083" i="7"/>
  <c r="Q1070" i="7"/>
  <c r="U1071" i="7"/>
  <c r="U1082" i="7"/>
  <c r="L1069" i="7"/>
  <c r="K1071" i="7"/>
  <c r="K1069" i="7"/>
  <c r="U1072" i="7"/>
  <c r="N1074" i="7"/>
  <c r="P1057" i="7"/>
  <c r="S1057" i="7"/>
  <c r="T1057" i="7"/>
  <c r="U1057" i="7"/>
  <c r="M1053" i="7"/>
  <c r="N1053" i="7"/>
  <c r="O1039" i="7"/>
  <c r="J1039" i="7"/>
  <c r="L1039" i="7"/>
  <c r="Q385" i="7"/>
  <c r="R1046" i="7"/>
  <c r="Q1046" i="7"/>
  <c r="T1046" i="7"/>
  <c r="P1046" i="7"/>
  <c r="Q1063" i="7"/>
  <c r="T1063" i="7"/>
  <c r="S1041" i="7"/>
  <c r="Q1041" i="7"/>
  <c r="P1041" i="7"/>
  <c r="R1041" i="7"/>
  <c r="T1041" i="7"/>
  <c r="J1043" i="7"/>
  <c r="L1043" i="7"/>
  <c r="K1043" i="7"/>
  <c r="N1043" i="7"/>
  <c r="M1060" i="7"/>
  <c r="J1060" i="7"/>
  <c r="L1060" i="7"/>
  <c r="N1060" i="7"/>
  <c r="K1060" i="7"/>
  <c r="L1062" i="7"/>
  <c r="M1062" i="7"/>
  <c r="J1062" i="7"/>
  <c r="K1062" i="7"/>
  <c r="K1039" i="7"/>
  <c r="T1056" i="7"/>
  <c r="R1056" i="7"/>
  <c r="O1063" i="7"/>
  <c r="J1045" i="7"/>
  <c r="N1066" i="7"/>
  <c r="N1046" i="7"/>
  <c r="Q1062" i="7"/>
  <c r="K1046" i="7"/>
  <c r="S1039" i="7"/>
  <c r="J1055" i="7"/>
  <c r="K1055" i="7"/>
  <c r="O1042" i="7"/>
  <c r="S1043" i="7"/>
  <c r="U1065" i="7"/>
  <c r="O1044" i="7"/>
  <c r="J1054" i="7"/>
  <c r="T1039" i="7"/>
  <c r="Q1039" i="7"/>
  <c r="U1062" i="7"/>
  <c r="L1041" i="7"/>
  <c r="J1042" i="7"/>
  <c r="P1065" i="7"/>
  <c r="O1057" i="7"/>
  <c r="S1055" i="7"/>
  <c r="L1066" i="7"/>
  <c r="J1057" i="7"/>
  <c r="Q1055" i="7"/>
  <c r="M1059" i="7"/>
  <c r="O1055" i="7"/>
  <c r="P1039" i="7"/>
  <c r="P1043" i="7"/>
  <c r="O1046" i="7"/>
  <c r="U1055" i="7"/>
  <c r="T1054" i="7"/>
  <c r="S1060" i="7"/>
  <c r="S1045" i="7"/>
  <c r="O1040" i="7"/>
  <c r="R1058" i="7"/>
  <c r="L1040" i="7"/>
  <c r="R1049" i="7"/>
  <c r="U1063" i="7"/>
  <c r="M1046" i="7"/>
  <c r="L1046" i="7"/>
  <c r="S1059" i="7"/>
  <c r="Q1060" i="7"/>
  <c r="O1065" i="7"/>
  <c r="L1059" i="7"/>
  <c r="R1045" i="7"/>
  <c r="N1054" i="7"/>
  <c r="U1040" i="7"/>
  <c r="M1040" i="7"/>
  <c r="L1055" i="7"/>
  <c r="S1042" i="7"/>
  <c r="R1042" i="7"/>
  <c r="L1053" i="7"/>
  <c r="P1060" i="7"/>
  <c r="J1065" i="7"/>
  <c r="P1045" i="7"/>
  <c r="T1059" i="7"/>
  <c r="N1045" i="7"/>
  <c r="K1066" i="7"/>
  <c r="K1045" i="7"/>
  <c r="O1066" i="7"/>
  <c r="O1060" i="7"/>
  <c r="O1045" i="7"/>
  <c r="M1066" i="7"/>
  <c r="S1046" i="7"/>
  <c r="R1066" i="7"/>
  <c r="K1058" i="7"/>
  <c r="M1054" i="7"/>
  <c r="L1057" i="7"/>
  <c r="J1058" i="7"/>
  <c r="P1059" i="7"/>
  <c r="Q1065" i="7"/>
  <c r="U1058" i="7"/>
  <c r="U1043" i="7"/>
  <c r="S1058" i="7"/>
  <c r="S1044" i="7"/>
  <c r="R1060" i="7"/>
  <c r="L1045" i="7"/>
  <c r="P1040" i="7"/>
  <c r="T1062" i="7"/>
  <c r="N1040" i="7"/>
  <c r="Q1056" i="7"/>
  <c r="Q1040" i="7"/>
  <c r="U1054" i="7"/>
  <c r="S1040" i="7"/>
  <c r="R1055" i="7"/>
  <c r="L1065" i="7"/>
  <c r="R1062" i="7"/>
  <c r="T1066" i="7"/>
  <c r="N1059" i="7"/>
  <c r="T1045" i="7"/>
  <c r="Q1066" i="7"/>
  <c r="Q1045" i="7"/>
  <c r="U1066" i="7"/>
  <c r="U1060" i="7"/>
  <c r="S1066" i="7"/>
  <c r="L1054" i="7"/>
  <c r="P1055" i="7"/>
  <c r="N1041" i="7"/>
  <c r="Q1058" i="7"/>
  <c r="K1041" i="7"/>
  <c r="U1056" i="7"/>
  <c r="U1042" i="7"/>
  <c r="R1057" i="7"/>
  <c r="P1058" i="7"/>
  <c r="T1043" i="7"/>
  <c r="K1065" i="7"/>
  <c r="Q1057" i="7"/>
  <c r="Q1044" i="7"/>
  <c r="O1058" i="7"/>
  <c r="M1058" i="7"/>
  <c r="S1056" i="7"/>
  <c r="J1040" i="7"/>
  <c r="N1062" i="7"/>
  <c r="T1040" i="7"/>
  <c r="K1056" i="7"/>
  <c r="S1062" i="7"/>
  <c r="M1041" i="7"/>
  <c r="L1058" i="7"/>
  <c r="P1056" i="7"/>
  <c r="O1038" i="7"/>
  <c r="Q934" i="7"/>
  <c r="O745" i="7"/>
  <c r="U1037" i="7"/>
  <c r="S1035" i="7"/>
  <c r="K1005" i="7"/>
  <c r="R1063" i="7"/>
  <c r="U1053" i="7"/>
  <c r="O1064" i="7"/>
  <c r="O1047" i="7"/>
  <c r="S1034" i="7"/>
  <c r="N1037" i="7"/>
  <c r="K1064" i="7"/>
  <c r="S1047" i="7"/>
  <c r="Q1053" i="7"/>
  <c r="L1051" i="7"/>
  <c r="J1048" i="7"/>
  <c r="Q760" i="7"/>
  <c r="O1037" i="7"/>
  <c r="M1037" i="7"/>
  <c r="S1063" i="7"/>
  <c r="P1047" i="7"/>
  <c r="S1050" i="7"/>
  <c r="O1052" i="7"/>
  <c r="T1049" i="7"/>
  <c r="L1052" i="7"/>
  <c r="S1064" i="7"/>
  <c r="P1064" i="7"/>
  <c r="K1051" i="7"/>
  <c r="S1053" i="7"/>
  <c r="U1051" i="7"/>
  <c r="U1038" i="7"/>
  <c r="N1050" i="7"/>
  <c r="N1049" i="7"/>
  <c r="R1050" i="7"/>
  <c r="L1063" i="7"/>
  <c r="N1047" i="7"/>
  <c r="M1051" i="7"/>
  <c r="K1047" i="7"/>
  <c r="O1049" i="7"/>
  <c r="R1047" i="7"/>
  <c r="P1053" i="7"/>
  <c r="S1049" i="7"/>
  <c r="L1049" i="7"/>
  <c r="P1049" i="7"/>
  <c r="J1052" i="7"/>
  <c r="N1051" i="7"/>
  <c r="M1052" i="7"/>
  <c r="Q1048" i="7"/>
  <c r="O1050" i="7"/>
  <c r="L1048" i="7"/>
  <c r="J1050" i="7"/>
  <c r="U1048" i="7"/>
  <c r="L1050" i="7"/>
  <c r="P1051" i="7"/>
  <c r="S1048" i="7"/>
  <c r="T1048" i="7"/>
  <c r="M1063" i="7"/>
  <c r="T1050" i="7"/>
  <c r="M1050" i="7"/>
  <c r="K1049" i="7"/>
  <c r="R1053" i="7"/>
  <c r="N1064" i="7"/>
  <c r="L1064" i="7"/>
  <c r="T1052" i="7"/>
  <c r="Q1052" i="7"/>
  <c r="J1063" i="7"/>
  <c r="T1047" i="7"/>
  <c r="S1051" i="7"/>
  <c r="Q1047" i="7"/>
  <c r="U1049" i="7"/>
  <c r="L1047" i="7"/>
  <c r="J1053" i="7"/>
  <c r="M1049" i="7"/>
  <c r="P1052" i="7"/>
  <c r="T1051" i="7"/>
  <c r="S1052" i="7"/>
  <c r="K1048" i="7"/>
  <c r="U1050" i="7"/>
  <c r="R1048" i="7"/>
  <c r="O1048" i="7"/>
  <c r="T760" i="7"/>
  <c r="S1007" i="7"/>
  <c r="M947" i="7"/>
  <c r="T953" i="7"/>
  <c r="M1038" i="7"/>
  <c r="Q1038" i="7"/>
  <c r="T1035" i="7"/>
  <c r="Q1064" i="7"/>
  <c r="J1047" i="7"/>
  <c r="K1053" i="7"/>
  <c r="U1052" i="7"/>
  <c r="T1064" i="7"/>
  <c r="R1064" i="7"/>
  <c r="N1052" i="7"/>
  <c r="P1063" i="7"/>
  <c r="J1051" i="7"/>
  <c r="M1048" i="7"/>
  <c r="O1053" i="7"/>
  <c r="R1051" i="7"/>
  <c r="J1064" i="7"/>
  <c r="O873" i="7"/>
  <c r="S1005" i="7"/>
  <c r="L1037" i="7"/>
  <c r="Q1007" i="7"/>
  <c r="U1005" i="7"/>
  <c r="R1037" i="7"/>
  <c r="O1036" i="7"/>
  <c r="Q1035" i="7"/>
  <c r="M1036" i="7"/>
  <c r="J1036" i="7"/>
  <c r="U1035" i="7"/>
  <c r="P1035" i="7"/>
  <c r="N1034" i="7"/>
  <c r="L1034" i="7"/>
  <c r="K1033" i="7"/>
  <c r="O1034" i="7"/>
  <c r="L1038" i="7"/>
  <c r="T1037" i="7"/>
  <c r="U1004" i="7"/>
  <c r="S1004" i="7"/>
  <c r="M1007" i="7"/>
  <c r="P1006" i="7"/>
  <c r="P1007" i="7"/>
  <c r="P1034" i="7"/>
  <c r="T1006" i="7"/>
  <c r="L1007" i="7"/>
  <c r="P1004" i="7"/>
  <c r="Q1037" i="7"/>
  <c r="U1007" i="7"/>
  <c r="K937" i="7"/>
  <c r="R1004" i="7"/>
  <c r="S1037" i="7"/>
  <c r="J1034" i="7"/>
  <c r="K1006" i="7"/>
  <c r="M1006" i="7"/>
  <c r="T1038" i="7"/>
  <c r="J1004" i="7"/>
  <c r="N898" i="7"/>
  <c r="L1003" i="7"/>
  <c r="M1008" i="7"/>
  <c r="M1034" i="7"/>
  <c r="K1036" i="7"/>
  <c r="J1007" i="7"/>
  <c r="T1034" i="7"/>
  <c r="R1005" i="7"/>
  <c r="N1007" i="7"/>
  <c r="U1034" i="7"/>
  <c r="O731" i="7"/>
  <c r="K944" i="7"/>
  <c r="Q906" i="7"/>
  <c r="Q1002" i="7"/>
  <c r="Q1005" i="7"/>
  <c r="R1033" i="7"/>
  <c r="S1006" i="7"/>
  <c r="N1005" i="7"/>
  <c r="Q1033" i="7"/>
  <c r="R1007" i="7"/>
  <c r="S1033" i="7"/>
  <c r="N1033" i="7"/>
  <c r="K1004" i="7"/>
  <c r="R1038" i="7"/>
  <c r="R1036" i="7"/>
  <c r="O963" i="7"/>
  <c r="R969" i="7"/>
  <c r="R941" i="7"/>
  <c r="L896" i="7"/>
  <c r="Q909" i="7"/>
  <c r="S1036" i="7"/>
  <c r="P1036" i="7"/>
  <c r="O1004" i="7"/>
  <c r="L1004" i="7"/>
  <c r="S1038" i="7"/>
  <c r="N1004" i="7"/>
  <c r="Q1006" i="7"/>
  <c r="U1036" i="7"/>
  <c r="L1033" i="7"/>
  <c r="M1035" i="7"/>
  <c r="J1033" i="7"/>
  <c r="J1035" i="7"/>
  <c r="T1005" i="7"/>
  <c r="O1006" i="7"/>
  <c r="M1033" i="7"/>
  <c r="N1035" i="7"/>
  <c r="Q1004" i="7"/>
  <c r="K1037" i="7"/>
  <c r="U1033" i="7"/>
  <c r="L1035" i="7"/>
  <c r="L1006" i="7"/>
  <c r="T1036" i="7"/>
  <c r="N863" i="7"/>
  <c r="S861" i="7"/>
  <c r="T940" i="7"/>
  <c r="M1005" i="7"/>
  <c r="N1036" i="7"/>
  <c r="O1005" i="7"/>
  <c r="K1038" i="7"/>
  <c r="O1035" i="7"/>
  <c r="L1005" i="7"/>
  <c r="P1033" i="7"/>
  <c r="N1006" i="7"/>
  <c r="N1038" i="7"/>
  <c r="Q1034" i="7"/>
  <c r="U1006" i="7"/>
  <c r="K1007" i="7"/>
  <c r="S1002" i="7"/>
  <c r="Q1032" i="7"/>
  <c r="T1032" i="7"/>
  <c r="S1032" i="7"/>
  <c r="U1032" i="7"/>
  <c r="R1032" i="7"/>
  <c r="P1032" i="7"/>
  <c r="R1031" i="7"/>
  <c r="T1031" i="7"/>
  <c r="R1008" i="7"/>
  <c r="Q1008" i="7"/>
  <c r="P1008" i="7"/>
  <c r="N1032" i="7"/>
  <c r="M1032" i="7"/>
  <c r="K1032" i="7"/>
  <c r="O1032" i="7"/>
  <c r="L1032" i="7"/>
  <c r="J1032" i="7"/>
  <c r="L1031" i="7"/>
  <c r="S1008" i="7"/>
  <c r="J1031" i="7"/>
  <c r="K1031" i="7"/>
  <c r="K1008" i="7"/>
  <c r="L1008" i="7"/>
  <c r="J1008" i="7"/>
  <c r="R1002" i="7"/>
  <c r="S1031" i="7"/>
  <c r="U1031" i="7"/>
  <c r="T1008" i="7"/>
  <c r="P1031" i="7"/>
  <c r="O968" i="7"/>
  <c r="O942" i="7"/>
  <c r="Q944" i="7"/>
  <c r="T1002" i="7"/>
  <c r="M1031" i="7"/>
  <c r="O1031" i="7"/>
  <c r="N1008" i="7"/>
  <c r="R1030" i="7"/>
  <c r="S1030" i="7"/>
  <c r="T1030" i="7"/>
  <c r="Q1030" i="7"/>
  <c r="U1030" i="7"/>
  <c r="N1030" i="7"/>
  <c r="K1030" i="7"/>
  <c r="O1030" i="7"/>
  <c r="L1030" i="7"/>
  <c r="M1030" i="7"/>
  <c r="P1030" i="7"/>
  <c r="J1030" i="7"/>
  <c r="R1029" i="7"/>
  <c r="T1029" i="7"/>
  <c r="Q1029" i="7"/>
  <c r="S1029" i="7"/>
  <c r="U1029" i="7"/>
  <c r="P1029" i="7"/>
  <c r="L1029" i="7"/>
  <c r="N1029" i="7"/>
  <c r="K1029" i="7"/>
  <c r="M1029" i="7"/>
  <c r="O1029" i="7"/>
  <c r="J1029" i="7"/>
  <c r="R1028" i="7"/>
  <c r="Q1028" i="7"/>
  <c r="U1028" i="7"/>
  <c r="T1028" i="7"/>
  <c r="S1028" i="7"/>
  <c r="N1028" i="7"/>
  <c r="M1028" i="7"/>
  <c r="L1028" i="7"/>
  <c r="K1028" i="7"/>
  <c r="O1028" i="7"/>
  <c r="J1028" i="7"/>
  <c r="K1027" i="7"/>
  <c r="L1027" i="7"/>
  <c r="M1027" i="7"/>
  <c r="N1027" i="7"/>
  <c r="O1027" i="7"/>
  <c r="Q1027" i="7"/>
  <c r="R1027" i="7"/>
  <c r="S1027" i="7"/>
  <c r="T1027" i="7"/>
  <c r="U1027" i="7"/>
  <c r="J1027" i="7"/>
  <c r="R1026" i="7"/>
  <c r="S1026" i="7"/>
  <c r="T1026" i="7"/>
  <c r="Q1026" i="7"/>
  <c r="U1026" i="7"/>
  <c r="P1026" i="7"/>
  <c r="N1026" i="7"/>
  <c r="O1026" i="7"/>
  <c r="K1026" i="7"/>
  <c r="L1026" i="7"/>
  <c r="M1026" i="7"/>
  <c r="J1026" i="7"/>
  <c r="R1025" i="7"/>
  <c r="T1025" i="7"/>
  <c r="Q1025" i="7"/>
  <c r="S1025" i="7"/>
  <c r="U1025" i="7"/>
  <c r="P1025" i="7"/>
  <c r="L1025" i="7"/>
  <c r="N1025" i="7"/>
  <c r="K1025" i="7"/>
  <c r="M1025" i="7"/>
  <c r="O1025" i="7"/>
  <c r="J1025" i="7"/>
  <c r="R1024" i="7"/>
  <c r="Q1024" i="7"/>
  <c r="U1024" i="7"/>
  <c r="T1024" i="7"/>
  <c r="S1024" i="7"/>
  <c r="P1024" i="7"/>
  <c r="N1024" i="7"/>
  <c r="M1024" i="7"/>
  <c r="L1024" i="7"/>
  <c r="O1024" i="7"/>
  <c r="K1024" i="7"/>
  <c r="J1024" i="7"/>
  <c r="K1023" i="7"/>
  <c r="L1023" i="7"/>
  <c r="M1023" i="7"/>
  <c r="N1023" i="7"/>
  <c r="O1023" i="7"/>
  <c r="Q1023" i="7"/>
  <c r="R1023" i="7"/>
  <c r="S1023" i="7"/>
  <c r="T1023" i="7"/>
  <c r="U1023" i="7"/>
  <c r="P1023" i="7"/>
  <c r="J1023" i="7"/>
  <c r="R1022" i="7"/>
  <c r="T1022" i="7"/>
  <c r="S1022" i="7"/>
  <c r="Q1022" i="7"/>
  <c r="U1022" i="7"/>
  <c r="P1022" i="7"/>
  <c r="N1022" i="7"/>
  <c r="L1022" i="7"/>
  <c r="K1022" i="7"/>
  <c r="O1022" i="7"/>
  <c r="M1022" i="7"/>
  <c r="J1022" i="7"/>
  <c r="R1021" i="7"/>
  <c r="T1021" i="7"/>
  <c r="Q1021" i="7"/>
  <c r="S1021" i="7"/>
  <c r="U1021" i="7"/>
  <c r="L1021" i="7"/>
  <c r="N1021" i="7"/>
  <c r="K1021" i="7"/>
  <c r="M1021" i="7"/>
  <c r="O1021" i="7"/>
  <c r="P1021" i="7"/>
  <c r="J1021" i="7"/>
  <c r="R1020" i="7"/>
  <c r="Q1020" i="7"/>
  <c r="U1020" i="7"/>
  <c r="T1020" i="7"/>
  <c r="S1020" i="7"/>
  <c r="P1020" i="7"/>
  <c r="N1020" i="7"/>
  <c r="M1020" i="7"/>
  <c r="L1020" i="7"/>
  <c r="K1020" i="7"/>
  <c r="O1020" i="7"/>
  <c r="J1020" i="7"/>
  <c r="Q1019" i="7"/>
  <c r="R1019" i="7"/>
  <c r="S1019" i="7"/>
  <c r="T1019" i="7"/>
  <c r="U1019" i="7"/>
  <c r="P1019" i="7"/>
  <c r="K1019" i="7"/>
  <c r="L1019" i="7"/>
  <c r="M1019" i="7"/>
  <c r="N1019" i="7"/>
  <c r="O1019" i="7"/>
  <c r="J1019" i="7"/>
  <c r="M1018" i="7"/>
  <c r="U1018" i="7"/>
  <c r="L1018" i="7"/>
  <c r="S1018" i="7"/>
  <c r="O1018" i="7"/>
  <c r="R1018" i="7"/>
  <c r="T1018" i="7"/>
  <c r="P1018" i="7"/>
  <c r="N1018" i="7"/>
  <c r="J1018" i="7"/>
  <c r="R1017" i="7"/>
  <c r="T1017" i="7"/>
  <c r="Q1017" i="7"/>
  <c r="S1017" i="7"/>
  <c r="U1017" i="7"/>
  <c r="L1017" i="7"/>
  <c r="N1017" i="7"/>
  <c r="K1017" i="7"/>
  <c r="M1017" i="7"/>
  <c r="O1017" i="7"/>
  <c r="P1017" i="7"/>
  <c r="J1017" i="7"/>
  <c r="R1016" i="7"/>
  <c r="Q1016" i="7"/>
  <c r="U1016" i="7"/>
  <c r="S1016" i="7"/>
  <c r="T1016" i="7"/>
  <c r="P1016" i="7"/>
  <c r="N1016" i="7"/>
  <c r="M1016" i="7"/>
  <c r="K1016" i="7"/>
  <c r="O1016" i="7"/>
  <c r="L1016" i="7"/>
  <c r="J1016" i="7"/>
  <c r="Q1015" i="7"/>
  <c r="R1015" i="7"/>
  <c r="S1015" i="7"/>
  <c r="T1015" i="7"/>
  <c r="U1015" i="7"/>
  <c r="K1015" i="7"/>
  <c r="L1015" i="7"/>
  <c r="M1015" i="7"/>
  <c r="N1015" i="7"/>
  <c r="O1015" i="7"/>
  <c r="P1015" i="7"/>
  <c r="J1015" i="7"/>
  <c r="R1014" i="7"/>
  <c r="S1014" i="7"/>
  <c r="Q1014" i="7"/>
  <c r="U1014" i="7"/>
  <c r="T1014" i="7"/>
  <c r="N1014" i="7"/>
  <c r="K1014" i="7"/>
  <c r="O1014" i="7"/>
  <c r="M1014" i="7"/>
  <c r="L1014" i="7"/>
  <c r="P1014" i="7"/>
  <c r="J1014" i="7"/>
  <c r="R1013" i="7"/>
  <c r="T1013" i="7"/>
  <c r="Q1013" i="7"/>
  <c r="S1013" i="7"/>
  <c r="U1013" i="7"/>
  <c r="L1013" i="7"/>
  <c r="N1013" i="7"/>
  <c r="K1013" i="7"/>
  <c r="M1013" i="7"/>
  <c r="O1013" i="7"/>
  <c r="J1013" i="7"/>
  <c r="S1012" i="7"/>
  <c r="T1012" i="7"/>
  <c r="R1012" i="7"/>
  <c r="Q1012" i="7"/>
  <c r="U1012" i="7"/>
  <c r="K1012" i="7"/>
  <c r="O1012" i="7"/>
  <c r="N1012" i="7"/>
  <c r="M1012" i="7"/>
  <c r="L1012" i="7"/>
  <c r="K1011" i="7"/>
  <c r="L1011" i="7"/>
  <c r="M1011" i="7"/>
  <c r="N1011" i="7"/>
  <c r="O1011" i="7"/>
  <c r="Q1011" i="7"/>
  <c r="R1011" i="7"/>
  <c r="S1011" i="7"/>
  <c r="T1011" i="7"/>
  <c r="U1011" i="7"/>
  <c r="J1011" i="7"/>
  <c r="M1010" i="7"/>
  <c r="N1010" i="7"/>
  <c r="K1010" i="7"/>
  <c r="O1010" i="7"/>
  <c r="L1010" i="7"/>
  <c r="Q1010" i="7"/>
  <c r="U1010" i="7"/>
  <c r="R1010" i="7"/>
  <c r="S1010" i="7"/>
  <c r="T1010" i="7"/>
  <c r="J1010" i="7"/>
  <c r="P1009" i="7"/>
  <c r="S1009" i="7"/>
  <c r="U1009" i="7"/>
  <c r="J1009" i="7"/>
  <c r="M1009" i="7"/>
  <c r="O1009" i="7"/>
  <c r="Q1009" i="7"/>
  <c r="T1009" i="7"/>
  <c r="K1009" i="7"/>
  <c r="N1009" i="7"/>
  <c r="U858" i="7"/>
  <c r="Q973" i="7"/>
  <c r="N889" i="7"/>
  <c r="M910" i="7"/>
  <c r="L1001" i="7"/>
  <c r="L910" i="7"/>
  <c r="T889" i="7"/>
  <c r="O1001" i="7"/>
  <c r="J1001" i="7"/>
  <c r="K1002" i="7"/>
  <c r="U953" i="7"/>
  <c r="R962" i="7"/>
  <c r="K861" i="7"/>
  <c r="N1002" i="7"/>
  <c r="U1001" i="7"/>
  <c r="L1002" i="7"/>
  <c r="L1000" i="7"/>
  <c r="N1000" i="7"/>
  <c r="K1001" i="7"/>
  <c r="M1000" i="7"/>
  <c r="N1001" i="7"/>
  <c r="K1003" i="7"/>
  <c r="U1002" i="7"/>
  <c r="P999" i="7"/>
  <c r="P1000" i="7"/>
  <c r="Q1000" i="7"/>
  <c r="R1003" i="7"/>
  <c r="M999" i="7"/>
  <c r="U1003" i="7"/>
  <c r="S1001" i="7"/>
  <c r="T1000" i="7"/>
  <c r="Q1001" i="7"/>
  <c r="S1003" i="7"/>
  <c r="O999" i="7"/>
  <c r="L999" i="7"/>
  <c r="J999" i="7"/>
  <c r="J1000" i="7"/>
  <c r="K1000" i="7"/>
  <c r="R1001" i="7"/>
  <c r="S999" i="7"/>
  <c r="P1001" i="7"/>
  <c r="K999" i="7"/>
  <c r="O1003" i="7"/>
  <c r="M1003" i="7"/>
  <c r="T1003" i="7"/>
  <c r="U1000" i="7"/>
  <c r="R999" i="7"/>
  <c r="R1000" i="7"/>
  <c r="Q999" i="7"/>
  <c r="T999" i="7"/>
  <c r="J1002" i="7"/>
  <c r="Q1003" i="7"/>
  <c r="O1002" i="7"/>
  <c r="O920" i="7"/>
  <c r="U911" i="7"/>
  <c r="Q950" i="7"/>
  <c r="L946" i="7"/>
  <c r="S953" i="7"/>
  <c r="N981" i="7"/>
  <c r="Q985" i="7"/>
  <c r="K858" i="7"/>
  <c r="O525" i="7"/>
  <c r="K146" i="7"/>
  <c r="U947" i="7"/>
  <c r="N920" i="7"/>
  <c r="T962" i="7"/>
  <c r="R889" i="7"/>
  <c r="S962" i="7"/>
  <c r="L944" i="7"/>
  <c r="U878" i="7"/>
  <c r="N984" i="7"/>
  <c r="N858" i="7"/>
  <c r="R909" i="7"/>
  <c r="L858" i="7"/>
  <c r="Q937" i="7"/>
  <c r="S909" i="7"/>
  <c r="O972" i="7"/>
  <c r="N873" i="7"/>
  <c r="O946" i="7"/>
  <c r="L888" i="7"/>
  <c r="P938" i="7"/>
  <c r="U882" i="7"/>
  <c r="K981" i="7"/>
  <c r="M946" i="7"/>
  <c r="S933" i="7"/>
  <c r="S731" i="7"/>
  <c r="U901" i="7"/>
  <c r="N907" i="7"/>
  <c r="M953" i="7"/>
  <c r="S947" i="7"/>
  <c r="L925" i="7"/>
  <c r="N970" i="7"/>
  <c r="L734" i="7"/>
  <c r="K794" i="7"/>
  <c r="P930" i="7"/>
  <c r="U936" i="7"/>
  <c r="N872" i="7"/>
  <c r="S968" i="7"/>
  <c r="U946" i="7"/>
  <c r="L889" i="7"/>
  <c r="M895" i="7"/>
  <c r="M962" i="7"/>
  <c r="U863" i="7"/>
  <c r="K921" i="7"/>
  <c r="T959" i="7"/>
  <c r="M892" i="7"/>
  <c r="T856" i="7"/>
  <c r="N962" i="7"/>
  <c r="K954" i="7"/>
  <c r="S959" i="7"/>
  <c r="M861" i="7"/>
  <c r="N953" i="7"/>
  <c r="L861" i="7"/>
  <c r="O856" i="7"/>
  <c r="L912" i="7"/>
  <c r="M920" i="7"/>
  <c r="M981" i="7"/>
  <c r="T954" i="7"/>
  <c r="L928" i="7"/>
  <c r="S899" i="7"/>
  <c r="O924" i="7"/>
  <c r="N924" i="7"/>
  <c r="Q925" i="7"/>
  <c r="S943" i="7"/>
  <c r="P902" i="7"/>
  <c r="O888" i="7"/>
  <c r="O947" i="7"/>
  <c r="N952" i="7"/>
  <c r="P914" i="7"/>
  <c r="Q867" i="7"/>
  <c r="O909" i="7"/>
  <c r="U985" i="7"/>
  <c r="T943" i="7"/>
  <c r="T969" i="7"/>
  <c r="R861" i="7"/>
  <c r="L924" i="7"/>
  <c r="T985" i="7"/>
  <c r="L908" i="7"/>
  <c r="T944" i="7"/>
  <c r="N888" i="7"/>
  <c r="L894" i="7"/>
  <c r="S867" i="7"/>
  <c r="N973" i="7"/>
  <c r="K947" i="7"/>
  <c r="K918" i="7"/>
  <c r="O956" i="7"/>
  <c r="O889" i="7"/>
  <c r="N940" i="7"/>
  <c r="R950" i="7"/>
  <c r="R953" i="7"/>
  <c r="M873" i="7"/>
  <c r="K909" i="7"/>
  <c r="J863" i="7"/>
  <c r="P953" i="7"/>
  <c r="O944" i="7"/>
  <c r="Q895" i="7"/>
  <c r="T895" i="7"/>
  <c r="J860" i="7"/>
  <c r="N860" i="7"/>
  <c r="Q956" i="7"/>
  <c r="T956" i="7"/>
  <c r="M906" i="7"/>
  <c r="N906" i="7"/>
  <c r="M878" i="7"/>
  <c r="K878" i="7"/>
  <c r="N878" i="7"/>
  <c r="Q981" i="7"/>
  <c r="K950" i="7"/>
  <c r="L860" i="7"/>
  <c r="S981" i="7"/>
  <c r="L878" i="7"/>
  <c r="O943" i="7"/>
  <c r="N879" i="7"/>
  <c r="T941" i="7"/>
  <c r="L905" i="7"/>
  <c r="J861" i="7"/>
  <c r="O861" i="7"/>
  <c r="S960" i="7"/>
  <c r="P960" i="7"/>
  <c r="M958" i="7"/>
  <c r="O958" i="7"/>
  <c r="U975" i="7"/>
  <c r="R975" i="7"/>
  <c r="S876" i="7"/>
  <c r="U876" i="7"/>
  <c r="Q940" i="7"/>
  <c r="U940" i="7"/>
  <c r="P873" i="7"/>
  <c r="U873" i="7"/>
  <c r="S873" i="7"/>
  <c r="T873" i="7"/>
  <c r="J985" i="7"/>
  <c r="L985" i="7"/>
  <c r="O985" i="7"/>
  <c r="U910" i="7"/>
  <c r="R910" i="7"/>
  <c r="Q910" i="7"/>
  <c r="N909" i="7"/>
  <c r="J909" i="7"/>
  <c r="M909" i="7"/>
  <c r="R858" i="7"/>
  <c r="Q858" i="7"/>
  <c r="S858" i="7"/>
  <c r="M942" i="7"/>
  <c r="K942" i="7"/>
  <c r="P884" i="7"/>
  <c r="J886" i="7"/>
  <c r="O905" i="7"/>
  <c r="O953" i="7"/>
  <c r="T926" i="7"/>
  <c r="K958" i="7"/>
  <c r="L962" i="7"/>
  <c r="J883" i="7"/>
  <c r="T973" i="7"/>
  <c r="Q918" i="7"/>
  <c r="T970" i="7"/>
  <c r="K963" i="7"/>
  <c r="M963" i="7"/>
  <c r="N794" i="7"/>
  <c r="K882" i="7"/>
  <c r="U955" i="7"/>
  <c r="L986" i="7"/>
  <c r="O876" i="7"/>
  <c r="N876" i="7"/>
  <c r="T905" i="7"/>
  <c r="T906" i="7"/>
  <c r="M908" i="7"/>
  <c r="O794" i="7"/>
  <c r="U984" i="7"/>
  <c r="U905" i="7"/>
  <c r="U963" i="7"/>
  <c r="T984" i="7"/>
  <c r="T863" i="7"/>
  <c r="N867" i="7"/>
  <c r="L876" i="7"/>
  <c r="R963" i="7"/>
  <c r="O895" i="7"/>
  <c r="P933" i="7"/>
  <c r="O940" i="7"/>
  <c r="U973" i="7"/>
  <c r="N908" i="7"/>
  <c r="T911" i="7"/>
  <c r="Q969" i="7"/>
  <c r="M860" i="7"/>
  <c r="S969" i="7"/>
  <c r="J876" i="7"/>
  <c r="T920" i="7"/>
  <c r="L937" i="7"/>
  <c r="J894" i="7"/>
  <c r="O908" i="7"/>
  <c r="U959" i="7"/>
  <c r="N972" i="7"/>
  <c r="N927" i="7"/>
  <c r="N937" i="7"/>
  <c r="R905" i="7"/>
  <c r="M876" i="7"/>
  <c r="M972" i="7"/>
  <c r="O898" i="7"/>
  <c r="R959" i="7"/>
  <c r="J927" i="7"/>
  <c r="J794" i="7"/>
  <c r="Q851" i="7"/>
  <c r="J870" i="7"/>
  <c r="U888" i="7"/>
  <c r="U867" i="7"/>
  <c r="N923" i="7"/>
  <c r="T885" i="7"/>
  <c r="R892" i="7"/>
  <c r="S984" i="7"/>
  <c r="S895" i="7"/>
  <c r="O890" i="7"/>
  <c r="N890" i="7"/>
  <c r="R856" i="7"/>
  <c r="R928" i="7"/>
  <c r="S975" i="7"/>
  <c r="P981" i="7"/>
  <c r="U860" i="7"/>
  <c r="U892" i="7"/>
  <c r="U889" i="7"/>
  <c r="T860" i="7"/>
  <c r="T892" i="7"/>
  <c r="S908" i="7"/>
  <c r="S956" i="7"/>
  <c r="U898" i="7"/>
  <c r="R944" i="7"/>
  <c r="M911" i="7"/>
  <c r="U950" i="7"/>
  <c r="T899" i="7"/>
  <c r="K926" i="7"/>
  <c r="P899" i="7"/>
  <c r="L745" i="7"/>
  <c r="U952" i="7"/>
  <c r="O918" i="7"/>
  <c r="T952" i="7"/>
  <c r="T891" i="7"/>
  <c r="T955" i="7"/>
  <c r="T857" i="7"/>
  <c r="Q917" i="7"/>
  <c r="R860" i="7"/>
  <c r="R885" i="7"/>
  <c r="R857" i="7"/>
  <c r="L969" i="7"/>
  <c r="S920" i="7"/>
  <c r="M918" i="7"/>
  <c r="S917" i="7"/>
  <c r="U895" i="7"/>
  <c r="K973" i="7"/>
  <c r="L960" i="7"/>
  <c r="R955" i="7"/>
  <c r="N911" i="7"/>
  <c r="K906" i="7"/>
  <c r="R978" i="7"/>
  <c r="S921" i="7"/>
  <c r="J911" i="7"/>
  <c r="P860" i="7"/>
  <c r="U944" i="7"/>
  <c r="U978" i="7"/>
  <c r="T963" i="7"/>
  <c r="S944" i="7"/>
  <c r="L794" i="7"/>
  <c r="J887" i="7"/>
  <c r="J932" i="7"/>
  <c r="J862" i="7"/>
  <c r="U856" i="7"/>
  <c r="U920" i="7"/>
  <c r="O982" i="7"/>
  <c r="U857" i="7"/>
  <c r="O911" i="7"/>
  <c r="O906" i="7"/>
  <c r="T888" i="7"/>
  <c r="N891" i="7"/>
  <c r="T898" i="7"/>
  <c r="N926" i="7"/>
  <c r="R946" i="7"/>
  <c r="S952" i="7"/>
  <c r="S939" i="7"/>
  <c r="S978" i="7"/>
  <c r="P979" i="7"/>
  <c r="U891" i="7"/>
  <c r="N954" i="7"/>
  <c r="T981" i="7"/>
  <c r="L941" i="7"/>
  <c r="M899" i="7"/>
  <c r="U908" i="7"/>
  <c r="U956" i="7"/>
  <c r="U899" i="7"/>
  <c r="U943" i="7"/>
  <c r="T876" i="7"/>
  <c r="T908" i="7"/>
  <c r="N956" i="7"/>
  <c r="N895" i="7"/>
  <c r="T927" i="7"/>
  <c r="N959" i="7"/>
  <c r="N941" i="7"/>
  <c r="K910" i="7"/>
  <c r="L864" i="7"/>
  <c r="R943" i="7"/>
  <c r="L953" i="7"/>
  <c r="S892" i="7"/>
  <c r="M924" i="7"/>
  <c r="S963" i="7"/>
  <c r="U962" i="7"/>
  <c r="N985" i="7"/>
  <c r="R899" i="7"/>
  <c r="R908" i="7"/>
  <c r="P898" i="7"/>
  <c r="T978" i="7"/>
  <c r="M944" i="7"/>
  <c r="J963" i="7"/>
  <c r="M988" i="7"/>
  <c r="U998" i="7"/>
  <c r="M998" i="7"/>
  <c r="R997" i="7"/>
  <c r="J996" i="7"/>
  <c r="N996" i="7"/>
  <c r="Q878" i="7"/>
  <c r="P878" i="7"/>
  <c r="K978" i="7"/>
  <c r="O978" i="7"/>
  <c r="J978" i="7"/>
  <c r="P868" i="7"/>
  <c r="J916" i="7"/>
  <c r="J897" i="7"/>
  <c r="J930" i="7"/>
  <c r="P862" i="7"/>
  <c r="P870" i="7"/>
  <c r="J902" i="7"/>
  <c r="U904" i="7"/>
  <c r="U939" i="7"/>
  <c r="O882" i="7"/>
  <c r="T875" i="7"/>
  <c r="N857" i="7"/>
  <c r="T869" i="7"/>
  <c r="K949" i="7"/>
  <c r="Q958" i="7"/>
  <c r="L892" i="7"/>
  <c r="L949" i="7"/>
  <c r="M959" i="7"/>
  <c r="R974" i="7"/>
  <c r="R986" i="7"/>
  <c r="M925" i="7"/>
  <c r="U974" i="7"/>
  <c r="T972" i="7"/>
  <c r="N969" i="7"/>
  <c r="K969" i="7"/>
  <c r="K925" i="7"/>
  <c r="R864" i="7"/>
  <c r="L978" i="7"/>
  <c r="M940" i="7"/>
  <c r="S972" i="7"/>
  <c r="S986" i="7"/>
  <c r="M969" i="7"/>
  <c r="J960" i="7"/>
  <c r="Q880" i="7"/>
  <c r="L959" i="7"/>
  <c r="J895" i="7"/>
  <c r="J873" i="7"/>
  <c r="S985" i="7"/>
  <c r="P985" i="7"/>
  <c r="K863" i="7"/>
  <c r="M863" i="7"/>
  <c r="L863" i="7"/>
  <c r="K997" i="7"/>
  <c r="O997" i="7"/>
  <c r="M997" i="7"/>
  <c r="J997" i="7"/>
  <c r="L997" i="7"/>
  <c r="K989" i="7"/>
  <c r="N989" i="7"/>
  <c r="L989" i="7"/>
  <c r="M989" i="7"/>
  <c r="T986" i="7"/>
  <c r="Q896" i="7"/>
  <c r="T896" i="7"/>
  <c r="U896" i="7"/>
  <c r="J745" i="7"/>
  <c r="Q853" i="7"/>
  <c r="P897" i="7"/>
  <c r="U872" i="7"/>
  <c r="O867" i="7"/>
  <c r="O925" i="7"/>
  <c r="O857" i="7"/>
  <c r="T872" i="7"/>
  <c r="T968" i="7"/>
  <c r="T939" i="7"/>
  <c r="N925" i="7"/>
  <c r="S936" i="7"/>
  <c r="S875" i="7"/>
  <c r="P957" i="7"/>
  <c r="Q864" i="7"/>
  <c r="R878" i="7"/>
  <c r="M975" i="7"/>
  <c r="P917" i="7"/>
  <c r="P974" i="7"/>
  <c r="O892" i="7"/>
  <c r="U924" i="7"/>
  <c r="N975" i="7"/>
  <c r="Q986" i="7"/>
  <c r="L975" i="7"/>
  <c r="P880" i="7"/>
  <c r="P879" i="7"/>
  <c r="P975" i="7"/>
  <c r="P940" i="7"/>
  <c r="J857" i="7"/>
  <c r="K905" i="7"/>
  <c r="J905" i="7"/>
  <c r="S896" i="7"/>
  <c r="N997" i="7"/>
  <c r="P935" i="7"/>
  <c r="U968" i="7"/>
  <c r="U875" i="7"/>
  <c r="O949" i="7"/>
  <c r="T936" i="7"/>
  <c r="S904" i="7"/>
  <c r="M867" i="7"/>
  <c r="M978" i="7"/>
  <c r="P912" i="7"/>
  <c r="P893" i="7"/>
  <c r="T890" i="7"/>
  <c r="Q921" i="7"/>
  <c r="U972" i="7"/>
  <c r="O959" i="7"/>
  <c r="N892" i="7"/>
  <c r="T924" i="7"/>
  <c r="T879" i="7"/>
  <c r="R880" i="7"/>
  <c r="R924" i="7"/>
  <c r="S924" i="7"/>
  <c r="S879" i="7"/>
  <c r="S878" i="7"/>
  <c r="P864" i="7"/>
  <c r="M857" i="7"/>
  <c r="J924" i="7"/>
  <c r="P972" i="7"/>
  <c r="O950" i="7"/>
  <c r="N950" i="7"/>
  <c r="Q861" i="7"/>
  <c r="T861" i="7"/>
  <c r="P909" i="7"/>
  <c r="T909" i="7"/>
  <c r="T998" i="7"/>
  <c r="P998" i="7"/>
  <c r="Q998" i="7"/>
  <c r="S998" i="7"/>
  <c r="S996" i="7"/>
  <c r="R996" i="7"/>
  <c r="U996" i="7"/>
  <c r="T996" i="7"/>
  <c r="P996" i="7"/>
  <c r="J989" i="7"/>
  <c r="Q996" i="7"/>
  <c r="S970" i="7"/>
  <c r="T997" i="7"/>
  <c r="K996" i="7"/>
  <c r="O998" i="7"/>
  <c r="L998" i="7"/>
  <c r="U997" i="7"/>
  <c r="J998" i="7"/>
  <c r="N998" i="7"/>
  <c r="Q997" i="7"/>
  <c r="M996" i="7"/>
  <c r="N988" i="7"/>
  <c r="P997" i="7"/>
  <c r="O996" i="7"/>
  <c r="S995" i="7"/>
  <c r="Q995" i="7"/>
  <c r="T995" i="7"/>
  <c r="U995" i="7"/>
  <c r="R995" i="7"/>
  <c r="K995" i="7"/>
  <c r="O995" i="7"/>
  <c r="N995" i="7"/>
  <c r="L995" i="7"/>
  <c r="M995" i="7"/>
  <c r="P995" i="7"/>
  <c r="S994" i="7"/>
  <c r="T994" i="7"/>
  <c r="Q994" i="7"/>
  <c r="U994" i="7"/>
  <c r="R994" i="7"/>
  <c r="K994" i="7"/>
  <c r="O994" i="7"/>
  <c r="M994" i="7"/>
  <c r="N994" i="7"/>
  <c r="L994" i="7"/>
  <c r="J994" i="7"/>
  <c r="P994" i="7"/>
  <c r="T993" i="7"/>
  <c r="Q993" i="7"/>
  <c r="U993" i="7"/>
  <c r="R993" i="7"/>
  <c r="S993" i="7"/>
  <c r="K993" i="7"/>
  <c r="L993" i="7"/>
  <c r="M993" i="7"/>
  <c r="N993" i="7"/>
  <c r="O993" i="7"/>
  <c r="T992" i="7"/>
  <c r="U992" i="7"/>
  <c r="R992" i="7"/>
  <c r="S992" i="7"/>
  <c r="Q992" i="7"/>
  <c r="L992" i="7"/>
  <c r="K992" i="7"/>
  <c r="M992" i="7"/>
  <c r="N992" i="7"/>
  <c r="O992" i="7"/>
  <c r="J992" i="7"/>
  <c r="P992" i="7"/>
  <c r="T991" i="7"/>
  <c r="Q991" i="7"/>
  <c r="U991" i="7"/>
  <c r="R991" i="7"/>
  <c r="S991" i="7"/>
  <c r="L991" i="7"/>
  <c r="O991" i="7"/>
  <c r="M991" i="7"/>
  <c r="N991" i="7"/>
  <c r="K991" i="7"/>
  <c r="P991" i="7"/>
  <c r="N990" i="7"/>
  <c r="U990" i="7"/>
  <c r="M990" i="7"/>
  <c r="J990" i="7"/>
  <c r="Q990" i="7"/>
  <c r="R990" i="7"/>
  <c r="J871" i="7"/>
  <c r="M967" i="7"/>
  <c r="N967" i="7"/>
  <c r="J964" i="7"/>
  <c r="J980" i="7"/>
  <c r="P865" i="7"/>
  <c r="K913" i="7"/>
  <c r="N913" i="7"/>
  <c r="J961" i="7"/>
  <c r="J977" i="7"/>
  <c r="Q967" i="7"/>
  <c r="Q980" i="7"/>
  <c r="R948" i="7"/>
  <c r="R935" i="7"/>
  <c r="L983" i="7"/>
  <c r="J966" i="7"/>
  <c r="N983" i="7"/>
  <c r="P901" i="7"/>
  <c r="J965" i="7"/>
  <c r="P882" i="7"/>
  <c r="U933" i="7"/>
  <c r="Q869" i="7"/>
  <c r="S928" i="7"/>
  <c r="Q928" i="7"/>
  <c r="U928" i="7"/>
  <c r="J986" i="7"/>
  <c r="T851" i="7"/>
  <c r="P855" i="7"/>
  <c r="P919" i="7"/>
  <c r="P916" i="7"/>
  <c r="P932" i="7"/>
  <c r="P948" i="7"/>
  <c r="P980" i="7"/>
  <c r="P961" i="7"/>
  <c r="U961" i="7"/>
  <c r="T929" i="7"/>
  <c r="Q855" i="7"/>
  <c r="K881" i="7"/>
  <c r="M982" i="7"/>
  <c r="M938" i="7"/>
  <c r="J922" i="7"/>
  <c r="R966" i="7"/>
  <c r="S966" i="7"/>
  <c r="L977" i="7"/>
  <c r="S916" i="7"/>
  <c r="J949" i="7"/>
  <c r="J918" i="7"/>
  <c r="S974" i="7"/>
  <c r="T974" i="7"/>
  <c r="U917" i="7"/>
  <c r="R893" i="7"/>
  <c r="M887" i="7"/>
  <c r="K867" i="7"/>
  <c r="L867" i="7"/>
  <c r="R852" i="7"/>
  <c r="L845" i="7"/>
  <c r="P903" i="7"/>
  <c r="P967" i="7"/>
  <c r="T983" i="7"/>
  <c r="S983" i="7"/>
  <c r="J868" i="7"/>
  <c r="P929" i="7"/>
  <c r="O897" i="7"/>
  <c r="U903" i="7"/>
  <c r="T930" i="7"/>
  <c r="K903" i="7"/>
  <c r="K916" i="7"/>
  <c r="Q929" i="7"/>
  <c r="L887" i="7"/>
  <c r="R930" i="7"/>
  <c r="S897" i="7"/>
  <c r="M919" i="7"/>
  <c r="S931" i="7"/>
  <c r="U931" i="7"/>
  <c r="T916" i="7"/>
  <c r="R883" i="7"/>
  <c r="P971" i="7"/>
  <c r="U971" i="7"/>
  <c r="Q885" i="7"/>
  <c r="S885" i="7"/>
  <c r="T965" i="7"/>
  <c r="R965" i="7"/>
  <c r="M954" i="7"/>
  <c r="L954" i="7"/>
  <c r="T934" i="7"/>
  <c r="S934" i="7"/>
  <c r="U934" i="7"/>
  <c r="O966" i="7"/>
  <c r="N899" i="7"/>
  <c r="K899" i="7"/>
  <c r="T901" i="7"/>
  <c r="Q856" i="7"/>
  <c r="R917" i="7"/>
  <c r="R973" i="7"/>
  <c r="P973" i="7"/>
  <c r="N930" i="7"/>
  <c r="Q935" i="7"/>
  <c r="Q948" i="7"/>
  <c r="K961" i="7"/>
  <c r="L919" i="7"/>
  <c r="L930" i="7"/>
  <c r="R929" i="7"/>
  <c r="S976" i="7"/>
  <c r="T976" i="7"/>
  <c r="M877" i="7"/>
  <c r="K877" i="7"/>
  <c r="R982" i="7"/>
  <c r="T982" i="7"/>
  <c r="U983" i="7"/>
  <c r="M951" i="7"/>
  <c r="M935" i="7"/>
  <c r="M890" i="7"/>
  <c r="K890" i="7"/>
  <c r="L890" i="7"/>
  <c r="T877" i="7"/>
  <c r="Q936" i="7"/>
  <c r="M881" i="7"/>
  <c r="R867" i="7"/>
  <c r="P867" i="7"/>
  <c r="R947" i="7"/>
  <c r="T947" i="7"/>
  <c r="P947" i="7"/>
  <c r="K864" i="7"/>
  <c r="O864" i="7"/>
  <c r="M864" i="7"/>
  <c r="N864" i="7"/>
  <c r="P986" i="7"/>
  <c r="J958" i="7"/>
  <c r="L958" i="7"/>
  <c r="S911" i="7"/>
  <c r="J879" i="7"/>
  <c r="P895" i="7"/>
  <c r="P911" i="7"/>
  <c r="P927" i="7"/>
  <c r="P943" i="7"/>
  <c r="P892" i="7"/>
  <c r="P956" i="7"/>
  <c r="J889" i="7"/>
  <c r="J962" i="7"/>
  <c r="P910" i="7"/>
  <c r="U880" i="7"/>
  <c r="N896" i="7"/>
  <c r="N963" i="7"/>
  <c r="N958" i="7"/>
  <c r="Q975" i="7"/>
  <c r="K972" i="7"/>
  <c r="K898" i="7"/>
  <c r="R927" i="7"/>
  <c r="S941" i="7"/>
  <c r="J896" i="7"/>
  <c r="J941" i="7"/>
  <c r="N921" i="7"/>
  <c r="P990" i="7"/>
  <c r="P987" i="7"/>
  <c r="P988" i="7"/>
  <c r="T990" i="7"/>
  <c r="T988" i="7"/>
  <c r="K990" i="7"/>
  <c r="K988" i="7"/>
  <c r="O990" i="7"/>
  <c r="O988" i="7"/>
  <c r="L988" i="7"/>
  <c r="S988" i="7"/>
  <c r="U926" i="7"/>
  <c r="Q876" i="7"/>
  <c r="Q889" i="7"/>
  <c r="R863" i="7"/>
  <c r="S927" i="7"/>
  <c r="Q988" i="7"/>
  <c r="U988" i="7"/>
  <c r="P863" i="7"/>
  <c r="P921" i="7"/>
  <c r="P969" i="7"/>
  <c r="J970" i="7"/>
  <c r="P950" i="7"/>
  <c r="O970" i="7"/>
  <c r="Q911" i="7"/>
  <c r="Q908" i="7"/>
  <c r="R873" i="7"/>
  <c r="O941" i="7"/>
  <c r="T987" i="7"/>
  <c r="K987" i="7"/>
  <c r="O987" i="7"/>
  <c r="L987" i="7"/>
  <c r="S987" i="7"/>
  <c r="P989" i="7"/>
  <c r="T989" i="7"/>
  <c r="S989" i="7"/>
  <c r="P959" i="7"/>
  <c r="J975" i="7"/>
  <c r="J908" i="7"/>
  <c r="P926" i="7"/>
  <c r="O896" i="7"/>
  <c r="O879" i="7"/>
  <c r="T880" i="7"/>
  <c r="N944" i="7"/>
  <c r="K940" i="7"/>
  <c r="R895" i="7"/>
  <c r="R956" i="7"/>
  <c r="M898" i="7"/>
  <c r="J858" i="7"/>
  <c r="K953" i="7"/>
  <c r="M985" i="7"/>
  <c r="J987" i="7"/>
  <c r="N987" i="7"/>
  <c r="Q987" i="7"/>
  <c r="U987" i="7"/>
  <c r="U989" i="7"/>
  <c r="R989" i="7"/>
  <c r="R881" i="7"/>
  <c r="T881" i="7"/>
  <c r="S881" i="7"/>
  <c r="Q866" i="7"/>
  <c r="S866" i="7"/>
  <c r="U907" i="7"/>
  <c r="R907" i="7"/>
  <c r="Q907" i="7"/>
  <c r="S907" i="7"/>
  <c r="U923" i="7"/>
  <c r="S923" i="7"/>
  <c r="M955" i="7"/>
  <c r="K955" i="7"/>
  <c r="K971" i="7"/>
  <c r="L971" i="7"/>
  <c r="O971" i="7"/>
  <c r="K872" i="7"/>
  <c r="L872" i="7"/>
  <c r="L869" i="7"/>
  <c r="M869" i="7"/>
  <c r="K869" i="7"/>
  <c r="L901" i="7"/>
  <c r="N901" i="7"/>
  <c r="L933" i="7"/>
  <c r="N933" i="7"/>
  <c r="O933" i="7"/>
  <c r="M934" i="7"/>
  <c r="O934" i="7"/>
  <c r="U881" i="7"/>
  <c r="Q923" i="7"/>
  <c r="L891" i="7"/>
  <c r="L968" i="7"/>
  <c r="L920" i="7"/>
  <c r="M971" i="7"/>
  <c r="R845" i="7"/>
  <c r="J855" i="7"/>
  <c r="P871" i="7"/>
  <c r="J903" i="7"/>
  <c r="J919" i="7"/>
  <c r="J935" i="7"/>
  <c r="J951" i="7"/>
  <c r="J967" i="7"/>
  <c r="J983" i="7"/>
  <c r="S868" i="7"/>
  <c r="T868" i="7"/>
  <c r="R868" i="7"/>
  <c r="U868" i="7"/>
  <c r="J884" i="7"/>
  <c r="J900" i="7"/>
  <c r="S964" i="7"/>
  <c r="U964" i="7"/>
  <c r="S980" i="7"/>
  <c r="U980" i="7"/>
  <c r="T980" i="7"/>
  <c r="S865" i="7"/>
  <c r="T865" i="7"/>
  <c r="P913" i="7"/>
  <c r="P945" i="7"/>
  <c r="U977" i="7"/>
  <c r="Q977" i="7"/>
  <c r="R874" i="7"/>
  <c r="Q874" i="7"/>
  <c r="T874" i="7"/>
  <c r="O938" i="7"/>
  <c r="L938" i="7"/>
  <c r="N938" i="7"/>
  <c r="Q862" i="7"/>
  <c r="U862" i="7"/>
  <c r="M870" i="7"/>
  <c r="L870" i="7"/>
  <c r="O870" i="7"/>
  <c r="K870" i="7"/>
  <c r="U902" i="7"/>
  <c r="R902" i="7"/>
  <c r="S902" i="7"/>
  <c r="Q902" i="7"/>
  <c r="O939" i="7"/>
  <c r="O903" i="7"/>
  <c r="U949" i="7"/>
  <c r="N936" i="7"/>
  <c r="N897" i="7"/>
  <c r="T961" i="7"/>
  <c r="T925" i="7"/>
  <c r="N869" i="7"/>
  <c r="N886" i="7"/>
  <c r="Q903" i="7"/>
  <c r="K935" i="7"/>
  <c r="K967" i="7"/>
  <c r="Q916" i="7"/>
  <c r="K948" i="7"/>
  <c r="K980" i="7"/>
  <c r="K886" i="7"/>
  <c r="Q961" i="7"/>
  <c r="Q949" i="7"/>
  <c r="K930" i="7"/>
  <c r="L855" i="7"/>
  <c r="R912" i="7"/>
  <c r="L948" i="7"/>
  <c r="L913" i="7"/>
  <c r="L886" i="7"/>
  <c r="R866" i="7"/>
  <c r="M888" i="7"/>
  <c r="M952" i="7"/>
  <c r="M984" i="7"/>
  <c r="M897" i="7"/>
  <c r="S982" i="7"/>
  <c r="S877" i="7"/>
  <c r="J915" i="7"/>
  <c r="J931" i="7"/>
  <c r="J979" i="7"/>
  <c r="J912" i="7"/>
  <c r="J893" i="7"/>
  <c r="J957" i="7"/>
  <c r="U922" i="7"/>
  <c r="T922" i="7"/>
  <c r="Q922" i="7"/>
  <c r="S922" i="7"/>
  <c r="J914" i="7"/>
  <c r="P982" i="7"/>
  <c r="P966" i="7"/>
  <c r="O900" i="7"/>
  <c r="O955" i="7"/>
  <c r="O983" i="7"/>
  <c r="U942" i="7"/>
  <c r="T866" i="7"/>
  <c r="T919" i="7"/>
  <c r="Q912" i="7"/>
  <c r="L883" i="7"/>
  <c r="R888" i="7"/>
  <c r="R977" i="7"/>
  <c r="L955" i="7"/>
  <c r="M977" i="7"/>
  <c r="M914" i="7"/>
  <c r="J859" i="7"/>
  <c r="J891" i="7"/>
  <c r="P907" i="7"/>
  <c r="P923" i="7"/>
  <c r="P939" i="7"/>
  <c r="P955" i="7"/>
  <c r="J856" i="7"/>
  <c r="J872" i="7"/>
  <c r="J888" i="7"/>
  <c r="T904" i="7"/>
  <c r="Q904" i="7"/>
  <c r="R904" i="7"/>
  <c r="P952" i="7"/>
  <c r="P968" i="7"/>
  <c r="P984" i="7"/>
  <c r="J901" i="7"/>
  <c r="J981" i="7"/>
  <c r="U954" i="7"/>
  <c r="S954" i="7"/>
  <c r="R954" i="7"/>
  <c r="P954" i="7"/>
  <c r="M882" i="7"/>
  <c r="L882" i="7"/>
  <c r="N882" i="7"/>
  <c r="P894" i="7"/>
  <c r="U894" i="7"/>
  <c r="Q894" i="7"/>
  <c r="T894" i="7"/>
  <c r="O902" i="7"/>
  <c r="O930" i="7"/>
  <c r="U874" i="7"/>
  <c r="T918" i="7"/>
  <c r="Q939" i="7"/>
  <c r="Q888" i="7"/>
  <c r="Q952" i="7"/>
  <c r="K901" i="7"/>
  <c r="Q982" i="7"/>
  <c r="L907" i="7"/>
  <c r="L984" i="7"/>
  <c r="M902" i="7"/>
  <c r="S930" i="7"/>
  <c r="S894" i="7"/>
  <c r="O973" i="7"/>
  <c r="L973" i="7"/>
  <c r="M973" i="7"/>
  <c r="M986" i="7"/>
  <c r="O986" i="7"/>
  <c r="N986" i="7"/>
  <c r="R958" i="7"/>
  <c r="S958" i="7"/>
  <c r="T958" i="7"/>
  <c r="U958" i="7"/>
  <c r="O977" i="7"/>
  <c r="L902" i="7"/>
  <c r="S932" i="7"/>
  <c r="O886" i="7"/>
  <c r="T977" i="7"/>
  <c r="N957" i="7"/>
  <c r="R862" i="7"/>
  <c r="L961" i="7"/>
  <c r="O981" i="7"/>
  <c r="K859" i="7"/>
  <c r="M859" i="7"/>
  <c r="K939" i="7"/>
  <c r="L939" i="7"/>
  <c r="O936" i="7"/>
  <c r="K936" i="7"/>
  <c r="K885" i="7"/>
  <c r="M885" i="7"/>
  <c r="L917" i="7"/>
  <c r="O917" i="7"/>
  <c r="N917" i="7"/>
  <c r="T949" i="7"/>
  <c r="S949" i="7"/>
  <c r="M974" i="7"/>
  <c r="N974" i="7"/>
  <c r="K974" i="7"/>
  <c r="P745" i="7"/>
  <c r="Q745" i="7"/>
  <c r="T823" i="7"/>
  <c r="S855" i="7"/>
  <c r="U855" i="7"/>
  <c r="R871" i="7"/>
  <c r="S871" i="7"/>
  <c r="U887" i="7"/>
  <c r="T887" i="7"/>
  <c r="S887" i="7"/>
  <c r="T903" i="7"/>
  <c r="S903" i="7"/>
  <c r="T951" i="7"/>
  <c r="U951" i="7"/>
  <c r="S884" i="7"/>
  <c r="U884" i="7"/>
  <c r="L916" i="7"/>
  <c r="O916" i="7"/>
  <c r="N932" i="7"/>
  <c r="M932" i="7"/>
  <c r="M964" i="7"/>
  <c r="O964" i="7"/>
  <c r="O980" i="7"/>
  <c r="M980" i="7"/>
  <c r="N980" i="7"/>
  <c r="K865" i="7"/>
  <c r="M865" i="7"/>
  <c r="N865" i="7"/>
  <c r="L865" i="7"/>
  <c r="L881" i="7"/>
  <c r="N881" i="7"/>
  <c r="O881" i="7"/>
  <c r="Q897" i="7"/>
  <c r="R897" i="7"/>
  <c r="M913" i="7"/>
  <c r="O913" i="7"/>
  <c r="M929" i="7"/>
  <c r="O929" i="7"/>
  <c r="N945" i="7"/>
  <c r="M945" i="7"/>
  <c r="K945" i="7"/>
  <c r="L945" i="7"/>
  <c r="M874" i="7"/>
  <c r="K874" i="7"/>
  <c r="O874" i="7"/>
  <c r="M866" i="7"/>
  <c r="K866" i="7"/>
  <c r="O866" i="7"/>
  <c r="M862" i="7"/>
  <c r="L862" i="7"/>
  <c r="Q886" i="7"/>
  <c r="U886" i="7"/>
  <c r="Q870" i="7"/>
  <c r="R870" i="7"/>
  <c r="U870" i="7"/>
  <c r="O872" i="7"/>
  <c r="O904" i="7"/>
  <c r="O952" i="7"/>
  <c r="O984" i="7"/>
  <c r="O875" i="7"/>
  <c r="U918" i="7"/>
  <c r="U967" i="7"/>
  <c r="O865" i="7"/>
  <c r="N856" i="7"/>
  <c r="T871" i="7"/>
  <c r="N904" i="7"/>
  <c r="N968" i="7"/>
  <c r="N875" i="7"/>
  <c r="T907" i="7"/>
  <c r="N939" i="7"/>
  <c r="N971" i="7"/>
  <c r="T897" i="7"/>
  <c r="N961" i="7"/>
  <c r="T886" i="7"/>
  <c r="Q887" i="7"/>
  <c r="Q919" i="7"/>
  <c r="Q951" i="7"/>
  <c r="Q983" i="7"/>
  <c r="Q900" i="7"/>
  <c r="K932" i="7"/>
  <c r="Q964" i="7"/>
  <c r="Q865" i="7"/>
  <c r="K929" i="7"/>
  <c r="K862" i="7"/>
  <c r="Q930" i="7"/>
  <c r="L903" i="7"/>
  <c r="R932" i="7"/>
  <c r="R964" i="7"/>
  <c r="R967" i="7"/>
  <c r="R913" i="7"/>
  <c r="L979" i="7"/>
  <c r="R886" i="7"/>
  <c r="L866" i="7"/>
  <c r="M904" i="7"/>
  <c r="M936" i="7"/>
  <c r="S918" i="7"/>
  <c r="M961" i="7"/>
  <c r="S874" i="7"/>
  <c r="M917" i="7"/>
  <c r="M957" i="7"/>
  <c r="Q883" i="7"/>
  <c r="U883" i="7"/>
  <c r="T883" i="7"/>
  <c r="U915" i="7"/>
  <c r="Q915" i="7"/>
  <c r="Q931" i="7"/>
  <c r="R931" i="7"/>
  <c r="T931" i="7"/>
  <c r="S979" i="7"/>
  <c r="Q979" i="7"/>
  <c r="U912" i="7"/>
  <c r="S912" i="7"/>
  <c r="U976" i="7"/>
  <c r="Q976" i="7"/>
  <c r="R877" i="7"/>
  <c r="U877" i="7"/>
  <c r="Q877" i="7"/>
  <c r="Q893" i="7"/>
  <c r="T893" i="7"/>
  <c r="U893" i="7"/>
  <c r="U957" i="7"/>
  <c r="T957" i="7"/>
  <c r="R957" i="7"/>
  <c r="O922" i="7"/>
  <c r="N922" i="7"/>
  <c r="L922" i="7"/>
  <c r="K922" i="7"/>
  <c r="U914" i="7"/>
  <c r="Q914" i="7"/>
  <c r="T914" i="7"/>
  <c r="L982" i="7"/>
  <c r="N982" i="7"/>
  <c r="K982" i="7"/>
  <c r="U966" i="7"/>
  <c r="Q966" i="7"/>
  <c r="U948" i="7"/>
  <c r="U919" i="7"/>
  <c r="U979" i="7"/>
  <c r="R942" i="7"/>
  <c r="Q942" i="7"/>
  <c r="T942" i="7"/>
  <c r="N866" i="7"/>
  <c r="T964" i="7"/>
  <c r="N919" i="7"/>
  <c r="T966" i="7"/>
  <c r="K912" i="7"/>
  <c r="K938" i="7"/>
  <c r="R925" i="7"/>
  <c r="M948" i="7"/>
  <c r="S977" i="7"/>
  <c r="S914" i="7"/>
  <c r="J875" i="7"/>
  <c r="P891" i="7"/>
  <c r="J923" i="7"/>
  <c r="J939" i="7"/>
  <c r="J955" i="7"/>
  <c r="J971" i="7"/>
  <c r="P856" i="7"/>
  <c r="P872" i="7"/>
  <c r="P888" i="7"/>
  <c r="J904" i="7"/>
  <c r="J920" i="7"/>
  <c r="P936" i="7"/>
  <c r="J952" i="7"/>
  <c r="J968" i="7"/>
  <c r="J984" i="7"/>
  <c r="J869" i="7"/>
  <c r="J885" i="7"/>
  <c r="J917" i="7"/>
  <c r="J933" i="7"/>
  <c r="Q890" i="7"/>
  <c r="S890" i="7"/>
  <c r="R890" i="7"/>
  <c r="P890" i="7"/>
  <c r="T946" i="7"/>
  <c r="Q946" i="7"/>
  <c r="P946" i="7"/>
  <c r="J934" i="7"/>
  <c r="J974" i="7"/>
  <c r="O923" i="7"/>
  <c r="O887" i="7"/>
  <c r="T855" i="7"/>
  <c r="N874" i="7"/>
  <c r="Q891" i="7"/>
  <c r="Q955" i="7"/>
  <c r="K904" i="7"/>
  <c r="Q968" i="7"/>
  <c r="K902" i="7"/>
  <c r="Q957" i="7"/>
  <c r="L859" i="7"/>
  <c r="R923" i="7"/>
  <c r="L934" i="7"/>
  <c r="R865" i="7"/>
  <c r="L936" i="7"/>
  <c r="R918" i="7"/>
  <c r="S965" i="7"/>
  <c r="S883" i="7"/>
  <c r="K880" i="7"/>
  <c r="J880" i="7"/>
  <c r="M880" i="7"/>
  <c r="O880" i="7"/>
  <c r="L880" i="7"/>
  <c r="N928" i="7"/>
  <c r="M928" i="7"/>
  <c r="O928" i="7"/>
  <c r="K928" i="7"/>
  <c r="M960" i="7"/>
  <c r="N960" i="7"/>
  <c r="U916" i="7"/>
  <c r="T932" i="7"/>
  <c r="R976" i="7"/>
  <c r="S891" i="7"/>
  <c r="P906" i="7"/>
  <c r="S906" i="7"/>
  <c r="O859" i="7"/>
  <c r="U929" i="7"/>
  <c r="U935" i="7"/>
  <c r="U866" i="7"/>
  <c r="N934" i="7"/>
  <c r="K977" i="7"/>
  <c r="R951" i="7"/>
  <c r="L897" i="7"/>
  <c r="S886" i="7"/>
  <c r="M903" i="7"/>
  <c r="T884" i="7"/>
  <c r="R915" i="7"/>
  <c r="P900" i="7"/>
  <c r="T900" i="7"/>
  <c r="R900" i="7"/>
  <c r="U900" i="7"/>
  <c r="M891" i="7"/>
  <c r="K891" i="7"/>
  <c r="S766" i="7"/>
  <c r="M855" i="7"/>
  <c r="N855" i="7"/>
  <c r="K871" i="7"/>
  <c r="O871" i="7"/>
  <c r="M871" i="7"/>
  <c r="N935" i="7"/>
  <c r="O935" i="7"/>
  <c r="N951" i="7"/>
  <c r="L951" i="7"/>
  <c r="K868" i="7"/>
  <c r="L868" i="7"/>
  <c r="M868" i="7"/>
  <c r="O868" i="7"/>
  <c r="K884" i="7"/>
  <c r="O884" i="7"/>
  <c r="N884" i="7"/>
  <c r="L884" i="7"/>
  <c r="J948" i="7"/>
  <c r="P881" i="7"/>
  <c r="S913" i="7"/>
  <c r="Q913" i="7"/>
  <c r="T913" i="7"/>
  <c r="Q945" i="7"/>
  <c r="T945" i="7"/>
  <c r="U945" i="7"/>
  <c r="R938" i="7"/>
  <c r="U938" i="7"/>
  <c r="P866" i="7"/>
  <c r="U925" i="7"/>
  <c r="O967" i="7"/>
  <c r="N871" i="7"/>
  <c r="T923" i="7"/>
  <c r="N862" i="7"/>
  <c r="N929" i="7"/>
  <c r="N885" i="7"/>
  <c r="K855" i="7"/>
  <c r="K887" i="7"/>
  <c r="K919" i="7"/>
  <c r="K951" i="7"/>
  <c r="K983" i="7"/>
  <c r="K900" i="7"/>
  <c r="Q932" i="7"/>
  <c r="K964" i="7"/>
  <c r="Q881" i="7"/>
  <c r="K934" i="7"/>
  <c r="R887" i="7"/>
  <c r="R919" i="7"/>
  <c r="L932" i="7"/>
  <c r="L964" i="7"/>
  <c r="L967" i="7"/>
  <c r="R949" i="7"/>
  <c r="L929" i="7"/>
  <c r="R983" i="7"/>
  <c r="M856" i="7"/>
  <c r="M968" i="7"/>
  <c r="M875" i="7"/>
  <c r="S961" i="7"/>
  <c r="S938" i="7"/>
  <c r="S862" i="7"/>
  <c r="K883" i="7"/>
  <c r="O883" i="7"/>
  <c r="M883" i="7"/>
  <c r="K915" i="7"/>
  <c r="L915" i="7"/>
  <c r="M915" i="7"/>
  <c r="N915" i="7"/>
  <c r="L931" i="7"/>
  <c r="N931" i="7"/>
  <c r="O931" i="7"/>
  <c r="M931" i="7"/>
  <c r="K979" i="7"/>
  <c r="N979" i="7"/>
  <c r="O912" i="7"/>
  <c r="N912" i="7"/>
  <c r="L976" i="7"/>
  <c r="O976" i="7"/>
  <c r="K976" i="7"/>
  <c r="M976" i="7"/>
  <c r="N976" i="7"/>
  <c r="L877" i="7"/>
  <c r="O877" i="7"/>
  <c r="N877" i="7"/>
  <c r="K893" i="7"/>
  <c r="N893" i="7"/>
  <c r="M893" i="7"/>
  <c r="L893" i="7"/>
  <c r="O957" i="7"/>
  <c r="K957" i="7"/>
  <c r="L914" i="7"/>
  <c r="O914" i="7"/>
  <c r="K914" i="7"/>
  <c r="K966" i="7"/>
  <c r="M966" i="7"/>
  <c r="L966" i="7"/>
  <c r="O948" i="7"/>
  <c r="O979" i="7"/>
  <c r="O901" i="7"/>
  <c r="N916" i="7"/>
  <c r="T870" i="7"/>
  <c r="Q938" i="7"/>
  <c r="L856" i="7"/>
  <c r="M900" i="7"/>
  <c r="S948" i="7"/>
  <c r="S951" i="7"/>
  <c r="S925" i="7"/>
  <c r="S935" i="7"/>
  <c r="Q859" i="7"/>
  <c r="U859" i="7"/>
  <c r="R859" i="7"/>
  <c r="T859" i="7"/>
  <c r="Q875" i="7"/>
  <c r="R875" i="7"/>
  <c r="O907" i="7"/>
  <c r="M907" i="7"/>
  <c r="L923" i="7"/>
  <c r="K923" i="7"/>
  <c r="S971" i="7"/>
  <c r="R971" i="7"/>
  <c r="S872" i="7"/>
  <c r="Q872" i="7"/>
  <c r="R920" i="7"/>
  <c r="Q920" i="7"/>
  <c r="R869" i="7"/>
  <c r="U869" i="7"/>
  <c r="S869" i="7"/>
  <c r="U965" i="7"/>
  <c r="Q965" i="7"/>
  <c r="P965" i="7"/>
  <c r="N946" i="7"/>
  <c r="J946" i="7"/>
  <c r="U871" i="7"/>
  <c r="O945" i="7"/>
  <c r="O974" i="7"/>
  <c r="K907" i="7"/>
  <c r="Q971" i="7"/>
  <c r="Q984" i="7"/>
  <c r="L875" i="7"/>
  <c r="L952" i="7"/>
  <c r="L874" i="7"/>
  <c r="L900" i="7"/>
  <c r="S859" i="7"/>
  <c r="S945" i="7"/>
  <c r="M901" i="7"/>
  <c r="S967" i="7"/>
  <c r="J947" i="7"/>
  <c r="N947" i="7"/>
  <c r="O869" i="7"/>
  <c r="S937" i="7"/>
  <c r="P937" i="7"/>
  <c r="U937" i="7"/>
  <c r="T937" i="7"/>
  <c r="O885" i="7"/>
  <c r="T915" i="7"/>
  <c r="T979" i="7"/>
  <c r="K933" i="7"/>
  <c r="R884" i="7"/>
  <c r="R922" i="7"/>
  <c r="S915" i="7"/>
  <c r="P942" i="7"/>
  <c r="K960" i="7"/>
  <c r="R906" i="7"/>
  <c r="Q901" i="7"/>
  <c r="R934" i="7"/>
  <c r="M879" i="7"/>
  <c r="M965" i="7"/>
  <c r="M894" i="7"/>
  <c r="L899" i="7"/>
  <c r="J943" i="7"/>
  <c r="J959" i="7"/>
  <c r="J906" i="7"/>
  <c r="U960" i="7"/>
  <c r="U885" i="7"/>
  <c r="U970" i="7"/>
  <c r="U879" i="7"/>
  <c r="T864" i="7"/>
  <c r="T950" i="7"/>
  <c r="K911" i="7"/>
  <c r="K943" i="7"/>
  <c r="K975" i="7"/>
  <c r="K892" i="7"/>
  <c r="Q924" i="7"/>
  <c r="K857" i="7"/>
  <c r="K889" i="7"/>
  <c r="K962" i="7"/>
  <c r="Q898" i="7"/>
  <c r="L895" i="7"/>
  <c r="L927" i="7"/>
  <c r="L873" i="7"/>
  <c r="L956" i="7"/>
  <c r="L965" i="7"/>
  <c r="M950" i="7"/>
  <c r="M927" i="7"/>
  <c r="M970" i="7"/>
  <c r="S898" i="7"/>
  <c r="J899" i="7"/>
  <c r="U941" i="7"/>
  <c r="U981" i="7"/>
  <c r="T921" i="7"/>
  <c r="Q963" i="7"/>
  <c r="Q960" i="7"/>
  <c r="Q978" i="7"/>
  <c r="L906" i="7"/>
  <c r="O969" i="7"/>
  <c r="O954" i="7"/>
  <c r="U927" i="7"/>
  <c r="U921" i="7"/>
  <c r="O965" i="7"/>
  <c r="T928" i="7"/>
  <c r="T960" i="7"/>
  <c r="T882" i="7"/>
  <c r="T933" i="7"/>
  <c r="N949" i="7"/>
  <c r="Q860" i="7"/>
  <c r="K956" i="7"/>
  <c r="Q873" i="7"/>
  <c r="Q905" i="7"/>
  <c r="K965" i="7"/>
  <c r="Q962" i="7"/>
  <c r="K970" i="7"/>
  <c r="R879" i="7"/>
  <c r="L898" i="7"/>
  <c r="R940" i="7"/>
  <c r="R972" i="7"/>
  <c r="R933" i="7"/>
  <c r="R882" i="7"/>
  <c r="L921" i="7"/>
  <c r="S863" i="7"/>
  <c r="S889" i="7"/>
  <c r="M905" i="7"/>
  <c r="M937" i="7"/>
  <c r="O894" i="7"/>
  <c r="T910" i="7"/>
  <c r="Q941" i="7"/>
  <c r="L942" i="7"/>
  <c r="L926" i="7"/>
  <c r="M926" i="7"/>
  <c r="N943" i="7"/>
  <c r="N918" i="7"/>
  <c r="L943" i="7"/>
  <c r="M956" i="7"/>
  <c r="S901" i="7"/>
  <c r="M921" i="7"/>
  <c r="S882" i="7"/>
  <c r="S857" i="7"/>
  <c r="P876" i="7"/>
  <c r="J940" i="7"/>
  <c r="J972" i="7"/>
  <c r="P857" i="7"/>
  <c r="P905" i="7"/>
  <c r="J921" i="7"/>
  <c r="J937" i="7"/>
  <c r="P970" i="7"/>
  <c r="J926" i="7"/>
  <c r="J950" i="7"/>
  <c r="J878" i="7"/>
  <c r="J910" i="7"/>
  <c r="U864" i="7"/>
  <c r="O910" i="7"/>
  <c r="O927" i="7"/>
  <c r="N894" i="7"/>
  <c r="K860" i="7"/>
  <c r="Q926" i="7"/>
  <c r="Q970" i="7"/>
  <c r="L879" i="7"/>
  <c r="M896" i="7"/>
  <c r="M941" i="7"/>
  <c r="P896" i="7"/>
  <c r="P861" i="7"/>
  <c r="P858" i="7"/>
  <c r="J942" i="7"/>
  <c r="R926" i="7"/>
  <c r="R760" i="7"/>
  <c r="P823" i="7"/>
  <c r="R823" i="7"/>
  <c r="O823" i="7"/>
  <c r="Q823" i="7"/>
  <c r="S823" i="7"/>
  <c r="S835" i="7"/>
  <c r="P824" i="7"/>
  <c r="M745" i="7"/>
  <c r="Q844" i="7"/>
  <c r="Q824" i="7"/>
  <c r="S853" i="7"/>
  <c r="U853" i="7"/>
  <c r="L853" i="7"/>
  <c r="N853" i="7"/>
  <c r="O853" i="7"/>
  <c r="R853" i="7"/>
  <c r="J853" i="7"/>
  <c r="M853" i="7"/>
  <c r="T853" i="7"/>
  <c r="M852" i="7"/>
  <c r="S852" i="7"/>
  <c r="Q852" i="7"/>
  <c r="P851" i="7"/>
  <c r="S851" i="7"/>
  <c r="U851" i="7"/>
  <c r="K851" i="7"/>
  <c r="M851" i="7"/>
  <c r="K850" i="7"/>
  <c r="Q850" i="7"/>
  <c r="J850" i="7"/>
  <c r="O850" i="7"/>
  <c r="N850" i="7"/>
  <c r="T850" i="7"/>
  <c r="S849" i="7"/>
  <c r="R849" i="7"/>
  <c r="Q849" i="7"/>
  <c r="P849" i="7"/>
  <c r="U849" i="7"/>
  <c r="N849" i="7"/>
  <c r="M849" i="7"/>
  <c r="K849" i="7"/>
  <c r="L849" i="7"/>
  <c r="Q848" i="7"/>
  <c r="K848" i="7"/>
  <c r="R848" i="7"/>
  <c r="O848" i="7"/>
  <c r="L848" i="7"/>
  <c r="J848" i="7"/>
  <c r="M848" i="7"/>
  <c r="Q847" i="7"/>
  <c r="P847" i="7"/>
  <c r="T847" i="7"/>
  <c r="J847" i="7"/>
  <c r="K847" i="7"/>
  <c r="U847" i="7"/>
  <c r="S847" i="7"/>
  <c r="S846" i="7"/>
  <c r="P846" i="7"/>
  <c r="T846" i="7"/>
  <c r="U846" i="7"/>
  <c r="Q846" i="7"/>
  <c r="T845" i="7"/>
  <c r="S845" i="7"/>
  <c r="U845" i="7"/>
  <c r="M845" i="7"/>
  <c r="Q845" i="7"/>
  <c r="K845" i="7"/>
  <c r="J845" i="7"/>
  <c r="N845" i="7"/>
  <c r="L844" i="7"/>
  <c r="R844" i="7"/>
  <c r="S844" i="7"/>
  <c r="P844" i="7"/>
  <c r="U844" i="7"/>
  <c r="K844" i="7"/>
  <c r="P843" i="7"/>
  <c r="Q843" i="7"/>
  <c r="T843" i="7"/>
  <c r="S843" i="7"/>
  <c r="U843" i="7"/>
  <c r="O843" i="7"/>
  <c r="S842" i="7"/>
  <c r="M842" i="7"/>
  <c r="T842" i="7"/>
  <c r="P842" i="7"/>
  <c r="Q842" i="7"/>
  <c r="Q841" i="7"/>
  <c r="M841" i="7"/>
  <c r="K841" i="7"/>
  <c r="L841" i="7"/>
  <c r="O841" i="7"/>
  <c r="N841" i="7"/>
  <c r="Q840" i="7"/>
  <c r="K840" i="7"/>
  <c r="M840" i="7"/>
  <c r="S839" i="7"/>
  <c r="T839" i="7"/>
  <c r="P839" i="7"/>
  <c r="Q836" i="7"/>
  <c r="P835" i="7"/>
  <c r="Q825" i="7"/>
  <c r="T825" i="7"/>
  <c r="N846" i="7"/>
  <c r="Q837" i="7"/>
  <c r="U825" i="7"/>
  <c r="N824" i="7"/>
  <c r="M854" i="7"/>
  <c r="P848" i="7"/>
  <c r="L846" i="7"/>
  <c r="P838" i="7"/>
  <c r="R824" i="7"/>
  <c r="K825" i="7"/>
  <c r="N825" i="7"/>
  <c r="J846" i="7"/>
  <c r="J835" i="7"/>
  <c r="M839" i="7"/>
  <c r="R838" i="7"/>
  <c r="N839" i="7"/>
  <c r="M825" i="7"/>
  <c r="T824" i="7"/>
  <c r="K842" i="7"/>
  <c r="S854" i="7"/>
  <c r="O844" i="7"/>
  <c r="N836" i="7"/>
  <c r="L854" i="7"/>
  <c r="U781" i="7"/>
  <c r="L838" i="7"/>
  <c r="J840" i="7"/>
  <c r="S825" i="7"/>
  <c r="K835" i="7"/>
  <c r="T836" i="7"/>
  <c r="N852" i="7"/>
  <c r="O852" i="7"/>
  <c r="O846" i="7"/>
  <c r="N837" i="7"/>
  <c r="K852" i="7"/>
  <c r="J854" i="7"/>
  <c r="L852" i="7"/>
  <c r="J839" i="7"/>
  <c r="M844" i="7"/>
  <c r="J851" i="7"/>
  <c r="K824" i="7"/>
  <c r="P840" i="7"/>
  <c r="Q835" i="7"/>
  <c r="N851" i="7"/>
  <c r="T838" i="7"/>
  <c r="U838" i="7"/>
  <c r="T837" i="7"/>
  <c r="P854" i="7"/>
  <c r="J844" i="7"/>
  <c r="O851" i="7"/>
  <c r="S838" i="7"/>
  <c r="U824" i="7"/>
  <c r="K846" i="7"/>
  <c r="T852" i="7"/>
  <c r="U852" i="7"/>
  <c r="U848" i="7"/>
  <c r="L836" i="7"/>
  <c r="K823" i="7"/>
  <c r="N838" i="7"/>
  <c r="O838" i="7"/>
  <c r="K838" i="7"/>
  <c r="J842" i="7"/>
  <c r="P850" i="7"/>
  <c r="M843" i="7"/>
  <c r="L843" i="7"/>
  <c r="O854" i="7"/>
  <c r="N835" i="7"/>
  <c r="N854" i="7"/>
  <c r="M824" i="7"/>
  <c r="U837" i="7"/>
  <c r="J837" i="7"/>
  <c r="N843" i="7"/>
  <c r="O840" i="7"/>
  <c r="O824" i="7"/>
  <c r="N840" i="7"/>
  <c r="R842" i="7"/>
  <c r="J825" i="7"/>
  <c r="U835" i="7"/>
  <c r="P841" i="7"/>
  <c r="U841" i="7"/>
  <c r="T841" i="7"/>
  <c r="J774" i="7"/>
  <c r="R836" i="7"/>
  <c r="U836" i="7"/>
  <c r="R839" i="7"/>
  <c r="U839" i="7"/>
  <c r="Q854" i="7"/>
  <c r="S840" i="7"/>
  <c r="R840" i="7"/>
  <c r="U850" i="7"/>
  <c r="K836" i="7"/>
  <c r="N842" i="7"/>
  <c r="J843" i="7"/>
  <c r="U854" i="7"/>
  <c r="T835" i="7"/>
  <c r="T854" i="7"/>
  <c r="O837" i="7"/>
  <c r="P837" i="7"/>
  <c r="U840" i="7"/>
  <c r="L837" i="7"/>
  <c r="M850" i="7"/>
  <c r="L842" i="7"/>
  <c r="P825" i="7"/>
  <c r="O835" i="7"/>
  <c r="M836" i="7"/>
  <c r="O836" i="7"/>
  <c r="O839" i="7"/>
  <c r="L839" i="7"/>
  <c r="M835" i="7"/>
  <c r="R825" i="7"/>
  <c r="K837" i="7"/>
  <c r="M847" i="7"/>
  <c r="L847" i="7"/>
  <c r="J824" i="7"/>
  <c r="O825" i="7"/>
  <c r="N847" i="7"/>
  <c r="P836" i="7"/>
  <c r="R837" i="7"/>
  <c r="S850" i="7"/>
  <c r="J838" i="7"/>
  <c r="S848" i="7"/>
  <c r="J849" i="7"/>
  <c r="S834" i="7"/>
  <c r="T834" i="7"/>
  <c r="Q834" i="7"/>
  <c r="U834" i="7"/>
  <c r="R834" i="7"/>
  <c r="K834" i="7"/>
  <c r="O834" i="7"/>
  <c r="N834" i="7"/>
  <c r="L834" i="7"/>
  <c r="M834" i="7"/>
  <c r="J834" i="7"/>
  <c r="P834" i="7"/>
  <c r="S833" i="7"/>
  <c r="T833" i="7"/>
  <c r="R833" i="7"/>
  <c r="Q833" i="7"/>
  <c r="U833" i="7"/>
  <c r="K833" i="7"/>
  <c r="O833" i="7"/>
  <c r="L833" i="7"/>
  <c r="M833" i="7"/>
  <c r="N833" i="7"/>
  <c r="J833" i="7"/>
  <c r="P833" i="7"/>
  <c r="K832" i="7"/>
  <c r="O832" i="7"/>
  <c r="L832" i="7"/>
  <c r="N832" i="7"/>
  <c r="M832" i="7"/>
  <c r="S832" i="7"/>
  <c r="T832" i="7"/>
  <c r="Q832" i="7"/>
  <c r="U832" i="7"/>
  <c r="R832" i="7"/>
  <c r="J832" i="7"/>
  <c r="P832" i="7"/>
  <c r="S831" i="7"/>
  <c r="T831" i="7"/>
  <c r="Q831" i="7"/>
  <c r="U831" i="7"/>
  <c r="R831" i="7"/>
  <c r="K831" i="7"/>
  <c r="O831" i="7"/>
  <c r="L831" i="7"/>
  <c r="M831" i="7"/>
  <c r="N831" i="7"/>
  <c r="J831" i="7"/>
  <c r="P831" i="7"/>
  <c r="K830" i="7"/>
  <c r="O830" i="7"/>
  <c r="M830" i="7"/>
  <c r="N830" i="7"/>
  <c r="L830" i="7"/>
  <c r="J830" i="7"/>
  <c r="S830" i="7"/>
  <c r="T830" i="7"/>
  <c r="Q830" i="7"/>
  <c r="U830" i="7"/>
  <c r="R830" i="7"/>
  <c r="P830" i="7"/>
  <c r="S829" i="7"/>
  <c r="T829" i="7"/>
  <c r="Q829" i="7"/>
  <c r="U829" i="7"/>
  <c r="R829" i="7"/>
  <c r="K829" i="7"/>
  <c r="O829" i="7"/>
  <c r="N829" i="7"/>
  <c r="L829" i="7"/>
  <c r="M829" i="7"/>
  <c r="J829" i="7"/>
  <c r="P829" i="7"/>
  <c r="T828" i="7"/>
  <c r="R828" i="7"/>
  <c r="Q828" i="7"/>
  <c r="U828" i="7"/>
  <c r="S828" i="7"/>
  <c r="L828" i="7"/>
  <c r="O828" i="7"/>
  <c r="M828" i="7"/>
  <c r="N828" i="7"/>
  <c r="K828" i="7"/>
  <c r="J828" i="7"/>
  <c r="P828" i="7"/>
  <c r="Q827" i="7"/>
  <c r="U827" i="7"/>
  <c r="R827" i="7"/>
  <c r="S827" i="7"/>
  <c r="T827" i="7"/>
  <c r="P827" i="7"/>
  <c r="M827" i="7"/>
  <c r="N827" i="7"/>
  <c r="K827" i="7"/>
  <c r="O827" i="7"/>
  <c r="L827" i="7"/>
  <c r="J827" i="7"/>
  <c r="S826" i="7"/>
  <c r="T826" i="7"/>
  <c r="Q826" i="7"/>
  <c r="U826" i="7"/>
  <c r="R826" i="7"/>
  <c r="K826" i="7"/>
  <c r="O826" i="7"/>
  <c r="N826" i="7"/>
  <c r="L826" i="7"/>
  <c r="M826" i="7"/>
  <c r="P826" i="7"/>
  <c r="J826" i="7"/>
  <c r="T731" i="7"/>
  <c r="R745" i="7"/>
  <c r="N745" i="7"/>
  <c r="R761" i="7"/>
  <c r="K763" i="7"/>
  <c r="S782" i="7"/>
  <c r="J823" i="7"/>
  <c r="R731" i="7"/>
  <c r="Q761" i="7"/>
  <c r="S761" i="7"/>
  <c r="N823" i="7"/>
  <c r="L823" i="7"/>
  <c r="T757" i="7"/>
  <c r="R782" i="7"/>
  <c r="K810" i="7"/>
  <c r="O808" i="7"/>
  <c r="N811" i="7"/>
  <c r="R809" i="7"/>
  <c r="S811" i="7"/>
  <c r="S809" i="7"/>
  <c r="Q808" i="7"/>
  <c r="T809" i="7"/>
  <c r="L811" i="7"/>
  <c r="Q809" i="7"/>
  <c r="P809" i="7"/>
  <c r="O809" i="7"/>
  <c r="J808" i="7"/>
  <c r="R808" i="7"/>
  <c r="Q810" i="7"/>
  <c r="U808" i="7"/>
  <c r="T811" i="7"/>
  <c r="L809" i="7"/>
  <c r="M811" i="7"/>
  <c r="M809" i="7"/>
  <c r="K811" i="7"/>
  <c r="T794" i="7"/>
  <c r="N810" i="7"/>
  <c r="S810" i="7"/>
  <c r="P794" i="7"/>
  <c r="J810" i="7"/>
  <c r="P808" i="7"/>
  <c r="L808" i="7"/>
  <c r="J799" i="7"/>
  <c r="Q794" i="7"/>
  <c r="O811" i="7"/>
  <c r="O810" i="7"/>
  <c r="R810" i="7"/>
  <c r="S808" i="7"/>
  <c r="Q811" i="7"/>
  <c r="T810" i="7"/>
  <c r="M810" i="7"/>
  <c r="P810" i="7"/>
  <c r="U794" i="7"/>
  <c r="N808" i="7"/>
  <c r="T753" i="7"/>
  <c r="Q753" i="7"/>
  <c r="L774" i="7"/>
  <c r="N799" i="7"/>
  <c r="U811" i="7"/>
  <c r="R794" i="7"/>
  <c r="M808" i="7"/>
  <c r="N809" i="7"/>
  <c r="R811" i="7"/>
  <c r="K809" i="7"/>
  <c r="N822" i="7"/>
  <c r="O822" i="7"/>
  <c r="K822" i="7"/>
  <c r="L822" i="7"/>
  <c r="M822" i="7"/>
  <c r="R822" i="7"/>
  <c r="T822" i="7"/>
  <c r="S822" i="7"/>
  <c r="Q822" i="7"/>
  <c r="U822" i="7"/>
  <c r="P822" i="7"/>
  <c r="J822" i="7"/>
  <c r="N821" i="7"/>
  <c r="K821" i="7"/>
  <c r="O821" i="7"/>
  <c r="M821" i="7"/>
  <c r="L821" i="7"/>
  <c r="J821" i="7"/>
  <c r="R821" i="7"/>
  <c r="S821" i="7"/>
  <c r="Q821" i="7"/>
  <c r="U821" i="7"/>
  <c r="T821" i="7"/>
  <c r="R820" i="7"/>
  <c r="T820" i="7"/>
  <c r="Q820" i="7"/>
  <c r="U820" i="7"/>
  <c r="S820" i="7"/>
  <c r="N820" i="7"/>
  <c r="K820" i="7"/>
  <c r="L820" i="7"/>
  <c r="M820" i="7"/>
  <c r="O820" i="7"/>
  <c r="P820" i="7"/>
  <c r="J820" i="7"/>
  <c r="R819" i="7"/>
  <c r="Q819" i="7"/>
  <c r="S819" i="7"/>
  <c r="U819" i="7"/>
  <c r="T819" i="7"/>
  <c r="P819" i="7"/>
  <c r="N819" i="7"/>
  <c r="K819" i="7"/>
  <c r="O819" i="7"/>
  <c r="L819" i="7"/>
  <c r="M819" i="7"/>
  <c r="J819" i="7"/>
  <c r="R818" i="7"/>
  <c r="Q818" i="7"/>
  <c r="S818" i="7"/>
  <c r="U818" i="7"/>
  <c r="T818" i="7"/>
  <c r="N818" i="7"/>
  <c r="K818" i="7"/>
  <c r="O818" i="7"/>
  <c r="L818" i="7"/>
  <c r="M818" i="7"/>
  <c r="P818" i="7"/>
  <c r="J818" i="7"/>
  <c r="Q817" i="7"/>
  <c r="U817" i="7"/>
  <c r="R817" i="7"/>
  <c r="S817" i="7"/>
  <c r="T817" i="7"/>
  <c r="L817" i="7"/>
  <c r="M817" i="7"/>
  <c r="N817" i="7"/>
  <c r="K817" i="7"/>
  <c r="O817" i="7"/>
  <c r="P817" i="7"/>
  <c r="J817" i="7"/>
  <c r="L816" i="7"/>
  <c r="N816" i="7"/>
  <c r="K816" i="7"/>
  <c r="M816" i="7"/>
  <c r="O816" i="7"/>
  <c r="J816" i="7"/>
  <c r="T816" i="7"/>
  <c r="Q816" i="7"/>
  <c r="U816" i="7"/>
  <c r="R816" i="7"/>
  <c r="S816" i="7"/>
  <c r="P816" i="7"/>
  <c r="M815" i="7"/>
  <c r="N815" i="7"/>
  <c r="K815" i="7"/>
  <c r="O815" i="7"/>
  <c r="L815" i="7"/>
  <c r="Q815" i="7"/>
  <c r="U815" i="7"/>
  <c r="R815" i="7"/>
  <c r="T815" i="7"/>
  <c r="S815" i="7"/>
  <c r="J815" i="7"/>
  <c r="P815" i="7"/>
  <c r="M814" i="7"/>
  <c r="J814" i="7"/>
  <c r="K814" i="7"/>
  <c r="O814" i="7"/>
  <c r="L814" i="7"/>
  <c r="Q814" i="7"/>
  <c r="U814" i="7"/>
  <c r="R814" i="7"/>
  <c r="S814" i="7"/>
  <c r="P814" i="7"/>
  <c r="T814" i="7"/>
  <c r="N814" i="7"/>
  <c r="R813" i="7"/>
  <c r="U813" i="7"/>
  <c r="S813" i="7"/>
  <c r="P813" i="7"/>
  <c r="Q813" i="7"/>
  <c r="J813" i="7"/>
  <c r="K813" i="7"/>
  <c r="O813" i="7"/>
  <c r="L813" i="7"/>
  <c r="M813" i="7"/>
  <c r="T813" i="7"/>
  <c r="N813" i="7"/>
  <c r="R812" i="7"/>
  <c r="Q812" i="7"/>
  <c r="S812" i="7"/>
  <c r="T812" i="7"/>
  <c r="U812" i="7"/>
  <c r="N812" i="7"/>
  <c r="K812" i="7"/>
  <c r="O812" i="7"/>
  <c r="M812" i="7"/>
  <c r="L812" i="7"/>
  <c r="P812" i="7"/>
  <c r="J812" i="7"/>
  <c r="M807" i="7"/>
  <c r="N807" i="7"/>
  <c r="K807" i="7"/>
  <c r="O807" i="7"/>
  <c r="L807" i="7"/>
  <c r="Q807" i="7"/>
  <c r="U807" i="7"/>
  <c r="R807" i="7"/>
  <c r="S807" i="7"/>
  <c r="T807" i="7"/>
  <c r="J807" i="7"/>
  <c r="M806" i="7"/>
  <c r="N806" i="7"/>
  <c r="K806" i="7"/>
  <c r="O806" i="7"/>
  <c r="L806" i="7"/>
  <c r="Q806" i="7"/>
  <c r="U806" i="7"/>
  <c r="R806" i="7"/>
  <c r="S806" i="7"/>
  <c r="T806" i="7"/>
  <c r="J806" i="7"/>
  <c r="Q805" i="7"/>
  <c r="U805" i="7"/>
  <c r="R805" i="7"/>
  <c r="S805" i="7"/>
  <c r="T805" i="7"/>
  <c r="M805" i="7"/>
  <c r="N805" i="7"/>
  <c r="K805" i="7"/>
  <c r="O805" i="7"/>
  <c r="L805" i="7"/>
  <c r="P805" i="7"/>
  <c r="J805" i="7"/>
  <c r="Q804" i="7"/>
  <c r="U804" i="7"/>
  <c r="R804" i="7"/>
  <c r="S804" i="7"/>
  <c r="T804" i="7"/>
  <c r="M804" i="7"/>
  <c r="N804" i="7"/>
  <c r="K804" i="7"/>
  <c r="O804" i="7"/>
  <c r="L804" i="7"/>
  <c r="P804" i="7"/>
  <c r="J804" i="7"/>
  <c r="Q803" i="7"/>
  <c r="U803" i="7"/>
  <c r="R803" i="7"/>
  <c r="S803" i="7"/>
  <c r="T803" i="7"/>
  <c r="P803" i="7"/>
  <c r="M803" i="7"/>
  <c r="N803" i="7"/>
  <c r="L803" i="7"/>
  <c r="K803" i="7"/>
  <c r="O803" i="7"/>
  <c r="J803" i="7"/>
  <c r="Q802" i="7"/>
  <c r="U802" i="7"/>
  <c r="R802" i="7"/>
  <c r="S802" i="7"/>
  <c r="T802" i="7"/>
  <c r="P802" i="7"/>
  <c r="M802" i="7"/>
  <c r="N802" i="7"/>
  <c r="K802" i="7"/>
  <c r="O802" i="7"/>
  <c r="L802" i="7"/>
  <c r="J802" i="7"/>
  <c r="L801" i="7"/>
  <c r="O801" i="7"/>
  <c r="M801" i="7"/>
  <c r="N801" i="7"/>
  <c r="K801" i="7"/>
  <c r="T801" i="7"/>
  <c r="Q801" i="7"/>
  <c r="U801" i="7"/>
  <c r="R801" i="7"/>
  <c r="S801" i="7"/>
  <c r="J801" i="7"/>
  <c r="P801" i="7"/>
  <c r="T800" i="7"/>
  <c r="Q800" i="7"/>
  <c r="U800" i="7"/>
  <c r="R800" i="7"/>
  <c r="S800" i="7"/>
  <c r="L800" i="7"/>
  <c r="M800" i="7"/>
  <c r="N800" i="7"/>
  <c r="K800" i="7"/>
  <c r="O800" i="7"/>
  <c r="J800" i="7"/>
  <c r="P800" i="7"/>
  <c r="Q799" i="7"/>
  <c r="P799" i="7"/>
  <c r="T799" i="7"/>
  <c r="K799" i="7"/>
  <c r="U799" i="7"/>
  <c r="M799" i="7"/>
  <c r="R799" i="7"/>
  <c r="O799" i="7"/>
  <c r="K798" i="7"/>
  <c r="O798" i="7"/>
  <c r="N798" i="7"/>
  <c r="L798" i="7"/>
  <c r="M798" i="7"/>
  <c r="S798" i="7"/>
  <c r="R798" i="7"/>
  <c r="T798" i="7"/>
  <c r="Q798" i="7"/>
  <c r="U798" i="7"/>
  <c r="J798" i="7"/>
  <c r="P798" i="7"/>
  <c r="S797" i="7"/>
  <c r="T797" i="7"/>
  <c r="Q797" i="7"/>
  <c r="U797" i="7"/>
  <c r="R797" i="7"/>
  <c r="P797" i="7"/>
  <c r="K797" i="7"/>
  <c r="O797" i="7"/>
  <c r="L797" i="7"/>
  <c r="M797" i="7"/>
  <c r="N797" i="7"/>
  <c r="J797" i="7"/>
  <c r="S796" i="7"/>
  <c r="U796" i="7"/>
  <c r="T796" i="7"/>
  <c r="Q796" i="7"/>
  <c r="R796" i="7"/>
  <c r="K796" i="7"/>
  <c r="O796" i="7"/>
  <c r="M796" i="7"/>
  <c r="L796" i="7"/>
  <c r="N796" i="7"/>
  <c r="P796" i="7"/>
  <c r="J796" i="7"/>
  <c r="S795" i="7"/>
  <c r="T795" i="7"/>
  <c r="Q795" i="7"/>
  <c r="U795" i="7"/>
  <c r="R795" i="7"/>
  <c r="K795" i="7"/>
  <c r="O795" i="7"/>
  <c r="L795" i="7"/>
  <c r="N795" i="7"/>
  <c r="M795" i="7"/>
  <c r="Q729" i="7"/>
  <c r="T745" i="7"/>
  <c r="S745" i="7"/>
  <c r="U763" i="7"/>
  <c r="M774" i="7"/>
  <c r="T763" i="7"/>
  <c r="M760" i="7"/>
  <c r="T767" i="7"/>
  <c r="K766" i="7"/>
  <c r="U729" i="7"/>
  <c r="M752" i="7"/>
  <c r="S716" i="7"/>
  <c r="T734" i="7"/>
  <c r="U734" i="7"/>
  <c r="M747" i="7"/>
  <c r="T777" i="7"/>
  <c r="T717" i="7"/>
  <c r="N734" i="7"/>
  <c r="U766" i="7"/>
  <c r="L730" i="7"/>
  <c r="S734" i="7"/>
  <c r="U753" i="7"/>
  <c r="S753" i="7"/>
  <c r="K773" i="7"/>
  <c r="O765" i="7"/>
  <c r="L767" i="7"/>
  <c r="R766" i="7"/>
  <c r="Q766" i="7"/>
  <c r="K779" i="7"/>
  <c r="O781" i="7"/>
  <c r="M777" i="7"/>
  <c r="O791" i="7"/>
  <c r="P789" i="7"/>
  <c r="M788" i="7"/>
  <c r="Q789" i="7"/>
  <c r="T756" i="7"/>
  <c r="Q787" i="7"/>
  <c r="P790" i="7"/>
  <c r="Q790" i="7"/>
  <c r="T789" i="7"/>
  <c r="L752" i="7"/>
  <c r="U752" i="7"/>
  <c r="Q779" i="7"/>
  <c r="K781" i="7"/>
  <c r="Q780" i="7"/>
  <c r="U779" i="7"/>
  <c r="L782" i="7"/>
  <c r="T787" i="7"/>
  <c r="T790" i="7"/>
  <c r="L791" i="7"/>
  <c r="U787" i="7"/>
  <c r="M791" i="7"/>
  <c r="U789" i="7"/>
  <c r="L788" i="7"/>
  <c r="U790" i="7"/>
  <c r="P787" i="7"/>
  <c r="N731" i="7"/>
  <c r="O730" i="7"/>
  <c r="N732" i="7"/>
  <c r="O754" i="7"/>
  <c r="O752" i="7"/>
  <c r="Q759" i="7"/>
  <c r="O764" i="7"/>
  <c r="M766" i="7"/>
  <c r="L766" i="7"/>
  <c r="S760" i="7"/>
  <c r="N767" i="7"/>
  <c r="R759" i="7"/>
  <c r="Q783" i="7"/>
  <c r="K791" i="7"/>
  <c r="U791" i="7"/>
  <c r="J788" i="7"/>
  <c r="R787" i="7"/>
  <c r="N787" i="7"/>
  <c r="J789" i="7"/>
  <c r="R790" i="7"/>
  <c r="K788" i="7"/>
  <c r="S788" i="7"/>
  <c r="J791" i="7"/>
  <c r="R791" i="7"/>
  <c r="K789" i="7"/>
  <c r="S789" i="7"/>
  <c r="O787" i="7"/>
  <c r="M734" i="7"/>
  <c r="S756" i="7"/>
  <c r="M765" i="7"/>
  <c r="S783" i="7"/>
  <c r="R783" i="7"/>
  <c r="Q791" i="7"/>
  <c r="P788" i="7"/>
  <c r="L787" i="7"/>
  <c r="L790" i="7"/>
  <c r="Q788" i="7"/>
  <c r="P791" i="7"/>
  <c r="T791" i="7"/>
  <c r="M789" i="7"/>
  <c r="N754" i="7"/>
  <c r="Q752" i="7"/>
  <c r="O766" i="7"/>
  <c r="R781" i="7"/>
  <c r="U782" i="7"/>
  <c r="O788" i="7"/>
  <c r="K787" i="7"/>
  <c r="O789" i="7"/>
  <c r="J790" i="7"/>
  <c r="N790" i="7"/>
  <c r="R788" i="7"/>
  <c r="K790" i="7"/>
  <c r="O790" i="7"/>
  <c r="N789" i="7"/>
  <c r="J787" i="7"/>
  <c r="U788" i="7"/>
  <c r="K793" i="7"/>
  <c r="P792" i="7"/>
  <c r="J786" i="7"/>
  <c r="P786" i="7"/>
  <c r="M786" i="7"/>
  <c r="R767" i="7"/>
  <c r="Q758" i="7"/>
  <c r="N762" i="7"/>
  <c r="J792" i="7"/>
  <c r="K792" i="7"/>
  <c r="Q775" i="7"/>
  <c r="P793" i="7"/>
  <c r="Q793" i="7"/>
  <c r="M793" i="7"/>
  <c r="O762" i="7"/>
  <c r="T775" i="7"/>
  <c r="S793" i="7"/>
  <c r="T716" i="7"/>
  <c r="M750" i="7"/>
  <c r="R774" i="7"/>
  <c r="T758" i="7"/>
  <c r="U767" i="7"/>
  <c r="K762" i="7"/>
  <c r="O776" i="7"/>
  <c r="Q781" i="7"/>
  <c r="M782" i="7"/>
  <c r="Q784" i="7"/>
  <c r="R792" i="7"/>
  <c r="J793" i="7"/>
  <c r="U793" i="7"/>
  <c r="M792" i="7"/>
  <c r="R716" i="7"/>
  <c r="R730" i="7"/>
  <c r="S748" i="7"/>
  <c r="U754" i="7"/>
  <c r="U774" i="7"/>
  <c r="N758" i="7"/>
  <c r="L764" i="7"/>
  <c r="Q767" i="7"/>
  <c r="L792" i="7"/>
  <c r="L793" i="7"/>
  <c r="T793" i="7"/>
  <c r="O793" i="7"/>
  <c r="S792" i="7"/>
  <c r="P716" i="7"/>
  <c r="L725" i="7"/>
  <c r="M732" i="7"/>
  <c r="T750" i="7"/>
  <c r="R752" i="7"/>
  <c r="Q770" i="7"/>
  <c r="O774" i="7"/>
  <c r="M756" i="7"/>
  <c r="N763" i="7"/>
  <c r="L765" i="7"/>
  <c r="T773" i="7"/>
  <c r="K767" i="7"/>
  <c r="N766" i="7"/>
  <c r="S780" i="7"/>
  <c r="M781" i="7"/>
  <c r="Q782" i="7"/>
  <c r="O782" i="7"/>
  <c r="T786" i="7"/>
  <c r="Q786" i="7"/>
  <c r="P782" i="7"/>
  <c r="U792" i="7"/>
  <c r="Q716" i="7"/>
  <c r="N750" i="7"/>
  <c r="K750" i="7"/>
  <c r="U758" i="7"/>
  <c r="K782" i="7"/>
  <c r="J782" i="7"/>
  <c r="N792" i="7"/>
  <c r="Q730" i="7"/>
  <c r="L750" i="7"/>
  <c r="Q773" i="7"/>
  <c r="O758" i="7"/>
  <c r="L762" i="7"/>
  <c r="P759" i="7"/>
  <c r="T761" i="7"/>
  <c r="N784" i="7"/>
  <c r="T792" i="7"/>
  <c r="K785" i="7"/>
  <c r="P785" i="7"/>
  <c r="N785" i="7"/>
  <c r="M785" i="7"/>
  <c r="T784" i="7"/>
  <c r="K784" i="7"/>
  <c r="S784" i="7"/>
  <c r="O784" i="7"/>
  <c r="L784" i="7"/>
  <c r="U784" i="7"/>
  <c r="M784" i="7"/>
  <c r="R784" i="7"/>
  <c r="T783" i="7"/>
  <c r="P783" i="7"/>
  <c r="N783" i="7"/>
  <c r="J783" i="7"/>
  <c r="M783" i="7"/>
  <c r="S765" i="7"/>
  <c r="U735" i="7"/>
  <c r="U733" i="7"/>
  <c r="L731" i="7"/>
  <c r="U749" i="7"/>
  <c r="R754" i="7"/>
  <c r="K761" i="7"/>
  <c r="U764" i="7"/>
  <c r="R762" i="7"/>
  <c r="N757" i="7"/>
  <c r="K764" i="7"/>
  <c r="N761" i="7"/>
  <c r="P780" i="7"/>
  <c r="S779" i="7"/>
  <c r="T785" i="7"/>
  <c r="Q785" i="7"/>
  <c r="U785" i="7"/>
  <c r="S786" i="7"/>
  <c r="L785" i="7"/>
  <c r="N717" i="7"/>
  <c r="Q725" i="7"/>
  <c r="O729" i="7"/>
  <c r="K752" i="7"/>
  <c r="N752" i="7"/>
  <c r="U765" i="7"/>
  <c r="S757" i="7"/>
  <c r="Q764" i="7"/>
  <c r="R765" i="7"/>
  <c r="M761" i="7"/>
  <c r="T762" i="7"/>
  <c r="U770" i="7"/>
  <c r="U780" i="7"/>
  <c r="K783" i="7"/>
  <c r="N786" i="7"/>
  <c r="K786" i="7"/>
  <c r="O785" i="7"/>
  <c r="R785" i="7"/>
  <c r="S749" i="7"/>
  <c r="M753" i="7"/>
  <c r="M757" i="7"/>
  <c r="Q765" i="7"/>
  <c r="J760" i="7"/>
  <c r="U759" i="7"/>
  <c r="U776" i="7"/>
  <c r="S775" i="7"/>
  <c r="P775" i="7"/>
  <c r="O786" i="7"/>
  <c r="T702" i="7"/>
  <c r="T725" i="7"/>
  <c r="R749" i="7"/>
  <c r="U762" i="7"/>
  <c r="N764" i="7"/>
  <c r="L783" i="7"/>
  <c r="U786" i="7"/>
  <c r="R720" i="7"/>
  <c r="T754" i="7"/>
  <c r="L753" i="7"/>
  <c r="M764" i="7"/>
  <c r="R779" i="7"/>
  <c r="T780" i="7"/>
  <c r="T779" i="7"/>
  <c r="M731" i="7"/>
  <c r="T732" i="7"/>
  <c r="O734" i="7"/>
  <c r="Q749" i="7"/>
  <c r="R750" i="7"/>
  <c r="R753" i="7"/>
  <c r="O753" i="7"/>
  <c r="K760" i="7"/>
  <c r="O763" i="7"/>
  <c r="L760" i="7"/>
  <c r="T772" i="7"/>
  <c r="O767" i="7"/>
  <c r="S759" i="7"/>
  <c r="P757" i="7"/>
  <c r="N760" i="7"/>
  <c r="Q762" i="7"/>
  <c r="S764" i="7"/>
  <c r="T766" i="7"/>
  <c r="P770" i="7"/>
  <c r="Q777" i="7"/>
  <c r="L781" i="7"/>
  <c r="N780" i="7"/>
  <c r="S777" i="7"/>
  <c r="N779" i="7"/>
  <c r="T781" i="7"/>
  <c r="L776" i="7"/>
  <c r="K778" i="7"/>
  <c r="O775" i="7"/>
  <c r="L780" i="7"/>
  <c r="J777" i="7"/>
  <c r="L777" i="7"/>
  <c r="M778" i="7"/>
  <c r="T778" i="7"/>
  <c r="S750" i="7"/>
  <c r="Q750" i="7"/>
  <c r="K758" i="7"/>
  <c r="R776" i="7"/>
  <c r="J775" i="7"/>
  <c r="K780" i="7"/>
  <c r="L778" i="7"/>
  <c r="N781" i="7"/>
  <c r="K775" i="7"/>
  <c r="O779" i="7"/>
  <c r="R777" i="7"/>
  <c r="S778" i="7"/>
  <c r="N778" i="7"/>
  <c r="K759" i="7"/>
  <c r="N772" i="7"/>
  <c r="P758" i="7"/>
  <c r="N773" i="7"/>
  <c r="M773" i="7"/>
  <c r="P760" i="7"/>
  <c r="T765" i="7"/>
  <c r="M780" i="7"/>
  <c r="P776" i="7"/>
  <c r="P778" i="7"/>
  <c r="O780" i="7"/>
  <c r="M775" i="7"/>
  <c r="R778" i="7"/>
  <c r="M779" i="7"/>
  <c r="U778" i="7"/>
  <c r="U777" i="7"/>
  <c r="L775" i="7"/>
  <c r="M776" i="7"/>
  <c r="T776" i="7"/>
  <c r="Q776" i="7"/>
  <c r="L749" i="7"/>
  <c r="L747" i="7"/>
  <c r="N747" i="7"/>
  <c r="Q754" i="7"/>
  <c r="S754" i="7"/>
  <c r="P771" i="7"/>
  <c r="N756" i="7"/>
  <c r="M772" i="7"/>
  <c r="T770" i="7"/>
  <c r="N765" i="7"/>
  <c r="R770" i="7"/>
  <c r="J765" i="7"/>
  <c r="K777" i="7"/>
  <c r="L779" i="7"/>
  <c r="J776" i="7"/>
  <c r="J778" i="7"/>
  <c r="N777" i="7"/>
  <c r="U775" i="7"/>
  <c r="S781" i="7"/>
  <c r="N776" i="7"/>
  <c r="S774" i="7"/>
  <c r="P774" i="7"/>
  <c r="U771" i="7"/>
  <c r="O769" i="7"/>
  <c r="S772" i="7"/>
  <c r="M771" i="7"/>
  <c r="J772" i="7"/>
  <c r="J758" i="7"/>
  <c r="K768" i="7"/>
  <c r="U772" i="7"/>
  <c r="U756" i="7"/>
  <c r="R773" i="7"/>
  <c r="L768" i="7"/>
  <c r="S758" i="7"/>
  <c r="P773" i="7"/>
  <c r="P761" i="7"/>
  <c r="T764" i="7"/>
  <c r="K757" i="7"/>
  <c r="O773" i="7"/>
  <c r="L770" i="7"/>
  <c r="R757" i="7"/>
  <c r="L763" i="7"/>
  <c r="M762" i="7"/>
  <c r="M768" i="7"/>
  <c r="P764" i="7"/>
  <c r="N771" i="7"/>
  <c r="N768" i="7"/>
  <c r="U768" i="7"/>
  <c r="L771" i="7"/>
  <c r="M759" i="7"/>
  <c r="Q768" i="7"/>
  <c r="O772" i="7"/>
  <c r="O756" i="7"/>
  <c r="R772" i="7"/>
  <c r="M758" i="7"/>
  <c r="Q756" i="7"/>
  <c r="O759" i="7"/>
  <c r="L757" i="7"/>
  <c r="R763" i="7"/>
  <c r="S762" i="7"/>
  <c r="S768" i="7"/>
  <c r="T774" i="7"/>
  <c r="T769" i="7"/>
  <c r="P755" i="7"/>
  <c r="S747" i="7"/>
  <c r="S752" i="7"/>
  <c r="T752" i="7"/>
  <c r="N753" i="7"/>
  <c r="K753" i="7"/>
  <c r="J771" i="7"/>
  <c r="P769" i="7"/>
  <c r="J759" i="7"/>
  <c r="O768" i="7"/>
  <c r="R771" i="7"/>
  <c r="J756" i="7"/>
  <c r="J757" i="7"/>
  <c r="K771" i="7"/>
  <c r="Q769" i="7"/>
  <c r="U757" i="7"/>
  <c r="L772" i="7"/>
  <c r="S773" i="7"/>
  <c r="M763" i="7"/>
  <c r="J773" i="7"/>
  <c r="J761" i="7"/>
  <c r="J767" i="7"/>
  <c r="N770" i="7"/>
  <c r="Q772" i="7"/>
  <c r="K756" i="7"/>
  <c r="O770" i="7"/>
  <c r="R756" i="7"/>
  <c r="M770" i="7"/>
  <c r="S767" i="7"/>
  <c r="S769" i="7"/>
  <c r="J770" i="7"/>
  <c r="N774" i="7"/>
  <c r="N769" i="7"/>
  <c r="O749" i="7"/>
  <c r="J769" i="7"/>
  <c r="U769" i="7"/>
  <c r="S771" i="7"/>
  <c r="P763" i="7"/>
  <c r="Q771" i="7"/>
  <c r="K769" i="7"/>
  <c r="R768" i="7"/>
  <c r="S763" i="7"/>
  <c r="O761" i="7"/>
  <c r="M769" i="7"/>
  <c r="T768" i="7"/>
  <c r="N759" i="7"/>
  <c r="M724" i="7"/>
  <c r="Q751" i="7"/>
  <c r="T748" i="7"/>
  <c r="P749" i="7"/>
  <c r="S755" i="7"/>
  <c r="K746" i="7"/>
  <c r="T755" i="7"/>
  <c r="M749" i="7"/>
  <c r="T747" i="7"/>
  <c r="J747" i="7"/>
  <c r="U723" i="7"/>
  <c r="O721" i="7"/>
  <c r="O735" i="7"/>
  <c r="K749" i="7"/>
  <c r="M751" i="7"/>
  <c r="J755" i="7"/>
  <c r="R747" i="7"/>
  <c r="O751" i="7"/>
  <c r="O750" i="7"/>
  <c r="R746" i="7"/>
  <c r="U747" i="7"/>
  <c r="Q747" i="7"/>
  <c r="L748" i="7"/>
  <c r="U755" i="7"/>
  <c r="Q755" i="7"/>
  <c r="S723" i="7"/>
  <c r="S751" i="7"/>
  <c r="U750" i="7"/>
  <c r="L754" i="7"/>
  <c r="K747" i="7"/>
  <c r="O755" i="7"/>
  <c r="K755" i="7"/>
  <c r="P733" i="7"/>
  <c r="M748" i="7"/>
  <c r="J748" i="7"/>
  <c r="K751" i="7"/>
  <c r="N748" i="7"/>
  <c r="Q746" i="7"/>
  <c r="M746" i="7"/>
  <c r="N755" i="7"/>
  <c r="T751" i="7"/>
  <c r="Q748" i="7"/>
  <c r="S746" i="7"/>
  <c r="K754" i="7"/>
  <c r="M754" i="7"/>
  <c r="N751" i="7"/>
  <c r="K748" i="7"/>
  <c r="M755" i="7"/>
  <c r="Q694" i="7"/>
  <c r="J718" i="7"/>
  <c r="J746" i="7"/>
  <c r="R751" i="7"/>
  <c r="U748" i="7"/>
  <c r="P751" i="7"/>
  <c r="U746" i="7"/>
  <c r="N749" i="7"/>
  <c r="T746" i="7"/>
  <c r="Q723" i="7"/>
  <c r="K725" i="7"/>
  <c r="U731" i="7"/>
  <c r="L751" i="7"/>
  <c r="O746" i="7"/>
  <c r="L746" i="7"/>
  <c r="R748" i="7"/>
  <c r="J732" i="7"/>
  <c r="L732" i="7"/>
  <c r="P734" i="7"/>
  <c r="K731" i="7"/>
  <c r="S741" i="7"/>
  <c r="S737" i="7"/>
  <c r="T736" i="7"/>
  <c r="O736" i="7"/>
  <c r="J739" i="7"/>
  <c r="Q739" i="7"/>
  <c r="R739" i="7"/>
  <c r="S740" i="7"/>
  <c r="T740" i="7"/>
  <c r="T737" i="7"/>
  <c r="U744" i="7"/>
  <c r="P736" i="7"/>
  <c r="K736" i="7"/>
  <c r="L741" i="7"/>
  <c r="S742" i="7"/>
  <c r="U742" i="7"/>
  <c r="J744" i="7"/>
  <c r="Q740" i="7"/>
  <c r="L740" i="7"/>
  <c r="L737" i="7"/>
  <c r="S743" i="7"/>
  <c r="N743" i="7"/>
  <c r="O743" i="7"/>
  <c r="K742" i="7"/>
  <c r="J729" i="7"/>
  <c r="Q731" i="7"/>
  <c r="M741" i="7"/>
  <c r="M737" i="7"/>
  <c r="N736" i="7"/>
  <c r="U736" i="7"/>
  <c r="P739" i="7"/>
  <c r="K739" i="7"/>
  <c r="L739" i="7"/>
  <c r="M740" i="7"/>
  <c r="N740" i="7"/>
  <c r="N737" i="7"/>
  <c r="O744" i="7"/>
  <c r="J736" i="7"/>
  <c r="Q736" i="7"/>
  <c r="R741" i="7"/>
  <c r="M742" i="7"/>
  <c r="O742" i="7"/>
  <c r="P744" i="7"/>
  <c r="K740" i="7"/>
  <c r="R740" i="7"/>
  <c r="R737" i="7"/>
  <c r="M743" i="7"/>
  <c r="T743" i="7"/>
  <c r="U743" i="7"/>
  <c r="Q742" i="7"/>
  <c r="P729" i="7"/>
  <c r="N729" i="7"/>
  <c r="S736" i="7"/>
  <c r="T741" i="7"/>
  <c r="U741" i="7"/>
  <c r="O737" i="7"/>
  <c r="J743" i="7"/>
  <c r="K743" i="7"/>
  <c r="R743" i="7"/>
  <c r="M744" i="7"/>
  <c r="N744" i="7"/>
  <c r="U740" i="7"/>
  <c r="P741" i="7"/>
  <c r="K741" i="7"/>
  <c r="K737" i="7"/>
  <c r="L736" i="7"/>
  <c r="T742" i="7"/>
  <c r="P737" i="7"/>
  <c r="Q744" i="7"/>
  <c r="R744" i="7"/>
  <c r="M739" i="7"/>
  <c r="N739" i="7"/>
  <c r="P742" i="7"/>
  <c r="L742" i="7"/>
  <c r="J735" i="7"/>
  <c r="Q733" i="7"/>
  <c r="K734" i="7"/>
  <c r="N741" i="7"/>
  <c r="O741" i="7"/>
  <c r="U737" i="7"/>
  <c r="P743" i="7"/>
  <c r="S744" i="7"/>
  <c r="O740" i="7"/>
  <c r="N742" i="7"/>
  <c r="K744" i="7"/>
  <c r="S739" i="7"/>
  <c r="T739" i="7"/>
  <c r="M738" i="7"/>
  <c r="N738" i="7"/>
  <c r="K738" i="7"/>
  <c r="O738" i="7"/>
  <c r="L738" i="7"/>
  <c r="R738" i="7"/>
  <c r="S738" i="7"/>
  <c r="T738" i="7"/>
  <c r="Q738" i="7"/>
  <c r="U738" i="7"/>
  <c r="P738" i="7"/>
  <c r="J738" i="7"/>
  <c r="T720" i="7"/>
  <c r="R719" i="7"/>
  <c r="T721" i="7"/>
  <c r="U725" i="7"/>
  <c r="O733" i="7"/>
  <c r="T729" i="7"/>
  <c r="K728" i="7"/>
  <c r="Q735" i="7"/>
  <c r="M735" i="7"/>
  <c r="R735" i="7"/>
  <c r="N730" i="7"/>
  <c r="R733" i="7"/>
  <c r="R372" i="7"/>
  <c r="R697" i="7"/>
  <c r="Q722" i="7"/>
  <c r="Q717" i="7"/>
  <c r="S720" i="7"/>
  <c r="K718" i="7"/>
  <c r="S725" i="7"/>
  <c r="U730" i="7"/>
  <c r="K735" i="7"/>
  <c r="S732" i="7"/>
  <c r="K733" i="7"/>
  <c r="J730" i="7"/>
  <c r="S735" i="7"/>
  <c r="M733" i="7"/>
  <c r="L735" i="7"/>
  <c r="T730" i="7"/>
  <c r="L733" i="7"/>
  <c r="T679" i="7"/>
  <c r="K722" i="7"/>
  <c r="O717" i="7"/>
  <c r="Q721" i="7"/>
  <c r="M718" i="7"/>
  <c r="Q720" i="7"/>
  <c r="R725" i="7"/>
  <c r="T724" i="7"/>
  <c r="P735" i="7"/>
  <c r="K729" i="7"/>
  <c r="J733" i="7"/>
  <c r="K730" i="7"/>
  <c r="P732" i="7"/>
  <c r="P730" i="7"/>
  <c r="S729" i="7"/>
  <c r="O732" i="7"/>
  <c r="S724" i="7"/>
  <c r="Q724" i="7"/>
  <c r="M729" i="7"/>
  <c r="U732" i="7"/>
  <c r="S717" i="7"/>
  <c r="O718" i="7"/>
  <c r="L723" i="7"/>
  <c r="U726" i="7"/>
  <c r="R732" i="7"/>
  <c r="T733" i="7"/>
  <c r="U721" i="7"/>
  <c r="Q734" i="7"/>
  <c r="M717" i="7"/>
  <c r="U717" i="7"/>
  <c r="M723" i="7"/>
  <c r="J722" i="7"/>
  <c r="R717" i="7"/>
  <c r="S721" i="7"/>
  <c r="N725" i="7"/>
  <c r="J728" i="7"/>
  <c r="K727" i="7"/>
  <c r="M725" i="7"/>
  <c r="K724" i="7"/>
  <c r="U724" i="7"/>
  <c r="R728" i="7"/>
  <c r="S728" i="7"/>
  <c r="O722" i="7"/>
  <c r="M722" i="7"/>
  <c r="P728" i="7"/>
  <c r="S727" i="7"/>
  <c r="J725" i="7"/>
  <c r="J724" i="7"/>
  <c r="K717" i="7"/>
  <c r="L722" i="7"/>
  <c r="K723" i="7"/>
  <c r="R723" i="7"/>
  <c r="U728" i="7"/>
  <c r="Q728" i="7"/>
  <c r="N724" i="7"/>
  <c r="P724" i="7"/>
  <c r="U683" i="7"/>
  <c r="O719" i="7"/>
  <c r="O723" i="7"/>
  <c r="L721" i="7"/>
  <c r="L727" i="7"/>
  <c r="K726" i="7"/>
  <c r="O726" i="7"/>
  <c r="J726" i="7"/>
  <c r="L675" i="7"/>
  <c r="U719" i="7"/>
  <c r="L718" i="7"/>
  <c r="P720" i="7"/>
  <c r="K721" i="7"/>
  <c r="M721" i="7"/>
  <c r="T726" i="7"/>
  <c r="R727" i="7"/>
  <c r="Q726" i="7"/>
  <c r="S726" i="7"/>
  <c r="L728" i="7"/>
  <c r="L724" i="7"/>
  <c r="P726" i="7"/>
  <c r="L677" i="7"/>
  <c r="R718" i="7"/>
  <c r="N726" i="7"/>
  <c r="M726" i="7"/>
  <c r="M727" i="7"/>
  <c r="N677" i="7"/>
  <c r="Q719" i="7"/>
  <c r="M719" i="7"/>
  <c r="O728" i="7"/>
  <c r="P727" i="7"/>
  <c r="N727" i="7"/>
  <c r="O727" i="7"/>
  <c r="M728" i="7"/>
  <c r="P718" i="7"/>
  <c r="S719" i="7"/>
  <c r="T727" i="7"/>
  <c r="Q727" i="7"/>
  <c r="Q676" i="7"/>
  <c r="N720" i="7"/>
  <c r="L717" i="7"/>
  <c r="S718" i="7"/>
  <c r="T719" i="7"/>
  <c r="K720" i="7"/>
  <c r="L720" i="7"/>
  <c r="O720" i="7"/>
  <c r="T718" i="7"/>
  <c r="K719" i="7"/>
  <c r="R722" i="7"/>
  <c r="P722" i="7"/>
  <c r="T722" i="7"/>
  <c r="U718" i="7"/>
  <c r="L719" i="7"/>
  <c r="M720" i="7"/>
  <c r="J719" i="7"/>
  <c r="N721" i="7"/>
  <c r="R721" i="7"/>
  <c r="S722" i="7"/>
  <c r="P723" i="7"/>
  <c r="J723" i="7"/>
  <c r="R679" i="7"/>
  <c r="O683" i="7"/>
  <c r="N675" i="7"/>
  <c r="Q703" i="7"/>
  <c r="S706" i="7"/>
  <c r="T704" i="7"/>
  <c r="L709" i="7"/>
  <c r="O571" i="7"/>
  <c r="K674" i="7"/>
  <c r="U697" i="7"/>
  <c r="K708" i="7"/>
  <c r="T707" i="7"/>
  <c r="P707" i="7"/>
  <c r="M708" i="7"/>
  <c r="L703" i="7"/>
  <c r="K704" i="7"/>
  <c r="T705" i="7"/>
  <c r="R607" i="7"/>
  <c r="T697" i="7"/>
  <c r="T703" i="7"/>
  <c r="M709" i="7"/>
  <c r="U709" i="7"/>
  <c r="L704" i="7"/>
  <c r="U705" i="7"/>
  <c r="P705" i="7"/>
  <c r="S705" i="7"/>
  <c r="L707" i="7"/>
  <c r="P708" i="7"/>
  <c r="O707" i="7"/>
  <c r="U679" i="7"/>
  <c r="U685" i="7"/>
  <c r="K675" i="7"/>
  <c r="N703" i="7"/>
  <c r="K703" i="7"/>
  <c r="Q708" i="7"/>
  <c r="R703" i="7"/>
  <c r="S709" i="7"/>
  <c r="J705" i="7"/>
  <c r="N707" i="7"/>
  <c r="Q704" i="7"/>
  <c r="O709" i="7"/>
  <c r="R707" i="7"/>
  <c r="M706" i="7"/>
  <c r="J708" i="7"/>
  <c r="J707" i="7"/>
  <c r="N704" i="7"/>
  <c r="U707" i="7"/>
  <c r="R704" i="7"/>
  <c r="R709" i="7"/>
  <c r="S708" i="7"/>
  <c r="N705" i="7"/>
  <c r="O705" i="7"/>
  <c r="M705" i="7"/>
  <c r="L694" i="7"/>
  <c r="J673" i="7"/>
  <c r="T709" i="7"/>
  <c r="K709" i="7"/>
  <c r="O706" i="7"/>
  <c r="L706" i="7"/>
  <c r="P704" i="7"/>
  <c r="P703" i="7"/>
  <c r="Q707" i="7"/>
  <c r="O703" i="7"/>
  <c r="U708" i="7"/>
  <c r="M704" i="7"/>
  <c r="P706" i="7"/>
  <c r="P709" i="7"/>
  <c r="T708" i="7"/>
  <c r="Q705" i="7"/>
  <c r="U704" i="7"/>
  <c r="L705" i="7"/>
  <c r="M707" i="7"/>
  <c r="T706" i="7"/>
  <c r="Q706" i="7"/>
  <c r="L708" i="7"/>
  <c r="S703" i="7"/>
  <c r="L586" i="7"/>
  <c r="R565" i="7"/>
  <c r="S679" i="7"/>
  <c r="N709" i="7"/>
  <c r="U706" i="7"/>
  <c r="J704" i="7"/>
  <c r="J703" i="7"/>
  <c r="O708" i="7"/>
  <c r="J706" i="7"/>
  <c r="N706" i="7"/>
  <c r="N715" i="7"/>
  <c r="M715" i="7"/>
  <c r="K715" i="7"/>
  <c r="O715" i="7"/>
  <c r="L715" i="7"/>
  <c r="R715" i="7"/>
  <c r="S715" i="7"/>
  <c r="Q715" i="7"/>
  <c r="T715" i="7"/>
  <c r="U715" i="7"/>
  <c r="P715" i="7"/>
  <c r="J715" i="7"/>
  <c r="R714" i="7"/>
  <c r="S714" i="7"/>
  <c r="T714" i="7"/>
  <c r="Q714" i="7"/>
  <c r="U714" i="7"/>
  <c r="P714" i="7"/>
  <c r="N714" i="7"/>
  <c r="M714" i="7"/>
  <c r="K714" i="7"/>
  <c r="O714" i="7"/>
  <c r="L714" i="7"/>
  <c r="J714" i="7"/>
  <c r="N713" i="7"/>
  <c r="M713" i="7"/>
  <c r="K713" i="7"/>
  <c r="O713" i="7"/>
  <c r="L713" i="7"/>
  <c r="R713" i="7"/>
  <c r="U713" i="7"/>
  <c r="S713" i="7"/>
  <c r="T713" i="7"/>
  <c r="Q713" i="7"/>
  <c r="P713" i="7"/>
  <c r="J713" i="7"/>
  <c r="R712" i="7"/>
  <c r="Q712" i="7"/>
  <c r="U712" i="7"/>
  <c r="S712" i="7"/>
  <c r="T712" i="7"/>
  <c r="P712" i="7"/>
  <c r="N712" i="7"/>
  <c r="L712" i="7"/>
  <c r="K712" i="7"/>
  <c r="O712" i="7"/>
  <c r="M712" i="7"/>
  <c r="J712" i="7"/>
  <c r="N711" i="7"/>
  <c r="O711" i="7"/>
  <c r="L711" i="7"/>
  <c r="M711" i="7"/>
  <c r="K711" i="7"/>
  <c r="R711" i="7"/>
  <c r="S711" i="7"/>
  <c r="T711" i="7"/>
  <c r="Q711" i="7"/>
  <c r="U711" i="7"/>
  <c r="J711" i="7"/>
  <c r="R710" i="7"/>
  <c r="S710" i="7"/>
  <c r="T710" i="7"/>
  <c r="Q710" i="7"/>
  <c r="U710" i="7"/>
  <c r="N710" i="7"/>
  <c r="O710" i="7"/>
  <c r="K710" i="7"/>
  <c r="L710" i="7"/>
  <c r="M710" i="7"/>
  <c r="P710" i="7"/>
  <c r="J710" i="7"/>
  <c r="R676" i="7"/>
  <c r="N572" i="7"/>
  <c r="M672" i="7"/>
  <c r="R694" i="7"/>
  <c r="O676" i="7"/>
  <c r="L683" i="7"/>
  <c r="K702" i="7"/>
  <c r="N702" i="7"/>
  <c r="L702" i="7"/>
  <c r="O702" i="7"/>
  <c r="J702" i="7"/>
  <c r="L701" i="7"/>
  <c r="T700" i="7"/>
  <c r="R700" i="7"/>
  <c r="U699" i="7"/>
  <c r="P699" i="7"/>
  <c r="M699" i="7"/>
  <c r="T699" i="7"/>
  <c r="R699" i="7"/>
  <c r="S699" i="7"/>
  <c r="Q698" i="7"/>
  <c r="S697" i="7"/>
  <c r="L697" i="7"/>
  <c r="U695" i="7"/>
  <c r="S694" i="7"/>
  <c r="S693" i="7"/>
  <c r="P693" i="7"/>
  <c r="K692" i="7"/>
  <c r="R691" i="7"/>
  <c r="L691" i="7"/>
  <c r="P691" i="7"/>
  <c r="K690" i="7"/>
  <c r="J690" i="7"/>
  <c r="L690" i="7"/>
  <c r="M690" i="7"/>
  <c r="R689" i="7"/>
  <c r="U689" i="7"/>
  <c r="T689" i="7"/>
  <c r="S689" i="7"/>
  <c r="Q689" i="7"/>
  <c r="O687" i="7"/>
  <c r="L687" i="7"/>
  <c r="N687" i="7"/>
  <c r="M687" i="7"/>
  <c r="L686" i="7"/>
  <c r="M686" i="7"/>
  <c r="K686" i="7"/>
  <c r="S685" i="7"/>
  <c r="T685" i="7"/>
  <c r="M685" i="7"/>
  <c r="Q685" i="7"/>
  <c r="Q684" i="7"/>
  <c r="K684" i="7"/>
  <c r="L684" i="7"/>
  <c r="N683" i="7"/>
  <c r="K683" i="7"/>
  <c r="M683" i="7"/>
  <c r="K682" i="7"/>
  <c r="N682" i="7"/>
  <c r="T681" i="7"/>
  <c r="S681" i="7"/>
  <c r="K681" i="7"/>
  <c r="M681" i="7"/>
  <c r="N681" i="7"/>
  <c r="Q681" i="7"/>
  <c r="J681" i="7"/>
  <c r="L681" i="7"/>
  <c r="M680" i="7"/>
  <c r="M679" i="7"/>
  <c r="N679" i="7"/>
  <c r="L679" i="7"/>
  <c r="O679" i="7"/>
  <c r="P672" i="7"/>
  <c r="S691" i="7"/>
  <c r="O697" i="7"/>
  <c r="J701" i="7"/>
  <c r="M701" i="7"/>
  <c r="O672" i="7"/>
  <c r="S680" i="7"/>
  <c r="K694" i="7"/>
  <c r="M682" i="7"/>
  <c r="M696" i="7"/>
  <c r="N684" i="7"/>
  <c r="U700" i="7"/>
  <c r="R683" i="7"/>
  <c r="P687" i="7"/>
  <c r="J693" i="7"/>
  <c r="J672" i="7"/>
  <c r="R687" i="7"/>
  <c r="M693" i="7"/>
  <c r="U691" i="7"/>
  <c r="R695" i="7"/>
  <c r="T683" i="7"/>
  <c r="U672" i="7"/>
  <c r="J682" i="7"/>
  <c r="N695" i="7"/>
  <c r="J686" i="7"/>
  <c r="Q673" i="7"/>
  <c r="S688" i="7"/>
  <c r="P673" i="7"/>
  <c r="Q675" i="7"/>
  <c r="T680" i="7"/>
  <c r="N690" i="7"/>
  <c r="P675" i="7"/>
  <c r="S673" i="7"/>
  <c r="K701" i="7"/>
  <c r="T690" i="7"/>
  <c r="L676" i="7"/>
  <c r="P676" i="7"/>
  <c r="R684" i="7"/>
  <c r="N697" i="7"/>
  <c r="N699" i="7"/>
  <c r="R698" i="7"/>
  <c r="Q683" i="7"/>
  <c r="U694" i="7"/>
  <c r="J675" i="7"/>
  <c r="M675" i="7"/>
  <c r="S683" i="7"/>
  <c r="N673" i="7"/>
  <c r="L699" i="7"/>
  <c r="S687" i="7"/>
  <c r="J699" i="7"/>
  <c r="M697" i="7"/>
  <c r="T687" i="7"/>
  <c r="O674" i="7"/>
  <c r="L688" i="7"/>
  <c r="N674" i="7"/>
  <c r="P698" i="7"/>
  <c r="O694" i="7"/>
  <c r="Q687" i="7"/>
  <c r="N694" i="7"/>
  <c r="T673" i="7"/>
  <c r="P695" i="7"/>
  <c r="K676" i="7"/>
  <c r="Q690" i="7"/>
  <c r="S676" i="7"/>
  <c r="U676" i="7"/>
  <c r="O684" i="7"/>
  <c r="U673" i="7"/>
  <c r="K687" i="7"/>
  <c r="T694" i="7"/>
  <c r="R614" i="7"/>
  <c r="Q692" i="7"/>
  <c r="U698" i="7"/>
  <c r="Q678" i="7"/>
  <c r="J678" i="7"/>
  <c r="O678" i="7"/>
  <c r="L678" i="7"/>
  <c r="M691" i="7"/>
  <c r="T677" i="7"/>
  <c r="P674" i="7"/>
  <c r="R674" i="7"/>
  <c r="P682" i="7"/>
  <c r="R682" i="7"/>
  <c r="N693" i="7"/>
  <c r="O680" i="7"/>
  <c r="P686" i="7"/>
  <c r="Q700" i="7"/>
  <c r="R692" i="7"/>
  <c r="S678" i="7"/>
  <c r="T672" i="7"/>
  <c r="U682" i="7"/>
  <c r="S692" i="7"/>
  <c r="T678" i="7"/>
  <c r="U696" i="7"/>
  <c r="P702" i="7"/>
  <c r="Q679" i="7"/>
  <c r="R675" i="7"/>
  <c r="S700" i="7"/>
  <c r="T688" i="7"/>
  <c r="P677" i="7"/>
  <c r="J689" i="7"/>
  <c r="K691" i="7"/>
  <c r="M673" i="7"/>
  <c r="S702" i="7"/>
  <c r="T698" i="7"/>
  <c r="K693" i="7"/>
  <c r="L689" i="7"/>
  <c r="O689" i="7"/>
  <c r="Q674" i="7"/>
  <c r="J674" i="7"/>
  <c r="Q682" i="7"/>
  <c r="L674" i="7"/>
  <c r="N685" i="7"/>
  <c r="O695" i="7"/>
  <c r="P678" i="7"/>
  <c r="S672" i="7"/>
  <c r="T695" i="7"/>
  <c r="U674" i="7"/>
  <c r="K700" i="7"/>
  <c r="M688" i="7"/>
  <c r="T674" i="7"/>
  <c r="U684" i="7"/>
  <c r="L700" i="7"/>
  <c r="N680" i="7"/>
  <c r="U690" i="7"/>
  <c r="K679" i="7"/>
  <c r="M694" i="7"/>
  <c r="O698" i="7"/>
  <c r="Q691" i="7"/>
  <c r="N692" i="7"/>
  <c r="U702" i="7"/>
  <c r="Q695" i="7"/>
  <c r="S686" i="7"/>
  <c r="T692" i="7"/>
  <c r="K695" i="7"/>
  <c r="S701" i="7"/>
  <c r="Q686" i="7"/>
  <c r="U678" i="7"/>
  <c r="P692" i="7"/>
  <c r="K689" i="7"/>
  <c r="L672" i="7"/>
  <c r="O700" i="7"/>
  <c r="K685" i="7"/>
  <c r="R681" i="7"/>
  <c r="U681" i="7"/>
  <c r="Q672" i="7"/>
  <c r="P701" i="7"/>
  <c r="M695" i="7"/>
  <c r="R686" i="7"/>
  <c r="P696" i="7"/>
  <c r="R688" i="7"/>
  <c r="S682" i="7"/>
  <c r="J692" i="7"/>
  <c r="R702" i="7"/>
  <c r="S696" i="7"/>
  <c r="O692" i="7"/>
  <c r="T684" i="7"/>
  <c r="S675" i="7"/>
  <c r="K672" i="7"/>
  <c r="L693" i="7"/>
  <c r="U677" i="7"/>
  <c r="Q701" i="7"/>
  <c r="R701" i="7"/>
  <c r="O691" i="7"/>
  <c r="K678" i="7"/>
  <c r="N689" i="7"/>
  <c r="O699" i="7"/>
  <c r="P688" i="7"/>
  <c r="Q696" i="7"/>
  <c r="L680" i="7"/>
  <c r="U701" i="7"/>
  <c r="P684" i="7"/>
  <c r="J696" i="7"/>
  <c r="K673" i="7"/>
  <c r="M684" i="7"/>
  <c r="O688" i="7"/>
  <c r="J698" i="7"/>
  <c r="L696" i="7"/>
  <c r="N676" i="7"/>
  <c r="U686" i="7"/>
  <c r="M698" i="7"/>
  <c r="N686" i="7"/>
  <c r="S677" i="7"/>
  <c r="N696" i="7"/>
  <c r="J685" i="7"/>
  <c r="J697" i="7"/>
  <c r="R693" i="7"/>
  <c r="J691" i="7"/>
  <c r="J695" i="7"/>
  <c r="Q680" i="7"/>
  <c r="O685" i="7"/>
  <c r="P680" i="7"/>
  <c r="Q688" i="7"/>
  <c r="U693" i="7"/>
  <c r="J688" i="7"/>
  <c r="K696" i="7"/>
  <c r="R680" i="7"/>
  <c r="O701" i="7"/>
  <c r="R690" i="7"/>
  <c r="R696" i="7"/>
  <c r="S690" i="7"/>
  <c r="J700" i="7"/>
  <c r="K677" i="7"/>
  <c r="O673" i="7"/>
  <c r="Q697" i="7"/>
  <c r="M677" i="7"/>
  <c r="U675" i="7"/>
  <c r="P685" i="7"/>
  <c r="N700" i="7"/>
  <c r="K680" i="7"/>
  <c r="K688" i="7"/>
  <c r="J676" i="7"/>
  <c r="L682" i="7"/>
  <c r="T693" i="7"/>
  <c r="K698" i="7"/>
  <c r="L692" i="7"/>
  <c r="M678" i="7"/>
  <c r="L698" i="7"/>
  <c r="Q677" i="7"/>
  <c r="J677" i="7"/>
  <c r="S573" i="7"/>
  <c r="L577" i="7"/>
  <c r="M577" i="7"/>
  <c r="R603" i="7"/>
  <c r="L148" i="7"/>
  <c r="Q554" i="7"/>
  <c r="S552" i="7"/>
  <c r="S575" i="7"/>
  <c r="N578" i="7"/>
  <c r="L615" i="7"/>
  <c r="M636" i="7"/>
  <c r="P624" i="7"/>
  <c r="J574" i="7"/>
  <c r="K574" i="7"/>
  <c r="S583" i="7"/>
  <c r="J600" i="7"/>
  <c r="R640" i="7"/>
  <c r="O569" i="7"/>
  <c r="M569" i="7"/>
  <c r="T583" i="7"/>
  <c r="S582" i="7"/>
  <c r="M581" i="7"/>
  <c r="S540" i="7"/>
  <c r="R582" i="7"/>
  <c r="M579" i="7"/>
  <c r="L581" i="7"/>
  <c r="O581" i="7"/>
  <c r="S630" i="7"/>
  <c r="J656" i="7"/>
  <c r="M620" i="7"/>
  <c r="K562" i="7"/>
  <c r="R557" i="7"/>
  <c r="T559" i="7"/>
  <c r="O574" i="7"/>
  <c r="S622" i="7"/>
  <c r="P659" i="7"/>
  <c r="P609" i="7"/>
  <c r="J539" i="7"/>
  <c r="O572" i="7"/>
  <c r="N569" i="7"/>
  <c r="J616" i="7"/>
  <c r="M638" i="7"/>
  <c r="L635" i="7"/>
  <c r="L628" i="7"/>
  <c r="S658" i="7"/>
  <c r="S662" i="7"/>
  <c r="L656" i="7"/>
  <c r="O564" i="7"/>
  <c r="M572" i="7"/>
  <c r="T627" i="7"/>
  <c r="J638" i="7"/>
  <c r="J635" i="7"/>
  <c r="N667" i="7"/>
  <c r="M585" i="7"/>
  <c r="S629" i="7"/>
  <c r="N600" i="7"/>
  <c r="L617" i="7"/>
  <c r="P626" i="7"/>
  <c r="M614" i="7"/>
  <c r="Q659" i="7"/>
  <c r="T633" i="7"/>
  <c r="P671" i="7"/>
  <c r="N662" i="7"/>
  <c r="O662" i="7"/>
  <c r="O657" i="7"/>
  <c r="N557" i="7"/>
  <c r="S628" i="7"/>
  <c r="L662" i="7"/>
  <c r="N657" i="7"/>
  <c r="Q144" i="7"/>
  <c r="N516" i="7"/>
  <c r="R552" i="7"/>
  <c r="T552" i="7"/>
  <c r="N560" i="7"/>
  <c r="U591" i="7"/>
  <c r="P566" i="7"/>
  <c r="M571" i="7"/>
  <c r="U569" i="7"/>
  <c r="T572" i="7"/>
  <c r="M564" i="7"/>
  <c r="J583" i="7"/>
  <c r="L631" i="7"/>
  <c r="T632" i="7"/>
  <c r="J620" i="7"/>
  <c r="P629" i="7"/>
  <c r="P610" i="7"/>
  <c r="P603" i="7"/>
  <c r="L621" i="7"/>
  <c r="S621" i="7"/>
  <c r="M630" i="7"/>
  <c r="J630" i="7"/>
  <c r="P660" i="7"/>
  <c r="R671" i="7"/>
  <c r="T656" i="7"/>
  <c r="U658" i="7"/>
  <c r="R659" i="7"/>
  <c r="T660" i="7"/>
  <c r="U660" i="7"/>
  <c r="K656" i="7"/>
  <c r="R620" i="7"/>
  <c r="U656" i="7"/>
  <c r="L657" i="7"/>
  <c r="M662" i="7"/>
  <c r="K661" i="7"/>
  <c r="J553" i="7"/>
  <c r="M550" i="7"/>
  <c r="J568" i="7"/>
  <c r="T565" i="7"/>
  <c r="O577" i="7"/>
  <c r="R613" i="7"/>
  <c r="N602" i="7"/>
  <c r="R642" i="7"/>
  <c r="P633" i="7"/>
  <c r="L614" i="7"/>
  <c r="L639" i="7"/>
  <c r="T603" i="7"/>
  <c r="J662" i="7"/>
  <c r="J657" i="7"/>
  <c r="S660" i="7"/>
  <c r="T662" i="7"/>
  <c r="M671" i="7"/>
  <c r="U659" i="7"/>
  <c r="S659" i="7"/>
  <c r="Q581" i="7"/>
  <c r="R581" i="7"/>
  <c r="M565" i="7"/>
  <c r="L565" i="7"/>
  <c r="N664" i="7"/>
  <c r="M664" i="7"/>
  <c r="J664" i="7"/>
  <c r="O664" i="7"/>
  <c r="L664" i="7"/>
  <c r="O666" i="7"/>
  <c r="N666" i="7"/>
  <c r="M666" i="7"/>
  <c r="L666" i="7"/>
  <c r="J666" i="7"/>
  <c r="U668" i="7"/>
  <c r="T668" i="7"/>
  <c r="S668" i="7"/>
  <c r="R668" i="7"/>
  <c r="P668" i="7"/>
  <c r="Q668" i="7"/>
  <c r="O613" i="7"/>
  <c r="M613" i="7"/>
  <c r="S606" i="7"/>
  <c r="R606" i="7"/>
  <c r="S663" i="7"/>
  <c r="U663" i="7"/>
  <c r="T663" i="7"/>
  <c r="P608" i="7"/>
  <c r="R608" i="7"/>
  <c r="K665" i="7"/>
  <c r="L665" i="7"/>
  <c r="J665" i="7"/>
  <c r="J660" i="7"/>
  <c r="K660" i="7"/>
  <c r="M660" i="7"/>
  <c r="N660" i="7"/>
  <c r="O660" i="7"/>
  <c r="R663" i="7"/>
  <c r="P551" i="7"/>
  <c r="S551" i="7"/>
  <c r="U551" i="7"/>
  <c r="Q551" i="7"/>
  <c r="T567" i="7"/>
  <c r="S567" i="7"/>
  <c r="P568" i="7"/>
  <c r="T568" i="7"/>
  <c r="N565" i="7"/>
  <c r="P576" i="7"/>
  <c r="T576" i="7"/>
  <c r="T611" i="7"/>
  <c r="P611" i="7"/>
  <c r="O659" i="7"/>
  <c r="M659" i="7"/>
  <c r="K659" i="7"/>
  <c r="O668" i="7"/>
  <c r="N668" i="7"/>
  <c r="M668" i="7"/>
  <c r="L668" i="7"/>
  <c r="J668" i="7"/>
  <c r="K668" i="7"/>
  <c r="L663" i="7"/>
  <c r="J663" i="7"/>
  <c r="O663" i="7"/>
  <c r="N663" i="7"/>
  <c r="T601" i="7"/>
  <c r="R601" i="7"/>
  <c r="Q658" i="7"/>
  <c r="R658" i="7"/>
  <c r="P658" i="7"/>
  <c r="T667" i="7"/>
  <c r="Q667" i="7"/>
  <c r="R667" i="7"/>
  <c r="P667" i="7"/>
  <c r="S667" i="7"/>
  <c r="U605" i="7"/>
  <c r="P605" i="7"/>
  <c r="L660" i="7"/>
  <c r="M663" i="7"/>
  <c r="K664" i="7"/>
  <c r="U667" i="7"/>
  <c r="Q663" i="7"/>
  <c r="U561" i="7"/>
  <c r="R561" i="7"/>
  <c r="T551" i="7"/>
  <c r="Q577" i="7"/>
  <c r="Q569" i="7"/>
  <c r="T569" i="7"/>
  <c r="U657" i="7"/>
  <c r="T657" i="7"/>
  <c r="S657" i="7"/>
  <c r="P602" i="7"/>
  <c r="R645" i="7"/>
  <c r="S645" i="7"/>
  <c r="U661" i="7"/>
  <c r="T661" i="7"/>
  <c r="S661" i="7"/>
  <c r="P606" i="7"/>
  <c r="L608" i="7"/>
  <c r="L633" i="7"/>
  <c r="L603" i="7"/>
  <c r="J626" i="7"/>
  <c r="L626" i="7"/>
  <c r="O658" i="7"/>
  <c r="N658" i="7"/>
  <c r="M658" i="7"/>
  <c r="K619" i="7"/>
  <c r="L619" i="7"/>
  <c r="S644" i="7"/>
  <c r="T617" i="7"/>
  <c r="Q669" i="7"/>
  <c r="U669" i="7"/>
  <c r="T669" i="7"/>
  <c r="S669" i="7"/>
  <c r="N616" i="7"/>
  <c r="M616" i="7"/>
  <c r="P669" i="7"/>
  <c r="R669" i="7"/>
  <c r="Q657" i="7"/>
  <c r="J659" i="7"/>
  <c r="L659" i="7"/>
  <c r="K663" i="7"/>
  <c r="P663" i="7"/>
  <c r="M542" i="7"/>
  <c r="U552" i="7"/>
  <c r="L557" i="7"/>
  <c r="J554" i="7"/>
  <c r="N554" i="7"/>
  <c r="N570" i="7"/>
  <c r="R569" i="7"/>
  <c r="M576" i="7"/>
  <c r="U664" i="7"/>
  <c r="R664" i="7"/>
  <c r="Q664" i="7"/>
  <c r="T664" i="7"/>
  <c r="S664" i="7"/>
  <c r="P664" i="7"/>
  <c r="J618" i="7"/>
  <c r="Q666" i="7"/>
  <c r="U666" i="7"/>
  <c r="T666" i="7"/>
  <c r="S666" i="7"/>
  <c r="R666" i="7"/>
  <c r="P666" i="7"/>
  <c r="S636" i="7"/>
  <c r="M645" i="7"/>
  <c r="T604" i="7"/>
  <c r="P604" i="7"/>
  <c r="S604" i="7"/>
  <c r="O670" i="7"/>
  <c r="N670" i="7"/>
  <c r="M670" i="7"/>
  <c r="L670" i="7"/>
  <c r="J670" i="7"/>
  <c r="K670" i="7"/>
  <c r="L640" i="7"/>
  <c r="Q656" i="7"/>
  <c r="R656" i="7"/>
  <c r="P656" i="7"/>
  <c r="P601" i="7"/>
  <c r="T619" i="7"/>
  <c r="P619" i="7"/>
  <c r="R612" i="7"/>
  <c r="S605" i="7"/>
  <c r="P621" i="7"/>
  <c r="K669" i="7"/>
  <c r="O669" i="7"/>
  <c r="N669" i="7"/>
  <c r="M669" i="7"/>
  <c r="L669" i="7"/>
  <c r="J669" i="7"/>
  <c r="R662" i="7"/>
  <c r="P662" i="7"/>
  <c r="Q662" i="7"/>
  <c r="K616" i="7"/>
  <c r="M665" i="7"/>
  <c r="N665" i="7"/>
  <c r="K666" i="7"/>
  <c r="O665" i="7"/>
  <c r="P657" i="7"/>
  <c r="R657" i="7"/>
  <c r="Q661" i="7"/>
  <c r="R661" i="7"/>
  <c r="J658" i="7"/>
  <c r="M657" i="7"/>
  <c r="K658" i="7"/>
  <c r="J671" i="7"/>
  <c r="L671" i="7"/>
  <c r="M656" i="7"/>
  <c r="N656" i="7"/>
  <c r="T671" i="7"/>
  <c r="Q670" i="7"/>
  <c r="O671" i="7"/>
  <c r="J661" i="7"/>
  <c r="L661" i="7"/>
  <c r="P665" i="7"/>
  <c r="R665" i="7"/>
  <c r="Q665" i="7"/>
  <c r="M661" i="7"/>
  <c r="N661" i="7"/>
  <c r="Q660" i="7"/>
  <c r="T609" i="7"/>
  <c r="L605" i="7"/>
  <c r="S665" i="7"/>
  <c r="T665" i="7"/>
  <c r="O667" i="7"/>
  <c r="M667" i="7"/>
  <c r="N671" i="7"/>
  <c r="U671" i="7"/>
  <c r="P670" i="7"/>
  <c r="R670" i="7"/>
  <c r="J667" i="7"/>
  <c r="L667" i="7"/>
  <c r="S670" i="7"/>
  <c r="T670" i="7"/>
  <c r="Q671" i="7"/>
  <c r="S655" i="7"/>
  <c r="R655" i="7"/>
  <c r="T655" i="7"/>
  <c r="Q655" i="7"/>
  <c r="U655" i="7"/>
  <c r="K655" i="7"/>
  <c r="O655" i="7"/>
  <c r="L655" i="7"/>
  <c r="N655" i="7"/>
  <c r="M655" i="7"/>
  <c r="J655" i="7"/>
  <c r="P655" i="7"/>
  <c r="T654" i="7"/>
  <c r="Q654" i="7"/>
  <c r="S654" i="7"/>
  <c r="U654" i="7"/>
  <c r="R654" i="7"/>
  <c r="L654" i="7"/>
  <c r="K654" i="7"/>
  <c r="M654" i="7"/>
  <c r="O654" i="7"/>
  <c r="N654" i="7"/>
  <c r="P654" i="7"/>
  <c r="J654" i="7"/>
  <c r="Q653" i="7"/>
  <c r="U653" i="7"/>
  <c r="S653" i="7"/>
  <c r="R653" i="7"/>
  <c r="T653" i="7"/>
  <c r="M653" i="7"/>
  <c r="O653" i="7"/>
  <c r="N653" i="7"/>
  <c r="L653" i="7"/>
  <c r="K653" i="7"/>
  <c r="P653" i="7"/>
  <c r="Q652" i="7"/>
  <c r="R652" i="7"/>
  <c r="S652" i="7"/>
  <c r="T652" i="7"/>
  <c r="U652" i="7"/>
  <c r="P652" i="7"/>
  <c r="L652" i="7"/>
  <c r="O652" i="7"/>
  <c r="K652" i="7"/>
  <c r="M652" i="7"/>
  <c r="N652" i="7"/>
  <c r="J652" i="7"/>
  <c r="S651" i="7"/>
  <c r="T651" i="7"/>
  <c r="Q651" i="7"/>
  <c r="U651" i="7"/>
  <c r="R651" i="7"/>
  <c r="K651" i="7"/>
  <c r="O651" i="7"/>
  <c r="M651" i="7"/>
  <c r="N651" i="7"/>
  <c r="L651" i="7"/>
  <c r="P651" i="7"/>
  <c r="J651" i="7"/>
  <c r="K650" i="7"/>
  <c r="M650" i="7"/>
  <c r="O650" i="7"/>
  <c r="L650" i="7"/>
  <c r="N650" i="7"/>
  <c r="Q650" i="7"/>
  <c r="S650" i="7"/>
  <c r="U650" i="7"/>
  <c r="R650" i="7"/>
  <c r="T650" i="7"/>
  <c r="Q649" i="7"/>
  <c r="U649" i="7"/>
  <c r="S649" i="7"/>
  <c r="R649" i="7"/>
  <c r="T649" i="7"/>
  <c r="M649" i="7"/>
  <c r="O649" i="7"/>
  <c r="L649" i="7"/>
  <c r="K649" i="7"/>
  <c r="N649" i="7"/>
  <c r="J649" i="7"/>
  <c r="P648" i="7"/>
  <c r="R647" i="7"/>
  <c r="L647" i="7"/>
  <c r="S646" i="7"/>
  <c r="R646" i="7"/>
  <c r="R644" i="7"/>
  <c r="P643" i="7"/>
  <c r="T643" i="7"/>
  <c r="J642" i="7"/>
  <c r="L642" i="7"/>
  <c r="M540" i="7"/>
  <c r="R540" i="7"/>
  <c r="Q558" i="7"/>
  <c r="S558" i="7"/>
  <c r="U558" i="7"/>
  <c r="T579" i="7"/>
  <c r="U593" i="7"/>
  <c r="L576" i="7"/>
  <c r="S593" i="7"/>
  <c r="T580" i="7"/>
  <c r="U579" i="7"/>
  <c r="T593" i="7"/>
  <c r="R577" i="7"/>
  <c r="K577" i="7"/>
  <c r="S577" i="7"/>
  <c r="Q579" i="7"/>
  <c r="T564" i="7"/>
  <c r="U577" i="7"/>
  <c r="N577" i="7"/>
  <c r="U600" i="7"/>
  <c r="S600" i="7"/>
  <c r="P616" i="7"/>
  <c r="O648" i="7"/>
  <c r="K648" i="7"/>
  <c r="N625" i="7"/>
  <c r="O625" i="7"/>
  <c r="O641" i="7"/>
  <c r="M641" i="7"/>
  <c r="P618" i="7"/>
  <c r="J634" i="7"/>
  <c r="J611" i="7"/>
  <c r="J627" i="7"/>
  <c r="O643" i="7"/>
  <c r="L643" i="7"/>
  <c r="L629" i="7"/>
  <c r="L606" i="7"/>
  <c r="S643" i="7"/>
  <c r="M606" i="7"/>
  <c r="T600" i="7"/>
  <c r="T648" i="7"/>
  <c r="N641" i="7"/>
  <c r="N604" i="7"/>
  <c r="K604" i="7"/>
  <c r="J636" i="7"/>
  <c r="J629" i="7"/>
  <c r="K645" i="7"/>
  <c r="N645" i="7"/>
  <c r="N622" i="7"/>
  <c r="K622" i="7"/>
  <c r="N638" i="7"/>
  <c r="K638" i="7"/>
  <c r="O638" i="7"/>
  <c r="N615" i="7"/>
  <c r="K615" i="7"/>
  <c r="O615" i="7"/>
  <c r="N631" i="7"/>
  <c r="K631" i="7"/>
  <c r="M631" i="7"/>
  <c r="N624" i="7"/>
  <c r="K624" i="7"/>
  <c r="O624" i="7"/>
  <c r="K640" i="7"/>
  <c r="M640" i="7"/>
  <c r="O601" i="7"/>
  <c r="K601" i="7"/>
  <c r="J633" i="7"/>
  <c r="J610" i="7"/>
  <c r="R619" i="7"/>
  <c r="Q619" i="7"/>
  <c r="N635" i="7"/>
  <c r="K635" i="7"/>
  <c r="O635" i="7"/>
  <c r="S619" i="7"/>
  <c r="S637" i="7"/>
  <c r="N608" i="7"/>
  <c r="T640" i="7"/>
  <c r="T642" i="7"/>
  <c r="J612" i="7"/>
  <c r="J628" i="7"/>
  <c r="O644" i="7"/>
  <c r="K644" i="7"/>
  <c r="N621" i="7"/>
  <c r="O621" i="7"/>
  <c r="K621" i="7"/>
  <c r="N637" i="7"/>
  <c r="O637" i="7"/>
  <c r="N630" i="7"/>
  <c r="O630" i="7"/>
  <c r="J646" i="7"/>
  <c r="O607" i="7"/>
  <c r="N607" i="7"/>
  <c r="M607" i="7"/>
  <c r="R609" i="7"/>
  <c r="L602" i="7"/>
  <c r="S615" i="7"/>
  <c r="S624" i="7"/>
  <c r="T631" i="7"/>
  <c r="K628" i="7"/>
  <c r="Q637" i="7"/>
  <c r="K607" i="7"/>
  <c r="O631" i="7"/>
  <c r="O636" i="7"/>
  <c r="K643" i="7"/>
  <c r="O642" i="7"/>
  <c r="M625" i="7"/>
  <c r="N644" i="7"/>
  <c r="T630" i="7"/>
  <c r="U386" i="7"/>
  <c r="R520" i="7"/>
  <c r="R555" i="7"/>
  <c r="O554" i="7"/>
  <c r="L560" i="7"/>
  <c r="Q559" i="7"/>
  <c r="P558" i="7"/>
  <c r="N579" i="7"/>
  <c r="R568" i="7"/>
  <c r="Q583" i="7"/>
  <c r="M588" i="7"/>
  <c r="O579" i="7"/>
  <c r="L569" i="7"/>
  <c r="T596" i="7"/>
  <c r="R594" i="7"/>
  <c r="S572" i="7"/>
  <c r="N581" i="7"/>
  <c r="T577" i="7"/>
  <c r="O600" i="7"/>
  <c r="K600" i="7"/>
  <c r="M600" i="7"/>
  <c r="R632" i="7"/>
  <c r="U632" i="7"/>
  <c r="S632" i="7"/>
  <c r="Q632" i="7"/>
  <c r="J648" i="7"/>
  <c r="U609" i="7"/>
  <c r="S609" i="7"/>
  <c r="P641" i="7"/>
  <c r="J602" i="7"/>
  <c r="N618" i="7"/>
  <c r="O618" i="7"/>
  <c r="M618" i="7"/>
  <c r="R634" i="7"/>
  <c r="U634" i="7"/>
  <c r="S611" i="7"/>
  <c r="U611" i="7"/>
  <c r="R611" i="7"/>
  <c r="R627" i="7"/>
  <c r="U627" i="7"/>
  <c r="Q627" i="7"/>
  <c r="J643" i="7"/>
  <c r="R604" i="7"/>
  <c r="L645" i="7"/>
  <c r="L622" i="7"/>
  <c r="S627" i="7"/>
  <c r="M604" i="7"/>
  <c r="S638" i="7"/>
  <c r="N643" i="7"/>
  <c r="T616" i="7"/>
  <c r="T634" i="7"/>
  <c r="J604" i="7"/>
  <c r="N620" i="7"/>
  <c r="K620" i="7"/>
  <c r="O620" i="7"/>
  <c r="R636" i="7"/>
  <c r="U636" i="7"/>
  <c r="Q636" i="7"/>
  <c r="S613" i="7"/>
  <c r="Q613" i="7"/>
  <c r="T613" i="7"/>
  <c r="U613" i="7"/>
  <c r="R629" i="7"/>
  <c r="Q629" i="7"/>
  <c r="U629" i="7"/>
  <c r="P645" i="7"/>
  <c r="Q606" i="7"/>
  <c r="U606" i="7"/>
  <c r="J622" i="7"/>
  <c r="P638" i="7"/>
  <c r="Q647" i="7"/>
  <c r="T647" i="7"/>
  <c r="L624" i="7"/>
  <c r="L601" i="7"/>
  <c r="L610" i="7"/>
  <c r="Q608" i="7"/>
  <c r="S608" i="7"/>
  <c r="J624" i="7"/>
  <c r="P640" i="7"/>
  <c r="J601" i="7"/>
  <c r="R617" i="7"/>
  <c r="Q617" i="7"/>
  <c r="S617" i="7"/>
  <c r="R633" i="7"/>
  <c r="Q633" i="7"/>
  <c r="U633" i="7"/>
  <c r="S610" i="7"/>
  <c r="Q610" i="7"/>
  <c r="R626" i="7"/>
  <c r="Q626" i="7"/>
  <c r="S626" i="7"/>
  <c r="U626" i="7"/>
  <c r="Q603" i="7"/>
  <c r="U603" i="7"/>
  <c r="J619" i="7"/>
  <c r="P635" i="7"/>
  <c r="L644" i="7"/>
  <c r="L637" i="7"/>
  <c r="L646" i="7"/>
  <c r="L623" i="7"/>
  <c r="M637" i="7"/>
  <c r="N619" i="7"/>
  <c r="T608" i="7"/>
  <c r="N601" i="7"/>
  <c r="T610" i="7"/>
  <c r="N642" i="7"/>
  <c r="S612" i="7"/>
  <c r="Q612" i="7"/>
  <c r="U612" i="7"/>
  <c r="T612" i="7"/>
  <c r="R628" i="7"/>
  <c r="U628" i="7"/>
  <c r="J644" i="7"/>
  <c r="J621" i="7"/>
  <c r="U646" i="7"/>
  <c r="T646" i="7"/>
  <c r="J607" i="7"/>
  <c r="R623" i="7"/>
  <c r="U623" i="7"/>
  <c r="R639" i="7"/>
  <c r="U639" i="7"/>
  <c r="S639" i="7"/>
  <c r="L625" i="7"/>
  <c r="L618" i="7"/>
  <c r="R643" i="7"/>
  <c r="M615" i="7"/>
  <c r="M624" i="7"/>
  <c r="Q628" i="7"/>
  <c r="K637" i="7"/>
  <c r="Q623" i="7"/>
  <c r="U647" i="7"/>
  <c r="O622" i="7"/>
  <c r="K625" i="7"/>
  <c r="Q634" i="7"/>
  <c r="O619" i="7"/>
  <c r="O640" i="7"/>
  <c r="S648" i="7"/>
  <c r="M602" i="7"/>
  <c r="T623" i="7"/>
  <c r="T605" i="7"/>
  <c r="T520" i="7"/>
  <c r="Q542" i="7"/>
  <c r="U554" i="7"/>
  <c r="R558" i="7"/>
  <c r="R542" i="7"/>
  <c r="Q593" i="7"/>
  <c r="L573" i="7"/>
  <c r="R579" i="7"/>
  <c r="P579" i="7"/>
  <c r="R616" i="7"/>
  <c r="U616" i="7"/>
  <c r="N632" i="7"/>
  <c r="M632" i="7"/>
  <c r="O632" i="7"/>
  <c r="L632" i="7"/>
  <c r="O609" i="7"/>
  <c r="M609" i="7"/>
  <c r="K609" i="7"/>
  <c r="L609" i="7"/>
  <c r="R618" i="7"/>
  <c r="S618" i="7"/>
  <c r="U618" i="7"/>
  <c r="Q618" i="7"/>
  <c r="N634" i="7"/>
  <c r="O634" i="7"/>
  <c r="K634" i="7"/>
  <c r="K611" i="7"/>
  <c r="O611" i="7"/>
  <c r="N627" i="7"/>
  <c r="O627" i="7"/>
  <c r="K627" i="7"/>
  <c r="M627" i="7"/>
  <c r="N611" i="7"/>
  <c r="T620" i="7"/>
  <c r="Q620" i="7"/>
  <c r="N636" i="7"/>
  <c r="K636" i="7"/>
  <c r="K613" i="7"/>
  <c r="N613" i="7"/>
  <c r="N629" i="7"/>
  <c r="K629" i="7"/>
  <c r="K606" i="7"/>
  <c r="N606" i="7"/>
  <c r="K647" i="7"/>
  <c r="O647" i="7"/>
  <c r="K608" i="7"/>
  <c r="M608" i="7"/>
  <c r="N617" i="7"/>
  <c r="K617" i="7"/>
  <c r="M617" i="7"/>
  <c r="N633" i="7"/>
  <c r="K633" i="7"/>
  <c r="O633" i="7"/>
  <c r="K610" i="7"/>
  <c r="M610" i="7"/>
  <c r="N626" i="7"/>
  <c r="K626" i="7"/>
  <c r="O626" i="7"/>
  <c r="K603" i="7"/>
  <c r="O603" i="7"/>
  <c r="N610" i="7"/>
  <c r="K612" i="7"/>
  <c r="O612" i="7"/>
  <c r="N612" i="7"/>
  <c r="N628" i="7"/>
  <c r="O628" i="7"/>
  <c r="O605" i="7"/>
  <c r="N605" i="7"/>
  <c r="S614" i="7"/>
  <c r="T614" i="7"/>
  <c r="U614" i="7"/>
  <c r="Q614" i="7"/>
  <c r="O646" i="7"/>
  <c r="N646" i="7"/>
  <c r="K646" i="7"/>
  <c r="N623" i="7"/>
  <c r="O623" i="7"/>
  <c r="K623" i="7"/>
  <c r="N639" i="7"/>
  <c r="O639" i="7"/>
  <c r="K639" i="7"/>
  <c r="M639" i="7"/>
  <c r="R648" i="7"/>
  <c r="L641" i="7"/>
  <c r="L634" i="7"/>
  <c r="M647" i="7"/>
  <c r="M601" i="7"/>
  <c r="M626" i="7"/>
  <c r="T606" i="7"/>
  <c r="Q605" i="7"/>
  <c r="K630" i="7"/>
  <c r="Q639" i="7"/>
  <c r="O604" i="7"/>
  <c r="O629" i="7"/>
  <c r="K632" i="7"/>
  <c r="K641" i="7"/>
  <c r="Q611" i="7"/>
  <c r="U619" i="7"/>
  <c r="U610" i="7"/>
  <c r="S623" i="7"/>
  <c r="M648" i="7"/>
  <c r="T639" i="7"/>
  <c r="J609" i="7"/>
  <c r="R625" i="7"/>
  <c r="U625" i="7"/>
  <c r="Q625" i="7"/>
  <c r="U641" i="7"/>
  <c r="S641" i="7"/>
  <c r="Q641" i="7"/>
  <c r="U602" i="7"/>
  <c r="Q602" i="7"/>
  <c r="R602" i="7"/>
  <c r="T625" i="7"/>
  <c r="T602" i="7"/>
  <c r="Q604" i="7"/>
  <c r="U604" i="7"/>
  <c r="P620" i="7"/>
  <c r="J613" i="7"/>
  <c r="Q645" i="7"/>
  <c r="U645" i="7"/>
  <c r="J606" i="7"/>
  <c r="R622" i="7"/>
  <c r="Q622" i="7"/>
  <c r="U622" i="7"/>
  <c r="R638" i="7"/>
  <c r="Q638" i="7"/>
  <c r="T638" i="7"/>
  <c r="R615" i="7"/>
  <c r="Q615" i="7"/>
  <c r="T615" i="7"/>
  <c r="R631" i="7"/>
  <c r="Q631" i="7"/>
  <c r="U631" i="7"/>
  <c r="S631" i="7"/>
  <c r="J647" i="7"/>
  <c r="J608" i="7"/>
  <c r="R624" i="7"/>
  <c r="U624" i="7"/>
  <c r="Q624" i="7"/>
  <c r="Q640" i="7"/>
  <c r="S640" i="7"/>
  <c r="Q601" i="7"/>
  <c r="U601" i="7"/>
  <c r="J617" i="7"/>
  <c r="Q642" i="7"/>
  <c r="S642" i="7"/>
  <c r="J603" i="7"/>
  <c r="R635" i="7"/>
  <c r="Q635" i="7"/>
  <c r="U635" i="7"/>
  <c r="M619" i="7"/>
  <c r="M612" i="7"/>
  <c r="N603" i="7"/>
  <c r="T635" i="7"/>
  <c r="N640" i="7"/>
  <c r="U644" i="7"/>
  <c r="Q644" i="7"/>
  <c r="T644" i="7"/>
  <c r="J605" i="7"/>
  <c r="R621" i="7"/>
  <c r="Q621" i="7"/>
  <c r="U621" i="7"/>
  <c r="R637" i="7"/>
  <c r="U637" i="7"/>
  <c r="T637" i="7"/>
  <c r="K614" i="7"/>
  <c r="O614" i="7"/>
  <c r="R630" i="7"/>
  <c r="U630" i="7"/>
  <c r="Q630" i="7"/>
  <c r="U607" i="7"/>
  <c r="T607" i="7"/>
  <c r="S607" i="7"/>
  <c r="Q607" i="7"/>
  <c r="J623" i="7"/>
  <c r="R600" i="7"/>
  <c r="L648" i="7"/>
  <c r="R641" i="7"/>
  <c r="L611" i="7"/>
  <c r="S647" i="7"/>
  <c r="S601" i="7"/>
  <c r="M642" i="7"/>
  <c r="T636" i="7"/>
  <c r="T622" i="7"/>
  <c r="K605" i="7"/>
  <c r="Q646" i="7"/>
  <c r="U615" i="7"/>
  <c r="U620" i="7"/>
  <c r="O645" i="7"/>
  <c r="Q600" i="7"/>
  <c r="Q648" i="7"/>
  <c r="K602" i="7"/>
  <c r="Q643" i="7"/>
  <c r="U608" i="7"/>
  <c r="U617" i="7"/>
  <c r="U642" i="7"/>
  <c r="S616" i="7"/>
  <c r="S625" i="7"/>
  <c r="S634" i="7"/>
  <c r="T628" i="7"/>
  <c r="N614" i="7"/>
  <c r="O616" i="7"/>
  <c r="O562" i="7"/>
  <c r="Q566" i="7"/>
  <c r="P575" i="7"/>
  <c r="K571" i="7"/>
  <c r="N576" i="7"/>
  <c r="K567" i="7"/>
  <c r="Q575" i="7"/>
  <c r="R566" i="7"/>
  <c r="O578" i="7"/>
  <c r="P543" i="7"/>
  <c r="N549" i="7"/>
  <c r="Q552" i="7"/>
  <c r="M567" i="7"/>
  <c r="P567" i="7"/>
  <c r="O567" i="7"/>
  <c r="L571" i="7"/>
  <c r="L570" i="7"/>
  <c r="J576" i="7"/>
  <c r="K578" i="7"/>
  <c r="L567" i="7"/>
  <c r="K564" i="7"/>
  <c r="U568" i="7"/>
  <c r="N566" i="7"/>
  <c r="M574" i="7"/>
  <c r="J546" i="7"/>
  <c r="U567" i="7"/>
  <c r="P580" i="7"/>
  <c r="U580" i="7"/>
  <c r="Q565" i="7"/>
  <c r="N571" i="7"/>
  <c r="Q568" i="7"/>
  <c r="K570" i="7"/>
  <c r="O570" i="7"/>
  <c r="U575" i="7"/>
  <c r="R575" i="7"/>
  <c r="O576" i="7"/>
  <c r="P569" i="7"/>
  <c r="N574" i="7"/>
  <c r="M599" i="7"/>
  <c r="P599" i="7"/>
  <c r="U599" i="7"/>
  <c r="N599" i="7"/>
  <c r="O599" i="7"/>
  <c r="R599" i="7"/>
  <c r="L598" i="7"/>
  <c r="J598" i="7"/>
  <c r="K598" i="7"/>
  <c r="N598" i="7"/>
  <c r="P598" i="7"/>
  <c r="O598" i="7"/>
  <c r="U598" i="7"/>
  <c r="S598" i="7"/>
  <c r="M597" i="7"/>
  <c r="K597" i="7"/>
  <c r="N597" i="7"/>
  <c r="R597" i="7"/>
  <c r="O597" i="7"/>
  <c r="Q597" i="7"/>
  <c r="S597" i="7"/>
  <c r="J597" i="7"/>
  <c r="S596" i="7"/>
  <c r="P596" i="7"/>
  <c r="Q596" i="7"/>
  <c r="M596" i="7"/>
  <c r="J596" i="7"/>
  <c r="R596" i="7"/>
  <c r="N596" i="7"/>
  <c r="N595" i="7"/>
  <c r="L595" i="7"/>
  <c r="J595" i="7"/>
  <c r="U594" i="7"/>
  <c r="T594" i="7"/>
  <c r="O594" i="7"/>
  <c r="L594" i="7"/>
  <c r="M594" i="7"/>
  <c r="S594" i="7"/>
  <c r="N594" i="7"/>
  <c r="K594" i="7"/>
  <c r="R593" i="7"/>
  <c r="R592" i="7"/>
  <c r="S592" i="7"/>
  <c r="T592" i="7"/>
  <c r="U592" i="7"/>
  <c r="P592" i="7"/>
  <c r="T591" i="7"/>
  <c r="R591" i="7"/>
  <c r="N591" i="7"/>
  <c r="P591" i="7"/>
  <c r="U590" i="7"/>
  <c r="R590" i="7"/>
  <c r="T590" i="7"/>
  <c r="S590" i="7"/>
  <c r="Q590" i="7"/>
  <c r="O589" i="7"/>
  <c r="N589" i="7"/>
  <c r="U589" i="7"/>
  <c r="S589" i="7"/>
  <c r="M589" i="7"/>
  <c r="Q589" i="7"/>
  <c r="L589" i="7"/>
  <c r="K589" i="7"/>
  <c r="R589" i="7"/>
  <c r="T589" i="7"/>
  <c r="R587" i="7"/>
  <c r="M587" i="7"/>
  <c r="O587" i="7"/>
  <c r="N587" i="7"/>
  <c r="J587" i="7"/>
  <c r="M586" i="7"/>
  <c r="K586" i="7"/>
  <c r="N586" i="7"/>
  <c r="O585" i="7"/>
  <c r="L585" i="7"/>
  <c r="N585" i="7"/>
  <c r="J585" i="7"/>
  <c r="M584" i="7"/>
  <c r="J584" i="7"/>
  <c r="K584" i="7"/>
  <c r="N584" i="7"/>
  <c r="Q584" i="7"/>
  <c r="L146" i="7"/>
  <c r="N146" i="7"/>
  <c r="K592" i="7"/>
  <c r="O592" i="7"/>
  <c r="M592" i="7"/>
  <c r="J592" i="7"/>
  <c r="L592" i="7"/>
  <c r="N592" i="7"/>
  <c r="O552" i="7"/>
  <c r="L552" i="7"/>
  <c r="J551" i="7"/>
  <c r="L551" i="7"/>
  <c r="P144" i="7"/>
  <c r="O146" i="7"/>
  <c r="U516" i="7"/>
  <c r="T516" i="7"/>
  <c r="K551" i="7"/>
  <c r="M552" i="7"/>
  <c r="S595" i="7"/>
  <c r="U595" i="7"/>
  <c r="P595" i="7"/>
  <c r="T595" i="7"/>
  <c r="R595" i="7"/>
  <c r="R588" i="7"/>
  <c r="T588" i="7"/>
  <c r="S588" i="7"/>
  <c r="P588" i="7"/>
  <c r="Q586" i="7"/>
  <c r="P586" i="7"/>
  <c r="U586" i="7"/>
  <c r="T586" i="7"/>
  <c r="R586" i="7"/>
  <c r="U588" i="7"/>
  <c r="Q539" i="7"/>
  <c r="P539" i="7"/>
  <c r="U563" i="7"/>
  <c r="S563" i="7"/>
  <c r="T563" i="7"/>
  <c r="R563" i="7"/>
  <c r="O561" i="7"/>
  <c r="J561" i="7"/>
  <c r="L561" i="7"/>
  <c r="N561" i="7"/>
  <c r="K561" i="7"/>
  <c r="M561" i="7"/>
  <c r="J580" i="7"/>
  <c r="N580" i="7"/>
  <c r="L580" i="7"/>
  <c r="K580" i="7"/>
  <c r="O580" i="7"/>
  <c r="U573" i="7"/>
  <c r="Q573" i="7"/>
  <c r="P573" i="7"/>
  <c r="R573" i="7"/>
  <c r="O148" i="7"/>
  <c r="N551" i="7"/>
  <c r="O593" i="7"/>
  <c r="J593" i="7"/>
  <c r="N593" i="7"/>
  <c r="L593" i="7"/>
  <c r="K593" i="7"/>
  <c r="K591" i="7"/>
  <c r="O591" i="7"/>
  <c r="L591" i="7"/>
  <c r="J591" i="7"/>
  <c r="M555" i="7"/>
  <c r="L555" i="7"/>
  <c r="Q595" i="7"/>
  <c r="P585" i="7"/>
  <c r="R585" i="7"/>
  <c r="U585" i="7"/>
  <c r="Q585" i="7"/>
  <c r="T585" i="7"/>
  <c r="S585" i="7"/>
  <c r="R576" i="7"/>
  <c r="Q576" i="7"/>
  <c r="S576" i="7"/>
  <c r="U576" i="7"/>
  <c r="Q572" i="7"/>
  <c r="R572" i="7"/>
  <c r="U572" i="7"/>
  <c r="P147" i="7"/>
  <c r="Q147" i="7"/>
  <c r="M146" i="7"/>
  <c r="R562" i="7"/>
  <c r="U562" i="7"/>
  <c r="Q562" i="7"/>
  <c r="T571" i="7"/>
  <c r="S571" i="7"/>
  <c r="Q571" i="7"/>
  <c r="U571" i="7"/>
  <c r="R571" i="7"/>
  <c r="R570" i="7"/>
  <c r="U570" i="7"/>
  <c r="S570" i="7"/>
  <c r="Q570" i="7"/>
  <c r="T570" i="7"/>
  <c r="Q578" i="7"/>
  <c r="S578" i="7"/>
  <c r="R578" i="7"/>
  <c r="U578" i="7"/>
  <c r="P578" i="7"/>
  <c r="T578" i="7"/>
  <c r="K582" i="7"/>
  <c r="N582" i="7"/>
  <c r="M582" i="7"/>
  <c r="O582" i="7"/>
  <c r="L582" i="7"/>
  <c r="K573" i="7"/>
  <c r="J573" i="7"/>
  <c r="N573" i="7"/>
  <c r="M573" i="7"/>
  <c r="S587" i="7"/>
  <c r="P587" i="7"/>
  <c r="T587" i="7"/>
  <c r="U587" i="7"/>
  <c r="M580" i="7"/>
  <c r="N590" i="7"/>
  <c r="L590" i="7"/>
  <c r="M590" i="7"/>
  <c r="O590" i="7"/>
  <c r="J590" i="7"/>
  <c r="J581" i="7"/>
  <c r="K554" i="7"/>
  <c r="S560" i="7"/>
  <c r="U574" i="7"/>
  <c r="L568" i="7"/>
  <c r="L587" i="7"/>
  <c r="J570" i="7"/>
  <c r="Q574" i="7"/>
  <c r="M568" i="7"/>
  <c r="N568" i="7"/>
  <c r="S564" i="7"/>
  <c r="R598" i="7"/>
  <c r="N564" i="7"/>
  <c r="U565" i="7"/>
  <c r="L579" i="7"/>
  <c r="K588" i="7"/>
  <c r="T581" i="7"/>
  <c r="O568" i="7"/>
  <c r="L575" i="7"/>
  <c r="J572" i="7"/>
  <c r="K565" i="7"/>
  <c r="M583" i="7"/>
  <c r="T599" i="7"/>
  <c r="T566" i="7"/>
  <c r="P583" i="7"/>
  <c r="P582" i="7"/>
  <c r="K569" i="7"/>
  <c r="T584" i="7"/>
  <c r="T574" i="7"/>
  <c r="P581" i="7"/>
  <c r="K558" i="7"/>
  <c r="R560" i="7"/>
  <c r="T557" i="7"/>
  <c r="P560" i="7"/>
  <c r="O558" i="7"/>
  <c r="J599" i="7"/>
  <c r="J566" i="7"/>
  <c r="K566" i="7"/>
  <c r="P584" i="7"/>
  <c r="J575" i="7"/>
  <c r="P574" i="7"/>
  <c r="J588" i="7"/>
  <c r="O588" i="7"/>
  <c r="P564" i="7"/>
  <c r="N583" i="7"/>
  <c r="R567" i="7"/>
  <c r="Q567" i="7"/>
  <c r="M595" i="7"/>
  <c r="P565" i="7"/>
  <c r="L599" i="7"/>
  <c r="O583" i="7"/>
  <c r="R584" i="7"/>
  <c r="Q598" i="7"/>
  <c r="T597" i="7"/>
  <c r="L584" i="7"/>
  <c r="T560" i="7"/>
  <c r="L558" i="7"/>
  <c r="J567" i="7"/>
  <c r="S584" i="7"/>
  <c r="Q599" i="7"/>
  <c r="O575" i="7"/>
  <c r="J564" i="7"/>
  <c r="Q594" i="7"/>
  <c r="U582" i="7"/>
  <c r="L596" i="7"/>
  <c r="L578" i="7"/>
  <c r="Q564" i="7"/>
  <c r="J565" i="7"/>
  <c r="K575" i="7"/>
  <c r="J586" i="7"/>
  <c r="K596" i="7"/>
  <c r="Q580" i="7"/>
  <c r="M578" i="7"/>
  <c r="R580" i="7"/>
  <c r="U559" i="7"/>
  <c r="R559" i="7"/>
  <c r="N588" i="7"/>
  <c r="O595" i="7"/>
  <c r="R583" i="7"/>
  <c r="J579" i="7"/>
  <c r="S566" i="7"/>
  <c r="T582" i="7"/>
  <c r="L572" i="7"/>
  <c r="N575" i="7"/>
  <c r="O566" i="7"/>
  <c r="K542" i="7"/>
  <c r="M558" i="7"/>
  <c r="O559" i="7"/>
  <c r="M563" i="7"/>
  <c r="L559" i="7"/>
  <c r="U597" i="7"/>
  <c r="U564" i="7"/>
  <c r="L583" i="7"/>
  <c r="M566" i="7"/>
  <c r="S581" i="7"/>
  <c r="U581" i="7"/>
  <c r="S574" i="7"/>
  <c r="K517" i="7"/>
  <c r="N541" i="7"/>
  <c r="N548" i="7"/>
  <c r="P556" i="7"/>
  <c r="R539" i="7"/>
  <c r="M559" i="7"/>
  <c r="K546" i="7"/>
  <c r="T556" i="7"/>
  <c r="O560" i="7"/>
  <c r="O548" i="7"/>
  <c r="J556" i="7"/>
  <c r="O553" i="7"/>
  <c r="J550" i="7"/>
  <c r="M554" i="7"/>
  <c r="N562" i="7"/>
  <c r="P559" i="7"/>
  <c r="Q563" i="7"/>
  <c r="J558" i="7"/>
  <c r="U540" i="7"/>
  <c r="N532" i="7"/>
  <c r="J548" i="7"/>
  <c r="M544" i="7"/>
  <c r="T543" i="7"/>
  <c r="T547" i="7"/>
  <c r="O550" i="7"/>
  <c r="P557" i="7"/>
  <c r="L546" i="7"/>
  <c r="S557" i="7"/>
  <c r="T562" i="7"/>
  <c r="K557" i="7"/>
  <c r="L550" i="7"/>
  <c r="U557" i="7"/>
  <c r="O556" i="7"/>
  <c r="M560" i="7"/>
  <c r="Q547" i="7"/>
  <c r="J557" i="7"/>
  <c r="M557" i="7"/>
  <c r="Q560" i="7"/>
  <c r="L554" i="7"/>
  <c r="M556" i="7"/>
  <c r="U545" i="7"/>
  <c r="S545" i="7"/>
  <c r="T545" i="7"/>
  <c r="R545" i="7"/>
  <c r="R541" i="7"/>
  <c r="U541" i="7"/>
  <c r="P541" i="7"/>
  <c r="R549" i="7"/>
  <c r="U525" i="7"/>
  <c r="J545" i="7"/>
  <c r="J544" i="7"/>
  <c r="K544" i="7"/>
  <c r="O544" i="7"/>
  <c r="U548" i="7"/>
  <c r="P553" i="7"/>
  <c r="R553" i="7"/>
  <c r="T553" i="7"/>
  <c r="U553" i="7"/>
  <c r="Q548" i="7"/>
  <c r="P549" i="7"/>
  <c r="J540" i="7"/>
  <c r="O540" i="7"/>
  <c r="K540" i="7"/>
  <c r="N540" i="7"/>
  <c r="P544" i="7"/>
  <c r="U544" i="7"/>
  <c r="Q544" i="7"/>
  <c r="T541" i="7"/>
  <c r="S549" i="7"/>
  <c r="T522" i="7"/>
  <c r="O528" i="7"/>
  <c r="J543" i="7"/>
  <c r="N543" i="7"/>
  <c r="O543" i="7"/>
  <c r="M543" i="7"/>
  <c r="L543" i="7"/>
  <c r="R544" i="7"/>
  <c r="Q545" i="7"/>
  <c r="S553" i="7"/>
  <c r="R546" i="7"/>
  <c r="Q546" i="7"/>
  <c r="S546" i="7"/>
  <c r="U546" i="7"/>
  <c r="P546" i="7"/>
  <c r="L547" i="7"/>
  <c r="L563" i="7"/>
  <c r="N563" i="7"/>
  <c r="O563" i="7"/>
  <c r="K563" i="7"/>
  <c r="T548" i="7"/>
  <c r="R548" i="7"/>
  <c r="L149" i="7"/>
  <c r="N523" i="7"/>
  <c r="L520" i="7"/>
  <c r="Q543" i="7"/>
  <c r="U543" i="7"/>
  <c r="S543" i="7"/>
  <c r="L544" i="7"/>
  <c r="K545" i="7"/>
  <c r="U539" i="7"/>
  <c r="S539" i="7"/>
  <c r="T539" i="7"/>
  <c r="J549" i="7"/>
  <c r="O549" i="7"/>
  <c r="L549" i="7"/>
  <c r="T549" i="7"/>
  <c r="P561" i="7"/>
  <c r="S561" i="7"/>
  <c r="Q561" i="7"/>
  <c r="T561" i="7"/>
  <c r="M553" i="7"/>
  <c r="K553" i="7"/>
  <c r="O542" i="7"/>
  <c r="N547" i="7"/>
  <c r="K539" i="7"/>
  <c r="N526" i="7"/>
  <c r="S541" i="7"/>
  <c r="O539" i="7"/>
  <c r="L539" i="7"/>
  <c r="T555" i="7"/>
  <c r="Q555" i="7"/>
  <c r="J542" i="7"/>
  <c r="L542" i="7"/>
  <c r="U549" i="7"/>
  <c r="T188" i="7"/>
  <c r="P548" i="7"/>
  <c r="O545" i="7"/>
  <c r="L545" i="7"/>
  <c r="J547" i="7"/>
  <c r="K547" i="7"/>
  <c r="M547" i="7"/>
  <c r="P555" i="7"/>
  <c r="M539" i="7"/>
  <c r="T546" i="7"/>
  <c r="J552" i="7"/>
  <c r="K552" i="7"/>
  <c r="N552" i="7"/>
  <c r="L553" i="7"/>
  <c r="K190" i="7"/>
  <c r="K516" i="7"/>
  <c r="K520" i="7"/>
  <c r="P545" i="7"/>
  <c r="M548" i="7"/>
  <c r="K548" i="7"/>
  <c r="K541" i="7"/>
  <c r="L541" i="7"/>
  <c r="O541" i="7"/>
  <c r="J541" i="7"/>
  <c r="T544" i="7"/>
  <c r="Q541" i="7"/>
  <c r="Q556" i="7"/>
  <c r="S556" i="7"/>
  <c r="U556" i="7"/>
  <c r="K549" i="7"/>
  <c r="R550" i="7"/>
  <c r="T550" i="7"/>
  <c r="U550" i="7"/>
  <c r="Q550" i="7"/>
  <c r="P550" i="7"/>
  <c r="S555" i="7"/>
  <c r="N545" i="7"/>
  <c r="S554" i="7"/>
  <c r="P554" i="7"/>
  <c r="J560" i="7"/>
  <c r="N546" i="7"/>
  <c r="M551" i="7"/>
  <c r="S562" i="7"/>
  <c r="L562" i="7"/>
  <c r="T540" i="7"/>
  <c r="M562" i="7"/>
  <c r="P542" i="7"/>
  <c r="N550" i="7"/>
  <c r="N555" i="7"/>
  <c r="U542" i="7"/>
  <c r="T542" i="7"/>
  <c r="K556" i="7"/>
  <c r="S547" i="7"/>
  <c r="K555" i="7"/>
  <c r="M546" i="7"/>
  <c r="J555" i="7"/>
  <c r="R547" i="7"/>
  <c r="K559" i="7"/>
  <c r="L556" i="7"/>
  <c r="N559" i="7"/>
  <c r="U547" i="7"/>
  <c r="P540" i="7"/>
  <c r="N528" i="7"/>
  <c r="U524" i="7"/>
  <c r="N536" i="7"/>
  <c r="L536" i="7"/>
  <c r="P524" i="7"/>
  <c r="S524" i="7"/>
  <c r="N537" i="7"/>
  <c r="N522" i="7"/>
  <c r="K515" i="7"/>
  <c r="T526" i="7"/>
  <c r="L515" i="7"/>
  <c r="T532" i="7"/>
  <c r="T529" i="7"/>
  <c r="T538" i="7"/>
  <c r="U533" i="7"/>
  <c r="L531" i="7"/>
  <c r="L533" i="7"/>
  <c r="P534" i="7"/>
  <c r="Q538" i="7"/>
  <c r="Q537" i="7"/>
  <c r="M535" i="7"/>
  <c r="O530" i="7"/>
  <c r="O532" i="7"/>
  <c r="R536" i="7"/>
  <c r="J537" i="7"/>
  <c r="J536" i="7"/>
  <c r="K528" i="7"/>
  <c r="S529" i="7"/>
  <c r="O534" i="7"/>
  <c r="O536" i="7"/>
  <c r="R534" i="7"/>
  <c r="J528" i="7"/>
  <c r="K530" i="7"/>
  <c r="K532" i="7"/>
  <c r="M533" i="7"/>
  <c r="N534" i="7"/>
  <c r="O538" i="7"/>
  <c r="O529" i="7"/>
  <c r="R529" i="7"/>
  <c r="J530" i="7"/>
  <c r="K534" i="7"/>
  <c r="K536" i="7"/>
  <c r="S538" i="7"/>
  <c r="Q516" i="7"/>
  <c r="J515" i="7"/>
  <c r="S526" i="7"/>
  <c r="J523" i="7"/>
  <c r="N529" i="7"/>
  <c r="N538" i="7"/>
  <c r="O533" i="7"/>
  <c r="R531" i="7"/>
  <c r="R533" i="7"/>
  <c r="J534" i="7"/>
  <c r="K538" i="7"/>
  <c r="K537" i="7"/>
  <c r="S535" i="7"/>
  <c r="U531" i="7"/>
  <c r="L535" i="7"/>
  <c r="L537" i="7"/>
  <c r="P538" i="7"/>
  <c r="Q529" i="7"/>
  <c r="M528" i="7"/>
  <c r="M530" i="7"/>
  <c r="T531" i="7"/>
  <c r="U535" i="7"/>
  <c r="L530" i="7"/>
  <c r="L538" i="7"/>
  <c r="P532" i="7"/>
  <c r="Q531" i="7"/>
  <c r="M532" i="7"/>
  <c r="S533" i="7"/>
  <c r="T533" i="7"/>
  <c r="T535" i="7"/>
  <c r="U537" i="7"/>
  <c r="P529" i="7"/>
  <c r="P531" i="7"/>
  <c r="Q535" i="7"/>
  <c r="S536" i="7"/>
  <c r="J514" i="7"/>
  <c r="T523" i="7"/>
  <c r="J522" i="7"/>
  <c r="P526" i="7"/>
  <c r="T536" i="7"/>
  <c r="T530" i="7"/>
  <c r="T537" i="7"/>
  <c r="T528" i="7"/>
  <c r="U528" i="7"/>
  <c r="L532" i="7"/>
  <c r="P533" i="7"/>
  <c r="P535" i="7"/>
  <c r="M531" i="7"/>
  <c r="O531" i="7"/>
  <c r="R537" i="7"/>
  <c r="J538" i="7"/>
  <c r="K529" i="7"/>
  <c r="S528" i="7"/>
  <c r="S530" i="7"/>
  <c r="N531" i="7"/>
  <c r="O535" i="7"/>
  <c r="R530" i="7"/>
  <c r="R538" i="7"/>
  <c r="K531" i="7"/>
  <c r="S532" i="7"/>
  <c r="M534" i="7"/>
  <c r="N533" i="7"/>
  <c r="N535" i="7"/>
  <c r="O537" i="7"/>
  <c r="R528" i="7"/>
  <c r="J529" i="7"/>
  <c r="K535" i="7"/>
  <c r="R532" i="7"/>
  <c r="J533" i="7"/>
  <c r="U530" i="7"/>
  <c r="U532" i="7"/>
  <c r="P537" i="7"/>
  <c r="P536" i="7"/>
  <c r="Q528" i="7"/>
  <c r="M529" i="7"/>
  <c r="U534" i="7"/>
  <c r="U536" i="7"/>
  <c r="Q530" i="7"/>
  <c r="S534" i="7"/>
  <c r="T534" i="7"/>
  <c r="P527" i="7"/>
  <c r="R527" i="7"/>
  <c r="J525" i="7"/>
  <c r="O515" i="7"/>
  <c r="R524" i="7"/>
  <c r="O516" i="7"/>
  <c r="J526" i="7"/>
  <c r="P514" i="7"/>
  <c r="J521" i="7"/>
  <c r="Q517" i="7"/>
  <c r="P517" i="7"/>
  <c r="N520" i="7"/>
  <c r="U522" i="7"/>
  <c r="S522" i="7"/>
  <c r="J516" i="7"/>
  <c r="O526" i="7"/>
  <c r="P523" i="7"/>
  <c r="T524" i="7"/>
  <c r="R514" i="7"/>
  <c r="R517" i="7"/>
  <c r="O524" i="7"/>
  <c r="U518" i="7"/>
  <c r="R521" i="7"/>
  <c r="S518" i="7"/>
  <c r="P518" i="7"/>
  <c r="T527" i="7"/>
  <c r="K521" i="7"/>
  <c r="U519" i="7"/>
  <c r="O522" i="7"/>
  <c r="R515" i="7"/>
  <c r="P522" i="7"/>
  <c r="J519" i="7"/>
  <c r="N514" i="7"/>
  <c r="T517" i="7"/>
  <c r="K522" i="7"/>
  <c r="O527" i="7"/>
  <c r="L522" i="7"/>
  <c r="L525" i="7"/>
  <c r="M519" i="7"/>
  <c r="T519" i="7"/>
  <c r="N525" i="7"/>
  <c r="K519" i="7"/>
  <c r="O520" i="7"/>
  <c r="U514" i="7"/>
  <c r="L526" i="7"/>
  <c r="R516" i="7"/>
  <c r="J527" i="7"/>
  <c r="J524" i="7"/>
  <c r="O518" i="7"/>
  <c r="L521" i="7"/>
  <c r="J518" i="7"/>
  <c r="P515" i="7"/>
  <c r="J517" i="7"/>
  <c r="P525" i="7"/>
  <c r="Q521" i="7"/>
  <c r="U515" i="7"/>
  <c r="L518" i="7"/>
  <c r="S515" i="7"/>
  <c r="P519" i="7"/>
  <c r="P516" i="7"/>
  <c r="T514" i="7"/>
  <c r="N517" i="7"/>
  <c r="K524" i="7"/>
  <c r="U527" i="7"/>
  <c r="R519" i="7"/>
  <c r="S516" i="7"/>
  <c r="J520" i="7"/>
  <c r="N519" i="7"/>
  <c r="K523" i="7"/>
  <c r="Q526" i="7"/>
  <c r="O521" i="7"/>
  <c r="O523" i="7"/>
  <c r="L523" i="7"/>
  <c r="S520" i="7"/>
  <c r="K514" i="7"/>
  <c r="L514" i="7"/>
  <c r="L527" i="7"/>
  <c r="K518" i="7"/>
  <c r="R518" i="7"/>
  <c r="L517" i="7"/>
  <c r="S525" i="7"/>
  <c r="N515" i="7"/>
  <c r="Q525" i="7"/>
  <c r="U517" i="7"/>
  <c r="L519" i="7"/>
  <c r="M527" i="7"/>
  <c r="T518" i="7"/>
  <c r="N521" i="7"/>
  <c r="Q523" i="7"/>
  <c r="K526" i="7"/>
  <c r="U521" i="7"/>
  <c r="U523" i="7"/>
  <c r="R523" i="7"/>
  <c r="S514" i="7"/>
  <c r="S521" i="7"/>
  <c r="N527" i="7"/>
  <c r="Q527" i="7"/>
  <c r="L524" i="7"/>
  <c r="T515" i="7"/>
  <c r="N524" i="7"/>
  <c r="K525" i="7"/>
  <c r="O517" i="7"/>
  <c r="R522" i="7"/>
  <c r="R525" i="7"/>
  <c r="P520" i="7"/>
  <c r="N518" i="7"/>
  <c r="T521" i="7"/>
  <c r="Q519" i="7"/>
  <c r="U520" i="7"/>
  <c r="O514" i="7"/>
  <c r="R526" i="7"/>
  <c r="L516" i="7"/>
  <c r="M495" i="7"/>
  <c r="Q470" i="7"/>
  <c r="L467" i="7"/>
  <c r="L499" i="7"/>
  <c r="M499" i="7"/>
  <c r="P501" i="7"/>
  <c r="N499" i="7"/>
  <c r="L501" i="7"/>
  <c r="M500" i="7"/>
  <c r="J501" i="7"/>
  <c r="Q501" i="7"/>
  <c r="S500" i="7"/>
  <c r="T500" i="7"/>
  <c r="Q500" i="7"/>
  <c r="K501" i="7"/>
  <c r="M501" i="7"/>
  <c r="U500" i="7"/>
  <c r="Q513" i="7"/>
  <c r="T513" i="7"/>
  <c r="U513" i="7"/>
  <c r="P513" i="7"/>
  <c r="M512" i="7"/>
  <c r="T512" i="7"/>
  <c r="S512" i="7"/>
  <c r="P512" i="7"/>
  <c r="U512" i="7"/>
  <c r="K511" i="7"/>
  <c r="R511" i="7"/>
  <c r="M511" i="7"/>
  <c r="T511" i="7"/>
  <c r="P511" i="7"/>
  <c r="U511" i="7"/>
  <c r="J511" i="7"/>
  <c r="Q511" i="7"/>
  <c r="L511" i="7"/>
  <c r="T510" i="7"/>
  <c r="P510" i="7"/>
  <c r="L509" i="7"/>
  <c r="M509" i="7"/>
  <c r="U508" i="7"/>
  <c r="T508" i="7"/>
  <c r="P508" i="7"/>
  <c r="U507" i="7"/>
  <c r="T507" i="7"/>
  <c r="P507" i="7"/>
  <c r="M507" i="7"/>
  <c r="O507" i="7"/>
  <c r="S507" i="7"/>
  <c r="Q507" i="7"/>
  <c r="N506" i="7"/>
  <c r="L506" i="7"/>
  <c r="O506" i="7"/>
  <c r="K506" i="7"/>
  <c r="M506" i="7"/>
  <c r="T506" i="7"/>
  <c r="U506" i="7"/>
  <c r="Q506" i="7"/>
  <c r="N505" i="7"/>
  <c r="J505" i="7"/>
  <c r="L505" i="7"/>
  <c r="T504" i="7"/>
  <c r="P504" i="7"/>
  <c r="U504" i="7"/>
  <c r="J503" i="7"/>
  <c r="O503" i="7"/>
  <c r="M503" i="7"/>
  <c r="L503" i="7"/>
  <c r="T505" i="7"/>
  <c r="P503" i="7"/>
  <c r="M504" i="7"/>
  <c r="P505" i="7"/>
  <c r="U503" i="7"/>
  <c r="L504" i="7"/>
  <c r="T499" i="7"/>
  <c r="S476" i="7"/>
  <c r="T476" i="7"/>
  <c r="O504" i="7"/>
  <c r="J510" i="7"/>
  <c r="N510" i="7"/>
  <c r="N513" i="7"/>
  <c r="R503" i="7"/>
  <c r="N500" i="7"/>
  <c r="R506" i="7"/>
  <c r="S504" i="7"/>
  <c r="N508" i="7"/>
  <c r="R504" i="7"/>
  <c r="K500" i="7"/>
  <c r="K513" i="7"/>
  <c r="O513" i="7"/>
  <c r="R509" i="7"/>
  <c r="R499" i="7"/>
  <c r="S509" i="7"/>
  <c r="J513" i="7"/>
  <c r="R501" i="7"/>
  <c r="S503" i="7"/>
  <c r="J504" i="7"/>
  <c r="J508" i="7"/>
  <c r="O508" i="7"/>
  <c r="N504" i="7"/>
  <c r="O500" i="7"/>
  <c r="R505" i="7"/>
  <c r="M397" i="7"/>
  <c r="R492" i="7"/>
  <c r="S470" i="7"/>
  <c r="R476" i="7"/>
  <c r="Q499" i="7"/>
  <c r="U499" i="7"/>
  <c r="L512" i="7"/>
  <c r="L508" i="7"/>
  <c r="P499" i="7"/>
  <c r="T503" i="7"/>
  <c r="Q505" i="7"/>
  <c r="L507" i="7"/>
  <c r="M505" i="7"/>
  <c r="P506" i="7"/>
  <c r="Q510" i="7"/>
  <c r="U501" i="7"/>
  <c r="L513" i="7"/>
  <c r="P500" i="7"/>
  <c r="T501" i="7"/>
  <c r="Q508" i="7"/>
  <c r="U505" i="7"/>
  <c r="L500" i="7"/>
  <c r="Q509" i="7"/>
  <c r="U509" i="7"/>
  <c r="L510" i="7"/>
  <c r="M508" i="7"/>
  <c r="P509" i="7"/>
  <c r="Q512" i="7"/>
  <c r="U510" i="7"/>
  <c r="M510" i="7"/>
  <c r="S482" i="7"/>
  <c r="R485" i="7"/>
  <c r="M467" i="7"/>
  <c r="T492" i="7"/>
  <c r="K507" i="7"/>
  <c r="K499" i="7"/>
  <c r="O511" i="7"/>
  <c r="O499" i="7"/>
  <c r="R508" i="7"/>
  <c r="J512" i="7"/>
  <c r="N503" i="7"/>
  <c r="N512" i="7"/>
  <c r="K505" i="7"/>
  <c r="O512" i="7"/>
  <c r="K510" i="7"/>
  <c r="O501" i="7"/>
  <c r="R513" i="7"/>
  <c r="N507" i="7"/>
  <c r="K509" i="7"/>
  <c r="O509" i="7"/>
  <c r="R510" i="7"/>
  <c r="J509" i="7"/>
  <c r="R502" i="7"/>
  <c r="S502" i="7"/>
  <c r="T502" i="7"/>
  <c r="Q502" i="7"/>
  <c r="U502" i="7"/>
  <c r="P502" i="7"/>
  <c r="N502" i="7"/>
  <c r="O502" i="7"/>
  <c r="L502" i="7"/>
  <c r="K502" i="7"/>
  <c r="M502" i="7"/>
  <c r="O468" i="7"/>
  <c r="Q393" i="7"/>
  <c r="M385" i="7"/>
  <c r="K477" i="7"/>
  <c r="R451" i="7"/>
  <c r="S467" i="7"/>
  <c r="J147" i="7"/>
  <c r="N147" i="7"/>
  <c r="N495" i="7"/>
  <c r="J467" i="7"/>
  <c r="T478" i="7"/>
  <c r="M471" i="7"/>
  <c r="J486" i="7"/>
  <c r="M486" i="7"/>
  <c r="J186" i="7"/>
  <c r="M186" i="7"/>
  <c r="J389" i="7"/>
  <c r="N389" i="7"/>
  <c r="M389" i="7"/>
  <c r="K389" i="7"/>
  <c r="K154" i="7"/>
  <c r="N154" i="7"/>
  <c r="M154" i="7"/>
  <c r="O389" i="7"/>
  <c r="R383" i="7"/>
  <c r="S383" i="7"/>
  <c r="K469" i="7"/>
  <c r="J469" i="7"/>
  <c r="N394" i="7"/>
  <c r="R471" i="7"/>
  <c r="P452" i="7"/>
  <c r="L471" i="7"/>
  <c r="L386" i="7"/>
  <c r="S485" i="7"/>
  <c r="O467" i="7"/>
  <c r="N467" i="7"/>
  <c r="P471" i="7"/>
  <c r="M394" i="7"/>
  <c r="R386" i="7"/>
  <c r="S466" i="7"/>
  <c r="J466" i="7"/>
  <c r="R466" i="7"/>
  <c r="J468" i="7"/>
  <c r="N471" i="7"/>
  <c r="J471" i="7"/>
  <c r="Q466" i="7"/>
  <c r="T234" i="7"/>
  <c r="M466" i="7"/>
  <c r="P466" i="7"/>
  <c r="Q471" i="7"/>
  <c r="T471" i="7"/>
  <c r="J477" i="7"/>
  <c r="M498" i="7"/>
  <c r="O498" i="7"/>
  <c r="R497" i="7"/>
  <c r="O495" i="7"/>
  <c r="L495" i="7"/>
  <c r="P495" i="7"/>
  <c r="S495" i="7"/>
  <c r="K495" i="7"/>
  <c r="O493" i="7"/>
  <c r="N493" i="7"/>
  <c r="R493" i="7"/>
  <c r="S493" i="7"/>
  <c r="L492" i="7"/>
  <c r="Q492" i="7"/>
  <c r="S492" i="7"/>
  <c r="P492" i="7"/>
  <c r="K492" i="7"/>
  <c r="M492" i="7"/>
  <c r="M491" i="7"/>
  <c r="P491" i="7"/>
  <c r="K491" i="7"/>
  <c r="O491" i="7"/>
  <c r="T490" i="7"/>
  <c r="P489" i="7"/>
  <c r="U489" i="7"/>
  <c r="S489" i="7"/>
  <c r="O489" i="7"/>
  <c r="J489" i="7"/>
  <c r="T489" i="7"/>
  <c r="M489" i="7"/>
  <c r="Q489" i="7"/>
  <c r="Q488" i="7"/>
  <c r="N488" i="7"/>
  <c r="K488" i="7"/>
  <c r="T488" i="7"/>
  <c r="O488" i="7"/>
  <c r="L488" i="7"/>
  <c r="J488" i="7"/>
  <c r="T487" i="7"/>
  <c r="Q487" i="7"/>
  <c r="P487" i="7"/>
  <c r="T486" i="7"/>
  <c r="S486" i="7"/>
  <c r="R486" i="7"/>
  <c r="U486" i="7"/>
  <c r="L485" i="7"/>
  <c r="U482" i="7"/>
  <c r="O486" i="7"/>
  <c r="P481" i="7"/>
  <c r="M485" i="7"/>
  <c r="L486" i="7"/>
  <c r="N485" i="7"/>
  <c r="K486" i="7"/>
  <c r="N486" i="7"/>
  <c r="J485" i="7"/>
  <c r="Q486" i="7"/>
  <c r="N481" i="7"/>
  <c r="J481" i="7"/>
  <c r="K481" i="7"/>
  <c r="O480" i="7"/>
  <c r="N478" i="7"/>
  <c r="Q478" i="7"/>
  <c r="K478" i="7"/>
  <c r="T477" i="7"/>
  <c r="N477" i="7"/>
  <c r="M477" i="7"/>
  <c r="U477" i="7"/>
  <c r="O477" i="7"/>
  <c r="S477" i="7"/>
  <c r="Q477" i="7"/>
  <c r="Q476" i="7"/>
  <c r="U476" i="7"/>
  <c r="J476" i="7"/>
  <c r="O476" i="7"/>
  <c r="M476" i="7"/>
  <c r="N476" i="7"/>
  <c r="K475" i="7"/>
  <c r="U475" i="7"/>
  <c r="S475" i="7"/>
  <c r="O475" i="7"/>
  <c r="J475" i="7"/>
  <c r="Q475" i="7"/>
  <c r="M475" i="7"/>
  <c r="P475" i="7"/>
  <c r="S474" i="7"/>
  <c r="U474" i="7"/>
  <c r="R474" i="7"/>
  <c r="K474" i="7"/>
  <c r="M474" i="7"/>
  <c r="L474" i="7"/>
  <c r="O474" i="7"/>
  <c r="Q474" i="7"/>
  <c r="J474" i="7"/>
  <c r="K473" i="7"/>
  <c r="R473" i="7"/>
  <c r="Q473" i="7"/>
  <c r="O473" i="7"/>
  <c r="S473" i="7"/>
  <c r="L473" i="7"/>
  <c r="J473" i="7"/>
  <c r="U473" i="7"/>
  <c r="M473" i="7"/>
  <c r="P473" i="7"/>
  <c r="P472" i="7"/>
  <c r="U472" i="7"/>
  <c r="Q472" i="7"/>
  <c r="S401" i="7"/>
  <c r="P383" i="7"/>
  <c r="O448" i="7"/>
  <c r="J448" i="7"/>
  <c r="M448" i="7"/>
  <c r="O461" i="7"/>
  <c r="N461" i="7"/>
  <c r="J461" i="7"/>
  <c r="L461" i="7"/>
  <c r="P458" i="7"/>
  <c r="U458" i="7"/>
  <c r="S458" i="7"/>
  <c r="K451" i="7"/>
  <c r="N451" i="7"/>
  <c r="J451" i="7"/>
  <c r="L449" i="7"/>
  <c r="N449" i="7"/>
  <c r="J449" i="7"/>
  <c r="S447" i="7"/>
  <c r="R447" i="7"/>
  <c r="P447" i="7"/>
  <c r="T447" i="7"/>
  <c r="M457" i="7"/>
  <c r="K457" i="7"/>
  <c r="J457" i="7"/>
  <c r="O457" i="7"/>
  <c r="L456" i="7"/>
  <c r="K456" i="7"/>
  <c r="M456" i="7"/>
  <c r="N456" i="7"/>
  <c r="N455" i="7"/>
  <c r="L455" i="7"/>
  <c r="O455" i="7"/>
  <c r="J455" i="7"/>
  <c r="P496" i="7"/>
  <c r="M497" i="7"/>
  <c r="K497" i="7"/>
  <c r="J497" i="7"/>
  <c r="L494" i="7"/>
  <c r="O494" i="7"/>
  <c r="K494" i="7"/>
  <c r="M494" i="7"/>
  <c r="M483" i="7"/>
  <c r="K483" i="7"/>
  <c r="J483" i="7"/>
  <c r="N483" i="7"/>
  <c r="L496" i="7"/>
  <c r="P455" i="7"/>
  <c r="N459" i="7"/>
  <c r="K461" i="7"/>
  <c r="U452" i="7"/>
  <c r="L457" i="7"/>
  <c r="L448" i="7"/>
  <c r="L484" i="7"/>
  <c r="K484" i="7"/>
  <c r="N484" i="7"/>
  <c r="J484" i="7"/>
  <c r="S468" i="7"/>
  <c r="Q468" i="7"/>
  <c r="R468" i="7"/>
  <c r="P468" i="7"/>
  <c r="U468" i="7"/>
  <c r="P482" i="7"/>
  <c r="T482" i="7"/>
  <c r="M490" i="7"/>
  <c r="J490" i="7"/>
  <c r="T480" i="7"/>
  <c r="N487" i="7"/>
  <c r="U485" i="7"/>
  <c r="Q485" i="7"/>
  <c r="U497" i="7"/>
  <c r="T497" i="7"/>
  <c r="O497" i="7"/>
  <c r="U480" i="7"/>
  <c r="R483" i="7"/>
  <c r="M455" i="7"/>
  <c r="T450" i="7"/>
  <c r="Q459" i="7"/>
  <c r="U450" i="7"/>
  <c r="O451" i="7"/>
  <c r="S480" i="7"/>
  <c r="N498" i="7"/>
  <c r="K498" i="7"/>
  <c r="J498" i="7"/>
  <c r="T468" i="7"/>
  <c r="Q480" i="7"/>
  <c r="P493" i="7"/>
  <c r="Q493" i="7"/>
  <c r="U493" i="7"/>
  <c r="S481" i="7"/>
  <c r="Q481" i="7"/>
  <c r="O490" i="7"/>
  <c r="U483" i="7"/>
  <c r="R481" i="7"/>
  <c r="Q447" i="7"/>
  <c r="Q483" i="7"/>
  <c r="L447" i="7"/>
  <c r="M447" i="7"/>
  <c r="J447" i="7"/>
  <c r="O447" i="7"/>
  <c r="K447" i="7"/>
  <c r="P448" i="7"/>
  <c r="U448" i="7"/>
  <c r="T448" i="7"/>
  <c r="R448" i="7"/>
  <c r="O458" i="7"/>
  <c r="J458" i="7"/>
  <c r="N458" i="7"/>
  <c r="T455" i="7"/>
  <c r="Q455" i="7"/>
  <c r="K454" i="7"/>
  <c r="O454" i="7"/>
  <c r="M454" i="7"/>
  <c r="S456" i="7"/>
  <c r="R456" i="7"/>
  <c r="Q456" i="7"/>
  <c r="S457" i="7"/>
  <c r="P457" i="7"/>
  <c r="Q457" i="7"/>
  <c r="T457" i="7"/>
  <c r="P480" i="7"/>
  <c r="S479" i="7"/>
  <c r="T479" i="7"/>
  <c r="N482" i="7"/>
  <c r="K472" i="7"/>
  <c r="R479" i="7"/>
  <c r="S448" i="7"/>
  <c r="J452" i="7"/>
  <c r="T458" i="7"/>
  <c r="Q458" i="7"/>
  <c r="L454" i="7"/>
  <c r="R484" i="7"/>
  <c r="S484" i="7"/>
  <c r="S469" i="7"/>
  <c r="Q469" i="7"/>
  <c r="M487" i="7"/>
  <c r="J487" i="7"/>
  <c r="K487" i="7"/>
  <c r="L491" i="7"/>
  <c r="J491" i="7"/>
  <c r="T484" i="7"/>
  <c r="Q482" i="7"/>
  <c r="U479" i="7"/>
  <c r="L468" i="7"/>
  <c r="S455" i="7"/>
  <c r="J459" i="7"/>
  <c r="J450" i="7"/>
  <c r="Q452" i="7"/>
  <c r="U456" i="7"/>
  <c r="K480" i="7"/>
  <c r="M480" i="7"/>
  <c r="N480" i="7"/>
  <c r="J480" i="7"/>
  <c r="R472" i="7"/>
  <c r="S472" i="7"/>
  <c r="M478" i="7"/>
  <c r="L478" i="7"/>
  <c r="O478" i="7"/>
  <c r="T469" i="7"/>
  <c r="Q479" i="7"/>
  <c r="K496" i="7"/>
  <c r="K490" i="7"/>
  <c r="U484" i="7"/>
  <c r="O483" i="7"/>
  <c r="U481" i="7"/>
  <c r="L490" i="7"/>
  <c r="N448" i="7"/>
  <c r="U457" i="7"/>
  <c r="S497" i="7"/>
  <c r="J493" i="7"/>
  <c r="M493" i="7"/>
  <c r="L493" i="7"/>
  <c r="Q484" i="7"/>
  <c r="T449" i="7"/>
  <c r="R449" i="7"/>
  <c r="U449" i="7"/>
  <c r="N452" i="7"/>
  <c r="K452" i="7"/>
  <c r="K450" i="7"/>
  <c r="L450" i="7"/>
  <c r="M450" i="7"/>
  <c r="K460" i="7"/>
  <c r="O460" i="7"/>
  <c r="L460" i="7"/>
  <c r="M460" i="7"/>
  <c r="T461" i="7"/>
  <c r="P461" i="7"/>
  <c r="U461" i="7"/>
  <c r="Q461" i="7"/>
  <c r="L453" i="7"/>
  <c r="K453" i="7"/>
  <c r="O453" i="7"/>
  <c r="U496" i="7"/>
  <c r="R496" i="7"/>
  <c r="R494" i="7"/>
  <c r="U494" i="7"/>
  <c r="Q494" i="7"/>
  <c r="P494" i="7"/>
  <c r="S483" i="7"/>
  <c r="T483" i="7"/>
  <c r="M461" i="7"/>
  <c r="T456" i="7"/>
  <c r="Q448" i="7"/>
  <c r="K458" i="7"/>
  <c r="O449" i="7"/>
  <c r="N472" i="7"/>
  <c r="L472" i="7"/>
  <c r="O472" i="7"/>
  <c r="J472" i="7"/>
  <c r="K470" i="7"/>
  <c r="L470" i="7"/>
  <c r="J470" i="7"/>
  <c r="K482" i="7"/>
  <c r="L482" i="7"/>
  <c r="M482" i="7"/>
  <c r="R490" i="7"/>
  <c r="U490" i="7"/>
  <c r="Q490" i="7"/>
  <c r="O470" i="7"/>
  <c r="M452" i="7"/>
  <c r="J456" i="7"/>
  <c r="N457" i="7"/>
  <c r="Q449" i="7"/>
  <c r="O456" i="7"/>
  <c r="U455" i="7"/>
  <c r="R458" i="7"/>
  <c r="L452" i="7"/>
  <c r="Q498" i="7"/>
  <c r="U498" i="7"/>
  <c r="P467" i="7"/>
  <c r="Q467" i="7"/>
  <c r="T467" i="7"/>
  <c r="U467" i="7"/>
  <c r="Q496" i="7"/>
  <c r="O484" i="7"/>
  <c r="R469" i="7"/>
  <c r="M453" i="7"/>
  <c r="N454" i="7"/>
  <c r="U447" i="7"/>
  <c r="S494" i="7"/>
  <c r="T498" i="7"/>
  <c r="O496" i="7"/>
  <c r="T451" i="7"/>
  <c r="P451" i="7"/>
  <c r="Q451" i="7"/>
  <c r="T452" i="7"/>
  <c r="S452" i="7"/>
  <c r="R453" i="7"/>
  <c r="S453" i="7"/>
  <c r="P453" i="7"/>
  <c r="O459" i="7"/>
  <c r="L459" i="7"/>
  <c r="K459" i="7"/>
  <c r="Q460" i="7"/>
  <c r="S460" i="7"/>
  <c r="U460" i="7"/>
  <c r="R460" i="7"/>
  <c r="P460" i="7"/>
  <c r="Q454" i="7"/>
  <c r="U454" i="7"/>
  <c r="T454" i="7"/>
  <c r="P454" i="7"/>
  <c r="R454" i="7"/>
  <c r="U459" i="7"/>
  <c r="S459" i="7"/>
  <c r="P459" i="7"/>
  <c r="S450" i="7"/>
  <c r="Q450" i="7"/>
  <c r="R450" i="7"/>
  <c r="S496" i="7"/>
  <c r="J496" i="7"/>
  <c r="J494" i="7"/>
  <c r="N479" i="7"/>
  <c r="M479" i="7"/>
  <c r="K479" i="7"/>
  <c r="L479" i="7"/>
  <c r="J479" i="7"/>
  <c r="N466" i="7"/>
  <c r="K466" i="7"/>
  <c r="O482" i="7"/>
  <c r="R498" i="7"/>
  <c r="M451" i="7"/>
  <c r="S461" i="7"/>
  <c r="P449" i="7"/>
  <c r="N453" i="7"/>
  <c r="K448" i="7"/>
  <c r="K455" i="7"/>
  <c r="R457" i="7"/>
  <c r="L451" i="7"/>
  <c r="M484" i="7"/>
  <c r="P469" i="7"/>
  <c r="P470" i="7"/>
  <c r="T470" i="7"/>
  <c r="R487" i="7"/>
  <c r="U487" i="7"/>
  <c r="P490" i="7"/>
  <c r="R491" i="7"/>
  <c r="S491" i="7"/>
  <c r="N497" i="7"/>
  <c r="T491" i="7"/>
  <c r="Q491" i="7"/>
  <c r="K485" i="7"/>
  <c r="Q497" i="7"/>
  <c r="U470" i="7"/>
  <c r="L483" i="7"/>
  <c r="M458" i="7"/>
  <c r="M449" i="7"/>
  <c r="P456" i="7"/>
  <c r="N447" i="7"/>
  <c r="N450" i="7"/>
  <c r="K449" i="7"/>
  <c r="U453" i="7"/>
  <c r="U451" i="7"/>
  <c r="L458" i="7"/>
  <c r="J492" i="7"/>
  <c r="O492" i="7"/>
  <c r="S488" i="7"/>
  <c r="R488" i="7"/>
  <c r="P488" i="7"/>
  <c r="S478" i="7"/>
  <c r="R478" i="7"/>
  <c r="P478" i="7"/>
  <c r="P498" i="7"/>
  <c r="U495" i="7"/>
  <c r="T495" i="7"/>
  <c r="N468" i="7"/>
  <c r="T485" i="7"/>
  <c r="N494" i="7"/>
  <c r="N496" i="7"/>
  <c r="Q495" i="7"/>
  <c r="O466" i="7"/>
  <c r="J460" i="7"/>
  <c r="Q453" i="7"/>
  <c r="R459" i="7"/>
  <c r="M468" i="7"/>
  <c r="N470" i="7"/>
  <c r="O487" i="7"/>
  <c r="K476" i="7"/>
  <c r="N469" i="7"/>
  <c r="T466" i="7"/>
  <c r="O481" i="7"/>
  <c r="P474" i="7"/>
  <c r="N475" i="7"/>
  <c r="O469" i="7"/>
  <c r="R475" i="7"/>
  <c r="M481" i="7"/>
  <c r="P477" i="7"/>
  <c r="L469" i="7"/>
  <c r="N489" i="7"/>
  <c r="K489" i="7"/>
  <c r="U471" i="7"/>
  <c r="S465" i="7"/>
  <c r="T465" i="7"/>
  <c r="R465" i="7"/>
  <c r="Q465" i="7"/>
  <c r="U465" i="7"/>
  <c r="K465" i="7"/>
  <c r="O465" i="7"/>
  <c r="N465" i="7"/>
  <c r="L465" i="7"/>
  <c r="M465" i="7"/>
  <c r="J465" i="7"/>
  <c r="P465" i="7"/>
  <c r="S464" i="7"/>
  <c r="T464" i="7"/>
  <c r="Q464" i="7"/>
  <c r="U464" i="7"/>
  <c r="R464" i="7"/>
  <c r="K464" i="7"/>
  <c r="O464" i="7"/>
  <c r="L464" i="7"/>
  <c r="M464" i="7"/>
  <c r="N464" i="7"/>
  <c r="P464" i="7"/>
  <c r="M463" i="7"/>
  <c r="O463" i="7"/>
  <c r="L463" i="7"/>
  <c r="N463" i="7"/>
  <c r="K463" i="7"/>
  <c r="Q463" i="7"/>
  <c r="U463" i="7"/>
  <c r="R463" i="7"/>
  <c r="S463" i="7"/>
  <c r="T463" i="7"/>
  <c r="J463" i="7"/>
  <c r="M462" i="7"/>
  <c r="O462" i="7"/>
  <c r="L462" i="7"/>
  <c r="N462" i="7"/>
  <c r="K462" i="7"/>
  <c r="Q462" i="7"/>
  <c r="U462" i="7"/>
  <c r="R462" i="7"/>
  <c r="S462" i="7"/>
  <c r="T462" i="7"/>
  <c r="P462" i="7"/>
  <c r="J462" i="7"/>
  <c r="S433" i="7"/>
  <c r="R416" i="7"/>
  <c r="U416" i="7"/>
  <c r="L405" i="7"/>
  <c r="O405" i="7"/>
  <c r="M405" i="7"/>
  <c r="R437" i="7"/>
  <c r="S437" i="7"/>
  <c r="U437" i="7"/>
  <c r="U404" i="7"/>
  <c r="S404" i="7"/>
  <c r="Q404" i="7"/>
  <c r="U436" i="7"/>
  <c r="S436" i="7"/>
  <c r="Q436" i="7"/>
  <c r="S425" i="7"/>
  <c r="U425" i="7"/>
  <c r="Q425" i="7"/>
  <c r="Q414" i="7"/>
  <c r="T414" i="7"/>
  <c r="T431" i="7"/>
  <c r="U431" i="7"/>
  <c r="Q424" i="7"/>
  <c r="P424" i="7"/>
  <c r="U424" i="7"/>
  <c r="R424" i="7"/>
  <c r="K413" i="7"/>
  <c r="J413" i="7"/>
  <c r="O413" i="7"/>
  <c r="L413" i="7"/>
  <c r="S445" i="7"/>
  <c r="P445" i="7"/>
  <c r="Q445" i="7"/>
  <c r="Q434" i="7"/>
  <c r="S434" i="7"/>
  <c r="U434" i="7"/>
  <c r="P434" i="7"/>
  <c r="U419" i="7"/>
  <c r="Q419" i="7"/>
  <c r="S419" i="7"/>
  <c r="P419" i="7"/>
  <c r="R412" i="7"/>
  <c r="P412" i="7"/>
  <c r="T412" i="7"/>
  <c r="J444" i="7"/>
  <c r="L444" i="7"/>
  <c r="N444" i="7"/>
  <c r="O444" i="7"/>
  <c r="R433" i="7"/>
  <c r="P433" i="7"/>
  <c r="T433" i="7"/>
  <c r="U422" i="7"/>
  <c r="P422" i="7"/>
  <c r="Q422" i="7"/>
  <c r="R422" i="7"/>
  <c r="T422" i="7"/>
  <c r="P407" i="7"/>
  <c r="Q407" i="7"/>
  <c r="T407" i="7"/>
  <c r="U407" i="7"/>
  <c r="R407" i="7"/>
  <c r="Q439" i="7"/>
  <c r="P439" i="7"/>
  <c r="R439" i="7"/>
  <c r="U439" i="7"/>
  <c r="T439" i="7"/>
  <c r="S413" i="7"/>
  <c r="M408" i="7"/>
  <c r="P443" i="7"/>
  <c r="J432" i="7"/>
  <c r="P421" i="7"/>
  <c r="J410" i="7"/>
  <c r="P442" i="7"/>
  <c r="J427" i="7"/>
  <c r="T416" i="7"/>
  <c r="N405" i="7"/>
  <c r="T437" i="7"/>
  <c r="N426" i="7"/>
  <c r="T411" i="7"/>
  <c r="Q440" i="7"/>
  <c r="Q427" i="7"/>
  <c r="Q446" i="7"/>
  <c r="Q433" i="7"/>
  <c r="Q426" i="7"/>
  <c r="O411" i="7"/>
  <c r="U441" i="7"/>
  <c r="O417" i="7"/>
  <c r="U410" i="7"/>
  <c r="L441" i="7"/>
  <c r="R430" i="7"/>
  <c r="L415" i="7"/>
  <c r="R404" i="7"/>
  <c r="R425" i="7"/>
  <c r="S417" i="7"/>
  <c r="M410" i="7"/>
  <c r="M440" i="7"/>
  <c r="M427" i="7"/>
  <c r="S412" i="7"/>
  <c r="P436" i="7"/>
  <c r="P414" i="7"/>
  <c r="P446" i="7"/>
  <c r="T441" i="7"/>
  <c r="T415" i="7"/>
  <c r="Q431" i="7"/>
  <c r="U445" i="7"/>
  <c r="O421" i="7"/>
  <c r="L440" i="7"/>
  <c r="M421" i="7"/>
  <c r="M444" i="7"/>
  <c r="S416" i="7"/>
  <c r="P440" i="7"/>
  <c r="T434" i="7"/>
  <c r="L416" i="7"/>
  <c r="O416" i="7"/>
  <c r="R405" i="7"/>
  <c r="S405" i="7"/>
  <c r="U405" i="7"/>
  <c r="L437" i="7"/>
  <c r="O437" i="7"/>
  <c r="M437" i="7"/>
  <c r="O404" i="7"/>
  <c r="K404" i="7"/>
  <c r="M404" i="7"/>
  <c r="O436" i="7"/>
  <c r="K436" i="7"/>
  <c r="M436" i="7"/>
  <c r="O425" i="7"/>
  <c r="M425" i="7"/>
  <c r="K425" i="7"/>
  <c r="N414" i="7"/>
  <c r="K414" i="7"/>
  <c r="O431" i="7"/>
  <c r="N431" i="7"/>
  <c r="K424" i="7"/>
  <c r="O424" i="7"/>
  <c r="L424" i="7"/>
  <c r="J424" i="7"/>
  <c r="Q413" i="7"/>
  <c r="U413" i="7"/>
  <c r="R413" i="7"/>
  <c r="P413" i="7"/>
  <c r="J445" i="7"/>
  <c r="K445" i="7"/>
  <c r="M445" i="7"/>
  <c r="K434" i="7"/>
  <c r="O434" i="7"/>
  <c r="J434" i="7"/>
  <c r="M434" i="7"/>
  <c r="O419" i="7"/>
  <c r="M419" i="7"/>
  <c r="J419" i="7"/>
  <c r="K419" i="7"/>
  <c r="J412" i="7"/>
  <c r="L412" i="7"/>
  <c r="N412" i="7"/>
  <c r="R444" i="7"/>
  <c r="P444" i="7"/>
  <c r="T444" i="7"/>
  <c r="U444" i="7"/>
  <c r="J433" i="7"/>
  <c r="L433" i="7"/>
  <c r="N433" i="7"/>
  <c r="O422" i="7"/>
  <c r="J422" i="7"/>
  <c r="N422" i="7"/>
  <c r="K422" i="7"/>
  <c r="L422" i="7"/>
  <c r="K407" i="7"/>
  <c r="J407" i="7"/>
  <c r="O407" i="7"/>
  <c r="L407" i="7"/>
  <c r="N407" i="7"/>
  <c r="K439" i="7"/>
  <c r="J439" i="7"/>
  <c r="O439" i="7"/>
  <c r="N439" i="7"/>
  <c r="L439" i="7"/>
  <c r="M413" i="7"/>
  <c r="P410" i="7"/>
  <c r="P427" i="7"/>
  <c r="N416" i="7"/>
  <c r="T405" i="7"/>
  <c r="N437" i="7"/>
  <c r="T426" i="7"/>
  <c r="N411" i="7"/>
  <c r="K440" i="7"/>
  <c r="K427" i="7"/>
  <c r="Q412" i="7"/>
  <c r="K446" i="7"/>
  <c r="K433" i="7"/>
  <c r="K426" i="7"/>
  <c r="U411" i="7"/>
  <c r="O441" i="7"/>
  <c r="O428" i="7"/>
  <c r="O410" i="7"/>
  <c r="R441" i="7"/>
  <c r="L430" i="7"/>
  <c r="L404" i="7"/>
  <c r="R436" i="7"/>
  <c r="L425" i="7"/>
  <c r="S410" i="7"/>
  <c r="S440" i="7"/>
  <c r="S427" i="7"/>
  <c r="M412" i="7"/>
  <c r="P404" i="7"/>
  <c r="J436" i="7"/>
  <c r="P425" i="7"/>
  <c r="J414" i="7"/>
  <c r="J446" i="7"/>
  <c r="P431" i="7"/>
  <c r="N420" i="7"/>
  <c r="T409" i="7"/>
  <c r="N441" i="7"/>
  <c r="N415" i="7"/>
  <c r="K431" i="7"/>
  <c r="K405" i="7"/>
  <c r="K430" i="7"/>
  <c r="O445" i="7"/>
  <c r="U421" i="7"/>
  <c r="R445" i="7"/>
  <c r="R419" i="7"/>
  <c r="R440" i="7"/>
  <c r="S444" i="7"/>
  <c r="M416" i="7"/>
  <c r="J440" i="7"/>
  <c r="N413" i="7"/>
  <c r="N434" i="7"/>
  <c r="K443" i="7"/>
  <c r="O443" i="7"/>
  <c r="L443" i="7"/>
  <c r="M443" i="7"/>
  <c r="S432" i="7"/>
  <c r="R432" i="7"/>
  <c r="Q432" i="7"/>
  <c r="R421" i="7"/>
  <c r="Q421" i="7"/>
  <c r="O442" i="7"/>
  <c r="L442" i="7"/>
  <c r="K442" i="7"/>
  <c r="Q420" i="7"/>
  <c r="S420" i="7"/>
  <c r="U420" i="7"/>
  <c r="K409" i="7"/>
  <c r="O409" i="7"/>
  <c r="M409" i="7"/>
  <c r="S430" i="7"/>
  <c r="U430" i="7"/>
  <c r="Q415" i="7"/>
  <c r="S415" i="7"/>
  <c r="U408" i="7"/>
  <c r="T408" i="7"/>
  <c r="Q408" i="7"/>
  <c r="U429" i="7"/>
  <c r="T429" i="7"/>
  <c r="Q429" i="7"/>
  <c r="U418" i="7"/>
  <c r="S418" i="7"/>
  <c r="Q418" i="7"/>
  <c r="R418" i="7"/>
  <c r="T418" i="7"/>
  <c r="S403" i="7"/>
  <c r="Q403" i="7"/>
  <c r="T403" i="7"/>
  <c r="U403" i="7"/>
  <c r="R403" i="7"/>
  <c r="S435" i="7"/>
  <c r="Q435" i="7"/>
  <c r="R435" i="7"/>
  <c r="U435" i="7"/>
  <c r="T435" i="7"/>
  <c r="T428" i="7"/>
  <c r="P428" i="7"/>
  <c r="R428" i="7"/>
  <c r="N417" i="7"/>
  <c r="J417" i="7"/>
  <c r="L417" i="7"/>
  <c r="T406" i="7"/>
  <c r="Q406" i="7"/>
  <c r="R406" i="7"/>
  <c r="P406" i="7"/>
  <c r="U406" i="7"/>
  <c r="R438" i="7"/>
  <c r="Q438" i="7"/>
  <c r="T438" i="7"/>
  <c r="U438" i="7"/>
  <c r="P438" i="7"/>
  <c r="U423" i="7"/>
  <c r="T423" i="7"/>
  <c r="R423" i="7"/>
  <c r="Q423" i="7"/>
  <c r="P423" i="7"/>
  <c r="M442" i="7"/>
  <c r="M429" i="7"/>
  <c r="M422" i="7"/>
  <c r="M407" i="7"/>
  <c r="M424" i="7"/>
  <c r="P416" i="7"/>
  <c r="J405" i="7"/>
  <c r="P437" i="7"/>
  <c r="J426" i="7"/>
  <c r="P411" i="7"/>
  <c r="T421" i="7"/>
  <c r="N410" i="7"/>
  <c r="N427" i="7"/>
  <c r="K411" i="7"/>
  <c r="Q441" i="7"/>
  <c r="Q428" i="7"/>
  <c r="K417" i="7"/>
  <c r="Q410" i="7"/>
  <c r="U440" i="7"/>
  <c r="U427" i="7"/>
  <c r="O412" i="7"/>
  <c r="U446" i="7"/>
  <c r="U426" i="7"/>
  <c r="L414" i="7"/>
  <c r="L446" i="7"/>
  <c r="R431" i="7"/>
  <c r="M446" i="7"/>
  <c r="M433" i="7"/>
  <c r="M426" i="7"/>
  <c r="S411" i="7"/>
  <c r="M441" i="7"/>
  <c r="P420" i="7"/>
  <c r="J409" i="7"/>
  <c r="P441" i="7"/>
  <c r="J430" i="7"/>
  <c r="P415" i="7"/>
  <c r="N404" i="7"/>
  <c r="T436" i="7"/>
  <c r="N425" i="7"/>
  <c r="Q444" i="7"/>
  <c r="K416" i="7"/>
  <c r="Q437" i="7"/>
  <c r="U432" i="7"/>
  <c r="O414" i="7"/>
  <c r="L434" i="7"/>
  <c r="R408" i="7"/>
  <c r="R429" i="7"/>
  <c r="S414" i="7"/>
  <c r="M431" i="7"/>
  <c r="N424" i="7"/>
  <c r="T445" i="7"/>
  <c r="T419" i="7"/>
  <c r="Q443" i="7"/>
  <c r="R443" i="7"/>
  <c r="S443" i="7"/>
  <c r="U443" i="7"/>
  <c r="L432" i="7"/>
  <c r="K432" i="7"/>
  <c r="M432" i="7"/>
  <c r="K421" i="7"/>
  <c r="L421" i="7"/>
  <c r="R442" i="7"/>
  <c r="U442" i="7"/>
  <c r="Q442" i="7"/>
  <c r="M420" i="7"/>
  <c r="K420" i="7"/>
  <c r="O420" i="7"/>
  <c r="Q409" i="7"/>
  <c r="S409" i="7"/>
  <c r="U409" i="7"/>
  <c r="O430" i="7"/>
  <c r="M430" i="7"/>
  <c r="M415" i="7"/>
  <c r="K415" i="7"/>
  <c r="O408" i="7"/>
  <c r="K408" i="7"/>
  <c r="N408" i="7"/>
  <c r="O429" i="7"/>
  <c r="K429" i="7"/>
  <c r="N429" i="7"/>
  <c r="M418" i="7"/>
  <c r="O418" i="7"/>
  <c r="N418" i="7"/>
  <c r="K418" i="7"/>
  <c r="L418" i="7"/>
  <c r="K403" i="7"/>
  <c r="M403" i="7"/>
  <c r="O403" i="7"/>
  <c r="L403" i="7"/>
  <c r="N403" i="7"/>
  <c r="K435" i="7"/>
  <c r="M435" i="7"/>
  <c r="O435" i="7"/>
  <c r="N435" i="7"/>
  <c r="L435" i="7"/>
  <c r="N428" i="7"/>
  <c r="L428" i="7"/>
  <c r="J428" i="7"/>
  <c r="T417" i="7"/>
  <c r="R417" i="7"/>
  <c r="P417" i="7"/>
  <c r="K406" i="7"/>
  <c r="L406" i="7"/>
  <c r="N406" i="7"/>
  <c r="O406" i="7"/>
  <c r="J406" i="7"/>
  <c r="K438" i="7"/>
  <c r="N438" i="7"/>
  <c r="L438" i="7"/>
  <c r="O438" i="7"/>
  <c r="J438" i="7"/>
  <c r="O423" i="7"/>
  <c r="N423" i="7"/>
  <c r="L423" i="7"/>
  <c r="K423" i="7"/>
  <c r="J423" i="7"/>
  <c r="S442" i="7"/>
  <c r="S429" i="7"/>
  <c r="S424" i="7"/>
  <c r="J416" i="7"/>
  <c r="P405" i="7"/>
  <c r="J437" i="7"/>
  <c r="P426" i="7"/>
  <c r="J411" i="7"/>
  <c r="N443" i="7"/>
  <c r="T432" i="7"/>
  <c r="N421" i="7"/>
  <c r="T410" i="7"/>
  <c r="N442" i="7"/>
  <c r="T427" i="7"/>
  <c r="Q411" i="7"/>
  <c r="K441" i="7"/>
  <c r="K428" i="7"/>
  <c r="Q417" i="7"/>
  <c r="K410" i="7"/>
  <c r="O440" i="7"/>
  <c r="O427" i="7"/>
  <c r="U412" i="7"/>
  <c r="O446" i="7"/>
  <c r="O433" i="7"/>
  <c r="O426" i="7"/>
  <c r="R414" i="7"/>
  <c r="R446" i="7"/>
  <c r="L431" i="7"/>
  <c r="R420" i="7"/>
  <c r="L409" i="7"/>
  <c r="S446" i="7"/>
  <c r="S426" i="7"/>
  <c r="M411" i="7"/>
  <c r="S428" i="7"/>
  <c r="J420" i="7"/>
  <c r="P409" i="7"/>
  <c r="P430" i="7"/>
  <c r="J415" i="7"/>
  <c r="T404" i="7"/>
  <c r="N436" i="7"/>
  <c r="T425" i="7"/>
  <c r="T430" i="7"/>
  <c r="K444" i="7"/>
  <c r="Q416" i="7"/>
  <c r="K437" i="7"/>
  <c r="U415" i="7"/>
  <c r="O432" i="7"/>
  <c r="U414" i="7"/>
  <c r="R434" i="7"/>
  <c r="L408" i="7"/>
  <c r="L429" i="7"/>
  <c r="M414" i="7"/>
  <c r="S431" i="7"/>
  <c r="P408" i="7"/>
  <c r="P429" i="7"/>
  <c r="P403" i="7"/>
  <c r="T424" i="7"/>
  <c r="N445" i="7"/>
  <c r="N419" i="7"/>
  <c r="K385" i="7"/>
  <c r="S382" i="7"/>
  <c r="S384" i="7"/>
  <c r="T386" i="7"/>
  <c r="Q397" i="7"/>
  <c r="O397" i="7"/>
  <c r="M392" i="7"/>
  <c r="S386" i="7"/>
  <c r="Q383" i="7"/>
  <c r="K397" i="7"/>
  <c r="R147" i="7"/>
  <c r="M147" i="7"/>
  <c r="M388" i="7"/>
  <c r="S395" i="7"/>
  <c r="S245" i="7"/>
  <c r="M400" i="7"/>
  <c r="S394" i="7"/>
  <c r="N395" i="7"/>
  <c r="U394" i="7"/>
  <c r="R390" i="7"/>
  <c r="M390" i="7"/>
  <c r="S402" i="7"/>
  <c r="S398" i="7"/>
  <c r="T395" i="7"/>
  <c r="U395" i="7"/>
  <c r="N386" i="7"/>
  <c r="P394" i="7"/>
  <c r="L385" i="7"/>
  <c r="L389" i="7"/>
  <c r="K386" i="7"/>
  <c r="L15" i="7"/>
  <c r="S397" i="7"/>
  <c r="S392" i="7"/>
  <c r="O395" i="7"/>
  <c r="S399" i="7"/>
  <c r="O386" i="7"/>
  <c r="P393" i="7"/>
  <c r="R385" i="7"/>
  <c r="K390" i="7"/>
  <c r="M223" i="7"/>
  <c r="N144" i="7"/>
  <c r="O210" i="7"/>
  <c r="M382" i="7"/>
  <c r="M386" i="7"/>
  <c r="M383" i="7"/>
  <c r="J387" i="7"/>
  <c r="Q399" i="7"/>
  <c r="U385" i="7"/>
  <c r="S385" i="7"/>
  <c r="P391" i="7"/>
  <c r="O383" i="7"/>
  <c r="N390" i="7"/>
  <c r="R389" i="7"/>
  <c r="P397" i="7"/>
  <c r="O229" i="7"/>
  <c r="S390" i="7"/>
  <c r="S388" i="7"/>
  <c r="Q389" i="7"/>
  <c r="O387" i="7"/>
  <c r="P400" i="7"/>
  <c r="Q400" i="7"/>
  <c r="T390" i="7"/>
  <c r="L390" i="7"/>
  <c r="Q390" i="7"/>
  <c r="L397" i="7"/>
  <c r="O390" i="7"/>
  <c r="J397" i="7"/>
  <c r="P384" i="7"/>
  <c r="Q387" i="7"/>
  <c r="O385" i="7"/>
  <c r="P388" i="7"/>
  <c r="T398" i="7"/>
  <c r="M391" i="7"/>
  <c r="S389" i="7"/>
  <c r="N391" i="7"/>
  <c r="T389" i="7"/>
  <c r="U391" i="7"/>
  <c r="U389" i="7"/>
  <c r="P402" i="7"/>
  <c r="R391" i="7"/>
  <c r="U397" i="7"/>
  <c r="U390" i="7"/>
  <c r="R379" i="7"/>
  <c r="P379" i="7"/>
  <c r="S379" i="7"/>
  <c r="T379" i="7"/>
  <c r="Q379" i="7"/>
  <c r="U379" i="7"/>
  <c r="U380" i="7"/>
  <c r="S380" i="7"/>
  <c r="R380" i="7"/>
  <c r="Q380" i="7"/>
  <c r="T380" i="7"/>
  <c r="P380" i="7"/>
  <c r="S223" i="7"/>
  <c r="Q165" i="7"/>
  <c r="R194" i="7"/>
  <c r="P151" i="7"/>
  <c r="S151" i="7"/>
  <c r="M367" i="7"/>
  <c r="J367" i="7"/>
  <c r="P279" i="7"/>
  <c r="S279" i="7"/>
  <c r="Q279" i="7"/>
  <c r="P226" i="7"/>
  <c r="T226" i="7"/>
  <c r="L381" i="7"/>
  <c r="N381" i="7"/>
  <c r="M381" i="7"/>
  <c r="K381" i="7"/>
  <c r="O381" i="7"/>
  <c r="J381" i="7"/>
  <c r="T207" i="7"/>
  <c r="U207" i="7"/>
  <c r="Q381" i="7"/>
  <c r="U381" i="7"/>
  <c r="T381" i="7"/>
  <c r="S381" i="7"/>
  <c r="S396" i="7"/>
  <c r="R396" i="7"/>
  <c r="T392" i="7"/>
  <c r="K387" i="7"/>
  <c r="K399" i="7"/>
  <c r="O392" i="7"/>
  <c r="K400" i="7"/>
  <c r="N400" i="7"/>
  <c r="M398" i="7"/>
  <c r="K398" i="7"/>
  <c r="L398" i="7"/>
  <c r="O398" i="7"/>
  <c r="T384" i="7"/>
  <c r="N383" i="7"/>
  <c r="U396" i="7"/>
  <c r="O399" i="7"/>
  <c r="L394" i="7"/>
  <c r="K394" i="7"/>
  <c r="N401" i="7"/>
  <c r="L401" i="7"/>
  <c r="M402" i="7"/>
  <c r="N402" i="7"/>
  <c r="K393" i="7"/>
  <c r="L393" i="7"/>
  <c r="M395" i="7"/>
  <c r="L395" i="7"/>
  <c r="N398" i="7"/>
  <c r="L388" i="7"/>
  <c r="L380" i="7"/>
  <c r="K384" i="7"/>
  <c r="O384" i="7"/>
  <c r="R399" i="7"/>
  <c r="K388" i="7"/>
  <c r="K396" i="7"/>
  <c r="L396" i="7"/>
  <c r="N392" i="7"/>
  <c r="L392" i="7"/>
  <c r="R382" i="7"/>
  <c r="T382" i="7"/>
  <c r="N396" i="7"/>
  <c r="Q392" i="7"/>
  <c r="O400" i="7"/>
  <c r="U402" i="7"/>
  <c r="O380" i="7"/>
  <c r="K380" i="7"/>
  <c r="K401" i="7"/>
  <c r="J379" i="7"/>
  <c r="L379" i="7"/>
  <c r="N379" i="7"/>
  <c r="S387" i="7"/>
  <c r="M384" i="7"/>
  <c r="J396" i="7"/>
  <c r="J384" i="7"/>
  <c r="P387" i="7"/>
  <c r="J392" i="7"/>
  <c r="P382" i="7"/>
  <c r="P399" i="7"/>
  <c r="T387" i="7"/>
  <c r="N393" i="7"/>
  <c r="K383" i="7"/>
  <c r="K395" i="7"/>
  <c r="U387" i="7"/>
  <c r="M396" i="7"/>
  <c r="J400" i="7"/>
  <c r="J398" i="7"/>
  <c r="J391" i="7"/>
  <c r="J383" i="7"/>
  <c r="Q388" i="7"/>
  <c r="U388" i="7"/>
  <c r="T396" i="7"/>
  <c r="T391" i="7"/>
  <c r="K402" i="7"/>
  <c r="U383" i="7"/>
  <c r="J394" i="7"/>
  <c r="J401" i="7"/>
  <c r="J402" i="7"/>
  <c r="J393" i="7"/>
  <c r="N399" i="7"/>
  <c r="O379" i="7"/>
  <c r="K379" i="7"/>
  <c r="Q382" i="7"/>
  <c r="O402" i="7"/>
  <c r="M387" i="7"/>
  <c r="P396" i="7"/>
  <c r="U384" i="7"/>
  <c r="R384" i="7"/>
  <c r="P392" i="7"/>
  <c r="N382" i="7"/>
  <c r="O382" i="7"/>
  <c r="K382" i="7"/>
  <c r="L382" i="7"/>
  <c r="J399" i="7"/>
  <c r="N387" i="7"/>
  <c r="U392" i="7"/>
  <c r="M399" i="7"/>
  <c r="S400" i="7"/>
  <c r="U400" i="7"/>
  <c r="T400" i="7"/>
  <c r="Q398" i="7"/>
  <c r="U398" i="7"/>
  <c r="R398" i="7"/>
  <c r="J388" i="7"/>
  <c r="N384" i="7"/>
  <c r="T383" i="7"/>
  <c r="Q391" i="7"/>
  <c r="O396" i="7"/>
  <c r="O391" i="7"/>
  <c r="U399" i="7"/>
  <c r="T394" i="7"/>
  <c r="Q394" i="7"/>
  <c r="R401" i="7"/>
  <c r="U401" i="7"/>
  <c r="Q401" i="7"/>
  <c r="Q402" i="7"/>
  <c r="T402" i="7"/>
  <c r="S393" i="7"/>
  <c r="R393" i="7"/>
  <c r="U393" i="7"/>
  <c r="Q395" i="7"/>
  <c r="R395" i="7"/>
  <c r="T401" i="7"/>
  <c r="N388" i="7"/>
  <c r="L391" i="7"/>
  <c r="R388" i="7"/>
  <c r="J380" i="7"/>
  <c r="O393" i="7"/>
  <c r="N380" i="7"/>
  <c r="P381" i="7"/>
  <c r="R381" i="7"/>
  <c r="O401" i="7"/>
  <c r="T385" i="7"/>
  <c r="J385" i="7"/>
  <c r="T397" i="7"/>
  <c r="S145" i="7"/>
  <c r="J149" i="7"/>
  <c r="Q312" i="7"/>
  <c r="O226" i="7"/>
  <c r="S167" i="7"/>
  <c r="M218" i="7"/>
  <c r="U151" i="7"/>
  <c r="O149" i="7"/>
  <c r="L226" i="7"/>
  <c r="O242" i="7"/>
  <c r="S342" i="7"/>
  <c r="M226" i="7"/>
  <c r="T371" i="7"/>
  <c r="T370" i="7"/>
  <c r="Q145" i="7"/>
  <c r="N226" i="7"/>
  <c r="M149" i="7"/>
  <c r="K149" i="7"/>
  <c r="U146" i="7"/>
  <c r="Q342" i="7"/>
  <c r="L264" i="7"/>
  <c r="S207" i="7"/>
  <c r="S311" i="7"/>
  <c r="S194" i="7"/>
  <c r="S197" i="7"/>
  <c r="L90" i="7"/>
  <c r="Q371" i="7"/>
  <c r="U371" i="7"/>
  <c r="S375" i="7"/>
  <c r="K378" i="7"/>
  <c r="L378" i="7"/>
  <c r="U377" i="7"/>
  <c r="Q377" i="7"/>
  <c r="M375" i="7"/>
  <c r="T373" i="7"/>
  <c r="L202" i="7"/>
  <c r="U147" i="7"/>
  <c r="M148" i="7"/>
  <c r="J377" i="7"/>
  <c r="T147" i="7"/>
  <c r="J148" i="7"/>
  <c r="O228" i="7"/>
  <c r="T377" i="7"/>
  <c r="P371" i="7"/>
  <c r="P377" i="7"/>
  <c r="Q326" i="7"/>
  <c r="N377" i="7"/>
  <c r="S373" i="7"/>
  <c r="M257" i="7"/>
  <c r="S234" i="7"/>
  <c r="Q373" i="7"/>
  <c r="S147" i="7"/>
  <c r="K148" i="7"/>
  <c r="J145" i="7"/>
  <c r="L279" i="7"/>
  <c r="T156" i="7"/>
  <c r="M17" i="7"/>
  <c r="O377" i="7"/>
  <c r="Q367" i="7"/>
  <c r="M377" i="7"/>
  <c r="R377" i="7"/>
  <c r="U373" i="7"/>
  <c r="U234" i="7"/>
  <c r="R234" i="7"/>
  <c r="T273" i="7"/>
  <c r="K145" i="7"/>
  <c r="L280" i="7"/>
  <c r="S295" i="7"/>
  <c r="K371" i="7"/>
  <c r="O371" i="7"/>
  <c r="K377" i="7"/>
  <c r="L374" i="7"/>
  <c r="M374" i="7"/>
  <c r="J374" i="7"/>
  <c r="N374" i="7"/>
  <c r="N373" i="7"/>
  <c r="M373" i="7"/>
  <c r="K373" i="7"/>
  <c r="O373" i="7"/>
  <c r="P373" i="7"/>
  <c r="P372" i="7"/>
  <c r="J372" i="7"/>
  <c r="Q372" i="7"/>
  <c r="S372" i="7"/>
  <c r="L372" i="7"/>
  <c r="N372" i="7"/>
  <c r="T372" i="7"/>
  <c r="N371" i="7"/>
  <c r="N370" i="7"/>
  <c r="O370" i="7"/>
  <c r="U370" i="7"/>
  <c r="U369" i="7"/>
  <c r="J369" i="7"/>
  <c r="S369" i="7"/>
  <c r="O369" i="7"/>
  <c r="T368" i="7"/>
  <c r="M368" i="7"/>
  <c r="L368" i="7"/>
  <c r="Q368" i="7"/>
  <c r="U368" i="7"/>
  <c r="S368" i="7"/>
  <c r="R368" i="7"/>
  <c r="N368" i="7"/>
  <c r="K368" i="7"/>
  <c r="Q58" i="7"/>
  <c r="T170" i="7"/>
  <c r="S229" i="7"/>
  <c r="L367" i="7"/>
  <c r="T378" i="7"/>
  <c r="S374" i="7"/>
  <c r="U376" i="7"/>
  <c r="K370" i="7"/>
  <c r="S376" i="7"/>
  <c r="S370" i="7"/>
  <c r="O378" i="7"/>
  <c r="J368" i="7"/>
  <c r="Q375" i="7"/>
  <c r="O375" i="7"/>
  <c r="J373" i="7"/>
  <c r="Q376" i="7"/>
  <c r="U148" i="7"/>
  <c r="R149" i="7"/>
  <c r="Q90" i="7"/>
  <c r="T196" i="7"/>
  <c r="S358" i="7"/>
  <c r="M210" i="7"/>
  <c r="U183" i="7"/>
  <c r="L242" i="7"/>
  <c r="R367" i="7"/>
  <c r="K367" i="7"/>
  <c r="P374" i="7"/>
  <c r="M369" i="7"/>
  <c r="L376" i="7"/>
  <c r="M372" i="7"/>
  <c r="K376" i="7"/>
  <c r="N376" i="7"/>
  <c r="R376" i="7"/>
  <c r="T376" i="7"/>
  <c r="M359" i="7"/>
  <c r="T151" i="7"/>
  <c r="N223" i="7"/>
  <c r="N202" i="7"/>
  <c r="Q229" i="7"/>
  <c r="P367" i="7"/>
  <c r="Q378" i="7"/>
  <c r="O367" i="7"/>
  <c r="R378" i="7"/>
  <c r="P378" i="7"/>
  <c r="O372" i="7"/>
  <c r="Q374" i="7"/>
  <c r="T375" i="7"/>
  <c r="Q369" i="7"/>
  <c r="U367" i="7"/>
  <c r="R374" i="7"/>
  <c r="J378" i="7"/>
  <c r="J375" i="7"/>
  <c r="K374" i="7"/>
  <c r="J376" i="7"/>
  <c r="T374" i="7"/>
  <c r="N375" i="7"/>
  <c r="M371" i="7"/>
  <c r="K369" i="7"/>
  <c r="R344" i="7"/>
  <c r="T228" i="7"/>
  <c r="T183" i="7"/>
  <c r="O223" i="7"/>
  <c r="P370" i="7"/>
  <c r="N367" i="7"/>
  <c r="P375" i="7"/>
  <c r="L375" i="7"/>
  <c r="M378" i="7"/>
  <c r="T369" i="7"/>
  <c r="S371" i="7"/>
  <c r="L369" i="7"/>
  <c r="L371" i="7"/>
  <c r="T367" i="7"/>
  <c r="R375" i="7"/>
  <c r="S378" i="7"/>
  <c r="L370" i="7"/>
  <c r="R369" i="7"/>
  <c r="U287" i="7"/>
  <c r="Q264" i="7"/>
  <c r="S183" i="7"/>
  <c r="M242" i="7"/>
  <c r="U58" i="7"/>
  <c r="L165" i="7"/>
  <c r="J370" i="7"/>
  <c r="O376" i="7"/>
  <c r="Q370" i="7"/>
  <c r="K279" i="7"/>
  <c r="S337" i="7"/>
  <c r="K104" i="7"/>
  <c r="O304" i="7"/>
  <c r="S328" i="7"/>
  <c r="O173" i="7"/>
  <c r="T328" i="7"/>
  <c r="Q226" i="7"/>
  <c r="Q294" i="7"/>
  <c r="S175" i="7"/>
  <c r="M199" i="7"/>
  <c r="Q328" i="7"/>
  <c r="O194" i="7"/>
  <c r="U226" i="7"/>
  <c r="R328" i="7"/>
  <c r="N228" i="7"/>
  <c r="S294" i="7"/>
  <c r="S226" i="7"/>
  <c r="M228" i="7"/>
  <c r="T144" i="7"/>
  <c r="U144" i="7"/>
  <c r="P146" i="7"/>
  <c r="S146" i="7"/>
  <c r="R264" i="7"/>
  <c r="M194" i="7"/>
  <c r="L194" i="7"/>
  <c r="S144" i="7"/>
  <c r="R146" i="7"/>
  <c r="T146" i="7"/>
  <c r="Q358" i="7"/>
  <c r="S273" i="7"/>
  <c r="T194" i="7"/>
  <c r="S264" i="7"/>
  <c r="K311" i="7"/>
  <c r="U194" i="7"/>
  <c r="L136" i="7"/>
  <c r="N194" i="7"/>
  <c r="M104" i="7"/>
  <c r="S79" i="7"/>
  <c r="O104" i="7"/>
  <c r="R221" i="7"/>
  <c r="U273" i="7"/>
  <c r="T337" i="7"/>
  <c r="J194" i="7"/>
  <c r="K360" i="7"/>
  <c r="L360" i="7"/>
  <c r="M360" i="7"/>
  <c r="S359" i="7"/>
  <c r="N359" i="7"/>
  <c r="L55" i="7"/>
  <c r="L79" i="7"/>
  <c r="M80" i="7"/>
  <c r="M344" i="7"/>
  <c r="U96" i="7"/>
  <c r="T311" i="7"/>
  <c r="U313" i="7"/>
  <c r="L23" i="7"/>
  <c r="Q105" i="7"/>
  <c r="M8" i="7"/>
  <c r="M280" i="7"/>
  <c r="Q34" i="7"/>
  <c r="R87" i="7"/>
  <c r="Q114" i="7"/>
  <c r="U82" i="7"/>
  <c r="R82" i="7"/>
  <c r="O165" i="7"/>
  <c r="S119" i="7"/>
  <c r="Q18" i="7"/>
  <c r="Q50" i="7"/>
  <c r="Q82" i="7"/>
  <c r="U225" i="7"/>
  <c r="T313" i="7"/>
  <c r="S48" i="7"/>
  <c r="R313" i="7"/>
  <c r="L186" i="7"/>
  <c r="Q197" i="7"/>
  <c r="R197" i="7"/>
  <c r="L305" i="7"/>
  <c r="Q2" i="7"/>
  <c r="Q81" i="7"/>
  <c r="Q121" i="7"/>
  <c r="Q40" i="7"/>
  <c r="U188" i="7"/>
  <c r="N186" i="7"/>
  <c r="S103" i="7"/>
  <c r="L154" i="7"/>
  <c r="S188" i="7"/>
  <c r="N360" i="7"/>
  <c r="O280" i="7"/>
  <c r="U348" i="7"/>
  <c r="K344" i="7"/>
  <c r="L344" i="7"/>
  <c r="Q343" i="7"/>
  <c r="R343" i="7"/>
  <c r="T343" i="7"/>
  <c r="K343" i="7"/>
  <c r="L343" i="7"/>
  <c r="M343" i="7"/>
  <c r="S343" i="7"/>
  <c r="O145" i="7"/>
  <c r="Q148" i="7"/>
  <c r="S149" i="7"/>
  <c r="O186" i="7"/>
  <c r="M327" i="7"/>
  <c r="N352" i="7"/>
  <c r="S135" i="7"/>
  <c r="L210" i="7"/>
  <c r="R103" i="7"/>
  <c r="U186" i="7"/>
  <c r="K57" i="7"/>
  <c r="T191" i="7"/>
  <c r="N218" i="7"/>
  <c r="Q190" i="7"/>
  <c r="T279" i="7"/>
  <c r="S164" i="7"/>
  <c r="K147" i="7"/>
  <c r="K10" i="7"/>
  <c r="R135" i="7"/>
  <c r="M191" i="7"/>
  <c r="O191" i="7"/>
  <c r="Q313" i="7"/>
  <c r="S88" i="7"/>
  <c r="M55" i="7"/>
  <c r="R154" i="7"/>
  <c r="L218" i="7"/>
  <c r="S312" i="7"/>
  <c r="K138" i="7"/>
  <c r="R261" i="7"/>
  <c r="U323" i="7"/>
  <c r="K74" i="7"/>
  <c r="L144" i="7"/>
  <c r="O147" i="7"/>
  <c r="O218" i="7"/>
  <c r="K121" i="7"/>
  <c r="O153" i="7"/>
  <c r="K64" i="7"/>
  <c r="T159" i="7"/>
  <c r="M128" i="7"/>
  <c r="O89" i="7"/>
  <c r="T261" i="7"/>
  <c r="O363" i="7"/>
  <c r="O337" i="7"/>
  <c r="L327" i="7"/>
  <c r="M321" i="7"/>
  <c r="R312" i="7"/>
  <c r="Q311" i="7"/>
  <c r="R311" i="7"/>
  <c r="S310" i="7"/>
  <c r="T310" i="7"/>
  <c r="M310" i="7"/>
  <c r="O305" i="7"/>
  <c r="N304" i="7"/>
  <c r="T300" i="7"/>
  <c r="P297" i="7"/>
  <c r="U297" i="7"/>
  <c r="T26" i="7"/>
  <c r="R26" i="7"/>
  <c r="T122" i="7"/>
  <c r="Q122" i="7"/>
  <c r="P56" i="7"/>
  <c r="S56" i="7"/>
  <c r="T63" i="7"/>
  <c r="S63" i="7"/>
  <c r="R63" i="7"/>
  <c r="T95" i="7"/>
  <c r="S95" i="7"/>
  <c r="T111" i="7"/>
  <c r="R111" i="7"/>
  <c r="Q298" i="7"/>
  <c r="T298" i="7"/>
  <c r="S345" i="7"/>
  <c r="T345" i="7"/>
  <c r="S281" i="7"/>
  <c r="R281" i="7"/>
  <c r="S334" i="7"/>
  <c r="U334" i="7"/>
  <c r="S302" i="7"/>
  <c r="T302" i="7"/>
  <c r="L206" i="7"/>
  <c r="K206" i="7"/>
  <c r="U330" i="7"/>
  <c r="U18" i="7"/>
  <c r="U114" i="7"/>
  <c r="S87" i="7"/>
  <c r="U105" i="7"/>
  <c r="T357" i="7"/>
  <c r="U314" i="7"/>
  <c r="U316" i="7"/>
  <c r="R325" i="7"/>
  <c r="P93" i="7"/>
  <c r="Q32" i="7"/>
  <c r="U325" i="7"/>
  <c r="U121" i="7"/>
  <c r="O299" i="7"/>
  <c r="N344" i="7"/>
  <c r="U279" i="7"/>
  <c r="M296" i="7"/>
  <c r="Q296" i="7"/>
  <c r="T293" i="7"/>
  <c r="L286" i="7"/>
  <c r="U284" i="7"/>
  <c r="U322" i="7"/>
  <c r="L134" i="7"/>
  <c r="Q88" i="7"/>
  <c r="T255" i="7"/>
  <c r="O336" i="7"/>
  <c r="O90" i="7"/>
  <c r="L350" i="7"/>
  <c r="N341" i="7"/>
  <c r="O312" i="7"/>
  <c r="Q349" i="7"/>
  <c r="U340" i="7"/>
  <c r="U209" i="7"/>
  <c r="N336" i="7"/>
  <c r="L104" i="7"/>
  <c r="U303" i="7"/>
  <c r="O288" i="7"/>
  <c r="R155" i="7"/>
  <c r="M23" i="7"/>
  <c r="M89" i="7"/>
  <c r="N321" i="7"/>
  <c r="Q317" i="7"/>
  <c r="T303" i="7"/>
  <c r="K280" i="7"/>
  <c r="N280" i="7"/>
  <c r="T280" i="7"/>
  <c r="R280" i="7"/>
  <c r="R279" i="7"/>
  <c r="M279" i="7"/>
  <c r="N279" i="7"/>
  <c r="L273" i="7"/>
  <c r="O273" i="7"/>
  <c r="O272" i="7"/>
  <c r="R269" i="7"/>
  <c r="K263" i="7"/>
  <c r="L263" i="7"/>
  <c r="M263" i="7"/>
  <c r="K262" i="7"/>
  <c r="N262" i="7"/>
  <c r="M262" i="7"/>
  <c r="Q261" i="7"/>
  <c r="U261" i="7"/>
  <c r="K50" i="7"/>
  <c r="M200" i="7"/>
  <c r="Q8" i="7"/>
  <c r="R24" i="7"/>
  <c r="U256" i="7"/>
  <c r="R286" i="7"/>
  <c r="P286" i="7"/>
  <c r="Q321" i="7"/>
  <c r="R55" i="7"/>
  <c r="L119" i="7"/>
  <c r="M32" i="7"/>
  <c r="L227" i="7"/>
  <c r="O17" i="7"/>
  <c r="U24" i="7"/>
  <c r="M9" i="7"/>
  <c r="M121" i="7"/>
  <c r="T344" i="7"/>
  <c r="U342" i="7"/>
  <c r="R23" i="7"/>
  <c r="K17" i="7"/>
  <c r="L110" i="7"/>
  <c r="K32" i="7"/>
  <c r="Q120" i="7"/>
  <c r="O366" i="7"/>
  <c r="O50" i="7"/>
  <c r="O25" i="7"/>
  <c r="R173" i="7"/>
  <c r="M41" i="7"/>
  <c r="J96" i="7"/>
  <c r="P63" i="7"/>
  <c r="T342" i="7"/>
  <c r="U251" i="7"/>
  <c r="S251" i="7"/>
  <c r="Q251" i="7"/>
  <c r="N250" i="7"/>
  <c r="O250" i="7"/>
  <c r="L250" i="7"/>
  <c r="R250" i="7"/>
  <c r="S250" i="7"/>
  <c r="T250" i="7"/>
  <c r="Q250" i="7"/>
  <c r="O249" i="7"/>
  <c r="M248" i="7"/>
  <c r="J247" i="7"/>
  <c r="R245" i="7"/>
  <c r="M245" i="7"/>
  <c r="L245" i="7"/>
  <c r="K245" i="7"/>
  <c r="O245" i="7"/>
  <c r="N245" i="7"/>
  <c r="O244" i="7"/>
  <c r="U244" i="7"/>
  <c r="T244" i="7"/>
  <c r="S244" i="7"/>
  <c r="M244" i="7"/>
  <c r="U242" i="7"/>
  <c r="U241" i="7"/>
  <c r="O239" i="7"/>
  <c r="M239" i="7"/>
  <c r="N239" i="7"/>
  <c r="S239" i="7"/>
  <c r="T239" i="7"/>
  <c r="U239" i="7"/>
  <c r="L349" i="7"/>
  <c r="M316" i="7"/>
  <c r="Q24" i="7"/>
  <c r="K56" i="7"/>
  <c r="K128" i="7"/>
  <c r="N271" i="7"/>
  <c r="R72" i="7"/>
  <c r="L128" i="7"/>
  <c r="K345" i="7"/>
  <c r="O293" i="7"/>
  <c r="S24" i="7"/>
  <c r="S72" i="7"/>
  <c r="S120" i="7"/>
  <c r="K214" i="7"/>
  <c r="U25" i="7"/>
  <c r="S55" i="7"/>
  <c r="M87" i="7"/>
  <c r="U129" i="7"/>
  <c r="U16" i="7"/>
  <c r="P155" i="7"/>
  <c r="N293" i="7"/>
  <c r="N316" i="7"/>
  <c r="S17" i="7"/>
  <c r="S121" i="7"/>
  <c r="R58" i="7"/>
  <c r="O327" i="7"/>
  <c r="U264" i="7"/>
  <c r="R251" i="7"/>
  <c r="O308" i="7"/>
  <c r="J128" i="7"/>
  <c r="R126" i="7"/>
  <c r="Q17" i="7"/>
  <c r="Q57" i="7"/>
  <c r="R62" i="7"/>
  <c r="Q89" i="7"/>
  <c r="Q129" i="7"/>
  <c r="Q72" i="7"/>
  <c r="T286" i="7"/>
  <c r="K313" i="7"/>
  <c r="O351" i="7"/>
  <c r="O357" i="7"/>
  <c r="M40" i="7"/>
  <c r="M56" i="7"/>
  <c r="S112" i="7"/>
  <c r="M136" i="7"/>
  <c r="K158" i="7"/>
  <c r="K246" i="7"/>
  <c r="S47" i="7"/>
  <c r="U73" i="7"/>
  <c r="U137" i="7"/>
  <c r="L357" i="7"/>
  <c r="J104" i="7"/>
  <c r="Q257" i="7"/>
  <c r="Q194" i="7"/>
  <c r="R326" i="7"/>
  <c r="P244" i="7"/>
  <c r="N237" i="7"/>
  <c r="M237" i="7"/>
  <c r="K237" i="7"/>
  <c r="U237" i="7"/>
  <c r="L237" i="7"/>
  <c r="O237" i="7"/>
  <c r="R94" i="7"/>
  <c r="Q56" i="7"/>
  <c r="N366" i="7"/>
  <c r="R80" i="7"/>
  <c r="U34" i="7"/>
  <c r="U98" i="7"/>
  <c r="R187" i="7"/>
  <c r="U80" i="7"/>
  <c r="O314" i="7"/>
  <c r="R10" i="7"/>
  <c r="R106" i="7"/>
  <c r="R130" i="7"/>
  <c r="O279" i="7"/>
  <c r="P101" i="7"/>
  <c r="P133" i="7"/>
  <c r="O291" i="7"/>
  <c r="O265" i="7"/>
  <c r="R31" i="7"/>
  <c r="M168" i="7"/>
  <c r="R349" i="7"/>
  <c r="L102" i="7"/>
  <c r="K24" i="7"/>
  <c r="Q80" i="7"/>
  <c r="N334" i="7"/>
  <c r="R32" i="7"/>
  <c r="U286" i="7"/>
  <c r="U320" i="7"/>
  <c r="S80" i="7"/>
  <c r="S104" i="7"/>
  <c r="U130" i="7"/>
  <c r="U17" i="7"/>
  <c r="U57" i="7"/>
  <c r="O96" i="7"/>
  <c r="N282" i="7"/>
  <c r="S65" i="7"/>
  <c r="Q305" i="7"/>
  <c r="U328" i="7"/>
  <c r="T264" i="7"/>
  <c r="Q289" i="7"/>
  <c r="Q333" i="7"/>
  <c r="L103" i="7"/>
  <c r="L135" i="7"/>
  <c r="R285" i="7"/>
  <c r="Q65" i="7"/>
  <c r="Q104" i="7"/>
  <c r="N302" i="7"/>
  <c r="T336" i="7"/>
  <c r="K281" i="7"/>
  <c r="O335" i="7"/>
  <c r="U304" i="7"/>
  <c r="S8" i="7"/>
  <c r="Q150" i="7"/>
  <c r="Q238" i="7"/>
  <c r="L366" i="7"/>
  <c r="U65" i="7"/>
  <c r="N309" i="7"/>
  <c r="S89" i="7"/>
  <c r="R74" i="7"/>
  <c r="N343" i="7"/>
  <c r="M112" i="7"/>
  <c r="O112" i="7"/>
  <c r="U233" i="7"/>
  <c r="O319" i="7"/>
  <c r="Q269" i="7"/>
  <c r="O329" i="7"/>
  <c r="R306" i="7"/>
  <c r="M284" i="7"/>
  <c r="J292" i="7"/>
  <c r="N329" i="7"/>
  <c r="N351" i="7"/>
  <c r="T320" i="7"/>
  <c r="L96" i="7"/>
  <c r="O334" i="7"/>
  <c r="M88" i="7"/>
  <c r="Q222" i="7"/>
  <c r="L318" i="7"/>
  <c r="M79" i="7"/>
  <c r="O136" i="7"/>
  <c r="L282" i="7"/>
  <c r="N327" i="7"/>
  <c r="U278" i="7"/>
  <c r="R239" i="7"/>
  <c r="J239" i="7"/>
  <c r="Q48" i="7"/>
  <c r="K136" i="7"/>
  <c r="R48" i="7"/>
  <c r="U48" i="7"/>
  <c r="N277" i="7"/>
  <c r="M137" i="7"/>
  <c r="L302" i="7"/>
  <c r="O355" i="7"/>
  <c r="Q98" i="7"/>
  <c r="Q130" i="7"/>
  <c r="K96" i="7"/>
  <c r="N265" i="7"/>
  <c r="N287" i="7"/>
  <c r="T256" i="7"/>
  <c r="O302" i="7"/>
  <c r="O287" i="7"/>
  <c r="M64" i="7"/>
  <c r="M96" i="7"/>
  <c r="M120" i="7"/>
  <c r="O64" i="7"/>
  <c r="S33" i="7"/>
  <c r="P121" i="7"/>
  <c r="Q353" i="7"/>
  <c r="K226" i="7"/>
  <c r="N234" i="7"/>
  <c r="L234" i="7"/>
  <c r="Q234" i="7"/>
  <c r="T231" i="7"/>
  <c r="U231" i="7"/>
  <c r="S231" i="7"/>
  <c r="R231" i="7"/>
  <c r="Q230" i="7"/>
  <c r="N229" i="7"/>
  <c r="M229" i="7"/>
  <c r="L229" i="7"/>
  <c r="K229" i="7"/>
  <c r="S228" i="7"/>
  <c r="L221" i="7"/>
  <c r="O221" i="7"/>
  <c r="N221" i="7"/>
  <c r="M221" i="7"/>
  <c r="K221" i="7"/>
  <c r="T218" i="7"/>
  <c r="R218" i="7"/>
  <c r="U217" i="7"/>
  <c r="P215" i="7"/>
  <c r="S215" i="7"/>
  <c r="T215" i="7"/>
  <c r="U215" i="7"/>
  <c r="R215" i="7"/>
  <c r="T212" i="7"/>
  <c r="O212" i="7"/>
  <c r="M212" i="7"/>
  <c r="P148" i="7"/>
  <c r="R253" i="7"/>
  <c r="Q112" i="7"/>
  <c r="P253" i="7"/>
  <c r="R16" i="7"/>
  <c r="M213" i="7"/>
  <c r="O271" i="7"/>
  <c r="O261" i="7"/>
  <c r="M24" i="7"/>
  <c r="L265" i="7"/>
  <c r="U9" i="7"/>
  <c r="U41" i="7"/>
  <c r="U97" i="7"/>
  <c r="U113" i="7"/>
  <c r="K213" i="7"/>
  <c r="P224" i="7"/>
  <c r="U112" i="7"/>
  <c r="L213" i="7"/>
  <c r="N325" i="7"/>
  <c r="N346" i="7"/>
  <c r="T363" i="7"/>
  <c r="M57" i="7"/>
  <c r="K261" i="7"/>
  <c r="U331" i="7"/>
  <c r="U267" i="7"/>
  <c r="O252" i="7"/>
  <c r="M172" i="7"/>
  <c r="L261" i="7"/>
  <c r="L50" i="7"/>
  <c r="O213" i="7"/>
  <c r="N289" i="7"/>
  <c r="U359" i="7"/>
  <c r="O263" i="7"/>
  <c r="J263" i="7"/>
  <c r="P312" i="7"/>
  <c r="U312" i="7"/>
  <c r="K269" i="7"/>
  <c r="U306" i="7"/>
  <c r="O259" i="7"/>
  <c r="L269" i="7"/>
  <c r="L14" i="7"/>
  <c r="Q223" i="7"/>
  <c r="R223" i="7"/>
  <c r="Q247" i="7"/>
  <c r="R247" i="7"/>
  <c r="J353" i="7"/>
  <c r="L353" i="7"/>
  <c r="J321" i="7"/>
  <c r="K321" i="7"/>
  <c r="J342" i="7"/>
  <c r="O342" i="7"/>
  <c r="P295" i="7"/>
  <c r="U295" i="7"/>
  <c r="T149" i="7"/>
  <c r="P149" i="7"/>
  <c r="R148" i="7"/>
  <c r="U149" i="7"/>
  <c r="K310" i="7"/>
  <c r="Q359" i="7"/>
  <c r="K317" i="7"/>
  <c r="Q253" i="7"/>
  <c r="U274" i="7"/>
  <c r="U307" i="7"/>
  <c r="O356" i="7"/>
  <c r="U308" i="7"/>
  <c r="N213" i="7"/>
  <c r="T221" i="7"/>
  <c r="R359" i="7"/>
  <c r="Q25" i="7"/>
  <c r="K89" i="7"/>
  <c r="Q97" i="7"/>
  <c r="Q113" i="7"/>
  <c r="M252" i="7"/>
  <c r="M289" i="7"/>
  <c r="Q16" i="7"/>
  <c r="O325" i="7"/>
  <c r="S16" i="7"/>
  <c r="S148" i="7"/>
  <c r="Q295" i="7"/>
  <c r="K349" i="7"/>
  <c r="K285" i="7"/>
  <c r="U338" i="7"/>
  <c r="O258" i="7"/>
  <c r="O307" i="7"/>
  <c r="U356" i="7"/>
  <c r="O292" i="7"/>
  <c r="P37" i="7"/>
  <c r="N197" i="7"/>
  <c r="M216" i="7"/>
  <c r="S224" i="7"/>
  <c r="M232" i="7"/>
  <c r="R295" i="7"/>
  <c r="L285" i="7"/>
  <c r="L322" i="7"/>
  <c r="L38" i="7"/>
  <c r="N220" i="7"/>
  <c r="O233" i="7"/>
  <c r="M348" i="7"/>
  <c r="M353" i="7"/>
  <c r="N199" i="7"/>
  <c r="P269" i="7"/>
  <c r="T281" i="7"/>
  <c r="N318" i="7"/>
  <c r="N270" i="7"/>
  <c r="T287" i="7"/>
  <c r="N272" i="7"/>
  <c r="R8" i="7"/>
  <c r="R104" i="7"/>
  <c r="R112" i="7"/>
  <c r="O199" i="7"/>
  <c r="U223" i="7"/>
  <c r="K329" i="7"/>
  <c r="K265" i="7"/>
  <c r="O318" i="7"/>
  <c r="O270" i="7"/>
  <c r="U255" i="7"/>
  <c r="U357" i="7"/>
  <c r="U293" i="7"/>
  <c r="U2" i="7"/>
  <c r="M16" i="7"/>
  <c r="M48" i="7"/>
  <c r="Q182" i="7"/>
  <c r="K222" i="7"/>
  <c r="K238" i="7"/>
  <c r="L243" i="7"/>
  <c r="L329" i="7"/>
  <c r="R302" i="7"/>
  <c r="M15" i="7"/>
  <c r="S23" i="7"/>
  <c r="O57" i="7"/>
  <c r="U89" i="7"/>
  <c r="M103" i="7"/>
  <c r="M119" i="7"/>
  <c r="M135" i="7"/>
  <c r="Q221" i="7"/>
  <c r="U8" i="7"/>
  <c r="O32" i="7"/>
  <c r="U72" i="7"/>
  <c r="O128" i="7"/>
  <c r="J271" i="7"/>
  <c r="N357" i="7"/>
  <c r="T325" i="7"/>
  <c r="N314" i="7"/>
  <c r="T331" i="7"/>
  <c r="N284" i="7"/>
  <c r="S57" i="7"/>
  <c r="S97" i="7"/>
  <c r="Q325" i="7"/>
  <c r="U346" i="7"/>
  <c r="O282" i="7"/>
  <c r="O331" i="7"/>
  <c r="O267" i="7"/>
  <c r="U300" i="7"/>
  <c r="U252" i="7"/>
  <c r="O257" i="7"/>
  <c r="P97" i="7"/>
  <c r="L325" i="7"/>
  <c r="L346" i="7"/>
  <c r="R18" i="7"/>
  <c r="R42" i="7"/>
  <c r="R114" i="7"/>
  <c r="U221" i="7"/>
  <c r="P23" i="7"/>
  <c r="N353" i="7"/>
  <c r="U327" i="7"/>
  <c r="L310" i="7"/>
  <c r="J250" i="7"/>
  <c r="K250" i="7"/>
  <c r="O16" i="7"/>
  <c r="O48" i="7"/>
  <c r="U104" i="7"/>
  <c r="P187" i="7"/>
  <c r="J351" i="7"/>
  <c r="P256" i="7"/>
  <c r="N261" i="7"/>
  <c r="T267" i="7"/>
  <c r="N252" i="7"/>
  <c r="S113" i="7"/>
  <c r="K325" i="7"/>
  <c r="U282" i="7"/>
  <c r="U299" i="7"/>
  <c r="O348" i="7"/>
  <c r="O284" i="7"/>
  <c r="O353" i="7"/>
  <c r="O289" i="7"/>
  <c r="P57" i="7"/>
  <c r="R357" i="7"/>
  <c r="L293" i="7"/>
  <c r="L314" i="7"/>
  <c r="R98" i="7"/>
  <c r="N257" i="7"/>
  <c r="N310" i="7"/>
  <c r="T359" i="7"/>
  <c r="O310" i="7"/>
  <c r="L289" i="7"/>
  <c r="P358" i="7"/>
  <c r="R358" i="7"/>
  <c r="P294" i="7"/>
  <c r="U294" i="7"/>
  <c r="U262" i="7"/>
  <c r="R262" i="7"/>
  <c r="U263" i="7"/>
  <c r="L358" i="7"/>
  <c r="L262" i="7"/>
  <c r="T251" i="7"/>
  <c r="U210" i="7"/>
  <c r="R210" i="7"/>
  <c r="Q206" i="7"/>
  <c r="T205" i="7"/>
  <c r="U205" i="7"/>
  <c r="R205" i="7"/>
  <c r="U204" i="7"/>
  <c r="O207" i="7"/>
  <c r="T202" i="7"/>
  <c r="O201" i="7"/>
  <c r="S199" i="7"/>
  <c r="N196" i="7"/>
  <c r="O196" i="7"/>
  <c r="M196" i="7"/>
  <c r="L195" i="7"/>
  <c r="U193" i="7"/>
  <c r="M144" i="7"/>
  <c r="M145" i="7"/>
  <c r="N145" i="7"/>
  <c r="K294" i="7"/>
  <c r="K327" i="7"/>
  <c r="Q360" i="7"/>
  <c r="K264" i="7"/>
  <c r="Q285" i="7"/>
  <c r="U258" i="7"/>
  <c r="U329" i="7"/>
  <c r="P5" i="7"/>
  <c r="K26" i="7"/>
  <c r="L47" i="7"/>
  <c r="P61" i="7"/>
  <c r="P69" i="7"/>
  <c r="K90" i="7"/>
  <c r="K106" i="7"/>
  <c r="K122" i="7"/>
  <c r="R127" i="7"/>
  <c r="O162" i="7"/>
  <c r="M208" i="7"/>
  <c r="S216" i="7"/>
  <c r="T237" i="7"/>
  <c r="L359" i="7"/>
  <c r="L296" i="7"/>
  <c r="L333" i="7"/>
  <c r="L274" i="7"/>
  <c r="R30" i="7"/>
  <c r="L46" i="7"/>
  <c r="K81" i="7"/>
  <c r="M175" i="7"/>
  <c r="M207" i="7"/>
  <c r="T236" i="7"/>
  <c r="S332" i="7"/>
  <c r="S268" i="7"/>
  <c r="M326" i="7"/>
  <c r="M294" i="7"/>
  <c r="S202" i="7"/>
  <c r="S218" i="7"/>
  <c r="T247" i="7"/>
  <c r="T350" i="7"/>
  <c r="T351" i="7"/>
  <c r="N288" i="7"/>
  <c r="O159" i="7"/>
  <c r="M197" i="7"/>
  <c r="U247" i="7"/>
  <c r="O10" i="7"/>
  <c r="M72" i="7"/>
  <c r="O106" i="7"/>
  <c r="Q158" i="7"/>
  <c r="R195" i="7"/>
  <c r="R203" i="7"/>
  <c r="R361" i="7"/>
  <c r="R297" i="7"/>
  <c r="U33" i="7"/>
  <c r="U49" i="7"/>
  <c r="S127" i="7"/>
  <c r="K197" i="7"/>
  <c r="R202" i="7"/>
  <c r="P216" i="7"/>
  <c r="U32" i="7"/>
  <c r="U64" i="7"/>
  <c r="R213" i="7"/>
  <c r="R229" i="7"/>
  <c r="R237" i="7"/>
  <c r="P302" i="7"/>
  <c r="N315" i="7"/>
  <c r="T364" i="7"/>
  <c r="U266" i="7"/>
  <c r="U305" i="7"/>
  <c r="S212" i="7"/>
  <c r="R266" i="7"/>
  <c r="L10" i="7"/>
  <c r="L42" i="7"/>
  <c r="L106" i="7"/>
  <c r="O197" i="7"/>
  <c r="N326" i="7"/>
  <c r="N294" i="7"/>
  <c r="N296" i="7"/>
  <c r="N264" i="7"/>
  <c r="Q337" i="7"/>
  <c r="O358" i="7"/>
  <c r="R337" i="7"/>
  <c r="L294" i="7"/>
  <c r="P212" i="7"/>
  <c r="P236" i="7"/>
  <c r="P247" i="7"/>
  <c r="J144" i="7"/>
  <c r="K144" i="7"/>
  <c r="P145" i="7"/>
  <c r="K326" i="7"/>
  <c r="K296" i="7"/>
  <c r="K333" i="7"/>
  <c r="K253" i="7"/>
  <c r="O274" i="7"/>
  <c r="U276" i="7"/>
  <c r="U265" i="7"/>
  <c r="K42" i="7"/>
  <c r="R95" i="7"/>
  <c r="U202" i="7"/>
  <c r="M240" i="7"/>
  <c r="S248" i="7"/>
  <c r="L328" i="7"/>
  <c r="L365" i="7"/>
  <c r="R317" i="7"/>
  <c r="R322" i="7"/>
  <c r="L258" i="7"/>
  <c r="K25" i="7"/>
  <c r="Q33" i="7"/>
  <c r="Q49" i="7"/>
  <c r="P132" i="7"/>
  <c r="S247" i="7"/>
  <c r="S305" i="7"/>
  <c r="S278" i="7"/>
  <c r="M295" i="7"/>
  <c r="J83" i="7"/>
  <c r="U164" i="7"/>
  <c r="J258" i="7"/>
  <c r="N335" i="7"/>
  <c r="T272" i="7"/>
  <c r="R64" i="7"/>
  <c r="M205" i="7"/>
  <c r="S213" i="7"/>
  <c r="U350" i="7"/>
  <c r="U270" i="7"/>
  <c r="U272" i="7"/>
  <c r="U341" i="7"/>
  <c r="S64" i="7"/>
  <c r="O74" i="7"/>
  <c r="Q198" i="7"/>
  <c r="L211" i="7"/>
  <c r="R219" i="7"/>
  <c r="Q246" i="7"/>
  <c r="R329" i="7"/>
  <c r="S15" i="7"/>
  <c r="K205" i="7"/>
  <c r="R242" i="7"/>
  <c r="M328" i="7"/>
  <c r="P195" i="7"/>
  <c r="L197" i="7"/>
  <c r="L205" i="7"/>
  <c r="J335" i="7"/>
  <c r="P272" i="7"/>
  <c r="T277" i="7"/>
  <c r="T330" i="7"/>
  <c r="T266" i="7"/>
  <c r="T299" i="7"/>
  <c r="N348" i="7"/>
  <c r="T268" i="7"/>
  <c r="S49" i="7"/>
  <c r="S81" i="7"/>
  <c r="S105" i="7"/>
  <c r="S129" i="7"/>
  <c r="P158" i="7"/>
  <c r="P198" i="7"/>
  <c r="K357" i="7"/>
  <c r="K293" i="7"/>
  <c r="O346" i="7"/>
  <c r="U363" i="7"/>
  <c r="O315" i="7"/>
  <c r="O316" i="7"/>
  <c r="U337" i="7"/>
  <c r="P33" i="7"/>
  <c r="S236" i="7"/>
  <c r="R341" i="7"/>
  <c r="R277" i="7"/>
  <c r="R330" i="7"/>
  <c r="R66" i="7"/>
  <c r="L74" i="7"/>
  <c r="L138" i="7"/>
  <c r="P95" i="7"/>
  <c r="T305" i="7"/>
  <c r="T278" i="7"/>
  <c r="N295" i="7"/>
  <c r="K289" i="7"/>
  <c r="U358" i="7"/>
  <c r="O294" i="7"/>
  <c r="U343" i="7"/>
  <c r="O328" i="7"/>
  <c r="Q202" i="7"/>
  <c r="R207" i="7"/>
  <c r="K218" i="7"/>
  <c r="L337" i="7"/>
  <c r="R273" i="7"/>
  <c r="R342" i="7"/>
  <c r="R294" i="7"/>
  <c r="P228" i="7"/>
  <c r="J223" i="7"/>
  <c r="P231" i="7"/>
  <c r="P278" i="7"/>
  <c r="K358" i="7"/>
  <c r="Q278" i="7"/>
  <c r="K328" i="7"/>
  <c r="U361" i="7"/>
  <c r="L87" i="7"/>
  <c r="R143" i="7"/>
  <c r="M176" i="7"/>
  <c r="N205" i="7"/>
  <c r="L295" i="7"/>
  <c r="L301" i="7"/>
  <c r="L306" i="7"/>
  <c r="R258" i="7"/>
  <c r="P36" i="7"/>
  <c r="P68" i="7"/>
  <c r="M159" i="7"/>
  <c r="U201" i="7"/>
  <c r="O217" i="7"/>
  <c r="U249" i="7"/>
  <c r="S364" i="7"/>
  <c r="S300" i="7"/>
  <c r="M358" i="7"/>
  <c r="J51" i="7"/>
  <c r="Q64" i="7"/>
  <c r="M178" i="7"/>
  <c r="U196" i="7"/>
  <c r="N207" i="7"/>
  <c r="U212" i="7"/>
  <c r="O220" i="7"/>
  <c r="U236" i="7"/>
  <c r="P307" i="7"/>
  <c r="S181" i="7"/>
  <c r="O352" i="7"/>
  <c r="U277" i="7"/>
  <c r="S32" i="7"/>
  <c r="O42" i="7"/>
  <c r="O122" i="7"/>
  <c r="O138" i="7"/>
  <c r="R235" i="7"/>
  <c r="R265" i="7"/>
  <c r="M47" i="7"/>
  <c r="O81" i="7"/>
  <c r="M264" i="7"/>
  <c r="T341" i="7"/>
  <c r="N283" i="7"/>
  <c r="M25" i="7"/>
  <c r="P190" i="7"/>
  <c r="Q341" i="7"/>
  <c r="Q277" i="7"/>
  <c r="U364" i="7"/>
  <c r="P25" i="7"/>
  <c r="P105" i="7"/>
  <c r="P129" i="7"/>
  <c r="S196" i="7"/>
  <c r="M220" i="7"/>
  <c r="L122" i="7"/>
  <c r="O205" i="7"/>
  <c r="P87" i="7"/>
  <c r="N358" i="7"/>
  <c r="N328" i="7"/>
  <c r="Q273" i="7"/>
  <c r="O264" i="7"/>
  <c r="Q218" i="7"/>
  <c r="R305" i="7"/>
  <c r="N189" i="7"/>
  <c r="Q189" i="7"/>
  <c r="J189" i="7"/>
  <c r="U189" i="7"/>
  <c r="K186" i="7"/>
  <c r="S186" i="7"/>
  <c r="R186" i="7"/>
  <c r="T186" i="7"/>
  <c r="U185" i="7"/>
  <c r="O185" i="7"/>
  <c r="J185" i="7"/>
  <c r="M184" i="7"/>
  <c r="R183" i="7"/>
  <c r="K182" i="7"/>
  <c r="R181" i="7"/>
  <c r="U181" i="7"/>
  <c r="P181" i="7"/>
  <c r="T181" i="7"/>
  <c r="M180" i="7"/>
  <c r="N180" i="7"/>
  <c r="O180" i="7"/>
  <c r="S180" i="7"/>
  <c r="L179" i="7"/>
  <c r="O178" i="7"/>
  <c r="U178" i="7"/>
  <c r="S178" i="7"/>
  <c r="L178" i="7"/>
  <c r="K178" i="7"/>
  <c r="N178" i="7"/>
  <c r="Q178" i="7"/>
  <c r="T178" i="7"/>
  <c r="R178" i="7"/>
  <c r="O177" i="7"/>
  <c r="N175" i="7"/>
  <c r="O175" i="7"/>
  <c r="U175" i="7"/>
  <c r="R175" i="7"/>
  <c r="T175" i="7"/>
  <c r="L175" i="7"/>
  <c r="Q174" i="7"/>
  <c r="N173" i="7"/>
  <c r="Q173" i="7"/>
  <c r="S173" i="7"/>
  <c r="T173" i="7"/>
  <c r="M173" i="7"/>
  <c r="K173" i="7"/>
  <c r="L173" i="7"/>
  <c r="U173" i="7"/>
  <c r="N172" i="7"/>
  <c r="O172" i="7"/>
  <c r="U170" i="7"/>
  <c r="O170" i="7"/>
  <c r="K170" i="7"/>
  <c r="M170" i="7"/>
  <c r="L170" i="7"/>
  <c r="S170" i="7"/>
  <c r="N170" i="7"/>
  <c r="R170" i="7"/>
  <c r="U169" i="7"/>
  <c r="S168" i="7"/>
  <c r="L167" i="7"/>
  <c r="N167" i="7"/>
  <c r="O167" i="7"/>
  <c r="M167" i="7"/>
  <c r="Q166" i="7"/>
  <c r="K166" i="7"/>
  <c r="P166" i="7"/>
  <c r="R165" i="7"/>
  <c r="M165" i="7"/>
  <c r="K165" i="7"/>
  <c r="N165" i="7"/>
  <c r="S165" i="7"/>
  <c r="T164" i="7"/>
  <c r="O164" i="7"/>
  <c r="N164" i="7"/>
  <c r="M164" i="7"/>
  <c r="P164" i="7"/>
  <c r="L163" i="7"/>
  <c r="R163" i="7"/>
  <c r="P163" i="7"/>
  <c r="K162" i="7"/>
  <c r="Q162" i="7"/>
  <c r="U162" i="7"/>
  <c r="R162" i="7"/>
  <c r="S162" i="7"/>
  <c r="T162" i="7"/>
  <c r="L162" i="7"/>
  <c r="M162" i="7"/>
  <c r="N162" i="7"/>
  <c r="U161" i="7"/>
  <c r="O338" i="7"/>
  <c r="O297" i="7"/>
  <c r="L338" i="7"/>
  <c r="P4" i="7"/>
  <c r="J322" i="7"/>
  <c r="Q214" i="7"/>
  <c r="L297" i="7"/>
  <c r="R362" i="7"/>
  <c r="O343" i="7"/>
  <c r="O344" i="7"/>
  <c r="Q170" i="7"/>
  <c r="O254" i="7"/>
  <c r="L203" i="7"/>
  <c r="Q309" i="7"/>
  <c r="O283" i="7"/>
  <c r="O361" i="7"/>
  <c r="M152" i="7"/>
  <c r="K49" i="7"/>
  <c r="L78" i="7"/>
  <c r="T366" i="7"/>
  <c r="R56" i="7"/>
  <c r="K297" i="7"/>
  <c r="U351" i="7"/>
  <c r="L171" i="7"/>
  <c r="K230" i="7"/>
  <c r="L361" i="7"/>
  <c r="S111" i="7"/>
  <c r="P248" i="7"/>
  <c r="J287" i="7"/>
  <c r="T362" i="7"/>
  <c r="N347" i="7"/>
  <c r="T332" i="7"/>
  <c r="M105" i="7"/>
  <c r="Q293" i="7"/>
  <c r="P89" i="7"/>
  <c r="R309" i="7"/>
  <c r="L26" i="7"/>
  <c r="P196" i="7"/>
  <c r="P207" i="7"/>
  <c r="P223" i="7"/>
  <c r="P239" i="7"/>
  <c r="S200" i="7"/>
  <c r="O322" i="7"/>
  <c r="O323" i="7"/>
  <c r="P29" i="7"/>
  <c r="S232" i="7"/>
  <c r="L6" i="7"/>
  <c r="J19" i="7"/>
  <c r="J356" i="7"/>
  <c r="N361" i="7"/>
  <c r="N254" i="7"/>
  <c r="Q281" i="7"/>
  <c r="O26" i="7"/>
  <c r="K150" i="7"/>
  <c r="K174" i="7"/>
  <c r="R345" i="7"/>
  <c r="O80" i="7"/>
  <c r="T309" i="7"/>
  <c r="O347" i="7"/>
  <c r="P65" i="7"/>
  <c r="P113" i="7"/>
  <c r="R293" i="7"/>
  <c r="P55" i="7"/>
  <c r="L257" i="7"/>
  <c r="P125" i="7"/>
  <c r="P333" i="7"/>
  <c r="R40" i="7"/>
  <c r="K361" i="7"/>
  <c r="O255" i="7"/>
  <c r="U309" i="7"/>
  <c r="K198" i="7"/>
  <c r="L219" i="7"/>
  <c r="S143" i="7"/>
  <c r="U40" i="7"/>
  <c r="U128" i="7"/>
  <c r="P366" i="7"/>
  <c r="P336" i="7"/>
  <c r="S25" i="7"/>
  <c r="M73" i="7"/>
  <c r="Q357" i="7"/>
  <c r="R298" i="7"/>
  <c r="R50" i="7"/>
  <c r="P31" i="7"/>
  <c r="P50" i="7"/>
  <c r="K257" i="7"/>
  <c r="O278" i="7"/>
  <c r="L199" i="7"/>
  <c r="J215" i="7"/>
  <c r="J231" i="7"/>
  <c r="P186" i="7"/>
  <c r="S176" i="7"/>
  <c r="P28" i="7"/>
  <c r="P100" i="7"/>
  <c r="Q345" i="7"/>
  <c r="U319" i="7"/>
  <c r="U50" i="7"/>
  <c r="R366" i="7"/>
  <c r="L254" i="7"/>
  <c r="O49" i="7"/>
  <c r="P176" i="7"/>
  <c r="M81" i="7"/>
  <c r="U298" i="7"/>
  <c r="U268" i="7"/>
  <c r="R34" i="7"/>
  <c r="L321" i="7"/>
  <c r="U259" i="7"/>
  <c r="U292" i="7"/>
  <c r="R333" i="7"/>
  <c r="P60" i="7"/>
  <c r="L70" i="7"/>
  <c r="J115" i="7"/>
  <c r="P317" i="7"/>
  <c r="N297" i="7"/>
  <c r="T319" i="7"/>
  <c r="U366" i="7"/>
  <c r="U336" i="7"/>
  <c r="S40" i="7"/>
  <c r="L235" i="7"/>
  <c r="R350" i="7"/>
  <c r="S31" i="7"/>
  <c r="U81" i="7"/>
  <c r="P232" i="7"/>
  <c r="U56" i="7"/>
  <c r="P350" i="7"/>
  <c r="P320" i="7"/>
  <c r="M49" i="7"/>
  <c r="U362" i="7"/>
  <c r="U332" i="7"/>
  <c r="R2" i="7"/>
  <c r="P58" i="7"/>
  <c r="L326" i="7"/>
  <c r="J175" i="7"/>
  <c r="N157" i="7"/>
  <c r="Q157" i="7"/>
  <c r="L157" i="7"/>
  <c r="U157" i="7"/>
  <c r="U156" i="7"/>
  <c r="S156" i="7"/>
  <c r="U154" i="7"/>
  <c r="J154" i="7"/>
  <c r="T154" i="7"/>
  <c r="P154" i="7"/>
  <c r="S154" i="7"/>
  <c r="O306" i="7"/>
  <c r="U291" i="7"/>
  <c r="O340" i="7"/>
  <c r="O276" i="7"/>
  <c r="R7" i="7"/>
  <c r="K18" i="7"/>
  <c r="L31" i="7"/>
  <c r="R39" i="7"/>
  <c r="L63" i="7"/>
  <c r="R71" i="7"/>
  <c r="L127" i="7"/>
  <c r="S184" i="7"/>
  <c r="T189" i="7"/>
  <c r="R290" i="7"/>
  <c r="R6" i="7"/>
  <c r="P12" i="7"/>
  <c r="K97" i="7"/>
  <c r="R102" i="7"/>
  <c r="P108" i="7"/>
  <c r="O161" i="7"/>
  <c r="O193" i="7"/>
  <c r="N204" i="7"/>
  <c r="O209" i="7"/>
  <c r="O225" i="7"/>
  <c r="N236" i="7"/>
  <c r="O241" i="7"/>
  <c r="J43" i="7"/>
  <c r="J75" i="7"/>
  <c r="J107" i="7"/>
  <c r="K120" i="7"/>
  <c r="J139" i="7"/>
  <c r="N151" i="7"/>
  <c r="U172" i="7"/>
  <c r="P355" i="7"/>
  <c r="J340" i="7"/>
  <c r="N313" i="7"/>
  <c r="N281" i="7"/>
  <c r="N319" i="7"/>
  <c r="T304" i="7"/>
  <c r="U159" i="7"/>
  <c r="S96" i="7"/>
  <c r="S128" i="7"/>
  <c r="S136" i="7"/>
  <c r="L155" i="7"/>
  <c r="J161" i="7"/>
  <c r="J193" i="7"/>
  <c r="L313" i="7"/>
  <c r="L281" i="7"/>
  <c r="S39" i="7"/>
  <c r="S71" i="7"/>
  <c r="S296" i="7"/>
  <c r="L309" i="7"/>
  <c r="L98" i="7"/>
  <c r="L130" i="7"/>
  <c r="K305" i="7"/>
  <c r="K273" i="7"/>
  <c r="U326" i="7"/>
  <c r="O311" i="7"/>
  <c r="Q210" i="7"/>
  <c r="Q242" i="7"/>
  <c r="J183" i="7"/>
  <c r="Q310" i="7"/>
  <c r="K359" i="7"/>
  <c r="K295" i="7"/>
  <c r="Q344" i="7"/>
  <c r="Q280" i="7"/>
  <c r="K365" i="7"/>
  <c r="K301" i="7"/>
  <c r="U354" i="7"/>
  <c r="U290" i="7"/>
  <c r="O339" i="7"/>
  <c r="O275" i="7"/>
  <c r="U324" i="7"/>
  <c r="U260" i="7"/>
  <c r="O345" i="7"/>
  <c r="O313" i="7"/>
  <c r="O281" i="7"/>
  <c r="L7" i="7"/>
  <c r="P13" i="7"/>
  <c r="R15" i="7"/>
  <c r="L39" i="7"/>
  <c r="P45" i="7"/>
  <c r="R47" i="7"/>
  <c r="K58" i="7"/>
  <c r="Q66" i="7"/>
  <c r="L71" i="7"/>
  <c r="P77" i="7"/>
  <c r="R79" i="7"/>
  <c r="P109" i="7"/>
  <c r="P141" i="7"/>
  <c r="M160" i="7"/>
  <c r="N181" i="7"/>
  <c r="M192" i="7"/>
  <c r="T213" i="7"/>
  <c r="U218" i="7"/>
  <c r="M224" i="7"/>
  <c r="T229" i="7"/>
  <c r="T245" i="7"/>
  <c r="U250" i="7"/>
  <c r="R327" i="7"/>
  <c r="R263" i="7"/>
  <c r="L312" i="7"/>
  <c r="R365" i="7"/>
  <c r="R301" i="7"/>
  <c r="L354" i="7"/>
  <c r="L290" i="7"/>
  <c r="K9" i="7"/>
  <c r="R14" i="7"/>
  <c r="P20" i="7"/>
  <c r="L22" i="7"/>
  <c r="K41" i="7"/>
  <c r="R46" i="7"/>
  <c r="P52" i="7"/>
  <c r="L54" i="7"/>
  <c r="K73" i="7"/>
  <c r="R78" i="7"/>
  <c r="P84" i="7"/>
  <c r="L86" i="7"/>
  <c r="K105" i="7"/>
  <c r="R110" i="7"/>
  <c r="P116" i="7"/>
  <c r="L118" i="7"/>
  <c r="K137" i="7"/>
  <c r="L142" i="7"/>
  <c r="N156" i="7"/>
  <c r="U177" i="7"/>
  <c r="M183" i="7"/>
  <c r="N188" i="7"/>
  <c r="T204" i="7"/>
  <c r="M215" i="7"/>
  <c r="T220" i="7"/>
  <c r="M231" i="7"/>
  <c r="M247" i="7"/>
  <c r="S348" i="7"/>
  <c r="S316" i="7"/>
  <c r="S284" i="7"/>
  <c r="S252" i="7"/>
  <c r="M337" i="7"/>
  <c r="M305" i="7"/>
  <c r="M273" i="7"/>
  <c r="S326" i="7"/>
  <c r="S262" i="7"/>
  <c r="M311" i="7"/>
  <c r="J3" i="7"/>
  <c r="K16" i="7"/>
  <c r="J35" i="7"/>
  <c r="K48" i="7"/>
  <c r="J67" i="7"/>
  <c r="K80" i="7"/>
  <c r="J99" i="7"/>
  <c r="K112" i="7"/>
  <c r="J131" i="7"/>
  <c r="Q136" i="7"/>
  <c r="O156" i="7"/>
  <c r="T167" i="7"/>
  <c r="O188" i="7"/>
  <c r="T199" i="7"/>
  <c r="O204" i="7"/>
  <c r="S210" i="7"/>
  <c r="N215" i="7"/>
  <c r="N231" i="7"/>
  <c r="O236" i="7"/>
  <c r="S242" i="7"/>
  <c r="N247" i="7"/>
  <c r="P365" i="7"/>
  <c r="P301" i="7"/>
  <c r="J354" i="7"/>
  <c r="J290" i="7"/>
  <c r="P339" i="7"/>
  <c r="P275" i="7"/>
  <c r="J324" i="7"/>
  <c r="J260" i="7"/>
  <c r="T361" i="7"/>
  <c r="T329" i="7"/>
  <c r="T297" i="7"/>
  <c r="T265" i="7"/>
  <c r="N350" i="7"/>
  <c r="N286" i="7"/>
  <c r="T335" i="7"/>
  <c r="T271" i="7"/>
  <c r="N320" i="7"/>
  <c r="N256" i="7"/>
  <c r="L8" i="7"/>
  <c r="L16" i="7"/>
  <c r="L24" i="7"/>
  <c r="L32" i="7"/>
  <c r="L40" i="7"/>
  <c r="L48" i="7"/>
  <c r="L56" i="7"/>
  <c r="L64" i="7"/>
  <c r="L72" i="7"/>
  <c r="L80" i="7"/>
  <c r="L88" i="7"/>
  <c r="L112" i="7"/>
  <c r="L120" i="7"/>
  <c r="O151" i="7"/>
  <c r="S157" i="7"/>
  <c r="O183" i="7"/>
  <c r="S189" i="7"/>
  <c r="S205" i="7"/>
  <c r="N210" i="7"/>
  <c r="O215" i="7"/>
  <c r="S221" i="7"/>
  <c r="O231" i="7"/>
  <c r="S237" i="7"/>
  <c r="N242" i="7"/>
  <c r="O247" i="7"/>
  <c r="U318" i="7"/>
  <c r="U254" i="7"/>
  <c r="O303" i="7"/>
  <c r="U352" i="7"/>
  <c r="U288" i="7"/>
  <c r="O341" i="7"/>
  <c r="O309" i="7"/>
  <c r="O277" i="7"/>
  <c r="U10" i="7"/>
  <c r="U26" i="7"/>
  <c r="U42" i="7"/>
  <c r="U66" i="7"/>
  <c r="U74" i="7"/>
  <c r="U90" i="7"/>
  <c r="U106" i="7"/>
  <c r="U122" i="7"/>
  <c r="U138" i="7"/>
  <c r="J169" i="7"/>
  <c r="R171" i="7"/>
  <c r="R211" i="7"/>
  <c r="R227" i="7"/>
  <c r="R243" i="7"/>
  <c r="L334" i="7"/>
  <c r="L270" i="7"/>
  <c r="M7" i="7"/>
  <c r="M31" i="7"/>
  <c r="M39" i="7"/>
  <c r="M63" i="7"/>
  <c r="M71" i="7"/>
  <c r="M95" i="7"/>
  <c r="M111" i="7"/>
  <c r="M127" i="7"/>
  <c r="M143" i="7"/>
  <c r="P160" i="7"/>
  <c r="K181" i="7"/>
  <c r="P192" i="7"/>
  <c r="Q205" i="7"/>
  <c r="Q237" i="7"/>
  <c r="M312" i="7"/>
  <c r="U88" i="7"/>
  <c r="U120" i="7"/>
  <c r="U136" i="7"/>
  <c r="R157" i="7"/>
  <c r="P179" i="7"/>
  <c r="L181" i="7"/>
  <c r="R189" i="7"/>
  <c r="P334" i="7"/>
  <c r="P270" i="7"/>
  <c r="J319" i="7"/>
  <c r="J255" i="7"/>
  <c r="P304" i="7"/>
  <c r="T346" i="7"/>
  <c r="T314" i="7"/>
  <c r="T282" i="7"/>
  <c r="N363" i="7"/>
  <c r="N331" i="7"/>
  <c r="N299" i="7"/>
  <c r="N267" i="7"/>
  <c r="T348" i="7"/>
  <c r="T316" i="7"/>
  <c r="T284" i="7"/>
  <c r="T252" i="7"/>
  <c r="M33" i="7"/>
  <c r="M65" i="7"/>
  <c r="M97" i="7"/>
  <c r="M113" i="7"/>
  <c r="M129" i="7"/>
  <c r="P174" i="7"/>
  <c r="K341" i="7"/>
  <c r="K309" i="7"/>
  <c r="K277" i="7"/>
  <c r="P41" i="7"/>
  <c r="P73" i="7"/>
  <c r="J137" i="7"/>
  <c r="M156" i="7"/>
  <c r="M188" i="7"/>
  <c r="M204" i="7"/>
  <c r="M236" i="7"/>
  <c r="L362" i="7"/>
  <c r="L330" i="7"/>
  <c r="L298" i="7"/>
  <c r="L266" i="7"/>
  <c r="J88" i="7"/>
  <c r="J120" i="7"/>
  <c r="R138" i="7"/>
  <c r="U165" i="7"/>
  <c r="U197" i="7"/>
  <c r="U213" i="7"/>
  <c r="U229" i="7"/>
  <c r="U245" i="7"/>
  <c r="P7" i="7"/>
  <c r="P39" i="7"/>
  <c r="P71" i="7"/>
  <c r="N337" i="7"/>
  <c r="N305" i="7"/>
  <c r="N273" i="7"/>
  <c r="T326" i="7"/>
  <c r="T262" i="7"/>
  <c r="N311" i="7"/>
  <c r="T360" i="7"/>
  <c r="T296" i="7"/>
  <c r="P66" i="7"/>
  <c r="O326" i="7"/>
  <c r="O262" i="7"/>
  <c r="U311" i="7"/>
  <c r="O360" i="7"/>
  <c r="O296" i="7"/>
  <c r="P157" i="7"/>
  <c r="R159" i="7"/>
  <c r="L183" i="7"/>
  <c r="R191" i="7"/>
  <c r="K202" i="7"/>
  <c r="K210" i="7"/>
  <c r="P213" i="7"/>
  <c r="K234" i="7"/>
  <c r="K242" i="7"/>
  <c r="P245" i="7"/>
  <c r="R310" i="7"/>
  <c r="P180" i="7"/>
  <c r="J159" i="7"/>
  <c r="J191" i="7"/>
  <c r="P262" i="7"/>
  <c r="J311" i="7"/>
  <c r="P360" i="7"/>
  <c r="P296" i="7"/>
  <c r="P210" i="7"/>
  <c r="P242" i="7"/>
  <c r="U355" i="7"/>
  <c r="K82" i="7"/>
  <c r="L95" i="7"/>
  <c r="K114" i="7"/>
  <c r="S152" i="7"/>
  <c r="R354" i="7"/>
  <c r="K33" i="7"/>
  <c r="R38" i="7"/>
  <c r="P44" i="7"/>
  <c r="K65" i="7"/>
  <c r="R70" i="7"/>
  <c r="P76" i="7"/>
  <c r="K129" i="7"/>
  <c r="R134" i="7"/>
  <c r="M151" i="7"/>
  <c r="T172" i="7"/>
  <c r="J11" i="7"/>
  <c r="K88" i="7"/>
  <c r="N183" i="7"/>
  <c r="U220" i="7"/>
  <c r="J306" i="7"/>
  <c r="P291" i="7"/>
  <c r="J276" i="7"/>
  <c r="N345" i="7"/>
  <c r="T334" i="7"/>
  <c r="T270" i="7"/>
  <c r="N255" i="7"/>
  <c r="M181" i="7"/>
  <c r="U191" i="7"/>
  <c r="L187" i="7"/>
  <c r="L345" i="7"/>
  <c r="R334" i="7"/>
  <c r="R270" i="7"/>
  <c r="S7" i="7"/>
  <c r="P184" i="7"/>
  <c r="S360" i="7"/>
  <c r="J105" i="7"/>
  <c r="J113" i="7"/>
  <c r="J121" i="7"/>
  <c r="J129" i="7"/>
  <c r="L341" i="7"/>
  <c r="L277" i="7"/>
  <c r="O181" i="7"/>
  <c r="K337" i="7"/>
  <c r="U360" i="7"/>
  <c r="U296" i="7"/>
  <c r="P172" i="7"/>
  <c r="U145" i="7"/>
  <c r="R145" i="7"/>
  <c r="K342" i="7"/>
  <c r="K278" i="7"/>
  <c r="Q327" i="7"/>
  <c r="Q263" i="7"/>
  <c r="K312" i="7"/>
  <c r="Q365" i="7"/>
  <c r="Q301" i="7"/>
  <c r="O354" i="7"/>
  <c r="O290" i="7"/>
  <c r="U339" i="7"/>
  <c r="U275" i="7"/>
  <c r="O324" i="7"/>
  <c r="O260" i="7"/>
  <c r="K2" i="7"/>
  <c r="Q10" i="7"/>
  <c r="P21" i="7"/>
  <c r="K34" i="7"/>
  <c r="Q42" i="7"/>
  <c r="P53" i="7"/>
  <c r="K66" i="7"/>
  <c r="Q74" i="7"/>
  <c r="P85" i="7"/>
  <c r="K98" i="7"/>
  <c r="Q106" i="7"/>
  <c r="L111" i="7"/>
  <c r="P117" i="7"/>
  <c r="R119" i="7"/>
  <c r="K130" i="7"/>
  <c r="Q138" i="7"/>
  <c r="L143" i="7"/>
  <c r="S160" i="7"/>
  <c r="T165" i="7"/>
  <c r="S192" i="7"/>
  <c r="T197" i="7"/>
  <c r="O202" i="7"/>
  <c r="S208" i="7"/>
  <c r="O234" i="7"/>
  <c r="S240" i="7"/>
  <c r="L317" i="7"/>
  <c r="L253" i="7"/>
  <c r="R338" i="7"/>
  <c r="R274" i="7"/>
  <c r="Q9" i="7"/>
  <c r="R22" i="7"/>
  <c r="L30" i="7"/>
  <c r="Q41" i="7"/>
  <c r="R54" i="7"/>
  <c r="L62" i="7"/>
  <c r="Q73" i="7"/>
  <c r="R86" i="7"/>
  <c r="P92" i="7"/>
  <c r="L94" i="7"/>
  <c r="K113" i="7"/>
  <c r="R118" i="7"/>
  <c r="P124" i="7"/>
  <c r="L126" i="7"/>
  <c r="Q137" i="7"/>
  <c r="R142" i="7"/>
  <c r="S159" i="7"/>
  <c r="O169" i="7"/>
  <c r="T180" i="7"/>
  <c r="S191" i="7"/>
  <c r="N212" i="7"/>
  <c r="N244" i="7"/>
  <c r="M364" i="7"/>
  <c r="M332" i="7"/>
  <c r="M300" i="7"/>
  <c r="M268" i="7"/>
  <c r="S353" i="7"/>
  <c r="S321" i="7"/>
  <c r="S289" i="7"/>
  <c r="S257" i="7"/>
  <c r="M342" i="7"/>
  <c r="M278" i="7"/>
  <c r="S327" i="7"/>
  <c r="S263" i="7"/>
  <c r="K8" i="7"/>
  <c r="J27" i="7"/>
  <c r="K40" i="7"/>
  <c r="J59" i="7"/>
  <c r="K72" i="7"/>
  <c r="J91" i="7"/>
  <c r="Q96" i="7"/>
  <c r="J123" i="7"/>
  <c r="Q128" i="7"/>
  <c r="N159" i="7"/>
  <c r="U180" i="7"/>
  <c r="N191" i="7"/>
  <c r="M202" i="7"/>
  <c r="U228" i="7"/>
  <c r="M234" i="7"/>
  <c r="P349" i="7"/>
  <c r="P285" i="7"/>
  <c r="J338" i="7"/>
  <c r="J274" i="7"/>
  <c r="P323" i="7"/>
  <c r="P259" i="7"/>
  <c r="J308" i="7"/>
  <c r="T318" i="7"/>
  <c r="T254" i="7"/>
  <c r="N303" i="7"/>
  <c r="T352" i="7"/>
  <c r="T288" i="7"/>
  <c r="R88" i="7"/>
  <c r="R96" i="7"/>
  <c r="R120" i="7"/>
  <c r="R128" i="7"/>
  <c r="R136" i="7"/>
  <c r="M157" i="7"/>
  <c r="U167" i="7"/>
  <c r="M189" i="7"/>
  <c r="U199" i="7"/>
  <c r="Q361" i="7"/>
  <c r="Q329" i="7"/>
  <c r="Q297" i="7"/>
  <c r="Q265" i="7"/>
  <c r="O350" i="7"/>
  <c r="O286" i="7"/>
  <c r="U335" i="7"/>
  <c r="U271" i="7"/>
  <c r="O320" i="7"/>
  <c r="O256" i="7"/>
  <c r="O2" i="7"/>
  <c r="O18" i="7"/>
  <c r="O34" i="7"/>
  <c r="O58" i="7"/>
  <c r="O66" i="7"/>
  <c r="O82" i="7"/>
  <c r="O98" i="7"/>
  <c r="O114" i="7"/>
  <c r="O130" i="7"/>
  <c r="J177" i="7"/>
  <c r="R179" i="7"/>
  <c r="R318" i="7"/>
  <c r="R254" i="7"/>
  <c r="O9" i="7"/>
  <c r="O33" i="7"/>
  <c r="O41" i="7"/>
  <c r="O65" i="7"/>
  <c r="O73" i="7"/>
  <c r="O97" i="7"/>
  <c r="O105" i="7"/>
  <c r="O113" i="7"/>
  <c r="O121" i="7"/>
  <c r="O129" i="7"/>
  <c r="O137" i="7"/>
  <c r="K157" i="7"/>
  <c r="P168" i="7"/>
  <c r="K189" i="7"/>
  <c r="P200" i="7"/>
  <c r="P208" i="7"/>
  <c r="P240" i="7"/>
  <c r="S344" i="7"/>
  <c r="S280" i="7"/>
  <c r="O8" i="7"/>
  <c r="O24" i="7"/>
  <c r="O40" i="7"/>
  <c r="O56" i="7"/>
  <c r="O72" i="7"/>
  <c r="O88" i="7"/>
  <c r="O120" i="7"/>
  <c r="P171" i="7"/>
  <c r="J203" i="7"/>
  <c r="P318" i="7"/>
  <c r="P254" i="7"/>
  <c r="J303" i="7"/>
  <c r="P352" i="7"/>
  <c r="P288" i="7"/>
  <c r="N362" i="7"/>
  <c r="N330" i="7"/>
  <c r="N298" i="7"/>
  <c r="N266" i="7"/>
  <c r="T347" i="7"/>
  <c r="T315" i="7"/>
  <c r="T283" i="7"/>
  <c r="N364" i="7"/>
  <c r="N332" i="7"/>
  <c r="N300" i="7"/>
  <c r="N268" i="7"/>
  <c r="S9" i="7"/>
  <c r="S41" i="7"/>
  <c r="S73" i="7"/>
  <c r="S137" i="7"/>
  <c r="P182" i="7"/>
  <c r="O362" i="7"/>
  <c r="O330" i="7"/>
  <c r="O298" i="7"/>
  <c r="O266" i="7"/>
  <c r="U347" i="7"/>
  <c r="U315" i="7"/>
  <c r="U283" i="7"/>
  <c r="O364" i="7"/>
  <c r="O332" i="7"/>
  <c r="O300" i="7"/>
  <c r="O268" i="7"/>
  <c r="U353" i="7"/>
  <c r="U321" i="7"/>
  <c r="U289" i="7"/>
  <c r="U257" i="7"/>
  <c r="P17" i="7"/>
  <c r="P49" i="7"/>
  <c r="P81" i="7"/>
  <c r="S172" i="7"/>
  <c r="S204" i="7"/>
  <c r="S220" i="7"/>
  <c r="R346" i="7"/>
  <c r="R314" i="7"/>
  <c r="R282" i="7"/>
  <c r="L2" i="7"/>
  <c r="L18" i="7"/>
  <c r="L34" i="7"/>
  <c r="L58" i="7"/>
  <c r="L66" i="7"/>
  <c r="L82" i="7"/>
  <c r="R90" i="7"/>
  <c r="J112" i="7"/>
  <c r="L114" i="7"/>
  <c r="R122" i="7"/>
  <c r="O157" i="7"/>
  <c r="O189" i="7"/>
  <c r="P15" i="7"/>
  <c r="P47" i="7"/>
  <c r="P79" i="7"/>
  <c r="T353" i="7"/>
  <c r="T321" i="7"/>
  <c r="T289" i="7"/>
  <c r="T257" i="7"/>
  <c r="N342" i="7"/>
  <c r="N278" i="7"/>
  <c r="T327" i="7"/>
  <c r="T263" i="7"/>
  <c r="N312" i="7"/>
  <c r="P74" i="7"/>
  <c r="U310" i="7"/>
  <c r="O359" i="7"/>
  <c r="O295" i="7"/>
  <c r="U344" i="7"/>
  <c r="U280" i="7"/>
  <c r="L159" i="7"/>
  <c r="R167" i="7"/>
  <c r="L191" i="7"/>
  <c r="R199" i="7"/>
  <c r="L207" i="7"/>
  <c r="L215" i="7"/>
  <c r="L223" i="7"/>
  <c r="L231" i="7"/>
  <c r="L239" i="7"/>
  <c r="L247" i="7"/>
  <c r="R353" i="7"/>
  <c r="R321" i="7"/>
  <c r="R289" i="7"/>
  <c r="R257" i="7"/>
  <c r="L342" i="7"/>
  <c r="L278" i="7"/>
  <c r="P156" i="7"/>
  <c r="P188" i="7"/>
  <c r="P220" i="7"/>
  <c r="J167" i="7"/>
  <c r="J199" i="7"/>
  <c r="U153" i="7"/>
  <c r="J153" i="7"/>
  <c r="L151" i="7"/>
  <c r="J151" i="7"/>
  <c r="R151" i="7"/>
  <c r="P152" i="7"/>
  <c r="P150" i="7"/>
  <c r="R5" i="7"/>
  <c r="R13" i="7"/>
  <c r="R21" i="7"/>
  <c r="R29" i="7"/>
  <c r="R37" i="7"/>
  <c r="R45" i="7"/>
  <c r="R53" i="7"/>
  <c r="R61" i="7"/>
  <c r="R69" i="7"/>
  <c r="R77" i="7"/>
  <c r="R85" i="7"/>
  <c r="R93" i="7"/>
  <c r="R101" i="7"/>
  <c r="R109" i="7"/>
  <c r="R117" i="7"/>
  <c r="R125" i="7"/>
  <c r="L133" i="7"/>
  <c r="L141" i="7"/>
  <c r="K3" i="7"/>
  <c r="K11" i="7"/>
  <c r="K19" i="7"/>
  <c r="K27" i="7"/>
  <c r="K35" i="7"/>
  <c r="K43" i="7"/>
  <c r="K51" i="7"/>
  <c r="K59" i="7"/>
  <c r="K67" i="7"/>
  <c r="K75" i="7"/>
  <c r="K83" i="7"/>
  <c r="K91" i="7"/>
  <c r="K99" i="7"/>
  <c r="K107" i="7"/>
  <c r="K115" i="7"/>
  <c r="K123" i="7"/>
  <c r="K131" i="7"/>
  <c r="K139" i="7"/>
  <c r="Q338" i="7"/>
  <c r="Q306" i="7"/>
  <c r="Q274" i="7"/>
  <c r="K355" i="7"/>
  <c r="K323" i="7"/>
  <c r="K291" i="7"/>
  <c r="K259" i="7"/>
  <c r="Q340" i="7"/>
  <c r="Q308" i="7"/>
  <c r="Q276" i="7"/>
  <c r="N13" i="7"/>
  <c r="N29" i="7"/>
  <c r="N45" i="7"/>
  <c r="N61" i="7"/>
  <c r="N77" i="7"/>
  <c r="N93" i="7"/>
  <c r="N109" i="7"/>
  <c r="N125" i="7"/>
  <c r="N141" i="7"/>
  <c r="L355" i="7"/>
  <c r="L323" i="7"/>
  <c r="L291" i="7"/>
  <c r="L259" i="7"/>
  <c r="R340" i="7"/>
  <c r="R308" i="7"/>
  <c r="R276" i="7"/>
  <c r="T12" i="7"/>
  <c r="T28" i="7"/>
  <c r="T44" i="7"/>
  <c r="T60" i="7"/>
  <c r="T76" i="7"/>
  <c r="T92" i="7"/>
  <c r="T108" i="7"/>
  <c r="T124" i="7"/>
  <c r="T140" i="7"/>
  <c r="J152" i="7"/>
  <c r="J160" i="7"/>
  <c r="J168" i="7"/>
  <c r="J176" i="7"/>
  <c r="J184" i="7"/>
  <c r="J192" i="7"/>
  <c r="J200" i="7"/>
  <c r="M349" i="7"/>
  <c r="M317" i="7"/>
  <c r="M285" i="7"/>
  <c r="M253" i="7"/>
  <c r="S338" i="7"/>
  <c r="S306" i="7"/>
  <c r="S274" i="7"/>
  <c r="M355" i="7"/>
  <c r="M323" i="7"/>
  <c r="M291" i="7"/>
  <c r="M259" i="7"/>
  <c r="S6" i="7"/>
  <c r="T11" i="7"/>
  <c r="S22" i="7"/>
  <c r="T27" i="7"/>
  <c r="S38" i="7"/>
  <c r="T43" i="7"/>
  <c r="S54" i="7"/>
  <c r="T59" i="7"/>
  <c r="S70" i="7"/>
  <c r="T75" i="7"/>
  <c r="S86" i="7"/>
  <c r="T91" i="7"/>
  <c r="S102" i="7"/>
  <c r="T107" i="7"/>
  <c r="S118" i="7"/>
  <c r="T123" i="7"/>
  <c r="S134" i="7"/>
  <c r="T139" i="7"/>
  <c r="K152" i="7"/>
  <c r="K160" i="7"/>
  <c r="K168" i="7"/>
  <c r="K176" i="7"/>
  <c r="K184" i="7"/>
  <c r="K192" i="7"/>
  <c r="K200" i="7"/>
  <c r="K208" i="7"/>
  <c r="K216" i="7"/>
  <c r="K224" i="7"/>
  <c r="K232" i="7"/>
  <c r="K240" i="7"/>
  <c r="K248" i="7"/>
  <c r="U3" i="7"/>
  <c r="N14" i="7"/>
  <c r="U19" i="7"/>
  <c r="N30" i="7"/>
  <c r="U35" i="7"/>
  <c r="N46" i="7"/>
  <c r="U51" i="7"/>
  <c r="N62" i="7"/>
  <c r="U67" i="7"/>
  <c r="N78" i="7"/>
  <c r="U83" i="7"/>
  <c r="N94" i="7"/>
  <c r="U99" i="7"/>
  <c r="N110" i="7"/>
  <c r="U115" i="7"/>
  <c r="N126" i="7"/>
  <c r="U131" i="7"/>
  <c r="T142" i="7"/>
  <c r="Q155" i="7"/>
  <c r="Q163" i="7"/>
  <c r="Q171" i="7"/>
  <c r="Q179" i="7"/>
  <c r="Q187" i="7"/>
  <c r="Q195" i="7"/>
  <c r="Q203" i="7"/>
  <c r="Q211" i="7"/>
  <c r="Q219" i="7"/>
  <c r="Q227" i="7"/>
  <c r="Q235" i="7"/>
  <c r="Q243" i="7"/>
  <c r="Q366" i="7"/>
  <c r="Q334" i="7"/>
  <c r="Q302" i="7"/>
  <c r="Q270" i="7"/>
  <c r="K351" i="7"/>
  <c r="K319" i="7"/>
  <c r="K287" i="7"/>
  <c r="K255" i="7"/>
  <c r="Q336" i="7"/>
  <c r="Q304" i="7"/>
  <c r="Q272" i="7"/>
  <c r="R3" i="7"/>
  <c r="J9" i="7"/>
  <c r="R11" i="7"/>
  <c r="J17" i="7"/>
  <c r="R19" i="7"/>
  <c r="J25" i="7"/>
  <c r="R27" i="7"/>
  <c r="J33" i="7"/>
  <c r="R35" i="7"/>
  <c r="J41" i="7"/>
  <c r="R43" i="7"/>
  <c r="J49" i="7"/>
  <c r="R51" i="7"/>
  <c r="J57" i="7"/>
  <c r="R59" i="7"/>
  <c r="J65" i="7"/>
  <c r="R67" i="7"/>
  <c r="J73" i="7"/>
  <c r="R75" i="7"/>
  <c r="J81" i="7"/>
  <c r="R83" i="7"/>
  <c r="J89" i="7"/>
  <c r="R91" i="7"/>
  <c r="J97" i="7"/>
  <c r="R99" i="7"/>
  <c r="R107" i="7"/>
  <c r="R115" i="7"/>
  <c r="R123" i="7"/>
  <c r="R131" i="7"/>
  <c r="R139" i="7"/>
  <c r="U150" i="7"/>
  <c r="N161" i="7"/>
  <c r="U166" i="7"/>
  <c r="N177" i="7"/>
  <c r="U182" i="7"/>
  <c r="N193" i="7"/>
  <c r="U198" i="7"/>
  <c r="T209" i="7"/>
  <c r="U214" i="7"/>
  <c r="T225" i="7"/>
  <c r="U230" i="7"/>
  <c r="T241" i="7"/>
  <c r="U246" i="7"/>
  <c r="R335" i="7"/>
  <c r="R303" i="7"/>
  <c r="R271" i="7"/>
  <c r="L352" i="7"/>
  <c r="L320" i="7"/>
  <c r="L288" i="7"/>
  <c r="L256" i="7"/>
  <c r="Q5" i="7"/>
  <c r="Q13" i="7"/>
  <c r="Q21" i="7"/>
  <c r="Q29" i="7"/>
  <c r="Q37" i="7"/>
  <c r="Q45" i="7"/>
  <c r="Q53" i="7"/>
  <c r="Q61" i="7"/>
  <c r="Q69" i="7"/>
  <c r="Q77" i="7"/>
  <c r="Q85" i="7"/>
  <c r="Q93" i="7"/>
  <c r="Q101" i="7"/>
  <c r="Q109" i="7"/>
  <c r="Q117" i="7"/>
  <c r="Q125" i="7"/>
  <c r="Q133" i="7"/>
  <c r="Q141" i="7"/>
  <c r="M155" i="7"/>
  <c r="N160" i="7"/>
  <c r="M171" i="7"/>
  <c r="N176" i="7"/>
  <c r="M187" i="7"/>
  <c r="N192" i="7"/>
  <c r="M203" i="7"/>
  <c r="T208" i="7"/>
  <c r="M219" i="7"/>
  <c r="T224" i="7"/>
  <c r="M235" i="7"/>
  <c r="T240" i="7"/>
  <c r="S340" i="7"/>
  <c r="S308" i="7"/>
  <c r="S276" i="7"/>
  <c r="M361" i="7"/>
  <c r="M329" i="7"/>
  <c r="M297" i="7"/>
  <c r="M265" i="7"/>
  <c r="S350" i="7"/>
  <c r="S318" i="7"/>
  <c r="S286" i="7"/>
  <c r="S254" i="7"/>
  <c r="M335" i="7"/>
  <c r="M303" i="7"/>
  <c r="M271" i="7"/>
  <c r="K4" i="7"/>
  <c r="K12" i="7"/>
  <c r="K20" i="7"/>
  <c r="K28" i="7"/>
  <c r="K36" i="7"/>
  <c r="K44" i="7"/>
  <c r="K52" i="7"/>
  <c r="K60" i="7"/>
  <c r="K68" i="7"/>
  <c r="K76" i="7"/>
  <c r="K84" i="7"/>
  <c r="K92" i="7"/>
  <c r="K100" i="7"/>
  <c r="K108" i="7"/>
  <c r="K116" i="7"/>
  <c r="K124" i="7"/>
  <c r="K132" i="7"/>
  <c r="K140" i="7"/>
  <c r="O152" i="7"/>
  <c r="S158" i="7"/>
  <c r="T163" i="7"/>
  <c r="O168" i="7"/>
  <c r="S174" i="7"/>
  <c r="T179" i="7"/>
  <c r="O184" i="7"/>
  <c r="S190" i="7"/>
  <c r="T195" i="7"/>
  <c r="O200" i="7"/>
  <c r="S206" i="7"/>
  <c r="N211" i="7"/>
  <c r="O216" i="7"/>
  <c r="S222" i="7"/>
  <c r="N227" i="7"/>
  <c r="O232" i="7"/>
  <c r="S238" i="7"/>
  <c r="N243" i="7"/>
  <c r="O248" i="7"/>
  <c r="Q7" i="7"/>
  <c r="Q15" i="7"/>
  <c r="Q23" i="7"/>
  <c r="Q31" i="7"/>
  <c r="Q39" i="7"/>
  <c r="Q47" i="7"/>
  <c r="Q55" i="7"/>
  <c r="Q63" i="7"/>
  <c r="Q71" i="7"/>
  <c r="Q79" i="7"/>
  <c r="Q87" i="7"/>
  <c r="Q95" i="7"/>
  <c r="Q103" i="7"/>
  <c r="Q111" i="7"/>
  <c r="Q119" i="7"/>
  <c r="Q127" i="7"/>
  <c r="Q135" i="7"/>
  <c r="Q143" i="7"/>
  <c r="M153" i="7"/>
  <c r="T158" i="7"/>
  <c r="U163" i="7"/>
  <c r="M169" i="7"/>
  <c r="T174" i="7"/>
  <c r="U179" i="7"/>
  <c r="M185" i="7"/>
  <c r="T190" i="7"/>
  <c r="U195" i="7"/>
  <c r="M201" i="7"/>
  <c r="T206" i="7"/>
  <c r="U211" i="7"/>
  <c r="M217" i="7"/>
  <c r="T222" i="7"/>
  <c r="U227" i="7"/>
  <c r="M233" i="7"/>
  <c r="T238" i="7"/>
  <c r="U243" i="7"/>
  <c r="M249" i="7"/>
  <c r="K346" i="7"/>
  <c r="K314" i="7"/>
  <c r="K282" i="7"/>
  <c r="Q363" i="7"/>
  <c r="Q331" i="7"/>
  <c r="Q299" i="7"/>
  <c r="Q267" i="7"/>
  <c r="K348" i="7"/>
  <c r="K316" i="7"/>
  <c r="K284" i="7"/>
  <c r="K252" i="7"/>
  <c r="U349" i="7"/>
  <c r="U317" i="7"/>
  <c r="U285" i="7"/>
  <c r="U253" i="7"/>
  <c r="O6" i="7"/>
  <c r="S12" i="7"/>
  <c r="T17" i="7"/>
  <c r="O22" i="7"/>
  <c r="S28" i="7"/>
  <c r="T33" i="7"/>
  <c r="O38" i="7"/>
  <c r="S44" i="7"/>
  <c r="T49" i="7"/>
  <c r="O54" i="7"/>
  <c r="S60" i="7"/>
  <c r="T65" i="7"/>
  <c r="O70" i="7"/>
  <c r="S76" i="7"/>
  <c r="T81" i="7"/>
  <c r="O86" i="7"/>
  <c r="S92" i="7"/>
  <c r="T97" i="7"/>
  <c r="O102" i="7"/>
  <c r="S108" i="7"/>
  <c r="T113" i="7"/>
  <c r="O118" i="7"/>
  <c r="S124" i="7"/>
  <c r="T129" i="7"/>
  <c r="O134" i="7"/>
  <c r="S140" i="7"/>
  <c r="L347" i="7"/>
  <c r="L315" i="7"/>
  <c r="L283" i="7"/>
  <c r="R364" i="7"/>
  <c r="R332" i="7"/>
  <c r="R300" i="7"/>
  <c r="R268" i="7"/>
  <c r="S3" i="7"/>
  <c r="T8" i="7"/>
  <c r="O13" i="7"/>
  <c r="S19" i="7"/>
  <c r="T24" i="7"/>
  <c r="O29" i="7"/>
  <c r="S35" i="7"/>
  <c r="T40" i="7"/>
  <c r="O45" i="7"/>
  <c r="S51" i="7"/>
  <c r="T56" i="7"/>
  <c r="O61" i="7"/>
  <c r="S67" i="7"/>
  <c r="T72" i="7"/>
  <c r="O77" i="7"/>
  <c r="S83" i="7"/>
  <c r="T88" i="7"/>
  <c r="O93" i="7"/>
  <c r="S99" i="7"/>
  <c r="T104" i="7"/>
  <c r="O109" i="7"/>
  <c r="S115" i="7"/>
  <c r="T120" i="7"/>
  <c r="O125" i="7"/>
  <c r="S131" i="7"/>
  <c r="T136" i="7"/>
  <c r="O141" i="7"/>
  <c r="K153" i="7"/>
  <c r="K161" i="7"/>
  <c r="K169" i="7"/>
  <c r="K177" i="7"/>
  <c r="K185" i="7"/>
  <c r="K193" i="7"/>
  <c r="K201" i="7"/>
  <c r="K209" i="7"/>
  <c r="K217" i="7"/>
  <c r="K225" i="7"/>
  <c r="K233" i="7"/>
  <c r="K241" i="7"/>
  <c r="K249" i="7"/>
  <c r="M336" i="7"/>
  <c r="M304" i="7"/>
  <c r="M272" i="7"/>
  <c r="S357" i="7"/>
  <c r="S325" i="7"/>
  <c r="S293" i="7"/>
  <c r="S261" i="7"/>
  <c r="M346" i="7"/>
  <c r="M314" i="7"/>
  <c r="M282" i="7"/>
  <c r="S363" i="7"/>
  <c r="S331" i="7"/>
  <c r="S299" i="7"/>
  <c r="S267" i="7"/>
  <c r="U4" i="7"/>
  <c r="M10" i="7"/>
  <c r="N15" i="7"/>
  <c r="U20" i="7"/>
  <c r="M26" i="7"/>
  <c r="N31" i="7"/>
  <c r="U36" i="7"/>
  <c r="M42" i="7"/>
  <c r="N47" i="7"/>
  <c r="U52" i="7"/>
  <c r="M58" i="7"/>
  <c r="N63" i="7"/>
  <c r="U68" i="7"/>
  <c r="M74" i="7"/>
  <c r="N79" i="7"/>
  <c r="U84" i="7"/>
  <c r="M90" i="7"/>
  <c r="N95" i="7"/>
  <c r="U100" i="7"/>
  <c r="M106" i="7"/>
  <c r="N111" i="7"/>
  <c r="U116" i="7"/>
  <c r="M122" i="7"/>
  <c r="N127" i="7"/>
  <c r="U132" i="7"/>
  <c r="M138" i="7"/>
  <c r="N143" i="7"/>
  <c r="Q156" i="7"/>
  <c r="Q164" i="7"/>
  <c r="Q172" i="7"/>
  <c r="Q180" i="7"/>
  <c r="Q188" i="7"/>
  <c r="Q196" i="7"/>
  <c r="Q204" i="7"/>
  <c r="Q212" i="7"/>
  <c r="Q220" i="7"/>
  <c r="Q228" i="7"/>
  <c r="Q236" i="7"/>
  <c r="Q244" i="7"/>
  <c r="N349" i="7"/>
  <c r="N317" i="7"/>
  <c r="N285" i="7"/>
  <c r="N253" i="7"/>
  <c r="T338" i="7"/>
  <c r="T306" i="7"/>
  <c r="T274" i="7"/>
  <c r="N355" i="7"/>
  <c r="N323" i="7"/>
  <c r="N291" i="7"/>
  <c r="N259" i="7"/>
  <c r="T340" i="7"/>
  <c r="T308" i="7"/>
  <c r="T276" i="7"/>
  <c r="N2" i="7"/>
  <c r="U7" i="7"/>
  <c r="M13" i="7"/>
  <c r="N18" i="7"/>
  <c r="U23" i="7"/>
  <c r="M29" i="7"/>
  <c r="N34" i="7"/>
  <c r="U39" i="7"/>
  <c r="M45" i="7"/>
  <c r="N50" i="7"/>
  <c r="U55" i="7"/>
  <c r="M61" i="7"/>
  <c r="N66" i="7"/>
  <c r="U71" i="7"/>
  <c r="M77" i="7"/>
  <c r="N82" i="7"/>
  <c r="U87" i="7"/>
  <c r="M93" i="7"/>
  <c r="N98" i="7"/>
  <c r="U103" i="7"/>
  <c r="M109" i="7"/>
  <c r="N114" i="7"/>
  <c r="U119" i="7"/>
  <c r="M125" i="7"/>
  <c r="N130" i="7"/>
  <c r="U135" i="7"/>
  <c r="M141" i="7"/>
  <c r="Q151" i="7"/>
  <c r="Q159" i="7"/>
  <c r="Q167" i="7"/>
  <c r="Q175" i="7"/>
  <c r="Q183" i="7"/>
  <c r="Q191" i="7"/>
  <c r="Q199" i="7"/>
  <c r="J4" i="7"/>
  <c r="J12" i="7"/>
  <c r="J20" i="7"/>
  <c r="J28" i="7"/>
  <c r="J36" i="7"/>
  <c r="J44" i="7"/>
  <c r="J52" i="7"/>
  <c r="J60" i="7"/>
  <c r="J68" i="7"/>
  <c r="J76" i="7"/>
  <c r="J84" i="7"/>
  <c r="J92" i="7"/>
  <c r="J100" i="7"/>
  <c r="J108" i="7"/>
  <c r="J116" i="7"/>
  <c r="J124" i="7"/>
  <c r="J132" i="7"/>
  <c r="P140" i="7"/>
  <c r="J365" i="7"/>
  <c r="J349" i="7"/>
  <c r="J333" i="7"/>
  <c r="J317" i="7"/>
  <c r="J301" i="7"/>
  <c r="J285" i="7"/>
  <c r="J269" i="7"/>
  <c r="J253" i="7"/>
  <c r="P354" i="7"/>
  <c r="P322" i="7"/>
  <c r="P290" i="7"/>
  <c r="P258" i="7"/>
  <c r="J339" i="7"/>
  <c r="J307" i="7"/>
  <c r="J275" i="7"/>
  <c r="P356" i="7"/>
  <c r="P324" i="7"/>
  <c r="P292" i="7"/>
  <c r="P260" i="7"/>
  <c r="J6" i="7"/>
  <c r="J14" i="7"/>
  <c r="J22" i="7"/>
  <c r="J30" i="7"/>
  <c r="J38" i="7"/>
  <c r="J46" i="7"/>
  <c r="J54" i="7"/>
  <c r="J62" i="7"/>
  <c r="J70" i="7"/>
  <c r="J78" i="7"/>
  <c r="J86" i="7"/>
  <c r="J94" i="7"/>
  <c r="J102" i="7"/>
  <c r="J110" i="7"/>
  <c r="J118" i="7"/>
  <c r="J126" i="7"/>
  <c r="J134" i="7"/>
  <c r="J142" i="7"/>
  <c r="K354" i="7"/>
  <c r="K322" i="7"/>
  <c r="K290" i="7"/>
  <c r="K258" i="7"/>
  <c r="Q339" i="7"/>
  <c r="Q307" i="7"/>
  <c r="Q275" i="7"/>
  <c r="K356" i="7"/>
  <c r="K324" i="7"/>
  <c r="K292" i="7"/>
  <c r="K260" i="7"/>
  <c r="T5" i="7"/>
  <c r="T21" i="7"/>
  <c r="T37" i="7"/>
  <c r="T53" i="7"/>
  <c r="T69" i="7"/>
  <c r="T85" i="7"/>
  <c r="T101" i="7"/>
  <c r="T117" i="7"/>
  <c r="T133" i="7"/>
  <c r="P201" i="7"/>
  <c r="P209" i="7"/>
  <c r="P217" i="7"/>
  <c r="P225" i="7"/>
  <c r="P233" i="7"/>
  <c r="P241" i="7"/>
  <c r="P249" i="7"/>
  <c r="R339" i="7"/>
  <c r="R307" i="7"/>
  <c r="R275" i="7"/>
  <c r="L356" i="7"/>
  <c r="L324" i="7"/>
  <c r="L292" i="7"/>
  <c r="L260" i="7"/>
  <c r="N4" i="7"/>
  <c r="N20" i="7"/>
  <c r="N36" i="7"/>
  <c r="N52" i="7"/>
  <c r="N68" i="7"/>
  <c r="N84" i="7"/>
  <c r="N100" i="7"/>
  <c r="N116" i="7"/>
  <c r="N132" i="7"/>
  <c r="J208" i="7"/>
  <c r="J216" i="7"/>
  <c r="J224" i="7"/>
  <c r="J232" i="7"/>
  <c r="J240" i="7"/>
  <c r="J248" i="7"/>
  <c r="S349" i="7"/>
  <c r="S317" i="7"/>
  <c r="S285" i="7"/>
  <c r="S253" i="7"/>
  <c r="M338" i="7"/>
  <c r="M306" i="7"/>
  <c r="M274" i="7"/>
  <c r="S355" i="7"/>
  <c r="S323" i="7"/>
  <c r="S291" i="7"/>
  <c r="S259" i="7"/>
  <c r="M6" i="7"/>
  <c r="N11" i="7"/>
  <c r="M22" i="7"/>
  <c r="N27" i="7"/>
  <c r="M38" i="7"/>
  <c r="N43" i="7"/>
  <c r="M54" i="7"/>
  <c r="N59" i="7"/>
  <c r="M70" i="7"/>
  <c r="N75" i="7"/>
  <c r="M86" i="7"/>
  <c r="N91" i="7"/>
  <c r="M102" i="7"/>
  <c r="N107" i="7"/>
  <c r="M118" i="7"/>
  <c r="N123" i="7"/>
  <c r="M134" i="7"/>
  <c r="N139" i="7"/>
  <c r="Q152" i="7"/>
  <c r="Q160" i="7"/>
  <c r="Q168" i="7"/>
  <c r="Q176" i="7"/>
  <c r="Q184" i="7"/>
  <c r="Q192" i="7"/>
  <c r="Q200" i="7"/>
  <c r="P203" i="7"/>
  <c r="Q208" i="7"/>
  <c r="P211" i="7"/>
  <c r="Q216" i="7"/>
  <c r="P219" i="7"/>
  <c r="Q224" i="7"/>
  <c r="P227" i="7"/>
  <c r="Q232" i="7"/>
  <c r="P235" i="7"/>
  <c r="Q240" i="7"/>
  <c r="P243" i="7"/>
  <c r="Q248" i="7"/>
  <c r="O3" i="7"/>
  <c r="T14" i="7"/>
  <c r="O19" i="7"/>
  <c r="T30" i="7"/>
  <c r="O35" i="7"/>
  <c r="T46" i="7"/>
  <c r="O51" i="7"/>
  <c r="T62" i="7"/>
  <c r="O67" i="7"/>
  <c r="T78" i="7"/>
  <c r="O83" i="7"/>
  <c r="T94" i="7"/>
  <c r="O99" i="7"/>
  <c r="T110" i="7"/>
  <c r="O115" i="7"/>
  <c r="T126" i="7"/>
  <c r="O131" i="7"/>
  <c r="N142" i="7"/>
  <c r="K155" i="7"/>
  <c r="K163" i="7"/>
  <c r="K171" i="7"/>
  <c r="K179" i="7"/>
  <c r="K187" i="7"/>
  <c r="K195" i="7"/>
  <c r="K203" i="7"/>
  <c r="J206" i="7"/>
  <c r="K211" i="7"/>
  <c r="J214" i="7"/>
  <c r="K219" i="7"/>
  <c r="J222" i="7"/>
  <c r="K227" i="7"/>
  <c r="J230" i="7"/>
  <c r="K235" i="7"/>
  <c r="J238" i="7"/>
  <c r="K243" i="7"/>
  <c r="J246" i="7"/>
  <c r="K350" i="7"/>
  <c r="K318" i="7"/>
  <c r="K286" i="7"/>
  <c r="K254" i="7"/>
  <c r="Q335" i="7"/>
  <c r="Q303" i="7"/>
  <c r="Q271" i="7"/>
  <c r="K352" i="7"/>
  <c r="K320" i="7"/>
  <c r="K288" i="7"/>
  <c r="K256" i="7"/>
  <c r="K6" i="7"/>
  <c r="K14" i="7"/>
  <c r="K22" i="7"/>
  <c r="K30" i="7"/>
  <c r="K38" i="7"/>
  <c r="K46" i="7"/>
  <c r="K54" i="7"/>
  <c r="K62" i="7"/>
  <c r="K70" i="7"/>
  <c r="K78" i="7"/>
  <c r="K86" i="7"/>
  <c r="K94" i="7"/>
  <c r="K102" i="7"/>
  <c r="K110" i="7"/>
  <c r="K118" i="7"/>
  <c r="K126" i="7"/>
  <c r="K134" i="7"/>
  <c r="K142" i="7"/>
  <c r="T153" i="7"/>
  <c r="O158" i="7"/>
  <c r="T169" i="7"/>
  <c r="O174" i="7"/>
  <c r="T185" i="7"/>
  <c r="O190" i="7"/>
  <c r="N201" i="7"/>
  <c r="O206" i="7"/>
  <c r="N217" i="7"/>
  <c r="O222" i="7"/>
  <c r="N233" i="7"/>
  <c r="O238" i="7"/>
  <c r="N249" i="7"/>
  <c r="L335" i="7"/>
  <c r="L303" i="7"/>
  <c r="L271" i="7"/>
  <c r="R352" i="7"/>
  <c r="R320" i="7"/>
  <c r="R288" i="7"/>
  <c r="R256" i="7"/>
  <c r="K5" i="7"/>
  <c r="K13" i="7"/>
  <c r="K21" i="7"/>
  <c r="K29" i="7"/>
  <c r="K37" i="7"/>
  <c r="K45" i="7"/>
  <c r="K53" i="7"/>
  <c r="K61" i="7"/>
  <c r="K69" i="7"/>
  <c r="K77" i="7"/>
  <c r="K85" i="7"/>
  <c r="K93" i="7"/>
  <c r="K101" i="7"/>
  <c r="K109" i="7"/>
  <c r="K117" i="7"/>
  <c r="K125" i="7"/>
  <c r="K133" i="7"/>
  <c r="K141" i="7"/>
  <c r="S155" i="7"/>
  <c r="T160" i="7"/>
  <c r="S171" i="7"/>
  <c r="T176" i="7"/>
  <c r="S187" i="7"/>
  <c r="T192" i="7"/>
  <c r="S203" i="7"/>
  <c r="N208" i="7"/>
  <c r="S219" i="7"/>
  <c r="N224" i="7"/>
  <c r="S235" i="7"/>
  <c r="N240" i="7"/>
  <c r="M340" i="7"/>
  <c r="M308" i="7"/>
  <c r="M276" i="7"/>
  <c r="S361" i="7"/>
  <c r="S329" i="7"/>
  <c r="S297" i="7"/>
  <c r="S265" i="7"/>
  <c r="M350" i="7"/>
  <c r="M318" i="7"/>
  <c r="M286" i="7"/>
  <c r="M254" i="7"/>
  <c r="S335" i="7"/>
  <c r="S303" i="7"/>
  <c r="S271" i="7"/>
  <c r="Q4" i="7"/>
  <c r="Q12" i="7"/>
  <c r="Q20" i="7"/>
  <c r="Q28" i="7"/>
  <c r="Q36" i="7"/>
  <c r="Q44" i="7"/>
  <c r="Q52" i="7"/>
  <c r="Q60" i="7"/>
  <c r="Q68" i="7"/>
  <c r="Q76" i="7"/>
  <c r="Q84" i="7"/>
  <c r="Q92" i="7"/>
  <c r="Q100" i="7"/>
  <c r="Q108" i="7"/>
  <c r="Q116" i="7"/>
  <c r="Q124" i="7"/>
  <c r="Q132" i="7"/>
  <c r="Q140" i="7"/>
  <c r="U152" i="7"/>
  <c r="M158" i="7"/>
  <c r="N163" i="7"/>
  <c r="U168" i="7"/>
  <c r="M174" i="7"/>
  <c r="N179" i="7"/>
  <c r="U184" i="7"/>
  <c r="M190" i="7"/>
  <c r="N195" i="7"/>
  <c r="U200" i="7"/>
  <c r="M206" i="7"/>
  <c r="T211" i="7"/>
  <c r="U216" i="7"/>
  <c r="M222" i="7"/>
  <c r="T227" i="7"/>
  <c r="U232" i="7"/>
  <c r="M238" i="7"/>
  <c r="T243" i="7"/>
  <c r="U248" i="7"/>
  <c r="K7" i="7"/>
  <c r="K15" i="7"/>
  <c r="K23" i="7"/>
  <c r="K31" i="7"/>
  <c r="K39" i="7"/>
  <c r="K47" i="7"/>
  <c r="K55" i="7"/>
  <c r="K63" i="7"/>
  <c r="K71" i="7"/>
  <c r="K79" i="7"/>
  <c r="K87" i="7"/>
  <c r="K95" i="7"/>
  <c r="K103" i="7"/>
  <c r="K111" i="7"/>
  <c r="K119" i="7"/>
  <c r="K127" i="7"/>
  <c r="K135" i="7"/>
  <c r="K143" i="7"/>
  <c r="S153" i="7"/>
  <c r="N158" i="7"/>
  <c r="O163" i="7"/>
  <c r="S169" i="7"/>
  <c r="N174" i="7"/>
  <c r="O179" i="7"/>
  <c r="S185" i="7"/>
  <c r="N190" i="7"/>
  <c r="O195" i="7"/>
  <c r="S201" i="7"/>
  <c r="N206" i="7"/>
  <c r="O211" i="7"/>
  <c r="S217" i="7"/>
  <c r="N222" i="7"/>
  <c r="O227" i="7"/>
  <c r="S233" i="7"/>
  <c r="N238" i="7"/>
  <c r="O243" i="7"/>
  <c r="S249" i="7"/>
  <c r="Q346" i="7"/>
  <c r="Q314" i="7"/>
  <c r="Q282" i="7"/>
  <c r="K363" i="7"/>
  <c r="K331" i="7"/>
  <c r="K299" i="7"/>
  <c r="K267" i="7"/>
  <c r="Q348" i="7"/>
  <c r="Q316" i="7"/>
  <c r="Q284" i="7"/>
  <c r="Q252" i="7"/>
  <c r="U6" i="7"/>
  <c r="M12" i="7"/>
  <c r="N17" i="7"/>
  <c r="U22" i="7"/>
  <c r="M28" i="7"/>
  <c r="N33" i="7"/>
  <c r="U38" i="7"/>
  <c r="M44" i="7"/>
  <c r="N49" i="7"/>
  <c r="U54" i="7"/>
  <c r="M60" i="7"/>
  <c r="N65" i="7"/>
  <c r="U70" i="7"/>
  <c r="M76" i="7"/>
  <c r="N81" i="7"/>
  <c r="U86" i="7"/>
  <c r="M92" i="7"/>
  <c r="N97" i="7"/>
  <c r="U102" i="7"/>
  <c r="M108" i="7"/>
  <c r="N113" i="7"/>
  <c r="U118" i="7"/>
  <c r="M124" i="7"/>
  <c r="N129" i="7"/>
  <c r="U134" i="7"/>
  <c r="M140" i="7"/>
  <c r="R363" i="7"/>
  <c r="R331" i="7"/>
  <c r="R299" i="7"/>
  <c r="R267" i="7"/>
  <c r="L348" i="7"/>
  <c r="L316" i="7"/>
  <c r="L284" i="7"/>
  <c r="L252" i="7"/>
  <c r="U5" i="7"/>
  <c r="M11" i="7"/>
  <c r="N16" i="7"/>
  <c r="U21" i="7"/>
  <c r="M27" i="7"/>
  <c r="N32" i="7"/>
  <c r="U37" i="7"/>
  <c r="M43" i="7"/>
  <c r="N48" i="7"/>
  <c r="U53" i="7"/>
  <c r="M59" i="7"/>
  <c r="N64" i="7"/>
  <c r="U69" i="7"/>
  <c r="M75" i="7"/>
  <c r="N80" i="7"/>
  <c r="U85" i="7"/>
  <c r="M91" i="7"/>
  <c r="U101" i="7"/>
  <c r="M107" i="7"/>
  <c r="U117" i="7"/>
  <c r="M123" i="7"/>
  <c r="U133" i="7"/>
  <c r="M139" i="7"/>
  <c r="R150" i="7"/>
  <c r="R158" i="7"/>
  <c r="R166" i="7"/>
  <c r="R174" i="7"/>
  <c r="R182" i="7"/>
  <c r="R190" i="7"/>
  <c r="R198" i="7"/>
  <c r="P204" i="7"/>
  <c r="L214" i="7"/>
  <c r="L230" i="7"/>
  <c r="L246" i="7"/>
  <c r="S352" i="7"/>
  <c r="S320" i="7"/>
  <c r="S288" i="7"/>
  <c r="S256" i="7"/>
  <c r="M341" i="7"/>
  <c r="M309" i="7"/>
  <c r="M277" i="7"/>
  <c r="S362" i="7"/>
  <c r="S330" i="7"/>
  <c r="S298" i="7"/>
  <c r="S266" i="7"/>
  <c r="M347" i="7"/>
  <c r="M315" i="7"/>
  <c r="M283" i="7"/>
  <c r="S2" i="7"/>
  <c r="O12" i="7"/>
  <c r="S18" i="7"/>
  <c r="O28" i="7"/>
  <c r="S34" i="7"/>
  <c r="O44" i="7"/>
  <c r="S50" i="7"/>
  <c r="O60" i="7"/>
  <c r="S66" i="7"/>
  <c r="O76" i="7"/>
  <c r="S82" i="7"/>
  <c r="O92" i="7"/>
  <c r="S98" i="7"/>
  <c r="T103" i="7"/>
  <c r="O108" i="7"/>
  <c r="S114" i="7"/>
  <c r="T119" i="7"/>
  <c r="O124" i="7"/>
  <c r="S130" i="7"/>
  <c r="T135" i="7"/>
  <c r="O140" i="7"/>
  <c r="R153" i="7"/>
  <c r="R161" i="7"/>
  <c r="R169" i="7"/>
  <c r="R177" i="7"/>
  <c r="R185" i="7"/>
  <c r="R193" i="7"/>
  <c r="R201" i="7"/>
  <c r="J207" i="7"/>
  <c r="R209" i="7"/>
  <c r="R217" i="7"/>
  <c r="R225" i="7"/>
  <c r="R233" i="7"/>
  <c r="R241" i="7"/>
  <c r="R249" i="7"/>
  <c r="N338" i="7"/>
  <c r="N306" i="7"/>
  <c r="N274" i="7"/>
  <c r="T355" i="7"/>
  <c r="T323" i="7"/>
  <c r="T291" i="7"/>
  <c r="T259" i="7"/>
  <c r="N340" i="7"/>
  <c r="N308" i="7"/>
  <c r="N276" i="7"/>
  <c r="T2" i="7"/>
  <c r="O7" i="7"/>
  <c r="S13" i="7"/>
  <c r="T18" i="7"/>
  <c r="O23" i="7"/>
  <c r="S29" i="7"/>
  <c r="T34" i="7"/>
  <c r="O39" i="7"/>
  <c r="S45" i="7"/>
  <c r="O55" i="7"/>
  <c r="S61" i="7"/>
  <c r="O71" i="7"/>
  <c r="S77" i="7"/>
  <c r="T82" i="7"/>
  <c r="O87" i="7"/>
  <c r="S93" i="7"/>
  <c r="T98" i="7"/>
  <c r="O103" i="7"/>
  <c r="S109" i="7"/>
  <c r="T114" i="7"/>
  <c r="O119" i="7"/>
  <c r="S125" i="7"/>
  <c r="T130" i="7"/>
  <c r="O135" i="7"/>
  <c r="S141" i="7"/>
  <c r="M251" i="7"/>
  <c r="L251" i="7"/>
  <c r="N251" i="7"/>
  <c r="J251" i="7"/>
  <c r="J140" i="7"/>
  <c r="P6" i="7"/>
  <c r="P14" i="7"/>
  <c r="P22" i="7"/>
  <c r="P30" i="7"/>
  <c r="P38" i="7"/>
  <c r="P46" i="7"/>
  <c r="P54" i="7"/>
  <c r="P62" i="7"/>
  <c r="P70" i="7"/>
  <c r="P78" i="7"/>
  <c r="P86" i="7"/>
  <c r="P94" i="7"/>
  <c r="P102" i="7"/>
  <c r="P110" i="7"/>
  <c r="P118" i="7"/>
  <c r="P126" i="7"/>
  <c r="P134" i="7"/>
  <c r="P142" i="7"/>
  <c r="Q354" i="7"/>
  <c r="Q322" i="7"/>
  <c r="Q290" i="7"/>
  <c r="Q258" i="7"/>
  <c r="K339" i="7"/>
  <c r="K307" i="7"/>
  <c r="K275" i="7"/>
  <c r="Q356" i="7"/>
  <c r="Q324" i="7"/>
  <c r="Q292" i="7"/>
  <c r="Q260" i="7"/>
  <c r="N5" i="7"/>
  <c r="N21" i="7"/>
  <c r="N37" i="7"/>
  <c r="N53" i="7"/>
  <c r="N69" i="7"/>
  <c r="N85" i="7"/>
  <c r="N101" i="7"/>
  <c r="N117" i="7"/>
  <c r="N133" i="7"/>
  <c r="L339" i="7"/>
  <c r="L307" i="7"/>
  <c r="L275" i="7"/>
  <c r="R356" i="7"/>
  <c r="R324" i="7"/>
  <c r="R292" i="7"/>
  <c r="R260" i="7"/>
  <c r="T4" i="7"/>
  <c r="T20" i="7"/>
  <c r="T36" i="7"/>
  <c r="T52" i="7"/>
  <c r="T68" i="7"/>
  <c r="T84" i="7"/>
  <c r="T100" i="7"/>
  <c r="T116" i="7"/>
  <c r="T132" i="7"/>
  <c r="M365" i="7"/>
  <c r="M333" i="7"/>
  <c r="M301" i="7"/>
  <c r="M269" i="7"/>
  <c r="S354" i="7"/>
  <c r="S322" i="7"/>
  <c r="S290" i="7"/>
  <c r="S258" i="7"/>
  <c r="M339" i="7"/>
  <c r="M307" i="7"/>
  <c r="M275" i="7"/>
  <c r="T3" i="7"/>
  <c r="S14" i="7"/>
  <c r="T19" i="7"/>
  <c r="S30" i="7"/>
  <c r="T35" i="7"/>
  <c r="S46" i="7"/>
  <c r="T51" i="7"/>
  <c r="S62" i="7"/>
  <c r="T67" i="7"/>
  <c r="S78" i="7"/>
  <c r="T83" i="7"/>
  <c r="S94" i="7"/>
  <c r="T99" i="7"/>
  <c r="S110" i="7"/>
  <c r="T115" i="7"/>
  <c r="S126" i="7"/>
  <c r="T131" i="7"/>
  <c r="S142" i="7"/>
  <c r="J345" i="7"/>
  <c r="J313" i="7"/>
  <c r="J281" i="7"/>
  <c r="U11" i="7"/>
  <c r="U27" i="7"/>
  <c r="U43" i="7"/>
  <c r="U59" i="7"/>
  <c r="U75" i="7"/>
  <c r="U91" i="7"/>
  <c r="U107" i="7"/>
  <c r="U123" i="7"/>
  <c r="T134" i="7"/>
  <c r="U139" i="7"/>
  <c r="J150" i="7"/>
  <c r="R152" i="7"/>
  <c r="J158" i="7"/>
  <c r="R160" i="7"/>
  <c r="J166" i="7"/>
  <c r="R168" i="7"/>
  <c r="J174" i="7"/>
  <c r="R176" i="7"/>
  <c r="J182" i="7"/>
  <c r="R184" i="7"/>
  <c r="J190" i="7"/>
  <c r="R192" i="7"/>
  <c r="J198" i="7"/>
  <c r="R200" i="7"/>
  <c r="P206" i="7"/>
  <c r="L208" i="7"/>
  <c r="P214" i="7"/>
  <c r="L216" i="7"/>
  <c r="P222" i="7"/>
  <c r="L224" i="7"/>
  <c r="P230" i="7"/>
  <c r="L232" i="7"/>
  <c r="P238" i="7"/>
  <c r="L240" i="7"/>
  <c r="P246" i="7"/>
  <c r="L248" i="7"/>
  <c r="Q6" i="7"/>
  <c r="Q14" i="7"/>
  <c r="Q22" i="7"/>
  <c r="Q30" i="7"/>
  <c r="Q38" i="7"/>
  <c r="Q46" i="7"/>
  <c r="Q54" i="7"/>
  <c r="Q62" i="7"/>
  <c r="Q70" i="7"/>
  <c r="Q78" i="7"/>
  <c r="Q86" i="7"/>
  <c r="Q94" i="7"/>
  <c r="Q102" i="7"/>
  <c r="Q110" i="7"/>
  <c r="Q118" i="7"/>
  <c r="Q126" i="7"/>
  <c r="Q142" i="7"/>
  <c r="N153" i="7"/>
  <c r="N169" i="7"/>
  <c r="N185" i="7"/>
  <c r="T201" i="7"/>
  <c r="U206" i="7"/>
  <c r="T217" i="7"/>
  <c r="U222" i="7"/>
  <c r="T233" i="7"/>
  <c r="U238" i="7"/>
  <c r="T249" i="7"/>
  <c r="R351" i="7"/>
  <c r="R319" i="7"/>
  <c r="R287" i="7"/>
  <c r="R255" i="7"/>
  <c r="L336" i="7"/>
  <c r="L304" i="7"/>
  <c r="L272" i="7"/>
  <c r="J8" i="7"/>
  <c r="J24" i="7"/>
  <c r="J40" i="7"/>
  <c r="J56" i="7"/>
  <c r="J72" i="7"/>
  <c r="N152" i="7"/>
  <c r="M163" i="7"/>
  <c r="N168" i="7"/>
  <c r="M179" i="7"/>
  <c r="N184" i="7"/>
  <c r="M195" i="7"/>
  <c r="N200" i="7"/>
  <c r="M211" i="7"/>
  <c r="T216" i="7"/>
  <c r="M227" i="7"/>
  <c r="T232" i="7"/>
  <c r="M243" i="7"/>
  <c r="T248" i="7"/>
  <c r="S356" i="7"/>
  <c r="S324" i="7"/>
  <c r="S292" i="7"/>
  <c r="S260" i="7"/>
  <c r="M351" i="7"/>
  <c r="M319" i="7"/>
  <c r="M287" i="7"/>
  <c r="M255" i="7"/>
  <c r="L9" i="7"/>
  <c r="L25" i="7"/>
  <c r="L41" i="7"/>
  <c r="L57" i="7"/>
  <c r="L73" i="7"/>
  <c r="L89" i="7"/>
  <c r="L105" i="7"/>
  <c r="P111" i="7"/>
  <c r="L121" i="7"/>
  <c r="P127" i="7"/>
  <c r="R137" i="7"/>
  <c r="P143" i="7"/>
  <c r="S150" i="7"/>
  <c r="T155" i="7"/>
  <c r="O160" i="7"/>
  <c r="S166" i="7"/>
  <c r="T171" i="7"/>
  <c r="O176" i="7"/>
  <c r="S182" i="7"/>
  <c r="T187" i="7"/>
  <c r="O192" i="7"/>
  <c r="S198" i="7"/>
  <c r="N203" i="7"/>
  <c r="S214" i="7"/>
  <c r="N219" i="7"/>
  <c r="S230" i="7"/>
  <c r="N235" i="7"/>
  <c r="S246" i="7"/>
  <c r="J357" i="7"/>
  <c r="J325" i="7"/>
  <c r="J293" i="7"/>
  <c r="J261" i="7"/>
  <c r="P362" i="7"/>
  <c r="P346" i="7"/>
  <c r="P330" i="7"/>
  <c r="P314" i="7"/>
  <c r="P298" i="7"/>
  <c r="P282" i="7"/>
  <c r="P266" i="7"/>
  <c r="J363" i="7"/>
  <c r="J347" i="7"/>
  <c r="J331" i="7"/>
  <c r="J315" i="7"/>
  <c r="J299" i="7"/>
  <c r="J283" i="7"/>
  <c r="J267" i="7"/>
  <c r="P364" i="7"/>
  <c r="P348" i="7"/>
  <c r="P332" i="7"/>
  <c r="P316" i="7"/>
  <c r="P300" i="7"/>
  <c r="P284" i="7"/>
  <c r="P268" i="7"/>
  <c r="P252" i="7"/>
  <c r="J2" i="7"/>
  <c r="R4" i="7"/>
  <c r="J10" i="7"/>
  <c r="R12" i="7"/>
  <c r="J18" i="7"/>
  <c r="R20" i="7"/>
  <c r="J26" i="7"/>
  <c r="R28" i="7"/>
  <c r="J34" i="7"/>
  <c r="R36" i="7"/>
  <c r="J42" i="7"/>
  <c r="R44" i="7"/>
  <c r="J50" i="7"/>
  <c r="R52" i="7"/>
  <c r="J58" i="7"/>
  <c r="R60" i="7"/>
  <c r="J66" i="7"/>
  <c r="R68" i="7"/>
  <c r="J74" i="7"/>
  <c r="R76" i="7"/>
  <c r="J82" i="7"/>
  <c r="R84" i="7"/>
  <c r="J90" i="7"/>
  <c r="R92" i="7"/>
  <c r="J98" i="7"/>
  <c r="R100" i="7"/>
  <c r="J106" i="7"/>
  <c r="R108" i="7"/>
  <c r="J114" i="7"/>
  <c r="R116" i="7"/>
  <c r="J122" i="7"/>
  <c r="R124" i="7"/>
  <c r="J130" i="7"/>
  <c r="R132" i="7"/>
  <c r="J138" i="7"/>
  <c r="R140" i="7"/>
  <c r="M161" i="7"/>
  <c r="M177" i="7"/>
  <c r="M193" i="7"/>
  <c r="U203" i="7"/>
  <c r="M209" i="7"/>
  <c r="T214" i="7"/>
  <c r="U219" i="7"/>
  <c r="M225" i="7"/>
  <c r="T230" i="7"/>
  <c r="U235" i="7"/>
  <c r="M241" i="7"/>
  <c r="T246" i="7"/>
  <c r="K362" i="7"/>
  <c r="K330" i="7"/>
  <c r="K298" i="7"/>
  <c r="K266" i="7"/>
  <c r="Q347" i="7"/>
  <c r="Q315" i="7"/>
  <c r="Q283" i="7"/>
  <c r="K364" i="7"/>
  <c r="K332" i="7"/>
  <c r="K300" i="7"/>
  <c r="K268" i="7"/>
  <c r="U365" i="7"/>
  <c r="U333" i="7"/>
  <c r="U301" i="7"/>
  <c r="U269" i="7"/>
  <c r="T9" i="7"/>
  <c r="O14" i="7"/>
  <c r="T25" i="7"/>
  <c r="O30" i="7"/>
  <c r="T41" i="7"/>
  <c r="O46" i="7"/>
  <c r="T57" i="7"/>
  <c r="O62" i="7"/>
  <c r="T73" i="7"/>
  <c r="O78" i="7"/>
  <c r="T89" i="7"/>
  <c r="O94" i="7"/>
  <c r="T105" i="7"/>
  <c r="O110" i="7"/>
  <c r="T121" i="7"/>
  <c r="O126" i="7"/>
  <c r="T137" i="7"/>
  <c r="O142" i="7"/>
  <c r="L363" i="7"/>
  <c r="L331" i="7"/>
  <c r="L299" i="7"/>
  <c r="L267" i="7"/>
  <c r="O5" i="7"/>
  <c r="S11" i="7"/>
  <c r="T16" i="7"/>
  <c r="O21" i="7"/>
  <c r="S27" i="7"/>
  <c r="T32" i="7"/>
  <c r="O37" i="7"/>
  <c r="S43" i="7"/>
  <c r="T48" i="7"/>
  <c r="O53" i="7"/>
  <c r="S59" i="7"/>
  <c r="T64" i="7"/>
  <c r="O69" i="7"/>
  <c r="S75" i="7"/>
  <c r="T80" i="7"/>
  <c r="O85" i="7"/>
  <c r="S91" i="7"/>
  <c r="T96" i="7"/>
  <c r="O101" i="7"/>
  <c r="S107" i="7"/>
  <c r="T112" i="7"/>
  <c r="O117" i="7"/>
  <c r="S123" i="7"/>
  <c r="T128" i="7"/>
  <c r="O133" i="7"/>
  <c r="S139" i="7"/>
  <c r="L150" i="7"/>
  <c r="J156" i="7"/>
  <c r="J164" i="7"/>
  <c r="L166" i="7"/>
  <c r="J172" i="7"/>
  <c r="J180" i="7"/>
  <c r="L182" i="7"/>
  <c r="J188" i="7"/>
  <c r="J196" i="7"/>
  <c r="L198" i="7"/>
  <c r="M352" i="7"/>
  <c r="M320" i="7"/>
  <c r="M288" i="7"/>
  <c r="M256" i="7"/>
  <c r="S341" i="7"/>
  <c r="S309" i="7"/>
  <c r="S277" i="7"/>
  <c r="M362" i="7"/>
  <c r="M330" i="7"/>
  <c r="M298" i="7"/>
  <c r="M266" i="7"/>
  <c r="S347" i="7"/>
  <c r="S315" i="7"/>
  <c r="S283" i="7"/>
  <c r="N7" i="7"/>
  <c r="N23" i="7"/>
  <c r="N39" i="7"/>
  <c r="N55" i="7"/>
  <c r="N71" i="7"/>
  <c r="N87" i="7"/>
  <c r="N103" i="7"/>
  <c r="N119" i="7"/>
  <c r="N135" i="7"/>
  <c r="L201" i="7"/>
  <c r="L209" i="7"/>
  <c r="L217" i="7"/>
  <c r="L225" i="7"/>
  <c r="L233" i="7"/>
  <c r="L241" i="7"/>
  <c r="L249" i="7"/>
  <c r="N365" i="7"/>
  <c r="N333" i="7"/>
  <c r="N301" i="7"/>
  <c r="N269" i="7"/>
  <c r="M5" i="7"/>
  <c r="U15" i="7"/>
  <c r="M21" i="7"/>
  <c r="U31" i="7"/>
  <c r="M37" i="7"/>
  <c r="U47" i="7"/>
  <c r="M53" i="7"/>
  <c r="U63" i="7"/>
  <c r="M69" i="7"/>
  <c r="U79" i="7"/>
  <c r="M85" i="7"/>
  <c r="U95" i="7"/>
  <c r="M101" i="7"/>
  <c r="U111" i="7"/>
  <c r="M117" i="7"/>
  <c r="U127" i="7"/>
  <c r="M133" i="7"/>
  <c r="T138" i="7"/>
  <c r="U143" i="7"/>
  <c r="L204" i="7"/>
  <c r="L212" i="7"/>
  <c r="L220" i="7"/>
  <c r="L228" i="7"/>
  <c r="L236" i="7"/>
  <c r="L244" i="7"/>
  <c r="J5" i="7"/>
  <c r="J13" i="7"/>
  <c r="J21" i="7"/>
  <c r="J29" i="7"/>
  <c r="J37" i="7"/>
  <c r="J45" i="7"/>
  <c r="J53" i="7"/>
  <c r="J61" i="7"/>
  <c r="J69" i="7"/>
  <c r="J77" i="7"/>
  <c r="J85" i="7"/>
  <c r="J93" i="7"/>
  <c r="J101" i="7"/>
  <c r="J109" i="7"/>
  <c r="J117" i="7"/>
  <c r="J125" i="7"/>
  <c r="P3" i="7"/>
  <c r="P11" i="7"/>
  <c r="P19" i="7"/>
  <c r="P27" i="7"/>
  <c r="P35" i="7"/>
  <c r="P43" i="7"/>
  <c r="P51" i="7"/>
  <c r="P59" i="7"/>
  <c r="P67" i="7"/>
  <c r="P75" i="7"/>
  <c r="P83" i="7"/>
  <c r="P91" i="7"/>
  <c r="P99" i="7"/>
  <c r="P107" i="7"/>
  <c r="P115" i="7"/>
  <c r="P123" i="7"/>
  <c r="P131" i="7"/>
  <c r="R133" i="7"/>
  <c r="P139" i="7"/>
  <c r="R141" i="7"/>
  <c r="Q355" i="7"/>
  <c r="Q323" i="7"/>
  <c r="Q291" i="7"/>
  <c r="Q259" i="7"/>
  <c r="K340" i="7"/>
  <c r="K308" i="7"/>
  <c r="K276" i="7"/>
  <c r="T13" i="7"/>
  <c r="T29" i="7"/>
  <c r="T45" i="7"/>
  <c r="T61" i="7"/>
  <c r="T77" i="7"/>
  <c r="T93" i="7"/>
  <c r="T109" i="7"/>
  <c r="T125" i="7"/>
  <c r="T141" i="7"/>
  <c r="P153" i="7"/>
  <c r="P161" i="7"/>
  <c r="P169" i="7"/>
  <c r="P177" i="7"/>
  <c r="P185" i="7"/>
  <c r="P193" i="7"/>
  <c r="J209" i="7"/>
  <c r="J225" i="7"/>
  <c r="J241" i="7"/>
  <c r="N12" i="7"/>
  <c r="N28" i="7"/>
  <c r="N44" i="7"/>
  <c r="N60" i="7"/>
  <c r="N76" i="7"/>
  <c r="N92" i="7"/>
  <c r="N108" i="7"/>
  <c r="N124" i="7"/>
  <c r="N140" i="7"/>
  <c r="S365" i="7"/>
  <c r="S333" i="7"/>
  <c r="S301" i="7"/>
  <c r="S269" i="7"/>
  <c r="M354" i="7"/>
  <c r="M322" i="7"/>
  <c r="M290" i="7"/>
  <c r="M258" i="7"/>
  <c r="S339" i="7"/>
  <c r="S307" i="7"/>
  <c r="S275" i="7"/>
  <c r="N3" i="7"/>
  <c r="N19" i="7"/>
  <c r="N35" i="7"/>
  <c r="N51" i="7"/>
  <c r="N67" i="7"/>
  <c r="N83" i="7"/>
  <c r="N99" i="7"/>
  <c r="N115" i="7"/>
  <c r="N131" i="7"/>
  <c r="J155" i="7"/>
  <c r="J171" i="7"/>
  <c r="J187" i="7"/>
  <c r="J219" i="7"/>
  <c r="J235" i="7"/>
  <c r="P345" i="7"/>
  <c r="P313" i="7"/>
  <c r="P281" i="7"/>
  <c r="J366" i="7"/>
  <c r="J334" i="7"/>
  <c r="J302" i="7"/>
  <c r="J270" i="7"/>
  <c r="P351" i="7"/>
  <c r="P319" i="7"/>
  <c r="P287" i="7"/>
  <c r="P255" i="7"/>
  <c r="J336" i="7"/>
  <c r="J304" i="7"/>
  <c r="J272" i="7"/>
  <c r="O11" i="7"/>
  <c r="O27" i="7"/>
  <c r="O43" i="7"/>
  <c r="O59" i="7"/>
  <c r="O75" i="7"/>
  <c r="O91" i="7"/>
  <c r="O107" i="7"/>
  <c r="O123" i="7"/>
  <c r="O139" i="7"/>
  <c r="R208" i="7"/>
  <c r="R224" i="7"/>
  <c r="R240" i="7"/>
  <c r="H80" i="15"/>
  <c r="K366" i="7"/>
  <c r="K334" i="7"/>
  <c r="K302" i="7"/>
  <c r="K270" i="7"/>
  <c r="Q351" i="7"/>
  <c r="Q319" i="7"/>
  <c r="Q287" i="7"/>
  <c r="Q255" i="7"/>
  <c r="L3" i="7"/>
  <c r="P9" i="7"/>
  <c r="L19" i="7"/>
  <c r="L35" i="7"/>
  <c r="L51" i="7"/>
  <c r="L67" i="7"/>
  <c r="L83" i="7"/>
  <c r="L99" i="7"/>
  <c r="L115" i="7"/>
  <c r="L131" i="7"/>
  <c r="O150" i="7"/>
  <c r="T161" i="7"/>
  <c r="O166" i="7"/>
  <c r="T177" i="7"/>
  <c r="O182" i="7"/>
  <c r="T193" i="7"/>
  <c r="O198" i="7"/>
  <c r="O214" i="7"/>
  <c r="O230" i="7"/>
  <c r="O246" i="7"/>
  <c r="R336" i="7"/>
  <c r="R304" i="7"/>
  <c r="R272" i="7"/>
  <c r="J136" i="7"/>
  <c r="M356" i="7"/>
  <c r="M324" i="7"/>
  <c r="M292" i="7"/>
  <c r="M260" i="7"/>
  <c r="J15" i="7"/>
  <c r="J31" i="7"/>
  <c r="J47" i="7"/>
  <c r="J63" i="7"/>
  <c r="J79" i="7"/>
  <c r="J95" i="7"/>
  <c r="J111" i="7"/>
  <c r="J127" i="7"/>
  <c r="L137" i="7"/>
  <c r="J143" i="7"/>
  <c r="M150" i="7"/>
  <c r="N155" i="7"/>
  <c r="M166" i="7"/>
  <c r="N171" i="7"/>
  <c r="M182" i="7"/>
  <c r="N187" i="7"/>
  <c r="M198" i="7"/>
  <c r="M214" i="7"/>
  <c r="M230" i="7"/>
  <c r="M246" i="7"/>
  <c r="P347" i="7"/>
  <c r="P315" i="7"/>
  <c r="P283" i="7"/>
  <c r="J364" i="7"/>
  <c r="J332" i="7"/>
  <c r="J300" i="7"/>
  <c r="J268" i="7"/>
  <c r="L4" i="7"/>
  <c r="P10" i="7"/>
  <c r="L20" i="7"/>
  <c r="P26" i="7"/>
  <c r="L36" i="7"/>
  <c r="P42" i="7"/>
  <c r="L52" i="7"/>
  <c r="L68" i="7"/>
  <c r="L84" i="7"/>
  <c r="P90" i="7"/>
  <c r="L100" i="7"/>
  <c r="P106" i="7"/>
  <c r="L116" i="7"/>
  <c r="P122" i="7"/>
  <c r="L132" i="7"/>
  <c r="P138" i="7"/>
  <c r="S161" i="7"/>
  <c r="S177" i="7"/>
  <c r="S193" i="7"/>
  <c r="S209" i="7"/>
  <c r="S225" i="7"/>
  <c r="S241" i="7"/>
  <c r="O251" i="7"/>
  <c r="M4" i="7"/>
  <c r="M20" i="7"/>
  <c r="M36" i="7"/>
  <c r="M52" i="7"/>
  <c r="M68" i="7"/>
  <c r="M84" i="7"/>
  <c r="M100" i="7"/>
  <c r="M116" i="7"/>
  <c r="M132" i="7"/>
  <c r="J204" i="7"/>
  <c r="J212" i="7"/>
  <c r="J220" i="7"/>
  <c r="J228" i="7"/>
  <c r="J236" i="7"/>
  <c r="J244" i="7"/>
  <c r="S10" i="7"/>
  <c r="S26" i="7"/>
  <c r="S42" i="7"/>
  <c r="S58" i="7"/>
  <c r="S74" i="7"/>
  <c r="S90" i="7"/>
  <c r="S106" i="7"/>
  <c r="S122" i="7"/>
  <c r="K156" i="7"/>
  <c r="K164" i="7"/>
  <c r="K172" i="7"/>
  <c r="K180" i="7"/>
  <c r="K188" i="7"/>
  <c r="K196" i="7"/>
  <c r="H869" i="14" l="1"/>
  <c r="C868" i="14"/>
  <c r="H81" i="15"/>
  <c r="H870" i="14" l="1"/>
  <c r="C869" i="14"/>
  <c r="H82" i="15"/>
  <c r="H871" i="14" l="1"/>
  <c r="C870" i="14"/>
  <c r="H83" i="15"/>
  <c r="H872" i="14" l="1"/>
  <c r="C871" i="14"/>
  <c r="H84" i="15"/>
  <c r="H873" i="14" l="1"/>
  <c r="C872" i="14"/>
  <c r="H85" i="15"/>
  <c r="H874" i="14" l="1"/>
  <c r="C873" i="14"/>
  <c r="H86" i="15"/>
  <c r="H875" i="14" l="1"/>
  <c r="C874" i="14"/>
  <c r="H87" i="15"/>
  <c r="H876" i="14" l="1"/>
  <c r="C875" i="14"/>
  <c r="H88" i="15"/>
  <c r="H877" i="14" l="1"/>
  <c r="C876" i="14"/>
  <c r="H89" i="15"/>
  <c r="I154" i="3"/>
  <c r="I152" i="11"/>
  <c r="J698" i="11"/>
  <c r="J186" i="11"/>
  <c r="J833" i="11"/>
  <c r="I607" i="11"/>
  <c r="J570" i="11"/>
  <c r="I15" i="11"/>
  <c r="I153" i="3"/>
  <c r="I869" i="11"/>
  <c r="I290" i="11"/>
  <c r="J470" i="11"/>
  <c r="J521" i="11"/>
  <c r="I126" i="11"/>
  <c r="I8" i="3"/>
  <c r="J683" i="11"/>
  <c r="I173" i="11"/>
  <c r="I337" i="3"/>
  <c r="I460" i="11"/>
  <c r="I885" i="11"/>
  <c r="I306" i="11"/>
  <c r="J454" i="11"/>
  <c r="J537" i="11"/>
  <c r="I190" i="11"/>
  <c r="I24" i="3"/>
  <c r="J731" i="11"/>
  <c r="I221" i="11"/>
  <c r="I289" i="3"/>
  <c r="J780" i="11"/>
  <c r="I456" i="11"/>
  <c r="J862" i="11"/>
  <c r="J171" i="11"/>
  <c r="I204" i="11"/>
  <c r="I634" i="11"/>
  <c r="I705" i="11"/>
  <c r="I371" i="11"/>
  <c r="I30" i="11"/>
  <c r="J359" i="3"/>
  <c r="J180" i="3"/>
  <c r="J213" i="11"/>
  <c r="I194" i="11"/>
  <c r="I688" i="11"/>
  <c r="I738" i="11"/>
  <c r="I388" i="11"/>
  <c r="I392" i="3"/>
  <c r="I836" i="11"/>
  <c r="J95" i="11"/>
  <c r="I175" i="3"/>
  <c r="J168" i="3"/>
  <c r="J10" i="3"/>
  <c r="I491" i="11"/>
  <c r="I312" i="11"/>
  <c r="I867" i="11"/>
  <c r="I289" i="11"/>
  <c r="J492" i="11"/>
  <c r="J559" i="11"/>
  <c r="I278" i="11"/>
  <c r="J47" i="3"/>
  <c r="I294" i="3"/>
  <c r="J97" i="3"/>
  <c r="I189" i="3"/>
  <c r="J317" i="11"/>
  <c r="I787" i="11"/>
  <c r="I512" i="11"/>
  <c r="J209" i="11"/>
  <c r="I178" i="11"/>
  <c r="I614" i="11"/>
  <c r="I226" i="3"/>
  <c r="I826" i="11"/>
  <c r="J85" i="11"/>
  <c r="I513" i="11"/>
  <c r="I356" i="11"/>
  <c r="J844" i="11"/>
  <c r="J248" i="11"/>
  <c r="I264" i="3"/>
  <c r="J847" i="11"/>
  <c r="J138" i="3"/>
  <c r="J576" i="11"/>
  <c r="I20" i="11"/>
  <c r="I647" i="11"/>
  <c r="J288" i="11"/>
  <c r="I300" i="3"/>
  <c r="J779" i="11"/>
  <c r="I414" i="11"/>
  <c r="J404" i="11"/>
  <c r="J354" i="3"/>
  <c r="I842" i="11"/>
  <c r="J101" i="11"/>
  <c r="I497" i="11"/>
  <c r="I324" i="11"/>
  <c r="I627" i="11"/>
  <c r="J264" i="11"/>
  <c r="I280" i="3"/>
  <c r="J895" i="11"/>
  <c r="J15" i="11"/>
  <c r="I255" i="3"/>
  <c r="J58" i="3"/>
  <c r="J754" i="11"/>
  <c r="I235" i="11"/>
  <c r="J414" i="11"/>
  <c r="I363" i="3"/>
  <c r="J497" i="11"/>
  <c r="J72" i="11"/>
  <c r="J659" i="11"/>
  <c r="I149" i="11"/>
  <c r="I361" i="3"/>
  <c r="J16" i="3"/>
  <c r="J373" i="11"/>
  <c r="I815" i="11"/>
  <c r="I49" i="11"/>
  <c r="J233" i="11"/>
  <c r="I274" i="11"/>
  <c r="I672" i="11"/>
  <c r="J401" i="3"/>
  <c r="I234" i="3"/>
  <c r="J365" i="11"/>
  <c r="I374" i="11"/>
  <c r="I364" i="3"/>
  <c r="J176" i="11"/>
  <c r="I192" i="3"/>
  <c r="J807" i="11"/>
  <c r="J472" i="11"/>
  <c r="J499" i="11"/>
  <c r="J74" i="11"/>
  <c r="J709" i="11"/>
  <c r="I199" i="11"/>
  <c r="J386" i="11"/>
  <c r="I335" i="3"/>
  <c r="J70" i="3"/>
  <c r="J92" i="3"/>
  <c r="J848" i="11"/>
  <c r="J157" i="11"/>
  <c r="J30" i="11"/>
  <c r="I585" i="11"/>
  <c r="I715" i="11"/>
  <c r="I376" i="11"/>
  <c r="I86" i="11"/>
  <c r="I368" i="3"/>
  <c r="I812" i="11"/>
  <c r="J71" i="11"/>
  <c r="I199" i="3"/>
  <c r="J136" i="3"/>
  <c r="J744" i="11"/>
  <c r="J228" i="11"/>
  <c r="I244" i="3"/>
  <c r="J851" i="11"/>
  <c r="I682" i="11"/>
  <c r="I48" i="11"/>
  <c r="J622" i="11"/>
  <c r="J110" i="11"/>
  <c r="J127" i="3"/>
  <c r="I214" i="3"/>
  <c r="I861" i="11"/>
  <c r="I282" i="11"/>
  <c r="J836" i="11"/>
  <c r="J244" i="11"/>
  <c r="I260" i="3"/>
  <c r="J835" i="11"/>
  <c r="I611" i="11"/>
  <c r="I748" i="11"/>
  <c r="I64" i="11"/>
  <c r="J670" i="11"/>
  <c r="J158" i="11"/>
  <c r="J175" i="3"/>
  <c r="I166" i="3"/>
  <c r="J445" i="11"/>
  <c r="J631" i="11"/>
  <c r="I121" i="11"/>
  <c r="I476" i="11"/>
  <c r="J359" i="11"/>
  <c r="I201" i="3"/>
  <c r="J297" i="3"/>
  <c r="I98" i="3"/>
  <c r="J673" i="11"/>
  <c r="I163" i="11"/>
  <c r="I548" i="11"/>
  <c r="J393" i="11"/>
  <c r="I813" i="11"/>
  <c r="I45" i="11"/>
  <c r="J268" i="3"/>
  <c r="J896" i="11"/>
  <c r="J205" i="11"/>
  <c r="I162" i="11"/>
  <c r="J740" i="11"/>
  <c r="J226" i="11"/>
  <c r="J243" i="3"/>
  <c r="J873" i="11"/>
  <c r="I429" i="11"/>
  <c r="I96" i="11"/>
  <c r="J400" i="11"/>
  <c r="J350" i="3"/>
  <c r="J459" i="11"/>
  <c r="J28" i="11"/>
  <c r="J669" i="11"/>
  <c r="I159" i="11"/>
  <c r="I436" i="11"/>
  <c r="J142" i="3"/>
  <c r="J808" i="11"/>
  <c r="I732" i="11"/>
  <c r="J227" i="11"/>
  <c r="I250" i="11"/>
  <c r="I712" i="11"/>
  <c r="I729" i="11"/>
  <c r="I383" i="11"/>
  <c r="J383" i="3"/>
  <c r="J396" i="3"/>
  <c r="J212" i="3"/>
  <c r="I818" i="11"/>
  <c r="J77" i="11"/>
  <c r="J301" i="11"/>
  <c r="I661" i="11"/>
  <c r="J316" i="11"/>
  <c r="J315" i="3"/>
  <c r="J785" i="11"/>
  <c r="I438" i="11"/>
  <c r="J816" i="11"/>
  <c r="I51" i="11"/>
  <c r="J211" i="11"/>
  <c r="I186" i="11"/>
  <c r="J281" i="11"/>
  <c r="I773" i="11"/>
  <c r="I407" i="11"/>
  <c r="J348" i="3"/>
  <c r="J684" i="11"/>
  <c r="J172" i="11"/>
  <c r="I188" i="3"/>
  <c r="J795" i="11"/>
  <c r="I478" i="11"/>
  <c r="J580" i="11"/>
  <c r="I24" i="11"/>
  <c r="I718" i="11"/>
  <c r="J86" i="11"/>
  <c r="J103" i="3"/>
  <c r="I238" i="3"/>
  <c r="J456" i="11"/>
  <c r="J515" i="11"/>
  <c r="I102" i="11"/>
  <c r="J693" i="11"/>
  <c r="I183" i="11"/>
  <c r="I532" i="11"/>
  <c r="J118" i="3"/>
  <c r="J448" i="11"/>
  <c r="J398" i="3"/>
  <c r="J331" i="11"/>
  <c r="J890" i="11"/>
  <c r="J199" i="11"/>
  <c r="I138" i="11"/>
  <c r="I719" i="11"/>
  <c r="I378" i="11"/>
  <c r="I132" i="11"/>
  <c r="I372" i="3"/>
  <c r="I450" i="11"/>
  <c r="J144" i="3"/>
  <c r="I689" i="11"/>
  <c r="J853" i="11"/>
  <c r="J582" i="11"/>
  <c r="I27" i="11"/>
  <c r="J648" i="11"/>
  <c r="J136" i="11"/>
  <c r="I152" i="3"/>
  <c r="J767" i="11"/>
  <c r="I349" i="11"/>
  <c r="I10" i="3"/>
  <c r="J186" i="3"/>
  <c r="I85" i="3"/>
  <c r="J617" i="11"/>
  <c r="I107" i="11"/>
  <c r="J318" i="11"/>
  <c r="J369" i="11"/>
  <c r="I801" i="11"/>
  <c r="I604" i="11"/>
  <c r="I13" i="3"/>
  <c r="J292" i="3"/>
  <c r="I642" i="11"/>
  <c r="I733" i="11"/>
  <c r="I385" i="11"/>
  <c r="J387" i="3"/>
  <c r="I846" i="11"/>
  <c r="J105" i="11"/>
  <c r="I509" i="11"/>
  <c r="I348" i="11"/>
  <c r="I362" i="3"/>
  <c r="J732" i="11"/>
  <c r="J220" i="11"/>
  <c r="I236" i="3"/>
  <c r="I696" i="11"/>
  <c r="I717" i="11"/>
  <c r="I377" i="11"/>
  <c r="I100" i="11"/>
  <c r="J371" i="3"/>
  <c r="I862" i="11"/>
  <c r="J121" i="11"/>
  <c r="I557" i="11"/>
  <c r="J140" i="3"/>
  <c r="I282" i="3"/>
  <c r="J528" i="11"/>
  <c r="J590" i="11"/>
  <c r="I335" i="11"/>
  <c r="J75" i="3"/>
  <c r="I865" i="11"/>
  <c r="I286" i="11"/>
  <c r="J442" i="11"/>
  <c r="I391" i="3"/>
  <c r="J184" i="3"/>
  <c r="J14" i="3"/>
  <c r="J28" i="3"/>
  <c r="J612" i="11"/>
  <c r="J100" i="11"/>
  <c r="I116" i="3"/>
  <c r="I883" i="11"/>
  <c r="I305" i="11"/>
  <c r="J476" i="11"/>
  <c r="J511" i="11"/>
  <c r="I88" i="11"/>
  <c r="I342" i="3"/>
  <c r="J145" i="3"/>
  <c r="J665" i="11"/>
  <c r="I155" i="11"/>
  <c r="I638" i="11"/>
  <c r="I754" i="11"/>
  <c r="I396" i="11"/>
  <c r="I884" i="11"/>
  <c r="J143" i="11"/>
  <c r="I127" i="3"/>
  <c r="J781" i="11"/>
  <c r="I422" i="11"/>
  <c r="J542" i="11"/>
  <c r="I755" i="11"/>
  <c r="J96" i="11"/>
  <c r="I112" i="3"/>
  <c r="I855" i="11"/>
  <c r="I277" i="11"/>
  <c r="J228" i="3"/>
  <c r="J258" i="3"/>
  <c r="J501" i="11"/>
  <c r="J76" i="11"/>
  <c r="J687" i="11"/>
  <c r="I177" i="11"/>
  <c r="I572" i="11"/>
  <c r="J383" i="11"/>
  <c r="I105" i="3"/>
  <c r="J273" i="3"/>
  <c r="I106" i="3"/>
  <c r="J96" i="3"/>
  <c r="J804" i="11"/>
  <c r="I628" i="11"/>
  <c r="J384" i="11"/>
  <c r="J334" i="3"/>
  <c r="J315" i="11"/>
  <c r="I667" i="11"/>
  <c r="J328" i="11"/>
  <c r="I320" i="3"/>
  <c r="I796" i="11"/>
  <c r="J517" i="11"/>
  <c r="I110" i="11"/>
  <c r="I4" i="3"/>
  <c r="J671" i="11"/>
  <c r="I161" i="11"/>
  <c r="J364" i="11"/>
  <c r="J314" i="3"/>
  <c r="J431" i="11"/>
  <c r="J225" i="3"/>
  <c r="I571" i="11"/>
  <c r="I677" i="11"/>
  <c r="J348" i="11"/>
  <c r="J331" i="3"/>
  <c r="I822" i="11"/>
  <c r="J81" i="11"/>
  <c r="I485" i="11"/>
  <c r="I300" i="11"/>
  <c r="I354" i="3"/>
  <c r="J837" i="11"/>
  <c r="I624" i="11"/>
  <c r="I658" i="11"/>
  <c r="I42" i="11"/>
  <c r="I188" i="11"/>
  <c r="J632" i="11"/>
  <c r="J120" i="11"/>
  <c r="I136" i="3"/>
  <c r="I879" i="11"/>
  <c r="I301" i="11"/>
  <c r="J132" i="3"/>
  <c r="J266" i="3"/>
  <c r="J829" i="11"/>
  <c r="I599" i="11"/>
  <c r="J290" i="11"/>
  <c r="J806" i="11"/>
  <c r="I668" i="11"/>
  <c r="J270" i="3"/>
  <c r="I71" i="3"/>
  <c r="I840" i="11"/>
  <c r="J99" i="11"/>
  <c r="I519" i="11"/>
  <c r="J764" i="11"/>
  <c r="J238" i="11"/>
  <c r="J255" i="3"/>
  <c r="I86" i="3"/>
  <c r="I357" i="3"/>
  <c r="I711" i="11"/>
  <c r="I37" i="11"/>
  <c r="I735" i="11"/>
  <c r="I386" i="11"/>
  <c r="I388" i="3"/>
  <c r="I824" i="11"/>
  <c r="J83" i="11"/>
  <c r="I535" i="11"/>
  <c r="I649" i="11"/>
  <c r="J292" i="11"/>
  <c r="J303" i="3"/>
  <c r="I277" i="3"/>
  <c r="J573" i="11"/>
  <c r="I307" i="11"/>
  <c r="I60" i="3"/>
  <c r="J846" i="11"/>
  <c r="I249" i="11"/>
  <c r="J452" i="11"/>
  <c r="J402" i="3"/>
  <c r="J487" i="11"/>
  <c r="J62" i="11"/>
  <c r="I366" i="3"/>
  <c r="J169" i="3"/>
  <c r="I492" i="11"/>
  <c r="J387" i="11"/>
  <c r="J818" i="11"/>
  <c r="I55" i="11"/>
  <c r="J223" i="11"/>
  <c r="I234" i="11"/>
  <c r="J246" i="3"/>
  <c r="I47" i="3"/>
  <c r="I626" i="11"/>
  <c r="I556" i="11"/>
  <c r="J371" i="11"/>
  <c r="J826" i="11"/>
  <c r="I71" i="11"/>
  <c r="J271" i="11"/>
  <c r="J198" i="3"/>
  <c r="I133" i="3"/>
  <c r="I770" i="11"/>
  <c r="J29" i="11"/>
  <c r="I457" i="11"/>
  <c r="I208" i="11"/>
  <c r="J736" i="11"/>
  <c r="J224" i="11"/>
  <c r="I240" i="3"/>
  <c r="J823" i="11"/>
  <c r="I587" i="11"/>
  <c r="J130" i="3"/>
  <c r="I499" i="11"/>
  <c r="I328" i="11"/>
  <c r="J832" i="11"/>
  <c r="J242" i="11"/>
  <c r="J259" i="3"/>
  <c r="J857" i="11"/>
  <c r="J604" i="11"/>
  <c r="I39" i="11"/>
  <c r="I124" i="11"/>
  <c r="I185" i="3"/>
  <c r="I739" i="11"/>
  <c r="J92" i="11"/>
  <c r="I108" i="3"/>
  <c r="I484" i="11"/>
  <c r="J409" i="11"/>
  <c r="J603" i="11"/>
  <c r="I93" i="11"/>
  <c r="I177" i="3"/>
  <c r="I663" i="11"/>
  <c r="J320" i="11"/>
  <c r="I316" i="3"/>
  <c r="I784" i="11"/>
  <c r="J43" i="11"/>
  <c r="I92" i="11"/>
  <c r="I495" i="11"/>
  <c r="I320" i="11"/>
  <c r="J726" i="11"/>
  <c r="J214" i="11"/>
  <c r="J231" i="3"/>
  <c r="I110" i="3"/>
  <c r="I349" i="3"/>
  <c r="J584" i="11"/>
  <c r="I28" i="11"/>
  <c r="J626" i="11"/>
  <c r="J114" i="11"/>
  <c r="J131" i="3"/>
  <c r="I889" i="11"/>
  <c r="I310" i="11"/>
  <c r="J466" i="11"/>
  <c r="J88" i="3"/>
  <c r="J493" i="11"/>
  <c r="J68" i="11"/>
  <c r="J765" i="11"/>
  <c r="I346" i="11"/>
  <c r="J398" i="11"/>
  <c r="I347" i="3"/>
  <c r="J321" i="11"/>
  <c r="I793" i="11"/>
  <c r="I666" i="11"/>
  <c r="I44" i="11"/>
  <c r="I220" i="11"/>
  <c r="I756" i="11"/>
  <c r="J98" i="11"/>
  <c r="J115" i="3"/>
  <c r="J745" i="11"/>
  <c r="I326" i="11"/>
  <c r="J514" i="11"/>
  <c r="J530" i="11"/>
  <c r="I470" i="11"/>
  <c r="J793" i="11"/>
  <c r="J195" i="3"/>
  <c r="J178" i="11"/>
  <c r="J690" i="11"/>
  <c r="I120" i="11"/>
  <c r="I435" i="11"/>
  <c r="I285" i="3"/>
  <c r="I46" i="3"/>
  <c r="J295" i="3"/>
  <c r="J278" i="11"/>
  <c r="I641" i="11"/>
  <c r="I559" i="11"/>
  <c r="J107" i="11"/>
  <c r="I848" i="11"/>
  <c r="J845" i="11"/>
  <c r="I63" i="3"/>
  <c r="J262" i="3"/>
  <c r="I170" i="11"/>
  <c r="J207" i="11"/>
  <c r="I568" i="11"/>
  <c r="J794" i="11"/>
  <c r="J307" i="11"/>
  <c r="J306" i="11"/>
  <c r="I412" i="11"/>
  <c r="I137" i="11"/>
  <c r="J647" i="11"/>
  <c r="J32" i="11"/>
  <c r="J461" i="11"/>
  <c r="I125" i="3"/>
  <c r="J49" i="3"/>
  <c r="I246" i="3"/>
  <c r="J95" i="3"/>
  <c r="I522" i="11"/>
  <c r="I686" i="11"/>
  <c r="I16" i="11"/>
  <c r="J572" i="11"/>
  <c r="I574" i="11"/>
  <c r="J819" i="11"/>
  <c r="I212" i="3"/>
  <c r="J196" i="11"/>
  <c r="J708" i="11"/>
  <c r="J34" i="3"/>
  <c r="I231" i="3"/>
  <c r="I17" i="11"/>
  <c r="J39" i="11"/>
  <c r="I780" i="11"/>
  <c r="I336" i="3"/>
  <c r="J360" i="11"/>
  <c r="I683" i="11"/>
  <c r="I553" i="11"/>
  <c r="J125" i="11"/>
  <c r="I866" i="11"/>
  <c r="J220" i="3"/>
  <c r="J102" i="3"/>
  <c r="I303" i="3"/>
  <c r="I636" i="11"/>
  <c r="I167" i="11"/>
  <c r="J677" i="11"/>
  <c r="J42" i="11"/>
  <c r="J467" i="11"/>
  <c r="J390" i="3"/>
  <c r="J440" i="11"/>
  <c r="I745" i="11"/>
  <c r="I873" i="11"/>
  <c r="I810" i="11"/>
  <c r="J657" i="11"/>
  <c r="I132" i="3"/>
  <c r="J116" i="11"/>
  <c r="J628" i="11"/>
  <c r="I654" i="11"/>
  <c r="J532" i="11"/>
  <c r="J27" i="11"/>
  <c r="I768" i="11"/>
  <c r="I406" i="11"/>
  <c r="J772" i="11"/>
  <c r="I111" i="3"/>
  <c r="J34" i="11"/>
  <c r="J159" i="11"/>
  <c r="J850" i="11"/>
  <c r="I504" i="11"/>
  <c r="J786" i="11"/>
  <c r="J323" i="11"/>
  <c r="J277" i="11"/>
  <c r="J8" i="3"/>
  <c r="J356" i="3"/>
  <c r="I403" i="11"/>
  <c r="I769" i="11"/>
  <c r="J305" i="11"/>
  <c r="I410" i="11"/>
  <c r="J235" i="11"/>
  <c r="I43" i="11"/>
  <c r="J812" i="11"/>
  <c r="J250" i="3"/>
  <c r="J196" i="3"/>
  <c r="I285" i="11"/>
  <c r="I863" i="11"/>
  <c r="I88" i="3"/>
  <c r="I426" i="11"/>
  <c r="I662" i="11"/>
  <c r="J518" i="11"/>
  <c r="I454" i="11"/>
  <c r="J789" i="11"/>
  <c r="I566" i="11"/>
  <c r="J817" i="11"/>
  <c r="J219" i="3"/>
  <c r="J202" i="11"/>
  <c r="J714" i="11"/>
  <c r="I216" i="11"/>
  <c r="I459" i="11"/>
  <c r="I266" i="3"/>
  <c r="J12" i="3"/>
  <c r="I605" i="11"/>
  <c r="I146" i="11"/>
  <c r="J201" i="11"/>
  <c r="J892" i="11"/>
  <c r="I596" i="11"/>
  <c r="I799" i="11"/>
  <c r="J341" i="11"/>
  <c r="I81" i="3"/>
  <c r="I393" i="3"/>
  <c r="I117" i="11"/>
  <c r="J627" i="11"/>
  <c r="J40" i="11"/>
  <c r="J465" i="11"/>
  <c r="I331" i="3"/>
  <c r="J382" i="11"/>
  <c r="I203" i="11"/>
  <c r="J713" i="11"/>
  <c r="J90" i="3"/>
  <c r="I287" i="3"/>
  <c r="I38" i="3"/>
  <c r="J752" i="11"/>
  <c r="I240" i="11"/>
  <c r="J706" i="11"/>
  <c r="I130" i="11"/>
  <c r="J710" i="11"/>
  <c r="I168" i="11"/>
  <c r="I447" i="11"/>
  <c r="J26" i="11"/>
  <c r="J155" i="11"/>
  <c r="I896" i="11"/>
  <c r="I91" i="11"/>
  <c r="J601" i="11"/>
  <c r="I273" i="3"/>
  <c r="I237" i="11"/>
  <c r="I759" i="11"/>
  <c r="I119" i="11"/>
  <c r="J629" i="11"/>
  <c r="J12" i="11"/>
  <c r="J451" i="11"/>
  <c r="J342" i="3"/>
  <c r="J392" i="11"/>
  <c r="I221" i="3"/>
  <c r="J105" i="3"/>
  <c r="I302" i="3"/>
  <c r="J39" i="3"/>
  <c r="I246" i="11"/>
  <c r="J551" i="11"/>
  <c r="J516" i="11"/>
  <c r="I313" i="11"/>
  <c r="I891" i="11"/>
  <c r="I124" i="3"/>
  <c r="J108" i="11"/>
  <c r="J620" i="11"/>
  <c r="J148" i="3"/>
  <c r="J367" i="3"/>
  <c r="I38" i="11"/>
  <c r="I375" i="11"/>
  <c r="I713" i="11"/>
  <c r="I598" i="11"/>
  <c r="J6" i="11"/>
  <c r="J147" i="11"/>
  <c r="I888" i="11"/>
  <c r="I488" i="11"/>
  <c r="J784" i="11"/>
  <c r="I592" i="11"/>
  <c r="J798" i="11"/>
  <c r="J347" i="11"/>
  <c r="J322" i="11"/>
  <c r="J22" i="3"/>
  <c r="J216" i="3"/>
  <c r="I383" i="3"/>
  <c r="J434" i="11"/>
  <c r="I279" i="11"/>
  <c r="I857" i="11"/>
  <c r="J99" i="3"/>
  <c r="I648" i="11"/>
  <c r="I702" i="11"/>
  <c r="J552" i="11"/>
  <c r="I381" i="3"/>
  <c r="I142" i="3"/>
  <c r="J199" i="3"/>
  <c r="J182" i="11"/>
  <c r="J694" i="11"/>
  <c r="I232" i="11"/>
  <c r="I463" i="11"/>
  <c r="J11" i="11"/>
  <c r="J891" i="11"/>
  <c r="I284" i="3"/>
  <c r="J268" i="11"/>
  <c r="I631" i="11"/>
  <c r="J252" i="3"/>
  <c r="I61" i="11"/>
  <c r="I821" i="11"/>
  <c r="I593" i="11"/>
  <c r="I692" i="11"/>
  <c r="I239" i="11"/>
  <c r="J760" i="11"/>
  <c r="J187" i="3"/>
  <c r="J170" i="11"/>
  <c r="J682" i="11"/>
  <c r="I555" i="11"/>
  <c r="I170" i="3"/>
  <c r="J337" i="3"/>
  <c r="J319" i="11"/>
  <c r="J314" i="11"/>
  <c r="I113" i="11"/>
  <c r="J623" i="11"/>
  <c r="J437" i="11"/>
  <c r="I297" i="3"/>
  <c r="I213" i="11"/>
  <c r="J723" i="11"/>
  <c r="I48" i="3"/>
  <c r="I283" i="11"/>
  <c r="J561" i="11"/>
  <c r="J478" i="11"/>
  <c r="I298" i="11"/>
  <c r="I877" i="11"/>
  <c r="J104" i="3"/>
  <c r="I191" i="3"/>
  <c r="J79" i="11"/>
  <c r="I820" i="11"/>
  <c r="I344" i="3"/>
  <c r="I6" i="11"/>
  <c r="I364" i="11"/>
  <c r="I691" i="11"/>
  <c r="I561" i="11"/>
  <c r="I108" i="11"/>
  <c r="J165" i="11"/>
  <c r="J856" i="11"/>
  <c r="I114" i="11"/>
  <c r="J193" i="11"/>
  <c r="J884" i="11"/>
  <c r="I576" i="11"/>
  <c r="I795" i="11"/>
  <c r="J333" i="11"/>
  <c r="J177" i="3"/>
  <c r="I374" i="3"/>
  <c r="J54" i="11"/>
  <c r="J479" i="11"/>
  <c r="J394" i="3"/>
  <c r="J444" i="11"/>
  <c r="I273" i="11"/>
  <c r="I851" i="11"/>
  <c r="I84" i="3"/>
  <c r="I355" i="11"/>
  <c r="J610" i="11"/>
  <c r="I117" i="3"/>
  <c r="J162" i="3"/>
  <c r="I462" i="11"/>
  <c r="J791" i="11"/>
  <c r="I208" i="3"/>
  <c r="J192" i="11"/>
  <c r="J704" i="11"/>
  <c r="I82" i="11"/>
  <c r="I425" i="11"/>
  <c r="J877" i="11"/>
  <c r="I31" i="3"/>
  <c r="J230" i="3"/>
  <c r="I474" i="11"/>
  <c r="J239" i="11"/>
  <c r="I744" i="11"/>
  <c r="J810" i="11"/>
  <c r="J339" i="11"/>
  <c r="I428" i="11"/>
  <c r="J863" i="11"/>
  <c r="J870" i="11"/>
  <c r="J334" i="11"/>
  <c r="I171" i="3"/>
  <c r="J62" i="3"/>
  <c r="I537" i="11"/>
  <c r="I442" i="11"/>
  <c r="I342" i="11"/>
  <c r="I418" i="11"/>
  <c r="I56" i="11"/>
  <c r="I179" i="3"/>
  <c r="J60" i="3"/>
  <c r="I161" i="3"/>
  <c r="J82" i="3"/>
  <c r="I279" i="3"/>
  <c r="J871" i="11"/>
  <c r="I256" i="3"/>
  <c r="J240" i="11"/>
  <c r="J828" i="11"/>
  <c r="I340" i="11"/>
  <c r="I505" i="11"/>
  <c r="I397" i="3"/>
  <c r="I158" i="3"/>
  <c r="J308" i="11"/>
  <c r="I187" i="11"/>
  <c r="J364" i="3"/>
  <c r="J287" i="3"/>
  <c r="J297" i="11"/>
  <c r="J840" i="11"/>
  <c r="I489" i="11"/>
  <c r="I245" i="3"/>
  <c r="I49" i="3"/>
  <c r="I385" i="3"/>
  <c r="I125" i="11"/>
  <c r="I831" i="11"/>
  <c r="I184" i="3"/>
  <c r="J168" i="11"/>
  <c r="J680" i="11"/>
  <c r="I58" i="11"/>
  <c r="I722" i="11"/>
  <c r="J5" i="11"/>
  <c r="J885" i="11"/>
  <c r="J753" i="11"/>
  <c r="J265" i="11"/>
  <c r="I20" i="3"/>
  <c r="J630" i="11"/>
  <c r="I308" i="11"/>
  <c r="I366" i="11"/>
  <c r="I115" i="3"/>
  <c r="I267" i="3"/>
  <c r="J18" i="3"/>
  <c r="J200" i="3"/>
  <c r="I215" i="3"/>
  <c r="J55" i="11"/>
  <c r="I275" i="3"/>
  <c r="I18" i="3"/>
  <c r="J417" i="11"/>
  <c r="I198" i="11"/>
  <c r="J543" i="11"/>
  <c r="J245" i="11"/>
  <c r="J822" i="11"/>
  <c r="I859" i="11"/>
  <c r="J181" i="3"/>
  <c r="J333" i="3"/>
  <c r="J128" i="3"/>
  <c r="I82" i="3"/>
  <c r="J281" i="3"/>
  <c r="I137" i="3"/>
  <c r="J375" i="11"/>
  <c r="I379" i="11"/>
  <c r="J209" i="3"/>
  <c r="J4" i="11"/>
  <c r="J447" i="11"/>
  <c r="J362" i="3"/>
  <c r="J412" i="11"/>
  <c r="I241" i="11"/>
  <c r="J830" i="11"/>
  <c r="I52" i="3"/>
  <c r="I291" i="11"/>
  <c r="J565" i="11"/>
  <c r="J194" i="3"/>
  <c r="J24" i="3"/>
  <c r="I341" i="11"/>
  <c r="J759" i="11"/>
  <c r="I176" i="3"/>
  <c r="J160" i="11"/>
  <c r="J672" i="11"/>
  <c r="I50" i="11"/>
  <c r="I690" i="11"/>
  <c r="J464" i="11"/>
  <c r="I346" i="3"/>
  <c r="I316" i="11"/>
  <c r="I493" i="11"/>
  <c r="J57" i="11"/>
  <c r="I798" i="11"/>
  <c r="J307" i="3"/>
  <c r="J300" i="11"/>
  <c r="I653" i="11"/>
  <c r="I579" i="11"/>
  <c r="I606" i="11"/>
  <c r="I562" i="11"/>
  <c r="J187" i="11"/>
  <c r="J878" i="11"/>
  <c r="I520" i="11"/>
  <c r="J788" i="11"/>
  <c r="J25" i="3"/>
  <c r="I369" i="3"/>
  <c r="I141" i="11"/>
  <c r="J651" i="11"/>
  <c r="J64" i="11"/>
  <c r="J489" i="11"/>
  <c r="I387" i="3"/>
  <c r="J438" i="11"/>
  <c r="I259" i="11"/>
  <c r="I837" i="11"/>
  <c r="J538" i="11"/>
  <c r="I502" i="11"/>
  <c r="J801" i="11"/>
  <c r="J171" i="3"/>
  <c r="J154" i="11"/>
  <c r="J666" i="11"/>
  <c r="I68" i="11"/>
  <c r="I411" i="11"/>
  <c r="I186" i="3"/>
  <c r="J385" i="3"/>
  <c r="I736" i="11"/>
  <c r="I210" i="11"/>
  <c r="J217" i="11"/>
  <c r="I544" i="11"/>
  <c r="I791" i="11"/>
  <c r="J357" i="11"/>
  <c r="I434" i="11"/>
  <c r="I723" i="11"/>
  <c r="I179" i="11"/>
  <c r="J689" i="11"/>
  <c r="J643" i="11"/>
  <c r="J8" i="11"/>
  <c r="J449" i="11"/>
  <c r="J526" i="11"/>
  <c r="J13" i="11"/>
  <c r="J893" i="11"/>
  <c r="J4" i="3"/>
  <c r="I160" i="11"/>
  <c r="I445" i="11"/>
  <c r="J18" i="11"/>
  <c r="J41" i="11"/>
  <c r="I782" i="11"/>
  <c r="J323" i="3"/>
  <c r="J332" i="11"/>
  <c r="I669" i="11"/>
  <c r="I563" i="11"/>
  <c r="J66" i="3"/>
  <c r="I263" i="3"/>
  <c r="J7" i="11"/>
  <c r="J887" i="11"/>
  <c r="I304" i="3"/>
  <c r="J296" i="11"/>
  <c r="I651" i="11"/>
  <c r="I482" i="11"/>
  <c r="I521" i="11"/>
  <c r="J93" i="11"/>
  <c r="I834" i="11"/>
  <c r="J134" i="3"/>
  <c r="I468" i="11"/>
  <c r="I135" i="11"/>
  <c r="J645" i="11"/>
  <c r="J435" i="11"/>
  <c r="J358" i="3"/>
  <c r="J408" i="11"/>
  <c r="J386" i="3"/>
  <c r="J436" i="11"/>
  <c r="I265" i="11"/>
  <c r="I843" i="11"/>
  <c r="I76" i="3"/>
  <c r="I339" i="11"/>
  <c r="J594" i="11"/>
  <c r="J9" i="3"/>
  <c r="I389" i="3"/>
  <c r="I118" i="3"/>
  <c r="J223" i="3"/>
  <c r="J206" i="11"/>
  <c r="J718" i="11"/>
  <c r="I304" i="11"/>
  <c r="I487" i="11"/>
  <c r="J67" i="11"/>
  <c r="I808" i="11"/>
  <c r="I340" i="3"/>
  <c r="I362" i="11"/>
  <c r="I687" i="11"/>
  <c r="I103" i="3"/>
  <c r="I140" i="11"/>
  <c r="J167" i="11"/>
  <c r="J858" i="11"/>
  <c r="I536" i="11"/>
  <c r="J790" i="11"/>
  <c r="J299" i="11"/>
  <c r="J253" i="11"/>
  <c r="I391" i="11"/>
  <c r="J179" i="11"/>
  <c r="J211" i="3"/>
  <c r="J197" i="11"/>
  <c r="I839" i="11"/>
  <c r="I64" i="3"/>
  <c r="I315" i="11"/>
  <c r="J577" i="11"/>
  <c r="I144" i="11"/>
  <c r="I441" i="11"/>
  <c r="J141" i="11"/>
  <c r="I882" i="11"/>
  <c r="I69" i="3"/>
  <c r="J182" i="3"/>
  <c r="J294" i="11"/>
  <c r="I172" i="11"/>
  <c r="J169" i="11"/>
  <c r="J860" i="11"/>
  <c r="I480" i="11"/>
  <c r="I783" i="11"/>
  <c r="J309" i="11"/>
  <c r="I209" i="3"/>
  <c r="I85" i="11"/>
  <c r="J595" i="11"/>
  <c r="J433" i="11"/>
  <c r="I299" i="3"/>
  <c r="I580" i="11"/>
  <c r="I171" i="11"/>
  <c r="J681" i="11"/>
  <c r="J122" i="3"/>
  <c r="I603" i="11"/>
  <c r="J831" i="11"/>
  <c r="I216" i="3"/>
  <c r="J200" i="11"/>
  <c r="J712" i="11"/>
  <c r="I112" i="11"/>
  <c r="I433" i="11"/>
  <c r="J37" i="11"/>
  <c r="I778" i="11"/>
  <c r="J65" i="11"/>
  <c r="I806" i="11"/>
  <c r="J347" i="3"/>
  <c r="I9" i="11"/>
  <c r="I365" i="11"/>
  <c r="I693" i="11"/>
  <c r="I586" i="11"/>
  <c r="J224" i="3"/>
  <c r="I138" i="3"/>
  <c r="J305" i="3"/>
  <c r="I233" i="3"/>
  <c r="J351" i="11"/>
  <c r="I444" i="11"/>
  <c r="I145" i="11"/>
  <c r="J655" i="11"/>
  <c r="J44" i="11"/>
  <c r="J469" i="11"/>
  <c r="J290" i="3"/>
  <c r="I265" i="3"/>
  <c r="I245" i="11"/>
  <c r="J838" i="11"/>
  <c r="I80" i="3"/>
  <c r="I347" i="11"/>
  <c r="J602" i="11"/>
  <c r="J510" i="11"/>
  <c r="I330" i="11"/>
  <c r="J749" i="11"/>
  <c r="I159" i="3"/>
  <c r="J111" i="11"/>
  <c r="I852" i="11"/>
  <c r="I376" i="3"/>
  <c r="I196" i="11"/>
  <c r="I380" i="11"/>
  <c r="I710" i="11"/>
  <c r="J298" i="11"/>
  <c r="I233" i="11"/>
  <c r="J750" i="11"/>
  <c r="I172" i="3"/>
  <c r="J156" i="11"/>
  <c r="J668" i="11"/>
  <c r="I293" i="3"/>
  <c r="J319" i="3"/>
  <c r="J324" i="11"/>
  <c r="I665" i="11"/>
  <c r="I583" i="11"/>
  <c r="I98" i="11"/>
  <c r="J163" i="11"/>
  <c r="J854" i="11"/>
  <c r="I424" i="11"/>
  <c r="J776" i="11"/>
  <c r="I7" i="3"/>
  <c r="I165" i="3"/>
  <c r="J206" i="3"/>
  <c r="J263" i="11"/>
  <c r="I95" i="11"/>
  <c r="J605" i="11"/>
  <c r="J395" i="11"/>
  <c r="I524" i="11"/>
  <c r="I121" i="3"/>
  <c r="I23" i="11"/>
  <c r="J578" i="11"/>
  <c r="I534" i="11"/>
  <c r="J809" i="11"/>
  <c r="J179" i="3"/>
  <c r="J162" i="11"/>
  <c r="J674" i="11"/>
  <c r="I184" i="11"/>
  <c r="I451" i="11"/>
  <c r="I288" i="11"/>
  <c r="I479" i="11"/>
  <c r="J59" i="11"/>
  <c r="I800" i="11"/>
  <c r="I332" i="3"/>
  <c r="J352" i="11"/>
  <c r="I679" i="11"/>
  <c r="J300" i="3"/>
  <c r="I45" i="3"/>
  <c r="I588" i="11"/>
  <c r="I797" i="11"/>
  <c r="J361" i="11"/>
  <c r="I420" i="11"/>
  <c r="I131" i="11"/>
  <c r="J641" i="11"/>
  <c r="J124" i="3"/>
  <c r="J46" i="3"/>
  <c r="I359" i="3"/>
  <c r="J410" i="11"/>
  <c r="I255" i="11"/>
  <c r="I833" i="11"/>
  <c r="J43" i="3"/>
  <c r="I262" i="11"/>
  <c r="J555" i="11"/>
  <c r="J496" i="11"/>
  <c r="I314" i="3"/>
  <c r="I546" i="11"/>
  <c r="I525" i="11"/>
  <c r="J89" i="11"/>
  <c r="I830" i="11"/>
  <c r="J339" i="3"/>
  <c r="I361" i="11"/>
  <c r="I685" i="11"/>
  <c r="I610" i="11"/>
  <c r="J60" i="11"/>
  <c r="I296" i="11"/>
  <c r="I195" i="3"/>
  <c r="J522" i="11"/>
  <c r="J109" i="11"/>
  <c r="J889" i="11"/>
  <c r="J274" i="11"/>
  <c r="J474" i="11"/>
  <c r="I123" i="3"/>
  <c r="J490" i="11"/>
  <c r="I302" i="11"/>
  <c r="I881" i="11"/>
  <c r="J123" i="3"/>
  <c r="J106" i="11"/>
  <c r="J618" i="11"/>
  <c r="I205" i="3"/>
  <c r="I657" i="11"/>
  <c r="J144" i="11"/>
  <c r="J697" i="11"/>
  <c r="J259" i="11"/>
  <c r="I392" i="11"/>
  <c r="I95" i="3"/>
  <c r="J294" i="3"/>
  <c r="I268" i="11"/>
  <c r="J175" i="11"/>
  <c r="I231" i="11"/>
  <c r="J746" i="11"/>
  <c r="J19" i="3"/>
  <c r="I166" i="11"/>
  <c r="J531" i="11"/>
  <c r="J504" i="11"/>
  <c r="I402" i="3"/>
  <c r="I128" i="11"/>
  <c r="J411" i="11"/>
  <c r="J480" i="11"/>
  <c r="J204" i="3"/>
  <c r="I209" i="11"/>
  <c r="J393" i="3"/>
  <c r="J128" i="11"/>
  <c r="J203" i="11"/>
  <c r="I220" i="3"/>
  <c r="I602" i="11"/>
  <c r="I59" i="3"/>
  <c r="I217" i="3"/>
  <c r="J554" i="11"/>
  <c r="J302" i="3"/>
  <c r="I32" i="3"/>
  <c r="J539" i="11"/>
  <c r="J369" i="3"/>
  <c r="J159" i="3"/>
  <c r="J137" i="11"/>
  <c r="I317" i="3"/>
  <c r="I206" i="3"/>
  <c r="I387" i="11"/>
  <c r="I164" i="11"/>
  <c r="J17" i="3"/>
  <c r="J332" i="3"/>
  <c r="I173" i="3"/>
  <c r="I464" i="11"/>
  <c r="I781" i="11"/>
  <c r="J329" i="11"/>
  <c r="J302" i="11"/>
  <c r="I99" i="11"/>
  <c r="J609" i="11"/>
  <c r="J78" i="3"/>
  <c r="I327" i="3"/>
  <c r="J378" i="11"/>
  <c r="I223" i="11"/>
  <c r="J733" i="11"/>
  <c r="J11" i="3"/>
  <c r="I134" i="11"/>
  <c r="J523" i="11"/>
  <c r="J381" i="11"/>
  <c r="I230" i="3"/>
  <c r="J111" i="3"/>
  <c r="J94" i="11"/>
  <c r="I740" i="11"/>
  <c r="J556" i="11"/>
  <c r="I353" i="11"/>
  <c r="J771" i="11"/>
  <c r="I196" i="3"/>
  <c r="J180" i="11"/>
  <c r="J692" i="11"/>
  <c r="J839" i="11"/>
  <c r="I224" i="3"/>
  <c r="J208" i="11"/>
  <c r="J720" i="11"/>
  <c r="I272" i="11"/>
  <c r="I473" i="11"/>
  <c r="I116" i="11"/>
  <c r="J45" i="11"/>
  <c r="I786" i="11"/>
  <c r="I79" i="3"/>
  <c r="J278" i="3"/>
  <c r="I106" i="11"/>
  <c r="J191" i="11"/>
  <c r="J882" i="11"/>
  <c r="I608" i="11"/>
  <c r="J802" i="11"/>
  <c r="J355" i="11"/>
  <c r="J338" i="11"/>
  <c r="J201" i="3"/>
  <c r="I398" i="3"/>
  <c r="J20" i="11"/>
  <c r="J455" i="11"/>
  <c r="J370" i="3"/>
  <c r="J420" i="11"/>
  <c r="I217" i="11"/>
  <c r="J727" i="11"/>
  <c r="I28" i="3"/>
  <c r="I206" i="11"/>
  <c r="J541" i="11"/>
  <c r="I309" i="3"/>
  <c r="J80" i="3"/>
  <c r="I70" i="3"/>
  <c r="J271" i="3"/>
  <c r="J254" i="11"/>
  <c r="I617" i="11"/>
  <c r="I336" i="11"/>
  <c r="I503" i="11"/>
  <c r="I212" i="11"/>
  <c r="J51" i="11"/>
  <c r="I792" i="11"/>
  <c r="I356" i="3"/>
  <c r="I29" i="11"/>
  <c r="I370" i="11"/>
  <c r="I703" i="11"/>
  <c r="I129" i="11"/>
  <c r="I600" i="11"/>
  <c r="I257" i="11"/>
  <c r="I258" i="11"/>
  <c r="J229" i="11"/>
  <c r="J874" i="11"/>
  <c r="I472" i="11"/>
  <c r="J782" i="11"/>
  <c r="J443" i="11"/>
  <c r="J512" i="11"/>
  <c r="J81" i="3"/>
  <c r="I278" i="3"/>
  <c r="J63" i="3"/>
  <c r="I311" i="11"/>
  <c r="J575" i="11"/>
  <c r="J540" i="11"/>
  <c r="I446" i="11"/>
  <c r="J787" i="11"/>
  <c r="I180" i="3"/>
  <c r="J164" i="11"/>
  <c r="J676" i="11"/>
  <c r="J506" i="11"/>
  <c r="I350" i="11"/>
  <c r="J769" i="11"/>
  <c r="J139" i="3"/>
  <c r="J122" i="11"/>
  <c r="J634" i="11"/>
  <c r="I90" i="11"/>
  <c r="I36" i="11"/>
  <c r="J600" i="11"/>
  <c r="I218" i="3"/>
  <c r="I630" i="11"/>
  <c r="I530" i="11"/>
  <c r="J185" i="11"/>
  <c r="J876" i="11"/>
  <c r="I416" i="11"/>
  <c r="I775" i="11"/>
  <c r="J325" i="11"/>
  <c r="J353" i="11"/>
  <c r="J350" i="11"/>
  <c r="I123" i="11"/>
  <c r="J633" i="11"/>
  <c r="J298" i="3"/>
  <c r="I241" i="3"/>
  <c r="I269" i="11"/>
  <c r="I847" i="11"/>
  <c r="I104" i="3"/>
  <c r="J88" i="11"/>
  <c r="I726" i="11"/>
  <c r="I11" i="11"/>
  <c r="J566" i="11"/>
  <c r="I518" i="11"/>
  <c r="J805" i="11"/>
  <c r="I386" i="3"/>
  <c r="I192" i="11"/>
  <c r="I453" i="11"/>
  <c r="I180" i="11"/>
  <c r="J49" i="11"/>
  <c r="I790" i="11"/>
  <c r="J299" i="3"/>
  <c r="J284" i="11"/>
  <c r="I645" i="11"/>
  <c r="I539" i="11"/>
  <c r="I37" i="3"/>
  <c r="I58" i="3"/>
  <c r="J257" i="3"/>
  <c r="J399" i="11"/>
  <c r="J639" i="11"/>
  <c r="I12" i="11"/>
  <c r="J888" i="11"/>
  <c r="I111" i="11"/>
  <c r="J621" i="11"/>
  <c r="J59" i="3"/>
  <c r="I303" i="11"/>
  <c r="J571" i="11"/>
  <c r="I84" i="11"/>
  <c r="I427" i="11"/>
  <c r="I298" i="3"/>
  <c r="J76" i="3"/>
  <c r="I573" i="11"/>
  <c r="I200" i="11"/>
  <c r="I455" i="11"/>
  <c r="J35" i="11"/>
  <c r="I776" i="11"/>
  <c r="I308" i="3"/>
  <c r="J304" i="11"/>
  <c r="I655" i="11"/>
  <c r="I135" i="3"/>
  <c r="J135" i="11"/>
  <c r="I876" i="11"/>
  <c r="I408" i="11"/>
  <c r="J774" i="11"/>
  <c r="I720" i="11"/>
  <c r="I226" i="11"/>
  <c r="J221" i="11"/>
  <c r="J152" i="3"/>
  <c r="I399" i="3"/>
  <c r="J450" i="11"/>
  <c r="I263" i="11"/>
  <c r="I841" i="11"/>
  <c r="J51" i="3"/>
  <c r="I287" i="11"/>
  <c r="J563" i="11"/>
  <c r="J536" i="11"/>
  <c r="I8" i="11"/>
  <c r="J564" i="11"/>
  <c r="I542" i="11"/>
  <c r="J811" i="11"/>
  <c r="I204" i="3"/>
  <c r="J188" i="11"/>
  <c r="J700" i="11"/>
  <c r="I261" i="3"/>
  <c r="J351" i="3"/>
  <c r="I22" i="11"/>
  <c r="I367" i="11"/>
  <c r="I697" i="11"/>
  <c r="I618" i="11"/>
  <c r="I122" i="11"/>
  <c r="J195" i="11"/>
  <c r="J886" i="11"/>
  <c r="I552" i="11"/>
  <c r="J792" i="11"/>
  <c r="I33" i="3"/>
  <c r="J174" i="3"/>
  <c r="J310" i="11"/>
  <c r="I127" i="11"/>
  <c r="J637" i="11"/>
  <c r="J427" i="11"/>
  <c r="J318" i="3"/>
  <c r="J368" i="11"/>
  <c r="I22" i="3"/>
  <c r="I54" i="11"/>
  <c r="I706" i="11"/>
  <c r="J460" i="11"/>
  <c r="I575" i="11"/>
  <c r="J286" i="11"/>
  <c r="I219" i="11"/>
  <c r="J729" i="11"/>
  <c r="I17" i="3"/>
  <c r="J202" i="3"/>
  <c r="I430" i="11"/>
  <c r="J783" i="11"/>
  <c r="I200" i="3"/>
  <c r="J184" i="11"/>
  <c r="J696" i="11"/>
  <c r="I176" i="11"/>
  <c r="I449" i="11"/>
  <c r="J21" i="11"/>
  <c r="I762" i="11"/>
  <c r="I290" i="3"/>
  <c r="J172" i="3"/>
  <c r="I549" i="11"/>
  <c r="I5" i="11"/>
  <c r="J145" i="11"/>
  <c r="I886" i="11"/>
  <c r="J395" i="3"/>
  <c r="I389" i="11"/>
  <c r="I741" i="11"/>
  <c r="I664" i="11"/>
  <c r="J161" i="3"/>
  <c r="I358" i="3"/>
  <c r="J70" i="11"/>
  <c r="J495" i="11"/>
  <c r="J378" i="3"/>
  <c r="J428" i="11"/>
  <c r="I225" i="11"/>
  <c r="J735" i="11"/>
  <c r="I68" i="3"/>
  <c r="I323" i="11"/>
  <c r="J581" i="11"/>
  <c r="I871" i="11"/>
  <c r="I96" i="3"/>
  <c r="I554" i="11"/>
  <c r="I694" i="11"/>
  <c r="I3" i="11"/>
  <c r="J558" i="11"/>
  <c r="I486" i="11"/>
  <c r="J797" i="11"/>
  <c r="J42" i="3"/>
  <c r="I207" i="3"/>
  <c r="J63" i="11"/>
  <c r="I804" i="11"/>
  <c r="I360" i="3"/>
  <c r="I33" i="11"/>
  <c r="I372" i="11"/>
  <c r="I707" i="11"/>
  <c r="I609" i="11"/>
  <c r="I466" i="11"/>
  <c r="J181" i="11"/>
  <c r="J872" i="11"/>
  <c r="I130" i="3"/>
  <c r="J329" i="3"/>
  <c r="J327" i="11"/>
  <c r="J330" i="11"/>
  <c r="I89" i="11"/>
  <c r="J599" i="11"/>
  <c r="J413" i="11"/>
  <c r="I198" i="3"/>
  <c r="J143" i="3"/>
  <c r="J126" i="11"/>
  <c r="J638" i="11"/>
  <c r="I13" i="11"/>
  <c r="I32" i="11"/>
  <c r="J592" i="11"/>
  <c r="I510" i="11"/>
  <c r="J803" i="11"/>
  <c r="I228" i="3"/>
  <c r="J212" i="11"/>
  <c r="J724" i="11"/>
  <c r="J232" i="11"/>
  <c r="I351" i="11"/>
  <c r="J69" i="11"/>
  <c r="I483" i="11"/>
  <c r="I79" i="11"/>
  <c r="I850" i="11"/>
  <c r="J658" i="11"/>
  <c r="J137" i="3"/>
  <c r="J149" i="3"/>
  <c r="J301" i="3"/>
  <c r="I5" i="3"/>
  <c r="I50" i="3"/>
  <c r="J249" i="3"/>
  <c r="J29" i="3"/>
  <c r="J407" i="11"/>
  <c r="I540" i="11"/>
  <c r="I169" i="11"/>
  <c r="J679" i="11"/>
  <c r="I147" i="3"/>
  <c r="J656" i="11"/>
  <c r="I54" i="3"/>
  <c r="I399" i="11"/>
  <c r="J401" i="11"/>
  <c r="I475" i="11"/>
  <c r="I224" i="11"/>
  <c r="I589" i="11"/>
  <c r="J282" i="11"/>
  <c r="I65" i="11"/>
  <c r="I823" i="11"/>
  <c r="J421" i="11"/>
  <c r="I67" i="3"/>
  <c r="I437" i="11"/>
  <c r="I330" i="3"/>
  <c r="I70" i="11"/>
  <c r="J591" i="11"/>
  <c r="I174" i="11"/>
  <c r="I527" i="11"/>
  <c r="J663" i="11"/>
  <c r="J880" i="11"/>
  <c r="J85" i="3"/>
  <c r="J237" i="3"/>
  <c r="J389" i="3"/>
  <c r="J185" i="3"/>
  <c r="I382" i="3"/>
  <c r="J46" i="11"/>
  <c r="J471" i="11"/>
  <c r="I229" i="11"/>
  <c r="J27" i="3"/>
  <c r="I620" i="11"/>
  <c r="I878" i="11"/>
  <c r="I401" i="11"/>
  <c r="J691" i="11"/>
  <c r="J90" i="11"/>
  <c r="I584" i="11"/>
  <c r="I250" i="3"/>
  <c r="I211" i="3"/>
  <c r="J248" i="3"/>
  <c r="J114" i="3"/>
  <c r="I640" i="11"/>
  <c r="I560" i="11"/>
  <c r="I247" i="3"/>
  <c r="J742" i="11"/>
  <c r="I767" i="11"/>
  <c r="I570" i="11"/>
  <c r="J388" i="3"/>
  <c r="J391" i="3"/>
  <c r="I155" i="3"/>
  <c r="J458" i="11"/>
  <c r="I724" i="11"/>
  <c r="J74" i="3"/>
  <c r="I239" i="3"/>
  <c r="J31" i="11"/>
  <c r="I772" i="11"/>
  <c r="I328" i="3"/>
  <c r="J344" i="11"/>
  <c r="I675" i="11"/>
  <c r="I577" i="11"/>
  <c r="I18" i="11"/>
  <c r="J149" i="11"/>
  <c r="I890" i="11"/>
  <c r="I162" i="3"/>
  <c r="J361" i="3"/>
  <c r="J295" i="11"/>
  <c r="J273" i="11"/>
  <c r="I57" i="11"/>
  <c r="I819" i="11"/>
  <c r="I380" i="3"/>
  <c r="I260" i="11"/>
  <c r="I382" i="11"/>
  <c r="I727" i="11"/>
  <c r="I353" i="3"/>
  <c r="I157" i="11"/>
  <c r="J667" i="11"/>
  <c r="J48" i="11"/>
  <c r="J473" i="11"/>
  <c r="I339" i="3"/>
  <c r="J390" i="11"/>
  <c r="I243" i="11"/>
  <c r="J834" i="11"/>
  <c r="I271" i="11"/>
  <c r="I849" i="11"/>
  <c r="J91" i="3"/>
  <c r="I458" i="11"/>
  <c r="I670" i="11"/>
  <c r="J544" i="11"/>
  <c r="I394" i="3"/>
  <c r="I284" i="11"/>
  <c r="I477" i="11"/>
  <c r="J73" i="11"/>
  <c r="I814" i="11"/>
  <c r="J355" i="3"/>
  <c r="I26" i="11"/>
  <c r="I369" i="11"/>
  <c r="I701" i="11"/>
  <c r="I594" i="11"/>
  <c r="J324" i="3"/>
  <c r="I141" i="3"/>
  <c r="I496" i="11"/>
  <c r="I785" i="11"/>
  <c r="J337" i="11"/>
  <c r="J267" i="11"/>
  <c r="I75" i="11"/>
  <c r="J585" i="11"/>
  <c r="I213" i="3"/>
  <c r="J218" i="3"/>
  <c r="J68" i="3"/>
  <c r="I317" i="11"/>
  <c r="I895" i="11"/>
  <c r="I120" i="3"/>
  <c r="J104" i="11"/>
  <c r="J616" i="11"/>
  <c r="J550" i="11"/>
  <c r="I582" i="11"/>
  <c r="J821" i="11"/>
  <c r="I508" i="11"/>
  <c r="J606" i="11"/>
  <c r="J568" i="11"/>
  <c r="I835" i="11"/>
  <c r="I147" i="11"/>
  <c r="I360" i="11"/>
  <c r="I515" i="11"/>
  <c r="J33" i="11"/>
  <c r="I774" i="11"/>
  <c r="I448" i="11"/>
  <c r="I779" i="11"/>
  <c r="J429" i="11"/>
  <c r="I113" i="3"/>
  <c r="I401" i="3"/>
  <c r="I109" i="11"/>
  <c r="J619" i="11"/>
  <c r="J24" i="11"/>
  <c r="J457" i="11"/>
  <c r="I355" i="3"/>
  <c r="J406" i="11"/>
  <c r="I227" i="11"/>
  <c r="J738" i="11"/>
  <c r="J64" i="3"/>
  <c r="J233" i="3"/>
  <c r="J423" i="11"/>
  <c r="J338" i="3"/>
  <c r="J388" i="11"/>
  <c r="I185" i="11"/>
  <c r="J695" i="11"/>
  <c r="J84" i="11"/>
  <c r="J509" i="11"/>
  <c r="I341" i="3"/>
  <c r="J208" i="3"/>
  <c r="I102" i="3"/>
  <c r="J239" i="3"/>
  <c r="J222" i="11"/>
  <c r="J734" i="11"/>
  <c r="I264" i="11"/>
  <c r="I471" i="11"/>
  <c r="J19" i="11"/>
  <c r="I760" i="11"/>
  <c r="I324" i="3"/>
  <c r="J336" i="11"/>
  <c r="I671" i="11"/>
  <c r="I828" i="11"/>
  <c r="I352" i="3"/>
  <c r="I25" i="11"/>
  <c r="I368" i="11"/>
  <c r="I699" i="11"/>
  <c r="I601" i="11"/>
  <c r="I236" i="11"/>
  <c r="J173" i="11"/>
  <c r="J864" i="11"/>
  <c r="J150" i="3"/>
  <c r="J358" i="11"/>
  <c r="I151" i="11"/>
  <c r="J661" i="11"/>
  <c r="J58" i="11"/>
  <c r="J483" i="11"/>
  <c r="J374" i="3"/>
  <c r="J424" i="11"/>
  <c r="I93" i="3"/>
  <c r="J73" i="3"/>
  <c r="I270" i="3"/>
  <c r="J71" i="3"/>
  <c r="I327" i="11"/>
  <c r="J583" i="11"/>
  <c r="J548" i="11"/>
  <c r="I345" i="11"/>
  <c r="J763" i="11"/>
  <c r="I156" i="3"/>
  <c r="J140" i="11"/>
  <c r="J652" i="11"/>
  <c r="J40" i="3"/>
  <c r="J380" i="3"/>
  <c r="I25" i="3"/>
  <c r="J399" i="3"/>
  <c r="I294" i="11"/>
  <c r="J485" i="11"/>
  <c r="J377" i="11"/>
  <c r="J194" i="11"/>
  <c r="J38" i="11"/>
  <c r="J161" i="11"/>
  <c r="J852" i="11"/>
  <c r="I105" i="11"/>
  <c r="J615" i="11"/>
  <c r="I44" i="3"/>
  <c r="I270" i="11"/>
  <c r="J557" i="11"/>
  <c r="I65" i="3"/>
  <c r="I150" i="3"/>
  <c r="J191" i="3"/>
  <c r="J174" i="11"/>
  <c r="J686" i="11"/>
  <c r="I72" i="3"/>
  <c r="I331" i="11"/>
  <c r="J586" i="11"/>
  <c r="J534" i="11"/>
  <c r="I354" i="11"/>
  <c r="J773" i="11"/>
  <c r="I78" i="11"/>
  <c r="I421" i="11"/>
  <c r="J17" i="11"/>
  <c r="I758" i="11"/>
  <c r="J267" i="3"/>
  <c r="J250" i="11"/>
  <c r="I613" i="11"/>
  <c r="I344" i="11"/>
  <c r="I507" i="11"/>
  <c r="J160" i="3"/>
  <c r="I90" i="3"/>
  <c r="J289" i="3"/>
  <c r="I169" i="3"/>
  <c r="J367" i="11"/>
  <c r="J346" i="11"/>
  <c r="I97" i="11"/>
  <c r="J607" i="11"/>
  <c r="J16" i="11"/>
  <c r="J453" i="11"/>
  <c r="J56" i="11"/>
  <c r="J481" i="11"/>
  <c r="I379" i="3"/>
  <c r="J430" i="11"/>
  <c r="I251" i="11"/>
  <c r="I829" i="11"/>
  <c r="J170" i="3"/>
  <c r="I558" i="11"/>
  <c r="J815" i="11"/>
  <c r="I232" i="3"/>
  <c r="J216" i="11"/>
  <c r="J728" i="11"/>
  <c r="I292" i="11"/>
  <c r="I481" i="11"/>
  <c r="I244" i="11"/>
  <c r="J53" i="11"/>
  <c r="I794" i="11"/>
  <c r="I258" i="3"/>
  <c r="J44" i="3"/>
  <c r="I581" i="11"/>
  <c r="I276" i="11"/>
  <c r="J177" i="11"/>
  <c r="J868" i="11"/>
  <c r="I405" i="11"/>
  <c r="I771" i="11"/>
  <c r="J285" i="11"/>
  <c r="J129" i="3"/>
  <c r="I326" i="3"/>
  <c r="J15" i="3"/>
  <c r="I150" i="11"/>
  <c r="J527" i="11"/>
  <c r="J841" i="11"/>
  <c r="J688" i="11"/>
  <c r="I569" i="11"/>
  <c r="J269" i="11"/>
  <c r="J37" i="3"/>
  <c r="J54" i="3"/>
  <c r="I351" i="3"/>
  <c r="J402" i="11"/>
  <c r="I247" i="11"/>
  <c r="J842" i="11"/>
  <c r="J67" i="3"/>
  <c r="I319" i="11"/>
  <c r="J579" i="11"/>
  <c r="J520" i="11"/>
  <c r="I174" i="3"/>
  <c r="J167" i="3"/>
  <c r="J150" i="11"/>
  <c r="J662" i="11"/>
  <c r="I104" i="11"/>
  <c r="I431" i="11"/>
  <c r="J859" i="11"/>
  <c r="I252" i="3"/>
  <c r="J236" i="11"/>
  <c r="I763" i="11"/>
  <c r="J284" i="3"/>
  <c r="I644" i="11"/>
  <c r="I805" i="11"/>
  <c r="J345" i="11"/>
  <c r="J275" i="11"/>
  <c r="I115" i="11"/>
  <c r="J625" i="11"/>
  <c r="I143" i="11"/>
  <c r="J653" i="11"/>
  <c r="J50" i="11"/>
  <c r="J475" i="11"/>
  <c r="J366" i="3"/>
  <c r="J416" i="11"/>
  <c r="I7" i="11"/>
  <c r="J562" i="11"/>
  <c r="I591" i="11"/>
  <c r="J825" i="11"/>
  <c r="J227" i="3"/>
  <c r="J210" i="11"/>
  <c r="J722" i="11"/>
  <c r="I248" i="11"/>
  <c r="I467" i="11"/>
  <c r="I253" i="3"/>
  <c r="J327" i="3"/>
  <c r="J340" i="11"/>
  <c r="I673" i="11"/>
  <c r="I590" i="11"/>
  <c r="J139" i="11"/>
  <c r="I880" i="11"/>
  <c r="I398" i="11"/>
  <c r="J758" i="11"/>
  <c r="I321" i="3"/>
  <c r="I189" i="11"/>
  <c r="J699" i="11"/>
  <c r="J80" i="11"/>
  <c r="J505" i="11"/>
  <c r="I371" i="3"/>
  <c r="J422" i="11"/>
  <c r="I275" i="11"/>
  <c r="I853" i="11"/>
  <c r="J482" i="11"/>
  <c r="I248" i="3"/>
  <c r="I650" i="11"/>
  <c r="J83" i="3"/>
  <c r="I465" i="11"/>
  <c r="J800" i="11"/>
  <c r="I676" i="11"/>
  <c r="I100" i="3"/>
  <c r="I19" i="3"/>
  <c r="J766" i="11"/>
  <c r="J498" i="11"/>
  <c r="J291" i="3"/>
  <c r="I531" i="11"/>
  <c r="J272" i="3"/>
  <c r="J93" i="3"/>
  <c r="I26" i="3"/>
  <c r="J372" i="3"/>
  <c r="I395" i="11"/>
  <c r="I753" i="11"/>
  <c r="I680" i="11"/>
  <c r="I218" i="11"/>
  <c r="J219" i="11"/>
  <c r="J366" i="11"/>
  <c r="I633" i="11"/>
  <c r="J869" i="11"/>
  <c r="J246" i="11"/>
  <c r="I92" i="3"/>
  <c r="J26" i="3"/>
  <c r="I61" i="3"/>
  <c r="J65" i="3"/>
  <c r="I262" i="3"/>
  <c r="J79" i="3"/>
  <c r="I343" i="11"/>
  <c r="J702" i="11"/>
  <c r="I567" i="11"/>
  <c r="J115" i="11"/>
  <c r="I856" i="11"/>
  <c r="I402" i="11"/>
  <c r="J768" i="11"/>
  <c r="I219" i="3"/>
  <c r="I334" i="11"/>
  <c r="I541" i="11"/>
  <c r="J533" i="11"/>
  <c r="I66" i="3"/>
  <c r="I334" i="3"/>
  <c r="I118" i="11"/>
  <c r="I129" i="3"/>
  <c r="J360" i="3"/>
  <c r="J308" i="3"/>
  <c r="I77" i="3"/>
  <c r="I182" i="3"/>
  <c r="J142" i="11"/>
  <c r="J113" i="11"/>
  <c r="J446" i="11"/>
  <c r="I348" i="3"/>
  <c r="J349" i="11"/>
  <c r="J120" i="3"/>
  <c r="J304" i="3"/>
  <c r="J125" i="3"/>
  <c r="J116" i="3"/>
  <c r="J375" i="3"/>
  <c r="I721" i="11"/>
  <c r="J87" i="11"/>
  <c r="I183" i="3"/>
  <c r="J72" i="3"/>
  <c r="I235" i="3"/>
  <c r="I83" i="3"/>
  <c r="I550" i="11"/>
  <c r="J382" i="3"/>
  <c r="I373" i="11"/>
  <c r="I295" i="3"/>
  <c r="J3" i="11"/>
  <c r="I21" i="3"/>
  <c r="I827" i="11"/>
  <c r="I469" i="11"/>
  <c r="I256" i="11"/>
  <c r="I370" i="3"/>
  <c r="J477" i="11"/>
  <c r="J574" i="11"/>
  <c r="I63" i="11"/>
  <c r="J263" i="3"/>
  <c r="J131" i="11"/>
  <c r="J397" i="11"/>
  <c r="J567" i="11"/>
  <c r="I157" i="3"/>
  <c r="J549" i="11"/>
  <c r="I238" i="11"/>
  <c r="I36" i="3"/>
  <c r="J703" i="11"/>
  <c r="I193" i="11"/>
  <c r="J396" i="11"/>
  <c r="J346" i="3"/>
  <c r="J335" i="11"/>
  <c r="I30" i="3"/>
  <c r="I678" i="11"/>
  <c r="I619" i="11"/>
  <c r="I272" i="3"/>
  <c r="J488" i="11"/>
  <c r="I333" i="11"/>
  <c r="J33" i="3"/>
  <c r="J717" i="11"/>
  <c r="I875" i="11"/>
  <c r="I297" i="11"/>
  <c r="J468" i="11"/>
  <c r="I747" i="11"/>
  <c r="I62" i="11"/>
  <c r="J13" i="3"/>
  <c r="J391" i="11"/>
  <c r="I337" i="11"/>
  <c r="I698" i="11"/>
  <c r="J283" i="3"/>
  <c r="J439" i="11"/>
  <c r="J748" i="11"/>
  <c r="J230" i="11"/>
  <c r="J247" i="3"/>
  <c r="I94" i="3"/>
  <c r="J176" i="3"/>
  <c r="I333" i="3"/>
  <c r="J253" i="3"/>
  <c r="J101" i="3"/>
  <c r="I34" i="11"/>
  <c r="I194" i="3"/>
  <c r="J741" i="11"/>
  <c r="I215" i="11"/>
  <c r="J494" i="11"/>
  <c r="J368" i="3"/>
  <c r="J426" i="11"/>
  <c r="I375" i="3"/>
  <c r="J30" i="3"/>
  <c r="J188" i="3"/>
  <c r="I187" i="3"/>
  <c r="I35" i="3"/>
  <c r="I378" i="3"/>
  <c r="J52" i="11"/>
  <c r="I517" i="11"/>
  <c r="I87" i="11"/>
  <c r="I15" i="3"/>
  <c r="I409" i="11"/>
  <c r="I21" i="11"/>
  <c r="J50" i="3"/>
  <c r="J376" i="11"/>
  <c r="J326" i="3"/>
  <c r="J403" i="11"/>
  <c r="J613" i="11"/>
  <c r="I103" i="11"/>
  <c r="J866" i="11"/>
  <c r="J47" i="11"/>
  <c r="I148" i="11"/>
  <c r="I223" i="3"/>
  <c r="J827" i="11"/>
  <c r="J107" i="3"/>
  <c r="I158" i="11"/>
  <c r="J7" i="3"/>
  <c r="I81" i="11"/>
  <c r="J330" i="3"/>
  <c r="J636" i="11"/>
  <c r="J311" i="11"/>
  <c r="J293" i="3"/>
  <c r="J507" i="11"/>
  <c r="J82" i="11"/>
  <c r="J685" i="11"/>
  <c r="I175" i="11"/>
  <c r="J362" i="11"/>
  <c r="I311" i="3"/>
  <c r="J94" i="3"/>
  <c r="I251" i="3"/>
  <c r="I99" i="3"/>
  <c r="J103" i="11"/>
  <c r="J36" i="3"/>
  <c r="J770" i="11"/>
  <c r="J156" i="3"/>
  <c r="I59" i="11"/>
  <c r="I315" i="3"/>
  <c r="J23" i="11"/>
  <c r="I281" i="3"/>
  <c r="J264" i="3"/>
  <c r="J614" i="11"/>
  <c r="J102" i="11"/>
  <c r="J119" i="3"/>
  <c r="I222" i="3"/>
  <c r="J381" i="3"/>
  <c r="J229" i="3"/>
  <c r="J77" i="3"/>
  <c r="I623" i="11"/>
  <c r="I254" i="11"/>
  <c r="I868" i="11"/>
  <c r="I143" i="3"/>
  <c r="J123" i="11"/>
  <c r="J245" i="3"/>
  <c r="J342" i="11"/>
  <c r="J158" i="3"/>
  <c r="I181" i="3"/>
  <c r="I163" i="3"/>
  <c r="I11" i="3"/>
  <c r="J61" i="11"/>
  <c r="I612" i="11"/>
  <c r="I844" i="11"/>
  <c r="I74" i="11"/>
  <c r="J664" i="11"/>
  <c r="I390" i="11"/>
  <c r="J875" i="11"/>
  <c r="I101" i="11"/>
  <c r="I547" i="11"/>
  <c r="I621" i="11"/>
  <c r="J258" i="11"/>
  <c r="J275" i="3"/>
  <c r="I766" i="11"/>
  <c r="J25" i="11"/>
  <c r="J418" i="11"/>
  <c r="I367" i="3"/>
  <c r="J38" i="3"/>
  <c r="I267" i="11"/>
  <c r="J241" i="11"/>
  <c r="I252" i="11"/>
  <c r="I637" i="11"/>
  <c r="J86" i="3"/>
  <c r="I202" i="3"/>
  <c r="J257" i="11"/>
  <c r="I725" i="11"/>
  <c r="I381" i="11"/>
  <c r="I228" i="11"/>
  <c r="J379" i="3"/>
  <c r="I838" i="11"/>
  <c r="J97" i="11"/>
  <c r="I533" i="11"/>
  <c r="I306" i="3"/>
  <c r="I737" i="11"/>
  <c r="I167" i="3"/>
  <c r="J374" i="11"/>
  <c r="J525" i="11"/>
  <c r="I72" i="11"/>
  <c r="I777" i="11"/>
  <c r="J165" i="3"/>
  <c r="J425" i="11"/>
  <c r="J711" i="11"/>
  <c r="I432" i="11"/>
  <c r="I269" i="3"/>
  <c r="J141" i="3"/>
  <c r="I809" i="11"/>
  <c r="I743" i="11"/>
  <c r="J276" i="3"/>
  <c r="J328" i="3"/>
  <c r="I4" i="11"/>
  <c r="I154" i="11"/>
  <c r="I329" i="3"/>
  <c r="I423" i="11"/>
  <c r="I73" i="11"/>
  <c r="J589" i="11"/>
  <c r="J183" i="11"/>
  <c r="I498" i="11"/>
  <c r="J286" i="3"/>
  <c r="I87" i="3"/>
  <c r="I291" i="3"/>
  <c r="I139" i="3"/>
  <c r="I139" i="11"/>
  <c r="J66" i="11"/>
  <c r="I506" i="11"/>
  <c r="I817" i="11"/>
  <c r="I551" i="11"/>
  <c r="J31" i="3"/>
  <c r="I757" i="11"/>
  <c r="I295" i="11"/>
  <c r="I286" i="3"/>
  <c r="J397" i="3"/>
  <c r="I419" i="11"/>
  <c r="I76" i="11"/>
  <c r="J642" i="11"/>
  <c r="J130" i="11"/>
  <c r="J147" i="3"/>
  <c r="J777" i="11"/>
  <c r="I358" i="11"/>
  <c r="J326" i="11"/>
  <c r="J166" i="3"/>
  <c r="J204" i="11"/>
  <c r="I318" i="11"/>
  <c r="J291" i="11"/>
  <c r="I296" i="3"/>
  <c r="I207" i="11"/>
  <c r="J775" i="11"/>
  <c r="J756" i="11"/>
  <c r="J234" i="11"/>
  <c r="J251" i="3"/>
  <c r="J849" i="11"/>
  <c r="I860" i="11"/>
  <c r="J119" i="11"/>
  <c r="I151" i="3"/>
  <c r="I203" i="3"/>
  <c r="I51" i="3"/>
  <c r="J118" i="11"/>
  <c r="I78" i="3"/>
  <c r="J380" i="11"/>
  <c r="J113" i="3"/>
  <c r="I52" i="11"/>
  <c r="J650" i="11"/>
  <c r="I146" i="3"/>
  <c r="I646" i="11"/>
  <c r="I210" i="3"/>
  <c r="J309" i="3"/>
  <c r="J813" i="11"/>
  <c r="I803" i="11"/>
  <c r="J640" i="11"/>
  <c r="J192" i="3"/>
  <c r="I195" i="11"/>
  <c r="J163" i="3"/>
  <c r="I413" i="11"/>
  <c r="I57" i="3"/>
  <c r="J500" i="11"/>
  <c r="J183" i="3"/>
  <c r="I145" i="3"/>
  <c r="J61" i="3"/>
  <c r="I526" i="11"/>
  <c r="J146" i="3"/>
  <c r="J280" i="3"/>
  <c r="I243" i="3"/>
  <c r="J865" i="11"/>
  <c r="I730" i="11"/>
  <c r="J127" i="11"/>
  <c r="I66" i="11"/>
  <c r="I635" i="11"/>
  <c r="J312" i="3"/>
  <c r="J757" i="11"/>
  <c r="I338" i="11"/>
  <c r="J486" i="11"/>
  <c r="J569" i="11"/>
  <c r="I299" i="11"/>
  <c r="I56" i="3"/>
  <c r="J635" i="11"/>
  <c r="I528" i="11"/>
  <c r="I109" i="3"/>
  <c r="J316" i="3"/>
  <c r="I373" i="3"/>
  <c r="I452" i="11"/>
  <c r="I704" i="11"/>
  <c r="I73" i="3"/>
  <c r="I276" i="3"/>
  <c r="J508" i="11"/>
  <c r="J241" i="3"/>
  <c r="J124" i="11"/>
  <c r="J747" i="11"/>
  <c r="I274" i="3"/>
  <c r="J596" i="11"/>
  <c r="I35" i="11"/>
  <c r="J624" i="11"/>
  <c r="J112" i="11"/>
  <c r="I128" i="3"/>
  <c r="J743" i="11"/>
  <c r="I325" i="11"/>
  <c r="I42" i="3"/>
  <c r="J210" i="3"/>
  <c r="J344" i="3"/>
  <c r="J41" i="3"/>
  <c r="I53" i="3"/>
  <c r="I144" i="3"/>
  <c r="I266" i="11"/>
  <c r="J110" i="3"/>
  <c r="J280" i="11"/>
  <c r="J879" i="11"/>
  <c r="I271" i="3"/>
  <c r="J251" i="11"/>
  <c r="I160" i="3"/>
  <c r="I501" i="11"/>
  <c r="I332" i="11"/>
  <c r="I338" i="3"/>
  <c r="J649" i="11"/>
  <c r="I734" i="11"/>
  <c r="I751" i="11"/>
  <c r="J132" i="11"/>
  <c r="J255" i="11"/>
  <c r="I41" i="3"/>
  <c r="I396" i="3"/>
  <c r="J89" i="3"/>
  <c r="I261" i="11"/>
  <c r="I249" i="3"/>
  <c r="J274" i="3"/>
  <c r="J256" i="3"/>
  <c r="I280" i="11"/>
  <c r="J231" i="11"/>
  <c r="I858" i="11"/>
  <c r="J152" i="11"/>
  <c r="J751" i="11"/>
  <c r="J261" i="11"/>
  <c r="I752" i="11"/>
  <c r="J778" i="11"/>
  <c r="I440" i="11"/>
  <c r="I788" i="11"/>
  <c r="I494" i="11"/>
  <c r="I709" i="11"/>
  <c r="I578" i="11"/>
  <c r="I39" i="3"/>
  <c r="J146" i="11"/>
  <c r="J761" i="11"/>
  <c r="I523" i="11"/>
  <c r="J155" i="3"/>
  <c r="J394" i="11"/>
  <c r="J379" i="11"/>
  <c r="J814" i="11"/>
  <c r="I47" i="11"/>
  <c r="J247" i="11"/>
  <c r="I616" i="11"/>
  <c r="J222" i="3"/>
  <c r="I229" i="3"/>
  <c r="I23" i="3"/>
  <c r="I227" i="3"/>
  <c r="I75" i="3"/>
  <c r="I181" i="11"/>
  <c r="J100" i="3"/>
  <c r="I9" i="3"/>
  <c r="J236" i="3"/>
  <c r="I149" i="3"/>
  <c r="I142" i="11"/>
  <c r="I12" i="3"/>
  <c r="I415" i="11"/>
  <c r="J311" i="3"/>
  <c r="J317" i="3"/>
  <c r="J503" i="11"/>
  <c r="J78" i="11"/>
  <c r="I350" i="3"/>
  <c r="J153" i="3"/>
  <c r="J357" i="3"/>
  <c r="J205" i="3"/>
  <c r="J53" i="3"/>
  <c r="J894" i="11"/>
  <c r="J737" i="11"/>
  <c r="I400" i="3"/>
  <c r="J98" i="3"/>
  <c r="I761" i="11"/>
  <c r="I80" i="11"/>
  <c r="J587" i="11"/>
  <c r="I400" i="11"/>
  <c r="I343" i="3"/>
  <c r="I91" i="3"/>
  <c r="I133" i="11"/>
  <c r="I377" i="3"/>
  <c r="I34" i="3"/>
  <c r="J384" i="3"/>
  <c r="I225" i="3"/>
  <c r="J282" i="3"/>
  <c r="I53" i="11"/>
  <c r="J52" i="3"/>
  <c r="J824" i="11"/>
  <c r="J654" i="11"/>
  <c r="I397" i="11"/>
  <c r="J373" i="3"/>
  <c r="I874" i="11"/>
  <c r="J133" i="11"/>
  <c r="I529" i="11"/>
  <c r="I632" i="11"/>
  <c r="I659" i="11"/>
  <c r="J312" i="11"/>
  <c r="I312" i="3"/>
  <c r="J799" i="11"/>
  <c r="I253" i="11"/>
  <c r="I257" i="3"/>
  <c r="J10" i="11"/>
  <c r="J491" i="11"/>
  <c r="I887" i="11"/>
  <c r="I643" i="11"/>
  <c r="J237" i="11"/>
  <c r="I357" i="11"/>
  <c r="J5" i="3"/>
  <c r="I656" i="11"/>
  <c r="I731" i="11"/>
  <c r="I384" i="11"/>
  <c r="I384" i="3"/>
  <c r="I825" i="11"/>
  <c r="I69" i="11"/>
  <c r="J244" i="3"/>
  <c r="J296" i="3"/>
  <c r="J112" i="3"/>
  <c r="J644" i="11"/>
  <c r="J415" i="11"/>
  <c r="J20" i="3"/>
  <c r="J138" i="11"/>
  <c r="J881" i="11"/>
  <c r="I500" i="11"/>
  <c r="J126" i="3"/>
  <c r="I283" i="3"/>
  <c r="I131" i="3"/>
  <c r="I461" i="11"/>
  <c r="J560" i="11"/>
  <c r="J75" i="11"/>
  <c r="I191" i="11"/>
  <c r="J265" i="3"/>
  <c r="J419" i="11"/>
  <c r="J106" i="3"/>
  <c r="I893" i="11"/>
  <c r="J678" i="11"/>
  <c r="I363" i="11"/>
  <c r="J343" i="3"/>
  <c r="I237" i="3"/>
  <c r="J157" i="3"/>
  <c r="J336" i="3"/>
  <c r="I845" i="11"/>
  <c r="J730" i="11"/>
  <c r="J235" i="3"/>
  <c r="I652" i="11"/>
  <c r="I60" i="11"/>
  <c r="J547" i="11"/>
  <c r="J861" i="11"/>
  <c r="J272" i="11"/>
  <c r="I892" i="11"/>
  <c r="I119" i="3"/>
  <c r="I639" i="11"/>
  <c r="J276" i="11"/>
  <c r="I292" i="3"/>
  <c r="J867" i="11"/>
  <c r="I439" i="11"/>
  <c r="I136" i="11"/>
  <c r="J598" i="11"/>
  <c r="J36" i="11"/>
  <c r="I390" i="3"/>
  <c r="J193" i="3"/>
  <c r="I802" i="11"/>
  <c r="I19" i="11"/>
  <c r="I854" i="11"/>
  <c r="I322" i="3"/>
  <c r="I750" i="11"/>
  <c r="J287" i="11"/>
  <c r="I329" i="11"/>
  <c r="J322" i="3"/>
  <c r="J108" i="3"/>
  <c r="J240" i="3"/>
  <c r="I832" i="11"/>
  <c r="J91" i="11"/>
  <c r="I511" i="11"/>
  <c r="I352" i="11"/>
  <c r="I625" i="11"/>
  <c r="J262" i="11"/>
  <c r="J279" i="3"/>
  <c r="I62" i="3"/>
  <c r="J48" i="3"/>
  <c r="I301" i="3"/>
  <c r="J221" i="3"/>
  <c r="J69" i="3"/>
  <c r="J400" i="3"/>
  <c r="I716" i="11"/>
  <c r="J545" i="11"/>
  <c r="J215" i="11"/>
  <c r="I202" i="11"/>
  <c r="J254" i="3"/>
  <c r="I55" i="3"/>
  <c r="I259" i="3"/>
  <c r="I107" i="3"/>
  <c r="J232" i="3"/>
  <c r="J354" i="11"/>
  <c r="I281" i="11"/>
  <c r="I395" i="3"/>
  <c r="J256" i="11"/>
  <c r="J502" i="11"/>
  <c r="J214" i="3"/>
  <c r="I615" i="11"/>
  <c r="I565" i="11"/>
  <c r="J198" i="11"/>
  <c r="J215" i="3"/>
  <c r="I126" i="3"/>
  <c r="I365" i="3"/>
  <c r="J285" i="3"/>
  <c r="J133" i="3"/>
  <c r="I746" i="11"/>
  <c r="J226" i="3"/>
  <c r="J117" i="11"/>
  <c r="I77" i="11"/>
  <c r="I268" i="3"/>
  <c r="J289" i="11"/>
  <c r="J340" i="3"/>
  <c r="J189" i="3"/>
  <c r="J721" i="11"/>
  <c r="I211" i="11"/>
  <c r="I684" i="11"/>
  <c r="I307" i="3"/>
  <c r="J441" i="11"/>
  <c r="I789" i="11"/>
  <c r="J356" i="11"/>
  <c r="J335" i="3"/>
  <c r="I122" i="3"/>
  <c r="I153" i="11"/>
  <c r="I564" i="11"/>
  <c r="J56" i="3"/>
  <c r="J9" i="11"/>
  <c r="I319" i="3"/>
  <c r="I514" i="11"/>
  <c r="I629" i="11"/>
  <c r="J190" i="3"/>
  <c r="J462" i="11"/>
  <c r="J513" i="11"/>
  <c r="I94" i="11"/>
  <c r="J707" i="11"/>
  <c r="I197" i="11"/>
  <c r="I313" i="3"/>
  <c r="J320" i="3"/>
  <c r="J705" i="11"/>
  <c r="I765" i="11"/>
  <c r="I201" i="11"/>
  <c r="I40" i="11"/>
  <c r="I156" i="11"/>
  <c r="I190" i="3"/>
  <c r="J349" i="3"/>
  <c r="J45" i="3"/>
  <c r="J588" i="11"/>
  <c r="I31" i="11"/>
  <c r="I10" i="11"/>
  <c r="I89" i="3"/>
  <c r="I27" i="3"/>
  <c r="J716" i="11"/>
  <c r="I622" i="11"/>
  <c r="J363" i="3"/>
  <c r="J484" i="11"/>
  <c r="I660" i="11"/>
  <c r="J719" i="11"/>
  <c r="I323" i="3"/>
  <c r="I205" i="11"/>
  <c r="I305" i="3"/>
  <c r="I74" i="3"/>
  <c r="I728" i="11"/>
  <c r="J279" i="11"/>
  <c r="I359" i="11"/>
  <c r="J87" i="3"/>
  <c r="I254" i="3"/>
  <c r="J57" i="3"/>
  <c r="I29" i="3"/>
  <c r="J261" i="3"/>
  <c r="J109" i="3"/>
  <c r="I14" i="3"/>
  <c r="I816" i="11"/>
  <c r="J529" i="11"/>
  <c r="I16" i="3"/>
  <c r="I67" i="11"/>
  <c r="I872" i="11"/>
  <c r="I214" i="11"/>
  <c r="I310" i="3"/>
  <c r="I325" i="3"/>
  <c r="J372" i="11"/>
  <c r="J55" i="3"/>
  <c r="J217" i="3"/>
  <c r="J593" i="11"/>
  <c r="I83" i="11"/>
  <c r="J243" i="11"/>
  <c r="I538" i="11"/>
  <c r="J313" i="11"/>
  <c r="I681" i="11"/>
  <c r="J190" i="11"/>
  <c r="J207" i="3"/>
  <c r="I134" i="3"/>
  <c r="J218" i="11"/>
  <c r="I309" i="11"/>
  <c r="J310" i="3"/>
  <c r="I404" i="11"/>
  <c r="J715" i="11"/>
  <c r="J283" i="11"/>
  <c r="I288" i="3"/>
  <c r="J178" i="3"/>
  <c r="I43" i="3"/>
  <c r="I516" i="11"/>
  <c r="J385" i="11"/>
  <c r="J535" i="11"/>
  <c r="I182" i="11"/>
  <c r="J23" i="3"/>
  <c r="I318" i="3"/>
  <c r="J121" i="3"/>
  <c r="J325" i="3"/>
  <c r="J173" i="3"/>
  <c r="J135" i="3"/>
  <c r="J260" i="3"/>
  <c r="J260" i="11"/>
  <c r="J755" i="11"/>
  <c r="J129" i="11"/>
  <c r="I293" i="11"/>
  <c r="J164" i="3"/>
  <c r="J242" i="3"/>
  <c r="J376" i="3"/>
  <c r="I193" i="3"/>
  <c r="I490" i="11"/>
  <c r="J519" i="11"/>
  <c r="J597" i="11"/>
  <c r="I314" i="11"/>
  <c r="J166" i="11"/>
  <c r="J392" i="3"/>
  <c r="J343" i="11"/>
  <c r="J313" i="3"/>
  <c r="I114" i="3"/>
  <c r="J365" i="3"/>
  <c r="J213" i="3"/>
  <c r="J432" i="11"/>
  <c r="I595" i="11"/>
  <c r="I230" i="11"/>
  <c r="J725" i="11"/>
  <c r="I197" i="3"/>
  <c r="J151" i="11"/>
  <c r="J293" i="11"/>
  <c r="I749" i="11"/>
  <c r="I393" i="11"/>
  <c r="I894" i="11"/>
  <c r="J153" i="11"/>
  <c r="J22" i="11"/>
  <c r="J546" i="11"/>
  <c r="J189" i="11"/>
  <c r="I714" i="11"/>
  <c r="J306" i="3"/>
  <c r="I394" i="11"/>
  <c r="J883" i="11"/>
  <c r="I140" i="3"/>
  <c r="I543" i="11"/>
  <c r="J345" i="3"/>
  <c r="I811" i="11"/>
  <c r="I41" i="11"/>
  <c r="J225" i="11"/>
  <c r="I242" i="11"/>
  <c r="J762" i="11"/>
  <c r="J377" i="3"/>
  <c r="I178" i="3"/>
  <c r="J277" i="3"/>
  <c r="J855" i="11"/>
  <c r="I545" i="11"/>
  <c r="I168" i="3"/>
  <c r="J820" i="11"/>
  <c r="I222" i="11"/>
  <c r="I764" i="11"/>
  <c r="J288" i="3"/>
  <c r="J675" i="11"/>
  <c r="I165" i="11"/>
  <c r="I345" i="3"/>
  <c r="J352" i="3"/>
  <c r="I97" i="3"/>
  <c r="J154" i="3"/>
  <c r="I674" i="11"/>
  <c r="I148" i="3"/>
  <c r="J553" i="11"/>
  <c r="J252" i="11"/>
  <c r="I864" i="11"/>
  <c r="J269" i="3"/>
  <c r="I597" i="11"/>
  <c r="J21" i="3"/>
  <c r="I242" i="3"/>
  <c r="J341" i="3"/>
  <c r="J32" i="3"/>
  <c r="I695" i="11"/>
  <c r="J363" i="11"/>
  <c r="I417" i="11"/>
  <c r="I40" i="3"/>
  <c r="J234" i="3"/>
  <c r="I742" i="11"/>
  <c r="J611" i="11"/>
  <c r="J660" i="11"/>
  <c r="J148" i="11"/>
  <c r="I164" i="3"/>
  <c r="J739" i="11"/>
  <c r="I321" i="11"/>
  <c r="J524" i="11"/>
  <c r="J463" i="11"/>
  <c r="J321" i="3"/>
  <c r="J796" i="11"/>
  <c r="J701" i="11"/>
  <c r="I46" i="11"/>
  <c r="J238" i="3"/>
  <c r="J405" i="11"/>
  <c r="J35" i="3"/>
  <c r="J370" i="11"/>
  <c r="J266" i="11"/>
  <c r="I870" i="11"/>
  <c r="I101" i="3"/>
  <c r="J117" i="3"/>
  <c r="J843" i="11"/>
  <c r="I708" i="11"/>
  <c r="J608" i="11"/>
  <c r="J646" i="11"/>
  <c r="J134" i="11"/>
  <c r="J151" i="3"/>
  <c r="J197" i="3"/>
  <c r="I322" i="11"/>
  <c r="J270" i="11"/>
  <c r="J84" i="3"/>
  <c r="J80" i="4" l="1"/>
  <c r="I81" i="4"/>
  <c r="I80" i="4"/>
  <c r="J81" i="4"/>
  <c r="J249" i="11"/>
  <c r="J38" i="4"/>
  <c r="I40" i="4"/>
  <c r="J70" i="4"/>
  <c r="J79" i="4"/>
  <c r="I53" i="4"/>
  <c r="J69" i="4"/>
  <c r="I58" i="4"/>
  <c r="J16" i="4"/>
  <c r="J15" i="4"/>
  <c r="J56" i="4"/>
  <c r="J46" i="4"/>
  <c r="J71" i="4"/>
  <c r="J12" i="4"/>
  <c r="J33" i="4"/>
  <c r="I75" i="4"/>
  <c r="I48" i="4"/>
  <c r="J47" i="4"/>
  <c r="J36" i="4"/>
  <c r="I71" i="4"/>
  <c r="I51" i="4"/>
  <c r="J25" i="4"/>
  <c r="J17" i="4"/>
  <c r="J77" i="4"/>
  <c r="I25" i="4"/>
  <c r="I26" i="4"/>
  <c r="I13" i="4"/>
  <c r="J54" i="4"/>
  <c r="I50" i="4"/>
  <c r="J51" i="4"/>
  <c r="J78" i="4"/>
  <c r="J63" i="4"/>
  <c r="J58" i="4"/>
  <c r="I79" i="4"/>
  <c r="J10" i="4"/>
  <c r="J18" i="4"/>
  <c r="I24" i="4"/>
  <c r="J14" i="4"/>
  <c r="I10" i="4"/>
  <c r="J42" i="4"/>
  <c r="I15" i="4"/>
  <c r="J27" i="4"/>
  <c r="J44" i="4"/>
  <c r="J23" i="4"/>
  <c r="J62" i="4"/>
  <c r="I61" i="4"/>
  <c r="J24" i="4"/>
  <c r="I55" i="4"/>
  <c r="I36" i="4"/>
  <c r="J52" i="4"/>
  <c r="I35" i="4"/>
  <c r="I4" i="4"/>
  <c r="I43" i="4"/>
  <c r="J67" i="4"/>
  <c r="J45" i="4"/>
  <c r="J35" i="4"/>
  <c r="J65" i="4"/>
  <c r="J49" i="4"/>
  <c r="I47" i="4"/>
  <c r="I44" i="4"/>
  <c r="J59" i="4"/>
  <c r="I5" i="4"/>
  <c r="I12" i="4"/>
  <c r="J19" i="4"/>
  <c r="I63" i="4"/>
  <c r="I49" i="4"/>
  <c r="I34" i="4"/>
  <c r="I23" i="4"/>
  <c r="I11" i="4"/>
  <c r="J6" i="4"/>
  <c r="J72" i="4"/>
  <c r="J55" i="4"/>
  <c r="K55" i="4" s="1"/>
  <c r="I9" i="4"/>
  <c r="J28" i="4"/>
  <c r="I59" i="4"/>
  <c r="I20" i="4"/>
  <c r="J9" i="4"/>
  <c r="K9" i="4" s="1"/>
  <c r="J13" i="4"/>
  <c r="I72" i="4"/>
  <c r="I29" i="4"/>
  <c r="J61" i="4"/>
  <c r="I54" i="4"/>
  <c r="J40" i="4"/>
  <c r="K40" i="4" s="1"/>
  <c r="I30" i="4"/>
  <c r="I31" i="4"/>
  <c r="J37" i="4"/>
  <c r="I16" i="4"/>
  <c r="I76" i="4"/>
  <c r="J39" i="4"/>
  <c r="I7" i="4"/>
  <c r="J11" i="4"/>
  <c r="I56" i="4"/>
  <c r="I60" i="4"/>
  <c r="J76" i="4"/>
  <c r="J21" i="4"/>
  <c r="I32" i="4"/>
  <c r="I42" i="4"/>
  <c r="I39" i="4"/>
  <c r="I74" i="4"/>
  <c r="I18" i="4"/>
  <c r="I33" i="4"/>
  <c r="J5" i="4"/>
  <c r="K5" i="4" s="1"/>
  <c r="J66" i="4"/>
  <c r="I14" i="4"/>
  <c r="I77" i="4"/>
  <c r="I64" i="4"/>
  <c r="J43" i="4"/>
  <c r="J64" i="4"/>
  <c r="J53" i="4"/>
  <c r="J74" i="4"/>
  <c r="J31" i="4"/>
  <c r="J32" i="4"/>
  <c r="I27" i="4"/>
  <c r="I66" i="4"/>
  <c r="I70" i="4"/>
  <c r="J29" i="4"/>
  <c r="I45" i="4"/>
  <c r="I69" i="4"/>
  <c r="I17" i="4"/>
  <c r="I38" i="4"/>
  <c r="J7" i="4"/>
  <c r="I19" i="4"/>
  <c r="J57" i="4"/>
  <c r="J75" i="4"/>
  <c r="I67" i="4"/>
  <c r="J4" i="4"/>
  <c r="I62" i="4"/>
  <c r="I52" i="4"/>
  <c r="I6" i="4"/>
  <c r="J73" i="4"/>
  <c r="I78" i="4"/>
  <c r="J48" i="4"/>
  <c r="I68" i="4"/>
  <c r="J60" i="4"/>
  <c r="J8" i="4"/>
  <c r="J41" i="4"/>
  <c r="J34" i="4"/>
  <c r="I73" i="4"/>
  <c r="I21" i="4"/>
  <c r="I22" i="4"/>
  <c r="J50" i="4"/>
  <c r="K50" i="4" s="1"/>
  <c r="I65" i="4"/>
  <c r="J26" i="4"/>
  <c r="I37" i="4"/>
  <c r="J68" i="4"/>
  <c r="I41" i="4"/>
  <c r="J22" i="4"/>
  <c r="I28" i="4"/>
  <c r="I46" i="4"/>
  <c r="I57" i="4"/>
  <c r="J20" i="4"/>
  <c r="J30" i="4"/>
  <c r="K30" i="4" s="1"/>
  <c r="I8" i="4"/>
  <c r="I700" i="11"/>
  <c r="I807" i="11"/>
  <c r="J203" i="3"/>
  <c r="I443" i="11"/>
  <c r="J353" i="3"/>
  <c r="J303" i="11"/>
  <c r="J389" i="11"/>
  <c r="H878" i="14"/>
  <c r="C877" i="14"/>
  <c r="I52" i="19"/>
  <c r="I223" i="19"/>
  <c r="G152" i="19"/>
  <c r="G113" i="19"/>
  <c r="G203" i="19"/>
  <c r="I59" i="19"/>
  <c r="G37" i="19"/>
  <c r="I120" i="19"/>
  <c r="G204" i="19"/>
  <c r="G49" i="19"/>
  <c r="G271" i="19"/>
  <c r="G6" i="19"/>
  <c r="I241" i="19"/>
  <c r="I251" i="19"/>
  <c r="I176" i="19"/>
  <c r="I134" i="19"/>
  <c r="I152" i="19"/>
  <c r="I118" i="19"/>
  <c r="I125" i="19"/>
  <c r="I45" i="19"/>
  <c r="G186" i="19"/>
  <c r="I199" i="19"/>
  <c r="G39" i="19"/>
  <c r="G244" i="19"/>
  <c r="I27" i="19"/>
  <c r="I88" i="19"/>
  <c r="G102" i="19"/>
  <c r="G276" i="19"/>
  <c r="I16" i="19"/>
  <c r="G255" i="19"/>
  <c r="G80" i="19"/>
  <c r="I89" i="19"/>
  <c r="I104" i="19"/>
  <c r="G96" i="19"/>
  <c r="I43" i="19"/>
  <c r="G88" i="19"/>
  <c r="G156" i="19"/>
  <c r="G141" i="19"/>
  <c r="G200" i="19"/>
  <c r="G165" i="19"/>
  <c r="G30" i="19"/>
  <c r="G262" i="19"/>
  <c r="I4" i="19"/>
  <c r="G116" i="19"/>
  <c r="G137" i="19"/>
  <c r="I244" i="19"/>
  <c r="I132" i="19"/>
  <c r="G120" i="19"/>
  <c r="G5" i="19"/>
  <c r="G249" i="19"/>
  <c r="G79" i="19"/>
  <c r="I208" i="19"/>
  <c r="G2" i="19"/>
  <c r="I215" i="19"/>
  <c r="I97" i="19"/>
  <c r="I116" i="19"/>
  <c r="I189" i="19"/>
  <c r="G56" i="19"/>
  <c r="G228" i="19"/>
  <c r="G33" i="19"/>
  <c r="G185" i="19"/>
  <c r="I80" i="19"/>
  <c r="G258" i="19"/>
  <c r="I102" i="19"/>
  <c r="G52" i="19"/>
  <c r="G67" i="19"/>
  <c r="G145" i="19"/>
  <c r="I264" i="19"/>
  <c r="G157" i="19"/>
  <c r="I9" i="19"/>
  <c r="I234" i="19"/>
  <c r="G133" i="19"/>
  <c r="G184" i="19"/>
  <c r="G87" i="19"/>
  <c r="G153" i="19"/>
  <c r="G20" i="19"/>
  <c r="I23" i="19"/>
  <c r="G50" i="19"/>
  <c r="G190" i="19"/>
  <c r="G13" i="19"/>
  <c r="G278" i="19"/>
  <c r="I58" i="19"/>
  <c r="G105" i="19"/>
  <c r="I112" i="19"/>
  <c r="G22" i="19"/>
  <c r="I265" i="19"/>
  <c r="G99" i="19"/>
  <c r="G40" i="19"/>
  <c r="G164" i="19"/>
  <c r="G211" i="19"/>
  <c r="G83" i="19"/>
  <c r="G154" i="19"/>
  <c r="I74" i="19"/>
  <c r="G54" i="19"/>
  <c r="G68" i="19"/>
  <c r="I272" i="19"/>
  <c r="I266" i="19"/>
  <c r="I29" i="19"/>
  <c r="I47" i="19"/>
  <c r="G84" i="19"/>
  <c r="I130" i="19"/>
  <c r="G28" i="19"/>
  <c r="G189" i="19"/>
  <c r="G238" i="19"/>
  <c r="G55" i="19"/>
  <c r="I73" i="19"/>
  <c r="I151" i="19"/>
  <c r="G265" i="19"/>
  <c r="G178" i="19"/>
  <c r="G57" i="19"/>
  <c r="G81" i="19"/>
  <c r="G42" i="19"/>
  <c r="G51" i="19"/>
  <c r="G146" i="19"/>
  <c r="G31" i="19"/>
  <c r="I49" i="19"/>
  <c r="G198" i="19"/>
  <c r="I257" i="19"/>
  <c r="G233" i="19"/>
  <c r="I214" i="19"/>
  <c r="G47" i="19"/>
  <c r="I232" i="19"/>
  <c r="G16" i="19"/>
  <c r="I160" i="19"/>
  <c r="I87" i="19"/>
  <c r="G107" i="19"/>
  <c r="G140" i="19"/>
  <c r="G240" i="19"/>
  <c r="I157" i="19"/>
  <c r="I50" i="19"/>
  <c r="G222" i="19"/>
  <c r="I106" i="19"/>
  <c r="G196" i="19"/>
  <c r="G220" i="19"/>
  <c r="G161" i="19"/>
  <c r="G169" i="19"/>
  <c r="G134" i="19"/>
  <c r="I161" i="19"/>
  <c r="G44" i="19"/>
  <c r="I185" i="19"/>
  <c r="G62" i="19"/>
  <c r="I129" i="19"/>
  <c r="G76" i="19"/>
  <c r="I248" i="19"/>
  <c r="G17" i="19"/>
  <c r="I136" i="19"/>
  <c r="I255" i="19"/>
  <c r="G75" i="19"/>
  <c r="G73" i="19"/>
  <c r="G104" i="19"/>
  <c r="G147" i="19"/>
  <c r="I207" i="19"/>
  <c r="G26" i="19"/>
  <c r="I36" i="19"/>
  <c r="G215" i="19"/>
  <c r="G41" i="19"/>
  <c r="G239" i="19"/>
  <c r="I122" i="19"/>
  <c r="G214" i="19"/>
  <c r="G9" i="19"/>
  <c r="G126" i="19"/>
  <c r="G264" i="19"/>
  <c r="G235" i="19"/>
  <c r="G221" i="19"/>
  <c r="G100" i="19"/>
  <c r="G223" i="19"/>
  <c r="I209" i="19"/>
  <c r="G246" i="19"/>
  <c r="G19" i="19"/>
  <c r="G181" i="19"/>
  <c r="I233" i="19"/>
  <c r="I271" i="19"/>
  <c r="G125" i="19"/>
  <c r="I63" i="19"/>
  <c r="I178" i="19"/>
  <c r="I216" i="19"/>
  <c r="G194" i="19"/>
  <c r="I198" i="19"/>
  <c r="I240" i="19"/>
  <c r="G171" i="19"/>
  <c r="I123" i="19"/>
  <c r="G78" i="19"/>
  <c r="G273" i="19"/>
  <c r="G151" i="19"/>
  <c r="I100" i="19"/>
  <c r="I193" i="19"/>
  <c r="G159" i="19"/>
  <c r="G179" i="19"/>
  <c r="G69" i="19"/>
  <c r="G166" i="19"/>
  <c r="G21" i="19"/>
  <c r="I24" i="19"/>
  <c r="G45" i="19"/>
  <c r="G111" i="19"/>
  <c r="I6" i="19"/>
  <c r="I48" i="19"/>
  <c r="G10" i="19"/>
  <c r="I180" i="19"/>
  <c r="I225" i="19"/>
  <c r="G236" i="19"/>
  <c r="G34" i="19"/>
  <c r="I278" i="19"/>
  <c r="I31" i="19"/>
  <c r="I13" i="19"/>
  <c r="I55" i="19"/>
  <c r="G64" i="19"/>
  <c r="I166" i="19"/>
  <c r="G224" i="19"/>
  <c r="G112" i="19"/>
  <c r="I103" i="19"/>
  <c r="I182" i="19"/>
  <c r="I71" i="19"/>
  <c r="G43" i="19"/>
  <c r="G136" i="19"/>
  <c r="G269" i="19"/>
  <c r="I253" i="19"/>
  <c r="I109" i="19"/>
  <c r="G138" i="19"/>
  <c r="I247" i="19"/>
  <c r="I205" i="19"/>
  <c r="G173" i="19"/>
  <c r="I91" i="19"/>
  <c r="G48" i="19"/>
  <c r="I256" i="19"/>
  <c r="G162" i="19"/>
  <c r="I184" i="19"/>
  <c r="I65" i="19"/>
  <c r="I164" i="19"/>
  <c r="I111" i="19"/>
  <c r="I219" i="19"/>
  <c r="G101" i="19"/>
  <c r="G260" i="19"/>
  <c r="I86" i="19"/>
  <c r="I128" i="19"/>
  <c r="I148" i="19"/>
  <c r="G256" i="19"/>
  <c r="I2" i="19"/>
  <c r="I217" i="19"/>
  <c r="G213" i="19"/>
  <c r="I40" i="19"/>
  <c r="I93" i="19"/>
  <c r="I135" i="19"/>
  <c r="G250" i="19"/>
  <c r="G123" i="19"/>
  <c r="I155" i="19"/>
  <c r="G158" i="19"/>
  <c r="I187" i="19"/>
  <c r="I260" i="19"/>
  <c r="G12" i="19"/>
  <c r="G131" i="19"/>
  <c r="I228" i="19"/>
  <c r="G176" i="19"/>
  <c r="G170" i="19"/>
  <c r="I235" i="19"/>
  <c r="G199" i="19"/>
  <c r="G143" i="19"/>
  <c r="G144" i="19"/>
  <c r="I230" i="19"/>
  <c r="G254" i="19"/>
  <c r="I7" i="19"/>
  <c r="G27" i="19"/>
  <c r="G106" i="19"/>
  <c r="G3" i="19"/>
  <c r="G90" i="19"/>
  <c r="G63" i="19"/>
  <c r="G160" i="19"/>
  <c r="I226" i="19"/>
  <c r="G268" i="19"/>
  <c r="G206" i="19"/>
  <c r="I191" i="19"/>
  <c r="I72" i="19"/>
  <c r="I34" i="19"/>
  <c r="G118" i="19"/>
  <c r="I10" i="19"/>
  <c r="I171" i="19"/>
  <c r="G267" i="19"/>
  <c r="G74" i="19"/>
  <c r="G251" i="19"/>
  <c r="I218" i="19"/>
  <c r="G11" i="19"/>
  <c r="I113" i="19"/>
  <c r="G193" i="19"/>
  <c r="I196" i="19"/>
  <c r="G197" i="19"/>
  <c r="G277" i="19"/>
  <c r="G232" i="19"/>
  <c r="G229" i="19"/>
  <c r="G89" i="19"/>
  <c r="G242" i="19"/>
  <c r="G227" i="19"/>
  <c r="I98" i="19"/>
  <c r="G130" i="19"/>
  <c r="I18" i="19"/>
  <c r="G93" i="19"/>
  <c r="G172" i="19"/>
  <c r="I57" i="19"/>
  <c r="I119" i="19"/>
  <c r="G266" i="19"/>
  <c r="I38" i="19"/>
  <c r="G191" i="19"/>
  <c r="G29" i="19"/>
  <c r="G15" i="19"/>
  <c r="I64" i="19"/>
  <c r="G122" i="19"/>
  <c r="G128" i="19"/>
  <c r="I276" i="19"/>
  <c r="G95" i="19"/>
  <c r="I177" i="19"/>
  <c r="G46" i="19"/>
  <c r="G25" i="19"/>
  <c r="G175" i="19"/>
  <c r="I138" i="19"/>
  <c r="I200" i="19"/>
  <c r="I145" i="19"/>
  <c r="I221" i="19"/>
  <c r="G274" i="19"/>
  <c r="G177" i="19"/>
  <c r="I61" i="19"/>
  <c r="I231" i="19"/>
  <c r="I33" i="19"/>
  <c r="I95" i="19"/>
  <c r="I77" i="19"/>
  <c r="I144" i="19"/>
  <c r="I32" i="19"/>
  <c r="G272" i="19"/>
  <c r="G247" i="19"/>
  <c r="I22" i="19"/>
  <c r="I84" i="19"/>
  <c r="I202" i="19"/>
  <c r="I56" i="19"/>
  <c r="I263" i="19"/>
  <c r="G201" i="19"/>
  <c r="G70" i="19"/>
  <c r="G114" i="19"/>
  <c r="I162" i="19"/>
  <c r="G218" i="19"/>
  <c r="G226" i="19"/>
  <c r="G60" i="19"/>
  <c r="G275" i="19"/>
  <c r="I169" i="19"/>
  <c r="G110" i="19"/>
  <c r="G234" i="19"/>
  <c r="G97" i="19"/>
  <c r="I270" i="19"/>
  <c r="I83" i="19"/>
  <c r="I99" i="19"/>
  <c r="I172" i="19"/>
  <c r="G225" i="19"/>
  <c r="G180" i="19"/>
  <c r="G261" i="19"/>
  <c r="I239" i="19"/>
  <c r="G207" i="19"/>
  <c r="I139" i="19"/>
  <c r="I267" i="19"/>
  <c r="I252" i="19"/>
  <c r="I35" i="19"/>
  <c r="I150" i="19"/>
  <c r="G94" i="19"/>
  <c r="I165" i="19"/>
  <c r="I201" i="19"/>
  <c r="I274" i="19"/>
  <c r="I262" i="19"/>
  <c r="G82" i="19"/>
  <c r="I154" i="19"/>
  <c r="I249" i="19"/>
  <c r="G71" i="19"/>
  <c r="I75" i="19"/>
  <c r="G241" i="19"/>
  <c r="I279" i="19"/>
  <c r="G209" i="19"/>
  <c r="I246" i="19"/>
  <c r="I203" i="19"/>
  <c r="G202" i="19"/>
  <c r="I183" i="19"/>
  <c r="G103" i="19"/>
  <c r="I159" i="19"/>
  <c r="I258" i="19"/>
  <c r="I114" i="19"/>
  <c r="G8" i="19"/>
  <c r="I194" i="19"/>
  <c r="I224" i="19"/>
  <c r="I158" i="19"/>
  <c r="G23" i="19"/>
  <c r="G259" i="19"/>
  <c r="I30" i="19"/>
  <c r="I211" i="19"/>
  <c r="I78" i="19"/>
  <c r="G187" i="19"/>
  <c r="G129" i="19"/>
  <c r="I110" i="19"/>
  <c r="I220" i="19"/>
  <c r="I153" i="19"/>
  <c r="G231" i="19"/>
  <c r="G61" i="19"/>
  <c r="G182" i="19"/>
  <c r="I107" i="19"/>
  <c r="I245" i="19"/>
  <c r="I149" i="19"/>
  <c r="I210" i="19"/>
  <c r="G279" i="19"/>
  <c r="I62" i="19"/>
  <c r="I212" i="19"/>
  <c r="I146" i="19"/>
  <c r="I273" i="19"/>
  <c r="G192" i="19"/>
  <c r="G217" i="19"/>
  <c r="I173" i="19"/>
  <c r="I96" i="19"/>
  <c r="I147" i="19"/>
  <c r="I70" i="19"/>
  <c r="G168" i="19"/>
  <c r="G245" i="19"/>
  <c r="G86" i="19"/>
  <c r="G132" i="19"/>
  <c r="G38" i="19"/>
  <c r="I105" i="19"/>
  <c r="G150" i="19"/>
  <c r="I79" i="19"/>
  <c r="G188" i="19"/>
  <c r="I26" i="19"/>
  <c r="G85" i="19"/>
  <c r="G72" i="19"/>
  <c r="G210" i="19"/>
  <c r="G183" i="19"/>
  <c r="I141" i="19"/>
  <c r="I121" i="19"/>
  <c r="G98" i="19"/>
  <c r="G18" i="19"/>
  <c r="G115" i="19"/>
  <c r="I186" i="19"/>
  <c r="G36" i="19"/>
  <c r="G121" i="19"/>
  <c r="I108" i="19"/>
  <c r="G270" i="19"/>
  <c r="I60" i="19"/>
  <c r="G35" i="19"/>
  <c r="I54" i="19"/>
  <c r="G155" i="19"/>
  <c r="I82" i="19"/>
  <c r="I101" i="19"/>
  <c r="I68" i="19"/>
  <c r="G77" i="19"/>
  <c r="I163" i="19"/>
  <c r="I243" i="19"/>
  <c r="I181" i="19"/>
  <c r="I19" i="19"/>
  <c r="I254" i="19"/>
  <c r="I37" i="19"/>
  <c r="G117" i="19"/>
  <c r="G59" i="19"/>
  <c r="I227" i="19"/>
  <c r="I137" i="19"/>
  <c r="G32" i="19"/>
  <c r="I238" i="19"/>
  <c r="I204" i="19"/>
  <c r="I175" i="19"/>
  <c r="I15" i="19"/>
  <c r="G219" i="19"/>
  <c r="G149" i="19"/>
  <c r="I269" i="19"/>
  <c r="I66" i="19"/>
  <c r="G163" i="19"/>
  <c r="G124" i="19"/>
  <c r="G253" i="19"/>
  <c r="G174" i="19"/>
  <c r="G148" i="19"/>
  <c r="G205" i="19"/>
  <c r="I237" i="19"/>
  <c r="G237" i="19"/>
  <c r="I168" i="19"/>
  <c r="G230" i="19"/>
  <c r="I250" i="19"/>
  <c r="G216" i="19"/>
  <c r="I41" i="19"/>
  <c r="I195" i="19"/>
  <c r="I190" i="19"/>
  <c r="I140" i="19"/>
  <c r="G195" i="19"/>
  <c r="I28" i="19"/>
  <c r="G24" i="19"/>
  <c r="G139" i="19"/>
  <c r="G248" i="19"/>
  <c r="I259" i="19"/>
  <c r="I51" i="19"/>
  <c r="I222" i="19"/>
  <c r="G7" i="19"/>
  <c r="I12" i="19"/>
  <c r="I167" i="19"/>
  <c r="I170" i="19"/>
  <c r="I261" i="19"/>
  <c r="I229" i="19"/>
  <c r="G53" i="19"/>
  <c r="G92" i="19"/>
  <c r="I127" i="19"/>
  <c r="I14" i="19"/>
  <c r="G263" i="19"/>
  <c r="G119" i="19"/>
  <c r="I242" i="19"/>
  <c r="G252" i="19"/>
  <c r="G66" i="19"/>
  <c r="G91" i="19"/>
  <c r="I90" i="19"/>
  <c r="G4" i="19"/>
  <c r="I81" i="19"/>
  <c r="G58" i="19"/>
  <c r="I20" i="19"/>
  <c r="I143" i="19"/>
  <c r="G167" i="19"/>
  <c r="I17" i="19"/>
  <c r="G208" i="19"/>
  <c r="G127" i="19"/>
  <c r="G108" i="19"/>
  <c r="G243" i="19"/>
  <c r="G109" i="19"/>
  <c r="I42" i="19"/>
  <c r="G135" i="19"/>
  <c r="I156" i="19"/>
  <c r="I268" i="19"/>
  <c r="I236" i="19"/>
  <c r="G65" i="19"/>
  <c r="I8" i="19"/>
  <c r="I192" i="19"/>
  <c r="G257" i="19"/>
  <c r="G14" i="19"/>
  <c r="I39" i="19"/>
  <c r="I188" i="19"/>
  <c r="I124" i="19"/>
  <c r="I21" i="19"/>
  <c r="I115" i="19"/>
  <c r="I46" i="19"/>
  <c r="I133" i="19"/>
  <c r="I53" i="19"/>
  <c r="I275" i="19"/>
  <c r="I197" i="19"/>
  <c r="I44" i="19"/>
  <c r="I179" i="19"/>
  <c r="I213" i="19"/>
  <c r="I142" i="19"/>
  <c r="I11" i="19"/>
  <c r="I126" i="19"/>
  <c r="I174" i="19"/>
  <c r="I76" i="19"/>
  <c r="I131" i="19"/>
  <c r="I206" i="19"/>
  <c r="I69" i="19"/>
  <c r="G142" i="19"/>
  <c r="I25" i="19"/>
  <c r="G212" i="19"/>
  <c r="I67" i="19"/>
  <c r="I92" i="19"/>
  <c r="I277" i="19"/>
  <c r="I3" i="19"/>
  <c r="I5" i="19"/>
  <c r="I117" i="19"/>
  <c r="I94" i="19"/>
  <c r="I85" i="19"/>
  <c r="J6" i="3"/>
  <c r="I6" i="3"/>
  <c r="Z237" i="19"/>
  <c r="Z158" i="19"/>
  <c r="AA195" i="19"/>
  <c r="R195" i="19" s="1"/>
  <c r="Y102" i="19"/>
  <c r="AA170" i="19"/>
  <c r="R170" i="19" s="1"/>
  <c r="AA55" i="19"/>
  <c r="R55" i="19" s="1"/>
  <c r="AA218" i="19"/>
  <c r="R218" i="19" s="1"/>
  <c r="Z246" i="19"/>
  <c r="Y273" i="19"/>
  <c r="Y156" i="19"/>
  <c r="AA19" i="19"/>
  <c r="R19" i="19" s="1"/>
  <c r="AA263" i="19"/>
  <c r="R263" i="19" s="1"/>
  <c r="AA116" i="19"/>
  <c r="R116" i="19" s="1"/>
  <c r="AA111" i="19"/>
  <c r="R111" i="19" s="1"/>
  <c r="Y34" i="19"/>
  <c r="Z231" i="19"/>
  <c r="AA147" i="19"/>
  <c r="R147" i="19" s="1"/>
  <c r="AA237" i="19"/>
  <c r="R237" i="19" s="1"/>
  <c r="AA57" i="19"/>
  <c r="R57" i="19" s="1"/>
  <c r="Y33" i="19"/>
  <c r="Y144" i="19"/>
  <c r="Y193" i="19"/>
  <c r="Z223" i="19"/>
  <c r="Y76" i="19"/>
  <c r="AA89" i="19"/>
  <c r="R89" i="19" s="1"/>
  <c r="Z28" i="19"/>
  <c r="Y276" i="19"/>
  <c r="Y19" i="19"/>
  <c r="AA173" i="19"/>
  <c r="R173" i="19" s="1"/>
  <c r="AA192" i="19"/>
  <c r="R192" i="19" s="1"/>
  <c r="Y48" i="19"/>
  <c r="Y253" i="19"/>
  <c r="Y2" i="19"/>
  <c r="Y181" i="19"/>
  <c r="Z199" i="19"/>
  <c r="Y63" i="19"/>
  <c r="AA47" i="19"/>
  <c r="R47" i="19" s="1"/>
  <c r="AA204" i="19"/>
  <c r="R204" i="19" s="1"/>
  <c r="Z117" i="19"/>
  <c r="Y18" i="19"/>
  <c r="Y69" i="19"/>
  <c r="AA63" i="19"/>
  <c r="R63" i="19" s="1"/>
  <c r="AA42" i="19"/>
  <c r="R42" i="19" s="1"/>
  <c r="AA37" i="19"/>
  <c r="R37" i="19" s="1"/>
  <c r="Y109" i="19"/>
  <c r="Y35" i="19"/>
  <c r="AA135" i="19"/>
  <c r="R135" i="19" s="1"/>
  <c r="Z3" i="19"/>
  <c r="AA113" i="19"/>
  <c r="R113" i="19" s="1"/>
  <c r="Z118" i="19"/>
  <c r="Z113" i="19"/>
  <c r="Z258" i="19"/>
  <c r="Y71" i="19"/>
  <c r="Z232" i="19"/>
  <c r="Z35" i="19"/>
  <c r="Y95" i="19"/>
  <c r="Z207" i="19"/>
  <c r="Y104" i="19"/>
  <c r="Z279" i="19"/>
  <c r="Z90" i="19"/>
  <c r="Z213" i="19"/>
  <c r="AA9" i="19"/>
  <c r="R9" i="19" s="1"/>
  <c r="Y67" i="19"/>
  <c r="Z131" i="19"/>
  <c r="Y167" i="19"/>
  <c r="Y180" i="19"/>
  <c r="AA266" i="19"/>
  <c r="R266" i="19" s="1"/>
  <c r="Z262" i="19"/>
  <c r="Z257" i="19"/>
  <c r="Z250" i="19"/>
  <c r="Y22" i="19"/>
  <c r="Y241" i="19"/>
  <c r="Y124" i="19"/>
  <c r="Y227" i="19"/>
  <c r="Y205" i="19"/>
  <c r="Z195" i="19"/>
  <c r="Z263" i="19"/>
  <c r="Y213" i="19"/>
  <c r="Y66" i="19"/>
  <c r="Y14" i="19"/>
  <c r="Z23" i="19"/>
  <c r="Z218" i="19"/>
  <c r="AA137" i="19"/>
  <c r="R137" i="19" s="1"/>
  <c r="Z32" i="19"/>
  <c r="Y83" i="19"/>
  <c r="AA22" i="19"/>
  <c r="R22" i="19" s="1"/>
  <c r="AA230" i="19"/>
  <c r="R230" i="19" s="1"/>
  <c r="Z148" i="19"/>
  <c r="Y207" i="19"/>
  <c r="AA216" i="19"/>
  <c r="R216" i="19" s="1"/>
  <c r="AA131" i="19"/>
  <c r="R131" i="19" s="1"/>
  <c r="Y212" i="19"/>
  <c r="Y15" i="19"/>
  <c r="Y131" i="19"/>
  <c r="Z178" i="19"/>
  <c r="Z97" i="19"/>
  <c r="Z102" i="19"/>
  <c r="AA97" i="19"/>
  <c r="R97" i="19" s="1"/>
  <c r="Y142" i="19"/>
  <c r="Y89" i="19"/>
  <c r="Z240" i="19"/>
  <c r="Z179" i="19"/>
  <c r="Z245" i="19"/>
  <c r="Y200" i="19"/>
  <c r="Y38" i="19"/>
  <c r="Y143" i="19"/>
  <c r="Y188" i="19"/>
  <c r="Y13" i="19"/>
  <c r="Y190" i="19"/>
  <c r="Z41" i="19"/>
  <c r="AA79" i="19"/>
  <c r="R79" i="19" s="1"/>
  <c r="Y270" i="19"/>
  <c r="Y255" i="19"/>
  <c r="Y94" i="19"/>
  <c r="Y257" i="19"/>
  <c r="Y140" i="19"/>
  <c r="Z33" i="19"/>
  <c r="Z38" i="19"/>
  <c r="AA157" i="19"/>
  <c r="R157" i="19" s="1"/>
  <c r="AA33" i="19"/>
  <c r="R33" i="19" s="1"/>
  <c r="Y153" i="19"/>
  <c r="Y75" i="19"/>
  <c r="Z188" i="19"/>
  <c r="AA142" i="19"/>
  <c r="R142" i="19" s="1"/>
  <c r="AA188" i="19"/>
  <c r="R188" i="19" s="1"/>
  <c r="AA120" i="19"/>
  <c r="R120" i="19" s="1"/>
  <c r="Z31" i="19"/>
  <c r="Y97" i="19"/>
  <c r="Y218" i="19"/>
  <c r="Y199" i="19"/>
  <c r="Z168" i="19"/>
  <c r="Z175" i="19"/>
  <c r="Z141" i="19"/>
  <c r="Z254" i="19"/>
  <c r="Z265" i="19"/>
  <c r="Y91" i="19"/>
  <c r="AA255" i="19"/>
  <c r="R255" i="19" s="1"/>
  <c r="Y235" i="19"/>
  <c r="AA8" i="19"/>
  <c r="R8" i="19" s="1"/>
  <c r="Z92" i="19"/>
  <c r="AA238" i="19"/>
  <c r="R238" i="19" s="1"/>
  <c r="Z236" i="19"/>
  <c r="AA214" i="19"/>
  <c r="R214" i="19" s="1"/>
  <c r="AA190" i="19"/>
  <c r="R190" i="19" s="1"/>
  <c r="Z212" i="19"/>
  <c r="Y127" i="19"/>
  <c r="Y243" i="19"/>
  <c r="AA53" i="19"/>
  <c r="R53" i="19" s="1"/>
  <c r="AA225" i="19"/>
  <c r="R225" i="19" s="1"/>
  <c r="Z100" i="19"/>
  <c r="AA54" i="19"/>
  <c r="R54" i="19" s="1"/>
  <c r="AA126" i="19"/>
  <c r="R126" i="19" s="1"/>
  <c r="Z180" i="19"/>
  <c r="AA168" i="19"/>
  <c r="R168" i="19" s="1"/>
  <c r="Y267" i="19"/>
  <c r="Y249" i="19"/>
  <c r="Y138" i="19"/>
  <c r="Z235" i="19"/>
  <c r="AA154" i="19"/>
  <c r="R154" i="19" s="1"/>
  <c r="Y80" i="19"/>
  <c r="AA88" i="19"/>
  <c r="R88" i="19" s="1"/>
  <c r="Z109" i="19"/>
  <c r="Z169" i="19"/>
  <c r="AA74" i="19"/>
  <c r="R74" i="19" s="1"/>
  <c r="Y247" i="19"/>
  <c r="Z53" i="19"/>
  <c r="Y278" i="19"/>
  <c r="AA125" i="19"/>
  <c r="R125" i="19" s="1"/>
  <c r="Z78" i="19"/>
  <c r="Y132" i="19"/>
  <c r="Z94" i="19"/>
  <c r="Z47" i="19"/>
  <c r="AA193" i="19"/>
  <c r="R193" i="19" s="1"/>
  <c r="AA160" i="19"/>
  <c r="R160" i="19" s="1"/>
  <c r="Y125" i="19"/>
  <c r="Z8" i="19"/>
  <c r="Z203" i="19"/>
  <c r="Y53" i="19"/>
  <c r="AA178" i="19"/>
  <c r="R178" i="19" s="1"/>
  <c r="AA234" i="19"/>
  <c r="R234" i="19" s="1"/>
  <c r="AA254" i="19"/>
  <c r="R254" i="19" s="1"/>
  <c r="Y136" i="19"/>
  <c r="Z271" i="19"/>
  <c r="Z185" i="19"/>
  <c r="Z174" i="19"/>
  <c r="Z98" i="19"/>
  <c r="Z22" i="19"/>
  <c r="Z192" i="19"/>
  <c r="Y41" i="19"/>
  <c r="AA243" i="19"/>
  <c r="R243" i="19" s="1"/>
  <c r="AA7" i="19"/>
  <c r="R7" i="19" s="1"/>
  <c r="AA66" i="19"/>
  <c r="R66" i="19" s="1"/>
  <c r="Y92" i="19"/>
  <c r="Z255" i="19"/>
  <c r="Y209" i="19"/>
  <c r="AA41" i="19"/>
  <c r="R41" i="19" s="1"/>
  <c r="AA44" i="19"/>
  <c r="R44" i="19" s="1"/>
  <c r="AA174" i="19"/>
  <c r="R174" i="19" s="1"/>
  <c r="Z204" i="19"/>
  <c r="Z14" i="19"/>
  <c r="Z25" i="19"/>
  <c r="AA273" i="19"/>
  <c r="R273" i="19" s="1"/>
  <c r="Z34" i="19"/>
  <c r="Z123" i="19"/>
  <c r="Y244" i="19"/>
  <c r="AA150" i="19"/>
  <c r="R150" i="19" s="1"/>
  <c r="AA62" i="19"/>
  <c r="R62" i="19" s="1"/>
  <c r="Z276" i="19"/>
  <c r="Y31" i="19"/>
  <c r="AA256" i="19"/>
  <c r="R256" i="19" s="1"/>
  <c r="Z18" i="19"/>
  <c r="AA11" i="19"/>
  <c r="R11" i="19" s="1"/>
  <c r="AA219" i="19"/>
  <c r="R219" i="19" s="1"/>
  <c r="Y30" i="19"/>
  <c r="AA144" i="19"/>
  <c r="R144" i="19" s="1"/>
  <c r="AA77" i="19"/>
  <c r="R77" i="19" s="1"/>
  <c r="AA187" i="19"/>
  <c r="R187" i="19" s="1"/>
  <c r="Y101" i="19"/>
  <c r="Z39" i="19"/>
  <c r="Y230" i="19"/>
  <c r="AA143" i="19"/>
  <c r="R143" i="19" s="1"/>
  <c r="AA23" i="19"/>
  <c r="R23" i="19" s="1"/>
  <c r="AA180" i="19"/>
  <c r="R180" i="19" s="1"/>
  <c r="Z273" i="19"/>
  <c r="Y236" i="19"/>
  <c r="AA275" i="19"/>
  <c r="R275" i="19" s="1"/>
  <c r="Y116" i="19"/>
  <c r="Z9" i="19"/>
  <c r="AA205" i="19"/>
  <c r="R205" i="19" s="1"/>
  <c r="Z70" i="19"/>
  <c r="Z65" i="19"/>
  <c r="Z146" i="19"/>
  <c r="AA261" i="19"/>
  <c r="R261" i="19" s="1"/>
  <c r="Z147" i="19"/>
  <c r="Y5" i="19"/>
  <c r="AA16" i="19"/>
  <c r="R16" i="19" s="1"/>
  <c r="AA276" i="19"/>
  <c r="R276" i="19" s="1"/>
  <c r="AA165" i="19"/>
  <c r="R165" i="19" s="1"/>
  <c r="Z215" i="19"/>
  <c r="Y72" i="19"/>
  <c r="Y258" i="19"/>
  <c r="Z268" i="19"/>
  <c r="Y251" i="19"/>
  <c r="Y164" i="19"/>
  <c r="AA70" i="19"/>
  <c r="R70" i="19" s="1"/>
  <c r="Y177" i="19"/>
  <c r="Z191" i="19"/>
  <c r="Y60" i="19"/>
  <c r="Y234" i="19"/>
  <c r="AA271" i="19"/>
  <c r="R271" i="19" s="1"/>
  <c r="AA90" i="19"/>
  <c r="R90" i="19" s="1"/>
  <c r="AA272" i="19"/>
  <c r="R272" i="19" s="1"/>
  <c r="Y165" i="19"/>
  <c r="Z167" i="19"/>
  <c r="Y210" i="19"/>
  <c r="AA101" i="19"/>
  <c r="R101" i="19" s="1"/>
  <c r="AA194" i="19"/>
  <c r="R194" i="19" s="1"/>
  <c r="AA167" i="19"/>
  <c r="R167" i="19" s="1"/>
  <c r="Y117" i="19"/>
  <c r="Z71" i="19"/>
  <c r="AA279" i="19"/>
  <c r="R279" i="19" s="1"/>
  <c r="AA87" i="19"/>
  <c r="R87" i="19" s="1"/>
  <c r="Z164" i="19"/>
  <c r="Z12" i="19"/>
  <c r="Z72" i="19"/>
  <c r="Z121" i="19"/>
  <c r="Z110" i="19"/>
  <c r="Z61" i="19"/>
  <c r="Y120" i="19"/>
  <c r="AA200" i="19"/>
  <c r="R200" i="19" s="1"/>
  <c r="Z37" i="19"/>
  <c r="Y9" i="19"/>
  <c r="Z56" i="19"/>
  <c r="AA84" i="19"/>
  <c r="R84" i="19" s="1"/>
  <c r="Y160" i="19"/>
  <c r="AA112" i="19"/>
  <c r="R112" i="19" s="1"/>
  <c r="AA13" i="19"/>
  <c r="R13" i="19" s="1"/>
  <c r="Z7" i="19"/>
  <c r="Y85" i="19"/>
  <c r="Y266" i="19"/>
  <c r="Y16" i="19"/>
  <c r="AA32" i="19"/>
  <c r="R32" i="19" s="1"/>
  <c r="AA51" i="19"/>
  <c r="R51" i="19" s="1"/>
  <c r="AA242" i="19"/>
  <c r="R242" i="19" s="1"/>
  <c r="Y183" i="19"/>
  <c r="AA244" i="19"/>
  <c r="R244" i="19" s="1"/>
  <c r="Y148" i="19"/>
  <c r="AA191" i="19"/>
  <c r="R191" i="19" s="1"/>
  <c r="Y32" i="19"/>
  <c r="Z241" i="19"/>
  <c r="Y166" i="19"/>
  <c r="AA268" i="19"/>
  <c r="R268" i="19" s="1"/>
  <c r="AA267" i="19"/>
  <c r="R267" i="19" s="1"/>
  <c r="AA108" i="19"/>
  <c r="R108" i="19" s="1"/>
  <c r="Y197" i="19"/>
  <c r="Y191" i="19"/>
  <c r="Y119" i="19"/>
  <c r="Y179" i="19"/>
  <c r="Z243" i="19"/>
  <c r="AA198" i="19"/>
  <c r="R198" i="19" s="1"/>
  <c r="Y250" i="19"/>
  <c r="Y113" i="19"/>
  <c r="Z63" i="19"/>
  <c r="Y77" i="19"/>
  <c r="Z202" i="19"/>
  <c r="AA183" i="19"/>
  <c r="R183" i="19" s="1"/>
  <c r="Y155" i="19"/>
  <c r="AA123" i="19"/>
  <c r="R123" i="19" s="1"/>
  <c r="Z58" i="19"/>
  <c r="Y182" i="19"/>
  <c r="Z27" i="19"/>
  <c r="Y232" i="19"/>
  <c r="Z16" i="19"/>
  <c r="AA75" i="19"/>
  <c r="R75" i="19" s="1"/>
  <c r="AA269" i="19"/>
  <c r="R269" i="19" s="1"/>
  <c r="Z85" i="19"/>
  <c r="Z157" i="19"/>
  <c r="Z206" i="19"/>
  <c r="Z217" i="19"/>
  <c r="AA145" i="19"/>
  <c r="R145" i="19" s="1"/>
  <c r="Z171" i="19"/>
  <c r="Y11" i="19"/>
  <c r="Y256" i="19"/>
  <c r="Y121" i="19"/>
  <c r="AA211" i="19"/>
  <c r="R211" i="19" s="1"/>
  <c r="Y208" i="19"/>
  <c r="AA224" i="19"/>
  <c r="R224" i="19" s="1"/>
  <c r="AA117" i="19"/>
  <c r="R117" i="19" s="1"/>
  <c r="AA257" i="19"/>
  <c r="R257" i="19" s="1"/>
  <c r="Z36" i="19"/>
  <c r="Y274" i="19"/>
  <c r="AA146" i="19"/>
  <c r="R146" i="19" s="1"/>
  <c r="AA80" i="19"/>
  <c r="R80" i="19" s="1"/>
  <c r="AA241" i="19"/>
  <c r="R241" i="19" s="1"/>
  <c r="Z4" i="19"/>
  <c r="AA38" i="19"/>
  <c r="R38" i="19" s="1"/>
  <c r="Y137" i="19"/>
  <c r="AA264" i="19"/>
  <c r="R264" i="19" s="1"/>
  <c r="Z227" i="19"/>
  <c r="Y17" i="19"/>
  <c r="Y58" i="19"/>
  <c r="AA36" i="19"/>
  <c r="R36" i="19" s="1"/>
  <c r="AA6" i="19"/>
  <c r="R6" i="19" s="1"/>
  <c r="AA199" i="19"/>
  <c r="R199" i="19" s="1"/>
  <c r="AA240" i="19"/>
  <c r="R240" i="19" s="1"/>
  <c r="AA229" i="19"/>
  <c r="R229" i="19" s="1"/>
  <c r="Y275" i="19"/>
  <c r="Y203" i="19"/>
  <c r="AA130" i="19"/>
  <c r="R130" i="19" s="1"/>
  <c r="Z60" i="19"/>
  <c r="AA60" i="19"/>
  <c r="R60" i="19" s="1"/>
  <c r="AA56" i="19"/>
  <c r="R56" i="19" s="1"/>
  <c r="Y219" i="19"/>
  <c r="Y118" i="19"/>
  <c r="Z219" i="19"/>
  <c r="Z40" i="19"/>
  <c r="AA208" i="19"/>
  <c r="R208" i="19" s="1"/>
  <c r="AA197" i="19"/>
  <c r="R197" i="19" s="1"/>
  <c r="AA201" i="19"/>
  <c r="R201" i="19" s="1"/>
  <c r="Z108" i="19"/>
  <c r="AA222" i="19"/>
  <c r="R222" i="19" s="1"/>
  <c r="Z260" i="19"/>
  <c r="AA86" i="19"/>
  <c r="R86" i="19" s="1"/>
  <c r="AA274" i="19"/>
  <c r="R274" i="19" s="1"/>
  <c r="Y265" i="19"/>
  <c r="Y170" i="19"/>
  <c r="Y28" i="19"/>
  <c r="Z127" i="19"/>
  <c r="Y145" i="19"/>
  <c r="AA105" i="19"/>
  <c r="R105" i="19" s="1"/>
  <c r="Y122" i="19"/>
  <c r="Y49" i="19"/>
  <c r="Y169" i="19"/>
  <c r="Y128" i="19"/>
  <c r="AA83" i="19"/>
  <c r="R83" i="19" s="1"/>
  <c r="Y252" i="19"/>
  <c r="AA39" i="19"/>
  <c r="R39" i="19" s="1"/>
  <c r="Z119" i="19"/>
  <c r="Y24" i="19"/>
  <c r="Z261" i="19"/>
  <c r="AA251" i="19"/>
  <c r="R251" i="19" s="1"/>
  <c r="AA43" i="19"/>
  <c r="R43" i="19" s="1"/>
  <c r="Z186" i="19"/>
  <c r="Z75" i="19"/>
  <c r="Y37" i="19"/>
  <c r="Z68" i="19"/>
  <c r="AA149" i="19"/>
  <c r="R149" i="19" s="1"/>
  <c r="Z120" i="19"/>
  <c r="Y25" i="19"/>
  <c r="AA67" i="19"/>
  <c r="R67" i="19" s="1"/>
  <c r="AA248" i="19"/>
  <c r="R248" i="19" s="1"/>
  <c r="Z30" i="19"/>
  <c r="Z59" i="19"/>
  <c r="AA31" i="19"/>
  <c r="R31" i="19" s="1"/>
  <c r="AA139" i="19"/>
  <c r="R139" i="19" s="1"/>
  <c r="Z82" i="19"/>
  <c r="Z6" i="19"/>
  <c r="AA93" i="19"/>
  <c r="R93" i="19" s="1"/>
  <c r="Y7" i="19"/>
  <c r="AA17" i="19"/>
  <c r="R17" i="19" s="1"/>
  <c r="Z89" i="19"/>
  <c r="Z29" i="19"/>
  <c r="AA27" i="19"/>
  <c r="R27" i="19" s="1"/>
  <c r="Y187" i="19"/>
  <c r="Z105" i="19"/>
  <c r="Z45" i="19"/>
  <c r="Z205" i="19"/>
  <c r="Y90" i="19"/>
  <c r="AA213" i="19"/>
  <c r="R213" i="19" s="1"/>
  <c r="Y272" i="19"/>
  <c r="Y43" i="19"/>
  <c r="Y216" i="19"/>
  <c r="Z69" i="19"/>
  <c r="Z10" i="19"/>
  <c r="AA171" i="19"/>
  <c r="R171" i="19" s="1"/>
  <c r="Y151" i="19"/>
  <c r="AA226" i="19"/>
  <c r="R226" i="19" s="1"/>
  <c r="AA132" i="19"/>
  <c r="R132" i="19" s="1"/>
  <c r="Z17" i="19"/>
  <c r="Y84" i="19"/>
  <c r="Y79" i="19"/>
  <c r="Y204" i="19"/>
  <c r="Z225" i="19"/>
  <c r="Z230" i="19"/>
  <c r="Z224" i="19"/>
  <c r="Y211" i="19"/>
  <c r="AA102" i="19"/>
  <c r="R102" i="19" s="1"/>
  <c r="Z20" i="19"/>
  <c r="AA152" i="19"/>
  <c r="R152" i="19" s="1"/>
  <c r="AA3" i="19"/>
  <c r="R3" i="19" s="1"/>
  <c r="AA278" i="19"/>
  <c r="R278" i="19" s="1"/>
  <c r="Y261" i="19"/>
  <c r="Y162" i="19"/>
  <c r="AA15" i="19"/>
  <c r="R15" i="19" s="1"/>
  <c r="AA250" i="19"/>
  <c r="R250" i="19" s="1"/>
  <c r="AA26" i="19"/>
  <c r="R26" i="19" s="1"/>
  <c r="AA223" i="19"/>
  <c r="R223" i="19" s="1"/>
  <c r="AA260" i="19"/>
  <c r="R260" i="19" s="1"/>
  <c r="Y126" i="19"/>
  <c r="Y45" i="19"/>
  <c r="Y81" i="19"/>
  <c r="Y186" i="19"/>
  <c r="AA169" i="19"/>
  <c r="R169" i="19" s="1"/>
  <c r="AA159" i="19"/>
  <c r="R159" i="19" s="1"/>
  <c r="AA202" i="19"/>
  <c r="R202" i="19" s="1"/>
  <c r="Y231" i="19"/>
  <c r="Y277" i="19"/>
  <c r="Y194" i="19"/>
  <c r="Y40" i="19"/>
  <c r="Z151" i="19"/>
  <c r="AA231" i="19"/>
  <c r="R231" i="19" s="1"/>
  <c r="Z154" i="19"/>
  <c r="Z277" i="19"/>
  <c r="AA175" i="19"/>
  <c r="R175" i="19" s="1"/>
  <c r="AA20" i="19"/>
  <c r="R20" i="19" s="1"/>
  <c r="AA228" i="19"/>
  <c r="R228" i="19" s="1"/>
  <c r="AA58" i="19"/>
  <c r="R58" i="19" s="1"/>
  <c r="Z136" i="19"/>
  <c r="Y264" i="19"/>
  <c r="Y36" i="19"/>
  <c r="Z57" i="19"/>
  <c r="Z46" i="19"/>
  <c r="Z278" i="19"/>
  <c r="Y73" i="19"/>
  <c r="Y54" i="19"/>
  <c r="AA164" i="19"/>
  <c r="R164" i="19" s="1"/>
  <c r="AA186" i="19"/>
  <c r="R186" i="19" s="1"/>
  <c r="AA247" i="19"/>
  <c r="R247" i="19" s="1"/>
  <c r="Y96" i="19"/>
  <c r="AA48" i="19"/>
  <c r="R48" i="19" s="1"/>
  <c r="Y168" i="19"/>
  <c r="AA203" i="19"/>
  <c r="R203" i="19" s="1"/>
  <c r="Z26" i="19"/>
  <c r="Z149" i="19"/>
  <c r="Z221" i="19"/>
  <c r="Z270" i="19"/>
  <c r="Y214" i="19"/>
  <c r="Z144" i="19"/>
  <c r="Z172" i="19"/>
  <c r="AA110" i="19"/>
  <c r="R110" i="19" s="1"/>
  <c r="Y158" i="19"/>
  <c r="Y98" i="19"/>
  <c r="Y229" i="19"/>
  <c r="Y26" i="19"/>
  <c r="Z19" i="19"/>
  <c r="Z99" i="19"/>
  <c r="AA25" i="19"/>
  <c r="R25" i="19" s="1"/>
  <c r="Y147" i="19"/>
  <c r="Z152" i="19"/>
  <c r="Z88" i="19"/>
  <c r="Z50" i="19"/>
  <c r="AA29" i="19"/>
  <c r="R29" i="19" s="1"/>
  <c r="Y123" i="19"/>
  <c r="Z143" i="19"/>
  <c r="Z112" i="19"/>
  <c r="Y47" i="19"/>
  <c r="Z249" i="19"/>
  <c r="Z238" i="19"/>
  <c r="Z189" i="19"/>
  <c r="Y6" i="19"/>
  <c r="Z200" i="19"/>
  <c r="Y27" i="19"/>
  <c r="Z5" i="19"/>
  <c r="Z44" i="19"/>
  <c r="AA233" i="19"/>
  <c r="R233" i="19" s="1"/>
  <c r="AA30" i="19"/>
  <c r="R30" i="19" s="1"/>
  <c r="Y226" i="19"/>
  <c r="Y103" i="19"/>
  <c r="Y78" i="19"/>
  <c r="AA265" i="19"/>
  <c r="R265" i="19" s="1"/>
  <c r="Y23" i="19"/>
  <c r="Y62" i="19"/>
  <c r="Y29" i="19"/>
  <c r="AA127" i="19"/>
  <c r="R127" i="19" s="1"/>
  <c r="AA106" i="19"/>
  <c r="R106" i="19" s="1"/>
  <c r="AA148" i="19"/>
  <c r="R148" i="19" s="1"/>
  <c r="Y172" i="19"/>
  <c r="Y246" i="19"/>
  <c r="Z275" i="19"/>
  <c r="Y52" i="19"/>
  <c r="Z62" i="19"/>
  <c r="Z73" i="19"/>
  <c r="AA65" i="19"/>
  <c r="R65" i="19" s="1"/>
  <c r="Z134" i="19"/>
  <c r="Z129" i="19"/>
  <c r="Z210" i="19"/>
  <c r="Z122" i="19"/>
  <c r="Z181" i="19"/>
  <c r="Z155" i="19"/>
  <c r="Y248" i="19"/>
  <c r="Z80" i="19"/>
  <c r="Z160" i="19"/>
  <c r="Z216" i="19"/>
  <c r="Y263" i="19"/>
  <c r="AA227" i="19"/>
  <c r="R227" i="19" s="1"/>
  <c r="Z66" i="19"/>
  <c r="AA235" i="19"/>
  <c r="R235" i="19" s="1"/>
  <c r="Z106" i="19"/>
  <c r="Z165" i="19"/>
  <c r="Y50" i="19"/>
  <c r="Z259" i="19"/>
  <c r="Y99" i="19"/>
  <c r="AA28" i="19"/>
  <c r="R28" i="19" s="1"/>
  <c r="Y149" i="19"/>
  <c r="Y221" i="19"/>
  <c r="AA12" i="19"/>
  <c r="R12" i="19" s="1"/>
  <c r="Y225" i="19"/>
  <c r="AA121" i="19"/>
  <c r="R121" i="19" s="1"/>
  <c r="Y112" i="19"/>
  <c r="AA119" i="19"/>
  <c r="R119" i="19" s="1"/>
  <c r="AA122" i="19"/>
  <c r="R122" i="19" s="1"/>
  <c r="AA52" i="19"/>
  <c r="R52" i="19" s="1"/>
  <c r="Z145" i="19"/>
  <c r="Y20" i="19"/>
  <c r="Y259" i="19"/>
  <c r="Z114" i="19"/>
  <c r="AA184" i="19"/>
  <c r="R184" i="19" s="1"/>
  <c r="Z115" i="19"/>
  <c r="Y46" i="19"/>
  <c r="AA45" i="19"/>
  <c r="R45" i="19" s="1"/>
  <c r="AA128" i="19"/>
  <c r="R128" i="19" s="1"/>
  <c r="Y70" i="19"/>
  <c r="AA118" i="19"/>
  <c r="R118" i="19" s="1"/>
  <c r="Z116" i="19"/>
  <c r="Y51" i="19"/>
  <c r="Y86" i="19"/>
  <c r="AA69" i="19"/>
  <c r="R69" i="19" s="1"/>
  <c r="AA109" i="19"/>
  <c r="R109" i="19" s="1"/>
  <c r="AA96" i="19"/>
  <c r="R96" i="19" s="1"/>
  <c r="Y93" i="19"/>
  <c r="Y21" i="19"/>
  <c r="Y224" i="19"/>
  <c r="AA207" i="19"/>
  <c r="R207" i="19" s="1"/>
  <c r="AA212" i="19"/>
  <c r="R212" i="19" s="1"/>
  <c r="Y42" i="19"/>
  <c r="Y240" i="19"/>
  <c r="AA209" i="19"/>
  <c r="R209" i="19" s="1"/>
  <c r="Z11" i="19"/>
  <c r="Z132" i="19"/>
  <c r="AA215" i="19"/>
  <c r="R215" i="19" s="1"/>
  <c r="AA236" i="19"/>
  <c r="R236" i="19" s="1"/>
  <c r="Y133" i="19"/>
  <c r="Z267" i="19"/>
  <c r="AA217" i="19"/>
  <c r="R217" i="19" s="1"/>
  <c r="AA14" i="19"/>
  <c r="R14" i="19" s="1"/>
  <c r="AA124" i="19"/>
  <c r="R124" i="19" s="1"/>
  <c r="AA24" i="19"/>
  <c r="R24" i="19" s="1"/>
  <c r="Z182" i="19"/>
  <c r="AA71" i="19"/>
  <c r="R71" i="19" s="1"/>
  <c r="Y220" i="19"/>
  <c r="Y196" i="19"/>
  <c r="Y39" i="19"/>
  <c r="Z49" i="19"/>
  <c r="AA49" i="19"/>
  <c r="R49" i="19" s="1"/>
  <c r="Y152" i="19"/>
  <c r="Z201" i="19"/>
  <c r="Z77" i="19"/>
  <c r="Z159" i="19"/>
  <c r="AA100" i="19"/>
  <c r="R100" i="19" s="1"/>
  <c r="AA140" i="19"/>
  <c r="R140" i="19" s="1"/>
  <c r="Y107" i="19"/>
  <c r="AA91" i="19"/>
  <c r="R91" i="19" s="1"/>
  <c r="Y141" i="19"/>
  <c r="Z64" i="19"/>
  <c r="Z251" i="19"/>
  <c r="Y242" i="19"/>
  <c r="Y110" i="19"/>
  <c r="Z269" i="19"/>
  <c r="Y159" i="19"/>
  <c r="Y68" i="19"/>
  <c r="AA82" i="19"/>
  <c r="R82" i="19" s="1"/>
  <c r="AA181" i="19"/>
  <c r="R181" i="19" s="1"/>
  <c r="AA158" i="19"/>
  <c r="R158" i="19" s="1"/>
  <c r="Z239" i="19"/>
  <c r="Y223" i="19"/>
  <c r="Z163" i="19"/>
  <c r="Y268" i="19"/>
  <c r="Y3" i="19"/>
  <c r="Z242" i="19"/>
  <c r="Z161" i="19"/>
  <c r="Z166" i="19"/>
  <c r="AA161" i="19"/>
  <c r="R161" i="19" s="1"/>
  <c r="Y202" i="19"/>
  <c r="Z91" i="19"/>
  <c r="AA245" i="19"/>
  <c r="R245" i="19" s="1"/>
  <c r="Y176" i="19"/>
  <c r="Y189" i="19"/>
  <c r="Z67" i="19"/>
  <c r="Z248" i="19"/>
  <c r="Y55" i="19"/>
  <c r="Z125" i="19"/>
  <c r="Y178" i="19"/>
  <c r="Y228" i="19"/>
  <c r="Z244" i="19"/>
  <c r="AA252" i="19"/>
  <c r="R252" i="19" s="1"/>
  <c r="AA246" i="19"/>
  <c r="R246" i="19" s="1"/>
  <c r="Z184" i="19"/>
  <c r="Y215" i="19"/>
  <c r="Y173" i="19"/>
  <c r="Y163" i="19"/>
  <c r="AA153" i="19"/>
  <c r="R153" i="19" s="1"/>
  <c r="Y12" i="19"/>
  <c r="Y129" i="19"/>
  <c r="Y111" i="19"/>
  <c r="Z233" i="19"/>
  <c r="Z173" i="19"/>
  <c r="Z229" i="19"/>
  <c r="Z43" i="19"/>
  <c r="Z274" i="19"/>
  <c r="Z198" i="19"/>
  <c r="Z126" i="19"/>
  <c r="Z214" i="19"/>
  <c r="AA115" i="19"/>
  <c r="R115" i="19" s="1"/>
  <c r="Y8" i="19"/>
  <c r="Z21" i="19"/>
  <c r="AA155" i="19"/>
  <c r="R155" i="19" s="1"/>
  <c r="Y59" i="19"/>
  <c r="Z79" i="19"/>
  <c r="Y57" i="19"/>
  <c r="Y254" i="19"/>
  <c r="Z156" i="19"/>
  <c r="AA133" i="19"/>
  <c r="R133" i="19" s="1"/>
  <c r="Z139" i="19"/>
  <c r="Z234" i="19"/>
  <c r="Z194" i="19"/>
  <c r="Z54" i="19"/>
  <c r="Y74" i="19"/>
  <c r="AA232" i="19"/>
  <c r="R232" i="19" s="1"/>
  <c r="Y271" i="19"/>
  <c r="AA59" i="19"/>
  <c r="R59" i="19" s="1"/>
  <c r="Z220" i="19"/>
  <c r="Z42" i="19"/>
  <c r="AA107" i="19"/>
  <c r="R107" i="19" s="1"/>
  <c r="Z2" i="19"/>
  <c r="AA253" i="19"/>
  <c r="R253" i="19" s="1"/>
  <c r="Z84" i="19"/>
  <c r="AA5" i="19"/>
  <c r="R5" i="19" s="1"/>
  <c r="AA134" i="19"/>
  <c r="R134" i="19" s="1"/>
  <c r="AA40" i="19"/>
  <c r="R40" i="19" s="1"/>
  <c r="Y108" i="19"/>
  <c r="Y237" i="19"/>
  <c r="Z211" i="19"/>
  <c r="AA61" i="19"/>
  <c r="R61" i="19" s="1"/>
  <c r="Z130" i="19"/>
  <c r="Z93" i="19"/>
  <c r="Z142" i="19"/>
  <c r="Z153" i="19"/>
  <c r="AA81" i="19"/>
  <c r="R81" i="19" s="1"/>
  <c r="AA221" i="19"/>
  <c r="R221" i="19" s="1"/>
  <c r="Z86" i="19"/>
  <c r="Z81" i="19"/>
  <c r="Z162" i="19"/>
  <c r="Y61" i="19"/>
  <c r="Y206" i="19"/>
  <c r="AA50" i="19"/>
  <c r="R50" i="19" s="1"/>
  <c r="Y130" i="19"/>
  <c r="Y245" i="19"/>
  <c r="Y175" i="19"/>
  <c r="AA76" i="19"/>
  <c r="R76" i="19" s="1"/>
  <c r="Y100" i="19"/>
  <c r="Z226" i="19"/>
  <c r="Z150" i="19"/>
  <c r="Z51" i="19"/>
  <c r="Y150" i="19"/>
  <c r="Z107" i="19"/>
  <c r="Y106" i="19"/>
  <c r="Y233" i="19"/>
  <c r="Y64" i="19"/>
  <c r="AA18" i="19"/>
  <c r="R18" i="19" s="1"/>
  <c r="Z247" i="19"/>
  <c r="Y88" i="19"/>
  <c r="Z197" i="19"/>
  <c r="Z138" i="19"/>
  <c r="AA10" i="19"/>
  <c r="R10" i="19" s="1"/>
  <c r="Y4" i="19"/>
  <c r="Z208" i="19"/>
  <c r="AA259" i="19"/>
  <c r="R259" i="19" s="1"/>
  <c r="AA114" i="19"/>
  <c r="R114" i="19" s="1"/>
  <c r="AA141" i="19"/>
  <c r="R141" i="19" s="1"/>
  <c r="AA176" i="19"/>
  <c r="R176" i="19" s="1"/>
  <c r="AA151" i="19"/>
  <c r="R151" i="19" s="1"/>
  <c r="Y222" i="19"/>
  <c r="Y201" i="19"/>
  <c r="AA138" i="19"/>
  <c r="R138" i="19" s="1"/>
  <c r="Y134" i="19"/>
  <c r="AA249" i="19"/>
  <c r="R249" i="19" s="1"/>
  <c r="AA21" i="19"/>
  <c r="R21" i="19" s="1"/>
  <c r="Y82" i="19"/>
  <c r="Z187" i="19"/>
  <c r="Z176" i="19"/>
  <c r="AA166" i="19"/>
  <c r="R166" i="19" s="1"/>
  <c r="AA85" i="19"/>
  <c r="R85" i="19" s="1"/>
  <c r="AA34" i="19"/>
  <c r="R34" i="19" s="1"/>
  <c r="Z103" i="19"/>
  <c r="Y146" i="19"/>
  <c r="Z124" i="19"/>
  <c r="Z177" i="19"/>
  <c r="AA177" i="19"/>
  <c r="R177" i="19" s="1"/>
  <c r="Z55" i="19"/>
  <c r="AA258" i="19"/>
  <c r="R258" i="19" s="1"/>
  <c r="Y114" i="19"/>
  <c r="Z133" i="19"/>
  <c r="AA68" i="19"/>
  <c r="R68" i="19" s="1"/>
  <c r="AA185" i="19"/>
  <c r="R185" i="19" s="1"/>
  <c r="Z190" i="19"/>
  <c r="Y161" i="19"/>
  <c r="Y44" i="19"/>
  <c r="Z272" i="19"/>
  <c r="AA99" i="19"/>
  <c r="R99" i="19" s="1"/>
  <c r="Z183" i="19"/>
  <c r="AA196" i="19"/>
  <c r="R196" i="19" s="1"/>
  <c r="Y56" i="19"/>
  <c r="Z101" i="19"/>
  <c r="Y198" i="19"/>
  <c r="Y260" i="19"/>
  <c r="Z135" i="19"/>
  <c r="AA162" i="19"/>
  <c r="R162" i="19" s="1"/>
  <c r="Y262" i="19"/>
  <c r="Z228" i="19"/>
  <c r="AA262" i="19"/>
  <c r="R262" i="19" s="1"/>
  <c r="Z252" i="19"/>
  <c r="AA46" i="19"/>
  <c r="R46" i="19" s="1"/>
  <c r="Z140" i="19"/>
  <c r="AA270" i="19"/>
  <c r="R270" i="19" s="1"/>
  <c r="AA98" i="19"/>
  <c r="R98" i="19" s="1"/>
  <c r="Y238" i="19"/>
  <c r="Y105" i="19"/>
  <c r="Y192" i="19"/>
  <c r="AA239" i="19"/>
  <c r="R239" i="19" s="1"/>
  <c r="Z96" i="19"/>
  <c r="Z24" i="19"/>
  <c r="Y269" i="19"/>
  <c r="Z266" i="19"/>
  <c r="Y171" i="19"/>
  <c r="AA2" i="19"/>
  <c r="R2" i="19" s="1"/>
  <c r="Y174" i="19"/>
  <c r="Z196" i="19"/>
  <c r="AA94" i="19"/>
  <c r="R94" i="19" s="1"/>
  <c r="AA179" i="19"/>
  <c r="R179" i="19" s="1"/>
  <c r="Z111" i="19"/>
  <c r="Z48" i="19"/>
  <c r="Z83" i="19"/>
  <c r="Y154" i="19"/>
  <c r="Y65" i="19"/>
  <c r="AA4" i="19"/>
  <c r="R4" i="19" s="1"/>
  <c r="AA210" i="19"/>
  <c r="R210" i="19" s="1"/>
  <c r="Y139" i="19"/>
  <c r="Y185" i="19"/>
  <c r="Y10" i="19"/>
  <c r="Z95" i="19"/>
  <c r="Z222" i="19"/>
  <c r="Z170" i="19"/>
  <c r="AA220" i="19"/>
  <c r="R220" i="19" s="1"/>
  <c r="AA136" i="19"/>
  <c r="R136" i="19" s="1"/>
  <c r="Y135" i="19"/>
  <c r="Y184" i="19"/>
  <c r="Z193" i="19"/>
  <c r="AA129" i="19"/>
  <c r="R129" i="19" s="1"/>
  <c r="Z137" i="19"/>
  <c r="Z13" i="19"/>
  <c r="Y195" i="19"/>
  <c r="Z209" i="19"/>
  <c r="AA95" i="19"/>
  <c r="R95" i="19" s="1"/>
  <c r="AA163" i="19"/>
  <c r="R163" i="19" s="1"/>
  <c r="Z76" i="19"/>
  <c r="Z253" i="19"/>
  <c r="Z15" i="19"/>
  <c r="Z87" i="19"/>
  <c r="AA73" i="19"/>
  <c r="R73" i="19" s="1"/>
  <c r="Z264" i="19"/>
  <c r="Y239" i="19"/>
  <c r="Z256" i="19"/>
  <c r="Z104" i="19"/>
  <c r="AA78" i="19"/>
  <c r="R78" i="19" s="1"/>
  <c r="AA156" i="19"/>
  <c r="R156" i="19" s="1"/>
  <c r="AA104" i="19"/>
  <c r="R104" i="19" s="1"/>
  <c r="Z52" i="19"/>
  <c r="AA189" i="19"/>
  <c r="R189" i="19" s="1"/>
  <c r="Y279" i="19"/>
  <c r="Y217" i="19"/>
  <c r="AA35" i="19"/>
  <c r="R35" i="19" s="1"/>
  <c r="AA182" i="19"/>
  <c r="R182" i="19" s="1"/>
  <c r="Y115" i="19"/>
  <c r="AA206" i="19"/>
  <c r="R206" i="19" s="1"/>
  <c r="AA92" i="19"/>
  <c r="R92" i="19" s="1"/>
  <c r="AA72" i="19"/>
  <c r="R72" i="19" s="1"/>
  <c r="Y157" i="19"/>
  <c r="Y87" i="19"/>
  <c r="Z128" i="19"/>
  <c r="AA103" i="19"/>
  <c r="R103" i="19" s="1"/>
  <c r="AA172" i="19"/>
  <c r="R172" i="19" s="1"/>
  <c r="Z74" i="19"/>
  <c r="AA64" i="19"/>
  <c r="R64" i="19" s="1"/>
  <c r="AA277" i="19"/>
  <c r="R277" i="19" s="1"/>
  <c r="X274" i="19"/>
  <c r="X41" i="19"/>
  <c r="M113" i="19"/>
  <c r="L249" i="19"/>
  <c r="F156" i="19" a="1"/>
  <c r="F156" i="19" s="1"/>
  <c r="X189" i="19"/>
  <c r="M96" i="19"/>
  <c r="X248" i="19"/>
  <c r="X72" i="19"/>
  <c r="M227" i="19"/>
  <c r="X134" i="19"/>
  <c r="L147" i="19"/>
  <c r="M209" i="19"/>
  <c r="X49" i="19"/>
  <c r="K183" i="19"/>
  <c r="N90" i="19"/>
  <c r="M18" i="19"/>
  <c r="F218" i="19" a="1"/>
  <c r="F218" i="19" s="1"/>
  <c r="F94" i="19" a="1"/>
  <c r="F94" i="19" s="1"/>
  <c r="X242" i="19"/>
  <c r="N56" i="19"/>
  <c r="L22" i="19"/>
  <c r="F71" i="19" a="1"/>
  <c r="F71" i="19" s="1"/>
  <c r="F37" i="19" a="1"/>
  <c r="F37" i="19" s="1"/>
  <c r="F77" i="19" a="1"/>
  <c r="F77" i="19" s="1"/>
  <c r="N232" i="19"/>
  <c r="L139" i="19"/>
  <c r="K194" i="19"/>
  <c r="K101" i="19"/>
  <c r="M56" i="19"/>
  <c r="M182" i="19"/>
  <c r="M275" i="19"/>
  <c r="K230" i="19"/>
  <c r="X168" i="19"/>
  <c r="N48" i="19"/>
  <c r="N144" i="19"/>
  <c r="M237" i="19"/>
  <c r="F101" i="19" a="1"/>
  <c r="F101" i="19" s="1"/>
  <c r="L262" i="19"/>
  <c r="X111" i="19"/>
  <c r="X164" i="19"/>
  <c r="K126" i="19"/>
  <c r="N11" i="19"/>
  <c r="N188" i="19"/>
  <c r="F95" i="19" a="1"/>
  <c r="F95" i="19" s="1"/>
  <c r="M243" i="19"/>
  <c r="M127" i="19"/>
  <c r="X13" i="19"/>
  <c r="F134" i="19" a="1"/>
  <c r="F134" i="19" s="1"/>
  <c r="X28" i="19"/>
  <c r="N103" i="19"/>
  <c r="M251" i="19"/>
  <c r="X158" i="19"/>
  <c r="K270" i="19"/>
  <c r="X119" i="19"/>
  <c r="N32" i="19"/>
  <c r="M82" i="19"/>
  <c r="N175" i="19"/>
  <c r="K213" i="19"/>
  <c r="M136" i="19"/>
  <c r="X229" i="19"/>
  <c r="N139" i="19"/>
  <c r="X38" i="19"/>
  <c r="L101" i="19"/>
  <c r="N5" i="19"/>
  <c r="L36" i="19"/>
  <c r="M70" i="19"/>
  <c r="L218" i="19"/>
  <c r="K125" i="19"/>
  <c r="X226" i="19"/>
  <c r="N250" i="19"/>
  <c r="X157" i="19"/>
  <c r="M14" i="19"/>
  <c r="K220" i="19"/>
  <c r="M77" i="19"/>
  <c r="N170" i="19"/>
  <c r="F263" i="19" a="1"/>
  <c r="F263" i="19" s="1"/>
  <c r="X216" i="19"/>
  <c r="X34" i="19"/>
  <c r="M137" i="19"/>
  <c r="F230" i="19" a="1"/>
  <c r="F230" i="19" s="1"/>
  <c r="X132" i="19"/>
  <c r="L187" i="19"/>
  <c r="X156" i="19"/>
  <c r="L211" i="19"/>
  <c r="X118" i="19"/>
  <c r="M3" i="19"/>
  <c r="F188" i="19" a="1"/>
  <c r="F188" i="19" s="1"/>
  <c r="X255" i="19"/>
  <c r="K69" i="19"/>
  <c r="M204" i="19"/>
  <c r="F242" i="19" a="1"/>
  <c r="F242" i="19" s="1"/>
  <c r="N149" i="19"/>
  <c r="F56" i="19" a="1"/>
  <c r="F56" i="19" s="1"/>
  <c r="F240" i="19" a="1"/>
  <c r="F240" i="19" s="1"/>
  <c r="K274" i="19"/>
  <c r="N126" i="19"/>
  <c r="L10" i="19"/>
  <c r="F47" i="19" a="1"/>
  <c r="F47" i="19" s="1"/>
  <c r="L144" i="19"/>
  <c r="L237" i="19"/>
  <c r="F175" i="19" a="1"/>
  <c r="F175" i="19" s="1"/>
  <c r="N10" i="19"/>
  <c r="F68" i="19" a="1"/>
  <c r="F68" i="19" s="1"/>
  <c r="K246" i="19"/>
  <c r="K94" i="19"/>
  <c r="F187" i="19" a="1"/>
  <c r="F187" i="19" s="1"/>
  <c r="K226" i="19"/>
  <c r="X266" i="19"/>
  <c r="L222" i="19"/>
  <c r="L233" i="19"/>
  <c r="M259" i="19"/>
  <c r="N39" i="19"/>
  <c r="L136" i="19"/>
  <c r="L31" i="19"/>
  <c r="F32" i="19" a="1"/>
  <c r="F32" i="19" s="1"/>
  <c r="N82" i="19"/>
  <c r="X237" i="19"/>
  <c r="F199" i="19" a="1"/>
  <c r="F199" i="19" s="1"/>
  <c r="K18" i="19"/>
  <c r="N171" i="19"/>
  <c r="M264" i="19"/>
  <c r="K148" i="19"/>
  <c r="K28" i="19"/>
  <c r="X188" i="19"/>
  <c r="X180" i="19"/>
  <c r="K86" i="19"/>
  <c r="L235" i="19"/>
  <c r="L15" i="19"/>
  <c r="F88" i="19" a="1"/>
  <c r="F88" i="19" s="1"/>
  <c r="L236" i="19"/>
  <c r="M143" i="19"/>
  <c r="F45" i="19" a="1"/>
  <c r="F45" i="19" s="1"/>
  <c r="X57" i="19"/>
  <c r="F212" i="19" a="1"/>
  <c r="F212" i="19" s="1"/>
  <c r="N267" i="19"/>
  <c r="M174" i="19"/>
  <c r="M74" i="19"/>
  <c r="X249" i="19"/>
  <c r="F97" i="19" a="1"/>
  <c r="F97" i="19" s="1"/>
  <c r="M190" i="19"/>
  <c r="L60" i="19"/>
  <c r="K153" i="19"/>
  <c r="N246" i="19"/>
  <c r="N271" i="19"/>
  <c r="X56" i="19"/>
  <c r="K111" i="19"/>
  <c r="K228" i="19"/>
  <c r="K135" i="19"/>
  <c r="K143" i="19"/>
  <c r="L205" i="19"/>
  <c r="X260" i="19"/>
  <c r="F167" i="19" a="1"/>
  <c r="F167" i="19" s="1"/>
  <c r="M21" i="19"/>
  <c r="F52" i="19" a="1"/>
  <c r="F52" i="19" s="1"/>
  <c r="X190" i="19"/>
  <c r="M97" i="19"/>
  <c r="M73" i="19"/>
  <c r="X252" i="19"/>
  <c r="N66" i="19"/>
  <c r="K198" i="19"/>
  <c r="X261" i="19"/>
  <c r="M245" i="19"/>
  <c r="X31" i="19"/>
  <c r="X65" i="19"/>
  <c r="L103" i="19"/>
  <c r="L196" i="19"/>
  <c r="N134" i="19"/>
  <c r="L227" i="19"/>
  <c r="K12" i="19"/>
  <c r="F219" i="19" a="1"/>
  <c r="F219" i="19" s="1"/>
  <c r="N77" i="19"/>
  <c r="M170" i="19"/>
  <c r="L263" i="19"/>
  <c r="L207" i="19"/>
  <c r="L145" i="19"/>
  <c r="N25" i="19"/>
  <c r="K132" i="19"/>
  <c r="F125" i="19" a="1"/>
  <c r="F125" i="19" s="1"/>
  <c r="N274" i="19"/>
  <c r="K123" i="19"/>
  <c r="K152" i="19"/>
  <c r="M59" i="19"/>
  <c r="N207" i="19"/>
  <c r="X83" i="19"/>
  <c r="N138" i="19"/>
  <c r="L37" i="19"/>
  <c r="M146" i="19"/>
  <c r="N51" i="19"/>
  <c r="X208" i="19"/>
  <c r="X94" i="19"/>
  <c r="N259" i="19"/>
  <c r="K107" i="19"/>
  <c r="L268" i="19"/>
  <c r="N128" i="19"/>
  <c r="M276" i="19"/>
  <c r="M217" i="19"/>
  <c r="M206" i="19"/>
  <c r="F113" i="19" a="1"/>
  <c r="F113" i="19" s="1"/>
  <c r="M175" i="19"/>
  <c r="X230" i="19"/>
  <c r="K10" i="19"/>
  <c r="N237" i="19"/>
  <c r="M49" i="19"/>
  <c r="N206" i="19"/>
  <c r="N113" i="19"/>
  <c r="X262" i="19"/>
  <c r="M169" i="19"/>
  <c r="F27" i="19" a="1"/>
  <c r="F27" i="19" s="1"/>
  <c r="M126" i="19"/>
  <c r="M219" i="19"/>
  <c r="X240" i="19"/>
  <c r="K89" i="19"/>
  <c r="L182" i="19"/>
  <c r="K239" i="19"/>
  <c r="N177" i="19"/>
  <c r="K149" i="19"/>
  <c r="X120" i="19"/>
  <c r="K175" i="19"/>
  <c r="L82" i="19"/>
  <c r="M144" i="19"/>
  <c r="N106" i="19"/>
  <c r="X114" i="19"/>
  <c r="F83" i="19" a="1"/>
  <c r="F83" i="19" s="1"/>
  <c r="X231" i="19"/>
  <c r="F58" i="19" a="1"/>
  <c r="F58" i="19" s="1"/>
  <c r="N181" i="19"/>
  <c r="M231" i="19"/>
  <c r="M138" i="19"/>
  <c r="N35" i="19"/>
  <c r="X155" i="19"/>
  <c r="N223" i="19"/>
  <c r="L202" i="19"/>
  <c r="N111" i="19"/>
  <c r="K263" i="19"/>
  <c r="K103" i="19"/>
  <c r="M5" i="19"/>
  <c r="X71" i="19"/>
  <c r="N164" i="19"/>
  <c r="K257" i="19"/>
  <c r="N109" i="19"/>
  <c r="M39" i="19"/>
  <c r="X140" i="19"/>
  <c r="K233" i="19"/>
  <c r="N7" i="19"/>
  <c r="N222" i="19"/>
  <c r="F63" i="19" a="1"/>
  <c r="F63" i="19" s="1"/>
  <c r="N243" i="19"/>
  <c r="L185" i="19"/>
  <c r="N59" i="19"/>
  <c r="X245" i="19"/>
  <c r="M123" i="19"/>
  <c r="K271" i="19"/>
  <c r="F178" i="19" a="1"/>
  <c r="F178" i="19" s="1"/>
  <c r="F85" i="19" a="1"/>
  <c r="F85" i="19" s="1"/>
  <c r="L51" i="19"/>
  <c r="F20" i="19" a="1"/>
  <c r="F20" i="19" s="1"/>
  <c r="L54" i="19"/>
  <c r="K109" i="19"/>
  <c r="X210" i="19"/>
  <c r="M272" i="19"/>
  <c r="L86" i="19"/>
  <c r="N141" i="19"/>
  <c r="K214" i="19"/>
  <c r="M152" i="19"/>
  <c r="N33" i="19"/>
  <c r="M229" i="19"/>
  <c r="K78" i="19"/>
  <c r="N248" i="19"/>
  <c r="X246" i="19"/>
  <c r="X121" i="19"/>
  <c r="F270" i="19" a="1"/>
  <c r="F270" i="19" s="1"/>
  <c r="F177" i="19" a="1"/>
  <c r="F177" i="19" s="1"/>
  <c r="K83" i="19"/>
  <c r="K49" i="19"/>
  <c r="F18" i="19" a="1"/>
  <c r="F18" i="19" s="1"/>
  <c r="X51" i="19"/>
  <c r="K201" i="19"/>
  <c r="F108" i="19" a="1"/>
  <c r="F108" i="19" s="1"/>
  <c r="M42" i="19"/>
  <c r="F115" i="19" a="1"/>
  <c r="F115" i="19" s="1"/>
  <c r="X270" i="19"/>
  <c r="K177" i="19"/>
  <c r="K84" i="19"/>
  <c r="L132" i="19"/>
  <c r="K225" i="19"/>
  <c r="N69" i="19"/>
  <c r="F246" i="19" a="1"/>
  <c r="F246" i="19" s="1"/>
  <c r="K95" i="19"/>
  <c r="K188" i="19"/>
  <c r="M62" i="19"/>
  <c r="L155" i="19"/>
  <c r="M114" i="19"/>
  <c r="M262" i="19"/>
  <c r="F169" i="19" a="1"/>
  <c r="F169" i="19" s="1"/>
  <c r="N42" i="19"/>
  <c r="L11" i="19"/>
  <c r="X37" i="19"/>
  <c r="M101" i="19"/>
  <c r="F35" i="19" a="1"/>
  <c r="F35" i="19" s="1"/>
  <c r="L108" i="19"/>
  <c r="L170" i="19"/>
  <c r="K145" i="19"/>
  <c r="L50" i="19"/>
  <c r="K169" i="19"/>
  <c r="L231" i="19"/>
  <c r="N245" i="19"/>
  <c r="F152" i="19" a="1"/>
  <c r="F152" i="19" s="1"/>
  <c r="K276" i="19"/>
  <c r="M2" i="19"/>
  <c r="K133" i="19"/>
  <c r="F26" i="19" a="1"/>
  <c r="F26" i="19" s="1"/>
  <c r="F145" i="19" a="1"/>
  <c r="F145" i="19" s="1"/>
  <c r="L259" i="19"/>
  <c r="X212" i="19"/>
  <c r="N203" i="19"/>
  <c r="N110" i="19"/>
  <c r="L26" i="19"/>
  <c r="X191" i="19"/>
  <c r="N253" i="19"/>
  <c r="L160" i="19"/>
  <c r="M66" i="19"/>
  <c r="F195" i="19" a="1"/>
  <c r="F195" i="19" s="1"/>
  <c r="K102" i="19"/>
  <c r="K164" i="19"/>
  <c r="N219" i="19"/>
  <c r="N54" i="19"/>
  <c r="K209" i="19"/>
  <c r="L116" i="19"/>
  <c r="X3" i="19"/>
  <c r="X112" i="19"/>
  <c r="K205" i="19"/>
  <c r="L277" i="19"/>
  <c r="L214" i="19"/>
  <c r="F74" i="19" a="1"/>
  <c r="F74" i="19" s="1"/>
  <c r="M260" i="19"/>
  <c r="F210" i="19" a="1"/>
  <c r="F210" i="19" s="1"/>
  <c r="M28" i="19"/>
  <c r="M134" i="19"/>
  <c r="N227" i="19"/>
  <c r="L140" i="19"/>
  <c r="M72" i="19"/>
  <c r="F220" i="19" a="1"/>
  <c r="F220" i="19" s="1"/>
  <c r="M103" i="19"/>
  <c r="K204" i="19"/>
  <c r="L266" i="19"/>
  <c r="M80" i="19"/>
  <c r="N228" i="19"/>
  <c r="N226" i="19"/>
  <c r="N44" i="19"/>
  <c r="F142" i="19" a="1"/>
  <c r="F142" i="19" s="1"/>
  <c r="M235" i="19"/>
  <c r="L198" i="19"/>
  <c r="K259" i="19"/>
  <c r="F116" i="19" a="1"/>
  <c r="F116" i="19" s="1"/>
  <c r="K171" i="19"/>
  <c r="N140" i="19"/>
  <c r="K40" i="19"/>
  <c r="K195" i="19"/>
  <c r="K6" i="19"/>
  <c r="L265" i="19"/>
  <c r="M172" i="19"/>
  <c r="M78" i="19"/>
  <c r="K134" i="19"/>
  <c r="F217" i="19" a="1"/>
  <c r="F217" i="19" s="1"/>
  <c r="N155" i="19"/>
  <c r="F36" i="19" a="1"/>
  <c r="F36" i="19" s="1"/>
  <c r="L252" i="19"/>
  <c r="M194" i="19"/>
  <c r="X200" i="19"/>
  <c r="X67" i="19"/>
  <c r="L253" i="19"/>
  <c r="M256" i="19"/>
  <c r="K70" i="19"/>
  <c r="K36" i="19"/>
  <c r="M25" i="19"/>
  <c r="N195" i="19"/>
  <c r="F102" i="19" a="1"/>
  <c r="F102" i="19" s="1"/>
  <c r="F257" i="19" a="1"/>
  <c r="F257" i="19" s="1"/>
  <c r="F164" i="19" a="1"/>
  <c r="F164" i="19" s="1"/>
  <c r="N71" i="19"/>
  <c r="L220" i="19"/>
  <c r="L95" i="19"/>
  <c r="M247" i="19"/>
  <c r="L71" i="19"/>
  <c r="X100" i="19"/>
  <c r="N251" i="19"/>
  <c r="N79" i="19"/>
  <c r="N2" i="19"/>
  <c r="F129" i="19" a="1"/>
  <c r="F129" i="19" s="1"/>
  <c r="X222" i="19"/>
  <c r="K167" i="19"/>
  <c r="X33" i="19"/>
  <c r="F3" i="19" a="1"/>
  <c r="F3" i="19" s="1"/>
  <c r="M115" i="19"/>
  <c r="X269" i="19"/>
  <c r="M118" i="19"/>
  <c r="X211" i="19"/>
  <c r="L87" i="19"/>
  <c r="M255" i="19"/>
  <c r="F206" i="19" a="1"/>
  <c r="F206" i="19" s="1"/>
  <c r="N70" i="19"/>
  <c r="K163" i="19"/>
  <c r="F236" i="19" a="1"/>
  <c r="F236" i="19" s="1"/>
  <c r="K46" i="19"/>
  <c r="F16" i="19" a="1"/>
  <c r="F16" i="19" s="1"/>
  <c r="F112" i="19" a="1"/>
  <c r="F112" i="19" s="1"/>
  <c r="N74" i="19"/>
  <c r="X40" i="19"/>
  <c r="K9" i="19"/>
  <c r="F59" i="19" a="1"/>
  <c r="F59" i="19" s="1"/>
  <c r="K269" i="19"/>
  <c r="L176" i="19"/>
  <c r="L55" i="19"/>
  <c r="L83" i="19"/>
  <c r="M102" i="19"/>
  <c r="N256" i="19"/>
  <c r="F194" i="19" a="1"/>
  <c r="F194" i="19" s="1"/>
  <c r="F157" i="19" a="1"/>
  <c r="F157" i="19" s="1"/>
  <c r="L250" i="19"/>
  <c r="N118" i="19"/>
  <c r="M211" i="19"/>
  <c r="K118" i="19"/>
  <c r="K3" i="19"/>
  <c r="M157" i="19"/>
  <c r="N64" i="19"/>
  <c r="K119" i="19"/>
  <c r="X5" i="19"/>
  <c r="L127" i="19"/>
  <c r="K14" i="19"/>
  <c r="L189" i="19"/>
  <c r="L96" i="19"/>
  <c r="N151" i="19"/>
  <c r="K120" i="19"/>
  <c r="M120" i="19"/>
  <c r="N38" i="19"/>
  <c r="M83" i="19"/>
  <c r="L269" i="19"/>
  <c r="X46" i="19"/>
  <c r="K236" i="19"/>
  <c r="L181" i="19"/>
  <c r="L88" i="19"/>
  <c r="F57" i="19" a="1"/>
  <c r="F57" i="19" s="1"/>
  <c r="F205" i="19" a="1"/>
  <c r="F205" i="19" s="1"/>
  <c r="L47" i="19"/>
  <c r="F237" i="19" a="1"/>
  <c r="F237" i="19" s="1"/>
  <c r="K144" i="19"/>
  <c r="X63" i="19"/>
  <c r="N260" i="19"/>
  <c r="L74" i="19"/>
  <c r="F229" i="19" a="1"/>
  <c r="F229" i="19" s="1"/>
  <c r="X257" i="19"/>
  <c r="N269" i="19"/>
  <c r="F23" i="19" a="1"/>
  <c r="F23" i="19" s="1"/>
  <c r="X181" i="19"/>
  <c r="X12" i="19"/>
  <c r="L126" i="19"/>
  <c r="K24" i="19"/>
  <c r="N80" i="19"/>
  <c r="N252" i="19"/>
  <c r="M193" i="19"/>
  <c r="F191" i="19" a="1"/>
  <c r="F191" i="19" s="1"/>
  <c r="X171" i="19"/>
  <c r="L146" i="19"/>
  <c r="K17" i="19"/>
  <c r="N184" i="19"/>
  <c r="K91" i="19"/>
  <c r="L25" i="19"/>
  <c r="X153" i="19"/>
  <c r="N208" i="19"/>
  <c r="K115" i="19"/>
  <c r="L216" i="19"/>
  <c r="X123" i="19"/>
  <c r="M92" i="19"/>
  <c r="M240" i="19"/>
  <c r="X147" i="19"/>
  <c r="F21" i="19" a="1"/>
  <c r="F21" i="19" s="1"/>
  <c r="K131" i="19"/>
  <c r="M224" i="19"/>
  <c r="F66" i="19" a="1"/>
  <c r="F66" i="19" s="1"/>
  <c r="K93" i="19"/>
  <c r="F186" i="19" a="1"/>
  <c r="F186" i="19" s="1"/>
  <c r="M279" i="19"/>
  <c r="X236" i="19"/>
  <c r="X54" i="19"/>
  <c r="N147" i="19"/>
  <c r="K182" i="19"/>
  <c r="F89" i="19" a="1"/>
  <c r="F89" i="19" s="1"/>
  <c r="N24" i="19"/>
  <c r="L152" i="19"/>
  <c r="L114" i="19"/>
  <c r="M48" i="19"/>
  <c r="F214" i="19" a="1"/>
  <c r="F214" i="19" s="1"/>
  <c r="X276" i="19"/>
  <c r="M90" i="19"/>
  <c r="M238" i="19"/>
  <c r="M241" i="19"/>
  <c r="M179" i="19"/>
  <c r="L150" i="19"/>
  <c r="K243" i="19"/>
  <c r="M104" i="19"/>
  <c r="X264" i="19"/>
  <c r="N205" i="19"/>
  <c r="N21" i="19"/>
  <c r="F224" i="19" a="1"/>
  <c r="F224" i="19" s="1"/>
  <c r="X79" i="19"/>
  <c r="F265" i="19" a="1"/>
  <c r="F265" i="19" s="1"/>
  <c r="X152" i="19"/>
  <c r="K59" i="19"/>
  <c r="F269" i="19" a="1"/>
  <c r="F269" i="19" s="1"/>
  <c r="X176" i="19"/>
  <c r="L49" i="19"/>
  <c r="K184" i="19"/>
  <c r="M91" i="19"/>
  <c r="M153" i="19"/>
  <c r="N60" i="19"/>
  <c r="F208" i="19" a="1"/>
  <c r="F208" i="19" s="1"/>
  <c r="L115" i="19"/>
  <c r="N127" i="19"/>
  <c r="M135" i="19"/>
  <c r="F207" i="19" a="1"/>
  <c r="F207" i="19" s="1"/>
  <c r="M108" i="19"/>
  <c r="X107" i="19"/>
  <c r="F274" i="19" a="1"/>
  <c r="F274" i="19" s="1"/>
  <c r="F181" i="19" a="1"/>
  <c r="F181" i="19" s="1"/>
  <c r="N240" i="19"/>
  <c r="K56" i="19"/>
  <c r="X187" i="19"/>
  <c r="L225" i="19"/>
  <c r="X70" i="19"/>
  <c r="M30" i="19"/>
  <c r="X32" i="19"/>
  <c r="F184" i="19" a="1"/>
  <c r="F184" i="19" s="1"/>
  <c r="L110" i="19"/>
  <c r="X115" i="19"/>
  <c r="L33" i="19"/>
  <c r="X268" i="19"/>
  <c r="L100" i="19"/>
  <c r="K124" i="19"/>
  <c r="F179" i="19" a="1"/>
  <c r="F179" i="19" s="1"/>
  <c r="N86" i="19"/>
  <c r="M187" i="19"/>
  <c r="F249" i="19" a="1"/>
  <c r="F249" i="19" s="1"/>
  <c r="L156" i="19"/>
  <c r="N62" i="19"/>
  <c r="M261" i="19"/>
  <c r="X124" i="19"/>
  <c r="N215" i="19"/>
  <c r="F38" i="19" a="1"/>
  <c r="F38" i="19" s="1"/>
  <c r="N83" i="19"/>
  <c r="K176" i="19"/>
  <c r="N98" i="19"/>
  <c r="N153" i="19"/>
  <c r="F60" i="19" a="1"/>
  <c r="F60" i="19" s="1"/>
  <c r="N26" i="19"/>
  <c r="X122" i="19"/>
  <c r="M85" i="19"/>
  <c r="M51" i="19"/>
  <c r="K19" i="19"/>
  <c r="X92" i="19"/>
  <c r="X154" i="19"/>
  <c r="K252" i="19"/>
  <c r="F190" i="19" a="1"/>
  <c r="F190" i="19" s="1"/>
  <c r="F62" i="19" a="1"/>
  <c r="F62" i="19" s="1"/>
  <c r="L248" i="19"/>
  <c r="M116" i="19"/>
  <c r="F118" i="19" a="1"/>
  <c r="F118" i="19" s="1"/>
  <c r="N211" i="19"/>
  <c r="F235" i="19" a="1"/>
  <c r="F235" i="19" s="1"/>
  <c r="F146" i="19" a="1"/>
  <c r="F146" i="19" s="1"/>
  <c r="N52" i="19"/>
  <c r="X263" i="19"/>
  <c r="F43" i="19" a="1"/>
  <c r="F43" i="19" s="1"/>
  <c r="L12" i="19"/>
  <c r="K178" i="19"/>
  <c r="L85" i="19"/>
  <c r="L240" i="19"/>
  <c r="K147" i="19"/>
  <c r="F54" i="19" a="1"/>
  <c r="F54" i="19" s="1"/>
  <c r="F202" i="19" a="1"/>
  <c r="F202" i="19" s="1"/>
  <c r="L215" i="19"/>
  <c r="M122" i="19"/>
  <c r="M46" i="19"/>
  <c r="M55" i="19"/>
  <c r="X175" i="19"/>
  <c r="L18" i="19"/>
  <c r="F279" i="19" a="1"/>
  <c r="F279" i="19" s="1"/>
  <c r="F121" i="19" a="1"/>
  <c r="F121" i="19" s="1"/>
  <c r="F159" i="19" a="1"/>
  <c r="F159" i="19" s="1"/>
  <c r="L203" i="19"/>
  <c r="F110" i="19" a="1"/>
  <c r="F110" i="19" s="1"/>
  <c r="M99" i="19"/>
  <c r="F273" i="19" a="1"/>
  <c r="F273" i="19" s="1"/>
  <c r="L53" i="19"/>
  <c r="F34" i="19" a="1"/>
  <c r="F34" i="19" s="1"/>
  <c r="L3" i="19"/>
  <c r="L167" i="19"/>
  <c r="K229" i="19"/>
  <c r="N136" i="19"/>
  <c r="K32" i="19"/>
  <c r="X98" i="19"/>
  <c r="M33" i="19"/>
  <c r="L39" i="19"/>
  <c r="M7" i="19"/>
  <c r="M79" i="19"/>
  <c r="N234" i="19"/>
  <c r="K141" i="19"/>
  <c r="X103" i="19"/>
  <c r="M37" i="19"/>
  <c r="M52" i="19"/>
  <c r="X279" i="19"/>
  <c r="X186" i="19"/>
  <c r="K241" i="19"/>
  <c r="N148" i="19"/>
  <c r="N135" i="19"/>
  <c r="M98" i="19"/>
  <c r="K191" i="19"/>
  <c r="L257" i="19"/>
  <c r="M195" i="19"/>
  <c r="M64" i="19"/>
  <c r="M158" i="19"/>
  <c r="L251" i="19"/>
  <c r="X117" i="19"/>
  <c r="N265" i="19"/>
  <c r="F172" i="19" a="1"/>
  <c r="F172" i="19" s="1"/>
  <c r="N45" i="19"/>
  <c r="M141" i="19"/>
  <c r="M88" i="19"/>
  <c r="F243" i="19" a="1"/>
  <c r="F243" i="19" s="1"/>
  <c r="N150" i="19"/>
  <c r="L112" i="19"/>
  <c r="M273" i="19"/>
  <c r="L166" i="19"/>
  <c r="X259" i="19"/>
  <c r="N16" i="19"/>
  <c r="X128" i="19"/>
  <c r="K221" i="19"/>
  <c r="M58" i="19"/>
  <c r="X182" i="19"/>
  <c r="X275" i="19"/>
  <c r="N185" i="19"/>
  <c r="N92" i="19"/>
  <c r="K54" i="19"/>
  <c r="L20" i="19"/>
  <c r="M117" i="19"/>
  <c r="X265" i="19"/>
  <c r="N172" i="19"/>
  <c r="X45" i="19"/>
  <c r="K13" i="19"/>
  <c r="K179" i="19"/>
  <c r="L241" i="19"/>
  <c r="F148" i="19" a="1"/>
  <c r="F148" i="19" s="1"/>
  <c r="K203" i="19"/>
  <c r="L264" i="19"/>
  <c r="X68" i="19"/>
  <c r="F127" i="19" a="1"/>
  <c r="F127" i="19" s="1"/>
  <c r="F275" i="19" a="1"/>
  <c r="F275" i="19" s="1"/>
  <c r="L124" i="19"/>
  <c r="N178" i="19"/>
  <c r="X85" i="19"/>
  <c r="L40" i="19"/>
  <c r="N13" i="19"/>
  <c r="K258" i="19"/>
  <c r="M165" i="19"/>
  <c r="L172" i="19"/>
  <c r="L79" i="19"/>
  <c r="L234" i="19"/>
  <c r="K42" i="19"/>
  <c r="K196" i="19"/>
  <c r="N96" i="19"/>
  <c r="L209" i="19"/>
  <c r="F111" i="19" a="1"/>
  <c r="F111" i="19" s="1"/>
  <c r="M277" i="19"/>
  <c r="F196" i="19" a="1"/>
  <c r="F196" i="19" s="1"/>
  <c r="K254" i="19"/>
  <c r="F278" i="19" a="1"/>
  <c r="F278" i="19" s="1"/>
  <c r="F258" i="19" a="1"/>
  <c r="F258" i="19" s="1"/>
  <c r="F165" i="19" a="1"/>
  <c r="F165" i="19" s="1"/>
  <c r="N210" i="19"/>
  <c r="K272" i="19"/>
  <c r="M263" i="19"/>
  <c r="F170" i="19" a="1"/>
  <c r="F170" i="19" s="1"/>
  <c r="M76" i="19"/>
  <c r="K219" i="19"/>
  <c r="K11" i="19"/>
  <c r="F25" i="19" a="1"/>
  <c r="F25" i="19" s="1"/>
  <c r="N152" i="19"/>
  <c r="L245" i="19"/>
  <c r="L16" i="19"/>
  <c r="X221" i="19"/>
  <c r="X223" i="19"/>
  <c r="L42" i="19"/>
  <c r="F133" i="19" a="1"/>
  <c r="F133" i="19" s="1"/>
  <c r="F13" i="19" a="1"/>
  <c r="F13" i="19" s="1"/>
  <c r="K67" i="19"/>
  <c r="F245" i="19" a="1"/>
  <c r="F245" i="19" s="1"/>
  <c r="N94" i="19"/>
  <c r="N213" i="19"/>
  <c r="N89" i="19"/>
  <c r="K237" i="19"/>
  <c r="F144" i="19" a="1"/>
  <c r="F144" i="19" s="1"/>
  <c r="F48" i="19" a="1"/>
  <c r="F48" i="19" s="1"/>
  <c r="X17" i="19"/>
  <c r="N17" i="19"/>
  <c r="L190" i="19"/>
  <c r="X97" i="19"/>
  <c r="M246" i="19"/>
  <c r="F153" i="19" a="1"/>
  <c r="F153" i="19" s="1"/>
  <c r="X129" i="19"/>
  <c r="L125" i="19"/>
  <c r="N218" i="19"/>
  <c r="F55" i="19" a="1"/>
  <c r="F55" i="19" s="1"/>
  <c r="M239" i="19"/>
  <c r="L180" i="19"/>
  <c r="F225" i="19" a="1"/>
  <c r="F225" i="19" s="1"/>
  <c r="X163" i="19"/>
  <c r="N43" i="19"/>
  <c r="M142" i="19"/>
  <c r="X235" i="19"/>
  <c r="L133" i="19"/>
  <c r="K26" i="19"/>
  <c r="L188" i="19"/>
  <c r="F28" i="19" a="1"/>
  <c r="F28" i="19" s="1"/>
  <c r="K104" i="19"/>
  <c r="X166" i="19"/>
  <c r="L221" i="19"/>
  <c r="X47" i="19"/>
  <c r="X144" i="19"/>
  <c r="X258" i="19"/>
  <c r="F106" i="19" a="1"/>
  <c r="F106" i="19" s="1"/>
  <c r="N199" i="19"/>
  <c r="K212" i="19"/>
  <c r="F259" i="19" a="1"/>
  <c r="F259" i="19" s="1"/>
  <c r="M196" i="19"/>
  <c r="L65" i="19"/>
  <c r="K31" i="19"/>
  <c r="X127" i="19"/>
  <c r="X14" i="19"/>
  <c r="X24" i="19"/>
  <c r="K189" i="19"/>
  <c r="N158" i="19"/>
  <c r="M65" i="19"/>
  <c r="M214" i="19"/>
  <c r="M121" i="19"/>
  <c r="N133" i="19"/>
  <c r="N279" i="19"/>
  <c r="M236" i="19"/>
  <c r="M167" i="19"/>
  <c r="L229" i="19"/>
  <c r="F264" i="19" a="1"/>
  <c r="F264" i="19" s="1"/>
  <c r="L278" i="19"/>
  <c r="M140" i="19"/>
  <c r="N161" i="19"/>
  <c r="F276" i="19" a="1"/>
  <c r="F276" i="19" s="1"/>
  <c r="N204" i="19"/>
  <c r="L56" i="19"/>
  <c r="K242" i="19"/>
  <c r="K87" i="19"/>
  <c r="F126" i="19" a="1"/>
  <c r="F126" i="19" s="1"/>
  <c r="N275" i="19"/>
  <c r="F123" i="19" a="1"/>
  <c r="F123" i="19" s="1"/>
  <c r="K216" i="19"/>
  <c r="F49" i="19" a="1"/>
  <c r="F49" i="19" s="1"/>
  <c r="F233" i="19" a="1"/>
  <c r="F233" i="19" s="1"/>
  <c r="K76" i="19"/>
  <c r="F262" i="19" a="1"/>
  <c r="F262" i="19" s="1"/>
  <c r="N198" i="19"/>
  <c r="K105" i="19"/>
  <c r="M254" i="19"/>
  <c r="L161" i="19"/>
  <c r="L67" i="19"/>
  <c r="L2" i="19"/>
  <c r="K130" i="19"/>
  <c r="N19" i="19"/>
  <c r="F92" i="19" a="1"/>
  <c r="F92" i="19" s="1"/>
  <c r="M192" i="19"/>
  <c r="K99" i="19"/>
  <c r="M161" i="19"/>
  <c r="N68" i="19"/>
  <c r="M216" i="19"/>
  <c r="L123" i="19"/>
  <c r="N249" i="19"/>
  <c r="N61" i="19"/>
  <c r="F154" i="19" a="1"/>
  <c r="F154" i="19" s="1"/>
  <c r="X247" i="19"/>
  <c r="M221" i="19"/>
  <c r="L78" i="19"/>
  <c r="L104" i="19"/>
  <c r="K90" i="19"/>
  <c r="N191" i="19"/>
  <c r="K160" i="19"/>
  <c r="N67" i="19"/>
  <c r="L122" i="19"/>
  <c r="M225" i="19"/>
  <c r="K80" i="19"/>
  <c r="M173" i="19"/>
  <c r="M266" i="19"/>
  <c r="X213" i="19"/>
  <c r="K151" i="19"/>
  <c r="F254" i="19" a="1"/>
  <c r="F254" i="19" s="1"/>
  <c r="X102" i="19"/>
  <c r="N166" i="19"/>
  <c r="K73" i="19"/>
  <c r="F222" i="19" a="1"/>
  <c r="F222" i="19" s="1"/>
  <c r="M129" i="19"/>
  <c r="L191" i="19"/>
  <c r="L246" i="19"/>
  <c r="X26" i="19"/>
  <c r="F67" i="19" a="1"/>
  <c r="F67" i="19" s="1"/>
  <c r="N129" i="19"/>
  <c r="X19" i="19"/>
  <c r="M185" i="19"/>
  <c r="L73" i="19"/>
  <c r="F197" i="19" a="1"/>
  <c r="F197" i="19" s="1"/>
  <c r="L256" i="19"/>
  <c r="X88" i="19"/>
  <c r="M184" i="19"/>
  <c r="X91" i="19"/>
  <c r="N242" i="19"/>
  <c r="X177" i="19"/>
  <c r="M233" i="19"/>
  <c r="M41" i="19"/>
  <c r="L158" i="19"/>
  <c r="N117" i="19"/>
  <c r="K62" i="19"/>
  <c r="M155" i="19"/>
  <c r="M248" i="19"/>
  <c r="X93" i="19"/>
  <c r="K22" i="19"/>
  <c r="N53" i="19"/>
  <c r="F24" i="19" a="1"/>
  <c r="F24" i="19" s="1"/>
  <c r="K35" i="19"/>
  <c r="K231" i="19"/>
  <c r="N156" i="19"/>
  <c r="M36" i="19"/>
  <c r="K138" i="19"/>
  <c r="F231" i="19" a="1"/>
  <c r="F231" i="19" s="1"/>
  <c r="M105" i="19"/>
  <c r="X169" i="19"/>
  <c r="N76" i="19"/>
  <c r="M131" i="19"/>
  <c r="N194" i="19"/>
  <c r="L29" i="19"/>
  <c r="F163" i="19" a="1"/>
  <c r="F163" i="19" s="1"/>
  <c r="F70" i="19" a="1"/>
  <c r="F70" i="19" s="1"/>
  <c r="F132" i="19" a="1"/>
  <c r="F132" i="19" s="1"/>
  <c r="N187" i="19"/>
  <c r="F78" i="19" a="1"/>
  <c r="F78" i="19" s="1"/>
  <c r="X59" i="19"/>
  <c r="N241" i="19"/>
  <c r="F183" i="19" a="1"/>
  <c r="F183" i="19" s="1"/>
  <c r="X146" i="19"/>
  <c r="L239" i="19"/>
  <c r="L93" i="19"/>
  <c r="M107" i="19"/>
  <c r="M75" i="19"/>
  <c r="X20" i="19"/>
  <c r="F192" i="19" a="1"/>
  <c r="F192" i="19" s="1"/>
  <c r="X99" i="19"/>
  <c r="N247" i="19"/>
  <c r="N154" i="19"/>
  <c r="M61" i="19"/>
  <c r="K27" i="19"/>
  <c r="F22" i="19" a="1"/>
  <c r="F22" i="19" s="1"/>
  <c r="X75" i="19"/>
  <c r="M47" i="19"/>
  <c r="M86" i="19"/>
  <c r="L272" i="19"/>
  <c r="K162" i="19"/>
  <c r="L141" i="19"/>
  <c r="K96" i="19"/>
  <c r="F260" i="19" a="1"/>
  <c r="F260" i="19" s="1"/>
  <c r="F201" i="19" a="1"/>
  <c r="F201" i="19" s="1"/>
  <c r="M68" i="19"/>
  <c r="X8" i="19"/>
  <c r="X185" i="19"/>
  <c r="K240" i="19"/>
  <c r="M147" i="19"/>
  <c r="F155" i="19" a="1"/>
  <c r="F155" i="19" s="1"/>
  <c r="L61" i="19"/>
  <c r="K217" i="19"/>
  <c r="M124" i="19"/>
  <c r="F272" i="19" a="1"/>
  <c r="F272" i="19" s="1"/>
  <c r="L179" i="19"/>
  <c r="M191" i="19"/>
  <c r="F98" i="19" a="1"/>
  <c r="F98" i="19" s="1"/>
  <c r="K155" i="19"/>
  <c r="L62" i="19"/>
  <c r="M252" i="19"/>
  <c r="L217" i="19"/>
  <c r="N124" i="19"/>
  <c r="L276" i="19"/>
  <c r="L129" i="19"/>
  <c r="N276" i="19"/>
  <c r="K199" i="19"/>
  <c r="L106" i="19"/>
  <c r="N257" i="19"/>
  <c r="L17" i="19"/>
  <c r="M145" i="19"/>
  <c r="L238" i="19"/>
  <c r="M89" i="19"/>
  <c r="N179" i="19"/>
  <c r="F86" i="19" a="1"/>
  <c r="F86" i="19" s="1"/>
  <c r="K50" i="19"/>
  <c r="N119" i="19"/>
  <c r="L271" i="19"/>
  <c r="L119" i="19"/>
  <c r="X64" i="19"/>
  <c r="L255" i="19"/>
  <c r="X48" i="19"/>
  <c r="L75" i="19"/>
  <c r="L41" i="19"/>
  <c r="F15" i="19" a="1"/>
  <c r="F15" i="19" s="1"/>
  <c r="L148" i="19"/>
  <c r="N55" i="19"/>
  <c r="L210" i="19"/>
  <c r="K117" i="19"/>
  <c r="F266" i="19" a="1"/>
  <c r="F266" i="19" s="1"/>
  <c r="X173" i="19"/>
  <c r="F14" i="19" a="1"/>
  <c r="F14" i="19" s="1"/>
  <c r="M94" i="19"/>
  <c r="N29" i="19"/>
  <c r="K100" i="19"/>
  <c r="F162" i="19" a="1"/>
  <c r="F162" i="19" s="1"/>
  <c r="X218" i="19"/>
  <c r="M125" i="19"/>
  <c r="M258" i="19"/>
  <c r="F65" i="19" a="1"/>
  <c r="F65" i="19" s="1"/>
  <c r="F158" i="19" a="1"/>
  <c r="F158" i="19" s="1"/>
  <c r="K251" i="19"/>
  <c r="X272" i="19"/>
  <c r="N121" i="19"/>
  <c r="N214" i="19"/>
  <c r="F239" i="19" a="1"/>
  <c r="F239" i="19" s="1"/>
  <c r="K187" i="19"/>
  <c r="L94" i="19"/>
  <c r="M242" i="19"/>
  <c r="L149" i="19"/>
  <c r="K266" i="19"/>
  <c r="K150" i="19"/>
  <c r="M57" i="19"/>
  <c r="M23" i="19"/>
  <c r="L157" i="19"/>
  <c r="N189" i="19"/>
  <c r="K245" i="19"/>
  <c r="L183" i="19"/>
  <c r="M151" i="19"/>
  <c r="N244" i="19"/>
  <c r="F104" i="19" a="1"/>
  <c r="F104" i="19" s="1"/>
  <c r="N264" i="19"/>
  <c r="X162" i="19"/>
  <c r="F69" i="19" a="1"/>
  <c r="F69" i="19" s="1"/>
  <c r="L242" i="19"/>
  <c r="F149" i="19" a="1"/>
  <c r="F149" i="19" s="1"/>
  <c r="K156" i="19"/>
  <c r="L63" i="19"/>
  <c r="N125" i="19"/>
  <c r="X273" i="19"/>
  <c r="F180" i="19" a="1"/>
  <c r="F180" i="19" s="1"/>
  <c r="K64" i="19"/>
  <c r="N91" i="19"/>
  <c r="L184" i="19"/>
  <c r="K277" i="19"/>
  <c r="K174" i="19"/>
  <c r="M54" i="19"/>
  <c r="N107" i="19"/>
  <c r="K114" i="19"/>
  <c r="X2" i="19"/>
  <c r="X52" i="19"/>
  <c r="X179" i="19"/>
  <c r="M234" i="19"/>
  <c r="F141" i="19" a="1"/>
  <c r="F141" i="19" s="1"/>
  <c r="N14" i="19"/>
  <c r="L118" i="19"/>
  <c r="L173" i="19"/>
  <c r="L45" i="19"/>
  <c r="L279" i="19"/>
  <c r="M186" i="19"/>
  <c r="K244" i="19"/>
  <c r="N65" i="19"/>
  <c r="K172" i="19"/>
  <c r="N225" i="19"/>
  <c r="L23" i="19"/>
  <c r="L275" i="19"/>
  <c r="N235" i="19"/>
  <c r="X142" i="19"/>
  <c r="F44" i="19" a="1"/>
  <c r="F44" i="19" s="1"/>
  <c r="X239" i="19"/>
  <c r="X234" i="19"/>
  <c r="X82" i="19"/>
  <c r="F268" i="19" a="1"/>
  <c r="F268" i="19" s="1"/>
  <c r="N120" i="19"/>
  <c r="X58" i="19"/>
  <c r="N18" i="19"/>
  <c r="N270" i="19"/>
  <c r="L208" i="19"/>
  <c r="M71" i="19"/>
  <c r="M164" i="19"/>
  <c r="K180" i="19"/>
  <c r="K57" i="19"/>
  <c r="X150" i="19"/>
  <c r="X243" i="19"/>
  <c r="X113" i="19"/>
  <c r="N268" i="19"/>
  <c r="L117" i="19"/>
  <c r="K210" i="19"/>
  <c r="L134" i="19"/>
  <c r="N97" i="19"/>
  <c r="F31" i="19" a="1"/>
  <c r="F31" i="19" s="1"/>
  <c r="N159" i="19"/>
  <c r="X66" i="19"/>
  <c r="L121" i="19"/>
  <c r="N167" i="19"/>
  <c r="M222" i="19"/>
  <c r="X238" i="19"/>
  <c r="M176" i="19"/>
  <c r="X55" i="19"/>
  <c r="M148" i="19"/>
  <c r="F241" i="19" a="1"/>
  <c r="F241" i="19" s="1"/>
  <c r="F271" i="19" a="1"/>
  <c r="F271" i="19" s="1"/>
  <c r="F209" i="19" a="1"/>
  <c r="F209" i="19" s="1"/>
  <c r="L72" i="19"/>
  <c r="L165" i="19"/>
  <c r="L258" i="19"/>
  <c r="L274" i="19"/>
  <c r="M6" i="19"/>
  <c r="F73" i="19" a="1"/>
  <c r="F73" i="19" s="1"/>
  <c r="L8" i="19"/>
  <c r="F173" i="19" a="1"/>
  <c r="F173" i="19" s="1"/>
  <c r="X80" i="19"/>
  <c r="K45" i="19"/>
  <c r="M198" i="19"/>
  <c r="L99" i="19"/>
  <c r="K275" i="19"/>
  <c r="L213" i="19"/>
  <c r="X74" i="19"/>
  <c r="L260" i="19"/>
  <c r="M139" i="19"/>
  <c r="M19" i="19"/>
  <c r="F130" i="19" a="1"/>
  <c r="F130" i="19" s="1"/>
  <c r="F223" i="19" a="1"/>
  <c r="F223" i="19" s="1"/>
  <c r="K72" i="19"/>
  <c r="K248" i="19"/>
  <c r="N190" i="19"/>
  <c r="X172" i="19"/>
  <c r="F79" i="19" a="1"/>
  <c r="F79" i="19" s="1"/>
  <c r="K227" i="19"/>
  <c r="M29" i="19"/>
  <c r="X7" i="19"/>
  <c r="L197" i="19"/>
  <c r="N104" i="19"/>
  <c r="M166" i="19"/>
  <c r="X228" i="19"/>
  <c r="F135" i="19" a="1"/>
  <c r="F135" i="19" s="1"/>
  <c r="X30" i="19"/>
  <c r="K190" i="19"/>
  <c r="N84" i="19"/>
  <c r="X203" i="19"/>
  <c r="N261" i="19"/>
  <c r="F213" i="19" a="1"/>
  <c r="F213" i="19" s="1"/>
  <c r="N272" i="19"/>
  <c r="L90" i="19"/>
  <c r="L59" i="19"/>
  <c r="N114" i="19"/>
  <c r="K29" i="19"/>
  <c r="F80" i="19" a="1"/>
  <c r="F80" i="19" s="1"/>
  <c r="K173" i="19"/>
  <c r="N266" i="19"/>
  <c r="M111" i="19"/>
  <c r="L204" i="19"/>
  <c r="F39" i="19" a="1"/>
  <c r="F39" i="19" s="1"/>
  <c r="X109" i="19"/>
  <c r="X251" i="19"/>
  <c r="N230" i="19"/>
  <c r="F10" i="19" a="1"/>
  <c r="F10" i="19" s="1"/>
  <c r="K106" i="19"/>
  <c r="K255" i="19"/>
  <c r="X69" i="19"/>
  <c r="M35" i="19"/>
  <c r="X76" i="19"/>
  <c r="F138" i="19" a="1"/>
  <c r="F138" i="19" s="1"/>
  <c r="F193" i="19" a="1"/>
  <c r="F193" i="19" s="1"/>
  <c r="F90" i="19" a="1"/>
  <c r="F90" i="19" s="1"/>
  <c r="K41" i="19"/>
  <c r="M177" i="19"/>
  <c r="N221" i="19"/>
  <c r="M159" i="19"/>
  <c r="K39" i="19"/>
  <c r="K140" i="19"/>
  <c r="F252" i="19" a="1"/>
  <c r="F252" i="19" s="1"/>
  <c r="X174" i="19"/>
  <c r="K81" i="19"/>
  <c r="X136" i="19"/>
  <c r="M31" i="19"/>
  <c r="X198" i="19"/>
  <c r="F160" i="19" a="1"/>
  <c r="F160" i="19" s="1"/>
  <c r="M67" i="19"/>
  <c r="N75" i="19"/>
  <c r="K137" i="19"/>
  <c r="K33" i="19"/>
  <c r="X87" i="19"/>
  <c r="X196" i="19"/>
  <c r="M197" i="19"/>
  <c r="L66" i="19"/>
  <c r="L159" i="19"/>
  <c r="N131" i="19"/>
  <c r="X126" i="19"/>
  <c r="L219" i="19"/>
  <c r="F143" i="19" a="1"/>
  <c r="F143" i="19" s="1"/>
  <c r="F46" i="19" a="1"/>
  <c r="F46" i="19" s="1"/>
  <c r="F198" i="19" a="1"/>
  <c r="F198" i="19" s="1"/>
  <c r="N105" i="19"/>
  <c r="M10" i="19"/>
  <c r="M40" i="19"/>
  <c r="M168" i="19"/>
  <c r="M223" i="19"/>
  <c r="N130" i="19"/>
  <c r="N3" i="19"/>
  <c r="F137" i="19" a="1"/>
  <c r="F137" i="19" s="1"/>
  <c r="X199" i="19"/>
  <c r="N254" i="19"/>
  <c r="F161" i="19" a="1"/>
  <c r="F161" i="19" s="1"/>
  <c r="N4" i="19"/>
  <c r="M81" i="19"/>
  <c r="F228" i="19" a="1"/>
  <c r="F228" i="19" s="1"/>
  <c r="N277" i="19"/>
  <c r="L254" i="19"/>
  <c r="L68" i="19"/>
  <c r="N201" i="19"/>
  <c r="N263" i="19"/>
  <c r="K247" i="19"/>
  <c r="M154" i="19"/>
  <c r="M249" i="19"/>
  <c r="M228" i="19"/>
  <c r="X29" i="19"/>
  <c r="X149" i="19"/>
  <c r="N41" i="19"/>
  <c r="X141" i="19"/>
  <c r="F234" i="19" a="1"/>
  <c r="F234" i="19" s="1"/>
  <c r="K85" i="19"/>
  <c r="K116" i="19"/>
  <c r="L48" i="19"/>
  <c r="F91" i="19" a="1"/>
  <c r="F91" i="19" s="1"/>
  <c r="M257" i="19"/>
  <c r="L162" i="19"/>
  <c r="N255" i="19"/>
  <c r="K136" i="19"/>
  <c r="F17" i="19" a="1"/>
  <c r="F17" i="19" s="1"/>
  <c r="N146" i="19"/>
  <c r="X201" i="19"/>
  <c r="X108" i="19"/>
  <c r="K43" i="19"/>
  <c r="L77" i="19"/>
  <c r="L226" i="19"/>
  <c r="X133" i="19"/>
  <c r="K25" i="19"/>
  <c r="L5" i="19"/>
  <c r="N202" i="19"/>
  <c r="K113" i="19"/>
  <c r="X206" i="19"/>
  <c r="N217" i="19"/>
  <c r="F76" i="19" a="1"/>
  <c r="F76" i="19" s="1"/>
  <c r="N262" i="19"/>
  <c r="L201" i="19"/>
  <c r="F139" i="19" a="1"/>
  <c r="F139" i="19" s="1"/>
  <c r="L130" i="19"/>
  <c r="K223" i="19"/>
  <c r="F11" i="19" a="1"/>
  <c r="F11" i="19" s="1"/>
  <c r="F41" i="19" a="1"/>
  <c r="F41" i="19" s="1"/>
  <c r="N169" i="19"/>
  <c r="X224" i="19"/>
  <c r="M4" i="19"/>
  <c r="L232" i="19"/>
  <c r="X139" i="19"/>
  <c r="M201" i="19"/>
  <c r="N108" i="19"/>
  <c r="K256" i="19"/>
  <c r="K97" i="19"/>
  <c r="M109" i="19"/>
  <c r="M202" i="19"/>
  <c r="X271" i="19"/>
  <c r="F204" i="19" a="1"/>
  <c r="F204" i="19" s="1"/>
  <c r="L142" i="19"/>
  <c r="L131" i="19"/>
  <c r="K224" i="19"/>
  <c r="L137" i="19"/>
  <c r="L193" i="19"/>
  <c r="X4" i="19"/>
  <c r="N162" i="19"/>
  <c r="X217" i="19"/>
  <c r="N193" i="19"/>
  <c r="K168" i="19"/>
  <c r="X205" i="19"/>
  <c r="X194" i="19"/>
  <c r="M278" i="19"/>
  <c r="K278" i="19"/>
  <c r="X11" i="19"/>
  <c r="L43" i="19"/>
  <c r="X77" i="19"/>
  <c r="X170" i="19"/>
  <c r="K207" i="19"/>
  <c r="N12" i="19"/>
  <c r="K206" i="19"/>
  <c r="F182" i="19" a="1"/>
  <c r="F182" i="19" s="1"/>
  <c r="K268" i="19"/>
  <c r="L120" i="19"/>
  <c r="N23" i="19"/>
  <c r="N57" i="19"/>
  <c r="M150" i="19"/>
  <c r="L243" i="19"/>
  <c r="M95" i="19"/>
  <c r="L267" i="19"/>
  <c r="L174" i="19"/>
  <c r="N27" i="19"/>
  <c r="M207" i="19"/>
  <c r="F114" i="19" a="1"/>
  <c r="F114" i="19" s="1"/>
  <c r="F151" i="19" a="1"/>
  <c r="F151" i="19" s="1"/>
  <c r="L58" i="19"/>
  <c r="L24" i="19"/>
  <c r="F5" i="19" a="1"/>
  <c r="F5" i="19" s="1"/>
  <c r="X138" i="19"/>
  <c r="L200" i="19"/>
  <c r="X35" i="19"/>
  <c r="F96" i="19" a="1"/>
  <c r="F96" i="19" s="1"/>
  <c r="F251" i="19" a="1"/>
  <c r="F251" i="19" s="1"/>
  <c r="K158" i="19"/>
  <c r="K65" i="19"/>
  <c r="M213" i="19"/>
  <c r="F120" i="19" a="1"/>
  <c r="F120" i="19" s="1"/>
  <c r="N31" i="19"/>
  <c r="L164" i="19"/>
  <c r="K71" i="19"/>
  <c r="M226" i="19"/>
  <c r="F189" i="19" a="1"/>
  <c r="F189" i="19" s="1"/>
  <c r="X44" i="19"/>
  <c r="K53" i="19"/>
  <c r="M87" i="19"/>
  <c r="M181" i="19"/>
  <c r="M274" i="19"/>
  <c r="F29" i="19" a="1"/>
  <c r="F29" i="19" s="1"/>
  <c r="K63" i="19"/>
  <c r="M156" i="19"/>
  <c r="L168" i="19"/>
  <c r="X215" i="19"/>
  <c r="X277" i="19"/>
  <c r="K108" i="19"/>
  <c r="F238" i="19" a="1"/>
  <c r="F238" i="19" s="1"/>
  <c r="X145" i="19"/>
  <c r="N50" i="19"/>
  <c r="K232" i="19"/>
  <c r="M13" i="19"/>
  <c r="X225" i="19"/>
  <c r="M132" i="19"/>
  <c r="X25" i="19"/>
  <c r="F250" i="19" a="1"/>
  <c r="F250" i="19" s="1"/>
  <c r="K157" i="19"/>
  <c r="N63" i="19"/>
  <c r="F42" i="19" a="1"/>
  <c r="F42" i="19" s="1"/>
  <c r="M269" i="19"/>
  <c r="F176" i="19" a="1"/>
  <c r="F176" i="19" s="1"/>
  <c r="K82" i="19"/>
  <c r="M11" i="19"/>
  <c r="M17" i="19"/>
  <c r="N182" i="19"/>
  <c r="X89" i="19"/>
  <c r="X244" i="19"/>
  <c r="L151" i="19"/>
  <c r="K58" i="19"/>
  <c r="L206" i="19"/>
  <c r="L113" i="19"/>
  <c r="M163" i="19"/>
  <c r="F256" i="19" a="1"/>
  <c r="F256" i="19" s="1"/>
  <c r="M12" i="19"/>
  <c r="K37" i="19"/>
  <c r="X232" i="19"/>
  <c r="F84" i="19" a="1"/>
  <c r="F84" i="19" s="1"/>
  <c r="L177" i="19"/>
  <c r="X278" i="19"/>
  <c r="L92" i="19"/>
  <c r="L244" i="19"/>
  <c r="M218" i="19"/>
  <c r="X125" i="19"/>
  <c r="L163" i="19"/>
  <c r="L70" i="19"/>
  <c r="N212" i="19"/>
  <c r="M119" i="19"/>
  <c r="X267" i="19"/>
  <c r="N174" i="19"/>
  <c r="K47" i="19"/>
  <c r="K16" i="19"/>
  <c r="N36" i="19"/>
  <c r="K170" i="19"/>
  <c r="K77" i="19"/>
  <c r="N132" i="19"/>
  <c r="F12" i="19" a="1"/>
  <c r="F12" i="19" s="1"/>
  <c r="N238" i="19"/>
  <c r="X50" i="19"/>
  <c r="F200" i="19" a="1"/>
  <c r="F200" i="19" s="1"/>
  <c r="N224" i="19"/>
  <c r="M100" i="19"/>
  <c r="K75" i="19"/>
  <c r="X101" i="19"/>
  <c r="M230" i="19"/>
  <c r="K34" i="19"/>
  <c r="F4" i="19" a="1"/>
  <c r="F4" i="19" s="1"/>
  <c r="N100" i="19"/>
  <c r="X193" i="19"/>
  <c r="L138" i="19"/>
  <c r="N231" i="19"/>
  <c r="L169" i="19"/>
  <c r="X53" i="19"/>
  <c r="X137" i="19"/>
  <c r="L230" i="19"/>
  <c r="K267" i="19"/>
  <c r="M112" i="19"/>
  <c r="F40" i="19" a="1"/>
  <c r="F40" i="19" s="1"/>
  <c r="X9" i="19"/>
  <c r="X105" i="19"/>
  <c r="N46" i="19"/>
  <c r="X143" i="19"/>
  <c r="M15" i="19"/>
  <c r="N47" i="19"/>
  <c r="N81" i="19"/>
  <c r="F150" i="19" a="1"/>
  <c r="F150" i="19" s="1"/>
  <c r="M183" i="19"/>
  <c r="X90" i="19"/>
  <c r="K60" i="19"/>
  <c r="L128" i="19"/>
  <c r="N15" i="19"/>
  <c r="L44" i="19"/>
  <c r="K208" i="19"/>
  <c r="L270" i="19"/>
  <c r="X84" i="19"/>
  <c r="F232" i="19" a="1"/>
  <c r="F232" i="19" s="1"/>
  <c r="M38" i="19"/>
  <c r="K166" i="19"/>
  <c r="X73" i="19"/>
  <c r="L135" i="19"/>
  <c r="F30" i="19" a="1"/>
  <c r="F30" i="19" s="1"/>
  <c r="M32" i="19"/>
  <c r="L30" i="19"/>
  <c r="K8" i="19"/>
  <c r="K110" i="19"/>
  <c r="N258" i="19"/>
  <c r="N165" i="19"/>
  <c r="F211" i="19" a="1"/>
  <c r="F211" i="19" s="1"/>
  <c r="L111" i="19"/>
  <c r="M149" i="19"/>
  <c r="K21" i="19"/>
  <c r="K52" i="19"/>
  <c r="X86" i="19"/>
  <c r="F124" i="19" a="1"/>
  <c r="F124" i="19" s="1"/>
  <c r="N49" i="19"/>
  <c r="N168" i="19"/>
  <c r="M271" i="19"/>
  <c r="M178" i="19"/>
  <c r="L84" i="19"/>
  <c r="K235" i="19"/>
  <c r="N273" i="19"/>
  <c r="F103" i="19" a="1"/>
  <c r="F103" i="19" s="1"/>
  <c r="K7" i="19"/>
  <c r="K202" i="19"/>
  <c r="L109" i="19"/>
  <c r="F171" i="19" a="1"/>
  <c r="F171" i="19" s="1"/>
  <c r="N78" i="19"/>
  <c r="F226" i="19" a="1"/>
  <c r="F226" i="19" s="1"/>
  <c r="X6" i="19"/>
  <c r="F50" i="19" a="1"/>
  <c r="F50" i="19" s="1"/>
  <c r="X207" i="19"/>
  <c r="X159" i="19"/>
  <c r="F221" i="19" a="1"/>
  <c r="F221" i="19" s="1"/>
  <c r="F128" i="19" a="1"/>
  <c r="F128" i="19" s="1"/>
  <c r="K15" i="19"/>
  <c r="X183" i="19"/>
  <c r="M27" i="19"/>
  <c r="M93" i="19"/>
  <c r="N186" i="19"/>
  <c r="L4" i="19"/>
  <c r="L69" i="19"/>
  <c r="F255" i="19" a="1"/>
  <c r="F255" i="19" s="1"/>
  <c r="L107" i="19"/>
  <c r="M162" i="19"/>
  <c r="M69" i="19"/>
  <c r="F203" i="19" a="1"/>
  <c r="F203" i="19" s="1"/>
  <c r="K265" i="19"/>
  <c r="X195" i="19"/>
  <c r="N102" i="19"/>
  <c r="F253" i="19" a="1"/>
  <c r="F253" i="19" s="1"/>
  <c r="M84" i="19"/>
  <c r="M232" i="19"/>
  <c r="K139" i="19"/>
  <c r="X220" i="19"/>
  <c r="N6" i="19"/>
  <c r="M220" i="19"/>
  <c r="K127" i="19"/>
  <c r="L13" i="19"/>
  <c r="M189" i="19"/>
  <c r="X96" i="19"/>
  <c r="X151" i="19"/>
  <c r="N58" i="19"/>
  <c r="K44" i="19"/>
  <c r="X202" i="19"/>
  <c r="F109" i="19" a="1"/>
  <c r="F109" i="19" s="1"/>
  <c r="F53" i="19" a="1"/>
  <c r="F53" i="19" s="1"/>
  <c r="M20" i="19"/>
  <c r="F131" i="19" a="1"/>
  <c r="F131" i="19" s="1"/>
  <c r="K23" i="19"/>
  <c r="K253" i="19"/>
  <c r="L35" i="19"/>
  <c r="F8" i="19" a="1"/>
  <c r="F8" i="19" s="1"/>
  <c r="N123" i="19"/>
  <c r="K161" i="19"/>
  <c r="X254" i="19"/>
  <c r="N99" i="19"/>
  <c r="K192" i="19"/>
  <c r="L28" i="19"/>
  <c r="X15" i="19"/>
  <c r="X160" i="19"/>
  <c r="M253" i="19"/>
  <c r="L105" i="19"/>
  <c r="K128" i="19"/>
  <c r="N73" i="19"/>
  <c r="F166" i="19" a="1"/>
  <c r="F166" i="19" s="1"/>
  <c r="K38" i="19"/>
  <c r="X104" i="19"/>
  <c r="K197" i="19"/>
  <c r="M43" i="19"/>
  <c r="N220" i="19"/>
  <c r="X253" i="19"/>
  <c r="M160" i="19"/>
  <c r="N200" i="19"/>
  <c r="K88" i="19"/>
  <c r="L52" i="19"/>
  <c r="N20" i="19"/>
  <c r="K185" i="19"/>
  <c r="K92" i="19"/>
  <c r="L154" i="19"/>
  <c r="K61" i="19"/>
  <c r="M50" i="19"/>
  <c r="N236" i="19"/>
  <c r="L143" i="19"/>
  <c r="M45" i="19"/>
  <c r="M205" i="19"/>
  <c r="K112" i="19"/>
  <c r="K260" i="19"/>
  <c r="X167" i="19"/>
  <c r="N40" i="19"/>
  <c r="N8" i="19"/>
  <c r="K211" i="19"/>
  <c r="N180" i="19"/>
  <c r="K142" i="19"/>
  <c r="K234" i="19"/>
  <c r="L7" i="19"/>
  <c r="N28" i="19"/>
  <c r="X227" i="19"/>
  <c r="K79" i="19"/>
  <c r="M44" i="19"/>
  <c r="M110" i="19"/>
  <c r="X148" i="19"/>
  <c r="X214" i="19"/>
  <c r="K121" i="19"/>
  <c r="N122" i="19"/>
  <c r="F247" i="19" a="1"/>
  <c r="F247" i="19" s="1"/>
  <c r="F61" i="19" a="1"/>
  <c r="F61" i="19" s="1"/>
  <c r="M250" i="19"/>
  <c r="L46" i="19"/>
  <c r="L14" i="19"/>
  <c r="K55" i="19"/>
  <c r="X110" i="19"/>
  <c r="K222" i="19"/>
  <c r="X18" i="19"/>
  <c r="L91" i="19"/>
  <c r="F2" i="19" a="1"/>
  <c r="F2" i="19" s="1"/>
  <c r="X135" i="19"/>
  <c r="K30" i="19"/>
  <c r="F117" i="19" a="1"/>
  <c r="F117" i="19" s="1"/>
  <c r="M210" i="19"/>
  <c r="L27" i="19"/>
  <c r="F185" i="19" a="1"/>
  <c r="F185" i="19" s="1"/>
  <c r="X130" i="19"/>
  <c r="N37" i="19"/>
  <c r="X219" i="19"/>
  <c r="M265" i="19"/>
  <c r="L223" i="19"/>
  <c r="X209" i="19"/>
  <c r="X116" i="19"/>
  <c r="M268" i="19"/>
  <c r="L97" i="19"/>
  <c r="K2" i="19"/>
  <c r="L32" i="19"/>
  <c r="N196" i="19"/>
  <c r="N72" i="19"/>
  <c r="K154" i="19"/>
  <c r="F216" i="19" a="1"/>
  <c r="F216" i="19" s="1"/>
  <c r="L178" i="19"/>
  <c r="N85" i="19"/>
  <c r="F51" i="19" a="1"/>
  <c r="F51" i="19" s="1"/>
  <c r="K20" i="19"/>
  <c r="F9" i="19" a="1"/>
  <c r="F9" i="19" s="1"/>
  <c r="K129" i="19"/>
  <c r="L19" i="19"/>
  <c r="L192" i="19"/>
  <c r="K98" i="19"/>
  <c r="X61" i="19"/>
  <c r="N9" i="19"/>
  <c r="X22" i="19"/>
  <c r="L261" i="19"/>
  <c r="N143" i="19"/>
  <c r="F82" i="19" a="1"/>
  <c r="F82" i="19" s="1"/>
  <c r="L175" i="19"/>
  <c r="M53" i="19"/>
  <c r="K146" i="19"/>
  <c r="N239" i="19"/>
  <c r="F277" i="19" a="1"/>
  <c r="F277" i="19" s="1"/>
  <c r="K122" i="19"/>
  <c r="F215" i="19" a="1"/>
  <c r="F215" i="19" s="1"/>
  <c r="F7" i="19" a="1"/>
  <c r="F7" i="19" s="1"/>
  <c r="L38" i="19"/>
  <c r="N183" i="19"/>
  <c r="X16" i="19"/>
  <c r="M128" i="19"/>
  <c r="K66" i="19"/>
  <c r="K159" i="19"/>
  <c r="M24" i="19"/>
  <c r="M244" i="19"/>
  <c r="F72" i="19" a="1"/>
  <c r="F72" i="19" s="1"/>
  <c r="X165" i="19"/>
  <c r="X197" i="19"/>
  <c r="F87" i="19" a="1"/>
  <c r="F87" i="19" s="1"/>
  <c r="N137" i="19"/>
  <c r="L34" i="19"/>
  <c r="M215" i="19"/>
  <c r="F267" i="19" a="1"/>
  <c r="F267" i="19" s="1"/>
  <c r="F174" i="19" a="1"/>
  <c r="F174" i="19" s="1"/>
  <c r="F81" i="19" a="1"/>
  <c r="F81" i="19" s="1"/>
  <c r="L228" i="19"/>
  <c r="N30" i="19"/>
  <c r="X62" i="19"/>
  <c r="K68" i="19"/>
  <c r="L21" i="19"/>
  <c r="N93" i="19"/>
  <c r="X27" i="19"/>
  <c r="K48" i="19"/>
  <c r="M212" i="19"/>
  <c r="F119" i="19" a="1"/>
  <c r="F119" i="19" s="1"/>
  <c r="K181" i="19"/>
  <c r="N88" i="19"/>
  <c r="M16" i="19"/>
  <c r="L89" i="19"/>
  <c r="M188" i="19"/>
  <c r="X95" i="19"/>
  <c r="X250" i="19"/>
  <c r="L64" i="19"/>
  <c r="K4" i="19"/>
  <c r="K165" i="19"/>
  <c r="F64" i="19" a="1"/>
  <c r="F64" i="19" s="1"/>
  <c r="N157" i="19"/>
  <c r="L102" i="19"/>
  <c r="L6" i="19"/>
  <c r="M26" i="19"/>
  <c r="M133" i="19"/>
  <c r="X78" i="19"/>
  <c r="L171" i="19"/>
  <c r="L98" i="19"/>
  <c r="K249" i="19"/>
  <c r="X131" i="19"/>
  <c r="M22" i="19"/>
  <c r="X204" i="19"/>
  <c r="K261" i="19"/>
  <c r="F75" i="19" a="1"/>
  <c r="F75" i="19" s="1"/>
  <c r="N216" i="19"/>
  <c r="N278" i="19"/>
  <c r="L57" i="19"/>
  <c r="X23" i="19"/>
  <c r="M63" i="19"/>
  <c r="K218" i="19"/>
  <c r="L273" i="19"/>
  <c r="F33" i="19" a="1"/>
  <c r="F33" i="19" s="1"/>
  <c r="L199" i="19"/>
  <c r="M106" i="19"/>
  <c r="X161" i="19"/>
  <c r="M34" i="19"/>
  <c r="X106" i="19"/>
  <c r="X10" i="19"/>
  <c r="N112" i="19"/>
  <c r="L81" i="19"/>
  <c r="N229" i="19"/>
  <c r="F136" i="19" a="1"/>
  <c r="F136" i="19" s="1"/>
  <c r="N233" i="19"/>
  <c r="X178" i="19"/>
  <c r="X60" i="19"/>
  <c r="L153" i="19"/>
  <c r="M208" i="19"/>
  <c r="N115" i="19"/>
  <c r="M267" i="19"/>
  <c r="L186" i="19"/>
  <c r="F244" i="19" a="1"/>
  <c r="F244" i="19" s="1"/>
  <c r="K74" i="19"/>
  <c r="L9" i="19"/>
  <c r="N173" i="19"/>
  <c r="L80" i="19"/>
  <c r="N197" i="19"/>
  <c r="M8" i="19"/>
  <c r="X39" i="19"/>
  <c r="L224" i="19"/>
  <c r="N22" i="19"/>
  <c r="K193" i="19"/>
  <c r="F248" i="19" a="1"/>
  <c r="F248" i="19" s="1"/>
  <c r="F100" i="19" a="1"/>
  <c r="F100" i="19" s="1"/>
  <c r="M199" i="19"/>
  <c r="F261" i="19" a="1"/>
  <c r="F261" i="19" s="1"/>
  <c r="F168" i="19" a="1"/>
  <c r="F168" i="19" s="1"/>
  <c r="M130" i="19"/>
  <c r="X21" i="19"/>
  <c r="F6" i="19" a="1"/>
  <c r="F6" i="19" s="1"/>
  <c r="F147" i="19" a="1"/>
  <c r="F147" i="19" s="1"/>
  <c r="N209" i="19"/>
  <c r="N116" i="19"/>
  <c r="K264" i="19"/>
  <c r="X43" i="19"/>
  <c r="M203" i="19"/>
  <c r="K262" i="19"/>
  <c r="N176" i="19"/>
  <c r="M9" i="19"/>
  <c r="N192" i="19"/>
  <c r="X42" i="19"/>
  <c r="F107" i="19" a="1"/>
  <c r="F107" i="19" s="1"/>
  <c r="N145" i="19"/>
  <c r="K279" i="19"/>
  <c r="K186" i="19"/>
  <c r="F93" i="19" a="1"/>
  <c r="F93" i="19" s="1"/>
  <c r="X241" i="19"/>
  <c r="K273" i="19"/>
  <c r="M180" i="19"/>
  <c r="N87" i="19"/>
  <c r="N142" i="19"/>
  <c r="N160" i="19"/>
  <c r="K215" i="19"/>
  <c r="N34" i="19"/>
  <c r="L76" i="19"/>
  <c r="F105" i="19" a="1"/>
  <c r="F105" i="19" s="1"/>
  <c r="L195" i="19"/>
  <c r="L194" i="19"/>
  <c r="N101" i="19"/>
  <c r="X256" i="19"/>
  <c r="N163" i="19"/>
  <c r="N95" i="19"/>
  <c r="K250" i="19"/>
  <c r="L212" i="19"/>
  <c r="L247" i="19"/>
  <c r="F99" i="19" a="1"/>
  <c r="F99" i="19" s="1"/>
  <c r="M200" i="19"/>
  <c r="K238" i="19"/>
  <c r="M270" i="19"/>
  <c r="X36" i="19"/>
  <c r="K5" i="19"/>
  <c r="M171" i="19"/>
  <c r="X233" i="19"/>
  <c r="F140" i="19" a="1"/>
  <c r="F140" i="19" s="1"/>
  <c r="F227" i="19" a="1"/>
  <c r="F227" i="19" s="1"/>
  <c r="X81" i="19"/>
  <c r="F122" i="19" a="1"/>
  <c r="F122" i="19" s="1"/>
  <c r="F19" i="19" a="1"/>
  <c r="F19" i="19" s="1"/>
  <c r="M60" i="19"/>
  <c r="K200" i="19"/>
  <c r="X184" i="19"/>
  <c r="K51" i="19"/>
  <c r="X192" i="19"/>
  <c r="K187" i="11"/>
  <c r="K39" i="11"/>
  <c r="K743" i="11"/>
  <c r="K427" i="11"/>
  <c r="K197" i="3"/>
  <c r="K529" i="11"/>
  <c r="K118" i="11"/>
  <c r="K875" i="11"/>
  <c r="K36" i="3"/>
  <c r="K179" i="11"/>
  <c r="K758" i="11"/>
  <c r="K56" i="3"/>
  <c r="K94" i="3"/>
  <c r="K178" i="11"/>
  <c r="K826" i="11"/>
  <c r="K148" i="11"/>
  <c r="K306" i="3"/>
  <c r="K235" i="11"/>
  <c r="K61" i="3"/>
  <c r="K170" i="11"/>
  <c r="K380" i="3"/>
  <c r="K239" i="11"/>
  <c r="K877" i="11"/>
  <c r="K375" i="11"/>
  <c r="K21" i="3"/>
  <c r="K432" i="11"/>
  <c r="K236" i="11"/>
  <c r="K777" i="11"/>
  <c r="K846" i="11"/>
  <c r="K162" i="11"/>
  <c r="K116" i="3"/>
  <c r="K90" i="11"/>
  <c r="K320" i="3"/>
  <c r="K879" i="11"/>
  <c r="K13" i="3"/>
  <c r="K385" i="3"/>
  <c r="K453" i="11"/>
  <c r="K218" i="3"/>
  <c r="K112" i="3"/>
  <c r="K824" i="11"/>
  <c r="K688" i="11"/>
  <c r="K37" i="3"/>
  <c r="K430" i="11"/>
  <c r="K436" i="11"/>
  <c r="K376" i="11"/>
  <c r="K324" i="11"/>
  <c r="K194" i="11"/>
  <c r="K491" i="11"/>
  <c r="K663" i="11"/>
  <c r="K722" i="11"/>
  <c r="K460" i="11"/>
  <c r="K262" i="11"/>
  <c r="K191" i="3"/>
  <c r="K820" i="11"/>
  <c r="K133" i="11"/>
  <c r="K725" i="11"/>
  <c r="K163" i="3"/>
  <c r="K35" i="3"/>
  <c r="K715" i="11"/>
  <c r="K215" i="11"/>
  <c r="K350" i="11"/>
  <c r="K289" i="11"/>
  <c r="K513" i="11"/>
  <c r="K682" i="11"/>
  <c r="K255" i="3"/>
  <c r="K96" i="11"/>
  <c r="K636" i="11"/>
  <c r="K866" i="11"/>
  <c r="K407" i="11"/>
  <c r="K450" i="11"/>
  <c r="K818" i="11"/>
  <c r="K598" i="11"/>
  <c r="K291" i="11"/>
  <c r="K152" i="11"/>
  <c r="K787" i="11"/>
  <c r="K378" i="11"/>
  <c r="K374" i="11"/>
  <c r="K173" i="11"/>
  <c r="K64" i="11"/>
  <c r="K707" i="11"/>
  <c r="K272" i="11"/>
  <c r="K309" i="3"/>
  <c r="K889" i="11"/>
  <c r="K44" i="11"/>
  <c r="K146" i="11"/>
  <c r="K316" i="3"/>
  <c r="K134" i="11"/>
  <c r="K255" i="11"/>
  <c r="K258" i="11"/>
  <c r="K23" i="11"/>
  <c r="K362" i="11"/>
  <c r="K16" i="11"/>
  <c r="K686" i="11"/>
  <c r="K199" i="11"/>
  <c r="K604" i="11"/>
  <c r="K9" i="11"/>
  <c r="K221" i="3"/>
  <c r="K654" i="11"/>
  <c r="K756" i="11"/>
  <c r="K557" i="11"/>
  <c r="K485" i="11"/>
  <c r="K667" i="11"/>
  <c r="K391" i="3"/>
  <c r="K587" i="11"/>
  <c r="K425" i="11"/>
  <c r="K190" i="11"/>
  <c r="K130" i="11"/>
  <c r="K221" i="11"/>
  <c r="K443" i="11"/>
  <c r="K177" i="11"/>
  <c r="K161" i="11"/>
  <c r="K599" i="11"/>
  <c r="K705" i="11"/>
  <c r="K124" i="11"/>
  <c r="K418" i="11"/>
  <c r="K82" i="11"/>
  <c r="K300" i="11"/>
  <c r="K362" i="3"/>
  <c r="K55" i="11"/>
  <c r="K88" i="11"/>
  <c r="K353" i="11"/>
  <c r="K203" i="11"/>
  <c r="K141" i="11"/>
  <c r="K672" i="11"/>
  <c r="K241" i="11"/>
  <c r="K861" i="11"/>
  <c r="K56" i="11"/>
  <c r="K385" i="11"/>
  <c r="K881" i="11"/>
  <c r="K662" i="11"/>
  <c r="K406" i="11"/>
  <c r="K48" i="11"/>
  <c r="K167" i="11"/>
  <c r="K405" i="11"/>
  <c r="K218" i="11"/>
  <c r="K664" i="11"/>
  <c r="K549" i="11"/>
  <c r="K477" i="11"/>
  <c r="K65" i="3"/>
  <c r="K327" i="3"/>
  <c r="K424" i="11"/>
  <c r="K544" i="11"/>
  <c r="K164" i="11"/>
  <c r="K555" i="11"/>
  <c r="K486" i="11"/>
  <c r="K97" i="11"/>
  <c r="K123" i="11"/>
  <c r="K488" i="11"/>
  <c r="K446" i="11"/>
  <c r="K822" i="11"/>
  <c r="K478" i="11"/>
  <c r="K305" i="11"/>
  <c r="K807" i="11"/>
  <c r="K592" i="11"/>
  <c r="K732" i="11"/>
  <c r="K701" i="11"/>
  <c r="K569" i="11"/>
  <c r="K127" i="11"/>
  <c r="K741" i="11"/>
  <c r="K155" i="11"/>
  <c r="K532" i="11"/>
  <c r="K572" i="11"/>
  <c r="K307" i="11"/>
  <c r="K321" i="3"/>
  <c r="K352" i="3"/>
  <c r="K154" i="3"/>
  <c r="K340" i="3"/>
  <c r="K133" i="3"/>
  <c r="K336" i="3"/>
  <c r="K52" i="3"/>
  <c r="K317" i="3"/>
  <c r="K388" i="3"/>
  <c r="K81" i="3"/>
  <c r="K234" i="3"/>
  <c r="K45" i="3"/>
  <c r="K147" i="3"/>
  <c r="K293" i="3"/>
  <c r="K361" i="3"/>
  <c r="K522" i="11"/>
  <c r="K883" i="11"/>
  <c r="K285" i="11"/>
  <c r="K356" i="11"/>
  <c r="K189" i="3"/>
  <c r="K363" i="3"/>
  <c r="K280" i="3"/>
  <c r="K226" i="3"/>
  <c r="K815" i="11"/>
  <c r="K647" i="11"/>
  <c r="K282" i="3"/>
  <c r="K85" i="3"/>
  <c r="K524" i="11"/>
  <c r="K762" i="11"/>
  <c r="K770" i="11"/>
  <c r="K183" i="11"/>
  <c r="K84" i="3"/>
  <c r="K463" i="11"/>
  <c r="K546" i="11"/>
  <c r="K283" i="11"/>
  <c r="K755" i="11"/>
  <c r="K335" i="3"/>
  <c r="K285" i="3"/>
  <c r="K215" i="3"/>
  <c r="K813" i="11"/>
  <c r="K525" i="11"/>
  <c r="K562" i="11"/>
  <c r="K346" i="11"/>
  <c r="K250" i="11"/>
  <c r="K49" i="11"/>
  <c r="K396" i="11"/>
  <c r="K702" i="11"/>
  <c r="K505" i="11"/>
  <c r="K842" i="11"/>
  <c r="K377" i="11"/>
  <c r="K429" i="11"/>
  <c r="K512" i="11"/>
  <c r="K611" i="11"/>
  <c r="K214" i="3"/>
  <c r="K132" i="11"/>
  <c r="K748" i="11"/>
  <c r="K717" i="11"/>
  <c r="K313" i="11"/>
  <c r="K326" i="11"/>
  <c r="K614" i="11"/>
  <c r="K244" i="3"/>
  <c r="K236" i="3"/>
  <c r="K110" i="3"/>
  <c r="K370" i="11"/>
  <c r="K855" i="11"/>
  <c r="K121" i="3"/>
  <c r="K596" i="11"/>
  <c r="K739" i="11"/>
  <c r="K106" i="3"/>
  <c r="K7" i="3"/>
  <c r="K800" i="11"/>
  <c r="K210" i="11"/>
  <c r="K607" i="11"/>
  <c r="K208" i="3"/>
  <c r="K691" i="11"/>
  <c r="K729" i="11"/>
  <c r="K634" i="11"/>
  <c r="K535" i="11"/>
  <c r="K593" i="11"/>
  <c r="K261" i="3"/>
  <c r="K484" i="11"/>
  <c r="K502" i="11"/>
  <c r="K312" i="11"/>
  <c r="K98" i="3"/>
  <c r="K380" i="11"/>
  <c r="K234" i="11"/>
  <c r="K204" i="11"/>
  <c r="K166" i="3"/>
  <c r="K335" i="11"/>
  <c r="K349" i="11"/>
  <c r="K113" i="11"/>
  <c r="K579" i="11"/>
  <c r="K17" i="11"/>
  <c r="K852" i="11"/>
  <c r="K583" i="11"/>
  <c r="K374" i="3"/>
  <c r="K738" i="11"/>
  <c r="K188" i="11"/>
  <c r="K76" i="3"/>
  <c r="K843" i="11"/>
  <c r="K796" i="11"/>
  <c r="K32" i="3"/>
  <c r="K376" i="3"/>
  <c r="K624" i="11"/>
  <c r="K397" i="3"/>
  <c r="K277" i="3"/>
  <c r="K519" i="11"/>
  <c r="K119" i="11"/>
  <c r="K403" i="11"/>
  <c r="K176" i="3"/>
  <c r="K821" i="11"/>
  <c r="K658" i="11"/>
  <c r="K566" i="11"/>
  <c r="K265" i="3"/>
  <c r="K372" i="11"/>
  <c r="K608" i="11"/>
  <c r="K22" i="11"/>
  <c r="K129" i="11"/>
  <c r="K719" i="11"/>
  <c r="K349" i="3"/>
  <c r="K48" i="3"/>
  <c r="K91" i="11"/>
  <c r="K108" i="3"/>
  <c r="K138" i="11"/>
  <c r="K20" i="3"/>
  <c r="K379" i="11"/>
  <c r="K865" i="11"/>
  <c r="K381" i="3"/>
  <c r="K685" i="11"/>
  <c r="K426" i="11"/>
  <c r="K391" i="11"/>
  <c r="K574" i="11"/>
  <c r="K216" i="11"/>
  <c r="K38" i="11"/>
  <c r="K428" i="11"/>
  <c r="K161" i="3"/>
  <c r="K135" i="11"/>
  <c r="K137" i="11"/>
  <c r="K393" i="3"/>
  <c r="K605" i="11"/>
  <c r="K163" i="11"/>
  <c r="K801" i="11"/>
  <c r="K885" i="11"/>
  <c r="K355" i="11"/>
  <c r="K45" i="11"/>
  <c r="K410" i="11"/>
  <c r="K641" i="11"/>
  <c r="K364" i="3"/>
  <c r="K199" i="3"/>
  <c r="K784" i="11"/>
  <c r="K20" i="11"/>
  <c r="K105" i="3"/>
  <c r="K812" i="11"/>
  <c r="K279" i="3"/>
  <c r="K649" i="11"/>
  <c r="K279" i="11"/>
  <c r="K240" i="3"/>
  <c r="K642" i="11"/>
  <c r="K102" i="11"/>
  <c r="K117" i="11"/>
  <c r="K368" i="3"/>
  <c r="K585" i="11"/>
  <c r="K700" i="11"/>
  <c r="K553" i="11"/>
  <c r="K588" i="11"/>
  <c r="K198" i="11"/>
  <c r="K711" i="11"/>
  <c r="K768" i="11"/>
  <c r="K284" i="3"/>
  <c r="K586" i="11"/>
  <c r="K24" i="11"/>
  <c r="K166" i="11"/>
  <c r="K217" i="3"/>
  <c r="K462" i="11"/>
  <c r="K69" i="3"/>
  <c r="K799" i="11"/>
  <c r="K778" i="11"/>
  <c r="K344" i="3"/>
  <c r="K245" i="3"/>
  <c r="K188" i="3"/>
  <c r="K246" i="11"/>
  <c r="K422" i="11"/>
  <c r="K170" i="3"/>
  <c r="K509" i="11"/>
  <c r="K149" i="11"/>
  <c r="K638" i="11"/>
  <c r="K341" i="3"/>
  <c r="K675" i="11"/>
  <c r="K151" i="11"/>
  <c r="K173" i="3"/>
  <c r="K441" i="11"/>
  <c r="K867" i="11"/>
  <c r="K237" i="11"/>
  <c r="K153" i="3"/>
  <c r="K112" i="11"/>
  <c r="K14" i="11"/>
  <c r="K86" i="3"/>
  <c r="K61" i="11"/>
  <c r="K342" i="11"/>
  <c r="K125" i="3"/>
  <c r="K869" i="11"/>
  <c r="K366" i="11"/>
  <c r="K482" i="11"/>
  <c r="K340" i="11"/>
  <c r="K859" i="11"/>
  <c r="K520" i="11"/>
  <c r="K289" i="3"/>
  <c r="K548" i="11"/>
  <c r="K71" i="3"/>
  <c r="K58" i="11"/>
  <c r="K661" i="11"/>
  <c r="K388" i="11"/>
  <c r="K457" i="11"/>
  <c r="K185" i="3"/>
  <c r="K282" i="11"/>
  <c r="K232" i="11"/>
  <c r="K330" i="11"/>
  <c r="K495" i="11"/>
  <c r="K696" i="11"/>
  <c r="K286" i="11"/>
  <c r="K888" i="11"/>
  <c r="K63" i="3"/>
  <c r="K782" i="11"/>
  <c r="K37" i="11"/>
  <c r="K718" i="11"/>
  <c r="K27" i="11"/>
  <c r="K306" i="11"/>
  <c r="K371" i="11"/>
  <c r="K290" i="11"/>
  <c r="K836" i="11"/>
  <c r="K15" i="11"/>
  <c r="K773" i="11"/>
  <c r="K568" i="11"/>
  <c r="K126" i="11"/>
  <c r="K152" i="3"/>
  <c r="K302" i="3"/>
  <c r="K294" i="3"/>
  <c r="K689" i="11"/>
  <c r="K175" i="3"/>
  <c r="K735" i="11"/>
  <c r="K783" i="11"/>
  <c r="K571" i="11"/>
  <c r="K51" i="11"/>
  <c r="K208" i="11"/>
  <c r="K733" i="11"/>
  <c r="K274" i="11"/>
  <c r="K300" i="3"/>
  <c r="K668" i="11"/>
  <c r="K24" i="3"/>
  <c r="K337" i="3"/>
  <c r="K627" i="11"/>
  <c r="K278" i="11"/>
  <c r="K456" i="11"/>
  <c r="K179" i="3"/>
  <c r="K476" i="11"/>
  <c r="K759" i="11"/>
  <c r="K447" i="11"/>
  <c r="K75" i="11"/>
  <c r="K589" i="11"/>
  <c r="K140" i="11"/>
  <c r="K556" i="11"/>
  <c r="K712" i="11"/>
  <c r="K653" i="11"/>
  <c r="K310" i="11"/>
  <c r="K86" i="11"/>
  <c r="K131" i="11"/>
  <c r="K534" i="11"/>
  <c r="K145" i="11"/>
  <c r="K348" i="11"/>
  <c r="K831" i="11"/>
  <c r="K677" i="11"/>
  <c r="K159" i="3"/>
  <c r="K117" i="3"/>
  <c r="K392" i="3"/>
  <c r="K260" i="3"/>
  <c r="K207" i="3"/>
  <c r="K205" i="3"/>
  <c r="K31" i="3"/>
  <c r="K38" i="3"/>
  <c r="K264" i="3"/>
  <c r="K33" i="3"/>
  <c r="K304" i="3"/>
  <c r="K111" i="3"/>
  <c r="K8" i="3"/>
  <c r="K238" i="3"/>
  <c r="K357" i="3"/>
  <c r="K256" i="3"/>
  <c r="K275" i="3"/>
  <c r="K158" i="3"/>
  <c r="K346" i="3"/>
  <c r="K201" i="3"/>
  <c r="K192" i="3"/>
  <c r="K372" i="3"/>
  <c r="K366" i="3"/>
  <c r="K232" i="3"/>
  <c r="K775" i="11"/>
  <c r="K251" i="11"/>
  <c r="K797" i="11"/>
  <c r="K369" i="3"/>
  <c r="K259" i="11"/>
  <c r="K184" i="11"/>
  <c r="K100" i="11"/>
  <c r="K225" i="11"/>
  <c r="K213" i="3"/>
  <c r="K135" i="3"/>
  <c r="K503" i="11"/>
  <c r="K414" i="11"/>
  <c r="K36" i="11"/>
  <c r="K793" i="11"/>
  <c r="K260" i="11"/>
  <c r="K241" i="3"/>
  <c r="K273" i="11"/>
  <c r="K769" i="11"/>
  <c r="K884" i="11"/>
  <c r="K560" i="11"/>
  <c r="K233" i="3"/>
  <c r="K606" i="11"/>
  <c r="K46" i="3"/>
  <c r="K438" i="11"/>
  <c r="K4" i="3"/>
  <c r="K287" i="3"/>
  <c r="K863" i="11"/>
  <c r="K626" i="11"/>
  <c r="K342" i="3"/>
  <c r="K159" i="11"/>
  <c r="K354" i="11"/>
  <c r="K78" i="11"/>
  <c r="K100" i="3"/>
  <c r="K814" i="11"/>
  <c r="K155" i="3"/>
  <c r="K613" i="11"/>
  <c r="K475" i="11"/>
  <c r="K527" i="11"/>
  <c r="K473" i="11"/>
  <c r="K212" i="11"/>
  <c r="K266" i="11"/>
  <c r="K276" i="11"/>
  <c r="K644" i="11"/>
  <c r="K296" i="3"/>
  <c r="K247" i="11"/>
  <c r="K183" i="3"/>
  <c r="K640" i="11"/>
  <c r="K25" i="11"/>
  <c r="K50" i="3"/>
  <c r="K703" i="11"/>
  <c r="K219" i="11"/>
  <c r="K68" i="3"/>
  <c r="K343" i="11"/>
  <c r="K547" i="11"/>
  <c r="K678" i="11"/>
  <c r="K326" i="3"/>
  <c r="K360" i="3"/>
  <c r="K336" i="11"/>
  <c r="K313" i="3"/>
  <c r="K332" i="3"/>
  <c r="K171" i="3"/>
  <c r="K153" i="11"/>
  <c r="K345" i="11"/>
  <c r="K489" i="11"/>
  <c r="K757" i="11"/>
  <c r="K840" i="11"/>
  <c r="K60" i="3"/>
  <c r="K666" i="11"/>
  <c r="K267" i="3"/>
  <c r="K243" i="11"/>
  <c r="K287" i="11"/>
  <c r="K231" i="11"/>
  <c r="K257" i="11"/>
  <c r="K263" i="3"/>
  <c r="K50" i="11"/>
  <c r="K64" i="3"/>
  <c r="K834" i="11"/>
  <c r="K270" i="11"/>
  <c r="K189" i="11"/>
  <c r="K5" i="3"/>
  <c r="K849" i="11"/>
  <c r="K141" i="3"/>
  <c r="K165" i="3"/>
  <c r="K468" i="11"/>
  <c r="K79" i="3"/>
  <c r="K137" i="3"/>
  <c r="K379" i="3"/>
  <c r="K120" i="3"/>
  <c r="K84" i="11"/>
  <c r="K483" i="11"/>
  <c r="K172" i="3"/>
  <c r="K563" i="11"/>
  <c r="K420" i="11"/>
  <c r="K144" i="11"/>
  <c r="K3" i="11"/>
  <c r="K399" i="3"/>
  <c r="K304" i="11"/>
  <c r="K347" i="3"/>
  <c r="K508" i="11"/>
  <c r="K328" i="3"/>
  <c r="K59" i="3"/>
  <c r="K882" i="11"/>
  <c r="K411" i="11"/>
  <c r="K412" i="11"/>
  <c r="K311" i="11"/>
  <c r="K308" i="3"/>
  <c r="K416" i="11"/>
  <c r="K269" i="11"/>
  <c r="K389" i="3"/>
  <c r="K299" i="3"/>
  <c r="K504" i="11"/>
  <c r="K124" i="3"/>
  <c r="K435" i="11"/>
  <c r="K93" i="11"/>
  <c r="K302" i="11"/>
  <c r="K269" i="3"/>
  <c r="K365" i="3"/>
  <c r="K507" i="11"/>
  <c r="K382" i="3"/>
  <c r="K67" i="3"/>
  <c r="K311" i="3"/>
  <c r="K330" i="3"/>
  <c r="K646" i="11"/>
  <c r="K23" i="3"/>
  <c r="K57" i="3"/>
  <c r="K87" i="3"/>
  <c r="K256" i="11"/>
  <c r="K157" i="3"/>
  <c r="K222" i="3"/>
  <c r="K109" i="3"/>
  <c r="K235" i="3"/>
  <c r="K18" i="3"/>
  <c r="K419" i="11"/>
  <c r="K650" i="11"/>
  <c r="K30" i="11"/>
  <c r="K415" i="11"/>
  <c r="K240" i="11"/>
  <c r="K42" i="11"/>
  <c r="K730" i="11"/>
  <c r="K737" i="11"/>
  <c r="K33" i="11"/>
  <c r="K839" i="11"/>
  <c r="K293" i="11"/>
  <c r="K30" i="3"/>
  <c r="K699" i="11"/>
  <c r="K288" i="3"/>
  <c r="K345" i="3"/>
  <c r="K545" i="11"/>
  <c r="K126" i="3"/>
  <c r="K394" i="11"/>
  <c r="K751" i="11"/>
  <c r="K274" i="3"/>
  <c r="K89" i="3"/>
  <c r="K41" i="3"/>
  <c r="K312" i="3"/>
  <c r="K103" i="11"/>
  <c r="K47" i="11"/>
  <c r="K115" i="11"/>
  <c r="K93" i="3"/>
  <c r="K766" i="11"/>
  <c r="K150" i="11"/>
  <c r="K402" i="11"/>
  <c r="K433" i="11"/>
  <c r="K497" i="11"/>
  <c r="K277" i="11"/>
  <c r="K107" i="11"/>
  <c r="K439" i="11"/>
  <c r="K600" i="11"/>
  <c r="K628" i="11"/>
  <c r="K252" i="11"/>
  <c r="K242" i="3"/>
  <c r="K178" i="3"/>
  <c r="K310" i="3"/>
  <c r="K210" i="3"/>
  <c r="K113" i="3"/>
  <c r="K156" i="3"/>
  <c r="K827" i="11"/>
  <c r="K247" i="3"/>
  <c r="K841" i="11"/>
  <c r="K763" i="11"/>
  <c r="K536" i="11"/>
  <c r="K261" i="11"/>
  <c r="K567" i="11"/>
  <c r="K481" i="11"/>
  <c r="K174" i="11"/>
  <c r="K239" i="3"/>
  <c r="K679" i="11"/>
  <c r="K792" i="11"/>
  <c r="K692" i="11"/>
  <c r="K480" i="11"/>
  <c r="K168" i="11"/>
  <c r="K177" i="3"/>
  <c r="K53" i="11"/>
  <c r="K54" i="3"/>
  <c r="K367" i="11"/>
  <c r="K80" i="3"/>
  <c r="K474" i="11"/>
  <c r="K298" i="11"/>
  <c r="K810" i="11"/>
  <c r="K891" i="11"/>
  <c r="K383" i="11"/>
  <c r="K121" i="11"/>
  <c r="K363" i="11"/>
  <c r="K597" i="11"/>
  <c r="K55" i="3"/>
  <c r="K254" i="3"/>
  <c r="K193" i="3"/>
  <c r="K343" i="3"/>
  <c r="K10" i="11"/>
  <c r="K747" i="11"/>
  <c r="K276" i="3"/>
  <c r="K229" i="3"/>
  <c r="K494" i="11"/>
  <c r="K253" i="3"/>
  <c r="K283" i="3"/>
  <c r="K397" i="11"/>
  <c r="K72" i="3"/>
  <c r="K87" i="11"/>
  <c r="K498" i="11"/>
  <c r="K825" i="11"/>
  <c r="K625" i="11"/>
  <c r="K167" i="3"/>
  <c r="K728" i="11"/>
  <c r="K358" i="11"/>
  <c r="K864" i="11"/>
  <c r="K19" i="11"/>
  <c r="K695" i="11"/>
  <c r="K616" i="11"/>
  <c r="K267" i="11"/>
  <c r="K91" i="3"/>
  <c r="K74" i="3"/>
  <c r="K458" i="11"/>
  <c r="K742" i="11"/>
  <c r="K46" i="11"/>
  <c r="K237" i="3"/>
  <c r="K401" i="11"/>
  <c r="K29" i="3"/>
  <c r="K803" i="11"/>
  <c r="K181" i="11"/>
  <c r="K63" i="11"/>
  <c r="K378" i="3"/>
  <c r="K21" i="11"/>
  <c r="K318" i="3"/>
  <c r="K351" i="3"/>
  <c r="K51" i="3"/>
  <c r="K621" i="11"/>
  <c r="K633" i="11"/>
  <c r="K876" i="11"/>
  <c r="K271" i="3"/>
  <c r="K370" i="3"/>
  <c r="K278" i="3"/>
  <c r="K329" i="11"/>
  <c r="K531" i="11"/>
  <c r="K106" i="11"/>
  <c r="K339" i="3"/>
  <c r="K361" i="11"/>
  <c r="K59" i="11"/>
  <c r="K674" i="11"/>
  <c r="K263" i="11"/>
  <c r="K776" i="11"/>
  <c r="K111" i="11"/>
  <c r="K749" i="11"/>
  <c r="K838" i="11"/>
  <c r="K469" i="11"/>
  <c r="K351" i="11"/>
  <c r="K65" i="11"/>
  <c r="K122" i="3"/>
  <c r="K309" i="11"/>
  <c r="K294" i="11"/>
  <c r="K299" i="11"/>
  <c r="K206" i="11"/>
  <c r="K594" i="11"/>
  <c r="K645" i="11"/>
  <c r="K66" i="3"/>
  <c r="K18" i="11"/>
  <c r="K13" i="11"/>
  <c r="K538" i="11"/>
  <c r="K651" i="11"/>
  <c r="K464" i="11"/>
  <c r="K830" i="11"/>
  <c r="K4" i="11"/>
  <c r="K128" i="3"/>
  <c r="K181" i="3"/>
  <c r="K680" i="11"/>
  <c r="K82" i="3"/>
  <c r="K704" i="11"/>
  <c r="K394" i="3"/>
  <c r="K856" i="11"/>
  <c r="K561" i="11"/>
  <c r="K314" i="11"/>
  <c r="K760" i="11"/>
  <c r="K252" i="3"/>
  <c r="K11" i="11"/>
  <c r="K22" i="3"/>
  <c r="K322" i="11"/>
  <c r="K6" i="11"/>
  <c r="K367" i="3"/>
  <c r="K516" i="11"/>
  <c r="K39" i="3"/>
  <c r="K12" i="11"/>
  <c r="K629" i="11"/>
  <c r="K706" i="11"/>
  <c r="K713" i="11"/>
  <c r="K40" i="11"/>
  <c r="K201" i="11"/>
  <c r="K202" i="11"/>
  <c r="K817" i="11"/>
  <c r="K196" i="3"/>
  <c r="K850" i="11"/>
  <c r="K116" i="11"/>
  <c r="K440" i="11"/>
  <c r="K360" i="11"/>
  <c r="K95" i="3"/>
  <c r="K49" i="3"/>
  <c r="K262" i="3"/>
  <c r="K195" i="3"/>
  <c r="K530" i="11"/>
  <c r="K745" i="11"/>
  <c r="K98" i="11"/>
  <c r="K726" i="11"/>
  <c r="K857" i="11"/>
  <c r="K242" i="11"/>
  <c r="K823" i="11"/>
  <c r="K224" i="11"/>
  <c r="K271" i="11"/>
  <c r="K223" i="11"/>
  <c r="K62" i="11"/>
  <c r="K83" i="11"/>
  <c r="K270" i="3"/>
  <c r="K632" i="11"/>
  <c r="K225" i="3"/>
  <c r="K364" i="11"/>
  <c r="K384" i="11"/>
  <c r="K273" i="3"/>
  <c r="K14" i="3"/>
  <c r="K590" i="11"/>
  <c r="K140" i="3"/>
  <c r="K292" i="3"/>
  <c r="K369" i="11"/>
  <c r="K767" i="11"/>
  <c r="K136" i="11"/>
  <c r="K853" i="11"/>
  <c r="K398" i="3"/>
  <c r="K795" i="11"/>
  <c r="K172" i="11"/>
  <c r="K211" i="11"/>
  <c r="K396" i="3"/>
  <c r="K383" i="3"/>
  <c r="K350" i="3"/>
  <c r="K243" i="3"/>
  <c r="K673" i="11"/>
  <c r="K359" i="11"/>
  <c r="K445" i="11"/>
  <c r="K670" i="11"/>
  <c r="K16" i="3"/>
  <c r="K895" i="11"/>
  <c r="K264" i="11"/>
  <c r="K779" i="11"/>
  <c r="K288" i="11"/>
  <c r="K576" i="11"/>
  <c r="K138" i="3"/>
  <c r="K97" i="3"/>
  <c r="K47" i="3"/>
  <c r="K492" i="11"/>
  <c r="K10" i="3"/>
  <c r="K171" i="11"/>
  <c r="K537" i="11"/>
  <c r="K470" i="11"/>
  <c r="K833" i="11"/>
  <c r="K186" i="11"/>
  <c r="K353" i="3"/>
  <c r="K249" i="11"/>
  <c r="K151" i="3"/>
  <c r="K660" i="11"/>
  <c r="K377" i="3"/>
  <c r="K164" i="3"/>
  <c r="K721" i="11"/>
  <c r="K400" i="3"/>
  <c r="K373" i="3"/>
  <c r="K894" i="11"/>
  <c r="K146" i="3"/>
  <c r="K251" i="3"/>
  <c r="K286" i="3"/>
  <c r="K119" i="3"/>
  <c r="K26" i="3"/>
  <c r="K272" i="3"/>
  <c r="K80" i="11"/>
  <c r="K160" i="3"/>
  <c r="K150" i="3"/>
  <c r="K338" i="3"/>
  <c r="K104" i="11"/>
  <c r="K337" i="11"/>
  <c r="K324" i="3"/>
  <c r="K27" i="3"/>
  <c r="K880" i="11"/>
  <c r="K301" i="3"/>
  <c r="K42" i="3"/>
  <c r="K202" i="3"/>
  <c r="K368" i="11"/>
  <c r="K564" i="11"/>
  <c r="K399" i="11"/>
  <c r="K257" i="3"/>
  <c r="K284" i="11"/>
  <c r="K298" i="3"/>
  <c r="K185" i="11"/>
  <c r="K122" i="11"/>
  <c r="K802" i="11"/>
  <c r="K381" i="11"/>
  <c r="K11" i="3"/>
  <c r="K609" i="11"/>
  <c r="K554" i="11"/>
  <c r="K746" i="11"/>
  <c r="K496" i="11"/>
  <c r="K43" i="3"/>
  <c r="K809" i="11"/>
  <c r="K395" i="11"/>
  <c r="K206" i="3"/>
  <c r="K854" i="11"/>
  <c r="K156" i="11"/>
  <c r="K750" i="11"/>
  <c r="K655" i="11"/>
  <c r="K182" i="3"/>
  <c r="K197" i="11"/>
  <c r="K790" i="11"/>
  <c r="K67" i="11"/>
  <c r="K358" i="3"/>
  <c r="K332" i="11"/>
  <c r="K526" i="11"/>
  <c r="K788" i="11"/>
  <c r="K194" i="3"/>
  <c r="K209" i="3"/>
  <c r="K281" i="3"/>
  <c r="K245" i="11"/>
  <c r="K543" i="11"/>
  <c r="K200" i="3"/>
  <c r="K265" i="11"/>
  <c r="K828" i="11"/>
  <c r="K334" i="11"/>
  <c r="K870" i="11"/>
  <c r="K192" i="11"/>
  <c r="K791" i="11"/>
  <c r="K444" i="11"/>
  <c r="K165" i="11"/>
  <c r="K79" i="11"/>
  <c r="K104" i="3"/>
  <c r="K723" i="11"/>
  <c r="K437" i="11"/>
  <c r="K319" i="11"/>
  <c r="K347" i="11"/>
  <c r="K148" i="3"/>
  <c r="K620" i="11"/>
  <c r="K551" i="11"/>
  <c r="K26" i="11"/>
  <c r="K752" i="11"/>
  <c r="K90" i="3"/>
  <c r="K341" i="11"/>
  <c r="K518" i="11"/>
  <c r="K250" i="3"/>
  <c r="K772" i="11"/>
  <c r="K467" i="11"/>
  <c r="K102" i="3"/>
  <c r="K125" i="11"/>
  <c r="K708" i="11"/>
  <c r="K461" i="11"/>
  <c r="K794" i="11"/>
  <c r="K690" i="11"/>
  <c r="K765" i="11"/>
  <c r="K114" i="11"/>
  <c r="K231" i="3"/>
  <c r="K603" i="11"/>
  <c r="K92" i="11"/>
  <c r="K832" i="11"/>
  <c r="K736" i="11"/>
  <c r="K487" i="11"/>
  <c r="K573" i="11"/>
  <c r="K292" i="11"/>
  <c r="K99" i="11"/>
  <c r="K266" i="3"/>
  <c r="K314" i="3"/>
  <c r="K328" i="11"/>
  <c r="K334" i="3"/>
  <c r="K96" i="3"/>
  <c r="K258" i="3"/>
  <c r="K542" i="11"/>
  <c r="K665" i="11"/>
  <c r="K511" i="11"/>
  <c r="K612" i="11"/>
  <c r="K184" i="3"/>
  <c r="K442" i="11"/>
  <c r="K75" i="3"/>
  <c r="K528" i="11"/>
  <c r="K220" i="11"/>
  <c r="K318" i="11"/>
  <c r="K648" i="11"/>
  <c r="K890" i="11"/>
  <c r="K684" i="11"/>
  <c r="K785" i="11"/>
  <c r="K316" i="11"/>
  <c r="K77" i="11"/>
  <c r="K227" i="11"/>
  <c r="K669" i="11"/>
  <c r="K28" i="11"/>
  <c r="K268" i="3"/>
  <c r="K393" i="11"/>
  <c r="K297" i="3"/>
  <c r="K110" i="11"/>
  <c r="K851" i="11"/>
  <c r="K228" i="11"/>
  <c r="K92" i="3"/>
  <c r="K709" i="11"/>
  <c r="K74" i="11"/>
  <c r="K365" i="11"/>
  <c r="K85" i="11"/>
  <c r="K168" i="3"/>
  <c r="K95" i="11"/>
  <c r="K213" i="11"/>
  <c r="K180" i="3"/>
  <c r="K862" i="11"/>
  <c r="K454" i="11"/>
  <c r="K698" i="11"/>
  <c r="K230" i="11"/>
  <c r="K142" i="11"/>
  <c r="K291" i="3"/>
  <c r="K227" i="3"/>
  <c r="K275" i="11"/>
  <c r="K615" i="11"/>
  <c r="K73" i="3"/>
  <c r="K734" i="11"/>
  <c r="K73" i="11"/>
  <c r="K295" i="11"/>
  <c r="K344" i="11"/>
  <c r="K114" i="3"/>
  <c r="K149" i="3"/>
  <c r="K69" i="11"/>
  <c r="K143" i="3"/>
  <c r="K329" i="3"/>
  <c r="K558" i="11"/>
  <c r="K581" i="11"/>
  <c r="K174" i="3"/>
  <c r="K886" i="11"/>
  <c r="K639" i="11"/>
  <c r="K325" i="11"/>
  <c r="K540" i="11"/>
  <c r="K229" i="11"/>
  <c r="K254" i="11"/>
  <c r="K541" i="11"/>
  <c r="K455" i="11"/>
  <c r="K720" i="11"/>
  <c r="K180" i="11"/>
  <c r="K771" i="11"/>
  <c r="K94" i="11"/>
  <c r="K523" i="11"/>
  <c r="K78" i="3"/>
  <c r="K17" i="3"/>
  <c r="K539" i="11"/>
  <c r="K128" i="11"/>
  <c r="K697" i="11"/>
  <c r="K123" i="3"/>
  <c r="K490" i="11"/>
  <c r="K109" i="11"/>
  <c r="K510" i="11"/>
  <c r="K290" i="3"/>
  <c r="K224" i="3"/>
  <c r="K200" i="11"/>
  <c r="K860" i="11"/>
  <c r="K858" i="11"/>
  <c r="K223" i="3"/>
  <c r="K9" i="3"/>
  <c r="K386" i="3"/>
  <c r="K408" i="11"/>
  <c r="K296" i="11"/>
  <c r="K887" i="11"/>
  <c r="K41" i="11"/>
  <c r="K449" i="11"/>
  <c r="K217" i="11"/>
  <c r="K154" i="11"/>
  <c r="K878" i="11"/>
  <c r="K57" i="11"/>
  <c r="K297" i="11"/>
  <c r="K871" i="11"/>
  <c r="K339" i="11"/>
  <c r="K230" i="3"/>
  <c r="K610" i="11"/>
  <c r="K479" i="11"/>
  <c r="K193" i="11"/>
  <c r="K623" i="11"/>
  <c r="K187" i="3"/>
  <c r="K694" i="11"/>
  <c r="K798" i="11"/>
  <c r="K108" i="11"/>
  <c r="K392" i="11"/>
  <c r="K601" i="11"/>
  <c r="K710" i="11"/>
  <c r="K382" i="11"/>
  <c r="K219" i="3"/>
  <c r="K323" i="11"/>
  <c r="K34" i="11"/>
  <c r="K220" i="3"/>
  <c r="K34" i="3"/>
  <c r="K196" i="11"/>
  <c r="K819" i="11"/>
  <c r="K32" i="11"/>
  <c r="K295" i="3"/>
  <c r="K514" i="11"/>
  <c r="K115" i="3"/>
  <c r="K321" i="11"/>
  <c r="K68" i="11"/>
  <c r="K43" i="11"/>
  <c r="K409" i="11"/>
  <c r="K259" i="3"/>
  <c r="K130" i="3"/>
  <c r="K169" i="3"/>
  <c r="K452" i="11"/>
  <c r="K238" i="11"/>
  <c r="K806" i="11"/>
  <c r="K829" i="11"/>
  <c r="K132" i="3"/>
  <c r="K837" i="11"/>
  <c r="K331" i="3"/>
  <c r="K671" i="11"/>
  <c r="K687" i="11"/>
  <c r="K76" i="11"/>
  <c r="K228" i="3"/>
  <c r="K145" i="3"/>
  <c r="K371" i="3"/>
  <c r="K387" i="3"/>
  <c r="K186" i="3"/>
  <c r="K582" i="11"/>
  <c r="K144" i="3"/>
  <c r="K331" i="11"/>
  <c r="K693" i="11"/>
  <c r="K103" i="3"/>
  <c r="K580" i="11"/>
  <c r="K816" i="11"/>
  <c r="K212" i="3"/>
  <c r="K142" i="3"/>
  <c r="K459" i="11"/>
  <c r="K873" i="11"/>
  <c r="K226" i="11"/>
  <c r="K205" i="11"/>
  <c r="K835" i="11"/>
  <c r="K244" i="11"/>
  <c r="K622" i="11"/>
  <c r="K744" i="11"/>
  <c r="K136" i="3"/>
  <c r="K71" i="11"/>
  <c r="K157" i="11"/>
  <c r="K70" i="3"/>
  <c r="K499" i="11"/>
  <c r="K176" i="11"/>
  <c r="K373" i="11"/>
  <c r="K58" i="3"/>
  <c r="K404" i="11"/>
  <c r="K847" i="11"/>
  <c r="K248" i="11"/>
  <c r="K317" i="11"/>
  <c r="K780" i="11"/>
  <c r="K683" i="11"/>
  <c r="K570" i="11"/>
  <c r="K203" i="3"/>
  <c r="K325" i="3"/>
  <c r="K716" i="11"/>
  <c r="K190" i="3"/>
  <c r="K322" i="3"/>
  <c r="K384" i="3"/>
  <c r="K53" i="3"/>
  <c r="K761" i="11"/>
  <c r="K280" i="11"/>
  <c r="K635" i="11"/>
  <c r="K500" i="11"/>
  <c r="K66" i="11"/>
  <c r="K77" i="3"/>
  <c r="K107" i="3"/>
  <c r="K52" i="11"/>
  <c r="K101" i="3"/>
  <c r="K375" i="3"/>
  <c r="K533" i="11"/>
  <c r="K83" i="3"/>
  <c r="K139" i="11"/>
  <c r="K15" i="3"/>
  <c r="K129" i="3"/>
  <c r="K868" i="11"/>
  <c r="K44" i="3"/>
  <c r="K40" i="3"/>
  <c r="K652" i="11"/>
  <c r="K222" i="11"/>
  <c r="K423" i="11"/>
  <c r="K619" i="11"/>
  <c r="K550" i="11"/>
  <c r="K355" i="3"/>
  <c r="K390" i="11"/>
  <c r="K31" i="11"/>
  <c r="K248" i="3"/>
  <c r="K471" i="11"/>
  <c r="K591" i="11"/>
  <c r="K421" i="11"/>
  <c r="K656" i="11"/>
  <c r="K249" i="3"/>
  <c r="K724" i="11"/>
  <c r="K413" i="11"/>
  <c r="K327" i="11"/>
  <c r="K872" i="11"/>
  <c r="K70" i="11"/>
  <c r="K395" i="3"/>
  <c r="K637" i="11"/>
  <c r="K195" i="11"/>
  <c r="K811" i="11"/>
  <c r="K774" i="11"/>
  <c r="K35" i="11"/>
  <c r="K805" i="11"/>
  <c r="K139" i="3"/>
  <c r="K506" i="11"/>
  <c r="K676" i="11"/>
  <c r="K575" i="11"/>
  <c r="K874" i="11"/>
  <c r="K727" i="11"/>
  <c r="K338" i="11"/>
  <c r="K191" i="11"/>
  <c r="K204" i="3"/>
  <c r="K19" i="3"/>
  <c r="K175" i="11"/>
  <c r="K618" i="11"/>
  <c r="K60" i="11"/>
  <c r="K89" i="11"/>
  <c r="K352" i="11"/>
  <c r="K578" i="11"/>
  <c r="K319" i="3"/>
  <c r="K602" i="11"/>
  <c r="K305" i="3"/>
  <c r="K681" i="11"/>
  <c r="K595" i="11"/>
  <c r="K169" i="11"/>
  <c r="K577" i="11"/>
  <c r="K211" i="3"/>
  <c r="K253" i="11"/>
  <c r="K134" i="3"/>
  <c r="K7" i="11"/>
  <c r="K323" i="3"/>
  <c r="K893" i="11"/>
  <c r="K8" i="11"/>
  <c r="K643" i="11"/>
  <c r="K357" i="11"/>
  <c r="K25" i="3"/>
  <c r="K307" i="3"/>
  <c r="K160" i="11"/>
  <c r="K565" i="11"/>
  <c r="K333" i="3"/>
  <c r="K417" i="11"/>
  <c r="K630" i="11"/>
  <c r="K753" i="11"/>
  <c r="K5" i="11"/>
  <c r="K308" i="11"/>
  <c r="K62" i="3"/>
  <c r="K162" i="3"/>
  <c r="K54" i="11"/>
  <c r="K333" i="11"/>
  <c r="K268" i="11"/>
  <c r="K182" i="11"/>
  <c r="K552" i="11"/>
  <c r="K99" i="3"/>
  <c r="K434" i="11"/>
  <c r="K216" i="3"/>
  <c r="K147" i="11"/>
  <c r="K451" i="11"/>
  <c r="K465" i="11"/>
  <c r="K892" i="11"/>
  <c r="K12" i="3"/>
  <c r="K714" i="11"/>
  <c r="K789" i="11"/>
  <c r="K356" i="3"/>
  <c r="K786" i="11"/>
  <c r="K657" i="11"/>
  <c r="K390" i="3"/>
  <c r="K207" i="11"/>
  <c r="K845" i="11"/>
  <c r="K398" i="11"/>
  <c r="K493" i="11"/>
  <c r="K88" i="3"/>
  <c r="K466" i="11"/>
  <c r="K131" i="3"/>
  <c r="K584" i="11"/>
  <c r="K214" i="11"/>
  <c r="K320" i="11"/>
  <c r="K29" i="11"/>
  <c r="K198" i="3"/>
  <c r="K246" i="3"/>
  <c r="K387" i="11"/>
  <c r="K402" i="3"/>
  <c r="K303" i="3"/>
  <c r="K764" i="11"/>
  <c r="K120" i="11"/>
  <c r="K81" i="11"/>
  <c r="K431" i="11"/>
  <c r="K517" i="11"/>
  <c r="K315" i="11"/>
  <c r="K804" i="11"/>
  <c r="K501" i="11"/>
  <c r="K781" i="11"/>
  <c r="K143" i="11"/>
  <c r="K28" i="3"/>
  <c r="K105" i="11"/>
  <c r="K617" i="11"/>
  <c r="K448" i="11"/>
  <c r="K118" i="3"/>
  <c r="K515" i="11"/>
  <c r="K348" i="3"/>
  <c r="K281" i="11"/>
  <c r="K315" i="3"/>
  <c r="K301" i="11"/>
  <c r="K808" i="11"/>
  <c r="K400" i="11"/>
  <c r="K740" i="11"/>
  <c r="K896" i="11"/>
  <c r="K631" i="11"/>
  <c r="K158" i="11"/>
  <c r="K127" i="3"/>
  <c r="K848" i="11"/>
  <c r="K386" i="11"/>
  <c r="K472" i="11"/>
  <c r="K401" i="3"/>
  <c r="K233" i="11"/>
  <c r="K659" i="11"/>
  <c r="K72" i="11"/>
  <c r="K754" i="11"/>
  <c r="K101" i="11"/>
  <c r="K354" i="3"/>
  <c r="K844" i="11"/>
  <c r="K209" i="11"/>
  <c r="K559" i="11"/>
  <c r="K359" i="3"/>
  <c r="K731" i="11"/>
  <c r="K521" i="11"/>
  <c r="K303" i="11"/>
  <c r="K389" i="11"/>
  <c r="H90" i="15"/>
  <c r="K48" i="4" l="1"/>
  <c r="K61" i="4"/>
  <c r="K7" i="4"/>
  <c r="K31" i="4"/>
  <c r="K20" i="4"/>
  <c r="K34" i="4"/>
  <c r="K58" i="4"/>
  <c r="D9" i="12"/>
  <c r="D16" i="12"/>
  <c r="K51" i="4"/>
  <c r="D15" i="12"/>
  <c r="D11" i="12"/>
  <c r="D17" i="12"/>
  <c r="D13" i="12"/>
  <c r="D14" i="12"/>
  <c r="D10" i="12"/>
  <c r="D12" i="12"/>
  <c r="K26" i="4"/>
  <c r="K75" i="4"/>
  <c r="K53" i="4"/>
  <c r="K81" i="4"/>
  <c r="K80" i="4"/>
  <c r="K60" i="4"/>
  <c r="K4" i="4"/>
  <c r="K29" i="4"/>
  <c r="K74" i="4"/>
  <c r="K43" i="4"/>
  <c r="K11" i="4"/>
  <c r="K24" i="4"/>
  <c r="K22" i="4"/>
  <c r="K68" i="4"/>
  <c r="K64" i="4"/>
  <c r="K76" i="4"/>
  <c r="K10" i="4"/>
  <c r="K32" i="4"/>
  <c r="K57" i="4"/>
  <c r="K28" i="4"/>
  <c r="K72" i="4"/>
  <c r="K35" i="4"/>
  <c r="K67" i="4"/>
  <c r="K23" i="4"/>
  <c r="K42" i="4"/>
  <c r="K14" i="4"/>
  <c r="K54" i="4"/>
  <c r="K16" i="4"/>
  <c r="K70" i="4"/>
  <c r="K38" i="4"/>
  <c r="K73" i="4"/>
  <c r="K39" i="4"/>
  <c r="K37" i="4"/>
  <c r="K6" i="4"/>
  <c r="T105" i="19" s="1"/>
  <c r="K49" i="4"/>
  <c r="K47" i="4"/>
  <c r="K12" i="4"/>
  <c r="K46" i="4"/>
  <c r="K69" i="4"/>
  <c r="K79" i="4"/>
  <c r="K8" i="4"/>
  <c r="K21" i="4"/>
  <c r="K59" i="4"/>
  <c r="K63" i="4"/>
  <c r="K78" i="4"/>
  <c r="K13" i="4"/>
  <c r="T51" i="19" s="1"/>
  <c r="K77" i="4"/>
  <c r="K33" i="4"/>
  <c r="K41" i="4"/>
  <c r="K66" i="4"/>
  <c r="K19" i="4"/>
  <c r="K65" i="4"/>
  <c r="K45" i="4"/>
  <c r="K52" i="4"/>
  <c r="K62" i="4"/>
  <c r="K44" i="4"/>
  <c r="K27" i="4"/>
  <c r="K18" i="4"/>
  <c r="K17" i="4"/>
  <c r="K25" i="4"/>
  <c r="K36" i="4"/>
  <c r="K71" i="4"/>
  <c r="K56" i="4"/>
  <c r="K15" i="4"/>
  <c r="T234" i="19" s="1"/>
  <c r="D24" i="13"/>
  <c r="L18" i="12"/>
  <c r="L4" i="10"/>
  <c r="L19" i="12"/>
  <c r="L16" i="12"/>
  <c r="L4" i="12"/>
  <c r="L14" i="12"/>
  <c r="L11" i="12"/>
  <c r="L10" i="12"/>
  <c r="L9" i="12"/>
  <c r="L11" i="10"/>
  <c r="L20" i="12"/>
  <c r="L15" i="12"/>
  <c r="L13" i="12"/>
  <c r="L17" i="12"/>
  <c r="L12" i="12"/>
  <c r="H879" i="14"/>
  <c r="C878" i="14"/>
  <c r="D4" i="12"/>
  <c r="D20" i="13" s="1"/>
  <c r="W103" i="19"/>
  <c r="U103" i="19"/>
  <c r="W206" i="19"/>
  <c r="U206" i="19"/>
  <c r="W35" i="19"/>
  <c r="U35" i="19"/>
  <c r="W196" i="19"/>
  <c r="U196" i="19"/>
  <c r="W68" i="19"/>
  <c r="U68" i="19"/>
  <c r="W166" i="19"/>
  <c r="U166" i="19"/>
  <c r="W232" i="19"/>
  <c r="U232" i="19"/>
  <c r="W115" i="19"/>
  <c r="U115" i="19"/>
  <c r="W153" i="19"/>
  <c r="U153" i="19"/>
  <c r="W82" i="19"/>
  <c r="U82" i="19"/>
  <c r="W119" i="19"/>
  <c r="U119" i="19"/>
  <c r="W30" i="19"/>
  <c r="U30" i="19"/>
  <c r="W228" i="19"/>
  <c r="U228" i="19"/>
  <c r="W15" i="19"/>
  <c r="U15" i="19"/>
  <c r="W3" i="19"/>
  <c r="U3" i="19"/>
  <c r="W171" i="19"/>
  <c r="U171" i="19"/>
  <c r="W31" i="19"/>
  <c r="U31" i="19"/>
  <c r="W39" i="19"/>
  <c r="U39" i="19"/>
  <c r="W222" i="19"/>
  <c r="U222" i="19"/>
  <c r="W229" i="19"/>
  <c r="U229" i="19"/>
  <c r="W211" i="19"/>
  <c r="U211" i="19"/>
  <c r="W269" i="19"/>
  <c r="U269" i="19"/>
  <c r="W183" i="19"/>
  <c r="U183" i="19"/>
  <c r="W267" i="19"/>
  <c r="U267" i="19"/>
  <c r="W244" i="19"/>
  <c r="U244" i="19"/>
  <c r="W242" i="19"/>
  <c r="U242" i="19"/>
  <c r="W13" i="19"/>
  <c r="U13" i="19"/>
  <c r="W194" i="19"/>
  <c r="U194" i="19"/>
  <c r="W101" i="19"/>
  <c r="U101" i="19"/>
  <c r="W70" i="19"/>
  <c r="U70" i="19"/>
  <c r="W205" i="19"/>
  <c r="U205" i="19"/>
  <c r="W77" i="19"/>
  <c r="U77" i="19"/>
  <c r="W126" i="19"/>
  <c r="U126" i="19"/>
  <c r="W190" i="19"/>
  <c r="U190" i="19"/>
  <c r="W238" i="19"/>
  <c r="U238" i="19"/>
  <c r="W89" i="19"/>
  <c r="U89" i="19"/>
  <c r="W55" i="19"/>
  <c r="U55" i="19"/>
  <c r="W64" i="19"/>
  <c r="U64" i="19"/>
  <c r="W72" i="19"/>
  <c r="U72" i="19"/>
  <c r="W104" i="19"/>
  <c r="U104" i="19"/>
  <c r="W73" i="19"/>
  <c r="U73" i="19"/>
  <c r="W129" i="19"/>
  <c r="U129" i="19"/>
  <c r="W4" i="19"/>
  <c r="U4" i="19"/>
  <c r="W141" i="19"/>
  <c r="U141" i="19"/>
  <c r="W114" i="19"/>
  <c r="U114" i="19"/>
  <c r="W50" i="19"/>
  <c r="U50" i="19"/>
  <c r="W5" i="19"/>
  <c r="U5" i="19"/>
  <c r="W253" i="19"/>
  <c r="U253" i="19"/>
  <c r="W107" i="19"/>
  <c r="U107" i="19"/>
  <c r="W59" i="19"/>
  <c r="U59" i="19"/>
  <c r="W133" i="19"/>
  <c r="U133" i="19"/>
  <c r="W155" i="19"/>
  <c r="U155" i="19"/>
  <c r="W252" i="19"/>
  <c r="U252" i="19"/>
  <c r="W161" i="19"/>
  <c r="U161" i="19"/>
  <c r="W91" i="19"/>
  <c r="U91" i="19"/>
  <c r="W140" i="19"/>
  <c r="U140" i="19"/>
  <c r="W14" i="19"/>
  <c r="U14" i="19"/>
  <c r="W236" i="19"/>
  <c r="U236" i="19"/>
  <c r="W212" i="19"/>
  <c r="U212" i="19"/>
  <c r="W96" i="19"/>
  <c r="U96" i="19"/>
  <c r="W128" i="19"/>
  <c r="U128" i="19"/>
  <c r="W52" i="19"/>
  <c r="U52" i="19"/>
  <c r="W121" i="19"/>
  <c r="U121" i="19"/>
  <c r="W235" i="19"/>
  <c r="U235" i="19"/>
  <c r="W110" i="19"/>
  <c r="U110" i="19"/>
  <c r="W247" i="19"/>
  <c r="U247" i="19"/>
  <c r="W20" i="19"/>
  <c r="U20" i="19"/>
  <c r="W175" i="19"/>
  <c r="U175" i="19"/>
  <c r="W169" i="19"/>
  <c r="U169" i="19"/>
  <c r="W278" i="19"/>
  <c r="U278" i="19"/>
  <c r="W132" i="19"/>
  <c r="U132" i="19"/>
  <c r="W213" i="19"/>
  <c r="U213" i="19"/>
  <c r="W27" i="19"/>
  <c r="U27" i="19"/>
  <c r="W93" i="19"/>
  <c r="U93" i="19"/>
  <c r="W251" i="19"/>
  <c r="U251" i="19"/>
  <c r="W208" i="19"/>
  <c r="U208" i="19"/>
  <c r="W60" i="19"/>
  <c r="U60" i="19"/>
  <c r="W130" i="19"/>
  <c r="U130" i="19"/>
  <c r="W199" i="19"/>
  <c r="U199" i="19"/>
  <c r="W241" i="19"/>
  <c r="U241" i="19"/>
  <c r="W80" i="19"/>
  <c r="U80" i="19"/>
  <c r="W146" i="19"/>
  <c r="U146" i="19"/>
  <c r="W257" i="19"/>
  <c r="U257" i="19"/>
  <c r="W224" i="19"/>
  <c r="U224" i="19"/>
  <c r="W75" i="19"/>
  <c r="U75" i="19"/>
  <c r="W268" i="19"/>
  <c r="U268" i="19"/>
  <c r="W51" i="19"/>
  <c r="U51" i="19"/>
  <c r="W200" i="19"/>
  <c r="U200" i="19"/>
  <c r="W87" i="19"/>
  <c r="U87" i="19"/>
  <c r="W167" i="19"/>
  <c r="U167" i="19"/>
  <c r="W272" i="19"/>
  <c r="U272" i="19"/>
  <c r="W90" i="19"/>
  <c r="U90" i="19"/>
  <c r="W219" i="19"/>
  <c r="U219" i="19"/>
  <c r="W44" i="19"/>
  <c r="U44" i="19"/>
  <c r="W41" i="19"/>
  <c r="U41" i="19"/>
  <c r="W7" i="19"/>
  <c r="U7" i="19"/>
  <c r="W225" i="19"/>
  <c r="U225" i="19"/>
  <c r="W120" i="19"/>
  <c r="U120" i="19"/>
  <c r="W79" i="19"/>
  <c r="U79" i="19"/>
  <c r="W97" i="19"/>
  <c r="U97" i="19"/>
  <c r="W192" i="19"/>
  <c r="U192" i="19"/>
  <c r="W111" i="19"/>
  <c r="U111" i="19"/>
  <c r="W263" i="19"/>
  <c r="U263" i="19"/>
  <c r="W170" i="19"/>
  <c r="U170" i="19"/>
  <c r="W92" i="19"/>
  <c r="U92" i="19"/>
  <c r="W182" i="19"/>
  <c r="U182" i="19"/>
  <c r="W189" i="19"/>
  <c r="U189" i="19"/>
  <c r="W156" i="19"/>
  <c r="U156" i="19"/>
  <c r="W136" i="19"/>
  <c r="U136" i="19"/>
  <c r="W179" i="19"/>
  <c r="U179" i="19"/>
  <c r="W94" i="19"/>
  <c r="U94" i="19"/>
  <c r="W2" i="19"/>
  <c r="U2" i="19"/>
  <c r="W177" i="19"/>
  <c r="U177" i="19"/>
  <c r="W85" i="19"/>
  <c r="U85" i="19"/>
  <c r="W138" i="19"/>
  <c r="U138" i="19"/>
  <c r="W259" i="19"/>
  <c r="U259" i="19"/>
  <c r="W10" i="19"/>
  <c r="U10" i="19"/>
  <c r="W221" i="19"/>
  <c r="U221" i="19"/>
  <c r="W61" i="19"/>
  <c r="U61" i="19"/>
  <c r="W134" i="19"/>
  <c r="U134" i="19"/>
  <c r="W246" i="19"/>
  <c r="U246" i="19"/>
  <c r="W181" i="19"/>
  <c r="U181" i="19"/>
  <c r="W100" i="19"/>
  <c r="U100" i="19"/>
  <c r="W24" i="19"/>
  <c r="U24" i="19"/>
  <c r="W109" i="19"/>
  <c r="U109" i="19"/>
  <c r="W122" i="19"/>
  <c r="U122" i="19"/>
  <c r="W28" i="19"/>
  <c r="U28" i="19"/>
  <c r="W227" i="19"/>
  <c r="U227" i="19"/>
  <c r="W106" i="19"/>
  <c r="U106" i="19"/>
  <c r="W265" i="19"/>
  <c r="U265" i="19"/>
  <c r="W25" i="19"/>
  <c r="U25" i="19"/>
  <c r="W203" i="19"/>
  <c r="U203" i="19"/>
  <c r="W231" i="19"/>
  <c r="U231" i="19"/>
  <c r="W226" i="19"/>
  <c r="U226" i="19"/>
  <c r="W139" i="19"/>
  <c r="U139" i="19"/>
  <c r="W67" i="19"/>
  <c r="U67" i="19"/>
  <c r="W274" i="19"/>
  <c r="U274" i="19"/>
  <c r="W201" i="19"/>
  <c r="U201" i="19"/>
  <c r="W240" i="19"/>
  <c r="U240" i="19"/>
  <c r="W36" i="19"/>
  <c r="U36" i="19"/>
  <c r="W264" i="19"/>
  <c r="U264" i="19"/>
  <c r="W38" i="19"/>
  <c r="U38" i="19"/>
  <c r="W117" i="19"/>
  <c r="U117" i="19"/>
  <c r="W123" i="19"/>
  <c r="U123" i="19"/>
  <c r="W198" i="19"/>
  <c r="U198" i="19"/>
  <c r="W108" i="19"/>
  <c r="U108" i="19"/>
  <c r="W32" i="19"/>
  <c r="U32" i="19"/>
  <c r="W112" i="19"/>
  <c r="U112" i="19"/>
  <c r="W279" i="19"/>
  <c r="U279" i="19"/>
  <c r="W165" i="19"/>
  <c r="U165" i="19"/>
  <c r="W276" i="19"/>
  <c r="U276" i="19"/>
  <c r="W16" i="19"/>
  <c r="U16" i="19"/>
  <c r="W261" i="19"/>
  <c r="U261" i="19"/>
  <c r="W275" i="19"/>
  <c r="U275" i="19"/>
  <c r="W23" i="19"/>
  <c r="U23" i="19"/>
  <c r="W187" i="19"/>
  <c r="U187" i="19"/>
  <c r="W144" i="19"/>
  <c r="U144" i="19"/>
  <c r="W11" i="19"/>
  <c r="U11" i="19"/>
  <c r="W66" i="19"/>
  <c r="U66" i="19"/>
  <c r="W254" i="19"/>
  <c r="U254" i="19"/>
  <c r="W154" i="19"/>
  <c r="U154" i="19"/>
  <c r="W168" i="19"/>
  <c r="U168" i="19"/>
  <c r="W53" i="19"/>
  <c r="U53" i="19"/>
  <c r="W8" i="19"/>
  <c r="U8" i="19"/>
  <c r="W33" i="19"/>
  <c r="U33" i="19"/>
  <c r="W137" i="19"/>
  <c r="U137" i="19"/>
  <c r="W9" i="19"/>
  <c r="U9" i="19"/>
  <c r="W37" i="19"/>
  <c r="U37" i="19"/>
  <c r="W42" i="19"/>
  <c r="U42" i="19"/>
  <c r="W147" i="19"/>
  <c r="U147" i="19"/>
  <c r="W19" i="19"/>
  <c r="U19" i="19"/>
  <c r="W277" i="19"/>
  <c r="U277" i="19"/>
  <c r="W163" i="19"/>
  <c r="U163" i="19"/>
  <c r="W220" i="19"/>
  <c r="U220" i="19"/>
  <c r="W210" i="19"/>
  <c r="U210" i="19"/>
  <c r="W98" i="19"/>
  <c r="U98" i="19"/>
  <c r="W270" i="19"/>
  <c r="U270" i="19"/>
  <c r="W46" i="19"/>
  <c r="U46" i="19"/>
  <c r="W262" i="19"/>
  <c r="U262" i="19"/>
  <c r="W99" i="19"/>
  <c r="U99" i="19"/>
  <c r="W185" i="19"/>
  <c r="U185" i="19"/>
  <c r="W34" i="19"/>
  <c r="U34" i="19"/>
  <c r="W249" i="19"/>
  <c r="U249" i="19"/>
  <c r="W151" i="19"/>
  <c r="U151" i="19"/>
  <c r="W18" i="19"/>
  <c r="U18" i="19"/>
  <c r="W76" i="19"/>
  <c r="U76" i="19"/>
  <c r="W81" i="19"/>
  <c r="U81" i="19"/>
  <c r="W245" i="19"/>
  <c r="U245" i="19"/>
  <c r="W158" i="19"/>
  <c r="U158" i="19"/>
  <c r="W49" i="19"/>
  <c r="U49" i="19"/>
  <c r="W71" i="19"/>
  <c r="U71" i="19"/>
  <c r="W124" i="19"/>
  <c r="U124" i="19"/>
  <c r="W215" i="19"/>
  <c r="U215" i="19"/>
  <c r="W209" i="19"/>
  <c r="U209" i="19"/>
  <c r="W207" i="19"/>
  <c r="U207" i="19"/>
  <c r="W69" i="19"/>
  <c r="U69" i="19"/>
  <c r="W118" i="19"/>
  <c r="U118" i="19"/>
  <c r="W45" i="19"/>
  <c r="U45" i="19"/>
  <c r="W12" i="19"/>
  <c r="U12" i="19"/>
  <c r="W148" i="19"/>
  <c r="U148" i="19"/>
  <c r="W127" i="19"/>
  <c r="U127" i="19"/>
  <c r="W48" i="19"/>
  <c r="U48" i="19"/>
  <c r="W186" i="19"/>
  <c r="U186" i="19"/>
  <c r="W164" i="19"/>
  <c r="U164" i="19"/>
  <c r="W202" i="19"/>
  <c r="U202" i="19"/>
  <c r="W260" i="19"/>
  <c r="U260" i="19"/>
  <c r="W26" i="19"/>
  <c r="U26" i="19"/>
  <c r="W250" i="19"/>
  <c r="U250" i="19"/>
  <c r="W152" i="19"/>
  <c r="U152" i="19"/>
  <c r="W102" i="19"/>
  <c r="U102" i="19"/>
  <c r="W17" i="19"/>
  <c r="U17" i="19"/>
  <c r="W248" i="19"/>
  <c r="U248" i="19"/>
  <c r="W83" i="19"/>
  <c r="U83" i="19"/>
  <c r="W86" i="19"/>
  <c r="U86" i="19"/>
  <c r="W197" i="19"/>
  <c r="U197" i="19"/>
  <c r="W56" i="19"/>
  <c r="U56" i="19"/>
  <c r="W6" i="19"/>
  <c r="U6" i="19"/>
  <c r="W84" i="19"/>
  <c r="U84" i="19"/>
  <c r="W180" i="19"/>
  <c r="U180" i="19"/>
  <c r="W143" i="19"/>
  <c r="U143" i="19"/>
  <c r="W256" i="19"/>
  <c r="U256" i="19"/>
  <c r="W150" i="19"/>
  <c r="U150" i="19"/>
  <c r="W273" i="19"/>
  <c r="U273" i="19"/>
  <c r="W243" i="19"/>
  <c r="U243" i="19"/>
  <c r="W234" i="19"/>
  <c r="U234" i="19"/>
  <c r="W178" i="19"/>
  <c r="U178" i="19"/>
  <c r="W193" i="19"/>
  <c r="U193" i="19"/>
  <c r="W125" i="19"/>
  <c r="U125" i="19"/>
  <c r="W74" i="19"/>
  <c r="U74" i="19"/>
  <c r="W88" i="19"/>
  <c r="U88" i="19"/>
  <c r="W54" i="19"/>
  <c r="U54" i="19"/>
  <c r="W214" i="19"/>
  <c r="U214" i="19"/>
  <c r="W188" i="19"/>
  <c r="U188" i="19"/>
  <c r="W142" i="19"/>
  <c r="U142" i="19"/>
  <c r="W157" i="19"/>
  <c r="U157" i="19"/>
  <c r="W216" i="19"/>
  <c r="U216" i="19"/>
  <c r="W230" i="19"/>
  <c r="U230" i="19"/>
  <c r="W135" i="19"/>
  <c r="U135" i="19"/>
  <c r="W63" i="19"/>
  <c r="U63" i="19"/>
  <c r="W204" i="19"/>
  <c r="U204" i="19"/>
  <c r="W173" i="19"/>
  <c r="U173" i="19"/>
  <c r="W57" i="19"/>
  <c r="U57" i="19"/>
  <c r="W116" i="19"/>
  <c r="U116" i="19"/>
  <c r="W218" i="19"/>
  <c r="U218" i="19"/>
  <c r="W195" i="19"/>
  <c r="U195" i="19"/>
  <c r="D4" i="10"/>
  <c r="D19" i="13" s="1"/>
  <c r="D18" i="13"/>
  <c r="E18" i="13" s="1"/>
  <c r="D11" i="10"/>
  <c r="W172" i="19"/>
  <c r="U172" i="19"/>
  <c r="W78" i="19"/>
  <c r="U78" i="19"/>
  <c r="W95" i="19"/>
  <c r="U95" i="19"/>
  <c r="W239" i="19"/>
  <c r="U239" i="19"/>
  <c r="W162" i="19"/>
  <c r="U162" i="19"/>
  <c r="W258" i="19"/>
  <c r="U258" i="19"/>
  <c r="W21" i="19"/>
  <c r="U21" i="19"/>
  <c r="W176" i="19"/>
  <c r="U176" i="19"/>
  <c r="W40" i="19"/>
  <c r="U40" i="19"/>
  <c r="W217" i="19"/>
  <c r="U217" i="19"/>
  <c r="W184" i="19"/>
  <c r="U184" i="19"/>
  <c r="W65" i="19"/>
  <c r="U65" i="19"/>
  <c r="W233" i="19"/>
  <c r="U233" i="19"/>
  <c r="W29" i="19"/>
  <c r="U29" i="19"/>
  <c r="W58" i="19"/>
  <c r="U58" i="19"/>
  <c r="W159" i="19"/>
  <c r="U159" i="19"/>
  <c r="W223" i="19"/>
  <c r="U223" i="19"/>
  <c r="W149" i="19"/>
  <c r="U149" i="19"/>
  <c r="W43" i="19"/>
  <c r="U43" i="19"/>
  <c r="W105" i="19"/>
  <c r="U105" i="19"/>
  <c r="W145" i="19"/>
  <c r="U145" i="19"/>
  <c r="W191" i="19"/>
  <c r="U191" i="19"/>
  <c r="W271" i="19"/>
  <c r="U271" i="19"/>
  <c r="W62" i="19"/>
  <c r="U62" i="19"/>
  <c r="W174" i="19"/>
  <c r="U174" i="19"/>
  <c r="W160" i="19"/>
  <c r="U160" i="19"/>
  <c r="W255" i="19"/>
  <c r="U255" i="19"/>
  <c r="W131" i="19"/>
  <c r="U131" i="19"/>
  <c r="W22" i="19"/>
  <c r="U22" i="19"/>
  <c r="W266" i="19"/>
  <c r="U266" i="19"/>
  <c r="W113" i="19"/>
  <c r="U113" i="19"/>
  <c r="W47" i="19"/>
  <c r="U47" i="19"/>
  <c r="W237" i="19"/>
  <c r="U237" i="19"/>
  <c r="O172" i="19"/>
  <c r="O103" i="19"/>
  <c r="O206" i="19"/>
  <c r="O35" i="19"/>
  <c r="O78" i="19"/>
  <c r="O95" i="19"/>
  <c r="O239" i="19"/>
  <c r="O162" i="19"/>
  <c r="O196" i="19"/>
  <c r="O68" i="19"/>
  <c r="O258" i="19"/>
  <c r="O166" i="19"/>
  <c r="O21" i="19"/>
  <c r="O176" i="19"/>
  <c r="O40" i="19"/>
  <c r="O232" i="19"/>
  <c r="O115" i="19"/>
  <c r="O153" i="19"/>
  <c r="O82" i="19"/>
  <c r="O217" i="19"/>
  <c r="O184" i="19"/>
  <c r="O119" i="19"/>
  <c r="O65" i="19"/>
  <c r="O30" i="19"/>
  <c r="O233" i="19"/>
  <c r="O29" i="19"/>
  <c r="O58" i="19"/>
  <c r="O228" i="19"/>
  <c r="O159" i="19"/>
  <c r="O223" i="19"/>
  <c r="O15" i="19"/>
  <c r="O3" i="19"/>
  <c r="O171" i="19"/>
  <c r="O31" i="19"/>
  <c r="O149" i="19"/>
  <c r="O43" i="19"/>
  <c r="O39" i="19"/>
  <c r="O105" i="19"/>
  <c r="O222" i="19"/>
  <c r="O229" i="19"/>
  <c r="O211" i="19"/>
  <c r="O145" i="19"/>
  <c r="O269" i="19"/>
  <c r="O183" i="19"/>
  <c r="O267" i="19"/>
  <c r="O191" i="19"/>
  <c r="O244" i="19"/>
  <c r="O242" i="19"/>
  <c r="O13" i="19"/>
  <c r="O194" i="19"/>
  <c r="O101" i="19"/>
  <c r="O271" i="19"/>
  <c r="O70" i="19"/>
  <c r="O205" i="19"/>
  <c r="O77" i="19"/>
  <c r="O62" i="19"/>
  <c r="O174" i="19"/>
  <c r="O160" i="19"/>
  <c r="O126" i="19"/>
  <c r="O190" i="19"/>
  <c r="O238" i="19"/>
  <c r="O255" i="19"/>
  <c r="O131" i="19"/>
  <c r="O22" i="19"/>
  <c r="O266" i="19"/>
  <c r="O113" i="19"/>
  <c r="O47" i="19"/>
  <c r="O89" i="19"/>
  <c r="O237" i="19"/>
  <c r="O55" i="19"/>
  <c r="O64" i="19"/>
  <c r="O72" i="19"/>
  <c r="O104" i="19"/>
  <c r="O73" i="19"/>
  <c r="O129" i="19"/>
  <c r="O4" i="19"/>
  <c r="O141" i="19"/>
  <c r="O114" i="19"/>
  <c r="O50" i="19"/>
  <c r="O5" i="19"/>
  <c r="O253" i="19"/>
  <c r="O107" i="19"/>
  <c r="O59" i="19"/>
  <c r="O133" i="19"/>
  <c r="O155" i="19"/>
  <c r="O252" i="19"/>
  <c r="O161" i="19"/>
  <c r="O91" i="19"/>
  <c r="O140" i="19"/>
  <c r="O14" i="19"/>
  <c r="O236" i="19"/>
  <c r="O212" i="19"/>
  <c r="O96" i="19"/>
  <c r="O128" i="19"/>
  <c r="O52" i="19"/>
  <c r="O121" i="19"/>
  <c r="O235" i="19"/>
  <c r="O110" i="19"/>
  <c r="O247" i="19"/>
  <c r="O20" i="19"/>
  <c r="O175" i="19"/>
  <c r="O169" i="19"/>
  <c r="O278" i="19"/>
  <c r="O132" i="19"/>
  <c r="O213" i="19"/>
  <c r="O27" i="19"/>
  <c r="O93" i="19"/>
  <c r="O251" i="19"/>
  <c r="O208" i="19"/>
  <c r="O60" i="19"/>
  <c r="O130" i="19"/>
  <c r="O199" i="19"/>
  <c r="O241" i="19"/>
  <c r="O80" i="19"/>
  <c r="O146" i="19"/>
  <c r="O257" i="19"/>
  <c r="O224" i="19"/>
  <c r="O75" i="19"/>
  <c r="O268" i="19"/>
  <c r="O51" i="19"/>
  <c r="O200" i="19"/>
  <c r="O87" i="19"/>
  <c r="O167" i="19"/>
  <c r="O272" i="19"/>
  <c r="O90" i="19"/>
  <c r="O219" i="19"/>
  <c r="O44" i="19"/>
  <c r="O41" i="19"/>
  <c r="O7" i="19"/>
  <c r="O225" i="19"/>
  <c r="O120" i="19"/>
  <c r="O79" i="19"/>
  <c r="O97" i="19"/>
  <c r="O192" i="19"/>
  <c r="O111" i="19"/>
  <c r="O263" i="19"/>
  <c r="O170" i="19"/>
  <c r="O92" i="19"/>
  <c r="O182" i="19"/>
  <c r="O189" i="19"/>
  <c r="O156" i="19"/>
  <c r="O136" i="19"/>
  <c r="O179" i="19"/>
  <c r="O94" i="19"/>
  <c r="O2" i="19"/>
  <c r="O177" i="19"/>
  <c r="O85" i="19"/>
  <c r="O138" i="19"/>
  <c r="O259" i="19"/>
  <c r="O10" i="19"/>
  <c r="O221" i="19"/>
  <c r="O61" i="19"/>
  <c r="O134" i="19"/>
  <c r="O246" i="19"/>
  <c r="O181" i="19"/>
  <c r="O100" i="19"/>
  <c r="O24" i="19"/>
  <c r="O109" i="19"/>
  <c r="O122" i="19"/>
  <c r="O28" i="19"/>
  <c r="O227" i="19"/>
  <c r="O106" i="19"/>
  <c r="O265" i="19"/>
  <c r="O25" i="19"/>
  <c r="O203" i="19"/>
  <c r="O231" i="19"/>
  <c r="O226" i="19"/>
  <c r="O139" i="19"/>
  <c r="O67" i="19"/>
  <c r="O274" i="19"/>
  <c r="O201" i="19"/>
  <c r="O240" i="19"/>
  <c r="O36" i="19"/>
  <c r="O264" i="19"/>
  <c r="O38" i="19"/>
  <c r="O117" i="19"/>
  <c r="O123" i="19"/>
  <c r="O198" i="19"/>
  <c r="O108" i="19"/>
  <c r="O32" i="19"/>
  <c r="O112" i="19"/>
  <c r="O279" i="19"/>
  <c r="O165" i="19"/>
  <c r="O276" i="19"/>
  <c r="O16" i="19"/>
  <c r="O261" i="19"/>
  <c r="O275" i="19"/>
  <c r="O23" i="19"/>
  <c r="O187" i="19"/>
  <c r="O144" i="19"/>
  <c r="O11" i="19"/>
  <c r="O66" i="19"/>
  <c r="O254" i="19"/>
  <c r="O154" i="19"/>
  <c r="O168" i="19"/>
  <c r="O53" i="19"/>
  <c r="O8" i="19"/>
  <c r="O33" i="19"/>
  <c r="O137" i="19"/>
  <c r="O9" i="19"/>
  <c r="O37" i="19"/>
  <c r="O42" i="19"/>
  <c r="O147" i="19"/>
  <c r="O19" i="19"/>
  <c r="O277" i="19"/>
  <c r="O163" i="19"/>
  <c r="O220" i="19"/>
  <c r="O210" i="19"/>
  <c r="O98" i="19"/>
  <c r="O270" i="19"/>
  <c r="O46" i="19"/>
  <c r="O262" i="19"/>
  <c r="O99" i="19"/>
  <c r="O185" i="19"/>
  <c r="O34" i="19"/>
  <c r="O249" i="19"/>
  <c r="O151" i="19"/>
  <c r="O18" i="19"/>
  <c r="O76" i="19"/>
  <c r="O81" i="19"/>
  <c r="O245" i="19"/>
  <c r="O158" i="19"/>
  <c r="O49" i="19"/>
  <c r="O71" i="19"/>
  <c r="O124" i="19"/>
  <c r="O215" i="19"/>
  <c r="O209" i="19"/>
  <c r="O207" i="19"/>
  <c r="O69" i="19"/>
  <c r="O118" i="19"/>
  <c r="O45" i="19"/>
  <c r="O12" i="19"/>
  <c r="O148" i="19"/>
  <c r="O127" i="19"/>
  <c r="O48" i="19"/>
  <c r="O186" i="19"/>
  <c r="O164" i="19"/>
  <c r="O202" i="19"/>
  <c r="O260" i="19"/>
  <c r="O26" i="19"/>
  <c r="O250" i="19"/>
  <c r="O152" i="19"/>
  <c r="O102" i="19"/>
  <c r="O17" i="19"/>
  <c r="O248" i="19"/>
  <c r="O83" i="19"/>
  <c r="O86" i="19"/>
  <c r="O197" i="19"/>
  <c r="O56" i="19"/>
  <c r="O6" i="19"/>
  <c r="O84" i="19"/>
  <c r="O180" i="19"/>
  <c r="O143" i="19"/>
  <c r="O256" i="19"/>
  <c r="O150" i="19"/>
  <c r="O273" i="19"/>
  <c r="O243" i="19"/>
  <c r="O234" i="19"/>
  <c r="O178" i="19"/>
  <c r="O193" i="19"/>
  <c r="O125" i="19"/>
  <c r="O74" i="19"/>
  <c r="O88" i="19"/>
  <c r="O54" i="19"/>
  <c r="O214" i="19"/>
  <c r="O188" i="19"/>
  <c r="O142" i="19"/>
  <c r="O157" i="19"/>
  <c r="O216" i="19"/>
  <c r="O230" i="19"/>
  <c r="O135" i="19"/>
  <c r="O63" i="19"/>
  <c r="O204" i="19"/>
  <c r="O173" i="19"/>
  <c r="O57" i="19"/>
  <c r="O116" i="19"/>
  <c r="O218" i="19"/>
  <c r="O195" i="19"/>
  <c r="D9" i="13"/>
  <c r="E7" i="18" s="1"/>
  <c r="F7" i="18" s="1"/>
  <c r="K6" i="3"/>
  <c r="Q3" i="20"/>
  <c r="U3" i="20" s="1"/>
  <c r="X3" i="20" s="1"/>
  <c r="Q15" i="20"/>
  <c r="U15" i="20" s="1"/>
  <c r="X15" i="20" s="1"/>
  <c r="F4" i="10"/>
  <c r="Q2" i="20"/>
  <c r="U2" i="20" s="1"/>
  <c r="X2" i="20" s="1"/>
  <c r="T99" i="19"/>
  <c r="T107" i="19"/>
  <c r="T75" i="19"/>
  <c r="Q46" i="20"/>
  <c r="B17" i="12" s="1"/>
  <c r="T119" i="19"/>
  <c r="T277" i="19"/>
  <c r="T185" i="19"/>
  <c r="T53" i="19"/>
  <c r="Q30" i="20"/>
  <c r="T255" i="19"/>
  <c r="T256" i="19"/>
  <c r="F4" i="12"/>
  <c r="T11" i="19"/>
  <c r="T139" i="19"/>
  <c r="Q25" i="20"/>
  <c r="T161" i="19"/>
  <c r="T198" i="19"/>
  <c r="T39" i="19"/>
  <c r="Q36" i="20"/>
  <c r="T223" i="19"/>
  <c r="T209" i="19"/>
  <c r="T180" i="19"/>
  <c r="T104" i="19"/>
  <c r="T162" i="19"/>
  <c r="T272" i="19"/>
  <c r="T155" i="19"/>
  <c r="T201" i="19"/>
  <c r="T22" i="19"/>
  <c r="T163" i="19"/>
  <c r="Q39" i="20"/>
  <c r="B10" i="12" s="1"/>
  <c r="T276" i="19"/>
  <c r="T259" i="19"/>
  <c r="T106" i="19"/>
  <c r="T225" i="19"/>
  <c r="T144" i="19"/>
  <c r="T13" i="19"/>
  <c r="T278" i="19"/>
  <c r="T111" i="19"/>
  <c r="T110" i="19"/>
  <c r="T159" i="19"/>
  <c r="T202" i="19"/>
  <c r="T118" i="19"/>
  <c r="T190" i="19"/>
  <c r="T38" i="19"/>
  <c r="T184" i="19"/>
  <c r="T274" i="19"/>
  <c r="F12" i="12"/>
  <c r="T208" i="19"/>
  <c r="T265" i="19"/>
  <c r="Q24" i="20"/>
  <c r="Q29" i="20"/>
  <c r="T157" i="19"/>
  <c r="T59" i="19"/>
  <c r="T236" i="19"/>
  <c r="T3" i="19"/>
  <c r="T257" i="19"/>
  <c r="T36" i="19"/>
  <c r="T152" i="19"/>
  <c r="T18" i="19"/>
  <c r="T20" i="19"/>
  <c r="T85" i="19"/>
  <c r="T63" i="19"/>
  <c r="Q9" i="20"/>
  <c r="Q10" i="20"/>
  <c r="Q31" i="20"/>
  <c r="T125" i="19"/>
  <c r="T219" i="19"/>
  <c r="Q16" i="20"/>
  <c r="T97" i="19"/>
  <c r="T212" i="19"/>
  <c r="T88" i="19"/>
  <c r="T199" i="19"/>
  <c r="T32" i="19"/>
  <c r="T68" i="19"/>
  <c r="T175" i="19"/>
  <c r="T47" i="19"/>
  <c r="T56" i="19"/>
  <c r="T101" i="19"/>
  <c r="T122" i="19"/>
  <c r="T168" i="19"/>
  <c r="T33" i="19"/>
  <c r="T267" i="19"/>
  <c r="T72" i="19"/>
  <c r="Q32" i="20"/>
  <c r="T7" i="19"/>
  <c r="T82" i="19"/>
  <c r="T216" i="19"/>
  <c r="T247" i="19"/>
  <c r="F15" i="12"/>
  <c r="T8" i="19"/>
  <c r="Q6" i="20"/>
  <c r="T203" i="19"/>
  <c r="T171" i="19"/>
  <c r="Q28" i="20"/>
  <c r="Q7" i="20"/>
  <c r="T84" i="19"/>
  <c r="T42" i="19"/>
  <c r="T250" i="19"/>
  <c r="T238" i="19"/>
  <c r="T29" i="19"/>
  <c r="Q43" i="20"/>
  <c r="B14" i="12" s="1"/>
  <c r="T114" i="19"/>
  <c r="T204" i="19"/>
  <c r="T76" i="19"/>
  <c r="T91" i="19"/>
  <c r="T228" i="19"/>
  <c r="T137" i="19"/>
  <c r="T46" i="19"/>
  <c r="T160" i="19"/>
  <c r="T10" i="19"/>
  <c r="Q12" i="20"/>
  <c r="T130" i="19"/>
  <c r="T73" i="19"/>
  <c r="T271" i="19"/>
  <c r="T268" i="19"/>
  <c r="F16" i="12"/>
  <c r="T44" i="19"/>
  <c r="T141" i="19"/>
  <c r="T149" i="19"/>
  <c r="F11" i="10"/>
  <c r="J11" i="10" s="1"/>
  <c r="T69" i="19"/>
  <c r="T158" i="19"/>
  <c r="T266" i="19"/>
  <c r="T98" i="19"/>
  <c r="T183" i="19"/>
  <c r="T132" i="19"/>
  <c r="T154" i="19"/>
  <c r="T49" i="19"/>
  <c r="T123" i="19"/>
  <c r="T133" i="19"/>
  <c r="Q45" i="20"/>
  <c r="B16" i="12" s="1"/>
  <c r="T165" i="19"/>
  <c r="T196" i="19"/>
  <c r="T275" i="19"/>
  <c r="T273" i="19"/>
  <c r="T54" i="19"/>
  <c r="T179" i="19"/>
  <c r="T207" i="19"/>
  <c r="T214" i="19"/>
  <c r="T191" i="19"/>
  <c r="T23" i="19"/>
  <c r="T237" i="19"/>
  <c r="T16" i="19"/>
  <c r="T102" i="19"/>
  <c r="T210" i="19"/>
  <c r="T74" i="19"/>
  <c r="T169" i="19"/>
  <c r="Q44" i="20"/>
  <c r="B15" i="12" s="1"/>
  <c r="T177" i="19"/>
  <c r="T178" i="19"/>
  <c r="Q13" i="20"/>
  <c r="Q5" i="20"/>
  <c r="T52" i="19"/>
  <c r="T167" i="19"/>
  <c r="T45" i="19"/>
  <c r="T187" i="19"/>
  <c r="F9" i="12"/>
  <c r="T230" i="19"/>
  <c r="T134" i="19"/>
  <c r="Q33" i="20"/>
  <c r="T156" i="19"/>
  <c r="T19" i="19"/>
  <c r="Q38" i="20"/>
  <c r="B9" i="12" s="1"/>
  <c r="T261" i="19"/>
  <c r="T248" i="19"/>
  <c r="T136" i="19"/>
  <c r="T87" i="19"/>
  <c r="Q40" i="20"/>
  <c r="B11" i="12" s="1"/>
  <c r="T215" i="19"/>
  <c r="Q27" i="20"/>
  <c r="T2" i="19"/>
  <c r="T166" i="19"/>
  <c r="T109" i="19"/>
  <c r="Q21" i="20"/>
  <c r="T128" i="19"/>
  <c r="T50" i="19"/>
  <c r="T30" i="19"/>
  <c r="T232" i="19"/>
  <c r="T150" i="19"/>
  <c r="T200" i="19"/>
  <c r="T12" i="19"/>
  <c r="F17" i="12"/>
  <c r="T120" i="19"/>
  <c r="T251" i="19"/>
  <c r="T5" i="19"/>
  <c r="F18" i="12"/>
  <c r="T143" i="19"/>
  <c r="T138" i="19"/>
  <c r="T213" i="19"/>
  <c r="T79" i="19"/>
  <c r="T173" i="19"/>
  <c r="T241" i="19"/>
  <c r="Q8" i="20"/>
  <c r="T239" i="19"/>
  <c r="T65" i="19"/>
  <c r="Q20" i="20"/>
  <c r="T260" i="19"/>
  <c r="T78" i="19"/>
  <c r="T231" i="19"/>
  <c r="Q11" i="20"/>
  <c r="T197" i="19"/>
  <c r="T254" i="19"/>
  <c r="T28" i="19"/>
  <c r="T55" i="19"/>
  <c r="T245" i="19"/>
  <c r="F10" i="12"/>
  <c r="T258" i="19"/>
  <c r="T127" i="19"/>
  <c r="T148" i="19"/>
  <c r="T279" i="19"/>
  <c r="T60" i="19"/>
  <c r="T269" i="19"/>
  <c r="T89" i="19"/>
  <c r="T66" i="19"/>
  <c r="T229" i="19"/>
  <c r="T205" i="19"/>
  <c r="T194" i="19"/>
  <c r="T129" i="19"/>
  <c r="T217" i="19"/>
  <c r="T116" i="19"/>
  <c r="T220" i="19"/>
  <c r="T195" i="19"/>
  <c r="T145" i="19"/>
  <c r="F11" i="12"/>
  <c r="T35" i="19"/>
  <c r="T115" i="19"/>
  <c r="T108" i="19"/>
  <c r="T270" i="19"/>
  <c r="T58" i="19"/>
  <c r="T83" i="19"/>
  <c r="Q23" i="20"/>
  <c r="T240" i="19"/>
  <c r="T242" i="19"/>
  <c r="T37" i="19"/>
  <c r="T227" i="19"/>
  <c r="T93" i="19"/>
  <c r="T6" i="19"/>
  <c r="T100" i="19"/>
  <c r="T244" i="19"/>
  <c r="T64" i="19"/>
  <c r="T81" i="19"/>
  <c r="T9" i="19"/>
  <c r="T117" i="19"/>
  <c r="Q26" i="20"/>
  <c r="T61" i="19"/>
  <c r="Q19" i="20"/>
  <c r="Q42" i="20"/>
  <c r="B13" i="12" s="1"/>
  <c r="T253" i="19"/>
  <c r="T221" i="19"/>
  <c r="Q14" i="20"/>
  <c r="T226" i="19"/>
  <c r="T103" i="19"/>
  <c r="T124" i="19"/>
  <c r="T211" i="19"/>
  <c r="Q35" i="20"/>
  <c r="Q34" i="20"/>
  <c r="T40" i="19"/>
  <c r="Q37" i="20"/>
  <c r="T176" i="19"/>
  <c r="T189" i="19"/>
  <c r="T96" i="19"/>
  <c r="T151" i="19"/>
  <c r="T41" i="19"/>
  <c r="T17" i="19"/>
  <c r="F14" i="12"/>
  <c r="Q4" i="20"/>
  <c r="T252" i="19"/>
  <c r="T90" i="19"/>
  <c r="T80" i="19"/>
  <c r="T135" i="19"/>
  <c r="T31" i="19"/>
  <c r="T14" i="19"/>
  <c r="T15" i="19"/>
  <c r="T86" i="19"/>
  <c r="Q41" i="20"/>
  <c r="B12" i="12" s="1"/>
  <c r="T192" i="19"/>
  <c r="T70" i="19"/>
  <c r="T24" i="19"/>
  <c r="T67" i="19"/>
  <c r="T222" i="19"/>
  <c r="T92" i="19"/>
  <c r="T262" i="19"/>
  <c r="T233" i="19"/>
  <c r="T126" i="19"/>
  <c r="T264" i="19"/>
  <c r="T153" i="19"/>
  <c r="T48" i="19"/>
  <c r="T25" i="19"/>
  <c r="T170" i="19"/>
  <c r="F20" i="12"/>
  <c r="Q22" i="20"/>
  <c r="T243" i="19"/>
  <c r="T172" i="19"/>
  <c r="T34" i="19"/>
  <c r="T121" i="19"/>
  <c r="T43" i="19"/>
  <c r="T146" i="19"/>
  <c r="T235" i="19"/>
  <c r="T62" i="19"/>
  <c r="T249" i="19"/>
  <c r="Q17" i="20"/>
  <c r="T181" i="19"/>
  <c r="Q18" i="20"/>
  <c r="F19" i="12"/>
  <c r="T224" i="19"/>
  <c r="T186" i="19"/>
  <c r="T21" i="19"/>
  <c r="T57" i="19"/>
  <c r="T112" i="19"/>
  <c r="T206" i="19"/>
  <c r="T164" i="19"/>
  <c r="T142" i="19"/>
  <c r="T26" i="19"/>
  <c r="T246" i="19"/>
  <c r="T27" i="19"/>
  <c r="T113" i="19"/>
  <c r="F13" i="12"/>
  <c r="T188" i="19"/>
  <c r="T263" i="19"/>
  <c r="T95" i="19"/>
  <c r="T77" i="19"/>
  <c r="T71" i="19"/>
  <c r="T94" i="19"/>
  <c r="T218" i="19"/>
  <c r="H91" i="15"/>
  <c r="T4" i="19" l="1"/>
  <c r="T131" i="19"/>
  <c r="T174" i="19"/>
  <c r="T147" i="19"/>
  <c r="T140" i="19"/>
  <c r="T193" i="19"/>
  <c r="T182" i="19"/>
  <c r="H11" i="12"/>
  <c r="J14" i="12"/>
  <c r="H14" i="12"/>
  <c r="J12" i="12"/>
  <c r="H12" i="12"/>
  <c r="J15" i="12"/>
  <c r="H15" i="12"/>
  <c r="J13" i="12"/>
  <c r="H13" i="12"/>
  <c r="J9" i="12"/>
  <c r="H9" i="12"/>
  <c r="J10" i="12"/>
  <c r="H10" i="12"/>
  <c r="J17" i="12"/>
  <c r="H17" i="12"/>
  <c r="J20" i="12"/>
  <c r="H20" i="12"/>
  <c r="J11" i="12"/>
  <c r="J16" i="12"/>
  <c r="H16" i="12"/>
  <c r="J18" i="12"/>
  <c r="H18" i="12"/>
  <c r="J19" i="12"/>
  <c r="H19" i="12"/>
  <c r="H880" i="14"/>
  <c r="C879" i="14"/>
  <c r="R15" i="20"/>
  <c r="R2" i="20"/>
  <c r="R3" i="20"/>
  <c r="D12" i="13"/>
  <c r="E12" i="13" s="1"/>
  <c r="H11" i="10"/>
  <c r="D27" i="13"/>
  <c r="D21" i="13"/>
  <c r="N12" i="12"/>
  <c r="N14" i="12"/>
  <c r="P12" i="12"/>
  <c r="U41" i="20"/>
  <c r="X41" i="20" s="1"/>
  <c r="R41" i="20"/>
  <c r="U23" i="20"/>
  <c r="X23" i="20" s="1"/>
  <c r="R23" i="20"/>
  <c r="P9" i="12"/>
  <c r="U8" i="20"/>
  <c r="X8" i="20" s="1"/>
  <c r="R8" i="20"/>
  <c r="D25" i="13"/>
  <c r="U40" i="20"/>
  <c r="X40" i="20" s="1"/>
  <c r="R40" i="20"/>
  <c r="U38" i="20"/>
  <c r="X38" i="20" s="1"/>
  <c r="R38" i="20"/>
  <c r="R45" i="20"/>
  <c r="U45" i="20"/>
  <c r="X45" i="20" s="1"/>
  <c r="U28" i="20"/>
  <c r="X28" i="20" s="1"/>
  <c r="R28" i="20"/>
  <c r="U32" i="20"/>
  <c r="X32" i="20" s="1"/>
  <c r="R32" i="20"/>
  <c r="U16" i="20"/>
  <c r="X16" i="20" s="1"/>
  <c r="R16" i="20"/>
  <c r="U24" i="20"/>
  <c r="X24" i="20" s="1"/>
  <c r="R24" i="20"/>
  <c r="U25" i="20"/>
  <c r="X25" i="20" s="1"/>
  <c r="R25" i="20"/>
  <c r="N11" i="10"/>
  <c r="P10" i="12"/>
  <c r="U37" i="20"/>
  <c r="X37" i="20" s="1"/>
  <c r="R37" i="20"/>
  <c r="U26" i="20"/>
  <c r="X26" i="20" s="1"/>
  <c r="R26" i="20"/>
  <c r="N9" i="12"/>
  <c r="D26" i="13"/>
  <c r="N16" i="12"/>
  <c r="U13" i="20"/>
  <c r="X13" i="20" s="1"/>
  <c r="R13" i="20"/>
  <c r="C20" i="12" s="1"/>
  <c r="R44" i="20"/>
  <c r="U44" i="20"/>
  <c r="X44" i="20" s="1"/>
  <c r="U12" i="20"/>
  <c r="X12" i="20" s="1"/>
  <c r="R12" i="20"/>
  <c r="C19" i="12" s="1"/>
  <c r="U6" i="20"/>
  <c r="X6" i="20" s="1"/>
  <c r="R6" i="20"/>
  <c r="U9" i="20"/>
  <c r="X9" i="20" s="1"/>
  <c r="R9" i="20"/>
  <c r="P11" i="12"/>
  <c r="P11" i="10"/>
  <c r="U30" i="20"/>
  <c r="X30" i="20" s="1"/>
  <c r="R30" i="20"/>
  <c r="N17" i="12"/>
  <c r="U35" i="20"/>
  <c r="X35" i="20" s="1"/>
  <c r="R35" i="20"/>
  <c r="U42" i="20"/>
  <c r="X42" i="20" s="1"/>
  <c r="R42" i="20"/>
  <c r="U19" i="20"/>
  <c r="X19" i="20" s="1"/>
  <c r="R19" i="20"/>
  <c r="N18" i="12"/>
  <c r="U20" i="20"/>
  <c r="X20" i="20" s="1"/>
  <c r="R20" i="20"/>
  <c r="U21" i="20"/>
  <c r="X21" i="20" s="1"/>
  <c r="R21" i="20"/>
  <c r="N4" i="10"/>
  <c r="D22" i="13" s="1"/>
  <c r="U27" i="20"/>
  <c r="X27" i="20" s="1"/>
  <c r="R27" i="20"/>
  <c r="N4" i="12"/>
  <c r="D23" i="13" s="1"/>
  <c r="N20" i="12"/>
  <c r="U33" i="20"/>
  <c r="X33" i="20" s="1"/>
  <c r="R33" i="20"/>
  <c r="U5" i="20"/>
  <c r="X5" i="20" s="1"/>
  <c r="R5" i="20"/>
  <c r="U31" i="20"/>
  <c r="X31" i="20" s="1"/>
  <c r="R31" i="20"/>
  <c r="U39" i="20"/>
  <c r="X39" i="20" s="1"/>
  <c r="R39" i="20"/>
  <c r="U36" i="20"/>
  <c r="X36" i="20" s="1"/>
  <c r="R36" i="20"/>
  <c r="J4" i="12"/>
  <c r="D14" i="13" s="1"/>
  <c r="D11" i="13"/>
  <c r="H4" i="12"/>
  <c r="D17" i="13" s="1"/>
  <c r="U46" i="20"/>
  <c r="X46" i="20" s="1"/>
  <c r="R46" i="20"/>
  <c r="U17" i="20"/>
  <c r="X17" i="20" s="1"/>
  <c r="R17" i="20"/>
  <c r="U18" i="20"/>
  <c r="X18" i="20" s="1"/>
  <c r="R18" i="20"/>
  <c r="U22" i="20"/>
  <c r="X22" i="20" s="1"/>
  <c r="R22" i="20"/>
  <c r="N10" i="12"/>
  <c r="U4" i="20"/>
  <c r="X4" i="20" s="1"/>
  <c r="R4" i="20"/>
  <c r="H4" i="10"/>
  <c r="D16" i="13" s="1"/>
  <c r="D10" i="13"/>
  <c r="J4" i="10"/>
  <c r="D13" i="13" s="1"/>
  <c r="U34" i="20"/>
  <c r="X34" i="20" s="1"/>
  <c r="R34" i="20"/>
  <c r="U14" i="20"/>
  <c r="X14" i="20" s="1"/>
  <c r="R14" i="20"/>
  <c r="N15" i="12"/>
  <c r="U11" i="20"/>
  <c r="X11" i="20" s="1"/>
  <c r="R11" i="20"/>
  <c r="C18" i="12" s="1"/>
  <c r="R43" i="20"/>
  <c r="U43" i="20"/>
  <c r="X43" i="20" s="1"/>
  <c r="U7" i="20"/>
  <c r="X7" i="20" s="1"/>
  <c r="R7" i="20"/>
  <c r="N19" i="12"/>
  <c r="V2" i="20"/>
  <c r="Y2" i="20" s="1"/>
  <c r="V3" i="20"/>
  <c r="Y3" i="20" s="1"/>
  <c r="U10" i="20"/>
  <c r="X10" i="20" s="1"/>
  <c r="R10" i="20"/>
  <c r="C17" i="12" s="1"/>
  <c r="U29" i="20"/>
  <c r="X29" i="20" s="1"/>
  <c r="R29" i="20"/>
  <c r="N11" i="12"/>
  <c r="D15" i="13"/>
  <c r="E15" i="13" s="1"/>
  <c r="N13" i="12"/>
  <c r="P4" i="12"/>
  <c r="D29" i="13" s="1"/>
  <c r="E30" i="18"/>
  <c r="F30" i="18" s="1"/>
  <c r="G30" i="18" s="1"/>
  <c r="F26" i="18"/>
  <c r="E9" i="13"/>
  <c r="D26" i="18"/>
  <c r="E26" i="18"/>
  <c r="H92" i="15"/>
  <c r="P4" i="10" l="1"/>
  <c r="D28" i="13" s="1"/>
  <c r="P13" i="12"/>
  <c r="C11" i="12"/>
  <c r="E10" i="12"/>
  <c r="I10" i="12" s="1"/>
  <c r="E9" i="12"/>
  <c r="I9" i="12" s="1"/>
  <c r="C12" i="12"/>
  <c r="C16" i="12"/>
  <c r="C14" i="12"/>
  <c r="C13" i="12"/>
  <c r="C15" i="12"/>
  <c r="C10" i="12"/>
  <c r="C9" i="12"/>
  <c r="S2" i="20"/>
  <c r="H881" i="14"/>
  <c r="C880" i="14"/>
  <c r="P20" i="12"/>
  <c r="P19" i="12"/>
  <c r="P17" i="12"/>
  <c r="P15" i="12"/>
  <c r="P14" i="12"/>
  <c r="P16" i="12"/>
  <c r="P18" i="12"/>
  <c r="S3" i="20"/>
  <c r="V6" i="20"/>
  <c r="Y6" i="20" s="1"/>
  <c r="V5" i="20"/>
  <c r="Y5" i="20" s="1"/>
  <c r="V4" i="20"/>
  <c r="Y4" i="20" s="1"/>
  <c r="V13" i="20"/>
  <c r="Y13" i="20" s="1"/>
  <c r="V8" i="20"/>
  <c r="Y8" i="20" s="1"/>
  <c r="V7" i="20"/>
  <c r="Y7" i="20" s="1"/>
  <c r="S4" i="20"/>
  <c r="S5" i="20"/>
  <c r="S6" i="20"/>
  <c r="E14" i="12"/>
  <c r="V25" i="20"/>
  <c r="Y25" i="20" s="1"/>
  <c r="V17" i="20"/>
  <c r="Y17" i="20" s="1"/>
  <c r="V21" i="20"/>
  <c r="Y21" i="20" s="1"/>
  <c r="V14" i="20"/>
  <c r="Y14" i="20" s="1"/>
  <c r="V18" i="20"/>
  <c r="Y18" i="20" s="1"/>
  <c r="V22" i="20"/>
  <c r="Y22" i="20" s="1"/>
  <c r="V15" i="20"/>
  <c r="Y15" i="20" s="1"/>
  <c r="V19" i="20"/>
  <c r="Y19" i="20" s="1"/>
  <c r="V23" i="20"/>
  <c r="Y23" i="20" s="1"/>
  <c r="V24" i="20"/>
  <c r="Y24" i="20" s="1"/>
  <c r="V16" i="20"/>
  <c r="Y16" i="20" s="1"/>
  <c r="V20" i="20"/>
  <c r="Y20" i="20" s="1"/>
  <c r="S11" i="20"/>
  <c r="E12" i="12"/>
  <c r="S27" i="20"/>
  <c r="S37" i="20"/>
  <c r="S28" i="20"/>
  <c r="S32" i="20"/>
  <c r="S39" i="20"/>
  <c r="S34" i="20"/>
  <c r="S26" i="20"/>
  <c r="S29" i="20"/>
  <c r="S33" i="20"/>
  <c r="S36" i="20"/>
  <c r="S31" i="20"/>
  <c r="S35" i="20"/>
  <c r="S38" i="20"/>
  <c r="S30" i="20"/>
  <c r="S13" i="20"/>
  <c r="E16" i="12"/>
  <c r="V26" i="20"/>
  <c r="Y26" i="20" s="1"/>
  <c r="V29" i="20"/>
  <c r="Y29" i="20" s="1"/>
  <c r="V33" i="20"/>
  <c r="Y33" i="20" s="1"/>
  <c r="V38" i="20"/>
  <c r="Y38" i="20" s="1"/>
  <c r="V30" i="20"/>
  <c r="Y30" i="20" s="1"/>
  <c r="V34" i="20"/>
  <c r="Y34" i="20" s="1"/>
  <c r="V36" i="20"/>
  <c r="Y36" i="20" s="1"/>
  <c r="V27" i="20"/>
  <c r="Y27" i="20" s="1"/>
  <c r="V31" i="20"/>
  <c r="Y31" i="20" s="1"/>
  <c r="V35" i="20"/>
  <c r="Y35" i="20" s="1"/>
  <c r="V39" i="20"/>
  <c r="Y39" i="20" s="1"/>
  <c r="V37" i="20"/>
  <c r="V28" i="20"/>
  <c r="Y28" i="20" s="1"/>
  <c r="V32" i="20"/>
  <c r="Y32" i="20" s="1"/>
  <c r="E17" i="12"/>
  <c r="S12" i="20"/>
  <c r="V12" i="20"/>
  <c r="Y12" i="20" s="1"/>
  <c r="V10" i="20"/>
  <c r="Y10" i="20" s="1"/>
  <c r="V9" i="20"/>
  <c r="Y9" i="20" s="1"/>
  <c r="E18" i="12"/>
  <c r="S7" i="20"/>
  <c r="E19" i="12"/>
  <c r="C19" i="13"/>
  <c r="E19" i="13" s="1"/>
  <c r="C4" i="10"/>
  <c r="S41" i="20"/>
  <c r="S44" i="20"/>
  <c r="S40" i="20"/>
  <c r="S42" i="20"/>
  <c r="S49" i="20"/>
  <c r="S46" i="20"/>
  <c r="S48" i="20"/>
  <c r="S47" i="20"/>
  <c r="S43" i="20"/>
  <c r="S45" i="20"/>
  <c r="E15" i="12"/>
  <c r="V11" i="20"/>
  <c r="Y11" i="20" s="1"/>
  <c r="S17" i="20"/>
  <c r="S21" i="20"/>
  <c r="S22" i="20"/>
  <c r="S14" i="20"/>
  <c r="S18" i="20"/>
  <c r="S23" i="20"/>
  <c r="S15" i="20"/>
  <c r="S19" i="20"/>
  <c r="S25" i="20"/>
  <c r="S24" i="20"/>
  <c r="S16" i="20"/>
  <c r="S20" i="20"/>
  <c r="E11" i="12"/>
  <c r="S9" i="20"/>
  <c r="S8" i="20"/>
  <c r="S10" i="20"/>
  <c r="E13" i="12"/>
  <c r="E20" i="12"/>
  <c r="C10" i="13"/>
  <c r="E10" i="13" s="1"/>
  <c r="E4" i="10"/>
  <c r="V44" i="20"/>
  <c r="Y44" i="20" s="1"/>
  <c r="V49" i="20"/>
  <c r="Y49" i="20" s="1"/>
  <c r="V46" i="20"/>
  <c r="Y46" i="20" s="1"/>
  <c r="V43" i="20"/>
  <c r="Y43" i="20" s="1"/>
  <c r="V47" i="20"/>
  <c r="Y47" i="20" s="1"/>
  <c r="V41" i="20"/>
  <c r="Y41" i="20" s="1"/>
  <c r="V48" i="20"/>
  <c r="Y48" i="20" s="1"/>
  <c r="V40" i="20"/>
  <c r="Y40" i="20" s="1"/>
  <c r="V45" i="20"/>
  <c r="Y45" i="20" s="1"/>
  <c r="V42" i="20"/>
  <c r="Y42" i="20" s="1"/>
  <c r="E21" i="13"/>
  <c r="E23" i="13"/>
  <c r="E27" i="13"/>
  <c r="E28" i="13"/>
  <c r="E24" i="13"/>
  <c r="E26" i="13"/>
  <c r="E29" i="13"/>
  <c r="E22" i="13"/>
  <c r="E25" i="13"/>
  <c r="H93" i="15"/>
  <c r="G10" i="12" l="1"/>
  <c r="G9" i="12"/>
  <c r="H882" i="14"/>
  <c r="C881" i="14"/>
  <c r="C13" i="13"/>
  <c r="E13" i="13" s="1"/>
  <c r="G4" i="10"/>
  <c r="C16" i="13" s="1"/>
  <c r="E16" i="13" s="1"/>
  <c r="I4" i="10"/>
  <c r="I20" i="12"/>
  <c r="G20" i="12"/>
  <c r="G19" i="12"/>
  <c r="I19" i="12"/>
  <c r="G18" i="12"/>
  <c r="I18" i="12"/>
  <c r="G16" i="12"/>
  <c r="I16" i="12"/>
  <c r="G12" i="12"/>
  <c r="I12" i="12"/>
  <c r="G11" i="12"/>
  <c r="I11" i="12"/>
  <c r="I15" i="12"/>
  <c r="G15" i="12"/>
  <c r="C20" i="13"/>
  <c r="E20" i="13" s="1"/>
  <c r="C4" i="12"/>
  <c r="G14" i="12"/>
  <c r="I14" i="12"/>
  <c r="I13" i="12"/>
  <c r="G13" i="12"/>
  <c r="G17" i="12"/>
  <c r="I17" i="12"/>
  <c r="Y37" i="20"/>
  <c r="C14" i="13" s="1"/>
  <c r="E14" i="13" s="1"/>
  <c r="E4" i="12"/>
  <c r="C11" i="13"/>
  <c r="E11" i="13" s="1"/>
  <c r="E21" i="18"/>
  <c r="F21" i="18" s="1"/>
  <c r="G21" i="18" s="1"/>
  <c r="E22" i="18"/>
  <c r="F22" i="18" s="1"/>
  <c r="G22" i="18" s="1"/>
  <c r="E23" i="18"/>
  <c r="F23" i="18" s="1"/>
  <c r="G23" i="18" s="1"/>
  <c r="H94" i="15"/>
  <c r="H883" i="14" l="1"/>
  <c r="C882" i="14"/>
  <c r="I4" i="12"/>
  <c r="G4" i="12"/>
  <c r="C17" i="13" s="1"/>
  <c r="E17" i="13" s="1"/>
  <c r="E29" i="18"/>
  <c r="F29" i="18" s="1"/>
  <c r="H95" i="15"/>
  <c r="H884" i="14" l="1"/>
  <c r="C883" i="14"/>
  <c r="H96" i="15"/>
  <c r="H885" i="14" l="1"/>
  <c r="C884" i="14"/>
  <c r="H97" i="15"/>
  <c r="H886" i="14" l="1"/>
  <c r="C885" i="14"/>
  <c r="H98" i="15"/>
  <c r="H887" i="14" l="1"/>
  <c r="C886" i="14"/>
  <c r="H99" i="15"/>
  <c r="H888" i="14" l="1"/>
  <c r="C887" i="14"/>
  <c r="H100" i="15"/>
  <c r="H889" i="14" l="1"/>
  <c r="C888" i="14"/>
  <c r="H101" i="15"/>
  <c r="H890" i="14" l="1"/>
  <c r="C889" i="14"/>
  <c r="H102" i="15"/>
  <c r="H891" i="14" l="1"/>
  <c r="C890" i="14"/>
  <c r="H103" i="15"/>
  <c r="H892" i="14" l="1"/>
  <c r="C891" i="14"/>
  <c r="H104" i="15"/>
  <c r="H893" i="14" l="1"/>
  <c r="C892" i="14"/>
  <c r="H105" i="15"/>
  <c r="H894" i="14" l="1"/>
  <c r="C893" i="14"/>
  <c r="H106" i="15"/>
  <c r="H895" i="14" l="1"/>
  <c r="C894" i="14"/>
  <c r="H107" i="15"/>
  <c r="H896" i="14" l="1"/>
  <c r="C895" i="14"/>
  <c r="H108" i="15"/>
  <c r="H897" i="14" l="1"/>
  <c r="C896" i="14"/>
  <c r="H109" i="15"/>
  <c r="H898" i="14" l="1"/>
  <c r="C897" i="14"/>
  <c r="H110" i="15"/>
  <c r="H899" i="14" l="1"/>
  <c r="C898" i="14"/>
  <c r="H111" i="15"/>
  <c r="H900" i="14" l="1"/>
  <c r="C899" i="14"/>
  <c r="H112" i="15"/>
  <c r="H901" i="14" l="1"/>
  <c r="C900" i="14"/>
  <c r="H113" i="15"/>
  <c r="H902" i="14" l="1"/>
  <c r="C901" i="14"/>
  <c r="H114" i="15"/>
  <c r="H903" i="14" l="1"/>
  <c r="C902" i="14"/>
  <c r="H115" i="15"/>
  <c r="H904" i="14" l="1"/>
  <c r="C903" i="14"/>
  <c r="H116" i="15"/>
  <c r="H905" i="14" l="1"/>
  <c r="C904" i="14"/>
  <c r="H117" i="15"/>
  <c r="H906" i="14" l="1"/>
  <c r="C905" i="14"/>
  <c r="H118" i="15"/>
  <c r="H907" i="14" l="1"/>
  <c r="C906" i="14"/>
  <c r="H119" i="15"/>
  <c r="H908" i="14" l="1"/>
  <c r="C907" i="14"/>
  <c r="H120" i="15"/>
  <c r="H909" i="14" l="1"/>
  <c r="C908" i="14"/>
  <c r="H121" i="15"/>
  <c r="H910" i="14" l="1"/>
  <c r="C909" i="14"/>
  <c r="H122" i="15"/>
  <c r="H911" i="14" l="1"/>
  <c r="C910" i="14"/>
  <c r="H123" i="15"/>
  <c r="H912" i="14" l="1"/>
  <c r="C911" i="14"/>
  <c r="H124" i="15"/>
  <c r="H913" i="14" l="1"/>
  <c r="C912" i="14"/>
  <c r="H125" i="15"/>
  <c r="H914" i="14" l="1"/>
  <c r="C913" i="14"/>
  <c r="H126" i="15"/>
  <c r="H915" i="14" l="1"/>
  <c r="C914" i="14"/>
  <c r="H127" i="15"/>
  <c r="H916" i="14" l="1"/>
  <c r="C915" i="14"/>
  <c r="H128" i="15"/>
  <c r="H917" i="14" l="1"/>
  <c r="C916" i="14"/>
  <c r="H129" i="15"/>
  <c r="H918" i="14" l="1"/>
  <c r="C917" i="14"/>
  <c r="H130" i="15"/>
  <c r="H919" i="14" l="1"/>
  <c r="C918" i="14"/>
  <c r="H131" i="15"/>
  <c r="H920" i="14" l="1"/>
  <c r="C919" i="14"/>
  <c r="H132" i="15"/>
  <c r="H921" i="14" l="1"/>
  <c r="C920" i="14"/>
  <c r="H133" i="15"/>
  <c r="H922" i="14" l="1"/>
  <c r="C921" i="14"/>
  <c r="H134" i="15"/>
  <c r="H923" i="14" l="1"/>
  <c r="C922" i="14"/>
  <c r="H135" i="15"/>
  <c r="H924" i="14" l="1"/>
  <c r="C923" i="14"/>
  <c r="H136" i="15"/>
  <c r="H925" i="14" l="1"/>
  <c r="C924" i="14"/>
  <c r="H137" i="15"/>
  <c r="H926" i="14" l="1"/>
  <c r="C925" i="14"/>
  <c r="H138" i="15"/>
  <c r="H927" i="14" l="1"/>
  <c r="C926" i="14"/>
  <c r="H139" i="15"/>
  <c r="H928" i="14" l="1"/>
  <c r="C927" i="14"/>
  <c r="H140" i="15"/>
  <c r="H929" i="14" l="1"/>
  <c r="C928" i="14"/>
  <c r="H141" i="15"/>
  <c r="H930" i="14" l="1"/>
  <c r="C929" i="14"/>
  <c r="H142" i="15"/>
  <c r="H931" i="14" l="1"/>
  <c r="C930" i="14"/>
  <c r="H143" i="15"/>
  <c r="H932" i="14" l="1"/>
  <c r="C931" i="14"/>
  <c r="H144" i="15"/>
  <c r="H933" i="14" l="1"/>
  <c r="C932" i="14"/>
  <c r="H145" i="15"/>
  <c r="H934" i="14" l="1"/>
  <c r="C933" i="14"/>
  <c r="H146" i="15"/>
  <c r="H935" i="14" l="1"/>
  <c r="C934" i="14"/>
  <c r="H147" i="15"/>
  <c r="H936" i="14" l="1"/>
  <c r="C935" i="14"/>
  <c r="H148" i="15"/>
  <c r="H937" i="14" l="1"/>
  <c r="C936" i="14"/>
  <c r="H149" i="15"/>
  <c r="H938" i="14" l="1"/>
  <c r="C937" i="14"/>
  <c r="H150" i="15"/>
  <c r="H939" i="14" l="1"/>
  <c r="C938" i="14"/>
  <c r="H151" i="15"/>
  <c r="H940" i="14" l="1"/>
  <c r="C939" i="14"/>
  <c r="H152" i="15"/>
  <c r="H941" i="14" l="1"/>
  <c r="C940" i="14"/>
  <c r="H153" i="15"/>
  <c r="H942" i="14" l="1"/>
  <c r="C941" i="14"/>
  <c r="H154" i="15"/>
  <c r="H943" i="14" l="1"/>
  <c r="C942" i="14"/>
  <c r="H155" i="15"/>
  <c r="H944" i="14" l="1"/>
  <c r="C943" i="14"/>
  <c r="H156" i="15"/>
  <c r="H945" i="14" l="1"/>
  <c r="C944" i="14"/>
  <c r="H157" i="15"/>
  <c r="H946" i="14" l="1"/>
  <c r="C945" i="14"/>
  <c r="H158" i="15"/>
  <c r="H947" i="14" l="1"/>
  <c r="C946" i="14"/>
  <c r="H159" i="15"/>
  <c r="H948" i="14" l="1"/>
  <c r="C947" i="14"/>
  <c r="H160" i="15"/>
  <c r="H949" i="14" l="1"/>
  <c r="C948" i="14"/>
  <c r="H161" i="15"/>
  <c r="H950" i="14" l="1"/>
  <c r="C949" i="14"/>
  <c r="H162" i="15"/>
  <c r="H951" i="14" l="1"/>
  <c r="C950" i="14"/>
  <c r="H163" i="15"/>
  <c r="H952" i="14" l="1"/>
  <c r="C951" i="14"/>
  <c r="H164" i="15"/>
  <c r="H953" i="14" l="1"/>
  <c r="C952" i="14"/>
  <c r="H165" i="15"/>
  <c r="H954" i="14" l="1"/>
  <c r="C953" i="14"/>
  <c r="H166" i="15"/>
  <c r="H955" i="14" l="1"/>
  <c r="C954" i="14"/>
  <c r="H167" i="15"/>
  <c r="H956" i="14" l="1"/>
  <c r="C955" i="14"/>
  <c r="H168" i="15"/>
  <c r="H957" i="14" l="1"/>
  <c r="C956" i="14"/>
  <c r="H169" i="15"/>
  <c r="H958" i="14" l="1"/>
  <c r="C957" i="14"/>
  <c r="H170" i="15"/>
  <c r="H959" i="14" l="1"/>
  <c r="C958" i="14"/>
  <c r="H171" i="15"/>
  <c r="H960" i="14" l="1"/>
  <c r="C959" i="14"/>
  <c r="H172" i="15"/>
  <c r="H961" i="14" l="1"/>
  <c r="C960" i="14"/>
  <c r="H173" i="15"/>
  <c r="H962" i="14" l="1"/>
  <c r="C961" i="14"/>
  <c r="H174" i="15"/>
  <c r="H963" i="14" l="1"/>
  <c r="C962" i="14"/>
  <c r="H175" i="15"/>
  <c r="H964" i="14" l="1"/>
  <c r="C963" i="14"/>
  <c r="H176" i="15"/>
  <c r="H965" i="14" l="1"/>
  <c r="C964" i="14"/>
  <c r="H177" i="15"/>
  <c r="H966" i="14" l="1"/>
  <c r="C965" i="14"/>
  <c r="H178" i="15"/>
  <c r="H967" i="14" l="1"/>
  <c r="C966" i="14"/>
  <c r="H179" i="15"/>
  <c r="H968" i="14" l="1"/>
  <c r="C967" i="14"/>
  <c r="H180" i="15"/>
  <c r="H969" i="14" l="1"/>
  <c r="C968" i="14"/>
  <c r="H181" i="15"/>
  <c r="H970" i="14" l="1"/>
  <c r="C969" i="14"/>
  <c r="H182" i="15"/>
  <c r="H971" i="14" l="1"/>
  <c r="C970" i="14"/>
  <c r="H183" i="15"/>
  <c r="H972" i="14" l="1"/>
  <c r="C971" i="14"/>
  <c r="H184" i="15"/>
  <c r="H973" i="14" l="1"/>
  <c r="C972" i="14"/>
  <c r="H185" i="15"/>
  <c r="H974" i="14" l="1"/>
  <c r="C973" i="14"/>
  <c r="H186" i="15"/>
  <c r="H975" i="14" l="1"/>
  <c r="C974" i="14"/>
  <c r="H187" i="15"/>
  <c r="H976" i="14" l="1"/>
  <c r="C975" i="14"/>
  <c r="H188" i="15"/>
  <c r="H977" i="14" l="1"/>
  <c r="C976" i="14"/>
  <c r="H189" i="15"/>
  <c r="H978" i="14" l="1"/>
  <c r="C977" i="14"/>
  <c r="H190" i="15"/>
  <c r="H979" i="14" l="1"/>
  <c r="C978" i="14"/>
  <c r="H191" i="15"/>
  <c r="H980" i="14" l="1"/>
  <c r="C979" i="14"/>
  <c r="H192" i="15"/>
  <c r="H981" i="14" l="1"/>
  <c r="C980" i="14"/>
  <c r="H193" i="15"/>
  <c r="H982" i="14" l="1"/>
  <c r="C981" i="14"/>
  <c r="H194" i="15"/>
  <c r="H983" i="14" l="1"/>
  <c r="C982" i="14"/>
  <c r="H195" i="15"/>
  <c r="H984" i="14" l="1"/>
  <c r="C983" i="14"/>
  <c r="H196" i="15"/>
  <c r="H985" i="14" l="1"/>
  <c r="C984" i="14"/>
  <c r="H197" i="15"/>
  <c r="H986" i="14" l="1"/>
  <c r="C985" i="14"/>
  <c r="H198" i="15"/>
  <c r="H987" i="14" l="1"/>
  <c r="C986" i="14"/>
  <c r="H199" i="15"/>
  <c r="H988" i="14" l="1"/>
  <c r="C987" i="14"/>
  <c r="H200" i="15"/>
  <c r="H989" i="14" l="1"/>
  <c r="C988" i="14"/>
  <c r="H201" i="15"/>
  <c r="H990" i="14" l="1"/>
  <c r="C989" i="14"/>
  <c r="H202" i="15"/>
  <c r="H991" i="14" l="1"/>
  <c r="C990" i="14"/>
  <c r="H203" i="15"/>
  <c r="H992" i="14" l="1"/>
  <c r="C991" i="14"/>
  <c r="H204" i="15"/>
  <c r="H993" i="14" l="1"/>
  <c r="C992" i="14"/>
  <c r="H205" i="15"/>
  <c r="H994" i="14" l="1"/>
  <c r="C993" i="14"/>
  <c r="H206" i="15"/>
  <c r="H995" i="14" l="1"/>
  <c r="C994" i="14"/>
  <c r="H207" i="15"/>
  <c r="H996" i="14" l="1"/>
  <c r="C995" i="14"/>
  <c r="H208" i="15"/>
  <c r="H997" i="14" l="1"/>
  <c r="C996" i="14"/>
  <c r="H209" i="15"/>
  <c r="C997" i="14" l="1"/>
  <c r="H998" i="14"/>
  <c r="H210" i="15"/>
  <c r="C998" i="14" l="1"/>
  <c r="H999" i="14"/>
  <c r="H211" i="15"/>
  <c r="C999" i="14" l="1"/>
  <c r="H1000" i="14"/>
  <c r="H212" i="15"/>
  <c r="C1000" i="14" l="1"/>
  <c r="H1001" i="14"/>
  <c r="H213" i="15"/>
  <c r="C1001" i="14" l="1"/>
  <c r="H1002" i="14"/>
  <c r="H214" i="15"/>
  <c r="C1002" i="14" l="1"/>
  <c r="H1003" i="14"/>
  <c r="H215" i="15"/>
  <c r="C1003" i="14" l="1"/>
  <c r="H1004" i="14"/>
  <c r="H216" i="15"/>
  <c r="C1004" i="14" l="1"/>
  <c r="H1005" i="14"/>
  <c r="H217" i="15"/>
  <c r="C1005" i="14" l="1"/>
  <c r="H1006" i="14"/>
  <c r="H218" i="15"/>
  <c r="H1007" i="14" l="1"/>
  <c r="C1006" i="14"/>
  <c r="H219" i="15"/>
  <c r="H1008" i="14" l="1"/>
  <c r="C1007" i="14"/>
  <c r="H220" i="15"/>
  <c r="H1009" i="14" l="1"/>
  <c r="C1008" i="14"/>
  <c r="H221" i="15"/>
  <c r="H1010" i="14" l="1"/>
  <c r="C1009" i="14"/>
  <c r="H222" i="15"/>
  <c r="H1011" i="14" l="1"/>
  <c r="C1010" i="14"/>
  <c r="H223" i="15"/>
  <c r="C1011" i="14" l="1"/>
  <c r="H1012" i="14"/>
  <c r="H224" i="15"/>
  <c r="C1012" i="14" l="1"/>
  <c r="H1013" i="14"/>
  <c r="H225" i="15"/>
  <c r="C1013" i="14" l="1"/>
  <c r="H1014" i="14"/>
  <c r="H226" i="15"/>
  <c r="C1014" i="14" l="1"/>
  <c r="H1015" i="14"/>
  <c r="H227" i="15"/>
  <c r="C1015" i="14" l="1"/>
  <c r="H1016" i="14"/>
  <c r="H228" i="15"/>
  <c r="C1016" i="14" l="1"/>
  <c r="H1017" i="14"/>
  <c r="H229" i="15"/>
  <c r="C1017" i="14" l="1"/>
  <c r="H1018" i="14"/>
  <c r="H230" i="15"/>
  <c r="C1018" i="14" l="1"/>
  <c r="H1019" i="14"/>
  <c r="H231" i="15"/>
  <c r="C1019" i="14" l="1"/>
  <c r="H1020" i="14"/>
  <c r="H232" i="15"/>
  <c r="C1020" i="14" l="1"/>
  <c r="H1021" i="14"/>
  <c r="H233" i="15"/>
  <c r="C1021" i="14" l="1"/>
  <c r="H1022" i="14"/>
  <c r="H234" i="15"/>
  <c r="C1022" i="14" l="1"/>
  <c r="H1023" i="14"/>
  <c r="H235" i="15"/>
  <c r="C1023" i="14" l="1"/>
  <c r="H1024" i="14"/>
  <c r="H236" i="15"/>
  <c r="C1024" i="14" l="1"/>
  <c r="H1025" i="14"/>
  <c r="H237" i="15"/>
  <c r="C1025" i="14" l="1"/>
  <c r="H1026" i="14"/>
  <c r="H238" i="15"/>
  <c r="C1026" i="14" l="1"/>
  <c r="H1027" i="14"/>
  <c r="H239" i="15"/>
  <c r="C1027" i="14" l="1"/>
  <c r="H1028" i="14"/>
  <c r="H240" i="15"/>
  <c r="C1028" i="14" l="1"/>
  <c r="H1029" i="14"/>
  <c r="H241" i="15"/>
  <c r="C1029" i="14" l="1"/>
  <c r="H1030" i="14"/>
  <c r="H242" i="15"/>
  <c r="C1030" i="14" l="1"/>
  <c r="H1031" i="14"/>
  <c r="H243" i="15"/>
  <c r="C1031" i="14" l="1"/>
  <c r="H1032" i="14"/>
  <c r="H244" i="15"/>
  <c r="C1032" i="14" l="1"/>
  <c r="H1033" i="14"/>
  <c r="H245" i="15"/>
  <c r="C1033" i="14" l="1"/>
  <c r="H1034" i="14"/>
  <c r="H246" i="15"/>
  <c r="C1034" i="14" l="1"/>
  <c r="H1035" i="14"/>
  <c r="H247" i="15"/>
  <c r="C1035" i="14" l="1"/>
  <c r="H1036" i="14"/>
  <c r="H248" i="15"/>
  <c r="C1036" i="14" l="1"/>
  <c r="H1037" i="14"/>
  <c r="H249" i="15"/>
  <c r="C1037" i="14" l="1"/>
  <c r="H1038" i="14"/>
  <c r="H250" i="15"/>
  <c r="C1038" i="14" l="1"/>
  <c r="H1039" i="14"/>
  <c r="H251" i="15"/>
  <c r="C1039" i="14" l="1"/>
  <c r="H1040" i="14"/>
  <c r="H252" i="15"/>
  <c r="C1040" i="14" l="1"/>
  <c r="H1041" i="14"/>
  <c r="H253" i="15"/>
  <c r="C1041" i="14" l="1"/>
  <c r="H1042" i="14"/>
  <c r="H254" i="15"/>
  <c r="C1042" i="14" l="1"/>
  <c r="H1043" i="14"/>
  <c r="H255" i="15"/>
  <c r="C1043" i="14" l="1"/>
  <c r="H1044" i="14"/>
  <c r="H256" i="15"/>
  <c r="C1044" i="14" l="1"/>
  <c r="H1045" i="14"/>
  <c r="H257" i="15"/>
  <c r="C1045" i="14" l="1"/>
  <c r="H1046" i="14"/>
  <c r="H258" i="15"/>
  <c r="C1046" i="14" l="1"/>
  <c r="H1047" i="14"/>
  <c r="H259" i="15"/>
  <c r="C1047" i="14" l="1"/>
  <c r="H1048" i="14"/>
  <c r="H260" i="15"/>
  <c r="C1048" i="14" l="1"/>
  <c r="H1049" i="14"/>
  <c r="H261" i="15"/>
  <c r="C1049" i="14" l="1"/>
  <c r="H1050" i="14"/>
  <c r="H262" i="15"/>
  <c r="C1050" i="14" l="1"/>
  <c r="H1051" i="14"/>
  <c r="H263" i="15"/>
  <c r="C1051" i="14" l="1"/>
  <c r="H1052" i="14"/>
  <c r="H264" i="15"/>
  <c r="C1052" i="14" l="1"/>
  <c r="H1053" i="14"/>
  <c r="H265" i="15"/>
  <c r="C1053" i="14" l="1"/>
  <c r="H1054" i="14"/>
  <c r="H266" i="15"/>
  <c r="C1054" i="14" l="1"/>
  <c r="H1055" i="14"/>
  <c r="H267" i="15"/>
  <c r="C1055" i="14" l="1"/>
  <c r="H1056" i="14"/>
  <c r="H268" i="15"/>
  <c r="C1056" i="14" l="1"/>
  <c r="H1057" i="14"/>
  <c r="H269" i="15"/>
  <c r="C1057" i="14" l="1"/>
  <c r="H1058" i="14"/>
  <c r="H270" i="15"/>
  <c r="H1059" i="14" l="1"/>
  <c r="C1058" i="14"/>
  <c r="H271" i="15"/>
  <c r="H1060" i="14" l="1"/>
  <c r="C1059" i="14"/>
  <c r="H272" i="15"/>
  <c r="H1061" i="14" l="1"/>
  <c r="C1060" i="14"/>
  <c r="H273" i="15"/>
  <c r="H1062" i="14" l="1"/>
  <c r="C1061" i="14"/>
  <c r="H274" i="15"/>
  <c r="C1062" i="14" l="1"/>
  <c r="H1063" i="14"/>
  <c r="H275" i="15"/>
  <c r="C1063" i="14" l="1"/>
  <c r="H1064" i="14"/>
  <c r="H276" i="15"/>
  <c r="C1064" i="14" l="1"/>
  <c r="H1065" i="14"/>
  <c r="H277" i="15"/>
  <c r="C1065" i="14" l="1"/>
  <c r="H1066" i="14"/>
  <c r="H278" i="15"/>
  <c r="C1066" i="14" l="1"/>
  <c r="H1067" i="14"/>
  <c r="H279" i="15"/>
  <c r="C1067" i="14" l="1"/>
  <c r="H1068" i="14"/>
  <c r="H280" i="15"/>
  <c r="C1068" i="14" l="1"/>
  <c r="H1069" i="14"/>
  <c r="H281" i="15"/>
  <c r="C1069" i="14" l="1"/>
  <c r="H1070" i="14"/>
  <c r="H282" i="15"/>
  <c r="C1070" i="14" l="1"/>
  <c r="H1071" i="14"/>
  <c r="H283" i="15"/>
  <c r="C1071" i="14" l="1"/>
  <c r="H1072" i="14"/>
  <c r="H284" i="15"/>
  <c r="C1072" i="14" l="1"/>
  <c r="H1073" i="14"/>
  <c r="H285" i="15"/>
  <c r="C1073" i="14" l="1"/>
  <c r="H1074" i="14"/>
  <c r="H286" i="15"/>
  <c r="C1074" i="14" l="1"/>
  <c r="H1075" i="14"/>
  <c r="H287" i="15"/>
  <c r="C1075" i="14" l="1"/>
  <c r="H1076" i="14"/>
  <c r="H288" i="15"/>
  <c r="C1076" i="14" l="1"/>
  <c r="H1077" i="14"/>
  <c r="H289" i="15"/>
  <c r="C1077" i="14" l="1"/>
  <c r="H1078" i="14"/>
  <c r="H290" i="15"/>
  <c r="C1078" i="14" l="1"/>
  <c r="H1079" i="14"/>
  <c r="H291" i="15"/>
  <c r="C1079" i="14" l="1"/>
  <c r="H1080" i="14"/>
  <c r="H292" i="15"/>
  <c r="C1080" i="14" l="1"/>
  <c r="H1081" i="14"/>
  <c r="H293" i="15"/>
  <c r="C1081" i="14" l="1"/>
  <c r="H1082" i="14"/>
  <c r="H294" i="15"/>
  <c r="C1082" i="14" l="1"/>
  <c r="H1083" i="14"/>
  <c r="H295" i="15"/>
  <c r="C1083" i="14" l="1"/>
  <c r="H1084" i="14"/>
  <c r="H296" i="15"/>
  <c r="C1084" i="14" l="1"/>
  <c r="H1085" i="14"/>
  <c r="H297" i="15"/>
  <c r="C1085" i="14" l="1"/>
  <c r="H1086" i="14"/>
  <c r="H298" i="15"/>
  <c r="C1086" i="14" l="1"/>
  <c r="H1087" i="14"/>
  <c r="H299" i="15"/>
  <c r="C1087" i="14" l="1"/>
  <c r="H1088" i="14"/>
  <c r="H300" i="15"/>
  <c r="C1088" i="14" l="1"/>
  <c r="H1089" i="14"/>
  <c r="H301" i="15"/>
  <c r="C1089" i="14" l="1"/>
  <c r="H1090" i="14"/>
  <c r="H302" i="15"/>
  <c r="H1091" i="14" l="1"/>
  <c r="C1090" i="14"/>
  <c r="H303" i="15"/>
  <c r="C1091" i="14" l="1"/>
  <c r="H1092" i="14"/>
  <c r="H304" i="15"/>
  <c r="C1092" i="14" l="1"/>
  <c r="H1093" i="14"/>
  <c r="H305" i="15"/>
  <c r="C1093" i="14" l="1"/>
  <c r="H1094" i="14"/>
  <c r="H306" i="15"/>
  <c r="C1094" i="14" l="1"/>
  <c r="H1095" i="14"/>
  <c r="H307" i="15"/>
  <c r="C1095" i="14" l="1"/>
  <c r="H1096" i="14"/>
  <c r="H308" i="15"/>
  <c r="C1096" i="14" l="1"/>
  <c r="H1097" i="14"/>
  <c r="H309" i="15"/>
  <c r="C1097" i="14" l="1"/>
  <c r="H1098" i="14"/>
  <c r="H310" i="15"/>
  <c r="H1099" i="14" l="1"/>
  <c r="C1098" i="14"/>
  <c r="H311" i="15"/>
  <c r="H1100" i="14" l="1"/>
  <c r="C1099" i="14"/>
  <c r="H312" i="15"/>
  <c r="C1100" i="14" l="1"/>
  <c r="H1101" i="14"/>
  <c r="H313" i="15"/>
  <c r="C1101" i="14" l="1"/>
  <c r="H1102" i="14"/>
  <c r="H314" i="15"/>
  <c r="H1103" i="14" l="1"/>
  <c r="C1102" i="14"/>
  <c r="H315" i="15"/>
  <c r="H1104" i="14" l="1"/>
  <c r="C1103" i="14"/>
  <c r="H316" i="15"/>
  <c r="H1105" i="14" l="1"/>
  <c r="C1104" i="14"/>
  <c r="H317" i="15"/>
  <c r="C1105" i="14" l="1"/>
  <c r="H1106" i="14"/>
  <c r="H318" i="15"/>
  <c r="H1107" i="14" l="1"/>
  <c r="C1106" i="14"/>
  <c r="H319" i="15"/>
  <c r="H1108" i="14" l="1"/>
  <c r="C1107" i="14"/>
  <c r="H320" i="15"/>
  <c r="C1108" i="14" l="1"/>
  <c r="H1109" i="14"/>
  <c r="H321" i="15"/>
  <c r="C1109" i="14" l="1"/>
  <c r="H1110" i="14"/>
  <c r="H322" i="15"/>
  <c r="H1111" i="14" l="1"/>
  <c r="C1110" i="14"/>
  <c r="H323" i="15"/>
  <c r="H1112" i="14" l="1"/>
  <c r="C1111" i="14"/>
  <c r="H324" i="15"/>
  <c r="C1112" i="14" l="1"/>
  <c r="H1113" i="14"/>
  <c r="H325" i="15"/>
  <c r="H1114" i="14" l="1"/>
  <c r="C1113" i="14"/>
  <c r="H326" i="15"/>
  <c r="C1114" i="14" l="1"/>
  <c r="H1115" i="14"/>
  <c r="H327" i="15"/>
  <c r="H1116" i="14" l="1"/>
  <c r="C1115" i="14"/>
  <c r="H328" i="15"/>
  <c r="H1117" i="14" l="1"/>
  <c r="C1116" i="14"/>
  <c r="H329" i="15"/>
  <c r="H1118" i="14" l="1"/>
  <c r="C1117" i="14"/>
  <c r="H330" i="15"/>
  <c r="H1119" i="14" l="1"/>
  <c r="C1118" i="14"/>
  <c r="H331" i="15"/>
  <c r="C1119" i="14" l="1"/>
  <c r="H1120" i="14"/>
  <c r="H332" i="15"/>
  <c r="H1121" i="14" l="1"/>
  <c r="C1120" i="14"/>
  <c r="H333" i="15"/>
  <c r="H1122" i="14" l="1"/>
  <c r="C1121" i="14"/>
  <c r="H334" i="15"/>
  <c r="H1123" i="14" l="1"/>
  <c r="C1122" i="14"/>
  <c r="H335" i="15"/>
  <c r="H1124" i="14" l="1"/>
  <c r="C1123" i="14"/>
  <c r="H336" i="15"/>
  <c r="H1125" i="14" l="1"/>
  <c r="C1124" i="14"/>
  <c r="H337" i="15"/>
  <c r="H1126" i="14" l="1"/>
  <c r="C1125" i="14"/>
  <c r="H338" i="15"/>
  <c r="H1127" i="14" l="1"/>
  <c r="C1126" i="14"/>
  <c r="H339" i="15"/>
  <c r="C1127" i="14" l="1"/>
  <c r="H1128" i="14"/>
  <c r="H340" i="15"/>
  <c r="C1128" i="14" l="1"/>
  <c r="H1129" i="14"/>
  <c r="H341" i="15"/>
  <c r="H1130" i="14" l="1"/>
  <c r="C1130" i="14" s="1"/>
  <c r="C1129" i="14"/>
  <c r="H342" i="15"/>
  <c r="H343" i="15" l="1"/>
  <c r="H344" i="15" l="1"/>
  <c r="H345" i="15" l="1"/>
  <c r="H346" i="15" l="1"/>
  <c r="H347" i="15" l="1"/>
  <c r="H348" i="15" l="1"/>
  <c r="H349" i="15" l="1"/>
  <c r="H350" i="15" l="1"/>
  <c r="H351" i="15" l="1"/>
  <c r="H352" i="15" l="1"/>
  <c r="H353" i="15" l="1"/>
  <c r="H354" i="15" l="1"/>
  <c r="H355" i="15" l="1"/>
  <c r="H356" i="15" l="1"/>
  <c r="H357" i="15" l="1"/>
  <c r="H358" i="15" l="1"/>
  <c r="H359" i="15" l="1"/>
  <c r="H360" i="15" l="1"/>
  <c r="H361" i="15" l="1"/>
  <c r="H362" i="15" l="1"/>
  <c r="H363" i="15" l="1"/>
  <c r="H364" i="15" l="1"/>
  <c r="H365" i="15" l="1"/>
  <c r="H366" i="15" l="1"/>
  <c r="H367" i="15" l="1"/>
  <c r="H368" i="15" l="1"/>
  <c r="H369" i="15" l="1"/>
  <c r="H370" i="15" l="1"/>
  <c r="H371" i="15" l="1"/>
  <c r="H372" i="15" l="1"/>
  <c r="H373" i="15" l="1"/>
  <c r="H374" i="15" l="1"/>
  <c r="H375" i="15" l="1"/>
  <c r="H376" i="15" l="1"/>
  <c r="H377" i="15" l="1"/>
  <c r="H378" i="15" l="1"/>
  <c r="H379" i="15" l="1"/>
  <c r="H380" i="15" l="1"/>
  <c r="H381" i="15" l="1"/>
  <c r="H382" i="15" l="1"/>
  <c r="H383" i="15" l="1"/>
  <c r="H384" i="15" l="1"/>
  <c r="H385" i="15" l="1"/>
  <c r="H386" i="15" l="1"/>
  <c r="H387" i="15" l="1"/>
  <c r="H388" i="15" l="1"/>
  <c r="H389" i="15" l="1"/>
  <c r="H390" i="15" l="1"/>
  <c r="H391" i="15" l="1"/>
  <c r="H392" i="15" l="1"/>
  <c r="H393" i="15" l="1"/>
  <c r="H394" i="15" l="1"/>
  <c r="H395" i="15" l="1"/>
  <c r="H396" i="15" l="1"/>
  <c r="H397" i="15" l="1"/>
  <c r="H398" i="15" l="1"/>
  <c r="H399" i="15" l="1"/>
  <c r="H400" i="15" l="1"/>
  <c r="H401" i="15" l="1"/>
  <c r="H402" i="15" l="1"/>
  <c r="H403" i="15" l="1"/>
  <c r="H404" i="15" l="1"/>
  <c r="H405" i="15" l="1"/>
  <c r="H406" i="15" l="1"/>
  <c r="H407" i="15" l="1"/>
  <c r="H408" i="15" l="1"/>
  <c r="H409" i="15" l="1"/>
  <c r="H410" i="15" l="1"/>
  <c r="H411" i="15" l="1"/>
  <c r="H412" i="15" l="1"/>
  <c r="H413" i="15" l="1"/>
  <c r="H414" i="15" l="1"/>
  <c r="H415" i="15" l="1"/>
  <c r="H416" i="15" l="1"/>
  <c r="H417" i="15" l="1"/>
  <c r="H418" i="15" l="1"/>
  <c r="H419" i="15" l="1"/>
  <c r="H420" i="15" l="1"/>
  <c r="H421" i="15" l="1"/>
  <c r="H422" i="15" l="1"/>
  <c r="H423" i="15" l="1"/>
  <c r="H424" i="15" l="1"/>
  <c r="H425" i="15" l="1"/>
  <c r="H426" i="15" l="1"/>
  <c r="H427" i="15" l="1"/>
  <c r="H428" i="15" l="1"/>
  <c r="H429" i="15" l="1"/>
  <c r="H430" i="15" l="1"/>
  <c r="H431" i="15" l="1"/>
  <c r="H432" i="15" l="1"/>
  <c r="H433" i="15" l="1"/>
  <c r="H434" i="15" l="1"/>
  <c r="H435" i="15" l="1"/>
  <c r="H436" i="15" l="1"/>
  <c r="H437" i="15" l="1"/>
  <c r="H438" i="15" l="1"/>
  <c r="H439" i="15" l="1"/>
  <c r="H440" i="15" l="1"/>
  <c r="H441" i="15" l="1"/>
  <c r="H442" i="15" l="1"/>
  <c r="H443" i="15" l="1"/>
  <c r="H444" i="15" l="1"/>
  <c r="H445" i="15" l="1"/>
  <c r="H446" i="15" l="1"/>
  <c r="H447" i="15" l="1"/>
  <c r="H448" i="15" l="1"/>
  <c r="H449" i="15" l="1"/>
  <c r="H450" i="15" l="1"/>
  <c r="H451" i="15" l="1"/>
  <c r="H452" i="15" l="1"/>
  <c r="H453" i="15" l="1"/>
  <c r="H454" i="15" l="1"/>
  <c r="H455" i="15" l="1"/>
  <c r="H456" i="15" l="1"/>
  <c r="H457" i="15" l="1"/>
  <c r="H458" i="15" l="1"/>
  <c r="H459" i="15" l="1"/>
  <c r="H460" i="15" l="1"/>
  <c r="H461" i="15" l="1"/>
  <c r="H462" i="15" l="1"/>
  <c r="H463" i="15" l="1"/>
  <c r="H464" i="15" l="1"/>
  <c r="H465" i="15" l="1"/>
  <c r="H466" i="15" l="1"/>
  <c r="H467" i="15" l="1"/>
  <c r="H468" i="15" l="1"/>
  <c r="H469" i="15" l="1"/>
  <c r="H470" i="15" l="1"/>
  <c r="H471" i="15" l="1"/>
  <c r="H472" i="15" l="1"/>
  <c r="H473" i="15" l="1"/>
  <c r="H474" i="15" l="1"/>
  <c r="H475" i="15" l="1"/>
  <c r="H476" i="15" l="1"/>
  <c r="H477" i="15" l="1"/>
  <c r="H478" i="15" l="1"/>
  <c r="H479" i="15" l="1"/>
  <c r="H480" i="15" l="1"/>
  <c r="H481" i="15" l="1"/>
  <c r="H482" i="15" l="1"/>
  <c r="H483" i="15" l="1"/>
  <c r="H484" i="15" l="1"/>
  <c r="H485" i="15" l="1"/>
  <c r="H486" i="15" l="1"/>
  <c r="H487" i="15" l="1"/>
  <c r="H488" i="15" l="1"/>
  <c r="H489" i="15" l="1"/>
  <c r="H490" i="15" l="1"/>
  <c r="H491" i="15" l="1"/>
  <c r="H492" i="15" l="1"/>
  <c r="H493" i="15" l="1"/>
  <c r="H494" i="15" l="1"/>
  <c r="H495" i="15" l="1"/>
  <c r="H496" i="15" l="1"/>
  <c r="H497" i="15" l="1"/>
  <c r="H498" i="15" l="1"/>
  <c r="H499" i="15" l="1"/>
  <c r="H500" i="15" l="1"/>
  <c r="H501" i="15" l="1"/>
  <c r="H502" i="15" l="1"/>
  <c r="H503" i="15" l="1"/>
  <c r="H504" i="15" l="1"/>
  <c r="H505" i="15" l="1"/>
  <c r="H506" i="15" l="1"/>
  <c r="H507" i="15" l="1"/>
  <c r="H508" i="15" l="1"/>
  <c r="H509" i="15" l="1"/>
  <c r="H510" i="15" l="1"/>
  <c r="H511" i="15" l="1"/>
  <c r="H512" i="15" l="1"/>
  <c r="H513" i="15" l="1"/>
  <c r="H514" i="15" l="1"/>
  <c r="H515" i="15" l="1"/>
  <c r="H516" i="15" l="1"/>
  <c r="H517" i="15" l="1"/>
  <c r="H518" i="15" l="1"/>
  <c r="H519" i="15" l="1"/>
  <c r="H520" i="15" l="1"/>
  <c r="H521" i="15" l="1"/>
  <c r="H522" i="15" l="1"/>
  <c r="H523" i="15" l="1"/>
  <c r="H524" i="15" l="1"/>
  <c r="H525" i="15" l="1"/>
  <c r="H526" i="15" l="1"/>
  <c r="H527" i="15" l="1"/>
  <c r="H528" i="15" l="1"/>
  <c r="H529" i="15" l="1"/>
  <c r="H530" i="15" l="1"/>
  <c r="H531" i="15" l="1"/>
  <c r="H532" i="15" l="1"/>
  <c r="H533" i="15" l="1"/>
  <c r="H534" i="15" l="1"/>
  <c r="H535" i="15" l="1"/>
  <c r="H536" i="15" l="1"/>
  <c r="H537" i="15" l="1"/>
  <c r="H538" i="15" l="1"/>
  <c r="H539" i="15" l="1"/>
  <c r="H540" i="15" l="1"/>
  <c r="H541" i="15" l="1"/>
  <c r="H542" i="15" l="1"/>
  <c r="H543" i="15" l="1"/>
  <c r="H544" i="15" l="1"/>
  <c r="H545" i="15" l="1"/>
  <c r="H546" i="15" l="1"/>
  <c r="H547" i="15" l="1"/>
  <c r="H548" i="15" l="1"/>
  <c r="H549" i="15" l="1"/>
  <c r="H550" i="15" l="1"/>
  <c r="H551" i="15" l="1"/>
  <c r="H552" i="15" l="1"/>
  <c r="H553" i="15" l="1"/>
  <c r="H554" i="15" l="1"/>
  <c r="H555" i="15" l="1"/>
  <c r="H556" i="15" l="1"/>
  <c r="H557" i="15" l="1"/>
  <c r="H558" i="15" l="1"/>
  <c r="H559" i="15" l="1"/>
  <c r="H560" i="15" l="1"/>
  <c r="H561" i="15" l="1"/>
  <c r="H562" i="15" l="1"/>
  <c r="H563" i="15" l="1"/>
  <c r="H564" i="15" l="1"/>
  <c r="H565" i="15" l="1"/>
  <c r="H566" i="15" l="1"/>
  <c r="H567" i="15" l="1"/>
  <c r="H568" i="15" l="1"/>
  <c r="H569" i="15" l="1"/>
  <c r="H570" i="15" l="1"/>
  <c r="H571" i="15" l="1"/>
  <c r="H572" i="15" l="1"/>
  <c r="H573" i="15" l="1"/>
  <c r="H574" i="15" l="1"/>
  <c r="H575" i="15" l="1"/>
  <c r="H576" i="15" l="1"/>
  <c r="H577" i="15" l="1"/>
  <c r="H578" i="15" l="1"/>
  <c r="H579" i="15" l="1"/>
  <c r="H580" i="15" l="1"/>
  <c r="H581" i="15" l="1"/>
  <c r="H582" i="15" l="1"/>
  <c r="H583" i="15" l="1"/>
  <c r="H584" i="15" l="1"/>
  <c r="H585" i="15" l="1"/>
  <c r="A3" i="16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A336" i="16" s="1"/>
  <c r="A337" i="16" s="1"/>
  <c r="A338" i="16" s="1"/>
  <c r="A339" i="16" s="1"/>
  <c r="A340" i="16" s="1"/>
  <c r="A341" i="16" s="1"/>
  <c r="A342" i="16" s="1"/>
  <c r="A343" i="16" s="1"/>
  <c r="A344" i="16" s="1"/>
  <c r="A345" i="16" s="1"/>
  <c r="A346" i="16" s="1"/>
  <c r="A347" i="16" s="1"/>
  <c r="A348" i="16" s="1"/>
  <c r="A349" i="16" s="1"/>
  <c r="A350" i="16" s="1"/>
  <c r="A351" i="16" s="1"/>
  <c r="A352" i="16" s="1"/>
  <c r="A353" i="16" s="1"/>
  <c r="A354" i="16" s="1"/>
  <c r="A355" i="16" s="1"/>
  <c r="A356" i="16" s="1"/>
  <c r="A357" i="16" s="1"/>
  <c r="A358" i="16" s="1"/>
  <c r="A359" i="16" s="1"/>
  <c r="A360" i="16" s="1"/>
  <c r="A361" i="16" s="1"/>
  <c r="A362" i="16" s="1"/>
  <c r="A363" i="16" s="1"/>
  <c r="A364" i="16" s="1"/>
  <c r="A365" i="16" s="1"/>
  <c r="A366" i="16" s="1"/>
  <c r="A367" i="16" s="1"/>
  <c r="A368" i="16" s="1"/>
  <c r="A369" i="16" s="1"/>
  <c r="A370" i="16" s="1"/>
  <c r="A371" i="16" s="1"/>
  <c r="A372" i="16" s="1"/>
  <c r="A373" i="16" s="1"/>
  <c r="A374" i="16" s="1"/>
  <c r="A375" i="16" s="1"/>
  <c r="A376" i="16" s="1"/>
  <c r="A377" i="16" s="1"/>
  <c r="A378" i="16" s="1"/>
  <c r="A379" i="16" s="1"/>
  <c r="A380" i="16" s="1"/>
  <c r="A381" i="16" s="1"/>
  <c r="A382" i="16" s="1"/>
  <c r="A383" i="16" s="1"/>
  <c r="A384" i="16" s="1"/>
  <c r="A385" i="16" s="1"/>
  <c r="A386" i="16" s="1"/>
  <c r="A387" i="16" s="1"/>
  <c r="A388" i="16" s="1"/>
  <c r="A389" i="16" s="1"/>
  <c r="A390" i="16" s="1"/>
  <c r="A391" i="16" s="1"/>
  <c r="A392" i="16" s="1"/>
  <c r="A393" i="16" s="1"/>
  <c r="A394" i="16" s="1"/>
  <c r="A395" i="16" s="1"/>
  <c r="A396" i="16" s="1"/>
  <c r="A397" i="16" s="1"/>
  <c r="A398" i="16" s="1"/>
  <c r="A399" i="16" s="1"/>
  <c r="A400" i="16" s="1"/>
  <c r="A401" i="16" s="1"/>
  <c r="A402" i="16" s="1"/>
  <c r="A403" i="16" s="1"/>
  <c r="A404" i="16" s="1"/>
  <c r="A405" i="16" s="1"/>
  <c r="A406" i="16" s="1"/>
  <c r="A407" i="16" s="1"/>
  <c r="A408" i="16" s="1"/>
  <c r="A409" i="16" s="1"/>
  <c r="A410" i="16" s="1"/>
  <c r="A411" i="16" s="1"/>
  <c r="A412" i="16" s="1"/>
  <c r="A413" i="16" s="1"/>
  <c r="A414" i="16" s="1"/>
  <c r="A415" i="16" s="1"/>
  <c r="A416" i="16" s="1"/>
  <c r="A417" i="16" s="1"/>
  <c r="A418" i="16" s="1"/>
  <c r="A419" i="16" s="1"/>
  <c r="A420" i="16" s="1"/>
  <c r="A421" i="16" s="1"/>
  <c r="A422" i="16" s="1"/>
  <c r="A423" i="16" s="1"/>
  <c r="A424" i="16" s="1"/>
  <c r="A425" i="16" s="1"/>
  <c r="A426" i="16" s="1"/>
  <c r="A427" i="16" s="1"/>
  <c r="A428" i="16" s="1"/>
  <c r="A429" i="16" s="1"/>
  <c r="A430" i="16" s="1"/>
  <c r="A431" i="16" s="1"/>
  <c r="A432" i="16" s="1"/>
  <c r="A433" i="16" s="1"/>
  <c r="A434" i="16" s="1"/>
  <c r="A435" i="16" s="1"/>
  <c r="A436" i="16" s="1"/>
  <c r="A437" i="16" s="1"/>
  <c r="A438" i="16" s="1"/>
  <c r="A439" i="16" s="1"/>
  <c r="A440" i="16" s="1"/>
  <c r="A441" i="16" s="1"/>
  <c r="A442" i="16" s="1"/>
  <c r="A443" i="16" s="1"/>
  <c r="A444" i="16" s="1"/>
  <c r="A445" i="16" s="1"/>
  <c r="A446" i="16" s="1"/>
  <c r="A447" i="16" s="1"/>
  <c r="A448" i="16" s="1"/>
  <c r="A449" i="16" s="1"/>
  <c r="A450" i="16" s="1"/>
  <c r="A451" i="16" s="1"/>
  <c r="A452" i="16" s="1"/>
  <c r="A453" i="16" s="1"/>
  <c r="A454" i="16" s="1"/>
  <c r="A455" i="16" s="1"/>
  <c r="A456" i="16" s="1"/>
  <c r="A457" i="16" s="1"/>
  <c r="A458" i="16" s="1"/>
  <c r="A459" i="16" s="1"/>
  <c r="A460" i="16" s="1"/>
  <c r="A461" i="16" s="1"/>
  <c r="A462" i="16" s="1"/>
  <c r="A463" i="16" s="1"/>
  <c r="A464" i="16" s="1"/>
  <c r="A465" i="16" s="1"/>
  <c r="A466" i="16" s="1"/>
  <c r="A467" i="16" s="1"/>
  <c r="A468" i="16" s="1"/>
  <c r="A469" i="16" s="1"/>
  <c r="A470" i="16" s="1"/>
  <c r="A471" i="16" s="1"/>
  <c r="A472" i="16" s="1"/>
  <c r="A473" i="16" s="1"/>
  <c r="A474" i="16" s="1"/>
  <c r="A475" i="16" s="1"/>
  <c r="A476" i="16" s="1"/>
  <c r="A477" i="16" s="1"/>
  <c r="A478" i="16" s="1"/>
  <c r="A479" i="16" s="1"/>
  <c r="A480" i="16" s="1"/>
  <c r="A481" i="16" s="1"/>
  <c r="A482" i="16" s="1"/>
  <c r="A483" i="16" s="1"/>
  <c r="A484" i="16" s="1"/>
  <c r="A485" i="16" s="1"/>
  <c r="A486" i="16" s="1"/>
  <c r="A487" i="16" s="1"/>
  <c r="A488" i="16" s="1"/>
  <c r="A489" i="16" s="1"/>
  <c r="A490" i="16" s="1"/>
  <c r="A491" i="16" s="1"/>
  <c r="A492" i="16" s="1"/>
  <c r="A493" i="16" s="1"/>
  <c r="A494" i="16" s="1"/>
  <c r="A495" i="16" s="1"/>
  <c r="A496" i="16" s="1"/>
  <c r="A497" i="16" s="1"/>
  <c r="A498" i="16" s="1"/>
  <c r="A499" i="16" s="1"/>
  <c r="A500" i="16" s="1"/>
  <c r="A501" i="16" s="1"/>
  <c r="A502" i="16" s="1"/>
  <c r="A503" i="16" s="1"/>
  <c r="A504" i="16" s="1"/>
  <c r="A505" i="16" s="1"/>
  <c r="A506" i="16" s="1"/>
  <c r="A507" i="16" s="1"/>
  <c r="A508" i="16" s="1"/>
  <c r="A509" i="16" s="1"/>
  <c r="A510" i="16" s="1"/>
  <c r="A511" i="16" s="1"/>
  <c r="A512" i="16" s="1"/>
  <c r="A513" i="16" s="1"/>
  <c r="A514" i="16" s="1"/>
  <c r="A515" i="16" s="1"/>
  <c r="A516" i="16" s="1"/>
  <c r="A517" i="16" s="1"/>
  <c r="A518" i="16" s="1"/>
  <c r="A519" i="16" s="1"/>
  <c r="A520" i="16" s="1"/>
  <c r="A521" i="16" s="1"/>
  <c r="A522" i="16" s="1"/>
  <c r="A523" i="16" s="1"/>
  <c r="A524" i="16" s="1"/>
  <c r="A525" i="16" s="1"/>
  <c r="A526" i="16" s="1"/>
  <c r="A527" i="16" s="1"/>
  <c r="A528" i="16" s="1"/>
  <c r="A529" i="16" s="1"/>
  <c r="A530" i="16" s="1"/>
  <c r="A531" i="16" s="1"/>
  <c r="A532" i="16" s="1"/>
  <c r="A533" i="16" s="1"/>
  <c r="A534" i="16" s="1"/>
  <c r="A535" i="16" s="1"/>
  <c r="A536" i="16" s="1"/>
  <c r="A537" i="16" s="1"/>
  <c r="A538" i="16" s="1"/>
  <c r="A539" i="16" s="1"/>
  <c r="A540" i="16" s="1"/>
  <c r="A541" i="16" s="1"/>
  <c r="A542" i="16" s="1"/>
  <c r="A543" i="16" s="1"/>
  <c r="A544" i="16" s="1"/>
  <c r="A545" i="16" s="1"/>
  <c r="A546" i="16" s="1"/>
  <c r="A547" i="16" s="1"/>
  <c r="A548" i="16" s="1"/>
  <c r="A549" i="16" s="1"/>
  <c r="A550" i="16" s="1"/>
  <c r="A551" i="16" s="1"/>
  <c r="A552" i="16" s="1"/>
  <c r="A553" i="16" s="1"/>
  <c r="A554" i="16" s="1"/>
  <c r="A555" i="16" s="1"/>
  <c r="A556" i="16" s="1"/>
  <c r="A557" i="16" s="1"/>
  <c r="A558" i="16" s="1"/>
  <c r="A559" i="16" s="1"/>
  <c r="A560" i="16" s="1"/>
  <c r="A561" i="16" s="1"/>
  <c r="A562" i="16" s="1"/>
  <c r="A563" i="16" s="1"/>
  <c r="A564" i="16" s="1"/>
  <c r="A565" i="16" s="1"/>
  <c r="A566" i="16" s="1"/>
  <c r="A567" i="16" s="1"/>
  <c r="A568" i="16" s="1"/>
  <c r="A569" i="16" s="1"/>
  <c r="A570" i="16" s="1"/>
  <c r="A571" i="16" s="1"/>
  <c r="A572" i="16" s="1"/>
  <c r="A574" i="16"/>
  <c r="A575" i="16" s="1"/>
  <c r="A576" i="16" s="1"/>
  <c r="A577" i="16" s="1"/>
  <c r="A578" i="16" s="1"/>
  <c r="A579" i="16" s="1"/>
  <c r="A580" i="16" s="1"/>
  <c r="A581" i="16" s="1"/>
  <c r="A582" i="16" s="1"/>
  <c r="A583" i="16" s="1"/>
  <c r="A584" i="16" s="1"/>
  <c r="A585" i="16" s="1"/>
  <c r="A586" i="16" s="1"/>
  <c r="A587" i="16" s="1"/>
  <c r="A588" i="16" s="1"/>
  <c r="A589" i="16" s="1"/>
  <c r="A590" i="16" s="1"/>
  <c r="A591" i="16" s="1"/>
  <c r="A592" i="16" s="1"/>
  <c r="A593" i="16" s="1"/>
  <c r="A594" i="16" s="1"/>
  <c r="A595" i="16" s="1"/>
  <c r="A596" i="16" s="1"/>
  <c r="A597" i="16" s="1"/>
  <c r="A598" i="16" s="1"/>
  <c r="A599" i="16" s="1"/>
  <c r="A600" i="16" s="1"/>
  <c r="A601" i="16" s="1"/>
  <c r="A602" i="16" s="1"/>
  <c r="A603" i="16" s="1"/>
  <c r="A604" i="16" s="1"/>
  <c r="A605" i="16" s="1"/>
  <c r="A606" i="16" s="1"/>
  <c r="A607" i="16" s="1"/>
  <c r="A608" i="16" s="1"/>
  <c r="A609" i="16" s="1"/>
  <c r="A610" i="16" s="1"/>
  <c r="A611" i="16" s="1"/>
  <c r="A612" i="16" s="1"/>
  <c r="A613" i="16" s="1"/>
  <c r="A614" i="16" s="1"/>
  <c r="A615" i="16" s="1"/>
  <c r="A616" i="16" s="1"/>
  <c r="A617" i="16" s="1"/>
  <c r="A618" i="16" s="1"/>
  <c r="A619" i="16" s="1"/>
  <c r="A620" i="16" s="1"/>
  <c r="A621" i="16" s="1"/>
  <c r="A622" i="16" s="1"/>
  <c r="A623" i="16" s="1"/>
  <c r="A624" i="16" s="1"/>
  <c r="A625" i="16" s="1"/>
  <c r="A626" i="16" s="1"/>
  <c r="A627" i="16" s="1"/>
  <c r="A628" i="16" s="1"/>
  <c r="A629" i="16" s="1"/>
  <c r="A630" i="16" s="1"/>
  <c r="A631" i="16" s="1"/>
  <c r="A632" i="16" s="1"/>
  <c r="A633" i="16" s="1"/>
  <c r="A634" i="16" s="1"/>
  <c r="A635" i="16" s="1"/>
  <c r="A636" i="16" s="1"/>
  <c r="A637" i="16" s="1"/>
  <c r="A638" i="16" s="1"/>
  <c r="A639" i="16" s="1"/>
  <c r="A640" i="16" s="1"/>
  <c r="A641" i="16" s="1"/>
  <c r="A642" i="16" s="1"/>
  <c r="A643" i="16" s="1"/>
  <c r="A644" i="16" s="1"/>
  <c r="A645" i="16" s="1"/>
  <c r="A646" i="16" s="1"/>
  <c r="A647" i="16" s="1"/>
  <c r="A648" i="16" s="1"/>
  <c r="A649" i="16" s="1"/>
  <c r="A650" i="16" s="1"/>
  <c r="A651" i="16" s="1"/>
  <c r="A652" i="16" s="1"/>
  <c r="A653" i="16" s="1"/>
  <c r="A654" i="16" s="1"/>
  <c r="A655" i="16" s="1"/>
  <c r="A656" i="16" s="1"/>
  <c r="A657" i="16" s="1"/>
  <c r="A658" i="16" s="1"/>
  <c r="A659" i="16" s="1"/>
  <c r="A660" i="16" s="1"/>
  <c r="A661" i="16" s="1"/>
  <c r="A662" i="16" s="1"/>
  <c r="A663" i="16" s="1"/>
  <c r="A664" i="16" s="1"/>
  <c r="A665" i="16" s="1"/>
  <c r="A666" i="16" s="1"/>
  <c r="A667" i="16" s="1"/>
  <c r="A668" i="16" s="1"/>
  <c r="A669" i="16" s="1"/>
  <c r="A670" i="16" s="1"/>
  <c r="A671" i="16" s="1"/>
  <c r="A672" i="16" s="1"/>
  <c r="A673" i="16" s="1"/>
  <c r="A674" i="16" l="1"/>
  <c r="A675" i="16" s="1"/>
  <c r="A676" i="16" s="1"/>
  <c r="A677" i="16" s="1"/>
  <c r="A678" i="16" s="1"/>
  <c r="A679" i="16" s="1"/>
  <c r="A680" i="16" s="1"/>
  <c r="A681" i="16" s="1"/>
  <c r="A682" i="16" s="1"/>
  <c r="A683" i="16" s="1"/>
  <c r="A684" i="16" s="1"/>
  <c r="A685" i="16" s="1"/>
  <c r="A686" i="16" s="1"/>
  <c r="A687" i="16" s="1"/>
  <c r="A688" i="16" s="1"/>
  <c r="A689" i="16" s="1"/>
  <c r="A690" i="16" s="1"/>
  <c r="A691" i="16" s="1"/>
  <c r="A692" i="16" s="1"/>
  <c r="A693" i="16" s="1"/>
  <c r="A694" i="16" s="1"/>
  <c r="A695" i="16" s="1"/>
  <c r="A696" i="16" s="1"/>
  <c r="A697" i="16" s="1"/>
  <c r="A698" i="16" s="1"/>
  <c r="A699" i="16" s="1"/>
  <c r="A700" i="16" s="1"/>
  <c r="A701" i="16" s="1"/>
  <c r="A702" i="16" s="1"/>
  <c r="A703" i="16" s="1"/>
  <c r="A704" i="16" s="1"/>
  <c r="A705" i="16" s="1"/>
  <c r="A706" i="16" s="1"/>
  <c r="A707" i="16" s="1"/>
  <c r="A708" i="16" s="1"/>
  <c r="A709" i="16" s="1"/>
  <c r="A710" i="16" s="1"/>
  <c r="A711" i="16" s="1"/>
  <c r="A712" i="16" s="1"/>
  <c r="A713" i="16" s="1"/>
  <c r="A714" i="16" s="1"/>
  <c r="A715" i="16" s="1"/>
  <c r="A716" i="16" s="1"/>
  <c r="A717" i="16" s="1"/>
  <c r="A718" i="16" s="1"/>
  <c r="A719" i="16" s="1"/>
  <c r="A720" i="16" s="1"/>
  <c r="A721" i="16" s="1"/>
  <c r="A722" i="16" s="1"/>
  <c r="A723" i="16" s="1"/>
  <c r="A724" i="16" s="1"/>
  <c r="A725" i="16" s="1"/>
  <c r="A726" i="16" s="1"/>
  <c r="A727" i="16" s="1"/>
  <c r="A728" i="16" s="1"/>
  <c r="A729" i="16" s="1"/>
  <c r="A730" i="16" s="1"/>
  <c r="A731" i="16" s="1"/>
  <c r="A732" i="16" s="1"/>
  <c r="A733" i="16" s="1"/>
  <c r="A734" i="16" s="1"/>
  <c r="A735" i="16" s="1"/>
  <c r="A736" i="16" s="1"/>
  <c r="A737" i="16" s="1"/>
  <c r="A738" i="16" s="1"/>
  <c r="A739" i="16" s="1"/>
  <c r="A740" i="16" s="1"/>
  <c r="A741" i="16" s="1"/>
  <c r="A742" i="16" s="1"/>
  <c r="A743" i="16" s="1"/>
  <c r="A744" i="16" s="1"/>
  <c r="A745" i="16" s="1"/>
  <c r="A746" i="16" s="1"/>
  <c r="A747" i="16" s="1"/>
  <c r="A748" i="16" s="1"/>
  <c r="A749" i="16" s="1"/>
  <c r="A750" i="16" s="1"/>
  <c r="A751" i="16" s="1"/>
  <c r="A752" i="16" s="1"/>
  <c r="A753" i="16" s="1"/>
  <c r="A754" i="16" s="1"/>
  <c r="A755" i="16" s="1"/>
  <c r="A756" i="16" s="1"/>
  <c r="A757" i="16" s="1"/>
  <c r="A758" i="16" s="1"/>
  <c r="A759" i="16" s="1"/>
  <c r="A760" i="16" s="1"/>
  <c r="A761" i="16" s="1"/>
  <c r="A762" i="16" s="1"/>
  <c r="A763" i="16" s="1"/>
  <c r="A764" i="16" s="1"/>
  <c r="A765" i="16" s="1"/>
  <c r="A766" i="16" s="1"/>
  <c r="A767" i="16" s="1"/>
  <c r="A768" i="16" s="1"/>
  <c r="A769" i="16" s="1"/>
  <c r="A770" i="16" s="1"/>
  <c r="A771" i="16" s="1"/>
  <c r="A772" i="16" s="1"/>
  <c r="A773" i="16" s="1"/>
  <c r="A774" i="16" s="1"/>
  <c r="A775" i="16" s="1"/>
  <c r="A776" i="16" s="1"/>
  <c r="A777" i="16" s="1"/>
  <c r="A778" i="16" s="1"/>
  <c r="A779" i="16" s="1"/>
  <c r="A780" i="16" s="1"/>
  <c r="A781" i="16" s="1"/>
  <c r="A782" i="16" s="1"/>
  <c r="A783" i="16" s="1"/>
  <c r="A784" i="16" s="1"/>
  <c r="A785" i="16" s="1"/>
  <c r="A786" i="16" s="1"/>
  <c r="A787" i="16" s="1"/>
  <c r="A788" i="16" s="1"/>
  <c r="A789" i="16" s="1"/>
  <c r="A790" i="16" s="1"/>
  <c r="A791" i="16" s="1"/>
  <c r="A792" i="16" s="1"/>
  <c r="A793" i="16" s="1"/>
  <c r="A794" i="16" s="1"/>
  <c r="A795" i="16" s="1"/>
  <c r="A796" i="16" s="1"/>
  <c r="A797" i="16" s="1"/>
  <c r="A798" i="16" s="1"/>
  <c r="A799" i="16" s="1"/>
  <c r="A800" i="16" s="1"/>
  <c r="A801" i="16" s="1"/>
  <c r="A802" i="16" s="1"/>
  <c r="A803" i="16" s="1"/>
  <c r="A804" i="16" s="1"/>
  <c r="A805" i="16" s="1"/>
  <c r="A806" i="16" s="1"/>
  <c r="A807" i="16" s="1"/>
  <c r="A808" i="16" s="1"/>
  <c r="A809" i="16" s="1"/>
  <c r="A810" i="16" s="1"/>
  <c r="A811" i="16" s="1"/>
  <c r="A812" i="16" s="1"/>
  <c r="A813" i="16" s="1"/>
  <c r="A814" i="16" s="1"/>
  <c r="A815" i="16" s="1"/>
  <c r="A816" i="16" s="1"/>
  <c r="A817" i="16" s="1"/>
  <c r="A818" i="16" s="1"/>
  <c r="A819" i="16" s="1"/>
  <c r="A820" i="16" s="1"/>
  <c r="A821" i="16" s="1"/>
  <c r="A822" i="16" s="1"/>
  <c r="A823" i="16" s="1"/>
  <c r="A824" i="16" s="1"/>
  <c r="A825" i="16" s="1"/>
  <c r="A826" i="16" s="1"/>
  <c r="A827" i="16" s="1"/>
  <c r="A828" i="16" s="1"/>
  <c r="A829" i="16" s="1"/>
  <c r="A830" i="16" s="1"/>
  <c r="A831" i="16" s="1"/>
  <c r="A832" i="16" s="1"/>
  <c r="A833" i="16" s="1"/>
  <c r="A834" i="16" s="1"/>
  <c r="A835" i="16" s="1"/>
  <c r="A836" i="16" s="1"/>
  <c r="A837" i="16" s="1"/>
  <c r="A838" i="16" s="1"/>
  <c r="A839" i="16" s="1"/>
  <c r="A840" i="16" s="1"/>
  <c r="A841" i="16" s="1"/>
  <c r="A842" i="16" s="1"/>
  <c r="A843" i="16" s="1"/>
  <c r="A844" i="16" s="1"/>
  <c r="A845" i="16" s="1"/>
  <c r="A846" i="16" s="1"/>
  <c r="A847" i="16" s="1"/>
  <c r="A848" i="16" s="1"/>
  <c r="A849" i="16" s="1"/>
  <c r="A850" i="16" s="1"/>
  <c r="A851" i="16" s="1"/>
  <c r="A852" i="16" s="1"/>
  <c r="A853" i="16" s="1"/>
  <c r="A854" i="16" s="1"/>
  <c r="A855" i="16" s="1"/>
  <c r="A856" i="16" s="1"/>
  <c r="A857" i="16" s="1"/>
  <c r="A858" i="16" s="1"/>
  <c r="A859" i="16" s="1"/>
  <c r="A860" i="16" s="1"/>
  <c r="A861" i="16" s="1"/>
  <c r="A862" i="16" s="1"/>
  <c r="A863" i="16" s="1"/>
  <c r="A864" i="16" s="1"/>
  <c r="A865" i="16" s="1"/>
  <c r="A866" i="16" s="1"/>
  <c r="A867" i="16" s="1"/>
  <c r="A868" i="16" s="1"/>
  <c r="A869" i="16" s="1"/>
  <c r="A870" i="16" s="1"/>
  <c r="A871" i="16" s="1"/>
  <c r="A872" i="16" s="1"/>
  <c r="A873" i="16" s="1"/>
  <c r="A874" i="16" s="1"/>
  <c r="A875" i="16" s="1"/>
  <c r="A876" i="16" s="1"/>
  <c r="A877" i="16" s="1"/>
  <c r="A878" i="16" s="1"/>
  <c r="A879" i="16" s="1"/>
  <c r="A880" i="16" s="1"/>
  <c r="A881" i="16" s="1"/>
  <c r="A882" i="16" s="1"/>
  <c r="A883" i="16" s="1"/>
  <c r="A884" i="16" s="1"/>
  <c r="A885" i="16" s="1"/>
  <c r="A886" i="16" s="1"/>
  <c r="A887" i="16" s="1"/>
  <c r="A888" i="16" s="1"/>
  <c r="A889" i="16" s="1"/>
  <c r="A890" i="16" s="1"/>
  <c r="A891" i="16" s="1"/>
  <c r="A892" i="16" s="1"/>
  <c r="A893" i="16" s="1"/>
  <c r="A894" i="16" s="1"/>
  <c r="A895" i="16" s="1"/>
  <c r="A896" i="16" s="1"/>
  <c r="A897" i="16" s="1"/>
  <c r="A898" i="16" s="1"/>
  <c r="A899" i="16" s="1"/>
  <c r="A900" i="16" s="1"/>
  <c r="A901" i="16" s="1"/>
  <c r="A902" i="16" s="1"/>
  <c r="A903" i="16" s="1"/>
  <c r="A904" i="16" s="1"/>
  <c r="A905" i="16" s="1"/>
  <c r="A906" i="16" s="1"/>
  <c r="A907" i="16" s="1"/>
  <c r="A908" i="16" s="1"/>
  <c r="A909" i="16" s="1"/>
  <c r="A910" i="16" s="1"/>
  <c r="A911" i="16" s="1"/>
  <c r="A912" i="16" s="1"/>
  <c r="A913" i="16" s="1"/>
  <c r="A914" i="16" s="1"/>
  <c r="A915" i="16" s="1"/>
  <c r="A916" i="16" s="1"/>
  <c r="A917" i="16" s="1"/>
  <c r="A918" i="16" s="1"/>
  <c r="A919" i="16" s="1"/>
  <c r="A920" i="16" s="1"/>
  <c r="A921" i="16" s="1"/>
  <c r="A922" i="16" s="1"/>
  <c r="A923" i="16" s="1"/>
  <c r="A924" i="16" s="1"/>
  <c r="A925" i="16" s="1"/>
  <c r="A926" i="16" s="1"/>
  <c r="A927" i="16" s="1"/>
  <c r="A928" i="16" s="1"/>
  <c r="A929" i="16" s="1"/>
  <c r="A930" i="16" s="1"/>
  <c r="A931" i="16" s="1"/>
  <c r="A932" i="16" s="1"/>
  <c r="A933" i="16" s="1"/>
  <c r="A934" i="16" s="1"/>
  <c r="A935" i="16" s="1"/>
  <c r="A936" i="16" s="1"/>
  <c r="A937" i="16" s="1"/>
  <c r="A938" i="16" s="1"/>
  <c r="A939" i="16" s="1"/>
  <c r="A940" i="16" s="1"/>
  <c r="A941" i="16" s="1"/>
  <c r="A942" i="16" s="1"/>
  <c r="A943" i="16" s="1"/>
  <c r="A944" i="16" s="1"/>
  <c r="A945" i="16" s="1"/>
  <c r="A946" i="16" s="1"/>
  <c r="A947" i="16" s="1"/>
  <c r="A948" i="16" s="1"/>
  <c r="A949" i="16" s="1"/>
  <c r="A950" i="16" s="1"/>
  <c r="A951" i="16" s="1"/>
  <c r="A952" i="16" s="1"/>
  <c r="A953" i="16" s="1"/>
  <c r="A954" i="16" s="1"/>
  <c r="A955" i="16" s="1"/>
  <c r="A956" i="16" s="1"/>
  <c r="A957" i="16" s="1"/>
  <c r="A958" i="16" s="1"/>
  <c r="A959" i="16" s="1"/>
  <c r="A960" i="16" s="1"/>
  <c r="A961" i="16" s="1"/>
  <c r="A962" i="16" s="1"/>
  <c r="A963" i="16" s="1"/>
  <c r="A964" i="16" s="1"/>
  <c r="A965" i="16" s="1"/>
  <c r="A966" i="16" s="1"/>
  <c r="A967" i="16" s="1"/>
  <c r="A968" i="16" s="1"/>
  <c r="A969" i="16" s="1"/>
  <c r="A970" i="16" s="1"/>
  <c r="A971" i="16" s="1"/>
  <c r="A972" i="16" s="1"/>
  <c r="A973" i="16" s="1"/>
  <c r="A974" i="16" s="1"/>
  <c r="A975" i="16" s="1"/>
  <c r="A976" i="16" s="1"/>
  <c r="A977" i="16" s="1"/>
  <c r="A978" i="16" s="1"/>
  <c r="A979" i="16" s="1"/>
  <c r="A980" i="16" s="1"/>
  <c r="A981" i="16" s="1"/>
  <c r="A982" i="16" s="1"/>
  <c r="A983" i="16" s="1"/>
  <c r="A984" i="16" s="1"/>
  <c r="A985" i="16" s="1"/>
  <c r="A986" i="16" s="1"/>
  <c r="A987" i="16" s="1"/>
  <c r="A988" i="16" s="1"/>
  <c r="A989" i="16" s="1"/>
  <c r="A990" i="16" s="1"/>
  <c r="A991" i="16" s="1"/>
  <c r="A992" i="16" s="1"/>
  <c r="A993" i="16" s="1"/>
  <c r="A994" i="16" s="1"/>
  <c r="A995" i="16" s="1"/>
  <c r="A996" i="16" s="1"/>
  <c r="A997" i="16" s="1"/>
  <c r="A998" i="16" s="1"/>
  <c r="A999" i="16" s="1"/>
  <c r="A1000" i="16" s="1"/>
  <c r="A1001" i="16" s="1"/>
  <c r="A1002" i="16" s="1"/>
  <c r="A1003" i="16" s="1"/>
  <c r="A1004" i="16" s="1"/>
  <c r="A1005" i="16" s="1"/>
  <c r="A1006" i="16" s="1"/>
  <c r="A1007" i="16" s="1"/>
  <c r="A1008" i="16" s="1"/>
  <c r="A1009" i="16" s="1"/>
  <c r="A1010" i="16" s="1"/>
  <c r="A1011" i="16" s="1"/>
  <c r="A1012" i="16" s="1"/>
  <c r="A1013" i="16" s="1"/>
  <c r="A1014" i="16" s="1"/>
  <c r="A1015" i="16" s="1"/>
  <c r="A1016" i="16" s="1"/>
  <c r="A1017" i="16" s="1"/>
  <c r="A1018" i="16" s="1"/>
  <c r="A1019" i="16" s="1"/>
  <c r="A1020" i="16" s="1"/>
  <c r="A1021" i="16" s="1"/>
  <c r="A1022" i="16" s="1"/>
  <c r="A1023" i="16" s="1"/>
  <c r="A1024" i="16" s="1"/>
  <c r="A1025" i="16" s="1"/>
  <c r="A1026" i="16" s="1"/>
  <c r="A1027" i="16" s="1"/>
  <c r="A1028" i="16" s="1"/>
  <c r="A1029" i="16" s="1"/>
  <c r="A1030" i="16" s="1"/>
  <c r="A1031" i="16" s="1"/>
  <c r="A1032" i="16" s="1"/>
  <c r="A1033" i="16" s="1"/>
  <c r="A1034" i="16" s="1"/>
  <c r="A1035" i="16" s="1"/>
  <c r="A1036" i="16" s="1"/>
  <c r="A1037" i="16" s="1"/>
  <c r="A1038" i="16" s="1"/>
  <c r="A1039" i="16" s="1"/>
  <c r="A1040" i="16" s="1"/>
  <c r="A1041" i="16" s="1"/>
  <c r="A1042" i="16" s="1"/>
  <c r="A1043" i="16" s="1"/>
  <c r="A1044" i="16" s="1"/>
  <c r="A1045" i="16" s="1"/>
  <c r="A1046" i="16" s="1"/>
  <c r="A1047" i="16" s="1"/>
  <c r="A1048" i="16" s="1"/>
  <c r="A1049" i="16" s="1"/>
  <c r="A1050" i="16" s="1"/>
  <c r="A1051" i="16" s="1"/>
  <c r="A1052" i="16" s="1"/>
  <c r="A1053" i="16" s="1"/>
  <c r="A1054" i="16" s="1"/>
  <c r="A1055" i="16" s="1"/>
  <c r="A1056" i="16" s="1"/>
  <c r="A1057" i="16" s="1"/>
  <c r="A1058" i="16" s="1"/>
  <c r="A1059" i="16" s="1"/>
  <c r="A1060" i="16" s="1"/>
  <c r="A1061" i="16" s="1"/>
  <c r="A1062" i="16" s="1"/>
  <c r="A1063" i="16" s="1"/>
  <c r="A1064" i="16" s="1"/>
  <c r="A1065" i="16" s="1"/>
  <c r="A1066" i="16" s="1"/>
  <c r="A1067" i="16" s="1"/>
  <c r="A1068" i="16" s="1"/>
  <c r="A1069" i="16" s="1"/>
  <c r="A1070" i="16" s="1"/>
  <c r="A1071" i="16" s="1"/>
  <c r="A1072" i="16" s="1"/>
  <c r="A1073" i="16" s="1"/>
  <c r="A1074" i="16" s="1"/>
  <c r="A1075" i="16" s="1"/>
  <c r="A1076" i="16" s="1"/>
  <c r="A1077" i="16" s="1"/>
  <c r="A1078" i="16" s="1"/>
  <c r="A1079" i="16" s="1"/>
  <c r="A1080" i="16" s="1"/>
  <c r="A1081" i="16" s="1"/>
  <c r="A1082" i="16" s="1"/>
  <c r="A1083" i="16" s="1"/>
  <c r="A1084" i="16" s="1"/>
  <c r="A1085" i="16" s="1"/>
  <c r="A1086" i="16" s="1"/>
  <c r="A1087" i="16" s="1"/>
  <c r="A1088" i="16" s="1"/>
  <c r="A1089" i="16" s="1"/>
  <c r="A1090" i="16" s="1"/>
  <c r="A1091" i="16" s="1"/>
  <c r="A1092" i="16" s="1"/>
  <c r="A1093" i="16" s="1"/>
  <c r="A1094" i="16" s="1"/>
  <c r="A1095" i="16" s="1"/>
  <c r="A1096" i="16" s="1"/>
  <c r="A1097" i="16" s="1"/>
  <c r="A1098" i="16" s="1"/>
  <c r="A1099" i="16" s="1"/>
  <c r="A1100" i="16" s="1"/>
  <c r="A1101" i="16" s="1"/>
  <c r="A1102" i="16" s="1"/>
  <c r="A1103" i="16" s="1"/>
  <c r="A1104" i="16" s="1"/>
  <c r="A1105" i="16" s="1"/>
  <c r="A1106" i="16" s="1"/>
  <c r="A1107" i="16" s="1"/>
  <c r="A1108" i="16" s="1"/>
  <c r="A1109" i="16" s="1"/>
  <c r="A1110" i="16" s="1"/>
  <c r="A1111" i="16" s="1"/>
  <c r="A1112" i="16" s="1"/>
  <c r="A1113" i="16" s="1"/>
  <c r="A1114" i="16" s="1"/>
  <c r="A1115" i="16" s="1"/>
  <c r="A1116" i="16" s="1"/>
  <c r="A1117" i="16" s="1"/>
  <c r="A1118" i="16" s="1"/>
  <c r="A1119" i="16" s="1"/>
  <c r="A1120" i="16" s="1"/>
  <c r="A1121" i="16" s="1"/>
  <c r="A1122" i="16" s="1"/>
  <c r="A1123" i="16" s="1"/>
  <c r="A1124" i="16" s="1"/>
  <c r="A1125" i="16" s="1"/>
  <c r="A1126" i="16" s="1"/>
  <c r="A1127" i="16" s="1"/>
  <c r="A1128" i="16" s="1"/>
  <c r="A1129" i="16" s="1"/>
  <c r="A1130" i="16" s="1"/>
  <c r="A1131" i="16" s="1"/>
  <c r="A1132" i="16" s="1"/>
  <c r="A1133" i="16" s="1"/>
  <c r="A1134" i="16" s="1"/>
  <c r="A1135" i="16" s="1"/>
  <c r="A1136" i="16" s="1"/>
  <c r="A1137" i="16" s="1"/>
  <c r="A1138" i="16" s="1"/>
  <c r="A1139" i="16" s="1"/>
  <c r="A1140" i="16" s="1"/>
  <c r="A1141" i="16" s="1"/>
  <c r="A1142" i="16" s="1"/>
  <c r="A1143" i="16" s="1"/>
  <c r="A1144" i="16" s="1"/>
  <c r="A1145" i="16" s="1"/>
  <c r="A1146" i="16" s="1"/>
  <c r="A1147" i="16" s="1"/>
  <c r="A1148" i="16" s="1"/>
  <c r="A1149" i="16" s="1"/>
  <c r="A1150" i="16" s="1"/>
  <c r="A1151" i="16" s="1"/>
  <c r="A1152" i="16" s="1"/>
  <c r="A1153" i="16" s="1"/>
  <c r="A1154" i="16" s="1"/>
  <c r="A1155" i="16" s="1"/>
  <c r="A1156" i="16" s="1"/>
  <c r="A1157" i="16" s="1"/>
  <c r="A1158" i="16" s="1"/>
  <c r="A1159" i="16" s="1"/>
  <c r="A1160" i="16" s="1"/>
  <c r="A1161" i="16" s="1"/>
  <c r="A1162" i="16" s="1"/>
  <c r="A1163" i="16" s="1"/>
  <c r="A1164" i="16" s="1"/>
  <c r="A1165" i="16" s="1"/>
  <c r="A1166" i="16" s="1"/>
  <c r="A1167" i="16" s="1"/>
  <c r="A1168" i="16" s="1"/>
  <c r="A1169" i="16" s="1"/>
  <c r="A1170" i="16" s="1"/>
  <c r="A1171" i="16" s="1"/>
  <c r="A1172" i="16" s="1"/>
  <c r="A1173" i="16" s="1"/>
  <c r="A1174" i="16" s="1"/>
  <c r="A1175" i="16" s="1"/>
  <c r="A1176" i="16" s="1"/>
  <c r="A1177" i="16" s="1"/>
  <c r="A1178" i="16" s="1"/>
  <c r="A1179" i="16" s="1"/>
  <c r="A1180" i="16" s="1"/>
  <c r="A1181" i="16" s="1"/>
  <c r="A1182" i="16" s="1"/>
  <c r="A1183" i="16" s="1"/>
  <c r="A1184" i="16" s="1"/>
  <c r="A1185" i="16" s="1"/>
  <c r="A1186" i="16" s="1"/>
  <c r="A1187" i="16" s="1"/>
  <c r="A1188" i="16" s="1"/>
  <c r="A1189" i="16" s="1"/>
  <c r="A1190" i="16" s="1"/>
  <c r="A1191" i="16" s="1"/>
  <c r="A1192" i="16" s="1"/>
  <c r="A1193" i="16" s="1"/>
  <c r="A1194" i="16" s="1"/>
  <c r="A1195" i="16" s="1"/>
  <c r="A1196" i="16" s="1"/>
  <c r="A1197" i="16" s="1"/>
  <c r="A1198" i="16" s="1"/>
  <c r="A1199" i="16" s="1"/>
  <c r="A1200" i="16" s="1"/>
  <c r="A1201" i="16" s="1"/>
  <c r="A1202" i="16" s="1"/>
  <c r="A1203" i="16" s="1"/>
  <c r="A1204" i="16" s="1"/>
  <c r="A1205" i="16" s="1"/>
  <c r="A1206" i="16" s="1"/>
  <c r="A1207" i="16" s="1"/>
  <c r="A1208" i="16" s="1"/>
  <c r="A1209" i="16" s="1"/>
  <c r="A1210" i="16" s="1"/>
  <c r="A1211" i="16" s="1"/>
  <c r="A1212" i="16" s="1"/>
  <c r="A1213" i="16" s="1"/>
  <c r="A1214" i="16" s="1"/>
  <c r="A1215" i="16" s="1"/>
  <c r="A1216" i="16" s="1"/>
  <c r="A1217" i="16" s="1"/>
  <c r="A1218" i="16" s="1"/>
  <c r="A1219" i="16" s="1"/>
  <c r="A1220" i="16" s="1"/>
  <c r="A1221" i="16" s="1"/>
  <c r="A1222" i="16" s="1"/>
  <c r="A1223" i="16" s="1"/>
  <c r="A1224" i="16" s="1"/>
  <c r="A1225" i="16" s="1"/>
  <c r="A1226" i="16" s="1"/>
  <c r="A1227" i="16" s="1"/>
  <c r="A1228" i="16" s="1"/>
  <c r="A1229" i="16" s="1"/>
  <c r="A1230" i="16" s="1"/>
  <c r="A1231" i="16" s="1"/>
  <c r="A1232" i="16" s="1"/>
  <c r="A1233" i="16" s="1"/>
  <c r="A1234" i="16" s="1"/>
  <c r="A1235" i="16" s="1"/>
  <c r="A1236" i="16" s="1"/>
  <c r="A1237" i="16" s="1"/>
  <c r="A1238" i="16" s="1"/>
  <c r="A1239" i="16" s="1"/>
  <c r="A1240" i="16" s="1"/>
  <c r="A1241" i="16" s="1"/>
  <c r="A1242" i="16" s="1"/>
  <c r="A1243" i="16" s="1"/>
  <c r="A1244" i="16" s="1"/>
  <c r="A1245" i="16" s="1"/>
  <c r="A1246" i="16" s="1"/>
  <c r="A1247" i="16" s="1"/>
  <c r="A1248" i="16" s="1"/>
  <c r="A1249" i="16" s="1"/>
  <c r="A1250" i="16" s="1"/>
  <c r="A1251" i="16" s="1"/>
  <c r="A1252" i="16" s="1"/>
  <c r="A1253" i="16" s="1"/>
  <c r="A1254" i="16" s="1"/>
  <c r="A1255" i="16" s="1"/>
  <c r="A1256" i="16" s="1"/>
  <c r="A1257" i="16" s="1"/>
  <c r="A1258" i="16" s="1"/>
  <c r="A1259" i="16" s="1"/>
  <c r="A1260" i="16" s="1"/>
  <c r="A1261" i="16" s="1"/>
  <c r="A1262" i="16" s="1"/>
  <c r="A1263" i="16" s="1"/>
  <c r="A1264" i="16" s="1"/>
  <c r="A1265" i="16" s="1"/>
  <c r="A1266" i="16" s="1"/>
  <c r="A1267" i="16" s="1"/>
  <c r="A1268" i="16" s="1"/>
  <c r="A1269" i="16" s="1"/>
  <c r="A1270" i="16" s="1"/>
  <c r="A1271" i="16" s="1"/>
  <c r="A1272" i="16" s="1"/>
  <c r="A1273" i="16" s="1"/>
  <c r="A1274" i="16" s="1"/>
  <c r="A1275" i="16" s="1"/>
  <c r="A1276" i="16" s="1"/>
  <c r="A1277" i="16" s="1"/>
  <c r="A1278" i="16" s="1"/>
  <c r="A1279" i="16" s="1"/>
  <c r="A1280" i="16" s="1"/>
  <c r="A1281" i="16" s="1"/>
  <c r="A1282" i="16" s="1"/>
  <c r="A1283" i="16" s="1"/>
  <c r="A1284" i="16" s="1"/>
  <c r="A1285" i="16" s="1"/>
  <c r="A1286" i="16" s="1"/>
  <c r="A1287" i="16" s="1"/>
  <c r="A1288" i="16" s="1"/>
  <c r="A1289" i="16" s="1"/>
  <c r="A1290" i="16" s="1"/>
  <c r="A1291" i="16" s="1"/>
  <c r="A1292" i="16" s="1"/>
  <c r="A1293" i="16" s="1"/>
  <c r="A1294" i="16" s="1"/>
  <c r="A1295" i="16" s="1"/>
  <c r="A1296" i="16" s="1"/>
  <c r="A1297" i="16" s="1"/>
  <c r="A1298" i="16" s="1"/>
  <c r="A1299" i="16" s="1"/>
  <c r="A1300" i="16" s="1"/>
  <c r="A1301" i="16" s="1"/>
  <c r="A1302" i="16" s="1"/>
  <c r="A1303" i="16" s="1"/>
  <c r="A1304" i="16" s="1"/>
  <c r="A1305" i="16" s="1"/>
  <c r="A1306" i="16" s="1"/>
  <c r="A1307" i="16" s="1"/>
  <c r="A1308" i="16" s="1"/>
  <c r="A1309" i="16" s="1"/>
  <c r="A1310" i="16" s="1"/>
  <c r="A1311" i="16" s="1"/>
  <c r="A1312" i="16" s="1"/>
  <c r="A1313" i="16" s="1"/>
  <c r="A1314" i="16" s="1"/>
  <c r="A1315" i="16" s="1"/>
  <c r="A1316" i="16" s="1"/>
  <c r="A1317" i="16" s="1"/>
  <c r="A1318" i="16" s="1"/>
  <c r="A1319" i="16" s="1"/>
  <c r="A1320" i="16" s="1"/>
  <c r="A1321" i="16" s="1"/>
  <c r="A1322" i="16" s="1"/>
  <c r="A1323" i="16" s="1"/>
  <c r="A1324" i="16" s="1"/>
  <c r="A1325" i="16" s="1"/>
  <c r="A1326" i="16" s="1"/>
  <c r="A1327" i="16" s="1"/>
  <c r="A1328" i="16" s="1"/>
  <c r="A1329" i="16" s="1"/>
  <c r="A1330" i="16" s="1"/>
  <c r="A1331" i="16" s="1"/>
  <c r="A1332" i="16" s="1"/>
  <c r="A1333" i="16" s="1"/>
  <c r="A1334" i="16" s="1"/>
  <c r="A1335" i="16" s="1"/>
  <c r="A1336" i="16" s="1"/>
  <c r="A1337" i="16" s="1"/>
  <c r="A1338" i="16" s="1"/>
  <c r="A1339" i="16" s="1"/>
  <c r="A1340" i="16" s="1"/>
  <c r="A1341" i="16" s="1"/>
  <c r="A1342" i="16" s="1"/>
  <c r="A1343" i="16" s="1"/>
  <c r="A1344" i="16" s="1"/>
  <c r="A1345" i="16" s="1"/>
  <c r="A1346" i="16" s="1"/>
  <c r="A1347" i="16" s="1"/>
  <c r="A1348" i="16" s="1"/>
  <c r="A1349" i="16" s="1"/>
  <c r="A1350" i="16" s="1"/>
  <c r="A1351" i="16" s="1"/>
  <c r="A1352" i="16" s="1"/>
  <c r="A1353" i="16" s="1"/>
  <c r="A1354" i="16" s="1"/>
  <c r="A1355" i="16" s="1"/>
  <c r="A1356" i="16" s="1"/>
  <c r="A1357" i="16" s="1"/>
  <c r="A1358" i="16" s="1"/>
  <c r="A1359" i="16" s="1"/>
  <c r="A1360" i="16" s="1"/>
  <c r="A1361" i="16" s="1"/>
  <c r="A1362" i="16" s="1"/>
  <c r="A1363" i="16" s="1"/>
  <c r="A1364" i="16" s="1"/>
  <c r="A1365" i="16" s="1"/>
  <c r="A1366" i="16" s="1"/>
  <c r="A1367" i="16" s="1"/>
  <c r="A1368" i="16" s="1"/>
  <c r="A1369" i="16" s="1"/>
  <c r="A1370" i="16" s="1"/>
  <c r="A1371" i="16" s="1"/>
  <c r="A1372" i="16" s="1"/>
  <c r="A1373" i="16" s="1"/>
  <c r="A1374" i="16" s="1"/>
  <c r="A1375" i="16" s="1"/>
  <c r="A1376" i="16" s="1"/>
  <c r="A1377" i="16" s="1"/>
  <c r="A1378" i="16" s="1"/>
  <c r="A1379" i="16" s="1"/>
  <c r="A1380" i="16" s="1"/>
  <c r="A1381" i="16" s="1"/>
  <c r="A1382" i="16" s="1"/>
  <c r="A1383" i="16" s="1"/>
  <c r="A1384" i="16" s="1"/>
  <c r="A1385" i="16" s="1"/>
  <c r="A1386" i="16" s="1"/>
  <c r="A1387" i="16" s="1"/>
  <c r="A1388" i="16" s="1"/>
  <c r="A1389" i="16" s="1"/>
  <c r="A1390" i="16" s="1"/>
  <c r="A1391" i="16" s="1"/>
  <c r="A1392" i="16" s="1"/>
  <c r="A1393" i="16" s="1"/>
  <c r="A1394" i="16" s="1"/>
  <c r="A1395" i="16" s="1"/>
  <c r="A1396" i="16" s="1"/>
  <c r="A1397" i="16" s="1"/>
  <c r="A1398" i="16" s="1"/>
  <c r="A1399" i="16" s="1"/>
  <c r="A1400" i="16" s="1"/>
  <c r="A1401" i="16" s="1"/>
  <c r="A1402" i="16" s="1"/>
  <c r="A1403" i="16" s="1"/>
  <c r="A1404" i="16" s="1"/>
  <c r="A1405" i="16" s="1"/>
  <c r="A1406" i="16" s="1"/>
  <c r="A1407" i="16" s="1"/>
  <c r="A1408" i="16" s="1"/>
  <c r="A1409" i="16" s="1"/>
  <c r="A1410" i="16" s="1"/>
  <c r="A1411" i="16" s="1"/>
  <c r="A1412" i="16" s="1"/>
  <c r="A1413" i="16" s="1"/>
  <c r="A1414" i="16" s="1"/>
  <c r="A1415" i="16" s="1"/>
  <c r="A1416" i="16" s="1"/>
  <c r="A1417" i="16" s="1"/>
  <c r="A1418" i="16" s="1"/>
  <c r="A1419" i="16" s="1"/>
  <c r="A1420" i="16" s="1"/>
  <c r="A1421" i="16" s="1"/>
  <c r="A1422" i="16" s="1"/>
  <c r="A1423" i="16" s="1"/>
  <c r="A1424" i="16" s="1"/>
  <c r="A1425" i="16" s="1"/>
  <c r="A1426" i="16" s="1"/>
  <c r="A1427" i="16" s="1"/>
  <c r="A1428" i="16" s="1"/>
  <c r="A1429" i="16" s="1"/>
  <c r="A1430" i="16" s="1"/>
  <c r="A1431" i="16" s="1"/>
  <c r="A1432" i="16" s="1"/>
  <c r="A1433" i="16" s="1"/>
  <c r="A1434" i="16" s="1"/>
  <c r="A1435" i="16" s="1"/>
  <c r="A1436" i="16" s="1"/>
  <c r="A1437" i="16" s="1"/>
  <c r="A1438" i="16" s="1"/>
  <c r="A1439" i="16" s="1"/>
  <c r="A1440" i="16" s="1"/>
  <c r="A1441" i="16" s="1"/>
  <c r="A1442" i="16" s="1"/>
  <c r="A1443" i="16" s="1"/>
  <c r="A1444" i="16" s="1"/>
  <c r="A1445" i="16" s="1"/>
  <c r="A1446" i="16" s="1"/>
  <c r="A1447" i="16" s="1"/>
  <c r="A1448" i="16" s="1"/>
  <c r="A1449" i="16" s="1"/>
  <c r="A1450" i="16" s="1"/>
  <c r="A1451" i="16" s="1"/>
  <c r="A1452" i="16" s="1"/>
  <c r="A1453" i="16" s="1"/>
  <c r="A1454" i="16" s="1"/>
  <c r="A1455" i="16" s="1"/>
  <c r="A1456" i="16" s="1"/>
  <c r="A1457" i="16" s="1"/>
  <c r="A1458" i="16" s="1"/>
  <c r="A1459" i="16" s="1"/>
  <c r="A1460" i="16" s="1"/>
  <c r="A1461" i="16" s="1"/>
  <c r="A1462" i="16" s="1"/>
  <c r="A1463" i="16" s="1"/>
  <c r="A1464" i="16" s="1"/>
  <c r="A1465" i="16" s="1"/>
  <c r="A1466" i="16" s="1"/>
  <c r="A1467" i="16" s="1"/>
  <c r="A1468" i="16" s="1"/>
  <c r="A1469" i="16" s="1"/>
  <c r="A1470" i="16" s="1"/>
  <c r="A1471" i="16" s="1"/>
  <c r="A1472" i="16" s="1"/>
  <c r="A1473" i="16" s="1"/>
  <c r="A1474" i="16" s="1"/>
  <c r="A1475" i="16" s="1"/>
  <c r="A1476" i="16" s="1"/>
  <c r="A1477" i="16" s="1"/>
  <c r="A1478" i="16" s="1"/>
  <c r="A1479" i="16" s="1"/>
  <c r="A1480" i="16" s="1"/>
  <c r="A1481" i="16" s="1"/>
  <c r="A1482" i="16" s="1"/>
  <c r="A1483" i="16" s="1"/>
  <c r="A1484" i="16" s="1"/>
  <c r="A1485" i="16" s="1"/>
  <c r="A1486" i="16" s="1"/>
  <c r="A1487" i="16" s="1"/>
  <c r="A1488" i="16" s="1"/>
  <c r="A1489" i="16" s="1"/>
  <c r="A1490" i="16" s="1"/>
  <c r="A1491" i="16" s="1"/>
  <c r="A1492" i="16" s="1"/>
  <c r="A1493" i="16" s="1"/>
  <c r="A1494" i="16" s="1"/>
  <c r="A1495" i="16" s="1"/>
  <c r="A1496" i="16" s="1"/>
  <c r="A1497" i="16" s="1"/>
  <c r="A1498" i="16" s="1"/>
  <c r="A1499" i="16" s="1"/>
  <c r="A1500" i="16" s="1"/>
  <c r="A1501" i="16" s="1"/>
  <c r="A1502" i="16" s="1"/>
  <c r="A1503" i="16" s="1"/>
  <c r="A1504" i="16" s="1"/>
  <c r="A1505" i="16" s="1"/>
  <c r="A1506" i="16" s="1"/>
  <c r="A1507" i="16" s="1"/>
  <c r="A1508" i="16" s="1"/>
  <c r="A1509" i="16" s="1"/>
  <c r="A1510" i="16" s="1"/>
  <c r="A1511" i="16" s="1"/>
  <c r="A1512" i="16" s="1"/>
  <c r="A1513" i="16" s="1"/>
  <c r="A1514" i="16" s="1"/>
  <c r="A1515" i="16" s="1"/>
  <c r="A1516" i="16" s="1"/>
  <c r="A1517" i="16" s="1"/>
  <c r="A1518" i="16" s="1"/>
  <c r="A1519" i="16" s="1"/>
  <c r="A1520" i="16" s="1"/>
  <c r="A1521" i="16" s="1"/>
  <c r="A1522" i="16" s="1"/>
  <c r="A1523" i="16" s="1"/>
  <c r="A1524" i="16" s="1"/>
  <c r="A1525" i="16" s="1"/>
  <c r="A1526" i="16" s="1"/>
  <c r="A1527" i="16" s="1"/>
  <c r="A1528" i="16" s="1"/>
  <c r="A1529" i="16" s="1"/>
  <c r="A1530" i="16" s="1"/>
  <c r="A1531" i="16" s="1"/>
  <c r="A1532" i="16" s="1"/>
  <c r="A1533" i="16" s="1"/>
  <c r="A1534" i="16" s="1"/>
  <c r="A1535" i="16" s="1"/>
  <c r="A1536" i="16" s="1"/>
  <c r="A1537" i="16" s="1"/>
  <c r="A1538" i="16" s="1"/>
  <c r="A1539" i="16" s="1"/>
  <c r="A1540" i="16" s="1"/>
  <c r="A1541" i="16" s="1"/>
  <c r="A1542" i="16" s="1"/>
  <c r="A1543" i="16" s="1"/>
  <c r="A1544" i="16" s="1"/>
  <c r="A1545" i="16" s="1"/>
  <c r="A1546" i="16" s="1"/>
  <c r="A1547" i="16" s="1"/>
  <c r="A1548" i="16" s="1"/>
  <c r="A1549" i="16" s="1"/>
  <c r="A1550" i="16" s="1"/>
  <c r="A1551" i="16" s="1"/>
  <c r="A1552" i="16" s="1"/>
  <c r="A1553" i="16" s="1"/>
  <c r="A1554" i="16" s="1"/>
  <c r="A1555" i="16" s="1"/>
  <c r="A1556" i="16" s="1"/>
  <c r="A1557" i="16" s="1"/>
  <c r="A1558" i="16" s="1"/>
  <c r="A1559" i="16" s="1"/>
  <c r="A1560" i="16" s="1"/>
  <c r="A1561" i="16" s="1"/>
  <c r="A1562" i="16" s="1"/>
  <c r="A1563" i="16" s="1"/>
  <c r="A1564" i="16" s="1"/>
  <c r="A1565" i="16" s="1"/>
  <c r="A1566" i="16" s="1"/>
  <c r="A1567" i="16" s="1"/>
  <c r="A1568" i="16" s="1"/>
  <c r="A1569" i="16" s="1"/>
  <c r="A1570" i="16" s="1"/>
  <c r="A1571" i="16" s="1"/>
  <c r="A1572" i="16" s="1"/>
  <c r="A1573" i="16" s="1"/>
  <c r="A1574" i="16" s="1"/>
  <c r="A1575" i="16" s="1"/>
  <c r="A1576" i="16" s="1"/>
  <c r="A1577" i="16" s="1"/>
  <c r="A1578" i="16" s="1"/>
  <c r="A1579" i="16" s="1"/>
  <c r="A1580" i="16" s="1"/>
  <c r="A1581" i="16" s="1"/>
  <c r="A1582" i="16" s="1"/>
  <c r="A1583" i="16" s="1"/>
  <c r="A1584" i="16" s="1"/>
  <c r="A1585" i="16" s="1"/>
  <c r="A1586" i="16" s="1"/>
  <c r="A1587" i="16" s="1"/>
  <c r="A1588" i="16" s="1"/>
  <c r="A1589" i="16" s="1"/>
  <c r="A1590" i="16" s="1"/>
  <c r="A1591" i="16" s="1"/>
  <c r="A1592" i="16" s="1"/>
  <c r="A1593" i="16" s="1"/>
  <c r="A1594" i="16" s="1"/>
  <c r="A1595" i="16" s="1"/>
  <c r="A1596" i="16" s="1"/>
  <c r="A1597" i="16" s="1"/>
  <c r="A1598" i="16" s="1"/>
  <c r="A1599" i="16" s="1"/>
  <c r="A1600" i="16" s="1"/>
  <c r="A1601" i="16" s="1"/>
  <c r="A1602" i="16" s="1"/>
  <c r="A1603" i="16" s="1"/>
  <c r="A1604" i="16" s="1"/>
  <c r="A1605" i="16" s="1"/>
  <c r="A1606" i="16" s="1"/>
  <c r="A1607" i="16" s="1"/>
  <c r="A1608" i="16" s="1"/>
  <c r="A1609" i="16" s="1"/>
  <c r="A1610" i="16" s="1"/>
  <c r="A1611" i="16" s="1"/>
  <c r="A1612" i="16" s="1"/>
  <c r="A1613" i="16" s="1"/>
  <c r="A1614" i="16" s="1"/>
  <c r="A1615" i="16" s="1"/>
  <c r="A1616" i="16" s="1"/>
  <c r="A1617" i="16" s="1"/>
  <c r="A1618" i="16" s="1"/>
  <c r="A1619" i="16" s="1"/>
  <c r="A1620" i="16" s="1"/>
  <c r="A1621" i="16" s="1"/>
  <c r="A1622" i="16" s="1"/>
  <c r="A1623" i="16" s="1"/>
  <c r="A1624" i="16" s="1"/>
  <c r="A1625" i="16" s="1"/>
  <c r="A1626" i="16" s="1"/>
  <c r="A1627" i="16" s="1"/>
  <c r="A1628" i="16" s="1"/>
  <c r="A1629" i="16" s="1"/>
  <c r="A1630" i="16" s="1"/>
  <c r="A1631" i="16" s="1"/>
  <c r="A1632" i="16" s="1"/>
  <c r="H586" i="15"/>
  <c r="H587" i="15" l="1"/>
  <c r="H588" i="15" l="1"/>
  <c r="H589" i="15" l="1"/>
  <c r="H590" i="15" l="1"/>
  <c r="H591" i="15" l="1"/>
  <c r="H592" i="15" l="1"/>
  <c r="H593" i="15" l="1"/>
  <c r="H594" i="15" l="1"/>
  <c r="H595" i="15" l="1"/>
  <c r="H596" i="15" l="1"/>
  <c r="H597" i="15" l="1"/>
  <c r="H598" i="15" l="1"/>
  <c r="H599" i="15" l="1"/>
  <c r="H600" i="15" l="1"/>
  <c r="H601" i="15" l="1"/>
  <c r="H602" i="15" l="1"/>
  <c r="H603" i="15" l="1"/>
  <c r="H604" i="15" l="1"/>
  <c r="H605" i="15" l="1"/>
  <c r="H606" i="15" l="1"/>
  <c r="H607" i="15" l="1"/>
  <c r="H608" i="15" l="1"/>
  <c r="H609" i="15" l="1"/>
  <c r="H610" i="15" l="1"/>
  <c r="H611" i="15" l="1"/>
  <c r="H612" i="15" l="1"/>
  <c r="H613" i="15" l="1"/>
  <c r="H614" i="15" l="1"/>
  <c r="H615" i="15" l="1"/>
  <c r="H616" i="15" l="1"/>
  <c r="H617" i="15" l="1"/>
  <c r="H618" i="15" l="1"/>
  <c r="H619" i="15" l="1"/>
  <c r="H620" i="15" l="1"/>
  <c r="H621" i="15" l="1"/>
  <c r="H622" i="15" l="1"/>
  <c r="H623" i="15" l="1"/>
  <c r="H624" i="15" l="1"/>
  <c r="H625" i="15" l="1"/>
  <c r="H626" i="15" l="1"/>
  <c r="H627" i="15" l="1"/>
  <c r="H628" i="15" l="1"/>
  <c r="H629" i="15" l="1"/>
  <c r="H630" i="15" l="1"/>
  <c r="H631" i="15" l="1"/>
  <c r="H632" i="15" l="1"/>
  <c r="H633" i="15" l="1"/>
  <c r="H634" i="15" l="1"/>
  <c r="H635" i="15" l="1"/>
  <c r="H636" i="15" l="1"/>
  <c r="H637" i="15" l="1"/>
  <c r="H638" i="15" l="1"/>
  <c r="H639" i="15" l="1"/>
  <c r="H640" i="15" l="1"/>
  <c r="H641" i="15" l="1"/>
  <c r="H642" i="15" l="1"/>
  <c r="H643" i="15" l="1"/>
  <c r="H644" i="15" l="1"/>
  <c r="H645" i="15" l="1"/>
  <c r="H646" i="15" l="1"/>
  <c r="H647" i="15" l="1"/>
  <c r="H648" i="15" l="1"/>
  <c r="H649" i="15" l="1"/>
  <c r="H650" i="15" l="1"/>
  <c r="H651" i="15" l="1"/>
  <c r="H652" i="15" l="1"/>
  <c r="H653" i="15" l="1"/>
  <c r="H654" i="15" l="1"/>
  <c r="H655" i="15" l="1"/>
  <c r="H656" i="15" l="1"/>
  <c r="H657" i="15" l="1"/>
  <c r="H658" i="15" l="1"/>
  <c r="H659" i="15" l="1"/>
  <c r="H660" i="15" l="1"/>
  <c r="H661" i="15" l="1"/>
  <c r="H662" i="15" l="1"/>
  <c r="H663" i="15" l="1"/>
  <c r="H664" i="15" l="1"/>
  <c r="H665" i="15" l="1"/>
  <c r="H666" i="15" l="1"/>
  <c r="H667" i="15" l="1"/>
  <c r="H668" i="15" l="1"/>
  <c r="H669" i="15" l="1"/>
  <c r="H670" i="15" l="1"/>
  <c r="H671" i="15" l="1"/>
  <c r="H672" i="15" l="1"/>
  <c r="H673" i="15" l="1"/>
  <c r="H674" i="15" l="1"/>
  <c r="H675" i="15" l="1"/>
  <c r="H676" i="15" l="1"/>
  <c r="H677" i="15" l="1"/>
  <c r="H678" i="15" l="1"/>
  <c r="H679" i="15" l="1"/>
  <c r="H680" i="15" l="1"/>
  <c r="H681" i="15" l="1"/>
  <c r="H682" i="15" l="1"/>
  <c r="H683" i="15" l="1"/>
  <c r="H684" i="15" l="1"/>
  <c r="H685" i="15" l="1"/>
  <c r="H686" i="15" l="1"/>
  <c r="H687" i="15" l="1"/>
  <c r="H688" i="15" l="1"/>
  <c r="H689" i="15" l="1"/>
  <c r="H690" i="15" l="1"/>
  <c r="H691" i="15" l="1"/>
  <c r="H692" i="15" l="1"/>
  <c r="H693" i="15" l="1"/>
  <c r="H694" i="15" l="1"/>
  <c r="H695" i="15" l="1"/>
  <c r="H696" i="15" l="1"/>
  <c r="H697" i="15" l="1"/>
  <c r="H698" i="15" l="1"/>
  <c r="H699" i="15" l="1"/>
  <c r="H700" i="15" l="1"/>
  <c r="H701" i="15" l="1"/>
  <c r="H702" i="15" l="1"/>
  <c r="H703" i="15" l="1"/>
  <c r="H704" i="15" l="1"/>
  <c r="H705" i="15" l="1"/>
  <c r="H706" i="15" l="1"/>
  <c r="H707" i="15" l="1"/>
  <c r="H708" i="15" l="1"/>
  <c r="H709" i="15" l="1"/>
  <c r="H710" i="15" l="1"/>
  <c r="H711" i="15" l="1"/>
  <c r="H712" i="15" l="1"/>
  <c r="H713" i="15" l="1"/>
  <c r="H714" i="15" l="1"/>
  <c r="H715" i="15" l="1"/>
  <c r="H716" i="15" l="1"/>
  <c r="H717" i="15" l="1"/>
  <c r="H718" i="15" l="1"/>
  <c r="H719" i="15" l="1"/>
  <c r="H720" i="15" l="1"/>
  <c r="H721" i="15" l="1"/>
  <c r="H722" i="15" l="1"/>
  <c r="H723" i="15" l="1"/>
  <c r="H724" i="15" l="1"/>
  <c r="H725" i="15" l="1"/>
  <c r="H726" i="15" l="1"/>
  <c r="H727" i="15" l="1"/>
  <c r="H728" i="15" l="1"/>
  <c r="H729" i="15" l="1"/>
  <c r="H730" i="15" l="1"/>
  <c r="H731" i="15" l="1"/>
  <c r="H732" i="15" l="1"/>
  <c r="H733" i="15" l="1"/>
  <c r="H734" i="15" l="1"/>
  <c r="H735" i="15" l="1"/>
  <c r="H736" i="15" l="1"/>
  <c r="H737" i="15" l="1"/>
  <c r="H738" i="15" l="1"/>
  <c r="H739" i="15" l="1"/>
  <c r="H740" i="15" l="1"/>
  <c r="H741" i="15" l="1"/>
  <c r="H742" i="15" l="1"/>
  <c r="H743" i="15" l="1"/>
  <c r="H744" i="15" l="1"/>
  <c r="H745" i="15" l="1"/>
  <c r="H746" i="15" l="1"/>
  <c r="H747" i="15" l="1"/>
  <c r="H748" i="15" l="1"/>
  <c r="H749" i="15" l="1"/>
  <c r="H750" i="15" l="1"/>
  <c r="H751" i="15" l="1"/>
  <c r="H752" i="15" l="1"/>
  <c r="H753" i="15" l="1"/>
  <c r="H754" i="15" l="1"/>
  <c r="H755" i="15" l="1"/>
  <c r="H756" i="15" l="1"/>
  <c r="H757" i="15" l="1"/>
  <c r="H758" i="15" s="1"/>
  <c r="H759" i="15" s="1"/>
  <c r="H760" i="15" s="1"/>
  <c r="H761" i="15" s="1"/>
  <c r="H762" i="15" s="1"/>
  <c r="H763" i="15" s="1"/>
  <c r="H764" i="15" s="1"/>
  <c r="H765" i="15" s="1"/>
  <c r="H766" i="15" s="1"/>
  <c r="H767" i="15" s="1"/>
  <c r="H768" i="15" s="1"/>
  <c r="H769" i="15" s="1"/>
  <c r="H770" i="15" s="1"/>
  <c r="H771" i="15" s="1"/>
  <c r="H772" i="15" s="1"/>
  <c r="H773" i="15" s="1"/>
  <c r="H774" i="15" s="1"/>
  <c r="H775" i="15" s="1"/>
  <c r="H776" i="15" s="1"/>
  <c r="H777" i="15" s="1"/>
  <c r="H778" i="15" s="1"/>
  <c r="H779" i="15" s="1"/>
  <c r="H780" i="15" s="1"/>
  <c r="H781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<sst xmlns="http://schemas.openxmlformats.org/spreadsheetml/2006/main" count="27637" uniqueCount="1714">
  <si>
    <t>10 MW ES Energy Private Limited Performance Summary</t>
  </si>
  <si>
    <t xml:space="preserve">Month </t>
  </si>
  <si>
    <t xml:space="preserve">Date </t>
  </si>
  <si>
    <t>Operation Year</t>
  </si>
  <si>
    <t>FY2025-26</t>
  </si>
  <si>
    <t>Year Start Date</t>
  </si>
  <si>
    <t>Year End Date</t>
  </si>
  <si>
    <t>Sr. No.</t>
  </si>
  <si>
    <t>Particular</t>
  </si>
  <si>
    <t>Target</t>
  </si>
  <si>
    <t>Measured</t>
  </si>
  <si>
    <t>Deviation</t>
  </si>
  <si>
    <t>Remarks</t>
  </si>
  <si>
    <t>E_Grid Daily (MWh)</t>
  </si>
  <si>
    <t>E_Grid MTD(MWh)</t>
  </si>
  <si>
    <t>E_Grid YTD (MWh)</t>
  </si>
  <si>
    <t>CUF Daily(%)</t>
  </si>
  <si>
    <t>CUF MTD(%)</t>
  </si>
  <si>
    <t>CUF YTD(%)</t>
  </si>
  <si>
    <t>PR_Daily (%)</t>
  </si>
  <si>
    <t>PR_MTD (%)</t>
  </si>
  <si>
    <t>PR_YTD (%)</t>
  </si>
  <si>
    <t>POA Daily (KWh/m2)</t>
  </si>
  <si>
    <t>POA MTD(KWh/m2)</t>
  </si>
  <si>
    <t>POA YTD(KWh/m2)</t>
  </si>
  <si>
    <t>PA Daily (%)</t>
  </si>
  <si>
    <t>PA MTD(%)</t>
  </si>
  <si>
    <t>PA YTD(%)</t>
  </si>
  <si>
    <t>GA Daily (%)</t>
  </si>
  <si>
    <t>GA MTD(%)</t>
  </si>
  <si>
    <t>GA YTD(%)</t>
  </si>
  <si>
    <t>TA Daily (%)</t>
  </si>
  <si>
    <t>TA MTD(%)</t>
  </si>
  <si>
    <t>TA YTD(%)</t>
  </si>
  <si>
    <t>Daily</t>
  </si>
  <si>
    <t>Tagname</t>
  </si>
  <si>
    <t>Date</t>
  </si>
  <si>
    <t>Actual</t>
  </si>
  <si>
    <t>Difference</t>
  </si>
  <si>
    <t>E Grid Target</t>
  </si>
  <si>
    <t>Shadding</t>
  </si>
  <si>
    <t>Soiling</t>
  </si>
  <si>
    <t>IAM</t>
  </si>
  <si>
    <t>Bifacial Gain</t>
  </si>
  <si>
    <t>Temperature</t>
  </si>
  <si>
    <t>Mismatch</t>
  </si>
  <si>
    <t>DC Ohmic</t>
  </si>
  <si>
    <t>AC Ohmic</t>
  </si>
  <si>
    <t>Inverter Conversion</t>
  </si>
  <si>
    <t>MPPT Mismatch</t>
  </si>
  <si>
    <t>Clipping Loss</t>
  </si>
  <si>
    <t>Curtailment Order</t>
  </si>
  <si>
    <t>Reactive Power</t>
  </si>
  <si>
    <t>Plant Uptime</t>
  </si>
  <si>
    <t>Grid Uptime</t>
  </si>
  <si>
    <t>Tracker Uptime</t>
  </si>
  <si>
    <t>Tracker Gain</t>
  </si>
  <si>
    <t>Dc Unbalanced Load</t>
  </si>
  <si>
    <t>Repowering Delay</t>
  </si>
  <si>
    <t>Capacity Shortfall</t>
  </si>
  <si>
    <t>PR</t>
  </si>
  <si>
    <t>POA</t>
  </si>
  <si>
    <t>Till Date</t>
  </si>
  <si>
    <t>ES Energy Private Limited Performance Summary</t>
  </si>
  <si>
    <t>Financial Year</t>
  </si>
  <si>
    <t>Days</t>
  </si>
  <si>
    <t>Estimated POA(KWh/m2)</t>
  </si>
  <si>
    <t>Measured POA (KWh/m2)</t>
  </si>
  <si>
    <t>Budgeted Energy (MWh)</t>
  </si>
  <si>
    <t>Measured Energy (MWh)</t>
  </si>
  <si>
    <t>Targt PR (%)</t>
  </si>
  <si>
    <t>Measured PR(%)</t>
  </si>
  <si>
    <t>Target DC CUF (%)</t>
  </si>
  <si>
    <t>Measured DC CUF (%)</t>
  </si>
  <si>
    <t>Target GA (%)</t>
  </si>
  <si>
    <t>Measured GA (%)</t>
  </si>
  <si>
    <t>Target PA (%)</t>
  </si>
  <si>
    <t>Measured PA (%)</t>
  </si>
  <si>
    <t>Target TA (%)</t>
  </si>
  <si>
    <t>Measured TA (%)</t>
  </si>
  <si>
    <t>Year</t>
  </si>
  <si>
    <t>Month Name</t>
  </si>
  <si>
    <t>Month Number</t>
  </si>
  <si>
    <t>Month</t>
  </si>
  <si>
    <t>CY</t>
  </si>
  <si>
    <t>FY</t>
  </si>
  <si>
    <t>No. of Days in Month</t>
  </si>
  <si>
    <t>GHI</t>
  </si>
  <si>
    <t>WS</t>
  </si>
  <si>
    <t>Tamb</t>
  </si>
  <si>
    <t>Tmod</t>
  </si>
  <si>
    <t>Egrid (MWh)</t>
  </si>
  <si>
    <t>Bugt_Capacity</t>
  </si>
  <si>
    <t>Daily POA</t>
  </si>
  <si>
    <t>Days Operated</t>
  </si>
  <si>
    <t>MTD POA</t>
  </si>
  <si>
    <t>YTD POA</t>
  </si>
  <si>
    <t>Daily Energy (MWh)</t>
  </si>
  <si>
    <t>MTD Energy (MWh)</t>
  </si>
  <si>
    <t>YTD Energy (MWh)</t>
  </si>
  <si>
    <t>Bugt CUF (%)</t>
  </si>
  <si>
    <t>Bugt CUF (%) MTD</t>
  </si>
  <si>
    <t>Bugt CUF (%)YTD</t>
  </si>
  <si>
    <t>Ave. Cap MTD</t>
  </si>
  <si>
    <t>Ave. Cap YTD</t>
  </si>
  <si>
    <t>CC Energy MTD</t>
  </si>
  <si>
    <t>WS_YTD</t>
  </si>
  <si>
    <t>Bugt PA</t>
  </si>
  <si>
    <t>Bugt EGA</t>
  </si>
  <si>
    <t>Bugt TA</t>
  </si>
  <si>
    <t>Bugt MA</t>
  </si>
  <si>
    <t>Bugt IGA</t>
  </si>
  <si>
    <t>Corelation</t>
  </si>
  <si>
    <t>Bugt Line loss</t>
  </si>
  <si>
    <t>Bugt Reactive Power</t>
  </si>
  <si>
    <t>Bugt Capacity</t>
  </si>
  <si>
    <t>CC*Bugt</t>
  </si>
  <si>
    <t>DC Capacity</t>
  </si>
  <si>
    <t>April</t>
  </si>
  <si>
    <t>FY23</t>
  </si>
  <si>
    <t>May</t>
  </si>
  <si>
    <t>June</t>
  </si>
  <si>
    <t>July</t>
  </si>
  <si>
    <t>August</t>
  </si>
  <si>
    <t>For wind EGA</t>
  </si>
  <si>
    <t>September</t>
  </si>
  <si>
    <t>Wind PA equal Bugt PA for wind</t>
  </si>
  <si>
    <t>October</t>
  </si>
  <si>
    <t>November</t>
  </si>
  <si>
    <t>December</t>
  </si>
  <si>
    <t>January</t>
  </si>
  <si>
    <t>February</t>
  </si>
  <si>
    <t>March</t>
  </si>
  <si>
    <t>FY24</t>
  </si>
  <si>
    <t>FY25</t>
  </si>
  <si>
    <t>FY26</t>
  </si>
  <si>
    <t>Start Date</t>
  </si>
  <si>
    <t>End Date</t>
  </si>
  <si>
    <t>Calendar Year</t>
  </si>
  <si>
    <t>Month Year</t>
  </si>
  <si>
    <t>Operating Hours</t>
  </si>
  <si>
    <t>GHI-UP (KWh/m2)</t>
  </si>
  <si>
    <t>GHI-Down(KWh/m2)</t>
  </si>
  <si>
    <t>POA-UP(KWh/m2)</t>
  </si>
  <si>
    <t>POA-Down(KWh/m2)</t>
  </si>
  <si>
    <t>Amb_Temp(°C)</t>
  </si>
  <si>
    <t>Mod_Temp(°C)</t>
  </si>
  <si>
    <t>WS_Avg(m/s)</t>
  </si>
  <si>
    <t>WS_Max(m/s)</t>
  </si>
  <si>
    <t>PA(%)</t>
  </si>
  <si>
    <t>MA (%)</t>
  </si>
  <si>
    <t>IGA (%)</t>
  </si>
  <si>
    <t>EGA(%)</t>
  </si>
  <si>
    <t>EMA (%)</t>
  </si>
  <si>
    <t>TA (%)</t>
  </si>
  <si>
    <t>PR(%)</t>
  </si>
  <si>
    <t>WPR(%)</t>
  </si>
  <si>
    <t>CUF(%)</t>
  </si>
  <si>
    <t>Gen_Exp (kWh)</t>
  </si>
  <si>
    <t>Mtr_Export (kWh)</t>
  </si>
  <si>
    <t>Mtr_Import (kWh)</t>
  </si>
  <si>
    <t>Mtr_Net_Exp (KWh)</t>
  </si>
  <si>
    <t>Operational Capacity (MW)</t>
  </si>
  <si>
    <t>Bugt_Resource</t>
  </si>
  <si>
    <t>Bugt_Energy</t>
  </si>
  <si>
    <t>Bugt PR</t>
  </si>
  <si>
    <t>Bugt CUF</t>
  </si>
  <si>
    <t>Bugt_PA</t>
  </si>
  <si>
    <t>Bugt_EGA</t>
  </si>
  <si>
    <t>Expected Energy</t>
  </si>
  <si>
    <t>Actual Energy WPR</t>
  </si>
  <si>
    <t>RA (%)</t>
  </si>
  <si>
    <t>Mod Clean Dry (Num)</t>
  </si>
  <si>
    <t>Mod Clean Wet (Num)</t>
  </si>
  <si>
    <t>Line Loss(%)</t>
  </si>
  <si>
    <t>Reactive Power (%)</t>
  </si>
  <si>
    <t>Bugt Line loss (%) (Wind)</t>
  </si>
  <si>
    <t>Bugt Reactive Power (%) (Wind)</t>
  </si>
  <si>
    <t>Finacial Year</t>
  </si>
  <si>
    <t>Contrcatual Year</t>
  </si>
  <si>
    <t>Operating Year</t>
  </si>
  <si>
    <t>Plant DC Capcity (MW)</t>
  </si>
  <si>
    <t>Sunrise Time (POA&gt;20 W/m2)</t>
  </si>
  <si>
    <t>Sunset Time (POA&lt;20 W/m2)</t>
  </si>
  <si>
    <t>IC1_Inv1</t>
  </si>
  <si>
    <t>IC1_Inv2</t>
  </si>
  <si>
    <t>IC1_Inv3</t>
  </si>
  <si>
    <t>IC1_Inv4</t>
  </si>
  <si>
    <t>IC2_Inv1</t>
  </si>
  <si>
    <t>IC2_Inv2</t>
  </si>
  <si>
    <t>66 kV ABT Main Meter Reading (Export)</t>
  </si>
  <si>
    <t>66 kV CRP MFM Reading (Import)</t>
  </si>
  <si>
    <t>GHI(Wh/m2)</t>
  </si>
  <si>
    <t>POA1(Wh/m2)</t>
  </si>
  <si>
    <t>POA2(Wh/m2)</t>
  </si>
  <si>
    <t>Avg. POA Lost (W/m2)</t>
  </si>
  <si>
    <t>Avg. Ambient Temp (POA&gt;20W/m2)</t>
  </si>
  <si>
    <t>Avg. Module Temp (POA&gt;20W/m2)</t>
  </si>
  <si>
    <t>Avg. Wind Speed (m/s)</t>
  </si>
  <si>
    <t>Max. Wind Speed (m/s)</t>
  </si>
  <si>
    <t>Rain Fall (mm)</t>
  </si>
  <si>
    <t>Inverters Generation ( kWh)</t>
  </si>
  <si>
    <t>Export  (kWh)</t>
  </si>
  <si>
    <t>Import (kWh)</t>
  </si>
  <si>
    <t>Net Export (kWh)</t>
  </si>
  <si>
    <t>Avg. POA without Exclusion (W/m2)2</t>
  </si>
  <si>
    <t>Net Avg. POA with Exclusion (W/m2)</t>
  </si>
  <si>
    <t>66 kV ABT Check Meter Reading (Export)</t>
  </si>
  <si>
    <t>FY2022-23</t>
  </si>
  <si>
    <t>Year_1</t>
  </si>
  <si>
    <t>FY2023-24</t>
  </si>
  <si>
    <t>Year_2</t>
  </si>
  <si>
    <t>FY2024-25</t>
  </si>
  <si>
    <t>Year_3</t>
  </si>
  <si>
    <t>Start Month</t>
  </si>
  <si>
    <t>Calendor Year</t>
  </si>
  <si>
    <t>Avg. SY</t>
  </si>
  <si>
    <t>Max. SY</t>
  </si>
  <si>
    <t>FY2023-25</t>
  </si>
  <si>
    <t>IC1_Inv1 WRT Avg.</t>
  </si>
  <si>
    <t>IC1_Inv2 wrt Avg.</t>
  </si>
  <si>
    <t>IC1_Inv3 wrt Avg.</t>
  </si>
  <si>
    <t>IC1_Inv4 wrt Avg.</t>
  </si>
  <si>
    <t>IC2_Inv1 wrt Avg.</t>
  </si>
  <si>
    <t>IC2_Inv2 wrt Avg.</t>
  </si>
  <si>
    <t>IC1_Inv1 wrt Max.</t>
  </si>
  <si>
    <t>IC1_Inv2 wrt Max.</t>
  </si>
  <si>
    <t>IC1_Inv3 wrt Max.</t>
  </si>
  <si>
    <t>IC1_Inv4 wrt Max.</t>
  </si>
  <si>
    <t>IC2_Inv1 wrt Max.</t>
  </si>
  <si>
    <t>IC2_Inv2 wrt Max.</t>
  </si>
  <si>
    <t>Contractual Year</t>
  </si>
  <si>
    <t>Total Generation Time</t>
  </si>
  <si>
    <t>Affected Equipment</t>
  </si>
  <si>
    <t>Plant Equivalent Weightage</t>
  </si>
  <si>
    <t xml:space="preserve">Angle of affected equipment </t>
  </si>
  <si>
    <t>Inv Number</t>
  </si>
  <si>
    <t>Gateway Number</t>
  </si>
  <si>
    <t>Grid Number</t>
  </si>
  <si>
    <t>MSAT Number</t>
  </si>
  <si>
    <t>Table Number</t>
  </si>
  <si>
    <t>Fault Category</t>
  </si>
  <si>
    <t>Fault Code (As per HMI)</t>
  </si>
  <si>
    <t>Breakdown Description</t>
  </si>
  <si>
    <t>Fault Time</t>
  </si>
  <si>
    <t xml:space="preserve">Fault Acknowledgement Time </t>
  </si>
  <si>
    <t>Work Start time on Fault</t>
  </si>
  <si>
    <t>Work Completion time on fault</t>
  </si>
  <si>
    <t>Acknowledgement time</t>
  </si>
  <si>
    <t>Response Time</t>
  </si>
  <si>
    <t>Resolution Time</t>
  </si>
  <si>
    <t>Breakdown Time</t>
  </si>
  <si>
    <t>Action taken</t>
  </si>
  <si>
    <t>Status</t>
  </si>
  <si>
    <t>Avg. Target Angle during Fault Time (Radians)</t>
  </si>
  <si>
    <t>Approximate Energy Loss Factor (%)</t>
  </si>
  <si>
    <t>Plant Equivalent breakdown</t>
  </si>
  <si>
    <t>Old equipment Serial Number</t>
  </si>
  <si>
    <t>New Equipment Serial Number</t>
  </si>
  <si>
    <t>Column1</t>
  </si>
  <si>
    <t>MSAT_Type1</t>
  </si>
  <si>
    <t/>
  </si>
  <si>
    <t>G2</t>
  </si>
  <si>
    <t>G4</t>
  </si>
  <si>
    <t xml:space="preserve">MSAT200_PCB </t>
  </si>
  <si>
    <t>NA</t>
  </si>
  <si>
    <t>Close</t>
  </si>
  <si>
    <t>Actuator Type1</t>
  </si>
  <si>
    <t>G3</t>
  </si>
  <si>
    <t>Actuator</t>
  </si>
  <si>
    <t>G5</t>
  </si>
  <si>
    <t>G6</t>
  </si>
  <si>
    <t>G1</t>
  </si>
  <si>
    <t>Tilt Sensor_Type1</t>
  </si>
  <si>
    <t>Tilt Sensor</t>
  </si>
  <si>
    <t xml:space="preserve">MSAT100_PCB </t>
  </si>
  <si>
    <t>Tilt Sensor_Type2</t>
  </si>
  <si>
    <t>G7</t>
  </si>
  <si>
    <t>MSAT_Type3</t>
  </si>
  <si>
    <t>MSAT_Type2</t>
  </si>
  <si>
    <t>Baatery_Type2</t>
  </si>
  <si>
    <t>Battery</t>
  </si>
  <si>
    <t>Baatery_Type3</t>
  </si>
  <si>
    <t>Baatery_Type1</t>
  </si>
  <si>
    <t>CCU_Type1</t>
  </si>
  <si>
    <t>Charge Controller</t>
  </si>
  <si>
    <t>Charge control unit replaced</t>
  </si>
  <si>
    <t>pcb board replaced</t>
  </si>
  <si>
    <t>Tilt sensor add-04 installed</t>
  </si>
  <si>
    <t>Open</t>
  </si>
  <si>
    <t>MSAT_Type6</t>
  </si>
  <si>
    <t>Tilt sensor add-02 installed</t>
  </si>
  <si>
    <t>Tilt sensor add-04 installed 1 No</t>
  </si>
  <si>
    <t>Actuator fail</t>
  </si>
  <si>
    <t>Actuator 2 Nos Diode was replaced</t>
  </si>
  <si>
    <t>New 2 Nos Battery Replaced</t>
  </si>
  <si>
    <t>Actuator Type2</t>
  </si>
  <si>
    <t>Actuator 1 small,1 medium gear wheel &amp; Diode 2 Nos was replaced</t>
  </si>
  <si>
    <t>Actuator 1 Big gear wheel &amp; 1 motor &amp; Diode 2 Noswas replaced</t>
  </si>
  <si>
    <t>Actuator 1 Big gear wheel &amp; 1 motor &amp; Diode 2 Nos was replaced</t>
  </si>
  <si>
    <t>IC1_Inv 1</t>
  </si>
  <si>
    <t>Actuator 1 small,1 medium gear wheel  &amp; Diode 2 Nos was replaced</t>
  </si>
  <si>
    <t>IC1_Inv 4</t>
  </si>
  <si>
    <t>IC2_Inv 1</t>
  </si>
  <si>
    <t>IC2_Inv 2</t>
  </si>
  <si>
    <t>IC1_Inv 2</t>
  </si>
  <si>
    <t>IC1_Inv 3</t>
  </si>
  <si>
    <t>IC2_Inv 5</t>
  </si>
  <si>
    <t>IC2_Inv 6</t>
  </si>
  <si>
    <t>Actuator 1 Big gear wheel &amp; 1 motor&amp; Diode 2 Nos was replaced</t>
  </si>
  <si>
    <t>T45</t>
  </si>
  <si>
    <t>Actuator 1 small,1 medium gear wheel &amp; Diode 2 Nos  was replaced</t>
  </si>
  <si>
    <t>T20</t>
  </si>
  <si>
    <t>T21</t>
  </si>
  <si>
    <t>Tilt sensor add-05 installed 1 No</t>
  </si>
  <si>
    <t>Tilt sensor add-01 installed 1 No</t>
  </si>
  <si>
    <t>T05</t>
  </si>
  <si>
    <t>1 No PCB Replaced</t>
  </si>
  <si>
    <t>T16 to T20</t>
  </si>
  <si>
    <t>Actuator 1 No Limit Switch was replaced</t>
  </si>
  <si>
    <t>1 No. Tilt Sensor ADD 3 installed</t>
  </si>
  <si>
    <t>New 2 Nos Batteries Replaced</t>
  </si>
  <si>
    <t>T97</t>
  </si>
  <si>
    <t>T80</t>
  </si>
  <si>
    <t>T106</t>
  </si>
  <si>
    <t>Actuator 1 No Motor was replaced</t>
  </si>
  <si>
    <t>1 no. Actuator Nylon Brass Bush replaced</t>
  </si>
  <si>
    <t>Actuator motor 2 no.s Carbon brushes was replaced</t>
  </si>
  <si>
    <t>1 No. Nylon brass bush replaced</t>
  </si>
  <si>
    <t>2 Nos MSAT box  Batteries Replaced</t>
  </si>
  <si>
    <t>1 no. Actuator Motor replaced</t>
  </si>
  <si>
    <t>1 No Actuator Small Gear Replaced</t>
  </si>
  <si>
    <t>1 No Actuator Motor Replaced</t>
  </si>
  <si>
    <t>1 No Medium Gear Replaced</t>
  </si>
  <si>
    <t>2 Nos Actuator Bearing Replaced</t>
  </si>
  <si>
    <t>1 No Actuator Bearing Replaced</t>
  </si>
  <si>
    <t>T64</t>
  </si>
  <si>
    <t>1 No Big Gear Replaced</t>
  </si>
  <si>
    <t>CCU_Type2</t>
  </si>
  <si>
    <t>1 No Actuator Medium Gear Replaced</t>
  </si>
  <si>
    <t>PCB</t>
  </si>
  <si>
    <t>1 No MSAT 12V 65Ah Battery replaced</t>
  </si>
  <si>
    <t>T62</t>
  </si>
  <si>
    <t>TW1</t>
  </si>
  <si>
    <t>1 no 25v 24Ah  Li-ion Battery Replaced</t>
  </si>
  <si>
    <t>T32</t>
  </si>
  <si>
    <t>PCB_100 Type communication problem</t>
  </si>
  <si>
    <t>Baatery_Type6</t>
  </si>
  <si>
    <t>T52</t>
  </si>
  <si>
    <t>T86</t>
  </si>
  <si>
    <t>T27</t>
  </si>
  <si>
    <t>T65</t>
  </si>
  <si>
    <t xml:space="preserve"> 2 Nos Actuator carbon brush replaced</t>
  </si>
  <si>
    <t>Baatery_Type5</t>
  </si>
  <si>
    <t>T23</t>
  </si>
  <si>
    <t>T16</t>
  </si>
  <si>
    <t>T95</t>
  </si>
  <si>
    <t>T88 to T92</t>
  </si>
  <si>
    <t>T36 to T40</t>
  </si>
  <si>
    <t>1 No Actuator Motor  Replaced</t>
  </si>
  <si>
    <t>1 No. Tilt Sensor ADD 2 installed</t>
  </si>
  <si>
    <t>1 No. Tilt Sensor ADD 4 installed</t>
  </si>
  <si>
    <t>T37</t>
  </si>
  <si>
    <t>T21 to T25</t>
  </si>
  <si>
    <t>1 No. Tilt Sensor ADD 1 installed</t>
  </si>
  <si>
    <t>1 No. Tilt Sensor ADD 5 installed</t>
  </si>
  <si>
    <t>T11 to T15</t>
  </si>
  <si>
    <t>1 No Actuator Carbon Brush Replaced</t>
  </si>
  <si>
    <t>T17</t>
  </si>
  <si>
    <t>T44</t>
  </si>
  <si>
    <t>1 No Actuator Big Gear Replaced</t>
  </si>
  <si>
    <t>T10</t>
  </si>
  <si>
    <t>1 no 25.6v 24Ah  Li-ion Battery Replaced</t>
  </si>
  <si>
    <t>T46 TO T50</t>
  </si>
  <si>
    <t>T42</t>
  </si>
  <si>
    <t>T43</t>
  </si>
  <si>
    <t>T49</t>
  </si>
  <si>
    <t>T55</t>
  </si>
  <si>
    <t>New Actuator HB-DJ828 Installed</t>
  </si>
  <si>
    <t>T01</t>
  </si>
  <si>
    <t>Actuator 1 No Diode was replaced</t>
  </si>
  <si>
    <t>T137</t>
  </si>
  <si>
    <t>1 No Limit Switch replaced</t>
  </si>
  <si>
    <t>T31</t>
  </si>
  <si>
    <t xml:space="preserve">Actuator motor 2 no.s Carbon brushes </t>
  </si>
  <si>
    <t>T126</t>
  </si>
  <si>
    <t>New Actuator HB-DJ8289824-700 Installed</t>
  </si>
  <si>
    <t>T30</t>
  </si>
  <si>
    <t>T131 to T135</t>
  </si>
  <si>
    <t>Actuator 2 No.s Diode was replaced</t>
  </si>
  <si>
    <t>T50</t>
  </si>
  <si>
    <t>T136</t>
  </si>
  <si>
    <t>T13</t>
  </si>
  <si>
    <t>T08</t>
  </si>
  <si>
    <t>T108</t>
  </si>
  <si>
    <t>PCB_100 Type was Replaced By PCB_100 Type</t>
  </si>
  <si>
    <t>1 Nos Actuator Bearing Replaced</t>
  </si>
  <si>
    <t xml:space="preserve">Actuator motor 1 no.s Carbon brushes </t>
  </si>
  <si>
    <t>T18</t>
  </si>
  <si>
    <t>Actuator motor 2 no.s Carbon brush</t>
  </si>
  <si>
    <t>T76</t>
  </si>
  <si>
    <t>Iron Nut &amp; Vthread Rod Replaced</t>
  </si>
  <si>
    <t>Actuator Big Gear Replaced</t>
  </si>
  <si>
    <t>Actuator 2 No Limit Switch was replaced</t>
  </si>
  <si>
    <t>1 No Actuator Motor</t>
  </si>
  <si>
    <t>T70</t>
  </si>
  <si>
    <t>T142</t>
  </si>
  <si>
    <t>2 No Battaries Replaced</t>
  </si>
  <si>
    <t>T94</t>
  </si>
  <si>
    <t>1 No Battaries Replaced</t>
  </si>
  <si>
    <t>Actuator 2  No Limit Switch was replaced</t>
  </si>
  <si>
    <t>Iron Nut Replaced</t>
  </si>
  <si>
    <t>T60</t>
  </si>
  <si>
    <t>2 NO  Diode Replaced</t>
  </si>
  <si>
    <t>Iron Rod Replaced</t>
  </si>
  <si>
    <t>V thread Rod</t>
  </si>
  <si>
    <t>T57</t>
  </si>
  <si>
    <t>Iron nut Replaced</t>
  </si>
  <si>
    <t>CCU Replaced</t>
  </si>
  <si>
    <t>Add 2 Tilt Sensor Replaced</t>
  </si>
  <si>
    <t>Add 1 Tilt Sensor Replaced</t>
  </si>
  <si>
    <t>TW01</t>
  </si>
  <si>
    <t>Add 4 Tilt Sensor Replaced</t>
  </si>
  <si>
    <t>Add 5 Tilt Sensor Replaced</t>
  </si>
  <si>
    <t>T110</t>
  </si>
  <si>
    <t>T133</t>
  </si>
  <si>
    <t>Actuator Limit Board Replaced</t>
  </si>
  <si>
    <t>T34</t>
  </si>
  <si>
    <t>T116</t>
  </si>
  <si>
    <t>T6 TO T10</t>
  </si>
  <si>
    <t>T111 TO T115</t>
  </si>
  <si>
    <t>1 No Small Gear Replaced</t>
  </si>
  <si>
    <t>Affceted Equipment</t>
  </si>
  <si>
    <t>DC Capacity Affceted (kW)</t>
  </si>
  <si>
    <t>Affected Equipmenet Location</t>
  </si>
  <si>
    <t>Fault Catrgory</t>
  </si>
  <si>
    <t xml:space="preserve">Acknowledgemnet Time </t>
  </si>
  <si>
    <t>Work Completiuon time on fualt</t>
  </si>
  <si>
    <t xml:space="preserve">Acknowdlegemnet time </t>
  </si>
  <si>
    <t>Lost POA</t>
  </si>
  <si>
    <t>Approxuimate Energy Loss (KWh)</t>
  </si>
  <si>
    <t>PTW No.</t>
  </si>
  <si>
    <t>Job Card No.</t>
  </si>
  <si>
    <t>Inverter</t>
  </si>
  <si>
    <t>String Cable</t>
  </si>
  <si>
    <t>MC4 Connector</t>
  </si>
  <si>
    <t>BU Current difference</t>
  </si>
  <si>
    <t>String_Type3_320</t>
  </si>
  <si>
    <t>IC1_Inv4_SCB2_String9</t>
  </si>
  <si>
    <t>IC1_Inv4_SCB3_String14</t>
  </si>
  <si>
    <t>Y-Connector</t>
  </si>
  <si>
    <t>IC1_Inv4_SCB6_String4</t>
  </si>
  <si>
    <t>IC2_Inv1_SCB1_String9</t>
  </si>
  <si>
    <t>IC2_Inv1_SCB2_String1</t>
  </si>
  <si>
    <t>IC2_Inv1_SCB10_String2</t>
  </si>
  <si>
    <t>IC1_Inv2_SCB1_String14</t>
  </si>
  <si>
    <t>IC1_Inv2_SCB6_String10</t>
  </si>
  <si>
    <t>IC1_Inv2_SCB8_String5</t>
  </si>
  <si>
    <t>IC1_Inv2_SCB5_String5</t>
  </si>
  <si>
    <t>IC1_Inv2_SCB1_String9</t>
  </si>
  <si>
    <t>Mc4 Connector replaced</t>
  </si>
  <si>
    <t>IC1_Inv2_SCB6_String12</t>
  </si>
  <si>
    <t>IC1_Inv1_SCB6_String12</t>
  </si>
  <si>
    <t>IC1_Inv1_SCB5_String8</t>
  </si>
  <si>
    <t>IC1_Inv1_SCB1_String5</t>
  </si>
  <si>
    <t>IC1_Inv1_SCB8_String13</t>
  </si>
  <si>
    <t>IC1_Inv3_SCB1_String1</t>
  </si>
  <si>
    <t>IC1_Inv3_SCB1_String14</t>
  </si>
  <si>
    <t>IC1_Inv3_SCB7_String9</t>
  </si>
  <si>
    <t>IC1_Inv4_SCB4_String13</t>
  </si>
  <si>
    <t>IC1_Inv4_SCB6_String10</t>
  </si>
  <si>
    <t>IC2_Inv1_SCB1_String1</t>
  </si>
  <si>
    <t>IC1_Inv4_SCB8_String6</t>
  </si>
  <si>
    <t>String_Type4_325</t>
  </si>
  <si>
    <t>IC2_Inv6_SCB3_String7</t>
  </si>
  <si>
    <t>IC2_Inv5_SCB2_String8</t>
  </si>
  <si>
    <t>IC1_Inv4_CB1</t>
  </si>
  <si>
    <t>SCB</t>
  </si>
  <si>
    <t>IC1_Inv4_CB2</t>
  </si>
  <si>
    <t>IC1_Inv4_CB3</t>
  </si>
  <si>
    <t>IC1_Inv4_CB4</t>
  </si>
  <si>
    <t>IC1_Inv4_CB7</t>
  </si>
  <si>
    <t>IC2_Inv5_SCB2_String 1</t>
  </si>
  <si>
    <t>IC2_Inv5_SCB4_String 4</t>
  </si>
  <si>
    <t>IC1_Inv2_SCB5_String 13</t>
  </si>
  <si>
    <t>IC1_Inv1_SCB3_String 6</t>
  </si>
  <si>
    <t>IC1_Inv3_SCB3_String 13</t>
  </si>
  <si>
    <t xml:space="preserve">IC1_Inv4_SCB3_String 7 </t>
  </si>
  <si>
    <t>IC1_Inv4_SCB3_String 14</t>
  </si>
  <si>
    <t>IC1_Inv4_SCB3_String 3</t>
  </si>
  <si>
    <t>IC1_Inv4_SCB5_String 2</t>
  </si>
  <si>
    <t>IC1_Inv4_SCB4_String 12</t>
  </si>
  <si>
    <t>IC2_Inv6_SCB4_String 7</t>
  </si>
  <si>
    <t>IC1_Inv1_SCB7_String 9</t>
  </si>
  <si>
    <t>IC2_Inv6_SCB1_String 9</t>
  </si>
  <si>
    <t>IC1_Inv4_SCB2_String 7</t>
  </si>
  <si>
    <t>21 Nos New (PV 330 W )Module was replaced</t>
  </si>
  <si>
    <t>IC1_Inv4_SCB3_String 6</t>
  </si>
  <si>
    <t>IC1_Inv4_SCB1_String 6</t>
  </si>
  <si>
    <t>IC1_Inv2_SCB10_String 7</t>
  </si>
  <si>
    <t>Negative Y connector Replaced</t>
  </si>
  <si>
    <t>IC1_Inv1_SCB7_String 13</t>
  </si>
  <si>
    <t>IC1_Inv4_SCB8_String 9</t>
  </si>
  <si>
    <t>IC1_Inv4_SCB5_String 14</t>
  </si>
  <si>
    <t>IC1_Inv4_SCB1_String 4</t>
  </si>
  <si>
    <t>42 Nos New (PV 330 W )Module was replaced</t>
  </si>
  <si>
    <t>IC1_Inv4_SCB1_String 3</t>
  </si>
  <si>
    <t>IC1_Inv4_SCB2_String 6</t>
  </si>
  <si>
    <t xml:space="preserve">IC1_Inv4_SCB3_String 3 </t>
  </si>
  <si>
    <t xml:space="preserve">IC1_Inv4_SCB2_String 2 </t>
  </si>
  <si>
    <t xml:space="preserve">IC1_Inv4_SCB3_String 1 </t>
  </si>
  <si>
    <t>IC2_Inv5_SCB7_String 1</t>
  </si>
  <si>
    <t>Replaced old PV 320 Watts module(1 No)104110100024</t>
  </si>
  <si>
    <t>IC2_Inv5_SCB7_String 8</t>
  </si>
  <si>
    <t>Replaced old PV 325 Watts module(1 No)104110101130</t>
  </si>
  <si>
    <t>IC1_Inv1_SCB3_String 13</t>
  </si>
  <si>
    <t>Replaced old PV 325 Watts module(1 No)104110101176</t>
  </si>
  <si>
    <t>IC1_Inv1_SCB4_String 12</t>
  </si>
  <si>
    <t>Replaced old PV 325 Watts module(1 No)104110101127</t>
  </si>
  <si>
    <t>IC1_Inv1_SCB4_String 13</t>
  </si>
  <si>
    <t>Replaced old PV 325 Watts module(1 No)104110100753</t>
  </si>
  <si>
    <t>IC1_Inv1_SCB6_String 13</t>
  </si>
  <si>
    <t>Replaced old PV 325 Watts module(1 No)104110101014</t>
  </si>
  <si>
    <t>IC1_Inv1_SCB7_String 10</t>
  </si>
  <si>
    <t>Replaced old PV 325 Watts module(1 No)104110101023</t>
  </si>
  <si>
    <t>IC1_Inv1_SCB8_String 14</t>
  </si>
  <si>
    <t>Replaced old PV 325 Watts module(1 No)104110100881</t>
  </si>
  <si>
    <t>Replaced old PV 325 Watts module(1 No)104110100791</t>
  </si>
  <si>
    <t>IC1_Inv2_SCB2_String 13</t>
  </si>
  <si>
    <t>Replaced old PV 325 Watts module(1 No)104110100840</t>
  </si>
  <si>
    <t>IC1_Inv3_SCB1_String 13</t>
  </si>
  <si>
    <t>Replaced old PV 325 Watts module(1 No)104110100877</t>
  </si>
  <si>
    <t>Replaced old PV 325 Watts module(1 No)104110100997</t>
  </si>
  <si>
    <t>Replaced old PV 325 Watts module(1 No)104110100805</t>
  </si>
  <si>
    <t>Replaced old PV 325 Watts module(1 No)104110100965</t>
  </si>
  <si>
    <t>IC1_Inv3_SCB1_String 11</t>
  </si>
  <si>
    <t>Replaced old PV 325 Watts module(1 No)104110100986</t>
  </si>
  <si>
    <t>IC1_Inv3_SCB8_String 1</t>
  </si>
  <si>
    <t>Replaced old PV 325 Watts module(1 No)104110100502</t>
  </si>
  <si>
    <t>IC1_Inv2_SCB3_String 13</t>
  </si>
  <si>
    <t>Replaced old PV 325 Watts module(1 No)104110101192</t>
  </si>
  <si>
    <t>Replaced old PV 325 Watts module(1 No)104110101194</t>
  </si>
  <si>
    <t>IC1_Inv2_SCB4_String 13</t>
  </si>
  <si>
    <t>Replaced old PV 325 Watts module(1 No)104110101198</t>
  </si>
  <si>
    <t>IC1_Inv2_SCB7_String 9</t>
  </si>
  <si>
    <t>Replaced old PV 325 Watts module(1 No)104110101111</t>
  </si>
  <si>
    <t>IC1_Inv2_SCB8_String 3</t>
  </si>
  <si>
    <t>Replaced old PV 325 Watts module(1 No)104110101245</t>
  </si>
  <si>
    <t>IC1_Inv2_SCB8_String 2</t>
  </si>
  <si>
    <t>Replaced old PV 325 Watts module(1 No)104110101257</t>
  </si>
  <si>
    <t>IC1_Inv2_SCB9_String 6</t>
  </si>
  <si>
    <t>Replaced old PV 325 Watts module(1 No)104110101258</t>
  </si>
  <si>
    <t>IC1_Inv1_SCB9_String 7</t>
  </si>
  <si>
    <t>Replaced old PV 325 Watts module(1 No)104110101259</t>
  </si>
  <si>
    <t>IC2_Inv6_SCB7_String 3</t>
  </si>
  <si>
    <t>Replaced old PV 325 Watts module(1 No)104110101290</t>
  </si>
  <si>
    <t>Replaced old PV 325 Watts module(1 No)104110101253</t>
  </si>
  <si>
    <t>IC1_Inv4_SCB4_String 1</t>
  </si>
  <si>
    <t>IC1_Inv3_SCB4_String 3</t>
  </si>
  <si>
    <t>Replaced old PV 325 Watts module(1 No)104110101123</t>
  </si>
  <si>
    <t>Replaced old PV 325 Watts module(1 No)104110101099</t>
  </si>
  <si>
    <t>IC1_Inv3_SCB4_String 4</t>
  </si>
  <si>
    <t>Replaced old PV 325 Watts module(1 No)104110101210</t>
  </si>
  <si>
    <t>IC1_Inv3_SCB4_String 9</t>
  </si>
  <si>
    <t>Replaced old PV 325 Watts module(1 No)104110101124</t>
  </si>
  <si>
    <t>IC1_Inv3_SCB4_String 10</t>
  </si>
  <si>
    <t>Replaced old PV 325 Watts module(1 No)104110101252</t>
  </si>
  <si>
    <t>IC1_Inv3_SCB5_String 10</t>
  </si>
  <si>
    <t>Replaced old PV 325 Watts module(1 No)104110101289</t>
  </si>
  <si>
    <t>IC1_Inv3_SCB7_String 14</t>
  </si>
  <si>
    <t>Replaced old PV 325 Watts module(1 No)104110101097</t>
  </si>
  <si>
    <t>IC1_Inv3_SCB5_String 8</t>
  </si>
  <si>
    <t>Replaced old PV 325 Watts module(1 No)104110101133</t>
  </si>
  <si>
    <t>Replaced old PV 325 Watts module(1 No)104110101375</t>
  </si>
  <si>
    <t>IC1_Inv3_SCB4_String 7</t>
  </si>
  <si>
    <t>Replaced old PV 325 Watts module(1 No)104110101491</t>
  </si>
  <si>
    <t>IC1_Inv3_SCB3_String 1</t>
  </si>
  <si>
    <t>Replaced old PV 325 Watts module(1 No)104110101040</t>
  </si>
  <si>
    <t>IC1_Inv3_SCB2_String 2</t>
  </si>
  <si>
    <t>Replaced old PV 325 Watts module(1 No)104110101385</t>
  </si>
  <si>
    <t>IC1_Inv3_SCB2_String 3</t>
  </si>
  <si>
    <t>Replaced old PV 325 Watts module(1 No)104110101342</t>
  </si>
  <si>
    <t>IC1_Inv3_SCB1_String 2</t>
  </si>
  <si>
    <t>Replaced old PV 325 Watts module(1 No)104110101492</t>
  </si>
  <si>
    <t>IC1_Inv2_SCB2_String 2</t>
  </si>
  <si>
    <t>Replaced old PV 325 Watts module(1 No)104110100943</t>
  </si>
  <si>
    <t>IC1_Inv2_SCB2_String 1</t>
  </si>
  <si>
    <t>Replaced old PV 325 Watts module(1 No)104110101013</t>
  </si>
  <si>
    <t>IC1_Inv2_SCB1_String 4</t>
  </si>
  <si>
    <t>Replaced old PV 325 Watts module(1 No)104110100355</t>
  </si>
  <si>
    <t>IC1_Inv4_SCB4_String 13</t>
  </si>
  <si>
    <t>IC1_Inv1_SCB8_String 2</t>
  </si>
  <si>
    <t>Replaced old PV 325 Watts module(1 No)104110101007</t>
  </si>
  <si>
    <t>IC1_Inv1_SCB7_String 4</t>
  </si>
  <si>
    <t>Replaced old PV 325 Watts module(1 No)104110101009</t>
  </si>
  <si>
    <t>IC1_Inv1_SCB7_String 1</t>
  </si>
  <si>
    <t>Replaced old PV 325 Watts module(1 No)104110101079</t>
  </si>
  <si>
    <t>IC1_Inv1_SCB4_String 4</t>
  </si>
  <si>
    <t>Replaced old PV 325 Watts module(1 No)104110101077</t>
  </si>
  <si>
    <t>IC1_Inv1_SCB4_String 5</t>
  </si>
  <si>
    <t>Replaced old PV 325 Watts module(1 No)104110101132</t>
  </si>
  <si>
    <t>IC1_Inv4_SCB1_String 12</t>
  </si>
  <si>
    <t>Replaced old PV 325 Watts module(1 No)104110101246</t>
  </si>
  <si>
    <t>IC1_Inv4_SCB6_String 2</t>
  </si>
  <si>
    <t>Replaced old PV 325 Watts module(1 No)104110101125</t>
  </si>
  <si>
    <t>IC1_Inv4_SCB6_String 4</t>
  </si>
  <si>
    <t>Replaced old PV 325 Watts module(1 No)104111000463</t>
  </si>
  <si>
    <t>IC1_Inv4_SCB4_String 10</t>
  </si>
  <si>
    <t>IC1_Inv1_SCB6_String 4</t>
  </si>
  <si>
    <t>Replaced old PV 325 Watts module(1 No)104110101019</t>
  </si>
  <si>
    <t>IC1_Inv1_SCB4_String 2</t>
  </si>
  <si>
    <t>Replaced old PV 325 Watts module(1 No)104110101128</t>
  </si>
  <si>
    <t>IC1_Inv1_SCB3_String 4</t>
  </si>
  <si>
    <t>Replaced old PV 325 Watts module(1 No)104110101037</t>
  </si>
  <si>
    <t>IC1_Inv1_SCB2_String 3</t>
  </si>
  <si>
    <t>Replaced old PV 325 Watts module(1 No)104110101056</t>
  </si>
  <si>
    <t>IC1_Inv3_SCB3_String 9</t>
  </si>
  <si>
    <t>Replaced old PV 325 Watts module(1 No)104110101041</t>
  </si>
  <si>
    <t>IC1_Inv4_SCB10_String 4</t>
  </si>
  <si>
    <t>Replaced old PV 325 Watts module(1 No)104110101044</t>
  </si>
  <si>
    <t>Replaced old PV 325 Watts module(1 No)104110101274</t>
  </si>
  <si>
    <t>IC1_Inv4_SCB9_String 1</t>
  </si>
  <si>
    <t>Replaced old PV 325 Watts module(1 No)104110101251</t>
  </si>
  <si>
    <t>IC1_Inv4_SCB9_String 4</t>
  </si>
  <si>
    <t>Replaced old PV 325 Watts module(1 No)104110101304</t>
  </si>
  <si>
    <t>IC1_Inv4_SCB8_String 6</t>
  </si>
  <si>
    <t>Replaced old PV 325 Watts module(1 No)104110101286</t>
  </si>
  <si>
    <t>IC1_Inv4_SCB6_String 13</t>
  </si>
  <si>
    <t>Replaced old PV 325 Watts module(1 No)104110101193</t>
  </si>
  <si>
    <t>IC1_Inv3_SCB7_String 3</t>
  </si>
  <si>
    <t>Replaced old PV 325 Watts module(1 No)104110101195</t>
  </si>
  <si>
    <t>IC1_Inv3_SCB6_String 14</t>
  </si>
  <si>
    <t>Replaced old PV 325 Watts module(1 No)104110101160</t>
  </si>
  <si>
    <t>IC1_Inv3_SCB3_String 14</t>
  </si>
  <si>
    <t>Replaced old PV 325 Watts module(1 No)104110101061</t>
  </si>
  <si>
    <t>IC2_Inv6_SCB5_String 2</t>
  </si>
  <si>
    <t>Replaced old PV 325 Watts module(1 No)104110101118</t>
  </si>
  <si>
    <t>IC2_Inv6_SCB5_String 1</t>
  </si>
  <si>
    <t>Replaced old PV 325 Watts module(1 No)104110101063</t>
  </si>
  <si>
    <t>IC2_Inv6_SCB4_String 4</t>
  </si>
  <si>
    <t>Replaced old PV 325 Watts module(1 No)104110101177</t>
  </si>
  <si>
    <t>IC2_Inv6_SCB4_String 1</t>
  </si>
  <si>
    <t>Replaced old PV 330 Watts module(1 No)104220900182</t>
  </si>
  <si>
    <t>IC2_Inv6_SCB2_String 12</t>
  </si>
  <si>
    <t>Replaced old PV 325 Watts module(1 No)104110101042</t>
  </si>
  <si>
    <t>IC2_Inv6_SCB2_String 11</t>
  </si>
  <si>
    <t>Replaced old PV 325 Watts module(1 No)104110100942</t>
  </si>
  <si>
    <t>IC2_Inv6_SCB6_String 12</t>
  </si>
  <si>
    <t>Replaced old PV 325 Watts module(1 No)104110100806</t>
  </si>
  <si>
    <t>IC2_Inv6_SCB6_String 13</t>
  </si>
  <si>
    <t>Replaced old PV 325 Watts module(1 No)104110100807</t>
  </si>
  <si>
    <t>IC2_Inv6_SCB6_String 14</t>
  </si>
  <si>
    <t>Replaced old PV 325 Watts module(1 No)104106804577</t>
  </si>
  <si>
    <t>IC2_Inv6_SCB7_String 12</t>
  </si>
  <si>
    <t>Replaced old PV 325 Watts module(1 No)104106804153</t>
  </si>
  <si>
    <t>IC2_Inv6_SCB8_String 12</t>
  </si>
  <si>
    <t>Replaced old PV 325 Watts module(1 No)104106804766</t>
  </si>
  <si>
    <t>IC1_Inv2_SCB9_String 4</t>
  </si>
  <si>
    <t>Replaced old PV 325 Watts module(1 No)104107202563</t>
  </si>
  <si>
    <t>IC1_Inv2_SCB8_String 9</t>
  </si>
  <si>
    <t>Replaced old PV 325 Watts module(1 No)104106605065</t>
  </si>
  <si>
    <t>Replaced old PV 325 Watts module(1 No)104107202470</t>
  </si>
  <si>
    <t>IC1_Inv2_SCB7_String 7</t>
  </si>
  <si>
    <t>Replaced old PV 325 Watts module(1 No)104106804432</t>
  </si>
  <si>
    <t>IC1_Inv2_SCB7_String 12</t>
  </si>
  <si>
    <t>Replaced old PV 325 Watts module(1 No)104106804315</t>
  </si>
  <si>
    <t>Replaced old PV 325 Watts module(1 No)104106804334</t>
  </si>
  <si>
    <t>Replaced old PV 325 Watts module(1 No)104106804467</t>
  </si>
  <si>
    <t>Replaced old PV 325 Watts module(1 No)104106804324</t>
  </si>
  <si>
    <t>IC1_Inv2_SCB6_String 4</t>
  </si>
  <si>
    <t>Replaced old PV 325 Watts module(1 No)104107202533</t>
  </si>
  <si>
    <t>Replaced old PV 325 Watts module(1 No)104107201670</t>
  </si>
  <si>
    <t>IC1_Inv2_SCB6_String 3</t>
  </si>
  <si>
    <t>Replaced old PV 325 Watts module(1 No)104110401125</t>
  </si>
  <si>
    <t>IC1_Inv2_SCB4_String 3</t>
  </si>
  <si>
    <t>Replaced old PV 325 Watts module(1 No)104107202165</t>
  </si>
  <si>
    <t>IC2_Inv6_SCB9_String 4</t>
  </si>
  <si>
    <t>Replaced old PV 325 Watts module(1 No)104110101131</t>
  </si>
  <si>
    <t>IC2_Inv5_SCB4_String 9</t>
  </si>
  <si>
    <t>Replaced old PV 325 Watts module(1 No)104110101271</t>
  </si>
  <si>
    <t>IC2_Inv5_SCB2_String 10</t>
  </si>
  <si>
    <t>Replaced old PV 325 Watts module(1 No)104110101275</t>
  </si>
  <si>
    <t>IC2_Inv5_SCB2_String 13</t>
  </si>
  <si>
    <t>Replaced old PV 325 Watts module(1 No)104110101217</t>
  </si>
  <si>
    <t>Replaced old PV 325 Watts module(1 No)104110101273</t>
  </si>
  <si>
    <t>IC2_Inv5_SCB1_String 7</t>
  </si>
  <si>
    <t>Replaced old PV 325 Watts module(1 No)104110101276</t>
  </si>
  <si>
    <t>IC2_Inv5_SCB1_String 5</t>
  </si>
  <si>
    <t>Replaced old PV 325 Watts module(1 No)104110101010</t>
  </si>
  <si>
    <t>IC2_Inv5_SCB2_String 2</t>
  </si>
  <si>
    <t>Replaced old PV 325 Watts module(1 No)104110101008</t>
  </si>
  <si>
    <t>IC2_Inv5_SCB4_String 2</t>
  </si>
  <si>
    <t>Replaced old PV 325 Watts module(1 No)104110101302</t>
  </si>
  <si>
    <t>Replaced old PV 325 Watts module(1 No)104110101219</t>
  </si>
  <si>
    <t>Replaced old PV 325 Watts module(1 No)104110101277</t>
  </si>
  <si>
    <t>IC1_Inv2_SCB3_String 8</t>
  </si>
  <si>
    <t>Replaced old PV 325 Watts module(1 No)104110101163</t>
  </si>
  <si>
    <t>IC2_Inv6_SCB3_String 3</t>
  </si>
  <si>
    <t>Replaced New PV 330 Watts module(1 No)104249300044</t>
  </si>
  <si>
    <t>IC2_Inv6_SCB1_String 7</t>
  </si>
  <si>
    <t>Positive  Y Connector Failure</t>
  </si>
  <si>
    <t>Positive Y-Connector Replaced</t>
  </si>
  <si>
    <t>IC2_Inv5_SCB8_String 10</t>
  </si>
  <si>
    <t>IC1_Inv4_SCB1_String 1</t>
  </si>
  <si>
    <t>IC1_Inv2_SCB5_String 1</t>
  </si>
  <si>
    <t>IC1_Inv4_SCB3_String 9</t>
  </si>
  <si>
    <t>MC4 Connector Replaced</t>
  </si>
  <si>
    <t>IC1_Inv4_SCB3_String 5</t>
  </si>
  <si>
    <t>IC1_Inv4_SCB4_String 9</t>
  </si>
  <si>
    <t>IC1_Inv4_SCB2_String 11</t>
  </si>
  <si>
    <t>IC1_Inv4_SCB4_String 11</t>
  </si>
  <si>
    <t>IC1_Inv4_SCB4_String 5</t>
  </si>
  <si>
    <t>IC1_Inv1_SCB2_String 1</t>
  </si>
  <si>
    <t>Grid CB</t>
  </si>
  <si>
    <t>Grid System</t>
  </si>
  <si>
    <t>IC2_Inv5_SCB1_String 1</t>
  </si>
  <si>
    <t>Negative Y-Connector Replaced</t>
  </si>
  <si>
    <t>IC2_Inv5_SCB1_String 2</t>
  </si>
  <si>
    <t>IC1_Inv2_SCB6_String 14</t>
  </si>
  <si>
    <t>IC1_Inv2_SCB3_String 10</t>
  </si>
  <si>
    <t>IC2_Inv2_SCB1_String 1</t>
  </si>
  <si>
    <t>IC2_Inv2_SCB6_String 6</t>
  </si>
  <si>
    <t xml:space="preserve">IC1_Inv4_SCB4_String 9 </t>
  </si>
  <si>
    <t xml:space="preserve">IC1_Inv1_SCB7_String 10 </t>
  </si>
  <si>
    <t xml:space="preserve">IC1_Inv1_SCB7_String 5 </t>
  </si>
  <si>
    <t xml:space="preserve">SCB Fuse </t>
  </si>
  <si>
    <t xml:space="preserve">IC1_Inv4_SCB5_String 13 </t>
  </si>
  <si>
    <t>IC1_Inv3_SCB3_String 15</t>
  </si>
  <si>
    <t xml:space="preserve">IC1_Inv4_SCB1_String 8 </t>
  </si>
  <si>
    <t xml:space="preserve">IC1_Inv4_SCB1_String 10 </t>
  </si>
  <si>
    <t>IC1_Inv3_SCB9_String 4</t>
  </si>
  <si>
    <t xml:space="preserve">IC1_Inv4_SCB3_String 6 </t>
  </si>
  <si>
    <t>Reduced Run</t>
  </si>
  <si>
    <t>Excess Temperature Difference</t>
  </si>
  <si>
    <t>Physically checked &amp; resetted</t>
  </si>
  <si>
    <t>IC2_Inv5_SCB7_String 7</t>
  </si>
  <si>
    <t>IC2_Inv5_SCB8_String 11</t>
  </si>
  <si>
    <t xml:space="preserve">IC1_Inv3_SCB6_String 6 </t>
  </si>
  <si>
    <t>IC1_Inv3_SCB6_String 9</t>
  </si>
  <si>
    <t>IC1_Inv3_SCB6_String 13</t>
  </si>
  <si>
    <t>IC2_Inv5_SCB9_String 6</t>
  </si>
  <si>
    <t>IC1_Inv1_SCB8_String 3</t>
  </si>
  <si>
    <t>IC1_Inv1_SCB1_String 3</t>
  </si>
  <si>
    <t>IC1_Inv1_SCB9_String 12</t>
  </si>
  <si>
    <t>IC1_Inv4_SCB8_String 5</t>
  </si>
  <si>
    <t>IC1_Inv3_SCB6_String 11</t>
  </si>
  <si>
    <t>IC1_Inv2_SCB8_String 8</t>
  </si>
  <si>
    <t>IC1_Inv2_SCB5_String 14</t>
  </si>
  <si>
    <t>IC1_Inv4_SCB5_String 11</t>
  </si>
  <si>
    <t>IC1_Inv2_SCB9_String 9</t>
  </si>
  <si>
    <t>IC1_Inv2_SCB1_String 8</t>
  </si>
  <si>
    <t>IC2_Inv1_SCB4_String 4</t>
  </si>
  <si>
    <t>IC2_Inv2_SCB9_String 10</t>
  </si>
  <si>
    <t>IC1_Inv3_SCB4_String 1</t>
  </si>
  <si>
    <t>IC2_Inv1_SCB5_String 3</t>
  </si>
  <si>
    <t>IC1_Inv2_SCB3_String 14</t>
  </si>
  <si>
    <t>IC1_Inv2_SCB9_String 10</t>
  </si>
  <si>
    <t>IC2_Inv1_SCB5_String 2</t>
  </si>
  <si>
    <t>IC2_Inv2_SCB1_String 13</t>
  </si>
  <si>
    <t>IC1_Inv3_SCB3_String 7</t>
  </si>
  <si>
    <t>IC1_Inv3_SCB5_String 5</t>
  </si>
  <si>
    <t>IC2_Inv2_SCB5_String 5</t>
  </si>
  <si>
    <t>IC1_Inv3_SCB7_String 5</t>
  </si>
  <si>
    <t>IC1_Inv2_SCB8_String 11</t>
  </si>
  <si>
    <t>IC2_Inv1_SCB1_String 5</t>
  </si>
  <si>
    <t>IC2_Inv1_SCB2_String 7</t>
  </si>
  <si>
    <t>IC1_Inv4_SCB8_String 7</t>
  </si>
  <si>
    <t>IC1_Inv1_SCB8_String 6</t>
  </si>
  <si>
    <t>IC1_Inv4_SCB1_String 9</t>
  </si>
  <si>
    <t>IC1_Inv1_SCB3_String 12</t>
  </si>
  <si>
    <t>IC2_Inv1_SCB8_String 9</t>
  </si>
  <si>
    <t>IC1_Inv1_SCB1_String 1</t>
  </si>
  <si>
    <t>IC1_Inv2_SCB10_String 5</t>
  </si>
  <si>
    <t>IC1_Inv2_SCB5_String 8</t>
  </si>
  <si>
    <t>IC1_Inv3_SCB10_String 5</t>
  </si>
  <si>
    <t>IC1_Inv4_SCB6_String 9</t>
  </si>
  <si>
    <t>IC1_Inv4_SCB6_String 1</t>
  </si>
  <si>
    <t>IC1_Inv4_SCB6_String 5</t>
  </si>
  <si>
    <t>IC2_Inv1_SCB6_String 7</t>
  </si>
  <si>
    <t>Replaced old PV 325 Watts module(1 No)104111000743</t>
  </si>
  <si>
    <t>IC1_Inv4_SCB10_String 11</t>
  </si>
  <si>
    <t>IC1_Inv4_SCB6_String 12</t>
  </si>
  <si>
    <t>IC1_Inv4_SCB7_String 14</t>
  </si>
  <si>
    <t>IC2_Inv2_SCB2_String 13</t>
  </si>
  <si>
    <t>IC1_Inv2_SCB1_String 7</t>
  </si>
  <si>
    <t xml:space="preserve">IC1_Inv1_SCB1_String 12 </t>
  </si>
  <si>
    <t xml:space="preserve">IC2_Inv2_SCB3_String 7 </t>
  </si>
  <si>
    <t xml:space="preserve">IC1_Inv2_SCB10_String 1 </t>
  </si>
  <si>
    <t xml:space="preserve">IC2_Inv1_SCB2_String 1 </t>
  </si>
  <si>
    <t xml:space="preserve">IC2_Inv6_SCB1_String 3 </t>
  </si>
  <si>
    <t xml:space="preserve">IC1_Inv4_SCB10_String 11 </t>
  </si>
  <si>
    <t xml:space="preserve">IC1_Inv4_SCB10_String 04 </t>
  </si>
  <si>
    <t xml:space="preserve">IC2_Inv6_SCB6_String 05 </t>
  </si>
  <si>
    <t xml:space="preserve">IC2_Inv6_SCB5_String 5 </t>
  </si>
  <si>
    <t xml:space="preserve">IC2_Inv6_SCB5_String 9 </t>
  </si>
  <si>
    <t xml:space="preserve">IC1_Inv3_SCB7_String 5 </t>
  </si>
  <si>
    <t xml:space="preserve">IC1_Inv4_SCB10_String 1 </t>
  </si>
  <si>
    <t xml:space="preserve">IC2_Inv6_SCB9_String 10 </t>
  </si>
  <si>
    <t xml:space="preserve">IC2_Inv6_SCB7_String 3 </t>
  </si>
  <si>
    <t>IC1_Inv4_SCB6_String 10</t>
  </si>
  <si>
    <t>IC1_Inv4_SCB6_String 11</t>
  </si>
  <si>
    <t>IC1_Inv4_SCB2_String 8</t>
  </si>
  <si>
    <t xml:space="preserve">IC2_Inv5_SCB2_String 7 </t>
  </si>
  <si>
    <t xml:space="preserve">IC1_Inv3_SCB5_String 5 </t>
  </si>
  <si>
    <t xml:space="preserve">IC1_Inv3_SCB5_String 8 </t>
  </si>
  <si>
    <t>IC1_Inv3_SCB4_String 11</t>
  </si>
  <si>
    <t>IC1_Inv4_SCB9_String 5</t>
  </si>
  <si>
    <t>IC2_Inv6_SCB3_String 13</t>
  </si>
  <si>
    <t>IC2_Inv6_SCB3_String 10</t>
  </si>
  <si>
    <t>IC1_Inv2_SCB9_String 12</t>
  </si>
  <si>
    <t>IC1_Inv2_SCB9_String 5</t>
  </si>
  <si>
    <t>IC1_Inv2_SCB10_String 6</t>
  </si>
  <si>
    <t>IC1_Inv2_SCB10_String 8</t>
  </si>
  <si>
    <t>IC1_Inv2_SCB1_String 10</t>
  </si>
  <si>
    <t>Replaced old PV 325 Watts module(1 No)104249300393</t>
  </si>
  <si>
    <t>Replaced old PV 325 Watts module(1 No)104249300498</t>
  </si>
  <si>
    <t>IC1_Inv3_SCB2_String 11</t>
  </si>
  <si>
    <t>IC1_Inv3_SCB1_String 9</t>
  </si>
  <si>
    <t>IC1_Inv1_SCB1_String 2</t>
  </si>
  <si>
    <t>Replaced old PV 325 Watts module(1 No)104107202941</t>
  </si>
  <si>
    <t>IC1_Inv1_SCB2_String 2</t>
  </si>
  <si>
    <t>Replaced old PV 325 Watts module(1 No)104107204308</t>
  </si>
  <si>
    <t>IC1_Inv1_SCB6_String 3</t>
  </si>
  <si>
    <t>Replaced old PV 325 Watts module(1 No)104107204320</t>
  </si>
  <si>
    <t>IC1_Inv2_SCB1_String 2</t>
  </si>
  <si>
    <t>Replaced old PV 325 Watts module(1 No)104107204305</t>
  </si>
  <si>
    <t>IC1_Inv3_SCB3_String 5</t>
  </si>
  <si>
    <t>Replaced old PV 325 Watts module(1 No)1041929035529</t>
  </si>
  <si>
    <t>Replaced old PV 325 Watts module(1 No)104111000393</t>
  </si>
  <si>
    <t>Replaced old PV 325 Watts module(1 No)104111000798</t>
  </si>
  <si>
    <t>IC1_Inv1_SCB1_String 13</t>
  </si>
  <si>
    <t>Replaced old PV 325 Watts module(1 No)104111000519</t>
  </si>
  <si>
    <t>IC1_Inv1_SCB5_String 13</t>
  </si>
  <si>
    <t>Replaced old PV 325 Watts module(1 No)104111000110</t>
  </si>
  <si>
    <t>IC1_Inv1_SCB7_String 11</t>
  </si>
  <si>
    <t>Replaced old PV 325 Watts module(1 No)104111000610</t>
  </si>
  <si>
    <t>IC1_Inv1_SCB8_String 13</t>
  </si>
  <si>
    <t>Replaced old PV 325 Watts module(1 No)104111000002</t>
  </si>
  <si>
    <t>Replaced old PV 325 Watts module(1 No)104110401582</t>
  </si>
  <si>
    <t>IC1_Inv2_SCB2_String 11</t>
  </si>
  <si>
    <t>Replaced old PV 325 Watts module(1 No)104111000003</t>
  </si>
  <si>
    <t>Replaced old PV 325 Watts module(1 No)104111000807</t>
  </si>
  <si>
    <t>IC2_Inv6_SCB6_String 1</t>
  </si>
  <si>
    <t>Replaced old PV 325 Watts module(1 No)104110101089</t>
  </si>
  <si>
    <t>IC2_Inv6_SCB8_String 1</t>
  </si>
  <si>
    <t>Replaced old PV 325 Watts module(1 No)104111000441</t>
  </si>
  <si>
    <t>IC2_Inv6_SCB8_String 2</t>
  </si>
  <si>
    <t>Replaced old PV 325 Watts module(1 No)104111000714</t>
  </si>
  <si>
    <t>Replaced old PV 325 Watts module(1 No)104111000571</t>
  </si>
  <si>
    <t>IC1_Inv3_SCB8_String 11</t>
  </si>
  <si>
    <t>Replaced old PV 325 Watts module(1 No)104111000674</t>
  </si>
  <si>
    <t>Replaced old PV 325 Watts module(1 No)104111000722</t>
  </si>
  <si>
    <t>Replaced old PV 325 Watts module(1 No)104107204503</t>
  </si>
  <si>
    <t>IC1_Inv3_SCB6_String 10</t>
  </si>
  <si>
    <t>Replaced old PV 325 Watts module(1 No)104107204719</t>
  </si>
  <si>
    <t>IC1_Inv3_SCB7_String 11</t>
  </si>
  <si>
    <t>Replaced old PV 325 Watts module(1 No)104107204634</t>
  </si>
  <si>
    <t>IC1_Inv3_SCB7_String 12</t>
  </si>
  <si>
    <t>Replaced old PV 325 Watts module(1 No)104107204717</t>
  </si>
  <si>
    <t>Replaced old PV 325 Watts module(1 No)104107204716</t>
  </si>
  <si>
    <t>Replaced old PV 325 Watts module(1 No)104107204718</t>
  </si>
  <si>
    <t>Replaced old PV 325 Watts module(1 No)104107204651</t>
  </si>
  <si>
    <t>Replaced old PV 325 Watts module(1 No)104107204586</t>
  </si>
  <si>
    <t>Replaced old PV 325 Watts module(1 No)104110101114</t>
  </si>
  <si>
    <t>IC1_Inv4_SCB8_String 8</t>
  </si>
  <si>
    <t>Replaced old PV 325 Watts module(1 No)104110101200</t>
  </si>
  <si>
    <t>IC2_Inv5_SCB9_String 2</t>
  </si>
  <si>
    <t>Replaced old PV 325 Watts module(1 No)104110101712</t>
  </si>
  <si>
    <t>Replaced old PV 325 Watts module(1 No)104110101708</t>
  </si>
  <si>
    <t>Replaced old PV 325 Watts module(1 No)104111500999</t>
  </si>
  <si>
    <t>IC2_Inv5_SCB9_String 12</t>
  </si>
  <si>
    <t>Replaced old PV 325 Watts module(1 No)104111000432</t>
  </si>
  <si>
    <t>Replaced old PV 325 Watts module(1 No)104110101709</t>
  </si>
  <si>
    <t>IC2_Inv5_SCB4_String 11</t>
  </si>
  <si>
    <t>Replaced old PV 325 Watts module(1 No)104110101737</t>
  </si>
  <si>
    <t>IC2_Inv5_SCB3_String 8</t>
  </si>
  <si>
    <t>Replaced old PV 325 Watts module(1 No)104110101621</t>
  </si>
  <si>
    <t>IC1_Inv2_SCB8_String 7</t>
  </si>
  <si>
    <t>Replaced old PV 325 Watts module(1 No)104111000309</t>
  </si>
  <si>
    <t>IC2_Inv6_SCB2_String 14</t>
  </si>
  <si>
    <t>Replaced old PV 325 Watts module(1 No)104111000433</t>
  </si>
  <si>
    <t>IC2_Inv6_SCB1_String 12</t>
  </si>
  <si>
    <t>Replaced old PV 325 Watts module(1 No)104110101108</t>
  </si>
  <si>
    <t>IC2_Inv6_SCB1_String 10</t>
  </si>
  <si>
    <t>Replaced old PV 325 Watts module(1 No)104110101135</t>
  </si>
  <si>
    <t>Replaced old PV 325 Watts module(1 No)104110101445</t>
  </si>
  <si>
    <t>IC1_Inv3_SCB1_String 3</t>
  </si>
  <si>
    <t>Replaced old PV 325 Watts module(1 No)104110101774</t>
  </si>
  <si>
    <t>Replaced old PV 325 Watts module(1 No)104110101475</t>
  </si>
  <si>
    <t>Replaced old PV 325 Watts module(1 No)104110101623</t>
  </si>
  <si>
    <t>Replaced old PV 325 Watts module(1 No)104110101729</t>
  </si>
  <si>
    <t>IC1_Inv2_SCB7_String 3</t>
  </si>
  <si>
    <t>Replaced old PV 325 Watts module(1 No)104110101736</t>
  </si>
  <si>
    <t>IC1_Inv2_SCB6_String 5</t>
  </si>
  <si>
    <t>Replaced old PV 325 Watts module(1 No)104110101691</t>
  </si>
  <si>
    <t>IC1_Inv4_SCB3_String 8</t>
  </si>
  <si>
    <t>IC1_Inv1_SCB4_String 7</t>
  </si>
  <si>
    <t>Memory Unit Replaced</t>
  </si>
  <si>
    <t>IC1_Inv3_SCB9_String 7</t>
  </si>
  <si>
    <t>IC2_Inv6_SCB7_String 13</t>
  </si>
  <si>
    <t>IC1_Inv3_SCB6_String 8</t>
  </si>
  <si>
    <t>Battery Charger_MCR</t>
  </si>
  <si>
    <t>Half Load running due to inverter su 2 side bu current difference</t>
  </si>
  <si>
    <t>Half Load running due to inverter su 2 side bu current difference 2000A Fuse blown replaced</t>
  </si>
  <si>
    <t>LCL Filter Replaced</t>
  </si>
  <si>
    <t>2000A Fuse and AC Contactor CL18 Connector Replaced</t>
  </si>
  <si>
    <t xml:space="preserve">Grid failure due to 220 kV main supply failure </t>
  </si>
  <si>
    <t>sl no</t>
  </si>
  <si>
    <t>year2</t>
  </si>
  <si>
    <t>Cycle Number</t>
  </si>
  <si>
    <t>Resources</t>
  </si>
  <si>
    <t>IC1_Inv1_MC</t>
  </si>
  <si>
    <t>IC1_Inv2_MC</t>
  </si>
  <si>
    <t>IC1_Inv3_MC</t>
  </si>
  <si>
    <t>IC1_Inv4_MC</t>
  </si>
  <si>
    <t>IC2_Inv1_MC</t>
  </si>
  <si>
    <t>IC2_Inv2_MC</t>
  </si>
  <si>
    <t>Total Module cleaned</t>
  </si>
  <si>
    <t>Morning Start Time</t>
  </si>
  <si>
    <t>Morning End Time</t>
  </si>
  <si>
    <t>Evening Start Time</t>
  </si>
  <si>
    <t>Evening End time</t>
  </si>
  <si>
    <t>Brush/MOP Replcemnet</t>
  </si>
  <si>
    <t>Water Test Report</t>
  </si>
  <si>
    <t>Remarks for the day</t>
  </si>
  <si>
    <t>Brush</t>
  </si>
  <si>
    <t>Modulecleaning stopped due to rain at site so Modules are cleaned</t>
  </si>
  <si>
    <t>MOP</t>
  </si>
  <si>
    <t>Cycle 1 Completed</t>
  </si>
  <si>
    <t>Cycle 2 Completed</t>
  </si>
  <si>
    <t>3&amp;4</t>
  </si>
  <si>
    <t>Cycle 3 Completed</t>
  </si>
  <si>
    <t>4&amp;5</t>
  </si>
  <si>
    <t>Cycle 4 Completed</t>
  </si>
  <si>
    <t>Cycle 5 Completed</t>
  </si>
  <si>
    <t>Cycle 6 Completed</t>
  </si>
  <si>
    <t>7&amp;8</t>
  </si>
  <si>
    <t>o</t>
  </si>
  <si>
    <t>Cycle 7 Completed</t>
  </si>
  <si>
    <t>Grid failure</t>
  </si>
  <si>
    <t>Cycle 8 Completed</t>
  </si>
  <si>
    <t>Grid5 TW12 to TW18 - 336 No.s ModulesChemical cleaning work completed</t>
  </si>
  <si>
    <t>Grid6 TW10 to TW18 &amp; Grid5 TW1 to TW11 - 756 No.s ModulesChemical cleaning work completed</t>
  </si>
  <si>
    <t>Grid6 T1 to T13 - 819 No.s Modules Chemical cleaning work completed</t>
  </si>
  <si>
    <t>Grid6 T14 - 63 No.s Modules Chemical cleaning work completed</t>
  </si>
  <si>
    <t>Grid6 T15 to T28 - 882 No.s Modules Chemical cleaning work completed</t>
  </si>
  <si>
    <t>Grid6 T29 to T43 - 945 No.s Modules Chemical cleaning work completed</t>
  </si>
  <si>
    <t>Grid6 T44 to T59 - 1008 No.s Modules Chemical cleaning work completed</t>
  </si>
  <si>
    <t>Grid6 T60 to T68 &amp; TW01 to TW09 - 903 No.s Modules Chemical cleaning work completed</t>
  </si>
  <si>
    <t>Grid6 T69 to T88 - 840 No.s Modules Chemical cleaning work completed</t>
  </si>
  <si>
    <t>Grid5 T92 to T97 - 378 No.s Modules Chemical cleaning work completed</t>
  </si>
  <si>
    <t>Grid5 T98 to T105 &amp; Grid2 TW01, T1 to T11 - 1008 No.s Modules Chemical cleaning work completed</t>
  </si>
  <si>
    <t>Grid2 T12 to T35 - 1008 No.s Modules Chemical cleaning work completed</t>
  </si>
  <si>
    <t>Grid2 T36 to T40 &amp; Grid1 T43 to T52 - 588 No.s Modules Chemical cleaning work completed</t>
  </si>
  <si>
    <t>Grid1 T20 to T42 - 966 No.s Modules Chemical cleaning work completed</t>
  </si>
  <si>
    <t>Grid1 T1 to T19 &amp; Grid5 T88 to T91 - 966 No.s Modules Chemical cleaning work completed</t>
  </si>
  <si>
    <t>Grid5 T70 to T87 - 966 No.s Modules Chemical cleaning work completed</t>
  </si>
  <si>
    <t>Grid5 T54 to T69 - 1008 No.s Modules Chemical cleaning work completed</t>
  </si>
  <si>
    <t>Grid5 T36 to T53 - 966 No.s Modules Chemical cleaning work completed</t>
  </si>
  <si>
    <t>Grid5 T20 to T35 - 1008 No.s Modules Chemical cleaning work completed</t>
  </si>
  <si>
    <t>Grid5 T04 to T19 - 1008 No.s Modules Chemical cleaning work completed</t>
  </si>
  <si>
    <t>Grid5 T01 to T03 &amp; Grid4 T01 to T15 - 966 No.s Modules Chemical cleaning work completed</t>
  </si>
  <si>
    <t>Grid4 T16 to T20 - 315 No.s Modules Chemical cleaning work completed</t>
  </si>
  <si>
    <t>Grid4 T29 to T44 - 1008 No.s Modules Chemical cleaning work completed</t>
  </si>
  <si>
    <t>Grid4 T45 to T60 - 1008 No.s Modules Chemical cleaning work completed</t>
  </si>
  <si>
    <t>Grid4 T61 to T76 - 1008 No.s Modules Chemical cleaning work completed</t>
  </si>
  <si>
    <t>Grid4 T77 to T88 - 756 No.s Modules Chemical cleaning work completed</t>
  </si>
  <si>
    <t>Grid3 T54 to T68 - 861 No.s Modules Chemical cleaning work completed</t>
  </si>
  <si>
    <t>Grid3 T38 to T53 - 1008 No.s Modules Chemical cleaning work completed</t>
  </si>
  <si>
    <t>Grid3 T22 to T37 - 1008 No.s Modules Chemical cleaning work completed</t>
  </si>
  <si>
    <t>Grid3 T6 to T21 - 1008 No.s Modules Chemical cleaning work completed</t>
  </si>
  <si>
    <t>Grid3 T1 to T5, TW1, Grid3A T1 to T5 &amp; Grid4 T88 to T95 - 987 No.s Modules Chemical cleaning work completed</t>
  </si>
  <si>
    <t>Grid4 T96 to T111 - 1008 No.s Modules Chemical cleaning work completed</t>
  </si>
  <si>
    <t>Grid4 T112 to T116 - 315 No.s Modules Chemical cleaning work completed</t>
  </si>
  <si>
    <t>Grid4 T117 to T136 - 1029 No.s Modules Chemical cleaning work completed</t>
  </si>
  <si>
    <t>Grid4 T137 to T143 &amp; Grid5 T145 to T158 - 1029 No.s Modules Chemical cleaning work completed</t>
  </si>
  <si>
    <t>Grid5 T127 to T144 - 1008 No.s Modules Chemical cleaning work completed</t>
  </si>
  <si>
    <t>Grid5 T111 to T126 - 1008 No.s Modules Chemical cleaning work completed</t>
  </si>
  <si>
    <t>Grid5 T105 to T110  &amp; Grid5A T110- 357 No.s Modules Chemical cleaning work completed - Modules Chemical cleanng Cycle 1 completed</t>
  </si>
  <si>
    <t>Cycle 9 Completed</t>
  </si>
  <si>
    <t>Due to festival</t>
  </si>
  <si>
    <t>Cycle 10 Completed</t>
  </si>
  <si>
    <t>Cycle 11 Completed</t>
  </si>
  <si>
    <t>Cycle 12 Completed</t>
  </si>
  <si>
    <t>cycle 13 Completed</t>
  </si>
  <si>
    <t>cycle 14 completed</t>
  </si>
  <si>
    <t>Cycle 15 completed</t>
  </si>
  <si>
    <t>cycle 16 completed</t>
  </si>
  <si>
    <t>Due to Rain</t>
  </si>
  <si>
    <t>MCS Pipe Damaged</t>
  </si>
  <si>
    <t>Labour taken weekoff</t>
  </si>
  <si>
    <t>Due  to rain Module cleaning stop</t>
  </si>
  <si>
    <t>not done due to rain</t>
  </si>
  <si>
    <t>Due to festival labours taken weekoff/Cycle 9 completed</t>
  </si>
  <si>
    <t>Due to festival labours taken weekoff</t>
  </si>
  <si>
    <t>IC1_Inv1_GC</t>
  </si>
  <si>
    <t>IC1_Inv2_GC</t>
  </si>
  <si>
    <t>IC1_Inv3_GC</t>
  </si>
  <si>
    <t>IC1_Inv4_GC</t>
  </si>
  <si>
    <t>IC2_Inv1_GC</t>
  </si>
  <si>
    <t>IC2_Inv2_GC</t>
  </si>
  <si>
    <t>Total Number of Table cut</t>
  </si>
  <si>
    <t xml:space="preserve">Manually bushes cuttting </t>
  </si>
  <si>
    <t>Manually bushes cuttting  Work completed</t>
  </si>
  <si>
    <t>GRASS CUTTING WORK COMPLETED</t>
  </si>
  <si>
    <t>Spare area grass cutting work in progress</t>
  </si>
  <si>
    <t>Spare area grass cutting work was completed</t>
  </si>
  <si>
    <t>MCR,Switchyard Grass cutting work was completed</t>
  </si>
  <si>
    <t>Grass cutting work was completed</t>
  </si>
  <si>
    <t>ICR 2 Road side Grass cutting work was completed</t>
  </si>
  <si>
    <t>MCR gate &amp; ICR2 outside area Grass cutting work was completed</t>
  </si>
  <si>
    <t>MCR road side &amp; Store outside area Grass cutting work was completed</t>
  </si>
  <si>
    <t>Main gate &amp; MCR fence area grass cutting work was completed</t>
  </si>
  <si>
    <t>ICR 1 surrounding area grass cutting work was completed</t>
  </si>
  <si>
    <t>Weather station, MCS area grass cutting work was completed</t>
  </si>
  <si>
    <t>MCR &amp; Switch yard area grass cutting work was completed</t>
  </si>
  <si>
    <t>Main gate road side area grass cutting work was completed</t>
  </si>
  <si>
    <t>Grid5-Grass cutting work done</t>
  </si>
  <si>
    <t>Grid5&amp;6-Grass cutting work done</t>
  </si>
  <si>
    <t>Grid 5&amp;6 road side area grass cutting work was completed</t>
  </si>
  <si>
    <t>Grid 3&amp;4 road side area grass cutting work was completed</t>
  </si>
  <si>
    <t>Grid5 Grass Cutting work completed</t>
  </si>
  <si>
    <t>Grid4&amp;5 Grass Cutting work completed</t>
  </si>
  <si>
    <t>Grid4 Grass Cutting work completed</t>
  </si>
  <si>
    <t>Grid1 Grass Cutting work completed</t>
  </si>
  <si>
    <t>Grid1&amp;2 Grass Cutting work completed</t>
  </si>
  <si>
    <t>Grid 2 - Inv 5 - T3 to T29 - 27 Tables Grass cutting work completed</t>
  </si>
  <si>
    <t>Grid2-Inv5-T30 to T40 &amp; Grid4-Inv3-T88 to T100 - 24 Tables Grass cutting work completed</t>
  </si>
  <si>
    <t>Grid4-Inv3-T101 to T105 &amp; Inv4-T106 to T121 - 21 Tables Grass cutting work completed</t>
  </si>
  <si>
    <t>Grid4-Inv4-T122 to T126 &amp; Grid6-Inv2-T50 to T73-29 Tables Grass cutting work completed</t>
  </si>
  <si>
    <t>1&amp;2</t>
  </si>
  <si>
    <t>G6-Inv2-6nos&amp;Inv3-9nos-T74 to T88-15Tables(Cycle1 Completed) &amp; G4-Inv5-T1toT17-17 Tables</t>
  </si>
  <si>
    <t xml:space="preserve"> G4-Inv5-T18 to 23 - 6 Tables Grass cutting work completed</t>
  </si>
  <si>
    <t>G3-Inv1-T8 to T13 &amp; Inv5 -G3A- T1 to T5, G3-TW01,T1 to T7-19 Tables</t>
  </si>
  <si>
    <t>G3-Inv1-T14 to T27 - 14 Tables Grass cutting work completed</t>
  </si>
  <si>
    <t>Grid4-Inv5-T24 to T25 &amp; Inv1-T26 to T36 - 13 Tables Grass Cutting work completed</t>
  </si>
  <si>
    <t>Inv1-T37 to T48 - 12 Tables Grass Cutting work completed</t>
  </si>
  <si>
    <t>G3-Inv1-T28 to T35 - 08 Tables &amp; Storage yard area Grass cutting work completed</t>
  </si>
  <si>
    <t>G3-T36 to T49 - 13 Tables &amp; Storage yard area Grass cutting work completed</t>
  </si>
  <si>
    <t>G3-T50 to T68 - 19 Tables Grass cutting work completed</t>
  </si>
  <si>
    <t>ICR 1&amp;2 Non PV area Grass Cutting work done</t>
  </si>
  <si>
    <t>MCR &amp; Storage yard area Grass Cutting work done</t>
  </si>
  <si>
    <t>G3A-Inv5-TW1, T1 to T5 - 06 Tables &amp; G3-Inv5-T1 to T4 - 04 Tables Grass cutting work completed</t>
  </si>
  <si>
    <t>G3-Inv5-T5 to T7 &amp; Inv1-T8 toT10 - 06 Tables Grass cutting work completed</t>
  </si>
  <si>
    <t>ICR 1 &amp; 2 Surrounding Area Grass cutting work completed</t>
  </si>
  <si>
    <t>G3-Inv1-T11 toT19 - 09 Tables Grass cutting work completed</t>
  </si>
  <si>
    <t>G3-Inv1-T20 toT21 - 02 Tables Grass cutting work completed</t>
  </si>
  <si>
    <t>G3-Inv1-T22 toT26 - 05 Tables Grass cutting work completed</t>
  </si>
  <si>
    <t>G6 Non PV area Grass cutting work done</t>
  </si>
  <si>
    <t>G5 Non PV area Grass cutting work done</t>
  </si>
  <si>
    <t>G4 Non PV area Grass cutting work done</t>
  </si>
  <si>
    <t>G3-Inv1-T27 toT31 - 05 Tables Grass cutting work completed</t>
  </si>
  <si>
    <t>G3-Inv1-T32 toT37 - 06 Tables Grass cutting work completed</t>
  </si>
  <si>
    <t>G3-Inv1-T38 toT43 - 06 Tables Grass cutting work completed</t>
  </si>
  <si>
    <t>G3-Inv1-T44, Inv2-T45 to T53 &amp; Inv3-T54 toT55 - 12 Tables Grass cutting work completed</t>
  </si>
  <si>
    <t>G3-Inv3-T56 toT65 - 10 Tables Grass cutting work completed</t>
  </si>
  <si>
    <t>G3-Inv3-T66 toT68 &amp; G4-Inv3-T85 to T88 - 7 Tables Grass cutting work completed</t>
  </si>
  <si>
    <t>G4-Inv3-T81 toT84 - 4 Tables  &amp; MCR surrounding area Grass cutting work completed</t>
  </si>
  <si>
    <t>G4-Inv3-T78 toT80 - 3 Tables  &amp; MCR surrounding area Grass cutting work completed</t>
  </si>
  <si>
    <t>G4-Inv2-T72 &amp; Inv3 - T73 toT77 - 6 Tables Grass cutting work completed</t>
  </si>
  <si>
    <t>G4-Inv3 - T88 toT93 - 6 Tables Grass cutting work completed</t>
  </si>
  <si>
    <t>G4-Inv3 - T94 toT100 - 7 Tables Grass cutting work completed</t>
  </si>
  <si>
    <t>G4-Inv3 - T101 toT105, Inv4 - T106 &amp; Inv5 - T10 to T11 - 8 Tables Grass cutting work completed</t>
  </si>
  <si>
    <t>G4-Inv4 - T107 toT114 - 8 Tables Grass cutting work completed</t>
  </si>
  <si>
    <t>G4-Inv4 - T115 toT122 - 8 Tables Grass cutting work completed</t>
  </si>
  <si>
    <t>G4-Inv4 - T123 toT131 - 9 Tables Grass cutting work completed</t>
  </si>
  <si>
    <t>G4-Inv4 - T132 toT140 - 9 Tables Grass cutting work completed</t>
  </si>
  <si>
    <t>G1-Inv6 - T47 toT52 - 6 Tables &amp; MCR road side area Grass cutting work completed</t>
  </si>
  <si>
    <t>G1-Inv6 - T43 toT46 &amp; Inv5 - T36 to T42 - 11 Tables Grass cutting work completed</t>
  </si>
  <si>
    <t>G1-Inv5 - T26 to T35 - 10 Tables Grass cutting work completed</t>
  </si>
  <si>
    <t>G1-Inv5 - T17 to T25 - 9 Tables Grass cutting work completed</t>
  </si>
  <si>
    <t>G1-Inv5 - T8 to T16 - 9 Tables Grass cutting work completed</t>
  </si>
  <si>
    <t>G1-Inv5 - T1 to T7 &amp; G2-Inv5 - TW1 - 8 Tables Grass cutting work completed</t>
  </si>
  <si>
    <t>G2-Inv5 - T1 to T7 - 7 Tables Grass cutting work completed</t>
  </si>
  <si>
    <t>G2-Inv5 - T8 to T15 - 8 Tables Grass cutting work completed</t>
  </si>
  <si>
    <t>G2-Inv5 - T16 to T23 - 8 Tables Grass cutting work completed</t>
  </si>
  <si>
    <t>G2-Inv5 - T24 to T31 - 8 Tables Grass cutting work completed</t>
  </si>
  <si>
    <t>G2-Inv5 - T32 to T40 - 9 Tables Grass cutting work completed</t>
  </si>
  <si>
    <t>G4-Inv5 - T1 to T6 - 6 Tables &amp; MCR surrounding area Grass cutting work completed</t>
  </si>
  <si>
    <t>G4-Inv5 - T7 to T13 - 7 Tables Grass cutting work completed</t>
  </si>
  <si>
    <t>G4-Inv5 - T14 to T20 - 7 Tables Grass cutting work completed</t>
  </si>
  <si>
    <t>G4-Inv5 &amp; Inv1 - T21 to T27 - 7 Tables Grass cutting work completed</t>
  </si>
  <si>
    <t>G4-Inv1 - T28 to T32 - 5 Tables Grass cutting work completed</t>
  </si>
  <si>
    <t>G4-Inv1 - T33 to T37 - 5 Tables Grass cutting work completed</t>
  </si>
  <si>
    <t>G4-Inv1 - T38 to T43 - 6 Tables Grass cutting work completed</t>
  </si>
  <si>
    <t>G4-Inv1 - T44 to T50 - 7 Tables Grass cutting work completed</t>
  </si>
  <si>
    <t>G4-Inv1 - T51 to T56 - 6 Tables Grass cutting work completed</t>
  </si>
  <si>
    <t>G4-Inv1 - T57 to T62 - 6 Tables Grass cutting work completed</t>
  </si>
  <si>
    <t>G4-Inv2 - T63 to T68 - 6 Tables Grass cutting work completed</t>
  </si>
  <si>
    <t>G4-Inv2 - T69 to T71  G5-Inv3-T93 to T94 -5 Tables Grass cutting work completed</t>
  </si>
  <si>
    <t>G5-Inv3 - T 94 to T 97 - 4 Tables Grass cutting work completed</t>
  </si>
  <si>
    <t>G5-Inv3 - T 98 to T 100 - 3 Tables Grass cutting work completed</t>
  </si>
  <si>
    <t>G4-Inv3 - T 87 to T 91 - 5 Tables Grass cutting work completed</t>
  </si>
  <si>
    <t>G5-Inv3 - T 101 to T 108 - 8 Tables Grass cutting work completed</t>
  </si>
  <si>
    <t>G5-Inv3 &amp; Inv4 - T109 to T113 - 6 Tables Grass cutting work completed</t>
  </si>
  <si>
    <t>G5- Inv4 - T114 to T118 - 5 Tables Grass cutting work completed</t>
  </si>
  <si>
    <t>G5- Inv4 - T119 to T123 - 5 Tables Grass cutting work completed</t>
  </si>
  <si>
    <t>G5- Inv4 - T124 to T128 - 5 Tables Grass cutting work completed</t>
  </si>
  <si>
    <t>G5- Inv4 - T129 to T135 - 7 Tables &amp;  G6-Inv3 - T 86 to T 88 - 3 Tables Grass cutting work completed</t>
  </si>
  <si>
    <t>G5- Inv4 - T136 to T147 - 12 Tables &amp;  G6-Inv2 &amp; Inv 3 - T 86 to T 88 - 12 Tables Grass cutting work completed</t>
  </si>
  <si>
    <t>G5- Inv4 - T148 to T158 - 11 Tables &amp;  G6-Inv2  - T 62 to T 73 - 12 Tables Grass cutting work completed</t>
  </si>
  <si>
    <t>G5- Inv6 - T1 to T8 - 8 Tables &amp;  G6-Inv2  - T 53 to T 61 - 9 Tables Grass cutting work completed</t>
  </si>
  <si>
    <t>G5- Inv6 - T9 to T18 - 10 Tables &amp;  G6-Inv2  - T 45 to T 52 - 8 Tables Grass cutting work completed</t>
  </si>
  <si>
    <t>G5- Inv6 - T19 to T22 - 4 Tables &amp;  G6-  Inv1,2 &amp; 6  - T 44 to T 34 - 11 Tables Grass cutting work completed</t>
  </si>
  <si>
    <t>G6- Inv6 - T 23 to T 33 - 11 Tables Grass cutting work completed - Cycle 2 Completed</t>
  </si>
  <si>
    <t>G6- Inv6 - T 22 to T 12 - 11 Tables Grass cutting work completed &amp; G5- Inv6 - 23 to 24 - 2</t>
  </si>
  <si>
    <t xml:space="preserve">G6- Inv6 - T 6 to T 11 - 6 Tables &amp; Grid 5 Non PV area Grass cutting work completed </t>
  </si>
  <si>
    <t xml:space="preserve">G6- Inv6&amp;4 - T 1 to T 5 &amp; TW1 - 6 Tables Grass cutting work completed </t>
  </si>
  <si>
    <t xml:space="preserve">G5- Inv3&amp;4 -  TW2 to TW11 - 10 Tables Grass cutting work completed </t>
  </si>
  <si>
    <t xml:space="preserve">G5- Inv2 -  TW12 to TW18 - 7 Tables &amp; G6- Inv2 -  TW13 to TW16 - 4 Tables &amp; MCR Area Grass cutting work completed </t>
  </si>
  <si>
    <t xml:space="preserve">G6- Inv3 &amp;Inv4 -  TW1 to TW12 - 12 Tables  Grass cutting work completed - 2nd Contractual year started </t>
  </si>
  <si>
    <t>G5- Inv6 - T25 to T30 - 6 Tables Grass cutting work completed</t>
  </si>
  <si>
    <t>G5- Inv6 - T31 to T35 - 5 Tables Grass cutting work completed</t>
  </si>
  <si>
    <t>G5- Inv6 - T36 to T41 - 6 Tables Grass cutting work completed</t>
  </si>
  <si>
    <t>G5- Inv6 - T42 to T48 - 7 Tables Grass cutting work completed</t>
  </si>
  <si>
    <t>G5- Inv6 - T49 to T57 - 9 Tables Grass cutting work completed</t>
  </si>
  <si>
    <t>G5- Inv6 - T58 to T63 - 6 Tables Grass cutting work completed</t>
  </si>
  <si>
    <t>G5- Inv6 - T64 to T70 - 7 Tables Grass cutting work completed</t>
  </si>
  <si>
    <t>G5- Inv6 - T71 to T75 - 5 Tables Grass cutting work completed</t>
  </si>
  <si>
    <t>G5- Inv3 - T76 to T81 - 6 Tables Grass cutting work completed</t>
  </si>
  <si>
    <t>G5- Inv3&amp;4 - T82 to T86 &amp; G4-Inv4-T139 to T143 - 10 Tables Grass cutting work completed</t>
  </si>
  <si>
    <t>Store Spare Area Grass Cutting Work Done</t>
  </si>
  <si>
    <t>G3-TW1 &amp; T1, G3A-T1 to T5 -  Inv5  - 7 Tables Grass cutting work completed</t>
  </si>
  <si>
    <t>G3 Fence side area Grass cutting work done</t>
  </si>
  <si>
    <t>G4 Fence side area Grass cutting work done</t>
  </si>
  <si>
    <t>G3 -T3 to T6-Inv 5 -6 Tables Grass cutting work completed &amp; G4 Fence side area Grass cutting work done</t>
  </si>
  <si>
    <t>G3 -T7  to T11-Inv 5 &amp; Inv 1 -5 Tables Grass cutting work completed</t>
  </si>
  <si>
    <t>G3 -T12  to T20- Inv 1 -9 Tables Grass cutting work completed</t>
  </si>
  <si>
    <t>G3 -T21  to T28- Inv 1 -8 Tables Grass cutting work completed</t>
  </si>
  <si>
    <t>G3 -T29  to T38- Inv 1 -10 Tables Grass cutting work completed</t>
  </si>
  <si>
    <t>MCR Surrounding  Area Grass Cutting Work Done</t>
  </si>
  <si>
    <t>G3 -T39  to T48- Inv 1 &amp; Inv 2 -10 Tables Grass cutting work completed</t>
  </si>
  <si>
    <t>G3 -T49  to T58- Inv2 &amp; Inv 3 -10 Tables Grass cutting work completed</t>
  </si>
  <si>
    <t>G3 -T59  to T68-  Inv 3 -10 Tables Grass cutting work completed</t>
  </si>
  <si>
    <t>G4 -T81  to T87-  Inv 3 -07 Tables &amp; Main gate road side area Grass cutting work completed</t>
  </si>
  <si>
    <t>G4 -T76  to T80-  Inv 3 -05 Tables  Grass cutting work completed</t>
  </si>
  <si>
    <t>G4 -T88  to T93-  Inv 3 -06 Tables  Grass cutting work completed</t>
  </si>
  <si>
    <t>G4 -T94  to T101-  Inv 3 -08 Tables  Grass cutting work completed</t>
  </si>
  <si>
    <t>G4 -T102  to T109-  Inv 3&amp; Inv 4 -08 Tables  Grass cutting work completed</t>
  </si>
  <si>
    <t>G4 -T110  to T119-  Inv 4 -10 Tables  Grass cutting work completed</t>
  </si>
  <si>
    <t>G4 -T120  to T125-  Inv 4 -06 Tables  Grass cutting work completed</t>
  </si>
  <si>
    <t>G4 -T126  to T131-  Inv 4 -06 Tables  Grass cutting work completed</t>
  </si>
  <si>
    <t>G4 -T32  to T134-  Inv 4 -02 Tables  Grass cutting work completed</t>
  </si>
  <si>
    <t>Store Spare Area &amp; G6 Non PV Area Grass Cutting Work Done</t>
  </si>
  <si>
    <t>G5- Inv4 - T120 to T121 - 2 Tables Grass cutting work completed</t>
  </si>
  <si>
    <t>G5- Inv4 - T122 to T126 - 5 Tables Grass cutting work completed</t>
  </si>
  <si>
    <t>G5- Inv4 - T127 to T132 - 6 Tables Grass cutting work completed</t>
  </si>
  <si>
    <t>G5- Inv4 - T133 to T146 - 14 Tables Grass cutting work completed</t>
  </si>
  <si>
    <t>G4- Inv1 - T31 to T39 - 9 Tables Grass cutting work completed</t>
  </si>
  <si>
    <t>G4- Inv1 - T40 to T49 - 10 Tables Grass cutting work completed</t>
  </si>
  <si>
    <t>G4- Inv1 - T50 to T60 - 11 Tables Grass cutting work completed</t>
  </si>
  <si>
    <t>G4- Inv1&amp;2 - T61 to T70 - 10 Tables Grass cutting work completed</t>
  </si>
  <si>
    <t>G3A T1 to T5, G3-TW1, T1 to T6 - Inv5 - 12 Tables Grass cutting work completed</t>
  </si>
  <si>
    <t xml:space="preserve"> G3 - Inv5&amp;1 -T7 to T17- 11 Tables Grass cutting work completed</t>
  </si>
  <si>
    <t>G4 -Inv5&amp;1   - T31 to 21-10 Tables Grass Cutting Work completed</t>
  </si>
  <si>
    <t>G4 -Inv4   - T136 to T143-8 Tables Grass Cutting Work completed</t>
  </si>
  <si>
    <t>G4 -Inv5   - T14 to T21-8 Tables Grass Cutting Work completed</t>
  </si>
  <si>
    <t>G6 -Inv2&amp;3   - T77  to T88-12 Tables Grass Cutting Work completed</t>
  </si>
  <si>
    <t>G6 -Inv2   - T68  to T76-09 Tables &amp; ICR1 Surrounding Area Grass Cutting Work completed</t>
  </si>
  <si>
    <t>G6 -Inv2   - T57  to T67-11 Tables Grass Cutting Work Completed</t>
  </si>
  <si>
    <t>G6 -Inv2   - T53  to T56-04 Tables Grass Cutting Work Completed</t>
  </si>
  <si>
    <t>G6 -Inv2&amp;1   - T41  to T52-12 Tables Grass Cutting Work Completed</t>
  </si>
  <si>
    <t>G6 -Inv6&amp;1   - T40  to T30-11 Tables Grass Cutting Work Completed</t>
  </si>
  <si>
    <t>G6 -Inv6   - T20  to T29-10 Tables Grass Cutting Work Completed</t>
  </si>
  <si>
    <t>G6 -Inv6   - T01  to T11-11 Tables Grass Cutting Work Completed</t>
  </si>
  <si>
    <t>G6 -Inv6   - T12  to T19 &amp; G5-Inv 6 T01 to T02-10 Tables Grass Cutting Work Completed</t>
  </si>
  <si>
    <t>G5 -Inv3&amp;4   - TW01  to TW10-10 Tables Grass Cutting Work Completed</t>
  </si>
  <si>
    <t>G5 -Inv6   - T3  to T12-10 Tables Grass Cutting Work Completed</t>
  </si>
  <si>
    <t>G2 -Inv5   - T28  to T40-13 Tables Grass Cutting Work Completed</t>
  </si>
  <si>
    <t>G2 -Inv5   - T17  to T27-11 Tables Grass Cutting Work Completed</t>
  </si>
  <si>
    <t>G2 -Inv5   - T07  to T16-10 Tables Grass Cutting Work Completed</t>
  </si>
  <si>
    <t>G2 -Inv5   - TW1,T01  to T06 &amp; G1-Inv 5 T01 to T02-09 Tables Grass Cutting Work Completed</t>
  </si>
  <si>
    <t xml:space="preserve"> G1-Inv 5 T03 to T12-10 Tables Grass Cutting Work Completed</t>
  </si>
  <si>
    <t xml:space="preserve"> G1-Inv 5 T13 to T21-9 Tables Grass Cutting Work Completed</t>
  </si>
  <si>
    <t xml:space="preserve"> G1-Inv 5 T22 to T34-13 Tables Grass Cutting Work Completed</t>
  </si>
  <si>
    <t xml:space="preserve"> G1-Inv 5 T35 to T45-11 Tables Grass Cutting Work Completed</t>
  </si>
  <si>
    <t xml:space="preserve"> G1 -Inv6   - T46  to T52 &amp; G3-Inv1 T18 to T23-13 Tables Grass Cutting Work Completed</t>
  </si>
  <si>
    <t xml:space="preserve"> G3-Inv1 T24 to T34-11 Tables Grass Cutting Work Completed</t>
  </si>
  <si>
    <t xml:space="preserve"> G3-Inv1 T35 to T41-7 Tables Grass Cutting Work Completed</t>
  </si>
  <si>
    <t xml:space="preserve"> G3-Inv1&amp;2 T42 to T52-11 Tables Grass Cutting Work Completed</t>
  </si>
  <si>
    <t xml:space="preserve"> G3-Inv2&amp;3 T53 to T62-10 Tables Grass Cutting Work Completed</t>
  </si>
  <si>
    <t xml:space="preserve"> G3-Inv3 T63 to T68 &amp; G5-Inv 4 T 154 to T158-11 Tables Grass Cutting Work Completed</t>
  </si>
  <si>
    <t xml:space="preserve"> G5-Inv 4 T 118,119, 146 to T153-10 Tables Grass Cutting Work Completed</t>
  </si>
  <si>
    <t xml:space="preserve"> G5-Inv 4  113 to T117 &amp; G4-Inv 5 T10 to T11-7 Tables Grass Cutting Work Completed</t>
  </si>
  <si>
    <t xml:space="preserve"> G5-Inv3 &amp; 4 T106 to T112 -8 Tables Grass Cutting Work Completed</t>
  </si>
  <si>
    <t xml:space="preserve"> G5-Inv3  T101 to T105 -5 Tables Grass Cutting Work Completed</t>
  </si>
  <si>
    <t xml:space="preserve"> G5-Inv3 &amp; 4  T90 to T100 -11 Tables Grass Cutting Work Completed</t>
  </si>
  <si>
    <t xml:space="preserve"> G5-Inv3 &amp; 4  T79 to T89 -11 Tables Grass Cutting Work Completed</t>
  </si>
  <si>
    <t xml:space="preserve"> G5-Inv3 &amp; 4  T72 to T78 -7 Tables Grass Cutting Work Completed</t>
  </si>
  <si>
    <t xml:space="preserve"> G5-Inv2  T63 to T71 -9 Tables Grass Cutting Work Completed</t>
  </si>
  <si>
    <t xml:space="preserve"> G5-Inv2  T56 to T62-7 Tables Grass Cutting Work Completed</t>
  </si>
  <si>
    <t xml:space="preserve"> G5-Inv2  T47 to T55-9 Tables Grass Cutting Work Completed</t>
  </si>
  <si>
    <t xml:space="preserve"> G5-Inv1 &amp; 2  T40 to T46-7 Tables Grass Cutting Work Completed</t>
  </si>
  <si>
    <t xml:space="preserve"> G4-Inv2 &amp; 3  T71 to T80-10 Tables Grass Cutting Work Completed</t>
  </si>
  <si>
    <t xml:space="preserve"> G4-Inv 3  T81 to T87-7 Tables Grass Cutting Work Completed</t>
  </si>
  <si>
    <t xml:space="preserve"> G4-Inv 3  T88 to T95-8 Tables Grass Cutting Work Completed</t>
  </si>
  <si>
    <t xml:space="preserve"> G4-Inv 3  T96 to T105-10 Tables Grass Cutting Work Completed</t>
  </si>
  <si>
    <t xml:space="preserve"> G4-Inv 5  T01 to T05-5 Tables Grass Cutting Work Completed</t>
  </si>
  <si>
    <t xml:space="preserve"> G4-Inv 4  T106 to T113-8 Tables Grass Cutting Work Completed</t>
  </si>
  <si>
    <t xml:space="preserve"> G4-Inv 4  T114 to T123-10 Tables Grass Cutting Work Completed</t>
  </si>
  <si>
    <t xml:space="preserve"> G4-Inv 4  T124 to T133-10 Tables Grass Cutting Work Completed</t>
  </si>
  <si>
    <t xml:space="preserve"> G4-Inv 4  T134 to T137-4 Tables Grass Cutting Work Completed</t>
  </si>
  <si>
    <t>G3 Non PV Area Grass Cutting Work Completed</t>
  </si>
  <si>
    <t>G4 Non PV Area Grass Cutting Work Completed</t>
  </si>
  <si>
    <t>G5 Non PV Area Grass Cutting Work Completed</t>
  </si>
  <si>
    <t xml:space="preserve"> G5-Inv1  T37 to T39-3 Tables &amp; G5 Non PV Area Grass Cutting Work Completed</t>
  </si>
  <si>
    <t>G6 Non PV Area Grass Cutting Work Completed</t>
  </si>
  <si>
    <t>G6 Non PV Area &amp; G5-Inv2 TW16 to TW18-3 Tables  Grass Cutting Work Completed</t>
  </si>
  <si>
    <t xml:space="preserve"> G5-Inv1 &amp; 6  T31 to T38-8 Tables Grass Cutting Work Completed</t>
  </si>
  <si>
    <t xml:space="preserve"> G5-Inv6  T22 to T30-9 Tables Grass Cutting Work Completed</t>
  </si>
  <si>
    <t>G1 Non PV Area Grass Cutting Work Completed</t>
  </si>
  <si>
    <t>G2 Non PV Area Grass Cutting Work Completed</t>
  </si>
  <si>
    <t xml:space="preserve"> G5-Inv2  TW11 to T15-5 Tables Grass Cutting Work Completed</t>
  </si>
  <si>
    <t xml:space="preserve"> G5-Inv6  T21 to T12-10 Tables Grass Cutting Work Completed</t>
  </si>
  <si>
    <t xml:space="preserve"> G5-Inv6  T09 to T-11-2 Tables &amp; Spare Area Surrounding Grass Cutting Work Completed</t>
  </si>
  <si>
    <t>Spare Area Surrounding Grass Cutting Work Completed</t>
  </si>
  <si>
    <t>G5-Inv 3&amp;4 TW 01 to 10 &amp; G6 TW1- 11 Tables Grass Cutting Work Completed</t>
  </si>
  <si>
    <t>G6-Inv2, 3&amp;4 TW 02 to 15 - 14 Tables Grass Cutting Work Completed</t>
  </si>
  <si>
    <t>ICR2 Surrounding Area Grass Cutting Work Completed</t>
  </si>
  <si>
    <t>Manual Tree cutting at grid 5 and fencing side at grid 5 top area</t>
  </si>
  <si>
    <t>G5 Non PV Area &amp; G2 Non PV Area Grass Cutting Work Completed</t>
  </si>
  <si>
    <t>G4 Non PV Area &amp; G4 Inv 5- T04 to T09-6 Tables Grass Cutting Work Completed</t>
  </si>
  <si>
    <t>Between G3 &amp;G4 Non PV Area Grass Cutting Work Completed</t>
  </si>
  <si>
    <t>G5 Table 119 to table 127</t>
  </si>
  <si>
    <t>Switch Yard &amp; G5 Fench Side Bush Cutting Work Completed</t>
  </si>
  <si>
    <t>G4 Fench Side &amp; G1 Fench Side Area Grass Cutting Work Done</t>
  </si>
  <si>
    <t>G1 Fench Side Area Grass Cutting Work Done</t>
  </si>
  <si>
    <t>G2 Fench Side Area Grass Cutting Work Done</t>
  </si>
  <si>
    <t>B/w G1&amp;2 fencing and  Grass cutting work done</t>
  </si>
  <si>
    <t>G1 Fench Side Manual Grass Cutting Work Done</t>
  </si>
  <si>
    <r>
      <t>G1</t>
    </r>
    <r>
      <rPr>
        <u/>
        <sz val="11"/>
        <color theme="1"/>
        <rFont val="Calibri"/>
        <family val="2"/>
        <scheme val="minor"/>
      </rPr>
      <t>&amp; 2</t>
    </r>
    <r>
      <rPr>
        <sz val="11"/>
        <color theme="1"/>
        <rFont val="Calibri"/>
        <family val="2"/>
        <scheme val="minor"/>
      </rPr>
      <t xml:space="preserve"> Fench Side Manual Grass Cutting Work Done</t>
    </r>
  </si>
  <si>
    <t>G3-Inv 5-Ttw01 to T04-10 Tables Grass Cutting Work Completed</t>
  </si>
  <si>
    <t>G3-Inv 2-Ttw06 toT14-8  Tables Grass Cutting Work Completed</t>
  </si>
  <si>
    <t>G4-Inv 1-T40 to T51-11 Tables Grass Cutting Work Completed</t>
  </si>
  <si>
    <t>G5-inv 4-T140 to T147-8 Tables Grass Cutting Work Completed</t>
  </si>
  <si>
    <t>G5-Inv 1 T60 to T70-11 tables Grass Cutting work Completed</t>
  </si>
  <si>
    <t>G5-Inv 4 T128 to T139-12 tables Grass Cutting work Completed</t>
  </si>
  <si>
    <t>Parcel 2  Vegitation Work Completed</t>
  </si>
  <si>
    <t>Parcel 2  Manual Grass Cutting Work Done</t>
  </si>
  <si>
    <t>ICR1 WMS Surrounding Vegitation Work Completed</t>
  </si>
  <si>
    <t>G5 Manual Grass Cutting work done</t>
  </si>
  <si>
    <t>G5 &amp; G4 Manual Grass Cutting work done</t>
  </si>
  <si>
    <t>G4 Manual Grass Cutting work done</t>
  </si>
  <si>
    <t>Switch Yard Vegitation Work Done</t>
  </si>
  <si>
    <t>G3 &amp; G4 bushes Grass Removal Work Completed</t>
  </si>
  <si>
    <t>G3 &amp; G4 Manual Grass Removal Work Completed</t>
  </si>
  <si>
    <t>G6 Manual Grass Cutting Work done</t>
  </si>
  <si>
    <t>G1 Manual Grass Cutting Work Done</t>
  </si>
  <si>
    <t>IDT2 Switch Yard Vegitation work done</t>
  </si>
  <si>
    <t>IDT1  Switch Yard Vegitation work done</t>
  </si>
  <si>
    <t>IDT2 &amp; WMS  Switch Yard Vegitation work done</t>
  </si>
  <si>
    <t>G3 Manual Grass Cutting Work Done</t>
  </si>
  <si>
    <t>G4&amp;G6 Manual Grass Cutting Work Done</t>
  </si>
  <si>
    <t>G3&amp;G4 Manual Grass Cutting Work Done</t>
  </si>
  <si>
    <t>G5-inv 4-T148 to T158-11 Tables &amp; G3,G4&amp;G6 Manual Grass Cutting Work Done</t>
  </si>
  <si>
    <t>G5-inv 4-T133 to T147-15 Tables &amp; G3,G4&amp;G6 Manual Grass Cutting Work Done</t>
  </si>
  <si>
    <t>G5-inv 4-T119 to T132-14 Tables &amp; G3,G4&amp;G6 Manual Grass Cutting Work Done</t>
  </si>
  <si>
    <t>G5-inv 4 &amp; 3-T107 to T1118-13 Tables &amp;G6 Manual Grass Cutting Work Done</t>
  </si>
  <si>
    <t>G5-inv 3-T96 to T106-12 Tables &amp;G6 Manual Grass Cutting Work Done</t>
  </si>
  <si>
    <t>G5-inv 3&amp; 4-T85 to T196-11 Tables Grass Cutting Work Done</t>
  </si>
  <si>
    <t>G5-inv  4-T75 to T84-10 Tables Grass Cutting Work Done</t>
  </si>
  <si>
    <t>G5-inv  3-T66 to T74-09 Tables Grass Cutting Work Done</t>
  </si>
  <si>
    <t>G5-inv  2-T55 to T65-11 Tables Grass Cutting Work Done</t>
  </si>
  <si>
    <t>G4-Inv 3 -T88 to T98-11 Tables Grass Cutting Work Done</t>
  </si>
  <si>
    <t>G4-Inv 3 &amp;4 -T99 to T108-10 Tables Grass Cutting Work Done</t>
  </si>
  <si>
    <t>G4-Inv 4 -T109 to T119-11 Tables Grass Cutting Work Done</t>
  </si>
  <si>
    <t>G4-Inv 4 -T120 to T131-12 Tables Grass Cutting Work Done</t>
  </si>
  <si>
    <t>G4-Inv 4 -T132 to T143-12 Tables Grass Cutting Work Done</t>
  </si>
  <si>
    <t>G1-Inv 5&amp; 6  -T41 to T52-12 Tables Grass Cutting Work Done</t>
  </si>
  <si>
    <t>G1-Inv 5  -T30 to T40-12 Tables Grass Cutting Work Done</t>
  </si>
  <si>
    <t>G1-Inv 5  -T20 to T29-10 Tables Grass Cutting Work Done</t>
  </si>
  <si>
    <t>G1-Inv  5 -T19 to T09-11 Tables Grass Cutting Work Done</t>
  </si>
  <si>
    <r>
      <t xml:space="preserve">G1 </t>
    </r>
    <r>
      <rPr>
        <strike/>
        <sz val="11"/>
        <color theme="1"/>
        <rFont val="Calibri"/>
        <family val="2"/>
        <scheme val="minor"/>
      </rPr>
      <t>&amp; G2</t>
    </r>
    <r>
      <rPr>
        <sz val="11"/>
        <color theme="1"/>
        <rFont val="Calibri"/>
        <family val="2"/>
        <scheme val="minor"/>
      </rPr>
      <t>-Inv 5  -T01 to T08  &amp; G2 TW1&amp; T01 TO T03-12 Tables Grass Cutting Work Done</t>
    </r>
  </si>
  <si>
    <t>G2-Inv 5-T04 to T15-12 Tables Grass Cutting Work Done</t>
  </si>
  <si>
    <t>G2-Inv 5-T16 to T27-12 Tables Grass Cutting Work Done</t>
  </si>
  <si>
    <t>G2-Inv 5-T28 to T40-13 Tables Grass Cutting Work Done</t>
  </si>
  <si>
    <t>Due to Rain Grass Cutting Not Done</t>
  </si>
  <si>
    <t>G5-inv  2-T48 to T54-07 Tables Grass Cutting Work Done</t>
  </si>
  <si>
    <t>G5-inv  2-T42 to T-T47 Tables Grass Cutting Work Done</t>
  </si>
  <si>
    <t>G5-inv  1-T39 to T-T41 Tables Grass Cutting Work Done</t>
  </si>
  <si>
    <t>G5-inv  1 &amp;6-T30 to T-T38 Tables Grass Cutting Work Done</t>
  </si>
  <si>
    <t>G5-inv  6-T22 to T-T29-8 Tables Grass Cutting Work Done</t>
  </si>
  <si>
    <t>G5-inv  6-T16 to T-T21-6 Tables Grass Cutting Work Done</t>
  </si>
  <si>
    <t>G5-inv  6-T06 to T-T15-10 Tables Grass Cutting Work Done</t>
  </si>
  <si>
    <t>G5-inv  6-T01 to T-T05 &amp; G4 T01 TO T03-08 Tables Grass Cutting Work Done</t>
  </si>
  <si>
    <t xml:space="preserve"> G4-Inv 5- T04 TO T10-07 Tables Grass Cutting Work Done</t>
  </si>
  <si>
    <t xml:space="preserve"> G4-Inv 5- T11 TO T19-09 Tables Grass Cutting Work Done</t>
  </si>
  <si>
    <t xml:space="preserve"> G4-Inv 5- T20 TO T28-09 Tables Grass Cutting Work Done</t>
  </si>
  <si>
    <t xml:space="preserve"> G4-Inv 1- T29 TO T37-09 Tables Grass Cutting Work Done</t>
  </si>
  <si>
    <t xml:space="preserve"> G4-Inv 1- T38 TO T46-09 Tables Grass Cutting Work Done</t>
  </si>
  <si>
    <t xml:space="preserve"> G4-Inv 1- T47 TO T55-09 Tables Grass Cutting Work Done</t>
  </si>
  <si>
    <t xml:space="preserve"> G4-Inv 1 &amp; 2 - T56 TO T63-08 Tables Grass Cutting Work Done</t>
  </si>
  <si>
    <t xml:space="preserve"> G4-Inv  2 - T64 TO T72-09 Tables Grass Cutting Work Done</t>
  </si>
  <si>
    <t xml:space="preserve"> G4-Inv  3 - T73 TO T77-05 Tables Grass Cutting Work Done</t>
  </si>
  <si>
    <t xml:space="preserve"> G4-Inv  3 - T78 TO T85-09 Tables Grass Cutting Work Done</t>
  </si>
  <si>
    <t>Switch Yard Grass Cutting Work Completed</t>
  </si>
  <si>
    <t>Non PV Area &amp; ICR2 Surrounding Area Grass Cutting Work Completed</t>
  </si>
  <si>
    <t>Non PV Area  Grass Cutting Work Completed</t>
  </si>
  <si>
    <t>G3-Inv 5-Ttw01 to T03-09 Tables Grass Cutting Work Completed</t>
  </si>
  <si>
    <t>G3-Inv 1-T04 to T12-09 Tables Grass Cutting Work Completed</t>
  </si>
  <si>
    <t>G3-Inv 1-T13 to T19-07 Tables Grass Cutting Work Completed</t>
  </si>
  <si>
    <t>G3-Inv 1-T20 to T28-09 Tables Grass Cutting Work Completed</t>
  </si>
  <si>
    <t>G3-Inv 1-T29 to T37-09 Tables Grass Cutting Work Completed</t>
  </si>
  <si>
    <t>G3-Inv 1-T38 to T44-07 Tables Grass Cutting Work Completed</t>
  </si>
  <si>
    <t>G3-Inv 2-T45 to T51-07 Tables Grass Cutting Work Completed</t>
  </si>
  <si>
    <t>G3-Inv 2 &amp; 3-T52 to T58-07 Tables Grass Cutting Work Completed</t>
  </si>
  <si>
    <t>G3-Inv 3-T59 to T68-10 Tables Grass Cutting Work Completed</t>
  </si>
  <si>
    <t>G5-Inv 4&amp;3-TW1 to TW9-09 Tables Grass Cutting Work Completed</t>
  </si>
  <si>
    <t>G5-Inv 2&amp;3-TW10 to TW15-06 Tables Grass Cutting Work Completed</t>
  </si>
  <si>
    <t>G6-Inv 3-T81 to T88-08 Tables Grass Cutting Work Completed</t>
  </si>
  <si>
    <t>G6-Inv 2-1W 16 to TTW12-08 Tables Grass Cutting Work Completed</t>
  </si>
  <si>
    <t>G6-Inv 3&amp;4-TW 01 to TW10-10 Tables Grass Cutting Work Completed</t>
  </si>
  <si>
    <t>G6-Inv 6-T 01 to T 10-10 Tables Grass Cutting Work Completed</t>
  </si>
  <si>
    <t>cycle 3 completed</t>
  </si>
  <si>
    <t>G3 Fence side area Manual Grass cutting work done</t>
  </si>
  <si>
    <t>Additional Parcel Fench side Manual Grass Cutting Work Done</t>
  </si>
  <si>
    <t>IDT2  Switch Yard Vegitation work done</t>
  </si>
  <si>
    <t>Main Switch yard vegitation Work Done</t>
  </si>
  <si>
    <t>G5-Inv 6-T1 to T10-10 Tables Grass Cutting Work Completed</t>
  </si>
  <si>
    <t>G5-Inv 6-T11 to T17-07 Tables Grass Cutting Work Completed</t>
  </si>
  <si>
    <t>G5-Inv 6-T18 to T25-08 Tables Grass Cutting Work Completed</t>
  </si>
  <si>
    <t>G5-Inv 6-T26 to T29-04 Tables Grass Cutting Work Completed</t>
  </si>
  <si>
    <t>G4-Inv 3-T88 to T89-02 Tables Grass Cutting Work Completed</t>
  </si>
  <si>
    <t>G4-Inv 3-T90 to T99-10 Tables Grass Cutting Work Completed</t>
  </si>
  <si>
    <t>G5-Inv 6-T29 to T35-07 Tables Grass Cutting Work Completed</t>
  </si>
  <si>
    <t>G5-Inv 6-T36 to T42-07 Tables Grass Cutting Work Completed</t>
  </si>
  <si>
    <t>G5-Inv 2-T43 to T52-10 Tables Grass Cutting Work Completed</t>
  </si>
  <si>
    <t>G5-Inv 2-T53 to T60-08 Tables Grass Cutting Work Completed</t>
  </si>
  <si>
    <t>G5-Inv 2-T61 to T68-08 Tables Grass Cutting Work Completed</t>
  </si>
  <si>
    <t>G5-Inv 2-T69 to T76-08 Tables Grass Cutting Work Completed</t>
  </si>
  <si>
    <t>G5-Inv 3-T77 to T79-03 Tables &amp; Spare Area Grass Cutting Work Completed</t>
  </si>
  <si>
    <t>spare Area Surrounding &amp; ICR1 Surrounding Grass Cutting Work Completed</t>
  </si>
  <si>
    <t>G5-Inv 3 &amp; 4-T81 to T91-12 Tables  Grass Cutting Work Completed</t>
  </si>
  <si>
    <t>G5-Inv 3 -T100 to T102-02 Tables  Grass Cutting Work Completed</t>
  </si>
  <si>
    <t>G5-Inv 3 -T102 to T109-08 Tables  Grass Cutting Work Completed</t>
  </si>
  <si>
    <t>G5-Inv 3 -T110 to T114-06 Tables  Grass Cutting Work Completed</t>
  </si>
  <si>
    <t>G5-Inv 4 -T115 to T122-08 Tables  Grass Cutting Work Completed</t>
  </si>
  <si>
    <t>G5-Inv 4 -T123 to T131-09 Tables  Grass Cutting Work Completed</t>
  </si>
  <si>
    <t>G5-Inv 4 -T132 to T141-10 Tables  Grass Cutting Work Completed</t>
  </si>
  <si>
    <t>G1-Inv 6&amp;5 -T39 to T52-14 Tables  Grass Cutting Work Completed</t>
  </si>
  <si>
    <t>G1-Inv 5 -T26 to T38-13 Tables  Grass Cutting Work Completed</t>
  </si>
  <si>
    <t>G4-Inv 5 -T01 to T06-06 Tables  Grass Cutting Work Completed</t>
  </si>
  <si>
    <t>G4-Inv 5 -T07 to T13-08 Tables  Grass Cutting Work Completed</t>
  </si>
  <si>
    <t>G4-Inv 5 -T14 to T18-05 Tables  Grass Cutting Work Completed</t>
  </si>
  <si>
    <t>G4-Inv 5 -T19 to T26-08 Tables  Grass Cutting Work Completed</t>
  </si>
  <si>
    <t>G4-Inv 1 -T27 to T32-06 Tables  Grass Cutting Work Completed</t>
  </si>
  <si>
    <t>G4-Inv 1 -T33 to T39-07 Tables  Grass Cutting Work Completed</t>
  </si>
  <si>
    <t>G4-Inv 1 -T40 to T46-07 Tables  Grass Cutting Work Completed</t>
  </si>
  <si>
    <t>G4-Inv 1 -T47 to T52-06 Tables  Grass Cutting Work Completed</t>
  </si>
  <si>
    <t>G4-Inv 1 -T53 to T60-08 Tables  Grass Cutting Work Completed</t>
  </si>
  <si>
    <t>G4-Inv 1 &amp; Inv 2 -T61 to T68-08 Tables  Grass Cutting Work Completed</t>
  </si>
  <si>
    <t>G4-Inv 2 &amp; Inv 3 -T69 to T76-08 Tables  Grass Cutting Work Completed</t>
  </si>
  <si>
    <t>G4-Inv 3 -T77 to T85-09 Tables  Grass Cutting Work Completed</t>
  </si>
  <si>
    <t>G4-Inv 3 -T86 to T89 &amp; T101 to 104-08 Tables  Grass Cutting Work Completed</t>
  </si>
  <si>
    <t>G4-Inv 4 -T105 to T112 -08 Tables  Grass Cutting Work Completed</t>
  </si>
  <si>
    <t>G4-Inv 4 -T113 to T119 -08 Tables  Grass Cutting Work Completed</t>
  </si>
  <si>
    <t>G4-Inv 4 -T120 to T129 -09 Tables  Grass Cutting Work Completed</t>
  </si>
  <si>
    <t>G4-Inv 4 -T130 to T134 -04 Tables  Grass Cutting Work Completed</t>
  </si>
  <si>
    <t>G4-Inv 4 -T135 to T140 -06 Tables  Grass Cutting Work Completed</t>
  </si>
  <si>
    <t>G1-Inv 5 -T14 to T125 -12 Tables  Grass Cutting Work Completed</t>
  </si>
  <si>
    <t>G1-Inv 5 -T06 to T113 -08 Tables  Grass Cutting Work Completed</t>
  </si>
  <si>
    <t>G1-Inv 5 -T01 to T05 &amp; G2 -T01 TO T05-10 Tables  Grass Cutting Work Completed</t>
  </si>
  <si>
    <t>G2-T06 TO T16 -12 Tables Grass Cutting Work Completed</t>
  </si>
  <si>
    <t>G2-T17 TO T20 -04 Tables Grass Cutting Work Completed</t>
  </si>
  <si>
    <t>G2-T21 TO T29 -09 Tables Grass Cutting Work Completed</t>
  </si>
  <si>
    <t>G2-T30 TO T40 -11 Tables Grass Cutting Work Completed</t>
  </si>
  <si>
    <t>G4-Inv 4 -T141 to T143 &amp; G5-inv4-T -08 Tables  Grass Cutting Work Completed</t>
  </si>
  <si>
    <t xml:space="preserve"> G5-Inv 4-T147 TO T154 -08 Tables  Grass Cutting Work Completed</t>
  </si>
  <si>
    <t xml:space="preserve"> G5-Inv 3-T92 TO T99 -08 Tables  Grass Cutting Work Completed</t>
  </si>
  <si>
    <t xml:space="preserve"> G6-Inv 6-T01 TO T09 -09 Tables  Grass Cutting Work Completed</t>
  </si>
  <si>
    <t xml:space="preserve"> G6-Inv 6-T10 TO T14 -05 Tables  Grass Cutting Work Completed</t>
  </si>
  <si>
    <t xml:space="preserve"> G6-Inv 6-T15 TO T21 -06 Tables  Grass Cutting Work Completed</t>
  </si>
  <si>
    <t xml:space="preserve"> G6-Inv 6-T22 TO T27 -06 Tables  Grass Cutting Work Completed</t>
  </si>
  <si>
    <t xml:space="preserve"> G6-Inv 6-T28 TO T43 -16 Tables  Grass Cutting Work Completed</t>
  </si>
  <si>
    <t xml:space="preserve"> G6-Inv 2-T44 TO T55 -12 Tables  Grass Cutting Work Completed</t>
  </si>
  <si>
    <t xml:space="preserve"> G6-Inv 2-T56 TO T71 -16 Tables  Grass Cutting Work Completed</t>
  </si>
  <si>
    <t xml:space="preserve"> G6-Inv 2 &amp; 3 -T72 TO T88 -16 Tables  Grass Cutting Work Completed</t>
  </si>
  <si>
    <t>G3- Inv 5 &amp; 1-T3A-T1 TO T5 &amp; TW1 TO- T6-12 Tables Grass Cutting Work Completed</t>
  </si>
  <si>
    <t>G3- Inv1- T07 TO- T14-8 Tables Grass Cutting Work Completed</t>
  </si>
  <si>
    <t>G3- Inv1- T15 TO- T32-18 Tables Grass Cutting Work Completed</t>
  </si>
  <si>
    <t>G3- Inv1- T33 TO- T44-18 Tables Grass Cutting Work Completed</t>
  </si>
  <si>
    <t>G3- Inv2- T45 TO- T54-10 Tables Grass Cutting Work Completed</t>
  </si>
  <si>
    <t>G3- Inv3- T55 TO- T63-9 Tables Grass Cutting Work Completed</t>
  </si>
  <si>
    <t>G3- Inv3- T64 TO- T68 &amp; TW13 TO 17 -9 Tables Grass Cutting Work Completed</t>
  </si>
  <si>
    <t>G5-  TW09 TO 12 -4 Tables Grass Cutting Work Completed</t>
  </si>
  <si>
    <t>Not done due to Rain</t>
  </si>
  <si>
    <t>G5-  TW01 TO 10 -10 Tables Grass Cutting Work Completed</t>
  </si>
  <si>
    <t>G6-TW06 TO TW16-12 Tables Grass Cutting Work Completed</t>
  </si>
  <si>
    <t>G6-TW01 TO TW05 &amp; G5 T101 to T108-13 Tables Grass Cutting Work Completed</t>
  </si>
  <si>
    <t xml:space="preserve"> G5- T109 &amp; T110A to T113-13 Tables Grass Cutting Work Completed</t>
  </si>
  <si>
    <t xml:space="preserve"> G5- TT14 T120-07 Tables Grass Cutting Work Completed</t>
  </si>
  <si>
    <t xml:space="preserve"> G5- TT121 T129-09 Tables Grass Cutting Work Completed</t>
  </si>
  <si>
    <t xml:space="preserve"> G5- TT130 T142-13 Tables Grass Cutting Work Completed</t>
  </si>
  <si>
    <t>Not done due to helpers taken weekoff</t>
  </si>
  <si>
    <t>G5-T01 TO t05-05 tables Grass Cutting Work Completed</t>
  </si>
  <si>
    <t>G5-T06 T15 -10 tables Grass Cutting Work Completed</t>
  </si>
  <si>
    <t>G5-T16 T25 -10 tables Grass Cutting Work Completed</t>
  </si>
  <si>
    <t>G5-T26 T33 -08 tables Grass Cutting Work Completed</t>
  </si>
  <si>
    <t>Non PV area Manual Grass Cutting work done</t>
  </si>
  <si>
    <t>G5-T34 to T43 -10 tables Grass Cutting Work Completed</t>
  </si>
  <si>
    <t>G5-T44 to T52 -09 tables &amp; spare Area Grass Cutting Work Completed</t>
  </si>
  <si>
    <t>G5-T53 to T72 -20 tables &amp; spare Area Grass Cutting Work Completed</t>
  </si>
  <si>
    <t>G5-T73 to T77 -5 tables Grass Cutting work completed</t>
  </si>
  <si>
    <t>G5-T78 to T91 &amp; G4-T01 to T05 -19 tables Grass Cutting work completed</t>
  </si>
  <si>
    <t>G4-T06 to T10 -05 tables Grass Cutting work completed</t>
  </si>
  <si>
    <t>G4-T11 to T18 -08 tables Grass Cutting work completed</t>
  </si>
  <si>
    <t>G4-T19 to T27 -09 tables Grass Cutting work completed</t>
  </si>
  <si>
    <t>G4-T28 to T36 -09 tables Grass Cutting work completed</t>
  </si>
  <si>
    <t>G4-T37 to T50 -15 tables Grass Cutting work completed</t>
  </si>
  <si>
    <t>G4-T51 to T59 -09 tables Grass Cutting work completed</t>
  </si>
  <si>
    <t>G4-T60 to T71 -12 tables Grass Cutting work completed</t>
  </si>
  <si>
    <t>G4-T72 to T80 -09 tables Grass Cutting work completed</t>
  </si>
  <si>
    <t>G4-T81 to T87 -07 tables Grass Cutting work completed</t>
  </si>
  <si>
    <t>G4-T88 to T105 -18 tables Grass Cutting work completed</t>
  </si>
  <si>
    <t>G4-T106 to T125 -20 tables Grass Cutting work completed</t>
  </si>
  <si>
    <t>G4-T126 to T131 -06 tables Grass Cutting work completed</t>
  </si>
  <si>
    <t>G1- T41 to T52-12 Tables Grass Cutting Work completed</t>
  </si>
  <si>
    <t>G1- T36 to T40-05 Tables Grass Cutting Work completed</t>
  </si>
  <si>
    <t xml:space="preserve">G1-T26 to T35-09 Tables Grass Cutting Work Completed </t>
  </si>
  <si>
    <t xml:space="preserve">G1-T12 to T25-14 Tables Grass Cutting Work Completed </t>
  </si>
  <si>
    <t xml:space="preserve">G1-T05 to T11-07 Tables Grass Cutting Work Completed </t>
  </si>
  <si>
    <t xml:space="preserve">G1-T01 to T04-04 Tables Grass Cutting Work Completed </t>
  </si>
  <si>
    <t xml:space="preserve">G2-T35 to T41-07 Tables Grass Cutting Work Completed </t>
  </si>
  <si>
    <t xml:space="preserve">G2-T28 to T34-07 Tables Grass Cutting Work Completed </t>
  </si>
  <si>
    <t xml:space="preserve">G2-T18 to T27-11 Tables Grass Cutting Work Completed </t>
  </si>
  <si>
    <t xml:space="preserve">G2-T01 to T17-17 Tables Grass Cutting Work Completed </t>
  </si>
  <si>
    <t>Spare Area Grass Cutting Completed</t>
  </si>
  <si>
    <t>G2 Side Non PV Area Grass Cutting Work done</t>
  </si>
  <si>
    <t>G5 Fench Side Grass Cutting Work Done</t>
  </si>
  <si>
    <t>G3 Fence side area  Grass cutting work done</t>
  </si>
  <si>
    <t>G3 Fench Side Grass cutting Work Done</t>
  </si>
  <si>
    <t>G5 T1 TO T10-10 Tab;es Manual Grass Cutting Work Done</t>
  </si>
  <si>
    <t>Item Consumed</t>
  </si>
  <si>
    <t>Qty Consumed</t>
  </si>
  <si>
    <t>Place of Consumption</t>
  </si>
  <si>
    <t>Ownership of Spare/Consumable</t>
  </si>
  <si>
    <t>MC4 CONNECTORS</t>
  </si>
  <si>
    <t xml:space="preserve"> +VE  YCONNECTOR </t>
  </si>
  <si>
    <t>Y CONNECTORS</t>
  </si>
  <si>
    <t>No used</t>
  </si>
  <si>
    <t>Mc4 connector Male</t>
  </si>
  <si>
    <t>Negative Y connector</t>
  </si>
  <si>
    <t>Positive Y connector</t>
  </si>
  <si>
    <t>Mc4 connector Male &amp; Female</t>
  </si>
  <si>
    <t>IC1_Inv4_SCB3_String 7 &amp; 14</t>
  </si>
  <si>
    <t xml:space="preserve">Pcb board replaced </t>
  </si>
  <si>
    <t>Add 002 tilt sensor installed</t>
  </si>
  <si>
    <t>6 Metre</t>
  </si>
  <si>
    <t>Each 1</t>
  </si>
  <si>
    <t>Positive Y-Connector</t>
  </si>
  <si>
    <t>Tilt sensor add-03 installed 1 No</t>
  </si>
  <si>
    <t>MC4 Connector(Male &amp; Female)</t>
  </si>
  <si>
    <t>Positive &amp; Negative Y-Connector</t>
  </si>
  <si>
    <t>Y Connector(+ve &amp; -ve)</t>
  </si>
  <si>
    <t>SCB 30A Fuse</t>
  </si>
  <si>
    <t>Actuator motor 2 no.s Carbon brushes  are replaced</t>
  </si>
  <si>
    <t>1 no Circlip replaced</t>
  </si>
  <si>
    <t>1 No Circlip Replaced</t>
  </si>
  <si>
    <t>Main Moving Contact</t>
  </si>
  <si>
    <t>MCR Power Trafo OLTC</t>
  </si>
  <si>
    <t>Resistor Moving Contact Assembly</t>
  </si>
  <si>
    <t>Fixed Contact Assembly</t>
  </si>
  <si>
    <t>Copper Braided Wire</t>
  </si>
  <si>
    <t>Top Cover Gasket</t>
  </si>
  <si>
    <t>Transformer Mineral Oil</t>
  </si>
  <si>
    <t>Tracker Relay &amp; Relay Base</t>
  </si>
  <si>
    <t>MICOM Relay (Line Differential Protection Relay) - GE(Alstom) make</t>
  </si>
  <si>
    <t>Line CRP Solar Panel, 66/11 kV KPTCL Substation Chowdanakuppe</t>
  </si>
  <si>
    <t>PCB_100 Type</t>
  </si>
  <si>
    <t xml:space="preserve">  1 No Limit Switch was replaced</t>
  </si>
  <si>
    <t>Memory unit</t>
  </si>
  <si>
    <t>1 N0. 2000A Fuse Replaced</t>
  </si>
  <si>
    <t>1 No Limit Switch was replaced</t>
  </si>
  <si>
    <t>PCB_200 Type</t>
  </si>
  <si>
    <t>Actuator motor 2 no.s Carbon brushes replaced</t>
  </si>
  <si>
    <t xml:space="preserve"> Actuator Motor 1 no Circlip replaced</t>
  </si>
  <si>
    <t>Actuator 2 No.s Bearings  replaced</t>
  </si>
  <si>
    <t xml:space="preserve"> 1 No Limit Switch replaced</t>
  </si>
  <si>
    <t>Actuator motor 1 no.s Carbon brushes replaced</t>
  </si>
  <si>
    <t>IC2_Inv2_SCB1_String 5</t>
  </si>
  <si>
    <t>Actuator motor Bearing</t>
  </si>
  <si>
    <t xml:space="preserve">IC1_Inv4_SCB10_String 5 </t>
  </si>
  <si>
    <t>Iron Nut  Replaced</t>
  </si>
  <si>
    <t>Vthread Rod Replaced</t>
  </si>
  <si>
    <t xml:space="preserve">PCB_100 Type </t>
  </si>
  <si>
    <t xml:space="preserve">PCB_200 Type </t>
  </si>
  <si>
    <t>IC2_Inv3</t>
  </si>
  <si>
    <t xml:space="preserve">EMC Filter </t>
  </si>
  <si>
    <t>2000A Replaced</t>
  </si>
  <si>
    <t>2000A Fuse</t>
  </si>
  <si>
    <t>CL18 Connector</t>
  </si>
  <si>
    <t>Equipment</t>
  </si>
  <si>
    <t>Affected DC Capacity</t>
  </si>
  <si>
    <t>Fault Category Plant BD sheet</t>
  </si>
  <si>
    <t>Fault Category Tracker BD sheet</t>
  </si>
  <si>
    <t>Tracker Equipment</t>
  </si>
  <si>
    <t>Weightage of BD</t>
  </si>
  <si>
    <t>Module</t>
  </si>
  <si>
    <t xml:space="preserve">String Fuse </t>
  </si>
  <si>
    <t>MSAT_Type4</t>
  </si>
  <si>
    <t>SCB Cable</t>
  </si>
  <si>
    <t>MSAT_Type5</t>
  </si>
  <si>
    <t>IC1_Inv1_CB1</t>
  </si>
  <si>
    <t>RTC</t>
  </si>
  <si>
    <t>IC1_Inv1_CB2</t>
  </si>
  <si>
    <t>InverterAC Cable</t>
  </si>
  <si>
    <t>Gateway</t>
  </si>
  <si>
    <t>IC1_Inv1_CB3</t>
  </si>
  <si>
    <t>IDT</t>
  </si>
  <si>
    <t>MMS</t>
  </si>
  <si>
    <t>IC1_Inv1_CB4</t>
  </si>
  <si>
    <t>IDT MV Cable</t>
  </si>
  <si>
    <t>IC1_Inv1_CB5</t>
  </si>
  <si>
    <t>IC MV Panel</t>
  </si>
  <si>
    <t>IC1_Inv1_CB6</t>
  </si>
  <si>
    <t>Incomer MV Cable</t>
  </si>
  <si>
    <t>Baatery_Type4</t>
  </si>
  <si>
    <t>IC1_Inv1_CB7</t>
  </si>
  <si>
    <t>Incomer MV Panel</t>
  </si>
  <si>
    <t>IC1_Inv1_CB8</t>
  </si>
  <si>
    <t>Metering System Plant</t>
  </si>
  <si>
    <t>IC1_Inv1_CB9</t>
  </si>
  <si>
    <t>IC1_Inv1_CB10</t>
  </si>
  <si>
    <t>Metering System Grid</t>
  </si>
  <si>
    <t>IC1_Inv2_CB11</t>
  </si>
  <si>
    <t>WMS</t>
  </si>
  <si>
    <t>CCU_Type3</t>
  </si>
  <si>
    <t>IC1_Inv2_CB1</t>
  </si>
  <si>
    <t>CCU_Type4</t>
  </si>
  <si>
    <t>IC1_Inv2_CB2</t>
  </si>
  <si>
    <t>CCU_Type5</t>
  </si>
  <si>
    <t>IC1_Inv2_CB3</t>
  </si>
  <si>
    <t>IC_UPS</t>
  </si>
  <si>
    <t>CCU_Type6</t>
  </si>
  <si>
    <t>IC1_Inv2_CB4</t>
  </si>
  <si>
    <t>IC_Auxiliary Tranformer</t>
  </si>
  <si>
    <t>IC1_Inv2_CB5</t>
  </si>
  <si>
    <t>IC_Auxiliary DB</t>
  </si>
  <si>
    <t>IC1_Inv2_CB6</t>
  </si>
  <si>
    <t>IC_SCADA Panel</t>
  </si>
  <si>
    <t>IC1_Inv2_CB7</t>
  </si>
  <si>
    <t>IC1_Inv2_CB8</t>
  </si>
  <si>
    <t>Repeater</t>
  </si>
  <si>
    <t>IC1_Inv2_CB9</t>
  </si>
  <si>
    <t>Switch</t>
  </si>
  <si>
    <t>IC1_Inv2_CB10</t>
  </si>
  <si>
    <t>IC1_Inv3_CB1</t>
  </si>
  <si>
    <t>IC1_Inv3_CB2</t>
  </si>
  <si>
    <t>IC1_Inv3_CB3</t>
  </si>
  <si>
    <t>IC1_Inv3_CB4</t>
  </si>
  <si>
    <t>IC1_Inv3_CB5</t>
  </si>
  <si>
    <t>IC1_Inv3_CB6</t>
  </si>
  <si>
    <t>IC1_Inv3_CB7</t>
  </si>
  <si>
    <t>IC1_Inv3_CB8</t>
  </si>
  <si>
    <t>IC1_Inv3_CB9</t>
  </si>
  <si>
    <t>IC1_Inv3_CB10</t>
  </si>
  <si>
    <t>IC1_Inv3_CB11</t>
  </si>
  <si>
    <t>IC1_Inv4_CB5</t>
  </si>
  <si>
    <t>IC1_Inv4_CB6</t>
  </si>
  <si>
    <t>IC1_Inv4_CB8</t>
  </si>
  <si>
    <t>IC1_Inv4_CB9</t>
  </si>
  <si>
    <t>IC1_Inv4_CB10</t>
  </si>
  <si>
    <t>IC1_Inv4_CB11</t>
  </si>
  <si>
    <t>IC2_Inv1_CB1</t>
  </si>
  <si>
    <t>IC2_Inv1_CB2</t>
  </si>
  <si>
    <t>IC2_Inv1_CB3</t>
  </si>
  <si>
    <t>IC2_Inv1_CB4</t>
  </si>
  <si>
    <t>IC2_Inv1_CB5</t>
  </si>
  <si>
    <t>IC2_Inv1_CB6</t>
  </si>
  <si>
    <t>IC2_Inv1_CB7</t>
  </si>
  <si>
    <t>IC2_Inv1_CB8</t>
  </si>
  <si>
    <t>IC2_Inv1_CB9</t>
  </si>
  <si>
    <t>IC2_Inv1_CB10</t>
  </si>
  <si>
    <t>IC2_Inv1_CB11</t>
  </si>
  <si>
    <t>IC2_Inv2_CB1</t>
  </si>
  <si>
    <t>IC2_Inv2_CB2</t>
  </si>
  <si>
    <t>IC2_Inv2_CB3</t>
  </si>
  <si>
    <t>IC2_Inv2_CB4</t>
  </si>
  <si>
    <t>IC2_Inv2_CB5</t>
  </si>
  <si>
    <t>IC2_Inv2_CB6</t>
  </si>
  <si>
    <t>IC2_Inv2_CB7</t>
  </si>
  <si>
    <t>IC2_Inv2_CB8</t>
  </si>
  <si>
    <t>IC2_Inv2_CB9</t>
  </si>
  <si>
    <t>IC2_Inv2_CB10</t>
  </si>
  <si>
    <t>IC2_Inv2_CB11</t>
  </si>
  <si>
    <t>IC1_IDT</t>
  </si>
  <si>
    <t>IC2_IDT</t>
  </si>
  <si>
    <t>ICOG1_IC1</t>
  </si>
  <si>
    <t>Incomer1</t>
  </si>
  <si>
    <t>Incomer2</t>
  </si>
  <si>
    <t>Outgoing1</t>
  </si>
  <si>
    <t>MV Cable_Incomer1</t>
  </si>
  <si>
    <t>MV Cable INcomer2</t>
  </si>
  <si>
    <t>MV Cable_IC1_IDT</t>
  </si>
  <si>
    <t>MV Cable_IC2_IDT</t>
  </si>
  <si>
    <t>IC1_UPS</t>
  </si>
  <si>
    <t>IC2_UPS</t>
  </si>
  <si>
    <t>IC1_Aux Tranfo.</t>
  </si>
  <si>
    <t>IC2_Aux Tranfo.</t>
  </si>
  <si>
    <t>IC1_AUX. DB</t>
  </si>
  <si>
    <t>IC2_AUX. DB</t>
  </si>
  <si>
    <t>IC1_SCADA Panel</t>
  </si>
  <si>
    <t>IC2_SCADA Panel</t>
  </si>
  <si>
    <t>MCR SCADA Panel</t>
  </si>
  <si>
    <t>MCR_Aux Transfo.</t>
  </si>
  <si>
    <t>MCR_Battery Charger</t>
  </si>
  <si>
    <t>String_Type1_310</t>
  </si>
  <si>
    <t>String_Type2_315</t>
  </si>
  <si>
    <t>String_Type5_330</t>
  </si>
  <si>
    <t>String_Type6_310/2</t>
  </si>
  <si>
    <t>String_Type7_315/2</t>
  </si>
  <si>
    <t>String_Type8_320/2</t>
  </si>
  <si>
    <t>String_Type9_325/2</t>
  </si>
  <si>
    <t>String_Type10_330/2</t>
  </si>
  <si>
    <t>Tw5</t>
  </si>
  <si>
    <t>G5 T21 TO T42-10 Tab;es Manual Grass Cutting Work Done</t>
  </si>
  <si>
    <t>Not done due to labour taken weeklyoff</t>
  </si>
  <si>
    <t>G6 T01 TO T20-20 Tables Manual Grass Cutting Work Done</t>
  </si>
  <si>
    <t>G5 T43 TO T60-17 Tab;es Manual Grass Cutting Work Done</t>
  </si>
  <si>
    <t>G6 T21 TO T40-20 Tables Manual Grass Cutting Work Done</t>
  </si>
  <si>
    <t>G6 T41 TO T60-20 Tables Manual Grass Cutting Work Done</t>
  </si>
  <si>
    <t>G6 T61 TO T80-20 Tables Manual Grass Cutting Work Done</t>
  </si>
  <si>
    <t>G6 T81 TO T88-08 Tables Manual Grass Cutting Work Done</t>
  </si>
  <si>
    <t>Not Done due to Rain</t>
  </si>
  <si>
    <t>AC Contactor Replaced</t>
  </si>
  <si>
    <t xml:space="preserve">AC Contactor </t>
  </si>
  <si>
    <t>AC Contactor Busbar</t>
  </si>
  <si>
    <t>G5-T01 TO T25 -Manual Grass cutting work completed</t>
  </si>
  <si>
    <t>G5-T26 TO T50 -Manual Grass cutting work completed</t>
  </si>
  <si>
    <t>Battery Type_1</t>
  </si>
  <si>
    <t>T97 TO T101</t>
  </si>
  <si>
    <t>Battery Fail</t>
  </si>
  <si>
    <t>T59</t>
  </si>
  <si>
    <t>T122 TO T126</t>
  </si>
  <si>
    <t>T126 TO T130</t>
  </si>
  <si>
    <t>G5-T51 TO T70 -Manual Grass cutting work completed</t>
  </si>
  <si>
    <t>G5-T71 TO T89 -Manual Grass cutting work completed</t>
  </si>
  <si>
    <t>G5-T90 TO T120 -Manual Grass cutting work completed</t>
  </si>
  <si>
    <t>T56 TO T60</t>
  </si>
  <si>
    <t>G5-T121 TO T140 -Manual Grass cutting work completed</t>
  </si>
  <si>
    <t>T5</t>
  </si>
  <si>
    <t>G4 T01 TO T04 -04 Tables Grass Cutting Work Completed</t>
  </si>
  <si>
    <t>T51 TO T55</t>
  </si>
  <si>
    <t>G4 T05 TO T12 -08 Tables Grass Cutting Work Completed</t>
  </si>
  <si>
    <t>G5-T141 TO T155 -Manual Grass cutting work completed</t>
  </si>
  <si>
    <t>G4-T101 TO T135 -Manual Grass cutting work Completed</t>
  </si>
  <si>
    <t>G4 T13 TO T20 -08 Tables Grass Cutting Work Completed</t>
  </si>
  <si>
    <t>G4 T21 TO T27 -07 Tables Grass Cutting Work Completed</t>
  </si>
  <si>
    <t>G4 T28 TO T34 -07 Tables Grass Cutting Work Completed</t>
  </si>
  <si>
    <t>T2</t>
  </si>
  <si>
    <t>G4 T35 TO T49 -15 Tables Grass Cutting Work Completed</t>
  </si>
  <si>
    <t>G4 T50 TO T65 -16 Tables Grass Cutting Work Completed</t>
  </si>
  <si>
    <t>T31 TO T35</t>
  </si>
  <si>
    <t>T46 TO T49</t>
  </si>
  <si>
    <t>G4 T66 TO T73 -08 Tables Grass Cutting Work Completed</t>
  </si>
  <si>
    <t>G4 T74 TO T87 -14 Tables Grass Cutting Work Completed</t>
  </si>
  <si>
    <t>G4 T88 TO T105 -18 Tables Grass Cutting Work Completed</t>
  </si>
  <si>
    <t>G4-T106 to T114 -09 tables Grass Cutting work completed</t>
  </si>
  <si>
    <t xml:space="preserve">Grid failure due to 220 kV main supply failure for Quaterly mainteance </t>
  </si>
  <si>
    <t>G4-T115 to T125 -11 tables Grass Cutting work completed</t>
  </si>
  <si>
    <t>T51</t>
  </si>
  <si>
    <t>G4-T126 to T140 -15 tables Grass Cutting work completed</t>
  </si>
  <si>
    <t>G4-T141 to T143 &amp; G5-T146 TO T158 -16 tables Grass Cutting work completed</t>
  </si>
  <si>
    <t>G5-T131 TO T145 -15 tables Grass Cutting work completed</t>
  </si>
  <si>
    <t>G5-T118 TO T130 -13 tables Grass Cutting work completed</t>
  </si>
  <si>
    <t>T146 TO T150</t>
  </si>
  <si>
    <t>G5-T110 TO T117 -08 tables Grass Cutting work completed</t>
  </si>
  <si>
    <t>T47</t>
  </si>
  <si>
    <t>G5-T105 TO T110A -06 tables Grass Cutting work completed</t>
  </si>
  <si>
    <t>G3 TW1 TO TW5-5 Tables &amp; T1 TO T8-13 Tables Grass Cutting work Completed</t>
  </si>
  <si>
    <t>G3 - T9 TO T13-05 Tables Grass Cutting work Completed</t>
  </si>
  <si>
    <t>G3 - T14 TO T 21-8  Tables Grass Cutting work Completed</t>
  </si>
  <si>
    <t>Shut down taken from22okV KPTCL Substatio Achepalya for Tower repair work</t>
  </si>
  <si>
    <t>G3 - T22 TO T 31-10  Tables Grass Cutting work Completed</t>
  </si>
  <si>
    <t>G3 - T32 TO T 37-06  Tables Grass Cutting work Completed</t>
  </si>
  <si>
    <t>T15</t>
  </si>
  <si>
    <t>G3 - T38 TO T 44-08  Tables Grass Cutting work Completed</t>
  </si>
  <si>
    <t>G3 - T45 TO T49 -05  Tables Grass Cutting work Completed</t>
  </si>
  <si>
    <t>Battery charger</t>
  </si>
  <si>
    <t>Tripped due to Over Voltage</t>
  </si>
  <si>
    <t>G3 - T50 TO T56-06  Tables Grass Cutting work Completed</t>
  </si>
  <si>
    <t>G3 - T57 TO T64-08  Tables Grass Cutting work Completed</t>
  </si>
  <si>
    <t>Grid failure from 66kv Chowdankuppe station for relay replacement work</t>
  </si>
  <si>
    <t>T4</t>
  </si>
  <si>
    <t>G3 - T65 TO T68 &amp;  63 G5 82 to 91 -16  Tables Grass Cutting work Completed</t>
  </si>
  <si>
    <t>cycle 17 completed</t>
  </si>
  <si>
    <t>G5 - T69 TO T81 -13  Tables Grass Cutting work Completed</t>
  </si>
  <si>
    <t>G5 - T62 TO T68 -7  Tables Grass Cutting work Completed</t>
  </si>
  <si>
    <t>G5 - T48 TO T61 -14  Tables Grass Cutting work Completed</t>
  </si>
  <si>
    <t>T53</t>
  </si>
  <si>
    <t>T9</t>
  </si>
  <si>
    <t>G5 - T37 TO T39 -3  Tables Grass Cutting work Completed</t>
  </si>
  <si>
    <t>G5 - T36 TO T21 -16  Tables Grass Cutting work Completed</t>
  </si>
  <si>
    <t>T56</t>
  </si>
  <si>
    <t>G5 - T20 TO T10 -10  Tables Grass Cutting work Completed</t>
  </si>
  <si>
    <t>G5 - T11TO T4 -10  Tables Grass Cutting work Completed</t>
  </si>
  <si>
    <t>G5 - T3 TO Tw 2 - 5 Tables Grass Cutting work Completed</t>
  </si>
  <si>
    <t>G5 - Tw3 TO Tw 10 -8  Tables Grass Cutting work Completed</t>
  </si>
  <si>
    <t>G5 - Tw11 TO Tw 17 -8  Tables Grass Cutting work Completed</t>
  </si>
  <si>
    <t>G6 - Tw1 TO Tw 11 -11  Tables Grass Cutting work Completed</t>
  </si>
  <si>
    <t>G6 - T12 TO Tw 18 -06  Tables Grass Cutting work Completed</t>
  </si>
  <si>
    <t>G1 - T44 TO Tw 52 -08  Tables Grass Cutting work Completed</t>
  </si>
  <si>
    <t>T03</t>
  </si>
  <si>
    <t>G1 - T34 TO T 43 -10  Tables Grass Cutting work Completed</t>
  </si>
  <si>
    <t>G1 - T24 TO T 33 -10  Tables Grass Cutting work Completed</t>
  </si>
  <si>
    <t>G1 - T15 TO T 23 -9  Tables Grass Cutting work Completed</t>
  </si>
  <si>
    <t>G1 - T05 TO T 23 -10  Tables Grass Cutting work Completed</t>
  </si>
  <si>
    <t>T103</t>
  </si>
  <si>
    <t>G1 - T01 TO T 04 &amp; G2 TW1 TO T2 -07  Tables Grass Cutting work Completed</t>
  </si>
  <si>
    <t>T22</t>
  </si>
  <si>
    <t>1 NO Iron Nut Replaced</t>
  </si>
  <si>
    <t>2 No Limit switch Replaced</t>
  </si>
  <si>
    <t>G2 - T31 TO T 40  -10  Tables Grass Cutting work Completed</t>
  </si>
  <si>
    <t>G2 - T21 TO T 30  -10  Tables Grass Cutting work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</si>
</sst>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%"/>
    <numFmt numFmtId="165" formatCode="[$-F800]dddd\,\ mmmm\ dd\,\ yyyy"/>
    <numFmt numFmtId="166" formatCode="0.0"/>
    <numFmt numFmtId="167" formatCode="[$-409]mmm/yy;@"/>
    <numFmt numFmtId="168" formatCode="[$-409]d/mmm/yy;@"/>
    <numFmt numFmtId="169" formatCode="h:mm;@"/>
    <numFmt numFmtId="170" formatCode="0.000"/>
  </numFmts>
  <fonts count="8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Hadassah Friedlaender"/>
      <family val="1"/>
    </font>
    <font>
      <b/>
      <sz val="10"/>
      <name val="Hadassah Friedlaender"/>
      <family val="1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omic Sans MS"/>
      <family val="4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34"/>
      <scheme val="minor"/>
    </font>
    <font>
      <u/>
      <sz val="11"/>
      <color theme="1"/>
      <name val="Calibri"/>
      <family val="2"/>
      <scheme val="minor"/>
    </font>
    <font>
      <b/>
      <sz val="12"/>
      <color theme="0"/>
      <name val="Hadassah Friedlaender"/>
      <family val="1"/>
      <charset val="177"/>
    </font>
    <font>
      <b/>
      <sz val="10"/>
      <color theme="0"/>
      <name val="Hadassah Friedlaender"/>
      <family val="1"/>
      <charset val="177"/>
    </font>
    <font>
      <sz val="10"/>
      <name val="Hadassah Friedlaender"/>
      <family val="1"/>
      <charset val="177"/>
    </font>
    <font>
      <sz val="10"/>
      <color theme="1"/>
      <name val="Hadassah Friedlaender"/>
      <family val="1"/>
      <charset val="177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  <font>
      <sz val="11"/>
      <color theme="1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48728904080327"/>
        <bgColor indexed="64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2065187536243"/>
        <bgColor theme="9" tint="0.79992065187536243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49339274269848"/>
        <bgColor indexed="64"/>
      </patternFill>
    </fill>
    <fill>
      <patternFill patternType="solid">
        <fgColor theme="4" tint="0.79949339274269848"/>
        <bgColor indexed="64"/>
      </patternFill>
    </fill>
    <fill>
      <patternFill patternType="solid">
        <fgColor theme="7" tint="0.79949339274269848"/>
        <bgColor indexed="64"/>
      </patternFill>
    </fill>
    <fill>
      <patternFill patternType="solid">
        <fgColor theme="8" tint="0.7994933927426984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493392742698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48728904080327"/>
        <bgColor indexed="64"/>
      </patternFill>
    </fill>
    <fill>
      <patternFill patternType="solid">
        <fgColor theme="6" tint="0.39948728904080327"/>
        <bgColor indexed="64"/>
      </patternFill>
    </fill>
    <fill>
      <patternFill patternType="solid">
        <fgColor theme="7" tint="0.39948728904080327"/>
        <bgColor indexed="64"/>
      </patternFill>
    </fill>
    <fill>
      <patternFill patternType="solid">
        <fgColor theme="9" tint="0.39948728904080327"/>
        <bgColor indexed="64"/>
      </patternFill>
    </fill>
    <fill>
      <patternFill patternType="solid">
        <fgColor theme="4" tint="0.39948728904080327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48728904080327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double">
        <color theme="5" tint="0.59996337778862885"/>
      </right>
      <top style="medium">
        <color indexed="64"/>
      </top>
      <bottom style="double">
        <color theme="5" tint="0.59996337778862885"/>
      </bottom>
      <diagonal/>
    </border>
    <border>
      <left style="double">
        <color theme="5" tint="0.59996337778862885"/>
      </left>
      <right style="double">
        <color theme="5" tint="0.59996337778862885"/>
      </right>
      <top style="medium">
        <color indexed="64"/>
      </top>
      <bottom style="double">
        <color theme="5" tint="0.59996337778862885"/>
      </bottom>
      <diagonal/>
    </border>
    <border>
      <left style="double">
        <color theme="5" tint="0.59996337778862885"/>
      </left>
      <right style="medium">
        <color indexed="64"/>
      </right>
      <top style="medium">
        <color indexed="64"/>
      </top>
      <bottom style="double">
        <color theme="5" tint="0.59996337778862885"/>
      </bottom>
      <diagonal/>
    </border>
    <border>
      <left style="medium">
        <color indexed="64"/>
      </left>
      <right style="double">
        <color theme="5" tint="0.59996337778862885"/>
      </right>
      <top style="double">
        <color theme="5" tint="0.59996337778862885"/>
      </top>
      <bottom style="double">
        <color theme="5" tint="0.59996337778862885"/>
      </bottom>
      <diagonal/>
    </border>
    <border>
      <left style="double">
        <color theme="5" tint="0.59996337778862885"/>
      </left>
      <right style="double">
        <color theme="5" tint="0.59996337778862885"/>
      </right>
      <top style="double">
        <color theme="5" tint="0.59996337778862885"/>
      </top>
      <bottom style="double">
        <color theme="5" tint="0.59996337778862885"/>
      </bottom>
      <diagonal/>
    </border>
    <border>
      <left style="double">
        <color theme="5" tint="0.59996337778862885"/>
      </left>
      <right style="medium">
        <color indexed="64"/>
      </right>
      <top style="double">
        <color theme="5" tint="0.59996337778862885"/>
      </top>
      <bottom style="double">
        <color theme="5" tint="0.59996337778862885"/>
      </bottom>
      <diagonal/>
    </border>
    <border>
      <left style="medium">
        <color indexed="64"/>
      </left>
      <right style="double">
        <color theme="5" tint="0.59996337778862885"/>
      </right>
      <top style="double">
        <color theme="5" tint="0.59996337778862885"/>
      </top>
      <bottom style="medium">
        <color indexed="64"/>
      </bottom>
      <diagonal/>
    </border>
    <border>
      <left style="double">
        <color theme="5" tint="0.59996337778862885"/>
      </left>
      <right/>
      <top style="double">
        <color theme="5" tint="0.59996337778862885"/>
      </top>
      <bottom style="medium">
        <color indexed="64"/>
      </bottom>
      <diagonal/>
    </border>
    <border>
      <left/>
      <right/>
      <top style="double">
        <color theme="5" tint="0.59996337778862885"/>
      </top>
      <bottom style="medium">
        <color indexed="64"/>
      </bottom>
      <diagonal/>
    </border>
    <border>
      <left/>
      <right style="medium">
        <color indexed="64"/>
      </right>
      <top style="double">
        <color theme="5" tint="0.59996337778862885"/>
      </top>
      <bottom style="medium">
        <color indexed="64"/>
      </bottom>
      <diagonal/>
    </border>
    <border>
      <left style="double">
        <color theme="5" tint="0.59996337778862885"/>
      </left>
      <right style="double">
        <color theme="5" tint="0.59996337778862885"/>
      </right>
      <top style="double">
        <color theme="5" tint="0.59996337778862885"/>
      </top>
      <bottom style="medium">
        <color indexed="64"/>
      </bottom>
      <diagonal/>
    </border>
    <border>
      <left style="double">
        <color theme="5" tint="0.59996337778862885"/>
      </left>
      <right style="medium">
        <color indexed="64"/>
      </right>
      <top style="double">
        <color theme="5" tint="0.59996337778862885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/>
      </left>
      <right/>
      <top/>
      <bottom/>
      <diagonal/>
    </border>
  </borders>
  <cellStyleXfs count="34040">
    <xf numFmtId="0" fontId="0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43" fontId="64" fillId="0" borderId="0" applyFont="0" applyFill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9" fontId="64" fillId="0" borderId="0" applyFont="0" applyFill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0" borderId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43" fillId="2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43" fillId="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43" fillId="33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57" fillId="3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9" fontId="50" fillId="29" borderId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51" fillId="0" borderId="0"/>
    <xf numFmtId="0" fontId="64" fillId="0" borderId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51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51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0" borderId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16" borderId="0" applyNumberFormat="0" applyBorder="0" applyAlignment="0" applyProtection="0"/>
    <xf numFmtId="0" fontId="64" fillId="0" borderId="0"/>
    <xf numFmtId="0" fontId="64" fillId="16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51" fillId="0" borderId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0" borderId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0" borderId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58" fillId="0" borderId="17" applyNumberFormat="0" applyFill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0" borderId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56" fillId="0" borderId="0" applyNumberFormat="0" applyFill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0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5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2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1" borderId="13" applyNumberFormat="0" applyFont="0" applyAlignment="0" applyProtection="0"/>
    <xf numFmtId="0" fontId="64" fillId="15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0" borderId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0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17" borderId="0" applyNumberFormat="0" applyBorder="0" applyAlignment="0" applyProtection="0"/>
    <xf numFmtId="0" fontId="64" fillId="22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0" borderId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0" borderId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0" borderId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0" fillId="0" borderId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0" borderId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3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13" applyNumberFormat="0" applyFont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7" borderId="0" applyNumberFormat="0" applyBorder="0" applyAlignment="0" applyProtection="0"/>
    <xf numFmtId="0" fontId="64" fillId="9" borderId="0" applyNumberFormat="0" applyBorder="0" applyAlignment="0" applyProtection="0"/>
    <xf numFmtId="0" fontId="43" fillId="38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7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17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7" borderId="0" applyNumberFormat="0" applyBorder="0" applyAlignment="0" applyProtection="0"/>
    <xf numFmtId="0" fontId="64" fillId="20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51" fillId="0" borderId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0" fillId="0" borderId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1" borderId="13" applyNumberFormat="0" applyFont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3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0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5" borderId="0" applyNumberFormat="0" applyBorder="0" applyAlignment="0" applyProtection="0"/>
    <xf numFmtId="0" fontId="64" fillId="18" borderId="0" applyNumberFormat="0" applyBorder="0" applyAlignment="0" applyProtection="0"/>
    <xf numFmtId="0" fontId="64" fillId="24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0" borderId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43" fillId="3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43" fillId="39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43" fillId="4" borderId="0" applyNumberFormat="0" applyBorder="0" applyAlignment="0" applyProtection="0"/>
    <xf numFmtId="0" fontId="64" fillId="0" borderId="0"/>
    <xf numFmtId="0" fontId="64" fillId="0" borderId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48" fillId="0" borderId="0" applyNumberFormat="0" applyFill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2" fillId="0" borderId="0" applyNumberFormat="0" applyFill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3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1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0" borderId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0" borderId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55" fillId="0" borderId="18" applyNumberFormat="0" applyFill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1" borderId="13" applyNumberFormat="0" applyFont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0" borderId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4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0" borderId="0"/>
    <xf numFmtId="0" fontId="64" fillId="0" borderId="0"/>
    <xf numFmtId="0" fontId="64" fillId="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0" borderId="0"/>
    <xf numFmtId="0" fontId="64" fillId="9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3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0" borderId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21" borderId="13" applyNumberFormat="0" applyFont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23" borderId="0" applyNumberFormat="0" applyBorder="0" applyAlignment="0" applyProtection="0"/>
    <xf numFmtId="0" fontId="51" fillId="0" borderId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43" fontId="64" fillId="0" borderId="0" applyFont="0" applyFill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42" fillId="27" borderId="16" applyNumberForma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0" borderId="0"/>
    <xf numFmtId="0" fontId="64" fillId="23" borderId="0" applyNumberFormat="0" applyBorder="0" applyAlignment="0" applyProtection="0"/>
    <xf numFmtId="0" fontId="64" fillId="25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43" fillId="38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1" borderId="13" applyNumberFormat="0" applyFont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5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0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1" fillId="34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0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1" borderId="13" applyNumberFormat="0" applyFont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0" borderId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43" fillId="11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21" borderId="13" applyNumberFormat="0" applyFont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0" borderId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43" fillId="4" borderId="0" applyNumberFormat="0" applyBorder="0" applyAlignment="0" applyProtection="0"/>
    <xf numFmtId="0" fontId="64" fillId="0" borderId="0"/>
    <xf numFmtId="0" fontId="64" fillId="0" borderId="0"/>
    <xf numFmtId="0" fontId="43" fillId="36" borderId="0" applyNumberFormat="0" applyBorder="0" applyAlignment="0" applyProtection="0"/>
    <xf numFmtId="0" fontId="64" fillId="0" borderId="0"/>
    <xf numFmtId="0" fontId="43" fillId="36" borderId="0" applyNumberFormat="0" applyBorder="0" applyAlignment="0" applyProtection="0"/>
    <xf numFmtId="0" fontId="64" fillId="0" borderId="0"/>
    <xf numFmtId="0" fontId="64" fillId="0" borderId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8" borderId="0" applyNumberFormat="0" applyBorder="0" applyAlignment="0" applyProtection="0"/>
    <xf numFmtId="0" fontId="64" fillId="0" borderId="0"/>
    <xf numFmtId="0" fontId="43" fillId="3" borderId="0" applyNumberFormat="0" applyBorder="0" applyAlignment="0" applyProtection="0"/>
    <xf numFmtId="0" fontId="47" fillId="26" borderId="15" applyNumberFormat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59" fillId="31" borderId="0" applyNumberFormat="0" applyBorder="0" applyAlignment="0" applyProtection="0"/>
    <xf numFmtId="0" fontId="64" fillId="0" borderId="0"/>
    <xf numFmtId="0" fontId="53" fillId="0" borderId="19" applyNumberFormat="0" applyFill="0" applyAlignment="0" applyProtection="0"/>
    <xf numFmtId="0" fontId="49" fillId="0" borderId="20" applyNumberFormat="0" applyFill="0" applyAlignment="0" applyProtection="0"/>
    <xf numFmtId="0" fontId="48" fillId="0" borderId="21" applyNumberFormat="0" applyFill="0" applyAlignment="0" applyProtection="0"/>
    <xf numFmtId="0" fontId="64" fillId="21" borderId="13" applyNumberFormat="0" applyFont="0" applyAlignment="0" applyProtection="0"/>
    <xf numFmtId="0" fontId="63" fillId="32" borderId="15" applyNumberFormat="0" applyAlignment="0" applyProtection="0"/>
    <xf numFmtId="0" fontId="61" fillId="34" borderId="0" applyNumberFormat="0" applyBorder="0" applyAlignment="0" applyProtection="0"/>
    <xf numFmtId="0" fontId="51" fillId="0" borderId="0"/>
    <xf numFmtId="0" fontId="64" fillId="0" borderId="0"/>
    <xf numFmtId="0" fontId="6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5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5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54" fillId="0" borderId="0"/>
    <xf numFmtId="0" fontId="64" fillId="0" borderId="0"/>
    <xf numFmtId="165" fontId="64" fillId="0" borderId="0"/>
    <xf numFmtId="0" fontId="54" fillId="0" borderId="0"/>
    <xf numFmtId="0" fontId="52" fillId="0" borderId="0"/>
    <xf numFmtId="0" fontId="64" fillId="0" borderId="0"/>
    <xf numFmtId="0" fontId="52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52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64" fillId="21" borderId="13" applyNumberFormat="0" applyFont="0" applyAlignment="0" applyProtection="0"/>
    <xf numFmtId="0" fontId="46" fillId="26" borderId="14" applyNumberFormat="0" applyAlignment="0" applyProtection="0"/>
    <xf numFmtId="9" fontId="60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</cellStyleXfs>
  <cellXfs count="29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64" fontId="0" fillId="2" borderId="1" xfId="96" applyNumberFormat="1" applyFont="1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 applyAlignment="1">
      <alignment horizontal="center"/>
    </xf>
    <xf numFmtId="164" fontId="0" fillId="0" borderId="1" xfId="96" applyNumberFormat="1" applyFont="1" applyBorder="1" applyAlignment="1">
      <alignment horizontal="center"/>
    </xf>
    <xf numFmtId="0" fontId="0" fillId="0" borderId="2" xfId="0" applyBorder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0" fontId="0" fillId="0" borderId="1" xfId="96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20" fontId="0" fillId="0" borderId="0" xfId="0" applyNumberFormat="1"/>
    <xf numFmtId="17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169" fontId="0" fillId="0" borderId="0" xfId="0" applyNumberFormat="1" applyAlignment="1">
      <alignment vertical="center"/>
    </xf>
    <xf numFmtId="166" fontId="0" fillId="0" borderId="0" xfId="0" applyNumberFormat="1" applyAlignment="1">
      <alignment horizontal="center" vertical="center"/>
    </xf>
    <xf numFmtId="164" fontId="0" fillId="0" borderId="0" xfId="96" applyNumberFormat="1" applyFont="1" applyAlignment="1">
      <alignment horizontal="center" vertical="center"/>
    </xf>
    <xf numFmtId="164" fontId="0" fillId="0" borderId="0" xfId="96" applyNumberFormat="1" applyFont="1" applyAlignment="1">
      <alignment horizontal="center"/>
    </xf>
    <xf numFmtId="169" fontId="0" fillId="0" borderId="0" xfId="0" applyNumberFormat="1"/>
    <xf numFmtId="2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8" fillId="3" borderId="1" xfId="23226" applyFont="1" applyFill="1" applyBorder="1" applyAlignment="1">
      <alignment horizontal="center" vertical="center" wrapText="1"/>
    </xf>
    <xf numFmtId="168" fontId="38" fillId="3" borderId="1" xfId="23226" applyNumberFormat="1" applyFont="1" applyFill="1" applyBorder="1" applyAlignment="1">
      <alignment horizontal="center" vertical="center" wrapText="1"/>
    </xf>
    <xf numFmtId="17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0" fontId="38" fillId="3" borderId="3" xfId="23226" applyFont="1" applyFill="1" applyBorder="1" applyAlignment="1">
      <alignment horizontal="center" vertical="center" wrapText="1"/>
    </xf>
    <xf numFmtId="169" fontId="0" fillId="0" borderId="0" xfId="0" applyNumberFormat="1" applyAlignment="1">
      <alignment horizontal="center"/>
    </xf>
    <xf numFmtId="0" fontId="38" fillId="3" borderId="4" xfId="23226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38" fillId="3" borderId="1" xfId="23226" applyFont="1" applyFill="1" applyBorder="1" applyAlignment="1">
      <alignment horizontal="left" vertical="center" wrapText="1"/>
    </xf>
    <xf numFmtId="1" fontId="0" fillId="0" borderId="0" xfId="0" applyNumberFormat="1" applyAlignment="1">
      <alignment horizontal="center" vertical="center"/>
    </xf>
    <xf numFmtId="10" fontId="0" fillId="0" borderId="0" xfId="96" applyNumberFormat="1" applyFont="1" applyAlignment="1">
      <alignment horizontal="center" vertical="center"/>
    </xf>
    <xf numFmtId="170" fontId="0" fillId="0" borderId="0" xfId="0" applyNumberFormat="1" applyAlignment="1">
      <alignment horizontal="center"/>
    </xf>
    <xf numFmtId="166" fontId="0" fillId="0" borderId="0" xfId="0" applyNumberFormat="1"/>
    <xf numFmtId="0" fontId="39" fillId="3" borderId="4" xfId="23226" applyFont="1" applyFill="1" applyBorder="1" applyAlignment="1">
      <alignment horizontal="center" vertical="center" wrapText="1"/>
    </xf>
    <xf numFmtId="10" fontId="0" fillId="0" borderId="0" xfId="0" applyNumberFormat="1"/>
    <xf numFmtId="0" fontId="39" fillId="3" borderId="5" xfId="23226" applyFont="1" applyFill="1" applyBorder="1" applyAlignment="1">
      <alignment horizontal="center" vertical="center" wrapText="1"/>
    </xf>
    <xf numFmtId="164" fontId="0" fillId="0" borderId="6" xfId="96" applyNumberFormat="1" applyFont="1" applyBorder="1" applyAlignment="1">
      <alignment horizontal="center"/>
    </xf>
    <xf numFmtId="0" fontId="39" fillId="3" borderId="7" xfId="23226" applyFont="1" applyFill="1" applyBorder="1" applyAlignment="1">
      <alignment horizontal="center" vertical="center" wrapText="1"/>
    </xf>
    <xf numFmtId="168" fontId="39" fillId="3" borderId="3" xfId="23226" applyNumberFormat="1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/>
    </xf>
    <xf numFmtId="15" fontId="0" fillId="5" borderId="8" xfId="0" applyNumberFormat="1" applyFill="1" applyBorder="1"/>
    <xf numFmtId="0" fontId="0" fillId="6" borderId="8" xfId="0" applyFill="1" applyBorder="1" applyAlignment="1">
      <alignment horizontal="center"/>
    </xf>
    <xf numFmtId="15" fontId="0" fillId="6" borderId="8" xfId="0" applyNumberFormat="1" applyFill="1" applyBorder="1"/>
    <xf numFmtId="0" fontId="39" fillId="3" borderId="3" xfId="23226" applyFont="1" applyFill="1" applyBorder="1" applyAlignment="1">
      <alignment horizontal="center" vertical="center" wrapText="1"/>
    </xf>
    <xf numFmtId="0" fontId="39" fillId="3" borderId="9" xfId="23226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8" fontId="39" fillId="3" borderId="4" xfId="23226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7" fontId="0" fillId="5" borderId="1" xfId="0" applyNumberFormat="1" applyFill="1" applyBorder="1" applyAlignment="1">
      <alignment horizontal="center"/>
    </xf>
    <xf numFmtId="15" fontId="0" fillId="5" borderId="1" xfId="0" applyNumberFormat="1" applyFill="1" applyBorder="1"/>
    <xf numFmtId="0" fontId="0" fillId="6" borderId="1" xfId="0" applyFill="1" applyBorder="1" applyAlignment="1">
      <alignment horizontal="center"/>
    </xf>
    <xf numFmtId="17" fontId="0" fillId="6" borderId="1" xfId="0" applyNumberFormat="1" applyFill="1" applyBorder="1" applyAlignment="1">
      <alignment horizontal="center"/>
    </xf>
    <xf numFmtId="15" fontId="0" fillId="6" borderId="1" xfId="0" applyNumberFormat="1" applyFill="1" applyBorder="1"/>
    <xf numFmtId="17" fontId="0" fillId="5" borderId="1" xfId="0" applyNumberFormat="1" applyFill="1" applyBorder="1"/>
    <xf numFmtId="17" fontId="0" fillId="6" borderId="1" xfId="0" applyNumberFormat="1" applyFill="1" applyBorder="1"/>
    <xf numFmtId="0" fontId="0" fillId="5" borderId="10" xfId="0" applyFill="1" applyBorder="1" applyAlignment="1">
      <alignment horizontal="center"/>
    </xf>
    <xf numFmtId="17" fontId="0" fillId="5" borderId="10" xfId="0" applyNumberFormat="1" applyFill="1" applyBorder="1"/>
    <xf numFmtId="15" fontId="0" fillId="5" borderId="10" xfId="0" applyNumberFormat="1" applyFill="1" applyBorder="1"/>
    <xf numFmtId="0" fontId="38" fillId="3" borderId="12" xfId="23226" applyFont="1" applyFill="1" applyBorder="1" applyAlignment="1">
      <alignment horizontal="center" vertical="center" wrapText="1"/>
    </xf>
    <xf numFmtId="168" fontId="38" fillId="3" borderId="3" xfId="23226" applyNumberFormat="1" applyFont="1" applyFill="1" applyBorder="1" applyAlignment="1">
      <alignment horizontal="center" vertical="center" wrapText="1"/>
    </xf>
    <xf numFmtId="0" fontId="38" fillId="3" borderId="9" xfId="23226" applyFont="1" applyFill="1" applyBorder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0" fontId="42" fillId="8" borderId="1" xfId="0" applyFont="1" applyFill="1" applyBorder="1" applyAlignment="1">
      <alignment vertical="center"/>
    </xf>
    <xf numFmtId="0" fontId="42" fillId="8" borderId="1" xfId="0" applyFont="1" applyFill="1" applyBorder="1" applyAlignment="1">
      <alignment horizontal="center" vertical="center" wrapText="1"/>
    </xf>
    <xf numFmtId="17" fontId="43" fillId="8" borderId="1" xfId="0" applyNumberFormat="1" applyFont="1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164" fontId="0" fillId="9" borderId="1" xfId="96" applyNumberFormat="1" applyFont="1" applyFill="1" applyBorder="1" applyAlignment="1">
      <alignment horizontal="center"/>
    </xf>
    <xf numFmtId="164" fontId="0" fillId="10" borderId="1" xfId="96" applyNumberFormat="1" applyFont="1" applyFill="1" applyBorder="1" applyAlignment="1">
      <alignment horizontal="center"/>
    </xf>
    <xf numFmtId="10" fontId="0" fillId="0" borderId="0" xfId="96" applyNumberFormat="1" applyFont="1"/>
    <xf numFmtId="0" fontId="0" fillId="11" borderId="0" xfId="0" applyFill="1"/>
    <xf numFmtId="15" fontId="0" fillId="12" borderId="0" xfId="0" applyNumberFormat="1" applyFill="1" applyAlignment="1">
      <alignment horizontal="center"/>
    </xf>
    <xf numFmtId="0" fontId="42" fillId="8" borderId="1" xfId="0" applyFon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1" fontId="0" fillId="10" borderId="1" xfId="0" applyNumberFormat="1" applyFill="1" applyBorder="1" applyAlignment="1">
      <alignment horizontal="center" vertical="center"/>
    </xf>
    <xf numFmtId="164" fontId="0" fillId="9" borderId="1" xfId="96" applyNumberFormat="1" applyFont="1" applyFill="1" applyBorder="1" applyAlignment="1">
      <alignment horizontal="center" vertical="center"/>
    </xf>
    <xf numFmtId="164" fontId="0" fillId="10" borderId="1" xfId="96" applyNumberFormat="1" applyFont="1" applyFill="1" applyBorder="1" applyAlignment="1">
      <alignment horizontal="center" vertical="center"/>
    </xf>
    <xf numFmtId="10" fontId="0" fillId="10" borderId="1" xfId="96" applyNumberFormat="1" applyFont="1" applyFill="1" applyBorder="1" applyAlignment="1">
      <alignment horizontal="center" vertical="center"/>
    </xf>
    <xf numFmtId="0" fontId="0" fillId="13" borderId="0" xfId="0" applyFill="1"/>
    <xf numFmtId="0" fontId="0" fillId="11" borderId="0" xfId="0" applyFill="1" applyAlignment="1">
      <alignment vertical="center"/>
    </xf>
    <xf numFmtId="15" fontId="0" fillId="12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0" borderId="8" xfId="0" applyFill="1" applyBorder="1" applyAlignment="1">
      <alignment vertical="center"/>
    </xf>
    <xf numFmtId="0" fontId="0" fillId="5" borderId="8" xfId="0" applyFill="1" applyBorder="1"/>
    <xf numFmtId="164" fontId="0" fillId="0" borderId="0" xfId="0" applyNumberFormat="1" applyAlignment="1">
      <alignment horizontal="center"/>
    </xf>
    <xf numFmtId="0" fontId="0" fillId="0" borderId="11" xfId="0" applyBorder="1" applyAlignment="1">
      <alignment horizontal="center" vertical="center"/>
    </xf>
    <xf numFmtId="0" fontId="65" fillId="5" borderId="1" xfId="0" applyFont="1" applyFill="1" applyBorder="1" applyAlignment="1">
      <alignment horizontal="center"/>
    </xf>
    <xf numFmtId="17" fontId="65" fillId="5" borderId="1" xfId="0" applyNumberFormat="1" applyFont="1" applyFill="1" applyBorder="1"/>
    <xf numFmtId="15" fontId="65" fillId="5" borderId="1" xfId="0" applyNumberFormat="1" applyFont="1" applyFill="1" applyBorder="1"/>
    <xf numFmtId="0" fontId="65" fillId="5" borderId="10" xfId="0" applyFont="1" applyFill="1" applyBorder="1" applyAlignment="1">
      <alignment horizontal="center"/>
    </xf>
    <xf numFmtId="17" fontId="65" fillId="5" borderId="10" xfId="0" applyNumberFormat="1" applyFont="1" applyFill="1" applyBorder="1"/>
    <xf numFmtId="15" fontId="65" fillId="5" borderId="10" xfId="0" applyNumberFormat="1" applyFont="1" applyFill="1" applyBorder="1"/>
    <xf numFmtId="0" fontId="66" fillId="0" borderId="0" xfId="0" applyFont="1" applyAlignment="1">
      <alignment horizontal="center"/>
    </xf>
    <xf numFmtId="0" fontId="44" fillId="13" borderId="22" xfId="0" applyFont="1" applyFill="1" applyBorder="1"/>
    <xf numFmtId="168" fontId="45" fillId="13" borderId="23" xfId="14686" applyNumberFormat="1" applyFont="1" applyFill="1" applyBorder="1" applyAlignment="1">
      <alignment horizontal="left" vertical="center"/>
    </xf>
    <xf numFmtId="168" fontId="45" fillId="13" borderId="24" xfId="14686" applyNumberFormat="1" applyFont="1" applyFill="1" applyBorder="1" applyAlignment="1">
      <alignment horizontal="left" vertical="center"/>
    </xf>
    <xf numFmtId="0" fontId="65" fillId="5" borderId="8" xfId="0" applyFont="1" applyFill="1" applyBorder="1" applyAlignment="1">
      <alignment horizontal="center"/>
    </xf>
    <xf numFmtId="0" fontId="65" fillId="5" borderId="25" xfId="0" applyFont="1" applyFill="1" applyBorder="1" applyAlignment="1">
      <alignment horizontal="center"/>
    </xf>
    <xf numFmtId="15" fontId="65" fillId="5" borderId="8" xfId="0" applyNumberFormat="1" applyFont="1" applyFill="1" applyBorder="1"/>
    <xf numFmtId="0" fontId="69" fillId="14" borderId="29" xfId="0" applyFont="1" applyFill="1" applyBorder="1"/>
    <xf numFmtId="0" fontId="69" fillId="14" borderId="32" xfId="0" applyFont="1" applyFill="1" applyBorder="1"/>
    <xf numFmtId="0" fontId="69" fillId="14" borderId="26" xfId="0" applyFont="1" applyFill="1" applyBorder="1" applyAlignment="1">
      <alignment horizontal="center" vertical="center" wrapText="1"/>
    </xf>
    <xf numFmtId="0" fontId="69" fillId="14" borderId="27" xfId="0" applyFont="1" applyFill="1" applyBorder="1" applyAlignment="1">
      <alignment horizontal="center" vertical="center" wrapText="1"/>
    </xf>
    <xf numFmtId="0" fontId="71" fillId="13" borderId="29" xfId="0" applyFont="1" applyFill="1" applyBorder="1" applyAlignment="1">
      <alignment horizontal="center" vertical="center"/>
    </xf>
    <xf numFmtId="0" fontId="71" fillId="13" borderId="30" xfId="0" applyFont="1" applyFill="1" applyBorder="1"/>
    <xf numFmtId="1" fontId="70" fillId="13" borderId="30" xfId="14686" applyNumberFormat="1" applyFont="1" applyFill="1" applyBorder="1" applyAlignment="1">
      <alignment horizontal="center" vertical="center"/>
    </xf>
    <xf numFmtId="3" fontId="71" fillId="13" borderId="30" xfId="0" applyNumberFormat="1" applyFont="1" applyFill="1" applyBorder="1" applyAlignment="1">
      <alignment horizontal="center"/>
    </xf>
    <xf numFmtId="10" fontId="71" fillId="13" borderId="30" xfId="34037" applyNumberFormat="1" applyFont="1" applyFill="1" applyBorder="1" applyAlignment="1">
      <alignment horizontal="center"/>
    </xf>
    <xf numFmtId="1" fontId="71" fillId="0" borderId="30" xfId="0" applyNumberFormat="1" applyFont="1" applyBorder="1" applyAlignment="1">
      <alignment horizontal="center"/>
    </xf>
    <xf numFmtId="1" fontId="71" fillId="13" borderId="30" xfId="0" applyNumberFormat="1" applyFont="1" applyFill="1" applyBorder="1" applyAlignment="1">
      <alignment horizontal="center"/>
    </xf>
    <xf numFmtId="164" fontId="70" fillId="13" borderId="30" xfId="96" applyNumberFormat="1" applyFont="1" applyFill="1" applyBorder="1" applyAlignment="1">
      <alignment horizontal="center" vertical="center"/>
    </xf>
    <xf numFmtId="164" fontId="71" fillId="13" borderId="30" xfId="96" applyNumberFormat="1" applyFont="1" applyFill="1" applyBorder="1" applyAlignment="1">
      <alignment horizontal="center"/>
    </xf>
    <xf numFmtId="164" fontId="70" fillId="13" borderId="30" xfId="34037" applyNumberFormat="1" applyFont="1" applyFill="1" applyBorder="1" applyAlignment="1">
      <alignment horizontal="center" vertical="center"/>
    </xf>
    <xf numFmtId="0" fontId="71" fillId="13" borderId="32" xfId="0" applyFont="1" applyFill="1" applyBorder="1" applyAlignment="1">
      <alignment horizontal="center" vertical="center"/>
    </xf>
    <xf numFmtId="0" fontId="71" fillId="13" borderId="36" xfId="0" applyFont="1" applyFill="1" applyBorder="1"/>
    <xf numFmtId="164" fontId="71" fillId="13" borderId="36" xfId="96" applyNumberFormat="1" applyFont="1" applyFill="1" applyBorder="1" applyAlignment="1">
      <alignment horizontal="center"/>
    </xf>
    <xf numFmtId="10" fontId="71" fillId="13" borderId="36" xfId="34037" applyNumberFormat="1" applyFont="1" applyFill="1" applyBorder="1" applyAlignment="1">
      <alignment horizontal="center"/>
    </xf>
    <xf numFmtId="0" fontId="37" fillId="0" borderId="0" xfId="34038"/>
    <xf numFmtId="0" fontId="37" fillId="0" borderId="1" xfId="34038" applyBorder="1"/>
    <xf numFmtId="14" fontId="37" fillId="0" borderId="1" xfId="34038" applyNumberFormat="1" applyBorder="1"/>
    <xf numFmtId="1" fontId="37" fillId="0" borderId="1" xfId="34038" applyNumberFormat="1" applyBorder="1"/>
    <xf numFmtId="43" fontId="0" fillId="0" borderId="0" xfId="34039" applyFont="1"/>
    <xf numFmtId="3" fontId="37" fillId="0" borderId="1" xfId="34038" applyNumberFormat="1" applyBorder="1"/>
    <xf numFmtId="2" fontId="0" fillId="0" borderId="0" xfId="0" applyNumberFormat="1" applyAlignment="1">
      <alignment horizontal="left" vertical="center"/>
    </xf>
    <xf numFmtId="0" fontId="66" fillId="0" borderId="0" xfId="0" applyFont="1"/>
    <xf numFmtId="10" fontId="71" fillId="13" borderId="30" xfId="96" applyNumberFormat="1" applyFont="1" applyFill="1" applyBorder="1" applyAlignment="1">
      <alignment horizontal="center" vertical="center"/>
    </xf>
    <xf numFmtId="10" fontId="71" fillId="13" borderId="30" xfId="34037" applyNumberFormat="1" applyFon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71" fillId="13" borderId="30" xfId="0" applyFont="1" applyFill="1" applyBorder="1" applyAlignment="1">
      <alignment horizontal="left" vertical="top"/>
    </xf>
    <xf numFmtId="0" fontId="40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2" fontId="0" fillId="0" borderId="0" xfId="96" applyNumberFormat="1" applyFont="1" applyFill="1" applyAlignment="1">
      <alignment horizontal="center" vertical="center"/>
    </xf>
    <xf numFmtId="166" fontId="0" fillId="0" borderId="0" xfId="96" applyNumberFormat="1" applyFont="1" applyFill="1" applyBorder="1" applyAlignment="1">
      <alignment horizontal="center" vertical="center"/>
    </xf>
    <xf numFmtId="2" fontId="0" fillId="0" borderId="0" xfId="96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5" borderId="8" xfId="0" applyNumberFormat="1" applyFill="1" applyBorder="1" applyAlignment="1">
      <alignment horizontal="center"/>
    </xf>
    <xf numFmtId="2" fontId="0" fillId="6" borderId="8" xfId="0" applyNumberFormat="1" applyFill="1" applyBorder="1" applyAlignment="1">
      <alignment horizontal="center"/>
    </xf>
    <xf numFmtId="2" fontId="65" fillId="5" borderId="8" xfId="0" applyNumberFormat="1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5" borderId="10" xfId="0" applyNumberFormat="1" applyFill="1" applyBorder="1" applyAlignment="1">
      <alignment horizontal="center"/>
    </xf>
    <xf numFmtId="2" fontId="65" fillId="5" borderId="1" xfId="0" applyNumberFormat="1" applyFont="1" applyFill="1" applyBorder="1" applyAlignment="1">
      <alignment horizontal="center"/>
    </xf>
    <xf numFmtId="2" fontId="65" fillId="5" borderId="10" xfId="0" applyNumberFormat="1" applyFont="1" applyFill="1" applyBorder="1" applyAlignment="1">
      <alignment horizontal="center"/>
    </xf>
    <xf numFmtId="10" fontId="0" fillId="9" borderId="1" xfId="96" applyNumberFormat="1" applyFont="1" applyFill="1" applyBorder="1" applyAlignment="1">
      <alignment horizontal="center"/>
    </xf>
    <xf numFmtId="1" fontId="43" fillId="8" borderId="1" xfId="0" applyNumberFormat="1" applyFont="1" applyFill="1" applyBorder="1" applyAlignment="1">
      <alignment horizontal="center"/>
    </xf>
    <xf numFmtId="0" fontId="42" fillId="0" borderId="40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17" fontId="0" fillId="0" borderId="39" xfId="0" applyNumberFormat="1" applyBorder="1" applyAlignment="1">
      <alignment horizontal="center" vertical="center"/>
    </xf>
    <xf numFmtId="0" fontId="0" fillId="0" borderId="39" xfId="15" applyNumberFormat="1" applyFont="1" applyFill="1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0" fontId="0" fillId="0" borderId="39" xfId="96" applyNumberFormat="1" applyFont="1" applyFill="1" applyBorder="1" applyAlignment="1">
      <alignment horizontal="center" vertical="center"/>
    </xf>
    <xf numFmtId="166" fontId="0" fillId="0" borderId="39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7" fontId="0" fillId="0" borderId="41" xfId="0" applyNumberFormat="1" applyBorder="1" applyAlignment="1">
      <alignment horizontal="center" vertical="center"/>
    </xf>
    <xf numFmtId="0" fontId="0" fillId="0" borderId="41" xfId="15" applyNumberFormat="1" applyFont="1" applyFill="1" applyBorder="1" applyAlignment="1">
      <alignment horizontal="center" vertical="center"/>
    </xf>
    <xf numFmtId="2" fontId="0" fillId="0" borderId="41" xfId="0" applyNumberForma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0" fontId="0" fillId="0" borderId="41" xfId="96" applyNumberFormat="1" applyFont="1" applyFill="1" applyBorder="1" applyAlignment="1">
      <alignment horizontal="center" vertical="center"/>
    </xf>
    <xf numFmtId="166" fontId="0" fillId="0" borderId="41" xfId="0" applyNumberFormat="1" applyBorder="1" applyAlignment="1">
      <alignment horizontal="center" vertical="center"/>
    </xf>
    <xf numFmtId="10" fontId="0" fillId="0" borderId="0" xfId="96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/>
    </xf>
    <xf numFmtId="166" fontId="0" fillId="0" borderId="42" xfId="0" applyNumberFormat="1" applyBorder="1" applyAlignment="1">
      <alignment horizontal="center"/>
    </xf>
    <xf numFmtId="2" fontId="70" fillId="13" borderId="30" xfId="96" applyNumberFormat="1" applyFont="1" applyFill="1" applyBorder="1" applyAlignment="1">
      <alignment horizontal="center" vertical="center"/>
    </xf>
    <xf numFmtId="2" fontId="71" fillId="13" borderId="30" xfId="0" applyNumberFormat="1" applyFont="1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10" fontId="42" fillId="0" borderId="39" xfId="96" applyNumberFormat="1" applyFont="1" applyFill="1" applyBorder="1" applyAlignment="1">
      <alignment horizontal="center" vertical="center"/>
    </xf>
    <xf numFmtId="10" fontId="42" fillId="0" borderId="40" xfId="96" applyNumberFormat="1" applyFont="1" applyFill="1" applyBorder="1" applyAlignment="1">
      <alignment horizontal="center" vertical="center"/>
    </xf>
    <xf numFmtId="10" fontId="42" fillId="0" borderId="41" xfId="96" applyNumberFormat="1" applyFont="1" applyFill="1" applyBorder="1" applyAlignment="1">
      <alignment horizontal="center" vertical="center"/>
    </xf>
    <xf numFmtId="168" fontId="39" fillId="0" borderId="38" xfId="23226" applyNumberFormat="1" applyFont="1" applyBorder="1" applyAlignment="1">
      <alignment horizontal="center" vertical="center" wrapText="1"/>
    </xf>
    <xf numFmtId="0" fontId="39" fillId="0" borderId="38" xfId="23226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9" fontId="0" fillId="0" borderId="0" xfId="96" applyFont="1" applyFill="1" applyAlignment="1">
      <alignment horizontal="center" vertical="center"/>
    </xf>
    <xf numFmtId="10" fontId="65" fillId="0" borderId="0" xfId="96" applyNumberFormat="1" applyFont="1" applyFill="1" applyAlignment="1">
      <alignment horizontal="center" vertical="center"/>
    </xf>
    <xf numFmtId="164" fontId="0" fillId="0" borderId="0" xfId="96" applyNumberFormat="1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69" fillId="14" borderId="28" xfId="0" applyFont="1" applyFill="1" applyBorder="1" applyAlignment="1" applyProtection="1">
      <alignment horizontal="center" vertical="center" wrapText="1"/>
      <protection locked="0"/>
    </xf>
    <xf numFmtId="0" fontId="71" fillId="13" borderId="31" xfId="0" applyFont="1" applyFill="1" applyBorder="1" applyAlignment="1" applyProtection="1">
      <alignment vertical="top"/>
      <protection locked="0"/>
    </xf>
    <xf numFmtId="0" fontId="71" fillId="13" borderId="31" xfId="0" applyFont="1" applyFill="1" applyBorder="1" applyProtection="1">
      <protection locked="0"/>
    </xf>
    <xf numFmtId="1" fontId="71" fillId="13" borderId="31" xfId="0" applyNumberFormat="1" applyFont="1" applyFill="1" applyBorder="1" applyProtection="1">
      <protection locked="0"/>
    </xf>
    <xf numFmtId="0" fontId="71" fillId="13" borderId="31" xfId="0" applyFont="1" applyFill="1" applyBorder="1" applyAlignment="1" applyProtection="1">
      <alignment wrapText="1"/>
      <protection locked="0"/>
    </xf>
    <xf numFmtId="0" fontId="71" fillId="0" borderId="31" xfId="0" applyFont="1" applyBorder="1" applyAlignment="1" applyProtection="1">
      <alignment wrapText="1"/>
      <protection locked="0"/>
    </xf>
    <xf numFmtId="0" fontId="71" fillId="0" borderId="31" xfId="0" applyFont="1" applyBorder="1" applyProtection="1">
      <protection locked="0"/>
    </xf>
    <xf numFmtId="0" fontId="71" fillId="13" borderId="37" xfId="0" applyFont="1" applyFill="1" applyBorder="1" applyProtection="1">
      <protection locked="0"/>
    </xf>
    <xf numFmtId="0" fontId="75" fillId="5" borderId="8" xfId="0" applyFont="1" applyFill="1" applyBorder="1" applyAlignment="1">
      <alignment horizontal="center"/>
    </xf>
    <xf numFmtId="2" fontId="75" fillId="5" borderId="8" xfId="0" applyNumberFormat="1" applyFont="1" applyFill="1" applyBorder="1" applyAlignment="1">
      <alignment horizontal="center"/>
    </xf>
    <xf numFmtId="15" fontId="75" fillId="5" borderId="8" xfId="0" applyNumberFormat="1" applyFont="1" applyFill="1" applyBorder="1"/>
    <xf numFmtId="0" fontId="75" fillId="5" borderId="1" xfId="0" applyFont="1" applyFill="1" applyBorder="1" applyAlignment="1">
      <alignment horizontal="center"/>
    </xf>
    <xf numFmtId="164" fontId="76" fillId="0" borderId="1" xfId="96" applyNumberFormat="1" applyFont="1" applyBorder="1" applyAlignment="1">
      <alignment horizontal="center"/>
    </xf>
    <xf numFmtId="164" fontId="76" fillId="0" borderId="6" xfId="96" applyNumberFormat="1" applyFont="1" applyBorder="1" applyAlignment="1">
      <alignment horizontal="center"/>
    </xf>
    <xf numFmtId="17" fontId="65" fillId="5" borderId="8" xfId="0" applyNumberFormat="1" applyFont="1" applyFill="1" applyBorder="1" applyAlignment="1">
      <alignment horizontal="center"/>
    </xf>
    <xf numFmtId="17" fontId="65" fillId="5" borderId="25" xfId="0" applyNumberFormat="1" applyFont="1" applyFill="1" applyBorder="1" applyAlignment="1">
      <alignment horizontal="center"/>
    </xf>
    <xf numFmtId="15" fontId="65" fillId="5" borderId="25" xfId="0" applyNumberFormat="1" applyFont="1" applyFill="1" applyBorder="1"/>
    <xf numFmtId="2" fontId="65" fillId="5" borderId="25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0" xfId="0" applyFont="1"/>
    <xf numFmtId="0" fontId="36" fillId="0" borderId="0" xfId="0" applyFont="1" applyAlignment="1">
      <alignment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left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/>
    </xf>
    <xf numFmtId="0" fontId="36" fillId="5" borderId="25" xfId="0" applyFont="1" applyFill="1" applyBorder="1" applyAlignment="1">
      <alignment horizontal="left"/>
    </xf>
    <xf numFmtId="0" fontId="35" fillId="0" borderId="0" xfId="0" applyFont="1"/>
    <xf numFmtId="0" fontId="35" fillId="0" borderId="0" xfId="0" applyFont="1" applyAlignment="1">
      <alignment horizontal="left"/>
    </xf>
    <xf numFmtId="0" fontId="34" fillId="0" borderId="0" xfId="0" applyFont="1"/>
    <xf numFmtId="0" fontId="33" fillId="0" borderId="0" xfId="0" applyFont="1"/>
    <xf numFmtId="0" fontId="32" fillId="0" borderId="0" xfId="0" applyFont="1"/>
    <xf numFmtId="0" fontId="77" fillId="5" borderId="8" xfId="0" applyFont="1" applyFill="1" applyBorder="1" applyAlignment="1">
      <alignment horizontal="center"/>
    </xf>
    <xf numFmtId="2" fontId="77" fillId="5" borderId="8" xfId="0" applyNumberFormat="1" applyFont="1" applyFill="1" applyBorder="1" applyAlignment="1">
      <alignment horizontal="center"/>
    </xf>
    <xf numFmtId="0" fontId="77" fillId="5" borderId="1" xfId="0" applyFont="1" applyFill="1" applyBorder="1" applyAlignment="1">
      <alignment horizontal="center"/>
    </xf>
    <xf numFmtId="15" fontId="77" fillId="5" borderId="1" xfId="0" applyNumberFormat="1" applyFont="1" applyFill="1" applyBorder="1"/>
    <xf numFmtId="0" fontId="31" fillId="0" borderId="0" xfId="0" applyFont="1"/>
    <xf numFmtId="0" fontId="30" fillId="0" borderId="0" xfId="0" applyFont="1"/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29" fillId="0" borderId="0" xfId="0" applyFont="1"/>
    <xf numFmtId="17" fontId="77" fillId="5" borderId="8" xfId="0" applyNumberFormat="1" applyFont="1" applyFill="1" applyBorder="1" applyAlignment="1">
      <alignment horizontal="center"/>
    </xf>
    <xf numFmtId="164" fontId="78" fillId="0" borderId="1" xfId="96" applyNumberFormat="1" applyFont="1" applyBorder="1" applyAlignment="1">
      <alignment horizontal="center"/>
    </xf>
    <xf numFmtId="164" fontId="78" fillId="0" borderId="6" xfId="96" applyNumberFormat="1" applyFont="1" applyBorder="1" applyAlignment="1">
      <alignment horizontal="center"/>
    </xf>
    <xf numFmtId="0" fontId="77" fillId="5" borderId="10" xfId="0" applyFont="1" applyFill="1" applyBorder="1" applyAlignment="1">
      <alignment horizontal="center"/>
    </xf>
    <xf numFmtId="15" fontId="77" fillId="5" borderId="10" xfId="0" applyNumberFormat="1" applyFont="1" applyFill="1" applyBorder="1"/>
    <xf numFmtId="0" fontId="33" fillId="0" borderId="0" xfId="0" applyFont="1" applyAlignment="1">
      <alignment horizontal="left"/>
    </xf>
    <xf numFmtId="0" fontId="28" fillId="0" borderId="0" xfId="0" applyFont="1"/>
    <xf numFmtId="0" fontId="32" fillId="0" borderId="0" xfId="0" applyFont="1" applyAlignment="1">
      <alignment horizontal="left"/>
    </xf>
    <xf numFmtId="0" fontId="27" fillId="0" borderId="0" xfId="0" applyFont="1" applyAlignment="1">
      <alignment horizontal="center" vertical="center" wrapText="1"/>
    </xf>
    <xf numFmtId="0" fontId="26" fillId="0" borderId="0" xfId="0" applyFont="1"/>
    <xf numFmtId="0" fontId="26" fillId="0" borderId="0" xfId="0" applyFont="1" applyAlignment="1">
      <alignment horizontal="left"/>
    </xf>
    <xf numFmtId="0" fontId="25" fillId="0" borderId="0" xfId="0" applyFont="1"/>
    <xf numFmtId="0" fontId="25" fillId="0" borderId="0" xfId="0" applyFont="1" applyAlignment="1">
      <alignment horizontal="left"/>
    </xf>
    <xf numFmtId="0" fontId="79" fillId="5" borderId="1" xfId="0" applyFont="1" applyFill="1" applyBorder="1" applyAlignment="1">
      <alignment horizontal="center"/>
    </xf>
    <xf numFmtId="164" fontId="80" fillId="0" borderId="1" xfId="96" applyNumberFormat="1" applyFont="1" applyBorder="1" applyAlignment="1">
      <alignment horizontal="center"/>
    </xf>
    <xf numFmtId="164" fontId="80" fillId="0" borderId="6" xfId="96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4" fillId="0" borderId="0" xfId="0" applyFont="1"/>
    <xf numFmtId="164" fontId="65" fillId="0" borderId="1" xfId="96" applyNumberFormat="1" applyFont="1" applyBorder="1" applyAlignment="1">
      <alignment horizontal="center"/>
    </xf>
    <xf numFmtId="0" fontId="23" fillId="0" borderId="0" xfId="0" applyFont="1"/>
    <xf numFmtId="0" fontId="66" fillId="0" borderId="0" xfId="0" applyFont="1" applyAlignment="1">
      <alignment horizontal="left"/>
    </xf>
    <xf numFmtId="0" fontId="22" fillId="40" borderId="25" xfId="0" applyFont="1" applyFill="1" applyBorder="1" applyAlignment="1">
      <alignment horizontal="center" vertical="center"/>
    </xf>
    <xf numFmtId="0" fontId="22" fillId="0" borderId="0" xfId="0" applyFont="1"/>
    <xf numFmtId="0" fontId="21" fillId="0" borderId="0" xfId="0" applyFont="1"/>
    <xf numFmtId="0" fontId="20" fillId="0" borderId="0" xfId="0" applyFont="1" applyAlignment="1">
      <alignment horizontal="center" vertical="center" wrapText="1"/>
    </xf>
    <xf numFmtId="0" fontId="55" fillId="0" borderId="0" xfId="0" applyFont="1"/>
    <xf numFmtId="0" fontId="20" fillId="0" borderId="0" xfId="0" applyFont="1"/>
    <xf numFmtId="0" fontId="19" fillId="0" borderId="0" xfId="0" applyFont="1"/>
    <xf numFmtId="0" fontId="81" fillId="5" borderId="1" xfId="0" applyFont="1" applyFill="1" applyBorder="1" applyAlignment="1">
      <alignment horizontal="center"/>
    </xf>
    <xf numFmtId="17" fontId="81" fillId="5" borderId="1" xfId="0" applyNumberFormat="1" applyFont="1" applyFill="1" applyBorder="1"/>
    <xf numFmtId="164" fontId="82" fillId="0" borderId="1" xfId="96" applyNumberFormat="1" applyFont="1" applyBorder="1" applyAlignment="1">
      <alignment horizontal="center"/>
    </xf>
    <xf numFmtId="164" fontId="82" fillId="0" borderId="6" xfId="96" applyNumberFormat="1" applyFont="1" applyBorder="1" applyAlignment="1">
      <alignment horizontal="center"/>
    </xf>
    <xf numFmtId="0" fontId="18" fillId="0" borderId="0" xfId="0" applyFont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/>
    <xf numFmtId="0" fontId="67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15" fontId="81" fillId="5" borderId="1" xfId="0" applyNumberFormat="1" applyFont="1" applyFill="1" applyBorder="1"/>
    <xf numFmtId="0" fontId="4" fillId="0" borderId="0" xfId="0" applyFont="1"/>
    <xf numFmtId="0" fontId="3" fillId="0" borderId="0" xfId="0" applyFont="1"/>
    <xf numFmtId="0" fontId="2" fillId="0" borderId="0" xfId="0" applyFont="1"/>
    <xf numFmtId="168" fontId="70" fillId="13" borderId="33" xfId="14686" applyNumberFormat="1" applyFont="1" applyFill="1" applyBorder="1" applyAlignment="1">
      <alignment horizontal="left" vertical="center"/>
    </xf>
    <xf numFmtId="168" fontId="70" fillId="13" borderId="34" xfId="14686" applyNumberFormat="1" applyFont="1" applyFill="1" applyBorder="1" applyAlignment="1">
      <alignment horizontal="left" vertical="center"/>
    </xf>
    <xf numFmtId="168" fontId="70" fillId="13" borderId="35" xfId="14686" applyNumberFormat="1" applyFont="1" applyFill="1" applyBorder="1" applyAlignment="1">
      <alignment horizontal="left" vertical="center"/>
    </xf>
    <xf numFmtId="0" fontId="68" fillId="14" borderId="26" xfId="0" applyFont="1" applyFill="1" applyBorder="1" applyAlignment="1">
      <alignment horizontal="center"/>
    </xf>
    <xf numFmtId="0" fontId="68" fillId="14" borderId="27" xfId="0" applyFont="1" applyFill="1" applyBorder="1" applyAlignment="1">
      <alignment horizontal="center"/>
    </xf>
    <xf numFmtId="0" fontId="68" fillId="14" borderId="28" xfId="0" applyFont="1" applyFill="1" applyBorder="1" applyAlignment="1">
      <alignment horizontal="center"/>
    </xf>
    <xf numFmtId="167" fontId="70" fillId="13" borderId="30" xfId="14686" applyNumberFormat="1" applyFont="1" applyFill="1" applyBorder="1" applyAlignment="1" applyProtection="1">
      <alignment horizontal="left" vertical="center"/>
      <protection locked="0"/>
    </xf>
    <xf numFmtId="167" fontId="70" fillId="13" borderId="31" xfId="14686" applyNumberFormat="1" applyFont="1" applyFill="1" applyBorder="1" applyAlignment="1" applyProtection="1">
      <alignment horizontal="left" vertical="center"/>
      <protection locked="0"/>
    </xf>
    <xf numFmtId="168" fontId="70" fillId="13" borderId="30" xfId="14686" applyNumberFormat="1" applyFont="1" applyFill="1" applyBorder="1" applyAlignment="1" applyProtection="1">
      <alignment horizontal="left" vertical="center"/>
      <protection locked="0"/>
    </xf>
    <xf numFmtId="168" fontId="70" fillId="13" borderId="31" xfId="14686" applyNumberFormat="1" applyFont="1" applyFill="1" applyBorder="1" applyAlignment="1" applyProtection="1">
      <alignment horizontal="left" vertical="center"/>
      <protection locked="0"/>
    </xf>
    <xf numFmtId="0" fontId="71" fillId="13" borderId="30" xfId="0" applyFont="1" applyFill="1" applyBorder="1" applyAlignment="1">
      <alignment horizontal="left"/>
    </xf>
    <xf numFmtId="0" fontId="71" fillId="13" borderId="31" xfId="0" applyFont="1" applyFill="1" applyBorder="1" applyAlignment="1">
      <alignment horizontal="left"/>
    </xf>
    <xf numFmtId="168" fontId="70" fillId="13" borderId="30" xfId="14686" applyNumberFormat="1" applyFont="1" applyFill="1" applyBorder="1" applyAlignment="1">
      <alignment horizontal="left" vertical="center"/>
    </xf>
    <xf numFmtId="168" fontId="70" fillId="13" borderId="31" xfId="14686" applyNumberFormat="1" applyFont="1" applyFill="1" applyBorder="1" applyAlignment="1">
      <alignment horizontal="left" vertical="center"/>
    </xf>
    <xf numFmtId="0" fontId="41" fillId="7" borderId="1" xfId="0" applyFont="1" applyFill="1" applyBorder="1" applyAlignment="1">
      <alignment horizontal="center" vertical="center"/>
    </xf>
  </cellXfs>
  <cellStyles count="34040">
    <cellStyle name="20% - Accent1 10" xfId="737" xr:uid="{00000000-0005-0000-0000-000000000000}"/>
    <cellStyle name="20% - Accent1 10 2" xfId="587" xr:uid="{00000000-0005-0000-0000-000001000000}"/>
    <cellStyle name="20% - Accent1 10 2 2" xfId="751" xr:uid="{00000000-0005-0000-0000-000002000000}"/>
    <cellStyle name="20% - Accent1 10 3" xfId="644" xr:uid="{00000000-0005-0000-0000-000003000000}"/>
    <cellStyle name="20% - Accent1 11" xfId="807" xr:uid="{00000000-0005-0000-0000-000004000000}"/>
    <cellStyle name="20% - Accent1 11 2" xfId="629" xr:uid="{00000000-0005-0000-0000-000005000000}"/>
    <cellStyle name="20% - Accent1 12" xfId="810" xr:uid="{00000000-0005-0000-0000-000006000000}"/>
    <cellStyle name="20% - Accent1 13" xfId="562" xr:uid="{00000000-0005-0000-0000-000007000000}"/>
    <cellStyle name="20% - Accent1 2" xfId="774" xr:uid="{00000000-0005-0000-0000-000008000000}"/>
    <cellStyle name="20% - Accent1 2 10" xfId="585" xr:uid="{00000000-0005-0000-0000-000009000000}"/>
    <cellStyle name="20% - Accent1 2 10 2" xfId="747" xr:uid="{00000000-0005-0000-0000-00000A000000}"/>
    <cellStyle name="20% - Accent1 2 11" xfId="641" xr:uid="{00000000-0005-0000-0000-00000B000000}"/>
    <cellStyle name="20% - Accent1 2 2" xfId="600" xr:uid="{00000000-0005-0000-0000-00000C000000}"/>
    <cellStyle name="20% - Accent1 2 2 10" xfId="744" xr:uid="{00000000-0005-0000-0000-00000D000000}"/>
    <cellStyle name="20% - Accent1 2 2 2" xfId="815" xr:uid="{00000000-0005-0000-0000-00000E000000}"/>
    <cellStyle name="20% - Accent1 2 2 2 2" xfId="835" xr:uid="{00000000-0005-0000-0000-00000F000000}"/>
    <cellStyle name="20% - Accent1 2 2 2 2 2" xfId="861" xr:uid="{00000000-0005-0000-0000-000010000000}"/>
    <cellStyle name="20% - Accent1 2 2 2 2 2 2" xfId="868" xr:uid="{00000000-0005-0000-0000-000011000000}"/>
    <cellStyle name="20% - Accent1 2 2 2 2 2 2 2" xfId="707" xr:uid="{00000000-0005-0000-0000-000012000000}"/>
    <cellStyle name="20% - Accent1 2 2 2 2 2 2 2 2" xfId="881" xr:uid="{00000000-0005-0000-0000-000013000000}"/>
    <cellStyle name="20% - Accent1 2 2 2 2 2 2 2 2 2" xfId="903" xr:uid="{00000000-0005-0000-0000-000014000000}"/>
    <cellStyle name="20% - Accent1 2 2 2 2 2 2 2 2 2 2" xfId="907" xr:uid="{00000000-0005-0000-0000-000015000000}"/>
    <cellStyle name="20% - Accent1 2 2 2 2 2 2 2 2 2 2 2" xfId="909" xr:uid="{00000000-0005-0000-0000-000016000000}"/>
    <cellStyle name="20% - Accent1 2 2 2 2 2 2 2 2 2 3" xfId="915" xr:uid="{00000000-0005-0000-0000-000017000000}"/>
    <cellStyle name="20% - Accent1 2 2 2 2 2 2 2 2 3" xfId="920" xr:uid="{00000000-0005-0000-0000-000018000000}"/>
    <cellStyle name="20% - Accent1 2 2 2 2 2 2 2 2 3 2" xfId="923" xr:uid="{00000000-0005-0000-0000-000019000000}"/>
    <cellStyle name="20% - Accent1 2 2 2 2 2 2 2 2 4" xfId="929" xr:uid="{00000000-0005-0000-0000-00001A000000}"/>
    <cellStyle name="20% - Accent1 2 2 2 2 2 2 2 3" xfId="947" xr:uid="{00000000-0005-0000-0000-00001B000000}"/>
    <cellStyle name="20% - Accent1 2 2 2 2 2 2 2 3 2" xfId="963" xr:uid="{00000000-0005-0000-0000-00001C000000}"/>
    <cellStyle name="20% - Accent1 2 2 2 2 2 2 2 3 2 2" xfId="702" xr:uid="{00000000-0005-0000-0000-00001D000000}"/>
    <cellStyle name="20% - Accent1 2 2 2 2 2 2 2 3 3" xfId="976" xr:uid="{00000000-0005-0000-0000-00001E000000}"/>
    <cellStyle name="20% - Accent1 2 2 2 2 2 2 2 4" xfId="990" xr:uid="{00000000-0005-0000-0000-00001F000000}"/>
    <cellStyle name="20% - Accent1 2 2 2 2 2 2 2 4 2" xfId="68" xr:uid="{00000000-0005-0000-0000-000020000000}"/>
    <cellStyle name="20% - Accent1 2 2 2 2 2 2 2 5" xfId="1011" xr:uid="{00000000-0005-0000-0000-000021000000}"/>
    <cellStyle name="20% - Accent1 2 2 2 2 2 2 3" xfId="710" xr:uid="{00000000-0005-0000-0000-000022000000}"/>
    <cellStyle name="20% - Accent1 2 2 2 2 2 2 3 2" xfId="1028" xr:uid="{00000000-0005-0000-0000-000023000000}"/>
    <cellStyle name="20% - Accent1 2 2 2 2 2 2 3 2 2" xfId="1031" xr:uid="{00000000-0005-0000-0000-000024000000}"/>
    <cellStyle name="20% - Accent1 2 2 2 2 2 2 3 2 2 2" xfId="1041" xr:uid="{00000000-0005-0000-0000-000025000000}"/>
    <cellStyle name="20% - Accent1 2 2 2 2 2 2 3 2 3" xfId="1043" xr:uid="{00000000-0005-0000-0000-000026000000}"/>
    <cellStyle name="20% - Accent1 2 2 2 2 2 2 3 3" xfId="1051" xr:uid="{00000000-0005-0000-0000-000027000000}"/>
    <cellStyle name="20% - Accent1 2 2 2 2 2 2 3 3 2" xfId="696" xr:uid="{00000000-0005-0000-0000-000028000000}"/>
    <cellStyle name="20% - Accent1 2 2 2 2 2 2 3 4" xfId="1073" xr:uid="{00000000-0005-0000-0000-000029000000}"/>
    <cellStyle name="20% - Accent1 2 2 2 2 2 2 4" xfId="1082" xr:uid="{00000000-0005-0000-0000-00002A000000}"/>
    <cellStyle name="20% - Accent1 2 2 2 2 2 2 4 2" xfId="1097" xr:uid="{00000000-0005-0000-0000-00002B000000}"/>
    <cellStyle name="20% - Accent1 2 2 2 2 2 2 4 2 2" xfId="658" xr:uid="{00000000-0005-0000-0000-00002C000000}"/>
    <cellStyle name="20% - Accent1 2 2 2 2 2 2 4 3" xfId="1117" xr:uid="{00000000-0005-0000-0000-00002D000000}"/>
    <cellStyle name="20% - Accent1 2 2 2 2 2 2 5" xfId="1133" xr:uid="{00000000-0005-0000-0000-00002E000000}"/>
    <cellStyle name="20% - Accent1 2 2 2 2 2 2 5 2" xfId="1164" xr:uid="{00000000-0005-0000-0000-00002F000000}"/>
    <cellStyle name="20% - Accent1 2 2 2 2 2 2 6" xfId="1185" xr:uid="{00000000-0005-0000-0000-000030000000}"/>
    <cellStyle name="20% - Accent1 2 2 2 2 2 3" xfId="1204" xr:uid="{00000000-0005-0000-0000-000031000000}"/>
    <cellStyle name="20% - Accent1 2 2 2 2 2 3 2" xfId="1215" xr:uid="{00000000-0005-0000-0000-000032000000}"/>
    <cellStyle name="20% - Accent1 2 2 2 2 2 3 2 2" xfId="1225" xr:uid="{00000000-0005-0000-0000-000033000000}"/>
    <cellStyle name="20% - Accent1 2 2 2 2 2 3 2 2 2" xfId="1228" xr:uid="{00000000-0005-0000-0000-000034000000}"/>
    <cellStyle name="20% - Accent1 2 2 2 2 2 3 2 2 2 2" xfId="1236" xr:uid="{00000000-0005-0000-0000-000035000000}"/>
    <cellStyle name="20% - Accent1 2 2 2 2 2 3 2 2 3" xfId="1241" xr:uid="{00000000-0005-0000-0000-000036000000}"/>
    <cellStyle name="20% - Accent1 2 2 2 2 2 3 2 3" xfId="1246" xr:uid="{00000000-0005-0000-0000-000037000000}"/>
    <cellStyle name="20% - Accent1 2 2 2 2 2 3 2 3 2" xfId="1257" xr:uid="{00000000-0005-0000-0000-000038000000}"/>
    <cellStyle name="20% - Accent1 2 2 2 2 2 3 2 4" xfId="971" xr:uid="{00000000-0005-0000-0000-000039000000}"/>
    <cellStyle name="20% - Accent1 2 2 2 2 2 3 3" xfId="1266" xr:uid="{00000000-0005-0000-0000-00003A000000}"/>
    <cellStyle name="20% - Accent1 2 2 2 2 2 3 3 2" xfId="1279" xr:uid="{00000000-0005-0000-0000-00003B000000}"/>
    <cellStyle name="20% - Accent1 2 2 2 2 2 3 3 2 2" xfId="1289" xr:uid="{00000000-0005-0000-0000-00003C000000}"/>
    <cellStyle name="20% - Accent1 2 2 2 2 2 3 3 3" xfId="1297" xr:uid="{00000000-0005-0000-0000-00003D000000}"/>
    <cellStyle name="20% - Accent1 2 2 2 2 2 3 4" xfId="1308" xr:uid="{00000000-0005-0000-0000-00003E000000}"/>
    <cellStyle name="20% - Accent1 2 2 2 2 2 3 4 2" xfId="1322" xr:uid="{00000000-0005-0000-0000-00003F000000}"/>
    <cellStyle name="20% - Accent1 2 2 2 2 2 3 5" xfId="1344" xr:uid="{00000000-0005-0000-0000-000040000000}"/>
    <cellStyle name="20% - Accent1 2 2 2 2 2 4" xfId="1353" xr:uid="{00000000-0005-0000-0000-000041000000}"/>
    <cellStyle name="20% - Accent1 2 2 2 2 2 4 2" xfId="1361" xr:uid="{00000000-0005-0000-0000-000042000000}"/>
    <cellStyle name="20% - Accent1 2 2 2 2 2 4 2 2" xfId="1371" xr:uid="{00000000-0005-0000-0000-000043000000}"/>
    <cellStyle name="20% - Accent1 2 2 2 2 2 4 2 2 2" xfId="1374" xr:uid="{00000000-0005-0000-0000-000044000000}"/>
    <cellStyle name="20% - Accent1 2 2 2 2 2 4 2 3" xfId="1381" xr:uid="{00000000-0005-0000-0000-000045000000}"/>
    <cellStyle name="20% - Accent1 2 2 2 2 2 4 3" xfId="1403" xr:uid="{00000000-0005-0000-0000-000046000000}"/>
    <cellStyle name="20% - Accent1 2 2 2 2 2 4 3 2" xfId="171" xr:uid="{00000000-0005-0000-0000-000047000000}"/>
    <cellStyle name="20% - Accent1 2 2 2 2 2 4 4" xfId="792" xr:uid="{00000000-0005-0000-0000-000048000000}"/>
    <cellStyle name="20% - Accent1 2 2 2 2 2 5" xfId="1415" xr:uid="{00000000-0005-0000-0000-000049000000}"/>
    <cellStyle name="20% - Accent1 2 2 2 2 2 5 2" xfId="1434" xr:uid="{00000000-0005-0000-0000-00004A000000}"/>
    <cellStyle name="20% - Accent1 2 2 2 2 2 5 2 2" xfId="1455" xr:uid="{00000000-0005-0000-0000-00004B000000}"/>
    <cellStyle name="20% - Accent1 2 2 2 2 2 5 3" xfId="1481" xr:uid="{00000000-0005-0000-0000-00004C000000}"/>
    <cellStyle name="20% - Accent1 2 2 2 2 2 6" xfId="1495" xr:uid="{00000000-0005-0000-0000-00004D000000}"/>
    <cellStyle name="20% - Accent1 2 2 2 2 2 6 2" xfId="266" xr:uid="{00000000-0005-0000-0000-00004E000000}"/>
    <cellStyle name="20% - Accent1 2 2 2 2 2 7" xfId="1518" xr:uid="{00000000-0005-0000-0000-00004F000000}"/>
    <cellStyle name="20% - Accent1 2 2 2 2 3" xfId="1534" xr:uid="{00000000-0005-0000-0000-000050000000}"/>
    <cellStyle name="20% - Accent1 2 2 2 2 3 2" xfId="1539" xr:uid="{00000000-0005-0000-0000-000051000000}"/>
    <cellStyle name="20% - Accent1 2 2 2 2 3 2 2" xfId="1543" xr:uid="{00000000-0005-0000-0000-000052000000}"/>
    <cellStyle name="20% - Accent1 2 2 2 2 3 2 2 2" xfId="1553" xr:uid="{00000000-0005-0000-0000-000053000000}"/>
    <cellStyle name="20% - Accent1 2 2 2 2 3 2 2 2 2" xfId="1559" xr:uid="{00000000-0005-0000-0000-000054000000}"/>
    <cellStyle name="20% - Accent1 2 2 2 2 3 2 2 2 2 2" xfId="1566" xr:uid="{00000000-0005-0000-0000-000055000000}"/>
    <cellStyle name="20% - Accent1 2 2 2 2 3 2 2 2 3" xfId="1572" xr:uid="{00000000-0005-0000-0000-000056000000}"/>
    <cellStyle name="20% - Accent1 2 2 2 2 3 2 2 3" xfId="1587" xr:uid="{00000000-0005-0000-0000-000057000000}"/>
    <cellStyle name="20% - Accent1 2 2 2 2 3 2 2 3 2" xfId="1606" xr:uid="{00000000-0005-0000-0000-000058000000}"/>
    <cellStyle name="20% - Accent1 2 2 2 2 3 2 2 4" xfId="1620" xr:uid="{00000000-0005-0000-0000-000059000000}"/>
    <cellStyle name="20% - Accent1 2 2 2 2 3 2 3" xfId="1628" xr:uid="{00000000-0005-0000-0000-00005A000000}"/>
    <cellStyle name="20% - Accent1 2 2 2 2 3 2 3 2" xfId="1636" xr:uid="{00000000-0005-0000-0000-00005B000000}"/>
    <cellStyle name="20% - Accent1 2 2 2 2 3 2 3 2 2" xfId="1651" xr:uid="{00000000-0005-0000-0000-00005C000000}"/>
    <cellStyle name="20% - Accent1 2 2 2 2 3 2 3 3" xfId="1662" xr:uid="{00000000-0005-0000-0000-00005D000000}"/>
    <cellStyle name="20% - Accent1 2 2 2 2 3 2 4" xfId="728" xr:uid="{00000000-0005-0000-0000-00005E000000}"/>
    <cellStyle name="20% - Accent1 2 2 2 2 3 2 4 2" xfId="596" xr:uid="{00000000-0005-0000-0000-00005F000000}"/>
    <cellStyle name="20% - Accent1 2 2 2 2 3 2 5" xfId="796" xr:uid="{00000000-0005-0000-0000-000060000000}"/>
    <cellStyle name="20% - Accent1 2 2 2 2 3 3" xfId="347" xr:uid="{00000000-0005-0000-0000-000061000000}"/>
    <cellStyle name="20% - Accent1 2 2 2 2 3 3 2" xfId="1673" xr:uid="{00000000-0005-0000-0000-000062000000}"/>
    <cellStyle name="20% - Accent1 2 2 2 2 3 3 2 2" xfId="1684" xr:uid="{00000000-0005-0000-0000-000063000000}"/>
    <cellStyle name="20% - Accent1 2 2 2 2 3 3 2 2 2" xfId="1695" xr:uid="{00000000-0005-0000-0000-000064000000}"/>
    <cellStyle name="20% - Accent1 2 2 2 2 3 3 2 3" xfId="129" xr:uid="{00000000-0005-0000-0000-000065000000}"/>
    <cellStyle name="20% - Accent1 2 2 2 2 3 3 3" xfId="1711" xr:uid="{00000000-0005-0000-0000-000066000000}"/>
    <cellStyle name="20% - Accent1 2 2 2 2 3 3 3 2" xfId="196" xr:uid="{00000000-0005-0000-0000-000067000000}"/>
    <cellStyle name="20% - Accent1 2 2 2 2 3 3 4" xfId="1718" xr:uid="{00000000-0005-0000-0000-000068000000}"/>
    <cellStyle name="20% - Accent1 2 2 2 2 3 4" xfId="1732" xr:uid="{00000000-0005-0000-0000-000069000000}"/>
    <cellStyle name="20% - Accent1 2 2 2 2 3 4 2" xfId="557" xr:uid="{00000000-0005-0000-0000-00006A000000}"/>
    <cellStyle name="20% - Accent1 2 2 2 2 3 4 2 2" xfId="1737" xr:uid="{00000000-0005-0000-0000-00006B000000}"/>
    <cellStyle name="20% - Accent1 2 2 2 2 3 4 3" xfId="1766" xr:uid="{00000000-0005-0000-0000-00006C000000}"/>
    <cellStyle name="20% - Accent1 2 2 2 2 3 5" xfId="1787" xr:uid="{00000000-0005-0000-0000-00006D000000}"/>
    <cellStyle name="20% - Accent1 2 2 2 2 3 5 2" xfId="55" xr:uid="{00000000-0005-0000-0000-00006E000000}"/>
    <cellStyle name="20% - Accent1 2 2 2 2 3 6" xfId="1806" xr:uid="{00000000-0005-0000-0000-00006F000000}"/>
    <cellStyle name="20% - Accent1 2 2 2 2 4" xfId="185" xr:uid="{00000000-0005-0000-0000-000070000000}"/>
    <cellStyle name="20% - Accent1 2 2 2 2 4 2" xfId="1813" xr:uid="{00000000-0005-0000-0000-000071000000}"/>
    <cellStyle name="20% - Accent1 2 2 2 2 4 2 2" xfId="1824" xr:uid="{00000000-0005-0000-0000-000072000000}"/>
    <cellStyle name="20% - Accent1 2 2 2 2 4 2 2 2" xfId="1832" xr:uid="{00000000-0005-0000-0000-000073000000}"/>
    <cellStyle name="20% - Accent1 2 2 2 2 4 2 2 2 2" xfId="1845" xr:uid="{00000000-0005-0000-0000-000074000000}"/>
    <cellStyle name="20% - Accent1 2 2 2 2 4 2 2 3" xfId="217" xr:uid="{00000000-0005-0000-0000-000075000000}"/>
    <cellStyle name="20% - Accent1 2 2 2 2 4 2 3" xfId="1855" xr:uid="{00000000-0005-0000-0000-000076000000}"/>
    <cellStyle name="20% - Accent1 2 2 2 2 4 2 3 2" xfId="100" xr:uid="{00000000-0005-0000-0000-000077000000}"/>
    <cellStyle name="20% - Accent1 2 2 2 2 4 2 4" xfId="1863" xr:uid="{00000000-0005-0000-0000-000078000000}"/>
    <cellStyle name="20% - Accent1 2 2 2 2 4 3" xfId="1882" xr:uid="{00000000-0005-0000-0000-000079000000}"/>
    <cellStyle name="20% - Accent1 2 2 2 2 4 3 2" xfId="1888" xr:uid="{00000000-0005-0000-0000-00007A000000}"/>
    <cellStyle name="20% - Accent1 2 2 2 2 4 3 2 2" xfId="1895" xr:uid="{00000000-0005-0000-0000-00007B000000}"/>
    <cellStyle name="20% - Accent1 2 2 2 2 4 3 3" xfId="846" xr:uid="{00000000-0005-0000-0000-00007C000000}"/>
    <cellStyle name="20% - Accent1 2 2 2 2 4 4" xfId="1909" xr:uid="{00000000-0005-0000-0000-00007D000000}"/>
    <cellStyle name="20% - Accent1 2 2 2 2 4 4 2" xfId="1915" xr:uid="{00000000-0005-0000-0000-00007E000000}"/>
    <cellStyle name="20% - Accent1 2 2 2 2 4 5" xfId="674" xr:uid="{00000000-0005-0000-0000-00007F000000}"/>
    <cellStyle name="20% - Accent1 2 2 2 2 5" xfId="1926" xr:uid="{00000000-0005-0000-0000-000080000000}"/>
    <cellStyle name="20% - Accent1 2 2 2 2 5 2" xfId="481" xr:uid="{00000000-0005-0000-0000-000081000000}"/>
    <cellStyle name="20% - Accent1 2 2 2 2 5 2 2" xfId="531" xr:uid="{00000000-0005-0000-0000-000082000000}"/>
    <cellStyle name="20% - Accent1 2 2 2 2 5 2 2 2" xfId="1931" xr:uid="{00000000-0005-0000-0000-000083000000}"/>
    <cellStyle name="20% - Accent1 2 2 2 2 5 2 3" xfId="1946" xr:uid="{00000000-0005-0000-0000-000084000000}"/>
    <cellStyle name="20% - Accent1 2 2 2 2 5 3" xfId="510" xr:uid="{00000000-0005-0000-0000-000085000000}"/>
    <cellStyle name="20% - Accent1 2 2 2 2 5 3 2" xfId="1955" xr:uid="{00000000-0005-0000-0000-000086000000}"/>
    <cellStyle name="20% - Accent1 2 2 2 2 5 4" xfId="536" xr:uid="{00000000-0005-0000-0000-000087000000}"/>
    <cellStyle name="20% - Accent1 2 2 2 2 6" xfId="1961" xr:uid="{00000000-0005-0000-0000-000088000000}"/>
    <cellStyle name="20% - Accent1 2 2 2 2 6 2" xfId="1967" xr:uid="{00000000-0005-0000-0000-000089000000}"/>
    <cellStyle name="20% - Accent1 2 2 2 2 6 2 2" xfId="1985" xr:uid="{00000000-0005-0000-0000-00008A000000}"/>
    <cellStyle name="20% - Accent1 2 2 2 2 6 3" xfId="1993" xr:uid="{00000000-0005-0000-0000-00008B000000}"/>
    <cellStyle name="20% - Accent1 2 2 2 2 7" xfId="2001" xr:uid="{00000000-0005-0000-0000-00008C000000}"/>
    <cellStyle name="20% - Accent1 2 2 2 2 7 2" xfId="2013" xr:uid="{00000000-0005-0000-0000-00008D000000}"/>
    <cellStyle name="20% - Accent1 2 2 2 2 8" xfId="2020" xr:uid="{00000000-0005-0000-0000-00008E000000}"/>
    <cellStyle name="20% - Accent1 2 2 2 3" xfId="2027" xr:uid="{00000000-0005-0000-0000-00008F000000}"/>
    <cellStyle name="20% - Accent1 2 2 2 3 2" xfId="2046" xr:uid="{00000000-0005-0000-0000-000090000000}"/>
    <cellStyle name="20% - Accent1 2 2 2 3 2 2" xfId="2055" xr:uid="{00000000-0005-0000-0000-000091000000}"/>
    <cellStyle name="20% - Accent1 2 2 2 3 2 2 2" xfId="1406" xr:uid="{00000000-0005-0000-0000-000092000000}"/>
    <cellStyle name="20% - Accent1 2 2 2 3 2 2 2 2" xfId="1426" xr:uid="{00000000-0005-0000-0000-000093000000}"/>
    <cellStyle name="20% - Accent1 2 2 2 3 2 2 2 2 2" xfId="1443" xr:uid="{00000000-0005-0000-0000-000094000000}"/>
    <cellStyle name="20% - Accent1 2 2 2 3 2 2 2 2 2 2" xfId="2058" xr:uid="{00000000-0005-0000-0000-000095000000}"/>
    <cellStyle name="20% - Accent1 2 2 2 3 2 2 2 2 3" xfId="622" xr:uid="{00000000-0005-0000-0000-000096000000}"/>
    <cellStyle name="20% - Accent1 2 2 2 3 2 2 2 3" xfId="1459" xr:uid="{00000000-0005-0000-0000-000097000000}"/>
    <cellStyle name="20% - Accent1 2 2 2 3 2 2 2 3 2" xfId="2068" xr:uid="{00000000-0005-0000-0000-000098000000}"/>
    <cellStyle name="20% - Accent1 2 2 2 3 2 2 2 4" xfId="2082" xr:uid="{00000000-0005-0000-0000-000099000000}"/>
    <cellStyle name="20% - Accent1 2 2 2 3 2 2 3" xfId="1488" xr:uid="{00000000-0005-0000-0000-00009A000000}"/>
    <cellStyle name="20% - Accent1 2 2 2 3 2 2 3 2" xfId="260" xr:uid="{00000000-0005-0000-0000-00009B000000}"/>
    <cellStyle name="20% - Accent1 2 2 2 3 2 2 3 2 2" xfId="2091" xr:uid="{00000000-0005-0000-0000-00009C000000}"/>
    <cellStyle name="20% - Accent1 2 2 2 3 2 2 3 3" xfId="149" xr:uid="{00000000-0005-0000-0000-00009D000000}"/>
    <cellStyle name="20% - Accent1 2 2 2 3 2 2 4" xfId="1512" xr:uid="{00000000-0005-0000-0000-00009E000000}"/>
    <cellStyle name="20% - Accent1 2 2 2 3 2 2 4 2" xfId="211" xr:uid="{00000000-0005-0000-0000-00009F000000}"/>
    <cellStyle name="20% - Accent1 2 2 2 3 2 2 5" xfId="2115" xr:uid="{00000000-0005-0000-0000-0000A0000000}"/>
    <cellStyle name="20% - Accent1 2 2 2 3 2 3" xfId="2121" xr:uid="{00000000-0005-0000-0000-0000A1000000}"/>
    <cellStyle name="20% - Accent1 2 2 2 3 2 3 2" xfId="1774" xr:uid="{00000000-0005-0000-0000-0000A2000000}"/>
    <cellStyle name="20% - Accent1 2 2 2 3 2 3 2 2" xfId="37" xr:uid="{00000000-0005-0000-0000-0000A3000000}"/>
    <cellStyle name="20% - Accent1 2 2 2 3 2 3 2 2 2" xfId="933" xr:uid="{00000000-0005-0000-0000-0000A4000000}"/>
    <cellStyle name="20% - Accent1 2 2 2 3 2 3 2 3" xfId="2128" xr:uid="{00000000-0005-0000-0000-0000A5000000}"/>
    <cellStyle name="20% - Accent1 2 2 2 3 2 3 3" xfId="1797" xr:uid="{00000000-0005-0000-0000-0000A6000000}"/>
    <cellStyle name="20% - Accent1 2 2 2 3 2 3 3 2" xfId="2135" xr:uid="{00000000-0005-0000-0000-0000A7000000}"/>
    <cellStyle name="20% - Accent1 2 2 2 3 2 3 4" xfId="2151" xr:uid="{00000000-0005-0000-0000-0000A8000000}"/>
    <cellStyle name="20% - Accent1 2 2 2 3 2 4" xfId="2156" xr:uid="{00000000-0005-0000-0000-0000A9000000}"/>
    <cellStyle name="20% - Accent1 2 2 2 3 2 4 2" xfId="385" xr:uid="{00000000-0005-0000-0000-0000AA000000}"/>
    <cellStyle name="20% - Accent1 2 2 2 3 2 4 2 2" xfId="2162" xr:uid="{00000000-0005-0000-0000-0000AB000000}"/>
    <cellStyle name="20% - Accent1 2 2 2 3 2 4 3" xfId="19" xr:uid="{00000000-0005-0000-0000-0000AC000000}"/>
    <cellStyle name="20% - Accent1 2 2 2 3 2 5" xfId="2180" xr:uid="{00000000-0005-0000-0000-0000AD000000}"/>
    <cellStyle name="20% - Accent1 2 2 2 3 2 5 2" xfId="1950" xr:uid="{00000000-0005-0000-0000-0000AE000000}"/>
    <cellStyle name="20% - Accent1 2 2 2 3 2 6" xfId="2194" xr:uid="{00000000-0005-0000-0000-0000AF000000}"/>
    <cellStyle name="20% - Accent1 2 2 2 3 3" xfId="1656" xr:uid="{00000000-0005-0000-0000-0000B0000000}"/>
    <cellStyle name="20% - Accent1 2 2 2 3 3 2" xfId="2205" xr:uid="{00000000-0005-0000-0000-0000B1000000}"/>
    <cellStyle name="20% - Accent1 2 2 2 3 3 2 2" xfId="2170" xr:uid="{00000000-0005-0000-0000-0000B2000000}"/>
    <cellStyle name="20% - Accent1 2 2 2 3 3 2 2 2" xfId="1939" xr:uid="{00000000-0005-0000-0000-0000B3000000}"/>
    <cellStyle name="20% - Accent1 2 2 2 3 3 2 2 2 2" xfId="2216" xr:uid="{00000000-0005-0000-0000-0000B4000000}"/>
    <cellStyle name="20% - Accent1 2 2 2 3 3 2 2 3" xfId="2226" xr:uid="{00000000-0005-0000-0000-0000B5000000}"/>
    <cellStyle name="20% - Accent1 2 2 2 3 3 2 3" xfId="2190" xr:uid="{00000000-0005-0000-0000-0000B6000000}"/>
    <cellStyle name="20% - Accent1 2 2 2 3 3 2 3 2" xfId="2239" xr:uid="{00000000-0005-0000-0000-0000B7000000}"/>
    <cellStyle name="20% - Accent1 2 2 2 3 3 2 4" xfId="2250" xr:uid="{00000000-0005-0000-0000-0000B8000000}"/>
    <cellStyle name="20% - Accent1 2 2 2 3 3 3" xfId="2264" xr:uid="{00000000-0005-0000-0000-0000B9000000}"/>
    <cellStyle name="20% - Accent1 2 2 2 3 3 3 2" xfId="2280" xr:uid="{00000000-0005-0000-0000-0000BA000000}"/>
    <cellStyle name="20% - Accent1 2 2 2 3 3 3 2 2" xfId="2287" xr:uid="{00000000-0005-0000-0000-0000BB000000}"/>
    <cellStyle name="20% - Accent1 2 2 2 3 3 3 3" xfId="2301" xr:uid="{00000000-0005-0000-0000-0000BC000000}"/>
    <cellStyle name="20% - Accent1 2 2 2 3 3 4" xfId="2308" xr:uid="{00000000-0005-0000-0000-0000BD000000}"/>
    <cellStyle name="20% - Accent1 2 2 2 3 3 4 2" xfId="2317" xr:uid="{00000000-0005-0000-0000-0000BE000000}"/>
    <cellStyle name="20% - Accent1 2 2 2 3 3 5" xfId="2270" xr:uid="{00000000-0005-0000-0000-0000BF000000}"/>
    <cellStyle name="20% - Accent1 2 2 2 3 4" xfId="2328" xr:uid="{00000000-0005-0000-0000-0000C0000000}"/>
    <cellStyle name="20% - Accent1 2 2 2 3 4 2" xfId="2337" xr:uid="{00000000-0005-0000-0000-0000C1000000}"/>
    <cellStyle name="20% - Accent1 2 2 2 3 4 2 2" xfId="307" xr:uid="{00000000-0005-0000-0000-0000C2000000}"/>
    <cellStyle name="20% - Accent1 2 2 2 3 4 2 2 2" xfId="2357" xr:uid="{00000000-0005-0000-0000-0000C3000000}"/>
    <cellStyle name="20% - Accent1 2 2 2 3 4 2 3" xfId="2368" xr:uid="{00000000-0005-0000-0000-0000C4000000}"/>
    <cellStyle name="20% - Accent1 2 2 2 3 4 3" xfId="2380" xr:uid="{00000000-0005-0000-0000-0000C5000000}"/>
    <cellStyle name="20% - Accent1 2 2 2 3 4 3 2" xfId="1170" xr:uid="{00000000-0005-0000-0000-0000C6000000}"/>
    <cellStyle name="20% - Accent1 2 2 2 3 4 4" xfId="2388" xr:uid="{00000000-0005-0000-0000-0000C7000000}"/>
    <cellStyle name="20% - Accent1 2 2 2 3 5" xfId="2400" xr:uid="{00000000-0005-0000-0000-0000C8000000}"/>
    <cellStyle name="20% - Accent1 2 2 2 3 5 2" xfId="2410" xr:uid="{00000000-0005-0000-0000-0000C9000000}"/>
    <cellStyle name="20% - Accent1 2 2 2 3 5 2 2" xfId="2421" xr:uid="{00000000-0005-0000-0000-0000CA000000}"/>
    <cellStyle name="20% - Accent1 2 2 2 3 5 3" xfId="2434" xr:uid="{00000000-0005-0000-0000-0000CB000000}"/>
    <cellStyle name="20% - Accent1 2 2 2 3 6" xfId="2450" xr:uid="{00000000-0005-0000-0000-0000CC000000}"/>
    <cellStyle name="20% - Accent1 2 2 2 3 6 2" xfId="2473" xr:uid="{00000000-0005-0000-0000-0000CD000000}"/>
    <cellStyle name="20% - Accent1 2 2 2 3 7" xfId="2494" xr:uid="{00000000-0005-0000-0000-0000CE000000}"/>
    <cellStyle name="20% - Accent1 2 2 2 4" xfId="2522" xr:uid="{00000000-0005-0000-0000-0000CF000000}"/>
    <cellStyle name="20% - Accent1 2 2 2 4 2" xfId="2530" xr:uid="{00000000-0005-0000-0000-0000D0000000}"/>
    <cellStyle name="20% - Accent1 2 2 2 4 2 2" xfId="2533" xr:uid="{00000000-0005-0000-0000-0000D1000000}"/>
    <cellStyle name="20% - Accent1 2 2 2 4 2 2 2" xfId="2556" xr:uid="{00000000-0005-0000-0000-0000D2000000}"/>
    <cellStyle name="20% - Accent1 2 2 2 4 2 2 2 2" xfId="2581" xr:uid="{00000000-0005-0000-0000-0000D3000000}"/>
    <cellStyle name="20% - Accent1 2 2 2 4 2 2 2 2 2" xfId="2586" xr:uid="{00000000-0005-0000-0000-0000D4000000}"/>
    <cellStyle name="20% - Accent1 2 2 2 4 2 2 2 3" xfId="2605" xr:uid="{00000000-0005-0000-0000-0000D5000000}"/>
    <cellStyle name="20% - Accent1 2 2 2 4 2 2 3" xfId="2618" xr:uid="{00000000-0005-0000-0000-0000D6000000}"/>
    <cellStyle name="20% - Accent1 2 2 2 4 2 2 3 2" xfId="2636" xr:uid="{00000000-0005-0000-0000-0000D7000000}"/>
    <cellStyle name="20% - Accent1 2 2 2 4 2 2 4" xfId="2645" xr:uid="{00000000-0005-0000-0000-0000D8000000}"/>
    <cellStyle name="20% - Accent1 2 2 2 4 2 3" xfId="2654" xr:uid="{00000000-0005-0000-0000-0000D9000000}"/>
    <cellStyle name="20% - Accent1 2 2 2 4 2 3 2" xfId="2664" xr:uid="{00000000-0005-0000-0000-0000DA000000}"/>
    <cellStyle name="20% - Accent1 2 2 2 4 2 3 2 2" xfId="1108" xr:uid="{00000000-0005-0000-0000-0000DB000000}"/>
    <cellStyle name="20% - Accent1 2 2 2 4 2 3 3" xfId="2571" xr:uid="{00000000-0005-0000-0000-0000DC000000}"/>
    <cellStyle name="20% - Accent1 2 2 2 4 2 4" xfId="2683" xr:uid="{00000000-0005-0000-0000-0000DD000000}"/>
    <cellStyle name="20% - Accent1 2 2 2 4 2 4 2" xfId="2699" xr:uid="{00000000-0005-0000-0000-0000DE000000}"/>
    <cellStyle name="20% - Accent1 2 2 2 4 2 5" xfId="299" xr:uid="{00000000-0005-0000-0000-0000DF000000}"/>
    <cellStyle name="20% - Accent1 2 2 2 4 3" xfId="2706" xr:uid="{00000000-0005-0000-0000-0000E0000000}"/>
    <cellStyle name="20% - Accent1 2 2 2 4 3 2" xfId="714" xr:uid="{00000000-0005-0000-0000-0000E1000000}"/>
    <cellStyle name="20% - Accent1 2 2 2 4 3 2 2" xfId="1022" xr:uid="{00000000-0005-0000-0000-0000E2000000}"/>
    <cellStyle name="20% - Accent1 2 2 2 4 3 2 2 2" xfId="1034" xr:uid="{00000000-0005-0000-0000-0000E3000000}"/>
    <cellStyle name="20% - Accent1 2 2 2 4 3 2 3" xfId="1054" xr:uid="{00000000-0005-0000-0000-0000E4000000}"/>
    <cellStyle name="20% - Accent1 2 2 2 4 3 3" xfId="1086" xr:uid="{00000000-0005-0000-0000-0000E5000000}"/>
    <cellStyle name="20% - Accent1 2 2 2 4 3 3 2" xfId="1101" xr:uid="{00000000-0005-0000-0000-0000E6000000}"/>
    <cellStyle name="20% - Accent1 2 2 2 4 3 4" xfId="1136" xr:uid="{00000000-0005-0000-0000-0000E7000000}"/>
    <cellStyle name="20% - Accent1 2 2 2 4 4" xfId="2710" xr:uid="{00000000-0005-0000-0000-0000E8000000}"/>
    <cellStyle name="20% - Accent1 2 2 2 4 4 2" xfId="1261" xr:uid="{00000000-0005-0000-0000-0000E9000000}"/>
    <cellStyle name="20% - Accent1 2 2 2 4 4 2 2" xfId="1270" xr:uid="{00000000-0005-0000-0000-0000EA000000}"/>
    <cellStyle name="20% - Accent1 2 2 2 4 4 3" xfId="1302" xr:uid="{00000000-0005-0000-0000-0000EB000000}"/>
    <cellStyle name="20% - Accent1 2 2 2 4 5" xfId="2725" xr:uid="{00000000-0005-0000-0000-0000EC000000}"/>
    <cellStyle name="20% - Accent1 2 2 2 4 5 2" xfId="1398" xr:uid="{00000000-0005-0000-0000-0000ED000000}"/>
    <cellStyle name="20% - Accent1 2 2 2 4 6" xfId="2754" xr:uid="{00000000-0005-0000-0000-0000EE000000}"/>
    <cellStyle name="20% - Accent1 2 2 2 5" xfId="175" xr:uid="{00000000-0005-0000-0000-0000EF000000}"/>
    <cellStyle name="20% - Accent1 2 2 2 5 2" xfId="2760" xr:uid="{00000000-0005-0000-0000-0000F0000000}"/>
    <cellStyle name="20% - Accent1 2 2 2 5 2 2" xfId="2761" xr:uid="{00000000-0005-0000-0000-0000F1000000}"/>
    <cellStyle name="20% - Accent1 2 2 2 5 2 2 2" xfId="2778" xr:uid="{00000000-0005-0000-0000-0000F2000000}"/>
    <cellStyle name="20% - Accent1 2 2 2 5 2 2 2 2" xfId="2788" xr:uid="{00000000-0005-0000-0000-0000F3000000}"/>
    <cellStyle name="20% - Accent1 2 2 2 5 2 2 3" xfId="2792" xr:uid="{00000000-0005-0000-0000-0000F4000000}"/>
    <cellStyle name="20% - Accent1 2 2 2 5 2 3" xfId="2808" xr:uid="{00000000-0005-0000-0000-0000F5000000}"/>
    <cellStyle name="20% - Accent1 2 2 2 5 2 3 2" xfId="2825" xr:uid="{00000000-0005-0000-0000-0000F6000000}"/>
    <cellStyle name="20% - Accent1 2 2 2 5 2 4" xfId="2841" xr:uid="{00000000-0005-0000-0000-0000F7000000}"/>
    <cellStyle name="20% - Accent1 2 2 2 5 3" xfId="913" xr:uid="{00000000-0005-0000-0000-0000F8000000}"/>
    <cellStyle name="20% - Accent1 2 2 2 5 3 2" xfId="1632" xr:uid="{00000000-0005-0000-0000-0000F9000000}"/>
    <cellStyle name="20% - Accent1 2 2 2 5 3 2 2" xfId="1641" xr:uid="{00000000-0005-0000-0000-0000FA000000}"/>
    <cellStyle name="20% - Accent1 2 2 2 5 3 3" xfId="735" xr:uid="{00000000-0005-0000-0000-0000FB000000}"/>
    <cellStyle name="20% - Accent1 2 2 2 5 4" xfId="2845" xr:uid="{00000000-0005-0000-0000-0000FC000000}"/>
    <cellStyle name="20% - Accent1 2 2 2 5 4 2" xfId="1704" xr:uid="{00000000-0005-0000-0000-0000FD000000}"/>
    <cellStyle name="20% - Accent1 2 2 2 5 5" xfId="2859" xr:uid="{00000000-0005-0000-0000-0000FE000000}"/>
    <cellStyle name="20% - Accent1 2 2 2 6" xfId="2875" xr:uid="{00000000-0005-0000-0000-0000FF000000}"/>
    <cellStyle name="20% - Accent1 2 2 2 6 2" xfId="2876" xr:uid="{00000000-0005-0000-0000-000000010000}"/>
    <cellStyle name="20% - Accent1 2 2 2 6 2 2" xfId="2877" xr:uid="{00000000-0005-0000-0000-000001010000}"/>
    <cellStyle name="20% - Accent1 2 2 2 6 2 2 2" xfId="2879" xr:uid="{00000000-0005-0000-0000-000002010000}"/>
    <cellStyle name="20% - Accent1 2 2 2 6 2 3" xfId="2889" xr:uid="{00000000-0005-0000-0000-000003010000}"/>
    <cellStyle name="20% - Accent1 2 2 2 6 3" xfId="2911" xr:uid="{00000000-0005-0000-0000-000004010000}"/>
    <cellStyle name="20% - Accent1 2 2 2 6 3 2" xfId="1860" xr:uid="{00000000-0005-0000-0000-000005010000}"/>
    <cellStyle name="20% - Accent1 2 2 2 6 4" xfId="828" xr:uid="{00000000-0005-0000-0000-000006010000}"/>
    <cellStyle name="20% - Accent1 2 2 2 7" xfId="2914" xr:uid="{00000000-0005-0000-0000-000007010000}"/>
    <cellStyle name="20% - Accent1 2 2 2 7 2" xfId="2153" xr:uid="{00000000-0005-0000-0000-000008010000}"/>
    <cellStyle name="20% - Accent1 2 2 2 7 2 2" xfId="683" xr:uid="{00000000-0005-0000-0000-000009010000}"/>
    <cellStyle name="20% - Accent1 2 2 2 7 3" xfId="2168" xr:uid="{00000000-0005-0000-0000-00000A010000}"/>
    <cellStyle name="20% - Accent1 2 2 2 8" xfId="2917" xr:uid="{00000000-0005-0000-0000-00000B010000}"/>
    <cellStyle name="20% - Accent1 2 2 2 8 2" xfId="2306" xr:uid="{00000000-0005-0000-0000-00000C010000}"/>
    <cellStyle name="20% - Accent1 2 2 2 9" xfId="2920" xr:uid="{00000000-0005-0000-0000-00000D010000}"/>
    <cellStyle name="20% - Accent1 2 2 3" xfId="2925" xr:uid="{00000000-0005-0000-0000-00000E010000}"/>
    <cellStyle name="20% - Accent1 2 2 3 2" xfId="2203" xr:uid="{00000000-0005-0000-0000-00000F010000}"/>
    <cellStyle name="20% - Accent1 2 2 3 2 2" xfId="2236" xr:uid="{00000000-0005-0000-0000-000010010000}"/>
    <cellStyle name="20% - Accent1 2 2 3 2 2 2" xfId="2932" xr:uid="{00000000-0005-0000-0000-000011010000}"/>
    <cellStyle name="20% - Accent1 2 2 3 2 2 2 2" xfId="121" xr:uid="{00000000-0005-0000-0000-000012010000}"/>
    <cellStyle name="20% - Accent1 2 2 3 2 2 2 2 2" xfId="2038" xr:uid="{00000000-0005-0000-0000-000013010000}"/>
    <cellStyle name="20% - Accent1 2 2 3 2 2 2 2 2 2" xfId="2042" xr:uid="{00000000-0005-0000-0000-000014010000}"/>
    <cellStyle name="20% - Accent1 2 2 3 2 2 2 2 2 2 2" xfId="2047" xr:uid="{00000000-0005-0000-0000-000015010000}"/>
    <cellStyle name="20% - Accent1 2 2 3 2 2 2 2 2 3" xfId="1645" xr:uid="{00000000-0005-0000-0000-000016010000}"/>
    <cellStyle name="20% - Accent1 2 2 3 2 2 2 2 3" xfId="2510" xr:uid="{00000000-0005-0000-0000-000017010000}"/>
    <cellStyle name="20% - Accent1 2 2 3 2 2 2 2 3 2" xfId="2525" xr:uid="{00000000-0005-0000-0000-000018010000}"/>
    <cellStyle name="20% - Accent1 2 2 3 2 2 2 2 4" xfId="158" xr:uid="{00000000-0005-0000-0000-000019010000}"/>
    <cellStyle name="20% - Accent1 2 2 3 2 2 2 3" xfId="2949" xr:uid="{00000000-0005-0000-0000-00001A010000}"/>
    <cellStyle name="20% - Accent1 2 2 3 2 2 2 3 2" xfId="2260" xr:uid="{00000000-0005-0000-0000-00001B010000}"/>
    <cellStyle name="20% - Accent1 2 2 3 2 2 2 3 2 2" xfId="2961" xr:uid="{00000000-0005-0000-0000-00001C010000}"/>
    <cellStyle name="20% - Accent1 2 2 3 2 2 2 3 3" xfId="2974" xr:uid="{00000000-0005-0000-0000-00001D010000}"/>
    <cellStyle name="20% - Accent1 2 2 3 2 2 2 4" xfId="2978" xr:uid="{00000000-0005-0000-0000-00001E010000}"/>
    <cellStyle name="20% - Accent1 2 2 3 2 2 2 4 2" xfId="2989" xr:uid="{00000000-0005-0000-0000-00001F010000}"/>
    <cellStyle name="20% - Accent1 2 2 3 2 2 2 5" xfId="1678" xr:uid="{00000000-0005-0000-0000-000020010000}"/>
    <cellStyle name="20% - Accent1 2 2 3 2 2 3" xfId="2999" xr:uid="{00000000-0005-0000-0000-000021010000}"/>
    <cellStyle name="20% - Accent1 2 2 3 2 2 3 2" xfId="234" xr:uid="{00000000-0005-0000-0000-000022010000}"/>
    <cellStyle name="20% - Accent1 2 2 3 2 2 3 2 2" xfId="3007" xr:uid="{00000000-0005-0000-0000-000023010000}"/>
    <cellStyle name="20% - Accent1 2 2 3 2 2 3 2 2 2" xfId="3018" xr:uid="{00000000-0005-0000-0000-000024010000}"/>
    <cellStyle name="20% - Accent1 2 2 3 2 2 3 2 3" xfId="3021" xr:uid="{00000000-0005-0000-0000-000025010000}"/>
    <cellStyle name="20% - Accent1 2 2 3 2 2 3 3" xfId="3027" xr:uid="{00000000-0005-0000-0000-000026010000}"/>
    <cellStyle name="20% - Accent1 2 2 3 2 2 3 3 2" xfId="3049" xr:uid="{00000000-0005-0000-0000-000027010000}"/>
    <cellStyle name="20% - Accent1 2 2 3 2 2 3 4" xfId="30" xr:uid="{00000000-0005-0000-0000-000028010000}"/>
    <cellStyle name="20% - Accent1 2 2 3 2 2 4" xfId="3055" xr:uid="{00000000-0005-0000-0000-000029010000}"/>
    <cellStyle name="20% - Accent1 2 2 3 2 2 4 2" xfId="2622" xr:uid="{00000000-0005-0000-0000-00002A010000}"/>
    <cellStyle name="20% - Accent1 2 2 3 2 2 4 2 2" xfId="2639" xr:uid="{00000000-0005-0000-0000-00002B010000}"/>
    <cellStyle name="20% - Accent1 2 2 3 2 2 4 3" xfId="2650" xr:uid="{00000000-0005-0000-0000-00002C010000}"/>
    <cellStyle name="20% - Accent1 2 2 3 2 2 5" xfId="2538" xr:uid="{00000000-0005-0000-0000-00002D010000}"/>
    <cellStyle name="20% - Accent1 2 2 3 2 2 5 2" xfId="2575" xr:uid="{00000000-0005-0000-0000-00002E010000}"/>
    <cellStyle name="20% - Accent1 2 2 3 2 2 6" xfId="2632" xr:uid="{00000000-0005-0000-0000-00002F010000}"/>
    <cellStyle name="20% - Accent1 2 2 3 2 3" xfId="3069" xr:uid="{00000000-0005-0000-0000-000030010000}"/>
    <cellStyle name="20% - Accent1 2 2 3 2 3 2" xfId="92" xr:uid="{00000000-0005-0000-0000-000031010000}"/>
    <cellStyle name="20% - Accent1 2 2 3 2 3 2 2" xfId="3075" xr:uid="{00000000-0005-0000-0000-000032010000}"/>
    <cellStyle name="20% - Accent1 2 2 3 2 3 2 2 2" xfId="986" xr:uid="{00000000-0005-0000-0000-000033010000}"/>
    <cellStyle name="20% - Accent1 2 2 3 2 3 2 2 2 2" xfId="64" xr:uid="{00000000-0005-0000-0000-000034010000}"/>
    <cellStyle name="20% - Accent1 2 2 3 2 3 2 2 3" xfId="1005" xr:uid="{00000000-0005-0000-0000-000035010000}"/>
    <cellStyle name="20% - Accent1 2 2 3 2 3 2 3" xfId="3083" xr:uid="{00000000-0005-0000-0000-000036010000}"/>
    <cellStyle name="20% - Accent1 2 2 3 2 3 2 3 2" xfId="1069" xr:uid="{00000000-0005-0000-0000-000037010000}"/>
    <cellStyle name="20% - Accent1 2 2 3 2 3 2 4" xfId="3094" xr:uid="{00000000-0005-0000-0000-000038010000}"/>
    <cellStyle name="20% - Accent1 2 2 3 2 3 3" xfId="3106" xr:uid="{00000000-0005-0000-0000-000039010000}"/>
    <cellStyle name="20% - Accent1 2 2 3 2 3 3 2" xfId="950" xr:uid="{00000000-0005-0000-0000-00003A010000}"/>
    <cellStyle name="20% - Accent1 2 2 3 2 3 3 2 2" xfId="966" xr:uid="{00000000-0005-0000-0000-00003B010000}"/>
    <cellStyle name="20% - Accent1 2 2 3 2 3 3 3" xfId="993" xr:uid="{00000000-0005-0000-0000-00003C010000}"/>
    <cellStyle name="20% - Accent1 2 2 3 2 3 4" xfId="3114" xr:uid="{00000000-0005-0000-0000-00003D010000}"/>
    <cellStyle name="20% - Accent1 2 2 3 2 3 4 2" xfId="1059" xr:uid="{00000000-0005-0000-0000-00003E010000}"/>
    <cellStyle name="20% - Accent1 2 2 3 2 3 5" xfId="2657" xr:uid="{00000000-0005-0000-0000-00003F010000}"/>
    <cellStyle name="20% - Accent1 2 2 3 2 4" xfId="1234" xr:uid="{00000000-0005-0000-0000-000040010000}"/>
    <cellStyle name="20% - Accent1 2 2 3 2 4 2" xfId="3132" xr:uid="{00000000-0005-0000-0000-000041010000}"/>
    <cellStyle name="20% - Accent1 2 2 3 2 4 2 2" xfId="3138" xr:uid="{00000000-0005-0000-0000-000042010000}"/>
    <cellStyle name="20% - Accent1 2 2 3 2 4 2 2 2" xfId="1615" xr:uid="{00000000-0005-0000-0000-000043010000}"/>
    <cellStyle name="20% - Accent1 2 2 3 2 4 2 3" xfId="887" xr:uid="{00000000-0005-0000-0000-000044010000}"/>
    <cellStyle name="20% - Accent1 2 2 3 2 4 3" xfId="664" xr:uid="{00000000-0005-0000-0000-000045010000}"/>
    <cellStyle name="20% - Accent1 2 2 3 2 4 3 2" xfId="1249" xr:uid="{00000000-0005-0000-0000-000046010000}"/>
    <cellStyle name="20% - Accent1 2 2 3 2 4 4" xfId="3147" xr:uid="{00000000-0005-0000-0000-000047010000}"/>
    <cellStyle name="20% - Accent1 2 2 3 2 5" xfId="3161" xr:uid="{00000000-0005-0000-0000-000048010000}"/>
    <cellStyle name="20% - Accent1 2 2 3 2 5 2" xfId="2803" xr:uid="{00000000-0005-0000-0000-000049010000}"/>
    <cellStyle name="20% - Accent1 2 2 3 2 5 2 2" xfId="2811" xr:uid="{00000000-0005-0000-0000-00004A010000}"/>
    <cellStyle name="20% - Accent1 2 2 3 2 5 3" xfId="2829" xr:uid="{00000000-0005-0000-0000-00004B010000}"/>
    <cellStyle name="20% - Accent1 2 2 3 2 6" xfId="3165" xr:uid="{00000000-0005-0000-0000-00004C010000}"/>
    <cellStyle name="20% - Accent1 2 2 3 2 6 2" xfId="720" xr:uid="{00000000-0005-0000-0000-00004D010000}"/>
    <cellStyle name="20% - Accent1 2 2 3 2 7" xfId="3172" xr:uid="{00000000-0005-0000-0000-00004E010000}"/>
    <cellStyle name="20% - Accent1 2 2 3 3" xfId="2246" xr:uid="{00000000-0005-0000-0000-00004F010000}"/>
    <cellStyle name="20% - Accent1 2 2 3 3 2" xfId="2958" xr:uid="{00000000-0005-0000-0000-000050010000}"/>
    <cellStyle name="20% - Accent1 2 2 3 3 2 2" xfId="3179" xr:uid="{00000000-0005-0000-0000-000051010000}"/>
    <cellStyle name="20% - Accent1 2 2 3 3 2 2 2" xfId="3181" xr:uid="{00000000-0005-0000-0000-000052010000}"/>
    <cellStyle name="20% - Accent1 2 2 3 3 2 2 2 2" xfId="3186" xr:uid="{00000000-0005-0000-0000-000053010000}"/>
    <cellStyle name="20% - Accent1 2 2 3 3 2 2 2 2 2" xfId="3190" xr:uid="{00000000-0005-0000-0000-000054010000}"/>
    <cellStyle name="20% - Accent1 2 2 3 3 2 2 2 3" xfId="3209" xr:uid="{00000000-0005-0000-0000-000055010000}"/>
    <cellStyle name="20% - Accent1 2 2 3 3 2 2 3" xfId="3216" xr:uid="{00000000-0005-0000-0000-000056010000}"/>
    <cellStyle name="20% - Accent1 2 2 3 3 2 2 3 2" xfId="492" xr:uid="{00000000-0005-0000-0000-000057010000}"/>
    <cellStyle name="20% - Accent1 2 2 3 3 2 2 4" xfId="3224" xr:uid="{00000000-0005-0000-0000-000058010000}"/>
    <cellStyle name="20% - Accent1 2 2 3 3 2 3" xfId="3235" xr:uid="{00000000-0005-0000-0000-000059010000}"/>
    <cellStyle name="20% - Accent1 2 2 3 3 2 3 2" xfId="3248" xr:uid="{00000000-0005-0000-0000-00005A010000}"/>
    <cellStyle name="20% - Accent1 2 2 3 3 2 3 2 2" xfId="3256" xr:uid="{00000000-0005-0000-0000-00005B010000}"/>
    <cellStyle name="20% - Accent1 2 2 3 3 2 3 3" xfId="3264" xr:uid="{00000000-0005-0000-0000-00005C010000}"/>
    <cellStyle name="20% - Accent1 2 2 3 3 2 4" xfId="3276" xr:uid="{00000000-0005-0000-0000-00005D010000}"/>
    <cellStyle name="20% - Accent1 2 2 3 3 2 4 2" xfId="2797" xr:uid="{00000000-0005-0000-0000-00005E010000}"/>
    <cellStyle name="20% - Accent1 2 2 3 3 2 5" xfId="1015" xr:uid="{00000000-0005-0000-0000-00005F010000}"/>
    <cellStyle name="20% - Accent1 2 2 3 3 3" xfId="763" xr:uid="{00000000-0005-0000-0000-000060010000}"/>
    <cellStyle name="20% - Accent1 2 2 3 3 3 2" xfId="3282" xr:uid="{00000000-0005-0000-0000-000061010000}"/>
    <cellStyle name="20% - Accent1 2 2 3 3 3 2 2" xfId="429" xr:uid="{00000000-0005-0000-0000-000062010000}"/>
    <cellStyle name="20% - Accent1 2 2 3 3 3 2 2 2" xfId="2076" xr:uid="{00000000-0005-0000-0000-000063010000}"/>
    <cellStyle name="20% - Accent1 2 2 3 3 3 2 3" xfId="467" xr:uid="{00000000-0005-0000-0000-000064010000}"/>
    <cellStyle name="20% - Accent1 2 2 3 3 3 3" xfId="3293" xr:uid="{00000000-0005-0000-0000-000065010000}"/>
    <cellStyle name="20% - Accent1 2 2 3 3 3 3 2" xfId="1594" xr:uid="{00000000-0005-0000-0000-000066010000}"/>
    <cellStyle name="20% - Accent1 2 2 3 3 3 4" xfId="3303" xr:uid="{00000000-0005-0000-0000-000067010000}"/>
    <cellStyle name="20% - Accent1 2 2 3 3 4" xfId="3313" xr:uid="{00000000-0005-0000-0000-000068010000}"/>
    <cellStyle name="20% - Accent1 2 2 3 3 4 2" xfId="689" xr:uid="{00000000-0005-0000-0000-000069010000}"/>
    <cellStyle name="20% - Accent1 2 2 3 3 4 2 2" xfId="3319" xr:uid="{00000000-0005-0000-0000-00006A010000}"/>
    <cellStyle name="20% - Accent1 2 2 3 3 4 3" xfId="3335" xr:uid="{00000000-0005-0000-0000-00006B010000}"/>
    <cellStyle name="20% - Accent1 2 2 3 3 5" xfId="3345" xr:uid="{00000000-0005-0000-0000-00006C010000}"/>
    <cellStyle name="20% - Accent1 2 2 3 3 5 2" xfId="2903" xr:uid="{00000000-0005-0000-0000-00006D010000}"/>
    <cellStyle name="20% - Accent1 2 2 3 3 6" xfId="3363" xr:uid="{00000000-0005-0000-0000-00006E010000}"/>
    <cellStyle name="20% - Accent1 2 2 3 4" xfId="2964" xr:uid="{00000000-0005-0000-0000-00006F010000}"/>
    <cellStyle name="20% - Accent1 2 2 3 4 2" xfId="3367" xr:uid="{00000000-0005-0000-0000-000070010000}"/>
    <cellStyle name="20% - Accent1 2 2 3 4 2 2" xfId="3368" xr:uid="{00000000-0005-0000-0000-000071010000}"/>
    <cellStyle name="20% - Accent1 2 2 3 4 2 2 2" xfId="3370" xr:uid="{00000000-0005-0000-0000-000072010000}"/>
    <cellStyle name="20% - Accent1 2 2 3 4 2 2 2 2" xfId="3374" xr:uid="{00000000-0005-0000-0000-000073010000}"/>
    <cellStyle name="20% - Accent1 2 2 3 4 2 2 3" xfId="3383" xr:uid="{00000000-0005-0000-0000-000074010000}"/>
    <cellStyle name="20% - Accent1 2 2 3 4 2 3" xfId="3402" xr:uid="{00000000-0005-0000-0000-000075010000}"/>
    <cellStyle name="20% - Accent1 2 2 3 4 2 3 2" xfId="3407" xr:uid="{00000000-0005-0000-0000-000076010000}"/>
    <cellStyle name="20% - Accent1 2 2 3 4 2 4" xfId="3423" xr:uid="{00000000-0005-0000-0000-000077010000}"/>
    <cellStyle name="20% - Accent1 2 2 3 4 3" xfId="3428" xr:uid="{00000000-0005-0000-0000-000078010000}"/>
    <cellStyle name="20% - Accent1 2 2 3 4 3 2" xfId="1485" xr:uid="{00000000-0005-0000-0000-000079010000}"/>
    <cellStyle name="20% - Accent1 2 2 3 4 3 2 2" xfId="252" xr:uid="{00000000-0005-0000-0000-00007A010000}"/>
    <cellStyle name="20% - Accent1 2 2 3 4 3 3" xfId="1505" xr:uid="{00000000-0005-0000-0000-00007B010000}"/>
    <cellStyle name="20% - Accent1 2 2 3 4 4" xfId="3432" xr:uid="{00000000-0005-0000-0000-00007C010000}"/>
    <cellStyle name="20% - Accent1 2 2 3 4 4 2" xfId="1792" xr:uid="{00000000-0005-0000-0000-00007D010000}"/>
    <cellStyle name="20% - Accent1 2 2 3 4 5" xfId="3449" xr:uid="{00000000-0005-0000-0000-00007E010000}"/>
    <cellStyle name="20% - Accent1 2 2 3 5" xfId="610" xr:uid="{00000000-0005-0000-0000-00007F010000}"/>
    <cellStyle name="20% - Accent1 2 2 3 5 2" xfId="813" xr:uid="{00000000-0005-0000-0000-000080010000}"/>
    <cellStyle name="20% - Accent1 2 2 3 5 2 2" xfId="824" xr:uid="{00000000-0005-0000-0000-000081010000}"/>
    <cellStyle name="20% - Accent1 2 2 3 5 2 2 2" xfId="838" xr:uid="{00000000-0005-0000-0000-000082010000}"/>
    <cellStyle name="20% - Accent1 2 2 3 5 2 3" xfId="2036" xr:uid="{00000000-0005-0000-0000-000083010000}"/>
    <cellStyle name="20% - Accent1 2 2 3 5 3" xfId="2922" xr:uid="{00000000-0005-0000-0000-000084010000}"/>
    <cellStyle name="20% - Accent1 2 2 3 5 3 2" xfId="2186" xr:uid="{00000000-0005-0000-0000-000085010000}"/>
    <cellStyle name="20% - Accent1 2 2 3 5 4" xfId="3462" xr:uid="{00000000-0005-0000-0000-000086010000}"/>
    <cellStyle name="20% - Accent1 2 2 3 6" xfId="3464" xr:uid="{00000000-0005-0000-0000-000087010000}"/>
    <cellStyle name="20% - Accent1 2 2 3 6 2" xfId="3465" xr:uid="{00000000-0005-0000-0000-000088010000}"/>
    <cellStyle name="20% - Accent1 2 2 3 6 2 2" xfId="3471" xr:uid="{00000000-0005-0000-0000-000089010000}"/>
    <cellStyle name="20% - Accent1 2 2 3 6 3" xfId="3474" xr:uid="{00000000-0005-0000-0000-00008A010000}"/>
    <cellStyle name="20% - Accent1 2 2 3 7" xfId="3478" xr:uid="{00000000-0005-0000-0000-00008B010000}"/>
    <cellStyle name="20% - Accent1 2 2 3 7 2" xfId="2673" xr:uid="{00000000-0005-0000-0000-00008C010000}"/>
    <cellStyle name="20% - Accent1 2 2 3 8" xfId="3481" xr:uid="{00000000-0005-0000-0000-00008D010000}"/>
    <cellStyle name="20% - Accent1 2 2 4" xfId="3455" xr:uid="{00000000-0005-0000-0000-00008E010000}"/>
    <cellStyle name="20% - Accent1 2 2 4 2" xfId="2294" xr:uid="{00000000-0005-0000-0000-00008F010000}"/>
    <cellStyle name="20% - Accent1 2 2 4 2 2" xfId="3485" xr:uid="{00000000-0005-0000-0000-000090010000}"/>
    <cellStyle name="20% - Accent1 2 2 4 2 2 2" xfId="2397" xr:uid="{00000000-0005-0000-0000-000091010000}"/>
    <cellStyle name="20% - Accent1 2 2 4 2 2 2 2" xfId="2405" xr:uid="{00000000-0005-0000-0000-000092010000}"/>
    <cellStyle name="20% - Accent1 2 2 4 2 2 2 2 2" xfId="2413" xr:uid="{00000000-0005-0000-0000-000093010000}"/>
    <cellStyle name="20% - Accent1 2 2 4 2 2 2 2 2 2" xfId="2861" xr:uid="{00000000-0005-0000-0000-000094010000}"/>
    <cellStyle name="20% - Accent1 2 2 4 2 2 2 2 3" xfId="2349" xr:uid="{00000000-0005-0000-0000-000095010000}"/>
    <cellStyle name="20% - Accent1 2 2 4 2 2 2 3" xfId="2430" xr:uid="{00000000-0005-0000-0000-000096010000}"/>
    <cellStyle name="20% - Accent1 2 2 4 2 2 2 3 2" xfId="811" xr:uid="{00000000-0005-0000-0000-000097010000}"/>
    <cellStyle name="20% - Accent1 2 2 4 2 2 2 4" xfId="1975" xr:uid="{00000000-0005-0000-0000-000098010000}"/>
    <cellStyle name="20% - Accent1 2 2 4 2 2 3" xfId="2445" xr:uid="{00000000-0005-0000-0000-000099010000}"/>
    <cellStyle name="20% - Accent1 2 2 4 2 2 3 2" xfId="2465" xr:uid="{00000000-0005-0000-0000-00009A010000}"/>
    <cellStyle name="20% - Accent1 2 2 4 2 2 3 2 2" xfId="3503" xr:uid="{00000000-0005-0000-0000-00009B010000}"/>
    <cellStyle name="20% - Accent1 2 2 4 2 2 3 3" xfId="3513" xr:uid="{00000000-0005-0000-0000-00009C010000}"/>
    <cellStyle name="20% - Accent1 2 2 4 2 2 4" xfId="2486" xr:uid="{00000000-0005-0000-0000-00009D010000}"/>
    <cellStyle name="20% - Accent1 2 2 4 2 2 4 2" xfId="3391" xr:uid="{00000000-0005-0000-0000-00009E010000}"/>
    <cellStyle name="20% - Accent1 2 2 4 2 2 5" xfId="2772" xr:uid="{00000000-0005-0000-0000-00009F010000}"/>
    <cellStyle name="20% - Accent1 2 2 4 2 3" xfId="2059" xr:uid="{00000000-0005-0000-0000-0000A0010000}"/>
    <cellStyle name="20% - Accent1 2 2 4 2 3 2" xfId="2715" xr:uid="{00000000-0005-0000-0000-0000A1010000}"/>
    <cellStyle name="20% - Accent1 2 2 4 2 3 2 2" xfId="1385" xr:uid="{00000000-0005-0000-0000-0000A2010000}"/>
    <cellStyle name="20% - Accent1 2 2 4 2 3 2 2 2" xfId="154" xr:uid="{00000000-0005-0000-0000-0000A3010000}"/>
    <cellStyle name="20% - Accent1 2 2 4 2 3 2 3" xfId="777" xr:uid="{00000000-0005-0000-0000-0000A4010000}"/>
    <cellStyle name="20% - Accent1 2 2 4 2 3 3" xfId="2737" xr:uid="{00000000-0005-0000-0000-0000A5010000}"/>
    <cellStyle name="20% - Accent1 2 2 4 2 3 3 2" xfId="1469" xr:uid="{00000000-0005-0000-0000-0000A6010000}"/>
    <cellStyle name="20% - Accent1 2 2 4 2 3 4" xfId="3520" xr:uid="{00000000-0005-0000-0000-0000A7010000}"/>
    <cellStyle name="20% - Accent1 2 2 4 2 4" xfId="323" xr:uid="{00000000-0005-0000-0000-0000A8010000}"/>
    <cellStyle name="20% - Accent1 2 2 4 2 4 2" xfId="2848" xr:uid="{00000000-0005-0000-0000-0000A9010000}"/>
    <cellStyle name="20% - Accent1 2 2 4 2 4 2 2" xfId="1753" xr:uid="{00000000-0005-0000-0000-0000AA010000}"/>
    <cellStyle name="20% - Accent1 2 2 4 2 4 3" xfId="3543" xr:uid="{00000000-0005-0000-0000-0000AB010000}"/>
    <cellStyle name="20% - Accent1 2 2 4 2 5" xfId="116" xr:uid="{00000000-0005-0000-0000-0000AC010000}"/>
    <cellStyle name="20% - Accent1 2 2 4 2 5 2" xfId="2030" xr:uid="{00000000-0005-0000-0000-0000AD010000}"/>
    <cellStyle name="20% - Accent1 2 2 4 2 6" xfId="2941" xr:uid="{00000000-0005-0000-0000-0000AE010000}"/>
    <cellStyle name="20% - Accent1 2 2 4 3" xfId="2986" xr:uid="{00000000-0005-0000-0000-0000AF010000}"/>
    <cellStyle name="20% - Accent1 2 2 4 3 2" xfId="3548" xr:uid="{00000000-0005-0000-0000-0000B0010000}"/>
    <cellStyle name="20% - Accent1 2 2 4 3 2 2" xfId="3342" xr:uid="{00000000-0005-0000-0000-0000B1010000}"/>
    <cellStyle name="20% - Accent1 2 2 4 3 2 2 2" xfId="2891" xr:uid="{00000000-0005-0000-0000-0000B2010000}"/>
    <cellStyle name="20% - Accent1 2 2 4 3 2 2 2 2" xfId="3554" xr:uid="{00000000-0005-0000-0000-0000B3010000}"/>
    <cellStyle name="20% - Accent1 2 2 4 3 2 2 3" xfId="3558" xr:uid="{00000000-0005-0000-0000-0000B4010000}"/>
    <cellStyle name="20% - Accent1 2 2 4 3 2 3" xfId="3356" xr:uid="{00000000-0005-0000-0000-0000B5010000}"/>
    <cellStyle name="20% - Accent1 2 2 4 3 2 3 2" xfId="1871" xr:uid="{00000000-0005-0000-0000-0000B6010000}"/>
    <cellStyle name="20% - Accent1 2 2 4 3 2 4" xfId="3568" xr:uid="{00000000-0005-0000-0000-0000B7010000}"/>
    <cellStyle name="20% - Accent1 2 2 4 3 3" xfId="3574" xr:uid="{00000000-0005-0000-0000-0000B8010000}"/>
    <cellStyle name="20% - Accent1 2 2 4 3 3 2" xfId="3437" xr:uid="{00000000-0005-0000-0000-0000B9010000}"/>
    <cellStyle name="20% - Accent1 2 2 4 3 3 2 2" xfId="6" xr:uid="{00000000-0005-0000-0000-0000BA010000}"/>
    <cellStyle name="20% - Accent1 2 2 4 3 3 3" xfId="3594" xr:uid="{00000000-0005-0000-0000-0000BB010000}"/>
    <cellStyle name="20% - Accent1 2 2 4 3 4" xfId="3600" xr:uid="{00000000-0005-0000-0000-0000BC010000}"/>
    <cellStyle name="20% - Accent1 2 2 4 3 4 2" xfId="3608" xr:uid="{00000000-0005-0000-0000-0000BD010000}"/>
    <cellStyle name="20% - Accent1 2 2 4 3 5" xfId="246" xr:uid="{00000000-0005-0000-0000-0000BE010000}"/>
    <cellStyle name="20% - Accent1 2 2 4 4" xfId="3620" xr:uid="{00000000-0005-0000-0000-0000BF010000}"/>
    <cellStyle name="20% - Accent1 2 2 4 4 2" xfId="3004" xr:uid="{00000000-0005-0000-0000-0000C0010000}"/>
    <cellStyle name="20% - Accent1 2 2 4 4 2 2" xfId="228" xr:uid="{00000000-0005-0000-0000-0000C1010000}"/>
    <cellStyle name="20% - Accent1 2 2 4 4 2 2 2" xfId="3013" xr:uid="{00000000-0005-0000-0000-0000C2010000}"/>
    <cellStyle name="20% - Accent1 2 2 4 4 2 3" xfId="3036" xr:uid="{00000000-0005-0000-0000-0000C3010000}"/>
    <cellStyle name="20% - Accent1 2 2 4 4 3" xfId="3063" xr:uid="{00000000-0005-0000-0000-0000C4010000}"/>
    <cellStyle name="20% - Accent1 2 2 4 4 3 2" xfId="2613" xr:uid="{00000000-0005-0000-0000-0000C5010000}"/>
    <cellStyle name="20% - Accent1 2 2 4 4 4" xfId="2550" xr:uid="{00000000-0005-0000-0000-0000C6010000}"/>
    <cellStyle name="20% - Accent1 2 2 4 5" xfId="3621" xr:uid="{00000000-0005-0000-0000-0000C7010000}"/>
    <cellStyle name="20% - Accent1 2 2 4 5 2" xfId="3112" xr:uid="{00000000-0005-0000-0000-0000C8010000}"/>
    <cellStyle name="20% - Accent1 2 2 4 5 2 2" xfId="944" xr:uid="{00000000-0005-0000-0000-0000C9010000}"/>
    <cellStyle name="20% - Accent1 2 2 4 5 3" xfId="3128" xr:uid="{00000000-0005-0000-0000-0000CA010000}"/>
    <cellStyle name="20% - Accent1 2 2 4 6" xfId="3622" xr:uid="{00000000-0005-0000-0000-0000CB010000}"/>
    <cellStyle name="20% - Accent1 2 2 4 6 2" xfId="672" xr:uid="{00000000-0005-0000-0000-0000CC010000}"/>
    <cellStyle name="20% - Accent1 2 2 4 7" xfId="3623" xr:uid="{00000000-0005-0000-0000-0000CD010000}"/>
    <cellStyle name="20% - Accent1 2 2 5" xfId="3619" xr:uid="{00000000-0005-0000-0000-0000CE010000}"/>
    <cellStyle name="20% - Accent1 2 2 5 2" xfId="3627" xr:uid="{00000000-0005-0000-0000-0000CF010000}"/>
    <cellStyle name="20% - Accent1 2 2 5 2 2" xfId="3628" xr:uid="{00000000-0005-0000-0000-0000D0010000}"/>
    <cellStyle name="20% - Accent1 2 2 5 2 2 2" xfId="3629" xr:uid="{00000000-0005-0000-0000-0000D1010000}"/>
    <cellStyle name="20% - Accent1 2 2 5 2 2 2 2" xfId="3632" xr:uid="{00000000-0005-0000-0000-0000D2010000}"/>
    <cellStyle name="20% - Accent1 2 2 5 2 2 2 2 2" xfId="3635" xr:uid="{00000000-0005-0000-0000-0000D3010000}"/>
    <cellStyle name="20% - Accent1 2 2 5 2 2 2 3" xfId="3642" xr:uid="{00000000-0005-0000-0000-0000D4010000}"/>
    <cellStyle name="20% - Accent1 2 2 5 2 2 3" xfId="3651" xr:uid="{00000000-0005-0000-0000-0000D5010000}"/>
    <cellStyle name="20% - Accent1 2 2 5 2 2 3 2" xfId="3664" xr:uid="{00000000-0005-0000-0000-0000D6010000}"/>
    <cellStyle name="20% - Accent1 2 2 5 2 2 4" xfId="3671" xr:uid="{00000000-0005-0000-0000-0000D7010000}"/>
    <cellStyle name="20% - Accent1 2 2 5 2 3" xfId="3676" xr:uid="{00000000-0005-0000-0000-0000D8010000}"/>
    <cellStyle name="20% - Accent1 2 2 5 2 3 2" xfId="3681" xr:uid="{00000000-0005-0000-0000-0000D9010000}"/>
    <cellStyle name="20% - Accent1 2 2 5 2 3 2 2" xfId="3688" xr:uid="{00000000-0005-0000-0000-0000DA010000}"/>
    <cellStyle name="20% - Accent1 2 2 5 2 3 3" xfId="3703" xr:uid="{00000000-0005-0000-0000-0000DB010000}"/>
    <cellStyle name="20% - Accent1 2 2 5 2 4" xfId="3714" xr:uid="{00000000-0005-0000-0000-0000DC010000}"/>
    <cellStyle name="20% - Accent1 2 2 5 2 4 2" xfId="3728" xr:uid="{00000000-0005-0000-0000-0000DD010000}"/>
    <cellStyle name="20% - Accent1 2 2 5 2 5" xfId="3737" xr:uid="{00000000-0005-0000-0000-0000DE010000}"/>
    <cellStyle name="20% - Accent1 2 2 5 3" xfId="1689" xr:uid="{00000000-0005-0000-0000-0000DF010000}"/>
    <cellStyle name="20% - Accent1 2 2 5 3 2" xfId="3742" xr:uid="{00000000-0005-0000-0000-0000E0010000}"/>
    <cellStyle name="20% - Accent1 2 2 5 3 2 2" xfId="3744" xr:uid="{00000000-0005-0000-0000-0000E1010000}"/>
    <cellStyle name="20% - Accent1 2 2 5 3 2 2 2" xfId="3751" xr:uid="{00000000-0005-0000-0000-0000E2010000}"/>
    <cellStyle name="20% - Accent1 2 2 5 3 2 3" xfId="3761" xr:uid="{00000000-0005-0000-0000-0000E3010000}"/>
    <cellStyle name="20% - Accent1 2 2 5 3 3" xfId="3766" xr:uid="{00000000-0005-0000-0000-0000E4010000}"/>
    <cellStyle name="20% - Accent1 2 2 5 3 3 2" xfId="3777" xr:uid="{00000000-0005-0000-0000-0000E5010000}"/>
    <cellStyle name="20% - Accent1 2 2 5 3 4" xfId="3788" xr:uid="{00000000-0005-0000-0000-0000E6010000}"/>
    <cellStyle name="20% - Accent1 2 2 5 4" xfId="3792" xr:uid="{00000000-0005-0000-0000-0000E7010000}"/>
    <cellStyle name="20% - Accent1 2 2 5 4 2" xfId="3226" xr:uid="{00000000-0005-0000-0000-0000E8010000}"/>
    <cellStyle name="20% - Accent1 2 2 5 4 2 2" xfId="3243" xr:uid="{00000000-0005-0000-0000-0000E9010000}"/>
    <cellStyle name="20% - Accent1 2 2 5 4 3" xfId="3271" xr:uid="{00000000-0005-0000-0000-0000EA010000}"/>
    <cellStyle name="20% - Accent1 2 2 5 5" xfId="3794" xr:uid="{00000000-0005-0000-0000-0000EB010000}"/>
    <cellStyle name="20% - Accent1 2 2 5 5 2" xfId="3287" xr:uid="{00000000-0005-0000-0000-0000EC010000}"/>
    <cellStyle name="20% - Accent1 2 2 5 6" xfId="3795" xr:uid="{00000000-0005-0000-0000-0000ED010000}"/>
    <cellStyle name="20% - Accent1 2 2 6" xfId="3801" xr:uid="{00000000-0005-0000-0000-0000EE010000}"/>
    <cellStyle name="20% - Accent1 2 2 6 2" xfId="3806" xr:uid="{00000000-0005-0000-0000-0000EF010000}"/>
    <cellStyle name="20% - Accent1 2 2 6 2 2" xfId="3807" xr:uid="{00000000-0005-0000-0000-0000F0010000}"/>
    <cellStyle name="20% - Accent1 2 2 6 2 2 2" xfId="3808" xr:uid="{00000000-0005-0000-0000-0000F1010000}"/>
    <cellStyle name="20% - Accent1 2 2 6 2 2 2 2" xfId="3810" xr:uid="{00000000-0005-0000-0000-0000F2010000}"/>
    <cellStyle name="20% - Accent1 2 2 6 2 2 3" xfId="3821" xr:uid="{00000000-0005-0000-0000-0000F3010000}"/>
    <cellStyle name="20% - Accent1 2 2 6 2 3" xfId="3825" xr:uid="{00000000-0005-0000-0000-0000F4010000}"/>
    <cellStyle name="20% - Accent1 2 2 6 2 3 2" xfId="3829" xr:uid="{00000000-0005-0000-0000-0000F5010000}"/>
    <cellStyle name="20% - Accent1 2 2 6 2 4" xfId="3845" xr:uid="{00000000-0005-0000-0000-0000F6010000}"/>
    <cellStyle name="20% - Accent1 2 2 6 3" xfId="3850" xr:uid="{00000000-0005-0000-0000-0000F7010000}"/>
    <cellStyle name="20% - Accent1 2 2 6 3 2" xfId="3851" xr:uid="{00000000-0005-0000-0000-0000F8010000}"/>
    <cellStyle name="20% - Accent1 2 2 6 3 2 2" xfId="3854" xr:uid="{00000000-0005-0000-0000-0000F9010000}"/>
    <cellStyle name="20% - Accent1 2 2 6 3 3" xfId="368" xr:uid="{00000000-0005-0000-0000-0000FA010000}"/>
    <cellStyle name="20% - Accent1 2 2 6 4" xfId="3857" xr:uid="{00000000-0005-0000-0000-0000FB010000}"/>
    <cellStyle name="20% - Accent1 2 2 6 4 2" xfId="3397" xr:uid="{00000000-0005-0000-0000-0000FC010000}"/>
    <cellStyle name="20% - Accent1 2 2 6 5" xfId="3865" xr:uid="{00000000-0005-0000-0000-0000FD010000}"/>
    <cellStyle name="20% - Accent1 2 2 7" xfId="1454" xr:uid="{00000000-0005-0000-0000-0000FE010000}"/>
    <cellStyle name="20% - Accent1 2 2 7 2" xfId="3866" xr:uid="{00000000-0005-0000-0000-0000FF010000}"/>
    <cellStyle name="20% - Accent1 2 2 7 2 2" xfId="2722" xr:uid="{00000000-0005-0000-0000-000000020000}"/>
    <cellStyle name="20% - Accent1 2 2 7 2 2 2" xfId="1395" xr:uid="{00000000-0005-0000-0000-000001020000}"/>
    <cellStyle name="20% - Accent1 2 2 7 2 3" xfId="2746" xr:uid="{00000000-0005-0000-0000-000002020000}"/>
    <cellStyle name="20% - Accent1 2 2 7 3" xfId="334" xr:uid="{00000000-0005-0000-0000-000003020000}"/>
    <cellStyle name="20% - Accent1 2 2 7 3 2" xfId="2855" xr:uid="{00000000-0005-0000-0000-000004020000}"/>
    <cellStyle name="20% - Accent1 2 2 7 4" xfId="124" xr:uid="{00000000-0005-0000-0000-000005020000}"/>
    <cellStyle name="20% - Accent1 2 2 8" xfId="3867" xr:uid="{00000000-0005-0000-0000-000006020000}"/>
    <cellStyle name="20% - Accent1 2 2 8 2" xfId="3872" xr:uid="{00000000-0005-0000-0000-000007020000}"/>
    <cellStyle name="20% - Accent1 2 2 8 2 2" xfId="3446" xr:uid="{00000000-0005-0000-0000-000008020000}"/>
    <cellStyle name="20% - Accent1 2 2 8 3" xfId="3878" xr:uid="{00000000-0005-0000-0000-000009020000}"/>
    <cellStyle name="20% - Accent1 2 2 9" xfId="3880" xr:uid="{00000000-0005-0000-0000-00000A020000}"/>
    <cellStyle name="20% - Accent1 2 2 9 2" xfId="3886" xr:uid="{00000000-0005-0000-0000-00000B020000}"/>
    <cellStyle name="20% - Accent1 2 3" xfId="3895" xr:uid="{00000000-0005-0000-0000-00000C020000}"/>
    <cellStyle name="20% - Accent1 2 3 2" xfId="3903" xr:uid="{00000000-0005-0000-0000-00000D020000}"/>
    <cellStyle name="20% - Accent1 2 3 2 2" xfId="3917" xr:uid="{00000000-0005-0000-0000-00000E020000}"/>
    <cellStyle name="20% - Accent1 2 3 2 2 2" xfId="3931" xr:uid="{00000000-0005-0000-0000-00000F020000}"/>
    <cellStyle name="20% - Accent1 2 3 2 2 2 2" xfId="3954" xr:uid="{00000000-0005-0000-0000-000010020000}"/>
    <cellStyle name="20% - Accent1 2 3 2 2 2 2 2" xfId="3962" xr:uid="{00000000-0005-0000-0000-000011020000}"/>
    <cellStyle name="20% - Accent1 2 3 2 2 2 2 2 2" xfId="3966" xr:uid="{00000000-0005-0000-0000-000012020000}"/>
    <cellStyle name="20% - Accent1 2 3 2 2 2 2 2 2 2" xfId="3971" xr:uid="{00000000-0005-0000-0000-000013020000}"/>
    <cellStyle name="20% - Accent1 2 3 2 2 2 2 2 2 2 2" xfId="3979" xr:uid="{00000000-0005-0000-0000-000014020000}"/>
    <cellStyle name="20% - Accent1 2 3 2 2 2 2 2 2 3" xfId="3984" xr:uid="{00000000-0005-0000-0000-000015020000}"/>
    <cellStyle name="20% - Accent1 2 3 2 2 2 2 2 3" xfId="48" xr:uid="{00000000-0005-0000-0000-000016020000}"/>
    <cellStyle name="20% - Accent1 2 3 2 2 2 2 2 3 2" xfId="3988" xr:uid="{00000000-0005-0000-0000-000017020000}"/>
    <cellStyle name="20% - Accent1 2 3 2 2 2 2 2 4" xfId="3994" xr:uid="{00000000-0005-0000-0000-000018020000}"/>
    <cellStyle name="20% - Accent1 2 3 2 2 2 2 3" xfId="4010" xr:uid="{00000000-0005-0000-0000-000019020000}"/>
    <cellStyle name="20% - Accent1 2 3 2 2 2 2 3 2" xfId="4032" xr:uid="{00000000-0005-0000-0000-00001A020000}"/>
    <cellStyle name="20% - Accent1 2 3 2 2 2 2 3 2 2" xfId="4044" xr:uid="{00000000-0005-0000-0000-00001B020000}"/>
    <cellStyle name="20% - Accent1 2 3 2 2 2 2 3 3" xfId="4048" xr:uid="{00000000-0005-0000-0000-00001C020000}"/>
    <cellStyle name="20% - Accent1 2 3 2 2 2 2 4" xfId="4059" xr:uid="{00000000-0005-0000-0000-00001D020000}"/>
    <cellStyle name="20% - Accent1 2 3 2 2 2 2 4 2" xfId="4068" xr:uid="{00000000-0005-0000-0000-00001E020000}"/>
    <cellStyle name="20% - Accent1 2 3 2 2 2 2 5" xfId="851" xr:uid="{00000000-0005-0000-0000-00001F020000}"/>
    <cellStyle name="20% - Accent1 2 3 2 2 2 3" xfId="4079" xr:uid="{00000000-0005-0000-0000-000020020000}"/>
    <cellStyle name="20% - Accent1 2 3 2 2 2 3 2" xfId="4088" xr:uid="{00000000-0005-0000-0000-000021020000}"/>
    <cellStyle name="20% - Accent1 2 3 2 2 2 3 2 2" xfId="4090" xr:uid="{00000000-0005-0000-0000-000022020000}"/>
    <cellStyle name="20% - Accent1 2 3 2 2 2 3 2 2 2" xfId="4100" xr:uid="{00000000-0005-0000-0000-000023020000}"/>
    <cellStyle name="20% - Accent1 2 3 2 2 2 3 2 3" xfId="4106" xr:uid="{00000000-0005-0000-0000-000024020000}"/>
    <cellStyle name="20% - Accent1 2 3 2 2 2 3 3" xfId="4121" xr:uid="{00000000-0005-0000-0000-000025020000}"/>
    <cellStyle name="20% - Accent1 2 3 2 2 2 3 3 2" xfId="3200" xr:uid="{00000000-0005-0000-0000-000026020000}"/>
    <cellStyle name="20% - Accent1 2 3 2 2 2 3 4" xfId="4132" xr:uid="{00000000-0005-0000-0000-000027020000}"/>
    <cellStyle name="20% - Accent1 2 3 2 2 2 4" xfId="4136" xr:uid="{00000000-0005-0000-0000-000028020000}"/>
    <cellStyle name="20% - Accent1 2 3 2 2 2 4 2" xfId="3813" xr:uid="{00000000-0005-0000-0000-000029020000}"/>
    <cellStyle name="20% - Accent1 2 3 2 2 2 4 2 2" xfId="4156" xr:uid="{00000000-0005-0000-0000-00002A020000}"/>
    <cellStyle name="20% - Accent1 2 3 2 2 2 4 3" xfId="4164" xr:uid="{00000000-0005-0000-0000-00002B020000}"/>
    <cellStyle name="20% - Accent1 2 3 2 2 2 5" xfId="4175" xr:uid="{00000000-0005-0000-0000-00002C020000}"/>
    <cellStyle name="20% - Accent1 2 3 2 2 2 5 2" xfId="4180" xr:uid="{00000000-0005-0000-0000-00002D020000}"/>
    <cellStyle name="20% - Accent1 2 3 2 2 2 6" xfId="4184" xr:uid="{00000000-0005-0000-0000-00002E020000}"/>
    <cellStyle name="20% - Accent1 2 3 2 2 3" xfId="4203" xr:uid="{00000000-0005-0000-0000-00002F020000}"/>
    <cellStyle name="20% - Accent1 2 3 2 2 3 2" xfId="4216" xr:uid="{00000000-0005-0000-0000-000030020000}"/>
    <cellStyle name="20% - Accent1 2 3 2 2 3 2 2" xfId="4222" xr:uid="{00000000-0005-0000-0000-000031020000}"/>
    <cellStyle name="20% - Accent1 2 3 2 2 3 2 2 2" xfId="1980" xr:uid="{00000000-0005-0000-0000-000032020000}"/>
    <cellStyle name="20% - Accent1 2 3 2 2 3 2 2 2 2" xfId="4230" xr:uid="{00000000-0005-0000-0000-000033020000}"/>
    <cellStyle name="20% - Accent1 2 3 2 2 3 2 2 3" xfId="4237" xr:uid="{00000000-0005-0000-0000-000034020000}"/>
    <cellStyle name="20% - Accent1 2 3 2 2 3 2 3" xfId="4247" xr:uid="{00000000-0005-0000-0000-000035020000}"/>
    <cellStyle name="20% - Accent1 2 3 2 2 3 2 3 2" xfId="4260" xr:uid="{00000000-0005-0000-0000-000036020000}"/>
    <cellStyle name="20% - Accent1 2 3 2 2 3 2 4" xfId="4267" xr:uid="{00000000-0005-0000-0000-000037020000}"/>
    <cellStyle name="20% - Accent1 2 3 2 2 3 3" xfId="4273" xr:uid="{00000000-0005-0000-0000-000038020000}"/>
    <cellStyle name="20% - Accent1 2 3 2 2 3 3 2" xfId="4281" xr:uid="{00000000-0005-0000-0000-000039020000}"/>
    <cellStyle name="20% - Accent1 2 3 2 2 3 3 2 2" xfId="4292" xr:uid="{00000000-0005-0000-0000-00003A020000}"/>
    <cellStyle name="20% - Accent1 2 3 2 2 3 3 3" xfId="4299" xr:uid="{00000000-0005-0000-0000-00003B020000}"/>
    <cellStyle name="20% - Accent1 2 3 2 2 3 4" xfId="4304" xr:uid="{00000000-0005-0000-0000-00003C020000}"/>
    <cellStyle name="20% - Accent1 2 3 2 2 3 4 2" xfId="4317" xr:uid="{00000000-0005-0000-0000-00003D020000}"/>
    <cellStyle name="20% - Accent1 2 3 2 2 3 5" xfId="4323" xr:uid="{00000000-0005-0000-0000-00003E020000}"/>
    <cellStyle name="20% - Accent1 2 3 2 2 4" xfId="4329" xr:uid="{00000000-0005-0000-0000-00003F020000}"/>
    <cellStyle name="20% - Accent1 2 3 2 2 4 2" xfId="2438" xr:uid="{00000000-0005-0000-0000-000040020000}"/>
    <cellStyle name="20% - Accent1 2 3 2 2 4 2 2" xfId="2455" xr:uid="{00000000-0005-0000-0000-000041020000}"/>
    <cellStyle name="20% - Accent1 2 3 2 2 4 2 2 2" xfId="3498" xr:uid="{00000000-0005-0000-0000-000042020000}"/>
    <cellStyle name="20% - Accent1 2 3 2 2 4 2 3" xfId="3508" xr:uid="{00000000-0005-0000-0000-000043020000}"/>
    <cellStyle name="20% - Accent1 2 3 2 2 4 3" xfId="2480" xr:uid="{00000000-0005-0000-0000-000044020000}"/>
    <cellStyle name="20% - Accent1 2 3 2 2 4 3 2" xfId="3389" xr:uid="{00000000-0005-0000-0000-000045020000}"/>
    <cellStyle name="20% - Accent1 2 3 2 2 4 4" xfId="2767" xr:uid="{00000000-0005-0000-0000-000046020000}"/>
    <cellStyle name="20% - Accent1 2 3 2 2 5" xfId="4339" xr:uid="{00000000-0005-0000-0000-000047020000}"/>
    <cellStyle name="20% - Accent1 2 3 2 2 5 2" xfId="2731" xr:uid="{00000000-0005-0000-0000-000048020000}"/>
    <cellStyle name="20% - Accent1 2 3 2 2 5 2 2" xfId="1466" xr:uid="{00000000-0005-0000-0000-000049020000}"/>
    <cellStyle name="20% - Accent1 2 3 2 2 5 3" xfId="3516" xr:uid="{00000000-0005-0000-0000-00004A020000}"/>
    <cellStyle name="20% - Accent1 2 3 2 2 6" xfId="4345" xr:uid="{00000000-0005-0000-0000-00004B020000}"/>
    <cellStyle name="20% - Accent1 2 3 2 2 6 2" xfId="3529" xr:uid="{00000000-0005-0000-0000-00004C020000}"/>
    <cellStyle name="20% - Accent1 2 3 2 2 7" xfId="4350" xr:uid="{00000000-0005-0000-0000-00004D020000}"/>
    <cellStyle name="20% - Accent1 2 3 2 3" xfId="4359" xr:uid="{00000000-0005-0000-0000-00004E020000}"/>
    <cellStyle name="20% - Accent1 2 3 2 3 2" xfId="4371" xr:uid="{00000000-0005-0000-0000-00004F020000}"/>
    <cellStyle name="20% - Accent1 2 3 2 3 2 2" xfId="4389" xr:uid="{00000000-0005-0000-0000-000050020000}"/>
    <cellStyle name="20% - Accent1 2 3 2 3 2 2 2" xfId="1081" xr:uid="{00000000-0005-0000-0000-000051020000}"/>
    <cellStyle name="20% - Accent1 2 3 2 3 2 2 2 2" xfId="1096" xr:uid="{00000000-0005-0000-0000-000052020000}"/>
    <cellStyle name="20% - Accent1 2 3 2 3 2 2 2 2 2" xfId="661" xr:uid="{00000000-0005-0000-0000-000053020000}"/>
    <cellStyle name="20% - Accent1 2 3 2 3 2 2 2 3" xfId="1114" xr:uid="{00000000-0005-0000-0000-000054020000}"/>
    <cellStyle name="20% - Accent1 2 3 2 3 2 2 3" xfId="1132" xr:uid="{00000000-0005-0000-0000-000055020000}"/>
    <cellStyle name="20% - Accent1 2 3 2 3 2 2 3 2" xfId="1163" xr:uid="{00000000-0005-0000-0000-000056020000}"/>
    <cellStyle name="20% - Accent1 2 3 2 3 2 2 4" xfId="1190" xr:uid="{00000000-0005-0000-0000-000057020000}"/>
    <cellStyle name="20% - Accent1 2 3 2 3 2 3" xfId="4394" xr:uid="{00000000-0005-0000-0000-000058020000}"/>
    <cellStyle name="20% - Accent1 2 3 2 3 2 3 2" xfId="1307" xr:uid="{00000000-0005-0000-0000-000059020000}"/>
    <cellStyle name="20% - Accent1 2 3 2 3 2 3 2 2" xfId="1321" xr:uid="{00000000-0005-0000-0000-00005A020000}"/>
    <cellStyle name="20% - Accent1 2 3 2 3 2 3 3" xfId="1343" xr:uid="{00000000-0005-0000-0000-00005B020000}"/>
    <cellStyle name="20% - Accent1 2 3 2 3 2 4" xfId="4401" xr:uid="{00000000-0005-0000-0000-00005C020000}"/>
    <cellStyle name="20% - Accent1 2 3 2 3 2 4 2" xfId="790" xr:uid="{00000000-0005-0000-0000-00005D020000}"/>
    <cellStyle name="20% - Accent1 2 3 2 3 2 5" xfId="4410" xr:uid="{00000000-0005-0000-0000-00005E020000}"/>
    <cellStyle name="20% - Accent1 2 3 2 3 3" xfId="4412" xr:uid="{00000000-0005-0000-0000-00005F020000}"/>
    <cellStyle name="20% - Accent1 2 3 2 3 3 2" xfId="4424" xr:uid="{00000000-0005-0000-0000-000060020000}"/>
    <cellStyle name="20% - Accent1 2 3 2 3 3 2 2" xfId="731" xr:uid="{00000000-0005-0000-0000-000061020000}"/>
    <cellStyle name="20% - Accent1 2 3 2 3 3 2 2 2" xfId="593" xr:uid="{00000000-0005-0000-0000-000062020000}"/>
    <cellStyle name="20% - Accent1 2 3 2 3 3 2 3" xfId="799" xr:uid="{00000000-0005-0000-0000-000063020000}"/>
    <cellStyle name="20% - Accent1 2 3 2 3 3 3" xfId="4434" xr:uid="{00000000-0005-0000-0000-000064020000}"/>
    <cellStyle name="20% - Accent1 2 3 2 3 3 3 2" xfId="1721" xr:uid="{00000000-0005-0000-0000-000065020000}"/>
    <cellStyle name="20% - Accent1 2 3 2 3 3 4" xfId="4441" xr:uid="{00000000-0005-0000-0000-000066020000}"/>
    <cellStyle name="20% - Accent1 2 3 2 3 4" xfId="4449" xr:uid="{00000000-0005-0000-0000-000067020000}"/>
    <cellStyle name="20% - Accent1 2 3 2 3 4 2" xfId="3353" xr:uid="{00000000-0005-0000-0000-000068020000}"/>
    <cellStyle name="20% - Accent1 2 3 2 3 4 2 2" xfId="1868" xr:uid="{00000000-0005-0000-0000-000069020000}"/>
    <cellStyle name="20% - Accent1 2 3 2 3 4 3" xfId="3565" xr:uid="{00000000-0005-0000-0000-00006A020000}"/>
    <cellStyle name="20% - Accent1 2 3 2 3 5" xfId="4458" xr:uid="{00000000-0005-0000-0000-00006B020000}"/>
    <cellStyle name="20% - Accent1 2 3 2 3 5 2" xfId="3583" xr:uid="{00000000-0005-0000-0000-00006C020000}"/>
    <cellStyle name="20% - Accent1 2 3 2 3 6" xfId="4463" xr:uid="{00000000-0005-0000-0000-00006D020000}"/>
    <cellStyle name="20% - Accent1 2 3 2 4" xfId="4467" xr:uid="{00000000-0005-0000-0000-00006E020000}"/>
    <cellStyle name="20% - Accent1 2 3 2 4 2" xfId="4478" xr:uid="{00000000-0005-0000-0000-00006F020000}"/>
    <cellStyle name="20% - Accent1 2 3 2 4 2 2" xfId="3859" xr:uid="{00000000-0005-0000-0000-000070020000}"/>
    <cellStyle name="20% - Accent1 2 3 2 4 2 2 2" xfId="1511" xr:uid="{00000000-0005-0000-0000-000071020000}"/>
    <cellStyle name="20% - Accent1 2 3 2 4 2 2 2 2" xfId="210" xr:uid="{00000000-0005-0000-0000-000072020000}"/>
    <cellStyle name="20% - Accent1 2 3 2 4 2 2 3" xfId="2114" xr:uid="{00000000-0005-0000-0000-000073020000}"/>
    <cellStyle name="20% - Accent1 2 3 2 4 2 3" xfId="4488" xr:uid="{00000000-0005-0000-0000-000074020000}"/>
    <cellStyle name="20% - Accent1 2 3 2 4 2 3 2" xfId="2148" xr:uid="{00000000-0005-0000-0000-000075020000}"/>
    <cellStyle name="20% - Accent1 2 3 2 4 2 4" xfId="4502" xr:uid="{00000000-0005-0000-0000-000076020000}"/>
    <cellStyle name="20% - Accent1 2 3 2 4 3" xfId="4506" xr:uid="{00000000-0005-0000-0000-000077020000}"/>
    <cellStyle name="20% - Accent1 2 3 2 4 3 2" xfId="2946" xr:uid="{00000000-0005-0000-0000-000078020000}"/>
    <cellStyle name="20% - Accent1 2 3 2 4 3 2 2" xfId="2253" xr:uid="{00000000-0005-0000-0000-000079020000}"/>
    <cellStyle name="20% - Accent1 2 3 2 4 3 3" xfId="2981" xr:uid="{00000000-0005-0000-0000-00007A020000}"/>
    <cellStyle name="20% - Accent1 2 3 2 4 4" xfId="4517" xr:uid="{00000000-0005-0000-0000-00007B020000}"/>
    <cellStyle name="20% - Accent1 2 3 2 4 4 2" xfId="3024" xr:uid="{00000000-0005-0000-0000-00007C020000}"/>
    <cellStyle name="20% - Accent1 2 3 2 4 5" xfId="4529" xr:uid="{00000000-0005-0000-0000-00007D020000}"/>
    <cellStyle name="20% - Accent1 2 3 2 5" xfId="4534" xr:uid="{00000000-0005-0000-0000-00007E020000}"/>
    <cellStyle name="20% - Accent1 2 3 2 5 2" xfId="4541" xr:uid="{00000000-0005-0000-0000-00007F020000}"/>
    <cellStyle name="20% - Accent1 2 3 2 5 2 2" xfId="4523" xr:uid="{00000000-0005-0000-0000-000080020000}"/>
    <cellStyle name="20% - Accent1 2 3 2 5 2 2 2" xfId="2644" xr:uid="{00000000-0005-0000-0000-000081020000}"/>
    <cellStyle name="20% - Accent1 2 3 2 5 2 3" xfId="4548" xr:uid="{00000000-0005-0000-0000-000082020000}"/>
    <cellStyle name="20% - Accent1 2 3 2 5 3" xfId="4549" xr:uid="{00000000-0005-0000-0000-000083020000}"/>
    <cellStyle name="20% - Accent1 2 3 2 5 3 2" xfId="3091" xr:uid="{00000000-0005-0000-0000-000084020000}"/>
    <cellStyle name="20% - Accent1 2 3 2 5 4" xfId="3072" xr:uid="{00000000-0005-0000-0000-000085020000}"/>
    <cellStyle name="20% - Accent1 2 3 2 6" xfId="4559" xr:uid="{00000000-0005-0000-0000-000086020000}"/>
    <cellStyle name="20% - Accent1 2 3 2 6 2" xfId="4562" xr:uid="{00000000-0005-0000-0000-000087020000}"/>
    <cellStyle name="20% - Accent1 2 3 2 6 2 2" xfId="4575" xr:uid="{00000000-0005-0000-0000-000088020000}"/>
    <cellStyle name="20% - Accent1 2 3 2 6 3" xfId="884" xr:uid="{00000000-0005-0000-0000-000089020000}"/>
    <cellStyle name="20% - Accent1 2 3 2 7" xfId="4579" xr:uid="{00000000-0005-0000-0000-00008A020000}"/>
    <cellStyle name="20% - Accent1 2 3 2 7 2" xfId="4591" xr:uid="{00000000-0005-0000-0000-00008B020000}"/>
    <cellStyle name="20% - Accent1 2 3 2 8" xfId="4596" xr:uid="{00000000-0005-0000-0000-00008C020000}"/>
    <cellStyle name="20% - Accent1 2 3 3" xfId="4606" xr:uid="{00000000-0005-0000-0000-00008D020000}"/>
    <cellStyle name="20% - Accent1 2 3 3 2" xfId="4613" xr:uid="{00000000-0005-0000-0000-00008E020000}"/>
    <cellStyle name="20% - Accent1 2 3 3 2 2" xfId="576" xr:uid="{00000000-0005-0000-0000-00008F020000}"/>
    <cellStyle name="20% - Accent1 2 3 3 2 2 2" xfId="4620" xr:uid="{00000000-0005-0000-0000-000090020000}"/>
    <cellStyle name="20% - Accent1 2 3 3 2 2 2 2" xfId="371" xr:uid="{00000000-0005-0000-0000-000091020000}"/>
    <cellStyle name="20% - Accent1 2 3 3 2 2 2 2 2" xfId="4630" xr:uid="{00000000-0005-0000-0000-000092020000}"/>
    <cellStyle name="20% - Accent1 2 3 3 2 2 2 2 2 2" xfId="189" xr:uid="{00000000-0005-0000-0000-000093020000}"/>
    <cellStyle name="20% - Accent1 2 3 3 2 2 2 2 3" xfId="4641" xr:uid="{00000000-0005-0000-0000-000094020000}"/>
    <cellStyle name="20% - Accent1 2 3 3 2 2 2 3" xfId="4655" xr:uid="{00000000-0005-0000-0000-000095020000}"/>
    <cellStyle name="20% - Accent1 2 3 3 2 2 2 3 2" xfId="4666" xr:uid="{00000000-0005-0000-0000-000096020000}"/>
    <cellStyle name="20% - Accent1 2 3 3 2 2 2 4" xfId="4672" xr:uid="{00000000-0005-0000-0000-000097020000}"/>
    <cellStyle name="20% - Accent1 2 3 3 2 2 3" xfId="4677" xr:uid="{00000000-0005-0000-0000-000098020000}"/>
    <cellStyle name="20% - Accent1 2 3 3 2 2 3 2" xfId="3414" xr:uid="{00000000-0005-0000-0000-000099020000}"/>
    <cellStyle name="20% - Accent1 2 3 3 2 2 3 2 2" xfId="4692" xr:uid="{00000000-0005-0000-0000-00009A020000}"/>
    <cellStyle name="20% - Accent1 2 3 3 2 2 3 3" xfId="4699" xr:uid="{00000000-0005-0000-0000-00009B020000}"/>
    <cellStyle name="20% - Accent1 2 3 3 2 2 4" xfId="4701" xr:uid="{00000000-0005-0000-0000-00009C020000}"/>
    <cellStyle name="20% - Accent1 2 3 3 2 2 4 2" xfId="2101" xr:uid="{00000000-0005-0000-0000-00009D020000}"/>
    <cellStyle name="20% - Accent1 2 3 3 2 2 5" xfId="4727" xr:uid="{00000000-0005-0000-0000-00009E020000}"/>
    <cellStyle name="20% - Accent1 2 3 3 2 3" xfId="4731" xr:uid="{00000000-0005-0000-0000-00009F020000}"/>
    <cellStyle name="20% - Accent1 2 3 3 2 3 2" xfId="4744" xr:uid="{00000000-0005-0000-0000-0000A0020000}"/>
    <cellStyle name="20% - Accent1 2 3 3 2 3 2 2" xfId="4753" xr:uid="{00000000-0005-0000-0000-0000A1020000}"/>
    <cellStyle name="20% - Accent1 2 3 3 2 3 2 2 2" xfId="3997" xr:uid="{00000000-0005-0000-0000-0000A2020000}"/>
    <cellStyle name="20% - Accent1 2 3 3 2 3 2 3" xfId="4764" xr:uid="{00000000-0005-0000-0000-0000A3020000}"/>
    <cellStyle name="20% - Accent1 2 3 3 2 3 3" xfId="402" xr:uid="{00000000-0005-0000-0000-0000A4020000}"/>
    <cellStyle name="20% - Accent1 2 3 3 2 3 3 2" xfId="2501" xr:uid="{00000000-0005-0000-0000-0000A5020000}"/>
    <cellStyle name="20% - Accent1 2 3 3 2 3 4" xfId="4771" xr:uid="{00000000-0005-0000-0000-0000A6020000}"/>
    <cellStyle name="20% - Accent1 2 3 3 2 4" xfId="4786" xr:uid="{00000000-0005-0000-0000-0000A7020000}"/>
    <cellStyle name="20% - Accent1 2 3 3 2 4 2" xfId="3645" xr:uid="{00000000-0005-0000-0000-0000A8020000}"/>
    <cellStyle name="20% - Accent1 2 3 3 2 4 2 2" xfId="3658" xr:uid="{00000000-0005-0000-0000-0000A9020000}"/>
    <cellStyle name="20% - Accent1 2 3 3 2 4 3" xfId="3667" xr:uid="{00000000-0005-0000-0000-0000AA020000}"/>
    <cellStyle name="20% - Accent1 2 3 3 2 5" xfId="4792" xr:uid="{00000000-0005-0000-0000-0000AB020000}"/>
    <cellStyle name="20% - Accent1 2 3 3 2 5 2" xfId="3698" xr:uid="{00000000-0005-0000-0000-0000AC020000}"/>
    <cellStyle name="20% - Accent1 2 3 3 2 6" xfId="4799" xr:uid="{00000000-0005-0000-0000-0000AD020000}"/>
    <cellStyle name="20% - Accent1 2 3 3 3" xfId="4808" xr:uid="{00000000-0005-0000-0000-0000AE020000}"/>
    <cellStyle name="20% - Accent1 2 3 3 3 2" xfId="4818" xr:uid="{00000000-0005-0000-0000-0000AF020000}"/>
    <cellStyle name="20% - Accent1 2 3 3 3 2 2" xfId="4832" xr:uid="{00000000-0005-0000-0000-0000B0020000}"/>
    <cellStyle name="20% - Accent1 2 3 3 3 2 2 2" xfId="2977" xr:uid="{00000000-0005-0000-0000-0000B1020000}"/>
    <cellStyle name="20% - Accent1 2 3 3 3 2 2 2 2" xfId="2988" xr:uid="{00000000-0005-0000-0000-0000B2020000}"/>
    <cellStyle name="20% - Accent1 2 3 3 3 2 2 3" xfId="1677" xr:uid="{00000000-0005-0000-0000-0000B3020000}"/>
    <cellStyle name="20% - Accent1 2 3 3 3 2 3" xfId="4839" xr:uid="{00000000-0005-0000-0000-0000B4020000}"/>
    <cellStyle name="20% - Accent1 2 3 3 3 2 3 2" xfId="32" xr:uid="{00000000-0005-0000-0000-0000B5020000}"/>
    <cellStyle name="20% - Accent1 2 3 3 3 2 4" xfId="4847" xr:uid="{00000000-0005-0000-0000-0000B6020000}"/>
    <cellStyle name="20% - Accent1 2 3 3 3 3" xfId="4858" xr:uid="{00000000-0005-0000-0000-0000B7020000}"/>
    <cellStyle name="20% - Accent1 2 3 3 3 3 2" xfId="4870" xr:uid="{00000000-0005-0000-0000-0000B8020000}"/>
    <cellStyle name="20% - Accent1 2 3 3 3 3 2 2" xfId="3097" xr:uid="{00000000-0005-0000-0000-0000B9020000}"/>
    <cellStyle name="20% - Accent1 2 3 3 3 3 3" xfId="4878" xr:uid="{00000000-0005-0000-0000-0000BA020000}"/>
    <cellStyle name="20% - Accent1 2 3 3 3 4" xfId="4882" xr:uid="{00000000-0005-0000-0000-0000BB020000}"/>
    <cellStyle name="20% - Accent1 2 3 3 3 4 2" xfId="3756" xr:uid="{00000000-0005-0000-0000-0000BC020000}"/>
    <cellStyle name="20% - Accent1 2 3 3 3 5" xfId="4889" xr:uid="{00000000-0005-0000-0000-0000BD020000}"/>
    <cellStyle name="20% - Accent1 2 3 3 4" xfId="4896" xr:uid="{00000000-0005-0000-0000-0000BE020000}"/>
    <cellStyle name="20% - Accent1 2 3 3 4 2" xfId="4906" xr:uid="{00000000-0005-0000-0000-0000BF020000}"/>
    <cellStyle name="20% - Accent1 2 3 3 4 2 2" xfId="4912" xr:uid="{00000000-0005-0000-0000-0000C0020000}"/>
    <cellStyle name="20% - Accent1 2 3 3 4 2 2 2" xfId="3223" xr:uid="{00000000-0005-0000-0000-0000C1020000}"/>
    <cellStyle name="20% - Accent1 2 3 3 4 2 3" xfId="4918" xr:uid="{00000000-0005-0000-0000-0000C2020000}"/>
    <cellStyle name="20% - Accent1 2 3 3 4 3" xfId="4919" xr:uid="{00000000-0005-0000-0000-0000C3020000}"/>
    <cellStyle name="20% - Accent1 2 3 3 4 3 2" xfId="3213" xr:uid="{00000000-0005-0000-0000-0000C4020000}"/>
    <cellStyle name="20% - Accent1 2 3 3 4 4" xfId="4926" xr:uid="{00000000-0005-0000-0000-0000C5020000}"/>
    <cellStyle name="20% - Accent1 2 3 3 5" xfId="4932" xr:uid="{00000000-0005-0000-0000-0000C6020000}"/>
    <cellStyle name="20% - Accent1 2 3 3 5 2" xfId="4934" xr:uid="{00000000-0005-0000-0000-0000C7020000}"/>
    <cellStyle name="20% - Accent1 2 3 3 5 2 2" xfId="4939" xr:uid="{00000000-0005-0000-0000-0000C8020000}"/>
    <cellStyle name="20% - Accent1 2 3 3 5 3" xfId="4940" xr:uid="{00000000-0005-0000-0000-0000C9020000}"/>
    <cellStyle name="20% - Accent1 2 3 3 6" xfId="4946" xr:uid="{00000000-0005-0000-0000-0000CA020000}"/>
    <cellStyle name="20% - Accent1 2 3 3 6 2" xfId="4948" xr:uid="{00000000-0005-0000-0000-0000CB020000}"/>
    <cellStyle name="20% - Accent1 2 3 3 7" xfId="4956" xr:uid="{00000000-0005-0000-0000-0000CC020000}"/>
    <cellStyle name="20% - Accent1 2 3 4" xfId="3910" xr:uid="{00000000-0005-0000-0000-0000CD020000}"/>
    <cellStyle name="20% - Accent1 2 3 4 2" xfId="3933" xr:uid="{00000000-0005-0000-0000-0000CE020000}"/>
    <cellStyle name="20% - Accent1 2 3 4 2 2" xfId="3936" xr:uid="{00000000-0005-0000-0000-0000CF020000}"/>
    <cellStyle name="20% - Accent1 2 3 4 2 2 2" xfId="3957" xr:uid="{00000000-0005-0000-0000-0000D0020000}"/>
    <cellStyle name="20% - Accent1 2 3 4 2 2 2 2" xfId="3969" xr:uid="{00000000-0005-0000-0000-0000D1020000}"/>
    <cellStyle name="20% - Accent1 2 3 4 2 2 2 2 2" xfId="3976" xr:uid="{00000000-0005-0000-0000-0000D2020000}"/>
    <cellStyle name="20% - Accent1 2 3 4 2 2 2 3" xfId="53" xr:uid="{00000000-0005-0000-0000-0000D3020000}"/>
    <cellStyle name="20% - Accent1 2 3 4 2 2 3" xfId="4012" xr:uid="{00000000-0005-0000-0000-0000D4020000}"/>
    <cellStyle name="20% - Accent1 2 3 4 2 2 3 2" xfId="4039" xr:uid="{00000000-0005-0000-0000-0000D5020000}"/>
    <cellStyle name="20% - Accent1 2 3 4 2 2 4" xfId="4051" xr:uid="{00000000-0005-0000-0000-0000D6020000}"/>
    <cellStyle name="20% - Accent1 2 3 4 2 3" xfId="4069" xr:uid="{00000000-0005-0000-0000-0000D7020000}"/>
    <cellStyle name="20% - Accent1 2 3 4 2 3 2" xfId="4083" xr:uid="{00000000-0005-0000-0000-0000D8020000}"/>
    <cellStyle name="20% - Accent1 2 3 4 2 3 2 2" xfId="4094" xr:uid="{00000000-0005-0000-0000-0000D9020000}"/>
    <cellStyle name="20% - Accent1 2 3 4 2 3 3" xfId="4123" xr:uid="{00000000-0005-0000-0000-0000DA020000}"/>
    <cellStyle name="20% - Accent1 2 3 4 2 4" xfId="4139" xr:uid="{00000000-0005-0000-0000-0000DB020000}"/>
    <cellStyle name="20% - Accent1 2 3 4 2 4 2" xfId="3816" xr:uid="{00000000-0005-0000-0000-0000DC020000}"/>
    <cellStyle name="20% - Accent1 2 3 4 2 5" xfId="4170" xr:uid="{00000000-0005-0000-0000-0000DD020000}"/>
    <cellStyle name="20% - Accent1 2 3 4 3" xfId="4206" xr:uid="{00000000-0005-0000-0000-0000DE020000}"/>
    <cellStyle name="20% - Accent1 2 3 4 3 2" xfId="4209" xr:uid="{00000000-0005-0000-0000-0000DF020000}"/>
    <cellStyle name="20% - Accent1 2 3 4 3 2 2" xfId="4225" xr:uid="{00000000-0005-0000-0000-0000E0020000}"/>
    <cellStyle name="20% - Accent1 2 3 4 3 2 2 2" xfId="1972" xr:uid="{00000000-0005-0000-0000-0000E1020000}"/>
    <cellStyle name="20% - Accent1 2 3 4 3 2 3" xfId="4254" xr:uid="{00000000-0005-0000-0000-0000E2020000}"/>
    <cellStyle name="20% - Accent1 2 3 4 3 3" xfId="4275" xr:uid="{00000000-0005-0000-0000-0000E3020000}"/>
    <cellStyle name="20% - Accent1 2 3 4 3 3 2" xfId="4284" xr:uid="{00000000-0005-0000-0000-0000E4020000}"/>
    <cellStyle name="20% - Accent1 2 3 4 3 4" xfId="4308" xr:uid="{00000000-0005-0000-0000-0000E5020000}"/>
    <cellStyle name="20% - Accent1 2 3 4 4" xfId="4336" xr:uid="{00000000-0005-0000-0000-0000E6020000}"/>
    <cellStyle name="20% - Accent1 2 3 4 4 2" xfId="2444" xr:uid="{00000000-0005-0000-0000-0000E7020000}"/>
    <cellStyle name="20% - Accent1 2 3 4 4 2 2" xfId="2463" xr:uid="{00000000-0005-0000-0000-0000E8020000}"/>
    <cellStyle name="20% - Accent1 2 3 4 4 3" xfId="2483" xr:uid="{00000000-0005-0000-0000-0000E9020000}"/>
    <cellStyle name="20% - Accent1 2 3 4 5" xfId="4343" xr:uid="{00000000-0005-0000-0000-0000EA020000}"/>
    <cellStyle name="20% - Accent1 2 3 4 5 2" xfId="2735" xr:uid="{00000000-0005-0000-0000-0000EB020000}"/>
    <cellStyle name="20% - Accent1 2 3 4 6" xfId="4348" xr:uid="{00000000-0005-0000-0000-0000EC020000}"/>
    <cellStyle name="20% - Accent1 2 3 5" xfId="4367" xr:uid="{00000000-0005-0000-0000-0000ED020000}"/>
    <cellStyle name="20% - Accent1 2 3 5 2" xfId="4382" xr:uid="{00000000-0005-0000-0000-0000EE020000}"/>
    <cellStyle name="20% - Accent1 2 3 5 2 2" xfId="4385" xr:uid="{00000000-0005-0000-0000-0000EF020000}"/>
    <cellStyle name="20% - Accent1 2 3 5 2 2 2" xfId="1092" xr:uid="{00000000-0005-0000-0000-0000F0020000}"/>
    <cellStyle name="20% - Accent1 2 3 5 2 2 2 2" xfId="1107" xr:uid="{00000000-0005-0000-0000-0000F1020000}"/>
    <cellStyle name="20% - Accent1 2 3 5 2 2 3" xfId="1143" xr:uid="{00000000-0005-0000-0000-0000F2020000}"/>
    <cellStyle name="20% - Accent1 2 3 5 2 3" xfId="4396" xr:uid="{00000000-0005-0000-0000-0000F3020000}"/>
    <cellStyle name="20% - Accent1 2 3 5 2 3 2" xfId="1311" xr:uid="{00000000-0005-0000-0000-0000F4020000}"/>
    <cellStyle name="20% - Accent1 2 3 5 2 4" xfId="4404" xr:uid="{00000000-0005-0000-0000-0000F5020000}"/>
    <cellStyle name="20% - Accent1 2 3 5 3" xfId="4422" xr:uid="{00000000-0005-0000-0000-0000F6020000}"/>
    <cellStyle name="20% - Accent1 2 3 5 3 2" xfId="4430" xr:uid="{00000000-0005-0000-0000-0000F7020000}"/>
    <cellStyle name="20% - Accent1 2 3 5 3 2 2" xfId="740" xr:uid="{00000000-0005-0000-0000-0000F8020000}"/>
    <cellStyle name="20% - Accent1 2 3 5 3 3" xfId="4436" xr:uid="{00000000-0005-0000-0000-0000F9020000}"/>
    <cellStyle name="20% - Accent1 2 3 5 4" xfId="4456" xr:uid="{00000000-0005-0000-0000-0000FA020000}"/>
    <cellStyle name="20% - Accent1 2 3 5 4 2" xfId="3349" xr:uid="{00000000-0005-0000-0000-0000FB020000}"/>
    <cellStyle name="20% - Accent1 2 3 5 5" xfId="4461" xr:uid="{00000000-0005-0000-0000-0000FC020000}"/>
    <cellStyle name="20% - Accent1 2 3 6" xfId="4476" xr:uid="{00000000-0005-0000-0000-0000FD020000}"/>
    <cellStyle name="20% - Accent1 2 3 6 2" xfId="4486" xr:uid="{00000000-0005-0000-0000-0000FE020000}"/>
    <cellStyle name="20% - Accent1 2 3 6 2 2" xfId="3864" xr:uid="{00000000-0005-0000-0000-0000FF020000}"/>
    <cellStyle name="20% - Accent1 2 3 6 2 2 2" xfId="1516" xr:uid="{00000000-0005-0000-0000-000000030000}"/>
    <cellStyle name="20% - Accent1 2 3 6 2 3" xfId="4492" xr:uid="{00000000-0005-0000-0000-000001030000}"/>
    <cellStyle name="20% - Accent1 2 3 6 3" xfId="4513" xr:uid="{00000000-0005-0000-0000-000002030000}"/>
    <cellStyle name="20% - Accent1 2 3 6 3 2" xfId="2951" xr:uid="{00000000-0005-0000-0000-000003030000}"/>
    <cellStyle name="20% - Accent1 2 3 6 4" xfId="4520" xr:uid="{00000000-0005-0000-0000-000004030000}"/>
    <cellStyle name="20% - Accent1 2 3 7" xfId="4539" xr:uid="{00000000-0005-0000-0000-000005030000}"/>
    <cellStyle name="20% - Accent1 2 3 7 2" xfId="4546" xr:uid="{00000000-0005-0000-0000-000006030000}"/>
    <cellStyle name="20% - Accent1 2 3 7 2 2" xfId="4526" xr:uid="{00000000-0005-0000-0000-000007030000}"/>
    <cellStyle name="20% - Accent1 2 3 7 3" xfId="4557" xr:uid="{00000000-0005-0000-0000-000008030000}"/>
    <cellStyle name="20% - Accent1 2 3 8" xfId="4560" xr:uid="{00000000-0005-0000-0000-000009030000}"/>
    <cellStyle name="20% - Accent1 2 3 8 2" xfId="4572" xr:uid="{00000000-0005-0000-0000-00000A030000}"/>
    <cellStyle name="20% - Accent1 2 3 9" xfId="4576" xr:uid="{00000000-0005-0000-0000-00000B030000}"/>
    <cellStyle name="20% - Accent1 2 4" xfId="4966" xr:uid="{00000000-0005-0000-0000-00000C030000}"/>
    <cellStyle name="20% - Accent1 2 4 2" xfId="2682" xr:uid="{00000000-0005-0000-0000-00000D030000}"/>
    <cellStyle name="20% - Accent1 2 4 2 2" xfId="2698" xr:uid="{00000000-0005-0000-0000-00000E030000}"/>
    <cellStyle name="20% - Accent1 2 4 2 2 2" xfId="4985" xr:uid="{00000000-0005-0000-0000-00000F030000}"/>
    <cellStyle name="20% - Accent1 2 4 2 2 2 2" xfId="4991" xr:uid="{00000000-0005-0000-0000-000010030000}"/>
    <cellStyle name="20% - Accent1 2 4 2 2 2 2 2" xfId="4713" xr:uid="{00000000-0005-0000-0000-000011030000}"/>
    <cellStyle name="20% - Accent1 2 4 2 2 2 2 2 2" xfId="2107" xr:uid="{00000000-0005-0000-0000-000012030000}"/>
    <cellStyle name="20% - Accent1 2 4 2 2 2 2 2 2 2" xfId="5002" xr:uid="{00000000-0005-0000-0000-000013030000}"/>
    <cellStyle name="20% - Accent1 2 4 2 2 2 2 2 3" xfId="5006" xr:uid="{00000000-0005-0000-0000-000014030000}"/>
    <cellStyle name="20% - Accent1 2 4 2 2 2 2 3" xfId="4717" xr:uid="{00000000-0005-0000-0000-000015030000}"/>
    <cellStyle name="20% - Accent1 2 4 2 2 2 2 3 2" xfId="5018" xr:uid="{00000000-0005-0000-0000-000016030000}"/>
    <cellStyle name="20% - Accent1 2 4 2 2 2 2 4" xfId="5025" xr:uid="{00000000-0005-0000-0000-000017030000}"/>
    <cellStyle name="20% - Accent1 2 4 2 2 2 3" xfId="5037" xr:uid="{00000000-0005-0000-0000-000018030000}"/>
    <cellStyle name="20% - Accent1 2 4 2 2 2 3 2" xfId="4777" xr:uid="{00000000-0005-0000-0000-000019030000}"/>
    <cellStyle name="20% - Accent1 2 4 2 2 2 3 2 2" xfId="2968" xr:uid="{00000000-0005-0000-0000-00001A030000}"/>
    <cellStyle name="20% - Accent1 2 4 2 2 2 3 3" xfId="5043" xr:uid="{00000000-0005-0000-0000-00001B030000}"/>
    <cellStyle name="20% - Accent1 2 4 2 2 2 4" xfId="5049" xr:uid="{00000000-0005-0000-0000-00001C030000}"/>
    <cellStyle name="20% - Accent1 2 4 2 2 2 4 2" xfId="5057" xr:uid="{00000000-0005-0000-0000-00001D030000}"/>
    <cellStyle name="20% - Accent1 2 4 2 2 2 5" xfId="2900" xr:uid="{00000000-0005-0000-0000-00001E030000}"/>
    <cellStyle name="20% - Accent1 2 4 2 2 3" xfId="5066" xr:uid="{00000000-0005-0000-0000-00001F030000}"/>
    <cellStyle name="20% - Accent1 2 4 2 2 3 2" xfId="5072" xr:uid="{00000000-0005-0000-0000-000020030000}"/>
    <cellStyle name="20% - Accent1 2 4 2 2 3 2 2" xfId="4853" xr:uid="{00000000-0005-0000-0000-000021030000}"/>
    <cellStyle name="20% - Accent1 2 4 2 2 3 2 2 2" xfId="5081" xr:uid="{00000000-0005-0000-0000-000022030000}"/>
    <cellStyle name="20% - Accent1 2 4 2 2 3 2 3" xfId="273" xr:uid="{00000000-0005-0000-0000-000023030000}"/>
    <cellStyle name="20% - Accent1 2 4 2 2 3 3" xfId="5087" xr:uid="{00000000-0005-0000-0000-000024030000}"/>
    <cellStyle name="20% - Accent1 2 4 2 2 3 3 2" xfId="5094" xr:uid="{00000000-0005-0000-0000-000025030000}"/>
    <cellStyle name="20% - Accent1 2 4 2 2 3 4" xfId="5098" xr:uid="{00000000-0005-0000-0000-000026030000}"/>
    <cellStyle name="20% - Accent1 2 4 2 2 4" xfId="5111" xr:uid="{00000000-0005-0000-0000-000027030000}"/>
    <cellStyle name="20% - Accent1 2 4 2 2 4 2" xfId="4020" xr:uid="{00000000-0005-0000-0000-000028030000}"/>
    <cellStyle name="20% - Accent1 2 4 2 2 4 2 2" xfId="4026" xr:uid="{00000000-0005-0000-0000-000029030000}"/>
    <cellStyle name="20% - Accent1 2 4 2 2 4 3" xfId="4061" xr:uid="{00000000-0005-0000-0000-00002A030000}"/>
    <cellStyle name="20% - Accent1 2 4 2 2 5" xfId="5121" xr:uid="{00000000-0005-0000-0000-00002B030000}"/>
    <cellStyle name="20% - Accent1 2 4 2 2 5 2" xfId="4113" xr:uid="{00000000-0005-0000-0000-00002C030000}"/>
    <cellStyle name="20% - Accent1 2 4 2 2 6" xfId="5127" xr:uid="{00000000-0005-0000-0000-00002D030000}"/>
    <cellStyle name="20% - Accent1 2 4 2 3" xfId="5144" xr:uid="{00000000-0005-0000-0000-00002E030000}"/>
    <cellStyle name="20% - Accent1 2 4 2 3 2" xfId="5153" xr:uid="{00000000-0005-0000-0000-00002F030000}"/>
    <cellStyle name="20% - Accent1 2 4 2 3 2 2" xfId="5159" xr:uid="{00000000-0005-0000-0000-000030030000}"/>
    <cellStyle name="20% - Accent1 2 4 2 3 2 2 2" xfId="4057" xr:uid="{00000000-0005-0000-0000-000031030000}"/>
    <cellStyle name="20% - Accent1 2 4 2 3 2 2 2 2" xfId="4066" xr:uid="{00000000-0005-0000-0000-000032030000}"/>
    <cellStyle name="20% - Accent1 2 4 2 3 2 2 3" xfId="855" xr:uid="{00000000-0005-0000-0000-000033030000}"/>
    <cellStyle name="20% - Accent1 2 4 2 3 2 3" xfId="5166" xr:uid="{00000000-0005-0000-0000-000034030000}"/>
    <cellStyle name="20% - Accent1 2 4 2 3 2 3 2" xfId="4130" xr:uid="{00000000-0005-0000-0000-000035030000}"/>
    <cellStyle name="20% - Accent1 2 4 2 3 2 4" xfId="390" xr:uid="{00000000-0005-0000-0000-000036030000}"/>
    <cellStyle name="20% - Accent1 2 4 2 3 3" xfId="5173" xr:uid="{00000000-0005-0000-0000-000037030000}"/>
    <cellStyle name="20% - Accent1 2 4 2 3 3 2" xfId="5181" xr:uid="{00000000-0005-0000-0000-000038030000}"/>
    <cellStyle name="20% - Accent1 2 4 2 3 3 2 2" xfId="4263" xr:uid="{00000000-0005-0000-0000-000039030000}"/>
    <cellStyle name="20% - Accent1 2 4 2 3 3 3" xfId="5185" xr:uid="{00000000-0005-0000-0000-00003A030000}"/>
    <cellStyle name="20% - Accent1 2 4 2 3 4" xfId="5190" xr:uid="{00000000-0005-0000-0000-00003B030000}"/>
    <cellStyle name="20% - Accent1 2 4 2 3 4 2" xfId="4241" xr:uid="{00000000-0005-0000-0000-00003C030000}"/>
    <cellStyle name="20% - Accent1 2 4 2 3 5" xfId="5196" xr:uid="{00000000-0005-0000-0000-00003D030000}"/>
    <cellStyle name="20% - Accent1 2 4 2 4" xfId="5214" xr:uid="{00000000-0005-0000-0000-00003E030000}"/>
    <cellStyle name="20% - Accent1 2 4 2 4 2" xfId="5220" xr:uid="{00000000-0005-0000-0000-00003F030000}"/>
    <cellStyle name="20% - Accent1 2 4 2 4 2 2" xfId="5227" xr:uid="{00000000-0005-0000-0000-000040030000}"/>
    <cellStyle name="20% - Accent1 2 4 2 4 2 2 2" xfId="1188" xr:uid="{00000000-0005-0000-0000-000041030000}"/>
    <cellStyle name="20% - Accent1 2 4 2 4 2 3" xfId="5229" xr:uid="{00000000-0005-0000-0000-000042030000}"/>
    <cellStyle name="20% - Accent1 2 4 2 4 3" xfId="5236" xr:uid="{00000000-0005-0000-0000-000043030000}"/>
    <cellStyle name="20% - Accent1 2 4 2 4 3 2" xfId="2428" xr:uid="{00000000-0005-0000-0000-000044030000}"/>
    <cellStyle name="20% - Accent1 2 4 2 4 4" xfId="5239" xr:uid="{00000000-0005-0000-0000-000045030000}"/>
    <cellStyle name="20% - Accent1 2 4 2 5" xfId="5249" xr:uid="{00000000-0005-0000-0000-000046030000}"/>
    <cellStyle name="20% - Accent1 2 4 2 5 2" xfId="5257" xr:uid="{00000000-0005-0000-0000-000047030000}"/>
    <cellStyle name="20% - Accent1 2 4 2 5 2 2" xfId="5267" xr:uid="{00000000-0005-0000-0000-000048030000}"/>
    <cellStyle name="20% - Accent1 2 4 2 5 3" xfId="360" xr:uid="{00000000-0005-0000-0000-000049030000}"/>
    <cellStyle name="20% - Accent1 2 4 2 6" xfId="5272" xr:uid="{00000000-0005-0000-0000-00004A030000}"/>
    <cellStyle name="20% - Accent1 2 4 2 6 2" xfId="3176" xr:uid="{00000000-0005-0000-0000-00004B030000}"/>
    <cellStyle name="20% - Accent1 2 4 2 7" xfId="5278" xr:uid="{00000000-0005-0000-0000-00004C030000}"/>
    <cellStyle name="20% - Accent1 2 4 3" xfId="292" xr:uid="{00000000-0005-0000-0000-00004D030000}"/>
    <cellStyle name="20% - Accent1 2 4 3 2" xfId="2347" xr:uid="{00000000-0005-0000-0000-00004E030000}"/>
    <cellStyle name="20% - Accent1 2 4 3 2 2" xfId="3897" xr:uid="{00000000-0005-0000-0000-00004F030000}"/>
    <cellStyle name="20% - Accent1 2 4 3 2 2 2" xfId="3906" xr:uid="{00000000-0005-0000-0000-000050030000}"/>
    <cellStyle name="20% - Accent1 2 4 3 2 2 2 2" xfId="3919" xr:uid="{00000000-0005-0000-0000-000051030000}"/>
    <cellStyle name="20% - Accent1 2 4 3 2 2 2 2 2" xfId="3922" xr:uid="{00000000-0005-0000-0000-000052030000}"/>
    <cellStyle name="20% - Accent1 2 4 3 2 2 2 3" xfId="4358" xr:uid="{00000000-0005-0000-0000-000053030000}"/>
    <cellStyle name="20% - Accent1 2 4 3 2 2 3" xfId="4608" xr:uid="{00000000-0005-0000-0000-000054030000}"/>
    <cellStyle name="20% - Accent1 2 4 3 2 2 3 2" xfId="4615" xr:uid="{00000000-0005-0000-0000-000055030000}"/>
    <cellStyle name="20% - Accent1 2 4 3 2 2 4" xfId="3912" xr:uid="{00000000-0005-0000-0000-000056030000}"/>
    <cellStyle name="20% - Accent1 2 4 3 2 3" xfId="4962" xr:uid="{00000000-0005-0000-0000-000057030000}"/>
    <cellStyle name="20% - Accent1 2 4 3 2 3 2" xfId="2677" xr:uid="{00000000-0005-0000-0000-000058030000}"/>
    <cellStyle name="20% - Accent1 2 4 3 2 3 2 2" xfId="2691" xr:uid="{00000000-0005-0000-0000-000059030000}"/>
    <cellStyle name="20% - Accent1 2 4 3 2 3 3" xfId="286" xr:uid="{00000000-0005-0000-0000-00005A030000}"/>
    <cellStyle name="20% - Accent1 2 4 3 2 4" xfId="5283" xr:uid="{00000000-0005-0000-0000-00005B030000}"/>
    <cellStyle name="20% - Accent1 2 4 3 2 4 2" xfId="1122" xr:uid="{00000000-0005-0000-0000-00005C030000}"/>
    <cellStyle name="20% - Accent1 2 4 3 2 5" xfId="5294" xr:uid="{00000000-0005-0000-0000-00005D030000}"/>
    <cellStyle name="20% - Accent1 2 4 3 3" xfId="5304" xr:uid="{00000000-0005-0000-0000-00005E030000}"/>
    <cellStyle name="20% - Accent1 2 4 3 3 2" xfId="5318" xr:uid="{00000000-0005-0000-0000-00005F030000}"/>
    <cellStyle name="20% - Accent1 2 4 3 3 2 2" xfId="373" xr:uid="{00000000-0005-0000-0000-000060030000}"/>
    <cellStyle name="20% - Accent1 2 4 3 3 2 2 2" xfId="4669" xr:uid="{00000000-0005-0000-0000-000061030000}"/>
    <cellStyle name="20% - Accent1 2 4 3 3 2 3" xfId="5324" xr:uid="{00000000-0005-0000-0000-000062030000}"/>
    <cellStyle name="20% - Accent1 2 4 3 3 3" xfId="5330" xr:uid="{00000000-0005-0000-0000-000063030000}"/>
    <cellStyle name="20% - Accent1 2 4 3 3 3 2" xfId="2836" xr:uid="{00000000-0005-0000-0000-000064030000}"/>
    <cellStyle name="20% - Accent1 2 4 3 3 4" xfId="5339" xr:uid="{00000000-0005-0000-0000-000065030000}"/>
    <cellStyle name="20% - Accent1 2 4 3 4" xfId="5355" xr:uid="{00000000-0005-0000-0000-000066030000}"/>
    <cellStyle name="20% - Accent1 2 4 3 4 2" xfId="5360" xr:uid="{00000000-0005-0000-0000-000067030000}"/>
    <cellStyle name="20% - Accent1 2 4 3 4 2 2" xfId="5365" xr:uid="{00000000-0005-0000-0000-000068030000}"/>
    <cellStyle name="20% - Accent1 2 4 3 4 3" xfId="5370" xr:uid="{00000000-0005-0000-0000-000069030000}"/>
    <cellStyle name="20% - Accent1 2 4 3 5" xfId="5379" xr:uid="{00000000-0005-0000-0000-00006A030000}"/>
    <cellStyle name="20% - Accent1 2 4 3 5 2" xfId="5380" xr:uid="{00000000-0005-0000-0000-00006B030000}"/>
    <cellStyle name="20% - Accent1 2 4 3 6" xfId="5384" xr:uid="{00000000-0005-0000-0000-00006C030000}"/>
    <cellStyle name="20% - Accent1 2 4 4" xfId="4617" xr:uid="{00000000-0005-0000-0000-00006D030000}"/>
    <cellStyle name="20% - Accent1 2 4 4 2" xfId="567" xr:uid="{00000000-0005-0000-0000-00006E030000}"/>
    <cellStyle name="20% - Accent1 2 4 4 2 2" xfId="4627" xr:uid="{00000000-0005-0000-0000-00006F030000}"/>
    <cellStyle name="20% - Accent1 2 4 4 2 2 2" xfId="362" xr:uid="{00000000-0005-0000-0000-000070030000}"/>
    <cellStyle name="20% - Accent1 2 4 4 2 2 2 2" xfId="4638" xr:uid="{00000000-0005-0000-0000-000071030000}"/>
    <cellStyle name="20% - Accent1 2 4 4 2 2 3" xfId="4663" xr:uid="{00000000-0005-0000-0000-000072030000}"/>
    <cellStyle name="20% - Accent1 2 4 4 2 3" xfId="4685" xr:uid="{00000000-0005-0000-0000-000073030000}"/>
    <cellStyle name="20% - Accent1 2 4 4 2 3 2" xfId="3418" xr:uid="{00000000-0005-0000-0000-000074030000}"/>
    <cellStyle name="20% - Accent1 2 4 4 2 4" xfId="4706" xr:uid="{00000000-0005-0000-0000-000075030000}"/>
    <cellStyle name="20% - Accent1 2 4 4 3" xfId="4739" xr:uid="{00000000-0005-0000-0000-000076030000}"/>
    <cellStyle name="20% - Accent1 2 4 4 3 2" xfId="4750" xr:uid="{00000000-0005-0000-0000-000077030000}"/>
    <cellStyle name="20% - Accent1 2 4 4 3 2 2" xfId="4759" xr:uid="{00000000-0005-0000-0000-000078030000}"/>
    <cellStyle name="20% - Accent1 2 4 4 3 3" xfId="398" xr:uid="{00000000-0005-0000-0000-000079030000}"/>
    <cellStyle name="20% - Accent1 2 4 4 4" xfId="4790" xr:uid="{00000000-0005-0000-0000-00007A030000}"/>
    <cellStyle name="20% - Accent1 2 4 4 4 2" xfId="3650" xr:uid="{00000000-0005-0000-0000-00007B030000}"/>
    <cellStyle name="20% - Accent1 2 4 4 5" xfId="4797" xr:uid="{00000000-0005-0000-0000-00007C030000}"/>
    <cellStyle name="20% - Accent1 2 4 5" xfId="4814" xr:uid="{00000000-0005-0000-0000-00007D030000}"/>
    <cellStyle name="20% - Accent1 2 4 5 2" xfId="4826" xr:uid="{00000000-0005-0000-0000-00007E030000}"/>
    <cellStyle name="20% - Accent1 2 4 5 2 2" xfId="4837" xr:uid="{00000000-0005-0000-0000-00007F030000}"/>
    <cellStyle name="20% - Accent1 2 4 5 2 2 2" xfId="2984" xr:uid="{00000000-0005-0000-0000-000080030000}"/>
    <cellStyle name="20% - Accent1 2 4 5 2 3" xfId="4842" xr:uid="{00000000-0005-0000-0000-000081030000}"/>
    <cellStyle name="20% - Accent1 2 4 5 3" xfId="4865" xr:uid="{00000000-0005-0000-0000-000082030000}"/>
    <cellStyle name="20% - Accent1 2 4 5 3 2" xfId="4873" xr:uid="{00000000-0005-0000-0000-000083030000}"/>
    <cellStyle name="20% - Accent1 2 4 5 4" xfId="4885" xr:uid="{00000000-0005-0000-0000-000084030000}"/>
    <cellStyle name="20% - Accent1 2 4 6" xfId="4902" xr:uid="{00000000-0005-0000-0000-000085030000}"/>
    <cellStyle name="20% - Accent1 2 4 6 2" xfId="4910" xr:uid="{00000000-0005-0000-0000-000086030000}"/>
    <cellStyle name="20% - Accent1 2 4 6 2 2" xfId="4913" xr:uid="{00000000-0005-0000-0000-000087030000}"/>
    <cellStyle name="20% - Accent1 2 4 6 3" xfId="4922" xr:uid="{00000000-0005-0000-0000-000088030000}"/>
    <cellStyle name="20% - Accent1 2 4 7" xfId="4933" xr:uid="{00000000-0005-0000-0000-000089030000}"/>
    <cellStyle name="20% - Accent1 2 4 7 2" xfId="4937" xr:uid="{00000000-0005-0000-0000-00008A030000}"/>
    <cellStyle name="20% - Accent1 2 4 8" xfId="4947" xr:uid="{00000000-0005-0000-0000-00008B030000}"/>
    <cellStyle name="20% - Accent1 2 5" xfId="5288" xr:uid="{00000000-0005-0000-0000-00008C030000}"/>
    <cellStyle name="20% - Accent1 2 5 2" xfId="1128" xr:uid="{00000000-0005-0000-0000-00008D030000}"/>
    <cellStyle name="20% - Accent1 2 5 2 2" xfId="1159" xr:uid="{00000000-0005-0000-0000-00008E030000}"/>
    <cellStyle name="20% - Accent1 2 5 2 2 2" xfId="5394" xr:uid="{00000000-0005-0000-0000-00008F030000}"/>
    <cellStyle name="20% - Accent1 2 5 2 2 2 2" xfId="5399" xr:uid="{00000000-0005-0000-0000-000090030000}"/>
    <cellStyle name="20% - Accent1 2 5 2 2 2 2 2" xfId="4189" xr:uid="{00000000-0005-0000-0000-000091030000}"/>
    <cellStyle name="20% - Accent1 2 5 2 2 2 2 2 2" xfId="5410" xr:uid="{00000000-0005-0000-0000-000092030000}"/>
    <cellStyle name="20% - Accent1 2 5 2 2 2 2 3" xfId="5412" xr:uid="{00000000-0005-0000-0000-000093030000}"/>
    <cellStyle name="20% - Accent1 2 5 2 2 2 3" xfId="5418" xr:uid="{00000000-0005-0000-0000-000094030000}"/>
    <cellStyle name="20% - Accent1 2 5 2 2 2 3 2" xfId="5424" xr:uid="{00000000-0005-0000-0000-000095030000}"/>
    <cellStyle name="20% - Accent1 2 5 2 2 2 4" xfId="3773" xr:uid="{00000000-0005-0000-0000-000096030000}"/>
    <cellStyle name="20% - Accent1 2 5 2 2 3" xfId="5432" xr:uid="{00000000-0005-0000-0000-000097030000}"/>
    <cellStyle name="20% - Accent1 2 5 2 2 3 2" xfId="3839" xr:uid="{00000000-0005-0000-0000-000098030000}"/>
    <cellStyle name="20% - Accent1 2 5 2 2 3 2 2" xfId="5440" xr:uid="{00000000-0005-0000-0000-000099030000}"/>
    <cellStyle name="20% - Accent1 2 5 2 2 3 3" xfId="5450" xr:uid="{00000000-0005-0000-0000-00009A030000}"/>
    <cellStyle name="20% - Accent1 2 5 2 2 4" xfId="5460" xr:uid="{00000000-0005-0000-0000-00009B030000}"/>
    <cellStyle name="20% - Accent1 2 5 2 2 4 2" xfId="4651" xr:uid="{00000000-0005-0000-0000-00009C030000}"/>
    <cellStyle name="20% - Accent1 2 5 2 2 5" xfId="5465" xr:uid="{00000000-0005-0000-0000-00009D030000}"/>
    <cellStyle name="20% - Accent1 2 5 2 3" xfId="2596" xr:uid="{00000000-0005-0000-0000-00009E030000}"/>
    <cellStyle name="20% - Accent1 2 5 2 3 2" xfId="5479" xr:uid="{00000000-0005-0000-0000-00009F030000}"/>
    <cellStyle name="20% - Accent1 2 5 2 3 2 2" xfId="2498" xr:uid="{00000000-0005-0000-0000-0000A0030000}"/>
    <cellStyle name="20% - Accent1 2 5 2 3 2 2 2" xfId="5026" xr:uid="{00000000-0005-0000-0000-0000A1030000}"/>
    <cellStyle name="20% - Accent1 2 5 2 3 2 3" xfId="2785" xr:uid="{00000000-0005-0000-0000-0000A2030000}"/>
    <cellStyle name="20% - Accent1 2 5 2 3 3" xfId="5490" xr:uid="{00000000-0005-0000-0000-0000A3030000}"/>
    <cellStyle name="20% - Accent1 2 5 2 3 3 2" xfId="5497" xr:uid="{00000000-0005-0000-0000-0000A4030000}"/>
    <cellStyle name="20% - Accent1 2 5 2 3 4" xfId="5505" xr:uid="{00000000-0005-0000-0000-0000A5030000}"/>
    <cellStyle name="20% - Accent1 2 5 2 4" xfId="5514" xr:uid="{00000000-0005-0000-0000-0000A6030000}"/>
    <cellStyle name="20% - Accent1 2 5 2 4 2" xfId="5277" xr:uid="{00000000-0005-0000-0000-0000A7030000}"/>
    <cellStyle name="20% - Accent1 2 5 2 4 2 2" xfId="5517" xr:uid="{00000000-0005-0000-0000-0000A8030000}"/>
    <cellStyle name="20% - Accent1 2 5 2 4 3" xfId="5523" xr:uid="{00000000-0005-0000-0000-0000A9030000}"/>
    <cellStyle name="20% - Accent1 2 5 2 5" xfId="5533" xr:uid="{00000000-0005-0000-0000-0000AA030000}"/>
    <cellStyle name="20% - Accent1 2 5 2 5 2" xfId="5538" xr:uid="{00000000-0005-0000-0000-0000AB030000}"/>
    <cellStyle name="20% - Accent1 2 5 2 6" xfId="5541" xr:uid="{00000000-0005-0000-0000-0000AC030000}"/>
    <cellStyle name="20% - Accent1 2 5 3" xfId="1181" xr:uid="{00000000-0005-0000-0000-0000AD030000}"/>
    <cellStyle name="20% - Accent1 2 5 3 2" xfId="5556" xr:uid="{00000000-0005-0000-0000-0000AE030000}"/>
    <cellStyle name="20% - Accent1 2 5 3 2 2" xfId="5569" xr:uid="{00000000-0005-0000-0000-0000AF030000}"/>
    <cellStyle name="20% - Accent1 2 5 3 2 2 2" xfId="5574" xr:uid="{00000000-0005-0000-0000-0000B0030000}"/>
    <cellStyle name="20% - Accent1 2 5 3 2 2 2 2" xfId="5575" xr:uid="{00000000-0005-0000-0000-0000B1030000}"/>
    <cellStyle name="20% - Accent1 2 5 3 2 2 3" xfId="5582" xr:uid="{00000000-0005-0000-0000-0000B2030000}"/>
    <cellStyle name="20% - Accent1 2 5 3 2 3" xfId="5590" xr:uid="{00000000-0005-0000-0000-0000B3030000}"/>
    <cellStyle name="20% - Accent1 2 5 3 2 3 2" xfId="4498" xr:uid="{00000000-0005-0000-0000-0000B4030000}"/>
    <cellStyle name="20% - Accent1 2 5 3 2 4" xfId="5597" xr:uid="{00000000-0005-0000-0000-0000B5030000}"/>
    <cellStyle name="20% - Accent1 2 5 3 3" xfId="5615" xr:uid="{00000000-0005-0000-0000-0000B6030000}"/>
    <cellStyle name="20% - Accent1 2 5 3 3 2" xfId="5624" xr:uid="{00000000-0005-0000-0000-0000B7030000}"/>
    <cellStyle name="20% - Accent1 2 5 3 3 2 2" xfId="5631" xr:uid="{00000000-0005-0000-0000-0000B8030000}"/>
    <cellStyle name="20% - Accent1 2 5 3 3 3" xfId="5639" xr:uid="{00000000-0005-0000-0000-0000B9030000}"/>
    <cellStyle name="20% - Accent1 2 5 3 4" xfId="5647" xr:uid="{00000000-0005-0000-0000-0000BA030000}"/>
    <cellStyle name="20% - Accent1 2 5 3 4 2" xfId="5650" xr:uid="{00000000-0005-0000-0000-0000BB030000}"/>
    <cellStyle name="20% - Accent1 2 5 3 5" xfId="5655" xr:uid="{00000000-0005-0000-0000-0000BC030000}"/>
    <cellStyle name="20% - Accent1 2 5 4" xfId="3925" xr:uid="{00000000-0005-0000-0000-0000BD030000}"/>
    <cellStyle name="20% - Accent1 2 5 4 2" xfId="3947" xr:uid="{00000000-0005-0000-0000-0000BE030000}"/>
    <cellStyle name="20% - Accent1 2 5 4 2 2" xfId="3959" xr:uid="{00000000-0005-0000-0000-0000BF030000}"/>
    <cellStyle name="20% - Accent1 2 5 4 2 2 2" xfId="3963" xr:uid="{00000000-0005-0000-0000-0000C0030000}"/>
    <cellStyle name="20% - Accent1 2 5 4 2 3" xfId="4005" xr:uid="{00000000-0005-0000-0000-0000C1030000}"/>
    <cellStyle name="20% - Accent1 2 5 4 3" xfId="4076" xr:uid="{00000000-0005-0000-0000-0000C2030000}"/>
    <cellStyle name="20% - Accent1 2 5 4 3 2" xfId="4085" xr:uid="{00000000-0005-0000-0000-0000C3030000}"/>
    <cellStyle name="20% - Accent1 2 5 4 4" xfId="4133" xr:uid="{00000000-0005-0000-0000-0000C4030000}"/>
    <cellStyle name="20% - Accent1 2 5 5" xfId="4199" xr:uid="{00000000-0005-0000-0000-0000C5030000}"/>
    <cellStyle name="20% - Accent1 2 5 5 2" xfId="4214" xr:uid="{00000000-0005-0000-0000-0000C6030000}"/>
    <cellStyle name="20% - Accent1 2 5 5 2 2" xfId="4218" xr:uid="{00000000-0005-0000-0000-0000C7030000}"/>
    <cellStyle name="20% - Accent1 2 5 5 3" xfId="4269" xr:uid="{00000000-0005-0000-0000-0000C8030000}"/>
    <cellStyle name="20% - Accent1 2 5 6" xfId="4332" xr:uid="{00000000-0005-0000-0000-0000C9030000}"/>
    <cellStyle name="20% - Accent1 2 5 6 2" xfId="2442" xr:uid="{00000000-0005-0000-0000-0000CA030000}"/>
    <cellStyle name="20% - Accent1 2 5 7" xfId="4341" xr:uid="{00000000-0005-0000-0000-0000CB030000}"/>
    <cellStyle name="20% - Accent1 2 6" xfId="5296" xr:uid="{00000000-0005-0000-0000-0000CC030000}"/>
    <cellStyle name="20% - Accent1 2 6 2" xfId="1330" xr:uid="{00000000-0005-0000-0000-0000CD030000}"/>
    <cellStyle name="20% - Accent1 2 6 2 2" xfId="5664" xr:uid="{00000000-0005-0000-0000-0000CE030000}"/>
    <cellStyle name="20% - Accent1 2 6 2 2 2" xfId="341" xr:uid="{00000000-0005-0000-0000-0000CF030000}"/>
    <cellStyle name="20% - Accent1 2 6 2 2 2 2" xfId="1670" xr:uid="{00000000-0005-0000-0000-0000D0030000}"/>
    <cellStyle name="20% - Accent1 2 6 2 2 2 2 2" xfId="1681" xr:uid="{00000000-0005-0000-0000-0000D1030000}"/>
    <cellStyle name="20% - Accent1 2 6 2 2 2 3" xfId="1707" xr:uid="{00000000-0005-0000-0000-0000D2030000}"/>
    <cellStyle name="20% - Accent1 2 6 2 2 3" xfId="1725" xr:uid="{00000000-0005-0000-0000-0000D3030000}"/>
    <cellStyle name="20% - Accent1 2 6 2 2 3 2" xfId="551" xr:uid="{00000000-0005-0000-0000-0000D4030000}"/>
    <cellStyle name="20% - Accent1 2 6 2 2 4" xfId="1781" xr:uid="{00000000-0005-0000-0000-0000D5030000}"/>
    <cellStyle name="20% - Accent1 2 6 2 3" xfId="5671" xr:uid="{00000000-0005-0000-0000-0000D6030000}"/>
    <cellStyle name="20% - Accent1 2 6 2 3 2" xfId="1879" xr:uid="{00000000-0005-0000-0000-0000D7030000}"/>
    <cellStyle name="20% - Accent1 2 6 2 3 2 2" xfId="1885" xr:uid="{00000000-0005-0000-0000-0000D8030000}"/>
    <cellStyle name="20% - Accent1 2 6 2 3 3" xfId="1903" xr:uid="{00000000-0005-0000-0000-0000D9030000}"/>
    <cellStyle name="20% - Accent1 2 6 2 4" xfId="5676" xr:uid="{00000000-0005-0000-0000-0000DA030000}"/>
    <cellStyle name="20% - Accent1 2 6 2 4 2" xfId="515" xr:uid="{00000000-0005-0000-0000-0000DB030000}"/>
    <cellStyle name="20% - Accent1 2 6 2 5" xfId="5679" xr:uid="{00000000-0005-0000-0000-0000DC030000}"/>
    <cellStyle name="20% - Accent1 2 6 3" xfId="5682" xr:uid="{00000000-0005-0000-0000-0000DD030000}"/>
    <cellStyle name="20% - Accent1 2 6 3 2" xfId="5694" xr:uid="{00000000-0005-0000-0000-0000DE030000}"/>
    <cellStyle name="20% - Accent1 2 6 3 2 2" xfId="2268" xr:uid="{00000000-0005-0000-0000-0000DF030000}"/>
    <cellStyle name="20% - Accent1 2 6 3 2 2 2" xfId="2285" xr:uid="{00000000-0005-0000-0000-0000E0030000}"/>
    <cellStyle name="20% - Accent1 2 6 3 2 3" xfId="2313" xr:uid="{00000000-0005-0000-0000-0000E1030000}"/>
    <cellStyle name="20% - Accent1 2 6 3 3" xfId="5701" xr:uid="{00000000-0005-0000-0000-0000E2030000}"/>
    <cellStyle name="20% - Accent1 2 6 3 3 2" xfId="2384" xr:uid="{00000000-0005-0000-0000-0000E3030000}"/>
    <cellStyle name="20% - Accent1 2 6 3 4" xfId="5702" xr:uid="{00000000-0005-0000-0000-0000E4030000}"/>
    <cellStyle name="20% - Accent1 2 6 4" xfId="4376" xr:uid="{00000000-0005-0000-0000-0000E5030000}"/>
    <cellStyle name="20% - Accent1 2 6 4 2" xfId="4390" xr:uid="{00000000-0005-0000-0000-0000E6030000}"/>
    <cellStyle name="20% - Accent1 2 6 4 2 2" xfId="1090" xr:uid="{00000000-0005-0000-0000-0000E7030000}"/>
    <cellStyle name="20% - Accent1 2 6 4 3" xfId="4395" xr:uid="{00000000-0005-0000-0000-0000E8030000}"/>
    <cellStyle name="20% - Accent1 2 6 5" xfId="4416" xr:uid="{00000000-0005-0000-0000-0000E9030000}"/>
    <cellStyle name="20% - Accent1 2 6 5 2" xfId="4428" xr:uid="{00000000-0005-0000-0000-0000EA030000}"/>
    <cellStyle name="20% - Accent1 2 6 6" xfId="4454" xr:uid="{00000000-0005-0000-0000-0000EB030000}"/>
    <cellStyle name="20% - Accent1 2 7" xfId="2009" xr:uid="{00000000-0005-0000-0000-0000EC030000}"/>
    <cellStyle name="20% - Accent1 2 7 2" xfId="5705" xr:uid="{00000000-0005-0000-0000-0000ED030000}"/>
    <cellStyle name="20% - Accent1 2 7 2 2" xfId="5718" xr:uid="{00000000-0005-0000-0000-0000EE030000}"/>
    <cellStyle name="20% - Accent1 2 7 2 2 2" xfId="3111" xr:uid="{00000000-0005-0000-0000-0000EF030000}"/>
    <cellStyle name="20% - Accent1 2 7 2 2 2 2" xfId="958" xr:uid="{00000000-0005-0000-0000-0000F0030000}"/>
    <cellStyle name="20% - Accent1 2 7 2 2 3" xfId="3121" xr:uid="{00000000-0005-0000-0000-0000F1030000}"/>
    <cellStyle name="20% - Accent1 2 7 2 3" xfId="5723" xr:uid="{00000000-0005-0000-0000-0000F2030000}"/>
    <cellStyle name="20% - Accent1 2 7 2 3 2" xfId="671" xr:uid="{00000000-0005-0000-0000-0000F3030000}"/>
    <cellStyle name="20% - Accent1 2 7 2 4" xfId="5724" xr:uid="{00000000-0005-0000-0000-0000F4030000}"/>
    <cellStyle name="20% - Accent1 2 7 3" xfId="5728" xr:uid="{00000000-0005-0000-0000-0000F5030000}"/>
    <cellStyle name="20% - Accent1 2 7 3 2" xfId="5739" xr:uid="{00000000-0005-0000-0000-0000F6030000}"/>
    <cellStyle name="20% - Accent1 2 7 3 2 2" xfId="3298" xr:uid="{00000000-0005-0000-0000-0000F7030000}"/>
    <cellStyle name="20% - Accent1 2 7 3 3" xfId="5740" xr:uid="{00000000-0005-0000-0000-0000F8030000}"/>
    <cellStyle name="20% - Accent1 2 7 4" xfId="4480" xr:uid="{00000000-0005-0000-0000-0000F9030000}"/>
    <cellStyle name="20% - Accent1 2 7 4 2" xfId="3862" xr:uid="{00000000-0005-0000-0000-0000FA030000}"/>
    <cellStyle name="20% - Accent1 2 7 5" xfId="4511" xr:uid="{00000000-0005-0000-0000-0000FB030000}"/>
    <cellStyle name="20% - Accent1 2 8" xfId="5746" xr:uid="{00000000-0005-0000-0000-0000FC030000}"/>
    <cellStyle name="20% - Accent1 2 8 2" xfId="5749" xr:uid="{00000000-0005-0000-0000-0000FD030000}"/>
    <cellStyle name="20% - Accent1 2 8 2 2" xfId="5757" xr:uid="{00000000-0005-0000-0000-0000FE030000}"/>
    <cellStyle name="20% - Accent1 2 8 2 2 2" xfId="2744" xr:uid="{00000000-0005-0000-0000-0000FF030000}"/>
    <cellStyle name="20% - Accent1 2 8 2 3" xfId="5759" xr:uid="{00000000-0005-0000-0000-000000040000}"/>
    <cellStyle name="20% - Accent1 2 8 3" xfId="5763" xr:uid="{00000000-0005-0000-0000-000001040000}"/>
    <cellStyle name="20% - Accent1 2 8 3 2" xfId="5765" xr:uid="{00000000-0005-0000-0000-000002040000}"/>
    <cellStyle name="20% - Accent1 2 8 4" xfId="4543" xr:uid="{00000000-0005-0000-0000-000003040000}"/>
    <cellStyle name="20% - Accent1 2 9" xfId="1932" xr:uid="{00000000-0005-0000-0000-000004040000}"/>
    <cellStyle name="20% - Accent1 2 9 2" xfId="5768" xr:uid="{00000000-0005-0000-0000-000005040000}"/>
    <cellStyle name="20% - Accent1 2 9 2 2" xfId="5775" xr:uid="{00000000-0005-0000-0000-000006040000}"/>
    <cellStyle name="20% - Accent1 2 9 3" xfId="5777" xr:uid="{00000000-0005-0000-0000-000007040000}"/>
    <cellStyle name="20% - Accent1 3" xfId="5784" xr:uid="{00000000-0005-0000-0000-000008040000}"/>
    <cellStyle name="20% - Accent1 3 10" xfId="837" xr:uid="{00000000-0005-0000-0000-000009040000}"/>
    <cellStyle name="20% - Accent1 3 2" xfId="5789" xr:uid="{00000000-0005-0000-0000-00000A040000}"/>
    <cellStyle name="20% - Accent1 3 2 2" xfId="5792" xr:uid="{00000000-0005-0000-0000-00000B040000}"/>
    <cellStyle name="20% - Accent1 3 2 2 2" xfId="5800" xr:uid="{00000000-0005-0000-0000-00000C040000}"/>
    <cellStyle name="20% - Accent1 3 2 2 2 2" xfId="5802" xr:uid="{00000000-0005-0000-0000-00000D040000}"/>
    <cellStyle name="20% - Accent1 3 2 2 2 2 2" xfId="5810" xr:uid="{00000000-0005-0000-0000-00000E040000}"/>
    <cellStyle name="20% - Accent1 3 2 2 2 2 2 2" xfId="5816" xr:uid="{00000000-0005-0000-0000-00000F040000}"/>
    <cellStyle name="20% - Accent1 3 2 2 2 2 2 2 2" xfId="5826" xr:uid="{00000000-0005-0000-0000-000010040000}"/>
    <cellStyle name="20% - Accent1 3 2 2 2 2 2 2 2 2" xfId="5828" xr:uid="{00000000-0005-0000-0000-000011040000}"/>
    <cellStyle name="20% - Accent1 3 2 2 2 2 2 2 2 2 2" xfId="5830" xr:uid="{00000000-0005-0000-0000-000012040000}"/>
    <cellStyle name="20% - Accent1 3 2 2 2 2 2 2 2 3" xfId="5844" xr:uid="{00000000-0005-0000-0000-000013040000}"/>
    <cellStyle name="20% - Accent1 3 2 2 2 2 2 2 3" xfId="5852" xr:uid="{00000000-0005-0000-0000-000014040000}"/>
    <cellStyle name="20% - Accent1 3 2 2 2 2 2 2 3 2" xfId="5856" xr:uid="{00000000-0005-0000-0000-000015040000}"/>
    <cellStyle name="20% - Accent1 3 2 2 2 2 2 2 4" xfId="1738" xr:uid="{00000000-0005-0000-0000-000016040000}"/>
    <cellStyle name="20% - Accent1 3 2 2 2 2 2 3" xfId="5870" xr:uid="{00000000-0005-0000-0000-000017040000}"/>
    <cellStyle name="20% - Accent1 3 2 2 2 2 2 3 2" xfId="5881" xr:uid="{00000000-0005-0000-0000-000018040000}"/>
    <cellStyle name="20% - Accent1 3 2 2 2 2 2 3 2 2" xfId="5891" xr:uid="{00000000-0005-0000-0000-000019040000}"/>
    <cellStyle name="20% - Accent1 3 2 2 2 2 2 3 3" xfId="5902" xr:uid="{00000000-0005-0000-0000-00001A040000}"/>
    <cellStyle name="20% - Accent1 3 2 2 2 2 2 4" xfId="3726" xr:uid="{00000000-0005-0000-0000-00001B040000}"/>
    <cellStyle name="20% - Accent1 3 2 2 2 2 2 4 2" xfId="5909" xr:uid="{00000000-0005-0000-0000-00001C040000}"/>
    <cellStyle name="20% - Accent1 3 2 2 2 2 2 5" xfId="5929" xr:uid="{00000000-0005-0000-0000-00001D040000}"/>
    <cellStyle name="20% - Accent1 3 2 2 2 2 3" xfId="5937" xr:uid="{00000000-0005-0000-0000-00001E040000}"/>
    <cellStyle name="20% - Accent1 3 2 2 2 2 3 2" xfId="5940" xr:uid="{00000000-0005-0000-0000-00001F040000}"/>
    <cellStyle name="20% - Accent1 3 2 2 2 2 3 2 2" xfId="5944" xr:uid="{00000000-0005-0000-0000-000020040000}"/>
    <cellStyle name="20% - Accent1 3 2 2 2 2 3 2 2 2" xfId="5947" xr:uid="{00000000-0005-0000-0000-000021040000}"/>
    <cellStyle name="20% - Accent1 3 2 2 2 2 3 2 3" xfId="5955" xr:uid="{00000000-0005-0000-0000-000022040000}"/>
    <cellStyle name="20% - Accent1 3 2 2 2 2 3 3" xfId="5965" xr:uid="{00000000-0005-0000-0000-000023040000}"/>
    <cellStyle name="20% - Accent1 3 2 2 2 2 3 3 2" xfId="5979" xr:uid="{00000000-0005-0000-0000-000024040000}"/>
    <cellStyle name="20% - Accent1 3 2 2 2 2 3 4" xfId="5985" xr:uid="{00000000-0005-0000-0000-000025040000}"/>
    <cellStyle name="20% - Accent1 3 2 2 2 2 4" xfId="5989" xr:uid="{00000000-0005-0000-0000-000026040000}"/>
    <cellStyle name="20% - Accent1 3 2 2 2 2 4 2" xfId="1017" xr:uid="{00000000-0005-0000-0000-000027040000}"/>
    <cellStyle name="20% - Accent1 3 2 2 2 2 4 2 2" xfId="5995" xr:uid="{00000000-0005-0000-0000-000028040000}"/>
    <cellStyle name="20% - Accent1 3 2 2 2 2 4 3" xfId="6003" xr:uid="{00000000-0005-0000-0000-000029040000}"/>
    <cellStyle name="20% - Accent1 3 2 2 2 2 5" xfId="6005" xr:uid="{00000000-0005-0000-0000-00002A040000}"/>
    <cellStyle name="20% - Accent1 3 2 2 2 2 5 2" xfId="6013" xr:uid="{00000000-0005-0000-0000-00002B040000}"/>
    <cellStyle name="20% - Accent1 3 2 2 2 2 6" xfId="6018" xr:uid="{00000000-0005-0000-0000-00002C040000}"/>
    <cellStyle name="20% - Accent1 3 2 2 2 3" xfId="6021" xr:uid="{00000000-0005-0000-0000-00002D040000}"/>
    <cellStyle name="20% - Accent1 3 2 2 2 3 2" xfId="5431" xr:uid="{00000000-0005-0000-0000-00002E040000}"/>
    <cellStyle name="20% - Accent1 3 2 2 2 3 2 2" xfId="3837" xr:uid="{00000000-0005-0000-0000-00002F040000}"/>
    <cellStyle name="20% - Accent1 3 2 2 2 3 2 2 2" xfId="5438" xr:uid="{00000000-0005-0000-0000-000030040000}"/>
    <cellStyle name="20% - Accent1 3 2 2 2 3 2 2 2 2" xfId="6023" xr:uid="{00000000-0005-0000-0000-000031040000}"/>
    <cellStyle name="20% - Accent1 3 2 2 2 3 2 2 3" xfId="5408" xr:uid="{00000000-0005-0000-0000-000032040000}"/>
    <cellStyle name="20% - Accent1 3 2 2 2 3 2 3" xfId="5448" xr:uid="{00000000-0005-0000-0000-000033040000}"/>
    <cellStyle name="20% - Accent1 3 2 2 2 3 2 3 2" xfId="6042" xr:uid="{00000000-0005-0000-0000-000034040000}"/>
    <cellStyle name="20% - Accent1 3 2 2 2 3 2 4" xfId="6048" xr:uid="{00000000-0005-0000-0000-000035040000}"/>
    <cellStyle name="20% - Accent1 3 2 2 2 3 3" xfId="5456" xr:uid="{00000000-0005-0000-0000-000036040000}"/>
    <cellStyle name="20% - Accent1 3 2 2 2 3 3 2" xfId="4648" xr:uid="{00000000-0005-0000-0000-000037040000}"/>
    <cellStyle name="20% - Accent1 3 2 2 2 3 3 2 2" xfId="6055" xr:uid="{00000000-0005-0000-0000-000038040000}"/>
    <cellStyle name="20% - Accent1 3 2 2 2 3 3 3" xfId="6060" xr:uid="{00000000-0005-0000-0000-000039040000}"/>
    <cellStyle name="20% - Accent1 3 2 2 2 3 4" xfId="5471" xr:uid="{00000000-0005-0000-0000-00003A040000}"/>
    <cellStyle name="20% - Accent1 3 2 2 2 3 4 2" xfId="6075" xr:uid="{00000000-0005-0000-0000-00003B040000}"/>
    <cellStyle name="20% - Accent1 3 2 2 2 3 5" xfId="5265" xr:uid="{00000000-0005-0000-0000-00003C040000}"/>
    <cellStyle name="20% - Accent1 3 2 2 2 4" xfId="6078" xr:uid="{00000000-0005-0000-0000-00003D040000}"/>
    <cellStyle name="20% - Accent1 3 2 2 2 4 2" xfId="5488" xr:uid="{00000000-0005-0000-0000-00003E040000}"/>
    <cellStyle name="20% - Accent1 3 2 2 2 4 2 2" xfId="5494" xr:uid="{00000000-0005-0000-0000-00003F040000}"/>
    <cellStyle name="20% - Accent1 3 2 2 2 4 2 2 2" xfId="6083" xr:uid="{00000000-0005-0000-0000-000040040000}"/>
    <cellStyle name="20% - Accent1 3 2 2 2 4 2 3" xfId="2821" xr:uid="{00000000-0005-0000-0000-000041040000}"/>
    <cellStyle name="20% - Accent1 3 2 2 2 4 3" xfId="5502" xr:uid="{00000000-0005-0000-0000-000042040000}"/>
    <cellStyle name="20% - Accent1 3 2 2 2 4 3 2" xfId="6088" xr:uid="{00000000-0005-0000-0000-000043040000}"/>
    <cellStyle name="20% - Accent1 3 2 2 2 4 4" xfId="1392" xr:uid="{00000000-0005-0000-0000-000044040000}"/>
    <cellStyle name="20% - Accent1 3 2 2 2 5" xfId="6095" xr:uid="{00000000-0005-0000-0000-000045040000}"/>
    <cellStyle name="20% - Accent1 3 2 2 2 5 2" xfId="5521" xr:uid="{00000000-0005-0000-0000-000046040000}"/>
    <cellStyle name="20% - Accent1 3 2 2 2 5 2 2" xfId="3639" xr:uid="{00000000-0005-0000-0000-000047040000}"/>
    <cellStyle name="20% - Accent1 3 2 2 2 5 3" xfId="6098" xr:uid="{00000000-0005-0000-0000-000048040000}"/>
    <cellStyle name="20% - Accent1 3 2 2 2 6" xfId="6106" xr:uid="{00000000-0005-0000-0000-000049040000}"/>
    <cellStyle name="20% - Accent1 3 2 2 2 6 2" xfId="6111" xr:uid="{00000000-0005-0000-0000-00004A040000}"/>
    <cellStyle name="20% - Accent1 3 2 2 2 7" xfId="1817" xr:uid="{00000000-0005-0000-0000-00004B040000}"/>
    <cellStyle name="20% - Accent1 3 2 2 3" xfId="5872" xr:uid="{00000000-0005-0000-0000-00004C040000}"/>
    <cellStyle name="20% - Accent1 3 2 2 3 2" xfId="5887" xr:uid="{00000000-0005-0000-0000-00004D040000}"/>
    <cellStyle name="20% - Accent1 3 2 2 3 2 2" xfId="6118" xr:uid="{00000000-0005-0000-0000-00004E040000}"/>
    <cellStyle name="20% - Accent1 3 2 2 3 2 2 2" xfId="6122" xr:uid="{00000000-0005-0000-0000-00004F040000}"/>
    <cellStyle name="20% - Accent1 3 2 2 3 2 2 2 2" xfId="6125" xr:uid="{00000000-0005-0000-0000-000050040000}"/>
    <cellStyle name="20% - Accent1 3 2 2 3 2 2 2 2 2" xfId="6131" xr:uid="{00000000-0005-0000-0000-000051040000}"/>
    <cellStyle name="20% - Accent1 3 2 2 3 2 2 2 3" xfId="5704" xr:uid="{00000000-0005-0000-0000-000052040000}"/>
    <cellStyle name="20% - Accent1 3 2 2 3 2 2 3" xfId="6138" xr:uid="{00000000-0005-0000-0000-000053040000}"/>
    <cellStyle name="20% - Accent1 3 2 2 3 2 2 3 2" xfId="6153" xr:uid="{00000000-0005-0000-0000-000054040000}"/>
    <cellStyle name="20% - Accent1 3 2 2 3 2 2 4" xfId="6158" xr:uid="{00000000-0005-0000-0000-000055040000}"/>
    <cellStyle name="20% - Accent1 3 2 2 3 2 3" xfId="6161" xr:uid="{00000000-0005-0000-0000-000056040000}"/>
    <cellStyle name="20% - Accent1 3 2 2 3 2 3 2" xfId="6164" xr:uid="{00000000-0005-0000-0000-000057040000}"/>
    <cellStyle name="20% - Accent1 3 2 2 3 2 3 2 2" xfId="6167" xr:uid="{00000000-0005-0000-0000-000058040000}"/>
    <cellStyle name="20% - Accent1 3 2 2 3 2 3 3" xfId="6174" xr:uid="{00000000-0005-0000-0000-000059040000}"/>
    <cellStyle name="20% - Accent1 3 2 2 3 2 4" xfId="6175" xr:uid="{00000000-0005-0000-0000-00005A040000}"/>
    <cellStyle name="20% - Accent1 3 2 2 3 2 4 2" xfId="6180" xr:uid="{00000000-0005-0000-0000-00005B040000}"/>
    <cellStyle name="20% - Accent1 3 2 2 3 2 5" xfId="717" xr:uid="{00000000-0005-0000-0000-00005C040000}"/>
    <cellStyle name="20% - Accent1 3 2 2 3 3" xfId="6182" xr:uid="{00000000-0005-0000-0000-00005D040000}"/>
    <cellStyle name="20% - Accent1 3 2 2 3 3 2" xfId="5588" xr:uid="{00000000-0005-0000-0000-00005E040000}"/>
    <cellStyle name="20% - Accent1 3 2 2 3 3 2 2" xfId="4496" xr:uid="{00000000-0005-0000-0000-00005F040000}"/>
    <cellStyle name="20% - Accent1 3 2 2 3 3 2 2 2" xfId="6190" xr:uid="{00000000-0005-0000-0000-000060040000}"/>
    <cellStyle name="20% - Accent1 3 2 2 3 3 2 3" xfId="6197" xr:uid="{00000000-0005-0000-0000-000061040000}"/>
    <cellStyle name="20% - Accent1 3 2 2 3 3 3" xfId="5595" xr:uid="{00000000-0005-0000-0000-000062040000}"/>
    <cellStyle name="20% - Accent1 3 2 2 3 3 3 2" xfId="6200" xr:uid="{00000000-0005-0000-0000-000063040000}"/>
    <cellStyle name="20% - Accent1 3 2 2 3 3 4" xfId="6207" xr:uid="{00000000-0005-0000-0000-000064040000}"/>
    <cellStyle name="20% - Accent1 3 2 2 3 4" xfId="6211" xr:uid="{00000000-0005-0000-0000-000065040000}"/>
    <cellStyle name="20% - Accent1 3 2 2 3 4 2" xfId="5637" xr:uid="{00000000-0005-0000-0000-000066040000}"/>
    <cellStyle name="20% - Accent1 3 2 2 3 4 2 2" xfId="6217" xr:uid="{00000000-0005-0000-0000-000067040000}"/>
    <cellStyle name="20% - Accent1 3 2 2 3 4 3" xfId="6222" xr:uid="{00000000-0005-0000-0000-000068040000}"/>
    <cellStyle name="20% - Accent1 3 2 2 3 5" xfId="6228" xr:uid="{00000000-0005-0000-0000-000069040000}"/>
    <cellStyle name="20% - Accent1 3 2 2 3 5 2" xfId="6231" xr:uid="{00000000-0005-0000-0000-00006A040000}"/>
    <cellStyle name="20% - Accent1 3 2 2 3 6" xfId="6234" xr:uid="{00000000-0005-0000-0000-00006B040000}"/>
    <cellStyle name="20% - Accent1 3 2 2 4" xfId="5893" xr:uid="{00000000-0005-0000-0000-00006C040000}"/>
    <cellStyle name="20% - Accent1 3 2 2 4 2" xfId="6240" xr:uid="{00000000-0005-0000-0000-00006D040000}"/>
    <cellStyle name="20% - Accent1 3 2 2 4 2 2" xfId="6244" xr:uid="{00000000-0005-0000-0000-00006E040000}"/>
    <cellStyle name="20% - Accent1 3 2 2 4 2 2 2" xfId="6248" xr:uid="{00000000-0005-0000-0000-00006F040000}"/>
    <cellStyle name="20% - Accent1 3 2 2 4 2 2 2 2" xfId="6255" xr:uid="{00000000-0005-0000-0000-000070040000}"/>
    <cellStyle name="20% - Accent1 3 2 2 4 2 2 3" xfId="6261" xr:uid="{00000000-0005-0000-0000-000071040000}"/>
    <cellStyle name="20% - Accent1 3 2 2 4 2 3" xfId="6264" xr:uid="{00000000-0005-0000-0000-000072040000}"/>
    <cellStyle name="20% - Accent1 3 2 2 4 2 3 2" xfId="6267" xr:uid="{00000000-0005-0000-0000-000073040000}"/>
    <cellStyle name="20% - Accent1 3 2 2 4 2 4" xfId="6270" xr:uid="{00000000-0005-0000-0000-000074040000}"/>
    <cellStyle name="20% - Accent1 3 2 2 4 3" xfId="6273" xr:uid="{00000000-0005-0000-0000-000075040000}"/>
    <cellStyle name="20% - Accent1 3 2 2 4 3 2" xfId="4004" xr:uid="{00000000-0005-0000-0000-000076040000}"/>
    <cellStyle name="20% - Accent1 3 2 2 4 3 2 2" xfId="4036" xr:uid="{00000000-0005-0000-0000-000077040000}"/>
    <cellStyle name="20% - Accent1 3 2 2 4 3 3" xfId="4054" xr:uid="{00000000-0005-0000-0000-000078040000}"/>
    <cellStyle name="20% - Accent1 3 2 2 4 4" xfId="6286" xr:uid="{00000000-0005-0000-0000-000079040000}"/>
    <cellStyle name="20% - Accent1 3 2 2 4 4 2" xfId="4119" xr:uid="{00000000-0005-0000-0000-00007A040000}"/>
    <cellStyle name="20% - Accent1 3 2 2 4 5" xfId="6290" xr:uid="{00000000-0005-0000-0000-00007B040000}"/>
    <cellStyle name="20% - Accent1 3 2 2 5" xfId="6293" xr:uid="{00000000-0005-0000-0000-00007C040000}"/>
    <cellStyle name="20% - Accent1 3 2 2 5 2" xfId="6294" xr:uid="{00000000-0005-0000-0000-00007D040000}"/>
    <cellStyle name="20% - Accent1 3 2 2 5 2 2" xfId="6297" xr:uid="{00000000-0005-0000-0000-00007E040000}"/>
    <cellStyle name="20% - Accent1 3 2 2 5 2 2 2" xfId="6300" xr:uid="{00000000-0005-0000-0000-00007F040000}"/>
    <cellStyle name="20% - Accent1 3 2 2 5 2 3" xfId="6303" xr:uid="{00000000-0005-0000-0000-000080040000}"/>
    <cellStyle name="20% - Accent1 3 2 2 5 3" xfId="6305" xr:uid="{00000000-0005-0000-0000-000081040000}"/>
    <cellStyle name="20% - Accent1 3 2 2 5 3 2" xfId="4251" xr:uid="{00000000-0005-0000-0000-000082040000}"/>
    <cellStyle name="20% - Accent1 3 2 2 5 4" xfId="6309" xr:uid="{00000000-0005-0000-0000-000083040000}"/>
    <cellStyle name="20% - Accent1 3 2 2 6" xfId="6310" xr:uid="{00000000-0005-0000-0000-000084040000}"/>
    <cellStyle name="20% - Accent1 3 2 2 6 2" xfId="6312" xr:uid="{00000000-0005-0000-0000-000085040000}"/>
    <cellStyle name="20% - Accent1 3 2 2 6 2 2" xfId="6314" xr:uid="{00000000-0005-0000-0000-000086040000}"/>
    <cellStyle name="20% - Accent1 3 2 2 6 3" xfId="6317" xr:uid="{00000000-0005-0000-0000-000087040000}"/>
    <cellStyle name="20% - Accent1 3 2 2 7" xfId="6318" xr:uid="{00000000-0005-0000-0000-000088040000}"/>
    <cellStyle name="20% - Accent1 3 2 2 7 2" xfId="350" xr:uid="{00000000-0005-0000-0000-000089040000}"/>
    <cellStyle name="20% - Accent1 3 2 2 8" xfId="6323" xr:uid="{00000000-0005-0000-0000-00008A040000}"/>
    <cellStyle name="20% - Accent1 3 2 3" xfId="6326" xr:uid="{00000000-0005-0000-0000-00008B040000}"/>
    <cellStyle name="20% - Accent1 3 2 3 2" xfId="6332" xr:uid="{00000000-0005-0000-0000-00008C040000}"/>
    <cellStyle name="20% - Accent1 3 2 3 2 2" xfId="407" xr:uid="{00000000-0005-0000-0000-00008D040000}"/>
    <cellStyle name="20% - Accent1 3 2 3 2 2 2" xfId="1357" xr:uid="{00000000-0005-0000-0000-00008E040000}"/>
    <cellStyle name="20% - Accent1 3 2 3 2 2 2 2" xfId="1363" xr:uid="{00000000-0005-0000-0000-00008F040000}"/>
    <cellStyle name="20% - Accent1 3 2 3 2 2 2 2 2" xfId="1373" xr:uid="{00000000-0005-0000-0000-000090040000}"/>
    <cellStyle name="20% - Accent1 3 2 3 2 2 2 2 2 2" xfId="1377" xr:uid="{00000000-0005-0000-0000-000091040000}"/>
    <cellStyle name="20% - Accent1 3 2 3 2 2 2 2 3" xfId="1379" xr:uid="{00000000-0005-0000-0000-000092040000}"/>
    <cellStyle name="20% - Accent1 3 2 3 2 2 2 3" xfId="1405" xr:uid="{00000000-0005-0000-0000-000093040000}"/>
    <cellStyle name="20% - Accent1 3 2 3 2 2 2 3 2" xfId="173" xr:uid="{00000000-0005-0000-0000-000094040000}"/>
    <cellStyle name="20% - Accent1 3 2 3 2 2 2 4" xfId="791" xr:uid="{00000000-0005-0000-0000-000095040000}"/>
    <cellStyle name="20% - Accent1 3 2 3 2 2 3" xfId="1418" xr:uid="{00000000-0005-0000-0000-000096040000}"/>
    <cellStyle name="20% - Accent1 3 2 3 2 2 3 2" xfId="1437" xr:uid="{00000000-0005-0000-0000-000097040000}"/>
    <cellStyle name="20% - Accent1 3 2 3 2 2 3 2 2" xfId="1457" xr:uid="{00000000-0005-0000-0000-000098040000}"/>
    <cellStyle name="20% - Accent1 3 2 3 2 2 3 3" xfId="1483" xr:uid="{00000000-0005-0000-0000-000099040000}"/>
    <cellStyle name="20% - Accent1 3 2 3 2 2 4" xfId="1497" xr:uid="{00000000-0005-0000-0000-00009A040000}"/>
    <cellStyle name="20% - Accent1 3 2 3 2 2 4 2" xfId="264" xr:uid="{00000000-0005-0000-0000-00009B040000}"/>
    <cellStyle name="20% - Accent1 3 2 3 2 2 5" xfId="1521" xr:uid="{00000000-0005-0000-0000-00009C040000}"/>
    <cellStyle name="20% - Accent1 3 2 3 2 3" xfId="420" xr:uid="{00000000-0005-0000-0000-00009D040000}"/>
    <cellStyle name="20% - Accent1 3 2 3 2 3 2" xfId="1734" xr:uid="{00000000-0005-0000-0000-00009E040000}"/>
    <cellStyle name="20% - Accent1 3 2 3 2 3 2 2" xfId="559" xr:uid="{00000000-0005-0000-0000-00009F040000}"/>
    <cellStyle name="20% - Accent1 3 2 3 2 3 2 2 2" xfId="1740" xr:uid="{00000000-0005-0000-0000-0000A0040000}"/>
    <cellStyle name="20% - Accent1 3 2 3 2 3 2 3" xfId="1768" xr:uid="{00000000-0005-0000-0000-0000A1040000}"/>
    <cellStyle name="20% - Accent1 3 2 3 2 3 3" xfId="1789" xr:uid="{00000000-0005-0000-0000-0000A2040000}"/>
    <cellStyle name="20% - Accent1 3 2 3 2 3 3 2" xfId="57" xr:uid="{00000000-0005-0000-0000-0000A3040000}"/>
    <cellStyle name="20% - Accent1 3 2 3 2 3 4" xfId="1809" xr:uid="{00000000-0005-0000-0000-0000A4040000}"/>
    <cellStyle name="20% - Accent1 3 2 3 2 4" xfId="456" xr:uid="{00000000-0005-0000-0000-0000A5040000}"/>
    <cellStyle name="20% - Accent1 3 2 3 2 4 2" xfId="1913" xr:uid="{00000000-0005-0000-0000-0000A6040000}"/>
    <cellStyle name="20% - Accent1 3 2 3 2 4 2 2" xfId="1919" xr:uid="{00000000-0005-0000-0000-0000A7040000}"/>
    <cellStyle name="20% - Accent1 3 2 3 2 4 3" xfId="678" xr:uid="{00000000-0005-0000-0000-0000A8040000}"/>
    <cellStyle name="20% - Accent1 3 2 3 2 5" xfId="478" xr:uid="{00000000-0005-0000-0000-0000A9040000}"/>
    <cellStyle name="20% - Accent1 3 2 3 2 5 2" xfId="540" xr:uid="{00000000-0005-0000-0000-0000AA040000}"/>
    <cellStyle name="20% - Accent1 3 2 3 2 6" xfId="506" xr:uid="{00000000-0005-0000-0000-0000AB040000}"/>
    <cellStyle name="20% - Accent1 3 2 3 3" xfId="5915" xr:uid="{00000000-0005-0000-0000-0000AC040000}"/>
    <cellStyle name="20% - Accent1 3 2 3 3 2" xfId="6339" xr:uid="{00000000-0005-0000-0000-0000AD040000}"/>
    <cellStyle name="20% - Accent1 3 2 3 3 2 2" xfId="2161" xr:uid="{00000000-0005-0000-0000-0000AE040000}"/>
    <cellStyle name="20% - Accent1 3 2 3 3 2 2 2" xfId="381" xr:uid="{00000000-0005-0000-0000-0000AF040000}"/>
    <cellStyle name="20% - Accent1 3 2 3 3 2 2 2 2" xfId="2166" xr:uid="{00000000-0005-0000-0000-0000B0040000}"/>
    <cellStyle name="20% - Accent1 3 2 3 3 2 2 3" xfId="16" xr:uid="{00000000-0005-0000-0000-0000B1040000}"/>
    <cellStyle name="20% - Accent1 3 2 3 3 2 3" xfId="2183" xr:uid="{00000000-0005-0000-0000-0000B2040000}"/>
    <cellStyle name="20% - Accent1 3 2 3 3 2 3 2" xfId="1953" xr:uid="{00000000-0005-0000-0000-0000B3040000}"/>
    <cellStyle name="20% - Accent1 3 2 3 3 2 4" xfId="2197" xr:uid="{00000000-0005-0000-0000-0000B4040000}"/>
    <cellStyle name="20% - Accent1 3 2 3 3 3" xfId="6344" xr:uid="{00000000-0005-0000-0000-0000B5040000}"/>
    <cellStyle name="20% - Accent1 3 2 3 3 3 2" xfId="2311" xr:uid="{00000000-0005-0000-0000-0000B6040000}"/>
    <cellStyle name="20% - Accent1 3 2 3 3 3 2 2" xfId="2321" xr:uid="{00000000-0005-0000-0000-0000B7040000}"/>
    <cellStyle name="20% - Accent1 3 2 3 3 3 3" xfId="2273" xr:uid="{00000000-0005-0000-0000-0000B8040000}"/>
    <cellStyle name="20% - Accent1 3 2 3 3 4" xfId="6354" xr:uid="{00000000-0005-0000-0000-0000B9040000}"/>
    <cellStyle name="20% - Accent1 3 2 3 3 4 2" xfId="2391" xr:uid="{00000000-0005-0000-0000-0000BA040000}"/>
    <cellStyle name="20% - Accent1 3 2 3 3 5" xfId="6361" xr:uid="{00000000-0005-0000-0000-0000BB040000}"/>
    <cellStyle name="20% - Accent1 3 2 3 4" xfId="1838" xr:uid="{00000000-0005-0000-0000-0000BC040000}"/>
    <cellStyle name="20% - Accent1 3 2 3 4 2" xfId="6363" xr:uid="{00000000-0005-0000-0000-0000BD040000}"/>
    <cellStyle name="20% - Accent1 3 2 3 4 2 2" xfId="2686" xr:uid="{00000000-0005-0000-0000-0000BE040000}"/>
    <cellStyle name="20% - Accent1 3 2 3 4 2 2 2" xfId="2703" xr:uid="{00000000-0005-0000-0000-0000BF040000}"/>
    <cellStyle name="20% - Accent1 3 2 3 4 2 3" xfId="298" xr:uid="{00000000-0005-0000-0000-0000C0040000}"/>
    <cellStyle name="20% - Accent1 3 2 3 4 3" xfId="6372" xr:uid="{00000000-0005-0000-0000-0000C1040000}"/>
    <cellStyle name="20% - Accent1 3 2 3 4 3 2" xfId="1138" xr:uid="{00000000-0005-0000-0000-0000C2040000}"/>
    <cellStyle name="20% - Accent1 3 2 3 4 4" xfId="6380" xr:uid="{00000000-0005-0000-0000-0000C3040000}"/>
    <cellStyle name="20% - Accent1 3 2 3 5" xfId="6381" xr:uid="{00000000-0005-0000-0000-0000C4040000}"/>
    <cellStyle name="20% - Accent1 3 2 3 5 2" xfId="6384" xr:uid="{00000000-0005-0000-0000-0000C5040000}"/>
    <cellStyle name="20% - Accent1 3 2 3 5 2 2" xfId="2843" xr:uid="{00000000-0005-0000-0000-0000C6040000}"/>
    <cellStyle name="20% - Accent1 3 2 3 5 3" xfId="6390" xr:uid="{00000000-0005-0000-0000-0000C7040000}"/>
    <cellStyle name="20% - Accent1 3 2 3 6" xfId="6391" xr:uid="{00000000-0005-0000-0000-0000C8040000}"/>
    <cellStyle name="20% - Accent1 3 2 3 6 2" xfId="6394" xr:uid="{00000000-0005-0000-0000-0000C9040000}"/>
    <cellStyle name="20% - Accent1 3 2 3 7" xfId="6395" xr:uid="{00000000-0005-0000-0000-0000CA040000}"/>
    <cellStyle name="20% - Accent1 3 2 4" xfId="6396" xr:uid="{00000000-0005-0000-0000-0000CB040000}"/>
    <cellStyle name="20% - Accent1 3 2 4 2" xfId="6398" xr:uid="{00000000-0005-0000-0000-0000CC040000}"/>
    <cellStyle name="20% - Accent1 3 2 4 2 2" xfId="6401" xr:uid="{00000000-0005-0000-0000-0000CD040000}"/>
    <cellStyle name="20% - Accent1 3 2 4 2 2 2" xfId="3059" xr:uid="{00000000-0005-0000-0000-0000CE040000}"/>
    <cellStyle name="20% - Accent1 3 2 4 2 2 2 2" xfId="2626" xr:uid="{00000000-0005-0000-0000-0000CF040000}"/>
    <cellStyle name="20% - Accent1 3 2 4 2 2 2 2 2" xfId="2641" xr:uid="{00000000-0005-0000-0000-0000D0040000}"/>
    <cellStyle name="20% - Accent1 3 2 4 2 2 2 3" xfId="2652" xr:uid="{00000000-0005-0000-0000-0000D1040000}"/>
    <cellStyle name="20% - Accent1 3 2 4 2 2 3" xfId="2541" xr:uid="{00000000-0005-0000-0000-0000D2040000}"/>
    <cellStyle name="20% - Accent1 3 2 4 2 2 3 2" xfId="2577" xr:uid="{00000000-0005-0000-0000-0000D3040000}"/>
    <cellStyle name="20% - Accent1 3 2 4 2 2 4" xfId="2635" xr:uid="{00000000-0005-0000-0000-0000D4040000}"/>
    <cellStyle name="20% - Accent1 3 2 4 2 3" xfId="6402" xr:uid="{00000000-0005-0000-0000-0000D5040000}"/>
    <cellStyle name="20% - Accent1 3 2 4 2 3 2" xfId="3117" xr:uid="{00000000-0005-0000-0000-0000D6040000}"/>
    <cellStyle name="20% - Accent1 3 2 4 2 3 2 2" xfId="1061" xr:uid="{00000000-0005-0000-0000-0000D7040000}"/>
    <cellStyle name="20% - Accent1 3 2 4 2 3 3" xfId="2659" xr:uid="{00000000-0005-0000-0000-0000D8040000}"/>
    <cellStyle name="20% - Accent1 3 2 4 2 4" xfId="6413" xr:uid="{00000000-0005-0000-0000-0000D9040000}"/>
    <cellStyle name="20% - Accent1 3 2 4 2 4 2" xfId="3151" xr:uid="{00000000-0005-0000-0000-0000DA040000}"/>
    <cellStyle name="20% - Accent1 3 2 4 2 5" xfId="6419" xr:uid="{00000000-0005-0000-0000-0000DB040000}"/>
    <cellStyle name="20% - Accent1 3 2 4 3" xfId="413" xr:uid="{00000000-0005-0000-0000-0000DC040000}"/>
    <cellStyle name="20% - Accent1 3 2 4 3 2" xfId="6421" xr:uid="{00000000-0005-0000-0000-0000DD040000}"/>
    <cellStyle name="20% - Accent1 3 2 4 3 2 2" xfId="3280" xr:uid="{00000000-0005-0000-0000-0000DE040000}"/>
    <cellStyle name="20% - Accent1 3 2 4 3 2 2 2" xfId="2801" xr:uid="{00000000-0005-0000-0000-0000DF040000}"/>
    <cellStyle name="20% - Accent1 3 2 4 3 2 3" xfId="1020" xr:uid="{00000000-0005-0000-0000-0000E0040000}"/>
    <cellStyle name="20% - Accent1 3 2 4 3 3" xfId="6430" xr:uid="{00000000-0005-0000-0000-0000E1040000}"/>
    <cellStyle name="20% - Accent1 3 2 4 3 3 2" xfId="3305" xr:uid="{00000000-0005-0000-0000-0000E2040000}"/>
    <cellStyle name="20% - Accent1 3 2 4 3 4" xfId="6439" xr:uid="{00000000-0005-0000-0000-0000E3040000}"/>
    <cellStyle name="20% - Accent1 3 2 4 4" xfId="442" xr:uid="{00000000-0005-0000-0000-0000E4040000}"/>
    <cellStyle name="20% - Accent1 3 2 4 4 2" xfId="6440" xr:uid="{00000000-0005-0000-0000-0000E5040000}"/>
    <cellStyle name="20% - Accent1 3 2 4 4 2 2" xfId="3425" xr:uid="{00000000-0005-0000-0000-0000E6040000}"/>
    <cellStyle name="20% - Accent1 3 2 4 4 3" xfId="6446" xr:uid="{00000000-0005-0000-0000-0000E7040000}"/>
    <cellStyle name="20% - Accent1 3 2 4 5" xfId="313" xr:uid="{00000000-0005-0000-0000-0000E8040000}"/>
    <cellStyle name="20% - Accent1 3 2 4 5 2" xfId="392" xr:uid="{00000000-0005-0000-0000-0000E9040000}"/>
    <cellStyle name="20% - Accent1 3 2 4 6" xfId="108" xr:uid="{00000000-0005-0000-0000-0000EA040000}"/>
    <cellStyle name="20% - Accent1 3 2 5" xfId="2580" xr:uid="{00000000-0005-0000-0000-0000EB040000}"/>
    <cellStyle name="20% - Accent1 3 2 5 2" xfId="6447" xr:uid="{00000000-0005-0000-0000-0000EC040000}"/>
    <cellStyle name="20% - Accent1 3 2 5 2 2" xfId="6448" xr:uid="{00000000-0005-0000-0000-0000ED040000}"/>
    <cellStyle name="20% - Accent1 3 2 5 2 2 2" xfId="2489" xr:uid="{00000000-0005-0000-0000-0000EE040000}"/>
    <cellStyle name="20% - Accent1 3 2 5 2 2 2 2" xfId="3394" xr:uid="{00000000-0005-0000-0000-0000EF040000}"/>
    <cellStyle name="20% - Accent1 3 2 5 2 2 3" xfId="2774" xr:uid="{00000000-0005-0000-0000-0000F0040000}"/>
    <cellStyle name="20% - Accent1 3 2 5 2 3" xfId="6450" xr:uid="{00000000-0005-0000-0000-0000F1040000}"/>
    <cellStyle name="20% - Accent1 3 2 5 2 3 2" xfId="3522" xr:uid="{00000000-0005-0000-0000-0000F2040000}"/>
    <cellStyle name="20% - Accent1 3 2 5 2 4" xfId="6456" xr:uid="{00000000-0005-0000-0000-0000F3040000}"/>
    <cellStyle name="20% - Accent1 3 2 5 3" xfId="6457" xr:uid="{00000000-0005-0000-0000-0000F4040000}"/>
    <cellStyle name="20% - Accent1 3 2 5 3 2" xfId="6458" xr:uid="{00000000-0005-0000-0000-0000F5040000}"/>
    <cellStyle name="20% - Accent1 3 2 5 3 2 2" xfId="3570" xr:uid="{00000000-0005-0000-0000-0000F6040000}"/>
    <cellStyle name="20% - Accent1 3 2 5 3 3" xfId="6463" xr:uid="{00000000-0005-0000-0000-0000F7040000}"/>
    <cellStyle name="20% - Accent1 3 2 5 4" xfId="6464" xr:uid="{00000000-0005-0000-0000-0000F8040000}"/>
    <cellStyle name="20% - Accent1 3 2 5 4 2" xfId="6465" xr:uid="{00000000-0005-0000-0000-0000F9040000}"/>
    <cellStyle name="20% - Accent1 3 2 5 5" xfId="6471" xr:uid="{00000000-0005-0000-0000-0000FA040000}"/>
    <cellStyle name="20% - Accent1 3 2 6" xfId="6475" xr:uid="{00000000-0005-0000-0000-0000FB040000}"/>
    <cellStyle name="20% - Accent1 3 2 6 2" xfId="6476" xr:uid="{00000000-0005-0000-0000-0000FC040000}"/>
    <cellStyle name="20% - Accent1 3 2 6 2 2" xfId="109" xr:uid="{00000000-0005-0000-0000-0000FD040000}"/>
    <cellStyle name="20% - Accent1 3 2 6 2 2 2" xfId="3673" xr:uid="{00000000-0005-0000-0000-0000FE040000}"/>
    <cellStyle name="20% - Accent1 3 2 6 2 3" xfId="524" xr:uid="{00000000-0005-0000-0000-0000FF040000}"/>
    <cellStyle name="20% - Accent1 3 2 6 3" xfId="6477" xr:uid="{00000000-0005-0000-0000-000000050000}"/>
    <cellStyle name="20% - Accent1 3 2 6 3 2" xfId="6478" xr:uid="{00000000-0005-0000-0000-000001050000}"/>
    <cellStyle name="20% - Accent1 3 2 6 4" xfId="6479" xr:uid="{00000000-0005-0000-0000-000002050000}"/>
    <cellStyle name="20% - Accent1 3 2 7" xfId="6480" xr:uid="{00000000-0005-0000-0000-000003050000}"/>
    <cellStyle name="20% - Accent1 3 2 7 2" xfId="6481" xr:uid="{00000000-0005-0000-0000-000004050000}"/>
    <cellStyle name="20% - Accent1 3 2 7 2 2" xfId="5136" xr:uid="{00000000-0005-0000-0000-000005050000}"/>
    <cellStyle name="20% - Accent1 3 2 7 3" xfId="6482" xr:uid="{00000000-0005-0000-0000-000006050000}"/>
    <cellStyle name="20% - Accent1 3 2 8" xfId="6484" xr:uid="{00000000-0005-0000-0000-000007050000}"/>
    <cellStyle name="20% - Accent1 3 2 8 2" xfId="2002" xr:uid="{00000000-0005-0000-0000-000008050000}"/>
    <cellStyle name="20% - Accent1 3 2 9" xfId="5476" xr:uid="{00000000-0005-0000-0000-000009050000}"/>
    <cellStyle name="20% - Accent1 3 3" xfId="5312" xr:uid="{00000000-0005-0000-0000-00000A050000}"/>
    <cellStyle name="20% - Accent1 3 3 2" xfId="375" xr:uid="{00000000-0005-0000-0000-00000B050000}"/>
    <cellStyle name="20% - Accent1 3 3 2 2" xfId="4673" xr:uid="{00000000-0005-0000-0000-00000C050000}"/>
    <cellStyle name="20% - Accent1 3 3 2 2 2" xfId="6486" xr:uid="{00000000-0005-0000-0000-00000D050000}"/>
    <cellStyle name="20% - Accent1 3 3 2 2 2 2" xfId="321" xr:uid="{00000000-0005-0000-0000-00000E050000}"/>
    <cellStyle name="20% - Accent1 3 3 2 2 2 2 2" xfId="2854" xr:uid="{00000000-0005-0000-0000-00000F050000}"/>
    <cellStyle name="20% - Accent1 3 3 2 2 2 2 2 2" xfId="1750" xr:uid="{00000000-0005-0000-0000-000010050000}"/>
    <cellStyle name="20% - Accent1 3 3 2 2 2 2 2 2 2" xfId="6487" xr:uid="{00000000-0005-0000-0000-000011050000}"/>
    <cellStyle name="20% - Accent1 3 3 2 2 2 2 2 3" xfId="1560" xr:uid="{00000000-0005-0000-0000-000012050000}"/>
    <cellStyle name="20% - Accent1 3 3 2 2 2 2 3" xfId="3541" xr:uid="{00000000-0005-0000-0000-000013050000}"/>
    <cellStyle name="20% - Accent1 3 3 2 2 2 2 3 2" xfId="6492" xr:uid="{00000000-0005-0000-0000-000014050000}"/>
    <cellStyle name="20% - Accent1 3 3 2 2 2 2 4" xfId="6497" xr:uid="{00000000-0005-0000-0000-000015050000}"/>
    <cellStyle name="20% - Accent1 3 3 2 2 2 3" xfId="112" xr:uid="{00000000-0005-0000-0000-000016050000}"/>
    <cellStyle name="20% - Accent1 3 3 2 2 2 3 2" xfId="2028" xr:uid="{00000000-0005-0000-0000-000017050000}"/>
    <cellStyle name="20% - Accent1 3 3 2 2 2 3 2 2" xfId="6500" xr:uid="{00000000-0005-0000-0000-000018050000}"/>
    <cellStyle name="20% - Accent1 3 3 2 2 2 3 3" xfId="6508" xr:uid="{00000000-0005-0000-0000-000019050000}"/>
    <cellStyle name="20% - Accent1 3 3 2 2 2 4" xfId="2936" xr:uid="{00000000-0005-0000-0000-00001A050000}"/>
    <cellStyle name="20% - Accent1 3 3 2 2 2 4 2" xfId="6509" xr:uid="{00000000-0005-0000-0000-00001B050000}"/>
    <cellStyle name="20% - Accent1 3 3 2 2 2 5" xfId="6517" xr:uid="{00000000-0005-0000-0000-00001C050000}"/>
    <cellStyle name="20% - Accent1 3 3 2 2 3" xfId="6524" xr:uid="{00000000-0005-0000-0000-00001D050000}"/>
    <cellStyle name="20% - Accent1 3 3 2 2 3 2" xfId="3598" xr:uid="{00000000-0005-0000-0000-00001E050000}"/>
    <cellStyle name="20% - Accent1 3 3 2 2 3 2 2" xfId="3605" xr:uid="{00000000-0005-0000-0000-00001F050000}"/>
    <cellStyle name="20% - Accent1 3 3 2 2 3 2 2 2" xfId="6527" xr:uid="{00000000-0005-0000-0000-000020050000}"/>
    <cellStyle name="20% - Accent1 3 3 2 2 3 2 3" xfId="6533" xr:uid="{00000000-0005-0000-0000-000021050000}"/>
    <cellStyle name="20% - Accent1 3 3 2 2 3 3" xfId="244" xr:uid="{00000000-0005-0000-0000-000022050000}"/>
    <cellStyle name="20% - Accent1 3 3 2 2 3 3 2" xfId="6535" xr:uid="{00000000-0005-0000-0000-000023050000}"/>
    <cellStyle name="20% - Accent1 3 3 2 2 3 4" xfId="6549" xr:uid="{00000000-0005-0000-0000-000024050000}"/>
    <cellStyle name="20% - Accent1 3 3 2 2 4" xfId="6551" xr:uid="{00000000-0005-0000-0000-000025050000}"/>
    <cellStyle name="20% - Accent1 3 3 2 2 4 2" xfId="2548" xr:uid="{00000000-0005-0000-0000-000026050000}"/>
    <cellStyle name="20% - Accent1 3 3 2 2 4 2 2" xfId="2562" xr:uid="{00000000-0005-0000-0000-000027050000}"/>
    <cellStyle name="20% - Accent1 3 3 2 2 4 3" xfId="6555" xr:uid="{00000000-0005-0000-0000-000028050000}"/>
    <cellStyle name="20% - Accent1 3 3 2 2 5" xfId="6562" xr:uid="{00000000-0005-0000-0000-000029050000}"/>
    <cellStyle name="20% - Accent1 3 3 2 2 5 2" xfId="6566" xr:uid="{00000000-0005-0000-0000-00002A050000}"/>
    <cellStyle name="20% - Accent1 3 3 2 2 6" xfId="2672" xr:uid="{00000000-0005-0000-0000-00002B050000}"/>
    <cellStyle name="20% - Accent1 3 3 2 3" xfId="5966" xr:uid="{00000000-0005-0000-0000-00002C050000}"/>
    <cellStyle name="20% - Accent1 3 3 2 3 2" xfId="498" xr:uid="{00000000-0005-0000-0000-00002D050000}"/>
    <cellStyle name="20% - Accent1 3 3 2 3 2 2" xfId="3710" xr:uid="{00000000-0005-0000-0000-00002E050000}"/>
    <cellStyle name="20% - Accent1 3 3 2 3 2 2 2" xfId="3724" xr:uid="{00000000-0005-0000-0000-00002F050000}"/>
    <cellStyle name="20% - Accent1 3 3 2 3 2 2 2 2" xfId="5910" xr:uid="{00000000-0005-0000-0000-000030050000}"/>
    <cellStyle name="20% - Accent1 3 3 2 3 2 2 3" xfId="5931" xr:uid="{00000000-0005-0000-0000-000031050000}"/>
    <cellStyle name="20% - Accent1 3 3 2 3 2 3" xfId="3734" xr:uid="{00000000-0005-0000-0000-000032050000}"/>
    <cellStyle name="20% - Accent1 3 3 2 3 2 3 2" xfId="5987" xr:uid="{00000000-0005-0000-0000-000033050000}"/>
    <cellStyle name="20% - Accent1 3 3 2 3 2 4" xfId="5818" xr:uid="{00000000-0005-0000-0000-000034050000}"/>
    <cellStyle name="20% - Accent1 3 3 2 3 3" xfId="517" xr:uid="{00000000-0005-0000-0000-000035050000}"/>
    <cellStyle name="20% - Accent1 3 3 2 3 3 2" xfId="3782" xr:uid="{00000000-0005-0000-0000-000036050000}"/>
    <cellStyle name="20% - Accent1 3 3 2 3 3 2 2" xfId="6047" xr:uid="{00000000-0005-0000-0000-000037050000}"/>
    <cellStyle name="20% - Accent1 3 3 2 3 3 3" xfId="5797" xr:uid="{00000000-0005-0000-0000-000038050000}"/>
    <cellStyle name="20% - Accent1 3 3 2 3 4" xfId="548" xr:uid="{00000000-0005-0000-0000-000039050000}"/>
    <cellStyle name="20% - Accent1 3 3 2 3 4 2" xfId="6571" xr:uid="{00000000-0005-0000-0000-00003A050000}"/>
    <cellStyle name="20% - Accent1 3 3 2 3 5" xfId="6575" xr:uid="{00000000-0005-0000-0000-00003B050000}"/>
    <cellStyle name="20% - Accent1 3 3 2 4" xfId="6578" xr:uid="{00000000-0005-0000-0000-00003C050000}"/>
    <cellStyle name="20% - Accent1 3 3 2 4 2" xfId="6581" xr:uid="{00000000-0005-0000-0000-00003D050000}"/>
    <cellStyle name="20% - Accent1 3 3 2 4 2 2" xfId="3841" xr:uid="{00000000-0005-0000-0000-00003E050000}"/>
    <cellStyle name="20% - Accent1 3 3 2 4 2 2 2" xfId="6159" xr:uid="{00000000-0005-0000-0000-00003F050000}"/>
    <cellStyle name="20% - Accent1 3 3 2 4 2 3" xfId="6584" xr:uid="{00000000-0005-0000-0000-000040050000}"/>
    <cellStyle name="20% - Accent1 3 3 2 4 3" xfId="6586" xr:uid="{00000000-0005-0000-0000-000041050000}"/>
    <cellStyle name="20% - Accent1 3 3 2 4 3 2" xfId="4656" xr:uid="{00000000-0005-0000-0000-000042050000}"/>
    <cellStyle name="20% - Accent1 3 3 2 4 4" xfId="6591" xr:uid="{00000000-0005-0000-0000-000043050000}"/>
    <cellStyle name="20% - Accent1 3 3 2 5" xfId="6592" xr:uid="{00000000-0005-0000-0000-000044050000}"/>
    <cellStyle name="20% - Accent1 3 3 2 5 2" xfId="6594" xr:uid="{00000000-0005-0000-0000-000045050000}"/>
    <cellStyle name="20% - Accent1 3 3 2 5 2 2" xfId="6596" xr:uid="{00000000-0005-0000-0000-000046050000}"/>
    <cellStyle name="20% - Accent1 3 3 2 5 3" xfId="6598" xr:uid="{00000000-0005-0000-0000-000047050000}"/>
    <cellStyle name="20% - Accent1 3 3 2 6" xfId="6600" xr:uid="{00000000-0005-0000-0000-000048050000}"/>
    <cellStyle name="20% - Accent1 3 3 2 6 2" xfId="6603" xr:uid="{00000000-0005-0000-0000-000049050000}"/>
    <cellStyle name="20% - Accent1 3 3 2 7" xfId="6610" xr:uid="{00000000-0005-0000-0000-00004A050000}"/>
    <cellStyle name="20% - Accent1 3 3 3" xfId="5322" xr:uid="{00000000-0005-0000-0000-00004B050000}"/>
    <cellStyle name="20% - Accent1 3 3 3 2" xfId="6615" xr:uid="{00000000-0005-0000-0000-00004C050000}"/>
    <cellStyle name="20% - Accent1 3 3 3 2 2" xfId="6619" xr:uid="{00000000-0005-0000-0000-00004D050000}"/>
    <cellStyle name="20% - Accent1 3 3 3 2 2 2" xfId="4137" xr:uid="{00000000-0005-0000-0000-00004E050000}"/>
    <cellStyle name="20% - Accent1 3 3 3 2 2 2 2" xfId="3814" xr:uid="{00000000-0005-0000-0000-00004F050000}"/>
    <cellStyle name="20% - Accent1 3 3 3 2 2 2 2 2" xfId="4159" xr:uid="{00000000-0005-0000-0000-000050050000}"/>
    <cellStyle name="20% - Accent1 3 3 3 2 2 2 3" xfId="4165" xr:uid="{00000000-0005-0000-0000-000051050000}"/>
    <cellStyle name="20% - Accent1 3 3 3 2 2 3" xfId="4176" xr:uid="{00000000-0005-0000-0000-000052050000}"/>
    <cellStyle name="20% - Accent1 3 3 3 2 2 3 2" xfId="4181" xr:uid="{00000000-0005-0000-0000-000053050000}"/>
    <cellStyle name="20% - Accent1 3 3 3 2 2 4" xfId="4185" xr:uid="{00000000-0005-0000-0000-000054050000}"/>
    <cellStyle name="20% - Accent1 3 3 3 2 3" xfId="6622" xr:uid="{00000000-0005-0000-0000-000055050000}"/>
    <cellStyle name="20% - Accent1 3 3 3 2 3 2" xfId="4306" xr:uid="{00000000-0005-0000-0000-000056050000}"/>
    <cellStyle name="20% - Accent1 3 3 3 2 3 2 2" xfId="4314" xr:uid="{00000000-0005-0000-0000-000057050000}"/>
    <cellStyle name="20% - Accent1 3 3 3 2 3 3" xfId="4326" xr:uid="{00000000-0005-0000-0000-000058050000}"/>
    <cellStyle name="20% - Accent1 3 3 3 2 4" xfId="6626" xr:uid="{00000000-0005-0000-0000-000059050000}"/>
    <cellStyle name="20% - Accent1 3 3 3 2 4 2" xfId="2771" xr:uid="{00000000-0005-0000-0000-00005A050000}"/>
    <cellStyle name="20% - Accent1 3 3 3 2 5" xfId="6631" xr:uid="{00000000-0005-0000-0000-00005B050000}"/>
    <cellStyle name="20% - Accent1 3 3 3 3" xfId="73" xr:uid="{00000000-0005-0000-0000-00005C050000}"/>
    <cellStyle name="20% - Accent1 3 3 3 3 2" xfId="6634" xr:uid="{00000000-0005-0000-0000-00005D050000}"/>
    <cellStyle name="20% - Accent1 3 3 3 3 2 2" xfId="4402" xr:uid="{00000000-0005-0000-0000-00005E050000}"/>
    <cellStyle name="20% - Accent1 3 3 3 3 2 2 2" xfId="794" xr:uid="{00000000-0005-0000-0000-00005F050000}"/>
    <cellStyle name="20% - Accent1 3 3 3 3 2 3" xfId="4411" xr:uid="{00000000-0005-0000-0000-000060050000}"/>
    <cellStyle name="20% - Accent1 3 3 3 3 3" xfId="6638" xr:uid="{00000000-0005-0000-0000-000061050000}"/>
    <cellStyle name="20% - Accent1 3 3 3 3 3 2" xfId="4444" xr:uid="{00000000-0005-0000-0000-000062050000}"/>
    <cellStyle name="20% - Accent1 3 3 3 3 4" xfId="6643" xr:uid="{00000000-0005-0000-0000-000063050000}"/>
    <cellStyle name="20% - Accent1 3 3 3 4" xfId="6653" xr:uid="{00000000-0005-0000-0000-000064050000}"/>
    <cellStyle name="20% - Accent1 3 3 3 4 2" xfId="6659" xr:uid="{00000000-0005-0000-0000-000065050000}"/>
    <cellStyle name="20% - Accent1 3 3 3 4 2 2" xfId="4503" xr:uid="{00000000-0005-0000-0000-000066050000}"/>
    <cellStyle name="20% - Accent1 3 3 3 4 3" xfId="6662" xr:uid="{00000000-0005-0000-0000-000067050000}"/>
    <cellStyle name="20% - Accent1 3 3 3 5" xfId="6673" xr:uid="{00000000-0005-0000-0000-000068050000}"/>
    <cellStyle name="20% - Accent1 3 3 3 5 2" xfId="6682" xr:uid="{00000000-0005-0000-0000-000069050000}"/>
    <cellStyle name="20% - Accent1 3 3 3 6" xfId="6693" xr:uid="{00000000-0005-0000-0000-00006A050000}"/>
    <cellStyle name="20% - Accent1 3 3 4" xfId="2689" xr:uid="{00000000-0005-0000-0000-00006B050000}"/>
    <cellStyle name="20% - Accent1 3 3 4 2" xfId="4969" xr:uid="{00000000-0005-0000-0000-00006C050000}"/>
    <cellStyle name="20% - Accent1 3 3 4 2 2" xfId="4988" xr:uid="{00000000-0005-0000-0000-00006D050000}"/>
    <cellStyle name="20% - Accent1 3 3 4 2 2 2" xfId="4704" xr:uid="{00000000-0005-0000-0000-00006E050000}"/>
    <cellStyle name="20% - Accent1 3 3 4 2 2 2 2" xfId="2102" xr:uid="{00000000-0005-0000-0000-00006F050000}"/>
    <cellStyle name="20% - Accent1 3 3 4 2 2 3" xfId="4728" xr:uid="{00000000-0005-0000-0000-000070050000}"/>
    <cellStyle name="20% - Accent1 3 3 4 2 3" xfId="5034" xr:uid="{00000000-0005-0000-0000-000071050000}"/>
    <cellStyle name="20% - Accent1 3 3 4 2 3 2" xfId="4773" xr:uid="{00000000-0005-0000-0000-000072050000}"/>
    <cellStyle name="20% - Accent1 3 3 4 2 4" xfId="5054" xr:uid="{00000000-0005-0000-0000-000073050000}"/>
    <cellStyle name="20% - Accent1 3 3 4 3" xfId="5060" xr:uid="{00000000-0005-0000-0000-000074050000}"/>
    <cellStyle name="20% - Accent1 3 3 4 3 2" xfId="5068" xr:uid="{00000000-0005-0000-0000-000075050000}"/>
    <cellStyle name="20% - Accent1 3 3 4 3 2 2" xfId="4848" xr:uid="{00000000-0005-0000-0000-000076050000}"/>
    <cellStyle name="20% - Accent1 3 3 4 3 3" xfId="5089" xr:uid="{00000000-0005-0000-0000-000077050000}"/>
    <cellStyle name="20% - Accent1 3 3 4 4" xfId="5105" xr:uid="{00000000-0005-0000-0000-000078050000}"/>
    <cellStyle name="20% - Accent1 3 3 4 4 2" xfId="4015" xr:uid="{00000000-0005-0000-0000-000079050000}"/>
    <cellStyle name="20% - Accent1 3 3 4 5" xfId="5123" xr:uid="{00000000-0005-0000-0000-00007A050000}"/>
    <cellStyle name="20% - Accent1 3 3 5" xfId="5142" xr:uid="{00000000-0005-0000-0000-00007B050000}"/>
    <cellStyle name="20% - Accent1 3 3 5 2" xfId="5149" xr:uid="{00000000-0005-0000-0000-00007C050000}"/>
    <cellStyle name="20% - Accent1 3 3 5 2 2" xfId="5154" xr:uid="{00000000-0005-0000-0000-00007D050000}"/>
    <cellStyle name="20% - Accent1 3 3 5 2 2 2" xfId="4052" xr:uid="{00000000-0005-0000-0000-00007E050000}"/>
    <cellStyle name="20% - Accent1 3 3 5 2 3" xfId="5161" xr:uid="{00000000-0005-0000-0000-00007F050000}"/>
    <cellStyle name="20% - Accent1 3 3 5 3" xfId="5168" xr:uid="{00000000-0005-0000-0000-000080050000}"/>
    <cellStyle name="20% - Accent1 3 3 5 3 2" xfId="5177" xr:uid="{00000000-0005-0000-0000-000081050000}"/>
    <cellStyle name="20% - Accent1 3 3 5 4" xfId="5187" xr:uid="{00000000-0005-0000-0000-000082050000}"/>
    <cellStyle name="20% - Accent1 3 3 6" xfId="5206" xr:uid="{00000000-0005-0000-0000-000083050000}"/>
    <cellStyle name="20% - Accent1 3 3 6 2" xfId="5215" xr:uid="{00000000-0005-0000-0000-000084050000}"/>
    <cellStyle name="20% - Accent1 3 3 6 2 2" xfId="5221" xr:uid="{00000000-0005-0000-0000-000085050000}"/>
    <cellStyle name="20% - Accent1 3 3 6 3" xfId="5230" xr:uid="{00000000-0005-0000-0000-000086050000}"/>
    <cellStyle name="20% - Accent1 3 3 7" xfId="5241" xr:uid="{00000000-0005-0000-0000-000087050000}"/>
    <cellStyle name="20% - Accent1 3 3 7 2" xfId="5252" xr:uid="{00000000-0005-0000-0000-000088050000}"/>
    <cellStyle name="20% - Accent1 3 3 8" xfId="5268" xr:uid="{00000000-0005-0000-0000-000089050000}"/>
    <cellStyle name="20% - Accent1 3 4" xfId="5337" xr:uid="{00000000-0005-0000-0000-00008A050000}"/>
    <cellStyle name="20% - Accent1 3 4 2" xfId="2840" xr:uid="{00000000-0005-0000-0000-00008B050000}"/>
    <cellStyle name="20% - Accent1 3 4 2 2" xfId="6698" xr:uid="{00000000-0005-0000-0000-00008C050000}"/>
    <cellStyle name="20% - Accent1 3 4 2 2 2" xfId="6708" xr:uid="{00000000-0005-0000-0000-00008D050000}"/>
    <cellStyle name="20% - Accent1 3 4 2 2 2 2" xfId="6407" xr:uid="{00000000-0005-0000-0000-00008E050000}"/>
    <cellStyle name="20% - Accent1 3 4 2 2 2 2 2" xfId="3145" xr:uid="{00000000-0005-0000-0000-00008F050000}"/>
    <cellStyle name="20% - Accent1 3 4 2 2 2 2 2 2" xfId="6709" xr:uid="{00000000-0005-0000-0000-000090050000}"/>
    <cellStyle name="20% - Accent1 3 4 2 2 2 2 3" xfId="6714" xr:uid="{00000000-0005-0000-0000-000091050000}"/>
    <cellStyle name="20% - Accent1 3 4 2 2 2 3" xfId="6414" xr:uid="{00000000-0005-0000-0000-000092050000}"/>
    <cellStyle name="20% - Accent1 3 4 2 2 2 3 2" xfId="6715" xr:uid="{00000000-0005-0000-0000-000093050000}"/>
    <cellStyle name="20% - Accent1 3 4 2 2 2 4" xfId="6716" xr:uid="{00000000-0005-0000-0000-000094050000}"/>
    <cellStyle name="20% - Accent1 3 4 2 2 3" xfId="6718" xr:uid="{00000000-0005-0000-0000-000095050000}"/>
    <cellStyle name="20% - Accent1 3 4 2 2 3 2" xfId="6434" xr:uid="{00000000-0005-0000-0000-000096050000}"/>
    <cellStyle name="20% - Accent1 3 4 2 2 3 2 2" xfId="6720" xr:uid="{00000000-0005-0000-0000-000097050000}"/>
    <cellStyle name="20% - Accent1 3 4 2 2 3 3" xfId="6725" xr:uid="{00000000-0005-0000-0000-000098050000}"/>
    <cellStyle name="20% - Accent1 3 4 2 2 4" xfId="6729" xr:uid="{00000000-0005-0000-0000-000099050000}"/>
    <cellStyle name="20% - Accent1 3 4 2 2 4 2" xfId="6732" xr:uid="{00000000-0005-0000-0000-00009A050000}"/>
    <cellStyle name="20% - Accent1 3 4 2 2 5" xfId="6739" xr:uid="{00000000-0005-0000-0000-00009B050000}"/>
    <cellStyle name="20% - Accent1 3 4 2 3" xfId="6740" xr:uid="{00000000-0005-0000-0000-00009C050000}"/>
    <cellStyle name="20% - Accent1 3 4 2 3 2" xfId="6744" xr:uid="{00000000-0005-0000-0000-00009D050000}"/>
    <cellStyle name="20% - Accent1 3 4 2 3 2 2" xfId="6451" xr:uid="{00000000-0005-0000-0000-00009E050000}"/>
    <cellStyle name="20% - Accent1 3 4 2 3 2 2 2" xfId="6498" xr:uid="{00000000-0005-0000-0000-00009F050000}"/>
    <cellStyle name="20% - Accent1 3 4 2 3 2 3" xfId="1396" xr:uid="{00000000-0005-0000-0000-0000A0050000}"/>
    <cellStyle name="20% - Accent1 3 4 2 3 3" xfId="6748" xr:uid="{00000000-0005-0000-0000-0000A1050000}"/>
    <cellStyle name="20% - Accent1 3 4 2 3 3 2" xfId="6751" xr:uid="{00000000-0005-0000-0000-0000A2050000}"/>
    <cellStyle name="20% - Accent1 3 4 2 3 4" xfId="6754" xr:uid="{00000000-0005-0000-0000-0000A3050000}"/>
    <cellStyle name="20% - Accent1 3 4 2 4" xfId="6757" xr:uid="{00000000-0005-0000-0000-0000A4050000}"/>
    <cellStyle name="20% - Accent1 3 4 2 4 2" xfId="6760" xr:uid="{00000000-0005-0000-0000-0000A5050000}"/>
    <cellStyle name="20% - Accent1 3 4 2 4 2 2" xfId="550" xr:uid="{00000000-0005-0000-0000-0000A6050000}"/>
    <cellStyle name="20% - Accent1 3 4 2 4 3" xfId="6763" xr:uid="{00000000-0005-0000-0000-0000A7050000}"/>
    <cellStyle name="20% - Accent1 3 4 2 5" xfId="6767" xr:uid="{00000000-0005-0000-0000-0000A8050000}"/>
    <cellStyle name="20% - Accent1 3 4 2 5 2" xfId="6770" xr:uid="{00000000-0005-0000-0000-0000A9050000}"/>
    <cellStyle name="20% - Accent1 3 4 2 6" xfId="486" xr:uid="{00000000-0005-0000-0000-0000AA050000}"/>
    <cellStyle name="20% - Accent1 3 4 3" xfId="6773" xr:uid="{00000000-0005-0000-0000-0000AB050000}"/>
    <cellStyle name="20% - Accent1 3 4 3 2" xfId="6775" xr:uid="{00000000-0005-0000-0000-0000AC050000}"/>
    <cellStyle name="20% - Accent1 3 4 3 2 2" xfId="6778" xr:uid="{00000000-0005-0000-0000-0000AD050000}"/>
    <cellStyle name="20% - Accent1 3 4 3 2 2 2" xfId="5050" xr:uid="{00000000-0005-0000-0000-0000AE050000}"/>
    <cellStyle name="20% - Accent1 3 4 3 2 2 2 2" xfId="5058" xr:uid="{00000000-0005-0000-0000-0000AF050000}"/>
    <cellStyle name="20% - Accent1 3 4 3 2 2 3" xfId="2901" xr:uid="{00000000-0005-0000-0000-0000B0050000}"/>
    <cellStyle name="20% - Accent1 3 4 3 2 3" xfId="6781" xr:uid="{00000000-0005-0000-0000-0000B1050000}"/>
    <cellStyle name="20% - Accent1 3 4 3 2 3 2" xfId="5101" xr:uid="{00000000-0005-0000-0000-0000B2050000}"/>
    <cellStyle name="20% - Accent1 3 4 3 2 4" xfId="836" xr:uid="{00000000-0005-0000-0000-0000B3050000}"/>
    <cellStyle name="20% - Accent1 3 4 3 3" xfId="5835" xr:uid="{00000000-0005-0000-0000-0000B4050000}"/>
    <cellStyle name="20% - Accent1 3 4 3 3 2" xfId="6783" xr:uid="{00000000-0005-0000-0000-0000B5050000}"/>
    <cellStyle name="20% - Accent1 3 4 3 3 2 2" xfId="388" xr:uid="{00000000-0005-0000-0000-0000B6050000}"/>
    <cellStyle name="20% - Accent1 3 4 3 3 3" xfId="6787" xr:uid="{00000000-0005-0000-0000-0000B7050000}"/>
    <cellStyle name="20% - Accent1 3 4 3 4" xfId="6792" xr:uid="{00000000-0005-0000-0000-0000B8050000}"/>
    <cellStyle name="20% - Accent1 3 4 3 4 2" xfId="6795" xr:uid="{00000000-0005-0000-0000-0000B9050000}"/>
    <cellStyle name="20% - Accent1 3 4 3 5" xfId="6804" xr:uid="{00000000-0005-0000-0000-0000BA050000}"/>
    <cellStyle name="20% - Accent1 3 4 4" xfId="2343" xr:uid="{00000000-0005-0000-0000-0000BB050000}"/>
    <cellStyle name="20% - Accent1 3 4 4 2" xfId="3892" xr:uid="{00000000-0005-0000-0000-0000BC050000}"/>
    <cellStyle name="20% - Accent1 3 4 4 2 2" xfId="3901" xr:uid="{00000000-0005-0000-0000-0000BD050000}"/>
    <cellStyle name="20% - Accent1 3 4 4 2 2 2" xfId="3913" xr:uid="{00000000-0005-0000-0000-0000BE050000}"/>
    <cellStyle name="20% - Accent1 3 4 4 2 3" xfId="4601" xr:uid="{00000000-0005-0000-0000-0000BF050000}"/>
    <cellStyle name="20% - Accent1 3 4 4 3" xfId="4958" xr:uid="{00000000-0005-0000-0000-0000C0050000}"/>
    <cellStyle name="20% - Accent1 3 4 4 3 2" xfId="2675" xr:uid="{00000000-0005-0000-0000-0000C1050000}"/>
    <cellStyle name="20% - Accent1 3 4 4 4" xfId="5281" xr:uid="{00000000-0005-0000-0000-0000C2050000}"/>
    <cellStyle name="20% - Accent1 3 4 5" xfId="5301" xr:uid="{00000000-0005-0000-0000-0000C3050000}"/>
    <cellStyle name="20% - Accent1 3 4 5 2" xfId="5308" xr:uid="{00000000-0005-0000-0000-0000C4050000}"/>
    <cellStyle name="20% - Accent1 3 4 5 2 2" xfId="380" xr:uid="{00000000-0005-0000-0000-0000C5050000}"/>
    <cellStyle name="20% - Accent1 3 4 5 3" xfId="5327" xr:uid="{00000000-0005-0000-0000-0000C6050000}"/>
    <cellStyle name="20% - Accent1 3 4 6" xfId="5349" xr:uid="{00000000-0005-0000-0000-0000C7050000}"/>
    <cellStyle name="20% - Accent1 3 4 6 2" xfId="5362" xr:uid="{00000000-0005-0000-0000-0000C8050000}"/>
    <cellStyle name="20% - Accent1 3 4 7" xfId="5377" xr:uid="{00000000-0005-0000-0000-0000C9050000}"/>
    <cellStyle name="20% - Accent1 3 5" xfId="5343" xr:uid="{00000000-0005-0000-0000-0000CA050000}"/>
    <cellStyle name="20% - Accent1 3 5 2" xfId="6808" xr:uid="{00000000-0005-0000-0000-0000CB050000}"/>
    <cellStyle name="20% - Accent1 3 5 2 2" xfId="625" xr:uid="{00000000-0005-0000-0000-0000CC050000}"/>
    <cellStyle name="20% - Accent1 3 5 2 2 2" xfId="3571" xr:uid="{00000000-0005-0000-0000-0000CD050000}"/>
    <cellStyle name="20% - Accent1 3 5 2 2 2 2" xfId="3441" xr:uid="{00000000-0005-0000-0000-0000CE050000}"/>
    <cellStyle name="20% - Accent1 3 5 2 2 2 2 2" xfId="1" xr:uid="{00000000-0005-0000-0000-0000CF050000}"/>
    <cellStyle name="20% - Accent1 3 5 2 2 2 3" xfId="3590" xr:uid="{00000000-0005-0000-0000-0000D0050000}"/>
    <cellStyle name="20% - Accent1 3 5 2 2 3" xfId="3597" xr:uid="{00000000-0005-0000-0000-0000D1050000}"/>
    <cellStyle name="20% - Accent1 3 5 2 2 3 2" xfId="3604" xr:uid="{00000000-0005-0000-0000-0000D2050000}"/>
    <cellStyle name="20% - Accent1 3 5 2 2 4" xfId="240" xr:uid="{00000000-0005-0000-0000-0000D3050000}"/>
    <cellStyle name="20% - Accent1 3 5 2 3" xfId="6812" xr:uid="{00000000-0005-0000-0000-0000D4050000}"/>
    <cellStyle name="20% - Accent1 3 5 2 3 2" xfId="3061" xr:uid="{00000000-0005-0000-0000-0000D5050000}"/>
    <cellStyle name="20% - Accent1 3 5 2 3 2 2" xfId="2611" xr:uid="{00000000-0005-0000-0000-0000D6050000}"/>
    <cellStyle name="20% - Accent1 3 5 2 3 3" xfId="2544" xr:uid="{00000000-0005-0000-0000-0000D7050000}"/>
    <cellStyle name="20% - Accent1 3 5 2 4" xfId="6817" xr:uid="{00000000-0005-0000-0000-0000D8050000}"/>
    <cellStyle name="20% - Accent1 3 5 2 4 2" xfId="3126" xr:uid="{00000000-0005-0000-0000-0000D9050000}"/>
    <cellStyle name="20% - Accent1 3 5 2 5" xfId="6824" xr:uid="{00000000-0005-0000-0000-0000DA050000}"/>
    <cellStyle name="20% - Accent1 3 5 3" xfId="6827" xr:uid="{00000000-0005-0000-0000-0000DB050000}"/>
    <cellStyle name="20% - Accent1 3 5 3 2" xfId="6834" xr:uid="{00000000-0005-0000-0000-0000DC050000}"/>
    <cellStyle name="20% - Accent1 3 5 3 2 2" xfId="3764" xr:uid="{00000000-0005-0000-0000-0000DD050000}"/>
    <cellStyle name="20% - Accent1 3 5 3 2 2 2" xfId="3775" xr:uid="{00000000-0005-0000-0000-0000DE050000}"/>
    <cellStyle name="20% - Accent1 3 5 3 2 3" xfId="3785" xr:uid="{00000000-0005-0000-0000-0000DF050000}"/>
    <cellStyle name="20% - Accent1 3 5 3 3" xfId="6839" xr:uid="{00000000-0005-0000-0000-0000E0050000}"/>
    <cellStyle name="20% - Accent1 3 5 3 3 2" xfId="3275" xr:uid="{00000000-0005-0000-0000-0000E1050000}"/>
    <cellStyle name="20% - Accent1 3 5 3 4" xfId="6843" xr:uid="{00000000-0005-0000-0000-0000E2050000}"/>
    <cellStyle name="20% - Accent1 3 5 4" xfId="571" xr:uid="{00000000-0005-0000-0000-0000E3050000}"/>
    <cellStyle name="20% - Accent1 3 5 4 2" xfId="4621" xr:uid="{00000000-0005-0000-0000-0000E4050000}"/>
    <cellStyle name="20% - Accent1 3 5 4 2 2" xfId="369" xr:uid="{00000000-0005-0000-0000-0000E5050000}"/>
    <cellStyle name="20% - Accent1 3 5 4 3" xfId="4681" xr:uid="{00000000-0005-0000-0000-0000E6050000}"/>
    <cellStyle name="20% - Accent1 3 5 5" xfId="4733" xr:uid="{00000000-0005-0000-0000-0000E7050000}"/>
    <cellStyle name="20% - Accent1 3 5 5 2" xfId="4746" xr:uid="{00000000-0005-0000-0000-0000E8050000}"/>
    <cellStyle name="20% - Accent1 3 5 6" xfId="4788" xr:uid="{00000000-0005-0000-0000-0000E9050000}"/>
    <cellStyle name="20% - Accent1 3 6" xfId="6848" xr:uid="{00000000-0005-0000-0000-0000EA050000}"/>
    <cellStyle name="20% - Accent1 3 6 2" xfId="6851" xr:uid="{00000000-0005-0000-0000-0000EB050000}"/>
    <cellStyle name="20% - Accent1 3 6 2 2" xfId="6853" xr:uid="{00000000-0005-0000-0000-0000EC050000}"/>
    <cellStyle name="20% - Accent1 3 6 2 2 2" xfId="4271" xr:uid="{00000000-0005-0000-0000-0000ED050000}"/>
    <cellStyle name="20% - Accent1 3 6 2 2 2 2" xfId="4278" xr:uid="{00000000-0005-0000-0000-0000EE050000}"/>
    <cellStyle name="20% - Accent1 3 6 2 2 3" xfId="4301" xr:uid="{00000000-0005-0000-0000-0000EF050000}"/>
    <cellStyle name="20% - Accent1 3 6 2 3" xfId="6856" xr:uid="{00000000-0005-0000-0000-0000F0050000}"/>
    <cellStyle name="20% - Accent1 3 6 2 3 2" xfId="2478" xr:uid="{00000000-0005-0000-0000-0000F1050000}"/>
    <cellStyle name="20% - Accent1 3 6 2 4" xfId="6859" xr:uid="{00000000-0005-0000-0000-0000F2050000}"/>
    <cellStyle name="20% - Accent1 3 6 3" xfId="6862" xr:uid="{00000000-0005-0000-0000-0000F3050000}"/>
    <cellStyle name="20% - Accent1 3 6 3 2" xfId="6864" xr:uid="{00000000-0005-0000-0000-0000F4050000}"/>
    <cellStyle name="20% - Accent1 3 6 3 2 2" xfId="4432" xr:uid="{00000000-0005-0000-0000-0000F5050000}"/>
    <cellStyle name="20% - Accent1 3 6 3 3" xfId="6866" xr:uid="{00000000-0005-0000-0000-0000F6050000}"/>
    <cellStyle name="20% - Accent1 3 6 4" xfId="4819" xr:uid="{00000000-0005-0000-0000-0000F7050000}"/>
    <cellStyle name="20% - Accent1 3 6 4 2" xfId="4833" xr:uid="{00000000-0005-0000-0000-0000F8050000}"/>
    <cellStyle name="20% - Accent1 3 6 5" xfId="4862" xr:uid="{00000000-0005-0000-0000-0000F9050000}"/>
    <cellStyle name="20% - Accent1 3 7" xfId="6874" xr:uid="{00000000-0005-0000-0000-0000FA050000}"/>
    <cellStyle name="20% - Accent1 3 7 2" xfId="6878" xr:uid="{00000000-0005-0000-0000-0000FB050000}"/>
    <cellStyle name="20% - Accent1 3 7 2 2" xfId="6882" xr:uid="{00000000-0005-0000-0000-0000FC050000}"/>
    <cellStyle name="20% - Accent1 3 7 2 2 2" xfId="404" xr:uid="{00000000-0005-0000-0000-0000FD050000}"/>
    <cellStyle name="20% - Accent1 3 7 2 3" xfId="6885" xr:uid="{00000000-0005-0000-0000-0000FE050000}"/>
    <cellStyle name="20% - Accent1 3 7 3" xfId="6887" xr:uid="{00000000-0005-0000-0000-0000FF050000}"/>
    <cellStyle name="20% - Accent1 3 7 3 2" xfId="6888" xr:uid="{00000000-0005-0000-0000-000000060000}"/>
    <cellStyle name="20% - Accent1 3 7 4" xfId="4907" xr:uid="{00000000-0005-0000-0000-000001060000}"/>
    <cellStyle name="20% - Accent1 3 8" xfId="4152" xr:uid="{00000000-0005-0000-0000-000002060000}"/>
    <cellStyle name="20% - Accent1 3 8 2" xfId="6892" xr:uid="{00000000-0005-0000-0000-000003060000}"/>
    <cellStyle name="20% - Accent1 3 8 2 2" xfId="6278" xr:uid="{00000000-0005-0000-0000-000004060000}"/>
    <cellStyle name="20% - Accent1 3 8 3" xfId="6894" xr:uid="{00000000-0005-0000-0000-000005060000}"/>
    <cellStyle name="20% - Accent1 3 9" xfId="2210" xr:uid="{00000000-0005-0000-0000-000006060000}"/>
    <cellStyle name="20% - Accent1 3 9 2" xfId="6896" xr:uid="{00000000-0005-0000-0000-000007060000}"/>
    <cellStyle name="20% - Accent1 4" xfId="6897" xr:uid="{00000000-0005-0000-0000-000008060000}"/>
    <cellStyle name="20% - Accent1 4 2" xfId="6902" xr:uid="{00000000-0005-0000-0000-000009060000}"/>
    <cellStyle name="20% - Accent1 4 2 2" xfId="6905" xr:uid="{00000000-0005-0000-0000-00000A060000}"/>
    <cellStyle name="20% - Accent1 4 2 2 2" xfId="6907" xr:uid="{00000000-0005-0000-0000-00000B060000}"/>
    <cellStyle name="20% - Accent1 4 2 2 2 2" xfId="6911" xr:uid="{00000000-0005-0000-0000-00000C060000}"/>
    <cellStyle name="20% - Accent1 4 2 2 2 2 2" xfId="6670" xr:uid="{00000000-0005-0000-0000-00000D060000}"/>
    <cellStyle name="20% - Accent1 4 2 2 2 2 2 2" xfId="6678" xr:uid="{00000000-0005-0000-0000-00000E060000}"/>
    <cellStyle name="20% - Accent1 4 2 2 2 2 2 2 2" xfId="6913" xr:uid="{00000000-0005-0000-0000-00000F060000}"/>
    <cellStyle name="20% - Accent1 4 2 2 2 2 2 2 2 2" xfId="6917" xr:uid="{00000000-0005-0000-0000-000010060000}"/>
    <cellStyle name="20% - Accent1 4 2 2 2 2 2 2 3" xfId="3552" xr:uid="{00000000-0005-0000-0000-000011060000}"/>
    <cellStyle name="20% - Accent1 4 2 2 2 2 2 3" xfId="6921" xr:uid="{00000000-0005-0000-0000-000012060000}"/>
    <cellStyle name="20% - Accent1 4 2 2 2 2 2 3 2" xfId="6925" xr:uid="{00000000-0005-0000-0000-000013060000}"/>
    <cellStyle name="20% - Accent1 4 2 2 2 2 2 4" xfId="6926" xr:uid="{00000000-0005-0000-0000-000014060000}"/>
    <cellStyle name="20% - Accent1 4 2 2 2 2 3" xfId="6691" xr:uid="{00000000-0005-0000-0000-000015060000}"/>
    <cellStyle name="20% - Accent1 4 2 2 2 2 3 2" xfId="6935" xr:uid="{00000000-0005-0000-0000-000016060000}"/>
    <cellStyle name="20% - Accent1 4 2 2 2 2 3 2 2" xfId="6941" xr:uid="{00000000-0005-0000-0000-000017060000}"/>
    <cellStyle name="20% - Accent1 4 2 2 2 2 3 3" xfId="45" xr:uid="{00000000-0005-0000-0000-000018060000}"/>
    <cellStyle name="20% - Accent1 4 2 2 2 2 4" xfId="6942" xr:uid="{00000000-0005-0000-0000-000019060000}"/>
    <cellStyle name="20% - Accent1 4 2 2 2 2 4 2" xfId="6952" xr:uid="{00000000-0005-0000-0000-00001A060000}"/>
    <cellStyle name="20% - Accent1 4 2 2 2 2 5" xfId="6954" xr:uid="{00000000-0005-0000-0000-00001B060000}"/>
    <cellStyle name="20% - Accent1 4 2 2 2 3" xfId="6957" xr:uid="{00000000-0005-0000-0000-00001C060000}"/>
    <cellStyle name="20% - Accent1 4 2 2 2 3 2" xfId="5118" xr:uid="{00000000-0005-0000-0000-00001D060000}"/>
    <cellStyle name="20% - Accent1 4 2 2 2 3 2 2" xfId="4109" xr:uid="{00000000-0005-0000-0000-00001E060000}"/>
    <cellStyle name="20% - Accent1 4 2 2 2 3 2 2 2" xfId="3202" xr:uid="{00000000-0005-0000-0000-00001F060000}"/>
    <cellStyle name="20% - Accent1 4 2 2 2 3 2 3" xfId="6959" xr:uid="{00000000-0005-0000-0000-000020060000}"/>
    <cellStyle name="20% - Accent1 4 2 2 2 3 3" xfId="5133" xr:uid="{00000000-0005-0000-0000-000021060000}"/>
    <cellStyle name="20% - Accent1 4 2 2 2 3 3 2" xfId="6969" xr:uid="{00000000-0005-0000-0000-000022060000}"/>
    <cellStyle name="20% - Accent1 4 2 2 2 3 4" xfId="6974" xr:uid="{00000000-0005-0000-0000-000023060000}"/>
    <cellStyle name="20% - Accent1 4 2 2 2 4" xfId="6980" xr:uid="{00000000-0005-0000-0000-000024060000}"/>
    <cellStyle name="20% - Accent1 4 2 2 2 4 2" xfId="5200" xr:uid="{00000000-0005-0000-0000-000025060000}"/>
    <cellStyle name="20% - Accent1 4 2 2 2 4 2 2" xfId="6983" xr:uid="{00000000-0005-0000-0000-000026060000}"/>
    <cellStyle name="20% - Accent1 4 2 2 2 4 3" xfId="6993" xr:uid="{00000000-0005-0000-0000-000027060000}"/>
    <cellStyle name="20% - Accent1 4 2 2 2 5" xfId="7001" xr:uid="{00000000-0005-0000-0000-000028060000}"/>
    <cellStyle name="20% - Accent1 4 2 2 2 5 2" xfId="7004" xr:uid="{00000000-0005-0000-0000-000029060000}"/>
    <cellStyle name="20% - Accent1 4 2 2 2 6" xfId="7010" xr:uid="{00000000-0005-0000-0000-00002A060000}"/>
    <cellStyle name="20% - Accent1 4 2 2 3" xfId="6032" xr:uid="{00000000-0005-0000-0000-00002B060000}"/>
    <cellStyle name="20% - Accent1 4 2 2 3 2" xfId="7012" xr:uid="{00000000-0005-0000-0000-00002C060000}"/>
    <cellStyle name="20% - Accent1 4 2 2 3 2 2" xfId="6798" xr:uid="{00000000-0005-0000-0000-00002D060000}"/>
    <cellStyle name="20% - Accent1 4 2 2 3 2 2 2" xfId="7015" xr:uid="{00000000-0005-0000-0000-00002E060000}"/>
    <cellStyle name="20% - Accent1 4 2 2 3 2 2 2 2" xfId="7018" xr:uid="{00000000-0005-0000-0000-00002F060000}"/>
    <cellStyle name="20% - Accent1 4 2 2 3 2 2 3" xfId="7019" xr:uid="{00000000-0005-0000-0000-000030060000}"/>
    <cellStyle name="20% - Accent1 4 2 2 3 2 3" xfId="1964" xr:uid="{00000000-0005-0000-0000-000031060000}"/>
    <cellStyle name="20% - Accent1 4 2 2 3 2 3 2" xfId="1983" xr:uid="{00000000-0005-0000-0000-000032060000}"/>
    <cellStyle name="20% - Accent1 4 2 2 3 2 4" xfId="1990" xr:uid="{00000000-0005-0000-0000-000033060000}"/>
    <cellStyle name="20% - Accent1 4 2 2 3 3" xfId="7020" xr:uid="{00000000-0005-0000-0000-000034060000}"/>
    <cellStyle name="20% - Accent1 4 2 2 3 3 2" xfId="5291" xr:uid="{00000000-0005-0000-0000-000035060000}"/>
    <cellStyle name="20% - Accent1 4 2 2 3 3 2 2" xfId="1325" xr:uid="{00000000-0005-0000-0000-000036060000}"/>
    <cellStyle name="20% - Accent1 4 2 2 3 3 3" xfId="2007" xr:uid="{00000000-0005-0000-0000-000037060000}"/>
    <cellStyle name="20% - Accent1 4 2 2 3 4" xfId="7027" xr:uid="{00000000-0005-0000-0000-000038060000}"/>
    <cellStyle name="20% - Accent1 4 2 2 3 4 2" xfId="6845" xr:uid="{00000000-0005-0000-0000-000039060000}"/>
    <cellStyle name="20% - Accent1 4 2 2 3 5" xfId="7030" xr:uid="{00000000-0005-0000-0000-00003A060000}"/>
    <cellStyle name="20% - Accent1 4 2 2 4" xfId="7031" xr:uid="{00000000-0005-0000-0000-00003B060000}"/>
    <cellStyle name="20% - Accent1 4 2 2 4 2" xfId="7037" xr:uid="{00000000-0005-0000-0000-00003C060000}"/>
    <cellStyle name="20% - Accent1 4 2 2 4 2 2" xfId="7040" xr:uid="{00000000-0005-0000-0000-00003D060000}"/>
    <cellStyle name="20% - Accent1 4 2 2 4 2 2 2" xfId="7051" xr:uid="{00000000-0005-0000-0000-00003E060000}"/>
    <cellStyle name="20% - Accent1 4 2 2 4 2 3" xfId="2471" xr:uid="{00000000-0005-0000-0000-00003F060000}"/>
    <cellStyle name="20% - Accent1 4 2 2 4 3" xfId="7054" xr:uid="{00000000-0005-0000-0000-000040060000}"/>
    <cellStyle name="20% - Accent1 4 2 2 4 3 2" xfId="4723" xr:uid="{00000000-0005-0000-0000-000041060000}"/>
    <cellStyle name="20% - Accent1 4 2 2 4 4" xfId="7059" xr:uid="{00000000-0005-0000-0000-000042060000}"/>
    <cellStyle name="20% - Accent1 4 2 2 5" xfId="2051" xr:uid="{00000000-0005-0000-0000-000043060000}"/>
    <cellStyle name="20% - Accent1 4 2 2 5 2" xfId="1410" xr:uid="{00000000-0005-0000-0000-000044060000}"/>
    <cellStyle name="20% - Accent1 4 2 2 5 2 2" xfId="1431" xr:uid="{00000000-0005-0000-0000-000045060000}"/>
    <cellStyle name="20% - Accent1 4 2 2 5 3" xfId="1500" xr:uid="{00000000-0005-0000-0000-000046060000}"/>
    <cellStyle name="20% - Accent1 4 2 2 6" xfId="7063" xr:uid="{00000000-0005-0000-0000-000047060000}"/>
    <cellStyle name="20% - Accent1 4 2 2 6 2" xfId="1778" xr:uid="{00000000-0005-0000-0000-000048060000}"/>
    <cellStyle name="20% - Accent1 4 2 2 7" xfId="7065" xr:uid="{00000000-0005-0000-0000-000049060000}"/>
    <cellStyle name="20% - Accent1 4 2 3" xfId="7070" xr:uid="{00000000-0005-0000-0000-00004A060000}"/>
    <cellStyle name="20% - Accent1 4 2 3 2" xfId="7077" xr:uid="{00000000-0005-0000-0000-00004B060000}"/>
    <cellStyle name="20% - Accent1 4 2 3 2 2" xfId="7081" xr:uid="{00000000-0005-0000-0000-00004C060000}"/>
    <cellStyle name="20% - Accent1 4 2 3 2 2 2" xfId="5991" xr:uid="{00000000-0005-0000-0000-00004D060000}"/>
    <cellStyle name="20% - Accent1 4 2 3 2 2 2 2" xfId="1018" xr:uid="{00000000-0005-0000-0000-00004E060000}"/>
    <cellStyle name="20% - Accent1 4 2 3 2 2 2 2 2" xfId="5996" xr:uid="{00000000-0005-0000-0000-00004F060000}"/>
    <cellStyle name="20% - Accent1 4 2 3 2 2 2 3" xfId="6004" xr:uid="{00000000-0005-0000-0000-000050060000}"/>
    <cellStyle name="20% - Accent1 4 2 3 2 2 3" xfId="6006" xr:uid="{00000000-0005-0000-0000-000051060000}"/>
    <cellStyle name="20% - Accent1 4 2 3 2 2 3 2" xfId="6015" xr:uid="{00000000-0005-0000-0000-000052060000}"/>
    <cellStyle name="20% - Accent1 4 2 3 2 2 4" xfId="6019" xr:uid="{00000000-0005-0000-0000-000053060000}"/>
    <cellStyle name="20% - Accent1 4 2 3 2 3" xfId="7085" xr:uid="{00000000-0005-0000-0000-000054060000}"/>
    <cellStyle name="20% - Accent1 4 2 3 2 3 2" xfId="5468" xr:uid="{00000000-0005-0000-0000-000055060000}"/>
    <cellStyle name="20% - Accent1 4 2 3 2 3 2 2" xfId="6071" xr:uid="{00000000-0005-0000-0000-000056060000}"/>
    <cellStyle name="20% - Accent1 4 2 3 2 3 3" xfId="5264" xr:uid="{00000000-0005-0000-0000-000057060000}"/>
    <cellStyle name="20% - Accent1 4 2 3 2 4" xfId="2720" xr:uid="{00000000-0005-0000-0000-000058060000}"/>
    <cellStyle name="20% - Accent1 4 2 3 2 4 2" xfId="1390" xr:uid="{00000000-0005-0000-0000-000059060000}"/>
    <cellStyle name="20% - Accent1 4 2 3 2 5" xfId="2742" xr:uid="{00000000-0005-0000-0000-00005A060000}"/>
    <cellStyle name="20% - Accent1 4 2 3 3" xfId="7087" xr:uid="{00000000-0005-0000-0000-00005B060000}"/>
    <cellStyle name="20% - Accent1 4 2 3 3 2" xfId="7090" xr:uid="{00000000-0005-0000-0000-00005C060000}"/>
    <cellStyle name="20% - Accent1 4 2 3 3 2 2" xfId="6176" xr:uid="{00000000-0005-0000-0000-00005D060000}"/>
    <cellStyle name="20% - Accent1 4 2 3 3 2 2 2" xfId="6181" xr:uid="{00000000-0005-0000-0000-00005E060000}"/>
    <cellStyle name="20% - Accent1 4 2 3 3 2 3" xfId="718" xr:uid="{00000000-0005-0000-0000-00005F060000}"/>
    <cellStyle name="20% - Accent1 4 2 3 3 3" xfId="7095" xr:uid="{00000000-0005-0000-0000-000060060000}"/>
    <cellStyle name="20% - Accent1 4 2 3 3 3 2" xfId="6205" xr:uid="{00000000-0005-0000-0000-000061060000}"/>
    <cellStyle name="20% - Accent1 4 2 3 3 4" xfId="2853" xr:uid="{00000000-0005-0000-0000-000062060000}"/>
    <cellStyle name="20% - Accent1 4 2 3 4" xfId="7097" xr:uid="{00000000-0005-0000-0000-000063060000}"/>
    <cellStyle name="20% - Accent1 4 2 3 4 2" xfId="7100" xr:uid="{00000000-0005-0000-0000-000064060000}"/>
    <cellStyle name="20% - Accent1 4 2 3 4 2 2" xfId="6272" xr:uid="{00000000-0005-0000-0000-000065060000}"/>
    <cellStyle name="20% - Accent1 4 2 3 4 3" xfId="7104" xr:uid="{00000000-0005-0000-0000-000066060000}"/>
    <cellStyle name="20% - Accent1 4 2 3 5" xfId="7105" xr:uid="{00000000-0005-0000-0000-000067060000}"/>
    <cellStyle name="20% - Accent1 4 2 3 5 2" xfId="2179" xr:uid="{00000000-0005-0000-0000-000068060000}"/>
    <cellStyle name="20% - Accent1 4 2 3 6" xfId="7107" xr:uid="{00000000-0005-0000-0000-000069060000}"/>
    <cellStyle name="20% - Accent1 4 2 4" xfId="7110" xr:uid="{00000000-0005-0000-0000-00006A060000}"/>
    <cellStyle name="20% - Accent1 4 2 4 2" xfId="7112" xr:uid="{00000000-0005-0000-0000-00006B060000}"/>
    <cellStyle name="20% - Accent1 4 2 4 2 2" xfId="7115" xr:uid="{00000000-0005-0000-0000-00006C060000}"/>
    <cellStyle name="20% - Accent1 4 2 4 2 2 2" xfId="1493" xr:uid="{00000000-0005-0000-0000-00006D060000}"/>
    <cellStyle name="20% - Accent1 4 2 4 2 2 2 2" xfId="268" xr:uid="{00000000-0005-0000-0000-00006E060000}"/>
    <cellStyle name="20% - Accent1 4 2 4 2 2 3" xfId="1520" xr:uid="{00000000-0005-0000-0000-00006F060000}"/>
    <cellStyle name="20% - Accent1 4 2 4 2 3" xfId="7118" xr:uid="{00000000-0005-0000-0000-000070060000}"/>
    <cellStyle name="20% - Accent1 4 2 4 2 3 2" xfId="1808" xr:uid="{00000000-0005-0000-0000-000071060000}"/>
    <cellStyle name="20% - Accent1 4 2 4 2 4" xfId="3440" xr:uid="{00000000-0005-0000-0000-000072060000}"/>
    <cellStyle name="20% - Accent1 4 2 4 3" xfId="7120" xr:uid="{00000000-0005-0000-0000-000073060000}"/>
    <cellStyle name="20% - Accent1 4 2 4 3 2" xfId="7123" xr:uid="{00000000-0005-0000-0000-000074060000}"/>
    <cellStyle name="20% - Accent1 4 2 4 3 2 2" xfId="2196" xr:uid="{00000000-0005-0000-0000-000075060000}"/>
    <cellStyle name="20% - Accent1 4 2 4 3 3" xfId="7128" xr:uid="{00000000-0005-0000-0000-000076060000}"/>
    <cellStyle name="20% - Accent1 4 2 4 4" xfId="7129" xr:uid="{00000000-0005-0000-0000-000077060000}"/>
    <cellStyle name="20% - Accent1 4 2 4 4 2" xfId="7131" xr:uid="{00000000-0005-0000-0000-000078060000}"/>
    <cellStyle name="20% - Accent1 4 2 4 5" xfId="7132" xr:uid="{00000000-0005-0000-0000-000079060000}"/>
    <cellStyle name="20% - Accent1 4 2 5" xfId="7134" xr:uid="{00000000-0005-0000-0000-00007A060000}"/>
    <cellStyle name="20% - Accent1 4 2 5 2" xfId="3881" xr:uid="{00000000-0005-0000-0000-00007B060000}"/>
    <cellStyle name="20% - Accent1 4 2 5 2 2" xfId="3887" xr:uid="{00000000-0005-0000-0000-00007C060000}"/>
    <cellStyle name="20% - Accent1 4 2 5 2 2 2" xfId="2634" xr:uid="{00000000-0005-0000-0000-00007D060000}"/>
    <cellStyle name="20% - Accent1 4 2 5 2 3" xfId="2561" xr:uid="{00000000-0005-0000-0000-00007E060000}"/>
    <cellStyle name="20% - Accent1 4 2 5 3" xfId="7138" xr:uid="{00000000-0005-0000-0000-00007F060000}"/>
    <cellStyle name="20% - Accent1 4 2 5 3 2" xfId="7147" xr:uid="{00000000-0005-0000-0000-000080060000}"/>
    <cellStyle name="20% - Accent1 4 2 5 4" xfId="7150" xr:uid="{00000000-0005-0000-0000-000081060000}"/>
    <cellStyle name="20% - Accent1 4 2 6" xfId="7151" xr:uid="{00000000-0005-0000-0000-000082060000}"/>
    <cellStyle name="20% - Accent1 4 2 6 2" xfId="4577" xr:uid="{00000000-0005-0000-0000-000083060000}"/>
    <cellStyle name="20% - Accent1 4 2 6 2 2" xfId="4589" xr:uid="{00000000-0005-0000-0000-000084060000}"/>
    <cellStyle name="20% - Accent1 4 2 6 3" xfId="4594" xr:uid="{00000000-0005-0000-0000-000085060000}"/>
    <cellStyle name="20% - Accent1 4 2 7" xfId="7153" xr:uid="{00000000-0005-0000-0000-000086060000}"/>
    <cellStyle name="20% - Accent1 4 2 7 2" xfId="4952" xr:uid="{00000000-0005-0000-0000-000087060000}"/>
    <cellStyle name="20% - Accent1 4 2 8" xfId="7157" xr:uid="{00000000-0005-0000-0000-000088060000}"/>
    <cellStyle name="20% - Accent1 4 3" xfId="5358" xr:uid="{00000000-0005-0000-0000-000089060000}"/>
    <cellStyle name="20% - Accent1 4 3 2" xfId="5366" xr:uid="{00000000-0005-0000-0000-00008A060000}"/>
    <cellStyle name="20% - Accent1 4 3 2 2" xfId="135" xr:uid="{00000000-0005-0000-0000-00008B060000}"/>
    <cellStyle name="20% - Accent1 4 3 2 2 2" xfId="7161" xr:uid="{00000000-0005-0000-0000-00008C060000}"/>
    <cellStyle name="20% - Accent1 4 3 2 2 2 2" xfId="7166" xr:uid="{00000000-0005-0000-0000-00008D060000}"/>
    <cellStyle name="20% - Accent1 4 3 2 2 2 2 2" xfId="7168" xr:uid="{00000000-0005-0000-0000-00008E060000}"/>
    <cellStyle name="20% - Accent1 4 3 2 2 2 2 2 2" xfId="7173" xr:uid="{00000000-0005-0000-0000-00008F060000}"/>
    <cellStyle name="20% - Accent1 4 3 2 2 2 2 3" xfId="7176" xr:uid="{00000000-0005-0000-0000-000090060000}"/>
    <cellStyle name="20% - Accent1 4 3 2 2 2 3" xfId="4949" xr:uid="{00000000-0005-0000-0000-000091060000}"/>
    <cellStyle name="20% - Accent1 4 3 2 2 2 3 2" xfId="7182" xr:uid="{00000000-0005-0000-0000-000092060000}"/>
    <cellStyle name="20% - Accent1 4 3 2 2 2 4" xfId="1217" xr:uid="{00000000-0005-0000-0000-000093060000}"/>
    <cellStyle name="20% - Accent1 4 3 2 2 3" xfId="7185" xr:uid="{00000000-0005-0000-0000-000094060000}"/>
    <cellStyle name="20% - Accent1 4 3 2 2 3 2" xfId="6736" xr:uid="{00000000-0005-0000-0000-000095060000}"/>
    <cellStyle name="20% - Accent1 4 3 2 2 3 2 2" xfId="7189" xr:uid="{00000000-0005-0000-0000-000096060000}"/>
    <cellStyle name="20% - Accent1 4 3 2 2 3 3" xfId="7203" xr:uid="{00000000-0005-0000-0000-000097060000}"/>
    <cellStyle name="20% - Accent1 4 3 2 2 4" xfId="7207" xr:uid="{00000000-0005-0000-0000-000098060000}"/>
    <cellStyle name="20% - Accent1 4 3 2 2 4 2" xfId="7210" xr:uid="{00000000-0005-0000-0000-000099060000}"/>
    <cellStyle name="20% - Accent1 4 3 2 2 5" xfId="7216" xr:uid="{00000000-0005-0000-0000-00009A060000}"/>
    <cellStyle name="20% - Accent1 4 3 2 3" xfId="7217" xr:uid="{00000000-0005-0000-0000-00009B060000}"/>
    <cellStyle name="20% - Accent1 4 3 2 3 2" xfId="7222" xr:uid="{00000000-0005-0000-0000-00009C060000}"/>
    <cellStyle name="20% - Accent1 4 3 2 3 2 2" xfId="7224" xr:uid="{00000000-0005-0000-0000-00009D060000}"/>
    <cellStyle name="20% - Accent1 4 3 2 3 2 2 2" xfId="6927" xr:uid="{00000000-0005-0000-0000-00009E060000}"/>
    <cellStyle name="20% - Accent1 4 3 2 3 2 3" xfId="3526" xr:uid="{00000000-0005-0000-0000-00009F060000}"/>
    <cellStyle name="20% - Accent1 4 3 2 3 3" xfId="7227" xr:uid="{00000000-0005-0000-0000-0000A0060000}"/>
    <cellStyle name="20% - Accent1 4 3 2 3 3 2" xfId="2024" xr:uid="{00000000-0005-0000-0000-0000A1060000}"/>
    <cellStyle name="20% - Accent1 4 3 2 3 4" xfId="7230" xr:uid="{00000000-0005-0000-0000-0000A2060000}"/>
    <cellStyle name="20% - Accent1 4 3 2 4" xfId="7231" xr:uid="{00000000-0005-0000-0000-0000A3060000}"/>
    <cellStyle name="20% - Accent1 4 3 2 4 2" xfId="7233" xr:uid="{00000000-0005-0000-0000-0000A4060000}"/>
    <cellStyle name="20% - Accent1 4 3 2 4 2 2" xfId="3614" xr:uid="{00000000-0005-0000-0000-0000A5060000}"/>
    <cellStyle name="20% - Accent1 4 3 2 4 3" xfId="7236" xr:uid="{00000000-0005-0000-0000-0000A6060000}"/>
    <cellStyle name="20% - Accent1 4 3 2 5" xfId="7238" xr:uid="{00000000-0005-0000-0000-0000A7060000}"/>
    <cellStyle name="20% - Accent1 4 3 2 5 2" xfId="2536" xr:uid="{00000000-0005-0000-0000-0000A8060000}"/>
    <cellStyle name="20% - Accent1 4 3 2 6" xfId="7242" xr:uid="{00000000-0005-0000-0000-0000A9060000}"/>
    <cellStyle name="20% - Accent1 4 3 3" xfId="7248" xr:uid="{00000000-0005-0000-0000-0000AA060000}"/>
    <cellStyle name="20% - Accent1 4 3 3 2" xfId="7255" xr:uid="{00000000-0005-0000-0000-0000AB060000}"/>
    <cellStyle name="20% - Accent1 4 3 3 2 2" xfId="7266" xr:uid="{00000000-0005-0000-0000-0000AC060000}"/>
    <cellStyle name="20% - Accent1 4 3 3 2 2 2" xfId="2937" xr:uid="{00000000-0005-0000-0000-0000AD060000}"/>
    <cellStyle name="20% - Accent1 4 3 3 2 2 2 2" xfId="6510" xr:uid="{00000000-0005-0000-0000-0000AE060000}"/>
    <cellStyle name="20% - Accent1 4 3 3 2 2 3" xfId="6518" xr:uid="{00000000-0005-0000-0000-0000AF060000}"/>
    <cellStyle name="20% - Accent1 4 3 3 2 3" xfId="7271" xr:uid="{00000000-0005-0000-0000-0000B0060000}"/>
    <cellStyle name="20% - Accent1 4 3 3 2 3 2" xfId="6548" xr:uid="{00000000-0005-0000-0000-0000B1060000}"/>
    <cellStyle name="20% - Accent1 4 3 3 2 4" xfId="3685" xr:uid="{00000000-0005-0000-0000-0000B2060000}"/>
    <cellStyle name="20% - Accent1 4 3 3 3" xfId="5805" xr:uid="{00000000-0005-0000-0000-0000B3060000}"/>
    <cellStyle name="20% - Accent1 4 3 3 3 2" xfId="5813" xr:uid="{00000000-0005-0000-0000-0000B4060000}"/>
    <cellStyle name="20% - Accent1 4 3 3 3 2 2" xfId="5819" xr:uid="{00000000-0005-0000-0000-0000B5060000}"/>
    <cellStyle name="20% - Accent1 4 3 3 3 3" xfId="5862" xr:uid="{00000000-0005-0000-0000-0000B6060000}"/>
    <cellStyle name="20% - Accent1 4 3 3 4" xfId="5934" xr:uid="{00000000-0005-0000-0000-0000B7060000}"/>
    <cellStyle name="20% - Accent1 4 3 3 4 2" xfId="5939" xr:uid="{00000000-0005-0000-0000-0000B8060000}"/>
    <cellStyle name="20% - Accent1 4 3 3 5" xfId="5988" xr:uid="{00000000-0005-0000-0000-0000B9060000}"/>
    <cellStyle name="20% - Accent1 4 3 4" xfId="1145" xr:uid="{00000000-0005-0000-0000-0000BA060000}"/>
    <cellStyle name="20% - Accent1 4 3 4 2" xfId="5388" xr:uid="{00000000-0005-0000-0000-0000BB060000}"/>
    <cellStyle name="20% - Accent1 4 3 4 2 2" xfId="5397" xr:uid="{00000000-0005-0000-0000-0000BC060000}"/>
    <cellStyle name="20% - Accent1 4 3 4 2 2 2" xfId="4182" xr:uid="{00000000-0005-0000-0000-0000BD060000}"/>
    <cellStyle name="20% - Accent1 4 3 4 2 3" xfId="5414" xr:uid="{00000000-0005-0000-0000-0000BE060000}"/>
    <cellStyle name="20% - Accent1 4 3 4 3" xfId="5427" xr:uid="{00000000-0005-0000-0000-0000BF060000}"/>
    <cellStyle name="20% - Accent1 4 3 4 3 2" xfId="3835" xr:uid="{00000000-0005-0000-0000-0000C0060000}"/>
    <cellStyle name="20% - Accent1 4 3 4 4" xfId="5453" xr:uid="{00000000-0005-0000-0000-0000C1060000}"/>
    <cellStyle name="20% - Accent1 4 3 5" xfId="2592" xr:uid="{00000000-0005-0000-0000-0000C2060000}"/>
    <cellStyle name="20% - Accent1 4 3 5 2" xfId="5477" xr:uid="{00000000-0005-0000-0000-0000C3060000}"/>
    <cellStyle name="20% - Accent1 4 3 5 2 2" xfId="2497" xr:uid="{00000000-0005-0000-0000-0000C4060000}"/>
    <cellStyle name="20% - Accent1 4 3 5 3" xfId="5485" xr:uid="{00000000-0005-0000-0000-0000C5060000}"/>
    <cellStyle name="20% - Accent1 4 3 6" xfId="5512" xr:uid="{00000000-0005-0000-0000-0000C6060000}"/>
    <cellStyle name="20% - Accent1 4 3 6 2" xfId="5275" xr:uid="{00000000-0005-0000-0000-0000C7060000}"/>
    <cellStyle name="20% - Accent1 4 3 7" xfId="5526" xr:uid="{00000000-0005-0000-0000-0000C8060000}"/>
    <cellStyle name="20% - Accent1 4 4" xfId="5373" xr:uid="{00000000-0005-0000-0000-0000C9060000}"/>
    <cellStyle name="20% - Accent1 4 4 2" xfId="3560" xr:uid="{00000000-0005-0000-0000-0000CA060000}"/>
    <cellStyle name="20% - Accent1 4 4 2 2" xfId="7273" xr:uid="{00000000-0005-0000-0000-0000CB060000}"/>
    <cellStyle name="20% - Accent1 4 4 2 2 2" xfId="7277" xr:uid="{00000000-0005-0000-0000-0000CC060000}"/>
    <cellStyle name="20% - Accent1 4 4 2 2 2 2" xfId="7279" xr:uid="{00000000-0005-0000-0000-0000CD060000}"/>
    <cellStyle name="20% - Accent1 4 4 2 2 2 2 2" xfId="7281" xr:uid="{00000000-0005-0000-0000-0000CE060000}"/>
    <cellStyle name="20% - Accent1 4 4 2 2 2 3" xfId="6929" xr:uid="{00000000-0005-0000-0000-0000CF060000}"/>
    <cellStyle name="20% - Accent1 4 4 2 2 3" xfId="7283" xr:uid="{00000000-0005-0000-0000-0000D0060000}"/>
    <cellStyle name="20% - Accent1 4 4 2 2 3 2" xfId="7285" xr:uid="{00000000-0005-0000-0000-0000D1060000}"/>
    <cellStyle name="20% - Accent1 4 4 2 2 4" xfId="7289" xr:uid="{00000000-0005-0000-0000-0000D2060000}"/>
    <cellStyle name="20% - Accent1 4 4 2 3" xfId="7290" xr:uid="{00000000-0005-0000-0000-0000D3060000}"/>
    <cellStyle name="20% - Accent1 4 4 2 3 2" xfId="7292" xr:uid="{00000000-0005-0000-0000-0000D4060000}"/>
    <cellStyle name="20% - Accent1 4 4 2 3 2 2" xfId="3822" xr:uid="{00000000-0005-0000-0000-0000D5060000}"/>
    <cellStyle name="20% - Accent1 4 4 2 3 3" xfId="7294" xr:uid="{00000000-0005-0000-0000-0000D6060000}"/>
    <cellStyle name="20% - Accent1 4 4 2 4" xfId="7296" xr:uid="{00000000-0005-0000-0000-0000D7060000}"/>
    <cellStyle name="20% - Accent1 4 4 2 4 2" xfId="7298" xr:uid="{00000000-0005-0000-0000-0000D8060000}"/>
    <cellStyle name="20% - Accent1 4 4 2 5" xfId="7301" xr:uid="{00000000-0005-0000-0000-0000D9060000}"/>
    <cellStyle name="20% - Accent1 4 4 3" xfId="3486" xr:uid="{00000000-0005-0000-0000-0000DA060000}"/>
    <cellStyle name="20% - Accent1 4 4 3 2" xfId="7304" xr:uid="{00000000-0005-0000-0000-0000DB060000}"/>
    <cellStyle name="20% - Accent1 4 4 3 2 2" xfId="7309" xr:uid="{00000000-0005-0000-0000-0000DC060000}"/>
    <cellStyle name="20% - Accent1 4 4 3 2 2 2" xfId="6717" xr:uid="{00000000-0005-0000-0000-0000DD060000}"/>
    <cellStyle name="20% - Accent1 4 4 3 2 3" xfId="7312" xr:uid="{00000000-0005-0000-0000-0000DE060000}"/>
    <cellStyle name="20% - Accent1 4 4 3 3" xfId="6113" xr:uid="{00000000-0005-0000-0000-0000DF060000}"/>
    <cellStyle name="20% - Accent1 4 4 3 3 2" xfId="6119" xr:uid="{00000000-0005-0000-0000-0000E0060000}"/>
    <cellStyle name="20% - Accent1 4 4 3 4" xfId="6160" xr:uid="{00000000-0005-0000-0000-0000E1060000}"/>
    <cellStyle name="20% - Accent1 4 4 4" xfId="5545" xr:uid="{00000000-0005-0000-0000-0000E2060000}"/>
    <cellStyle name="20% - Accent1 4 4 4 2" xfId="5564" xr:uid="{00000000-0005-0000-0000-0000E3060000}"/>
    <cellStyle name="20% - Accent1 4 4 4 2 2" xfId="5573" xr:uid="{00000000-0005-0000-0000-0000E4060000}"/>
    <cellStyle name="20% - Accent1 4 4 4 3" xfId="5584" xr:uid="{00000000-0005-0000-0000-0000E5060000}"/>
    <cellStyle name="20% - Accent1 4 4 5" xfId="5606" xr:uid="{00000000-0005-0000-0000-0000E6060000}"/>
    <cellStyle name="20% - Accent1 4 4 5 2" xfId="5623" xr:uid="{00000000-0005-0000-0000-0000E7060000}"/>
    <cellStyle name="20% - Accent1 4 4 6" xfId="5645" xr:uid="{00000000-0005-0000-0000-0000E8060000}"/>
    <cellStyle name="20% - Accent1 4 5" xfId="7314" xr:uid="{00000000-0005-0000-0000-0000E9060000}"/>
    <cellStyle name="20% - Accent1 4 5 2" xfId="584" xr:uid="{00000000-0005-0000-0000-0000EA060000}"/>
    <cellStyle name="20% - Accent1 4 5 2 2" xfId="748" xr:uid="{00000000-0005-0000-0000-0000EB060000}"/>
    <cellStyle name="20% - Accent1 4 5 2 2 2" xfId="6426" xr:uid="{00000000-0005-0000-0000-0000EC060000}"/>
    <cellStyle name="20% - Accent1 4 5 2 2 2 2" xfId="3300" xr:uid="{00000000-0005-0000-0000-0000ED060000}"/>
    <cellStyle name="20% - Accent1 4 5 2 2 3" xfId="6433" xr:uid="{00000000-0005-0000-0000-0000EE060000}"/>
    <cellStyle name="20% - Accent1 4 5 2 3" xfId="7315" xr:uid="{00000000-0005-0000-0000-0000EF060000}"/>
    <cellStyle name="20% - Accent1 4 5 2 3 2" xfId="6443" xr:uid="{00000000-0005-0000-0000-0000F0060000}"/>
    <cellStyle name="20% - Accent1 4 5 2 4" xfId="7317" xr:uid="{00000000-0005-0000-0000-0000F1060000}"/>
    <cellStyle name="20% - Accent1 4 5 3" xfId="635" xr:uid="{00000000-0005-0000-0000-0000F2060000}"/>
    <cellStyle name="20% - Accent1 4 5 3 2" xfId="7320" xr:uid="{00000000-0005-0000-0000-0000F3060000}"/>
    <cellStyle name="20% - Accent1 4 5 3 2 2" xfId="6460" xr:uid="{00000000-0005-0000-0000-0000F4060000}"/>
    <cellStyle name="20% - Accent1 4 5 3 3" xfId="6243" xr:uid="{00000000-0005-0000-0000-0000F5060000}"/>
    <cellStyle name="20% - Accent1 4 5 4" xfId="3941" xr:uid="{00000000-0005-0000-0000-0000F6060000}"/>
    <cellStyle name="20% - Accent1 4 5 4 2" xfId="3958" xr:uid="{00000000-0005-0000-0000-0000F7060000}"/>
    <cellStyle name="20% - Accent1 4 5 5" xfId="4075" xr:uid="{00000000-0005-0000-0000-0000F8060000}"/>
    <cellStyle name="20% - Accent1 4 6" xfId="7323" xr:uid="{00000000-0005-0000-0000-0000F9060000}"/>
    <cellStyle name="20% - Accent1 4 6 2" xfId="7324" xr:uid="{00000000-0005-0000-0000-0000FA060000}"/>
    <cellStyle name="20% - Accent1 4 6 2 2" xfId="7327" xr:uid="{00000000-0005-0000-0000-0000FB060000}"/>
    <cellStyle name="20% - Accent1 4 6 2 2 2" xfId="5085" xr:uid="{00000000-0005-0000-0000-0000FC060000}"/>
    <cellStyle name="20% - Accent1 4 6 2 3" xfId="7329" xr:uid="{00000000-0005-0000-0000-0000FD060000}"/>
    <cellStyle name="20% - Accent1 4 6 3" xfId="7333" xr:uid="{00000000-0005-0000-0000-0000FE060000}"/>
    <cellStyle name="20% - Accent1 4 6 3 2" xfId="7335" xr:uid="{00000000-0005-0000-0000-0000FF060000}"/>
    <cellStyle name="20% - Accent1 4 6 4" xfId="4210" xr:uid="{00000000-0005-0000-0000-000000070000}"/>
    <cellStyle name="20% - Accent1 4 7" xfId="7337" xr:uid="{00000000-0005-0000-0000-000001070000}"/>
    <cellStyle name="20% - Accent1 4 7 2" xfId="7341" xr:uid="{00000000-0005-0000-0000-000002070000}"/>
    <cellStyle name="20% - Accent1 4 7 2 2" xfId="7346" xr:uid="{00000000-0005-0000-0000-000003070000}"/>
    <cellStyle name="20% - Accent1 4 7 3" xfId="7348" xr:uid="{00000000-0005-0000-0000-000004070000}"/>
    <cellStyle name="20% - Accent1 4 8" xfId="7355" xr:uid="{00000000-0005-0000-0000-000005070000}"/>
    <cellStyle name="20% - Accent1 4 8 2" xfId="7360" xr:uid="{00000000-0005-0000-0000-000006070000}"/>
    <cellStyle name="20% - Accent1 4 9" xfId="7366" xr:uid="{00000000-0005-0000-0000-000007070000}"/>
    <cellStyle name="20% - Accent1 5" xfId="7368" xr:uid="{00000000-0005-0000-0000-000008070000}"/>
    <cellStyle name="20% - Accent1 5 2" xfId="7371" xr:uid="{00000000-0005-0000-0000-000009070000}"/>
    <cellStyle name="20% - Accent1 5 2 2" xfId="1522" xr:uid="{00000000-0005-0000-0000-00000A070000}"/>
    <cellStyle name="20% - Accent1 5 2 2 2" xfId="7375" xr:uid="{00000000-0005-0000-0000-00000B070000}"/>
    <cellStyle name="20% - Accent1 5 2 2 2 2" xfId="7154" xr:uid="{00000000-0005-0000-0000-00000C070000}"/>
    <cellStyle name="20% - Accent1 5 2 2 2 2 2" xfId="4953" xr:uid="{00000000-0005-0000-0000-00000D070000}"/>
    <cellStyle name="20% - Accent1 5 2 2 2 2 2 2" xfId="7197" xr:uid="{00000000-0005-0000-0000-00000E070000}"/>
    <cellStyle name="20% - Accent1 5 2 2 2 2 2 2 2" xfId="7383" xr:uid="{00000000-0005-0000-0000-00000F070000}"/>
    <cellStyle name="20% - Accent1 5 2 2 2 2 2 3" xfId="1277" xr:uid="{00000000-0005-0000-0000-000010070000}"/>
    <cellStyle name="20% - Accent1 5 2 2 2 2 3" xfId="7384" xr:uid="{00000000-0005-0000-0000-000011070000}"/>
    <cellStyle name="20% - Accent1 5 2 2 2 2 3 2" xfId="7391" xr:uid="{00000000-0005-0000-0000-000012070000}"/>
    <cellStyle name="20% - Accent1 5 2 2 2 2 4" xfId="7392" xr:uid="{00000000-0005-0000-0000-000013070000}"/>
    <cellStyle name="20% - Accent1 5 2 2 2 3" xfId="7158" xr:uid="{00000000-0005-0000-0000-000014070000}"/>
    <cellStyle name="20% - Accent1 5 2 2 2 3 2" xfId="4354" xr:uid="{00000000-0005-0000-0000-000015070000}"/>
    <cellStyle name="20% - Accent1 5 2 2 2 3 2 2" xfId="2521" xr:uid="{00000000-0005-0000-0000-000016070000}"/>
    <cellStyle name="20% - Accent1 5 2 2 2 3 3" xfId="7398" xr:uid="{00000000-0005-0000-0000-000017070000}"/>
    <cellStyle name="20% - Accent1 5 2 2 2 4" xfId="5621" xr:uid="{00000000-0005-0000-0000-000018070000}"/>
    <cellStyle name="20% - Accent1 5 2 2 2 4 2" xfId="5630" xr:uid="{00000000-0005-0000-0000-000019070000}"/>
    <cellStyle name="20% - Accent1 5 2 2 2 5" xfId="5633" xr:uid="{00000000-0005-0000-0000-00001A070000}"/>
    <cellStyle name="20% - Accent1 5 2 2 3" xfId="7401" xr:uid="{00000000-0005-0000-0000-00001B070000}"/>
    <cellStyle name="20% - Accent1 5 2 2 3 2" xfId="5530" xr:uid="{00000000-0005-0000-0000-00001C070000}"/>
    <cellStyle name="20% - Accent1 5 2 2 3 2 2" xfId="5536" xr:uid="{00000000-0005-0000-0000-00001D070000}"/>
    <cellStyle name="20% - Accent1 5 2 2 3 2 2 2" xfId="7407" xr:uid="{00000000-0005-0000-0000-00001E070000}"/>
    <cellStyle name="20% - Accent1 5 2 2 3 2 3" xfId="6107" xr:uid="{00000000-0005-0000-0000-00001F070000}"/>
    <cellStyle name="20% - Accent1 5 2 2 3 3" xfId="5539" xr:uid="{00000000-0005-0000-0000-000020070000}"/>
    <cellStyle name="20% - Accent1 5 2 2 3 3 2" xfId="7411" xr:uid="{00000000-0005-0000-0000-000021070000}"/>
    <cellStyle name="20% - Accent1 5 2 2 3 4" xfId="5649" xr:uid="{00000000-0005-0000-0000-000022070000}"/>
    <cellStyle name="20% - Accent1 5 2 2 4" xfId="7415" xr:uid="{00000000-0005-0000-0000-000023070000}"/>
    <cellStyle name="20% - Accent1 5 2 2 4 2" xfId="5651" xr:uid="{00000000-0005-0000-0000-000024070000}"/>
    <cellStyle name="20% - Accent1 5 2 2 4 2 2" xfId="7420" xr:uid="{00000000-0005-0000-0000-000025070000}"/>
    <cellStyle name="20% - Accent1 5 2 2 4 3" xfId="7423" xr:uid="{00000000-0005-0000-0000-000026070000}"/>
    <cellStyle name="20% - Accent1 5 2 2 5" xfId="7424" xr:uid="{00000000-0005-0000-0000-000027070000}"/>
    <cellStyle name="20% - Accent1 5 2 2 5 2" xfId="4168" xr:uid="{00000000-0005-0000-0000-000028070000}"/>
    <cellStyle name="20% - Accent1 5 2 2 6" xfId="7430" xr:uid="{00000000-0005-0000-0000-000029070000}"/>
    <cellStyle name="20% - Accent1 5 2 3" xfId="7434" xr:uid="{00000000-0005-0000-0000-00002A070000}"/>
    <cellStyle name="20% - Accent1 5 2 3 2" xfId="7436" xr:uid="{00000000-0005-0000-0000-00002B070000}"/>
    <cellStyle name="20% - Accent1 5 2 3 2 2" xfId="7438" xr:uid="{00000000-0005-0000-0000-00002C070000}"/>
    <cellStyle name="20% - Accent1 5 2 3 2 2 2" xfId="6944" xr:uid="{00000000-0005-0000-0000-00002D070000}"/>
    <cellStyle name="20% - Accent1 5 2 3 2 2 2 2" xfId="6950" xr:uid="{00000000-0005-0000-0000-00002E070000}"/>
    <cellStyle name="20% - Accent1 5 2 3 2 2 3" xfId="6955" xr:uid="{00000000-0005-0000-0000-00002F070000}"/>
    <cellStyle name="20% - Accent1 5 2 3 2 3" xfId="7441" xr:uid="{00000000-0005-0000-0000-000030070000}"/>
    <cellStyle name="20% - Accent1 5 2 3 2 3 2" xfId="6975" xr:uid="{00000000-0005-0000-0000-000031070000}"/>
    <cellStyle name="20% - Accent1 5 2 3 2 4" xfId="4081" xr:uid="{00000000-0005-0000-0000-000032070000}"/>
    <cellStyle name="20% - Accent1 5 2 3 3" xfId="7445" xr:uid="{00000000-0005-0000-0000-000033070000}"/>
    <cellStyle name="20% - Accent1 5 2 3 3 2" xfId="5677" xr:uid="{00000000-0005-0000-0000-000034070000}"/>
    <cellStyle name="20% - Accent1 5 2 3 3 2 2" xfId="1991" xr:uid="{00000000-0005-0000-0000-000035070000}"/>
    <cellStyle name="20% - Accent1 5 2 3 3 3" xfId="7448" xr:uid="{00000000-0005-0000-0000-000036070000}"/>
    <cellStyle name="20% - Accent1 5 2 3 4" xfId="7450" xr:uid="{00000000-0005-0000-0000-000037070000}"/>
    <cellStyle name="20% - Accent1 5 2 3 4 2" xfId="7455" xr:uid="{00000000-0005-0000-0000-000038070000}"/>
    <cellStyle name="20% - Accent1 5 2 3 5" xfId="7458" xr:uid="{00000000-0005-0000-0000-000039070000}"/>
    <cellStyle name="20% - Accent1 5 2 4" xfId="7459" xr:uid="{00000000-0005-0000-0000-00003A070000}"/>
    <cellStyle name="20% - Accent1 5 2 4 2" xfId="7461" xr:uid="{00000000-0005-0000-0000-00003B070000}"/>
    <cellStyle name="20% - Accent1 5 2 4 2 2" xfId="7463" xr:uid="{00000000-0005-0000-0000-00003C070000}"/>
    <cellStyle name="20% - Accent1 5 2 4 2 2 2" xfId="6017" xr:uid="{00000000-0005-0000-0000-00003D070000}"/>
    <cellStyle name="20% - Accent1 5 2 4 2 3" xfId="7465" xr:uid="{00000000-0005-0000-0000-00003E070000}"/>
    <cellStyle name="20% - Accent1 5 2 4 3" xfId="7466" xr:uid="{00000000-0005-0000-0000-00003F070000}"/>
    <cellStyle name="20% - Accent1 5 2 4 3 2" xfId="7468" xr:uid="{00000000-0005-0000-0000-000040070000}"/>
    <cellStyle name="20% - Accent1 5 2 4 4" xfId="7470" xr:uid="{00000000-0005-0000-0000-000041070000}"/>
    <cellStyle name="20% - Accent1 5 2 5" xfId="7471" xr:uid="{00000000-0005-0000-0000-000042070000}"/>
    <cellStyle name="20% - Accent1 5 2 5 2" xfId="7476" xr:uid="{00000000-0005-0000-0000-000043070000}"/>
    <cellStyle name="20% - Accent1 5 2 5 2 2" xfId="7482" xr:uid="{00000000-0005-0000-0000-000044070000}"/>
    <cellStyle name="20% - Accent1 5 2 5 3" xfId="7484" xr:uid="{00000000-0005-0000-0000-000045070000}"/>
    <cellStyle name="20% - Accent1 5 2 6" xfId="7485" xr:uid="{00000000-0005-0000-0000-000046070000}"/>
    <cellStyle name="20% - Accent1 5 2 6 2" xfId="6608" xr:uid="{00000000-0005-0000-0000-000047070000}"/>
    <cellStyle name="20% - Accent1 5 2 7" xfId="7440" xr:uid="{00000000-0005-0000-0000-000048070000}"/>
    <cellStyle name="20% - Accent1 5 3" xfId="5383" xr:uid="{00000000-0005-0000-0000-000049070000}"/>
    <cellStyle name="20% - Accent1 5 3 2" xfId="7490" xr:uid="{00000000-0005-0000-0000-00004A070000}"/>
    <cellStyle name="20% - Accent1 5 3 2 2" xfId="7496" xr:uid="{00000000-0005-0000-0000-00004B070000}"/>
    <cellStyle name="20% - Accent1 5 3 2 2 2" xfId="7503" xr:uid="{00000000-0005-0000-0000-00004C070000}"/>
    <cellStyle name="20% - Accent1 5 3 2 2 2 2" xfId="3476" xr:uid="{00000000-0005-0000-0000-00004D070000}"/>
    <cellStyle name="20% - Accent1 5 3 2 2 2 2 2" xfId="2375" xr:uid="{00000000-0005-0000-0000-00004E070000}"/>
    <cellStyle name="20% - Accent1 5 3 2 2 2 3" xfId="3470" xr:uid="{00000000-0005-0000-0000-00004F070000}"/>
    <cellStyle name="20% - Accent1 5 3 2 2 3" xfId="2334" xr:uid="{00000000-0005-0000-0000-000050070000}"/>
    <cellStyle name="20% - Accent1 5 3 2 2 3 2" xfId="303" xr:uid="{00000000-0005-0000-0000-000051070000}"/>
    <cellStyle name="20% - Accent1 5 3 2 2 4" xfId="2377" xr:uid="{00000000-0005-0000-0000-000052070000}"/>
    <cellStyle name="20% - Accent1 5 3 2 3" xfId="7507" xr:uid="{00000000-0005-0000-0000-000053070000}"/>
    <cellStyle name="20% - Accent1 5 3 2 3 2" xfId="6819" xr:uid="{00000000-0005-0000-0000-000054070000}"/>
    <cellStyle name="20% - Accent1 5 3 2 3 2 2" xfId="7509" xr:uid="{00000000-0005-0000-0000-000055070000}"/>
    <cellStyle name="20% - Accent1 5 3 2 3 3" xfId="2407" xr:uid="{00000000-0005-0000-0000-000056070000}"/>
    <cellStyle name="20% - Accent1 5 3 2 4" xfId="7035" xr:uid="{00000000-0005-0000-0000-000057070000}"/>
    <cellStyle name="20% - Accent1 5 3 2 4 2" xfId="7042" xr:uid="{00000000-0005-0000-0000-000058070000}"/>
    <cellStyle name="20% - Accent1 5 3 2 5" xfId="7056" xr:uid="{00000000-0005-0000-0000-000059070000}"/>
    <cellStyle name="20% - Accent1 5 3 3" xfId="3377" xr:uid="{00000000-0005-0000-0000-00005A070000}"/>
    <cellStyle name="20% - Accent1 5 3 3 2" xfId="1194" xr:uid="{00000000-0005-0000-0000-00005B070000}"/>
    <cellStyle name="20% - Accent1 5 3 3 2 2" xfId="1210" xr:uid="{00000000-0005-0000-0000-00005C070000}"/>
    <cellStyle name="20% - Accent1 5 3 3 2 2 2" xfId="1218" xr:uid="{00000000-0005-0000-0000-00005D070000}"/>
    <cellStyle name="20% - Accent1 5 3 3 2 3" xfId="1259" xr:uid="{00000000-0005-0000-0000-00005E070000}"/>
    <cellStyle name="20% - Accent1 5 3 3 3" xfId="1348" xr:uid="{00000000-0005-0000-0000-00005F070000}"/>
    <cellStyle name="20% - Accent1 5 3 3 3 2" xfId="1359" xr:uid="{00000000-0005-0000-0000-000060070000}"/>
    <cellStyle name="20% - Accent1 5 3 3 4" xfId="1412" xr:uid="{00000000-0005-0000-0000-000061070000}"/>
    <cellStyle name="20% - Accent1 5 3 4" xfId="5658" xr:uid="{00000000-0005-0000-0000-000062070000}"/>
    <cellStyle name="20% - Accent1 5 3 4 2" xfId="339" xr:uid="{00000000-0005-0000-0000-000063070000}"/>
    <cellStyle name="20% - Accent1 5 3 4 2 2" xfId="1667" xr:uid="{00000000-0005-0000-0000-000064070000}"/>
    <cellStyle name="20% - Accent1 5 3 4 3" xfId="1724" xr:uid="{00000000-0005-0000-0000-000065070000}"/>
    <cellStyle name="20% - Accent1 5 3 5" xfId="5669" xr:uid="{00000000-0005-0000-0000-000066070000}"/>
    <cellStyle name="20% - Accent1 5 3 5 2" xfId="1877" xr:uid="{00000000-0005-0000-0000-000067070000}"/>
    <cellStyle name="20% - Accent1 5 3 6" xfId="5673" xr:uid="{00000000-0005-0000-0000-000068070000}"/>
    <cellStyle name="20% - Accent1 5 4" xfId="7512" xr:uid="{00000000-0005-0000-0000-000069070000}"/>
    <cellStyle name="20% - Accent1 5 4 2" xfId="7516" xr:uid="{00000000-0005-0000-0000-00006A070000}"/>
    <cellStyle name="20% - Accent1 5 4 2 2" xfId="438" xr:uid="{00000000-0005-0000-0000-00006B070000}"/>
    <cellStyle name="20% - Accent1 5 4 2 2 2" xfId="7518" xr:uid="{00000000-0005-0000-0000-00006C070000}"/>
    <cellStyle name="20% - Accent1 5 4 2 2 2 2" xfId="7520" xr:uid="{00000000-0005-0000-0000-00006D070000}"/>
    <cellStyle name="20% - Accent1 5 4 2 2 3" xfId="687" xr:uid="{00000000-0005-0000-0000-00006E070000}"/>
    <cellStyle name="20% - Accent1 5 4 2 3" xfId="7521" xr:uid="{00000000-0005-0000-0000-00006F070000}"/>
    <cellStyle name="20% - Accent1 5 4 2 3 2" xfId="7523" xr:uid="{00000000-0005-0000-0000-000070070000}"/>
    <cellStyle name="20% - Accent1 5 4 2 4" xfId="7102" xr:uid="{00000000-0005-0000-0000-000071070000}"/>
    <cellStyle name="20% - Accent1 5 4 3" xfId="7526" xr:uid="{00000000-0005-0000-0000-000072070000}"/>
    <cellStyle name="20% - Accent1 5 4 3 2" xfId="2119" xr:uid="{00000000-0005-0000-0000-000073070000}"/>
    <cellStyle name="20% - Accent1 5 4 3 2 2" xfId="1773" xr:uid="{00000000-0005-0000-0000-000074070000}"/>
    <cellStyle name="20% - Accent1 5 4 3 3" xfId="2155" xr:uid="{00000000-0005-0000-0000-000075070000}"/>
    <cellStyle name="20% - Accent1 5 4 4" xfId="5689" xr:uid="{00000000-0005-0000-0000-000076070000}"/>
    <cellStyle name="20% - Accent1 5 4 4 2" xfId="2262" xr:uid="{00000000-0005-0000-0000-000077070000}"/>
    <cellStyle name="20% - Accent1 5 4 5" xfId="5700" xr:uid="{00000000-0005-0000-0000-000078070000}"/>
    <cellStyle name="20% - Accent1 5 5" xfId="7530" xr:uid="{00000000-0005-0000-0000-000079070000}"/>
    <cellStyle name="20% - Accent1 5 5 2" xfId="7531" xr:uid="{00000000-0005-0000-0000-00007A070000}"/>
    <cellStyle name="20% - Accent1 5 5 2 2" xfId="7534" xr:uid="{00000000-0005-0000-0000-00007B070000}"/>
    <cellStyle name="20% - Accent1 5 5 2 2 2" xfId="7126" xr:uid="{00000000-0005-0000-0000-00007C070000}"/>
    <cellStyle name="20% - Accent1 5 5 2 3" xfId="7537" xr:uid="{00000000-0005-0000-0000-00007D070000}"/>
    <cellStyle name="20% - Accent1 5 5 3" xfId="7540" xr:uid="{00000000-0005-0000-0000-00007E070000}"/>
    <cellStyle name="20% - Accent1 5 5 3 2" xfId="2653" xr:uid="{00000000-0005-0000-0000-00007F070000}"/>
    <cellStyle name="20% - Accent1 5 5 4" xfId="4386" xr:uid="{00000000-0005-0000-0000-000080070000}"/>
    <cellStyle name="20% - Accent1 5 6" xfId="7542" xr:uid="{00000000-0005-0000-0000-000081070000}"/>
    <cellStyle name="20% - Accent1 5 6 2" xfId="7544" xr:uid="{00000000-0005-0000-0000-000082070000}"/>
    <cellStyle name="20% - Accent1 5 6 2 2" xfId="7551" xr:uid="{00000000-0005-0000-0000-000083070000}"/>
    <cellStyle name="20% - Accent1 5 6 3" xfId="7552" xr:uid="{00000000-0005-0000-0000-000084070000}"/>
    <cellStyle name="20% - Accent1 5 7" xfId="7556" xr:uid="{00000000-0005-0000-0000-000085070000}"/>
    <cellStyle name="20% - Accent1 5 7 2" xfId="7559" xr:uid="{00000000-0005-0000-0000-000086070000}"/>
    <cellStyle name="20% - Accent1 5 8" xfId="7564" xr:uid="{00000000-0005-0000-0000-000087070000}"/>
    <cellStyle name="20% - Accent1 6" xfId="7262" xr:uid="{00000000-0005-0000-0000-000088070000}"/>
    <cellStyle name="20% - Accent1 6 2" xfId="2935" xr:uid="{00000000-0005-0000-0000-000089070000}"/>
    <cellStyle name="20% - Accent1 6 2 2" xfId="6512" xr:uid="{00000000-0005-0000-0000-00008A070000}"/>
    <cellStyle name="20% - Accent1 6 2 2 2" xfId="7566" xr:uid="{00000000-0005-0000-0000-00008B070000}"/>
    <cellStyle name="20% - Accent1 6 2 2 2 2" xfId="7568" xr:uid="{00000000-0005-0000-0000-00008C070000}"/>
    <cellStyle name="20% - Accent1 6 2 2 2 2 2" xfId="7570" xr:uid="{00000000-0005-0000-0000-00008D070000}"/>
    <cellStyle name="20% - Accent1 6 2 2 2 2 2 2" xfId="7573" xr:uid="{00000000-0005-0000-0000-00008E070000}"/>
    <cellStyle name="20% - Accent1 6 2 2 2 2 3" xfId="7580" xr:uid="{00000000-0005-0000-0000-00008F070000}"/>
    <cellStyle name="20% - Accent1 6 2 2 2 3" xfId="3228" xr:uid="{00000000-0005-0000-0000-000090070000}"/>
    <cellStyle name="20% - Accent1 6 2 2 2 3 2" xfId="3242" xr:uid="{00000000-0005-0000-0000-000091070000}"/>
    <cellStyle name="20% - Accent1 6 2 2 2 4" xfId="3269" xr:uid="{00000000-0005-0000-0000-000092070000}"/>
    <cellStyle name="20% - Accent1 6 2 2 3" xfId="760" xr:uid="{00000000-0005-0000-0000-000093070000}"/>
    <cellStyle name="20% - Accent1 6 2 2 3 2" xfId="7581" xr:uid="{00000000-0005-0000-0000-000094070000}"/>
    <cellStyle name="20% - Accent1 6 2 2 3 2 2" xfId="7583" xr:uid="{00000000-0005-0000-0000-000095070000}"/>
    <cellStyle name="20% - Accent1 6 2 2 3 3" xfId="3290" xr:uid="{00000000-0005-0000-0000-000096070000}"/>
    <cellStyle name="20% - Accent1 6 2 2 4" xfId="7584" xr:uid="{00000000-0005-0000-0000-000097070000}"/>
    <cellStyle name="20% - Accent1 6 2 2 4 2" xfId="7589" xr:uid="{00000000-0005-0000-0000-000098070000}"/>
    <cellStyle name="20% - Accent1 6 2 2 5" xfId="7591" xr:uid="{00000000-0005-0000-0000-000099070000}"/>
    <cellStyle name="20% - Accent1 6 2 3" xfId="7592" xr:uid="{00000000-0005-0000-0000-00009A070000}"/>
    <cellStyle name="20% - Accent1 6 2 3 2" xfId="7594" xr:uid="{00000000-0005-0000-0000-00009B070000}"/>
    <cellStyle name="20% - Accent1 6 2 3 2 2" xfId="7596" xr:uid="{00000000-0005-0000-0000-00009C070000}"/>
    <cellStyle name="20% - Accent1 6 2 3 2 2 2" xfId="7393" xr:uid="{00000000-0005-0000-0000-00009D070000}"/>
    <cellStyle name="20% - Accent1 6 2 3 2 3" xfId="3400" xr:uid="{00000000-0005-0000-0000-00009E070000}"/>
    <cellStyle name="20% - Accent1 6 2 3 3" xfId="7599" xr:uid="{00000000-0005-0000-0000-00009F070000}"/>
    <cellStyle name="20% - Accent1 6 2 3 3 2" xfId="7607" xr:uid="{00000000-0005-0000-0000-0000A0070000}"/>
    <cellStyle name="20% - Accent1 6 2 3 4" xfId="7609" xr:uid="{00000000-0005-0000-0000-0000A1070000}"/>
    <cellStyle name="20% - Accent1 6 2 4" xfId="6126" xr:uid="{00000000-0005-0000-0000-0000A2070000}"/>
    <cellStyle name="20% - Accent1 6 2 4 2" xfId="7613" xr:uid="{00000000-0005-0000-0000-0000A3070000}"/>
    <cellStyle name="20% - Accent1 6 2 4 2 2" xfId="7616" xr:uid="{00000000-0005-0000-0000-0000A4070000}"/>
    <cellStyle name="20% - Accent1 6 2 4 3" xfId="7619" xr:uid="{00000000-0005-0000-0000-0000A5070000}"/>
    <cellStyle name="20% - Accent1 6 2 5" xfId="7620" xr:uid="{00000000-0005-0000-0000-0000A6070000}"/>
    <cellStyle name="20% - Accent1 6 2 5 2" xfId="7622" xr:uid="{00000000-0005-0000-0000-0000A7070000}"/>
    <cellStyle name="20% - Accent1 6 2 6" xfId="7625" xr:uid="{00000000-0005-0000-0000-0000A8070000}"/>
    <cellStyle name="20% - Accent1 6 3" xfId="6515" xr:uid="{00000000-0005-0000-0000-0000A9070000}"/>
    <cellStyle name="20% - Accent1 6 3 2" xfId="7626" xr:uid="{00000000-0005-0000-0000-0000AA070000}"/>
    <cellStyle name="20% - Accent1 6 3 2 2" xfId="7630" xr:uid="{00000000-0005-0000-0000-0000AB070000}"/>
    <cellStyle name="20% - Accent1 6 3 2 2 2" xfId="7633" xr:uid="{00000000-0005-0000-0000-0000AC070000}"/>
    <cellStyle name="20% - Accent1 6 3 2 2 2 2" xfId="2888" xr:uid="{00000000-0005-0000-0000-0000AD070000}"/>
    <cellStyle name="20% - Accent1 6 3 2 2 3" xfId="3351" xr:uid="{00000000-0005-0000-0000-0000AE070000}"/>
    <cellStyle name="20% - Accent1 6 3 2 3" xfId="7636" xr:uid="{00000000-0005-0000-0000-0000AF070000}"/>
    <cellStyle name="20% - Accent1 6 3 2 3 2" xfId="7640" xr:uid="{00000000-0005-0000-0000-0000B0070000}"/>
    <cellStyle name="20% - Accent1 6 3 2 4" xfId="7235" xr:uid="{00000000-0005-0000-0000-0000B1070000}"/>
    <cellStyle name="20% - Accent1 6 3 3" xfId="7645" xr:uid="{00000000-0005-0000-0000-0000B2070000}"/>
    <cellStyle name="20% - Accent1 6 3 3 2" xfId="2996" xr:uid="{00000000-0005-0000-0000-0000B3070000}"/>
    <cellStyle name="20% - Accent1 6 3 3 2 2" xfId="233" xr:uid="{00000000-0005-0000-0000-0000B4070000}"/>
    <cellStyle name="20% - Accent1 6 3 3 3" xfId="3054" xr:uid="{00000000-0005-0000-0000-0000B5070000}"/>
    <cellStyle name="20% - Accent1 6 3 4" xfId="5712" xr:uid="{00000000-0005-0000-0000-0000B6070000}"/>
    <cellStyle name="20% - Accent1 6 3 4 2" xfId="3104" xr:uid="{00000000-0005-0000-0000-0000B7070000}"/>
    <cellStyle name="20% - Accent1 6 3 5" xfId="5721" xr:uid="{00000000-0005-0000-0000-0000B8070000}"/>
    <cellStyle name="20% - Accent1 6 4" xfId="1680" xr:uid="{00000000-0005-0000-0000-0000B9070000}"/>
    <cellStyle name="20% - Accent1 6 4 2" xfId="1692" xr:uid="{00000000-0005-0000-0000-0000BA070000}"/>
    <cellStyle name="20% - Accent1 6 4 2 2" xfId="7651" xr:uid="{00000000-0005-0000-0000-0000BB070000}"/>
    <cellStyle name="20% - Accent1 6 4 2 2 2" xfId="7656" xr:uid="{00000000-0005-0000-0000-0000BC070000}"/>
    <cellStyle name="20% - Accent1 6 4 2 3" xfId="7661" xr:uid="{00000000-0005-0000-0000-0000BD070000}"/>
    <cellStyle name="20% - Accent1 6 4 3" xfId="7665" xr:uid="{00000000-0005-0000-0000-0000BE070000}"/>
    <cellStyle name="20% - Accent1 6 4 3 2" xfId="3234" xr:uid="{00000000-0005-0000-0000-0000BF070000}"/>
    <cellStyle name="20% - Accent1 6 4 4" xfId="5737" xr:uid="{00000000-0005-0000-0000-0000C0070000}"/>
    <cellStyle name="20% - Accent1 6 5" xfId="125" xr:uid="{00000000-0005-0000-0000-0000C1070000}"/>
    <cellStyle name="20% - Accent1 6 5 2" xfId="7667" xr:uid="{00000000-0005-0000-0000-0000C2070000}"/>
    <cellStyle name="20% - Accent1 6 5 2 2" xfId="7669" xr:uid="{00000000-0005-0000-0000-0000C3070000}"/>
    <cellStyle name="20% - Accent1 6 5 3" xfId="7670" xr:uid="{00000000-0005-0000-0000-0000C4070000}"/>
    <cellStyle name="20% - Accent1 6 6" xfId="7671" xr:uid="{00000000-0005-0000-0000-0000C5070000}"/>
    <cellStyle name="20% - Accent1 6 6 2" xfId="331" xr:uid="{00000000-0005-0000-0000-0000C6070000}"/>
    <cellStyle name="20% - Accent1 6 7" xfId="7672" xr:uid="{00000000-0005-0000-0000-0000C7070000}"/>
    <cellStyle name="20% - Accent1 7" xfId="7269" xr:uid="{00000000-0005-0000-0000-0000C8070000}"/>
    <cellStyle name="20% - Accent1 7 2" xfId="6545" xr:uid="{00000000-0005-0000-0000-0000C9070000}"/>
    <cellStyle name="20% - Accent1 7 2 2" xfId="7674" xr:uid="{00000000-0005-0000-0000-0000CA070000}"/>
    <cellStyle name="20% - Accent1 7 2 2 2" xfId="7679" xr:uid="{00000000-0005-0000-0000-0000CB070000}"/>
    <cellStyle name="20% - Accent1 7 2 2 2 2" xfId="7686" xr:uid="{00000000-0005-0000-0000-0000CC070000}"/>
    <cellStyle name="20% - Accent1 7 2 2 2 2 2" xfId="7690" xr:uid="{00000000-0005-0000-0000-0000CD070000}"/>
    <cellStyle name="20% - Accent1 7 2 2 2 3" xfId="6467" xr:uid="{00000000-0005-0000-0000-0000CE070000}"/>
    <cellStyle name="20% - Accent1 7 2 2 3" xfId="7691" xr:uid="{00000000-0005-0000-0000-0000CF070000}"/>
    <cellStyle name="20% - Accent1 7 2 2 3 2" xfId="7694" xr:uid="{00000000-0005-0000-0000-0000D0070000}"/>
    <cellStyle name="20% - Accent1 7 2 2 4" xfId="7695" xr:uid="{00000000-0005-0000-0000-0000D1070000}"/>
    <cellStyle name="20% - Accent1 7 2 3" xfId="7698" xr:uid="{00000000-0005-0000-0000-0000D2070000}"/>
    <cellStyle name="20% - Accent1 7 2 3 2" xfId="7704" xr:uid="{00000000-0005-0000-0000-0000D3070000}"/>
    <cellStyle name="20% - Accent1 7 2 3 2 2" xfId="7709" xr:uid="{00000000-0005-0000-0000-0000D4070000}"/>
    <cellStyle name="20% - Accent1 7 2 3 3" xfId="7711" xr:uid="{00000000-0005-0000-0000-0000D5070000}"/>
    <cellStyle name="20% - Accent1 7 2 4" xfId="7714" xr:uid="{00000000-0005-0000-0000-0000D6070000}"/>
    <cellStyle name="20% - Accent1 7 2 4 2" xfId="7717" xr:uid="{00000000-0005-0000-0000-0000D7070000}"/>
    <cellStyle name="20% - Accent1 7 2 5" xfId="7720" xr:uid="{00000000-0005-0000-0000-0000D8070000}"/>
    <cellStyle name="20% - Accent1 7 3" xfId="7722" xr:uid="{00000000-0005-0000-0000-0000D9070000}"/>
    <cellStyle name="20% - Accent1 7 3 2" xfId="7725" xr:uid="{00000000-0005-0000-0000-0000DA070000}"/>
    <cellStyle name="20% - Accent1 7 3 2 2" xfId="7730" xr:uid="{00000000-0005-0000-0000-0000DB070000}"/>
    <cellStyle name="20% - Accent1 7 3 2 2 2" xfId="7734" xr:uid="{00000000-0005-0000-0000-0000DC070000}"/>
    <cellStyle name="20% - Accent1 7 3 2 3" xfId="7735" xr:uid="{00000000-0005-0000-0000-0000DD070000}"/>
    <cellStyle name="20% - Accent1 7 3 3" xfId="7739" xr:uid="{00000000-0005-0000-0000-0000DE070000}"/>
    <cellStyle name="20% - Accent1 7 3 3 2" xfId="7742" xr:uid="{00000000-0005-0000-0000-0000DF070000}"/>
    <cellStyle name="20% - Accent1 7 3 4" xfId="7745" xr:uid="{00000000-0005-0000-0000-0000E0070000}"/>
    <cellStyle name="20% - Accent1 7 4" xfId="7748" xr:uid="{00000000-0005-0000-0000-0000E1070000}"/>
    <cellStyle name="20% - Accent1 7 4 2" xfId="7751" xr:uid="{00000000-0005-0000-0000-0000E2070000}"/>
    <cellStyle name="20% - Accent1 7 4 2 2" xfId="7755" xr:uid="{00000000-0005-0000-0000-0000E3070000}"/>
    <cellStyle name="20% - Accent1 7 4 3" xfId="7756" xr:uid="{00000000-0005-0000-0000-0000E4070000}"/>
    <cellStyle name="20% - Accent1 7 5" xfId="7758" xr:uid="{00000000-0005-0000-0000-0000E5070000}"/>
    <cellStyle name="20% - Accent1 7 5 2" xfId="7759" xr:uid="{00000000-0005-0000-0000-0000E6070000}"/>
    <cellStyle name="20% - Accent1 7 6" xfId="700" xr:uid="{00000000-0005-0000-0000-0000E7070000}"/>
    <cellStyle name="20% - Accent1 8" xfId="3683" xr:uid="{00000000-0005-0000-0000-0000E8070000}"/>
    <cellStyle name="20% - Accent1 8 2" xfId="3690" xr:uid="{00000000-0005-0000-0000-0000E9070000}"/>
    <cellStyle name="20% - Accent1 8 2 2" xfId="7766" xr:uid="{00000000-0005-0000-0000-0000EA070000}"/>
    <cellStyle name="20% - Accent1 8 2 2 2" xfId="7770" xr:uid="{00000000-0005-0000-0000-0000EB070000}"/>
    <cellStyle name="20% - Accent1 8 2 2 2 2" xfId="7775" xr:uid="{00000000-0005-0000-0000-0000EC070000}"/>
    <cellStyle name="20% - Accent1 8 2 2 3" xfId="7780" xr:uid="{00000000-0005-0000-0000-0000ED070000}"/>
    <cellStyle name="20% - Accent1 8 2 3" xfId="7784" xr:uid="{00000000-0005-0000-0000-0000EE070000}"/>
    <cellStyle name="20% - Accent1 8 2 3 2" xfId="7791" xr:uid="{00000000-0005-0000-0000-0000EF070000}"/>
    <cellStyle name="20% - Accent1 8 2 4" xfId="7799" xr:uid="{00000000-0005-0000-0000-0000F0070000}"/>
    <cellStyle name="20% - Accent1 8 3" xfId="7805" xr:uid="{00000000-0005-0000-0000-0000F1070000}"/>
    <cellStyle name="20% - Accent1 8 3 2" xfId="7807" xr:uid="{00000000-0005-0000-0000-0000F2070000}"/>
    <cellStyle name="20% - Accent1 8 3 2 2" xfId="7812" xr:uid="{00000000-0005-0000-0000-0000F3070000}"/>
    <cellStyle name="20% - Accent1 8 3 3" xfId="7817" xr:uid="{00000000-0005-0000-0000-0000F4070000}"/>
    <cellStyle name="20% - Accent1 8 4" xfId="88" xr:uid="{00000000-0005-0000-0000-0000F5070000}"/>
    <cellStyle name="20% - Accent1 8 4 2" xfId="7818" xr:uid="{00000000-0005-0000-0000-0000F6070000}"/>
    <cellStyle name="20% - Accent1 8 5" xfId="7820" xr:uid="{00000000-0005-0000-0000-0000F7070000}"/>
    <cellStyle name="20% - Accent1 9" xfId="3705" xr:uid="{00000000-0005-0000-0000-0000F8070000}"/>
    <cellStyle name="20% - Accent1 9 2" xfId="7824" xr:uid="{00000000-0005-0000-0000-0000F9070000}"/>
    <cellStyle name="20% - Accent1 9 2 2" xfId="7826" xr:uid="{00000000-0005-0000-0000-0000FA070000}"/>
    <cellStyle name="20% - Accent1 9 2 2 2" xfId="7829" xr:uid="{00000000-0005-0000-0000-0000FB070000}"/>
    <cellStyle name="20% - Accent1 9 2 3" xfId="7834" xr:uid="{00000000-0005-0000-0000-0000FC070000}"/>
    <cellStyle name="20% - Accent1 9 3" xfId="7837" xr:uid="{00000000-0005-0000-0000-0000FD070000}"/>
    <cellStyle name="20% - Accent1 9 3 2" xfId="7841" xr:uid="{00000000-0005-0000-0000-0000FE070000}"/>
    <cellStyle name="20% - Accent1 9 4" xfId="7843" xr:uid="{00000000-0005-0000-0000-0000FF070000}"/>
    <cellStyle name="20% - Accent2 10" xfId="7034" xr:uid="{00000000-0005-0000-0000-000000080000}"/>
    <cellStyle name="20% - Accent2 10 2" xfId="7044" xr:uid="{00000000-0005-0000-0000-000001080000}"/>
    <cellStyle name="20% - Accent2 10 2 2" xfId="7050" xr:uid="{00000000-0005-0000-0000-000002080000}"/>
    <cellStyle name="20% - Accent2 10 3" xfId="2470" xr:uid="{00000000-0005-0000-0000-000003080000}"/>
    <cellStyle name="20% - Accent2 11" xfId="7053" xr:uid="{00000000-0005-0000-0000-000004080000}"/>
    <cellStyle name="20% - Accent2 11 2" xfId="4721" xr:uid="{00000000-0005-0000-0000-000005080000}"/>
    <cellStyle name="20% - Accent2 12" xfId="7061" xr:uid="{00000000-0005-0000-0000-000006080000}"/>
    <cellStyle name="20% - Accent2 13" xfId="7848" xr:uid="{00000000-0005-0000-0000-000007080000}"/>
    <cellStyle name="20% - Accent2 2" xfId="2087" xr:uid="{00000000-0005-0000-0000-000008080000}"/>
    <cellStyle name="20% - Accent2 2 10" xfId="2490" xr:uid="{00000000-0005-0000-0000-000009080000}"/>
    <cellStyle name="20% - Accent2 2 10 2" xfId="3396" xr:uid="{00000000-0005-0000-0000-00000A080000}"/>
    <cellStyle name="20% - Accent2 2 11" xfId="2775" xr:uid="{00000000-0005-0000-0000-00000B080000}"/>
    <cellStyle name="20% - Accent2 2 2" xfId="7859" xr:uid="{00000000-0005-0000-0000-00000C080000}"/>
    <cellStyle name="20% - Accent2 2 2 10" xfId="7860" xr:uid="{00000000-0005-0000-0000-00000D080000}"/>
    <cellStyle name="20% - Accent2 2 2 2" xfId="3828" xr:uid="{00000000-0005-0000-0000-00000E080000}"/>
    <cellStyle name="20% - Accent2 2 2 2 2" xfId="3833" xr:uid="{00000000-0005-0000-0000-00000F080000}"/>
    <cellStyle name="20% - Accent2 2 2 2 2 2" xfId="7865" xr:uid="{00000000-0005-0000-0000-000010080000}"/>
    <cellStyle name="20% - Accent2 2 2 2 2 2 2" xfId="7870" xr:uid="{00000000-0005-0000-0000-000011080000}"/>
    <cellStyle name="20% - Accent2 2 2 2 2 2 2 2" xfId="7874" xr:uid="{00000000-0005-0000-0000-000012080000}"/>
    <cellStyle name="20% - Accent2 2 2 2 2 2 2 2 2" xfId="7879" xr:uid="{00000000-0005-0000-0000-000013080000}"/>
    <cellStyle name="20% - Accent2 2 2 2 2 2 2 2 2 2" xfId="1120" xr:uid="{00000000-0005-0000-0000-000014080000}"/>
    <cellStyle name="20% - Accent2 2 2 2 2 2 2 2 2 2 2" xfId="7890" xr:uid="{00000000-0005-0000-0000-000015080000}"/>
    <cellStyle name="20% - Accent2 2 2 2 2 2 2 2 2 2 2 2" xfId="7895" xr:uid="{00000000-0005-0000-0000-000016080000}"/>
    <cellStyle name="20% - Accent2 2 2 2 2 2 2 2 2 2 3" xfId="7900" xr:uid="{00000000-0005-0000-0000-000017080000}"/>
    <cellStyle name="20% - Accent2 2 2 2 2 2 2 2 2 3" xfId="7910" xr:uid="{00000000-0005-0000-0000-000018080000}"/>
    <cellStyle name="20% - Accent2 2 2 2 2 2 2 2 2 3 2" xfId="7915" xr:uid="{00000000-0005-0000-0000-000019080000}"/>
    <cellStyle name="20% - Accent2 2 2 2 2 2 2 2 2 4" xfId="7922" xr:uid="{00000000-0005-0000-0000-00001A080000}"/>
    <cellStyle name="20% - Accent2 2 2 2 2 2 2 2 3" xfId="7929" xr:uid="{00000000-0005-0000-0000-00001B080000}"/>
    <cellStyle name="20% - Accent2 2 2 2 2 2 2 2 3 2" xfId="7937" xr:uid="{00000000-0005-0000-0000-00001C080000}"/>
    <cellStyle name="20% - Accent2 2 2 2 2 2 2 2 3 2 2" xfId="7941" xr:uid="{00000000-0005-0000-0000-00001D080000}"/>
    <cellStyle name="20% - Accent2 2 2 2 2 2 2 2 3 3" xfId="7944" xr:uid="{00000000-0005-0000-0000-00001E080000}"/>
    <cellStyle name="20% - Accent2 2 2 2 2 2 2 2 4" xfId="7948" xr:uid="{00000000-0005-0000-0000-00001F080000}"/>
    <cellStyle name="20% - Accent2 2 2 2 2 2 2 2 4 2" xfId="7960" xr:uid="{00000000-0005-0000-0000-000020080000}"/>
    <cellStyle name="20% - Accent2 2 2 2 2 2 2 2 5" xfId="7964" xr:uid="{00000000-0005-0000-0000-000021080000}"/>
    <cellStyle name="20% - Accent2 2 2 2 2 2 2 3" xfId="7967" xr:uid="{00000000-0005-0000-0000-000022080000}"/>
    <cellStyle name="20% - Accent2 2 2 2 2 2 2 3 2" xfId="7975" xr:uid="{00000000-0005-0000-0000-000023080000}"/>
    <cellStyle name="20% - Accent2 2 2 2 2 2 2 3 2 2" xfId="7985" xr:uid="{00000000-0005-0000-0000-000024080000}"/>
    <cellStyle name="20% - Accent2 2 2 2 2 2 2 3 2 2 2" xfId="7991" xr:uid="{00000000-0005-0000-0000-000025080000}"/>
    <cellStyle name="20% - Accent2 2 2 2 2 2 2 3 2 3" xfId="7997" xr:uid="{00000000-0005-0000-0000-000026080000}"/>
    <cellStyle name="20% - Accent2 2 2 2 2 2 2 3 3" xfId="8008" xr:uid="{00000000-0005-0000-0000-000027080000}"/>
    <cellStyle name="20% - Accent2 2 2 2 2 2 2 3 3 2" xfId="8014" xr:uid="{00000000-0005-0000-0000-000028080000}"/>
    <cellStyle name="20% - Accent2 2 2 2 2 2 2 3 4" xfId="8021" xr:uid="{00000000-0005-0000-0000-000029080000}"/>
    <cellStyle name="20% - Accent2 2 2 2 2 2 2 4" xfId="306" xr:uid="{00000000-0005-0000-0000-00002A080000}"/>
    <cellStyle name="20% - Accent2 2 2 2 2 2 2 4 2" xfId="2356" xr:uid="{00000000-0005-0000-0000-00002B080000}"/>
    <cellStyle name="20% - Accent2 2 2 2 2 2 2 4 2 2" xfId="8027" xr:uid="{00000000-0005-0000-0000-00002C080000}"/>
    <cellStyle name="20% - Accent2 2 2 2 2 2 2 4 3" xfId="8040" xr:uid="{00000000-0005-0000-0000-00002D080000}"/>
    <cellStyle name="20% - Accent2 2 2 2 2 2 2 5" xfId="2367" xr:uid="{00000000-0005-0000-0000-00002E080000}"/>
    <cellStyle name="20% - Accent2 2 2 2 2 2 2 5 2" xfId="8049" xr:uid="{00000000-0005-0000-0000-00002F080000}"/>
    <cellStyle name="20% - Accent2 2 2 2 2 2 2 6" xfId="3042" xr:uid="{00000000-0005-0000-0000-000030080000}"/>
    <cellStyle name="20% - Accent2 2 2 2 2 2 3" xfId="8057" xr:uid="{00000000-0005-0000-0000-000031080000}"/>
    <cellStyle name="20% - Accent2 2 2 2 2 2 3 2" xfId="8061" xr:uid="{00000000-0005-0000-0000-000032080000}"/>
    <cellStyle name="20% - Accent2 2 2 2 2 2 3 2 2" xfId="8066" xr:uid="{00000000-0005-0000-0000-000033080000}"/>
    <cellStyle name="20% - Accent2 2 2 2 2 2 3 2 2 2" xfId="651" xr:uid="{00000000-0005-0000-0000-000034080000}"/>
    <cellStyle name="20% - Accent2 2 2 2 2 2 3 2 2 2 2" xfId="7604" xr:uid="{00000000-0005-0000-0000-000035080000}"/>
    <cellStyle name="20% - Accent2 2 2 2 2 2 3 2 2 3" xfId="8069" xr:uid="{00000000-0005-0000-0000-000036080000}"/>
    <cellStyle name="20% - Accent2 2 2 2 2 2 3 2 3" xfId="8077" xr:uid="{00000000-0005-0000-0000-000037080000}"/>
    <cellStyle name="20% - Accent2 2 2 2 2 2 3 2 3 2" xfId="8082" xr:uid="{00000000-0005-0000-0000-000038080000}"/>
    <cellStyle name="20% - Accent2 2 2 2 2 2 3 2 4" xfId="414" xr:uid="{00000000-0005-0000-0000-000039080000}"/>
    <cellStyle name="20% - Accent2 2 2 2 2 2 3 3" xfId="8085" xr:uid="{00000000-0005-0000-0000-00003A080000}"/>
    <cellStyle name="20% - Accent2 2 2 2 2 2 3 3 2" xfId="8093" xr:uid="{00000000-0005-0000-0000-00003B080000}"/>
    <cellStyle name="20% - Accent2 2 2 2 2 2 3 3 2 2" xfId="8100" xr:uid="{00000000-0005-0000-0000-00003C080000}"/>
    <cellStyle name="20% - Accent2 2 2 2 2 2 3 3 3" xfId="8103" xr:uid="{00000000-0005-0000-0000-00003D080000}"/>
    <cellStyle name="20% - Accent2 2 2 2 2 2 3 4" xfId="1169" xr:uid="{00000000-0005-0000-0000-00003E080000}"/>
    <cellStyle name="20% - Accent2 2 2 2 2 2 3 4 2" xfId="8107" xr:uid="{00000000-0005-0000-0000-00003F080000}"/>
    <cellStyle name="20% - Accent2 2 2 2 2 2 3 5" xfId="8115" xr:uid="{00000000-0005-0000-0000-000040080000}"/>
    <cellStyle name="20% - Accent2 2 2 2 2 2 4" xfId="8125" xr:uid="{00000000-0005-0000-0000-000041080000}"/>
    <cellStyle name="20% - Accent2 2 2 2 2 2 4 2" xfId="8133" xr:uid="{00000000-0005-0000-0000-000042080000}"/>
    <cellStyle name="20% - Accent2 2 2 2 2 2 4 2 2" xfId="5015" xr:uid="{00000000-0005-0000-0000-000043080000}"/>
    <cellStyle name="20% - Accent2 2 2 2 2 2 4 2 2 2" xfId="8143" xr:uid="{00000000-0005-0000-0000-000044080000}"/>
    <cellStyle name="20% - Accent2 2 2 2 2 2 4 2 3" xfId="4981" xr:uid="{00000000-0005-0000-0000-000045080000}"/>
    <cellStyle name="20% - Accent2 2 2 2 2 2 4 3" xfId="8152" xr:uid="{00000000-0005-0000-0000-000046080000}"/>
    <cellStyle name="20% - Accent2 2 2 2 2 2 4 3 2" xfId="8162" xr:uid="{00000000-0005-0000-0000-000047080000}"/>
    <cellStyle name="20% - Accent2 2 2 2 2 2 4 4" xfId="8165" xr:uid="{00000000-0005-0000-0000-000048080000}"/>
    <cellStyle name="20% - Accent2 2 2 2 2 2 5" xfId="358" xr:uid="{00000000-0005-0000-0000-000049080000}"/>
    <cellStyle name="20% - Accent2 2 2 2 2 2 5 2" xfId="775" xr:uid="{00000000-0005-0000-0000-00004A080000}"/>
    <cellStyle name="20% - Accent2 2 2 2 2 2 5 2 2" xfId="599" xr:uid="{00000000-0005-0000-0000-00004B080000}"/>
    <cellStyle name="20% - Accent2 2 2 2 2 2 5 3" xfId="5785" xr:uid="{00000000-0005-0000-0000-00004C080000}"/>
    <cellStyle name="20% - Accent2 2 2 2 2 2 6" xfId="434" xr:uid="{00000000-0005-0000-0000-00004D080000}"/>
    <cellStyle name="20% - Accent2 2 2 2 2 2 6 2" xfId="2089" xr:uid="{00000000-0005-0000-0000-00004E080000}"/>
    <cellStyle name="20% - Accent2 2 2 2 2 2 7" xfId="465" xr:uid="{00000000-0005-0000-0000-00004F080000}"/>
    <cellStyle name="20% - Accent2 2 2 2 2 3" xfId="8180" xr:uid="{00000000-0005-0000-0000-000050080000}"/>
    <cellStyle name="20% - Accent2 2 2 2 2 3 2" xfId="8184" xr:uid="{00000000-0005-0000-0000-000051080000}"/>
    <cellStyle name="20% - Accent2 2 2 2 2 3 2 2" xfId="8188" xr:uid="{00000000-0005-0000-0000-000052080000}"/>
    <cellStyle name="20% - Accent2 2 2 2 2 3 2 2 2" xfId="8193" xr:uid="{00000000-0005-0000-0000-000053080000}"/>
    <cellStyle name="20% - Accent2 2 2 2 2 3 2 2 2 2" xfId="8200" xr:uid="{00000000-0005-0000-0000-000054080000}"/>
    <cellStyle name="20% - Accent2 2 2 2 2 3 2 2 2 2 2" xfId="8204" xr:uid="{00000000-0005-0000-0000-000055080000}"/>
    <cellStyle name="20% - Accent2 2 2 2 2 3 2 2 2 3" xfId="8209" xr:uid="{00000000-0005-0000-0000-000056080000}"/>
    <cellStyle name="20% - Accent2 2 2 2 2 3 2 2 3" xfId="8215" xr:uid="{00000000-0005-0000-0000-000057080000}"/>
    <cellStyle name="20% - Accent2 2 2 2 2 3 2 2 3 2" xfId="8218" xr:uid="{00000000-0005-0000-0000-000058080000}"/>
    <cellStyle name="20% - Accent2 2 2 2 2 3 2 2 4" xfId="8221" xr:uid="{00000000-0005-0000-0000-000059080000}"/>
    <cellStyle name="20% - Accent2 2 2 2 2 3 2 3" xfId="8224" xr:uid="{00000000-0005-0000-0000-00005A080000}"/>
    <cellStyle name="20% - Accent2 2 2 2 2 3 2 3 2" xfId="8232" xr:uid="{00000000-0005-0000-0000-00005B080000}"/>
    <cellStyle name="20% - Accent2 2 2 2 2 3 2 3 2 2" xfId="8236" xr:uid="{00000000-0005-0000-0000-00005C080000}"/>
    <cellStyle name="20% - Accent2 2 2 2 2 3 2 3 3" xfId="8240" xr:uid="{00000000-0005-0000-0000-00005D080000}"/>
    <cellStyle name="20% - Accent2 2 2 2 2 3 2 4" xfId="2420" xr:uid="{00000000-0005-0000-0000-00005E080000}"/>
    <cellStyle name="20% - Accent2 2 2 2 2 3 2 4 2" xfId="2868" xr:uid="{00000000-0005-0000-0000-00005F080000}"/>
    <cellStyle name="20% - Accent2 2 2 2 2 3 2 5" xfId="8243" xr:uid="{00000000-0005-0000-0000-000060080000}"/>
    <cellStyle name="20% - Accent2 2 2 2 2 3 3" xfId="8250" xr:uid="{00000000-0005-0000-0000-000061080000}"/>
    <cellStyle name="20% - Accent2 2 2 2 2 3 3 2" xfId="8254" xr:uid="{00000000-0005-0000-0000-000062080000}"/>
    <cellStyle name="20% - Accent2 2 2 2 2 3 3 2 2" xfId="8257" xr:uid="{00000000-0005-0000-0000-000063080000}"/>
    <cellStyle name="20% - Accent2 2 2 2 2 3 3 2 2 2" xfId="8261" xr:uid="{00000000-0005-0000-0000-000064080000}"/>
    <cellStyle name="20% - Accent2 2 2 2 2 3 3 2 3" xfId="8262" xr:uid="{00000000-0005-0000-0000-000065080000}"/>
    <cellStyle name="20% - Accent2 2 2 2 2 3 3 3" xfId="8265" xr:uid="{00000000-0005-0000-0000-000066080000}"/>
    <cellStyle name="20% - Accent2 2 2 2 2 3 3 3 2" xfId="8268" xr:uid="{00000000-0005-0000-0000-000067080000}"/>
    <cellStyle name="20% - Accent2 2 2 2 2 3 3 4" xfId="8271" xr:uid="{00000000-0005-0000-0000-000068080000}"/>
    <cellStyle name="20% - Accent2 2 2 2 2 3 4" xfId="8282" xr:uid="{00000000-0005-0000-0000-000069080000}"/>
    <cellStyle name="20% - Accent2 2 2 2 2 3 4 2" xfId="8291" xr:uid="{00000000-0005-0000-0000-00006A080000}"/>
    <cellStyle name="20% - Accent2 2 2 2 2 3 4 2 2" xfId="8303" xr:uid="{00000000-0005-0000-0000-00006B080000}"/>
    <cellStyle name="20% - Accent2 2 2 2 2 3 4 3" xfId="8309" xr:uid="{00000000-0005-0000-0000-00006C080000}"/>
    <cellStyle name="20% - Accent2 2 2 2 2 3 5" xfId="8318" xr:uid="{00000000-0005-0000-0000-00006D080000}"/>
    <cellStyle name="20% - Accent2 2 2 2 2 3 5 2" xfId="8325" xr:uid="{00000000-0005-0000-0000-00006E080000}"/>
    <cellStyle name="20% - Accent2 2 2 2 2 3 6" xfId="1602" xr:uid="{00000000-0005-0000-0000-00006F080000}"/>
    <cellStyle name="20% - Accent2 2 2 2 2 4" xfId="8328" xr:uid="{00000000-0005-0000-0000-000070080000}"/>
    <cellStyle name="20% - Accent2 2 2 2 2 4 2" xfId="8334" xr:uid="{00000000-0005-0000-0000-000071080000}"/>
    <cellStyle name="20% - Accent2 2 2 2 2 4 2 2" xfId="2898" xr:uid="{00000000-0005-0000-0000-000072080000}"/>
    <cellStyle name="20% - Accent2 2 2 2 2 4 2 2 2" xfId="8339" xr:uid="{00000000-0005-0000-0000-000073080000}"/>
    <cellStyle name="20% - Accent2 2 2 2 2 4 2 2 2 2" xfId="8348" xr:uid="{00000000-0005-0000-0000-000074080000}"/>
    <cellStyle name="20% - Accent2 2 2 2 2 4 2 2 3" xfId="8351" xr:uid="{00000000-0005-0000-0000-000075080000}"/>
    <cellStyle name="20% - Accent2 2 2 2 2 4 2 3" xfId="8356" xr:uid="{00000000-0005-0000-0000-000076080000}"/>
    <cellStyle name="20% - Accent2 2 2 2 2 4 2 3 2" xfId="8360" xr:uid="{00000000-0005-0000-0000-000077080000}"/>
    <cellStyle name="20% - Accent2 2 2 2 2 4 2 4" xfId="8364" xr:uid="{00000000-0005-0000-0000-000078080000}"/>
    <cellStyle name="20% - Accent2 2 2 2 2 4 3" xfId="8375" xr:uid="{00000000-0005-0000-0000-000079080000}"/>
    <cellStyle name="20% - Accent2 2 2 2 2 4 3 2" xfId="8379" xr:uid="{00000000-0005-0000-0000-00007A080000}"/>
    <cellStyle name="20% - Accent2 2 2 2 2 4 3 2 2" xfId="8380" xr:uid="{00000000-0005-0000-0000-00007B080000}"/>
    <cellStyle name="20% - Accent2 2 2 2 2 4 3 3" xfId="8383" xr:uid="{00000000-0005-0000-0000-00007C080000}"/>
    <cellStyle name="20% - Accent2 2 2 2 2 4 4" xfId="8391" xr:uid="{00000000-0005-0000-0000-00007D080000}"/>
    <cellStyle name="20% - Accent2 2 2 2 2 4 4 2" xfId="1527" xr:uid="{00000000-0005-0000-0000-00007E080000}"/>
    <cellStyle name="20% - Accent2 2 2 2 2 4 5" xfId="8399" xr:uid="{00000000-0005-0000-0000-00007F080000}"/>
    <cellStyle name="20% - Accent2 2 2 2 2 5" xfId="3869" xr:uid="{00000000-0005-0000-0000-000080080000}"/>
    <cellStyle name="20% - Accent2 2 2 2 2 5 2" xfId="3445" xr:uid="{00000000-0005-0000-0000-000081080000}"/>
    <cellStyle name="20% - Accent2 2 2 2 2 5 2 2" xfId="8407" xr:uid="{00000000-0005-0000-0000-000082080000}"/>
    <cellStyle name="20% - Accent2 2 2 2 2 5 2 2 2" xfId="8409" xr:uid="{00000000-0005-0000-0000-000083080000}"/>
    <cellStyle name="20% - Accent2 2 2 2 2 5 2 3" xfId="8411" xr:uid="{00000000-0005-0000-0000-000084080000}"/>
    <cellStyle name="20% - Accent2 2 2 2 2 5 3" xfId="8418" xr:uid="{00000000-0005-0000-0000-000085080000}"/>
    <cellStyle name="20% - Accent2 2 2 2 2 5 3 2" xfId="8420" xr:uid="{00000000-0005-0000-0000-000086080000}"/>
    <cellStyle name="20% - Accent2 2 2 2 2 5 4" xfId="8426" xr:uid="{00000000-0005-0000-0000-000087080000}"/>
    <cellStyle name="20% - Accent2 2 2 2 2 6" xfId="3876" xr:uid="{00000000-0005-0000-0000-000088080000}"/>
    <cellStyle name="20% - Accent2 2 2 2 2 6 2" xfId="8439" xr:uid="{00000000-0005-0000-0000-000089080000}"/>
    <cellStyle name="20% - Accent2 2 2 2 2 6 2 2" xfId="8446" xr:uid="{00000000-0005-0000-0000-00008A080000}"/>
    <cellStyle name="20% - Accent2 2 2 2 2 6 3" xfId="8456" xr:uid="{00000000-0005-0000-0000-00008B080000}"/>
    <cellStyle name="20% - Accent2 2 2 2 2 7" xfId="227" xr:uid="{00000000-0005-0000-0000-00008C080000}"/>
    <cellStyle name="20% - Accent2 2 2 2 2 7 2" xfId="3011" xr:uid="{00000000-0005-0000-0000-00008D080000}"/>
    <cellStyle name="20% - Accent2 2 2 2 2 8" xfId="3034" xr:uid="{00000000-0005-0000-0000-00008E080000}"/>
    <cellStyle name="20% - Accent2 2 2 2 3" xfId="8460" xr:uid="{00000000-0005-0000-0000-00008F080000}"/>
    <cellStyle name="20% - Accent2 2 2 2 3 2" xfId="8465" xr:uid="{00000000-0005-0000-0000-000090080000}"/>
    <cellStyle name="20% - Accent2 2 2 2 3 2 2" xfId="8470" xr:uid="{00000000-0005-0000-0000-000091080000}"/>
    <cellStyle name="20% - Accent2 2 2 2 3 2 2 2" xfId="8476" xr:uid="{00000000-0005-0000-0000-000092080000}"/>
    <cellStyle name="20% - Accent2 2 2 2 3 2 2 2 2" xfId="8482" xr:uid="{00000000-0005-0000-0000-000093080000}"/>
    <cellStyle name="20% - Accent2 2 2 2 3 2 2 2 2 2" xfId="8491" xr:uid="{00000000-0005-0000-0000-000094080000}"/>
    <cellStyle name="20% - Accent2 2 2 2 3 2 2 2 2 2 2" xfId="8494" xr:uid="{00000000-0005-0000-0000-000095080000}"/>
    <cellStyle name="20% - Accent2 2 2 2 3 2 2 2 2 3" xfId="8498" xr:uid="{00000000-0005-0000-0000-000096080000}"/>
    <cellStyle name="20% - Accent2 2 2 2 3 2 2 2 3" xfId="8503" xr:uid="{00000000-0005-0000-0000-000097080000}"/>
    <cellStyle name="20% - Accent2 2 2 2 3 2 2 2 3 2" xfId="8506" xr:uid="{00000000-0005-0000-0000-000098080000}"/>
    <cellStyle name="20% - Accent2 2 2 2 3 2 2 2 4" xfId="8509" xr:uid="{00000000-0005-0000-0000-000099080000}"/>
    <cellStyle name="20% - Accent2 2 2 2 3 2 2 3" xfId="7194" xr:uid="{00000000-0005-0000-0000-00009A080000}"/>
    <cellStyle name="20% - Accent2 2 2 2 3 2 2 3 2" xfId="7381" xr:uid="{00000000-0005-0000-0000-00009B080000}"/>
    <cellStyle name="20% - Accent2 2 2 2 3 2 2 3 2 2" xfId="8514" xr:uid="{00000000-0005-0000-0000-00009C080000}"/>
    <cellStyle name="20% - Accent2 2 2 2 3 2 2 3 3" xfId="8517" xr:uid="{00000000-0005-0000-0000-00009D080000}"/>
    <cellStyle name="20% - Accent2 2 2 2 3 2 2 4" xfId="1269" xr:uid="{00000000-0005-0000-0000-00009E080000}"/>
    <cellStyle name="20% - Accent2 2 2 2 3 2 2 4 2" xfId="1283" xr:uid="{00000000-0005-0000-0000-00009F080000}"/>
    <cellStyle name="20% - Accent2 2 2 2 3 2 2 5" xfId="1292" xr:uid="{00000000-0005-0000-0000-0000A0080000}"/>
    <cellStyle name="20% - Accent2 2 2 2 3 2 3" xfId="8522" xr:uid="{00000000-0005-0000-0000-0000A1080000}"/>
    <cellStyle name="20% - Accent2 2 2 2 3 2 3 2" xfId="8526" xr:uid="{00000000-0005-0000-0000-0000A2080000}"/>
    <cellStyle name="20% - Accent2 2 2 2 3 2 3 2 2" xfId="8533" xr:uid="{00000000-0005-0000-0000-0000A3080000}"/>
    <cellStyle name="20% - Accent2 2 2 2 3 2 3 2 2 2" xfId="7926" xr:uid="{00000000-0005-0000-0000-0000A4080000}"/>
    <cellStyle name="20% - Accent2 2 2 2 3 2 3 2 3" xfId="8535" xr:uid="{00000000-0005-0000-0000-0000A5080000}"/>
    <cellStyle name="20% - Accent2 2 2 2 3 2 3 3" xfId="7389" xr:uid="{00000000-0005-0000-0000-0000A6080000}"/>
    <cellStyle name="20% - Accent2 2 2 2 3 2 3 3 2" xfId="8538" xr:uid="{00000000-0005-0000-0000-0000A7080000}"/>
    <cellStyle name="20% - Accent2 2 2 2 3 2 3 4" xfId="1315" xr:uid="{00000000-0005-0000-0000-0000A8080000}"/>
    <cellStyle name="20% - Accent2 2 2 2 3 2 4" xfId="8548" xr:uid="{00000000-0005-0000-0000-0000A9080000}"/>
    <cellStyle name="20% - Accent2 2 2 2 3 2 4 2" xfId="8559" xr:uid="{00000000-0005-0000-0000-0000AA080000}"/>
    <cellStyle name="20% - Accent2 2 2 2 3 2 4 2 2" xfId="8571" xr:uid="{00000000-0005-0000-0000-0000AB080000}"/>
    <cellStyle name="20% - Accent2 2 2 2 3 2 4 3" xfId="8579" xr:uid="{00000000-0005-0000-0000-0000AC080000}"/>
    <cellStyle name="20% - Accent2 2 2 2 3 2 5" xfId="8590" xr:uid="{00000000-0005-0000-0000-0000AD080000}"/>
    <cellStyle name="20% - Accent2 2 2 2 3 2 5 2" xfId="8602" xr:uid="{00000000-0005-0000-0000-0000AE080000}"/>
    <cellStyle name="20% - Accent2 2 2 2 3 2 6" xfId="3329" xr:uid="{00000000-0005-0000-0000-0000AF080000}"/>
    <cellStyle name="20% - Accent2 2 2 2 3 3" xfId="8607" xr:uid="{00000000-0005-0000-0000-0000B0080000}"/>
    <cellStyle name="20% - Accent2 2 2 2 3 3 2" xfId="8614" xr:uid="{00000000-0005-0000-0000-0000B1080000}"/>
    <cellStyle name="20% - Accent2 2 2 2 3 3 2 2" xfId="8619" xr:uid="{00000000-0005-0000-0000-0000B2080000}"/>
    <cellStyle name="20% - Accent2 2 2 2 3 3 2 2 2" xfId="8624" xr:uid="{00000000-0005-0000-0000-0000B3080000}"/>
    <cellStyle name="20% - Accent2 2 2 2 3 3 2 2 2 2" xfId="8628" xr:uid="{00000000-0005-0000-0000-0000B4080000}"/>
    <cellStyle name="20% - Accent2 2 2 2 3 3 2 2 3" xfId="8630" xr:uid="{00000000-0005-0000-0000-0000B5080000}"/>
    <cellStyle name="20% - Accent2 2 2 2 3 3 2 3" xfId="2517" xr:uid="{00000000-0005-0000-0000-0000B6080000}"/>
    <cellStyle name="20% - Accent2 2 2 2 3 3 2 3 2" xfId="8634" xr:uid="{00000000-0005-0000-0000-0000B7080000}"/>
    <cellStyle name="20% - Accent2 2 2 2 3 3 2 4" xfId="166" xr:uid="{00000000-0005-0000-0000-0000B8080000}"/>
    <cellStyle name="20% - Accent2 2 2 2 3 3 3" xfId="8639" xr:uid="{00000000-0005-0000-0000-0000B9080000}"/>
    <cellStyle name="20% - Accent2 2 2 2 3 3 3 2" xfId="8644" xr:uid="{00000000-0005-0000-0000-0000BA080000}"/>
    <cellStyle name="20% - Accent2 2 2 2 3 3 3 2 2" xfId="8647" xr:uid="{00000000-0005-0000-0000-0000BB080000}"/>
    <cellStyle name="20% - Accent2 2 2 2 3 3 3 3" xfId="8649" xr:uid="{00000000-0005-0000-0000-0000BC080000}"/>
    <cellStyle name="20% - Accent2 2 2 2 3 3 4" xfId="8664" xr:uid="{00000000-0005-0000-0000-0000BD080000}"/>
    <cellStyle name="20% - Accent2 2 2 2 3 3 4 2" xfId="8672" xr:uid="{00000000-0005-0000-0000-0000BE080000}"/>
    <cellStyle name="20% - Accent2 2 2 2 3 3 5" xfId="8681" xr:uid="{00000000-0005-0000-0000-0000BF080000}"/>
    <cellStyle name="20% - Accent2 2 2 2 3 4" xfId="8686" xr:uid="{00000000-0005-0000-0000-0000C0080000}"/>
    <cellStyle name="20% - Accent2 2 2 2 3 4 2" xfId="8692" xr:uid="{00000000-0005-0000-0000-0000C1080000}"/>
    <cellStyle name="20% - Accent2 2 2 2 3 4 2 2" xfId="4364" xr:uid="{00000000-0005-0000-0000-0000C2080000}"/>
    <cellStyle name="20% - Accent2 2 2 2 3 4 2 2 2" xfId="4379" xr:uid="{00000000-0005-0000-0000-0000C3080000}"/>
    <cellStyle name="20% - Accent2 2 2 2 3 4 2 3" xfId="4471" xr:uid="{00000000-0005-0000-0000-0000C4080000}"/>
    <cellStyle name="20% - Accent2 2 2 2 3 4 3" xfId="8698" xr:uid="{00000000-0005-0000-0000-0000C5080000}"/>
    <cellStyle name="20% - Accent2 2 2 2 3 4 3 2" xfId="4810" xr:uid="{00000000-0005-0000-0000-0000C6080000}"/>
    <cellStyle name="20% - Accent2 2 2 2 3 4 4" xfId="8702" xr:uid="{00000000-0005-0000-0000-0000C7080000}"/>
    <cellStyle name="20% - Accent2 2 2 2 3 5" xfId="3885" xr:uid="{00000000-0005-0000-0000-0000C8080000}"/>
    <cellStyle name="20% - Accent2 2 2 2 3 5 2" xfId="2631" xr:uid="{00000000-0005-0000-0000-0000C9080000}"/>
    <cellStyle name="20% - Accent2 2 2 2 3 5 2 2" xfId="5138" xr:uid="{00000000-0005-0000-0000-0000CA080000}"/>
    <cellStyle name="20% - Accent2 2 2 2 3 5 3" xfId="8713" xr:uid="{00000000-0005-0000-0000-0000CB080000}"/>
    <cellStyle name="20% - Accent2 2 2 2 3 6" xfId="2558" xr:uid="{00000000-0005-0000-0000-0000CC080000}"/>
    <cellStyle name="20% - Accent2 2 2 2 3 6 2" xfId="2584" xr:uid="{00000000-0005-0000-0000-0000CD080000}"/>
    <cellStyle name="20% - Accent2 2 2 2 3 7" xfId="2620" xr:uid="{00000000-0005-0000-0000-0000CE080000}"/>
    <cellStyle name="20% - Accent2 2 2 2 4" xfId="8715" xr:uid="{00000000-0005-0000-0000-0000CF080000}"/>
    <cellStyle name="20% - Accent2 2 2 2 4 2" xfId="8719" xr:uid="{00000000-0005-0000-0000-0000D0080000}"/>
    <cellStyle name="20% - Accent2 2 2 2 4 2 2" xfId="8724" xr:uid="{00000000-0005-0000-0000-0000D1080000}"/>
    <cellStyle name="20% - Accent2 2 2 2 4 2 2 2" xfId="8728" xr:uid="{00000000-0005-0000-0000-0000D2080000}"/>
    <cellStyle name="20% - Accent2 2 2 2 4 2 2 2 2" xfId="8732" xr:uid="{00000000-0005-0000-0000-0000D3080000}"/>
    <cellStyle name="20% - Accent2 2 2 2 4 2 2 2 2 2" xfId="8736" xr:uid="{00000000-0005-0000-0000-0000D4080000}"/>
    <cellStyle name="20% - Accent2 2 2 2 4 2 2 2 3" xfId="8740" xr:uid="{00000000-0005-0000-0000-0000D5080000}"/>
    <cellStyle name="20% - Accent2 2 2 2 4 2 2 3" xfId="7405" xr:uid="{00000000-0005-0000-0000-0000D6080000}"/>
    <cellStyle name="20% - Accent2 2 2 2 4 2 2 3 2" xfId="8742" xr:uid="{00000000-0005-0000-0000-0000D7080000}"/>
    <cellStyle name="20% - Accent2 2 2 2 4 2 2 4" xfId="191" xr:uid="{00000000-0005-0000-0000-0000D8080000}"/>
    <cellStyle name="20% - Accent2 2 2 2 4 2 3" xfId="8747" xr:uid="{00000000-0005-0000-0000-0000D9080000}"/>
    <cellStyle name="20% - Accent2 2 2 2 4 2 3 2" xfId="8750" xr:uid="{00000000-0005-0000-0000-0000DA080000}"/>
    <cellStyle name="20% - Accent2 2 2 2 4 2 3 2 2" xfId="8755" xr:uid="{00000000-0005-0000-0000-0000DB080000}"/>
    <cellStyle name="20% - Accent2 2 2 2 4 2 3 3" xfId="8756" xr:uid="{00000000-0005-0000-0000-0000DC080000}"/>
    <cellStyle name="20% - Accent2 2 2 2 4 2 4" xfId="8767" xr:uid="{00000000-0005-0000-0000-0000DD080000}"/>
    <cellStyle name="20% - Accent2 2 2 2 4 2 4 2" xfId="7957" xr:uid="{00000000-0005-0000-0000-0000DE080000}"/>
    <cellStyle name="20% - Accent2 2 2 2 4 2 5" xfId="8776" xr:uid="{00000000-0005-0000-0000-0000DF080000}"/>
    <cellStyle name="20% - Accent2 2 2 2 4 3" xfId="8781" xr:uid="{00000000-0005-0000-0000-0000E0080000}"/>
    <cellStyle name="20% - Accent2 2 2 2 4 3 2" xfId="5868" xr:uid="{00000000-0005-0000-0000-0000E1080000}"/>
    <cellStyle name="20% - Accent2 2 2 2 4 3 2 2" xfId="5878" xr:uid="{00000000-0005-0000-0000-0000E2080000}"/>
    <cellStyle name="20% - Accent2 2 2 2 4 3 2 2 2" xfId="5890" xr:uid="{00000000-0005-0000-0000-0000E3080000}"/>
    <cellStyle name="20% - Accent2 2 2 2 4 3 2 3" xfId="5897" xr:uid="{00000000-0005-0000-0000-0000E4080000}"/>
    <cellStyle name="20% - Accent2 2 2 2 4 3 3" xfId="3721" xr:uid="{00000000-0005-0000-0000-0000E5080000}"/>
    <cellStyle name="20% - Accent2 2 2 2 4 3 3 2" xfId="5907" xr:uid="{00000000-0005-0000-0000-0000E6080000}"/>
    <cellStyle name="20% - Accent2 2 2 2 4 3 4" xfId="5925" xr:uid="{00000000-0005-0000-0000-0000E7080000}"/>
    <cellStyle name="20% - Accent2 2 2 2 4 4" xfId="8787" xr:uid="{00000000-0005-0000-0000-0000E8080000}"/>
    <cellStyle name="20% - Accent2 2 2 2 4 4 2" xfId="5963" xr:uid="{00000000-0005-0000-0000-0000E9080000}"/>
    <cellStyle name="20% - Accent2 2 2 2 4 4 2 2" xfId="5970" xr:uid="{00000000-0005-0000-0000-0000EA080000}"/>
    <cellStyle name="20% - Accent2 2 2 2 4 4 3" xfId="5981" xr:uid="{00000000-0005-0000-0000-0000EB080000}"/>
    <cellStyle name="20% - Accent2 2 2 2 4 5" xfId="7144" xr:uid="{00000000-0005-0000-0000-0000EC080000}"/>
    <cellStyle name="20% - Accent2 2 2 2 4 5 2" xfId="5999" xr:uid="{00000000-0005-0000-0000-0000ED080000}"/>
    <cellStyle name="20% - Accent2 2 2 2 4 6" xfId="2666" xr:uid="{00000000-0005-0000-0000-0000EE080000}"/>
    <cellStyle name="20% - Accent2 2 2 2 5" xfId="8789" xr:uid="{00000000-0005-0000-0000-0000EF080000}"/>
    <cellStyle name="20% - Accent2 2 2 2 5 2" xfId="8793" xr:uid="{00000000-0005-0000-0000-0000F0080000}"/>
    <cellStyle name="20% - Accent2 2 2 2 5 2 2" xfId="5417" xr:uid="{00000000-0005-0000-0000-0000F1080000}"/>
    <cellStyle name="20% - Accent2 2 2 2 5 2 2 2" xfId="5423" xr:uid="{00000000-0005-0000-0000-0000F2080000}"/>
    <cellStyle name="20% - Accent2 2 2 2 5 2 2 2 2" xfId="8796" xr:uid="{00000000-0005-0000-0000-0000F3080000}"/>
    <cellStyle name="20% - Accent2 2 2 2 5 2 2 3" xfId="8797" xr:uid="{00000000-0005-0000-0000-0000F4080000}"/>
    <cellStyle name="20% - Accent2 2 2 2 5 2 3" xfId="3772" xr:uid="{00000000-0005-0000-0000-0000F5080000}"/>
    <cellStyle name="20% - Accent2 2 2 2 5 2 3 2" xfId="8799" xr:uid="{00000000-0005-0000-0000-0000F6080000}"/>
    <cellStyle name="20% - Accent2 2 2 2 5 2 4" xfId="8807" xr:uid="{00000000-0005-0000-0000-0000F7080000}"/>
    <cellStyle name="20% - Accent2 2 2 2 5 3" xfId="7549" xr:uid="{00000000-0005-0000-0000-0000F8080000}"/>
    <cellStyle name="20% - Accent2 2 2 2 5 3 2" xfId="5445" xr:uid="{00000000-0005-0000-0000-0000F9080000}"/>
    <cellStyle name="20% - Accent2 2 2 2 5 3 2 2" xfId="6036" xr:uid="{00000000-0005-0000-0000-0000FA080000}"/>
    <cellStyle name="20% - Accent2 2 2 2 5 3 3" xfId="6044" xr:uid="{00000000-0005-0000-0000-0000FB080000}"/>
    <cellStyle name="20% - Accent2 2 2 2 5 4" xfId="7776" xr:uid="{00000000-0005-0000-0000-0000FC080000}"/>
    <cellStyle name="20% - Accent2 2 2 2 5 4 2" xfId="6064" xr:uid="{00000000-0005-0000-0000-0000FD080000}"/>
    <cellStyle name="20% - Accent2 2 2 2 5 5" xfId="8808" xr:uid="{00000000-0005-0000-0000-0000FE080000}"/>
    <cellStyle name="20% - Accent2 2 2 2 6" xfId="8812" xr:uid="{00000000-0005-0000-0000-0000FF080000}"/>
    <cellStyle name="20% - Accent2 2 2 2 6 2" xfId="8815" xr:uid="{00000000-0005-0000-0000-000000090000}"/>
    <cellStyle name="20% - Accent2 2 2 2 6 2 2" xfId="2784" xr:uid="{00000000-0005-0000-0000-000001090000}"/>
    <cellStyle name="20% - Accent2 2 2 2 6 2 2 2" xfId="8821" xr:uid="{00000000-0005-0000-0000-000002090000}"/>
    <cellStyle name="20% - Accent2 2 2 2 6 2 3" xfId="8823" xr:uid="{00000000-0005-0000-0000-000003090000}"/>
    <cellStyle name="20% - Accent2 2 2 2 6 3" xfId="8827" xr:uid="{00000000-0005-0000-0000-000004090000}"/>
    <cellStyle name="20% - Accent2 2 2 2 6 3 2" xfId="2824" xr:uid="{00000000-0005-0000-0000-000005090000}"/>
    <cellStyle name="20% - Accent2 2 2 2 6 4" xfId="8829" xr:uid="{00000000-0005-0000-0000-000006090000}"/>
    <cellStyle name="20% - Accent2 2 2 2 7" xfId="8837" xr:uid="{00000000-0005-0000-0000-000007090000}"/>
    <cellStyle name="20% - Accent2 2 2 2 7 2" xfId="8842" xr:uid="{00000000-0005-0000-0000-000008090000}"/>
    <cellStyle name="20% - Accent2 2 2 2 7 2 2" xfId="8845" xr:uid="{00000000-0005-0000-0000-000009090000}"/>
    <cellStyle name="20% - Accent2 2 2 2 7 3" xfId="743" xr:uid="{00000000-0005-0000-0000-00000A090000}"/>
    <cellStyle name="20% - Accent2 2 2 2 8" xfId="8851" xr:uid="{00000000-0005-0000-0000-00000B090000}"/>
    <cellStyle name="20% - Accent2 2 2 2 8 2" xfId="8857" xr:uid="{00000000-0005-0000-0000-00000C090000}"/>
    <cellStyle name="20% - Accent2 2 2 2 9" xfId="8863" xr:uid="{00000000-0005-0000-0000-00000D090000}"/>
    <cellStyle name="20% - Accent2 2 2 3" xfId="3849" xr:uid="{00000000-0005-0000-0000-00000E090000}"/>
    <cellStyle name="20% - Accent2 2 2 3 2" xfId="8867" xr:uid="{00000000-0005-0000-0000-00000F090000}"/>
    <cellStyle name="20% - Accent2 2 2 3 2 2" xfId="8872" xr:uid="{00000000-0005-0000-0000-000010090000}"/>
    <cellStyle name="20% - Accent2 2 2 3 2 2 2" xfId="7795" xr:uid="{00000000-0005-0000-0000-000011090000}"/>
    <cellStyle name="20% - Accent2 2 2 3 2 2 2 2" xfId="8543" xr:uid="{00000000-0005-0000-0000-000012090000}"/>
    <cellStyle name="20% - Accent2 2 2 3 2 2 2 2 2" xfId="8554" xr:uid="{00000000-0005-0000-0000-000013090000}"/>
    <cellStyle name="20% - Accent2 2 2 3 2 2 2 2 2 2" xfId="8566" xr:uid="{00000000-0005-0000-0000-000014090000}"/>
    <cellStyle name="20% - Accent2 2 2 3 2 2 2 2 2 2 2" xfId="8876" xr:uid="{00000000-0005-0000-0000-000015090000}"/>
    <cellStyle name="20% - Accent2 2 2 3 2 2 2 2 2 3" xfId="6700" xr:uid="{00000000-0005-0000-0000-000016090000}"/>
    <cellStyle name="20% - Accent2 2 2 3 2 2 2 2 3" xfId="8576" xr:uid="{00000000-0005-0000-0000-000017090000}"/>
    <cellStyle name="20% - Accent2 2 2 3 2 2 2 2 3 2" xfId="8880" xr:uid="{00000000-0005-0000-0000-000018090000}"/>
    <cellStyle name="20% - Accent2 2 2 3 2 2 2 2 4" xfId="8884" xr:uid="{00000000-0005-0000-0000-000019090000}"/>
    <cellStyle name="20% - Accent2 2 2 3 2 2 2 3" xfId="8584" xr:uid="{00000000-0005-0000-0000-00001A090000}"/>
    <cellStyle name="20% - Accent2 2 2 3 2 2 2 3 2" xfId="8594" xr:uid="{00000000-0005-0000-0000-00001B090000}"/>
    <cellStyle name="20% - Accent2 2 2 3 2 2 2 3 2 2" xfId="8887" xr:uid="{00000000-0005-0000-0000-00001C090000}"/>
    <cellStyle name="20% - Accent2 2 2 3 2 2 2 3 3" xfId="8891" xr:uid="{00000000-0005-0000-0000-00001D090000}"/>
    <cellStyle name="20% - Accent2 2 2 3 2 2 2 4" xfId="3318" xr:uid="{00000000-0005-0000-0000-00001E090000}"/>
    <cellStyle name="20% - Accent2 2 2 3 2 2 2 4 2" xfId="8894" xr:uid="{00000000-0005-0000-0000-00001F090000}"/>
    <cellStyle name="20% - Accent2 2 2 3 2 2 2 5" xfId="8905" xr:uid="{00000000-0005-0000-0000-000020090000}"/>
    <cellStyle name="20% - Accent2 2 2 3 2 2 3" xfId="8915" xr:uid="{00000000-0005-0000-0000-000021090000}"/>
    <cellStyle name="20% - Accent2 2 2 3 2 2 3 2" xfId="8659" xr:uid="{00000000-0005-0000-0000-000022090000}"/>
    <cellStyle name="20% - Accent2 2 2 3 2 2 3 2 2" xfId="8667" xr:uid="{00000000-0005-0000-0000-000023090000}"/>
    <cellStyle name="20% - Accent2 2 2 3 2 2 3 2 2 2" xfId="8919" xr:uid="{00000000-0005-0000-0000-000024090000}"/>
    <cellStyle name="20% - Accent2 2 2 3 2 2 3 2 3" xfId="8926" xr:uid="{00000000-0005-0000-0000-000025090000}"/>
    <cellStyle name="20% - Accent2 2 2 3 2 2 3 3" xfId="8678" xr:uid="{00000000-0005-0000-0000-000026090000}"/>
    <cellStyle name="20% - Accent2 2 2 3 2 2 3 3 2" xfId="8928" xr:uid="{00000000-0005-0000-0000-000027090000}"/>
    <cellStyle name="20% - Accent2 2 2 3 2 2 3 4" xfId="8932" xr:uid="{00000000-0005-0000-0000-000028090000}"/>
    <cellStyle name="20% - Accent2 2 2 3 2 2 4" xfId="8948" xr:uid="{00000000-0005-0000-0000-000029090000}"/>
    <cellStyle name="20% - Accent2 2 2 3 2 2 4 2" xfId="8709" xr:uid="{00000000-0005-0000-0000-00002A090000}"/>
    <cellStyle name="20% - Accent2 2 2 3 2 2 4 2 2" xfId="4198" xr:uid="{00000000-0005-0000-0000-00002B090000}"/>
    <cellStyle name="20% - Accent2 2 2 3 2 2 4 3" xfId="8954" xr:uid="{00000000-0005-0000-0000-00002C090000}"/>
    <cellStyle name="20% - Accent2 2 2 3 2 2 5" xfId="8963" xr:uid="{00000000-0005-0000-0000-00002D090000}"/>
    <cellStyle name="20% - Accent2 2 2 3 2 2 5 2" xfId="8970" xr:uid="{00000000-0005-0000-0000-00002E090000}"/>
    <cellStyle name="20% - Accent2 2 2 3 2 2 6" xfId="256" xr:uid="{00000000-0005-0000-0000-00002F090000}"/>
    <cellStyle name="20% - Accent2 2 2 3 2 3" xfId="8975" xr:uid="{00000000-0005-0000-0000-000030090000}"/>
    <cellStyle name="20% - Accent2 2 2 3 2 3 2" xfId="8985" xr:uid="{00000000-0005-0000-0000-000031090000}"/>
    <cellStyle name="20% - Accent2 2 2 3 2 3 2 2" xfId="8761" xr:uid="{00000000-0005-0000-0000-000032090000}"/>
    <cellStyle name="20% - Accent2 2 2 3 2 3 2 2 2" xfId="7954" xr:uid="{00000000-0005-0000-0000-000033090000}"/>
    <cellStyle name="20% - Accent2 2 2 3 2 3 2 2 2 2" xfId="7961" xr:uid="{00000000-0005-0000-0000-000034090000}"/>
    <cellStyle name="20% - Accent2 2 2 3 2 3 2 2 3" xfId="7963" xr:uid="{00000000-0005-0000-0000-000035090000}"/>
    <cellStyle name="20% - Accent2 2 2 3 2 3 2 3" xfId="8771" xr:uid="{00000000-0005-0000-0000-000036090000}"/>
    <cellStyle name="20% - Accent2 2 2 3 2 3 2 3 2" xfId="8016" xr:uid="{00000000-0005-0000-0000-000037090000}"/>
    <cellStyle name="20% - Accent2 2 2 3 2 3 2 4" xfId="8989" xr:uid="{00000000-0005-0000-0000-000038090000}"/>
    <cellStyle name="20% - Accent2 2 2 3 2 3 3" xfId="9000" xr:uid="{00000000-0005-0000-0000-000039090000}"/>
    <cellStyle name="20% - Accent2 2 2 3 2 3 3 2" xfId="5922" xr:uid="{00000000-0005-0000-0000-00003A090000}"/>
    <cellStyle name="20% - Accent2 2 2 3 2 3 3 2 2" xfId="416" xr:uid="{00000000-0005-0000-0000-00003B090000}"/>
    <cellStyle name="20% - Accent2 2 2 3 2 3 3 3" xfId="9003" xr:uid="{00000000-0005-0000-0000-00003C090000}"/>
    <cellStyle name="20% - Accent2 2 2 3 2 3 4" xfId="9016" xr:uid="{00000000-0005-0000-0000-00003D090000}"/>
    <cellStyle name="20% - Accent2 2 2 3 2 3 4 2" xfId="9024" xr:uid="{00000000-0005-0000-0000-00003E090000}"/>
    <cellStyle name="20% - Accent2 2 2 3 2 3 5" xfId="9031" xr:uid="{00000000-0005-0000-0000-00003F090000}"/>
    <cellStyle name="20% - Accent2 2 2 3 2 4" xfId="9036" xr:uid="{00000000-0005-0000-0000-000040090000}"/>
    <cellStyle name="20% - Accent2 2 2 3 2 4 2" xfId="9045" xr:uid="{00000000-0005-0000-0000-000041090000}"/>
    <cellStyle name="20% - Accent2 2 2 3 2 4 2 2" xfId="8804" xr:uid="{00000000-0005-0000-0000-000042090000}"/>
    <cellStyle name="20% - Accent2 2 2 3 2 4 2 2 2" xfId="8219" xr:uid="{00000000-0005-0000-0000-000043090000}"/>
    <cellStyle name="20% - Accent2 2 2 3 2 4 2 3" xfId="3973" xr:uid="{00000000-0005-0000-0000-000044090000}"/>
    <cellStyle name="20% - Accent2 2 2 3 2 4 3" xfId="9053" xr:uid="{00000000-0005-0000-0000-000045090000}"/>
    <cellStyle name="20% - Accent2 2 2 3 2 4 3 2" xfId="9057" xr:uid="{00000000-0005-0000-0000-000046090000}"/>
    <cellStyle name="20% - Accent2 2 2 3 2 4 4" xfId="9064" xr:uid="{00000000-0005-0000-0000-000047090000}"/>
    <cellStyle name="20% - Accent2 2 2 3 2 5" xfId="4568" xr:uid="{00000000-0005-0000-0000-000048090000}"/>
    <cellStyle name="20% - Accent2 2 2 3 2 5 2" xfId="9073" xr:uid="{00000000-0005-0000-0000-000049090000}"/>
    <cellStyle name="20% - Accent2 2 2 3 2 5 2 2" xfId="9076" xr:uid="{00000000-0005-0000-0000-00004A090000}"/>
    <cellStyle name="20% - Accent2 2 2 3 2 5 3" xfId="9079" xr:uid="{00000000-0005-0000-0000-00004B090000}"/>
    <cellStyle name="20% - Accent2 2 2 3 2 6" xfId="875" xr:uid="{00000000-0005-0000-0000-00004C090000}"/>
    <cellStyle name="20% - Accent2 2 2 3 2 6 2" xfId="896" xr:uid="{00000000-0005-0000-0000-00004D090000}"/>
    <cellStyle name="20% - Accent2 2 2 3 2 7" xfId="940" xr:uid="{00000000-0005-0000-0000-00004E090000}"/>
    <cellStyle name="20% - Accent2 2 2 3 3" xfId="9082" xr:uid="{00000000-0005-0000-0000-00004F090000}"/>
    <cellStyle name="20% - Accent2 2 2 3 3 2" xfId="9087" xr:uid="{00000000-0005-0000-0000-000050090000}"/>
    <cellStyle name="20% - Accent2 2 2 3 3 2 2" xfId="9093" xr:uid="{00000000-0005-0000-0000-000051090000}"/>
    <cellStyle name="20% - Accent2 2 2 3 3 2 2 2" xfId="9101" xr:uid="{00000000-0005-0000-0000-000052090000}"/>
    <cellStyle name="20% - Accent2 2 2 3 3 2 2 2 2" xfId="9108" xr:uid="{00000000-0005-0000-0000-000053090000}"/>
    <cellStyle name="20% - Accent2 2 2 3 3 2 2 2 2 2" xfId="6520" xr:uid="{00000000-0005-0000-0000-000054090000}"/>
    <cellStyle name="20% - Accent2 2 2 3 3 2 2 2 3" xfId="9112" xr:uid="{00000000-0005-0000-0000-000055090000}"/>
    <cellStyle name="20% - Accent2 2 2 3 3 2 2 3" xfId="6948" xr:uid="{00000000-0005-0000-0000-000056090000}"/>
    <cellStyle name="20% - Accent2 2 2 3 3 2 2 3 2" xfId="9113" xr:uid="{00000000-0005-0000-0000-000057090000}"/>
    <cellStyle name="20% - Accent2 2 2 3 3 2 2 4" xfId="2131" xr:uid="{00000000-0005-0000-0000-000058090000}"/>
    <cellStyle name="20% - Accent2 2 2 3 3 2 3" xfId="9118" xr:uid="{00000000-0005-0000-0000-000059090000}"/>
    <cellStyle name="20% - Accent2 2 2 3 3 2 3 2" xfId="9123" xr:uid="{00000000-0005-0000-0000-00005A090000}"/>
    <cellStyle name="20% - Accent2 2 2 3 3 2 3 2 2" xfId="9128" xr:uid="{00000000-0005-0000-0000-00005B090000}"/>
    <cellStyle name="20% - Accent2 2 2 3 3 2 3 3" xfId="9129" xr:uid="{00000000-0005-0000-0000-00005C090000}"/>
    <cellStyle name="20% - Accent2 2 2 3 3 2 4" xfId="9098" xr:uid="{00000000-0005-0000-0000-00005D090000}"/>
    <cellStyle name="20% - Accent2 2 2 3 3 2 4 2" xfId="9111" xr:uid="{00000000-0005-0000-0000-00005E090000}"/>
    <cellStyle name="20% - Accent2 2 2 3 3 2 5" xfId="6953" xr:uid="{00000000-0005-0000-0000-00005F090000}"/>
    <cellStyle name="20% - Accent2 2 2 3 3 3" xfId="9134" xr:uid="{00000000-0005-0000-0000-000060090000}"/>
    <cellStyle name="20% - Accent2 2 2 3 3 3 2" xfId="9141" xr:uid="{00000000-0005-0000-0000-000061090000}"/>
    <cellStyle name="20% - Accent2 2 2 3 3 3 2 2" xfId="9148" xr:uid="{00000000-0005-0000-0000-000062090000}"/>
    <cellStyle name="20% - Accent2 2 2 3 3 3 2 2 2" xfId="8508" xr:uid="{00000000-0005-0000-0000-000063090000}"/>
    <cellStyle name="20% - Accent2 2 2 3 3 3 2 3" xfId="9153" xr:uid="{00000000-0005-0000-0000-000064090000}"/>
    <cellStyle name="20% - Accent2 2 2 3 3 3 3" xfId="9162" xr:uid="{00000000-0005-0000-0000-000065090000}"/>
    <cellStyle name="20% - Accent2 2 2 3 3 3 3 2" xfId="9166" xr:uid="{00000000-0005-0000-0000-000066090000}"/>
    <cellStyle name="20% - Accent2 2 2 3 3 3 4" xfId="9125" xr:uid="{00000000-0005-0000-0000-000067090000}"/>
    <cellStyle name="20% - Accent2 2 2 3 3 4" xfId="9173" xr:uid="{00000000-0005-0000-0000-000068090000}"/>
    <cellStyle name="20% - Accent2 2 2 3 3 4 2" xfId="9185" xr:uid="{00000000-0005-0000-0000-000069090000}"/>
    <cellStyle name="20% - Accent2 2 2 3 3 4 2 2" xfId="4644" xr:uid="{00000000-0005-0000-0000-00006A090000}"/>
    <cellStyle name="20% - Accent2 2 2 3 3 4 3" xfId="9191" xr:uid="{00000000-0005-0000-0000-00006B090000}"/>
    <cellStyle name="20% - Accent2 2 2 3 3 5" xfId="4586" xr:uid="{00000000-0005-0000-0000-00006C090000}"/>
    <cellStyle name="20% - Accent2 2 2 3 3 5 2" xfId="9195" xr:uid="{00000000-0005-0000-0000-00006D090000}"/>
    <cellStyle name="20% - Accent2 2 2 3 3 6" xfId="1024" xr:uid="{00000000-0005-0000-0000-00006E090000}"/>
    <cellStyle name="20% - Accent2 2 2 3 4" xfId="9196" xr:uid="{00000000-0005-0000-0000-00006F090000}"/>
    <cellStyle name="20% - Accent2 2 2 3 4 2" xfId="9200" xr:uid="{00000000-0005-0000-0000-000070090000}"/>
    <cellStyle name="20% - Accent2 2 2 3 4 2 2" xfId="9206" xr:uid="{00000000-0005-0000-0000-000071090000}"/>
    <cellStyle name="20% - Accent2 2 2 3 4 2 2 2" xfId="9211" xr:uid="{00000000-0005-0000-0000-000072090000}"/>
    <cellStyle name="20% - Accent2 2 2 3 4 2 2 2 2" xfId="9214" xr:uid="{00000000-0005-0000-0000-000073090000}"/>
    <cellStyle name="20% - Accent2 2 2 3 4 2 2 3" xfId="9215" xr:uid="{00000000-0005-0000-0000-000074090000}"/>
    <cellStyle name="20% - Accent2 2 2 3 4 2 3" xfId="9219" xr:uid="{00000000-0005-0000-0000-000075090000}"/>
    <cellStyle name="20% - Accent2 2 2 3 4 2 3 2" xfId="9222" xr:uid="{00000000-0005-0000-0000-000076090000}"/>
    <cellStyle name="20% - Accent2 2 2 3 4 2 4" xfId="9151" xr:uid="{00000000-0005-0000-0000-000077090000}"/>
    <cellStyle name="20% - Accent2 2 2 3 4 3" xfId="9226" xr:uid="{00000000-0005-0000-0000-000078090000}"/>
    <cellStyle name="20% - Accent2 2 2 3 4 3 2" xfId="6143" xr:uid="{00000000-0005-0000-0000-000079090000}"/>
    <cellStyle name="20% - Accent2 2 2 3 4 3 2 2" xfId="6150" xr:uid="{00000000-0005-0000-0000-00007A090000}"/>
    <cellStyle name="20% - Accent2 2 2 3 4 3 3" xfId="6155" xr:uid="{00000000-0005-0000-0000-00007B090000}"/>
    <cellStyle name="20% - Accent2 2 2 3 4 4" xfId="9235" xr:uid="{00000000-0005-0000-0000-00007C090000}"/>
    <cellStyle name="20% - Accent2 2 2 3 4 4 2" xfId="6172" xr:uid="{00000000-0005-0000-0000-00007D090000}"/>
    <cellStyle name="20% - Accent2 2 2 3 4 5" xfId="9242" xr:uid="{00000000-0005-0000-0000-00007E090000}"/>
    <cellStyle name="20% - Accent2 2 2 3 5" xfId="9244" xr:uid="{00000000-0005-0000-0000-00007F090000}"/>
    <cellStyle name="20% - Accent2 2 2 3 5 2" xfId="9248" xr:uid="{00000000-0005-0000-0000-000080090000}"/>
    <cellStyle name="20% - Accent2 2 2 3 5 2 2" xfId="5579" xr:uid="{00000000-0005-0000-0000-000081090000}"/>
    <cellStyle name="20% - Accent2 2 2 3 5 2 2 2" xfId="9250" xr:uid="{00000000-0005-0000-0000-000082090000}"/>
    <cellStyle name="20% - Accent2 2 2 3 5 2 3" xfId="4632" xr:uid="{00000000-0005-0000-0000-000083090000}"/>
    <cellStyle name="20% - Accent2 2 2 3 5 3" xfId="9256" xr:uid="{00000000-0005-0000-0000-000084090000}"/>
    <cellStyle name="20% - Accent2 2 2 3 5 3 2" xfId="6194" xr:uid="{00000000-0005-0000-0000-000085090000}"/>
    <cellStyle name="20% - Accent2 2 2 3 5 4" xfId="9262" xr:uid="{00000000-0005-0000-0000-000086090000}"/>
    <cellStyle name="20% - Accent2 2 2 3 6" xfId="9267" xr:uid="{00000000-0005-0000-0000-000087090000}"/>
    <cellStyle name="20% - Accent2 2 2 3 6 2" xfId="9273" xr:uid="{00000000-0005-0000-0000-000088090000}"/>
    <cellStyle name="20% - Accent2 2 2 3 6 2 2" xfId="9275" xr:uid="{00000000-0005-0000-0000-000089090000}"/>
    <cellStyle name="20% - Accent2 2 2 3 6 3" xfId="2886" xr:uid="{00000000-0005-0000-0000-00008A090000}"/>
    <cellStyle name="20% - Accent2 2 2 3 7" xfId="9282" xr:uid="{00000000-0005-0000-0000-00008B090000}"/>
    <cellStyle name="20% - Accent2 2 2 3 7 2" xfId="9292" xr:uid="{00000000-0005-0000-0000-00008C090000}"/>
    <cellStyle name="20% - Accent2 2 2 3 8" xfId="822" xr:uid="{00000000-0005-0000-0000-00008D090000}"/>
    <cellStyle name="20% - Accent2 2 2 4" xfId="9294" xr:uid="{00000000-0005-0000-0000-00008E090000}"/>
    <cellStyle name="20% - Accent2 2 2 4 2" xfId="9296" xr:uid="{00000000-0005-0000-0000-00008F090000}"/>
    <cellStyle name="20% - Accent2 2 2 4 2 2" xfId="9299" xr:uid="{00000000-0005-0000-0000-000090090000}"/>
    <cellStyle name="20% - Accent2 2 2 4 2 2 2" xfId="6351" xr:uid="{00000000-0005-0000-0000-000091090000}"/>
    <cellStyle name="20% - Accent2 2 2 4 2 2 2 2" xfId="2396" xr:uid="{00000000-0005-0000-0000-000092090000}"/>
    <cellStyle name="20% - Accent2 2 2 4 2 2 2 2 2" xfId="8177" xr:uid="{00000000-0005-0000-0000-000093090000}"/>
    <cellStyle name="20% - Accent2 2 2 4 2 2 2 2 2 2" xfId="9306" xr:uid="{00000000-0005-0000-0000-000094090000}"/>
    <cellStyle name="20% - Accent2 2 2 4 2 2 2 2 3" xfId="9311" xr:uid="{00000000-0005-0000-0000-000095090000}"/>
    <cellStyle name="20% - Accent2 2 2 4 2 2 2 3" xfId="9319" xr:uid="{00000000-0005-0000-0000-000096090000}"/>
    <cellStyle name="20% - Accent2 2 2 4 2 2 2 3 2" xfId="6898" xr:uid="{00000000-0005-0000-0000-000097090000}"/>
    <cellStyle name="20% - Accent2 2 2 4 2 2 2 4" xfId="9322" xr:uid="{00000000-0005-0000-0000-000098090000}"/>
    <cellStyle name="20% - Accent2 2 2 4 2 2 3" xfId="6359" xr:uid="{00000000-0005-0000-0000-000099090000}"/>
    <cellStyle name="20% - Accent2 2 2 4 2 2 3 2" xfId="9334" xr:uid="{00000000-0005-0000-0000-00009A090000}"/>
    <cellStyle name="20% - Accent2 2 2 4 2 2 3 2 2" xfId="9335" xr:uid="{00000000-0005-0000-0000-00009B090000}"/>
    <cellStyle name="20% - Accent2 2 2 4 2 2 3 3" xfId="9336" xr:uid="{00000000-0005-0000-0000-00009C090000}"/>
    <cellStyle name="20% - Accent2 2 2 4 2 2 4" xfId="9342" xr:uid="{00000000-0005-0000-0000-00009D090000}"/>
    <cellStyle name="20% - Accent2 2 2 4 2 2 4 2" xfId="9351" xr:uid="{00000000-0005-0000-0000-00009E090000}"/>
    <cellStyle name="20% - Accent2 2 2 4 2 2 5" xfId="9356" xr:uid="{00000000-0005-0000-0000-00009F090000}"/>
    <cellStyle name="20% - Accent2 2 2 4 2 3" xfId="9358" xr:uid="{00000000-0005-0000-0000-0000A0090000}"/>
    <cellStyle name="20% - Accent2 2 2 4 2 3 2" xfId="6377" xr:uid="{00000000-0005-0000-0000-0000A1090000}"/>
    <cellStyle name="20% - Accent2 2 2 4 2 3 2 2" xfId="1341" xr:uid="{00000000-0005-0000-0000-0000A2090000}"/>
    <cellStyle name="20% - Accent2 2 2 4 2 3 2 2 2" xfId="8883" xr:uid="{00000000-0005-0000-0000-0000A3090000}"/>
    <cellStyle name="20% - Accent2 2 2 4 2 3 2 3" xfId="9368" xr:uid="{00000000-0005-0000-0000-0000A4090000}"/>
    <cellStyle name="20% - Accent2 2 2 4 2 3 3" xfId="9375" xr:uid="{00000000-0005-0000-0000-0000A5090000}"/>
    <cellStyle name="20% - Accent2 2 2 4 2 3 3 2" xfId="9378" xr:uid="{00000000-0005-0000-0000-0000A6090000}"/>
    <cellStyle name="20% - Accent2 2 2 4 2 3 4" xfId="9384" xr:uid="{00000000-0005-0000-0000-0000A7090000}"/>
    <cellStyle name="20% - Accent2 2 2 4 2 4" xfId="9387" xr:uid="{00000000-0005-0000-0000-0000A8090000}"/>
    <cellStyle name="20% - Accent2 2 2 4 2 4 2" xfId="9395" xr:uid="{00000000-0005-0000-0000-0000A9090000}"/>
    <cellStyle name="20% - Accent2 2 2 4 2 4 2 2" xfId="9398" xr:uid="{00000000-0005-0000-0000-0000AA090000}"/>
    <cellStyle name="20% - Accent2 2 2 4 2 4 3" xfId="9403" xr:uid="{00000000-0005-0000-0000-0000AB090000}"/>
    <cellStyle name="20% - Accent2 2 2 4 2 5" xfId="9409" xr:uid="{00000000-0005-0000-0000-0000AC090000}"/>
    <cellStyle name="20% - Accent2 2 2 4 2 5 2" xfId="9413" xr:uid="{00000000-0005-0000-0000-0000AD090000}"/>
    <cellStyle name="20% - Accent2 2 2 4 2 6" xfId="1222" xr:uid="{00000000-0005-0000-0000-0000AE090000}"/>
    <cellStyle name="20% - Accent2 2 2 4 3" xfId="9416" xr:uid="{00000000-0005-0000-0000-0000AF090000}"/>
    <cellStyle name="20% - Accent2 2 2 4 3 2" xfId="9421" xr:uid="{00000000-0005-0000-0000-0000B0090000}"/>
    <cellStyle name="20% - Accent2 2 2 4 3 2 2" xfId="6437" xr:uid="{00000000-0005-0000-0000-0000B1090000}"/>
    <cellStyle name="20% - Accent2 2 2 4 3 2 2 2" xfId="9432" xr:uid="{00000000-0005-0000-0000-0000B2090000}"/>
    <cellStyle name="20% - Accent2 2 2 4 3 2 2 2 2" xfId="9434" xr:uid="{00000000-0005-0000-0000-0000B3090000}"/>
    <cellStyle name="20% - Accent2 2 2 4 3 2 2 3" xfId="9436" xr:uid="{00000000-0005-0000-0000-0000B4090000}"/>
    <cellStyle name="20% - Accent2 2 2 4 3 2 3" xfId="9440" xr:uid="{00000000-0005-0000-0000-0000B5090000}"/>
    <cellStyle name="20% - Accent2 2 2 4 3 2 3 2" xfId="9443" xr:uid="{00000000-0005-0000-0000-0000B6090000}"/>
    <cellStyle name="20% - Accent2 2 2 4 3 2 4" xfId="9213" xr:uid="{00000000-0005-0000-0000-0000B7090000}"/>
    <cellStyle name="20% - Accent2 2 2 4 3 3" xfId="9445" xr:uid="{00000000-0005-0000-0000-0000B8090000}"/>
    <cellStyle name="20% - Accent2 2 2 4 3 3 2" xfId="9451" xr:uid="{00000000-0005-0000-0000-0000B9090000}"/>
    <cellStyle name="20% - Accent2 2 2 4 3 3 2 2" xfId="9455" xr:uid="{00000000-0005-0000-0000-0000BA090000}"/>
    <cellStyle name="20% - Accent2 2 2 4 3 3 3" xfId="9457" xr:uid="{00000000-0005-0000-0000-0000BB090000}"/>
    <cellStyle name="20% - Accent2 2 2 4 3 4" xfId="8477" xr:uid="{00000000-0005-0000-0000-0000BC090000}"/>
    <cellStyle name="20% - Accent2 2 2 4 3 4 2" xfId="8484" xr:uid="{00000000-0005-0000-0000-0000BD090000}"/>
    <cellStyle name="20% - Accent2 2 2 4 3 5" xfId="7196" xr:uid="{00000000-0005-0000-0000-0000BE090000}"/>
    <cellStyle name="20% - Accent2 2 2 4 4" xfId="9458" xr:uid="{00000000-0005-0000-0000-0000BF090000}"/>
    <cellStyle name="20% - Accent2 2 2 4 4 2" xfId="9460" xr:uid="{00000000-0005-0000-0000-0000C0090000}"/>
    <cellStyle name="20% - Accent2 2 2 4 4 2 2" xfId="9464" xr:uid="{00000000-0005-0000-0000-0000C1090000}"/>
    <cellStyle name="20% - Accent2 2 2 4 4 2 2 2" xfId="9467" xr:uid="{00000000-0005-0000-0000-0000C2090000}"/>
    <cellStyle name="20% - Accent2 2 2 4 4 2 3" xfId="9468" xr:uid="{00000000-0005-0000-0000-0000C3090000}"/>
    <cellStyle name="20% - Accent2 2 2 4 4 3" xfId="9471" xr:uid="{00000000-0005-0000-0000-0000C4090000}"/>
    <cellStyle name="20% - Accent2 2 2 4 4 3 2" xfId="6259" xr:uid="{00000000-0005-0000-0000-0000C5090000}"/>
    <cellStyle name="20% - Accent2 2 2 4 4 4" xfId="8527" xr:uid="{00000000-0005-0000-0000-0000C6090000}"/>
    <cellStyle name="20% - Accent2 2 2 4 5" xfId="9477" xr:uid="{00000000-0005-0000-0000-0000C7090000}"/>
    <cellStyle name="20% - Accent2 2 2 4 5 2" xfId="9482" xr:uid="{00000000-0005-0000-0000-0000C8090000}"/>
    <cellStyle name="20% - Accent2 2 2 4 5 2 2" xfId="50" xr:uid="{00000000-0005-0000-0000-0000C9090000}"/>
    <cellStyle name="20% - Accent2 2 2 4 5 3" xfId="9485" xr:uid="{00000000-0005-0000-0000-0000CA090000}"/>
    <cellStyle name="20% - Accent2 2 2 4 6" xfId="9489" xr:uid="{00000000-0005-0000-0000-0000CB090000}"/>
    <cellStyle name="20% - Accent2 2 2 4 6 2" xfId="9493" xr:uid="{00000000-0005-0000-0000-0000CC090000}"/>
    <cellStyle name="20% - Accent2 2 2 4 7" xfId="2178" xr:uid="{00000000-0005-0000-0000-0000CD090000}"/>
    <cellStyle name="20% - Accent2 2 2 5" xfId="5943" xr:uid="{00000000-0005-0000-0000-0000CE090000}"/>
    <cellStyle name="20% - Accent2 2 2 5 2" xfId="5945" xr:uid="{00000000-0005-0000-0000-0000CF090000}"/>
    <cellStyle name="20% - Accent2 2 2 5 2 2" xfId="9495" xr:uid="{00000000-0005-0000-0000-0000D0090000}"/>
    <cellStyle name="20% - Accent2 2 2 5 2 2 2" xfId="6646" xr:uid="{00000000-0005-0000-0000-0000D1090000}"/>
    <cellStyle name="20% - Accent2 2 2 5 2 2 2 2" xfId="9500" xr:uid="{00000000-0005-0000-0000-0000D2090000}"/>
    <cellStyle name="20% - Accent2 2 2 5 2 2 2 2 2" xfId="9507" xr:uid="{00000000-0005-0000-0000-0000D3090000}"/>
    <cellStyle name="20% - Accent2 2 2 5 2 2 2 3" xfId="7076" xr:uid="{00000000-0005-0000-0000-0000D4090000}"/>
    <cellStyle name="20% - Accent2 2 2 5 2 2 3" xfId="9510" xr:uid="{00000000-0005-0000-0000-0000D5090000}"/>
    <cellStyle name="20% - Accent2 2 2 5 2 2 3 2" xfId="9513" xr:uid="{00000000-0005-0000-0000-0000D6090000}"/>
    <cellStyle name="20% - Accent2 2 2 5 2 2 4" xfId="9517" xr:uid="{00000000-0005-0000-0000-0000D7090000}"/>
    <cellStyle name="20% - Accent2 2 2 5 2 3" xfId="9520" xr:uid="{00000000-0005-0000-0000-0000D8090000}"/>
    <cellStyle name="20% - Accent2 2 2 5 2 3 2" xfId="9525" xr:uid="{00000000-0005-0000-0000-0000D9090000}"/>
    <cellStyle name="20% - Accent2 2 2 5 2 3 2 2" xfId="9529" xr:uid="{00000000-0005-0000-0000-0000DA090000}"/>
    <cellStyle name="20% - Accent2 2 2 5 2 3 3" xfId="9530" xr:uid="{00000000-0005-0000-0000-0000DB090000}"/>
    <cellStyle name="20% - Accent2 2 2 5 2 4" xfId="9533" xr:uid="{00000000-0005-0000-0000-0000DC090000}"/>
    <cellStyle name="20% - Accent2 2 2 5 2 4 2" xfId="9537" xr:uid="{00000000-0005-0000-0000-0000DD090000}"/>
    <cellStyle name="20% - Accent2 2 2 5 2 5" xfId="3531" xr:uid="{00000000-0005-0000-0000-0000DE090000}"/>
    <cellStyle name="20% - Accent2 2 2 5 3" xfId="9540" xr:uid="{00000000-0005-0000-0000-0000DF090000}"/>
    <cellStyle name="20% - Accent2 2 2 5 3 2" xfId="9542" xr:uid="{00000000-0005-0000-0000-0000E0090000}"/>
    <cellStyle name="20% - Accent2 2 2 5 3 2 2" xfId="9546" xr:uid="{00000000-0005-0000-0000-0000E1090000}"/>
    <cellStyle name="20% - Accent2 2 2 5 3 2 2 2" xfId="9548" xr:uid="{00000000-0005-0000-0000-0000E2090000}"/>
    <cellStyle name="20% - Accent2 2 2 5 3 2 3" xfId="9549" xr:uid="{00000000-0005-0000-0000-0000E3090000}"/>
    <cellStyle name="20% - Accent2 2 2 5 3 3" xfId="9551" xr:uid="{00000000-0005-0000-0000-0000E4090000}"/>
    <cellStyle name="20% - Accent2 2 2 5 3 3 2" xfId="9554" xr:uid="{00000000-0005-0000-0000-0000E5090000}"/>
    <cellStyle name="20% - Accent2 2 2 5 3 4" xfId="8620" xr:uid="{00000000-0005-0000-0000-0000E6090000}"/>
    <cellStyle name="20% - Accent2 2 2 5 4" xfId="9555" xr:uid="{00000000-0005-0000-0000-0000E7090000}"/>
    <cellStyle name="20% - Accent2 2 2 5 4 2" xfId="9558" xr:uid="{00000000-0005-0000-0000-0000E8090000}"/>
    <cellStyle name="20% - Accent2 2 2 5 4 2 2" xfId="9562" xr:uid="{00000000-0005-0000-0000-0000E9090000}"/>
    <cellStyle name="20% - Accent2 2 2 5 4 3" xfId="9565" xr:uid="{00000000-0005-0000-0000-0000EA090000}"/>
    <cellStyle name="20% - Accent2 2 2 5 5" xfId="9569" xr:uid="{00000000-0005-0000-0000-0000EB090000}"/>
    <cellStyle name="20% - Accent2 2 2 5 5 2" xfId="9574" xr:uid="{00000000-0005-0000-0000-0000EC090000}"/>
    <cellStyle name="20% - Accent2 2 2 5 6" xfId="9579" xr:uid="{00000000-0005-0000-0000-0000ED090000}"/>
    <cellStyle name="20% - Accent2 2 2 6" xfId="5953" xr:uid="{00000000-0005-0000-0000-0000EE090000}"/>
    <cellStyle name="20% - Accent2 2 2 6 2" xfId="9580" xr:uid="{00000000-0005-0000-0000-0000EF090000}"/>
    <cellStyle name="20% - Accent2 2 2 6 2 2" xfId="2928" xr:uid="{00000000-0005-0000-0000-0000F0090000}"/>
    <cellStyle name="20% - Accent2 2 2 6 2 2 2" xfId="2200" xr:uid="{00000000-0005-0000-0000-0000F1090000}"/>
    <cellStyle name="20% - Accent2 2 2 6 2 2 2 2" xfId="2237" xr:uid="{00000000-0005-0000-0000-0000F2090000}"/>
    <cellStyle name="20% - Accent2 2 2 6 2 2 3" xfId="2248" xr:uid="{00000000-0005-0000-0000-0000F3090000}"/>
    <cellStyle name="20% - Accent2 2 2 6 2 3" xfId="3458" xr:uid="{00000000-0005-0000-0000-0000F4090000}"/>
    <cellStyle name="20% - Accent2 2 2 6 2 3 2" xfId="2295" xr:uid="{00000000-0005-0000-0000-0000F5090000}"/>
    <cellStyle name="20% - Accent2 2 2 6 2 4" xfId="3616" xr:uid="{00000000-0005-0000-0000-0000F6090000}"/>
    <cellStyle name="20% - Accent2 2 2 6 3" xfId="9582" xr:uid="{00000000-0005-0000-0000-0000F7090000}"/>
    <cellStyle name="20% - Accent2 2 2 6 3 2" xfId="4604" xr:uid="{00000000-0005-0000-0000-0000F8090000}"/>
    <cellStyle name="20% - Accent2 2 2 6 3 2 2" xfId="4612" xr:uid="{00000000-0005-0000-0000-0000F9090000}"/>
    <cellStyle name="20% - Accent2 2 2 6 3 3" xfId="3909" xr:uid="{00000000-0005-0000-0000-0000FA090000}"/>
    <cellStyle name="20% - Accent2 2 2 6 4" xfId="7345" xr:uid="{00000000-0005-0000-0000-0000FB090000}"/>
    <cellStyle name="20% - Accent2 2 2 6 4 2" xfId="291" xr:uid="{00000000-0005-0000-0000-0000FC090000}"/>
    <cellStyle name="20% - Accent2 2 2 6 5" xfId="9584" xr:uid="{00000000-0005-0000-0000-0000FD090000}"/>
    <cellStyle name="20% - Accent2 2 2 7" xfId="9588" xr:uid="{00000000-0005-0000-0000-0000FE090000}"/>
    <cellStyle name="20% - Accent2 2 2 7 2" xfId="9590" xr:uid="{00000000-0005-0000-0000-0000FF090000}"/>
    <cellStyle name="20% - Accent2 2 2 7 2 2" xfId="6328" xr:uid="{00000000-0005-0000-0000-0000000A0000}"/>
    <cellStyle name="20% - Accent2 2 2 7 2 2 2" xfId="6335" xr:uid="{00000000-0005-0000-0000-0000010A0000}"/>
    <cellStyle name="20% - Accent2 2 2 7 2 3" xfId="6397" xr:uid="{00000000-0005-0000-0000-0000020A0000}"/>
    <cellStyle name="20% - Accent2 2 2 7 3" xfId="9594" xr:uid="{00000000-0005-0000-0000-0000030A0000}"/>
    <cellStyle name="20% - Accent2 2 2 7 3 2" xfId="5320" xr:uid="{00000000-0005-0000-0000-0000040A0000}"/>
    <cellStyle name="20% - Accent2 2 2 7 4" xfId="9598" xr:uid="{00000000-0005-0000-0000-0000050A0000}"/>
    <cellStyle name="20% - Accent2 2 2 8" xfId="9599" xr:uid="{00000000-0005-0000-0000-0000060A0000}"/>
    <cellStyle name="20% - Accent2 2 2 8 2" xfId="9605" xr:uid="{00000000-0005-0000-0000-0000070A0000}"/>
    <cellStyle name="20% - Accent2 2 2 8 2 2" xfId="7072" xr:uid="{00000000-0005-0000-0000-0000080A0000}"/>
    <cellStyle name="20% - Accent2 2 2 8 3" xfId="9613" xr:uid="{00000000-0005-0000-0000-0000090A0000}"/>
    <cellStyle name="20% - Accent2 2 2 9" xfId="7473" xr:uid="{00000000-0005-0000-0000-00000A0A0000}"/>
    <cellStyle name="20% - Accent2 2 2 9 2" xfId="7481" xr:uid="{00000000-0005-0000-0000-00000B0A0000}"/>
    <cellStyle name="20% - Accent2 2 3" xfId="4624" xr:uid="{00000000-0005-0000-0000-00000C0A0000}"/>
    <cellStyle name="20% - Accent2 2 3 2" xfId="364" xr:uid="{00000000-0005-0000-0000-00000D0A0000}"/>
    <cellStyle name="20% - Accent2 2 3 2 2" xfId="4636" xr:uid="{00000000-0005-0000-0000-00000E0A0000}"/>
    <cellStyle name="20% - Accent2 2 3 2 2 2" xfId="186" xr:uid="{00000000-0005-0000-0000-00000F0A0000}"/>
    <cellStyle name="20% - Accent2 2 3 2 2 2 2" xfId="1815" xr:uid="{00000000-0005-0000-0000-0000100A0000}"/>
    <cellStyle name="20% - Accent2 2 3 2 2 2 2 2" xfId="1826" xr:uid="{00000000-0005-0000-0000-0000110A0000}"/>
    <cellStyle name="20% - Accent2 2 3 2 2 2 2 2 2" xfId="1834" xr:uid="{00000000-0005-0000-0000-0000120A0000}"/>
    <cellStyle name="20% - Accent2 2 3 2 2 2 2 2 2 2" xfId="1849" xr:uid="{00000000-0005-0000-0000-0000130A0000}"/>
    <cellStyle name="20% - Accent2 2 3 2 2 2 2 2 2 2 2" xfId="9619" xr:uid="{00000000-0005-0000-0000-0000140A0000}"/>
    <cellStyle name="20% - Accent2 2 3 2 2 2 2 2 2 3" xfId="9628" xr:uid="{00000000-0005-0000-0000-0000150A0000}"/>
    <cellStyle name="20% - Accent2 2 3 2 2 2 2 2 3" xfId="223" xr:uid="{00000000-0005-0000-0000-0000160A0000}"/>
    <cellStyle name="20% - Accent2 2 3 2 2 2 2 2 3 2" xfId="447" xr:uid="{00000000-0005-0000-0000-0000170A0000}"/>
    <cellStyle name="20% - Accent2 2 3 2 2 2 2 2 4" xfId="9635" xr:uid="{00000000-0005-0000-0000-0000180A0000}"/>
    <cellStyle name="20% - Accent2 2 3 2 2 2 2 3" xfId="1857" xr:uid="{00000000-0005-0000-0000-0000190A0000}"/>
    <cellStyle name="20% - Accent2 2 3 2 2 2 2 3 2" xfId="102" xr:uid="{00000000-0005-0000-0000-00001A0A0000}"/>
    <cellStyle name="20% - Accent2 2 3 2 2 2 2 3 2 2" xfId="9647" xr:uid="{00000000-0005-0000-0000-00001B0A0000}"/>
    <cellStyle name="20% - Accent2 2 3 2 2 2 2 3 3" xfId="5000" xr:uid="{00000000-0005-0000-0000-00001C0A0000}"/>
    <cellStyle name="20% - Accent2 2 3 2 2 2 2 4" xfId="1867" xr:uid="{00000000-0005-0000-0000-00001D0A0000}"/>
    <cellStyle name="20% - Accent2 2 3 2 2 2 2 4 2" xfId="9657" xr:uid="{00000000-0005-0000-0000-00001E0A0000}"/>
    <cellStyle name="20% - Accent2 2 3 2 2 2 2 5" xfId="9665" xr:uid="{00000000-0005-0000-0000-00001F0A0000}"/>
    <cellStyle name="20% - Accent2 2 3 2 2 2 3" xfId="1884" xr:uid="{00000000-0005-0000-0000-0000200A0000}"/>
    <cellStyle name="20% - Accent2 2 3 2 2 2 3 2" xfId="1890" xr:uid="{00000000-0005-0000-0000-0000210A0000}"/>
    <cellStyle name="20% - Accent2 2 3 2 2 2 3 2 2" xfId="1897" xr:uid="{00000000-0005-0000-0000-0000220A0000}"/>
    <cellStyle name="20% - Accent2 2 3 2 2 2 3 2 2 2" xfId="9672" xr:uid="{00000000-0005-0000-0000-0000230A0000}"/>
    <cellStyle name="20% - Accent2 2 3 2 2 2 3 2 3" xfId="9686" xr:uid="{00000000-0005-0000-0000-0000240A0000}"/>
    <cellStyle name="20% - Accent2 2 3 2 2 2 3 3" xfId="848" xr:uid="{00000000-0005-0000-0000-0000250A0000}"/>
    <cellStyle name="20% - Accent2 2 3 2 2 2 3 3 2" xfId="9692" xr:uid="{00000000-0005-0000-0000-0000260A0000}"/>
    <cellStyle name="20% - Accent2 2 3 2 2 2 3 4" xfId="9701" xr:uid="{00000000-0005-0000-0000-0000270A0000}"/>
    <cellStyle name="20% - Accent2 2 3 2 2 2 4" xfId="1912" xr:uid="{00000000-0005-0000-0000-0000280A0000}"/>
    <cellStyle name="20% - Accent2 2 3 2 2 2 4 2" xfId="1918" xr:uid="{00000000-0005-0000-0000-0000290A0000}"/>
    <cellStyle name="20% - Accent2 2 3 2 2 2 4 2 2" xfId="9708" xr:uid="{00000000-0005-0000-0000-00002A0A0000}"/>
    <cellStyle name="20% - Accent2 2 3 2 2 2 4 3" xfId="9722" xr:uid="{00000000-0005-0000-0000-00002B0A0000}"/>
    <cellStyle name="20% - Accent2 2 3 2 2 2 5" xfId="677" xr:uid="{00000000-0005-0000-0000-00002C0A0000}"/>
    <cellStyle name="20% - Accent2 2 3 2 2 2 5 2" xfId="9730" xr:uid="{00000000-0005-0000-0000-00002D0A0000}"/>
    <cellStyle name="20% - Accent2 2 3 2 2 2 6" xfId="12" xr:uid="{00000000-0005-0000-0000-00002E0A0000}"/>
    <cellStyle name="20% - Accent2 2 3 2 2 3" xfId="1927" xr:uid="{00000000-0005-0000-0000-00002F0A0000}"/>
    <cellStyle name="20% - Accent2 2 3 2 2 3 2" xfId="483" xr:uid="{00000000-0005-0000-0000-0000300A0000}"/>
    <cellStyle name="20% - Accent2 2 3 2 2 3 2 2" xfId="533" xr:uid="{00000000-0005-0000-0000-0000310A0000}"/>
    <cellStyle name="20% - Accent2 2 3 2 2 3 2 2 2" xfId="1934" xr:uid="{00000000-0005-0000-0000-0000320A0000}"/>
    <cellStyle name="20% - Accent2 2 3 2 2 3 2 2 2 2" xfId="5771" xr:uid="{00000000-0005-0000-0000-0000330A0000}"/>
    <cellStyle name="20% - Accent2 2 3 2 2 3 2 2 3" xfId="9742" xr:uid="{00000000-0005-0000-0000-0000340A0000}"/>
    <cellStyle name="20% - Accent2 2 3 2 2 3 2 3" xfId="1948" xr:uid="{00000000-0005-0000-0000-0000350A0000}"/>
    <cellStyle name="20% - Accent2 2 3 2 2 3 2 3 2" xfId="2212" xr:uid="{00000000-0005-0000-0000-0000360A0000}"/>
    <cellStyle name="20% - Accent2 2 3 2 2 3 2 4" xfId="9747" xr:uid="{00000000-0005-0000-0000-0000370A0000}"/>
    <cellStyle name="20% - Accent2 2 3 2 2 3 3" xfId="512" xr:uid="{00000000-0005-0000-0000-0000380A0000}"/>
    <cellStyle name="20% - Accent2 2 3 2 2 3 3 2" xfId="1957" xr:uid="{00000000-0005-0000-0000-0000390A0000}"/>
    <cellStyle name="20% - Accent2 2 3 2 2 3 3 2 2" xfId="9753" xr:uid="{00000000-0005-0000-0000-00003A0A0000}"/>
    <cellStyle name="20% - Accent2 2 3 2 2 3 3 3" xfId="9759" xr:uid="{00000000-0005-0000-0000-00003B0A0000}"/>
    <cellStyle name="20% - Accent2 2 3 2 2 3 4" xfId="539" xr:uid="{00000000-0005-0000-0000-00003C0A0000}"/>
    <cellStyle name="20% - Accent2 2 3 2 2 3 4 2" xfId="9763" xr:uid="{00000000-0005-0000-0000-00003D0A0000}"/>
    <cellStyle name="20% - Accent2 2 3 2 2 3 5" xfId="9771" xr:uid="{00000000-0005-0000-0000-00003E0A0000}"/>
    <cellStyle name="20% - Accent2 2 3 2 2 4" xfId="1962" xr:uid="{00000000-0005-0000-0000-00003F0A0000}"/>
    <cellStyle name="20% - Accent2 2 3 2 2 4 2" xfId="1970" xr:uid="{00000000-0005-0000-0000-0000400A0000}"/>
    <cellStyle name="20% - Accent2 2 3 2 2 4 2 2" xfId="1988" xr:uid="{00000000-0005-0000-0000-0000410A0000}"/>
    <cellStyle name="20% - Accent2 2 3 2 2 4 2 2 2" xfId="9780" xr:uid="{00000000-0005-0000-0000-0000420A0000}"/>
    <cellStyle name="20% - Accent2 2 3 2 2 4 2 3" xfId="9786" xr:uid="{00000000-0005-0000-0000-0000430A0000}"/>
    <cellStyle name="20% - Accent2 2 3 2 2 4 3" xfId="1996" xr:uid="{00000000-0005-0000-0000-0000440A0000}"/>
    <cellStyle name="20% - Accent2 2 3 2 2 4 3 2" xfId="9790" xr:uid="{00000000-0005-0000-0000-0000450A0000}"/>
    <cellStyle name="20% - Accent2 2 3 2 2 4 4" xfId="9796" xr:uid="{00000000-0005-0000-0000-0000460A0000}"/>
    <cellStyle name="20% - Accent2 2 3 2 2 5" xfId="1997" xr:uid="{00000000-0005-0000-0000-0000470A0000}"/>
    <cellStyle name="20% - Accent2 2 3 2 2 5 2" xfId="2016" xr:uid="{00000000-0005-0000-0000-0000480A0000}"/>
    <cellStyle name="20% - Accent2 2 3 2 2 5 2 2" xfId="9803" xr:uid="{00000000-0005-0000-0000-0000490A0000}"/>
    <cellStyle name="20% - Accent2 2 3 2 2 5 3" xfId="9809" xr:uid="{00000000-0005-0000-0000-00004A0A0000}"/>
    <cellStyle name="20% - Accent2 2 3 2 2 6" xfId="2022" xr:uid="{00000000-0005-0000-0000-00004B0A0000}"/>
    <cellStyle name="20% - Accent2 2 3 2 2 6 2" xfId="9817" xr:uid="{00000000-0005-0000-0000-00004C0A0000}"/>
    <cellStyle name="20% - Accent2 2 3 2 2 7" xfId="3241" xr:uid="{00000000-0005-0000-0000-00004D0A0000}"/>
    <cellStyle name="20% - Accent2 2 3 2 3" xfId="9818" xr:uid="{00000000-0005-0000-0000-00004E0A0000}"/>
    <cellStyle name="20% - Accent2 2 3 2 3 2" xfId="2331" xr:uid="{00000000-0005-0000-0000-00004F0A0000}"/>
    <cellStyle name="20% - Accent2 2 3 2 3 2 2" xfId="2341" xr:uid="{00000000-0005-0000-0000-0000500A0000}"/>
    <cellStyle name="20% - Accent2 2 3 2 3 2 2 2" xfId="312" xr:uid="{00000000-0005-0000-0000-0000510A0000}"/>
    <cellStyle name="20% - Accent2 2 3 2 3 2 2 2 2" xfId="2365" xr:uid="{00000000-0005-0000-0000-0000520A0000}"/>
    <cellStyle name="20% - Accent2 2 3 2 3 2 2 2 2 2" xfId="8030" xr:uid="{00000000-0005-0000-0000-0000530A0000}"/>
    <cellStyle name="20% - Accent2 2 3 2 3 2 2 2 3" xfId="8043" xr:uid="{00000000-0005-0000-0000-0000540A0000}"/>
    <cellStyle name="20% - Accent2 2 3 2 3 2 2 3" xfId="2373" xr:uid="{00000000-0005-0000-0000-0000550A0000}"/>
    <cellStyle name="20% - Accent2 2 3 2 3 2 2 3 2" xfId="8052" xr:uid="{00000000-0005-0000-0000-0000560A0000}"/>
    <cellStyle name="20% - Accent2 2 3 2 3 2 2 4" xfId="3047" xr:uid="{00000000-0005-0000-0000-0000570A0000}"/>
    <cellStyle name="20% - Accent2 2 3 2 3 2 3" xfId="2382" xr:uid="{00000000-0005-0000-0000-0000580A0000}"/>
    <cellStyle name="20% - Accent2 2 3 2 3 2 3 2" xfId="1175" xr:uid="{00000000-0005-0000-0000-0000590A0000}"/>
    <cellStyle name="20% - Accent2 2 3 2 3 2 3 2 2" xfId="8110" xr:uid="{00000000-0005-0000-0000-00005A0A0000}"/>
    <cellStyle name="20% - Accent2 2 3 2 3 2 3 3" xfId="8118" xr:uid="{00000000-0005-0000-0000-00005B0A0000}"/>
    <cellStyle name="20% - Accent2 2 3 2 3 2 4" xfId="2390" xr:uid="{00000000-0005-0000-0000-00005C0A0000}"/>
    <cellStyle name="20% - Accent2 2 3 2 3 2 4 2" xfId="8170" xr:uid="{00000000-0005-0000-0000-00005D0A0000}"/>
    <cellStyle name="20% - Accent2 2 3 2 3 2 5" xfId="9315" xr:uid="{00000000-0005-0000-0000-00005E0A0000}"/>
    <cellStyle name="20% - Accent2 2 3 2 3 3" xfId="2402" xr:uid="{00000000-0005-0000-0000-00005F0A0000}"/>
    <cellStyle name="20% - Accent2 2 3 2 3 3 2" xfId="2412" xr:uid="{00000000-0005-0000-0000-0000600A0000}"/>
    <cellStyle name="20% - Accent2 2 3 2 3 3 2 2" xfId="2426" xr:uid="{00000000-0005-0000-0000-0000610A0000}"/>
    <cellStyle name="20% - Accent2 2 3 2 3 3 2 2 2" xfId="2871" xr:uid="{00000000-0005-0000-0000-0000620A0000}"/>
    <cellStyle name="20% - Accent2 2 3 2 3 3 2 3" xfId="8247" xr:uid="{00000000-0005-0000-0000-0000630A0000}"/>
    <cellStyle name="20% - Accent2 2 3 2 3 3 3" xfId="2436" xr:uid="{00000000-0005-0000-0000-0000640A0000}"/>
    <cellStyle name="20% - Accent2 2 3 2 3 3 3 2" xfId="8274" xr:uid="{00000000-0005-0000-0000-0000650A0000}"/>
    <cellStyle name="20% - Accent2 2 3 2 3 3 4" xfId="9330" xr:uid="{00000000-0005-0000-0000-0000660A0000}"/>
    <cellStyle name="20% - Accent2 2 3 2 3 4" xfId="2451" xr:uid="{00000000-0005-0000-0000-0000670A0000}"/>
    <cellStyle name="20% - Accent2 2 3 2 3 4 2" xfId="2476" xr:uid="{00000000-0005-0000-0000-0000680A0000}"/>
    <cellStyle name="20% - Accent2 2 3 2 3 4 2 2" xfId="8368" xr:uid="{00000000-0005-0000-0000-0000690A0000}"/>
    <cellStyle name="20% - Accent2 2 3 2 3 4 3" xfId="9822" xr:uid="{00000000-0005-0000-0000-00006A0A0000}"/>
    <cellStyle name="20% - Accent2 2 3 2 3 5" xfId="2495" xr:uid="{00000000-0005-0000-0000-00006B0A0000}"/>
    <cellStyle name="20% - Accent2 2 3 2 3 5 2" xfId="9826" xr:uid="{00000000-0005-0000-0000-00006C0A0000}"/>
    <cellStyle name="20% - Accent2 2 3 2 3 6" xfId="2780" xr:uid="{00000000-0005-0000-0000-00006D0A0000}"/>
    <cellStyle name="20% - Accent2 2 3 2 4" xfId="4102" xr:uid="{00000000-0005-0000-0000-00006E0A0000}"/>
    <cellStyle name="20% - Accent2 2 3 2 4 2" xfId="2713" xr:uid="{00000000-0005-0000-0000-00006F0A0000}"/>
    <cellStyle name="20% - Accent2 2 3 2 4 2 2" xfId="1264" xr:uid="{00000000-0005-0000-0000-0000700A0000}"/>
    <cellStyle name="20% - Accent2 2 3 2 4 2 2 2" xfId="1275" xr:uid="{00000000-0005-0000-0000-0000710A0000}"/>
    <cellStyle name="20% - Accent2 2 3 2 4 2 2 2 2" xfId="1286" xr:uid="{00000000-0005-0000-0000-0000720A0000}"/>
    <cellStyle name="20% - Accent2 2 3 2 4 2 2 3" xfId="1295" xr:uid="{00000000-0005-0000-0000-0000730A0000}"/>
    <cellStyle name="20% - Accent2 2 3 2 4 2 3" xfId="1304" xr:uid="{00000000-0005-0000-0000-0000740A0000}"/>
    <cellStyle name="20% - Accent2 2 3 2 4 2 3 2" xfId="1319" xr:uid="{00000000-0005-0000-0000-0000750A0000}"/>
    <cellStyle name="20% - Accent2 2 3 2 4 2 4" xfId="1336" xr:uid="{00000000-0005-0000-0000-0000760A0000}"/>
    <cellStyle name="20% - Accent2 2 3 2 4 3" xfId="2727" xr:uid="{00000000-0005-0000-0000-0000770A0000}"/>
    <cellStyle name="20% - Accent2 2 3 2 4 3 2" xfId="1400" xr:uid="{00000000-0005-0000-0000-0000780A0000}"/>
    <cellStyle name="20% - Accent2 2 3 2 4 3 2 2" xfId="170" xr:uid="{00000000-0005-0000-0000-0000790A0000}"/>
    <cellStyle name="20% - Accent2 2 3 2 4 3 3" xfId="787" xr:uid="{00000000-0005-0000-0000-00007A0A0000}"/>
    <cellStyle name="20% - Accent2 2 3 2 4 4" xfId="2755" xr:uid="{00000000-0005-0000-0000-00007B0A0000}"/>
    <cellStyle name="20% - Accent2 2 3 2 4 4 2" xfId="1480" xr:uid="{00000000-0005-0000-0000-00007C0A0000}"/>
    <cellStyle name="20% - Accent2 2 3 2 4 5" xfId="9830" xr:uid="{00000000-0005-0000-0000-00007D0A0000}"/>
    <cellStyle name="20% - Accent2 2 3 2 5" xfId="9832" xr:uid="{00000000-0005-0000-0000-00007E0A0000}"/>
    <cellStyle name="20% - Accent2 2 3 2 5 2" xfId="2846" xr:uid="{00000000-0005-0000-0000-00007F0A0000}"/>
    <cellStyle name="20% - Accent2 2 3 2 5 2 2" xfId="1706" xr:uid="{00000000-0005-0000-0000-0000800A0000}"/>
    <cellStyle name="20% - Accent2 2 3 2 5 2 2 2" xfId="194" xr:uid="{00000000-0005-0000-0000-0000810A0000}"/>
    <cellStyle name="20% - Accent2 2 3 2 5 2 3" xfId="1716" xr:uid="{00000000-0005-0000-0000-0000820A0000}"/>
    <cellStyle name="20% - Accent2 2 3 2 5 3" xfId="2860" xr:uid="{00000000-0005-0000-0000-0000830A0000}"/>
    <cellStyle name="20% - Accent2 2 3 2 5 3 2" xfId="1763" xr:uid="{00000000-0005-0000-0000-0000840A0000}"/>
    <cellStyle name="20% - Accent2 2 3 2 5 4" xfId="9837" xr:uid="{00000000-0005-0000-0000-0000850A0000}"/>
    <cellStyle name="20% - Accent2 2 3 2 6" xfId="9843" xr:uid="{00000000-0005-0000-0000-0000860A0000}"/>
    <cellStyle name="20% - Accent2 2 3 2 6 2" xfId="829" xr:uid="{00000000-0005-0000-0000-0000870A0000}"/>
    <cellStyle name="20% - Accent2 2 3 2 6 2 2" xfId="844" xr:uid="{00000000-0005-0000-0000-0000880A0000}"/>
    <cellStyle name="20% - Accent2 2 3 2 6 3" xfId="9847" xr:uid="{00000000-0005-0000-0000-0000890A0000}"/>
    <cellStyle name="20% - Accent2 2 3 2 7" xfId="9851" xr:uid="{00000000-0005-0000-0000-00008A0A0000}"/>
    <cellStyle name="20% - Accent2 2 3 2 7 2" xfId="9855" xr:uid="{00000000-0005-0000-0000-00008B0A0000}"/>
    <cellStyle name="20% - Accent2 2 3 2 8" xfId="9860" xr:uid="{00000000-0005-0000-0000-00008C0A0000}"/>
    <cellStyle name="20% - Accent2 2 3 3" xfId="4661" xr:uid="{00000000-0005-0000-0000-00008D0A0000}"/>
    <cellStyle name="20% - Accent2 2 3 3 2" xfId="9863" xr:uid="{00000000-0005-0000-0000-00008E0A0000}"/>
    <cellStyle name="20% - Accent2 2 3 3 2 2" xfId="1235" xr:uid="{00000000-0005-0000-0000-00008F0A0000}"/>
    <cellStyle name="20% - Accent2 2 3 3 2 2 2" xfId="3134" xr:uid="{00000000-0005-0000-0000-0000900A0000}"/>
    <cellStyle name="20% - Accent2 2 3 3 2 2 2 2" xfId="3140" xr:uid="{00000000-0005-0000-0000-0000910A0000}"/>
    <cellStyle name="20% - Accent2 2 3 3 2 2 2 2 2" xfId="1622" xr:uid="{00000000-0005-0000-0000-0000920A0000}"/>
    <cellStyle name="20% - Accent2 2 3 3 2 2 2 2 2 2" xfId="9871" xr:uid="{00000000-0005-0000-0000-0000930A0000}"/>
    <cellStyle name="20% - Accent2 2 3 3 2 2 2 2 3" xfId="9882" xr:uid="{00000000-0005-0000-0000-0000940A0000}"/>
    <cellStyle name="20% - Accent2 2 3 3 2 2 2 3" xfId="890" xr:uid="{00000000-0005-0000-0000-0000950A0000}"/>
    <cellStyle name="20% - Accent2 2 3 3 2 2 2 3 2" xfId="9890" xr:uid="{00000000-0005-0000-0000-0000960A0000}"/>
    <cellStyle name="20% - Accent2 2 3 3 2 2 2 4" xfId="9895" xr:uid="{00000000-0005-0000-0000-0000970A0000}"/>
    <cellStyle name="20% - Accent2 2 3 3 2 2 3" xfId="667" xr:uid="{00000000-0005-0000-0000-0000980A0000}"/>
    <cellStyle name="20% - Accent2 2 3 3 2 2 3 2" xfId="1251" xr:uid="{00000000-0005-0000-0000-0000990A0000}"/>
    <cellStyle name="20% - Accent2 2 3 3 2 2 3 2 2" xfId="9902" xr:uid="{00000000-0005-0000-0000-00009A0A0000}"/>
    <cellStyle name="20% - Accent2 2 3 3 2 2 3 3" xfId="9909" xr:uid="{00000000-0005-0000-0000-00009B0A0000}"/>
    <cellStyle name="20% - Accent2 2 3 3 2 2 4" xfId="3150" xr:uid="{00000000-0005-0000-0000-00009C0A0000}"/>
    <cellStyle name="20% - Accent2 2 3 3 2 2 4 2" xfId="9914" xr:uid="{00000000-0005-0000-0000-00009D0A0000}"/>
    <cellStyle name="20% - Accent2 2 3 3 2 2 5" xfId="9922" xr:uid="{00000000-0005-0000-0000-00009E0A0000}"/>
    <cellStyle name="20% - Accent2 2 3 3 2 3" xfId="3162" xr:uid="{00000000-0005-0000-0000-00009F0A0000}"/>
    <cellStyle name="20% - Accent2 2 3 3 2 3 2" xfId="2805" xr:uid="{00000000-0005-0000-0000-0000A00A0000}"/>
    <cellStyle name="20% - Accent2 2 3 3 2 3 2 2" xfId="2813" xr:uid="{00000000-0005-0000-0000-0000A10A0000}"/>
    <cellStyle name="20% - Accent2 2 3 3 2 3 2 2 2" xfId="9637" xr:uid="{00000000-0005-0000-0000-0000A20A0000}"/>
    <cellStyle name="20% - Accent2 2 3 3 2 3 2 3" xfId="9928" xr:uid="{00000000-0005-0000-0000-0000A30A0000}"/>
    <cellStyle name="20% - Accent2 2 3 3 2 3 3" xfId="2831" xr:uid="{00000000-0005-0000-0000-0000A40A0000}"/>
    <cellStyle name="20% - Accent2 2 3 3 2 3 3 2" xfId="9932" xr:uid="{00000000-0005-0000-0000-0000A50A0000}"/>
    <cellStyle name="20% - Accent2 2 3 3 2 3 4" xfId="9937" xr:uid="{00000000-0005-0000-0000-0000A60A0000}"/>
    <cellStyle name="20% - Accent2 2 3 3 2 4" xfId="3166" xr:uid="{00000000-0005-0000-0000-0000A70A0000}"/>
    <cellStyle name="20% - Accent2 2 3 3 2 4 2" xfId="723" xr:uid="{00000000-0005-0000-0000-0000A80A0000}"/>
    <cellStyle name="20% - Accent2 2 3 3 2 4 2 2" xfId="9944" xr:uid="{00000000-0005-0000-0000-0000A90A0000}"/>
    <cellStyle name="20% - Accent2 2 3 3 2 4 3" xfId="9948" xr:uid="{00000000-0005-0000-0000-0000AA0A0000}"/>
    <cellStyle name="20% - Accent2 2 3 3 2 5" xfId="3173" xr:uid="{00000000-0005-0000-0000-0000AB0A0000}"/>
    <cellStyle name="20% - Accent2 2 3 3 2 5 2" xfId="9953" xr:uid="{00000000-0005-0000-0000-0000AC0A0000}"/>
    <cellStyle name="20% - Accent2 2 3 3 2 6" xfId="1550" xr:uid="{00000000-0005-0000-0000-0000AD0A0000}"/>
    <cellStyle name="20% - Accent2 2 3 3 3" xfId="9956" xr:uid="{00000000-0005-0000-0000-0000AE0A0000}"/>
    <cellStyle name="20% - Accent2 2 3 3 3 2" xfId="3316" xr:uid="{00000000-0005-0000-0000-0000AF0A0000}"/>
    <cellStyle name="20% - Accent2 2 3 3 3 2 2" xfId="691" xr:uid="{00000000-0005-0000-0000-0000B00A0000}"/>
    <cellStyle name="20% - Accent2 2 3 3 3 2 2 2" xfId="3322" xr:uid="{00000000-0005-0000-0000-0000B10A0000}"/>
    <cellStyle name="20% - Accent2 2 3 3 3 2 2 2 2" xfId="8903" xr:uid="{00000000-0005-0000-0000-0000B20A0000}"/>
    <cellStyle name="20% - Accent2 2 3 3 3 2 2 3" xfId="8909" xr:uid="{00000000-0005-0000-0000-0000B30A0000}"/>
    <cellStyle name="20% - Accent2 2 3 3 3 2 3" xfId="3337" xr:uid="{00000000-0005-0000-0000-0000B40A0000}"/>
    <cellStyle name="20% - Accent2 2 3 3 3 2 3 2" xfId="8936" xr:uid="{00000000-0005-0000-0000-0000B50A0000}"/>
    <cellStyle name="20% - Accent2 2 3 3 3 2 4" xfId="9427" xr:uid="{00000000-0005-0000-0000-0000B60A0000}"/>
    <cellStyle name="20% - Accent2 2 3 3 3 3" xfId="3346" xr:uid="{00000000-0005-0000-0000-0000B70A0000}"/>
    <cellStyle name="20% - Accent2 2 3 3 3 3 2" xfId="2905" xr:uid="{00000000-0005-0000-0000-0000B80A0000}"/>
    <cellStyle name="20% - Accent2 2 3 3 3 3 2 2" xfId="8994" xr:uid="{00000000-0005-0000-0000-0000B90A0000}"/>
    <cellStyle name="20% - Accent2 2 3 3 3 3 3" xfId="9959" xr:uid="{00000000-0005-0000-0000-0000BA0A0000}"/>
    <cellStyle name="20% - Accent2 2 3 3 3 4" xfId="3364" xr:uid="{00000000-0005-0000-0000-0000BB0A0000}"/>
    <cellStyle name="20% - Accent2 2 3 3 3 4 2" xfId="9965" xr:uid="{00000000-0005-0000-0000-0000BC0A0000}"/>
    <cellStyle name="20% - Accent2 2 3 3 3 5" xfId="9969" xr:uid="{00000000-0005-0000-0000-0000BD0A0000}"/>
    <cellStyle name="20% - Accent2 2 3 3 4" xfId="9975" xr:uid="{00000000-0005-0000-0000-0000BE0A0000}"/>
    <cellStyle name="20% - Accent2 2 3 3 4 2" xfId="3433" xr:uid="{00000000-0005-0000-0000-0000BF0A0000}"/>
    <cellStyle name="20% - Accent2 2 3 3 4 2 2" xfId="1794" xr:uid="{00000000-0005-0000-0000-0000C00A0000}"/>
    <cellStyle name="20% - Accent2 2 3 3 4 2 2 2" xfId="2134" xr:uid="{00000000-0005-0000-0000-0000C10A0000}"/>
    <cellStyle name="20% - Accent2 2 3 3 4 2 3" xfId="2142" xr:uid="{00000000-0005-0000-0000-0000C20A0000}"/>
    <cellStyle name="20% - Accent2 2 3 3 4 3" xfId="3450" xr:uid="{00000000-0005-0000-0000-0000C30A0000}"/>
    <cellStyle name="20% - Accent2 2 3 3 4 3 2" xfId="21" xr:uid="{00000000-0005-0000-0000-0000C40A0000}"/>
    <cellStyle name="20% - Accent2 2 3 3 4 4" xfId="9980" xr:uid="{00000000-0005-0000-0000-0000C50A0000}"/>
    <cellStyle name="20% - Accent2 2 3 3 5" xfId="9983" xr:uid="{00000000-0005-0000-0000-0000C60A0000}"/>
    <cellStyle name="20% - Accent2 2 3 3 5 2" xfId="3463" xr:uid="{00000000-0005-0000-0000-0000C70A0000}"/>
    <cellStyle name="20% - Accent2 2 3 3 5 2 2" xfId="2298" xr:uid="{00000000-0005-0000-0000-0000C80A0000}"/>
    <cellStyle name="20% - Accent2 2 3 3 5 3" xfId="9986" xr:uid="{00000000-0005-0000-0000-0000C90A0000}"/>
    <cellStyle name="20% - Accent2 2 3 3 6" xfId="9990" xr:uid="{00000000-0005-0000-0000-0000CA0A0000}"/>
    <cellStyle name="20% - Accent2 2 3 3 6 2" xfId="3469" xr:uid="{00000000-0005-0000-0000-0000CB0A0000}"/>
    <cellStyle name="20% - Accent2 2 3 3 7" xfId="9996" xr:uid="{00000000-0005-0000-0000-0000CC0A0000}"/>
    <cellStyle name="20% - Accent2 2 3 4" xfId="10000" xr:uid="{00000000-0005-0000-0000-0000CD0A0000}"/>
    <cellStyle name="20% - Accent2 2 3 4 2" xfId="10003" xr:uid="{00000000-0005-0000-0000-0000CE0A0000}"/>
    <cellStyle name="20% - Accent2 2 3 4 2 2" xfId="326" xr:uid="{00000000-0005-0000-0000-0000CF0A0000}"/>
    <cellStyle name="20% - Accent2 2 3 4 2 2 2" xfId="2850" xr:uid="{00000000-0005-0000-0000-0000D00A0000}"/>
    <cellStyle name="20% - Accent2 2 3 4 2 2 2 2" xfId="1757" xr:uid="{00000000-0005-0000-0000-0000D10A0000}"/>
    <cellStyle name="20% - Accent2 2 3 4 2 2 2 2 2" xfId="10014" xr:uid="{00000000-0005-0000-0000-0000D20A0000}"/>
    <cellStyle name="20% - Accent2 2 3 4 2 2 2 3" xfId="10018" xr:uid="{00000000-0005-0000-0000-0000D30A0000}"/>
    <cellStyle name="20% - Accent2 2 3 4 2 2 3" xfId="3545" xr:uid="{00000000-0005-0000-0000-0000D40A0000}"/>
    <cellStyle name="20% - Accent2 2 3 4 2 2 3 2" xfId="10022" xr:uid="{00000000-0005-0000-0000-0000D50A0000}"/>
    <cellStyle name="20% - Accent2 2 3 4 2 2 4" xfId="10026" xr:uid="{00000000-0005-0000-0000-0000D60A0000}"/>
    <cellStyle name="20% - Accent2 2 3 4 2 3" xfId="117" xr:uid="{00000000-0005-0000-0000-0000D70A0000}"/>
    <cellStyle name="20% - Accent2 2 3 4 2 3 2" xfId="2032" xr:uid="{00000000-0005-0000-0000-0000D80A0000}"/>
    <cellStyle name="20% - Accent2 2 3 4 2 3 2 2" xfId="10033" xr:uid="{00000000-0005-0000-0000-0000D90A0000}"/>
    <cellStyle name="20% - Accent2 2 3 4 2 3 3" xfId="10036" xr:uid="{00000000-0005-0000-0000-0000DA0A0000}"/>
    <cellStyle name="20% - Accent2 2 3 4 2 4" xfId="2942" xr:uid="{00000000-0005-0000-0000-0000DB0A0000}"/>
    <cellStyle name="20% - Accent2 2 3 4 2 4 2" xfId="10041" xr:uid="{00000000-0005-0000-0000-0000DC0A0000}"/>
    <cellStyle name="20% - Accent2 2 3 4 2 5" xfId="10045" xr:uid="{00000000-0005-0000-0000-0000DD0A0000}"/>
    <cellStyle name="20% - Accent2 2 3 4 3" xfId="10049" xr:uid="{00000000-0005-0000-0000-0000DE0A0000}"/>
    <cellStyle name="20% - Accent2 2 3 4 3 2" xfId="3601" xr:uid="{00000000-0005-0000-0000-0000DF0A0000}"/>
    <cellStyle name="20% - Accent2 2 3 4 3 2 2" xfId="3610" xr:uid="{00000000-0005-0000-0000-0000E00A0000}"/>
    <cellStyle name="20% - Accent2 2 3 4 3 2 2 2" xfId="9326" xr:uid="{00000000-0005-0000-0000-0000E10A0000}"/>
    <cellStyle name="20% - Accent2 2 3 4 3 2 3" xfId="10052" xr:uid="{00000000-0005-0000-0000-0000E20A0000}"/>
    <cellStyle name="20% - Accent2 2 3 4 3 3" xfId="247" xr:uid="{00000000-0005-0000-0000-0000E30A0000}"/>
    <cellStyle name="20% - Accent2 2 3 4 3 3 2" xfId="10056" xr:uid="{00000000-0005-0000-0000-0000E40A0000}"/>
    <cellStyle name="20% - Accent2 2 3 4 3 4" xfId="8729" xr:uid="{00000000-0005-0000-0000-0000E50A0000}"/>
    <cellStyle name="20% - Accent2 2 3 4 4" xfId="10057" xr:uid="{00000000-0005-0000-0000-0000E60A0000}"/>
    <cellStyle name="20% - Accent2 2 3 4 4 2" xfId="2551" xr:uid="{00000000-0005-0000-0000-0000E70A0000}"/>
    <cellStyle name="20% - Accent2 2 3 4 4 2 2" xfId="2568" xr:uid="{00000000-0005-0000-0000-0000E80A0000}"/>
    <cellStyle name="20% - Accent2 2 3 4 4 3" xfId="10059" xr:uid="{00000000-0005-0000-0000-0000E90A0000}"/>
    <cellStyle name="20% - Accent2 2 3 4 5" xfId="7876" xr:uid="{00000000-0005-0000-0000-0000EA0A0000}"/>
    <cellStyle name="20% - Accent2 2 3 4 5 2" xfId="7882" xr:uid="{00000000-0005-0000-0000-0000EB0A0000}"/>
    <cellStyle name="20% - Accent2 2 3 4 6" xfId="7969" xr:uid="{00000000-0005-0000-0000-0000EC0A0000}"/>
    <cellStyle name="20% - Accent2 2 3 5" xfId="5976" xr:uid="{00000000-0005-0000-0000-0000ED0A0000}"/>
    <cellStyle name="20% - Accent2 2 3 5 2" xfId="10063" xr:uid="{00000000-0005-0000-0000-0000EE0A0000}"/>
    <cellStyle name="20% - Accent2 2 3 5 2 2" xfId="3715" xr:uid="{00000000-0005-0000-0000-0000EF0A0000}"/>
    <cellStyle name="20% - Accent2 2 3 5 2 2 2" xfId="3730" xr:uid="{00000000-0005-0000-0000-0000F00A0000}"/>
    <cellStyle name="20% - Accent2 2 3 5 2 2 2 2" xfId="5917" xr:uid="{00000000-0005-0000-0000-0000F10A0000}"/>
    <cellStyle name="20% - Accent2 2 3 5 2 2 3" xfId="10066" xr:uid="{00000000-0005-0000-0000-0000F20A0000}"/>
    <cellStyle name="20% - Accent2 2 3 5 2 3" xfId="3738" xr:uid="{00000000-0005-0000-0000-0000F30A0000}"/>
    <cellStyle name="20% - Accent2 2 3 5 2 3 2" xfId="10071" xr:uid="{00000000-0005-0000-0000-0000F40A0000}"/>
    <cellStyle name="20% - Accent2 2 3 5 2 4" xfId="5824" xr:uid="{00000000-0005-0000-0000-0000F50A0000}"/>
    <cellStyle name="20% - Accent2 2 3 5 3" xfId="10074" xr:uid="{00000000-0005-0000-0000-0000F60A0000}"/>
    <cellStyle name="20% - Accent2 2 3 5 3 2" xfId="3790" xr:uid="{00000000-0005-0000-0000-0000F70A0000}"/>
    <cellStyle name="20% - Accent2 2 3 5 3 2 2" xfId="10078" xr:uid="{00000000-0005-0000-0000-0000F80A0000}"/>
    <cellStyle name="20% - Accent2 2 3 5 3 3" xfId="10081" xr:uid="{00000000-0005-0000-0000-0000F90A0000}"/>
    <cellStyle name="20% - Accent2 2 3 5 4" xfId="10082" xr:uid="{00000000-0005-0000-0000-0000FA0A0000}"/>
    <cellStyle name="20% - Accent2 2 3 5 4 2" xfId="10087" xr:uid="{00000000-0005-0000-0000-0000FB0A0000}"/>
    <cellStyle name="20% - Accent2 2 3 5 5" xfId="8062" xr:uid="{00000000-0005-0000-0000-0000FC0A0000}"/>
    <cellStyle name="20% - Accent2 2 3 6" xfId="10092" xr:uid="{00000000-0005-0000-0000-0000FD0A0000}"/>
    <cellStyle name="20% - Accent2 2 3 6 2" xfId="10093" xr:uid="{00000000-0005-0000-0000-0000FE0A0000}"/>
    <cellStyle name="20% - Accent2 2 3 6 2 2" xfId="3844" xr:uid="{00000000-0005-0000-0000-0000FF0A0000}"/>
    <cellStyle name="20% - Accent2 2 3 6 2 2 2" xfId="8864" xr:uid="{00000000-0005-0000-0000-0000000B0000}"/>
    <cellStyle name="20% - Accent2 2 3 6 2 3" xfId="9295" xr:uid="{00000000-0005-0000-0000-0000010B0000}"/>
    <cellStyle name="20% - Accent2 2 3 6 3" xfId="10094" xr:uid="{00000000-0005-0000-0000-0000020B0000}"/>
    <cellStyle name="20% - Accent2 2 3 6 3 2" xfId="4660" xr:uid="{00000000-0005-0000-0000-0000030B0000}"/>
    <cellStyle name="20% - Accent2 2 3 6 4" xfId="10098" xr:uid="{00000000-0005-0000-0000-0000040B0000}"/>
    <cellStyle name="20% - Accent2 2 3 7" xfId="10099" xr:uid="{00000000-0005-0000-0000-0000050B0000}"/>
    <cellStyle name="20% - Accent2 2 3 7 2" xfId="10101" xr:uid="{00000000-0005-0000-0000-0000060B0000}"/>
    <cellStyle name="20% - Accent2 2 3 7 2 2" xfId="10105" xr:uid="{00000000-0005-0000-0000-0000070B0000}"/>
    <cellStyle name="20% - Accent2 2 3 7 3" xfId="10109" xr:uid="{00000000-0005-0000-0000-0000080B0000}"/>
    <cellStyle name="20% - Accent2 2 3 8" xfId="10110" xr:uid="{00000000-0005-0000-0000-0000090B0000}"/>
    <cellStyle name="20% - Accent2 2 3 8 2" xfId="10122" xr:uid="{00000000-0005-0000-0000-00000A0B0000}"/>
    <cellStyle name="20% - Accent2 2 3 9" xfId="6606" xr:uid="{00000000-0005-0000-0000-00000B0B0000}"/>
    <cellStyle name="20% - Accent2 2 4" xfId="4689" xr:uid="{00000000-0005-0000-0000-00000C0B0000}"/>
    <cellStyle name="20% - Accent2 2 4 2" xfId="3421" xr:uid="{00000000-0005-0000-0000-00000D0B0000}"/>
    <cellStyle name="20% - Accent2 2 4 2 2" xfId="10123" xr:uid="{00000000-0005-0000-0000-00000E0B0000}"/>
    <cellStyle name="20% - Accent2 2 4 2 2 2" xfId="4327" xr:uid="{00000000-0005-0000-0000-00000F0B0000}"/>
    <cellStyle name="20% - Accent2 2 4 2 2 2 2" xfId="2440" xr:uid="{00000000-0005-0000-0000-0000100B0000}"/>
    <cellStyle name="20% - Accent2 2 4 2 2 2 2 2" xfId="2452" xr:uid="{00000000-0005-0000-0000-0000110B0000}"/>
    <cellStyle name="20% - Accent2 2 4 2 2 2 2 2 2" xfId="3492" xr:uid="{00000000-0005-0000-0000-0000120B0000}"/>
    <cellStyle name="20% - Accent2 2 4 2 2 2 2 2 2 2" xfId="10126" xr:uid="{00000000-0005-0000-0000-0000130B0000}"/>
    <cellStyle name="20% - Accent2 2 4 2 2 2 2 2 3" xfId="5550" xr:uid="{00000000-0005-0000-0000-0000140B0000}"/>
    <cellStyle name="20% - Accent2 2 4 2 2 2 2 3" xfId="3505" xr:uid="{00000000-0005-0000-0000-0000150B0000}"/>
    <cellStyle name="20% - Accent2 2 4 2 2 2 2 3 2" xfId="10135" xr:uid="{00000000-0005-0000-0000-0000160B0000}"/>
    <cellStyle name="20% - Accent2 2 4 2 2 2 2 4" xfId="10144" xr:uid="{00000000-0005-0000-0000-0000170B0000}"/>
    <cellStyle name="20% - Accent2 2 4 2 2 2 3" xfId="2482" xr:uid="{00000000-0005-0000-0000-0000180B0000}"/>
    <cellStyle name="20% - Accent2 2 4 2 2 2 3 2" xfId="3386" xr:uid="{00000000-0005-0000-0000-0000190B0000}"/>
    <cellStyle name="20% - Accent2 2 4 2 2 2 3 2 2" xfId="10150" xr:uid="{00000000-0005-0000-0000-00001A0B0000}"/>
    <cellStyle name="20% - Accent2 2 4 2 2 2 3 3" xfId="10158" xr:uid="{00000000-0005-0000-0000-00001B0B0000}"/>
    <cellStyle name="20% - Accent2 2 4 2 2 2 4" xfId="2770" xr:uid="{00000000-0005-0000-0000-00001C0B0000}"/>
    <cellStyle name="20% - Accent2 2 4 2 2 2 4 2" xfId="10167" xr:uid="{00000000-0005-0000-0000-00001D0B0000}"/>
    <cellStyle name="20% - Accent2 2 4 2 2 2 5" xfId="10178" xr:uid="{00000000-0005-0000-0000-00001E0B0000}"/>
    <cellStyle name="20% - Accent2 2 4 2 2 3" xfId="4337" xr:uid="{00000000-0005-0000-0000-00001F0B0000}"/>
    <cellStyle name="20% - Accent2 2 4 2 2 3 2" xfId="2729" xr:uid="{00000000-0005-0000-0000-0000200B0000}"/>
    <cellStyle name="20% - Accent2 2 4 2 2 3 2 2" xfId="1463" xr:uid="{00000000-0005-0000-0000-0000210B0000}"/>
    <cellStyle name="20% - Accent2 2 4 2 2 3 2 2 2" xfId="10183" xr:uid="{00000000-0005-0000-0000-0000220B0000}"/>
    <cellStyle name="20% - Accent2 2 4 2 2 3 2 3" xfId="10191" xr:uid="{00000000-0005-0000-0000-0000230B0000}"/>
    <cellStyle name="20% - Accent2 2 4 2 2 3 3" xfId="3518" xr:uid="{00000000-0005-0000-0000-0000240B0000}"/>
    <cellStyle name="20% - Accent2 2 4 2 2 3 3 2" xfId="10195" xr:uid="{00000000-0005-0000-0000-0000250B0000}"/>
    <cellStyle name="20% - Accent2 2 4 2 2 3 4" xfId="10205" xr:uid="{00000000-0005-0000-0000-0000260B0000}"/>
    <cellStyle name="20% - Accent2 2 4 2 2 4" xfId="4344" xr:uid="{00000000-0005-0000-0000-0000270B0000}"/>
    <cellStyle name="20% - Accent2 2 4 2 2 4 2" xfId="3534" xr:uid="{00000000-0005-0000-0000-0000280B0000}"/>
    <cellStyle name="20% - Accent2 2 4 2 2 4 2 2" xfId="10208" xr:uid="{00000000-0005-0000-0000-0000290B0000}"/>
    <cellStyle name="20% - Accent2 2 4 2 2 4 3" xfId="1369" xr:uid="{00000000-0005-0000-0000-00002A0B0000}"/>
    <cellStyle name="20% - Accent2 2 4 2 2 5" xfId="4349" xr:uid="{00000000-0005-0000-0000-00002B0B0000}"/>
    <cellStyle name="20% - Accent2 2 4 2 2 5 2" xfId="2515" xr:uid="{00000000-0005-0000-0000-00002C0B0000}"/>
    <cellStyle name="20% - Accent2 2 4 2 2 6" xfId="7395" xr:uid="{00000000-0005-0000-0000-00002D0B0000}"/>
    <cellStyle name="20% - Accent2 2 4 2 3" xfId="10212" xr:uid="{00000000-0005-0000-0000-00002E0B0000}"/>
    <cellStyle name="20% - Accent2 2 4 2 3 2" xfId="4446" xr:uid="{00000000-0005-0000-0000-00002F0B0000}"/>
    <cellStyle name="20% - Accent2 2 4 2 3 2 2" xfId="3355" xr:uid="{00000000-0005-0000-0000-0000300B0000}"/>
    <cellStyle name="20% - Accent2 2 4 2 3 2 2 2" xfId="1865" xr:uid="{00000000-0005-0000-0000-0000310B0000}"/>
    <cellStyle name="20% - Accent2 2 4 2 3 2 2 2 2" xfId="9650" xr:uid="{00000000-0005-0000-0000-0000320B0000}"/>
    <cellStyle name="20% - Accent2 2 4 2 3 2 2 3" xfId="9663" xr:uid="{00000000-0005-0000-0000-0000330B0000}"/>
    <cellStyle name="20% - Accent2 2 4 2 3 2 3" xfId="3567" xr:uid="{00000000-0005-0000-0000-0000340B0000}"/>
    <cellStyle name="20% - Accent2 2 4 2 3 2 3 2" xfId="9699" xr:uid="{00000000-0005-0000-0000-0000350B0000}"/>
    <cellStyle name="20% - Accent2 2 4 2 3 2 4" xfId="9504" xr:uid="{00000000-0005-0000-0000-0000360B0000}"/>
    <cellStyle name="20% - Accent2 2 4 2 3 3" xfId="4457" xr:uid="{00000000-0005-0000-0000-0000370B0000}"/>
    <cellStyle name="20% - Accent2 2 4 2 3 3 2" xfId="3586" xr:uid="{00000000-0005-0000-0000-0000380B0000}"/>
    <cellStyle name="20% - Accent2 2 4 2 3 3 2 2" xfId="9745" xr:uid="{00000000-0005-0000-0000-0000390B0000}"/>
    <cellStyle name="20% - Accent2 2 4 2 3 3 3" xfId="10219" xr:uid="{00000000-0005-0000-0000-00003A0B0000}"/>
    <cellStyle name="20% - Accent2 2 4 2 3 4" xfId="4462" xr:uid="{00000000-0005-0000-0000-00003B0B0000}"/>
    <cellStyle name="20% - Accent2 2 4 2 3 4 2" xfId="3800" xr:uid="{00000000-0005-0000-0000-00003C0B0000}"/>
    <cellStyle name="20% - Accent2 2 4 2 3 5" xfId="5625" xr:uid="{00000000-0005-0000-0000-00003D0B0000}"/>
    <cellStyle name="20% - Accent2 2 4 2 4" xfId="10220" xr:uid="{00000000-0005-0000-0000-00003E0B0000}"/>
    <cellStyle name="20% - Accent2 2 4 2 4 2" xfId="4516" xr:uid="{00000000-0005-0000-0000-00003F0B0000}"/>
    <cellStyle name="20% - Accent2 2 4 2 4 2 2" xfId="3026" xr:uid="{00000000-0005-0000-0000-0000400B0000}"/>
    <cellStyle name="20% - Accent2 2 4 2 4 2 2 2" xfId="3045" xr:uid="{00000000-0005-0000-0000-0000410B0000}"/>
    <cellStyle name="20% - Accent2 2 4 2 4 2 3" xfId="34" xr:uid="{00000000-0005-0000-0000-0000420B0000}"/>
    <cellStyle name="20% - Accent2 2 4 2 4 3" xfId="4527" xr:uid="{00000000-0005-0000-0000-0000430B0000}"/>
    <cellStyle name="20% - Accent2 2 4 2 4 3 2" xfId="2649" xr:uid="{00000000-0005-0000-0000-0000440B0000}"/>
    <cellStyle name="20% - Accent2 2 4 2 4 4" xfId="10223" xr:uid="{00000000-0005-0000-0000-0000450B0000}"/>
    <cellStyle name="20% - Accent2 2 4 2 5" xfId="10227" xr:uid="{00000000-0005-0000-0000-0000460B0000}"/>
    <cellStyle name="20% - Accent2 2 4 2 5 2" xfId="3071" xr:uid="{00000000-0005-0000-0000-0000470B0000}"/>
    <cellStyle name="20% - Accent2 2 4 2 5 2 2" xfId="1002" xr:uid="{00000000-0005-0000-0000-0000480B0000}"/>
    <cellStyle name="20% - Accent2 2 4 2 5 3" xfId="10228" xr:uid="{00000000-0005-0000-0000-0000490B0000}"/>
    <cellStyle name="20% - Accent2 2 4 2 6" xfId="10229" xr:uid="{00000000-0005-0000-0000-00004A0B0000}"/>
    <cellStyle name="20% - Accent2 2 4 2 6 2" xfId="10230" xr:uid="{00000000-0005-0000-0000-00004B0B0000}"/>
    <cellStyle name="20% - Accent2 2 4 2 7" xfId="3125" xr:uid="{00000000-0005-0000-0000-00004C0B0000}"/>
    <cellStyle name="20% - Accent2 2 4 3" xfId="10232" xr:uid="{00000000-0005-0000-0000-00004D0B0000}"/>
    <cellStyle name="20% - Accent2 2 4 3 2" xfId="10233" xr:uid="{00000000-0005-0000-0000-00004E0B0000}"/>
    <cellStyle name="20% - Accent2 2 4 3 2 2" xfId="4783" xr:uid="{00000000-0005-0000-0000-00004F0B0000}"/>
    <cellStyle name="20% - Accent2 2 4 3 2 2 2" xfId="3647" xr:uid="{00000000-0005-0000-0000-0000500B0000}"/>
    <cellStyle name="20% - Accent2 2 4 3 2 2 2 2" xfId="3654" xr:uid="{00000000-0005-0000-0000-0000510B0000}"/>
    <cellStyle name="20% - Accent2 2 4 3 2 2 2 2 2" xfId="10238" xr:uid="{00000000-0005-0000-0000-0000520B0000}"/>
    <cellStyle name="20% - Accent2 2 4 3 2 2 2 3" xfId="10250" xr:uid="{00000000-0005-0000-0000-0000530B0000}"/>
    <cellStyle name="20% - Accent2 2 4 3 2 2 3" xfId="3669" xr:uid="{00000000-0005-0000-0000-0000540B0000}"/>
    <cellStyle name="20% - Accent2 2 4 3 2 2 3 2" xfId="10255" xr:uid="{00000000-0005-0000-0000-0000550B0000}"/>
    <cellStyle name="20% - Accent2 2 4 3 2 2 4" xfId="10265" xr:uid="{00000000-0005-0000-0000-0000560B0000}"/>
    <cellStyle name="20% - Accent2 2 4 3 2 3" xfId="4791" xr:uid="{00000000-0005-0000-0000-0000570B0000}"/>
    <cellStyle name="20% - Accent2 2 4 3 2 3 2" xfId="3696" xr:uid="{00000000-0005-0000-0000-0000580B0000}"/>
    <cellStyle name="20% - Accent2 2 4 3 2 3 2 2" xfId="10266" xr:uid="{00000000-0005-0000-0000-0000590B0000}"/>
    <cellStyle name="20% - Accent2 2 4 3 2 3 3" xfId="10272" xr:uid="{00000000-0005-0000-0000-00005A0B0000}"/>
    <cellStyle name="20% - Accent2 2 4 3 2 4" xfId="4798" xr:uid="{00000000-0005-0000-0000-00005B0B0000}"/>
    <cellStyle name="20% - Accent2 2 4 3 2 4 2" xfId="5850" xr:uid="{00000000-0005-0000-0000-00005C0B0000}"/>
    <cellStyle name="20% - Accent2 2 4 3 2 5" xfId="7408" xr:uid="{00000000-0005-0000-0000-00005D0B0000}"/>
    <cellStyle name="20% - Accent2 2 4 3 3" xfId="10275" xr:uid="{00000000-0005-0000-0000-00005E0B0000}"/>
    <cellStyle name="20% - Accent2 2 4 3 3 2" xfId="4881" xr:uid="{00000000-0005-0000-0000-00005F0B0000}"/>
    <cellStyle name="20% - Accent2 2 4 3 3 2 2" xfId="3758" xr:uid="{00000000-0005-0000-0000-0000600B0000}"/>
    <cellStyle name="20% - Accent2 2 4 3 3 2 2 2" xfId="9893" xr:uid="{00000000-0005-0000-0000-0000610B0000}"/>
    <cellStyle name="20% - Accent2 2 4 3 3 2 3" xfId="10280" xr:uid="{00000000-0005-0000-0000-0000620B0000}"/>
    <cellStyle name="20% - Accent2 2 4 3 3 3" xfId="4888" xr:uid="{00000000-0005-0000-0000-0000630B0000}"/>
    <cellStyle name="20% - Accent2 2 4 3 3 3 2" xfId="10283" xr:uid="{00000000-0005-0000-0000-0000640B0000}"/>
    <cellStyle name="20% - Accent2 2 4 3 3 4" xfId="10287" xr:uid="{00000000-0005-0000-0000-0000650B0000}"/>
    <cellStyle name="20% - Accent2 2 4 3 4" xfId="10289" xr:uid="{00000000-0005-0000-0000-0000660B0000}"/>
    <cellStyle name="20% - Accent2 2 4 3 4 2" xfId="4925" xr:uid="{00000000-0005-0000-0000-0000670B0000}"/>
    <cellStyle name="20% - Accent2 2 4 3 4 2 2" xfId="3261" xr:uid="{00000000-0005-0000-0000-0000680B0000}"/>
    <cellStyle name="20% - Accent2 2 4 3 4 3" xfId="10290" xr:uid="{00000000-0005-0000-0000-0000690B0000}"/>
    <cellStyle name="20% - Accent2 2 4 3 5" xfId="10292" xr:uid="{00000000-0005-0000-0000-00006A0B0000}"/>
    <cellStyle name="20% - Accent2 2 4 3 5 2" xfId="10294" xr:uid="{00000000-0005-0000-0000-00006B0B0000}"/>
    <cellStyle name="20% - Accent2 2 4 3 6" xfId="10296" xr:uid="{00000000-0005-0000-0000-00006C0B0000}"/>
    <cellStyle name="20% - Accent2 2 4 4" xfId="10299" xr:uid="{00000000-0005-0000-0000-00006D0B0000}"/>
    <cellStyle name="20% - Accent2 2 4 4 2" xfId="10302" xr:uid="{00000000-0005-0000-0000-00006E0B0000}"/>
    <cellStyle name="20% - Accent2 2 4 4 2 2" xfId="4138" xr:uid="{00000000-0005-0000-0000-00006F0B0000}"/>
    <cellStyle name="20% - Accent2 2 4 4 2 2 2" xfId="3818" xr:uid="{00000000-0005-0000-0000-0000700B0000}"/>
    <cellStyle name="20% - Accent2 2 4 4 2 2 2 2" xfId="4143" xr:uid="{00000000-0005-0000-0000-0000710B0000}"/>
    <cellStyle name="20% - Accent2 2 4 4 2 2 3" xfId="10307" xr:uid="{00000000-0005-0000-0000-0000720B0000}"/>
    <cellStyle name="20% - Accent2 2 4 4 2 3" xfId="4169" xr:uid="{00000000-0005-0000-0000-0000730B0000}"/>
    <cellStyle name="20% - Accent2 2 4 4 2 3 2" xfId="10310" xr:uid="{00000000-0005-0000-0000-0000740B0000}"/>
    <cellStyle name="20% - Accent2 2 4 4 2 4" xfId="4186" xr:uid="{00000000-0005-0000-0000-0000750B0000}"/>
    <cellStyle name="20% - Accent2 2 4 4 3" xfId="10312" xr:uid="{00000000-0005-0000-0000-0000760B0000}"/>
    <cellStyle name="20% - Accent2 2 4 4 3 2" xfId="4307" xr:uid="{00000000-0005-0000-0000-0000770B0000}"/>
    <cellStyle name="20% - Accent2 2 4 4 3 2 2" xfId="10315" xr:uid="{00000000-0005-0000-0000-0000780B0000}"/>
    <cellStyle name="20% - Accent2 2 4 4 3 3" xfId="10316" xr:uid="{00000000-0005-0000-0000-0000790B0000}"/>
    <cellStyle name="20% - Accent2 2 4 4 4" xfId="10317" xr:uid="{00000000-0005-0000-0000-00007A0B0000}"/>
    <cellStyle name="20% - Accent2 2 4 4 4 2" xfId="10318" xr:uid="{00000000-0005-0000-0000-00007B0B0000}"/>
    <cellStyle name="20% - Accent2 2 4 4 5" xfId="8190" xr:uid="{00000000-0005-0000-0000-00007C0B0000}"/>
    <cellStyle name="20% - Accent2 2 4 5" xfId="84" xr:uid="{00000000-0005-0000-0000-00007D0B0000}"/>
    <cellStyle name="20% - Accent2 2 4 5 2" xfId="10320" xr:uid="{00000000-0005-0000-0000-00007E0B0000}"/>
    <cellStyle name="20% - Accent2 2 4 5 2 2" xfId="4403" xr:uid="{00000000-0005-0000-0000-00007F0B0000}"/>
    <cellStyle name="20% - Accent2 2 4 5 2 2 2" xfId="10323" xr:uid="{00000000-0005-0000-0000-0000800B0000}"/>
    <cellStyle name="20% - Accent2 2 4 5 2 3" xfId="10324" xr:uid="{00000000-0005-0000-0000-0000810B0000}"/>
    <cellStyle name="20% - Accent2 2 4 5 3" xfId="10325" xr:uid="{00000000-0005-0000-0000-0000820B0000}"/>
    <cellStyle name="20% - Accent2 2 4 5 3 2" xfId="10327" xr:uid="{00000000-0005-0000-0000-0000830B0000}"/>
    <cellStyle name="20% - Accent2 2 4 5 4" xfId="10330" xr:uid="{00000000-0005-0000-0000-0000840B0000}"/>
    <cellStyle name="20% - Accent2 2 4 6" xfId="9642" xr:uid="{00000000-0005-0000-0000-0000850B0000}"/>
    <cellStyle name="20% - Accent2 2 4 6 2" xfId="10332" xr:uid="{00000000-0005-0000-0000-0000860B0000}"/>
    <cellStyle name="20% - Accent2 2 4 6 2 2" xfId="10334" xr:uid="{00000000-0005-0000-0000-0000870B0000}"/>
    <cellStyle name="20% - Accent2 2 4 6 3" xfId="10335" xr:uid="{00000000-0005-0000-0000-0000880B0000}"/>
    <cellStyle name="20% - Accent2 2 4 7" xfId="6667" xr:uid="{00000000-0005-0000-0000-0000890B0000}"/>
    <cellStyle name="20% - Accent2 2 4 7 2" xfId="6676" xr:uid="{00000000-0005-0000-0000-00008A0B0000}"/>
    <cellStyle name="20% - Accent2 2 4 8" xfId="6687" xr:uid="{00000000-0005-0000-0000-00008B0B0000}"/>
    <cellStyle name="20% - Accent2 2 5" xfId="4715" xr:uid="{00000000-0005-0000-0000-00008C0B0000}"/>
    <cellStyle name="20% - Accent2 2 5 2" xfId="2110" xr:uid="{00000000-0005-0000-0000-00008D0B0000}"/>
    <cellStyle name="20% - Accent2 2 5 2 2" xfId="4998" xr:uid="{00000000-0005-0000-0000-00008E0B0000}"/>
    <cellStyle name="20% - Accent2 2 5 2 2 2" xfId="5109" xr:uid="{00000000-0005-0000-0000-00008F0B0000}"/>
    <cellStyle name="20% - Accent2 2 5 2 2 2 2" xfId="4022" xr:uid="{00000000-0005-0000-0000-0000900B0000}"/>
    <cellStyle name="20% - Accent2 2 5 2 2 2 2 2" xfId="4030" xr:uid="{00000000-0005-0000-0000-0000910B0000}"/>
    <cellStyle name="20% - Accent2 2 5 2 2 2 2 2 2" xfId="10344" xr:uid="{00000000-0005-0000-0000-0000920B0000}"/>
    <cellStyle name="20% - Accent2 2 5 2 2 2 2 3" xfId="10354" xr:uid="{00000000-0005-0000-0000-0000930B0000}"/>
    <cellStyle name="20% - Accent2 2 5 2 2 2 3" xfId="4063" xr:uid="{00000000-0005-0000-0000-0000940B0000}"/>
    <cellStyle name="20% - Accent2 2 5 2 2 2 3 2" xfId="10362" xr:uid="{00000000-0005-0000-0000-0000950B0000}"/>
    <cellStyle name="20% - Accent2 2 5 2 2 2 4" xfId="862" xr:uid="{00000000-0005-0000-0000-0000960B0000}"/>
    <cellStyle name="20% - Accent2 2 5 2 2 3" xfId="5120" xr:uid="{00000000-0005-0000-0000-0000970B0000}"/>
    <cellStyle name="20% - Accent2 2 5 2 2 3 2" xfId="4115" xr:uid="{00000000-0005-0000-0000-0000980B0000}"/>
    <cellStyle name="20% - Accent2 2 5 2 2 3 2 2" xfId="3207" xr:uid="{00000000-0005-0000-0000-0000990B0000}"/>
    <cellStyle name="20% - Accent2 2 5 2 2 3 3" xfId="6962" xr:uid="{00000000-0005-0000-0000-00009A0B0000}"/>
    <cellStyle name="20% - Accent2 2 5 2 2 4" xfId="5126" xr:uid="{00000000-0005-0000-0000-00009B0B0000}"/>
    <cellStyle name="20% - Accent2 2 5 2 2 4 2" xfId="6968" xr:uid="{00000000-0005-0000-0000-00009C0B0000}"/>
    <cellStyle name="20% - Accent2 2 5 2 2 5" xfId="6973" xr:uid="{00000000-0005-0000-0000-00009D0B0000}"/>
    <cellStyle name="20% - Accent2 2 5 2 3" xfId="10365" xr:uid="{00000000-0005-0000-0000-00009E0B0000}"/>
    <cellStyle name="20% - Accent2 2 5 2 3 2" xfId="5193" xr:uid="{00000000-0005-0000-0000-00009F0B0000}"/>
    <cellStyle name="20% - Accent2 2 5 2 3 2 2" xfId="4243" xr:uid="{00000000-0005-0000-0000-0000A00B0000}"/>
    <cellStyle name="20% - Accent2 2 5 2 3 2 2 2" xfId="10149" xr:uid="{00000000-0005-0000-0000-0000A10B0000}"/>
    <cellStyle name="20% - Accent2 2 5 2 3 2 3" xfId="10370" xr:uid="{00000000-0005-0000-0000-0000A20B0000}"/>
    <cellStyle name="20% - Accent2 2 5 2 3 3" xfId="5195" xr:uid="{00000000-0005-0000-0000-0000A30B0000}"/>
    <cellStyle name="20% - Accent2 2 5 2 3 3 2" xfId="6985" xr:uid="{00000000-0005-0000-0000-0000A40B0000}"/>
    <cellStyle name="20% - Accent2 2 5 2 3 4" xfId="6989" xr:uid="{00000000-0005-0000-0000-0000A50B0000}"/>
    <cellStyle name="20% - Accent2 2 5 2 4" xfId="10373" xr:uid="{00000000-0005-0000-0000-0000A60B0000}"/>
    <cellStyle name="20% - Accent2 2 5 2 4 2" xfId="5238" xr:uid="{00000000-0005-0000-0000-0000A70B0000}"/>
    <cellStyle name="20% - Accent2 2 5 2 4 2 2" xfId="3512" xr:uid="{00000000-0005-0000-0000-0000A80B0000}"/>
    <cellStyle name="20% - Accent2 2 5 2 4 3" xfId="7006" xr:uid="{00000000-0005-0000-0000-0000A90B0000}"/>
    <cellStyle name="20% - Accent2 2 5 2 5" xfId="10374" xr:uid="{00000000-0005-0000-0000-0000AA0B0000}"/>
    <cellStyle name="20% - Accent2 2 5 2 5 2" xfId="10375" xr:uid="{00000000-0005-0000-0000-0000AB0B0000}"/>
    <cellStyle name="20% - Accent2 2 5 2 6" xfId="10376" xr:uid="{00000000-0005-0000-0000-0000AC0B0000}"/>
    <cellStyle name="20% - Accent2 2 5 3" xfId="5011" xr:uid="{00000000-0005-0000-0000-0000AD0B0000}"/>
    <cellStyle name="20% - Accent2 2 5 3 2" xfId="8139" xr:uid="{00000000-0005-0000-0000-0000AE0B0000}"/>
    <cellStyle name="20% - Accent2 2 5 3 2 2" xfId="5282" xr:uid="{00000000-0005-0000-0000-0000AF0B0000}"/>
    <cellStyle name="20% - Accent2 2 5 3 2 2 2" xfId="1124" xr:uid="{00000000-0005-0000-0000-0000B00B0000}"/>
    <cellStyle name="20% - Accent2 2 5 3 2 2 2 2" xfId="1155" xr:uid="{00000000-0005-0000-0000-0000B10B0000}"/>
    <cellStyle name="20% - Accent2 2 5 3 2 2 3" xfId="1178" xr:uid="{00000000-0005-0000-0000-0000B20B0000}"/>
    <cellStyle name="20% - Accent2 2 5 3 2 3" xfId="5293" xr:uid="{00000000-0005-0000-0000-0000B30B0000}"/>
    <cellStyle name="20% - Accent2 2 5 3 2 3 2" xfId="1329" xr:uid="{00000000-0005-0000-0000-0000B40B0000}"/>
    <cellStyle name="20% - Accent2 2 5 3 2 4" xfId="2006" xr:uid="{00000000-0005-0000-0000-0000B50B0000}"/>
    <cellStyle name="20% - Accent2 2 5 3 3" xfId="10378" xr:uid="{00000000-0005-0000-0000-0000B60B0000}"/>
    <cellStyle name="20% - Accent2 2 5 3 3 2" xfId="5338" xr:uid="{00000000-0005-0000-0000-0000B70B0000}"/>
    <cellStyle name="20% - Accent2 2 5 3 3 2 2" xfId="6807" xr:uid="{00000000-0005-0000-0000-0000B80B0000}"/>
    <cellStyle name="20% - Accent2 2 5 3 3 3" xfId="6847" xr:uid="{00000000-0005-0000-0000-0000B90B0000}"/>
    <cellStyle name="20% - Accent2 2 5 3 4" xfId="10379" xr:uid="{00000000-0005-0000-0000-0000BA0B0000}"/>
    <cellStyle name="20% - Accent2 2 5 3 4 2" xfId="7313" xr:uid="{00000000-0005-0000-0000-0000BB0B0000}"/>
    <cellStyle name="20% - Accent2 2 5 3 5" xfId="10381" xr:uid="{00000000-0005-0000-0000-0000BC0B0000}"/>
    <cellStyle name="20% - Accent2 2 5 4" xfId="4979" xr:uid="{00000000-0005-0000-0000-0000BD0B0000}"/>
    <cellStyle name="20% - Accent2 2 5 4 2" xfId="4989" xr:uid="{00000000-0005-0000-0000-0000BE0B0000}"/>
    <cellStyle name="20% - Accent2 2 5 4 2 2" xfId="4705" xr:uid="{00000000-0005-0000-0000-0000BF0B0000}"/>
    <cellStyle name="20% - Accent2 2 5 4 2 2 2" xfId="2105" xr:uid="{00000000-0005-0000-0000-0000C00B0000}"/>
    <cellStyle name="20% - Accent2 2 5 4 2 3" xfId="4724" xr:uid="{00000000-0005-0000-0000-0000C10B0000}"/>
    <cellStyle name="20% - Accent2 2 5 4 3" xfId="5035" xr:uid="{00000000-0005-0000-0000-0000C20B0000}"/>
    <cellStyle name="20% - Accent2 2 5 4 3 2" xfId="4779" xr:uid="{00000000-0005-0000-0000-0000C30B0000}"/>
    <cellStyle name="20% - Accent2 2 5 4 4" xfId="5047" xr:uid="{00000000-0005-0000-0000-0000C40B0000}"/>
    <cellStyle name="20% - Accent2 2 5 5" xfId="5065" xr:uid="{00000000-0005-0000-0000-0000C50B0000}"/>
    <cellStyle name="20% - Accent2 2 5 5 2" xfId="5070" xr:uid="{00000000-0005-0000-0000-0000C60B0000}"/>
    <cellStyle name="20% - Accent2 2 5 5 2 2" xfId="4850" xr:uid="{00000000-0005-0000-0000-0000C70B0000}"/>
    <cellStyle name="20% - Accent2 2 5 5 3" xfId="5083" xr:uid="{00000000-0005-0000-0000-0000C80B0000}"/>
    <cellStyle name="20% - Accent2 2 5 6" xfId="5108" xr:uid="{00000000-0005-0000-0000-0000C90B0000}"/>
    <cellStyle name="20% - Accent2 2 5 6 2" xfId="4017" xr:uid="{00000000-0005-0000-0000-0000CA0B0000}"/>
    <cellStyle name="20% - Accent2 2 5 7" xfId="5115" xr:uid="{00000000-0005-0000-0000-0000CB0B0000}"/>
    <cellStyle name="20% - Accent2 2 6" xfId="4722" xr:uid="{00000000-0005-0000-0000-0000CC0B0000}"/>
    <cellStyle name="20% - Accent2 2 6 2" xfId="5022" xr:uid="{00000000-0005-0000-0000-0000CD0B0000}"/>
    <cellStyle name="20% - Accent2 2 6 2 2" xfId="10382" xr:uid="{00000000-0005-0000-0000-0000CE0B0000}"/>
    <cellStyle name="20% - Accent2 2 6 2 2 2" xfId="5457" xr:uid="{00000000-0005-0000-0000-0000CF0B0000}"/>
    <cellStyle name="20% - Accent2 2 6 2 2 2 2" xfId="4650" xr:uid="{00000000-0005-0000-0000-0000D00B0000}"/>
    <cellStyle name="20% - Accent2 2 6 2 2 2 2 2" xfId="6058" xr:uid="{00000000-0005-0000-0000-0000D10B0000}"/>
    <cellStyle name="20% - Accent2 2 6 2 2 2 3" xfId="6062" xr:uid="{00000000-0005-0000-0000-0000D20B0000}"/>
    <cellStyle name="20% - Accent2 2 6 2 2 3" xfId="5463" xr:uid="{00000000-0005-0000-0000-0000D30B0000}"/>
    <cellStyle name="20% - Accent2 2 6 2 2 3 2" xfId="6067" xr:uid="{00000000-0005-0000-0000-0000D40B0000}"/>
    <cellStyle name="20% - Accent2 2 6 2 2 4" xfId="5258" xr:uid="{00000000-0005-0000-0000-0000D50B0000}"/>
    <cellStyle name="20% - Accent2 2 6 2 3" xfId="10388" xr:uid="{00000000-0005-0000-0000-0000D60B0000}"/>
    <cellStyle name="20% - Accent2 2 6 2 3 2" xfId="5507" xr:uid="{00000000-0005-0000-0000-0000D70B0000}"/>
    <cellStyle name="20% - Accent2 2 6 2 3 2 2" xfId="6092" xr:uid="{00000000-0005-0000-0000-0000D80B0000}"/>
    <cellStyle name="20% - Accent2 2 6 2 3 3" xfId="1384" xr:uid="{00000000-0005-0000-0000-0000D90B0000}"/>
    <cellStyle name="20% - Accent2 2 6 2 4" xfId="10390" xr:uid="{00000000-0005-0000-0000-0000DA0B0000}"/>
    <cellStyle name="20% - Accent2 2 6 2 4 2" xfId="6103" xr:uid="{00000000-0005-0000-0000-0000DB0B0000}"/>
    <cellStyle name="20% - Accent2 2 6 2 5" xfId="10391" xr:uid="{00000000-0005-0000-0000-0000DC0B0000}"/>
    <cellStyle name="20% - Accent2 2 6 3" xfId="8159" xr:uid="{00000000-0005-0000-0000-0000DD0B0000}"/>
    <cellStyle name="20% - Accent2 2 6 3 2" xfId="10392" xr:uid="{00000000-0005-0000-0000-0000DE0B0000}"/>
    <cellStyle name="20% - Accent2 2 6 3 2 2" xfId="5596" xr:uid="{00000000-0005-0000-0000-0000DF0B0000}"/>
    <cellStyle name="20% - Accent2 2 6 3 2 2 2" xfId="6202" xr:uid="{00000000-0005-0000-0000-0000E00B0000}"/>
    <cellStyle name="20% - Accent2 2 6 3 2 3" xfId="6203" xr:uid="{00000000-0005-0000-0000-0000E10B0000}"/>
    <cellStyle name="20% - Accent2 2 6 3 3" xfId="10394" xr:uid="{00000000-0005-0000-0000-0000E20B0000}"/>
    <cellStyle name="20% - Accent2 2 6 3 3 2" xfId="6225" xr:uid="{00000000-0005-0000-0000-0000E30B0000}"/>
    <cellStyle name="20% - Accent2 2 6 3 4" xfId="10395" xr:uid="{00000000-0005-0000-0000-0000E40B0000}"/>
    <cellStyle name="20% - Accent2 2 6 4" xfId="5151" xr:uid="{00000000-0005-0000-0000-0000E50B0000}"/>
    <cellStyle name="20% - Accent2 2 6 4 2" xfId="5156" xr:uid="{00000000-0005-0000-0000-0000E60B0000}"/>
    <cellStyle name="20% - Accent2 2 6 4 2 2" xfId="4055" xr:uid="{00000000-0005-0000-0000-0000E70B0000}"/>
    <cellStyle name="20% - Accent2 2 6 4 3" xfId="5164" xr:uid="{00000000-0005-0000-0000-0000E80B0000}"/>
    <cellStyle name="20% - Accent2 2 6 5" xfId="5170" xr:uid="{00000000-0005-0000-0000-0000E90B0000}"/>
    <cellStyle name="20% - Accent2 2 6 5 2" xfId="5179" xr:uid="{00000000-0005-0000-0000-0000EA0B0000}"/>
    <cellStyle name="20% - Accent2 2 6 6" xfId="5189" xr:uid="{00000000-0005-0000-0000-0000EB0B0000}"/>
    <cellStyle name="20% - Accent2 2 7" xfId="5029" xr:uid="{00000000-0005-0000-0000-0000EC0B0000}"/>
    <cellStyle name="20% - Accent2 2 7 2" xfId="10396" xr:uid="{00000000-0005-0000-0000-0000ED0B0000}"/>
    <cellStyle name="20% - Accent2 2 7 2 2" xfId="10406" xr:uid="{00000000-0005-0000-0000-0000EE0B0000}"/>
    <cellStyle name="20% - Accent2 2 7 2 2 2" xfId="1779" xr:uid="{00000000-0005-0000-0000-0000EF0B0000}"/>
    <cellStyle name="20% - Accent2 2 7 2 2 2 2" xfId="60" xr:uid="{00000000-0005-0000-0000-0000F00B0000}"/>
    <cellStyle name="20% - Accent2 2 7 2 2 3" xfId="1800" xr:uid="{00000000-0005-0000-0000-0000F10B0000}"/>
    <cellStyle name="20% - Accent2 2 7 2 3" xfId="10409" xr:uid="{00000000-0005-0000-0000-0000F20B0000}"/>
    <cellStyle name="20% - Accent2 2 7 2 3 2" xfId="682" xr:uid="{00000000-0005-0000-0000-0000F30B0000}"/>
    <cellStyle name="20% - Accent2 2 7 2 4" xfId="10411" xr:uid="{00000000-0005-0000-0000-0000F40B0000}"/>
    <cellStyle name="20% - Accent2 2 7 3" xfId="9309" xr:uid="{00000000-0005-0000-0000-0000F50B0000}"/>
    <cellStyle name="20% - Accent2 2 7 3 2" xfId="10412" xr:uid="{00000000-0005-0000-0000-0000F60B0000}"/>
    <cellStyle name="20% - Accent2 2 7 3 2 2" xfId="2275" xr:uid="{00000000-0005-0000-0000-0000F70B0000}"/>
    <cellStyle name="20% - Accent2 2 7 3 3" xfId="10414" xr:uid="{00000000-0005-0000-0000-0000F80B0000}"/>
    <cellStyle name="20% - Accent2 2 7 4" xfId="5217" xr:uid="{00000000-0005-0000-0000-0000F90B0000}"/>
    <cellStyle name="20% - Accent2 2 7 4 2" xfId="5222" xr:uid="{00000000-0005-0000-0000-0000FA0B0000}"/>
    <cellStyle name="20% - Accent2 2 7 5" xfId="5234" xr:uid="{00000000-0005-0000-0000-0000FB0B0000}"/>
    <cellStyle name="20% - Accent2 2 8" xfId="10421" xr:uid="{00000000-0005-0000-0000-0000FC0B0000}"/>
    <cellStyle name="20% - Accent2 2 8 2" xfId="10428" xr:uid="{00000000-0005-0000-0000-0000FD0B0000}"/>
    <cellStyle name="20% - Accent2 2 8 2 2" xfId="10430" xr:uid="{00000000-0005-0000-0000-0000FE0B0000}"/>
    <cellStyle name="20% - Accent2 2 8 2 2 2" xfId="2661" xr:uid="{00000000-0005-0000-0000-0000FF0B0000}"/>
    <cellStyle name="20% - Accent2 2 8 2 3" xfId="10432" xr:uid="{00000000-0005-0000-0000-0000000C0000}"/>
    <cellStyle name="20% - Accent2 2 8 3" xfId="10434" xr:uid="{00000000-0005-0000-0000-0000010C0000}"/>
    <cellStyle name="20% - Accent2 2 8 3 2" xfId="6009" xr:uid="{00000000-0005-0000-0000-0000020C0000}"/>
    <cellStyle name="20% - Accent2 2 8 4" xfId="5255" xr:uid="{00000000-0005-0000-0000-0000030C0000}"/>
    <cellStyle name="20% - Accent2 2 9" xfId="9751" xr:uid="{00000000-0005-0000-0000-0000040C0000}"/>
    <cellStyle name="20% - Accent2 2 9 2" xfId="10436" xr:uid="{00000000-0005-0000-0000-0000050C0000}"/>
    <cellStyle name="20% - Accent2 2 9 2 2" xfId="10437" xr:uid="{00000000-0005-0000-0000-0000060C0000}"/>
    <cellStyle name="20% - Accent2 2 9 3" xfId="10438" xr:uid="{00000000-0005-0000-0000-0000070C0000}"/>
    <cellStyle name="20% - Accent2 3" xfId="10446" xr:uid="{00000000-0005-0000-0000-0000080C0000}"/>
    <cellStyle name="20% - Accent2 3 10" xfId="5714" xr:uid="{00000000-0005-0000-0000-0000090C0000}"/>
    <cellStyle name="20% - Accent2 3 2" xfId="10449" xr:uid="{00000000-0005-0000-0000-00000A0C0000}"/>
    <cellStyle name="20% - Accent2 3 2 2" xfId="2751" xr:uid="{00000000-0005-0000-0000-00000B0C0000}"/>
    <cellStyle name="20% - Accent2 3 2 2 2" xfId="10450" xr:uid="{00000000-0005-0000-0000-00000C0C0000}"/>
    <cellStyle name="20% - Accent2 3 2 2 2 2" xfId="10451" xr:uid="{00000000-0005-0000-0000-00000D0C0000}"/>
    <cellStyle name="20% - Accent2 3 2 2 2 2 2" xfId="10452" xr:uid="{00000000-0005-0000-0000-00000E0C0000}"/>
    <cellStyle name="20% - Accent2 3 2 2 2 2 2 2" xfId="10454" xr:uid="{00000000-0005-0000-0000-00000F0C0000}"/>
    <cellStyle name="20% - Accent2 3 2 2 2 2 2 2 2" xfId="10456" xr:uid="{00000000-0005-0000-0000-0000100C0000}"/>
    <cellStyle name="20% - Accent2 3 2 2 2 2 2 2 2 2" xfId="8036" xr:uid="{00000000-0005-0000-0000-0000110C0000}"/>
    <cellStyle name="20% - Accent2 3 2 2 2 2 2 2 2 2 2" xfId="10458" xr:uid="{00000000-0005-0000-0000-0000120C0000}"/>
    <cellStyle name="20% - Accent2 3 2 2 2 2 2 2 2 3" xfId="10464" xr:uid="{00000000-0005-0000-0000-0000130C0000}"/>
    <cellStyle name="20% - Accent2 3 2 2 2 2 2 2 3" xfId="5074" xr:uid="{00000000-0005-0000-0000-0000140C0000}"/>
    <cellStyle name="20% - Accent2 3 2 2 2 2 2 2 3 2" xfId="10467" xr:uid="{00000000-0005-0000-0000-0000150C0000}"/>
    <cellStyle name="20% - Accent2 3 2 2 2 2 2 2 4" xfId="8302" xr:uid="{00000000-0005-0000-0000-0000160C0000}"/>
    <cellStyle name="20% - Accent2 3 2 2 2 2 2 3" xfId="10473" xr:uid="{00000000-0005-0000-0000-0000170C0000}"/>
    <cellStyle name="20% - Accent2 3 2 2 2 2 2 3 2" xfId="10476" xr:uid="{00000000-0005-0000-0000-0000180C0000}"/>
    <cellStyle name="20% - Accent2 3 2 2 2 2 2 3 2 2" xfId="10478" xr:uid="{00000000-0005-0000-0000-0000190C0000}"/>
    <cellStyle name="20% - Accent2 3 2 2 2 2 2 3 3" xfId="10482" xr:uid="{00000000-0005-0000-0000-00001A0C0000}"/>
    <cellStyle name="20% - Accent2 3 2 2 2 2 2 4" xfId="6216" xr:uid="{00000000-0005-0000-0000-00001B0C0000}"/>
    <cellStyle name="20% - Accent2 3 2 2 2 2 2 4 2" xfId="5211" xr:uid="{00000000-0005-0000-0000-00001C0C0000}"/>
    <cellStyle name="20% - Accent2 3 2 2 2 2 2 5" xfId="10487" xr:uid="{00000000-0005-0000-0000-00001D0C0000}"/>
    <cellStyle name="20% - Accent2 3 2 2 2 2 3" xfId="10489" xr:uid="{00000000-0005-0000-0000-00001E0C0000}"/>
    <cellStyle name="20% - Accent2 3 2 2 2 2 3 2" xfId="10492" xr:uid="{00000000-0005-0000-0000-00001F0C0000}"/>
    <cellStyle name="20% - Accent2 3 2 2 2 2 3 2 2" xfId="10494" xr:uid="{00000000-0005-0000-0000-0000200C0000}"/>
    <cellStyle name="20% - Accent2 3 2 2 2 2 3 2 2 2" xfId="2912" xr:uid="{00000000-0005-0000-0000-0000210C0000}"/>
    <cellStyle name="20% - Accent2 3 2 2 2 2 3 2 3" xfId="10496" xr:uid="{00000000-0005-0000-0000-0000220C0000}"/>
    <cellStyle name="20% - Accent2 3 2 2 2 2 3 3" xfId="10500" xr:uid="{00000000-0005-0000-0000-0000230C0000}"/>
    <cellStyle name="20% - Accent2 3 2 2 2 2 3 3 2" xfId="10502" xr:uid="{00000000-0005-0000-0000-0000240C0000}"/>
    <cellStyle name="20% - Accent2 3 2 2 2 2 3 4" xfId="10505" xr:uid="{00000000-0005-0000-0000-0000250C0000}"/>
    <cellStyle name="20% - Accent2 3 2 2 2 2 4" xfId="3079" xr:uid="{00000000-0005-0000-0000-0000260C0000}"/>
    <cellStyle name="20% - Accent2 3 2 2 2 2 4 2" xfId="983" xr:uid="{00000000-0005-0000-0000-0000270C0000}"/>
    <cellStyle name="20% - Accent2 3 2 2 2 2 4 2 2" xfId="72" xr:uid="{00000000-0005-0000-0000-0000280C0000}"/>
    <cellStyle name="20% - Accent2 3 2 2 2 2 4 3" xfId="1014" xr:uid="{00000000-0005-0000-0000-0000290C0000}"/>
    <cellStyle name="20% - Accent2 3 2 2 2 2 5" xfId="3086" xr:uid="{00000000-0005-0000-0000-00002A0C0000}"/>
    <cellStyle name="20% - Accent2 3 2 2 2 2 5 2" xfId="1077" xr:uid="{00000000-0005-0000-0000-00002B0C0000}"/>
    <cellStyle name="20% - Accent2 3 2 2 2 2 6" xfId="3100" xr:uid="{00000000-0005-0000-0000-00002C0C0000}"/>
    <cellStyle name="20% - Accent2 3 2 2 2 3" xfId="10510" xr:uid="{00000000-0005-0000-0000-00002D0C0000}"/>
    <cellStyle name="20% - Accent2 3 2 2 2 3 2" xfId="10512" xr:uid="{00000000-0005-0000-0000-00002E0C0000}"/>
    <cellStyle name="20% - Accent2 3 2 2 2 3 2 2" xfId="10514" xr:uid="{00000000-0005-0000-0000-00002F0C0000}"/>
    <cellStyle name="20% - Accent2 3 2 2 2 3 2 2 2" xfId="10516" xr:uid="{00000000-0005-0000-0000-0000300C0000}"/>
    <cellStyle name="20% - Accent2 3 2 2 2 3 2 2 2 2" xfId="10518" xr:uid="{00000000-0005-0000-0000-0000310C0000}"/>
    <cellStyle name="20% - Accent2 3 2 2 2 3 2 2 3" xfId="10338" xr:uid="{00000000-0005-0000-0000-0000320C0000}"/>
    <cellStyle name="20% - Accent2 3 2 2 2 3 2 3" xfId="3748" xr:uid="{00000000-0005-0000-0000-0000330C0000}"/>
    <cellStyle name="20% - Accent2 3 2 2 2 3 2 3 2" xfId="10520" xr:uid="{00000000-0005-0000-0000-0000340C0000}"/>
    <cellStyle name="20% - Accent2 3 2 2 2 3 2 4" xfId="10523" xr:uid="{00000000-0005-0000-0000-0000350C0000}"/>
    <cellStyle name="20% - Accent2 3 2 2 2 3 3" xfId="10525" xr:uid="{00000000-0005-0000-0000-0000360C0000}"/>
    <cellStyle name="20% - Accent2 3 2 2 2 3 3 2" xfId="10528" xr:uid="{00000000-0005-0000-0000-0000370C0000}"/>
    <cellStyle name="20% - Accent2 3 2 2 2 3 3 2 2" xfId="10530" xr:uid="{00000000-0005-0000-0000-0000380C0000}"/>
    <cellStyle name="20% - Accent2 3 2 2 2 3 3 3" xfId="10531" xr:uid="{00000000-0005-0000-0000-0000390C0000}"/>
    <cellStyle name="20% - Accent2 3 2 2 2 3 4" xfId="959" xr:uid="{00000000-0005-0000-0000-00003A0C0000}"/>
    <cellStyle name="20% - Accent2 3 2 2 2 3 4 2" xfId="974" xr:uid="{00000000-0005-0000-0000-00003B0C0000}"/>
    <cellStyle name="20% - Accent2 3 2 2 2 3 5" xfId="999" xr:uid="{00000000-0005-0000-0000-00003C0C0000}"/>
    <cellStyle name="20% - Accent2 3 2 2 2 4" xfId="10532" xr:uid="{00000000-0005-0000-0000-00003D0C0000}"/>
    <cellStyle name="20% - Accent2 3 2 2 2 4 2" xfId="10538" xr:uid="{00000000-0005-0000-0000-00003E0C0000}"/>
    <cellStyle name="20% - Accent2 3 2 2 2 4 2 2" xfId="10179" xr:uid="{00000000-0005-0000-0000-00003F0C0000}"/>
    <cellStyle name="20% - Accent2 3 2 2 2 4 2 2 2" xfId="10541" xr:uid="{00000000-0005-0000-0000-0000400C0000}"/>
    <cellStyle name="20% - Accent2 3 2 2 2 4 2 3" xfId="10545" xr:uid="{00000000-0005-0000-0000-0000410C0000}"/>
    <cellStyle name="20% - Accent2 3 2 2 2 4 3" xfId="10547" xr:uid="{00000000-0005-0000-0000-0000420C0000}"/>
    <cellStyle name="20% - Accent2 3 2 2 2 4 3 2" xfId="10550" xr:uid="{00000000-0005-0000-0000-0000430C0000}"/>
    <cellStyle name="20% - Accent2 3 2 2 2 4 4" xfId="1067" xr:uid="{00000000-0005-0000-0000-0000440C0000}"/>
    <cellStyle name="20% - Accent2 3 2 2 2 5" xfId="9602" xr:uid="{00000000-0005-0000-0000-0000450C0000}"/>
    <cellStyle name="20% - Accent2 3 2 2 2 5 2" xfId="7066" xr:uid="{00000000-0005-0000-0000-0000460C0000}"/>
    <cellStyle name="20% - Accent2 3 2 2 2 5 2 2" xfId="7073" xr:uid="{00000000-0005-0000-0000-0000470C0000}"/>
    <cellStyle name="20% - Accent2 3 2 2 2 5 3" xfId="7108" xr:uid="{00000000-0005-0000-0000-0000480C0000}"/>
    <cellStyle name="20% - Accent2 3 2 2 2 6" xfId="9609" xr:uid="{00000000-0005-0000-0000-0000490C0000}"/>
    <cellStyle name="20% - Accent2 3 2 2 2 6 2" xfId="7244" xr:uid="{00000000-0005-0000-0000-00004A0C0000}"/>
    <cellStyle name="20% - Accent2 3 2 2 2 7" xfId="2458" xr:uid="{00000000-0005-0000-0000-00004B0C0000}"/>
    <cellStyle name="20% - Accent2 3 2 2 3" xfId="10552" xr:uid="{00000000-0005-0000-0000-00004C0C0000}"/>
    <cellStyle name="20% - Accent2 3 2 2 3 2" xfId="7713" xr:uid="{00000000-0005-0000-0000-00004D0C0000}"/>
    <cellStyle name="20% - Accent2 3 2 2 3 2 2" xfId="7716" xr:uid="{00000000-0005-0000-0000-00004E0C0000}"/>
    <cellStyle name="20% - Accent2 3 2 2 3 2 2 2" xfId="10556" xr:uid="{00000000-0005-0000-0000-00004F0C0000}"/>
    <cellStyle name="20% - Accent2 3 2 2 3 2 2 2 2" xfId="10559" xr:uid="{00000000-0005-0000-0000-0000500C0000}"/>
    <cellStyle name="20% - Accent2 3 2 2 3 2 2 2 2 2" xfId="10563" xr:uid="{00000000-0005-0000-0000-0000510C0000}"/>
    <cellStyle name="20% - Accent2 3 2 2 3 2 2 2 3" xfId="10565" xr:uid="{00000000-0005-0000-0000-0000520C0000}"/>
    <cellStyle name="20% - Accent2 3 2 2 3 2 2 3" xfId="7579" xr:uid="{00000000-0005-0000-0000-0000530C0000}"/>
    <cellStyle name="20% - Accent2 3 2 2 3 2 2 3 2" xfId="10567" xr:uid="{00000000-0005-0000-0000-0000540C0000}"/>
    <cellStyle name="20% - Accent2 3 2 2 3 2 2 4" xfId="3198" xr:uid="{00000000-0005-0000-0000-0000550C0000}"/>
    <cellStyle name="20% - Accent2 3 2 2 3 2 3" xfId="10569" xr:uid="{00000000-0005-0000-0000-0000560C0000}"/>
    <cellStyle name="20% - Accent2 3 2 2 3 2 3 2" xfId="10573" xr:uid="{00000000-0005-0000-0000-0000570C0000}"/>
    <cellStyle name="20% - Accent2 3 2 2 3 2 3 2 2" xfId="279" xr:uid="{00000000-0005-0000-0000-0000580C0000}"/>
    <cellStyle name="20% - Accent2 3 2 2 3 2 3 3" xfId="10575" xr:uid="{00000000-0005-0000-0000-0000590C0000}"/>
    <cellStyle name="20% - Accent2 3 2 2 3 2 4" xfId="3142" xr:uid="{00000000-0005-0000-0000-00005A0C0000}"/>
    <cellStyle name="20% - Accent2 3 2 2 3 2 4 2" xfId="1625" xr:uid="{00000000-0005-0000-0000-00005B0C0000}"/>
    <cellStyle name="20% - Accent2 3 2 2 3 2 5" xfId="894" xr:uid="{00000000-0005-0000-0000-00005C0C0000}"/>
    <cellStyle name="20% - Accent2 3 2 2 3 3" xfId="7719" xr:uid="{00000000-0005-0000-0000-00005D0C0000}"/>
    <cellStyle name="20% - Accent2 3 2 2 3 3 2" xfId="10576" xr:uid="{00000000-0005-0000-0000-00005E0C0000}"/>
    <cellStyle name="20% - Accent2 3 2 2 3 3 2 2" xfId="10581" xr:uid="{00000000-0005-0000-0000-00005F0C0000}"/>
    <cellStyle name="20% - Accent2 3 2 2 3 3 2 2 2" xfId="10584" xr:uid="{00000000-0005-0000-0000-0000600C0000}"/>
    <cellStyle name="20% - Accent2 3 2 2 3 3 2 3" xfId="10587" xr:uid="{00000000-0005-0000-0000-0000610C0000}"/>
    <cellStyle name="20% - Accent2 3 2 2 3 3 3" xfId="10589" xr:uid="{00000000-0005-0000-0000-0000620C0000}"/>
    <cellStyle name="20% - Accent2 3 2 2 3 3 3 2" xfId="10592" xr:uid="{00000000-0005-0000-0000-0000630C0000}"/>
    <cellStyle name="20% - Accent2 3 2 2 3 3 4" xfId="1255" xr:uid="{00000000-0005-0000-0000-0000640C0000}"/>
    <cellStyle name="20% - Accent2 3 2 2 3 4" xfId="10593" xr:uid="{00000000-0005-0000-0000-0000650C0000}"/>
    <cellStyle name="20% - Accent2 3 2 2 3 4 2" xfId="10595" xr:uid="{00000000-0005-0000-0000-0000660C0000}"/>
    <cellStyle name="20% - Accent2 3 2 2 3 4 2 2" xfId="10600" xr:uid="{00000000-0005-0000-0000-0000670C0000}"/>
    <cellStyle name="20% - Accent2 3 2 2 3 4 3" xfId="10603" xr:uid="{00000000-0005-0000-0000-0000680C0000}"/>
    <cellStyle name="20% - Accent2 3 2 2 3 5" xfId="7478" xr:uid="{00000000-0005-0000-0000-0000690C0000}"/>
    <cellStyle name="20% - Accent2 3 2 2 3 5 2" xfId="7431" xr:uid="{00000000-0005-0000-0000-00006A0C0000}"/>
    <cellStyle name="20% - Accent2 3 2 2 3 6" xfId="3372" xr:uid="{00000000-0005-0000-0000-00006B0C0000}"/>
    <cellStyle name="20% - Accent2 3 2 2 4" xfId="10605" xr:uid="{00000000-0005-0000-0000-00006C0C0000}"/>
    <cellStyle name="20% - Accent2 3 2 2 4 2" xfId="7744" xr:uid="{00000000-0005-0000-0000-00006D0C0000}"/>
    <cellStyle name="20% - Accent2 3 2 2 4 2 2" xfId="10608" xr:uid="{00000000-0005-0000-0000-00006E0C0000}"/>
    <cellStyle name="20% - Accent2 3 2 2 4 2 2 2" xfId="10613" xr:uid="{00000000-0005-0000-0000-00006F0C0000}"/>
    <cellStyle name="20% - Accent2 3 2 2 4 2 2 2 2" xfId="10616" xr:uid="{00000000-0005-0000-0000-0000700C0000}"/>
    <cellStyle name="20% - Accent2 3 2 2 4 2 2 3" xfId="10619" xr:uid="{00000000-0005-0000-0000-0000710C0000}"/>
    <cellStyle name="20% - Accent2 3 2 2 4 2 3" xfId="10621" xr:uid="{00000000-0005-0000-0000-0000720C0000}"/>
    <cellStyle name="20% - Accent2 3 2 2 4 2 3 2" xfId="146" xr:uid="{00000000-0005-0000-0000-0000730C0000}"/>
    <cellStyle name="20% - Accent2 3 2 2 4 2 4" xfId="2817" xr:uid="{00000000-0005-0000-0000-0000740C0000}"/>
    <cellStyle name="20% - Accent2 3 2 2 4 3" xfId="10624" xr:uid="{00000000-0005-0000-0000-0000750C0000}"/>
    <cellStyle name="20% - Accent2 3 2 2 4 3 2" xfId="3535" xr:uid="{00000000-0005-0000-0000-0000760C0000}"/>
    <cellStyle name="20% - Accent2 3 2 2 4 3 2 2" xfId="6490" xr:uid="{00000000-0005-0000-0000-0000770C0000}"/>
    <cellStyle name="20% - Accent2 3 2 2 4 3 3" xfId="6494" xr:uid="{00000000-0005-0000-0000-0000780C0000}"/>
    <cellStyle name="20% - Accent2 3 2 2 4 4" xfId="10626" xr:uid="{00000000-0005-0000-0000-0000790C0000}"/>
    <cellStyle name="20% - Accent2 3 2 2 4 4 2" xfId="6506" xr:uid="{00000000-0005-0000-0000-00007A0C0000}"/>
    <cellStyle name="20% - Accent2 3 2 2 4 5" xfId="10632" xr:uid="{00000000-0005-0000-0000-00007B0C0000}"/>
    <cellStyle name="20% - Accent2 3 2 2 5" xfId="10638" xr:uid="{00000000-0005-0000-0000-00007C0C0000}"/>
    <cellStyle name="20% - Accent2 3 2 2 5 2" xfId="10640" xr:uid="{00000000-0005-0000-0000-00007D0C0000}"/>
    <cellStyle name="20% - Accent2 3 2 2 5 2 2" xfId="3587" xr:uid="{00000000-0005-0000-0000-00007E0C0000}"/>
    <cellStyle name="20% - Accent2 3 2 2 5 2 2 2" xfId="10643" xr:uid="{00000000-0005-0000-0000-00007F0C0000}"/>
    <cellStyle name="20% - Accent2 3 2 2 5 2 3" xfId="10645" xr:uid="{00000000-0005-0000-0000-0000800C0000}"/>
    <cellStyle name="20% - Accent2 3 2 2 5 3" xfId="10652" xr:uid="{00000000-0005-0000-0000-0000810C0000}"/>
    <cellStyle name="20% - Accent2 3 2 2 5 3 2" xfId="6531" xr:uid="{00000000-0005-0000-0000-0000820C0000}"/>
    <cellStyle name="20% - Accent2 3 2 2 5 4" xfId="10654" xr:uid="{00000000-0005-0000-0000-0000830C0000}"/>
    <cellStyle name="20% - Accent2 3 2 2 6" xfId="4544" xr:uid="{00000000-0005-0000-0000-0000840C0000}"/>
    <cellStyle name="20% - Accent2 3 2 2 6 2" xfId="4524" xr:uid="{00000000-0005-0000-0000-0000850C0000}"/>
    <cellStyle name="20% - Accent2 3 2 2 6 2 2" xfId="10659" xr:uid="{00000000-0005-0000-0000-0000860C0000}"/>
    <cellStyle name="20% - Accent2 3 2 2 6 3" xfId="10661" xr:uid="{00000000-0005-0000-0000-0000870C0000}"/>
    <cellStyle name="20% - Accent2 3 2 2 7" xfId="4554" xr:uid="{00000000-0005-0000-0000-0000880C0000}"/>
    <cellStyle name="20% - Accent2 3 2 2 7 2" xfId="10665" xr:uid="{00000000-0005-0000-0000-0000890C0000}"/>
    <cellStyle name="20% - Accent2 3 2 2 8" xfId="10671" xr:uid="{00000000-0005-0000-0000-00008A0C0000}"/>
    <cellStyle name="20% - Accent2 3 2 3" xfId="10106" xr:uid="{00000000-0005-0000-0000-00008B0C0000}"/>
    <cellStyle name="20% - Accent2 3 2 3 2" xfId="10673" xr:uid="{00000000-0005-0000-0000-00008C0C0000}"/>
    <cellStyle name="20% - Accent2 3 2 3 2 2" xfId="10678" xr:uid="{00000000-0005-0000-0000-00008D0C0000}"/>
    <cellStyle name="20% - Accent2 3 2 3 2 2 2" xfId="8124" xr:uid="{00000000-0005-0000-0000-00008E0C0000}"/>
    <cellStyle name="20% - Accent2 3 2 3 2 2 2 2" xfId="8132" xr:uid="{00000000-0005-0000-0000-00008F0C0000}"/>
    <cellStyle name="20% - Accent2 3 2 3 2 2 2 2 2" xfId="5010" xr:uid="{00000000-0005-0000-0000-0000900C0000}"/>
    <cellStyle name="20% - Accent2 3 2 3 2 2 2 2 2 2" xfId="8138" xr:uid="{00000000-0005-0000-0000-0000910C0000}"/>
    <cellStyle name="20% - Accent2 3 2 3 2 2 2 2 3" xfId="4978" xr:uid="{00000000-0005-0000-0000-0000920C0000}"/>
    <cellStyle name="20% - Accent2 3 2 3 2 2 2 3" xfId="8151" xr:uid="{00000000-0005-0000-0000-0000930C0000}"/>
    <cellStyle name="20% - Accent2 3 2 3 2 2 2 3 2" xfId="8158" xr:uid="{00000000-0005-0000-0000-0000940C0000}"/>
    <cellStyle name="20% - Accent2 3 2 3 2 2 2 4" xfId="8169" xr:uid="{00000000-0005-0000-0000-0000950C0000}"/>
    <cellStyle name="20% - Accent2 3 2 3 2 2 3" xfId="357" xr:uid="{00000000-0005-0000-0000-0000960C0000}"/>
    <cellStyle name="20% - Accent2 3 2 3 2 2 3 2" xfId="773" xr:uid="{00000000-0005-0000-0000-0000970C0000}"/>
    <cellStyle name="20% - Accent2 3 2 3 2 2 3 2 2" xfId="601" xr:uid="{00000000-0005-0000-0000-0000980C0000}"/>
    <cellStyle name="20% - Accent2 3 2 3 2 2 3 3" xfId="5783" xr:uid="{00000000-0005-0000-0000-0000990C0000}"/>
    <cellStyle name="20% - Accent2 3 2 3 2 2 4" xfId="433" xr:uid="{00000000-0005-0000-0000-00009A0C0000}"/>
    <cellStyle name="20% - Accent2 3 2 3 2 2 4 2" xfId="2086" xr:uid="{00000000-0005-0000-0000-00009B0C0000}"/>
    <cellStyle name="20% - Accent2 3 2 3 2 2 5" xfId="463" xr:uid="{00000000-0005-0000-0000-00009C0C0000}"/>
    <cellStyle name="20% - Accent2 3 2 3 2 3" xfId="10685" xr:uid="{00000000-0005-0000-0000-00009D0C0000}"/>
    <cellStyle name="20% - Accent2 3 2 3 2 3 2" xfId="8281" xr:uid="{00000000-0005-0000-0000-00009E0C0000}"/>
    <cellStyle name="20% - Accent2 3 2 3 2 3 2 2" xfId="8290" xr:uid="{00000000-0005-0000-0000-00009F0C0000}"/>
    <cellStyle name="20% - Accent2 3 2 3 2 3 2 2 2" xfId="8300" xr:uid="{00000000-0005-0000-0000-0000A00C0000}"/>
    <cellStyle name="20% - Accent2 3 2 3 2 3 2 3" xfId="8307" xr:uid="{00000000-0005-0000-0000-0000A10C0000}"/>
    <cellStyle name="20% - Accent2 3 2 3 2 3 3" xfId="8317" xr:uid="{00000000-0005-0000-0000-0000A20C0000}"/>
    <cellStyle name="20% - Accent2 3 2 3 2 3 3 2" xfId="8324" xr:uid="{00000000-0005-0000-0000-0000A30C0000}"/>
    <cellStyle name="20% - Accent2 3 2 3 2 3 4" xfId="1603" xr:uid="{00000000-0005-0000-0000-0000A40C0000}"/>
    <cellStyle name="20% - Accent2 3 2 3 2 4" xfId="10687" xr:uid="{00000000-0005-0000-0000-0000A50C0000}"/>
    <cellStyle name="20% - Accent2 3 2 3 2 4 2" xfId="8386" xr:uid="{00000000-0005-0000-0000-0000A60C0000}"/>
    <cellStyle name="20% - Accent2 3 2 3 2 4 2 2" xfId="1524" xr:uid="{00000000-0005-0000-0000-0000A70C0000}"/>
    <cellStyle name="20% - Accent2 3 2 3 2 4 3" xfId="8396" xr:uid="{00000000-0005-0000-0000-0000A80C0000}"/>
    <cellStyle name="20% - Accent2 3 2 3 2 5" xfId="10113" xr:uid="{00000000-0005-0000-0000-0000A90C0000}"/>
    <cellStyle name="20% - Accent2 3 2 3 2 5 2" xfId="8423" xr:uid="{00000000-0005-0000-0000-0000AA0C0000}"/>
    <cellStyle name="20% - Accent2 3 2 3 2 6" xfId="1421" xr:uid="{00000000-0005-0000-0000-0000AB0C0000}"/>
    <cellStyle name="20% - Accent2 3 2 3 3" xfId="8874" xr:uid="{00000000-0005-0000-0000-0000AC0C0000}"/>
    <cellStyle name="20% - Accent2 3 2 3 3 2" xfId="7798" xr:uid="{00000000-0005-0000-0000-0000AD0C0000}"/>
    <cellStyle name="20% - Accent2 3 2 3 3 2 2" xfId="8547" xr:uid="{00000000-0005-0000-0000-0000AE0C0000}"/>
    <cellStyle name="20% - Accent2 3 2 3 3 2 2 2" xfId="8558" xr:uid="{00000000-0005-0000-0000-0000AF0C0000}"/>
    <cellStyle name="20% - Accent2 3 2 3 3 2 2 2 2" xfId="8569" xr:uid="{00000000-0005-0000-0000-0000B00C0000}"/>
    <cellStyle name="20% - Accent2 3 2 3 3 2 2 3" xfId="8578" xr:uid="{00000000-0005-0000-0000-0000B10C0000}"/>
    <cellStyle name="20% - Accent2 3 2 3 3 2 3" xfId="8589" xr:uid="{00000000-0005-0000-0000-0000B20C0000}"/>
    <cellStyle name="20% - Accent2 3 2 3 3 2 3 2" xfId="8601" xr:uid="{00000000-0005-0000-0000-0000B30C0000}"/>
    <cellStyle name="20% - Accent2 3 2 3 3 2 4" xfId="3331" xr:uid="{00000000-0005-0000-0000-0000B40C0000}"/>
    <cellStyle name="20% - Accent2 3 2 3 3 3" xfId="8916" xr:uid="{00000000-0005-0000-0000-0000B50C0000}"/>
    <cellStyle name="20% - Accent2 3 2 3 3 3 2" xfId="8662" xr:uid="{00000000-0005-0000-0000-0000B60C0000}"/>
    <cellStyle name="20% - Accent2 3 2 3 3 3 2 2" xfId="8674" xr:uid="{00000000-0005-0000-0000-0000B70C0000}"/>
    <cellStyle name="20% - Accent2 3 2 3 3 3 3" xfId="8680" xr:uid="{00000000-0005-0000-0000-0000B80C0000}"/>
    <cellStyle name="20% - Accent2 3 2 3 3 4" xfId="8942" xr:uid="{00000000-0005-0000-0000-0000B90C0000}"/>
    <cellStyle name="20% - Accent2 3 2 3 3 4 2" xfId="8703" xr:uid="{00000000-0005-0000-0000-0000BA0C0000}"/>
    <cellStyle name="20% - Accent2 3 2 3 3 5" xfId="8958" xr:uid="{00000000-0005-0000-0000-0000BB0C0000}"/>
    <cellStyle name="20% - Accent2 3 2 3 4" xfId="8977" xr:uid="{00000000-0005-0000-0000-0000BC0C0000}"/>
    <cellStyle name="20% - Accent2 3 2 3 4 2" xfId="8986" xr:uid="{00000000-0005-0000-0000-0000BD0C0000}"/>
    <cellStyle name="20% - Accent2 3 2 3 4 2 2" xfId="8762" xr:uid="{00000000-0005-0000-0000-0000BE0C0000}"/>
    <cellStyle name="20% - Accent2 3 2 3 4 2 2 2" xfId="7955" xr:uid="{00000000-0005-0000-0000-0000BF0C0000}"/>
    <cellStyle name="20% - Accent2 3 2 3 4 2 3" xfId="8774" xr:uid="{00000000-0005-0000-0000-0000C00C0000}"/>
    <cellStyle name="20% - Accent2 3 2 3 4 3" xfId="9001" xr:uid="{00000000-0005-0000-0000-0000C10C0000}"/>
    <cellStyle name="20% - Accent2 3 2 3 4 3 2" xfId="5926" xr:uid="{00000000-0005-0000-0000-0000C20C0000}"/>
    <cellStyle name="20% - Accent2 3 2 3 4 4" xfId="9010" xr:uid="{00000000-0005-0000-0000-0000C30C0000}"/>
    <cellStyle name="20% - Accent2 3 2 3 5" xfId="9037" xr:uid="{00000000-0005-0000-0000-0000C40C0000}"/>
    <cellStyle name="20% - Accent2 3 2 3 5 2" xfId="9046" xr:uid="{00000000-0005-0000-0000-0000C50C0000}"/>
    <cellStyle name="20% - Accent2 3 2 3 5 2 2" xfId="8805" xr:uid="{00000000-0005-0000-0000-0000C60C0000}"/>
    <cellStyle name="20% - Accent2 3 2 3 5 3" xfId="9054" xr:uid="{00000000-0005-0000-0000-0000C70C0000}"/>
    <cellStyle name="20% - Accent2 3 2 3 6" xfId="4569" xr:uid="{00000000-0005-0000-0000-0000C80C0000}"/>
    <cellStyle name="20% - Accent2 3 2 3 6 2" xfId="9074" xr:uid="{00000000-0005-0000-0000-0000C90C0000}"/>
    <cellStyle name="20% - Accent2 3 2 3 7" xfId="878" xr:uid="{00000000-0005-0000-0000-0000CA0C0000}"/>
    <cellStyle name="20% - Accent2 3 2 4" xfId="10694" xr:uid="{00000000-0005-0000-0000-0000CB0C0000}"/>
    <cellStyle name="20% - Accent2 3 2 4 2" xfId="10695" xr:uid="{00000000-0005-0000-0000-0000CC0C0000}"/>
    <cellStyle name="20% - Accent2 3 2 4 2 2" xfId="10700" xr:uid="{00000000-0005-0000-0000-0000CD0C0000}"/>
    <cellStyle name="20% - Accent2 3 2 4 2 2 2" xfId="8947" xr:uid="{00000000-0005-0000-0000-0000CE0C0000}"/>
    <cellStyle name="20% - Accent2 3 2 4 2 2 2 2" xfId="8708" xr:uid="{00000000-0005-0000-0000-0000CF0C0000}"/>
    <cellStyle name="20% - Accent2 3 2 4 2 2 2 2 2" xfId="4196" xr:uid="{00000000-0005-0000-0000-0000D00C0000}"/>
    <cellStyle name="20% - Accent2 3 2 4 2 2 2 3" xfId="8953" xr:uid="{00000000-0005-0000-0000-0000D10C0000}"/>
    <cellStyle name="20% - Accent2 3 2 4 2 2 3" xfId="8962" xr:uid="{00000000-0005-0000-0000-0000D20C0000}"/>
    <cellStyle name="20% - Accent2 3 2 4 2 2 3 2" xfId="8969" xr:uid="{00000000-0005-0000-0000-0000D30C0000}"/>
    <cellStyle name="20% - Accent2 3 2 4 2 2 4" xfId="259" xr:uid="{00000000-0005-0000-0000-0000D40C0000}"/>
    <cellStyle name="20% - Accent2 3 2 4 2 3" xfId="10705" xr:uid="{00000000-0005-0000-0000-0000D50C0000}"/>
    <cellStyle name="20% - Accent2 3 2 4 2 3 2" xfId="9015" xr:uid="{00000000-0005-0000-0000-0000D60C0000}"/>
    <cellStyle name="20% - Accent2 3 2 4 2 3 2 2" xfId="9023" xr:uid="{00000000-0005-0000-0000-0000D70C0000}"/>
    <cellStyle name="20% - Accent2 3 2 4 2 3 3" xfId="9030" xr:uid="{00000000-0005-0000-0000-0000D80C0000}"/>
    <cellStyle name="20% - Accent2 3 2 4 2 4" xfId="10706" xr:uid="{00000000-0005-0000-0000-0000D90C0000}"/>
    <cellStyle name="20% - Accent2 3 2 4 2 4 2" xfId="9061" xr:uid="{00000000-0005-0000-0000-0000DA0C0000}"/>
    <cellStyle name="20% - Accent2 3 2 4 2 5" xfId="6931" xr:uid="{00000000-0005-0000-0000-0000DB0C0000}"/>
    <cellStyle name="20% - Accent2 3 2 4 3" xfId="9089" xr:uid="{00000000-0005-0000-0000-0000DC0C0000}"/>
    <cellStyle name="20% - Accent2 3 2 4 3 2" xfId="9094" xr:uid="{00000000-0005-0000-0000-0000DD0C0000}"/>
    <cellStyle name="20% - Accent2 3 2 4 3 2 2" xfId="9097" xr:uid="{00000000-0005-0000-0000-0000DE0C0000}"/>
    <cellStyle name="20% - Accent2 3 2 4 3 2 2 2" xfId="9110" xr:uid="{00000000-0005-0000-0000-0000DF0C0000}"/>
    <cellStyle name="20% - Accent2 3 2 4 3 2 3" xfId="6951" xr:uid="{00000000-0005-0000-0000-0000E00C0000}"/>
    <cellStyle name="20% - Accent2 3 2 4 3 3" xfId="9119" xr:uid="{00000000-0005-0000-0000-0000E10C0000}"/>
    <cellStyle name="20% - Accent2 3 2 4 3 3 2" xfId="9126" xr:uid="{00000000-0005-0000-0000-0000E20C0000}"/>
    <cellStyle name="20% - Accent2 3 2 4 3 4" xfId="9102" xr:uid="{00000000-0005-0000-0000-0000E30C0000}"/>
    <cellStyle name="20% - Accent2 3 2 4 4" xfId="9136" xr:uid="{00000000-0005-0000-0000-0000E40C0000}"/>
    <cellStyle name="20% - Accent2 3 2 4 4 2" xfId="9142" xr:uid="{00000000-0005-0000-0000-0000E50C0000}"/>
    <cellStyle name="20% - Accent2 3 2 4 4 2 2" xfId="9149" xr:uid="{00000000-0005-0000-0000-0000E60C0000}"/>
    <cellStyle name="20% - Accent2 3 2 4 4 3" xfId="9163" xr:uid="{00000000-0005-0000-0000-0000E70C0000}"/>
    <cellStyle name="20% - Accent2 3 2 4 5" xfId="9175" xr:uid="{00000000-0005-0000-0000-0000E80C0000}"/>
    <cellStyle name="20% - Accent2 3 2 4 5 2" xfId="9186" xr:uid="{00000000-0005-0000-0000-0000E90C0000}"/>
    <cellStyle name="20% - Accent2 3 2 4 6" xfId="4587" xr:uid="{00000000-0005-0000-0000-0000EA0C0000}"/>
    <cellStyle name="20% - Accent2 3 2 5" xfId="5993" xr:uid="{00000000-0005-0000-0000-0000EB0C0000}"/>
    <cellStyle name="20% - Accent2 3 2 5 2" xfId="10712" xr:uid="{00000000-0005-0000-0000-0000EC0C0000}"/>
    <cellStyle name="20% - Accent2 3 2 5 2 2" xfId="10717" xr:uid="{00000000-0005-0000-0000-0000ED0C0000}"/>
    <cellStyle name="20% - Accent2 3 2 5 2 2 2" xfId="9341" xr:uid="{00000000-0005-0000-0000-0000EE0C0000}"/>
    <cellStyle name="20% - Accent2 3 2 5 2 2 2 2" xfId="9350" xr:uid="{00000000-0005-0000-0000-0000EF0C0000}"/>
    <cellStyle name="20% - Accent2 3 2 5 2 2 3" xfId="9355" xr:uid="{00000000-0005-0000-0000-0000F00C0000}"/>
    <cellStyle name="20% - Accent2 3 2 5 2 3" xfId="10722" xr:uid="{00000000-0005-0000-0000-0000F10C0000}"/>
    <cellStyle name="20% - Accent2 3 2 5 2 3 2" xfId="9383" xr:uid="{00000000-0005-0000-0000-0000F20C0000}"/>
    <cellStyle name="20% - Accent2 3 2 5 2 4" xfId="10725" xr:uid="{00000000-0005-0000-0000-0000F30C0000}"/>
    <cellStyle name="20% - Accent2 3 2 5 3" xfId="9203" xr:uid="{00000000-0005-0000-0000-0000F40C0000}"/>
    <cellStyle name="20% - Accent2 3 2 5 3 2" xfId="9208" xr:uid="{00000000-0005-0000-0000-0000F50C0000}"/>
    <cellStyle name="20% - Accent2 3 2 5 3 2 2" xfId="9212" xr:uid="{00000000-0005-0000-0000-0000F60C0000}"/>
    <cellStyle name="20% - Accent2 3 2 5 3 3" xfId="9221" xr:uid="{00000000-0005-0000-0000-0000F70C0000}"/>
    <cellStyle name="20% - Accent2 3 2 5 4" xfId="9228" xr:uid="{00000000-0005-0000-0000-0000F80C0000}"/>
    <cellStyle name="20% - Accent2 3 2 5 4 2" xfId="6146" xr:uid="{00000000-0005-0000-0000-0000F90C0000}"/>
    <cellStyle name="20% - Accent2 3 2 5 5" xfId="9237" xr:uid="{00000000-0005-0000-0000-0000FA0C0000}"/>
    <cellStyle name="20% - Accent2 3 2 6" xfId="10728" xr:uid="{00000000-0005-0000-0000-0000FB0C0000}"/>
    <cellStyle name="20% - Accent2 3 2 6 2" xfId="10729" xr:uid="{00000000-0005-0000-0000-0000FC0C0000}"/>
    <cellStyle name="20% - Accent2 3 2 6 2 2" xfId="10732" xr:uid="{00000000-0005-0000-0000-0000FD0C0000}"/>
    <cellStyle name="20% - Accent2 3 2 6 2 2 2" xfId="9516" xr:uid="{00000000-0005-0000-0000-0000FE0C0000}"/>
    <cellStyle name="20% - Accent2 3 2 6 2 3" xfId="10735" xr:uid="{00000000-0005-0000-0000-0000FF0C0000}"/>
    <cellStyle name="20% - Accent2 3 2 6 3" xfId="9246" xr:uid="{00000000-0005-0000-0000-0000000D0000}"/>
    <cellStyle name="20% - Accent2 3 2 6 3 2" xfId="5581" xr:uid="{00000000-0005-0000-0000-0000010D0000}"/>
    <cellStyle name="20% - Accent2 3 2 6 4" xfId="9251" xr:uid="{00000000-0005-0000-0000-0000020D0000}"/>
    <cellStyle name="20% - Accent2 3 2 7" xfId="10737" xr:uid="{00000000-0005-0000-0000-0000030D0000}"/>
    <cellStyle name="20% - Accent2 3 2 7 2" xfId="10741" xr:uid="{00000000-0005-0000-0000-0000040D0000}"/>
    <cellStyle name="20% - Accent2 3 2 7 2 2" xfId="10745" xr:uid="{00000000-0005-0000-0000-0000050D0000}"/>
    <cellStyle name="20% - Accent2 3 2 7 3" xfId="9268" xr:uid="{00000000-0005-0000-0000-0000060D0000}"/>
    <cellStyle name="20% - Accent2 3 2 8" xfId="10749" xr:uid="{00000000-0005-0000-0000-0000070D0000}"/>
    <cellStyle name="20% - Accent2 3 2 8 2" xfId="1821" xr:uid="{00000000-0005-0000-0000-0000080D0000}"/>
    <cellStyle name="20% - Accent2 3 2 9" xfId="1878" xr:uid="{00000000-0005-0000-0000-0000090D0000}"/>
    <cellStyle name="20% - Accent2 3 3" xfId="4749" xr:uid="{00000000-0005-0000-0000-00000A0D0000}"/>
    <cellStyle name="20% - Accent2 3 3 2" xfId="4757" xr:uid="{00000000-0005-0000-0000-00000B0D0000}"/>
    <cellStyle name="20% - Accent2 3 3 2 2" xfId="10752" xr:uid="{00000000-0005-0000-0000-00000C0D0000}"/>
    <cellStyle name="20% - Accent2 3 3 2 2 2" xfId="6076" xr:uid="{00000000-0005-0000-0000-00000D0D0000}"/>
    <cellStyle name="20% - Accent2 3 3 2 2 2 2" xfId="5486" xr:uid="{00000000-0005-0000-0000-00000E0D0000}"/>
    <cellStyle name="20% - Accent2 3 3 2 2 2 2 2" xfId="5492" xr:uid="{00000000-0005-0000-0000-00000F0D0000}"/>
    <cellStyle name="20% - Accent2 3 3 2 2 2 2 2 2" xfId="6079" xr:uid="{00000000-0005-0000-0000-0000100D0000}"/>
    <cellStyle name="20% - Accent2 3 3 2 2 2 2 2 2 2" xfId="5242" xr:uid="{00000000-0005-0000-0000-0000110D0000}"/>
    <cellStyle name="20% - Accent2 3 3 2 2 2 2 2 3" xfId="6022" xr:uid="{00000000-0005-0000-0000-0000120D0000}"/>
    <cellStyle name="20% - Accent2 3 3 2 2 2 2 3" xfId="2819" xr:uid="{00000000-0005-0000-0000-0000130D0000}"/>
    <cellStyle name="20% - Accent2 3 3 2 2 2 2 3 2" xfId="10753" xr:uid="{00000000-0005-0000-0000-0000140D0000}"/>
    <cellStyle name="20% - Accent2 3 3 2 2 2 2 4" xfId="10761" xr:uid="{00000000-0005-0000-0000-0000150D0000}"/>
    <cellStyle name="20% - Accent2 3 3 2 2 2 3" xfId="5500" xr:uid="{00000000-0005-0000-0000-0000160D0000}"/>
    <cellStyle name="20% - Accent2 3 3 2 2 2 3 2" xfId="6086" xr:uid="{00000000-0005-0000-0000-0000170D0000}"/>
    <cellStyle name="20% - Accent2 3 3 2 2 2 3 2 2" xfId="10764" xr:uid="{00000000-0005-0000-0000-0000180D0000}"/>
    <cellStyle name="20% - Accent2 3 3 2 2 2 3 3" xfId="10769" xr:uid="{00000000-0005-0000-0000-0000190D0000}"/>
    <cellStyle name="20% - Accent2 3 3 2 2 2 4" xfId="1389" xr:uid="{00000000-0005-0000-0000-00001A0D0000}"/>
    <cellStyle name="20% - Accent2 3 3 2 2 2 4 2" xfId="161" xr:uid="{00000000-0005-0000-0000-00001B0D0000}"/>
    <cellStyle name="20% - Accent2 3 3 2 2 2 5" xfId="782" xr:uid="{00000000-0005-0000-0000-00001C0D0000}"/>
    <cellStyle name="20% - Accent2 3 3 2 2 3" xfId="6093" xr:uid="{00000000-0005-0000-0000-00001D0D0000}"/>
    <cellStyle name="20% - Accent2 3 3 2 2 3 2" xfId="5519" xr:uid="{00000000-0005-0000-0000-00001E0D0000}"/>
    <cellStyle name="20% - Accent2 3 3 2 2 3 2 2" xfId="3637" xr:uid="{00000000-0005-0000-0000-00001F0D0000}"/>
    <cellStyle name="20% - Accent2 3 3 2 2 3 2 2 2" xfId="10771" xr:uid="{00000000-0005-0000-0000-0000200D0000}"/>
    <cellStyle name="20% - Accent2 3 3 2 2 3 2 3" xfId="10775" xr:uid="{00000000-0005-0000-0000-0000210D0000}"/>
    <cellStyle name="20% - Accent2 3 3 2 2 3 3" xfId="6096" xr:uid="{00000000-0005-0000-0000-0000220D0000}"/>
    <cellStyle name="20% - Accent2 3 3 2 2 3 3 2" xfId="10777" xr:uid="{00000000-0005-0000-0000-0000230D0000}"/>
    <cellStyle name="20% - Accent2 3 3 2 2 3 4" xfId="1474" xr:uid="{00000000-0005-0000-0000-0000240D0000}"/>
    <cellStyle name="20% - Accent2 3 3 2 2 4" xfId="6104" xr:uid="{00000000-0005-0000-0000-0000250D0000}"/>
    <cellStyle name="20% - Accent2 3 3 2 2 4 2" xfId="6108" xr:uid="{00000000-0005-0000-0000-0000260D0000}"/>
    <cellStyle name="20% - Accent2 3 3 2 2 4 2 2" xfId="7800" xr:uid="{00000000-0005-0000-0000-0000270D0000}"/>
    <cellStyle name="20% - Accent2 3 3 2 2 4 3" xfId="10779" xr:uid="{00000000-0005-0000-0000-0000280D0000}"/>
    <cellStyle name="20% - Accent2 3 3 2 2 5" xfId="1816" xr:uid="{00000000-0005-0000-0000-0000290D0000}"/>
    <cellStyle name="20% - Accent2 3 3 2 2 5 2" xfId="10782" xr:uid="{00000000-0005-0000-0000-00002A0D0000}"/>
    <cellStyle name="20% - Accent2 3 3 2 2 6" xfId="9285" xr:uid="{00000000-0005-0000-0000-00002B0D0000}"/>
    <cellStyle name="20% - Accent2 3 3 2 3" xfId="10787" xr:uid="{00000000-0005-0000-0000-00002C0D0000}"/>
    <cellStyle name="20% - Accent2 3 3 2 3 2" xfId="6209" xr:uid="{00000000-0005-0000-0000-00002D0D0000}"/>
    <cellStyle name="20% - Accent2 3 3 2 3 2 2" xfId="5634" xr:uid="{00000000-0005-0000-0000-00002E0D0000}"/>
    <cellStyle name="20% - Accent2 3 3 2 3 2 2 2" xfId="6213" xr:uid="{00000000-0005-0000-0000-00002F0D0000}"/>
    <cellStyle name="20% - Accent2 3 3 2 3 2 2 2 2" xfId="5208" xr:uid="{00000000-0005-0000-0000-0000300D0000}"/>
    <cellStyle name="20% - Accent2 3 3 2 3 2 2 3" xfId="10485" xr:uid="{00000000-0005-0000-0000-0000310D0000}"/>
    <cellStyle name="20% - Accent2 3 3 2 3 2 3" xfId="6219" xr:uid="{00000000-0005-0000-0000-0000320D0000}"/>
    <cellStyle name="20% - Accent2 3 3 2 3 2 3 2" xfId="10503" xr:uid="{00000000-0005-0000-0000-0000330D0000}"/>
    <cellStyle name="20% - Accent2 3 3 2 3 2 4" xfId="1758" xr:uid="{00000000-0005-0000-0000-0000340D0000}"/>
    <cellStyle name="20% - Accent2 3 3 2 3 3" xfId="6226" xr:uid="{00000000-0005-0000-0000-0000350D0000}"/>
    <cellStyle name="20% - Accent2 3 3 2 3 3 2" xfId="6229" xr:uid="{00000000-0005-0000-0000-0000360D0000}"/>
    <cellStyle name="20% - Accent2 3 3 2 3 3 2 2" xfId="10521" xr:uid="{00000000-0005-0000-0000-0000370D0000}"/>
    <cellStyle name="20% - Accent2 3 3 2 3 3 3" xfId="10788" xr:uid="{00000000-0005-0000-0000-0000380D0000}"/>
    <cellStyle name="20% - Accent2 3 3 2 3 4" xfId="6232" xr:uid="{00000000-0005-0000-0000-0000390D0000}"/>
    <cellStyle name="20% - Accent2 3 3 2 3 4 2" xfId="10790" xr:uid="{00000000-0005-0000-0000-00003A0D0000}"/>
    <cellStyle name="20% - Accent2 3 3 2 3 5" xfId="10793" xr:uid="{00000000-0005-0000-0000-00003B0D0000}"/>
    <cellStyle name="20% - Accent2 3 3 2 4" xfId="10798" xr:uid="{00000000-0005-0000-0000-00003C0D0000}"/>
    <cellStyle name="20% - Accent2 3 3 2 4 2" xfId="6283" xr:uid="{00000000-0005-0000-0000-00003D0D0000}"/>
    <cellStyle name="20% - Accent2 3 3 2 4 2 2" xfId="4116" xr:uid="{00000000-0005-0000-0000-00003E0D0000}"/>
    <cellStyle name="20% - Accent2 3 3 2 4 2 2 2" xfId="3194" xr:uid="{00000000-0005-0000-0000-00003F0D0000}"/>
    <cellStyle name="20% - Accent2 3 3 2 4 2 3" xfId="4126" xr:uid="{00000000-0005-0000-0000-0000400D0000}"/>
    <cellStyle name="20% - Accent2 3 3 2 4 3" xfId="6287" xr:uid="{00000000-0005-0000-0000-0000410D0000}"/>
    <cellStyle name="20% - Accent2 3 3 2 4 3 2" xfId="4160" xr:uid="{00000000-0005-0000-0000-0000420D0000}"/>
    <cellStyle name="20% - Accent2 3 3 2 4 4" xfId="10800" xr:uid="{00000000-0005-0000-0000-0000430D0000}"/>
    <cellStyle name="20% - Accent2 3 3 2 5" xfId="10808" xr:uid="{00000000-0005-0000-0000-0000440D0000}"/>
    <cellStyle name="20% - Accent2 3 3 2 5 2" xfId="6307" xr:uid="{00000000-0005-0000-0000-0000450D0000}"/>
    <cellStyle name="20% - Accent2 3 3 2 5 2 2" xfId="4294" xr:uid="{00000000-0005-0000-0000-0000460D0000}"/>
    <cellStyle name="20% - Accent2 3 3 2 5 3" xfId="10810" xr:uid="{00000000-0005-0000-0000-0000470D0000}"/>
    <cellStyle name="20% - Accent2 3 3 2 6" xfId="4935" xr:uid="{00000000-0005-0000-0000-0000480D0000}"/>
    <cellStyle name="20% - Accent2 3 3 2 6 2" xfId="10813" xr:uid="{00000000-0005-0000-0000-0000490D0000}"/>
    <cellStyle name="20% - Accent2 3 3 2 7" xfId="10818" xr:uid="{00000000-0005-0000-0000-00004A0D0000}"/>
    <cellStyle name="20% - Accent2 3 3 3" xfId="10825" xr:uid="{00000000-0005-0000-0000-00004B0D0000}"/>
    <cellStyle name="20% - Accent2 3 3 3 2" xfId="10831" xr:uid="{00000000-0005-0000-0000-00004C0D0000}"/>
    <cellStyle name="20% - Accent2 3 3 3 2 2" xfId="457" xr:uid="{00000000-0005-0000-0000-00004D0D0000}"/>
    <cellStyle name="20% - Accent2 3 3 3 2 2 2" xfId="1911" xr:uid="{00000000-0005-0000-0000-00004E0D0000}"/>
    <cellStyle name="20% - Accent2 3 3 3 2 2 2 2" xfId="1917" xr:uid="{00000000-0005-0000-0000-00004F0D0000}"/>
    <cellStyle name="20% - Accent2 3 3 3 2 2 2 2 2" xfId="9703" xr:uid="{00000000-0005-0000-0000-0000500D0000}"/>
    <cellStyle name="20% - Accent2 3 3 3 2 2 2 3" xfId="9721" xr:uid="{00000000-0005-0000-0000-0000510D0000}"/>
    <cellStyle name="20% - Accent2 3 3 3 2 2 3" xfId="676" xr:uid="{00000000-0005-0000-0000-0000520D0000}"/>
    <cellStyle name="20% - Accent2 3 3 3 2 2 3 2" xfId="9729" xr:uid="{00000000-0005-0000-0000-0000530D0000}"/>
    <cellStyle name="20% - Accent2 3 3 3 2 2 4" xfId="11" xr:uid="{00000000-0005-0000-0000-0000540D0000}"/>
    <cellStyle name="20% - Accent2 3 3 3 2 3" xfId="477" xr:uid="{00000000-0005-0000-0000-0000550D0000}"/>
    <cellStyle name="20% - Accent2 3 3 3 2 3 2" xfId="538" xr:uid="{00000000-0005-0000-0000-0000560D0000}"/>
    <cellStyle name="20% - Accent2 3 3 3 2 3 2 2" xfId="9762" xr:uid="{00000000-0005-0000-0000-0000570D0000}"/>
    <cellStyle name="20% - Accent2 3 3 3 2 3 3" xfId="9770" xr:uid="{00000000-0005-0000-0000-0000580D0000}"/>
    <cellStyle name="20% - Accent2 3 3 3 2 4" xfId="505" xr:uid="{00000000-0005-0000-0000-0000590D0000}"/>
    <cellStyle name="20% - Accent2 3 3 3 2 4 2" xfId="9793" xr:uid="{00000000-0005-0000-0000-00005A0D0000}"/>
    <cellStyle name="20% - Accent2 3 3 3 2 5" xfId="528" xr:uid="{00000000-0005-0000-0000-00005B0D0000}"/>
    <cellStyle name="20% - Accent2 3 3 3 3" xfId="9303" xr:uid="{00000000-0005-0000-0000-00005C0D0000}"/>
    <cellStyle name="20% - Accent2 3 3 3 3 2" xfId="6352" xr:uid="{00000000-0005-0000-0000-00005D0D0000}"/>
    <cellStyle name="20% - Accent2 3 3 3 3 2 2" xfId="2385" xr:uid="{00000000-0005-0000-0000-00005E0D0000}"/>
    <cellStyle name="20% - Accent2 3 3 3 3 2 2 2" xfId="8168" xr:uid="{00000000-0005-0000-0000-00005F0D0000}"/>
    <cellStyle name="20% - Accent2 3 3 3 3 2 3" xfId="9314" xr:uid="{00000000-0005-0000-0000-0000600D0000}"/>
    <cellStyle name="20% - Accent2 3 3 3 3 3" xfId="6360" xr:uid="{00000000-0005-0000-0000-0000610D0000}"/>
    <cellStyle name="20% - Accent2 3 3 3 3 3 2" xfId="9329" xr:uid="{00000000-0005-0000-0000-0000620D0000}"/>
    <cellStyle name="20% - Accent2 3 3 3 3 4" xfId="9345" xr:uid="{00000000-0005-0000-0000-0000630D0000}"/>
    <cellStyle name="20% - Accent2 3 3 3 4" xfId="9364" xr:uid="{00000000-0005-0000-0000-0000640D0000}"/>
    <cellStyle name="20% - Accent2 3 3 3 4 2" xfId="6378" xr:uid="{00000000-0005-0000-0000-0000650D0000}"/>
    <cellStyle name="20% - Accent2 3 3 3 4 2 2" xfId="1332" xr:uid="{00000000-0005-0000-0000-0000660D0000}"/>
    <cellStyle name="20% - Accent2 3 3 3 4 3" xfId="9376" xr:uid="{00000000-0005-0000-0000-0000670D0000}"/>
    <cellStyle name="20% - Accent2 3 3 3 5" xfId="9388" xr:uid="{00000000-0005-0000-0000-0000680D0000}"/>
    <cellStyle name="20% - Accent2 3 3 3 5 2" xfId="9396" xr:uid="{00000000-0005-0000-0000-0000690D0000}"/>
    <cellStyle name="20% - Accent2 3 3 3 6" xfId="9410" xr:uid="{00000000-0005-0000-0000-00006A0D0000}"/>
    <cellStyle name="20% - Accent2 3 3 4" xfId="10839" xr:uid="{00000000-0005-0000-0000-00006B0D0000}"/>
    <cellStyle name="20% - Accent2 3 3 4 2" xfId="10846" xr:uid="{00000000-0005-0000-0000-00006C0D0000}"/>
    <cellStyle name="20% - Accent2 3 3 4 2 2" xfId="6412" xr:uid="{00000000-0005-0000-0000-00006D0D0000}"/>
    <cellStyle name="20% - Accent2 3 3 4 2 2 2" xfId="3149" xr:uid="{00000000-0005-0000-0000-00006E0D0000}"/>
    <cellStyle name="20% - Accent2 3 3 4 2 2 2 2" xfId="9913" xr:uid="{00000000-0005-0000-0000-00006F0D0000}"/>
    <cellStyle name="20% - Accent2 3 3 4 2 2 3" xfId="9921" xr:uid="{00000000-0005-0000-0000-0000700D0000}"/>
    <cellStyle name="20% - Accent2 3 3 4 2 3" xfId="6418" xr:uid="{00000000-0005-0000-0000-0000710D0000}"/>
    <cellStyle name="20% - Accent2 3 3 4 2 3 2" xfId="9936" xr:uid="{00000000-0005-0000-0000-0000720D0000}"/>
    <cellStyle name="20% - Accent2 3 3 4 2 4" xfId="10849" xr:uid="{00000000-0005-0000-0000-0000730D0000}"/>
    <cellStyle name="20% - Accent2 3 3 4 3" xfId="9423" xr:uid="{00000000-0005-0000-0000-0000740D0000}"/>
    <cellStyle name="20% - Accent2 3 3 4 3 2" xfId="6438" xr:uid="{00000000-0005-0000-0000-0000750D0000}"/>
    <cellStyle name="20% - Accent2 3 3 4 3 2 2" xfId="9426" xr:uid="{00000000-0005-0000-0000-0000760D0000}"/>
    <cellStyle name="20% - Accent2 3 3 4 3 3" xfId="9441" xr:uid="{00000000-0005-0000-0000-0000770D0000}"/>
    <cellStyle name="20% - Accent2 3 3 4 4" xfId="9446" xr:uid="{00000000-0005-0000-0000-0000780D0000}"/>
    <cellStyle name="20% - Accent2 3 3 4 4 2" xfId="9452" xr:uid="{00000000-0005-0000-0000-0000790D0000}"/>
    <cellStyle name="20% - Accent2 3 3 4 5" xfId="8478" xr:uid="{00000000-0005-0000-0000-00007A0D0000}"/>
    <cellStyle name="20% - Accent2 3 3 5" xfId="10857" xr:uid="{00000000-0005-0000-0000-00007B0D0000}"/>
    <cellStyle name="20% - Accent2 3 3 5 2" xfId="10858" xr:uid="{00000000-0005-0000-0000-00007C0D0000}"/>
    <cellStyle name="20% - Accent2 3 3 5 2 2" xfId="6455" xr:uid="{00000000-0005-0000-0000-00007D0D0000}"/>
    <cellStyle name="20% - Accent2 3 3 5 2 2 2" xfId="10025" xr:uid="{00000000-0005-0000-0000-00007E0D0000}"/>
    <cellStyle name="20% - Accent2 3 3 5 2 3" xfId="10863" xr:uid="{00000000-0005-0000-0000-00007F0D0000}"/>
    <cellStyle name="20% - Accent2 3 3 5 3" xfId="9461" xr:uid="{00000000-0005-0000-0000-0000800D0000}"/>
    <cellStyle name="20% - Accent2 3 3 5 3 2" xfId="9465" xr:uid="{00000000-0005-0000-0000-0000810D0000}"/>
    <cellStyle name="20% - Accent2 3 3 5 4" xfId="9472" xr:uid="{00000000-0005-0000-0000-0000820D0000}"/>
    <cellStyle name="20% - Accent2 3 3 6" xfId="10864" xr:uid="{00000000-0005-0000-0000-0000830D0000}"/>
    <cellStyle name="20% - Accent2 3 3 6 2" xfId="10865" xr:uid="{00000000-0005-0000-0000-0000840D0000}"/>
    <cellStyle name="20% - Accent2 3 3 6 2 2" xfId="10868" xr:uid="{00000000-0005-0000-0000-0000850D0000}"/>
    <cellStyle name="20% - Accent2 3 3 6 3" xfId="9480" xr:uid="{00000000-0005-0000-0000-0000860D0000}"/>
    <cellStyle name="20% - Accent2 3 3 7" xfId="10870" xr:uid="{00000000-0005-0000-0000-0000870D0000}"/>
    <cellStyle name="20% - Accent2 3 3 7 2" xfId="10872" xr:uid="{00000000-0005-0000-0000-0000880D0000}"/>
    <cellStyle name="20% - Accent2 3 3 8" xfId="10873" xr:uid="{00000000-0005-0000-0000-0000890D0000}"/>
    <cellStyle name="20% - Accent2 3 4" xfId="394" xr:uid="{00000000-0005-0000-0000-00008A0D0000}"/>
    <cellStyle name="20% - Accent2 3 4 2" xfId="10879" xr:uid="{00000000-0005-0000-0000-00008B0D0000}"/>
    <cellStyle name="20% - Accent2 3 4 2 2" xfId="10880" xr:uid="{00000000-0005-0000-0000-00008C0D0000}"/>
    <cellStyle name="20% - Accent2 3 4 2 2 2" xfId="6550" xr:uid="{00000000-0005-0000-0000-00008D0D0000}"/>
    <cellStyle name="20% - Accent2 3 4 2 2 2 2" xfId="2547" xr:uid="{00000000-0005-0000-0000-00008E0D0000}"/>
    <cellStyle name="20% - Accent2 3 4 2 2 2 2 2" xfId="2565" xr:uid="{00000000-0005-0000-0000-00008F0D0000}"/>
    <cellStyle name="20% - Accent2 3 4 2 2 2 2 2 2" xfId="10884" xr:uid="{00000000-0005-0000-0000-0000900D0000}"/>
    <cellStyle name="20% - Accent2 3 4 2 2 2 2 3" xfId="10889" xr:uid="{00000000-0005-0000-0000-0000910D0000}"/>
    <cellStyle name="20% - Accent2 3 4 2 2 2 3" xfId="6554" xr:uid="{00000000-0005-0000-0000-0000920D0000}"/>
    <cellStyle name="20% - Accent2 3 4 2 2 2 3 2" xfId="10892" xr:uid="{00000000-0005-0000-0000-0000930D0000}"/>
    <cellStyle name="20% - Accent2 3 4 2 2 2 4" xfId="3694" xr:uid="{00000000-0005-0000-0000-0000940D0000}"/>
    <cellStyle name="20% - Accent2 3 4 2 2 3" xfId="6561" xr:uid="{00000000-0005-0000-0000-0000950D0000}"/>
    <cellStyle name="20% - Accent2 3 4 2 2 3 2" xfId="6565" xr:uid="{00000000-0005-0000-0000-0000960D0000}"/>
    <cellStyle name="20% - Accent2 3 4 2 2 3 2 2" xfId="10895" xr:uid="{00000000-0005-0000-0000-0000970D0000}"/>
    <cellStyle name="20% - Accent2 3 4 2 2 3 3" xfId="10897" xr:uid="{00000000-0005-0000-0000-0000980D0000}"/>
    <cellStyle name="20% - Accent2 3 4 2 2 4" xfId="2670" xr:uid="{00000000-0005-0000-0000-0000990D0000}"/>
    <cellStyle name="20% - Accent2 3 4 2 2 4 2" xfId="10900" xr:uid="{00000000-0005-0000-0000-00009A0D0000}"/>
    <cellStyle name="20% - Accent2 3 4 2 2 5" xfId="301" xr:uid="{00000000-0005-0000-0000-00009B0D0000}"/>
    <cellStyle name="20% - Accent2 3 4 2 3" xfId="10903" xr:uid="{00000000-0005-0000-0000-00009C0D0000}"/>
    <cellStyle name="20% - Accent2 3 4 2 3 2" xfId="546" xr:uid="{00000000-0005-0000-0000-00009D0D0000}"/>
    <cellStyle name="20% - Accent2 3 4 2 3 2 2" xfId="6568" xr:uid="{00000000-0005-0000-0000-00009E0D0000}"/>
    <cellStyle name="20% - Accent2 3 4 2 3 2 2 2" xfId="10763" xr:uid="{00000000-0005-0000-0000-00009F0D0000}"/>
    <cellStyle name="20% - Accent2 3 4 2 3 2 3" xfId="6334" xr:uid="{00000000-0005-0000-0000-0000A00D0000}"/>
    <cellStyle name="20% - Accent2 3 4 2 3 3" xfId="6573" xr:uid="{00000000-0005-0000-0000-0000A10D0000}"/>
    <cellStyle name="20% - Accent2 3 4 2 3 3 2" xfId="10905" xr:uid="{00000000-0005-0000-0000-0000A20D0000}"/>
    <cellStyle name="20% - Accent2 3 4 2 3 4" xfId="10906" xr:uid="{00000000-0005-0000-0000-0000A30D0000}"/>
    <cellStyle name="20% - Accent2 3 4 2 4" xfId="10911" xr:uid="{00000000-0005-0000-0000-0000A40D0000}"/>
    <cellStyle name="20% - Accent2 3 4 2 4 2" xfId="6588" xr:uid="{00000000-0005-0000-0000-0000A50D0000}"/>
    <cellStyle name="20% - Accent2 3 4 2 4 2 2" xfId="4694" xr:uid="{00000000-0005-0000-0000-0000A60D0000}"/>
    <cellStyle name="20% - Accent2 3 4 2 4 3" xfId="10915" xr:uid="{00000000-0005-0000-0000-0000A70D0000}"/>
    <cellStyle name="20% - Accent2 3 4 2 5" xfId="10917" xr:uid="{00000000-0005-0000-0000-0000A80D0000}"/>
    <cellStyle name="20% - Accent2 3 4 2 5 2" xfId="10919" xr:uid="{00000000-0005-0000-0000-0000A90D0000}"/>
    <cellStyle name="20% - Accent2 3 4 2 6" xfId="2733" xr:uid="{00000000-0005-0000-0000-0000AA0D0000}"/>
    <cellStyle name="20% - Accent2 3 4 3" xfId="10926" xr:uid="{00000000-0005-0000-0000-0000AB0D0000}"/>
    <cellStyle name="20% - Accent2 3 4 3 2" xfId="10930" xr:uid="{00000000-0005-0000-0000-0000AC0D0000}"/>
    <cellStyle name="20% - Accent2 3 4 3 2 2" xfId="6625" xr:uid="{00000000-0005-0000-0000-0000AD0D0000}"/>
    <cellStyle name="20% - Accent2 3 4 3 2 2 2" xfId="2769" xr:uid="{00000000-0005-0000-0000-0000AE0D0000}"/>
    <cellStyle name="20% - Accent2 3 4 3 2 2 2 2" xfId="10171" xr:uid="{00000000-0005-0000-0000-0000AF0D0000}"/>
    <cellStyle name="20% - Accent2 3 4 3 2 2 3" xfId="10177" xr:uid="{00000000-0005-0000-0000-0000B00D0000}"/>
    <cellStyle name="20% - Accent2 3 4 3 2 3" xfId="6630" xr:uid="{00000000-0005-0000-0000-0000B10D0000}"/>
    <cellStyle name="20% - Accent2 3 4 3 2 3 2" xfId="10204" xr:uid="{00000000-0005-0000-0000-0000B20D0000}"/>
    <cellStyle name="20% - Accent2 3 4 3 2 4" xfId="10934" xr:uid="{00000000-0005-0000-0000-0000B30D0000}"/>
    <cellStyle name="20% - Accent2 3 4 3 3" xfId="9496" xr:uid="{00000000-0005-0000-0000-0000B40D0000}"/>
    <cellStyle name="20% - Accent2 3 4 3 3 2" xfId="6641" xr:uid="{00000000-0005-0000-0000-0000B50D0000}"/>
    <cellStyle name="20% - Accent2 3 4 3 3 2 2" xfId="9503" xr:uid="{00000000-0005-0000-0000-0000B60D0000}"/>
    <cellStyle name="20% - Accent2 3 4 3 3 3" xfId="9511" xr:uid="{00000000-0005-0000-0000-0000B70D0000}"/>
    <cellStyle name="20% - Accent2 3 4 3 4" xfId="9521" xr:uid="{00000000-0005-0000-0000-0000B80D0000}"/>
    <cellStyle name="20% - Accent2 3 4 3 4 2" xfId="9526" xr:uid="{00000000-0005-0000-0000-0000B90D0000}"/>
    <cellStyle name="20% - Accent2 3 4 3 5" xfId="9535" xr:uid="{00000000-0005-0000-0000-0000BA0D0000}"/>
    <cellStyle name="20% - Accent2 3 4 4" xfId="10941" xr:uid="{00000000-0005-0000-0000-0000BB0D0000}"/>
    <cellStyle name="20% - Accent2 3 4 4 2" xfId="10942" xr:uid="{00000000-0005-0000-0000-0000BC0D0000}"/>
    <cellStyle name="20% - Accent2 3 4 4 2 2" xfId="5053" xr:uid="{00000000-0005-0000-0000-0000BD0D0000}"/>
    <cellStyle name="20% - Accent2 3 4 4 2 2 2" xfId="10264" xr:uid="{00000000-0005-0000-0000-0000BE0D0000}"/>
    <cellStyle name="20% - Accent2 3 4 4 2 3" xfId="10946" xr:uid="{00000000-0005-0000-0000-0000BF0D0000}"/>
    <cellStyle name="20% - Accent2 3 4 4 3" xfId="9543" xr:uid="{00000000-0005-0000-0000-0000C00D0000}"/>
    <cellStyle name="20% - Accent2 3 4 4 3 2" xfId="9547" xr:uid="{00000000-0005-0000-0000-0000C10D0000}"/>
    <cellStyle name="20% - Accent2 3 4 4 4" xfId="9552" xr:uid="{00000000-0005-0000-0000-0000C20D0000}"/>
    <cellStyle name="20% - Accent2 3 4 5" xfId="10948" xr:uid="{00000000-0005-0000-0000-0000C30D0000}"/>
    <cellStyle name="20% - Accent2 3 4 5 2" xfId="10951" xr:uid="{00000000-0005-0000-0000-0000C40D0000}"/>
    <cellStyle name="20% - Accent2 3 4 5 2 2" xfId="10955" xr:uid="{00000000-0005-0000-0000-0000C50D0000}"/>
    <cellStyle name="20% - Accent2 3 4 5 3" xfId="9559" xr:uid="{00000000-0005-0000-0000-0000C60D0000}"/>
    <cellStyle name="20% - Accent2 3 4 6" xfId="10958" xr:uid="{00000000-0005-0000-0000-0000C70D0000}"/>
    <cellStyle name="20% - Accent2 3 4 6 2" xfId="10960" xr:uid="{00000000-0005-0000-0000-0000C80D0000}"/>
    <cellStyle name="20% - Accent2 3 4 7" xfId="6800" xr:uid="{00000000-0005-0000-0000-0000C90D0000}"/>
    <cellStyle name="20% - Accent2 3 5" xfId="4778" xr:uid="{00000000-0005-0000-0000-0000CA0D0000}"/>
    <cellStyle name="20% - Accent2 3 5 2" xfId="2972" xr:uid="{00000000-0005-0000-0000-0000CB0D0000}"/>
    <cellStyle name="20% - Accent2 3 5 2 2" xfId="10963" xr:uid="{00000000-0005-0000-0000-0000CC0D0000}"/>
    <cellStyle name="20% - Accent2 3 5 2 2 2" xfId="6728" xr:uid="{00000000-0005-0000-0000-0000CD0D0000}"/>
    <cellStyle name="20% - Accent2 3 5 2 2 2 2" xfId="6731" xr:uid="{00000000-0005-0000-0000-0000CE0D0000}"/>
    <cellStyle name="20% - Accent2 3 5 2 2 2 2 2" xfId="10965" xr:uid="{00000000-0005-0000-0000-0000CF0D0000}"/>
    <cellStyle name="20% - Accent2 3 5 2 2 2 3" xfId="10969" xr:uid="{00000000-0005-0000-0000-0000D00D0000}"/>
    <cellStyle name="20% - Accent2 3 5 2 2 3" xfId="6738" xr:uid="{00000000-0005-0000-0000-0000D10D0000}"/>
    <cellStyle name="20% - Accent2 3 5 2 2 3 2" xfId="7191" xr:uid="{00000000-0005-0000-0000-0000D20D0000}"/>
    <cellStyle name="20% - Accent2 3 5 2 2 4" xfId="7199" xr:uid="{00000000-0005-0000-0000-0000D30D0000}"/>
    <cellStyle name="20% - Accent2 3 5 2 3" xfId="10972" xr:uid="{00000000-0005-0000-0000-0000D40D0000}"/>
    <cellStyle name="20% - Accent2 3 5 2 3 2" xfId="6753" xr:uid="{00000000-0005-0000-0000-0000D50D0000}"/>
    <cellStyle name="20% - Accent2 3 5 2 3 2 2" xfId="10974" xr:uid="{00000000-0005-0000-0000-0000D60D0000}"/>
    <cellStyle name="20% - Accent2 3 5 2 3 3" xfId="7214" xr:uid="{00000000-0005-0000-0000-0000D70D0000}"/>
    <cellStyle name="20% - Accent2 3 5 2 4" xfId="10977" xr:uid="{00000000-0005-0000-0000-0000D80D0000}"/>
    <cellStyle name="20% - Accent2 3 5 2 4 2" xfId="10980" xr:uid="{00000000-0005-0000-0000-0000D90D0000}"/>
    <cellStyle name="20% - Accent2 3 5 2 5" xfId="10982" xr:uid="{00000000-0005-0000-0000-0000DA0D0000}"/>
    <cellStyle name="20% - Accent2 3 5 3" xfId="602" xr:uid="{00000000-0005-0000-0000-0000DB0D0000}"/>
    <cellStyle name="20% - Accent2 3 5 3 2" xfId="814" xr:uid="{00000000-0005-0000-0000-0000DC0D0000}"/>
    <cellStyle name="20% - Accent2 3 5 3 2 2" xfId="834" xr:uid="{00000000-0005-0000-0000-0000DD0D0000}"/>
    <cellStyle name="20% - Accent2 3 5 3 2 2 2" xfId="860" xr:uid="{00000000-0005-0000-0000-0000DE0D0000}"/>
    <cellStyle name="20% - Accent2 3 5 3 2 3" xfId="2026" xr:uid="{00000000-0005-0000-0000-0000DF0D0000}"/>
    <cellStyle name="20% - Accent2 3 5 3 3" xfId="2924" xr:uid="{00000000-0005-0000-0000-0000E00D0000}"/>
    <cellStyle name="20% - Accent2 3 5 3 3 2" xfId="2202" xr:uid="{00000000-0005-0000-0000-0000E10D0000}"/>
    <cellStyle name="20% - Accent2 3 5 3 4" xfId="3454" xr:uid="{00000000-0005-0000-0000-0000E20D0000}"/>
    <cellStyle name="20% - Accent2 3 5 4" xfId="3894" xr:uid="{00000000-0005-0000-0000-0000E30D0000}"/>
    <cellStyle name="20% - Accent2 3 5 4 2" xfId="3902" xr:uid="{00000000-0005-0000-0000-0000E40D0000}"/>
    <cellStyle name="20% - Accent2 3 5 4 2 2" xfId="3916" xr:uid="{00000000-0005-0000-0000-0000E50D0000}"/>
    <cellStyle name="20% - Accent2 3 5 4 3" xfId="4605" xr:uid="{00000000-0005-0000-0000-0000E60D0000}"/>
    <cellStyle name="20% - Accent2 3 5 5" xfId="4965" xr:uid="{00000000-0005-0000-0000-0000E70D0000}"/>
    <cellStyle name="20% - Accent2 3 5 5 2" xfId="2681" xr:uid="{00000000-0005-0000-0000-0000E80D0000}"/>
    <cellStyle name="20% - Accent2 3 5 6" xfId="5287" xr:uid="{00000000-0005-0000-0000-0000E90D0000}"/>
    <cellStyle name="20% - Accent2 3 6" xfId="5046" xr:uid="{00000000-0005-0000-0000-0000EA0D0000}"/>
    <cellStyle name="20% - Accent2 3 6 2" xfId="10986" xr:uid="{00000000-0005-0000-0000-0000EB0D0000}"/>
    <cellStyle name="20% - Accent2 3 6 2 2" xfId="10987" xr:uid="{00000000-0005-0000-0000-0000EC0D0000}"/>
    <cellStyle name="20% - Accent2 3 6 2 2 2" xfId="239" xr:uid="{00000000-0005-0000-0000-0000ED0D0000}"/>
    <cellStyle name="20% - Accent2 3 6 2 2 2 2" xfId="6541" xr:uid="{00000000-0005-0000-0000-0000EE0D0000}"/>
    <cellStyle name="20% - Accent2 3 6 2 2 3" xfId="6543" xr:uid="{00000000-0005-0000-0000-0000EF0D0000}"/>
    <cellStyle name="20% - Accent2 3 6 2 3" xfId="10991" xr:uid="{00000000-0005-0000-0000-0000F00D0000}"/>
    <cellStyle name="20% - Accent2 3 6 2 3 2" xfId="6559" xr:uid="{00000000-0005-0000-0000-0000F10D0000}"/>
    <cellStyle name="20% - Accent2 3 6 2 4" xfId="10993" xr:uid="{00000000-0005-0000-0000-0000F20D0000}"/>
    <cellStyle name="20% - Accent2 3 6 3" xfId="5788" xr:uid="{00000000-0005-0000-0000-0000F30D0000}"/>
    <cellStyle name="20% - Accent2 3 6 3 2" xfId="5791" xr:uid="{00000000-0005-0000-0000-0000F40D0000}"/>
    <cellStyle name="20% - Accent2 3 6 3 2 2" xfId="5799" xr:uid="{00000000-0005-0000-0000-0000F50D0000}"/>
    <cellStyle name="20% - Accent2 3 6 3 3" xfId="6325" xr:uid="{00000000-0005-0000-0000-0000F60D0000}"/>
    <cellStyle name="20% - Accent2 3 6 4" xfId="5311" xr:uid="{00000000-0005-0000-0000-0000F70D0000}"/>
    <cellStyle name="20% - Accent2 3 6 4 2" xfId="376" xr:uid="{00000000-0005-0000-0000-0000F80D0000}"/>
    <cellStyle name="20% - Accent2 3 6 5" xfId="5336" xr:uid="{00000000-0005-0000-0000-0000F90D0000}"/>
    <cellStyle name="20% - Accent2 3 7" xfId="8820" xr:uid="{00000000-0005-0000-0000-0000FA0D0000}"/>
    <cellStyle name="20% - Accent2 3 7 2" xfId="10999" xr:uid="{00000000-0005-0000-0000-0000FB0D0000}"/>
    <cellStyle name="20% - Accent2 3 7 2 2" xfId="11002" xr:uid="{00000000-0005-0000-0000-0000FC0D0000}"/>
    <cellStyle name="20% - Accent2 3 7 2 2 2" xfId="4320" xr:uid="{00000000-0005-0000-0000-0000FD0D0000}"/>
    <cellStyle name="20% - Accent2 3 7 2 3" xfId="10537" xr:uid="{00000000-0005-0000-0000-0000FE0D0000}"/>
    <cellStyle name="20% - Accent2 3 7 3" xfId="6901" xr:uid="{00000000-0005-0000-0000-0000FF0D0000}"/>
    <cellStyle name="20% - Accent2 3 7 3 2" xfId="6904" xr:uid="{00000000-0005-0000-0000-0000000E0000}"/>
    <cellStyle name="20% - Accent2 3 7 4" xfId="5357" xr:uid="{00000000-0005-0000-0000-0000010E0000}"/>
    <cellStyle name="20% - Accent2 3 8" xfId="11009" xr:uid="{00000000-0005-0000-0000-0000020E0000}"/>
    <cellStyle name="20% - Accent2 3 8 2" xfId="11012" xr:uid="{00000000-0005-0000-0000-0000030E0000}"/>
    <cellStyle name="20% - Accent2 3 8 2 2" xfId="11014" xr:uid="{00000000-0005-0000-0000-0000040E0000}"/>
    <cellStyle name="20% - Accent2 3 8 3" xfId="7370" xr:uid="{00000000-0005-0000-0000-0000050E0000}"/>
    <cellStyle name="20% - Accent2 3 9" xfId="11017" xr:uid="{00000000-0005-0000-0000-0000060E0000}"/>
    <cellStyle name="20% - Accent2 3 9 2" xfId="114" xr:uid="{00000000-0005-0000-0000-0000070E0000}"/>
    <cellStyle name="20% - Accent2 4" xfId="11018" xr:uid="{00000000-0005-0000-0000-0000080E0000}"/>
    <cellStyle name="20% - Accent2 4 2" xfId="11021" xr:uid="{00000000-0005-0000-0000-0000090E0000}"/>
    <cellStyle name="20% - Accent2 4 2 2" xfId="8414" xr:uid="{00000000-0005-0000-0000-00000A0E0000}"/>
    <cellStyle name="20% - Accent2 4 2 2 2" xfId="8419" xr:uid="{00000000-0005-0000-0000-00000B0E0000}"/>
    <cellStyle name="20% - Accent2 4 2 2 2 2" xfId="11022" xr:uid="{00000000-0005-0000-0000-00000C0E0000}"/>
    <cellStyle name="20% - Accent2 4 2 2 2 2 2" xfId="11025" xr:uid="{00000000-0005-0000-0000-00000D0E0000}"/>
    <cellStyle name="20% - Accent2 4 2 2 2 2 2 2" xfId="11028" xr:uid="{00000000-0005-0000-0000-00000E0E0000}"/>
    <cellStyle name="20% - Accent2 4 2 2 2 2 2 2 2" xfId="11029" xr:uid="{00000000-0005-0000-0000-00000F0E0000}"/>
    <cellStyle name="20% - Accent2 4 2 2 2 2 2 2 2 2" xfId="4419" xr:uid="{00000000-0005-0000-0000-0000100E0000}"/>
    <cellStyle name="20% - Accent2 4 2 2 2 2 2 2 3" xfId="11030" xr:uid="{00000000-0005-0000-0000-0000110E0000}"/>
    <cellStyle name="20% - Accent2 4 2 2 2 2 2 3" xfId="11031" xr:uid="{00000000-0005-0000-0000-0000120E0000}"/>
    <cellStyle name="20% - Accent2 4 2 2 2 2 2 3 2" xfId="11032" xr:uid="{00000000-0005-0000-0000-0000130E0000}"/>
    <cellStyle name="20% - Accent2 4 2 2 2 2 2 4" xfId="6850" xr:uid="{00000000-0005-0000-0000-0000140E0000}"/>
    <cellStyle name="20% - Accent2 4 2 2 2 2 3" xfId="11034" xr:uid="{00000000-0005-0000-0000-0000150E0000}"/>
    <cellStyle name="20% - Accent2 4 2 2 2 2 3 2" xfId="11036" xr:uid="{00000000-0005-0000-0000-0000160E0000}"/>
    <cellStyle name="20% - Accent2 4 2 2 2 2 3 2 2" xfId="11037" xr:uid="{00000000-0005-0000-0000-0000170E0000}"/>
    <cellStyle name="20% - Accent2 4 2 2 2 2 3 3" xfId="6166" xr:uid="{00000000-0005-0000-0000-0000180E0000}"/>
    <cellStyle name="20% - Accent2 4 2 2 2 2 4" xfId="4756" xr:uid="{00000000-0005-0000-0000-0000190E0000}"/>
    <cellStyle name="20% - Accent2 4 2 2 2 2 4 2" xfId="4000" xr:uid="{00000000-0005-0000-0000-00001A0E0000}"/>
    <cellStyle name="20% - Accent2 4 2 2 2 2 5" xfId="4767" xr:uid="{00000000-0005-0000-0000-00001B0E0000}"/>
    <cellStyle name="20% - Accent2 4 2 2 2 3" xfId="11038" xr:uid="{00000000-0005-0000-0000-00001C0E0000}"/>
    <cellStyle name="20% - Accent2 4 2 2 2 3 2" xfId="11041" xr:uid="{00000000-0005-0000-0000-00001D0E0000}"/>
    <cellStyle name="20% - Accent2 4 2 2 2 3 2 2" xfId="11043" xr:uid="{00000000-0005-0000-0000-00001E0E0000}"/>
    <cellStyle name="20% - Accent2 4 2 2 2 3 2 2 2" xfId="11044" xr:uid="{00000000-0005-0000-0000-00001F0E0000}"/>
    <cellStyle name="20% - Accent2 4 2 2 2 3 2 3" xfId="11045" xr:uid="{00000000-0005-0000-0000-0000200E0000}"/>
    <cellStyle name="20% - Accent2 4 2 2 2 3 3" xfId="11047" xr:uid="{00000000-0005-0000-0000-0000210E0000}"/>
    <cellStyle name="20% - Accent2 4 2 2 2 3 3 2" xfId="11049" xr:uid="{00000000-0005-0000-0000-0000220E0000}"/>
    <cellStyle name="20% - Accent2 4 2 2 2 3 4" xfId="2506" xr:uid="{00000000-0005-0000-0000-0000230E0000}"/>
    <cellStyle name="20% - Accent2 4 2 2 2 4" xfId="11054" xr:uid="{00000000-0005-0000-0000-0000240E0000}"/>
    <cellStyle name="20% - Accent2 4 2 2 2 4 2" xfId="11056" xr:uid="{00000000-0005-0000-0000-0000250E0000}"/>
    <cellStyle name="20% - Accent2 4 2 2 2 4 2 2" xfId="11058" xr:uid="{00000000-0005-0000-0000-0000260E0000}"/>
    <cellStyle name="20% - Accent2 4 2 2 2 4 3" xfId="11062" xr:uid="{00000000-0005-0000-0000-0000270E0000}"/>
    <cellStyle name="20% - Accent2 4 2 2 2 5" xfId="11065" xr:uid="{00000000-0005-0000-0000-0000280E0000}"/>
    <cellStyle name="20% - Accent2 4 2 2 2 5 2" xfId="11068" xr:uid="{00000000-0005-0000-0000-0000290E0000}"/>
    <cellStyle name="20% - Accent2 4 2 2 2 6" xfId="8431" xr:uid="{00000000-0005-0000-0000-00002A0E0000}"/>
    <cellStyle name="20% - Accent2 4 2 2 3" xfId="11070" xr:uid="{00000000-0005-0000-0000-00002B0E0000}"/>
    <cellStyle name="20% - Accent2 4 2 2 3 2" xfId="11071" xr:uid="{00000000-0005-0000-0000-00002C0E0000}"/>
    <cellStyle name="20% - Accent2 4 2 2 3 2 2" xfId="11074" xr:uid="{00000000-0005-0000-0000-00002D0E0000}"/>
    <cellStyle name="20% - Accent2 4 2 2 3 2 2 2" xfId="11075" xr:uid="{00000000-0005-0000-0000-00002E0E0000}"/>
    <cellStyle name="20% - Accent2 4 2 2 3 2 2 2 2" xfId="11082" xr:uid="{00000000-0005-0000-0000-00002F0E0000}"/>
    <cellStyle name="20% - Accent2 4 2 2 3 2 2 3" xfId="11083" xr:uid="{00000000-0005-0000-0000-0000300E0000}"/>
    <cellStyle name="20% - Accent2 4 2 2 3 2 3" xfId="11084" xr:uid="{00000000-0005-0000-0000-0000310E0000}"/>
    <cellStyle name="20% - Accent2 4 2 2 3 2 3 2" xfId="11085" xr:uid="{00000000-0005-0000-0000-0000320E0000}"/>
    <cellStyle name="20% - Accent2 4 2 2 3 2 4" xfId="3662" xr:uid="{00000000-0005-0000-0000-0000330E0000}"/>
    <cellStyle name="20% - Accent2 4 2 2 3 3" xfId="11086" xr:uid="{00000000-0005-0000-0000-0000340E0000}"/>
    <cellStyle name="20% - Accent2 4 2 2 3 3 2" xfId="11087" xr:uid="{00000000-0005-0000-0000-0000350E0000}"/>
    <cellStyle name="20% - Accent2 4 2 2 3 3 2 2" xfId="11088" xr:uid="{00000000-0005-0000-0000-0000360E0000}"/>
    <cellStyle name="20% - Accent2 4 2 2 3 3 3" xfId="11090" xr:uid="{00000000-0005-0000-0000-0000370E0000}"/>
    <cellStyle name="20% - Accent2 4 2 2 3 4" xfId="11092" xr:uid="{00000000-0005-0000-0000-0000380E0000}"/>
    <cellStyle name="20% - Accent2 4 2 2 3 4 2" xfId="11094" xr:uid="{00000000-0005-0000-0000-0000390E0000}"/>
    <cellStyle name="20% - Accent2 4 2 2 3 5" xfId="11096" xr:uid="{00000000-0005-0000-0000-00003A0E0000}"/>
    <cellStyle name="20% - Accent2 4 2 2 4" xfId="11098" xr:uid="{00000000-0005-0000-0000-00003B0E0000}"/>
    <cellStyle name="20% - Accent2 4 2 2 4 2" xfId="7240" xr:uid="{00000000-0005-0000-0000-00003C0E0000}"/>
    <cellStyle name="20% - Accent2 4 2 2 4 2 2" xfId="11100" xr:uid="{00000000-0005-0000-0000-00003D0E0000}"/>
    <cellStyle name="20% - Accent2 4 2 2 4 2 2 2" xfId="11103" xr:uid="{00000000-0005-0000-0000-00003E0E0000}"/>
    <cellStyle name="20% - Accent2 4 2 2 4 2 3" xfId="11106" xr:uid="{00000000-0005-0000-0000-00003F0E0000}"/>
    <cellStyle name="20% - Accent2 4 2 2 4 3" xfId="11109" xr:uid="{00000000-0005-0000-0000-0000400E0000}"/>
    <cellStyle name="20% - Accent2 4 2 2 4 3 2" xfId="6710" xr:uid="{00000000-0005-0000-0000-0000410E0000}"/>
    <cellStyle name="20% - Accent2 4 2 2 4 4" xfId="11111" xr:uid="{00000000-0005-0000-0000-0000420E0000}"/>
    <cellStyle name="20% - Accent2 4 2 2 5" xfId="11115" xr:uid="{00000000-0005-0000-0000-0000430E0000}"/>
    <cellStyle name="20% - Accent2 4 2 2 5 2" xfId="11117" xr:uid="{00000000-0005-0000-0000-0000440E0000}"/>
    <cellStyle name="20% - Accent2 4 2 2 5 2 2" xfId="11119" xr:uid="{00000000-0005-0000-0000-0000450E0000}"/>
    <cellStyle name="20% - Accent2 4 2 2 5 3" xfId="11121" xr:uid="{00000000-0005-0000-0000-0000460E0000}"/>
    <cellStyle name="20% - Accent2 4 2 2 6" xfId="5250" xr:uid="{00000000-0005-0000-0000-0000470E0000}"/>
    <cellStyle name="20% - Accent2 4 2 2 6 2" xfId="11124" xr:uid="{00000000-0005-0000-0000-0000480E0000}"/>
    <cellStyle name="20% - Accent2 4 2 2 7" xfId="11126" xr:uid="{00000000-0005-0000-0000-0000490E0000}"/>
    <cellStyle name="20% - Accent2 4 2 3" xfId="8422" xr:uid="{00000000-0005-0000-0000-00004A0E0000}"/>
    <cellStyle name="20% - Accent2 4 2 3 2" xfId="3070" xr:uid="{00000000-0005-0000-0000-00004B0E0000}"/>
    <cellStyle name="20% - Accent2 4 2 3 2 2" xfId="94" xr:uid="{00000000-0005-0000-0000-00004C0E0000}"/>
    <cellStyle name="20% - Accent2 4 2 3 2 2 2" xfId="3081" xr:uid="{00000000-0005-0000-0000-00004D0E0000}"/>
    <cellStyle name="20% - Accent2 4 2 3 2 2 2 2" xfId="984" xr:uid="{00000000-0005-0000-0000-00004E0E0000}"/>
    <cellStyle name="20% - Accent2 4 2 3 2 2 2 2 2" xfId="71" xr:uid="{00000000-0005-0000-0000-00004F0E0000}"/>
    <cellStyle name="20% - Accent2 4 2 3 2 2 2 3" xfId="1013" xr:uid="{00000000-0005-0000-0000-0000500E0000}"/>
    <cellStyle name="20% - Accent2 4 2 3 2 2 3" xfId="3089" xr:uid="{00000000-0005-0000-0000-0000510E0000}"/>
    <cellStyle name="20% - Accent2 4 2 3 2 2 3 2" xfId="1076" xr:uid="{00000000-0005-0000-0000-0000520E0000}"/>
    <cellStyle name="20% - Accent2 4 2 3 2 2 4" xfId="3103" xr:uid="{00000000-0005-0000-0000-0000530E0000}"/>
    <cellStyle name="20% - Accent2 4 2 3 2 3" xfId="3110" xr:uid="{00000000-0005-0000-0000-0000540E0000}"/>
    <cellStyle name="20% - Accent2 4 2 3 2 3 2" xfId="960" xr:uid="{00000000-0005-0000-0000-0000550E0000}"/>
    <cellStyle name="20% - Accent2 4 2 3 2 3 2 2" xfId="973" xr:uid="{00000000-0005-0000-0000-0000560E0000}"/>
    <cellStyle name="20% - Accent2 4 2 3 2 3 3" xfId="998" xr:uid="{00000000-0005-0000-0000-0000570E0000}"/>
    <cellStyle name="20% - Accent2 4 2 3 2 4" xfId="3120" xr:uid="{00000000-0005-0000-0000-0000580E0000}"/>
    <cellStyle name="20% - Accent2 4 2 3 2 4 2" xfId="1064" xr:uid="{00000000-0005-0000-0000-0000590E0000}"/>
    <cellStyle name="20% - Accent2 4 2 3 2 5" xfId="2662" xr:uid="{00000000-0005-0000-0000-00005A0E0000}"/>
    <cellStyle name="20% - Accent2 4 2 3 3" xfId="1230" xr:uid="{00000000-0005-0000-0000-00005B0E0000}"/>
    <cellStyle name="20% - Accent2 4 2 3 3 2" xfId="3135" xr:uid="{00000000-0005-0000-0000-00005C0E0000}"/>
    <cellStyle name="20% - Accent2 4 2 3 3 2 2" xfId="3144" xr:uid="{00000000-0005-0000-0000-00005D0E0000}"/>
    <cellStyle name="20% - Accent2 4 2 3 3 2 2 2" xfId="1623" xr:uid="{00000000-0005-0000-0000-00005E0E0000}"/>
    <cellStyle name="20% - Accent2 4 2 3 3 2 3" xfId="893" xr:uid="{00000000-0005-0000-0000-00005F0E0000}"/>
    <cellStyle name="20% - Accent2 4 2 3 3 3" xfId="670" xr:uid="{00000000-0005-0000-0000-0000600E0000}"/>
    <cellStyle name="20% - Accent2 4 2 3 3 3 2" xfId="1254" xr:uid="{00000000-0005-0000-0000-0000610E0000}"/>
    <cellStyle name="20% - Accent2 4 2 3 3 4" xfId="3155" xr:uid="{00000000-0005-0000-0000-0000620E0000}"/>
    <cellStyle name="20% - Accent2 4 2 3 4" xfId="3156" xr:uid="{00000000-0005-0000-0000-0000630E0000}"/>
    <cellStyle name="20% - Accent2 4 2 3 4 2" xfId="2806" xr:uid="{00000000-0005-0000-0000-0000640E0000}"/>
    <cellStyle name="20% - Accent2 4 2 3 4 2 2" xfId="2815" xr:uid="{00000000-0005-0000-0000-0000650E0000}"/>
    <cellStyle name="20% - Accent2 4 2 3 4 3" xfId="2833" xr:uid="{00000000-0005-0000-0000-0000660E0000}"/>
    <cellStyle name="20% - Accent2 4 2 3 5" xfId="3167" xr:uid="{00000000-0005-0000-0000-0000670E0000}"/>
    <cellStyle name="20% - Accent2 4 2 3 5 2" xfId="724" xr:uid="{00000000-0005-0000-0000-0000680E0000}"/>
    <cellStyle name="20% - Accent2 4 2 3 6" xfId="3174" xr:uid="{00000000-0005-0000-0000-0000690E0000}"/>
    <cellStyle name="20% - Accent2 4 2 4" xfId="11128" xr:uid="{00000000-0005-0000-0000-00006A0E0000}"/>
    <cellStyle name="20% - Accent2 4 2 4 2" xfId="765" xr:uid="{00000000-0005-0000-0000-00006B0E0000}"/>
    <cellStyle name="20% - Accent2 4 2 4 2 2" xfId="3285" xr:uid="{00000000-0005-0000-0000-00006C0E0000}"/>
    <cellStyle name="20% - Accent2 4 2 4 2 2 2" xfId="436" xr:uid="{00000000-0005-0000-0000-00006D0E0000}"/>
    <cellStyle name="20% - Accent2 4 2 4 2 2 2 2" xfId="2090" xr:uid="{00000000-0005-0000-0000-00006E0E0000}"/>
    <cellStyle name="20% - Accent2 4 2 4 2 2 3" xfId="464" xr:uid="{00000000-0005-0000-0000-00006F0E0000}"/>
    <cellStyle name="20% - Accent2 4 2 4 2 3" xfId="3296" xr:uid="{00000000-0005-0000-0000-0000700E0000}"/>
    <cellStyle name="20% - Accent2 4 2 4 2 3 2" xfId="1600" xr:uid="{00000000-0005-0000-0000-0000710E0000}"/>
    <cellStyle name="20% - Accent2 4 2 4 2 4" xfId="3307" xr:uid="{00000000-0005-0000-0000-0000720E0000}"/>
    <cellStyle name="20% - Accent2 4 2 4 3" xfId="3310" xr:uid="{00000000-0005-0000-0000-0000730E0000}"/>
    <cellStyle name="20% - Accent2 4 2 4 3 2" xfId="693" xr:uid="{00000000-0005-0000-0000-0000740E0000}"/>
    <cellStyle name="20% - Accent2 4 2 4 3 2 2" xfId="3327" xr:uid="{00000000-0005-0000-0000-0000750E0000}"/>
    <cellStyle name="20% - Accent2 4 2 4 3 3" xfId="3340" xr:uid="{00000000-0005-0000-0000-0000760E0000}"/>
    <cellStyle name="20% - Accent2 4 2 4 4" xfId="3347" xr:uid="{00000000-0005-0000-0000-0000770E0000}"/>
    <cellStyle name="20% - Accent2 4 2 4 4 2" xfId="2907" xr:uid="{00000000-0005-0000-0000-0000780E0000}"/>
    <cellStyle name="20% - Accent2 4 2 4 5" xfId="3365" xr:uid="{00000000-0005-0000-0000-0000790E0000}"/>
    <cellStyle name="20% - Accent2 4 2 5" xfId="11129" xr:uid="{00000000-0005-0000-0000-00007A0E0000}"/>
    <cellStyle name="20% - Accent2 4 2 5 2" xfId="3430" xr:uid="{00000000-0005-0000-0000-00007B0E0000}"/>
    <cellStyle name="20% - Accent2 4 2 5 2 2" xfId="1487" xr:uid="{00000000-0005-0000-0000-00007C0E0000}"/>
    <cellStyle name="20% - Accent2 4 2 5 2 2 2" xfId="257" xr:uid="{00000000-0005-0000-0000-00007D0E0000}"/>
    <cellStyle name="20% - Accent2 4 2 5 2 3" xfId="1508" xr:uid="{00000000-0005-0000-0000-00007E0E0000}"/>
    <cellStyle name="20% - Accent2 4 2 5 3" xfId="3435" xr:uid="{00000000-0005-0000-0000-00007F0E0000}"/>
    <cellStyle name="20% - Accent2 4 2 5 3 2" xfId="1796" xr:uid="{00000000-0005-0000-0000-0000800E0000}"/>
    <cellStyle name="20% - Accent2 4 2 5 4" xfId="3452" xr:uid="{00000000-0005-0000-0000-0000810E0000}"/>
    <cellStyle name="20% - Accent2 4 2 6" xfId="11130" xr:uid="{00000000-0005-0000-0000-0000820E0000}"/>
    <cellStyle name="20% - Accent2 4 2 6 2" xfId="2923" xr:uid="{00000000-0005-0000-0000-0000830E0000}"/>
    <cellStyle name="20% - Accent2 4 2 6 2 2" xfId="2188" xr:uid="{00000000-0005-0000-0000-0000840E0000}"/>
    <cellStyle name="20% - Accent2 4 2 6 3" xfId="3460" xr:uid="{00000000-0005-0000-0000-0000850E0000}"/>
    <cellStyle name="20% - Accent2 4 2 7" xfId="7501" xr:uid="{00000000-0005-0000-0000-0000860E0000}"/>
    <cellStyle name="20% - Accent2 4 2 7 2" xfId="3475" xr:uid="{00000000-0005-0000-0000-0000870E0000}"/>
    <cellStyle name="20% - Accent2 4 2 8" xfId="2333" xr:uid="{00000000-0005-0000-0000-0000880E0000}"/>
    <cellStyle name="20% - Accent2 4 3" xfId="3649" xr:uid="{00000000-0005-0000-0000-0000890E0000}"/>
    <cellStyle name="20% - Accent2 4 3 2" xfId="8448" xr:uid="{00000000-0005-0000-0000-00008A0E0000}"/>
    <cellStyle name="20% - Accent2 4 3 2 2" xfId="11131" xr:uid="{00000000-0005-0000-0000-00008B0E0000}"/>
    <cellStyle name="20% - Accent2 4 3 2 2 2" xfId="6978" xr:uid="{00000000-0005-0000-0000-00008C0E0000}"/>
    <cellStyle name="20% - Accent2 4 3 2 2 2 2" xfId="5202" xr:uid="{00000000-0005-0000-0000-00008D0E0000}"/>
    <cellStyle name="20% - Accent2 4 3 2 2 2 2 2" xfId="6982" xr:uid="{00000000-0005-0000-0000-00008E0E0000}"/>
    <cellStyle name="20% - Accent2 4 3 2 2 2 2 2 2" xfId="11138" xr:uid="{00000000-0005-0000-0000-00008F0E0000}"/>
    <cellStyle name="20% - Accent2 4 3 2 2 2 2 3" xfId="11141" xr:uid="{00000000-0005-0000-0000-0000900E0000}"/>
    <cellStyle name="20% - Accent2 4 3 2 2 2 3" xfId="6992" xr:uid="{00000000-0005-0000-0000-0000910E0000}"/>
    <cellStyle name="20% - Accent2 4 3 2 2 2 3 2" xfId="11146" xr:uid="{00000000-0005-0000-0000-0000920E0000}"/>
    <cellStyle name="20% - Accent2 4 3 2 2 2 4" xfId="4098" xr:uid="{00000000-0005-0000-0000-0000930E0000}"/>
    <cellStyle name="20% - Accent2 4 3 2 2 3" xfId="7000" xr:uid="{00000000-0005-0000-0000-0000940E0000}"/>
    <cellStyle name="20% - Accent2 4 3 2 2 3 2" xfId="7003" xr:uid="{00000000-0005-0000-0000-0000950E0000}"/>
    <cellStyle name="20% - Accent2 4 3 2 2 3 2 2" xfId="11147" xr:uid="{00000000-0005-0000-0000-0000960E0000}"/>
    <cellStyle name="20% - Accent2 4 3 2 2 3 3" xfId="11152" xr:uid="{00000000-0005-0000-0000-0000970E0000}"/>
    <cellStyle name="20% - Accent2 4 3 2 2 4" xfId="7008" xr:uid="{00000000-0005-0000-0000-0000980E0000}"/>
    <cellStyle name="20% - Accent2 4 3 2 2 4 2" xfId="11153" xr:uid="{00000000-0005-0000-0000-0000990E0000}"/>
    <cellStyle name="20% - Accent2 4 3 2 2 5" xfId="11155" xr:uid="{00000000-0005-0000-0000-00009A0E0000}"/>
    <cellStyle name="20% - Accent2 4 3 2 3" xfId="11159" xr:uid="{00000000-0005-0000-0000-00009B0E0000}"/>
    <cellStyle name="20% - Accent2 4 3 2 3 2" xfId="7026" xr:uid="{00000000-0005-0000-0000-00009C0E0000}"/>
    <cellStyle name="20% - Accent2 4 3 2 3 2 2" xfId="6844" xr:uid="{00000000-0005-0000-0000-00009D0E0000}"/>
    <cellStyle name="20% - Accent2 4 3 2 3 2 2 2" xfId="6849" xr:uid="{00000000-0005-0000-0000-00009E0E0000}"/>
    <cellStyle name="20% - Accent2 4 3 2 3 2 3" xfId="6872" xr:uid="{00000000-0005-0000-0000-00009F0E0000}"/>
    <cellStyle name="20% - Accent2 4 3 2 3 3" xfId="7029" xr:uid="{00000000-0005-0000-0000-0000A00E0000}"/>
    <cellStyle name="20% - Accent2 4 3 2 3 3 2" xfId="7322" xr:uid="{00000000-0005-0000-0000-0000A10E0000}"/>
    <cellStyle name="20% - Accent2 4 3 2 3 4" xfId="11160" xr:uid="{00000000-0005-0000-0000-0000A20E0000}"/>
    <cellStyle name="20% - Accent2 4 3 2 4" xfId="11166" xr:uid="{00000000-0005-0000-0000-0000A30E0000}"/>
    <cellStyle name="20% - Accent2 4 3 2 4 2" xfId="7057" xr:uid="{00000000-0005-0000-0000-0000A40E0000}"/>
    <cellStyle name="20% - Accent2 4 3 2 4 2 2" xfId="5038" xr:uid="{00000000-0005-0000-0000-0000A50E0000}"/>
    <cellStyle name="20% - Accent2 4 3 2 4 3" xfId="7845" xr:uid="{00000000-0005-0000-0000-0000A60E0000}"/>
    <cellStyle name="20% - Accent2 4 3 2 5" xfId="11168" xr:uid="{00000000-0005-0000-0000-0000A70E0000}"/>
    <cellStyle name="20% - Accent2 4 3 2 5 2" xfId="11170" xr:uid="{00000000-0005-0000-0000-0000A80E0000}"/>
    <cellStyle name="20% - Accent2 4 3 2 6" xfId="11175" xr:uid="{00000000-0005-0000-0000-0000A90E0000}"/>
    <cellStyle name="20% - Accent2 4 3 3" xfId="1439" xr:uid="{00000000-0005-0000-0000-0000AA0E0000}"/>
    <cellStyle name="20% - Accent2 4 3 3 2" xfId="2064" xr:uid="{00000000-0005-0000-0000-0000AB0E0000}"/>
    <cellStyle name="20% - Accent2 4 3 3 2 2" xfId="2719" xr:uid="{00000000-0005-0000-0000-0000AC0E0000}"/>
    <cellStyle name="20% - Accent2 4 3 3 2 2 2" xfId="1393" xr:uid="{00000000-0005-0000-0000-0000AD0E0000}"/>
    <cellStyle name="20% - Accent2 4 3 3 2 2 2 2" xfId="163" xr:uid="{00000000-0005-0000-0000-0000AE0E0000}"/>
    <cellStyle name="20% - Accent2 4 3 3 2 2 3" xfId="784" xr:uid="{00000000-0005-0000-0000-0000AF0E0000}"/>
    <cellStyle name="20% - Accent2 4 3 3 2 3" xfId="2741" xr:uid="{00000000-0005-0000-0000-0000B00E0000}"/>
    <cellStyle name="20% - Accent2 4 3 3 2 3 2" xfId="1476" xr:uid="{00000000-0005-0000-0000-0000B10E0000}"/>
    <cellStyle name="20% - Accent2 4 3 3 2 4" xfId="3524" xr:uid="{00000000-0005-0000-0000-0000B20E0000}"/>
    <cellStyle name="20% - Accent2 4 3 3 3" xfId="327" xr:uid="{00000000-0005-0000-0000-0000B30E0000}"/>
    <cellStyle name="20% - Accent2 4 3 3 3 2" xfId="2851" xr:uid="{00000000-0005-0000-0000-0000B40E0000}"/>
    <cellStyle name="20% - Accent2 4 3 3 3 2 2" xfId="1760" xr:uid="{00000000-0005-0000-0000-0000B50E0000}"/>
    <cellStyle name="20% - Accent2 4 3 3 3 3" xfId="3547" xr:uid="{00000000-0005-0000-0000-0000B60E0000}"/>
    <cellStyle name="20% - Accent2 4 3 3 4" xfId="118" xr:uid="{00000000-0005-0000-0000-0000B70E0000}"/>
    <cellStyle name="20% - Accent2 4 3 3 4 2" xfId="2033" xr:uid="{00000000-0005-0000-0000-0000B80E0000}"/>
    <cellStyle name="20% - Accent2 4 3 3 5" xfId="2943" xr:uid="{00000000-0005-0000-0000-0000B90E0000}"/>
    <cellStyle name="20% - Accent2 4 3 4" xfId="615" xr:uid="{00000000-0005-0000-0000-0000BA0E0000}"/>
    <cellStyle name="20% - Accent2 4 3 4 2" xfId="3581" xr:uid="{00000000-0005-0000-0000-0000BB0E0000}"/>
    <cellStyle name="20% - Accent2 4 3 4 2 2" xfId="3439" xr:uid="{00000000-0005-0000-0000-0000BC0E0000}"/>
    <cellStyle name="20% - Accent2 4 3 4 2 2 2" xfId="13" xr:uid="{00000000-0005-0000-0000-0000BD0E0000}"/>
    <cellStyle name="20% - Accent2 4 3 4 2 3" xfId="3596" xr:uid="{00000000-0005-0000-0000-0000BE0E0000}"/>
    <cellStyle name="20% - Accent2 4 3 4 3" xfId="3602" xr:uid="{00000000-0005-0000-0000-0000BF0E0000}"/>
    <cellStyle name="20% - Accent2 4 3 4 3 2" xfId="3613" xr:uid="{00000000-0005-0000-0000-0000C00E0000}"/>
    <cellStyle name="20% - Accent2 4 3 4 4" xfId="248" xr:uid="{00000000-0005-0000-0000-0000C10E0000}"/>
    <cellStyle name="20% - Accent2 4 3 5" xfId="11184" xr:uid="{00000000-0005-0000-0000-0000C20E0000}"/>
    <cellStyle name="20% - Accent2 4 3 5 2" xfId="3064" xr:uid="{00000000-0005-0000-0000-0000C30E0000}"/>
    <cellStyle name="20% - Accent2 4 3 5 2 2" xfId="2615" xr:uid="{00000000-0005-0000-0000-0000C40E0000}"/>
    <cellStyle name="20% - Accent2 4 3 5 3" xfId="2552" xr:uid="{00000000-0005-0000-0000-0000C50E0000}"/>
    <cellStyle name="20% - Accent2 4 3 6" xfId="11185" xr:uid="{00000000-0005-0000-0000-0000C60E0000}"/>
    <cellStyle name="20% - Accent2 4 3 6 2" xfId="3130" xr:uid="{00000000-0005-0000-0000-0000C70E0000}"/>
    <cellStyle name="20% - Accent2 4 3 7" xfId="6818" xr:uid="{00000000-0005-0000-0000-0000C80E0000}"/>
    <cellStyle name="20% - Accent2 4 4" xfId="11186" xr:uid="{00000000-0005-0000-0000-0000C90E0000}"/>
    <cellStyle name="20% - Accent2 4 4 2" xfId="11187" xr:uid="{00000000-0005-0000-0000-0000CA0E0000}"/>
    <cellStyle name="20% - Accent2 4 4 2 2" xfId="11194" xr:uid="{00000000-0005-0000-0000-0000CB0E0000}"/>
    <cellStyle name="20% - Accent2 4 4 2 2 2" xfId="7206" xr:uid="{00000000-0005-0000-0000-0000CC0E0000}"/>
    <cellStyle name="20% - Accent2 4 4 2 2 2 2" xfId="7211" xr:uid="{00000000-0005-0000-0000-0000CD0E0000}"/>
    <cellStyle name="20% - Accent2 4 4 2 2 2 2 2" xfId="11195" xr:uid="{00000000-0005-0000-0000-0000CE0E0000}"/>
    <cellStyle name="20% - Accent2 4 4 2 2 2 3" xfId="11198" xr:uid="{00000000-0005-0000-0000-0000CF0E0000}"/>
    <cellStyle name="20% - Accent2 4 4 2 2 3" xfId="7215" xr:uid="{00000000-0005-0000-0000-0000D00E0000}"/>
    <cellStyle name="20% - Accent2 4 4 2 2 3 2" xfId="11199" xr:uid="{00000000-0005-0000-0000-0000D10E0000}"/>
    <cellStyle name="20% - Accent2 4 4 2 2 4" xfId="11200" xr:uid="{00000000-0005-0000-0000-0000D20E0000}"/>
    <cellStyle name="20% - Accent2 4 4 2 3" xfId="11204" xr:uid="{00000000-0005-0000-0000-0000D30E0000}"/>
    <cellStyle name="20% - Accent2 4 4 2 3 2" xfId="7229" xr:uid="{00000000-0005-0000-0000-0000D40E0000}"/>
    <cellStyle name="20% - Accent2 4 4 2 3 2 2" xfId="2247" xr:uid="{00000000-0005-0000-0000-0000D50E0000}"/>
    <cellStyle name="20% - Accent2 4 4 2 3 3" xfId="11205" xr:uid="{00000000-0005-0000-0000-0000D60E0000}"/>
    <cellStyle name="20% - Accent2 4 4 2 4" xfId="11206" xr:uid="{00000000-0005-0000-0000-0000D70E0000}"/>
    <cellStyle name="20% - Accent2 4 4 2 4 2" xfId="11208" xr:uid="{00000000-0005-0000-0000-0000D80E0000}"/>
    <cellStyle name="20% - Accent2 4 4 2 5" xfId="11210" xr:uid="{00000000-0005-0000-0000-0000D90E0000}"/>
    <cellStyle name="20% - Accent2 4 4 3" xfId="2073" xr:uid="{00000000-0005-0000-0000-0000DA0E0000}"/>
    <cellStyle name="20% - Accent2 4 4 3 2" xfId="3679" xr:uid="{00000000-0005-0000-0000-0000DB0E0000}"/>
    <cellStyle name="20% - Accent2 4 4 3 2 2" xfId="3684" xr:uid="{00000000-0005-0000-0000-0000DC0E0000}"/>
    <cellStyle name="20% - Accent2 4 4 3 2 2 2" xfId="3692" xr:uid="{00000000-0005-0000-0000-0000DD0E0000}"/>
    <cellStyle name="20% - Accent2 4 4 3 2 3" xfId="3707" xr:uid="{00000000-0005-0000-0000-0000DE0E0000}"/>
    <cellStyle name="20% - Accent2 4 4 3 3" xfId="3716" xr:uid="{00000000-0005-0000-0000-0000DF0E0000}"/>
    <cellStyle name="20% - Accent2 4 4 3 3 2" xfId="3732" xr:uid="{00000000-0005-0000-0000-0000E00E0000}"/>
    <cellStyle name="20% - Accent2 4 4 3 4" xfId="3740" xr:uid="{00000000-0005-0000-0000-0000E10E0000}"/>
    <cellStyle name="20% - Accent2 4 4 4" xfId="11219" xr:uid="{00000000-0005-0000-0000-0000E20E0000}"/>
    <cellStyle name="20% - Accent2 4 4 4 2" xfId="3769" xr:uid="{00000000-0005-0000-0000-0000E30E0000}"/>
    <cellStyle name="20% - Accent2 4 4 4 2 2" xfId="3780" xr:uid="{00000000-0005-0000-0000-0000E40E0000}"/>
    <cellStyle name="20% - Accent2 4 4 4 3" xfId="3791" xr:uid="{00000000-0005-0000-0000-0000E50E0000}"/>
    <cellStyle name="20% - Accent2 4 4 5" xfId="11228" xr:uid="{00000000-0005-0000-0000-0000E60E0000}"/>
    <cellStyle name="20% - Accent2 4 4 5 2" xfId="3273" xr:uid="{00000000-0005-0000-0000-0000E70E0000}"/>
    <cellStyle name="20% - Accent2 4 4 6" xfId="11230" xr:uid="{00000000-0005-0000-0000-0000E80E0000}"/>
    <cellStyle name="20% - Accent2 4 5" xfId="5059" xr:uid="{00000000-0005-0000-0000-0000E90E0000}"/>
    <cellStyle name="20% - Accent2 4 5 2" xfId="11236" xr:uid="{00000000-0005-0000-0000-0000EA0E0000}"/>
    <cellStyle name="20% - Accent2 4 5 2 2" xfId="11241" xr:uid="{00000000-0005-0000-0000-0000EB0E0000}"/>
    <cellStyle name="20% - Accent2 4 5 2 2 2" xfId="7288" xr:uid="{00000000-0005-0000-0000-0000EC0E0000}"/>
    <cellStyle name="20% - Accent2 4 5 2 2 2 2" xfId="11242" xr:uid="{00000000-0005-0000-0000-0000ED0E0000}"/>
    <cellStyle name="20% - Accent2 4 5 2 2 3" xfId="7287" xr:uid="{00000000-0005-0000-0000-0000EE0E0000}"/>
    <cellStyle name="20% - Accent2 4 5 2 3" xfId="11243" xr:uid="{00000000-0005-0000-0000-0000EF0E0000}"/>
    <cellStyle name="20% - Accent2 4 5 2 3 2" xfId="11244" xr:uid="{00000000-0005-0000-0000-0000F00E0000}"/>
    <cellStyle name="20% - Accent2 4 5 2 4" xfId="11245" xr:uid="{00000000-0005-0000-0000-0000F10E0000}"/>
    <cellStyle name="20% - Accent2 4 5 3" xfId="7858" xr:uid="{00000000-0005-0000-0000-0000F20E0000}"/>
    <cellStyle name="20% - Accent2 4 5 3 2" xfId="3827" xr:uid="{00000000-0005-0000-0000-0000F30E0000}"/>
    <cellStyle name="20% - Accent2 4 5 3 2 2" xfId="3832" xr:uid="{00000000-0005-0000-0000-0000F40E0000}"/>
    <cellStyle name="20% - Accent2 4 5 3 3" xfId="3848" xr:uid="{00000000-0005-0000-0000-0000F50E0000}"/>
    <cellStyle name="20% - Accent2 4 5 4" xfId="4623" xr:uid="{00000000-0005-0000-0000-0000F60E0000}"/>
    <cellStyle name="20% - Accent2 4 5 4 2" xfId="365" xr:uid="{00000000-0005-0000-0000-0000F70E0000}"/>
    <cellStyle name="20% - Accent2 4 5 5" xfId="4688" xr:uid="{00000000-0005-0000-0000-0000F80E0000}"/>
    <cellStyle name="20% - Accent2 4 6" xfId="11248" xr:uid="{00000000-0005-0000-0000-0000F90E0000}"/>
    <cellStyle name="20% - Accent2 4 6 2" xfId="11256" xr:uid="{00000000-0005-0000-0000-0000FA0E0000}"/>
    <cellStyle name="20% - Accent2 4 6 2 2" xfId="11258" xr:uid="{00000000-0005-0000-0000-0000FB0E0000}"/>
    <cellStyle name="20% - Accent2 4 6 2 2 2" xfId="6727" xr:uid="{00000000-0005-0000-0000-0000FC0E0000}"/>
    <cellStyle name="20% - Accent2 4 6 2 3" xfId="11260" xr:uid="{00000000-0005-0000-0000-0000FD0E0000}"/>
    <cellStyle name="20% - Accent2 4 6 3" xfId="10448" xr:uid="{00000000-0005-0000-0000-0000FE0E0000}"/>
    <cellStyle name="20% - Accent2 4 6 3 2" xfId="2750" xr:uid="{00000000-0005-0000-0000-0000FF0E0000}"/>
    <cellStyle name="20% - Accent2 4 6 4" xfId="4748" xr:uid="{00000000-0005-0000-0000-0000000F0000}"/>
    <cellStyle name="20% - Accent2 4 7" xfId="11264" xr:uid="{00000000-0005-0000-0000-0000010F0000}"/>
    <cellStyle name="20% - Accent2 4 7 2" xfId="11267" xr:uid="{00000000-0005-0000-0000-0000020F0000}"/>
    <cellStyle name="20% - Accent2 4 7 2 2" xfId="8371" xr:uid="{00000000-0005-0000-0000-0000030F0000}"/>
    <cellStyle name="20% - Accent2 4 7 3" xfId="11020" xr:uid="{00000000-0005-0000-0000-0000040F0000}"/>
    <cellStyle name="20% - Accent2 4 8" xfId="11273" xr:uid="{00000000-0005-0000-0000-0000050F0000}"/>
    <cellStyle name="20% - Accent2 4 8 2" xfId="11276" xr:uid="{00000000-0005-0000-0000-0000060F0000}"/>
    <cellStyle name="20% - Accent2 4 9" xfId="11278" xr:uid="{00000000-0005-0000-0000-0000070F0000}"/>
    <cellStyle name="20% - Accent2 5" xfId="11279" xr:uid="{00000000-0005-0000-0000-0000080F0000}"/>
    <cellStyle name="20% - Accent2 5 2" xfId="11280" xr:uid="{00000000-0005-0000-0000-0000090F0000}"/>
    <cellStyle name="20% - Accent2 5 2 2" xfId="8711" xr:uid="{00000000-0005-0000-0000-00000A0F0000}"/>
    <cellStyle name="20% - Accent2 5 2 2 2" xfId="5297" xr:uid="{00000000-0005-0000-0000-00000B0F0000}"/>
    <cellStyle name="20% - Accent2 5 2 2 2 2" xfId="5306" xr:uid="{00000000-0005-0000-0000-00000C0F0000}"/>
    <cellStyle name="20% - Accent2 5 2 2 2 2 2" xfId="378" xr:uid="{00000000-0005-0000-0000-00000D0F0000}"/>
    <cellStyle name="20% - Accent2 5 2 2 2 2 2 2" xfId="9999" xr:uid="{00000000-0005-0000-0000-00000E0F0000}"/>
    <cellStyle name="20% - Accent2 5 2 2 2 2 2 2 2" xfId="10002" xr:uid="{00000000-0005-0000-0000-00000F0F0000}"/>
    <cellStyle name="20% - Accent2 5 2 2 2 2 2 3" xfId="5975" xr:uid="{00000000-0005-0000-0000-0000100F0000}"/>
    <cellStyle name="20% - Accent2 5 2 2 2 2 3" xfId="11281" xr:uid="{00000000-0005-0000-0000-0000110F0000}"/>
    <cellStyle name="20% - Accent2 5 2 2 2 2 3 2" xfId="10298" xr:uid="{00000000-0005-0000-0000-0000120F0000}"/>
    <cellStyle name="20% - Accent2 5 2 2 2 2 4" xfId="2696" xr:uid="{00000000-0005-0000-0000-0000130F0000}"/>
    <cellStyle name="20% - Accent2 5 2 2 2 3" xfId="5326" xr:uid="{00000000-0005-0000-0000-0000140F0000}"/>
    <cellStyle name="20% - Accent2 5 2 2 2 3 2" xfId="11282" xr:uid="{00000000-0005-0000-0000-0000150F0000}"/>
    <cellStyle name="20% - Accent2 5 2 2 2 3 2 2" xfId="10838" xr:uid="{00000000-0005-0000-0000-0000160F0000}"/>
    <cellStyle name="20% - Accent2 5 2 2 2 3 3" xfId="11284" xr:uid="{00000000-0005-0000-0000-0000170F0000}"/>
    <cellStyle name="20% - Accent2 5 2 2 2 4" xfId="11285" xr:uid="{00000000-0005-0000-0000-0000180F0000}"/>
    <cellStyle name="20% - Accent2 5 2 2 2 4 2" xfId="11288" xr:uid="{00000000-0005-0000-0000-0000190F0000}"/>
    <cellStyle name="20% - Accent2 5 2 2 2 5" xfId="11290" xr:uid="{00000000-0005-0000-0000-00001A0F0000}"/>
    <cellStyle name="20% - Accent2 5 2 2 3" xfId="5348" xr:uid="{00000000-0005-0000-0000-00001B0F0000}"/>
    <cellStyle name="20% - Accent2 5 2 2 3 2" xfId="5361" xr:uid="{00000000-0005-0000-0000-00001C0F0000}"/>
    <cellStyle name="20% - Accent2 5 2 2 3 2 2" xfId="11292" xr:uid="{00000000-0005-0000-0000-00001D0F0000}"/>
    <cellStyle name="20% - Accent2 5 2 2 3 2 2 2" xfId="139" xr:uid="{00000000-0005-0000-0000-00001E0F0000}"/>
    <cellStyle name="20% - Accent2 5 2 2 3 2 3" xfId="11293" xr:uid="{00000000-0005-0000-0000-00001F0F0000}"/>
    <cellStyle name="20% - Accent2 5 2 2 3 3" xfId="11294" xr:uid="{00000000-0005-0000-0000-0000200F0000}"/>
    <cellStyle name="20% - Accent2 5 2 2 3 3 2" xfId="11295" xr:uid="{00000000-0005-0000-0000-0000210F0000}"/>
    <cellStyle name="20% - Accent2 5 2 2 3 4" xfId="11296" xr:uid="{00000000-0005-0000-0000-0000220F0000}"/>
    <cellStyle name="20% - Accent2 5 2 2 4" xfId="5375" xr:uid="{00000000-0005-0000-0000-0000230F0000}"/>
    <cellStyle name="20% - Accent2 5 2 2 4 2" xfId="11173" xr:uid="{00000000-0005-0000-0000-0000240F0000}"/>
    <cellStyle name="20% - Accent2 5 2 2 4 2 2" xfId="11298" xr:uid="{00000000-0005-0000-0000-0000250F0000}"/>
    <cellStyle name="20% - Accent2 5 2 2 4 3" xfId="11300" xr:uid="{00000000-0005-0000-0000-0000260F0000}"/>
    <cellStyle name="20% - Accent2 5 2 2 5" xfId="11303" xr:uid="{00000000-0005-0000-0000-0000270F0000}"/>
    <cellStyle name="20% - Accent2 5 2 2 5 2" xfId="10046" xr:uid="{00000000-0005-0000-0000-0000280F0000}"/>
    <cellStyle name="20% - Accent2 5 2 2 6" xfId="5534" xr:uid="{00000000-0005-0000-0000-0000290F0000}"/>
    <cellStyle name="20% - Accent2 5 2 3" xfId="8964" xr:uid="{00000000-0005-0000-0000-00002A0F0000}"/>
    <cellStyle name="20% - Accent2 5 2 3 2" xfId="4730" xr:uid="{00000000-0005-0000-0000-00002B0F0000}"/>
    <cellStyle name="20% - Accent2 5 2 3 2 2" xfId="4742" xr:uid="{00000000-0005-0000-0000-00002C0F0000}"/>
    <cellStyle name="20% - Accent2 5 2 3 2 2 2" xfId="4755" xr:uid="{00000000-0005-0000-0000-00002D0F0000}"/>
    <cellStyle name="20% - Accent2 5 2 3 2 2 2 2" xfId="3999" xr:uid="{00000000-0005-0000-0000-00002E0F0000}"/>
    <cellStyle name="20% - Accent2 5 2 3 2 2 3" xfId="4766" xr:uid="{00000000-0005-0000-0000-00002F0F0000}"/>
    <cellStyle name="20% - Accent2 5 2 3 2 3" xfId="405" xr:uid="{00000000-0005-0000-0000-0000300F0000}"/>
    <cellStyle name="20% - Accent2 5 2 3 2 3 2" xfId="2504" xr:uid="{00000000-0005-0000-0000-0000310F0000}"/>
    <cellStyle name="20% - Accent2 5 2 3 2 4" xfId="4768" xr:uid="{00000000-0005-0000-0000-0000320F0000}"/>
    <cellStyle name="20% - Accent2 5 2 3 3" xfId="4781" xr:uid="{00000000-0005-0000-0000-0000330F0000}"/>
    <cellStyle name="20% - Accent2 5 2 3 3 2" xfId="3648" xr:uid="{00000000-0005-0000-0000-0000340F0000}"/>
    <cellStyle name="20% - Accent2 5 2 3 3 2 2" xfId="3660" xr:uid="{00000000-0005-0000-0000-0000350F0000}"/>
    <cellStyle name="20% - Accent2 5 2 3 3 3" xfId="3670" xr:uid="{00000000-0005-0000-0000-0000360F0000}"/>
    <cellStyle name="20% - Accent2 5 2 3 4" xfId="4795" xr:uid="{00000000-0005-0000-0000-0000370F0000}"/>
    <cellStyle name="20% - Accent2 5 2 3 4 2" xfId="3700" xr:uid="{00000000-0005-0000-0000-0000380F0000}"/>
    <cellStyle name="20% - Accent2 5 2 3 5" xfId="4804" xr:uid="{00000000-0005-0000-0000-0000390F0000}"/>
    <cellStyle name="20% - Accent2 5 2 4" xfId="11305" xr:uid="{00000000-0005-0000-0000-00003A0F0000}"/>
    <cellStyle name="20% - Accent2 5 2 4 2" xfId="4857" xr:uid="{00000000-0005-0000-0000-00003B0F0000}"/>
    <cellStyle name="20% - Accent2 5 2 4 2 2" xfId="4872" xr:uid="{00000000-0005-0000-0000-00003C0F0000}"/>
    <cellStyle name="20% - Accent2 5 2 4 2 2 2" xfId="3101" xr:uid="{00000000-0005-0000-0000-00003D0F0000}"/>
    <cellStyle name="20% - Accent2 5 2 4 2 3" xfId="4880" xr:uid="{00000000-0005-0000-0000-00003E0F0000}"/>
    <cellStyle name="20% - Accent2 5 2 4 3" xfId="4884" xr:uid="{00000000-0005-0000-0000-00003F0F0000}"/>
    <cellStyle name="20% - Accent2 5 2 4 3 2" xfId="3760" xr:uid="{00000000-0005-0000-0000-0000400F0000}"/>
    <cellStyle name="20% - Accent2 5 2 4 4" xfId="4892" xr:uid="{00000000-0005-0000-0000-0000410F0000}"/>
    <cellStyle name="20% - Accent2 5 2 5" xfId="11306" xr:uid="{00000000-0005-0000-0000-0000420F0000}"/>
    <cellStyle name="20% - Accent2 5 2 5 2" xfId="4921" xr:uid="{00000000-0005-0000-0000-0000430F0000}"/>
    <cellStyle name="20% - Accent2 5 2 5 2 2" xfId="3215" xr:uid="{00000000-0005-0000-0000-0000440F0000}"/>
    <cellStyle name="20% - Accent2 5 2 5 3" xfId="4929" xr:uid="{00000000-0005-0000-0000-0000450F0000}"/>
    <cellStyle name="20% - Accent2 5 2 6" xfId="11307" xr:uid="{00000000-0005-0000-0000-0000460F0000}"/>
    <cellStyle name="20% - Accent2 5 2 6 2" xfId="4942" xr:uid="{00000000-0005-0000-0000-0000470F0000}"/>
    <cellStyle name="20% - Accent2 5 2 7" xfId="1206" xr:uid="{00000000-0005-0000-0000-0000480F0000}"/>
    <cellStyle name="20% - Accent2 5 3" xfId="11309" xr:uid="{00000000-0005-0000-0000-0000490F0000}"/>
    <cellStyle name="20% - Accent2 5 3 2" xfId="2601" xr:uid="{00000000-0005-0000-0000-00004A0F0000}"/>
    <cellStyle name="20% - Accent2 5 3 2 2" xfId="5600" xr:uid="{00000000-0005-0000-0000-00004B0F0000}"/>
    <cellStyle name="20% - Accent2 5 3 2 2 2" xfId="5620" xr:uid="{00000000-0005-0000-0000-00004C0F0000}"/>
    <cellStyle name="20% - Accent2 5 3 2 2 2 2" xfId="5629" xr:uid="{00000000-0005-0000-0000-00004D0F0000}"/>
    <cellStyle name="20% - Accent2 5 3 2 2 2 2 2" xfId="4475" xr:uid="{00000000-0005-0000-0000-00004E0F0000}"/>
    <cellStyle name="20% - Accent2 5 3 2 2 2 3" xfId="2884" xr:uid="{00000000-0005-0000-0000-00004F0F0000}"/>
    <cellStyle name="20% - Accent2 5 3 2 2 3" xfId="5632" xr:uid="{00000000-0005-0000-0000-0000500F0000}"/>
    <cellStyle name="20% - Accent2 5 3 2 2 3 2" xfId="11313" xr:uid="{00000000-0005-0000-0000-0000510F0000}"/>
    <cellStyle name="20% - Accent2 5 3 2 2 4" xfId="11314" xr:uid="{00000000-0005-0000-0000-0000520F0000}"/>
    <cellStyle name="20% - Accent2 5 3 2 3" xfId="5644" xr:uid="{00000000-0005-0000-0000-0000530F0000}"/>
    <cellStyle name="20% - Accent2 5 3 2 3 2" xfId="5648" xr:uid="{00000000-0005-0000-0000-0000540F0000}"/>
    <cellStyle name="20% - Accent2 5 3 2 3 2 2" xfId="11320" xr:uid="{00000000-0005-0000-0000-0000550F0000}"/>
    <cellStyle name="20% - Accent2 5 3 2 3 3" xfId="11321" xr:uid="{00000000-0005-0000-0000-0000560F0000}"/>
    <cellStyle name="20% - Accent2 5 3 2 4" xfId="5653" xr:uid="{00000000-0005-0000-0000-0000570F0000}"/>
    <cellStyle name="20% - Accent2 5 3 2 4 2" xfId="7418" xr:uid="{00000000-0005-0000-0000-0000580F0000}"/>
    <cellStyle name="20% - Accent2 5 3 2 5" xfId="7421" xr:uid="{00000000-0005-0000-0000-0000590F0000}"/>
    <cellStyle name="20% - Accent2 5 3 3" xfId="2098" xr:uid="{00000000-0005-0000-0000-00005A0F0000}"/>
    <cellStyle name="20% - Accent2 5 3 3 2" xfId="4074" xr:uid="{00000000-0005-0000-0000-00005B0F0000}"/>
    <cellStyle name="20% - Accent2 5 3 3 2 2" xfId="4080" xr:uid="{00000000-0005-0000-0000-00005C0F0000}"/>
    <cellStyle name="20% - Accent2 5 3 3 2 2 2" xfId="4097" xr:uid="{00000000-0005-0000-0000-00005D0F0000}"/>
    <cellStyle name="20% - Accent2 5 3 3 2 3" xfId="4125" xr:uid="{00000000-0005-0000-0000-00005E0F0000}"/>
    <cellStyle name="20% - Accent2 5 3 3 3" xfId="4141" xr:uid="{00000000-0005-0000-0000-00005F0F0000}"/>
    <cellStyle name="20% - Accent2 5 3 3 3 2" xfId="3820" xr:uid="{00000000-0005-0000-0000-0000600F0000}"/>
    <cellStyle name="20% - Accent2 5 3 3 4" xfId="4166" xr:uid="{00000000-0005-0000-0000-0000610F0000}"/>
    <cellStyle name="20% - Accent2 5 3 4" xfId="11327" xr:uid="{00000000-0005-0000-0000-0000620F0000}"/>
    <cellStyle name="20% - Accent2 5 3 4 2" xfId="4277" xr:uid="{00000000-0005-0000-0000-0000630F0000}"/>
    <cellStyle name="20% - Accent2 5 3 4 2 2" xfId="4288" xr:uid="{00000000-0005-0000-0000-0000640F0000}"/>
    <cellStyle name="20% - Accent2 5 3 4 3" xfId="4310" xr:uid="{00000000-0005-0000-0000-0000650F0000}"/>
    <cellStyle name="20% - Accent2 5 3 5" xfId="11328" xr:uid="{00000000-0005-0000-0000-0000660F0000}"/>
    <cellStyle name="20% - Accent2 5 3 5 2" xfId="2485" xr:uid="{00000000-0005-0000-0000-0000670F0000}"/>
    <cellStyle name="20% - Accent2 5 3 6" xfId="11329" xr:uid="{00000000-0005-0000-0000-0000680F0000}"/>
    <cellStyle name="20% - Accent2 5 4" xfId="11331" xr:uid="{00000000-0005-0000-0000-0000690F0000}"/>
    <cellStyle name="20% - Accent2 5 4 2" xfId="11333" xr:uid="{00000000-0005-0000-0000-00006A0F0000}"/>
    <cellStyle name="20% - Accent2 5 4 2 2" xfId="5699" xr:uid="{00000000-0005-0000-0000-00006B0F0000}"/>
    <cellStyle name="20% - Accent2 5 4 2 2 2" xfId="2376" xr:uid="{00000000-0005-0000-0000-00006C0F0000}"/>
    <cellStyle name="20% - Accent2 5 4 2 2 2 2" xfId="11336" xr:uid="{00000000-0005-0000-0000-00006D0F0000}"/>
    <cellStyle name="20% - Accent2 5 4 2 2 3" xfId="11338" xr:uid="{00000000-0005-0000-0000-00006E0F0000}"/>
    <cellStyle name="20% - Accent2 5 4 2 3" xfId="11339" xr:uid="{00000000-0005-0000-0000-00006F0F0000}"/>
    <cellStyle name="20% - Accent2 5 4 2 3 2" xfId="11340" xr:uid="{00000000-0005-0000-0000-0000700F0000}"/>
    <cellStyle name="20% - Accent2 5 4 2 4" xfId="7453" xr:uid="{00000000-0005-0000-0000-0000710F0000}"/>
    <cellStyle name="20% - Accent2 5 4 3" xfId="11345" xr:uid="{00000000-0005-0000-0000-0000720F0000}"/>
    <cellStyle name="20% - Accent2 5 4 3 2" xfId="4398" xr:uid="{00000000-0005-0000-0000-0000730F0000}"/>
    <cellStyle name="20% - Accent2 5 4 3 2 2" xfId="1313" xr:uid="{00000000-0005-0000-0000-0000740F0000}"/>
    <cellStyle name="20% - Accent2 5 4 3 3" xfId="4406" xr:uid="{00000000-0005-0000-0000-0000750F0000}"/>
    <cellStyle name="20% - Accent2 5 4 4" xfId="11347" xr:uid="{00000000-0005-0000-0000-0000760F0000}"/>
    <cellStyle name="20% - Accent2 5 4 4 2" xfId="4439" xr:uid="{00000000-0005-0000-0000-0000770F0000}"/>
    <cellStyle name="20% - Accent2 5 4 5" xfId="11349" xr:uid="{00000000-0005-0000-0000-0000780F0000}"/>
    <cellStyle name="20% - Accent2 5 5" xfId="8335" xr:uid="{00000000-0005-0000-0000-0000790F0000}"/>
    <cellStyle name="20% - Accent2 5 5 2" xfId="8345" xr:uid="{00000000-0005-0000-0000-00007A0F0000}"/>
    <cellStyle name="20% - Accent2 5 5 2 2" xfId="11350" xr:uid="{00000000-0005-0000-0000-00007B0F0000}"/>
    <cellStyle name="20% - Accent2 5 5 2 2 2" xfId="11351" xr:uid="{00000000-0005-0000-0000-00007C0F0000}"/>
    <cellStyle name="20% - Accent2 5 5 2 3" xfId="11352" xr:uid="{00000000-0005-0000-0000-00007D0F0000}"/>
    <cellStyle name="20% - Accent2 5 5 3" xfId="11353" xr:uid="{00000000-0005-0000-0000-00007E0F0000}"/>
    <cellStyle name="20% - Accent2 5 5 3 2" xfId="4490" xr:uid="{00000000-0005-0000-0000-00007F0F0000}"/>
    <cellStyle name="20% - Accent2 5 5 4" xfId="4834" xr:uid="{00000000-0005-0000-0000-0000800F0000}"/>
    <cellStyle name="20% - Accent2 5 6" xfId="8350" xr:uid="{00000000-0005-0000-0000-0000810F0000}"/>
    <cellStyle name="20% - Accent2 5 6 2" xfId="11358" xr:uid="{00000000-0005-0000-0000-0000820F0000}"/>
    <cellStyle name="20% - Accent2 5 6 2 2" xfId="10651" xr:uid="{00000000-0005-0000-0000-0000830F0000}"/>
    <cellStyle name="20% - Accent2 5 6 3" xfId="11364" xr:uid="{00000000-0005-0000-0000-0000840F0000}"/>
    <cellStyle name="20% - Accent2 5 7" xfId="11367" xr:uid="{00000000-0005-0000-0000-0000850F0000}"/>
    <cellStyle name="20% - Accent2 5 7 2" xfId="11372" xr:uid="{00000000-0005-0000-0000-0000860F0000}"/>
    <cellStyle name="20% - Accent2 5 8" xfId="11373" xr:uid="{00000000-0005-0000-0000-0000870F0000}"/>
    <cellStyle name="20% - Accent2 6" xfId="5812" xr:uid="{00000000-0005-0000-0000-0000880F0000}"/>
    <cellStyle name="20% - Accent2 6 2" xfId="5821" xr:uid="{00000000-0005-0000-0000-0000890F0000}"/>
    <cellStyle name="20% - Accent2 6 2 2" xfId="11377" xr:uid="{00000000-0005-0000-0000-00008A0F0000}"/>
    <cellStyle name="20% - Accent2 6 2 2 2" xfId="10947" xr:uid="{00000000-0005-0000-0000-00008B0F0000}"/>
    <cellStyle name="20% - Accent2 6 2 2 2 2" xfId="10949" xr:uid="{00000000-0005-0000-0000-00008C0F0000}"/>
    <cellStyle name="20% - Accent2 6 2 2 2 2 2" xfId="10952" xr:uid="{00000000-0005-0000-0000-00008D0F0000}"/>
    <cellStyle name="20% - Accent2 6 2 2 2 2 2 2" xfId="11383" xr:uid="{00000000-0005-0000-0000-00008E0F0000}"/>
    <cellStyle name="20% - Accent2 6 2 2 2 2 3" xfId="11386" xr:uid="{00000000-0005-0000-0000-00008F0F0000}"/>
    <cellStyle name="20% - Accent2 6 2 2 2 3" xfId="9556" xr:uid="{00000000-0005-0000-0000-0000900F0000}"/>
    <cellStyle name="20% - Accent2 6 2 2 2 3 2" xfId="9561" xr:uid="{00000000-0005-0000-0000-0000910F0000}"/>
    <cellStyle name="20% - Accent2 6 2 2 2 4" xfId="9563" xr:uid="{00000000-0005-0000-0000-0000920F0000}"/>
    <cellStyle name="20% - Accent2 6 2 2 3" xfId="10956" xr:uid="{00000000-0005-0000-0000-0000930F0000}"/>
    <cellStyle name="20% - Accent2 6 2 2 3 2" xfId="10959" xr:uid="{00000000-0005-0000-0000-0000940F0000}"/>
    <cellStyle name="20% - Accent2 6 2 2 3 2 2" xfId="11387" xr:uid="{00000000-0005-0000-0000-0000950F0000}"/>
    <cellStyle name="20% - Accent2 6 2 2 3 3" xfId="9570" xr:uid="{00000000-0005-0000-0000-0000960F0000}"/>
    <cellStyle name="20% - Accent2 6 2 2 4" xfId="6797" xr:uid="{00000000-0005-0000-0000-0000970F0000}"/>
    <cellStyle name="20% - Accent2 6 2 2 4 2" xfId="7014" xr:uid="{00000000-0005-0000-0000-0000980F0000}"/>
    <cellStyle name="20% - Accent2 6 2 2 5" xfId="1963" xr:uid="{00000000-0005-0000-0000-0000990F0000}"/>
    <cellStyle name="20% - Accent2 6 2 3" xfId="11388" xr:uid="{00000000-0005-0000-0000-00009A0F0000}"/>
    <cellStyle name="20% - Accent2 6 2 3 2" xfId="4961" xr:uid="{00000000-0005-0000-0000-00009B0F0000}"/>
    <cellStyle name="20% - Accent2 6 2 3 2 2" xfId="2680" xr:uid="{00000000-0005-0000-0000-00009C0F0000}"/>
    <cellStyle name="20% - Accent2 6 2 3 2 2 2" xfId="2695" xr:uid="{00000000-0005-0000-0000-00009D0F0000}"/>
    <cellStyle name="20% - Accent2 6 2 3 2 3" xfId="289" xr:uid="{00000000-0005-0000-0000-00009E0F0000}"/>
    <cellStyle name="20% - Accent2 6 2 3 3" xfId="5286" xr:uid="{00000000-0005-0000-0000-00009F0F0000}"/>
    <cellStyle name="20% - Accent2 6 2 3 3 2" xfId="1126" xr:uid="{00000000-0005-0000-0000-0000A00F0000}"/>
    <cellStyle name="20% - Accent2 6 2 3 4" xfId="5290" xr:uid="{00000000-0005-0000-0000-0000A10F0000}"/>
    <cellStyle name="20% - Accent2 6 2 4" xfId="11389" xr:uid="{00000000-0005-0000-0000-0000A20F0000}"/>
    <cellStyle name="20% - Accent2 6 2 4 2" xfId="5332" xr:uid="{00000000-0005-0000-0000-0000A30F0000}"/>
    <cellStyle name="20% - Accent2 6 2 4 2 2" xfId="2838" xr:uid="{00000000-0005-0000-0000-0000A40F0000}"/>
    <cellStyle name="20% - Accent2 6 2 4 3" xfId="5342" xr:uid="{00000000-0005-0000-0000-0000A50F0000}"/>
    <cellStyle name="20% - Accent2 6 2 5" xfId="11390" xr:uid="{00000000-0005-0000-0000-0000A60F0000}"/>
    <cellStyle name="20% - Accent2 6 2 5 2" xfId="5372" xr:uid="{00000000-0005-0000-0000-0000A70F0000}"/>
    <cellStyle name="20% - Accent2 6 2 6" xfId="11391" xr:uid="{00000000-0005-0000-0000-0000A80F0000}"/>
    <cellStyle name="20% - Accent2 6 3" xfId="11392" xr:uid="{00000000-0005-0000-0000-0000A90F0000}"/>
    <cellStyle name="20% - Accent2 6 3 2" xfId="11397" xr:uid="{00000000-0005-0000-0000-0000AA0F0000}"/>
    <cellStyle name="20% - Accent2 6 3 2 2" xfId="11225" xr:uid="{00000000-0005-0000-0000-0000AB0F0000}"/>
    <cellStyle name="20% - Accent2 6 3 2 2 2" xfId="3268" xr:uid="{00000000-0005-0000-0000-0000AC0F0000}"/>
    <cellStyle name="20% - Accent2 6 3 2 2 2 2" xfId="2796" xr:uid="{00000000-0005-0000-0000-0000AD0F0000}"/>
    <cellStyle name="20% - Accent2 6 3 2 2 3" xfId="10084" xr:uid="{00000000-0005-0000-0000-0000AE0F0000}"/>
    <cellStyle name="20% - Accent2 6 3 2 3" xfId="11229" xr:uid="{00000000-0005-0000-0000-0000AF0F0000}"/>
    <cellStyle name="20% - Accent2 6 3 2 3 2" xfId="11398" xr:uid="{00000000-0005-0000-0000-0000B00F0000}"/>
    <cellStyle name="20% - Accent2 6 3 2 4" xfId="7039" xr:uid="{00000000-0005-0000-0000-0000B10F0000}"/>
    <cellStyle name="20% - Accent2 6 3 3" xfId="11405" xr:uid="{00000000-0005-0000-0000-0000B20F0000}"/>
    <cellStyle name="20% - Accent2 6 3 3 2" xfId="4687" xr:uid="{00000000-0005-0000-0000-0000B30F0000}"/>
    <cellStyle name="20% - Accent2 6 3 3 2 2" xfId="3420" xr:uid="{00000000-0005-0000-0000-0000B40F0000}"/>
    <cellStyle name="20% - Accent2 6 3 3 3" xfId="4711" xr:uid="{00000000-0005-0000-0000-0000B50F0000}"/>
    <cellStyle name="20% - Accent2 6 3 4" xfId="11410" xr:uid="{00000000-0005-0000-0000-0000B60F0000}"/>
    <cellStyle name="20% - Accent2 6 3 4 2" xfId="395" xr:uid="{00000000-0005-0000-0000-0000B70F0000}"/>
    <cellStyle name="20% - Accent2 6 3 5" xfId="11413" xr:uid="{00000000-0005-0000-0000-0000B80F0000}"/>
    <cellStyle name="20% - Accent2 6 4" xfId="11414" xr:uid="{00000000-0005-0000-0000-0000B90F0000}"/>
    <cellStyle name="20% - Accent2 6 4 2" xfId="11418" xr:uid="{00000000-0005-0000-0000-0000BA0F0000}"/>
    <cellStyle name="20% - Accent2 6 4 2 2" xfId="11348" xr:uid="{00000000-0005-0000-0000-0000BB0F0000}"/>
    <cellStyle name="20% - Accent2 6 4 2 2 2" xfId="11419" xr:uid="{00000000-0005-0000-0000-0000BC0F0000}"/>
    <cellStyle name="20% - Accent2 6 4 2 3" xfId="11420" xr:uid="{00000000-0005-0000-0000-0000BD0F0000}"/>
    <cellStyle name="20% - Accent2 6 4 3" xfId="8205" xr:uid="{00000000-0005-0000-0000-0000BE0F0000}"/>
    <cellStyle name="20% - Accent2 6 4 3 2" xfId="4844" xr:uid="{00000000-0005-0000-0000-0000BF0F0000}"/>
    <cellStyle name="20% - Accent2 6 4 4" xfId="11424" xr:uid="{00000000-0005-0000-0000-0000C00F0000}"/>
    <cellStyle name="20% - Accent2 6 5" xfId="8358" xr:uid="{00000000-0005-0000-0000-0000C10F0000}"/>
    <cellStyle name="20% - Accent2 6 5 2" xfId="11425" xr:uid="{00000000-0005-0000-0000-0000C20F0000}"/>
    <cellStyle name="20% - Accent2 6 5 2 2" xfId="11426" xr:uid="{00000000-0005-0000-0000-0000C30F0000}"/>
    <cellStyle name="20% - Accent2 6 5 3" xfId="11427" xr:uid="{00000000-0005-0000-0000-0000C40F0000}"/>
    <cellStyle name="20% - Accent2 6 6" xfId="11430" xr:uid="{00000000-0005-0000-0000-0000C50F0000}"/>
    <cellStyle name="20% - Accent2 6 6 2" xfId="11435" xr:uid="{00000000-0005-0000-0000-0000C60F0000}"/>
    <cellStyle name="20% - Accent2 6 7" xfId="11437" xr:uid="{00000000-0005-0000-0000-0000C70F0000}"/>
    <cellStyle name="20% - Accent2 7" xfId="5860" xr:uid="{00000000-0005-0000-0000-0000C80F0000}"/>
    <cellStyle name="20% - Accent2 7 2" xfId="5871" xr:uid="{00000000-0005-0000-0000-0000C90F0000}"/>
    <cellStyle name="20% - Accent2 7 2 2" xfId="5884" xr:uid="{00000000-0005-0000-0000-0000CA0F0000}"/>
    <cellStyle name="20% - Accent2 7 2 2 2" xfId="6116" xr:uid="{00000000-0005-0000-0000-0000CB0F0000}"/>
    <cellStyle name="20% - Accent2 7 2 2 2 2" xfId="6121" xr:uid="{00000000-0005-0000-0000-0000CC0F0000}"/>
    <cellStyle name="20% - Accent2 7 2 2 2 2 2" xfId="6123" xr:uid="{00000000-0005-0000-0000-0000CD0F0000}"/>
    <cellStyle name="20% - Accent2 7 2 2 2 3" xfId="6136" xr:uid="{00000000-0005-0000-0000-0000CE0F0000}"/>
    <cellStyle name="20% - Accent2 7 2 2 3" xfId="6163" xr:uid="{00000000-0005-0000-0000-0000CF0F0000}"/>
    <cellStyle name="20% - Accent2 7 2 2 3 2" xfId="6165" xr:uid="{00000000-0005-0000-0000-0000D00F0000}"/>
    <cellStyle name="20% - Accent2 7 2 2 4" xfId="6177" xr:uid="{00000000-0005-0000-0000-0000D10F0000}"/>
    <cellStyle name="20% - Accent2 7 2 3" xfId="6186" xr:uid="{00000000-0005-0000-0000-0000D20F0000}"/>
    <cellStyle name="20% - Accent2 7 2 3 2" xfId="5587" xr:uid="{00000000-0005-0000-0000-0000D30F0000}"/>
    <cellStyle name="20% - Accent2 7 2 3 2 2" xfId="4494" xr:uid="{00000000-0005-0000-0000-0000D40F0000}"/>
    <cellStyle name="20% - Accent2 7 2 3 3" xfId="5593" xr:uid="{00000000-0005-0000-0000-0000D50F0000}"/>
    <cellStyle name="20% - Accent2 7 2 4" xfId="6210" xr:uid="{00000000-0005-0000-0000-0000D60F0000}"/>
    <cellStyle name="20% - Accent2 7 2 4 2" xfId="5635" xr:uid="{00000000-0005-0000-0000-0000D70F0000}"/>
    <cellStyle name="20% - Accent2 7 2 5" xfId="6227" xr:uid="{00000000-0005-0000-0000-0000D80F0000}"/>
    <cellStyle name="20% - Accent2 7 3" xfId="5895" xr:uid="{00000000-0005-0000-0000-0000D90F0000}"/>
    <cellStyle name="20% - Accent2 7 3 2" xfId="6242" xr:uid="{00000000-0005-0000-0000-0000DA0F0000}"/>
    <cellStyle name="20% - Accent2 7 3 2 2" xfId="6247" xr:uid="{00000000-0005-0000-0000-0000DB0F0000}"/>
    <cellStyle name="20% - Accent2 7 3 2 2 2" xfId="6251" xr:uid="{00000000-0005-0000-0000-0000DC0F0000}"/>
    <cellStyle name="20% - Accent2 7 3 2 3" xfId="6266" xr:uid="{00000000-0005-0000-0000-0000DD0F0000}"/>
    <cellStyle name="20% - Accent2 7 3 3" xfId="6276" xr:uid="{00000000-0005-0000-0000-0000DE0F0000}"/>
    <cellStyle name="20% - Accent2 7 3 3 2" xfId="4002" xr:uid="{00000000-0005-0000-0000-0000DF0F0000}"/>
    <cellStyle name="20% - Accent2 7 3 4" xfId="6284" xr:uid="{00000000-0005-0000-0000-0000E00F0000}"/>
    <cellStyle name="20% - Accent2 7 4" xfId="6292" xr:uid="{00000000-0005-0000-0000-0000E10F0000}"/>
    <cellStyle name="20% - Accent2 7 4 2" xfId="6296" xr:uid="{00000000-0005-0000-0000-0000E20F0000}"/>
    <cellStyle name="20% - Accent2 7 4 2 2" xfId="6299" xr:uid="{00000000-0005-0000-0000-0000E30F0000}"/>
    <cellStyle name="20% - Accent2 7 4 3" xfId="6306" xr:uid="{00000000-0005-0000-0000-0000E40F0000}"/>
    <cellStyle name="20% - Accent2 7 5" xfId="6311" xr:uid="{00000000-0005-0000-0000-0000E50F0000}"/>
    <cellStyle name="20% - Accent2 7 5 2" xfId="6313" xr:uid="{00000000-0005-0000-0000-0000E60F0000}"/>
    <cellStyle name="20% - Accent2 7 6" xfId="6322" xr:uid="{00000000-0005-0000-0000-0000E70F0000}"/>
    <cellStyle name="20% - Accent2 8" xfId="3731" xr:uid="{00000000-0005-0000-0000-0000E80F0000}"/>
    <cellStyle name="20% - Accent2 8 2" xfId="5918" xr:uid="{00000000-0005-0000-0000-0000E90F0000}"/>
    <cellStyle name="20% - Accent2 8 2 2" xfId="6341" xr:uid="{00000000-0005-0000-0000-0000EA0F0000}"/>
    <cellStyle name="20% - Accent2 8 2 2 2" xfId="2159" xr:uid="{00000000-0005-0000-0000-0000EB0F0000}"/>
    <cellStyle name="20% - Accent2 8 2 2 2 2" xfId="383" xr:uid="{00000000-0005-0000-0000-0000EC0F0000}"/>
    <cellStyle name="20% - Accent2 8 2 2 3" xfId="2182" xr:uid="{00000000-0005-0000-0000-0000ED0F0000}"/>
    <cellStyle name="20% - Accent2 8 2 3" xfId="6347" xr:uid="{00000000-0005-0000-0000-0000EE0F0000}"/>
    <cellStyle name="20% - Accent2 8 2 3 2" xfId="2310" xr:uid="{00000000-0005-0000-0000-0000EF0F0000}"/>
    <cellStyle name="20% - Accent2 8 2 4" xfId="6353" xr:uid="{00000000-0005-0000-0000-0000F00F0000}"/>
    <cellStyle name="20% - Accent2 8 3" xfId="1839" xr:uid="{00000000-0005-0000-0000-0000F10F0000}"/>
    <cellStyle name="20% - Accent2 8 3 2" xfId="6364" xr:uid="{00000000-0005-0000-0000-0000F20F0000}"/>
    <cellStyle name="20% - Accent2 8 3 2 2" xfId="2685" xr:uid="{00000000-0005-0000-0000-0000F30F0000}"/>
    <cellStyle name="20% - Accent2 8 3 3" xfId="6373" xr:uid="{00000000-0005-0000-0000-0000F40F0000}"/>
    <cellStyle name="20% - Accent2 8 4" xfId="6382" xr:uid="{00000000-0005-0000-0000-0000F50F0000}"/>
    <cellStyle name="20% - Accent2 8 4 2" xfId="6385" xr:uid="{00000000-0005-0000-0000-0000F60F0000}"/>
    <cellStyle name="20% - Accent2 8 5" xfId="6392" xr:uid="{00000000-0005-0000-0000-0000F70F0000}"/>
    <cellStyle name="20% - Accent2 9" xfId="10067" xr:uid="{00000000-0005-0000-0000-0000F80F0000}"/>
    <cellStyle name="20% - Accent2 9 2" xfId="412" xr:uid="{00000000-0005-0000-0000-0000F90F0000}"/>
    <cellStyle name="20% - Accent2 9 2 2" xfId="6422" xr:uid="{00000000-0005-0000-0000-0000FA0F0000}"/>
    <cellStyle name="20% - Accent2 9 2 2 2" xfId="3279" xr:uid="{00000000-0005-0000-0000-0000FB0F0000}"/>
    <cellStyle name="20% - Accent2 9 2 3" xfId="6431" xr:uid="{00000000-0005-0000-0000-0000FC0F0000}"/>
    <cellStyle name="20% - Accent2 9 3" xfId="441" xr:uid="{00000000-0005-0000-0000-0000FD0F0000}"/>
    <cellStyle name="20% - Accent2 9 3 2" xfId="6441" xr:uid="{00000000-0005-0000-0000-0000FE0F0000}"/>
    <cellStyle name="20% - Accent2 9 4" xfId="314" xr:uid="{00000000-0005-0000-0000-0000FF0F0000}"/>
    <cellStyle name="20% - Accent3 10" xfId="11438" xr:uid="{00000000-0005-0000-0000-000000100000}"/>
    <cellStyle name="20% - Accent3 10 2" xfId="11440" xr:uid="{00000000-0005-0000-0000-000001100000}"/>
    <cellStyle name="20% - Accent3 10 2 2" xfId="11441" xr:uid="{00000000-0005-0000-0000-000002100000}"/>
    <cellStyle name="20% - Accent3 10 3" xfId="8492" xr:uid="{00000000-0005-0000-0000-000003100000}"/>
    <cellStyle name="20% - Accent3 11" xfId="11446" xr:uid="{00000000-0005-0000-0000-000004100000}"/>
    <cellStyle name="20% - Accent3 11 2" xfId="11449" xr:uid="{00000000-0005-0000-0000-000005100000}"/>
    <cellStyle name="20% - Accent3 12" xfId="11452" xr:uid="{00000000-0005-0000-0000-000006100000}"/>
    <cellStyle name="20% - Accent3 13" xfId="11457" xr:uid="{00000000-0005-0000-0000-000007100000}"/>
    <cellStyle name="20% - Accent3 2" xfId="11464" xr:uid="{00000000-0005-0000-0000-000008100000}"/>
    <cellStyle name="20% - Accent3 2 10" xfId="11468" xr:uid="{00000000-0005-0000-0000-000009100000}"/>
    <cellStyle name="20% - Accent3 2 10 2" xfId="11470" xr:uid="{00000000-0005-0000-0000-00000A100000}"/>
    <cellStyle name="20% - Accent3 2 11" xfId="11474" xr:uid="{00000000-0005-0000-0000-00000B100000}"/>
    <cellStyle name="20% - Accent3 2 2" xfId="11354" xr:uid="{00000000-0005-0000-0000-00000C100000}"/>
    <cellStyle name="20% - Accent3 2 2 10" xfId="11477" xr:uid="{00000000-0005-0000-0000-00000D100000}"/>
    <cellStyle name="20% - Accent3 2 2 2" xfId="4491" xr:uid="{00000000-0005-0000-0000-00000E100000}"/>
    <cellStyle name="20% - Accent3 2 2 2 2" xfId="11478" xr:uid="{00000000-0005-0000-0000-00000F100000}"/>
    <cellStyle name="20% - Accent3 2 2 2 2 2" xfId="11479" xr:uid="{00000000-0005-0000-0000-000010100000}"/>
    <cellStyle name="20% - Accent3 2 2 2 2 2 2" xfId="9581" xr:uid="{00000000-0005-0000-0000-000011100000}"/>
    <cellStyle name="20% - Accent3 2 2 2 2 2 2 2" xfId="4603" xr:uid="{00000000-0005-0000-0000-000012100000}"/>
    <cellStyle name="20% - Accent3 2 2 2 2 2 2 2 2" xfId="4611" xr:uid="{00000000-0005-0000-0000-000013100000}"/>
    <cellStyle name="20% - Accent3 2 2 2 2 2 2 2 2 2" xfId="580" xr:uid="{00000000-0005-0000-0000-000014100000}"/>
    <cellStyle name="20% - Accent3 2 2 2 2 2 2 2 2 2 2" xfId="4618" xr:uid="{00000000-0005-0000-0000-000015100000}"/>
    <cellStyle name="20% - Accent3 2 2 2 2 2 2 2 2 2 2 2" xfId="370" xr:uid="{00000000-0005-0000-0000-000016100000}"/>
    <cellStyle name="20% - Accent3 2 2 2 2 2 2 2 2 2 3" xfId="4675" xr:uid="{00000000-0005-0000-0000-000017100000}"/>
    <cellStyle name="20% - Accent3 2 2 2 2 2 2 2 2 3" xfId="4729" xr:uid="{00000000-0005-0000-0000-000018100000}"/>
    <cellStyle name="20% - Accent3 2 2 2 2 2 2 2 2 3 2" xfId="4741" xr:uid="{00000000-0005-0000-0000-000019100000}"/>
    <cellStyle name="20% - Accent3 2 2 2 2 2 2 2 2 4" xfId="4780" xr:uid="{00000000-0005-0000-0000-00001A100000}"/>
    <cellStyle name="20% - Accent3 2 2 2 2 2 2 2 3" xfId="4806" xr:uid="{00000000-0005-0000-0000-00001B100000}"/>
    <cellStyle name="20% - Accent3 2 2 2 2 2 2 2 3 2" xfId="4815" xr:uid="{00000000-0005-0000-0000-00001C100000}"/>
    <cellStyle name="20% - Accent3 2 2 2 2 2 2 2 3 2 2" xfId="4828" xr:uid="{00000000-0005-0000-0000-00001D100000}"/>
    <cellStyle name="20% - Accent3 2 2 2 2 2 2 2 3 3" xfId="4856" xr:uid="{00000000-0005-0000-0000-00001E100000}"/>
    <cellStyle name="20% - Accent3 2 2 2 2 2 2 2 4" xfId="4894" xr:uid="{00000000-0005-0000-0000-00001F100000}"/>
    <cellStyle name="20% - Accent3 2 2 2 2 2 2 2 4 2" xfId="4903" xr:uid="{00000000-0005-0000-0000-000020100000}"/>
    <cellStyle name="20% - Accent3 2 2 2 2 2 2 2 5" xfId="4930" xr:uid="{00000000-0005-0000-0000-000021100000}"/>
    <cellStyle name="20% - Accent3 2 2 2 2 2 2 3" xfId="3908" xr:uid="{00000000-0005-0000-0000-000022100000}"/>
    <cellStyle name="20% - Accent3 2 2 2 2 2 2 3 2" xfId="3932" xr:uid="{00000000-0005-0000-0000-000023100000}"/>
    <cellStyle name="20% - Accent3 2 2 2 2 2 2 3 2 2" xfId="3935" xr:uid="{00000000-0005-0000-0000-000024100000}"/>
    <cellStyle name="20% - Accent3 2 2 2 2 2 2 3 2 2 2" xfId="3955" xr:uid="{00000000-0005-0000-0000-000025100000}"/>
    <cellStyle name="20% - Accent3 2 2 2 2 2 2 3 2 3" xfId="4073" xr:uid="{00000000-0005-0000-0000-000026100000}"/>
    <cellStyle name="20% - Accent3 2 2 2 2 2 2 3 3" xfId="4205" xr:uid="{00000000-0005-0000-0000-000027100000}"/>
    <cellStyle name="20% - Accent3 2 2 2 2 2 2 3 3 2" xfId="4207" xr:uid="{00000000-0005-0000-0000-000028100000}"/>
    <cellStyle name="20% - Accent3 2 2 2 2 2 2 3 4" xfId="4333" xr:uid="{00000000-0005-0000-0000-000029100000}"/>
    <cellStyle name="20% - Accent3 2 2 2 2 2 2 4" xfId="4365" xr:uid="{00000000-0005-0000-0000-00002A100000}"/>
    <cellStyle name="20% - Accent3 2 2 2 2 2 2 4 2" xfId="4380" xr:uid="{00000000-0005-0000-0000-00002B100000}"/>
    <cellStyle name="20% - Accent3 2 2 2 2 2 2 4 2 2" xfId="4383" xr:uid="{00000000-0005-0000-0000-00002C100000}"/>
    <cellStyle name="20% - Accent3 2 2 2 2 2 2 4 3" xfId="4418" xr:uid="{00000000-0005-0000-0000-00002D100000}"/>
    <cellStyle name="20% - Accent3 2 2 2 2 2 2 5" xfId="4472" xr:uid="{00000000-0005-0000-0000-00002E100000}"/>
    <cellStyle name="20% - Accent3 2 2 2 2 2 2 5 2" xfId="4484" xr:uid="{00000000-0005-0000-0000-00002F100000}"/>
    <cellStyle name="20% - Accent3 2 2 2 2 2 2 6" xfId="4537" xr:uid="{00000000-0005-0000-0000-000030100000}"/>
    <cellStyle name="20% - Accent3 2 2 2 2 2 3" xfId="7344" xr:uid="{00000000-0005-0000-0000-000031100000}"/>
    <cellStyle name="20% - Accent3 2 2 2 2 2 3 2" xfId="290" xr:uid="{00000000-0005-0000-0000-000032100000}"/>
    <cellStyle name="20% - Accent3 2 2 2 2 2 3 2 2" xfId="2344" xr:uid="{00000000-0005-0000-0000-000033100000}"/>
    <cellStyle name="20% - Accent3 2 2 2 2 2 3 2 2 2" xfId="3896" xr:uid="{00000000-0005-0000-0000-000034100000}"/>
    <cellStyle name="20% - Accent3 2 2 2 2 2 3 2 2 2 2" xfId="3904" xr:uid="{00000000-0005-0000-0000-000035100000}"/>
    <cellStyle name="20% - Accent3 2 2 2 2 2 3 2 2 3" xfId="4960" xr:uid="{00000000-0005-0000-0000-000036100000}"/>
    <cellStyle name="20% - Accent3 2 2 2 2 2 3 2 3" xfId="5302" xr:uid="{00000000-0005-0000-0000-000037100000}"/>
    <cellStyle name="20% - Accent3 2 2 2 2 2 3 2 3 2" xfId="5313" xr:uid="{00000000-0005-0000-0000-000038100000}"/>
    <cellStyle name="20% - Accent3 2 2 2 2 2 3 2 4" xfId="5350" xr:uid="{00000000-0005-0000-0000-000039100000}"/>
    <cellStyle name="20% - Accent3 2 2 2 2 2 3 3" xfId="4616" xr:uid="{00000000-0005-0000-0000-00003A100000}"/>
    <cellStyle name="20% - Accent3 2 2 2 2 2 3 3 2" xfId="568" xr:uid="{00000000-0005-0000-0000-00003B100000}"/>
    <cellStyle name="20% - Accent3 2 2 2 2 2 3 3 2 2" xfId="4626" xr:uid="{00000000-0005-0000-0000-00003C100000}"/>
    <cellStyle name="20% - Accent3 2 2 2 2 2 3 3 3" xfId="4735" xr:uid="{00000000-0005-0000-0000-00003D100000}"/>
    <cellStyle name="20% - Accent3 2 2 2 2 2 3 4" xfId="4811" xr:uid="{00000000-0005-0000-0000-00003E100000}"/>
    <cellStyle name="20% - Accent3 2 2 2 2 2 3 4 2" xfId="4821" xr:uid="{00000000-0005-0000-0000-00003F100000}"/>
    <cellStyle name="20% - Accent3 2 2 2 2 2 3 5" xfId="4898" xr:uid="{00000000-0005-0000-0000-000040100000}"/>
    <cellStyle name="20% - Accent3 2 2 2 2 2 4" xfId="9583" xr:uid="{00000000-0005-0000-0000-000041100000}"/>
    <cellStyle name="20% - Accent3 2 2 2 2 2 4 2" xfId="1179" xr:uid="{00000000-0005-0000-0000-000042100000}"/>
    <cellStyle name="20% - Accent3 2 2 2 2 2 4 2 2" xfId="5548" xr:uid="{00000000-0005-0000-0000-000043100000}"/>
    <cellStyle name="20% - Accent3 2 2 2 2 2 4 2 2 2" xfId="5567" xr:uid="{00000000-0005-0000-0000-000044100000}"/>
    <cellStyle name="20% - Accent3 2 2 2 2 2 4 2 3" xfId="5608" xr:uid="{00000000-0005-0000-0000-000045100000}"/>
    <cellStyle name="20% - Accent3 2 2 2 2 2 4 3" xfId="3920" xr:uid="{00000000-0005-0000-0000-000046100000}"/>
    <cellStyle name="20% - Accent3 2 2 2 2 2 4 3 2" xfId="3945" xr:uid="{00000000-0005-0000-0000-000047100000}"/>
    <cellStyle name="20% - Accent3 2 2 2 2 2 4 4" xfId="4193" xr:uid="{00000000-0005-0000-0000-000048100000}"/>
    <cellStyle name="20% - Accent3 2 2 2 2 2 5" xfId="11480" xr:uid="{00000000-0005-0000-0000-000049100000}"/>
    <cellStyle name="20% - Accent3 2 2 2 2 2 5 2" xfId="5680" xr:uid="{00000000-0005-0000-0000-00004A100000}"/>
    <cellStyle name="20% - Accent3 2 2 2 2 2 5 2 2" xfId="5691" xr:uid="{00000000-0005-0000-0000-00004B100000}"/>
    <cellStyle name="20% - Accent3 2 2 2 2 2 5 3" xfId="4372" xr:uid="{00000000-0005-0000-0000-00004C100000}"/>
    <cellStyle name="20% - Accent3 2 2 2 2 2 6" xfId="2326" xr:uid="{00000000-0005-0000-0000-00004D100000}"/>
    <cellStyle name="20% - Accent3 2 2 2 2 2 6 2" xfId="5733" xr:uid="{00000000-0005-0000-0000-00004E100000}"/>
    <cellStyle name="20% - Accent3 2 2 2 2 2 7" xfId="11488" xr:uid="{00000000-0005-0000-0000-00004F100000}"/>
    <cellStyle name="20% - Accent3 2 2 2 2 3" xfId="11494" xr:uid="{00000000-0005-0000-0000-000050100000}"/>
    <cellStyle name="20% - Accent3 2 2 2 2 3 2" xfId="9596" xr:uid="{00000000-0005-0000-0000-000051100000}"/>
    <cellStyle name="20% - Accent3 2 2 2 2 3 2 2" xfId="5319" xr:uid="{00000000-0005-0000-0000-000052100000}"/>
    <cellStyle name="20% - Accent3 2 2 2 2 3 2 2 2" xfId="6613" xr:uid="{00000000-0005-0000-0000-000053100000}"/>
    <cellStyle name="20% - Accent3 2 2 2 2 3 2 2 2 2" xfId="6616" xr:uid="{00000000-0005-0000-0000-000054100000}"/>
    <cellStyle name="20% - Accent3 2 2 2 2 3 2 2 2 2 2" xfId="4134" xr:uid="{00000000-0005-0000-0000-000055100000}"/>
    <cellStyle name="20% - Accent3 2 2 2 2 3 2 2 2 3" xfId="6621" xr:uid="{00000000-0005-0000-0000-000056100000}"/>
    <cellStyle name="20% - Accent3 2 2 2 2 3 2 2 3" xfId="75" xr:uid="{00000000-0005-0000-0000-000057100000}"/>
    <cellStyle name="20% - Accent3 2 2 2 2 3 2 2 3 2" xfId="6637" xr:uid="{00000000-0005-0000-0000-000058100000}"/>
    <cellStyle name="20% - Accent3 2 2 2 2 3 2 2 4" xfId="6648" xr:uid="{00000000-0005-0000-0000-000059100000}"/>
    <cellStyle name="20% - Accent3 2 2 2 2 3 2 3" xfId="2687" xr:uid="{00000000-0005-0000-0000-00005A100000}"/>
    <cellStyle name="20% - Accent3 2 2 2 2 3 2 3 2" xfId="4968" xr:uid="{00000000-0005-0000-0000-00005B100000}"/>
    <cellStyle name="20% - Accent3 2 2 2 2 3 2 3 2 2" xfId="4987" xr:uid="{00000000-0005-0000-0000-00005C100000}"/>
    <cellStyle name="20% - Accent3 2 2 2 2 3 2 3 3" xfId="5064" xr:uid="{00000000-0005-0000-0000-00005D100000}"/>
    <cellStyle name="20% - Accent3 2 2 2 2 3 2 4" xfId="5139" xr:uid="{00000000-0005-0000-0000-00005E100000}"/>
    <cellStyle name="20% - Accent3 2 2 2 2 3 2 4 2" xfId="5146" xr:uid="{00000000-0005-0000-0000-00005F100000}"/>
    <cellStyle name="20% - Accent3 2 2 2 2 3 2 5" xfId="5204" xr:uid="{00000000-0005-0000-0000-000060100000}"/>
    <cellStyle name="20% - Accent3 2 2 2 2 3 3" xfId="9597" xr:uid="{00000000-0005-0000-0000-000061100000}"/>
    <cellStyle name="20% - Accent3 2 2 2 2 3 3 2" xfId="6771" xr:uid="{00000000-0005-0000-0000-000062100000}"/>
    <cellStyle name="20% - Accent3 2 2 2 2 3 3 2 2" xfId="6774" xr:uid="{00000000-0005-0000-0000-000063100000}"/>
    <cellStyle name="20% - Accent3 2 2 2 2 3 3 2 2 2" xfId="6777" xr:uid="{00000000-0005-0000-0000-000064100000}"/>
    <cellStyle name="20% - Accent3 2 2 2 2 3 3 2 3" xfId="5832" xr:uid="{00000000-0005-0000-0000-000065100000}"/>
    <cellStyle name="20% - Accent3 2 2 2 2 3 3 3" xfId="2342" xr:uid="{00000000-0005-0000-0000-000066100000}"/>
    <cellStyle name="20% - Accent3 2 2 2 2 3 3 3 2" xfId="3891" xr:uid="{00000000-0005-0000-0000-000067100000}"/>
    <cellStyle name="20% - Accent3 2 2 2 2 3 3 4" xfId="5298" xr:uid="{00000000-0005-0000-0000-000068100000}"/>
    <cellStyle name="20% - Accent3 2 2 2 2 3 4" xfId="11495" xr:uid="{00000000-0005-0000-0000-000069100000}"/>
    <cellStyle name="20% - Accent3 2 2 2 2 3 4 2" xfId="6825" xr:uid="{00000000-0005-0000-0000-00006A100000}"/>
    <cellStyle name="20% - Accent3 2 2 2 2 3 4 2 2" xfId="6831" xr:uid="{00000000-0005-0000-0000-00006B100000}"/>
    <cellStyle name="20% - Accent3 2 2 2 2 3 4 3" xfId="575" xr:uid="{00000000-0005-0000-0000-00006C100000}"/>
    <cellStyle name="20% - Accent3 2 2 2 2 3 5" xfId="11501" xr:uid="{00000000-0005-0000-0000-00006D100000}"/>
    <cellStyle name="20% - Accent3 2 2 2 2 3 5 2" xfId="6860" xr:uid="{00000000-0005-0000-0000-00006E100000}"/>
    <cellStyle name="20% - Accent3 2 2 2 2 3 6" xfId="11509" xr:uid="{00000000-0005-0000-0000-00006F100000}"/>
    <cellStyle name="20% - Accent3 2 2 2 2 4" xfId="11514" xr:uid="{00000000-0005-0000-0000-000070100000}"/>
    <cellStyle name="20% - Accent3 2 2 2 2 4 2" xfId="9612" xr:uid="{00000000-0005-0000-0000-000071100000}"/>
    <cellStyle name="20% - Accent3 2 2 2 2 4 2 2" xfId="7253" xr:uid="{00000000-0005-0000-0000-000072100000}"/>
    <cellStyle name="20% - Accent3 2 2 2 2 4 2 2 2" xfId="7259" xr:uid="{00000000-0005-0000-0000-000073100000}"/>
    <cellStyle name="20% - Accent3 2 2 2 2 4 2 2 2 2" xfId="7263" xr:uid="{00000000-0005-0000-0000-000074100000}"/>
    <cellStyle name="20% - Accent3 2 2 2 2 4 2 2 3" xfId="5803" xr:uid="{00000000-0005-0000-0000-000075100000}"/>
    <cellStyle name="20% - Accent3 2 2 2 2 4 2 3" xfId="1149" xr:uid="{00000000-0005-0000-0000-000076100000}"/>
    <cellStyle name="20% - Accent3 2 2 2 2 4 2 3 2" xfId="5386" xr:uid="{00000000-0005-0000-0000-000077100000}"/>
    <cellStyle name="20% - Accent3 2 2 2 2 4 2 4" xfId="2588" xr:uid="{00000000-0005-0000-0000-000078100000}"/>
    <cellStyle name="20% - Accent3 2 2 2 2 4 3" xfId="2460" xr:uid="{00000000-0005-0000-0000-000079100000}"/>
    <cellStyle name="20% - Accent3 2 2 2 2 4 3 2" xfId="3490" xr:uid="{00000000-0005-0000-0000-00007A100000}"/>
    <cellStyle name="20% - Accent3 2 2 2 2 4 3 2 2" xfId="7302" xr:uid="{00000000-0005-0000-0000-00007B100000}"/>
    <cellStyle name="20% - Accent3 2 2 2 2 4 3 3" xfId="5542" xr:uid="{00000000-0005-0000-0000-00007C100000}"/>
    <cellStyle name="20% - Accent3 2 2 2 2 4 4" xfId="11516" xr:uid="{00000000-0005-0000-0000-00007D100000}"/>
    <cellStyle name="20% - Accent3 2 2 2 2 4 4 2" xfId="638" xr:uid="{00000000-0005-0000-0000-00007E100000}"/>
    <cellStyle name="20% - Accent3 2 2 2 2 4 5" xfId="11524" xr:uid="{00000000-0005-0000-0000-00007F100000}"/>
    <cellStyle name="20% - Accent3 2 2 2 2 5" xfId="11527" xr:uid="{00000000-0005-0000-0000-000080100000}"/>
    <cellStyle name="20% - Accent3 2 2 2 2 5 2" xfId="11529" xr:uid="{00000000-0005-0000-0000-000081100000}"/>
    <cellStyle name="20% - Accent3 2 2 2 2 5 2 2" xfId="3381" xr:uid="{00000000-0005-0000-0000-000082100000}"/>
    <cellStyle name="20% - Accent3 2 2 2 2 5 2 2 2" xfId="1192" xr:uid="{00000000-0005-0000-0000-000083100000}"/>
    <cellStyle name="20% - Accent3 2 2 2 2 5 2 3" xfId="5656" xr:uid="{00000000-0005-0000-0000-000084100000}"/>
    <cellStyle name="20% - Accent3 2 2 2 2 5 3" xfId="11531" xr:uid="{00000000-0005-0000-0000-000085100000}"/>
    <cellStyle name="20% - Accent3 2 2 2 2 5 3 2" xfId="7524" xr:uid="{00000000-0005-0000-0000-000086100000}"/>
    <cellStyle name="20% - Accent3 2 2 2 2 5 4" xfId="11534" xr:uid="{00000000-0005-0000-0000-000087100000}"/>
    <cellStyle name="20% - Accent3 2 2 2 2 6" xfId="11539" xr:uid="{00000000-0005-0000-0000-000088100000}"/>
    <cellStyle name="20% - Accent3 2 2 2 2 6 2" xfId="11544" xr:uid="{00000000-0005-0000-0000-000089100000}"/>
    <cellStyle name="20% - Accent3 2 2 2 2 6 2 2" xfId="7641" xr:uid="{00000000-0005-0000-0000-00008A100000}"/>
    <cellStyle name="20% - Accent3 2 2 2 2 6 3" xfId="11549" xr:uid="{00000000-0005-0000-0000-00008B100000}"/>
    <cellStyle name="20% - Accent3 2 2 2 2 7" xfId="11553" xr:uid="{00000000-0005-0000-0000-00008C100000}"/>
    <cellStyle name="20% - Accent3 2 2 2 2 7 2" xfId="11558" xr:uid="{00000000-0005-0000-0000-00008D100000}"/>
    <cellStyle name="20% - Accent3 2 2 2 2 8" xfId="11565" xr:uid="{00000000-0005-0000-0000-00008E100000}"/>
    <cellStyle name="20% - Accent3 2 2 2 3" xfId="10966" xr:uid="{00000000-0005-0000-0000-00008F100000}"/>
    <cellStyle name="20% - Accent3 2 2 2 3 2" xfId="11569" xr:uid="{00000000-0005-0000-0000-000090100000}"/>
    <cellStyle name="20% - Accent3 2 2 2 3 2 2" xfId="10096" xr:uid="{00000000-0005-0000-0000-000091100000}"/>
    <cellStyle name="20% - Accent3 2 2 2 3 2 2 2" xfId="4659" xr:uid="{00000000-0005-0000-0000-000092100000}"/>
    <cellStyle name="20% - Accent3 2 2 2 3 2 2 2 2" xfId="9862" xr:uid="{00000000-0005-0000-0000-000093100000}"/>
    <cellStyle name="20% - Accent3 2 2 2 3 2 2 2 2 2" xfId="1232" xr:uid="{00000000-0005-0000-0000-000094100000}"/>
    <cellStyle name="20% - Accent3 2 2 2 3 2 2 2 2 2 2" xfId="3136" xr:uid="{00000000-0005-0000-0000-000095100000}"/>
    <cellStyle name="20% - Accent3 2 2 2 3 2 2 2 2 3" xfId="3158" xr:uid="{00000000-0005-0000-0000-000096100000}"/>
    <cellStyle name="20% - Accent3 2 2 2 3 2 2 2 3" xfId="9955" xr:uid="{00000000-0005-0000-0000-000097100000}"/>
    <cellStyle name="20% - Accent3 2 2 2 3 2 2 2 3 2" xfId="3311" xr:uid="{00000000-0005-0000-0000-000098100000}"/>
    <cellStyle name="20% - Accent3 2 2 2 3 2 2 2 4" xfId="9974" xr:uid="{00000000-0005-0000-0000-000099100000}"/>
    <cellStyle name="20% - Accent3 2 2 2 3 2 2 3" xfId="9997" xr:uid="{00000000-0005-0000-0000-00009A100000}"/>
    <cellStyle name="20% - Accent3 2 2 2 3 2 2 3 2" xfId="10001" xr:uid="{00000000-0005-0000-0000-00009B100000}"/>
    <cellStyle name="20% - Accent3 2 2 2 3 2 2 3 2 2" xfId="329" xr:uid="{00000000-0005-0000-0000-00009C100000}"/>
    <cellStyle name="20% - Accent3 2 2 2 3 2 2 3 3" xfId="10048" xr:uid="{00000000-0005-0000-0000-00009D100000}"/>
    <cellStyle name="20% - Accent3 2 2 2 3 2 2 4" xfId="5971" xr:uid="{00000000-0005-0000-0000-00009E100000}"/>
    <cellStyle name="20% - Accent3 2 2 2 3 2 2 4 2" xfId="10060" xr:uid="{00000000-0005-0000-0000-00009F100000}"/>
    <cellStyle name="20% - Accent3 2 2 2 3 2 2 5" xfId="10089" xr:uid="{00000000-0005-0000-0000-0000A0100000}"/>
    <cellStyle name="20% - Accent3 2 2 2 3 2 3" xfId="10097" xr:uid="{00000000-0005-0000-0000-0000A1100000}"/>
    <cellStyle name="20% - Accent3 2 2 2 3 2 3 2" xfId="10231" xr:uid="{00000000-0005-0000-0000-0000A2100000}"/>
    <cellStyle name="20% - Accent3 2 2 2 3 2 3 2 2" xfId="10237" xr:uid="{00000000-0005-0000-0000-0000A3100000}"/>
    <cellStyle name="20% - Accent3 2 2 2 3 2 3 2 2 2" xfId="4782" xr:uid="{00000000-0005-0000-0000-0000A4100000}"/>
    <cellStyle name="20% - Accent3 2 2 2 3 2 3 2 3" xfId="10273" xr:uid="{00000000-0005-0000-0000-0000A5100000}"/>
    <cellStyle name="20% - Accent3 2 2 2 3 2 3 3" xfId="10297" xr:uid="{00000000-0005-0000-0000-0000A6100000}"/>
    <cellStyle name="20% - Accent3 2 2 2 3 2 3 3 2" xfId="10301" xr:uid="{00000000-0005-0000-0000-0000A7100000}"/>
    <cellStyle name="20% - Accent3 2 2 2 3 2 3 4" xfId="80" xr:uid="{00000000-0005-0000-0000-0000A8100000}"/>
    <cellStyle name="20% - Accent3 2 2 2 3 2 4" xfId="8129" xr:uid="{00000000-0005-0000-0000-0000A9100000}"/>
    <cellStyle name="20% - Accent3 2 2 2 3 2 4 2" xfId="5009" xr:uid="{00000000-0005-0000-0000-0000AA100000}"/>
    <cellStyle name="20% - Accent3 2 2 2 3 2 4 2 2" xfId="8137" xr:uid="{00000000-0005-0000-0000-0000AB100000}"/>
    <cellStyle name="20% - Accent3 2 2 2 3 2 4 3" xfId="4977" xr:uid="{00000000-0005-0000-0000-0000AC100000}"/>
    <cellStyle name="20% - Accent3 2 2 2 3 2 5" xfId="8148" xr:uid="{00000000-0005-0000-0000-0000AD100000}"/>
    <cellStyle name="20% - Accent3 2 2 2 3 2 5 2" xfId="8157" xr:uid="{00000000-0005-0000-0000-0000AE100000}"/>
    <cellStyle name="20% - Accent3 2 2 2 3 2 6" xfId="8174" xr:uid="{00000000-0005-0000-0000-0000AF100000}"/>
    <cellStyle name="20% - Accent3 2 2 2 3 3" xfId="11572" xr:uid="{00000000-0005-0000-0000-0000B0100000}"/>
    <cellStyle name="20% - Accent3 2 2 2 3 3 2" xfId="10108" xr:uid="{00000000-0005-0000-0000-0000B1100000}"/>
    <cellStyle name="20% - Accent3 2 2 2 3 3 2 2" xfId="10823" xr:uid="{00000000-0005-0000-0000-0000B2100000}"/>
    <cellStyle name="20% - Accent3 2 2 2 3 3 2 2 2" xfId="10830" xr:uid="{00000000-0005-0000-0000-0000B3100000}"/>
    <cellStyle name="20% - Accent3 2 2 2 3 3 2 2 2 2" xfId="458" xr:uid="{00000000-0005-0000-0000-0000B4100000}"/>
    <cellStyle name="20% - Accent3 2 2 2 3 3 2 2 3" xfId="9302" xr:uid="{00000000-0005-0000-0000-0000B5100000}"/>
    <cellStyle name="20% - Accent3 2 2 2 3 3 2 3" xfId="10837" xr:uid="{00000000-0005-0000-0000-0000B6100000}"/>
    <cellStyle name="20% - Accent3 2 2 2 3 3 2 3 2" xfId="10845" xr:uid="{00000000-0005-0000-0000-0000B7100000}"/>
    <cellStyle name="20% - Accent3 2 2 2 3 3 2 4" xfId="10856" xr:uid="{00000000-0005-0000-0000-0000B8100000}"/>
    <cellStyle name="20% - Accent3 2 2 2 3 3 3" xfId="11576" xr:uid="{00000000-0005-0000-0000-0000B9100000}"/>
    <cellStyle name="20% - Accent3 2 2 2 3 3 3 2" xfId="10925" xr:uid="{00000000-0005-0000-0000-0000BA100000}"/>
    <cellStyle name="20% - Accent3 2 2 2 3 3 3 2 2" xfId="10929" xr:uid="{00000000-0005-0000-0000-0000BB100000}"/>
    <cellStyle name="20% - Accent3 2 2 2 3 3 3 3" xfId="10940" xr:uid="{00000000-0005-0000-0000-0000BC100000}"/>
    <cellStyle name="20% - Accent3 2 2 2 3 3 4" xfId="770" xr:uid="{00000000-0005-0000-0000-0000BD100000}"/>
    <cellStyle name="20% - Accent3 2 2 2 3 3 4 2" xfId="604" xr:uid="{00000000-0005-0000-0000-0000BE100000}"/>
    <cellStyle name="20% - Accent3 2 2 2 3 3 5" xfId="5782" xr:uid="{00000000-0005-0000-0000-0000BF100000}"/>
    <cellStyle name="20% - Accent3 2 2 2 3 4" xfId="1408" xr:uid="{00000000-0005-0000-0000-0000C0100000}"/>
    <cellStyle name="20% - Accent3 2 2 2 3 4 2" xfId="1429" xr:uid="{00000000-0005-0000-0000-0000C1100000}"/>
    <cellStyle name="20% - Accent3 2 2 2 3 4 2 2" xfId="1447" xr:uid="{00000000-0005-0000-0000-0000C2100000}"/>
    <cellStyle name="20% - Accent3 2 2 2 3 4 2 2 2" xfId="2062" xr:uid="{00000000-0005-0000-0000-0000C3100000}"/>
    <cellStyle name="20% - Accent3 2 2 2 3 4 2 3" xfId="617" xr:uid="{00000000-0005-0000-0000-0000C4100000}"/>
    <cellStyle name="20% - Accent3 2 2 2 3 4 3" xfId="1462" xr:uid="{00000000-0005-0000-0000-0000C5100000}"/>
    <cellStyle name="20% - Accent3 2 2 2 3 4 3 2" xfId="2071" xr:uid="{00000000-0005-0000-0000-0000C6100000}"/>
    <cellStyle name="20% - Accent3 2 2 2 3 4 4" xfId="2079" xr:uid="{00000000-0005-0000-0000-0000C7100000}"/>
    <cellStyle name="20% - Accent3 2 2 2 3 5" xfId="1490" xr:uid="{00000000-0005-0000-0000-0000C8100000}"/>
    <cellStyle name="20% - Accent3 2 2 2 3 5 2" xfId="263" xr:uid="{00000000-0005-0000-0000-0000C9100000}"/>
    <cellStyle name="20% - Accent3 2 2 2 3 5 2 2" xfId="2096" xr:uid="{00000000-0005-0000-0000-0000CA100000}"/>
    <cellStyle name="20% - Accent3 2 2 2 3 5 3" xfId="152" xr:uid="{00000000-0005-0000-0000-0000CB100000}"/>
    <cellStyle name="20% - Accent3 2 2 2 3 6" xfId="1509" xr:uid="{00000000-0005-0000-0000-0000CC100000}"/>
    <cellStyle name="20% - Accent3 2 2 2 3 6 2" xfId="208" xr:uid="{00000000-0005-0000-0000-0000CD100000}"/>
    <cellStyle name="20% - Accent3 2 2 2 3 7" xfId="2112" xr:uid="{00000000-0005-0000-0000-0000CE100000}"/>
    <cellStyle name="20% - Accent3 2 2 2 4" xfId="11578" xr:uid="{00000000-0005-0000-0000-0000CF100000}"/>
    <cellStyle name="20% - Accent3 2 2 2 4 2" xfId="11581" xr:uid="{00000000-0005-0000-0000-0000D0100000}"/>
    <cellStyle name="20% - Accent3 2 2 2 4 2 2" xfId="10337" xr:uid="{00000000-0005-0000-0000-0000D1100000}"/>
    <cellStyle name="20% - Accent3 2 2 2 4 2 2 2" xfId="11583" xr:uid="{00000000-0005-0000-0000-0000D2100000}"/>
    <cellStyle name="20% - Accent3 2 2 2 4 2 2 2 2" xfId="11586" xr:uid="{00000000-0005-0000-0000-0000D3100000}"/>
    <cellStyle name="20% - Accent3 2 2 2 4 2 2 2 2 2" xfId="9038" xr:uid="{00000000-0005-0000-0000-0000D4100000}"/>
    <cellStyle name="20% - Accent3 2 2 2 4 2 2 2 3" xfId="11592" xr:uid="{00000000-0005-0000-0000-0000D5100000}"/>
    <cellStyle name="20% - Accent3 2 2 2 4 2 2 3" xfId="143" xr:uid="{00000000-0005-0000-0000-0000D6100000}"/>
    <cellStyle name="20% - Accent3 2 2 2 4 2 2 3 2" xfId="11595" xr:uid="{00000000-0005-0000-0000-0000D7100000}"/>
    <cellStyle name="20% - Accent3 2 2 2 4 2 2 4" xfId="11598" xr:uid="{00000000-0005-0000-0000-0000D8100000}"/>
    <cellStyle name="20% - Accent3 2 2 2 4 2 3" xfId="11603" xr:uid="{00000000-0005-0000-0000-0000D9100000}"/>
    <cellStyle name="20% - Accent3 2 2 2 4 2 3 2" xfId="11605" xr:uid="{00000000-0005-0000-0000-0000DA100000}"/>
    <cellStyle name="20% - Accent3 2 2 2 4 2 3 2 2" xfId="11609" xr:uid="{00000000-0005-0000-0000-0000DB100000}"/>
    <cellStyle name="20% - Accent3 2 2 2 4 2 3 3" xfId="11612" xr:uid="{00000000-0005-0000-0000-0000DC100000}"/>
    <cellStyle name="20% - Accent3 2 2 2 4 2 4" xfId="8286" xr:uid="{00000000-0005-0000-0000-0000DD100000}"/>
    <cellStyle name="20% - Accent3 2 2 2 4 2 4 2" xfId="8297" xr:uid="{00000000-0005-0000-0000-0000DE100000}"/>
    <cellStyle name="20% - Accent3 2 2 2 4 2 5" xfId="8306" xr:uid="{00000000-0005-0000-0000-0000DF100000}"/>
    <cellStyle name="20% - Accent3 2 2 2 4 3" xfId="11473" xr:uid="{00000000-0005-0000-0000-0000E0100000}"/>
    <cellStyle name="20% - Accent3 2 2 2 4 3 2" xfId="11616" xr:uid="{00000000-0005-0000-0000-0000E1100000}"/>
    <cellStyle name="20% - Accent3 2 2 2 4 3 2 2" xfId="11619" xr:uid="{00000000-0005-0000-0000-0000E2100000}"/>
    <cellStyle name="20% - Accent3 2 2 2 4 3 2 2 2" xfId="11623" xr:uid="{00000000-0005-0000-0000-0000E3100000}"/>
    <cellStyle name="20% - Accent3 2 2 2 4 3 2 3" xfId="11627" xr:uid="{00000000-0005-0000-0000-0000E4100000}"/>
    <cellStyle name="20% - Accent3 2 2 2 4 3 3" xfId="11630" xr:uid="{00000000-0005-0000-0000-0000E5100000}"/>
    <cellStyle name="20% - Accent3 2 2 2 4 3 3 2" xfId="11633" xr:uid="{00000000-0005-0000-0000-0000E6100000}"/>
    <cellStyle name="20% - Accent3 2 2 2 4 3 4" xfId="8323" xr:uid="{00000000-0005-0000-0000-0000E7100000}"/>
    <cellStyle name="20% - Accent3 2 2 2 4 4" xfId="1776" xr:uid="{00000000-0005-0000-0000-0000E8100000}"/>
    <cellStyle name="20% - Accent3 2 2 2 4 4 2" xfId="40" xr:uid="{00000000-0005-0000-0000-0000E9100000}"/>
    <cellStyle name="20% - Accent3 2 2 2 4 4 2 2" xfId="930" xr:uid="{00000000-0005-0000-0000-0000EA100000}"/>
    <cellStyle name="20% - Accent3 2 2 2 4 4 3" xfId="2125" xr:uid="{00000000-0005-0000-0000-0000EB100000}"/>
    <cellStyle name="20% - Accent3 2 2 2 4 5" xfId="1799" xr:uid="{00000000-0005-0000-0000-0000EC100000}"/>
    <cellStyle name="20% - Accent3 2 2 2 4 5 2" xfId="2138" xr:uid="{00000000-0005-0000-0000-0000ED100000}"/>
    <cellStyle name="20% - Accent3 2 2 2 4 6" xfId="2146" xr:uid="{00000000-0005-0000-0000-0000EE100000}"/>
    <cellStyle name="20% - Accent3 2 2 2 5" xfId="11636" xr:uid="{00000000-0005-0000-0000-0000EF100000}"/>
    <cellStyle name="20% - Accent3 2 2 2 5 2" xfId="11638" xr:uid="{00000000-0005-0000-0000-0000F0100000}"/>
    <cellStyle name="20% - Accent3 2 2 2 5 2 2" xfId="11639" xr:uid="{00000000-0005-0000-0000-0000F1100000}"/>
    <cellStyle name="20% - Accent3 2 2 2 5 2 2 2" xfId="11641" xr:uid="{00000000-0005-0000-0000-0000F2100000}"/>
    <cellStyle name="20% - Accent3 2 2 2 5 2 2 2 2" xfId="11647" xr:uid="{00000000-0005-0000-0000-0000F3100000}"/>
    <cellStyle name="20% - Accent3 2 2 2 5 2 2 3" xfId="11650" xr:uid="{00000000-0005-0000-0000-0000F4100000}"/>
    <cellStyle name="20% - Accent3 2 2 2 5 2 3" xfId="11652" xr:uid="{00000000-0005-0000-0000-0000F5100000}"/>
    <cellStyle name="20% - Accent3 2 2 2 5 2 3 2" xfId="11654" xr:uid="{00000000-0005-0000-0000-0000F6100000}"/>
    <cellStyle name="20% - Accent3 2 2 2 5 2 4" xfId="1530" xr:uid="{00000000-0005-0000-0000-0000F7100000}"/>
    <cellStyle name="20% - Accent3 2 2 2 5 3" xfId="11656" xr:uid="{00000000-0005-0000-0000-0000F8100000}"/>
    <cellStyle name="20% - Accent3 2 2 2 5 3 2" xfId="11658" xr:uid="{00000000-0005-0000-0000-0000F9100000}"/>
    <cellStyle name="20% - Accent3 2 2 2 5 3 2 2" xfId="11663" xr:uid="{00000000-0005-0000-0000-0000FA100000}"/>
    <cellStyle name="20% - Accent3 2 2 2 5 3 3" xfId="11666" xr:uid="{00000000-0005-0000-0000-0000FB100000}"/>
    <cellStyle name="20% - Accent3 2 2 2 5 4" xfId="382" xr:uid="{00000000-0005-0000-0000-0000FC100000}"/>
    <cellStyle name="20% - Accent3 2 2 2 5 4 2" xfId="2165" xr:uid="{00000000-0005-0000-0000-0000FD100000}"/>
    <cellStyle name="20% - Accent3 2 2 2 5 5" xfId="17" xr:uid="{00000000-0005-0000-0000-0000FE100000}"/>
    <cellStyle name="20% - Accent3 2 2 2 6" xfId="11667" xr:uid="{00000000-0005-0000-0000-0000FF100000}"/>
    <cellStyle name="20% - Accent3 2 2 2 6 2" xfId="11669" xr:uid="{00000000-0005-0000-0000-000000110000}"/>
    <cellStyle name="20% - Accent3 2 2 2 6 2 2" xfId="11672" xr:uid="{00000000-0005-0000-0000-000001110000}"/>
    <cellStyle name="20% - Accent3 2 2 2 6 2 2 2" xfId="11674" xr:uid="{00000000-0005-0000-0000-000002110000}"/>
    <cellStyle name="20% - Accent3 2 2 2 6 2 3" xfId="11676" xr:uid="{00000000-0005-0000-0000-000003110000}"/>
    <cellStyle name="20% - Accent3 2 2 2 6 3" xfId="11677" xr:uid="{00000000-0005-0000-0000-000004110000}"/>
    <cellStyle name="20% - Accent3 2 2 2 6 3 2" xfId="11680" xr:uid="{00000000-0005-0000-0000-000005110000}"/>
    <cellStyle name="20% - Accent3 2 2 2 6 4" xfId="1952" xr:uid="{00000000-0005-0000-0000-000006110000}"/>
    <cellStyle name="20% - Accent3 2 2 2 7" xfId="11681" xr:uid="{00000000-0005-0000-0000-000007110000}"/>
    <cellStyle name="20% - Accent3 2 2 2 7 2" xfId="4255" xr:uid="{00000000-0005-0000-0000-000008110000}"/>
    <cellStyle name="20% - Accent3 2 2 2 7 2 2" xfId="11686" xr:uid="{00000000-0005-0000-0000-000009110000}"/>
    <cellStyle name="20% - Accent3 2 2 2 7 3" xfId="11689" xr:uid="{00000000-0005-0000-0000-00000A110000}"/>
    <cellStyle name="20% - Accent3 2 2 2 8" xfId="11691" xr:uid="{00000000-0005-0000-0000-00000B110000}"/>
    <cellStyle name="20% - Accent3 2 2 2 8 2" xfId="11693" xr:uid="{00000000-0005-0000-0000-00000C110000}"/>
    <cellStyle name="20% - Accent3 2 2 2 9" xfId="11696" xr:uid="{00000000-0005-0000-0000-00000D110000}"/>
    <cellStyle name="20% - Accent3 2 2 3" xfId="10333" xr:uid="{00000000-0005-0000-0000-00000E110000}"/>
    <cellStyle name="20% - Accent3 2 2 3 2" xfId="11697" xr:uid="{00000000-0005-0000-0000-00000F110000}"/>
    <cellStyle name="20% - Accent3 2 2 3 2 2" xfId="9243" xr:uid="{00000000-0005-0000-0000-000010110000}"/>
    <cellStyle name="20% - Accent3 2 2 3 2 2 2" xfId="9245" xr:uid="{00000000-0005-0000-0000-000011110000}"/>
    <cellStyle name="20% - Accent3 2 2 3 2 2 2 2" xfId="5580" xr:uid="{00000000-0005-0000-0000-000012110000}"/>
    <cellStyle name="20% - Accent3 2 2 3 2 2 2 2 2" xfId="9249" xr:uid="{00000000-0005-0000-0000-000013110000}"/>
    <cellStyle name="20% - Accent3 2 2 3 2 2 2 2 2 2" xfId="9600" xr:uid="{00000000-0005-0000-0000-000014110000}"/>
    <cellStyle name="20% - Accent3 2 2 3 2 2 2 2 2 2 2" xfId="9606" xr:uid="{00000000-0005-0000-0000-000015110000}"/>
    <cellStyle name="20% - Accent3 2 2 3 2 2 2 2 2 3" xfId="7474" xr:uid="{00000000-0005-0000-0000-000016110000}"/>
    <cellStyle name="20% - Accent3 2 2 3 2 2 2 2 3" xfId="11698" xr:uid="{00000000-0005-0000-0000-000017110000}"/>
    <cellStyle name="20% - Accent3 2 2 3 2 2 2 2 3 2" xfId="10111" xr:uid="{00000000-0005-0000-0000-000018110000}"/>
    <cellStyle name="20% - Accent3 2 2 3 2 2 2 2 4" xfId="11700" xr:uid="{00000000-0005-0000-0000-000019110000}"/>
    <cellStyle name="20% - Accent3 2 2 3 2 2 2 3" xfId="4631" xr:uid="{00000000-0005-0000-0000-00001A110000}"/>
    <cellStyle name="20% - Accent3 2 2 3 2 2 2 3 2" xfId="187" xr:uid="{00000000-0005-0000-0000-00001B110000}"/>
    <cellStyle name="20% - Accent3 2 2 3 2 2 2 3 2 2" xfId="10750" xr:uid="{00000000-0005-0000-0000-00001C110000}"/>
    <cellStyle name="20% - Accent3 2 2 3 2 2 2 3 3" xfId="11703" xr:uid="{00000000-0005-0000-0000-00001D110000}"/>
    <cellStyle name="20% - Accent3 2 2 3 2 2 2 4" xfId="4645" xr:uid="{00000000-0005-0000-0000-00001E110000}"/>
    <cellStyle name="20% - Accent3 2 2 3 2 2 2 4 2" xfId="11712" xr:uid="{00000000-0005-0000-0000-00001F110000}"/>
    <cellStyle name="20% - Accent3 2 2 3 2 2 2 5" xfId="11718" xr:uid="{00000000-0005-0000-0000-000020110000}"/>
    <cellStyle name="20% - Accent3 2 2 3 2 2 3" xfId="9253" xr:uid="{00000000-0005-0000-0000-000021110000}"/>
    <cellStyle name="20% - Accent3 2 2 3 2 2 3 2" xfId="6192" xr:uid="{00000000-0005-0000-0000-000022110000}"/>
    <cellStyle name="20% - Accent3 2 2 3 2 2 3 2 2" xfId="11722" xr:uid="{00000000-0005-0000-0000-000023110000}"/>
    <cellStyle name="20% - Accent3 2 2 3 2 2 3 2 2 2" xfId="11723" xr:uid="{00000000-0005-0000-0000-000024110000}"/>
    <cellStyle name="20% - Accent3 2 2 3 2 2 3 2 3" xfId="11726" xr:uid="{00000000-0005-0000-0000-000025110000}"/>
    <cellStyle name="20% - Accent3 2 2 3 2 2 3 3" xfId="4667" xr:uid="{00000000-0005-0000-0000-000026110000}"/>
    <cellStyle name="20% - Accent3 2 2 3 2 2 3 3 2" xfId="11733" xr:uid="{00000000-0005-0000-0000-000027110000}"/>
    <cellStyle name="20% - Accent3 2 2 3 2 2 3 4" xfId="11739" xr:uid="{00000000-0005-0000-0000-000028110000}"/>
    <cellStyle name="20% - Accent3 2 2 3 2 2 4" xfId="9257" xr:uid="{00000000-0005-0000-0000-000029110000}"/>
    <cellStyle name="20% - Accent3 2 2 3 2 2 4 2" xfId="11740" xr:uid="{00000000-0005-0000-0000-00002A110000}"/>
    <cellStyle name="20% - Accent3 2 2 3 2 2 4 2 2" xfId="11747" xr:uid="{00000000-0005-0000-0000-00002B110000}"/>
    <cellStyle name="20% - Accent3 2 2 3 2 2 4 3" xfId="11749" xr:uid="{00000000-0005-0000-0000-00002C110000}"/>
    <cellStyle name="20% - Accent3 2 2 3 2 2 5" xfId="11754" xr:uid="{00000000-0005-0000-0000-00002D110000}"/>
    <cellStyle name="20% - Accent3 2 2 3 2 2 5 2" xfId="11759" xr:uid="{00000000-0005-0000-0000-00002E110000}"/>
    <cellStyle name="20% - Accent3 2 2 3 2 2 6" xfId="11769" xr:uid="{00000000-0005-0000-0000-00002F110000}"/>
    <cellStyle name="20% - Accent3 2 2 3 2 3" xfId="9266" xr:uid="{00000000-0005-0000-0000-000030110000}"/>
    <cellStyle name="20% - Accent3 2 2 3 2 3 2" xfId="9270" xr:uid="{00000000-0005-0000-0000-000031110000}"/>
    <cellStyle name="20% - Accent3 2 2 3 2 3 2 2" xfId="9274" xr:uid="{00000000-0005-0000-0000-000032110000}"/>
    <cellStyle name="20% - Accent3 2 2 3 2 3 2 2 2" xfId="4895" xr:uid="{00000000-0005-0000-0000-000033110000}"/>
    <cellStyle name="20% - Accent3 2 2 3 2 3 2 2 2 2" xfId="4904" xr:uid="{00000000-0005-0000-0000-000034110000}"/>
    <cellStyle name="20% - Accent3 2 2 3 2 3 2 2 3" xfId="4931" xr:uid="{00000000-0005-0000-0000-000035110000}"/>
    <cellStyle name="20% - Accent3 2 2 3 2 3 2 3" xfId="4693" xr:uid="{00000000-0005-0000-0000-000036110000}"/>
    <cellStyle name="20% - Accent3 2 2 3 2 3 2 3 2" xfId="4335" xr:uid="{00000000-0005-0000-0000-000037110000}"/>
    <cellStyle name="20% - Accent3 2 2 3 2 3 2 4" xfId="11774" xr:uid="{00000000-0005-0000-0000-000038110000}"/>
    <cellStyle name="20% - Accent3 2 2 3 2 3 3" xfId="2885" xr:uid="{00000000-0005-0000-0000-000039110000}"/>
    <cellStyle name="20% - Accent3 2 2 3 2 3 3 2" xfId="11775" xr:uid="{00000000-0005-0000-0000-00003A110000}"/>
    <cellStyle name="20% - Accent3 2 2 3 2 3 3 2 2" xfId="5351" xr:uid="{00000000-0005-0000-0000-00003B110000}"/>
    <cellStyle name="20% - Accent3 2 2 3 2 3 3 3" xfId="11778" xr:uid="{00000000-0005-0000-0000-00003C110000}"/>
    <cellStyle name="20% - Accent3 2 2 3 2 3 4" xfId="11780" xr:uid="{00000000-0005-0000-0000-00003D110000}"/>
    <cellStyle name="20% - Accent3 2 2 3 2 3 4 2" xfId="11786" xr:uid="{00000000-0005-0000-0000-00003E110000}"/>
    <cellStyle name="20% - Accent3 2 2 3 2 3 5" xfId="11789" xr:uid="{00000000-0005-0000-0000-00003F110000}"/>
    <cellStyle name="20% - Accent3 2 2 3 2 4" xfId="9277" xr:uid="{00000000-0005-0000-0000-000040110000}"/>
    <cellStyle name="20% - Accent3 2 2 3 2 4 2" xfId="9287" xr:uid="{00000000-0005-0000-0000-000041110000}"/>
    <cellStyle name="20% - Accent3 2 2 3 2 4 2 2" xfId="11794" xr:uid="{00000000-0005-0000-0000-000042110000}"/>
    <cellStyle name="20% - Accent3 2 2 3 2 4 2 2 2" xfId="6649" xr:uid="{00000000-0005-0000-0000-000043110000}"/>
    <cellStyle name="20% - Accent3 2 2 3 2 4 2 3" xfId="11799" xr:uid="{00000000-0005-0000-0000-000044110000}"/>
    <cellStyle name="20% - Accent3 2 2 3 2 4 3" xfId="11800" xr:uid="{00000000-0005-0000-0000-000045110000}"/>
    <cellStyle name="20% - Accent3 2 2 3 2 4 3 2" xfId="11802" xr:uid="{00000000-0005-0000-0000-000046110000}"/>
    <cellStyle name="20% - Accent3 2 2 3 2 4 4" xfId="11806" xr:uid="{00000000-0005-0000-0000-000047110000}"/>
    <cellStyle name="20% - Accent3 2 2 3 2 5" xfId="816" xr:uid="{00000000-0005-0000-0000-000048110000}"/>
    <cellStyle name="20% - Accent3 2 2 3 2 5 2" xfId="11810" xr:uid="{00000000-0005-0000-0000-000049110000}"/>
    <cellStyle name="20% - Accent3 2 2 3 2 5 2 2" xfId="11812" xr:uid="{00000000-0005-0000-0000-00004A110000}"/>
    <cellStyle name="20% - Accent3 2 2 3 2 5 3" xfId="11814" xr:uid="{00000000-0005-0000-0000-00004B110000}"/>
    <cellStyle name="20% - Accent3 2 2 3 2 6" xfId="11816" xr:uid="{00000000-0005-0000-0000-00004C110000}"/>
    <cellStyle name="20% - Accent3 2 2 3 2 6 2" xfId="11820" xr:uid="{00000000-0005-0000-0000-00004D110000}"/>
    <cellStyle name="20% - Accent3 2 2 3 2 7" xfId="11823" xr:uid="{00000000-0005-0000-0000-00004E110000}"/>
    <cellStyle name="20% - Accent3 2 2 3 3" xfId="11828" xr:uid="{00000000-0005-0000-0000-00004F110000}"/>
    <cellStyle name="20% - Accent3 2 2 3 3 2" xfId="9476" xr:uid="{00000000-0005-0000-0000-000050110000}"/>
    <cellStyle name="20% - Accent3 2 2 3 3 2 2" xfId="9479" xr:uid="{00000000-0005-0000-0000-000051110000}"/>
    <cellStyle name="20% - Accent3 2 2 3 3 2 2 2" xfId="49" xr:uid="{00000000-0005-0000-0000-000052110000}"/>
    <cellStyle name="20% - Accent3 2 2 3 3 2 2 2 2" xfId="3989" xr:uid="{00000000-0005-0000-0000-000053110000}"/>
    <cellStyle name="20% - Accent3 2 2 3 3 2 2 2 2 2" xfId="7139" xr:uid="{00000000-0005-0000-0000-000054110000}"/>
    <cellStyle name="20% - Accent3 2 2 3 3 2 2 2 3" xfId="11833" xr:uid="{00000000-0005-0000-0000-000055110000}"/>
    <cellStyle name="20% - Accent3 2 2 3 3 2 2 3" xfId="3995" xr:uid="{00000000-0005-0000-0000-000056110000}"/>
    <cellStyle name="20% - Accent3 2 2 3 3 2 2 3 2" xfId="11837" xr:uid="{00000000-0005-0000-0000-000057110000}"/>
    <cellStyle name="20% - Accent3 2 2 3 3 2 2 4" xfId="11844" xr:uid="{00000000-0005-0000-0000-000058110000}"/>
    <cellStyle name="20% - Accent3 2 2 3 3 2 3" xfId="9484" xr:uid="{00000000-0005-0000-0000-000059110000}"/>
    <cellStyle name="20% - Accent3 2 2 3 3 2 3 2" xfId="4049" xr:uid="{00000000-0005-0000-0000-00005A110000}"/>
    <cellStyle name="20% - Accent3 2 2 3 3 2 3 2 2" xfId="11852" xr:uid="{00000000-0005-0000-0000-00005B110000}"/>
    <cellStyle name="20% - Accent3 2 2 3 3 2 3 3" xfId="11856" xr:uid="{00000000-0005-0000-0000-00005C110000}"/>
    <cellStyle name="20% - Accent3 2 2 3 3 2 4" xfId="8553" xr:uid="{00000000-0005-0000-0000-00005D110000}"/>
    <cellStyle name="20% - Accent3 2 2 3 3 2 4 2" xfId="8565" xr:uid="{00000000-0005-0000-0000-00005E110000}"/>
    <cellStyle name="20% - Accent3 2 2 3 3 2 5" xfId="8575" xr:uid="{00000000-0005-0000-0000-00005F110000}"/>
    <cellStyle name="20% - Accent3 2 2 3 3 3" xfId="9488" xr:uid="{00000000-0005-0000-0000-000060110000}"/>
    <cellStyle name="20% - Accent3 2 2 3 3 3 2" xfId="9492" xr:uid="{00000000-0005-0000-0000-000061110000}"/>
    <cellStyle name="20% - Accent3 2 2 3 3 3 2 2" xfId="4107" xr:uid="{00000000-0005-0000-0000-000062110000}"/>
    <cellStyle name="20% - Accent3 2 2 3 3 3 2 2 2" xfId="9973" xr:uid="{00000000-0005-0000-0000-000063110000}"/>
    <cellStyle name="20% - Accent3 2 2 3 3 3 2 3" xfId="11864" xr:uid="{00000000-0005-0000-0000-000064110000}"/>
    <cellStyle name="20% - Accent3 2 2 3 3 3 3" xfId="11871" xr:uid="{00000000-0005-0000-0000-000065110000}"/>
    <cellStyle name="20% - Accent3 2 2 3 3 3 3 2" xfId="11876" xr:uid="{00000000-0005-0000-0000-000066110000}"/>
    <cellStyle name="20% - Accent3 2 2 3 3 3 4" xfId="8599" xr:uid="{00000000-0005-0000-0000-000067110000}"/>
    <cellStyle name="20% - Accent3 2 2 3 3 4" xfId="2174" xr:uid="{00000000-0005-0000-0000-000068110000}"/>
    <cellStyle name="20% - Accent3 2 2 3 3 4 2" xfId="1944" xr:uid="{00000000-0005-0000-0000-000069110000}"/>
    <cellStyle name="20% - Accent3 2 2 3 3 4 2 2" xfId="2222" xr:uid="{00000000-0005-0000-0000-00006A110000}"/>
    <cellStyle name="20% - Accent3 2 2 3 3 4 3" xfId="2232" xr:uid="{00000000-0005-0000-0000-00006B110000}"/>
    <cellStyle name="20% - Accent3 2 2 3 3 5" xfId="2193" xr:uid="{00000000-0005-0000-0000-00006C110000}"/>
    <cellStyle name="20% - Accent3 2 2 3 3 5 2" xfId="2244" xr:uid="{00000000-0005-0000-0000-00006D110000}"/>
    <cellStyle name="20% - Accent3 2 2 3 3 6" xfId="2256" xr:uid="{00000000-0005-0000-0000-00006E110000}"/>
    <cellStyle name="20% - Accent3 2 2 3 4" xfId="11879" xr:uid="{00000000-0005-0000-0000-00006F110000}"/>
    <cellStyle name="20% - Accent3 2 2 3 4 2" xfId="9568" xr:uid="{00000000-0005-0000-0000-000070110000}"/>
    <cellStyle name="20% - Accent3 2 2 3 4 2 2" xfId="9573" xr:uid="{00000000-0005-0000-0000-000071110000}"/>
    <cellStyle name="20% - Accent3 2 2 3 4 2 2 2" xfId="4238" xr:uid="{00000000-0005-0000-0000-000072110000}"/>
    <cellStyle name="20% - Accent3 2 2 3 4 2 2 2 2" xfId="11885" xr:uid="{00000000-0005-0000-0000-000073110000}"/>
    <cellStyle name="20% - Accent3 2 2 3 4 2 2 3" xfId="10243" xr:uid="{00000000-0005-0000-0000-000074110000}"/>
    <cellStyle name="20% - Accent3 2 2 3 4 2 3" xfId="11889" xr:uid="{00000000-0005-0000-0000-000075110000}"/>
    <cellStyle name="20% - Accent3 2 2 3 4 2 3 2" xfId="11895" xr:uid="{00000000-0005-0000-0000-000076110000}"/>
    <cellStyle name="20% - Accent3 2 2 3 4 2 4" xfId="8670" xr:uid="{00000000-0005-0000-0000-000077110000}"/>
    <cellStyle name="20% - Accent3 2 2 3 4 3" xfId="9576" xr:uid="{00000000-0005-0000-0000-000078110000}"/>
    <cellStyle name="20% - Accent3 2 2 3 4 3 2" xfId="11900" xr:uid="{00000000-0005-0000-0000-000079110000}"/>
    <cellStyle name="20% - Accent3 2 2 3 4 3 2 2" xfId="11907" xr:uid="{00000000-0005-0000-0000-00007A110000}"/>
    <cellStyle name="20% - Accent3 2 2 3 4 3 3" xfId="11913" xr:uid="{00000000-0005-0000-0000-00007B110000}"/>
    <cellStyle name="20% - Accent3 2 2 3 4 4" xfId="2283" xr:uid="{00000000-0005-0000-0000-00007C110000}"/>
    <cellStyle name="20% - Accent3 2 2 3 4 4 2" xfId="2293" xr:uid="{00000000-0005-0000-0000-00007D110000}"/>
    <cellStyle name="20% - Accent3 2 2 3 4 5" xfId="2304" xr:uid="{00000000-0005-0000-0000-00007E110000}"/>
    <cellStyle name="20% - Accent3 2 2 3 5" xfId="11918" xr:uid="{00000000-0005-0000-0000-00007F110000}"/>
    <cellStyle name="20% - Accent3 2 2 3 5 2" xfId="9587" xr:uid="{00000000-0005-0000-0000-000080110000}"/>
    <cellStyle name="20% - Accent3 2 2 3 5 2 2" xfId="1184" xr:uid="{00000000-0005-0000-0000-000081110000}"/>
    <cellStyle name="20% - Accent3 2 2 3 5 2 2 2" xfId="5560" xr:uid="{00000000-0005-0000-0000-000082110000}"/>
    <cellStyle name="20% - Accent3 2 2 3 5 2 3" xfId="3928" xr:uid="{00000000-0005-0000-0000-000083110000}"/>
    <cellStyle name="20% - Accent3 2 2 3 5 3" xfId="11483" xr:uid="{00000000-0005-0000-0000-000084110000}"/>
    <cellStyle name="20% - Accent3 2 2 3 5 3 2" xfId="5686" xr:uid="{00000000-0005-0000-0000-000085110000}"/>
    <cellStyle name="20% - Accent3 2 2 3 5 4" xfId="2320" xr:uid="{00000000-0005-0000-0000-000086110000}"/>
    <cellStyle name="20% - Accent3 2 2 3 6" xfId="11922" xr:uid="{00000000-0005-0000-0000-000087110000}"/>
    <cellStyle name="20% - Accent3 2 2 3 6 2" xfId="11498" xr:uid="{00000000-0005-0000-0000-000088110000}"/>
    <cellStyle name="20% - Accent3 2 2 3 6 2 2" xfId="6830" xr:uid="{00000000-0005-0000-0000-000089110000}"/>
    <cellStyle name="20% - Accent3 2 2 3 6 3" xfId="11504" xr:uid="{00000000-0005-0000-0000-00008A110000}"/>
    <cellStyle name="20% - Accent3 2 2 3 7" xfId="11928" xr:uid="{00000000-0005-0000-0000-00008B110000}"/>
    <cellStyle name="20% - Accent3 2 2 3 7 2" xfId="11521" xr:uid="{00000000-0005-0000-0000-00008C110000}"/>
    <cellStyle name="20% - Accent3 2 2 3 8" xfId="11934" xr:uid="{00000000-0005-0000-0000-00008D110000}"/>
    <cellStyle name="20% - Accent3 2 2 4" xfId="11936" xr:uid="{00000000-0005-0000-0000-00008E110000}"/>
    <cellStyle name="20% - Accent3 2 2 4 2" xfId="11939" xr:uid="{00000000-0005-0000-0000-00008F110000}"/>
    <cellStyle name="20% - Accent3 2 2 4 2 2" xfId="9981" xr:uid="{00000000-0005-0000-0000-000090110000}"/>
    <cellStyle name="20% - Accent3 2 2 4 2 2 2" xfId="3459" xr:uid="{00000000-0005-0000-0000-000091110000}"/>
    <cellStyle name="20% - Accent3 2 2 4 2 2 2 2" xfId="2299" xr:uid="{00000000-0005-0000-0000-000092110000}"/>
    <cellStyle name="20% - Accent3 2 2 4 2 2 2 2 2" xfId="11940" xr:uid="{00000000-0005-0000-0000-000093110000}"/>
    <cellStyle name="20% - Accent3 2 2 4 2 2 2 2 2 2" xfId="11941" xr:uid="{00000000-0005-0000-0000-000094110000}"/>
    <cellStyle name="20% - Accent3 2 2 4 2 2 2 2 3" xfId="11944" xr:uid="{00000000-0005-0000-0000-000095110000}"/>
    <cellStyle name="20% - Accent3 2 2 4 2 2 2 3" xfId="2990" xr:uid="{00000000-0005-0000-0000-000096110000}"/>
    <cellStyle name="20% - Accent3 2 2 4 2 2 2 3 2" xfId="11947" xr:uid="{00000000-0005-0000-0000-000097110000}"/>
    <cellStyle name="20% - Accent3 2 2 4 2 2 2 4" xfId="8489" xr:uid="{00000000-0005-0000-0000-000098110000}"/>
    <cellStyle name="20% - Accent3 2 2 4 2 2 3" xfId="9984" xr:uid="{00000000-0005-0000-0000-000099110000}"/>
    <cellStyle name="20% - Accent3 2 2 4 2 2 3 2" xfId="11949" xr:uid="{00000000-0005-0000-0000-00009A110000}"/>
    <cellStyle name="20% - Accent3 2 2 4 2 2 3 2 2" xfId="11950" xr:uid="{00000000-0005-0000-0000-00009B110000}"/>
    <cellStyle name="20% - Accent3 2 2 4 2 2 3 3" xfId="11952" xr:uid="{00000000-0005-0000-0000-00009C110000}"/>
    <cellStyle name="20% - Accent3 2 2 4 2 2 4" xfId="11954" xr:uid="{00000000-0005-0000-0000-00009D110000}"/>
    <cellStyle name="20% - Accent3 2 2 4 2 2 4 2" xfId="11959" xr:uid="{00000000-0005-0000-0000-00009E110000}"/>
    <cellStyle name="20% - Accent3 2 2 4 2 2 5" xfId="11961" xr:uid="{00000000-0005-0000-0000-00009F110000}"/>
    <cellStyle name="20% - Accent3 2 2 4 2 3" xfId="9989" xr:uid="{00000000-0005-0000-0000-0000A0110000}"/>
    <cellStyle name="20% - Accent3 2 2 4 2 3 2" xfId="3466" xr:uid="{00000000-0005-0000-0000-0000A1110000}"/>
    <cellStyle name="20% - Accent3 2 2 4 2 3 2 2" xfId="11963" xr:uid="{00000000-0005-0000-0000-0000A2110000}"/>
    <cellStyle name="20% - Accent3 2 2 4 2 3 2 2 2" xfId="11701" xr:uid="{00000000-0005-0000-0000-0000A3110000}"/>
    <cellStyle name="20% - Accent3 2 2 4 2 3 2 3" xfId="11966" xr:uid="{00000000-0005-0000-0000-0000A4110000}"/>
    <cellStyle name="20% - Accent3 2 2 4 2 3 3" xfId="11968" xr:uid="{00000000-0005-0000-0000-0000A5110000}"/>
    <cellStyle name="20% - Accent3 2 2 4 2 3 3 2" xfId="11969" xr:uid="{00000000-0005-0000-0000-0000A6110000}"/>
    <cellStyle name="20% - Accent3 2 2 4 2 3 4" xfId="11971" xr:uid="{00000000-0005-0000-0000-0000A7110000}"/>
    <cellStyle name="20% - Accent3 2 2 4 2 4" xfId="9991" xr:uid="{00000000-0005-0000-0000-0000A8110000}"/>
    <cellStyle name="20% - Accent3 2 2 4 2 4 2" xfId="11974" xr:uid="{00000000-0005-0000-0000-0000A9110000}"/>
    <cellStyle name="20% - Accent3 2 2 4 2 4 2 2" xfId="11977" xr:uid="{00000000-0005-0000-0000-0000AA110000}"/>
    <cellStyle name="20% - Accent3 2 2 4 2 4 3" xfId="11982" xr:uid="{00000000-0005-0000-0000-0000AB110000}"/>
    <cellStyle name="20% - Accent3 2 2 4 2 5" xfId="11985" xr:uid="{00000000-0005-0000-0000-0000AC110000}"/>
    <cellStyle name="20% - Accent3 2 2 4 2 5 2" xfId="11989" xr:uid="{00000000-0005-0000-0000-0000AD110000}"/>
    <cellStyle name="20% - Accent3 2 2 4 2 6" xfId="11992" xr:uid="{00000000-0005-0000-0000-0000AE110000}"/>
    <cellStyle name="20% - Accent3 2 2 4 3" xfId="7869" xr:uid="{00000000-0005-0000-0000-0000AF110000}"/>
    <cellStyle name="20% - Accent3 2 2 4 3 2" xfId="7873" xr:uid="{00000000-0005-0000-0000-0000B0110000}"/>
    <cellStyle name="20% - Accent3 2 2 4 3 2 2" xfId="7878" xr:uid="{00000000-0005-0000-0000-0000B1110000}"/>
    <cellStyle name="20% - Accent3 2 2 4 3 2 2 2" xfId="1115" xr:uid="{00000000-0005-0000-0000-0000B2110000}"/>
    <cellStyle name="20% - Accent3 2 2 4 3 2 2 2 2" xfId="7885" xr:uid="{00000000-0005-0000-0000-0000B3110000}"/>
    <cellStyle name="20% - Accent3 2 2 4 3 2 2 3" xfId="7904" xr:uid="{00000000-0005-0000-0000-0000B4110000}"/>
    <cellStyle name="20% - Accent3 2 2 4 3 2 3" xfId="7928" xr:uid="{00000000-0005-0000-0000-0000B5110000}"/>
    <cellStyle name="20% - Accent3 2 2 4 3 2 3 2" xfId="7933" xr:uid="{00000000-0005-0000-0000-0000B6110000}"/>
    <cellStyle name="20% - Accent3 2 2 4 3 2 4" xfId="7953" xr:uid="{00000000-0005-0000-0000-0000B7110000}"/>
    <cellStyle name="20% - Accent3 2 2 4 3 3" xfId="7966" xr:uid="{00000000-0005-0000-0000-0000B8110000}"/>
    <cellStyle name="20% - Accent3 2 2 4 3 3 2" xfId="7972" xr:uid="{00000000-0005-0000-0000-0000B9110000}"/>
    <cellStyle name="20% - Accent3 2 2 4 3 3 2 2" xfId="7980" xr:uid="{00000000-0005-0000-0000-0000BA110000}"/>
    <cellStyle name="20% - Accent3 2 2 4 3 3 3" xfId="8005" xr:uid="{00000000-0005-0000-0000-0000BB110000}"/>
    <cellStyle name="20% - Accent3 2 2 4 3 4" xfId="311" xr:uid="{00000000-0005-0000-0000-0000BC110000}"/>
    <cellStyle name="20% - Accent3 2 2 4 3 4 2" xfId="2364" xr:uid="{00000000-0005-0000-0000-0000BD110000}"/>
    <cellStyle name="20% - Accent3 2 2 4 3 5" xfId="2372" xr:uid="{00000000-0005-0000-0000-0000BE110000}"/>
    <cellStyle name="20% - Accent3 2 2 4 4" xfId="8056" xr:uid="{00000000-0005-0000-0000-0000BF110000}"/>
    <cellStyle name="20% - Accent3 2 2 4 4 2" xfId="8060" xr:uid="{00000000-0005-0000-0000-0000C0110000}"/>
    <cellStyle name="20% - Accent3 2 2 4 4 2 2" xfId="8065" xr:uid="{00000000-0005-0000-0000-0000C1110000}"/>
    <cellStyle name="20% - Accent3 2 2 4 4 2 2 2" xfId="646" xr:uid="{00000000-0005-0000-0000-0000C2110000}"/>
    <cellStyle name="20% - Accent3 2 2 4 4 2 3" xfId="8076" xr:uid="{00000000-0005-0000-0000-0000C3110000}"/>
    <cellStyle name="20% - Accent3 2 2 4 4 3" xfId="8084" xr:uid="{00000000-0005-0000-0000-0000C4110000}"/>
    <cellStyle name="20% - Accent3 2 2 4 4 3 2" xfId="8090" xr:uid="{00000000-0005-0000-0000-0000C5110000}"/>
    <cellStyle name="20% - Accent3 2 2 4 4 4" xfId="1174" xr:uid="{00000000-0005-0000-0000-0000C6110000}"/>
    <cellStyle name="20% - Accent3 2 2 4 5" xfId="8123" xr:uid="{00000000-0005-0000-0000-0000C7110000}"/>
    <cellStyle name="20% - Accent3 2 2 4 5 2" xfId="8131" xr:uid="{00000000-0005-0000-0000-0000C8110000}"/>
    <cellStyle name="20% - Accent3 2 2 4 5 2 2" xfId="5014" xr:uid="{00000000-0005-0000-0000-0000C9110000}"/>
    <cellStyle name="20% - Accent3 2 2 4 5 3" xfId="8150" xr:uid="{00000000-0005-0000-0000-0000CA110000}"/>
    <cellStyle name="20% - Accent3 2 2 4 6" xfId="355" xr:uid="{00000000-0005-0000-0000-0000CB110000}"/>
    <cellStyle name="20% - Accent3 2 2 4 6 2" xfId="772" xr:uid="{00000000-0005-0000-0000-0000CC110000}"/>
    <cellStyle name="20% - Accent3 2 2 4 7" xfId="431" xr:uid="{00000000-0005-0000-0000-0000CD110000}"/>
    <cellStyle name="20% - Accent3 2 2 5" xfId="11996" xr:uid="{00000000-0005-0000-0000-0000CE110000}"/>
    <cellStyle name="20% - Accent3 2 2 5 2" xfId="11997" xr:uid="{00000000-0005-0000-0000-0000CF110000}"/>
    <cellStyle name="20% - Accent3 2 2 5 2 2" xfId="10291" xr:uid="{00000000-0005-0000-0000-0000D0110000}"/>
    <cellStyle name="20% - Accent3 2 2 5 2 2 2" xfId="10293" xr:uid="{00000000-0005-0000-0000-0000D1110000}"/>
    <cellStyle name="20% - Accent3 2 2 5 2 2 2 2" xfId="11998" xr:uid="{00000000-0005-0000-0000-0000D2110000}"/>
    <cellStyle name="20% - Accent3 2 2 5 2 2 2 2 2" xfId="11999" xr:uid="{00000000-0005-0000-0000-0000D3110000}"/>
    <cellStyle name="20% - Accent3 2 2 5 2 2 2 3" xfId="12002" xr:uid="{00000000-0005-0000-0000-0000D4110000}"/>
    <cellStyle name="20% - Accent3 2 2 5 2 2 3" xfId="12004" xr:uid="{00000000-0005-0000-0000-0000D5110000}"/>
    <cellStyle name="20% - Accent3 2 2 5 2 2 3 2" xfId="12005" xr:uid="{00000000-0005-0000-0000-0000D6110000}"/>
    <cellStyle name="20% - Accent3 2 2 5 2 2 4" xfId="12006" xr:uid="{00000000-0005-0000-0000-0000D7110000}"/>
    <cellStyle name="20% - Accent3 2 2 5 2 3" xfId="10295" xr:uid="{00000000-0005-0000-0000-0000D8110000}"/>
    <cellStyle name="20% - Accent3 2 2 5 2 3 2" xfId="12009" xr:uid="{00000000-0005-0000-0000-0000D9110000}"/>
    <cellStyle name="20% - Accent3 2 2 5 2 3 2 2" xfId="12011" xr:uid="{00000000-0005-0000-0000-0000DA110000}"/>
    <cellStyle name="20% - Accent3 2 2 5 2 3 3" xfId="12013" xr:uid="{00000000-0005-0000-0000-0000DB110000}"/>
    <cellStyle name="20% - Accent3 2 2 5 2 4" xfId="12014" xr:uid="{00000000-0005-0000-0000-0000DC110000}"/>
    <cellStyle name="20% - Accent3 2 2 5 2 4 2" xfId="12019" xr:uid="{00000000-0005-0000-0000-0000DD110000}"/>
    <cellStyle name="20% - Accent3 2 2 5 2 5" xfId="10901" xr:uid="{00000000-0005-0000-0000-0000DE110000}"/>
    <cellStyle name="20% - Accent3 2 2 5 3" xfId="8183" xr:uid="{00000000-0005-0000-0000-0000DF110000}"/>
    <cellStyle name="20% - Accent3 2 2 5 3 2" xfId="8187" xr:uid="{00000000-0005-0000-0000-0000E0110000}"/>
    <cellStyle name="20% - Accent3 2 2 5 3 2 2" xfId="8192" xr:uid="{00000000-0005-0000-0000-0000E1110000}"/>
    <cellStyle name="20% - Accent3 2 2 5 3 2 2 2" xfId="8197" xr:uid="{00000000-0005-0000-0000-0000E2110000}"/>
    <cellStyle name="20% - Accent3 2 2 5 3 2 3" xfId="8213" xr:uid="{00000000-0005-0000-0000-0000E3110000}"/>
    <cellStyle name="20% - Accent3 2 2 5 3 3" xfId="8223" xr:uid="{00000000-0005-0000-0000-0000E4110000}"/>
    <cellStyle name="20% - Accent3 2 2 5 3 3 2" xfId="8229" xr:uid="{00000000-0005-0000-0000-0000E5110000}"/>
    <cellStyle name="20% - Accent3 2 2 5 3 4" xfId="2425" xr:uid="{00000000-0005-0000-0000-0000E6110000}"/>
    <cellStyle name="20% - Accent3 2 2 5 4" xfId="8249" xr:uid="{00000000-0005-0000-0000-0000E7110000}"/>
    <cellStyle name="20% - Accent3 2 2 5 4 2" xfId="8253" xr:uid="{00000000-0005-0000-0000-0000E8110000}"/>
    <cellStyle name="20% - Accent3 2 2 5 4 2 2" xfId="8256" xr:uid="{00000000-0005-0000-0000-0000E9110000}"/>
    <cellStyle name="20% - Accent3 2 2 5 4 3" xfId="8264" xr:uid="{00000000-0005-0000-0000-0000EA110000}"/>
    <cellStyle name="20% - Accent3 2 2 5 5" xfId="8280" xr:uid="{00000000-0005-0000-0000-0000EB110000}"/>
    <cellStyle name="20% - Accent3 2 2 5 5 2" xfId="8289" xr:uid="{00000000-0005-0000-0000-0000EC110000}"/>
    <cellStyle name="20% - Accent3 2 2 5 6" xfId="8316" xr:uid="{00000000-0005-0000-0000-0000ED110000}"/>
    <cellStyle name="20% - Accent3 2 2 6" xfId="8795" xr:uid="{00000000-0005-0000-0000-0000EE110000}"/>
    <cellStyle name="20% - Accent3 2 2 6 2" xfId="12022" xr:uid="{00000000-0005-0000-0000-0000EF110000}"/>
    <cellStyle name="20% - Accent3 2 2 6 2 2" xfId="10380" xr:uid="{00000000-0005-0000-0000-0000F0110000}"/>
    <cellStyle name="20% - Accent3 2 2 6 2 2 2" xfId="12023" xr:uid="{00000000-0005-0000-0000-0000F1110000}"/>
    <cellStyle name="20% - Accent3 2 2 6 2 2 2 2" xfId="12024" xr:uid="{00000000-0005-0000-0000-0000F2110000}"/>
    <cellStyle name="20% - Accent3 2 2 6 2 2 3" xfId="12025" xr:uid="{00000000-0005-0000-0000-0000F3110000}"/>
    <cellStyle name="20% - Accent3 2 2 6 2 3" xfId="12027" xr:uid="{00000000-0005-0000-0000-0000F4110000}"/>
    <cellStyle name="20% - Accent3 2 2 6 2 3 2" xfId="12029" xr:uid="{00000000-0005-0000-0000-0000F5110000}"/>
    <cellStyle name="20% - Accent3 2 2 6 2 4" xfId="12030" xr:uid="{00000000-0005-0000-0000-0000F6110000}"/>
    <cellStyle name="20% - Accent3 2 2 6 3" xfId="8333" xr:uid="{00000000-0005-0000-0000-0000F7110000}"/>
    <cellStyle name="20% - Accent3 2 2 6 3 2" xfId="2897" xr:uid="{00000000-0005-0000-0000-0000F8110000}"/>
    <cellStyle name="20% - Accent3 2 2 6 3 2 2" xfId="8338" xr:uid="{00000000-0005-0000-0000-0000F9110000}"/>
    <cellStyle name="20% - Accent3 2 2 6 3 3" xfId="8355" xr:uid="{00000000-0005-0000-0000-0000FA110000}"/>
    <cellStyle name="20% - Accent3 2 2 6 4" xfId="8374" xr:uid="{00000000-0005-0000-0000-0000FB110000}"/>
    <cellStyle name="20% - Accent3 2 2 6 4 2" xfId="8378" xr:uid="{00000000-0005-0000-0000-0000FC110000}"/>
    <cellStyle name="20% - Accent3 2 2 6 5" xfId="8389" xr:uid="{00000000-0005-0000-0000-0000FD110000}"/>
    <cellStyle name="20% - Accent3 2 2 7" xfId="12033" xr:uid="{00000000-0005-0000-0000-0000FE110000}"/>
    <cellStyle name="20% - Accent3 2 2 7 2" xfId="12035" xr:uid="{00000000-0005-0000-0000-0000FF110000}"/>
    <cellStyle name="20% - Accent3 2 2 7 2 2" xfId="12037" xr:uid="{00000000-0005-0000-0000-000000120000}"/>
    <cellStyle name="20% - Accent3 2 2 7 2 2 2" xfId="12038" xr:uid="{00000000-0005-0000-0000-000001120000}"/>
    <cellStyle name="20% - Accent3 2 2 7 2 3" xfId="12040" xr:uid="{00000000-0005-0000-0000-000002120000}"/>
    <cellStyle name="20% - Accent3 2 2 7 3" xfId="3444" xr:uid="{00000000-0005-0000-0000-000003120000}"/>
    <cellStyle name="20% - Accent3 2 2 7 3 2" xfId="8406" xr:uid="{00000000-0005-0000-0000-000004120000}"/>
    <cellStyle name="20% - Accent3 2 2 7 4" xfId="8417" xr:uid="{00000000-0005-0000-0000-000005120000}"/>
    <cellStyle name="20% - Accent3 2 2 8" xfId="11724" xr:uid="{00000000-0005-0000-0000-000006120000}"/>
    <cellStyle name="20% - Accent3 2 2 8 2" xfId="12041" xr:uid="{00000000-0005-0000-0000-000007120000}"/>
    <cellStyle name="20% - Accent3 2 2 8 2 2" xfId="12042" xr:uid="{00000000-0005-0000-0000-000008120000}"/>
    <cellStyle name="20% - Accent3 2 2 8 3" xfId="8437" xr:uid="{00000000-0005-0000-0000-000009120000}"/>
    <cellStyle name="20% - Accent3 2 2 9" xfId="7624" xr:uid="{00000000-0005-0000-0000-00000A120000}"/>
    <cellStyle name="20% - Accent3 2 2 9 2" xfId="12043" xr:uid="{00000000-0005-0000-0000-00000B120000}"/>
    <cellStyle name="20% - Accent3 2 3" xfId="4835" xr:uid="{00000000-0005-0000-0000-00000C120000}"/>
    <cellStyle name="20% - Accent3 2 3 2" xfId="12044" xr:uid="{00000000-0005-0000-0000-00000D120000}"/>
    <cellStyle name="20% - Accent3 2 3 2 2" xfId="12045" xr:uid="{00000000-0005-0000-0000-00000E120000}"/>
    <cellStyle name="20% - Accent3 2 3 2 2 2" xfId="8326" xr:uid="{00000000-0005-0000-0000-00000F120000}"/>
    <cellStyle name="20% - Accent3 2 3 2 2 2 2" xfId="8331" xr:uid="{00000000-0005-0000-0000-000010120000}"/>
    <cellStyle name="20% - Accent3 2 3 2 2 2 2 2" xfId="2895" xr:uid="{00000000-0005-0000-0000-000011120000}"/>
    <cellStyle name="20% - Accent3 2 3 2 2 2 2 2 2" xfId="8336" xr:uid="{00000000-0005-0000-0000-000012120000}"/>
    <cellStyle name="20% - Accent3 2 3 2 2 2 2 2 2 2" xfId="8346" xr:uid="{00000000-0005-0000-0000-000013120000}"/>
    <cellStyle name="20% - Accent3 2 3 2 2 2 2 2 2 2 2" xfId="12047" xr:uid="{00000000-0005-0000-0000-000014120000}"/>
    <cellStyle name="20% - Accent3 2 3 2 2 2 2 2 2 3" xfId="12048" xr:uid="{00000000-0005-0000-0000-000015120000}"/>
    <cellStyle name="20% - Accent3 2 3 2 2 2 2 2 3" xfId="8352" xr:uid="{00000000-0005-0000-0000-000016120000}"/>
    <cellStyle name="20% - Accent3 2 3 2 2 2 2 2 3 2" xfId="12049" xr:uid="{00000000-0005-0000-0000-000017120000}"/>
    <cellStyle name="20% - Accent3 2 3 2 2 2 2 2 4" xfId="12052" xr:uid="{00000000-0005-0000-0000-000018120000}"/>
    <cellStyle name="20% - Accent3 2 3 2 2 2 2 3" xfId="8353" xr:uid="{00000000-0005-0000-0000-000019120000}"/>
    <cellStyle name="20% - Accent3 2 3 2 2 2 2 3 2" xfId="8362" xr:uid="{00000000-0005-0000-0000-00001A120000}"/>
    <cellStyle name="20% - Accent3 2 3 2 2 2 2 3 2 2" xfId="12054" xr:uid="{00000000-0005-0000-0000-00001B120000}"/>
    <cellStyle name="20% - Accent3 2 3 2 2 2 2 3 3" xfId="12055" xr:uid="{00000000-0005-0000-0000-00001C120000}"/>
    <cellStyle name="20% - Accent3 2 3 2 2 2 2 4" xfId="8369" xr:uid="{00000000-0005-0000-0000-00001D120000}"/>
    <cellStyle name="20% - Accent3 2 3 2 2 2 2 4 2" xfId="12056" xr:uid="{00000000-0005-0000-0000-00001E120000}"/>
    <cellStyle name="20% - Accent3 2 3 2 2 2 2 5" xfId="12060" xr:uid="{00000000-0005-0000-0000-00001F120000}"/>
    <cellStyle name="20% - Accent3 2 3 2 2 2 3" xfId="8372" xr:uid="{00000000-0005-0000-0000-000020120000}"/>
    <cellStyle name="20% - Accent3 2 3 2 2 2 3 2" xfId="8376" xr:uid="{00000000-0005-0000-0000-000021120000}"/>
    <cellStyle name="20% - Accent3 2 3 2 2 2 3 2 2" xfId="8382" xr:uid="{00000000-0005-0000-0000-000022120000}"/>
    <cellStyle name="20% - Accent3 2 3 2 2 2 3 2 2 2" xfId="12062" xr:uid="{00000000-0005-0000-0000-000023120000}"/>
    <cellStyle name="20% - Accent3 2 3 2 2 2 3 2 3" xfId="12063" xr:uid="{00000000-0005-0000-0000-000024120000}"/>
    <cellStyle name="20% - Accent3 2 3 2 2 2 3 3" xfId="8385" xr:uid="{00000000-0005-0000-0000-000025120000}"/>
    <cellStyle name="20% - Accent3 2 3 2 2 2 3 3 2" xfId="12064" xr:uid="{00000000-0005-0000-0000-000026120000}"/>
    <cellStyle name="20% - Accent3 2 3 2 2 2 3 4" xfId="12065" xr:uid="{00000000-0005-0000-0000-000027120000}"/>
    <cellStyle name="20% - Accent3 2 3 2 2 2 4" xfId="8387" xr:uid="{00000000-0005-0000-0000-000028120000}"/>
    <cellStyle name="20% - Accent3 2 3 2 2 2 4 2" xfId="1525" xr:uid="{00000000-0005-0000-0000-000029120000}"/>
    <cellStyle name="20% - Accent3 2 3 2 2 2 4 2 2" xfId="12067" xr:uid="{00000000-0005-0000-0000-00002A120000}"/>
    <cellStyle name="20% - Accent3 2 3 2 2 2 4 3" xfId="12070" xr:uid="{00000000-0005-0000-0000-00002B120000}"/>
    <cellStyle name="20% - Accent3 2 3 2 2 2 5" xfId="8397" xr:uid="{00000000-0005-0000-0000-00002C120000}"/>
    <cellStyle name="20% - Accent3 2 3 2 2 2 5 2" xfId="12073" xr:uid="{00000000-0005-0000-0000-00002D120000}"/>
    <cellStyle name="20% - Accent3 2 3 2 2 2 6" xfId="12078" xr:uid="{00000000-0005-0000-0000-00002E120000}"/>
    <cellStyle name="20% - Accent3 2 3 2 2 3" xfId="3870" xr:uid="{00000000-0005-0000-0000-00002F120000}"/>
    <cellStyle name="20% - Accent3 2 3 2 2 3 2" xfId="3442" xr:uid="{00000000-0005-0000-0000-000030120000}"/>
    <cellStyle name="20% - Accent3 2 3 2 2 3 2 2" xfId="8403" xr:uid="{00000000-0005-0000-0000-000031120000}"/>
    <cellStyle name="20% - Accent3 2 3 2 2 3 2 2 2" xfId="8410" xr:uid="{00000000-0005-0000-0000-000032120000}"/>
    <cellStyle name="20% - Accent3 2 3 2 2 3 2 2 2 2" xfId="12081" xr:uid="{00000000-0005-0000-0000-000033120000}"/>
    <cellStyle name="20% - Accent3 2 3 2 2 3 2 2 3" xfId="12082" xr:uid="{00000000-0005-0000-0000-000034120000}"/>
    <cellStyle name="20% - Accent3 2 3 2 2 3 2 3" xfId="8413" xr:uid="{00000000-0005-0000-0000-000035120000}"/>
    <cellStyle name="20% - Accent3 2 3 2 2 3 2 3 2" xfId="12083" xr:uid="{00000000-0005-0000-0000-000036120000}"/>
    <cellStyle name="20% - Accent3 2 3 2 2 3 2 4" xfId="12084" xr:uid="{00000000-0005-0000-0000-000037120000}"/>
    <cellStyle name="20% - Accent3 2 3 2 2 3 3" xfId="8415" xr:uid="{00000000-0005-0000-0000-000038120000}"/>
    <cellStyle name="20% - Accent3 2 3 2 2 3 3 2" xfId="8421" xr:uid="{00000000-0005-0000-0000-000039120000}"/>
    <cellStyle name="20% - Accent3 2 3 2 2 3 3 2 2" xfId="12086" xr:uid="{00000000-0005-0000-0000-00003A120000}"/>
    <cellStyle name="20% - Accent3 2 3 2 2 3 3 3" xfId="12087" xr:uid="{00000000-0005-0000-0000-00003B120000}"/>
    <cellStyle name="20% - Accent3 2 3 2 2 3 4" xfId="8424" xr:uid="{00000000-0005-0000-0000-00003C120000}"/>
    <cellStyle name="20% - Accent3 2 3 2 2 3 4 2" xfId="12088" xr:uid="{00000000-0005-0000-0000-00003D120000}"/>
    <cellStyle name="20% - Accent3 2 3 2 2 3 5" xfId="12090" xr:uid="{00000000-0005-0000-0000-00003E120000}"/>
    <cellStyle name="20% - Accent3 2 3 2 2 4" xfId="3873" xr:uid="{00000000-0005-0000-0000-00003F120000}"/>
    <cellStyle name="20% - Accent3 2 3 2 2 4 2" xfId="8435" xr:uid="{00000000-0005-0000-0000-000040120000}"/>
    <cellStyle name="20% - Accent3 2 3 2 2 4 2 2" xfId="8447" xr:uid="{00000000-0005-0000-0000-000041120000}"/>
    <cellStyle name="20% - Accent3 2 3 2 2 4 2 2 2" xfId="12092" xr:uid="{00000000-0005-0000-0000-000042120000}"/>
    <cellStyle name="20% - Accent3 2 3 2 2 4 2 3" xfId="12095" xr:uid="{00000000-0005-0000-0000-000043120000}"/>
    <cellStyle name="20% - Accent3 2 3 2 2 4 3" xfId="8457" xr:uid="{00000000-0005-0000-0000-000044120000}"/>
    <cellStyle name="20% - Accent3 2 3 2 2 4 3 2" xfId="12098" xr:uid="{00000000-0005-0000-0000-000045120000}"/>
    <cellStyle name="20% - Accent3 2 3 2 2 4 4" xfId="12101" xr:uid="{00000000-0005-0000-0000-000046120000}"/>
    <cellStyle name="20% - Accent3 2 3 2 2 5" xfId="224" xr:uid="{00000000-0005-0000-0000-000047120000}"/>
    <cellStyle name="20% - Accent3 2 3 2 2 5 2" xfId="3012" xr:uid="{00000000-0005-0000-0000-000048120000}"/>
    <cellStyle name="20% - Accent3 2 3 2 2 5 2 2" xfId="12104" xr:uid="{00000000-0005-0000-0000-000049120000}"/>
    <cellStyle name="20% - Accent3 2 3 2 2 5 3" xfId="12106" xr:uid="{00000000-0005-0000-0000-00004A120000}"/>
    <cellStyle name="20% - Accent3 2 3 2 2 6" xfId="3030" xr:uid="{00000000-0005-0000-0000-00004B120000}"/>
    <cellStyle name="20% - Accent3 2 3 2 2 6 2" xfId="12108" xr:uid="{00000000-0005-0000-0000-00004C120000}"/>
    <cellStyle name="20% - Accent3 2 3 2 2 7" xfId="12111" xr:uid="{00000000-0005-0000-0000-00004D120000}"/>
    <cellStyle name="20% - Accent3 2 3 2 3" xfId="12115" xr:uid="{00000000-0005-0000-0000-00004E120000}"/>
    <cellStyle name="20% - Accent3 2 3 2 3 2" xfId="8685" xr:uid="{00000000-0005-0000-0000-00004F120000}"/>
    <cellStyle name="20% - Accent3 2 3 2 3 2 2" xfId="8690" xr:uid="{00000000-0005-0000-0000-000050120000}"/>
    <cellStyle name="20% - Accent3 2 3 2 3 2 2 2" xfId="4362" xr:uid="{00000000-0005-0000-0000-000051120000}"/>
    <cellStyle name="20% - Accent3 2 3 2 3 2 2 2 2" xfId="4381" xr:uid="{00000000-0005-0000-0000-000052120000}"/>
    <cellStyle name="20% - Accent3 2 3 2 3 2 2 2 2 2" xfId="4384" xr:uid="{00000000-0005-0000-0000-000053120000}"/>
    <cellStyle name="20% - Accent3 2 3 2 3 2 2 2 3" xfId="4420" xr:uid="{00000000-0005-0000-0000-000054120000}"/>
    <cellStyle name="20% - Accent3 2 3 2 3 2 2 3" xfId="4474" xr:uid="{00000000-0005-0000-0000-000055120000}"/>
    <cellStyle name="20% - Accent3 2 3 2 3 2 2 3 2" xfId="4485" xr:uid="{00000000-0005-0000-0000-000056120000}"/>
    <cellStyle name="20% - Accent3 2 3 2 3 2 2 4" xfId="4538" xr:uid="{00000000-0005-0000-0000-000057120000}"/>
    <cellStyle name="20% - Accent3 2 3 2 3 2 3" xfId="8695" xr:uid="{00000000-0005-0000-0000-000058120000}"/>
    <cellStyle name="20% - Accent3 2 3 2 3 2 3 2" xfId="4813" xr:uid="{00000000-0005-0000-0000-000059120000}"/>
    <cellStyle name="20% - Accent3 2 3 2 3 2 3 2 2" xfId="4823" xr:uid="{00000000-0005-0000-0000-00005A120000}"/>
    <cellStyle name="20% - Accent3 2 3 2 3 2 3 3" xfId="4901" xr:uid="{00000000-0005-0000-0000-00005B120000}"/>
    <cellStyle name="20% - Accent3 2 3 2 3 2 4" xfId="8704" xr:uid="{00000000-0005-0000-0000-00005C120000}"/>
    <cellStyle name="20% - Accent3 2 3 2 3 2 4 2" xfId="4194" xr:uid="{00000000-0005-0000-0000-00005D120000}"/>
    <cellStyle name="20% - Accent3 2 3 2 3 2 5" xfId="8951" xr:uid="{00000000-0005-0000-0000-00005E120000}"/>
    <cellStyle name="20% - Accent3 2 3 2 3 3" xfId="3883" xr:uid="{00000000-0005-0000-0000-00005F120000}"/>
    <cellStyle name="20% - Accent3 2 3 2 3 3 2" xfId="2629" xr:uid="{00000000-0005-0000-0000-000060120000}"/>
    <cellStyle name="20% - Accent3 2 3 2 3 3 2 2" xfId="5141" xr:uid="{00000000-0005-0000-0000-000061120000}"/>
    <cellStyle name="20% - Accent3 2 3 2 3 3 2 2 2" xfId="5148" xr:uid="{00000000-0005-0000-0000-000062120000}"/>
    <cellStyle name="20% - Accent3 2 3 2 3 3 2 3" xfId="5205" xr:uid="{00000000-0005-0000-0000-000063120000}"/>
    <cellStyle name="20% - Accent3 2 3 2 3 3 3" xfId="8714" xr:uid="{00000000-0005-0000-0000-000064120000}"/>
    <cellStyle name="20% - Accent3 2 3 2 3 3 3 2" xfId="5300" xr:uid="{00000000-0005-0000-0000-000065120000}"/>
    <cellStyle name="20% - Accent3 2 3 2 3 3 4" xfId="8967" xr:uid="{00000000-0005-0000-0000-000066120000}"/>
    <cellStyle name="20% - Accent3 2 3 2 3 4" xfId="2553" xr:uid="{00000000-0005-0000-0000-000067120000}"/>
    <cellStyle name="20% - Accent3 2 3 2 3 4 2" xfId="2585" xr:uid="{00000000-0005-0000-0000-000068120000}"/>
    <cellStyle name="20% - Accent3 2 3 2 3 4 2 2" xfId="2589" xr:uid="{00000000-0005-0000-0000-000069120000}"/>
    <cellStyle name="20% - Accent3 2 3 2 3 4 3" xfId="2607" xr:uid="{00000000-0005-0000-0000-00006A120000}"/>
    <cellStyle name="20% - Accent3 2 3 2 3 5" xfId="2621" xr:uid="{00000000-0005-0000-0000-00006B120000}"/>
    <cellStyle name="20% - Accent3 2 3 2 3 5 2" xfId="2638" xr:uid="{00000000-0005-0000-0000-00006C120000}"/>
    <cellStyle name="20% - Accent3 2 3 2 3 6" xfId="2642" xr:uid="{00000000-0005-0000-0000-00006D120000}"/>
    <cellStyle name="20% - Accent3 2 3 2 4" xfId="12117" xr:uid="{00000000-0005-0000-0000-00006E120000}"/>
    <cellStyle name="20% - Accent3 2 3 2 4 2" xfId="8783" xr:uid="{00000000-0005-0000-0000-00006F120000}"/>
    <cellStyle name="20% - Accent3 2 3 2 4 2 2" xfId="5958" xr:uid="{00000000-0005-0000-0000-000070120000}"/>
    <cellStyle name="20% - Accent3 2 3 2 4 2 2 2" xfId="5972" xr:uid="{00000000-0005-0000-0000-000071120000}"/>
    <cellStyle name="20% - Accent3 2 3 2 4 2 2 2 2" xfId="10061" xr:uid="{00000000-0005-0000-0000-000072120000}"/>
    <cellStyle name="20% - Accent3 2 3 2 4 2 2 3" xfId="10090" xr:uid="{00000000-0005-0000-0000-000073120000}"/>
    <cellStyle name="20% - Accent3 2 3 2 4 2 3" xfId="5983" xr:uid="{00000000-0005-0000-0000-000074120000}"/>
    <cellStyle name="20% - Accent3 2 3 2 4 2 3 2" xfId="82" xr:uid="{00000000-0005-0000-0000-000075120000}"/>
    <cellStyle name="20% - Accent3 2 3 2 4 2 4" xfId="9021" xr:uid="{00000000-0005-0000-0000-000076120000}"/>
    <cellStyle name="20% - Accent3 2 3 2 4 3" xfId="7141" xr:uid="{00000000-0005-0000-0000-000077120000}"/>
    <cellStyle name="20% - Accent3 2 3 2 4 3 2" xfId="6000" xr:uid="{00000000-0005-0000-0000-000078120000}"/>
    <cellStyle name="20% - Accent3 2 3 2 4 3 2 2" xfId="10852" xr:uid="{00000000-0005-0000-0000-000079120000}"/>
    <cellStyle name="20% - Accent3 2 3 2 4 3 3" xfId="12119" xr:uid="{00000000-0005-0000-0000-00007A120000}"/>
    <cellStyle name="20% - Accent3 2 3 2 4 4" xfId="2667" xr:uid="{00000000-0005-0000-0000-00007B120000}"/>
    <cellStyle name="20% - Accent3 2 3 2 4 4 2" xfId="1110" xr:uid="{00000000-0005-0000-0000-00007C120000}"/>
    <cellStyle name="20% - Accent3 2 3 2 4 5" xfId="2573" xr:uid="{00000000-0005-0000-0000-00007D120000}"/>
    <cellStyle name="20% - Accent3 2 3 2 5" xfId="7768" xr:uid="{00000000-0005-0000-0000-00007E120000}"/>
    <cellStyle name="20% - Accent3 2 3 2 5 2" xfId="7772" xr:uid="{00000000-0005-0000-0000-00007F120000}"/>
    <cellStyle name="20% - Accent3 2 3 2 5 2 2" xfId="6065" xr:uid="{00000000-0005-0000-0000-000080120000}"/>
    <cellStyle name="20% - Accent3 2 3 2 5 2 2 2" xfId="11600" xr:uid="{00000000-0005-0000-0000-000081120000}"/>
    <cellStyle name="20% - Accent3 2 3 2 5 2 3" xfId="12121" xr:uid="{00000000-0005-0000-0000-000082120000}"/>
    <cellStyle name="20% - Accent3 2 3 2 5 3" xfId="8809" xr:uid="{00000000-0005-0000-0000-000083120000}"/>
    <cellStyle name="20% - Accent3 2 3 2 5 3 2" xfId="12127" xr:uid="{00000000-0005-0000-0000-000084120000}"/>
    <cellStyle name="20% - Accent3 2 3 2 5 4" xfId="2701" xr:uid="{00000000-0005-0000-0000-000085120000}"/>
    <cellStyle name="20% - Accent3 2 3 2 6" xfId="7777" xr:uid="{00000000-0005-0000-0000-000086120000}"/>
    <cellStyle name="20% - Accent3 2 3 2 6 2" xfId="8830" xr:uid="{00000000-0005-0000-0000-000087120000}"/>
    <cellStyle name="20% - Accent3 2 3 2 6 2 2" xfId="12129" xr:uid="{00000000-0005-0000-0000-000088120000}"/>
    <cellStyle name="20% - Accent3 2 3 2 6 3" xfId="12131" xr:uid="{00000000-0005-0000-0000-000089120000}"/>
    <cellStyle name="20% - Accent3 2 3 2 7" xfId="12133" xr:uid="{00000000-0005-0000-0000-00008A120000}"/>
    <cellStyle name="20% - Accent3 2 3 2 7 2" xfId="12136" xr:uid="{00000000-0005-0000-0000-00008B120000}"/>
    <cellStyle name="20% - Accent3 2 3 2 8" xfId="7169" xr:uid="{00000000-0005-0000-0000-00008C120000}"/>
    <cellStyle name="20% - Accent3 2 3 3" xfId="11582" xr:uid="{00000000-0005-0000-0000-00008D120000}"/>
    <cellStyle name="20% - Accent3 2 3 3 2" xfId="11585" xr:uid="{00000000-0005-0000-0000-00008E120000}"/>
    <cellStyle name="20% - Accent3 2 3 3 2 2" xfId="9035" xr:uid="{00000000-0005-0000-0000-00008F120000}"/>
    <cellStyle name="20% - Accent3 2 3 3 2 2 2" xfId="9044" xr:uid="{00000000-0005-0000-0000-000090120000}"/>
    <cellStyle name="20% - Accent3 2 3 3 2 2 2 2" xfId="8803" xr:uid="{00000000-0005-0000-0000-000091120000}"/>
    <cellStyle name="20% - Accent3 2 3 3 2 2 2 2 2" xfId="8220" xr:uid="{00000000-0005-0000-0000-000092120000}"/>
    <cellStyle name="20% - Accent3 2 3 3 2 2 2 2 2 2" xfId="12138" xr:uid="{00000000-0005-0000-0000-000093120000}"/>
    <cellStyle name="20% - Accent3 2 3 3 2 2 2 2 3" xfId="12142" xr:uid="{00000000-0005-0000-0000-000094120000}"/>
    <cellStyle name="20% - Accent3 2 3 3 2 2 2 3" xfId="3977" xr:uid="{00000000-0005-0000-0000-000095120000}"/>
    <cellStyle name="20% - Accent3 2 3 3 2 2 2 3 2" xfId="12146" xr:uid="{00000000-0005-0000-0000-000096120000}"/>
    <cellStyle name="20% - Accent3 2 3 3 2 2 2 4" xfId="12152" xr:uid="{00000000-0005-0000-0000-000097120000}"/>
    <cellStyle name="20% - Accent3 2 3 3 2 2 3" xfId="9052" xr:uid="{00000000-0005-0000-0000-000098120000}"/>
    <cellStyle name="20% - Accent3 2 3 3 2 2 3 2" xfId="9059" xr:uid="{00000000-0005-0000-0000-000099120000}"/>
    <cellStyle name="20% - Accent3 2 3 3 2 2 3 2 2" xfId="12153" xr:uid="{00000000-0005-0000-0000-00009A120000}"/>
    <cellStyle name="20% - Accent3 2 3 3 2 2 3 3" xfId="12158" xr:uid="{00000000-0005-0000-0000-00009B120000}"/>
    <cellStyle name="20% - Accent3 2 3 3 2 2 4" xfId="9062" xr:uid="{00000000-0005-0000-0000-00009C120000}"/>
    <cellStyle name="20% - Accent3 2 3 3 2 2 4 2" xfId="12160" xr:uid="{00000000-0005-0000-0000-00009D120000}"/>
    <cellStyle name="20% - Accent3 2 3 3 2 2 5" xfId="12163" xr:uid="{00000000-0005-0000-0000-00009E120000}"/>
    <cellStyle name="20% - Accent3 2 3 3 2 3" xfId="4567" xr:uid="{00000000-0005-0000-0000-00009F120000}"/>
    <cellStyle name="20% - Accent3 2 3 3 2 3 2" xfId="9072" xr:uid="{00000000-0005-0000-0000-0000A0120000}"/>
    <cellStyle name="20% - Accent3 2 3 3 2 3 2 2" xfId="9078" xr:uid="{00000000-0005-0000-0000-0000A1120000}"/>
    <cellStyle name="20% - Accent3 2 3 3 2 3 2 2 2" xfId="12053" xr:uid="{00000000-0005-0000-0000-0000A2120000}"/>
    <cellStyle name="20% - Accent3 2 3 3 2 3 2 3" xfId="12167" xr:uid="{00000000-0005-0000-0000-0000A3120000}"/>
    <cellStyle name="20% - Accent3 2 3 3 2 3 3" xfId="9081" xr:uid="{00000000-0005-0000-0000-0000A4120000}"/>
    <cellStyle name="20% - Accent3 2 3 3 2 3 3 2" xfId="12169" xr:uid="{00000000-0005-0000-0000-0000A5120000}"/>
    <cellStyle name="20% - Accent3 2 3 3 2 3 4" xfId="6939" xr:uid="{00000000-0005-0000-0000-0000A6120000}"/>
    <cellStyle name="20% - Accent3 2 3 3 2 4" xfId="873" xr:uid="{00000000-0005-0000-0000-0000A7120000}"/>
    <cellStyle name="20% - Accent3 2 3 3 2 4 2" xfId="899" xr:uid="{00000000-0005-0000-0000-0000A8120000}"/>
    <cellStyle name="20% - Accent3 2 3 3 2 4 2 2" xfId="12171" xr:uid="{00000000-0005-0000-0000-0000A9120000}"/>
    <cellStyle name="20% - Accent3 2 3 3 2 4 3" xfId="12174" xr:uid="{00000000-0005-0000-0000-0000AA120000}"/>
    <cellStyle name="20% - Accent3 2 3 3 2 5" xfId="943" xr:uid="{00000000-0005-0000-0000-0000AB120000}"/>
    <cellStyle name="20% - Accent3 2 3 3 2 5 2" xfId="12177" xr:uid="{00000000-0005-0000-0000-0000AC120000}"/>
    <cellStyle name="20% - Accent3 2 3 3 2 6" xfId="12182" xr:uid="{00000000-0005-0000-0000-0000AD120000}"/>
    <cellStyle name="20% - Accent3 2 3 3 3" xfId="11589" xr:uid="{00000000-0005-0000-0000-0000AE120000}"/>
    <cellStyle name="20% - Accent3 2 3 3 3 2" xfId="9170" xr:uid="{00000000-0005-0000-0000-0000AF120000}"/>
    <cellStyle name="20% - Accent3 2 3 3 3 2 2" xfId="9179" xr:uid="{00000000-0005-0000-0000-0000B0120000}"/>
    <cellStyle name="20% - Accent3 2 3 3 3 2 2 2" xfId="4642" xr:uid="{00000000-0005-0000-0000-0000B1120000}"/>
    <cellStyle name="20% - Accent3 2 3 3 3 2 2 2 2" xfId="11710" xr:uid="{00000000-0005-0000-0000-0000B2120000}"/>
    <cellStyle name="20% - Accent3 2 3 3 3 2 2 3" xfId="11716" xr:uid="{00000000-0005-0000-0000-0000B3120000}"/>
    <cellStyle name="20% - Accent3 2 3 3 3 2 3" xfId="9189" xr:uid="{00000000-0005-0000-0000-0000B4120000}"/>
    <cellStyle name="20% - Accent3 2 3 3 3 2 3 2" xfId="11737" xr:uid="{00000000-0005-0000-0000-0000B5120000}"/>
    <cellStyle name="20% - Accent3 2 3 3 3 2 4" xfId="9107" xr:uid="{00000000-0005-0000-0000-0000B6120000}"/>
    <cellStyle name="20% - Accent3 2 3 3 3 3" xfId="4583" xr:uid="{00000000-0005-0000-0000-0000B7120000}"/>
    <cellStyle name="20% - Accent3 2 3 3 3 3 2" xfId="9193" xr:uid="{00000000-0005-0000-0000-0000B8120000}"/>
    <cellStyle name="20% - Accent3 2 3 3 3 3 2 2" xfId="11772" xr:uid="{00000000-0005-0000-0000-0000B9120000}"/>
    <cellStyle name="20% - Accent3 2 3 3 3 3 3" xfId="12186" xr:uid="{00000000-0005-0000-0000-0000BA120000}"/>
    <cellStyle name="20% - Accent3 2 3 3 3 4" xfId="1026" xr:uid="{00000000-0005-0000-0000-0000BB120000}"/>
    <cellStyle name="20% - Accent3 2 3 3 3 4 2" xfId="1040" xr:uid="{00000000-0005-0000-0000-0000BC120000}"/>
    <cellStyle name="20% - Accent3 2 3 3 3 5" xfId="1057" xr:uid="{00000000-0005-0000-0000-0000BD120000}"/>
    <cellStyle name="20% - Accent3 2 3 3 4" xfId="12189" xr:uid="{00000000-0005-0000-0000-0000BE120000}"/>
    <cellStyle name="20% - Accent3 2 3 3 4 2" xfId="9231" xr:uid="{00000000-0005-0000-0000-0000BF120000}"/>
    <cellStyle name="20% - Accent3 2 3 3 4 2 2" xfId="6169" xr:uid="{00000000-0005-0000-0000-0000C0120000}"/>
    <cellStyle name="20% - Accent3 2 3 3 4 2 2 2" xfId="11848" xr:uid="{00000000-0005-0000-0000-0000C1120000}"/>
    <cellStyle name="20% - Accent3 2 3 3 4 2 3" xfId="12192" xr:uid="{00000000-0005-0000-0000-0000C2120000}"/>
    <cellStyle name="20% - Accent3 2 3 3 4 3" xfId="9240" xr:uid="{00000000-0005-0000-0000-0000C3120000}"/>
    <cellStyle name="20% - Accent3 2 3 3 4 3 2" xfId="12197" xr:uid="{00000000-0005-0000-0000-0000C4120000}"/>
    <cellStyle name="20% - Accent3 2 3 3 4 4" xfId="1104" xr:uid="{00000000-0005-0000-0000-0000C5120000}"/>
    <cellStyle name="20% - Accent3 2 3 3 5" xfId="7788" xr:uid="{00000000-0005-0000-0000-0000C6120000}"/>
    <cellStyle name="20% - Accent3 2 3 3 5 2" xfId="9260" xr:uid="{00000000-0005-0000-0000-0000C7120000}"/>
    <cellStyle name="20% - Accent3 2 3 3 5 2 2" xfId="11743" xr:uid="{00000000-0005-0000-0000-0000C8120000}"/>
    <cellStyle name="20% - Accent3 2 3 3 5 3" xfId="11757" xr:uid="{00000000-0005-0000-0000-0000C9120000}"/>
    <cellStyle name="20% - Accent3 2 3 3 6" xfId="12203" xr:uid="{00000000-0005-0000-0000-0000CA120000}"/>
    <cellStyle name="20% - Accent3 2 3 3 6 2" xfId="11783" xr:uid="{00000000-0005-0000-0000-0000CB120000}"/>
    <cellStyle name="20% - Accent3 2 3 3 7" xfId="12211" xr:uid="{00000000-0005-0000-0000-0000CC120000}"/>
    <cellStyle name="20% - Accent3 2 3 4" xfId="140" xr:uid="{00000000-0005-0000-0000-0000CD120000}"/>
    <cellStyle name="20% - Accent3 2 3 4 2" xfId="11594" xr:uid="{00000000-0005-0000-0000-0000CE120000}"/>
    <cellStyle name="20% - Accent3 2 3 4 2 2" xfId="9385" xr:uid="{00000000-0005-0000-0000-0000CF120000}"/>
    <cellStyle name="20% - Accent3 2 3 4 2 2 2" xfId="9394" xr:uid="{00000000-0005-0000-0000-0000D0120000}"/>
    <cellStyle name="20% - Accent3 2 3 4 2 2 2 2" xfId="9402" xr:uid="{00000000-0005-0000-0000-0000D1120000}"/>
    <cellStyle name="20% - Accent3 2 3 4 2 2 2 2 2" xfId="12216" xr:uid="{00000000-0005-0000-0000-0000D2120000}"/>
    <cellStyle name="20% - Accent3 2 3 4 2 2 2 3" xfId="12222" xr:uid="{00000000-0005-0000-0000-0000D3120000}"/>
    <cellStyle name="20% - Accent3 2 3 4 2 2 3" xfId="9405" xr:uid="{00000000-0005-0000-0000-0000D4120000}"/>
    <cellStyle name="20% - Accent3 2 3 4 2 2 3 2" xfId="12227" xr:uid="{00000000-0005-0000-0000-0000D5120000}"/>
    <cellStyle name="20% - Accent3 2 3 4 2 2 4" xfId="12230" xr:uid="{00000000-0005-0000-0000-0000D6120000}"/>
    <cellStyle name="20% - Accent3 2 3 4 2 3" xfId="9406" xr:uid="{00000000-0005-0000-0000-0000D7120000}"/>
    <cellStyle name="20% - Accent3 2 3 4 2 3 2" xfId="9415" xr:uid="{00000000-0005-0000-0000-0000D8120000}"/>
    <cellStyle name="20% - Accent3 2 3 4 2 3 2 2" xfId="12234" xr:uid="{00000000-0005-0000-0000-0000D9120000}"/>
    <cellStyle name="20% - Accent3 2 3 4 2 3 3" xfId="12237" xr:uid="{00000000-0005-0000-0000-0000DA120000}"/>
    <cellStyle name="20% - Accent3 2 3 4 2 4" xfId="1223" xr:uid="{00000000-0005-0000-0000-0000DB120000}"/>
    <cellStyle name="20% - Accent3 2 3 4 2 4 2" xfId="12239" xr:uid="{00000000-0005-0000-0000-0000DC120000}"/>
    <cellStyle name="20% - Accent3 2 3 4 2 5" xfId="12242" xr:uid="{00000000-0005-0000-0000-0000DD120000}"/>
    <cellStyle name="20% - Accent3 2 3 4 3" xfId="8468" xr:uid="{00000000-0005-0000-0000-0000DE120000}"/>
    <cellStyle name="20% - Accent3 2 3 4 3 2" xfId="8473" xr:uid="{00000000-0005-0000-0000-0000DF120000}"/>
    <cellStyle name="20% - Accent3 2 3 4 3 2 2" xfId="8481" xr:uid="{00000000-0005-0000-0000-0000E0120000}"/>
    <cellStyle name="20% - Accent3 2 3 4 3 2 2 2" xfId="8487" xr:uid="{00000000-0005-0000-0000-0000E1120000}"/>
    <cellStyle name="20% - Accent3 2 3 4 3 2 3" xfId="8502" xr:uid="{00000000-0005-0000-0000-0000E2120000}"/>
    <cellStyle name="20% - Accent3 2 3 4 3 3" xfId="7193" xr:uid="{00000000-0005-0000-0000-0000E3120000}"/>
    <cellStyle name="20% - Accent3 2 3 4 3 3 2" xfId="7378" xr:uid="{00000000-0005-0000-0000-0000E4120000}"/>
    <cellStyle name="20% - Accent3 2 3 4 3 4" xfId="1274" xr:uid="{00000000-0005-0000-0000-0000E5120000}"/>
    <cellStyle name="20% - Accent3 2 3 4 4" xfId="8520" xr:uid="{00000000-0005-0000-0000-0000E6120000}"/>
    <cellStyle name="20% - Accent3 2 3 4 4 2" xfId="8524" xr:uid="{00000000-0005-0000-0000-0000E7120000}"/>
    <cellStyle name="20% - Accent3 2 3 4 4 2 2" xfId="8529" xr:uid="{00000000-0005-0000-0000-0000E8120000}"/>
    <cellStyle name="20% - Accent3 2 3 4 4 3" xfId="7387" xr:uid="{00000000-0005-0000-0000-0000E9120000}"/>
    <cellStyle name="20% - Accent3 2 3 4 5" xfId="8545" xr:uid="{00000000-0005-0000-0000-0000EA120000}"/>
    <cellStyle name="20% - Accent3 2 3 4 5 2" xfId="8556" xr:uid="{00000000-0005-0000-0000-0000EB120000}"/>
    <cellStyle name="20% - Accent3 2 3 4 6" xfId="8587" xr:uid="{00000000-0005-0000-0000-0000EC120000}"/>
    <cellStyle name="20% - Accent3 2 3 5" xfId="11597" xr:uid="{00000000-0005-0000-0000-0000ED120000}"/>
    <cellStyle name="20% - Accent3 2 3 5 2" xfId="12248" xr:uid="{00000000-0005-0000-0000-0000EE120000}"/>
    <cellStyle name="20% - Accent3 2 3 5 2 2" xfId="9531" xr:uid="{00000000-0005-0000-0000-0000EF120000}"/>
    <cellStyle name="20% - Accent3 2 3 5 2 2 2" xfId="9539" xr:uid="{00000000-0005-0000-0000-0000F0120000}"/>
    <cellStyle name="20% - Accent3 2 3 5 2 2 2 2" xfId="12250" xr:uid="{00000000-0005-0000-0000-0000F1120000}"/>
    <cellStyle name="20% - Accent3 2 3 5 2 2 3" xfId="12252" xr:uid="{00000000-0005-0000-0000-0000F2120000}"/>
    <cellStyle name="20% - Accent3 2 3 5 2 3" xfId="3533" xr:uid="{00000000-0005-0000-0000-0000F3120000}"/>
    <cellStyle name="20% - Accent3 2 3 5 2 3 2" xfId="10207" xr:uid="{00000000-0005-0000-0000-0000F4120000}"/>
    <cellStyle name="20% - Accent3 2 3 5 2 4" xfId="1368" xr:uid="{00000000-0005-0000-0000-0000F5120000}"/>
    <cellStyle name="20% - Accent3 2 3 5 3" xfId="8611" xr:uid="{00000000-0005-0000-0000-0000F6120000}"/>
    <cellStyle name="20% - Accent3 2 3 5 3 2" xfId="8617" xr:uid="{00000000-0005-0000-0000-0000F7120000}"/>
    <cellStyle name="20% - Accent3 2 3 5 3 2 2" xfId="8622" xr:uid="{00000000-0005-0000-0000-0000F8120000}"/>
    <cellStyle name="20% - Accent3 2 3 5 3 3" xfId="2514" xr:uid="{00000000-0005-0000-0000-0000F9120000}"/>
    <cellStyle name="20% - Accent3 2 3 5 4" xfId="8637" xr:uid="{00000000-0005-0000-0000-0000FA120000}"/>
    <cellStyle name="20% - Accent3 2 3 5 4 2" xfId="8641" xr:uid="{00000000-0005-0000-0000-0000FB120000}"/>
    <cellStyle name="20% - Accent3 2 3 5 5" xfId="8661" xr:uid="{00000000-0005-0000-0000-0000FC120000}"/>
    <cellStyle name="20% - Accent3 2 3 6" xfId="12253" xr:uid="{00000000-0005-0000-0000-0000FD120000}"/>
    <cellStyle name="20% - Accent3 2 3 6 2" xfId="12256" xr:uid="{00000000-0005-0000-0000-0000FE120000}"/>
    <cellStyle name="20% - Accent3 2 3 6 2 2" xfId="3618" xr:uid="{00000000-0005-0000-0000-0000FF120000}"/>
    <cellStyle name="20% - Accent3 2 3 6 2 2 2" xfId="3625" xr:uid="{00000000-0005-0000-0000-000000130000}"/>
    <cellStyle name="20% - Accent3 2 3 6 2 3" xfId="3799" xr:uid="{00000000-0005-0000-0000-000001130000}"/>
    <cellStyle name="20% - Accent3 2 3 6 3" xfId="8689" xr:uid="{00000000-0005-0000-0000-000002130000}"/>
    <cellStyle name="20% - Accent3 2 3 6 3 2" xfId="4361" xr:uid="{00000000-0005-0000-0000-000003130000}"/>
    <cellStyle name="20% - Accent3 2 3 6 4" xfId="8694" xr:uid="{00000000-0005-0000-0000-000004130000}"/>
    <cellStyle name="20% - Accent3 2 3 7" xfId="12257" xr:uid="{00000000-0005-0000-0000-000005130000}"/>
    <cellStyle name="20% - Accent3 2 3 7 2" xfId="12262" xr:uid="{00000000-0005-0000-0000-000006130000}"/>
    <cellStyle name="20% - Accent3 2 3 7 2 2" xfId="2579" xr:uid="{00000000-0005-0000-0000-000007130000}"/>
    <cellStyle name="20% - Accent3 2 3 7 3" xfId="2628" xr:uid="{00000000-0005-0000-0000-000008130000}"/>
    <cellStyle name="20% - Accent3 2 3 8" xfId="12263" xr:uid="{00000000-0005-0000-0000-000009130000}"/>
    <cellStyle name="20% - Accent3 2 3 8 2" xfId="12266" xr:uid="{00000000-0005-0000-0000-00000A130000}"/>
    <cellStyle name="20% - Accent3 2 3 9" xfId="12268" xr:uid="{00000000-0005-0000-0000-00000B130000}"/>
    <cellStyle name="20% - Accent3 2 4" xfId="12270" xr:uid="{00000000-0005-0000-0000-00000C130000}"/>
    <cellStyle name="20% - Accent3 2 4 2" xfId="12271" xr:uid="{00000000-0005-0000-0000-00000D130000}"/>
    <cellStyle name="20% - Accent3 2 4 2 2" xfId="12272" xr:uid="{00000000-0005-0000-0000-00000E130000}"/>
    <cellStyle name="20% - Accent3 2 4 2 2 2" xfId="1959" xr:uid="{00000000-0005-0000-0000-00000F130000}"/>
    <cellStyle name="20% - Accent3 2 4 2 2 2 2" xfId="1969" xr:uid="{00000000-0005-0000-0000-000010130000}"/>
    <cellStyle name="20% - Accent3 2 4 2 2 2 2 2" xfId="1987" xr:uid="{00000000-0005-0000-0000-000011130000}"/>
    <cellStyle name="20% - Accent3 2 4 2 2 2 2 2 2" xfId="9776" xr:uid="{00000000-0005-0000-0000-000012130000}"/>
    <cellStyle name="20% - Accent3 2 4 2 2 2 2 2 2 2" xfId="12275" xr:uid="{00000000-0005-0000-0000-000013130000}"/>
    <cellStyle name="20% - Accent3 2 4 2 2 2 2 2 3" xfId="12280" xr:uid="{00000000-0005-0000-0000-000014130000}"/>
    <cellStyle name="20% - Accent3 2 4 2 2 2 2 3" xfId="9785" xr:uid="{00000000-0005-0000-0000-000015130000}"/>
    <cellStyle name="20% - Accent3 2 4 2 2 2 2 3 2" xfId="12282" xr:uid="{00000000-0005-0000-0000-000016130000}"/>
    <cellStyle name="20% - Accent3 2 4 2 2 2 2 4" xfId="3805" xr:uid="{00000000-0005-0000-0000-000017130000}"/>
    <cellStyle name="20% - Accent3 2 4 2 2 2 3" xfId="1995" xr:uid="{00000000-0005-0000-0000-000018130000}"/>
    <cellStyle name="20% - Accent3 2 4 2 2 2 3 2" xfId="9789" xr:uid="{00000000-0005-0000-0000-000019130000}"/>
    <cellStyle name="20% - Accent3 2 4 2 2 2 3 2 2" xfId="12284" xr:uid="{00000000-0005-0000-0000-00001A130000}"/>
    <cellStyle name="20% - Accent3 2 4 2 2 2 3 3" xfId="12286" xr:uid="{00000000-0005-0000-0000-00001B130000}"/>
    <cellStyle name="20% - Accent3 2 4 2 2 2 4" xfId="9794" xr:uid="{00000000-0005-0000-0000-00001C130000}"/>
    <cellStyle name="20% - Accent3 2 4 2 2 2 4 2" xfId="12287" xr:uid="{00000000-0005-0000-0000-00001D130000}"/>
    <cellStyle name="20% - Accent3 2 4 2 2 2 5" xfId="12289" xr:uid="{00000000-0005-0000-0000-00001E130000}"/>
    <cellStyle name="20% - Accent3 2 4 2 2 3" xfId="1999" xr:uid="{00000000-0005-0000-0000-00001F130000}"/>
    <cellStyle name="20% - Accent3 2 4 2 2 3 2" xfId="2015" xr:uid="{00000000-0005-0000-0000-000020130000}"/>
    <cellStyle name="20% - Accent3 2 4 2 2 3 2 2" xfId="9802" xr:uid="{00000000-0005-0000-0000-000021130000}"/>
    <cellStyle name="20% - Accent3 2 4 2 2 3 2 2 2" xfId="12292" xr:uid="{00000000-0005-0000-0000-000022130000}"/>
    <cellStyle name="20% - Accent3 2 4 2 2 3 2 3" xfId="12295" xr:uid="{00000000-0005-0000-0000-000023130000}"/>
    <cellStyle name="20% - Accent3 2 4 2 2 3 3" xfId="9808" xr:uid="{00000000-0005-0000-0000-000024130000}"/>
    <cellStyle name="20% - Accent3 2 4 2 2 3 3 2" xfId="12296" xr:uid="{00000000-0005-0000-0000-000025130000}"/>
    <cellStyle name="20% - Accent3 2 4 2 2 3 4" xfId="12298" xr:uid="{00000000-0005-0000-0000-000026130000}"/>
    <cellStyle name="20% - Accent3 2 4 2 2 4" xfId="2018" xr:uid="{00000000-0005-0000-0000-000027130000}"/>
    <cellStyle name="20% - Accent3 2 4 2 2 4 2" xfId="9813" xr:uid="{00000000-0005-0000-0000-000028130000}"/>
    <cellStyle name="20% - Accent3 2 4 2 2 4 2 2" xfId="12302" xr:uid="{00000000-0005-0000-0000-000029130000}"/>
    <cellStyle name="20% - Accent3 2 4 2 2 4 3" xfId="12305" xr:uid="{00000000-0005-0000-0000-00002A130000}"/>
    <cellStyle name="20% - Accent3 2 4 2 2 5" xfId="3238" xr:uid="{00000000-0005-0000-0000-00002B130000}"/>
    <cellStyle name="20% - Accent3 2 4 2 2 5 2" xfId="10588" xr:uid="{00000000-0005-0000-0000-00002C130000}"/>
    <cellStyle name="20% - Accent3 2 4 2 2 6" xfId="12309" xr:uid="{00000000-0005-0000-0000-00002D130000}"/>
    <cellStyle name="20% - Accent3 2 4 2 3" xfId="746" xr:uid="{00000000-0005-0000-0000-00002E130000}"/>
    <cellStyle name="20% - Accent3 2 4 2 3 2" xfId="2448" xr:uid="{00000000-0005-0000-0000-00002F130000}"/>
    <cellStyle name="20% - Accent3 2 4 2 3 2 2" xfId="2475" xr:uid="{00000000-0005-0000-0000-000030130000}"/>
    <cellStyle name="20% - Accent3 2 4 2 3 2 2 2" xfId="8367" xr:uid="{00000000-0005-0000-0000-000031130000}"/>
    <cellStyle name="20% - Accent3 2 4 2 3 2 2 2 2" xfId="12057" xr:uid="{00000000-0005-0000-0000-000032130000}"/>
    <cellStyle name="20% - Accent3 2 4 2 3 2 2 3" xfId="12061" xr:uid="{00000000-0005-0000-0000-000033130000}"/>
    <cellStyle name="20% - Accent3 2 4 2 3 2 3" xfId="9821" xr:uid="{00000000-0005-0000-0000-000034130000}"/>
    <cellStyle name="20% - Accent3 2 4 2 3 2 3 2" xfId="12066" xr:uid="{00000000-0005-0000-0000-000035130000}"/>
    <cellStyle name="20% - Accent3 2 4 2 3 2 4" xfId="9348" xr:uid="{00000000-0005-0000-0000-000036130000}"/>
    <cellStyle name="20% - Accent3 2 4 2 3 3" xfId="2492" xr:uid="{00000000-0005-0000-0000-000037130000}"/>
    <cellStyle name="20% - Accent3 2 4 2 3 3 2" xfId="9825" xr:uid="{00000000-0005-0000-0000-000038130000}"/>
    <cellStyle name="20% - Accent3 2 4 2 3 3 2 2" xfId="12085" xr:uid="{00000000-0005-0000-0000-000039130000}"/>
    <cellStyle name="20% - Accent3 2 4 2 3 3 3" xfId="12312" xr:uid="{00000000-0005-0000-0000-00003A130000}"/>
    <cellStyle name="20% - Accent3 2 4 2 3 4" xfId="2776" xr:uid="{00000000-0005-0000-0000-00003B130000}"/>
    <cellStyle name="20% - Accent3 2 4 2 3 4 2" xfId="2791" xr:uid="{00000000-0005-0000-0000-00003C130000}"/>
    <cellStyle name="20% - Accent3 2 4 2 3 5" xfId="2795" xr:uid="{00000000-0005-0000-0000-00003D130000}"/>
    <cellStyle name="20% - Accent3 2 4 2 4" xfId="12315" xr:uid="{00000000-0005-0000-0000-00003E130000}"/>
    <cellStyle name="20% - Accent3 2 4 2 4 2" xfId="2752" xr:uid="{00000000-0005-0000-0000-00003F130000}"/>
    <cellStyle name="20% - Accent3 2 4 2 4 2 2" xfId="1479" xr:uid="{00000000-0005-0000-0000-000040130000}"/>
    <cellStyle name="20% - Accent3 2 4 2 4 2 2 2" xfId="4535" xr:uid="{00000000-0005-0000-0000-000041130000}"/>
    <cellStyle name="20% - Accent3 2 4 2 4 2 3" xfId="12317" xr:uid="{00000000-0005-0000-0000-000042130000}"/>
    <cellStyle name="20% - Accent3 2 4 2 4 3" xfId="9828" xr:uid="{00000000-0005-0000-0000-000043130000}"/>
    <cellStyle name="20% - Accent3 2 4 2 4 3 2" xfId="12318" xr:uid="{00000000-0005-0000-0000-000044130000}"/>
    <cellStyle name="20% - Accent3 2 4 2 4 4" xfId="2827" xr:uid="{00000000-0005-0000-0000-000045130000}"/>
    <cellStyle name="20% - Accent3 2 4 2 5" xfId="7811" xr:uid="{00000000-0005-0000-0000-000046130000}"/>
    <cellStyle name="20% - Accent3 2 4 2 5 2" xfId="9835" xr:uid="{00000000-0005-0000-0000-000047130000}"/>
    <cellStyle name="20% - Accent3 2 4 2 5 2 2" xfId="12320" xr:uid="{00000000-0005-0000-0000-000048130000}"/>
    <cellStyle name="20% - Accent3 2 4 2 5 3" xfId="12322" xr:uid="{00000000-0005-0000-0000-000049130000}"/>
    <cellStyle name="20% - Accent3 2 4 2 6" xfId="12324" xr:uid="{00000000-0005-0000-0000-00004A130000}"/>
    <cellStyle name="20% - Accent3 2 4 2 6 2" xfId="12326" xr:uid="{00000000-0005-0000-0000-00004B130000}"/>
    <cellStyle name="20% - Accent3 2 4 2 7" xfId="12328" xr:uid="{00000000-0005-0000-0000-00004C130000}"/>
    <cellStyle name="20% - Accent3 2 4 3" xfId="11604" xr:uid="{00000000-0005-0000-0000-00004D130000}"/>
    <cellStyle name="20% - Accent3 2 4 3 2" xfId="11607" xr:uid="{00000000-0005-0000-0000-00004E130000}"/>
    <cellStyle name="20% - Accent3 2 4 3 2 2" xfId="3163" xr:uid="{00000000-0005-0000-0000-00004F130000}"/>
    <cellStyle name="20% - Accent3 2 4 3 2 2 2" xfId="722" xr:uid="{00000000-0005-0000-0000-000050130000}"/>
    <cellStyle name="20% - Accent3 2 4 3 2 2 2 2" xfId="9943" xr:uid="{00000000-0005-0000-0000-000051130000}"/>
    <cellStyle name="20% - Accent3 2 4 3 2 2 2 2 2" xfId="12329" xr:uid="{00000000-0005-0000-0000-000052130000}"/>
    <cellStyle name="20% - Accent3 2 4 3 2 2 2 3" xfId="12332" xr:uid="{00000000-0005-0000-0000-000053130000}"/>
    <cellStyle name="20% - Accent3 2 4 3 2 2 3" xfId="9947" xr:uid="{00000000-0005-0000-0000-000054130000}"/>
    <cellStyle name="20% - Accent3 2 4 3 2 2 3 2" xfId="12333" xr:uid="{00000000-0005-0000-0000-000055130000}"/>
    <cellStyle name="20% - Accent3 2 4 3 2 2 4" xfId="12334" xr:uid="{00000000-0005-0000-0000-000056130000}"/>
    <cellStyle name="20% - Accent3 2 4 3 2 3" xfId="3170" xr:uid="{00000000-0005-0000-0000-000057130000}"/>
    <cellStyle name="20% - Accent3 2 4 3 2 3 2" xfId="9952" xr:uid="{00000000-0005-0000-0000-000058130000}"/>
    <cellStyle name="20% - Accent3 2 4 3 2 3 2 2" xfId="12337" xr:uid="{00000000-0005-0000-0000-000059130000}"/>
    <cellStyle name="20% - Accent3 2 4 3 2 3 3" xfId="12338" xr:uid="{00000000-0005-0000-0000-00005A130000}"/>
    <cellStyle name="20% - Accent3 2 4 3 2 4" xfId="1547" xr:uid="{00000000-0005-0000-0000-00005B130000}"/>
    <cellStyle name="20% - Accent3 2 4 3 2 4 2" xfId="12340" xr:uid="{00000000-0005-0000-0000-00005C130000}"/>
    <cellStyle name="20% - Accent3 2 4 3 2 5" xfId="12343" xr:uid="{00000000-0005-0000-0000-00005D130000}"/>
    <cellStyle name="20% - Accent3 2 4 3 3" xfId="12346" xr:uid="{00000000-0005-0000-0000-00005E130000}"/>
    <cellStyle name="20% - Accent3 2 4 3 3 2" xfId="3360" xr:uid="{00000000-0005-0000-0000-00005F130000}"/>
    <cellStyle name="20% - Accent3 2 4 3 3 2 2" xfId="9964" xr:uid="{00000000-0005-0000-0000-000060130000}"/>
    <cellStyle name="20% - Accent3 2 4 3 3 2 2 2" xfId="12151" xr:uid="{00000000-0005-0000-0000-000061130000}"/>
    <cellStyle name="20% - Accent3 2 4 3 3 2 3" xfId="12349" xr:uid="{00000000-0005-0000-0000-000062130000}"/>
    <cellStyle name="20% - Accent3 2 4 3 3 3" xfId="9967" xr:uid="{00000000-0005-0000-0000-000063130000}"/>
    <cellStyle name="20% - Accent3 2 4 3 3 3 2" xfId="12351" xr:uid="{00000000-0005-0000-0000-000064130000}"/>
    <cellStyle name="20% - Accent3 2 4 3 3 4" xfId="1644" xr:uid="{00000000-0005-0000-0000-000065130000}"/>
    <cellStyle name="20% - Accent3 2 4 3 4" xfId="12353" xr:uid="{00000000-0005-0000-0000-000066130000}"/>
    <cellStyle name="20% - Accent3 2 4 3 4 2" xfId="9977" xr:uid="{00000000-0005-0000-0000-000067130000}"/>
    <cellStyle name="20% - Accent3 2 4 3 4 2 2" xfId="12357" xr:uid="{00000000-0005-0000-0000-000068130000}"/>
    <cellStyle name="20% - Accent3 2 4 3 4 3" xfId="12359" xr:uid="{00000000-0005-0000-0000-000069130000}"/>
    <cellStyle name="20% - Accent3 2 4 3 5" xfId="12365" xr:uid="{00000000-0005-0000-0000-00006A130000}"/>
    <cellStyle name="20% - Accent3 2 4 3 5 2" xfId="11958" xr:uid="{00000000-0005-0000-0000-00006B130000}"/>
    <cellStyle name="20% - Accent3 2 4 3 6" xfId="12370" xr:uid="{00000000-0005-0000-0000-00006C130000}"/>
    <cellStyle name="20% - Accent3 2 4 4" xfId="11611" xr:uid="{00000000-0005-0000-0000-00006D130000}"/>
    <cellStyle name="20% - Accent3 2 4 4 2" xfId="12371" xr:uid="{00000000-0005-0000-0000-00006E130000}"/>
    <cellStyle name="20% - Accent3 2 4 4 2 2" xfId="2939" xr:uid="{00000000-0005-0000-0000-00006F130000}"/>
    <cellStyle name="20% - Accent3 2 4 4 2 2 2" xfId="10040" xr:uid="{00000000-0005-0000-0000-000070130000}"/>
    <cellStyle name="20% - Accent3 2 4 4 2 2 2 2" xfId="12372" xr:uid="{00000000-0005-0000-0000-000071130000}"/>
    <cellStyle name="20% - Accent3 2 4 4 2 2 3" xfId="12373" xr:uid="{00000000-0005-0000-0000-000072130000}"/>
    <cellStyle name="20% - Accent3 2 4 4 2 3" xfId="10042" xr:uid="{00000000-0005-0000-0000-000073130000}"/>
    <cellStyle name="20% - Accent3 2 4 4 2 3 2" xfId="12374" xr:uid="{00000000-0005-0000-0000-000074130000}"/>
    <cellStyle name="20% - Accent3 2 4 4 2 4" xfId="12375" xr:uid="{00000000-0005-0000-0000-000075130000}"/>
    <cellStyle name="20% - Accent3 2 4 4 3" xfId="8722" xr:uid="{00000000-0005-0000-0000-000076130000}"/>
    <cellStyle name="20% - Accent3 2 4 4 3 2" xfId="8726" xr:uid="{00000000-0005-0000-0000-000077130000}"/>
    <cellStyle name="20% - Accent3 2 4 4 3 2 2" xfId="8731" xr:uid="{00000000-0005-0000-0000-000078130000}"/>
    <cellStyle name="20% - Accent3 2 4 4 3 3" xfId="7404" xr:uid="{00000000-0005-0000-0000-000079130000}"/>
    <cellStyle name="20% - Accent3 2 4 4 4" xfId="8745" xr:uid="{00000000-0005-0000-0000-00007A130000}"/>
    <cellStyle name="20% - Accent3 2 4 4 4 2" xfId="8749" xr:uid="{00000000-0005-0000-0000-00007B130000}"/>
    <cellStyle name="20% - Accent3 2 4 4 5" xfId="8766" xr:uid="{00000000-0005-0000-0000-00007C130000}"/>
    <cellStyle name="20% - Accent3 2 4 5" xfId="12378" xr:uid="{00000000-0005-0000-0000-00007D130000}"/>
    <cellStyle name="20% - Accent3 2 4 5 2" xfId="12380" xr:uid="{00000000-0005-0000-0000-00007E130000}"/>
    <cellStyle name="20% - Accent3 2 4 5 2 2" xfId="5822" xr:uid="{00000000-0005-0000-0000-00007F130000}"/>
    <cellStyle name="20% - Accent3 2 4 5 2 2 2" xfId="12384" xr:uid="{00000000-0005-0000-0000-000080130000}"/>
    <cellStyle name="20% - Accent3 2 4 5 2 3" xfId="5849" xr:uid="{00000000-0005-0000-0000-000081130000}"/>
    <cellStyle name="20% - Accent3 2 4 5 3" xfId="5865" xr:uid="{00000000-0005-0000-0000-000082130000}"/>
    <cellStyle name="20% - Accent3 2 4 5 3 2" xfId="5876" xr:uid="{00000000-0005-0000-0000-000083130000}"/>
    <cellStyle name="20% - Accent3 2 4 5 4" xfId="3719" xr:uid="{00000000-0005-0000-0000-000084130000}"/>
    <cellStyle name="20% - Accent3 2 4 6" xfId="12385" xr:uid="{00000000-0005-0000-0000-000085130000}"/>
    <cellStyle name="20% - Accent3 2 4 6 2" xfId="12390" xr:uid="{00000000-0005-0000-0000-000086130000}"/>
    <cellStyle name="20% - Accent3 2 4 6 2 2" xfId="5942" xr:uid="{00000000-0005-0000-0000-000087130000}"/>
    <cellStyle name="20% - Accent3 2 4 6 3" xfId="5961" xr:uid="{00000000-0005-0000-0000-000088130000}"/>
    <cellStyle name="20% - Accent3 2 4 7" xfId="12392" xr:uid="{00000000-0005-0000-0000-000089130000}"/>
    <cellStyle name="20% - Accent3 2 4 7 2" xfId="12394" xr:uid="{00000000-0005-0000-0000-00008A130000}"/>
    <cellStyle name="20% - Accent3 2 4 8" xfId="12395" xr:uid="{00000000-0005-0000-0000-00008B130000}"/>
    <cellStyle name="20% - Accent3 2 5" xfId="4851" xr:uid="{00000000-0005-0000-0000-00008C130000}"/>
    <cellStyle name="20% - Accent3 2 5 2" xfId="5077" xr:uid="{00000000-0005-0000-0000-00008D130000}"/>
    <cellStyle name="20% - Accent3 2 5 2 2" xfId="10470" xr:uid="{00000000-0005-0000-0000-00008E130000}"/>
    <cellStyle name="20% - Accent3 2 5 2 2 2" xfId="4347" xr:uid="{00000000-0005-0000-0000-00008F130000}"/>
    <cellStyle name="20% - Accent3 2 5 2 2 2 2" xfId="3532" xr:uid="{00000000-0005-0000-0000-000090130000}"/>
    <cellStyle name="20% - Accent3 2 5 2 2 2 2 2" xfId="10211" xr:uid="{00000000-0005-0000-0000-000091130000}"/>
    <cellStyle name="20% - Accent3 2 5 2 2 2 2 2 2" xfId="12400" xr:uid="{00000000-0005-0000-0000-000092130000}"/>
    <cellStyle name="20% - Accent3 2 5 2 2 2 2 3" xfId="12403" xr:uid="{00000000-0005-0000-0000-000093130000}"/>
    <cellStyle name="20% - Accent3 2 5 2 2 2 3" xfId="1367" xr:uid="{00000000-0005-0000-0000-000094130000}"/>
    <cellStyle name="20% - Accent3 2 5 2 2 2 3 2" xfId="12407" xr:uid="{00000000-0005-0000-0000-000095130000}"/>
    <cellStyle name="20% - Accent3 2 5 2 2 2 4" xfId="12411" xr:uid="{00000000-0005-0000-0000-000096130000}"/>
    <cellStyle name="20% - Accent3 2 5 2 2 3" xfId="4352" xr:uid="{00000000-0005-0000-0000-000097130000}"/>
    <cellStyle name="20% - Accent3 2 5 2 2 3 2" xfId="2519" xr:uid="{00000000-0005-0000-0000-000098130000}"/>
    <cellStyle name="20% - Accent3 2 5 2 2 3 2 2" xfId="8631" xr:uid="{00000000-0005-0000-0000-000099130000}"/>
    <cellStyle name="20% - Accent3 2 5 2 2 3 3" xfId="169" xr:uid="{00000000-0005-0000-0000-00009A130000}"/>
    <cellStyle name="20% - Accent3 2 5 2 2 4" xfId="7397" xr:uid="{00000000-0005-0000-0000-00009B130000}"/>
    <cellStyle name="20% - Accent3 2 5 2 2 4 2" xfId="8651" xr:uid="{00000000-0005-0000-0000-00009C130000}"/>
    <cellStyle name="20% - Accent3 2 5 2 2 5" xfId="12416" xr:uid="{00000000-0005-0000-0000-00009D130000}"/>
    <cellStyle name="20% - Accent3 2 5 2 3" xfId="12420" xr:uid="{00000000-0005-0000-0000-00009E130000}"/>
    <cellStyle name="20% - Accent3 2 5 2 3 2" xfId="4466" xr:uid="{00000000-0005-0000-0000-00009F130000}"/>
    <cellStyle name="20% - Accent3 2 5 2 3 2 2" xfId="3798" xr:uid="{00000000-0005-0000-0000-0000A0130000}"/>
    <cellStyle name="20% - Accent3 2 5 2 3 2 2 2" xfId="3804" xr:uid="{00000000-0005-0000-0000-0000A1130000}"/>
    <cellStyle name="20% - Accent3 2 5 2 3 2 3" xfId="1452" xr:uid="{00000000-0005-0000-0000-0000A2130000}"/>
    <cellStyle name="20% - Accent3 2 5 2 3 3" xfId="5626" xr:uid="{00000000-0005-0000-0000-0000A3130000}"/>
    <cellStyle name="20% - Accent3 2 5 2 3 3 2" xfId="4468" xr:uid="{00000000-0005-0000-0000-0000A4130000}"/>
    <cellStyle name="20% - Accent3 2 5 2 3 4" xfId="2881" xr:uid="{00000000-0005-0000-0000-0000A5130000}"/>
    <cellStyle name="20% - Accent3 2 5 2 4" xfId="12421" xr:uid="{00000000-0005-0000-0000-0000A6130000}"/>
    <cellStyle name="20% - Accent3 2 5 2 4 2" xfId="10225" xr:uid="{00000000-0005-0000-0000-0000A7130000}"/>
    <cellStyle name="20% - Accent3 2 5 2 4 2 2" xfId="6474" xr:uid="{00000000-0005-0000-0000-0000A8130000}"/>
    <cellStyle name="20% - Accent3 2 5 2 4 3" xfId="11310" xr:uid="{00000000-0005-0000-0000-0000A9130000}"/>
    <cellStyle name="20% - Accent3 2 5 2 5" xfId="12423" xr:uid="{00000000-0005-0000-0000-0000AA130000}"/>
    <cellStyle name="20% - Accent3 2 5 2 5 2" xfId="12426" xr:uid="{00000000-0005-0000-0000-0000AB130000}"/>
    <cellStyle name="20% - Accent3 2 5 2 6" xfId="12428" xr:uid="{00000000-0005-0000-0000-0000AC130000}"/>
    <cellStyle name="20% - Accent3 2 5 3" xfId="8301" xr:uid="{00000000-0005-0000-0000-0000AD130000}"/>
    <cellStyle name="20% - Accent3 2 5 3 2" xfId="12429" xr:uid="{00000000-0005-0000-0000-0000AE130000}"/>
    <cellStyle name="20% - Accent3 2 5 3 2 2" xfId="4801" xr:uid="{00000000-0005-0000-0000-0000AF130000}"/>
    <cellStyle name="20% - Accent3 2 5 3 2 2 2" xfId="5848" xr:uid="{00000000-0005-0000-0000-0000B0130000}"/>
    <cellStyle name="20% - Accent3 2 5 3 2 2 2 2" xfId="12433" xr:uid="{00000000-0005-0000-0000-0000B1130000}"/>
    <cellStyle name="20% - Accent3 2 5 3 2 2 3" xfId="12437" xr:uid="{00000000-0005-0000-0000-0000B2130000}"/>
    <cellStyle name="20% - Accent3 2 5 3 2 3" xfId="7410" xr:uid="{00000000-0005-0000-0000-0000B3130000}"/>
    <cellStyle name="20% - Accent3 2 5 3 2 3 2" xfId="5899" xr:uid="{00000000-0005-0000-0000-0000B4130000}"/>
    <cellStyle name="20% - Accent3 2 5 3 2 4" xfId="12439" xr:uid="{00000000-0005-0000-0000-0000B5130000}"/>
    <cellStyle name="20% - Accent3 2 5 3 3" xfId="12442" xr:uid="{00000000-0005-0000-0000-0000B6130000}"/>
    <cellStyle name="20% - Accent3 2 5 3 3 2" xfId="10286" xr:uid="{00000000-0005-0000-0000-0000B7130000}"/>
    <cellStyle name="20% - Accent3 2 5 3 3 2 2" xfId="5952" xr:uid="{00000000-0005-0000-0000-0000B8130000}"/>
    <cellStyle name="20% - Accent3 2 5 3 3 3" xfId="11317" xr:uid="{00000000-0005-0000-0000-0000B9130000}"/>
    <cellStyle name="20% - Accent3 2 5 3 4" xfId="12445" xr:uid="{00000000-0005-0000-0000-0000BA130000}"/>
    <cellStyle name="20% - Accent3 2 5 3 4 2" xfId="12449" xr:uid="{00000000-0005-0000-0000-0000BB130000}"/>
    <cellStyle name="20% - Accent3 2 5 3 5" xfId="12453" xr:uid="{00000000-0005-0000-0000-0000BC130000}"/>
    <cellStyle name="20% - Accent3 2 5 4" xfId="12454" xr:uid="{00000000-0005-0000-0000-0000BD130000}"/>
    <cellStyle name="20% - Accent3 2 5 4 2" xfId="12455" xr:uid="{00000000-0005-0000-0000-0000BE130000}"/>
    <cellStyle name="20% - Accent3 2 5 4 2 2" xfId="4188" xr:uid="{00000000-0005-0000-0000-0000BF130000}"/>
    <cellStyle name="20% - Accent3 2 5 4 2 2 2" xfId="12458" xr:uid="{00000000-0005-0000-0000-0000C0130000}"/>
    <cellStyle name="20% - Accent3 2 5 4 2 3" xfId="12460" xr:uid="{00000000-0005-0000-0000-0000C1130000}"/>
    <cellStyle name="20% - Accent3 2 5 4 3" xfId="5416" xr:uid="{00000000-0005-0000-0000-0000C2130000}"/>
    <cellStyle name="20% - Accent3 2 5 4 3 2" xfId="5422" xr:uid="{00000000-0005-0000-0000-0000C3130000}"/>
    <cellStyle name="20% - Accent3 2 5 4 4" xfId="3771" xr:uid="{00000000-0005-0000-0000-0000C4130000}"/>
    <cellStyle name="20% - Accent3 2 5 5" xfId="12461" xr:uid="{00000000-0005-0000-0000-0000C5130000}"/>
    <cellStyle name="20% - Accent3 2 5 5 2" xfId="12463" xr:uid="{00000000-0005-0000-0000-0000C6130000}"/>
    <cellStyle name="20% - Accent3 2 5 5 2 2" xfId="12466" xr:uid="{00000000-0005-0000-0000-0000C7130000}"/>
    <cellStyle name="20% - Accent3 2 5 5 3" xfId="5443" xr:uid="{00000000-0005-0000-0000-0000C8130000}"/>
    <cellStyle name="20% - Accent3 2 5 6" xfId="12467" xr:uid="{00000000-0005-0000-0000-0000C9130000}"/>
    <cellStyle name="20% - Accent3 2 5 6 2" xfId="12469" xr:uid="{00000000-0005-0000-0000-0000CA130000}"/>
    <cellStyle name="20% - Accent3 2 5 7" xfId="12470" xr:uid="{00000000-0005-0000-0000-0000CB130000}"/>
    <cellStyle name="20% - Accent3 2 6" xfId="271" xr:uid="{00000000-0005-0000-0000-0000CC130000}"/>
    <cellStyle name="20% - Accent3 2 6 2" xfId="10484" xr:uid="{00000000-0005-0000-0000-0000CD130000}"/>
    <cellStyle name="20% - Accent3 2 6 2 2" xfId="12474" xr:uid="{00000000-0005-0000-0000-0000CE130000}"/>
    <cellStyle name="20% - Accent3 2 6 2 2 2" xfId="5129" xr:uid="{00000000-0005-0000-0000-0000CF130000}"/>
    <cellStyle name="20% - Accent3 2 6 2 2 2 2" xfId="6966" xr:uid="{00000000-0005-0000-0000-0000D0130000}"/>
    <cellStyle name="20% - Accent3 2 6 2 2 2 2 2" xfId="12479" xr:uid="{00000000-0005-0000-0000-0000D1130000}"/>
    <cellStyle name="20% - Accent3 2 6 2 2 2 3" xfId="12483" xr:uid="{00000000-0005-0000-0000-0000D2130000}"/>
    <cellStyle name="20% - Accent3 2 6 2 2 3" xfId="6972" xr:uid="{00000000-0005-0000-0000-0000D3130000}"/>
    <cellStyle name="20% - Accent3 2 6 2 2 3 2" xfId="9156" xr:uid="{00000000-0005-0000-0000-0000D4130000}"/>
    <cellStyle name="20% - Accent3 2 6 2 2 4" xfId="12486" xr:uid="{00000000-0005-0000-0000-0000D5130000}"/>
    <cellStyle name="20% - Accent3 2 6 2 3" xfId="12490" xr:uid="{00000000-0005-0000-0000-0000D6130000}"/>
    <cellStyle name="20% - Accent3 2 6 2 3 2" xfId="6991" xr:uid="{00000000-0005-0000-0000-0000D7130000}"/>
    <cellStyle name="20% - Accent3 2 6 2 3 2 2" xfId="11145" xr:uid="{00000000-0005-0000-0000-0000D8130000}"/>
    <cellStyle name="20% - Accent3 2 6 2 3 3" xfId="4095" xr:uid="{00000000-0005-0000-0000-0000D9130000}"/>
    <cellStyle name="20% - Accent3 2 6 2 4" xfId="12491" xr:uid="{00000000-0005-0000-0000-0000DA130000}"/>
    <cellStyle name="20% - Accent3 2 6 2 4 2" xfId="11150" xr:uid="{00000000-0005-0000-0000-0000DB130000}"/>
    <cellStyle name="20% - Accent3 2 6 2 5" xfId="12493" xr:uid="{00000000-0005-0000-0000-0000DC130000}"/>
    <cellStyle name="20% - Accent3 2 6 3" xfId="12496" xr:uid="{00000000-0005-0000-0000-0000DD130000}"/>
    <cellStyle name="20% - Accent3 2 6 3 2" xfId="12499" xr:uid="{00000000-0005-0000-0000-0000DE130000}"/>
    <cellStyle name="20% - Accent3 2 6 3 2 2" xfId="2005" xr:uid="{00000000-0005-0000-0000-0000DF130000}"/>
    <cellStyle name="20% - Accent3 2 6 3 2 2 2" xfId="12504" xr:uid="{00000000-0005-0000-0000-0000E0130000}"/>
    <cellStyle name="20% - Accent3 2 6 3 2 3" xfId="12507" xr:uid="{00000000-0005-0000-0000-0000E1130000}"/>
    <cellStyle name="20% - Accent3 2 6 3 3" xfId="12509" xr:uid="{00000000-0005-0000-0000-0000E2130000}"/>
    <cellStyle name="20% - Accent3 2 6 3 3 2" xfId="6871" xr:uid="{00000000-0005-0000-0000-0000E3130000}"/>
    <cellStyle name="20% - Accent3 2 6 3 4" xfId="12512" xr:uid="{00000000-0005-0000-0000-0000E4130000}"/>
    <cellStyle name="20% - Accent3 2 6 4" xfId="12514" xr:uid="{00000000-0005-0000-0000-0000E5130000}"/>
    <cellStyle name="20% - Accent3 2 6 4 2" xfId="12517" xr:uid="{00000000-0005-0000-0000-0000E6130000}"/>
    <cellStyle name="20% - Accent3 2 6 4 2 2" xfId="12520" xr:uid="{00000000-0005-0000-0000-0000E7130000}"/>
    <cellStyle name="20% - Accent3 2 6 4 3" xfId="2783" xr:uid="{00000000-0005-0000-0000-0000E8130000}"/>
    <cellStyle name="20% - Accent3 2 6 5" xfId="12522" xr:uid="{00000000-0005-0000-0000-0000E9130000}"/>
    <cellStyle name="20% - Accent3 2 6 5 2" xfId="12525" xr:uid="{00000000-0005-0000-0000-0000EA130000}"/>
    <cellStyle name="20% - Accent3 2 6 6" xfId="12526" xr:uid="{00000000-0005-0000-0000-0000EB130000}"/>
    <cellStyle name="20% - Accent3 2 7" xfId="6084" xr:uid="{00000000-0005-0000-0000-0000EC130000}"/>
    <cellStyle name="20% - Accent3 2 7 2" xfId="5246" xr:uid="{00000000-0005-0000-0000-0000ED130000}"/>
    <cellStyle name="20% - Accent3 2 7 2 2" xfId="5254" xr:uid="{00000000-0005-0000-0000-0000EE130000}"/>
    <cellStyle name="20% - Accent3 2 7 2 2 2" xfId="5261" xr:uid="{00000000-0005-0000-0000-0000EF130000}"/>
    <cellStyle name="20% - Accent3 2 7 2 2 2 2" xfId="12529" xr:uid="{00000000-0005-0000-0000-0000F0130000}"/>
    <cellStyle name="20% - Accent3 2 7 2 2 3" xfId="12532" xr:uid="{00000000-0005-0000-0000-0000F1130000}"/>
    <cellStyle name="20% - Accent3 2 7 2 3" xfId="12538" xr:uid="{00000000-0005-0000-0000-0000F2130000}"/>
    <cellStyle name="20% - Accent3 2 7 2 3 2" xfId="781" xr:uid="{00000000-0005-0000-0000-0000F3130000}"/>
    <cellStyle name="20% - Accent3 2 7 2 4" xfId="12539" xr:uid="{00000000-0005-0000-0000-0000F4130000}"/>
    <cellStyle name="20% - Accent3 2 7 3" xfId="12541" xr:uid="{00000000-0005-0000-0000-0000F5130000}"/>
    <cellStyle name="20% - Accent3 2 7 3 2" xfId="12543" xr:uid="{00000000-0005-0000-0000-0000F6130000}"/>
    <cellStyle name="20% - Accent3 2 7 3 2 2" xfId="12546" xr:uid="{00000000-0005-0000-0000-0000F7130000}"/>
    <cellStyle name="20% - Accent3 2 7 3 3" xfId="12549" xr:uid="{00000000-0005-0000-0000-0000F8130000}"/>
    <cellStyle name="20% - Accent3 2 7 4" xfId="12550" xr:uid="{00000000-0005-0000-0000-0000F9130000}"/>
    <cellStyle name="20% - Accent3 2 7 4 2" xfId="12552" xr:uid="{00000000-0005-0000-0000-0000FA130000}"/>
    <cellStyle name="20% - Accent3 2 7 5" xfId="12554" xr:uid="{00000000-0005-0000-0000-0000FB130000}"/>
    <cellStyle name="20% - Accent3 2 8" xfId="6031" xr:uid="{00000000-0005-0000-0000-0000FC130000}"/>
    <cellStyle name="20% - Accent3 2 8 2" xfId="12558" xr:uid="{00000000-0005-0000-0000-0000FD130000}"/>
    <cellStyle name="20% - Accent3 2 8 2 2" xfId="5382" xr:uid="{00000000-0005-0000-0000-0000FE130000}"/>
    <cellStyle name="20% - Accent3 2 8 2 2 2" xfId="7488" xr:uid="{00000000-0005-0000-0000-0000FF130000}"/>
    <cellStyle name="20% - Accent3 2 8 2 3" xfId="7511" xr:uid="{00000000-0005-0000-0000-000000140000}"/>
    <cellStyle name="20% - Accent3 2 8 3" xfId="12562" xr:uid="{00000000-0005-0000-0000-000001140000}"/>
    <cellStyle name="20% - Accent3 2 8 3 2" xfId="6514" xr:uid="{00000000-0005-0000-0000-000002140000}"/>
    <cellStyle name="20% - Accent3 2 8 4" xfId="12565" xr:uid="{00000000-0005-0000-0000-000003140000}"/>
    <cellStyle name="20% - Accent3 2 9" xfId="12571" xr:uid="{00000000-0005-0000-0000-000004140000}"/>
    <cellStyle name="20% - Accent3 2 9 2" xfId="12574" xr:uid="{00000000-0005-0000-0000-000005140000}"/>
    <cellStyle name="20% - Accent3 2 9 2 2" xfId="11308" xr:uid="{00000000-0005-0000-0000-000006140000}"/>
    <cellStyle name="20% - Accent3 2 9 3" xfId="12575" xr:uid="{00000000-0005-0000-0000-000007140000}"/>
    <cellStyle name="20% - Accent3 3" xfId="12577" xr:uid="{00000000-0005-0000-0000-000008140000}"/>
    <cellStyle name="20% - Accent3 3 10" xfId="12580" xr:uid="{00000000-0005-0000-0000-000009140000}"/>
    <cellStyle name="20% - Accent3 3 2" xfId="11365" xr:uid="{00000000-0005-0000-0000-00000A140000}"/>
    <cellStyle name="20% - Accent3 3 2 2" xfId="12582" xr:uid="{00000000-0005-0000-0000-00000B140000}"/>
    <cellStyle name="20% - Accent3 3 2 2 2" xfId="10887" xr:uid="{00000000-0005-0000-0000-00000C140000}"/>
    <cellStyle name="20% - Accent3 3 2 2 2 2" xfId="12585" xr:uid="{00000000-0005-0000-0000-00000D140000}"/>
    <cellStyle name="20% - Accent3 3 2 2 2 2 2" xfId="12587" xr:uid="{00000000-0005-0000-0000-00000E140000}"/>
    <cellStyle name="20% - Accent3 3 2 2 2 2 2 2" xfId="12589" xr:uid="{00000000-0005-0000-0000-00000F140000}"/>
    <cellStyle name="20% - Accent3 3 2 2 2 2 2 2 2" xfId="12590" xr:uid="{00000000-0005-0000-0000-000010140000}"/>
    <cellStyle name="20% - Accent3 3 2 2 2 2 2 2 2 2" xfId="12592" xr:uid="{00000000-0005-0000-0000-000011140000}"/>
    <cellStyle name="20% - Accent3 3 2 2 2 2 2 2 2 2 2" xfId="12593" xr:uid="{00000000-0005-0000-0000-000012140000}"/>
    <cellStyle name="20% - Accent3 3 2 2 2 2 2 2 2 3" xfId="12594" xr:uid="{00000000-0005-0000-0000-000013140000}"/>
    <cellStyle name="20% - Accent3 3 2 2 2 2 2 2 3" xfId="10182" xr:uid="{00000000-0005-0000-0000-000014140000}"/>
    <cellStyle name="20% - Accent3 3 2 2 2 2 2 2 3 2" xfId="12596" xr:uid="{00000000-0005-0000-0000-000015140000}"/>
    <cellStyle name="20% - Accent3 3 2 2 2 2 2 2 4" xfId="6832" xr:uid="{00000000-0005-0000-0000-000016140000}"/>
    <cellStyle name="20% - Accent3 3 2 2 2 2 2 3" xfId="12598" xr:uid="{00000000-0005-0000-0000-000017140000}"/>
    <cellStyle name="20% - Accent3 3 2 2 2 2 2 3 2" xfId="12600" xr:uid="{00000000-0005-0000-0000-000018140000}"/>
    <cellStyle name="20% - Accent3 3 2 2 2 2 2 3 2 2" xfId="12602" xr:uid="{00000000-0005-0000-0000-000019140000}"/>
    <cellStyle name="20% - Accent3 3 2 2 2 2 2 3 3" xfId="12605" xr:uid="{00000000-0005-0000-0000-00001A140000}"/>
    <cellStyle name="20% - Accent3 3 2 2 2 2 2 4" xfId="10601" xr:uid="{00000000-0005-0000-0000-00001B140000}"/>
    <cellStyle name="20% - Accent3 3 2 2 2 2 2 4 2" xfId="12608" xr:uid="{00000000-0005-0000-0000-00001C140000}"/>
    <cellStyle name="20% - Accent3 3 2 2 2 2 2 5" xfId="12613" xr:uid="{00000000-0005-0000-0000-00001D140000}"/>
    <cellStyle name="20% - Accent3 3 2 2 2 2 3" xfId="12616" xr:uid="{00000000-0005-0000-0000-00001E140000}"/>
    <cellStyle name="20% - Accent3 3 2 2 2 2 3 2" xfId="12617" xr:uid="{00000000-0005-0000-0000-00001F140000}"/>
    <cellStyle name="20% - Accent3 3 2 2 2 2 3 2 2" xfId="12619" xr:uid="{00000000-0005-0000-0000-000020140000}"/>
    <cellStyle name="20% - Accent3 3 2 2 2 2 3 2 2 2" xfId="12621" xr:uid="{00000000-0005-0000-0000-000021140000}"/>
    <cellStyle name="20% - Accent3 3 2 2 2 2 3 2 3" xfId="12622" xr:uid="{00000000-0005-0000-0000-000022140000}"/>
    <cellStyle name="20% - Accent3 3 2 2 2 2 3 3" xfId="12625" xr:uid="{00000000-0005-0000-0000-000023140000}"/>
    <cellStyle name="20% - Accent3 3 2 2 2 2 3 3 2" xfId="12627" xr:uid="{00000000-0005-0000-0000-000024140000}"/>
    <cellStyle name="20% - Accent3 3 2 2 2 2 3 4" xfId="12629" xr:uid="{00000000-0005-0000-0000-000025140000}"/>
    <cellStyle name="20% - Accent3 3 2 2 2 2 4" xfId="555" xr:uid="{00000000-0005-0000-0000-000026140000}"/>
    <cellStyle name="20% - Accent3 3 2 2 2 2 4 2" xfId="1744" xr:uid="{00000000-0005-0000-0000-000027140000}"/>
    <cellStyle name="20% - Accent3 3 2 2 2 2 4 2 2" xfId="12638" xr:uid="{00000000-0005-0000-0000-000028140000}"/>
    <cellStyle name="20% - Accent3 3 2 2 2 2 4 3" xfId="12653" xr:uid="{00000000-0005-0000-0000-000029140000}"/>
    <cellStyle name="20% - Accent3 3 2 2 2 2 5" xfId="1770" xr:uid="{00000000-0005-0000-0000-00002A140000}"/>
    <cellStyle name="20% - Accent3 3 2 2 2 2 5 2" xfId="12665" xr:uid="{00000000-0005-0000-0000-00002B140000}"/>
    <cellStyle name="20% - Accent3 3 2 2 2 2 6" xfId="12675" xr:uid="{00000000-0005-0000-0000-00002C140000}"/>
    <cellStyle name="20% - Accent3 3 2 2 2 3" xfId="12680" xr:uid="{00000000-0005-0000-0000-00002D140000}"/>
    <cellStyle name="20% - Accent3 3 2 2 2 3 2" xfId="12683" xr:uid="{00000000-0005-0000-0000-00002E140000}"/>
    <cellStyle name="20% - Accent3 3 2 2 2 3 2 2" xfId="12684" xr:uid="{00000000-0005-0000-0000-00002F140000}"/>
    <cellStyle name="20% - Accent3 3 2 2 2 3 2 2 2" xfId="12685" xr:uid="{00000000-0005-0000-0000-000030140000}"/>
    <cellStyle name="20% - Accent3 3 2 2 2 3 2 2 2 2" xfId="12686" xr:uid="{00000000-0005-0000-0000-000031140000}"/>
    <cellStyle name="20% - Accent3 3 2 2 2 3 2 2 3" xfId="12397" xr:uid="{00000000-0005-0000-0000-000032140000}"/>
    <cellStyle name="20% - Accent3 3 2 2 2 3 2 3" xfId="12688" xr:uid="{00000000-0005-0000-0000-000033140000}"/>
    <cellStyle name="20% - Accent3 3 2 2 2 3 2 3 2" xfId="12690" xr:uid="{00000000-0005-0000-0000-000034140000}"/>
    <cellStyle name="20% - Accent3 3 2 2 2 3 2 4" xfId="12692" xr:uid="{00000000-0005-0000-0000-000035140000}"/>
    <cellStyle name="20% - Accent3 3 2 2 2 3 3" xfId="12694" xr:uid="{00000000-0005-0000-0000-000036140000}"/>
    <cellStyle name="20% - Accent3 3 2 2 2 3 3 2" xfId="12695" xr:uid="{00000000-0005-0000-0000-000037140000}"/>
    <cellStyle name="20% - Accent3 3 2 2 2 3 3 2 2" xfId="12696" xr:uid="{00000000-0005-0000-0000-000038140000}"/>
    <cellStyle name="20% - Accent3 3 2 2 2 3 3 3" xfId="12698" xr:uid="{00000000-0005-0000-0000-000039140000}"/>
    <cellStyle name="20% - Accent3 3 2 2 2 3 4" xfId="59" xr:uid="{00000000-0005-0000-0000-00003A140000}"/>
    <cellStyle name="20% - Accent3 3 2 2 2 3 4 2" xfId="12704" xr:uid="{00000000-0005-0000-0000-00003B140000}"/>
    <cellStyle name="20% - Accent3 3 2 2 2 3 5" xfId="12710" xr:uid="{00000000-0005-0000-0000-00003C140000}"/>
    <cellStyle name="20% - Accent3 3 2 2 2 4" xfId="12713" xr:uid="{00000000-0005-0000-0000-00003D140000}"/>
    <cellStyle name="20% - Accent3 3 2 2 2 4 2" xfId="4914" xr:uid="{00000000-0005-0000-0000-00003E140000}"/>
    <cellStyle name="20% - Accent3 3 2 2 2 4 2 2" xfId="12720" xr:uid="{00000000-0005-0000-0000-00003F140000}"/>
    <cellStyle name="20% - Accent3 3 2 2 2 4 2 2 2" xfId="12722" xr:uid="{00000000-0005-0000-0000-000040140000}"/>
    <cellStyle name="20% - Accent3 3 2 2 2 4 2 3" xfId="12726" xr:uid="{00000000-0005-0000-0000-000041140000}"/>
    <cellStyle name="20% - Accent3 3 2 2 2 4 3" xfId="12728" xr:uid="{00000000-0005-0000-0000-000042140000}"/>
    <cellStyle name="20% - Accent3 3 2 2 2 4 3 2" xfId="12730" xr:uid="{00000000-0005-0000-0000-000043140000}"/>
    <cellStyle name="20% - Accent3 3 2 2 2 4 4" xfId="12733" xr:uid="{00000000-0005-0000-0000-000044140000}"/>
    <cellStyle name="20% - Accent3 3 2 2 2 5" xfId="12741" xr:uid="{00000000-0005-0000-0000-000045140000}"/>
    <cellStyle name="20% - Accent3 3 2 2 2 5 2" xfId="12744" xr:uid="{00000000-0005-0000-0000-000046140000}"/>
    <cellStyle name="20% - Accent3 3 2 2 2 5 2 2" xfId="12746" xr:uid="{00000000-0005-0000-0000-000047140000}"/>
    <cellStyle name="20% - Accent3 3 2 2 2 5 3" xfId="12748" xr:uid="{00000000-0005-0000-0000-000048140000}"/>
    <cellStyle name="20% - Accent3 3 2 2 2 6" xfId="12750" xr:uid="{00000000-0005-0000-0000-000049140000}"/>
    <cellStyle name="20% - Accent3 3 2 2 2 6 2" xfId="12754" xr:uid="{00000000-0005-0000-0000-00004A140000}"/>
    <cellStyle name="20% - Accent3 3 2 2 2 7" xfId="12757" xr:uid="{00000000-0005-0000-0000-00004B140000}"/>
    <cellStyle name="20% - Accent3 3 2 2 3" xfId="12762" xr:uid="{00000000-0005-0000-0000-00004C140000}"/>
    <cellStyle name="20% - Accent3 3 2 2 3 2" xfId="12765" xr:uid="{00000000-0005-0000-0000-00004D140000}"/>
    <cellStyle name="20% - Accent3 3 2 2 3 2 2" xfId="12769" xr:uid="{00000000-0005-0000-0000-00004E140000}"/>
    <cellStyle name="20% - Accent3 3 2 2 3 2 2 2" xfId="12772" xr:uid="{00000000-0005-0000-0000-00004F140000}"/>
    <cellStyle name="20% - Accent3 3 2 2 3 2 2 2 2" xfId="7350" xr:uid="{00000000-0005-0000-0000-000050140000}"/>
    <cellStyle name="20% - Accent3 3 2 2 3 2 2 2 2 2" xfId="7358" xr:uid="{00000000-0005-0000-0000-000051140000}"/>
    <cellStyle name="20% - Accent3 3 2 2 3 2 2 2 3" xfId="7362" xr:uid="{00000000-0005-0000-0000-000052140000}"/>
    <cellStyle name="20% - Accent3 3 2 2 3 2 2 3" xfId="11379" xr:uid="{00000000-0005-0000-0000-000053140000}"/>
    <cellStyle name="20% - Accent3 3 2 2 3 2 2 3 2" xfId="7562" xr:uid="{00000000-0005-0000-0000-000054140000}"/>
    <cellStyle name="20% - Accent3 3 2 2 3 2 2 4" xfId="12778" xr:uid="{00000000-0005-0000-0000-000055140000}"/>
    <cellStyle name="20% - Accent3 3 2 2 3 2 3" xfId="12779" xr:uid="{00000000-0005-0000-0000-000056140000}"/>
    <cellStyle name="20% - Accent3 3 2 2 3 2 3 2" xfId="12780" xr:uid="{00000000-0005-0000-0000-000057140000}"/>
    <cellStyle name="20% - Accent3 3 2 2 3 2 3 2 2" xfId="11269" xr:uid="{00000000-0005-0000-0000-000058140000}"/>
    <cellStyle name="20% - Accent3 3 2 2 3 2 3 3" xfId="12782" xr:uid="{00000000-0005-0000-0000-000059140000}"/>
    <cellStyle name="20% - Accent3 3 2 2 3 2 4" xfId="1924" xr:uid="{00000000-0005-0000-0000-00005A140000}"/>
    <cellStyle name="20% - Accent3 3 2 2 3 2 4 2" xfId="9717" xr:uid="{00000000-0005-0000-0000-00005B140000}"/>
    <cellStyle name="20% - Accent3 3 2 2 3 2 5" xfId="9726" xr:uid="{00000000-0005-0000-0000-00005C140000}"/>
    <cellStyle name="20% - Accent3 3 2 2 3 3" xfId="12783" xr:uid="{00000000-0005-0000-0000-00005D140000}"/>
    <cellStyle name="20% - Accent3 3 2 2 3 3 2" xfId="12785" xr:uid="{00000000-0005-0000-0000-00005E140000}"/>
    <cellStyle name="20% - Accent3 3 2 2 3 3 2 2" xfId="12787" xr:uid="{00000000-0005-0000-0000-00005F140000}"/>
    <cellStyle name="20% - Accent3 3 2 2 3 3 2 2 2" xfId="12788" xr:uid="{00000000-0005-0000-0000-000060140000}"/>
    <cellStyle name="20% - Accent3 3 2 2 3 3 2 3" xfId="12790" xr:uid="{00000000-0005-0000-0000-000061140000}"/>
    <cellStyle name="20% - Accent3 3 2 2 3 3 3" xfId="12792" xr:uid="{00000000-0005-0000-0000-000062140000}"/>
    <cellStyle name="20% - Accent3 3 2 2 3 3 3 2" xfId="12793" xr:uid="{00000000-0005-0000-0000-000063140000}"/>
    <cellStyle name="20% - Accent3 3 2 2 3 3 4" xfId="9734" xr:uid="{00000000-0005-0000-0000-000064140000}"/>
    <cellStyle name="20% - Accent3 3 2 2 3 4" xfId="3183" xr:uid="{00000000-0005-0000-0000-000065140000}"/>
    <cellStyle name="20% - Accent3 3 2 2 3 4 2" xfId="3188" xr:uid="{00000000-0005-0000-0000-000066140000}"/>
    <cellStyle name="20% - Accent3 3 2 2 3 4 2 2" xfId="3192" xr:uid="{00000000-0005-0000-0000-000067140000}"/>
    <cellStyle name="20% - Accent3 3 2 2 3 4 3" xfId="3211" xr:uid="{00000000-0005-0000-0000-000068140000}"/>
    <cellStyle name="20% - Accent3 3 2 2 3 5" xfId="3218" xr:uid="{00000000-0005-0000-0000-000069140000}"/>
    <cellStyle name="20% - Accent3 3 2 2 3 5 2" xfId="494" xr:uid="{00000000-0005-0000-0000-00006A140000}"/>
    <cellStyle name="20% - Accent3 3 2 2 3 6" xfId="3220" xr:uid="{00000000-0005-0000-0000-00006B140000}"/>
    <cellStyle name="20% - Accent3 3 2 2 4" xfId="12794" xr:uid="{00000000-0005-0000-0000-00006C140000}"/>
    <cellStyle name="20% - Accent3 3 2 2 4 2" xfId="12800" xr:uid="{00000000-0005-0000-0000-00006D140000}"/>
    <cellStyle name="20% - Accent3 3 2 2 4 2 2" xfId="12803" xr:uid="{00000000-0005-0000-0000-00006E140000}"/>
    <cellStyle name="20% - Accent3 3 2 2 4 2 2 2" xfId="12805" xr:uid="{00000000-0005-0000-0000-00006F140000}"/>
    <cellStyle name="20% - Accent3 3 2 2 4 2 2 2 2" xfId="12808" xr:uid="{00000000-0005-0000-0000-000070140000}"/>
    <cellStyle name="20% - Accent3 3 2 2 4 2 2 3" xfId="12813" xr:uid="{00000000-0005-0000-0000-000071140000}"/>
    <cellStyle name="20% - Accent3 3 2 2 4 2 3" xfId="12815" xr:uid="{00000000-0005-0000-0000-000072140000}"/>
    <cellStyle name="20% - Accent3 3 2 2 4 2 3 2" xfId="12818" xr:uid="{00000000-0005-0000-0000-000073140000}"/>
    <cellStyle name="20% - Accent3 3 2 2 4 2 4" xfId="9767" xr:uid="{00000000-0005-0000-0000-000074140000}"/>
    <cellStyle name="20% - Accent3 3 2 2 4 3" xfId="12820" xr:uid="{00000000-0005-0000-0000-000075140000}"/>
    <cellStyle name="20% - Accent3 3 2 2 4 3 2" xfId="12823" xr:uid="{00000000-0005-0000-0000-000076140000}"/>
    <cellStyle name="20% - Accent3 3 2 2 4 3 2 2" xfId="12826" xr:uid="{00000000-0005-0000-0000-000077140000}"/>
    <cellStyle name="20% - Accent3 3 2 2 4 3 3" xfId="12829" xr:uid="{00000000-0005-0000-0000-000078140000}"/>
    <cellStyle name="20% - Accent3 3 2 2 4 4" xfId="3252" xr:uid="{00000000-0005-0000-0000-000079140000}"/>
    <cellStyle name="20% - Accent3 3 2 2 4 4 2" xfId="3258" xr:uid="{00000000-0005-0000-0000-00007A140000}"/>
    <cellStyle name="20% - Accent3 3 2 2 4 5" xfId="3266" xr:uid="{00000000-0005-0000-0000-00007B140000}"/>
    <cellStyle name="20% - Accent3 3 2 2 5" xfId="12831" xr:uid="{00000000-0005-0000-0000-00007C140000}"/>
    <cellStyle name="20% - Accent3 3 2 2 5 2" xfId="12834" xr:uid="{00000000-0005-0000-0000-00007D140000}"/>
    <cellStyle name="20% - Accent3 3 2 2 5 2 2" xfId="12837" xr:uid="{00000000-0005-0000-0000-00007E140000}"/>
    <cellStyle name="20% - Accent3 3 2 2 5 2 2 2" xfId="12839" xr:uid="{00000000-0005-0000-0000-00007F140000}"/>
    <cellStyle name="20% - Accent3 3 2 2 5 2 3" xfId="12841" xr:uid="{00000000-0005-0000-0000-000080140000}"/>
    <cellStyle name="20% - Accent3 3 2 2 5 3" xfId="12842" xr:uid="{00000000-0005-0000-0000-000081140000}"/>
    <cellStyle name="20% - Accent3 3 2 2 5 3 2" xfId="12845" xr:uid="{00000000-0005-0000-0000-000082140000}"/>
    <cellStyle name="20% - Accent3 3 2 2 5 4" xfId="2799" xr:uid="{00000000-0005-0000-0000-000083140000}"/>
    <cellStyle name="20% - Accent3 3 2 2 6" xfId="12847" xr:uid="{00000000-0005-0000-0000-000084140000}"/>
    <cellStyle name="20% - Accent3 3 2 2 6 2" xfId="12851" xr:uid="{00000000-0005-0000-0000-000085140000}"/>
    <cellStyle name="20% - Accent3 3 2 2 6 2 2" xfId="12855" xr:uid="{00000000-0005-0000-0000-000086140000}"/>
    <cellStyle name="20% - Accent3 3 2 2 6 3" xfId="12856" xr:uid="{00000000-0005-0000-0000-000087140000}"/>
    <cellStyle name="20% - Accent3 3 2 2 7" xfId="12858" xr:uid="{00000000-0005-0000-0000-000088140000}"/>
    <cellStyle name="20% - Accent3 3 2 2 7 2" xfId="12862" xr:uid="{00000000-0005-0000-0000-000089140000}"/>
    <cellStyle name="20% - Accent3 3 2 2 8" xfId="12864" xr:uid="{00000000-0005-0000-0000-00008A140000}"/>
    <cellStyle name="20% - Accent3 3 2 3" xfId="12866" xr:uid="{00000000-0005-0000-0000-00008B140000}"/>
    <cellStyle name="20% - Accent3 3 2 3 2" xfId="12867" xr:uid="{00000000-0005-0000-0000-00008C140000}"/>
    <cellStyle name="20% - Accent3 3 2 3 2 2" xfId="11914" xr:uid="{00000000-0005-0000-0000-00008D140000}"/>
    <cellStyle name="20% - Accent3 3 2 3 2 2 2" xfId="9585" xr:uid="{00000000-0005-0000-0000-00008E140000}"/>
    <cellStyle name="20% - Accent3 3 2 3 2 2 2 2" xfId="1180" xr:uid="{00000000-0005-0000-0000-00008F140000}"/>
    <cellStyle name="20% - Accent3 3 2 3 2 2 2 2 2" xfId="5549" xr:uid="{00000000-0005-0000-0000-000090140000}"/>
    <cellStyle name="20% - Accent3 3 2 3 2 2 2 2 2 2" xfId="5568" xr:uid="{00000000-0005-0000-0000-000091140000}"/>
    <cellStyle name="20% - Accent3 3 2 3 2 2 2 2 3" xfId="5610" xr:uid="{00000000-0005-0000-0000-000092140000}"/>
    <cellStyle name="20% - Accent3 3 2 3 2 2 2 3" xfId="3924" xr:uid="{00000000-0005-0000-0000-000093140000}"/>
    <cellStyle name="20% - Accent3 3 2 3 2 2 2 3 2" xfId="3946" xr:uid="{00000000-0005-0000-0000-000094140000}"/>
    <cellStyle name="20% - Accent3 3 2 3 2 2 2 4" xfId="4195" xr:uid="{00000000-0005-0000-0000-000095140000}"/>
    <cellStyle name="20% - Accent3 3 2 3 2 2 3" xfId="11481" xr:uid="{00000000-0005-0000-0000-000096140000}"/>
    <cellStyle name="20% - Accent3 3 2 3 2 2 3 2" xfId="5681" xr:uid="{00000000-0005-0000-0000-000097140000}"/>
    <cellStyle name="20% - Accent3 3 2 3 2 2 3 2 2" xfId="5693" xr:uid="{00000000-0005-0000-0000-000098140000}"/>
    <cellStyle name="20% - Accent3 3 2 3 2 2 3 3" xfId="4375" xr:uid="{00000000-0005-0000-0000-000099140000}"/>
    <cellStyle name="20% - Accent3 3 2 3 2 2 4" xfId="2322" xr:uid="{00000000-0005-0000-0000-00009A140000}"/>
    <cellStyle name="20% - Accent3 3 2 3 2 2 4 2" xfId="5734" xr:uid="{00000000-0005-0000-0000-00009B140000}"/>
    <cellStyle name="20% - Accent3 3 2 3 2 2 5" xfId="11489" xr:uid="{00000000-0005-0000-0000-00009C140000}"/>
    <cellStyle name="20% - Accent3 3 2 3 2 3" xfId="11920" xr:uid="{00000000-0005-0000-0000-00009D140000}"/>
    <cellStyle name="20% - Accent3 3 2 3 2 3 2" xfId="11496" xr:uid="{00000000-0005-0000-0000-00009E140000}"/>
    <cellStyle name="20% - Accent3 3 2 3 2 3 2 2" xfId="6826" xr:uid="{00000000-0005-0000-0000-00009F140000}"/>
    <cellStyle name="20% - Accent3 3 2 3 2 3 2 2 2" xfId="6833" xr:uid="{00000000-0005-0000-0000-0000A0140000}"/>
    <cellStyle name="20% - Accent3 3 2 3 2 3 2 3" xfId="572" xr:uid="{00000000-0005-0000-0000-0000A1140000}"/>
    <cellStyle name="20% - Accent3 3 2 3 2 3 3" xfId="11502" xr:uid="{00000000-0005-0000-0000-0000A2140000}"/>
    <cellStyle name="20% - Accent3 3 2 3 2 3 3 2" xfId="6861" xr:uid="{00000000-0005-0000-0000-0000A3140000}"/>
    <cellStyle name="20% - Accent3 3 2 3 2 3 4" xfId="11511" xr:uid="{00000000-0005-0000-0000-0000A4140000}"/>
    <cellStyle name="20% - Accent3 3 2 3 2 4" xfId="11925" xr:uid="{00000000-0005-0000-0000-0000A5140000}"/>
    <cellStyle name="20% - Accent3 3 2 3 2 4 2" xfId="11517" xr:uid="{00000000-0005-0000-0000-0000A6140000}"/>
    <cellStyle name="20% - Accent3 3 2 3 2 4 2 2" xfId="637" xr:uid="{00000000-0005-0000-0000-0000A7140000}"/>
    <cellStyle name="20% - Accent3 3 2 3 2 4 3" xfId="11525" xr:uid="{00000000-0005-0000-0000-0000A8140000}"/>
    <cellStyle name="20% - Accent3 3 2 3 2 5" xfId="11930" xr:uid="{00000000-0005-0000-0000-0000A9140000}"/>
    <cellStyle name="20% - Accent3 3 2 3 2 5 2" xfId="11535" xr:uid="{00000000-0005-0000-0000-0000AA140000}"/>
    <cellStyle name="20% - Accent3 3 2 3 2 6" xfId="12868" xr:uid="{00000000-0005-0000-0000-0000AB140000}"/>
    <cellStyle name="20% - Accent3 3 2 3 3" xfId="10675" xr:uid="{00000000-0005-0000-0000-0000AC140000}"/>
    <cellStyle name="20% - Accent3 3 2 3 3 2" xfId="8120" xr:uid="{00000000-0005-0000-0000-0000AD140000}"/>
    <cellStyle name="20% - Accent3 3 2 3 3 2 2" xfId="8127" xr:uid="{00000000-0005-0000-0000-0000AE140000}"/>
    <cellStyle name="20% - Accent3 3 2 3 3 2 2 2" xfId="5007" xr:uid="{00000000-0005-0000-0000-0000AF140000}"/>
    <cellStyle name="20% - Accent3 3 2 3 3 2 2 2 2" xfId="8136" xr:uid="{00000000-0005-0000-0000-0000B0140000}"/>
    <cellStyle name="20% - Accent3 3 2 3 3 2 2 3" xfId="4972" xr:uid="{00000000-0005-0000-0000-0000B1140000}"/>
    <cellStyle name="20% - Accent3 3 2 3 3 2 3" xfId="8147" xr:uid="{00000000-0005-0000-0000-0000B2140000}"/>
    <cellStyle name="20% - Accent3 3 2 3 3 2 3 2" xfId="8156" xr:uid="{00000000-0005-0000-0000-0000B3140000}"/>
    <cellStyle name="20% - Accent3 3 2 3 3 2 4" xfId="8176" xr:uid="{00000000-0005-0000-0000-0000B4140000}"/>
    <cellStyle name="20% - Accent3 3 2 3 3 3" xfId="352" xr:uid="{00000000-0005-0000-0000-0000B5140000}"/>
    <cellStyle name="20% - Accent3 3 2 3 3 3 2" xfId="767" xr:uid="{00000000-0005-0000-0000-0000B6140000}"/>
    <cellStyle name="20% - Accent3 3 2 3 3 3 2 2" xfId="606" xr:uid="{00000000-0005-0000-0000-0000B7140000}"/>
    <cellStyle name="20% - Accent3 3 2 3 3 3 3" xfId="5780" xr:uid="{00000000-0005-0000-0000-0000B8140000}"/>
    <cellStyle name="20% - Accent3 3 2 3 3 4" xfId="426" xr:uid="{00000000-0005-0000-0000-0000B9140000}"/>
    <cellStyle name="20% - Accent3 3 2 3 3 4 2" xfId="2083" xr:uid="{00000000-0005-0000-0000-0000BA140000}"/>
    <cellStyle name="20% - Accent3 3 2 3 3 5" xfId="470" xr:uid="{00000000-0005-0000-0000-0000BB140000}"/>
    <cellStyle name="20% - Accent3 3 2 3 4" xfId="10680" xr:uid="{00000000-0005-0000-0000-0000BC140000}"/>
    <cellStyle name="20% - Accent3 3 2 3 4 2" xfId="8276" xr:uid="{00000000-0005-0000-0000-0000BD140000}"/>
    <cellStyle name="20% - Accent3 3 2 3 4 2 2" xfId="8284" xr:uid="{00000000-0005-0000-0000-0000BE140000}"/>
    <cellStyle name="20% - Accent3 3 2 3 4 2 2 2" xfId="8294" xr:uid="{00000000-0005-0000-0000-0000BF140000}"/>
    <cellStyle name="20% - Accent3 3 2 3 4 2 3" xfId="8305" xr:uid="{00000000-0005-0000-0000-0000C0140000}"/>
    <cellStyle name="20% - Accent3 3 2 3 4 3" xfId="8312" xr:uid="{00000000-0005-0000-0000-0000C1140000}"/>
    <cellStyle name="20% - Accent3 3 2 3 4 3 2" xfId="8320" xr:uid="{00000000-0005-0000-0000-0000C2140000}"/>
    <cellStyle name="20% - Accent3 3 2 3 4 4" xfId="1597" xr:uid="{00000000-0005-0000-0000-0000C3140000}"/>
    <cellStyle name="20% - Accent3 3 2 3 5" xfId="10690" xr:uid="{00000000-0005-0000-0000-0000C4140000}"/>
    <cellStyle name="20% - Accent3 3 2 3 5 2" xfId="8393" xr:uid="{00000000-0005-0000-0000-0000C5140000}"/>
    <cellStyle name="20% - Accent3 3 2 3 5 2 2" xfId="1529" xr:uid="{00000000-0005-0000-0000-0000C6140000}"/>
    <cellStyle name="20% - Accent3 3 2 3 5 3" xfId="8401" xr:uid="{00000000-0005-0000-0000-0000C7140000}"/>
    <cellStyle name="20% - Accent3 3 2 3 6" xfId="10118" xr:uid="{00000000-0005-0000-0000-0000C8140000}"/>
    <cellStyle name="20% - Accent3 3 2 3 6 2" xfId="8428" xr:uid="{00000000-0005-0000-0000-0000C9140000}"/>
    <cellStyle name="20% - Accent3 3 2 3 7" xfId="1424" xr:uid="{00000000-0005-0000-0000-0000CA140000}"/>
    <cellStyle name="20% - Accent3 3 2 4" xfId="12871" xr:uid="{00000000-0005-0000-0000-0000CB140000}"/>
    <cellStyle name="20% - Accent3 3 2 4 2" xfId="7781" xr:uid="{00000000-0005-0000-0000-0000CC140000}"/>
    <cellStyle name="20% - Accent3 3 2 4 2 2" xfId="7786" xr:uid="{00000000-0005-0000-0000-0000CD140000}"/>
    <cellStyle name="20% - Accent3 3 2 4 2 2 2" xfId="9258" xr:uid="{00000000-0005-0000-0000-0000CE140000}"/>
    <cellStyle name="20% - Accent3 3 2 4 2 2 2 2" xfId="11741" xr:uid="{00000000-0005-0000-0000-0000CF140000}"/>
    <cellStyle name="20% - Accent3 3 2 4 2 2 2 2 2" xfId="11748" xr:uid="{00000000-0005-0000-0000-0000D0140000}"/>
    <cellStyle name="20% - Accent3 3 2 4 2 2 2 3" xfId="11753" xr:uid="{00000000-0005-0000-0000-0000D1140000}"/>
    <cellStyle name="20% - Accent3 3 2 4 2 2 3" xfId="11755" xr:uid="{00000000-0005-0000-0000-0000D2140000}"/>
    <cellStyle name="20% - Accent3 3 2 4 2 2 3 2" xfId="11762" xr:uid="{00000000-0005-0000-0000-0000D3140000}"/>
    <cellStyle name="20% - Accent3 3 2 4 2 2 4" xfId="11765" xr:uid="{00000000-0005-0000-0000-0000D4140000}"/>
    <cellStyle name="20% - Accent3 3 2 4 2 3" xfId="12201" xr:uid="{00000000-0005-0000-0000-0000D5140000}"/>
    <cellStyle name="20% - Accent3 3 2 4 2 3 2" xfId="11781" xr:uid="{00000000-0005-0000-0000-0000D6140000}"/>
    <cellStyle name="20% - Accent3 3 2 4 2 3 2 2" xfId="11787" xr:uid="{00000000-0005-0000-0000-0000D7140000}"/>
    <cellStyle name="20% - Accent3 3 2 4 2 3 3" xfId="11790" xr:uid="{00000000-0005-0000-0000-0000D8140000}"/>
    <cellStyle name="20% - Accent3 3 2 4 2 4" xfId="12207" xr:uid="{00000000-0005-0000-0000-0000D9140000}"/>
    <cellStyle name="20% - Accent3 3 2 4 2 4 2" xfId="11808" xr:uid="{00000000-0005-0000-0000-0000DA140000}"/>
    <cellStyle name="20% - Accent3 3 2 4 2 5" xfId="7179" xr:uid="{00000000-0005-0000-0000-0000DB140000}"/>
    <cellStyle name="20% - Accent3 3 2 4 3" xfId="7793" xr:uid="{00000000-0005-0000-0000-0000DC140000}"/>
    <cellStyle name="20% - Accent3 3 2 4 3 2" xfId="8541" xr:uid="{00000000-0005-0000-0000-0000DD140000}"/>
    <cellStyle name="20% - Accent3 3 2 4 3 2 2" xfId="8550" xr:uid="{00000000-0005-0000-0000-0000DE140000}"/>
    <cellStyle name="20% - Accent3 3 2 4 3 2 2 2" xfId="8562" xr:uid="{00000000-0005-0000-0000-0000DF140000}"/>
    <cellStyle name="20% - Accent3 3 2 4 3 2 3" xfId="8573" xr:uid="{00000000-0005-0000-0000-0000E0140000}"/>
    <cellStyle name="20% - Accent3 3 2 4 3 3" xfId="8582" xr:uid="{00000000-0005-0000-0000-0000E1140000}"/>
    <cellStyle name="20% - Accent3 3 2 4 3 3 2" xfId="8592" xr:uid="{00000000-0005-0000-0000-0000E2140000}"/>
    <cellStyle name="20% - Accent3 3 2 4 3 4" xfId="3325" xr:uid="{00000000-0005-0000-0000-0000E3140000}"/>
    <cellStyle name="20% - Accent3 3 2 4 4" xfId="8911" xr:uid="{00000000-0005-0000-0000-0000E4140000}"/>
    <cellStyle name="20% - Accent3 3 2 4 4 2" xfId="8655" xr:uid="{00000000-0005-0000-0000-0000E5140000}"/>
    <cellStyle name="20% - Accent3 3 2 4 4 2 2" xfId="8666" xr:uid="{00000000-0005-0000-0000-0000E6140000}"/>
    <cellStyle name="20% - Accent3 3 2 4 4 3" xfId="8676" xr:uid="{00000000-0005-0000-0000-0000E7140000}"/>
    <cellStyle name="20% - Accent3 3 2 4 5" xfId="8944" xr:uid="{00000000-0005-0000-0000-0000E8140000}"/>
    <cellStyle name="20% - Accent3 3 2 4 5 2" xfId="8706" xr:uid="{00000000-0005-0000-0000-0000E9140000}"/>
    <cellStyle name="20% - Accent3 3 2 4 6" xfId="8960" xr:uid="{00000000-0005-0000-0000-0000EA140000}"/>
    <cellStyle name="20% - Accent3 3 2 5" xfId="12874" xr:uid="{00000000-0005-0000-0000-0000EB140000}"/>
    <cellStyle name="20% - Accent3 3 2 5 2" xfId="7815" xr:uid="{00000000-0005-0000-0000-0000EC140000}"/>
    <cellStyle name="20% - Accent3 3 2 5 2 2" xfId="12362" xr:uid="{00000000-0005-0000-0000-0000ED140000}"/>
    <cellStyle name="20% - Accent3 3 2 5 2 2 2" xfId="11955" xr:uid="{00000000-0005-0000-0000-0000EE140000}"/>
    <cellStyle name="20% - Accent3 3 2 5 2 2 2 2" xfId="11960" xr:uid="{00000000-0005-0000-0000-0000EF140000}"/>
    <cellStyle name="20% - Accent3 3 2 5 2 2 3" xfId="11962" xr:uid="{00000000-0005-0000-0000-0000F0140000}"/>
    <cellStyle name="20% - Accent3 3 2 5 2 3" xfId="12367" xr:uid="{00000000-0005-0000-0000-0000F1140000}"/>
    <cellStyle name="20% - Accent3 3 2 5 2 3 2" xfId="11972" xr:uid="{00000000-0005-0000-0000-0000F2140000}"/>
    <cellStyle name="20% - Accent3 3 2 5 2 4" xfId="12878" xr:uid="{00000000-0005-0000-0000-0000F3140000}"/>
    <cellStyle name="20% - Accent3 3 2 5 3" xfId="8981" xr:uid="{00000000-0005-0000-0000-0000F4140000}"/>
    <cellStyle name="20% - Accent3 3 2 5 3 2" xfId="8759" xr:uid="{00000000-0005-0000-0000-0000F5140000}"/>
    <cellStyle name="20% - Accent3 3 2 5 3 2 2" xfId="7949" xr:uid="{00000000-0005-0000-0000-0000F6140000}"/>
    <cellStyle name="20% - Accent3 3 2 5 3 3" xfId="8769" xr:uid="{00000000-0005-0000-0000-0000F7140000}"/>
    <cellStyle name="20% - Accent3 3 2 5 4" xfId="8996" xr:uid="{00000000-0005-0000-0000-0000F8140000}"/>
    <cellStyle name="20% - Accent3 3 2 5 4 2" xfId="5920" xr:uid="{00000000-0005-0000-0000-0000F9140000}"/>
    <cellStyle name="20% - Accent3 3 2 5 5" xfId="9013" xr:uid="{00000000-0005-0000-0000-0000FA140000}"/>
    <cellStyle name="20% - Accent3 3 2 6" xfId="12883" xr:uid="{00000000-0005-0000-0000-0000FB140000}"/>
    <cellStyle name="20% - Accent3 3 2 6 2" xfId="12887" xr:uid="{00000000-0005-0000-0000-0000FC140000}"/>
    <cellStyle name="20% - Accent3 3 2 6 2 2" xfId="12450" xr:uid="{00000000-0005-0000-0000-0000FD140000}"/>
    <cellStyle name="20% - Accent3 3 2 6 2 2 2" xfId="12007" xr:uid="{00000000-0005-0000-0000-0000FE140000}"/>
    <cellStyle name="20% - Accent3 3 2 6 2 3" xfId="12888" xr:uid="{00000000-0005-0000-0000-0000FF140000}"/>
    <cellStyle name="20% - Accent3 3 2 6 3" xfId="9042" xr:uid="{00000000-0005-0000-0000-000000150000}"/>
    <cellStyle name="20% - Accent3 3 2 6 3 2" xfId="8801" xr:uid="{00000000-0005-0000-0000-000001150000}"/>
    <cellStyle name="20% - Accent3 3 2 6 4" xfId="9050" xr:uid="{00000000-0005-0000-0000-000002150000}"/>
    <cellStyle name="20% - Accent3 3 2 7" xfId="12890" xr:uid="{00000000-0005-0000-0000-000003150000}"/>
    <cellStyle name="20% - Accent3 3 2 7 2" xfId="12894" xr:uid="{00000000-0005-0000-0000-000004150000}"/>
    <cellStyle name="20% - Accent3 3 2 7 2 2" xfId="12895" xr:uid="{00000000-0005-0000-0000-000005150000}"/>
    <cellStyle name="20% - Accent3 3 2 7 3" xfId="9069" xr:uid="{00000000-0005-0000-0000-000006150000}"/>
    <cellStyle name="20% - Accent3 3 2 8" xfId="12900" xr:uid="{00000000-0005-0000-0000-000007150000}"/>
    <cellStyle name="20% - Accent3 3 2 8 2" xfId="12902" xr:uid="{00000000-0005-0000-0000-000008150000}"/>
    <cellStyle name="20% - Accent3 3 2 9" xfId="12904" xr:uid="{00000000-0005-0000-0000-000009150000}"/>
    <cellStyle name="20% - Accent3 3 3" xfId="12906" xr:uid="{00000000-0005-0000-0000-00000A150000}"/>
    <cellStyle name="20% - Accent3 3 3 2" xfId="12907" xr:uid="{00000000-0005-0000-0000-00000B150000}"/>
    <cellStyle name="20% - Accent3 3 3 2 2" xfId="12908" xr:uid="{00000000-0005-0000-0000-00000C150000}"/>
    <cellStyle name="20% - Accent3 3 3 2 2 2" xfId="10533" xr:uid="{00000000-0005-0000-0000-00000D150000}"/>
    <cellStyle name="20% - Accent3 3 3 2 2 2 2" xfId="10540" xr:uid="{00000000-0005-0000-0000-00000E150000}"/>
    <cellStyle name="20% - Accent3 3 3 2 2 2 2 2" xfId="10181" xr:uid="{00000000-0005-0000-0000-00000F150000}"/>
    <cellStyle name="20% - Accent3 3 3 2 2 2 2 2 2" xfId="10544" xr:uid="{00000000-0005-0000-0000-000010150000}"/>
    <cellStyle name="20% - Accent3 3 3 2 2 2 2 2 2 2" xfId="12909" xr:uid="{00000000-0005-0000-0000-000011150000}"/>
    <cellStyle name="20% - Accent3 3 3 2 2 2 2 2 3" xfId="12911" xr:uid="{00000000-0005-0000-0000-000012150000}"/>
    <cellStyle name="20% - Accent3 3 3 2 2 2 2 3" xfId="10546" xr:uid="{00000000-0005-0000-0000-000013150000}"/>
    <cellStyle name="20% - Accent3 3 3 2 2 2 2 3 2" xfId="12912" xr:uid="{00000000-0005-0000-0000-000014150000}"/>
    <cellStyle name="20% - Accent3 3 3 2 2 2 2 4" xfId="12913" xr:uid="{00000000-0005-0000-0000-000015150000}"/>
    <cellStyle name="20% - Accent3 3 3 2 2 2 3" xfId="10549" xr:uid="{00000000-0005-0000-0000-000016150000}"/>
    <cellStyle name="20% - Accent3 3 3 2 2 2 3 2" xfId="10551" xr:uid="{00000000-0005-0000-0000-000017150000}"/>
    <cellStyle name="20% - Accent3 3 3 2 2 2 3 2 2" xfId="12915" xr:uid="{00000000-0005-0000-0000-000018150000}"/>
    <cellStyle name="20% - Accent3 3 3 2 2 2 3 3" xfId="12916" xr:uid="{00000000-0005-0000-0000-000019150000}"/>
    <cellStyle name="20% - Accent3 3 3 2 2 2 4" xfId="1065" xr:uid="{00000000-0005-0000-0000-00001A150000}"/>
    <cellStyle name="20% - Accent3 3 3 2 2 2 4 2" xfId="12923" xr:uid="{00000000-0005-0000-0000-00001B150000}"/>
    <cellStyle name="20% - Accent3 3 3 2 2 2 5" xfId="12928" xr:uid="{00000000-0005-0000-0000-00001C150000}"/>
    <cellStyle name="20% - Accent3 3 3 2 2 3" xfId="9604" xr:uid="{00000000-0005-0000-0000-00001D150000}"/>
    <cellStyle name="20% - Accent3 3 3 2 2 3 2" xfId="7069" xr:uid="{00000000-0005-0000-0000-00001E150000}"/>
    <cellStyle name="20% - Accent3 3 3 2 2 3 2 2" xfId="7074" xr:uid="{00000000-0005-0000-0000-00001F150000}"/>
    <cellStyle name="20% - Accent3 3 3 2 2 3 2 2 2" xfId="12930" xr:uid="{00000000-0005-0000-0000-000020150000}"/>
    <cellStyle name="20% - Accent3 3 3 2 2 3 2 3" xfId="12931" xr:uid="{00000000-0005-0000-0000-000021150000}"/>
    <cellStyle name="20% - Accent3 3 3 2 2 3 3" xfId="7109" xr:uid="{00000000-0005-0000-0000-000022150000}"/>
    <cellStyle name="20% - Accent3 3 3 2 2 3 3 2" xfId="12932" xr:uid="{00000000-0005-0000-0000-000023150000}"/>
    <cellStyle name="20% - Accent3 3 3 2 2 3 4" xfId="12935" xr:uid="{00000000-0005-0000-0000-000024150000}"/>
    <cellStyle name="20% - Accent3 3 3 2 2 4" xfId="9611" xr:uid="{00000000-0005-0000-0000-000025150000}"/>
    <cellStyle name="20% - Accent3 3 3 2 2 4 2" xfId="7245" xr:uid="{00000000-0005-0000-0000-000026150000}"/>
    <cellStyle name="20% - Accent3 3 3 2 2 4 2 2" xfId="12937" xr:uid="{00000000-0005-0000-0000-000027150000}"/>
    <cellStyle name="20% - Accent3 3 3 2 2 4 3" xfId="12939" xr:uid="{00000000-0005-0000-0000-000028150000}"/>
    <cellStyle name="20% - Accent3 3 3 2 2 5" xfId="2459" xr:uid="{00000000-0005-0000-0000-000029150000}"/>
    <cellStyle name="20% - Accent3 3 3 2 2 5 2" xfId="12941" xr:uid="{00000000-0005-0000-0000-00002A150000}"/>
    <cellStyle name="20% - Accent3 3 3 2 2 6" xfId="12943" xr:uid="{00000000-0005-0000-0000-00002B150000}"/>
    <cellStyle name="20% - Accent3 3 3 2 3" xfId="12948" xr:uid="{00000000-0005-0000-0000-00002C150000}"/>
    <cellStyle name="20% - Accent3 3 3 2 3 2" xfId="10594" xr:uid="{00000000-0005-0000-0000-00002D150000}"/>
    <cellStyle name="20% - Accent3 3 3 2 3 2 2" xfId="10598" xr:uid="{00000000-0005-0000-0000-00002E150000}"/>
    <cellStyle name="20% - Accent3 3 3 2 3 2 2 2" xfId="10602" xr:uid="{00000000-0005-0000-0000-00002F150000}"/>
    <cellStyle name="20% - Accent3 3 3 2 3 2 2 2 2" xfId="12609" xr:uid="{00000000-0005-0000-0000-000030150000}"/>
    <cellStyle name="20% - Accent3 3 3 2 3 2 2 3" xfId="12614" xr:uid="{00000000-0005-0000-0000-000031150000}"/>
    <cellStyle name="20% - Accent3 3 3 2 3 2 3" xfId="10604" xr:uid="{00000000-0005-0000-0000-000032150000}"/>
    <cellStyle name="20% - Accent3 3 3 2 3 2 3 2" xfId="12630" xr:uid="{00000000-0005-0000-0000-000033150000}"/>
    <cellStyle name="20% - Accent3 3 3 2 3 2 4" xfId="9918" xr:uid="{00000000-0005-0000-0000-000034150000}"/>
    <cellStyle name="20% - Accent3 3 3 2 3 3" xfId="7480" xr:uid="{00000000-0005-0000-0000-000035150000}"/>
    <cellStyle name="20% - Accent3 3 3 2 3 3 2" xfId="7432" xr:uid="{00000000-0005-0000-0000-000036150000}"/>
    <cellStyle name="20% - Accent3 3 3 2 3 3 2 2" xfId="12693" xr:uid="{00000000-0005-0000-0000-000037150000}"/>
    <cellStyle name="20% - Accent3 3 3 2 3 3 3" xfId="12949" xr:uid="{00000000-0005-0000-0000-000038150000}"/>
    <cellStyle name="20% - Accent3 3 3 2 3 4" xfId="3373" xr:uid="{00000000-0005-0000-0000-000039150000}"/>
    <cellStyle name="20% - Accent3 3 3 2 3 4 2" xfId="3376" xr:uid="{00000000-0005-0000-0000-00003A150000}"/>
    <cellStyle name="20% - Accent3 3 3 2 3 5" xfId="3385" xr:uid="{00000000-0005-0000-0000-00003B150000}"/>
    <cellStyle name="20% - Accent3 3 3 2 4" xfId="12956" xr:uid="{00000000-0005-0000-0000-00003C150000}"/>
    <cellStyle name="20% - Accent3 3 3 2 4 2" xfId="10629" xr:uid="{00000000-0005-0000-0000-00003D150000}"/>
    <cellStyle name="20% - Accent3 3 3 2 4 2 2" xfId="6503" xr:uid="{00000000-0005-0000-0000-00003E150000}"/>
    <cellStyle name="20% - Accent3 3 3 2 4 2 2 2" xfId="12774" xr:uid="{00000000-0005-0000-0000-00003F150000}"/>
    <cellStyle name="20% - Accent3 3 3 2 4 2 3" xfId="12960" xr:uid="{00000000-0005-0000-0000-000040150000}"/>
    <cellStyle name="20% - Accent3 3 3 2 4 3" xfId="10634" xr:uid="{00000000-0005-0000-0000-000041150000}"/>
    <cellStyle name="20% - Accent3 3 3 2 4 3 2" xfId="12963" xr:uid="{00000000-0005-0000-0000-000042150000}"/>
    <cellStyle name="20% - Accent3 3 3 2 4 4" xfId="3409" xr:uid="{00000000-0005-0000-0000-000043150000}"/>
    <cellStyle name="20% - Accent3 3 3 2 5" xfId="7831" xr:uid="{00000000-0005-0000-0000-000044150000}"/>
    <cellStyle name="20% - Accent3 3 3 2 5 2" xfId="10656" xr:uid="{00000000-0005-0000-0000-000045150000}"/>
    <cellStyle name="20% - Accent3 3 3 2 5 2 2" xfId="12967" xr:uid="{00000000-0005-0000-0000-000046150000}"/>
    <cellStyle name="20% - Accent3 3 3 2 5 3" xfId="12969" xr:uid="{00000000-0005-0000-0000-000047150000}"/>
    <cellStyle name="20% - Accent3 3 3 2 6" xfId="6680" xr:uid="{00000000-0005-0000-0000-000048150000}"/>
    <cellStyle name="20% - Accent3 3 3 2 6 2" xfId="6915" xr:uid="{00000000-0005-0000-0000-000049150000}"/>
    <cellStyle name="20% - Accent3 3 3 2 7" xfId="6919" xr:uid="{00000000-0005-0000-0000-00004A150000}"/>
    <cellStyle name="20% - Accent3 3 3 3" xfId="11617" xr:uid="{00000000-0005-0000-0000-00004B150000}"/>
    <cellStyle name="20% - Accent3 3 3 3 2" xfId="11621" xr:uid="{00000000-0005-0000-0000-00004C150000}"/>
    <cellStyle name="20% - Accent3 3 3 3 2 2" xfId="10688" xr:uid="{00000000-0005-0000-0000-00004D150000}"/>
    <cellStyle name="20% - Accent3 3 3 3 2 2 2" xfId="8390" xr:uid="{00000000-0005-0000-0000-00004E150000}"/>
    <cellStyle name="20% - Accent3 3 3 3 2 2 2 2" xfId="1526" xr:uid="{00000000-0005-0000-0000-00004F150000}"/>
    <cellStyle name="20% - Accent3 3 3 3 2 2 2 2 2" xfId="12069" xr:uid="{00000000-0005-0000-0000-000050150000}"/>
    <cellStyle name="20% - Accent3 3 3 3 2 2 2 3" xfId="12072" xr:uid="{00000000-0005-0000-0000-000051150000}"/>
    <cellStyle name="20% - Accent3 3 3 3 2 2 3" xfId="8398" xr:uid="{00000000-0005-0000-0000-000052150000}"/>
    <cellStyle name="20% - Accent3 3 3 3 2 2 3 2" xfId="12074" xr:uid="{00000000-0005-0000-0000-000053150000}"/>
    <cellStyle name="20% - Accent3 3 3 3 2 2 4" xfId="12079" xr:uid="{00000000-0005-0000-0000-000054150000}"/>
    <cellStyle name="20% - Accent3 3 3 3 2 3" xfId="10116" xr:uid="{00000000-0005-0000-0000-000055150000}"/>
    <cellStyle name="20% - Accent3 3 3 3 2 3 2" xfId="8425" xr:uid="{00000000-0005-0000-0000-000056150000}"/>
    <cellStyle name="20% - Accent3 3 3 3 2 3 2 2" xfId="12089" xr:uid="{00000000-0005-0000-0000-000057150000}"/>
    <cellStyle name="20% - Accent3 3 3 3 2 3 3" xfId="12091" xr:uid="{00000000-0005-0000-0000-000058150000}"/>
    <cellStyle name="20% - Accent3 3 3 3 2 4" xfId="1422" xr:uid="{00000000-0005-0000-0000-000059150000}"/>
    <cellStyle name="20% - Accent3 3 3 3 2 4 2" xfId="12102" xr:uid="{00000000-0005-0000-0000-00005A150000}"/>
    <cellStyle name="20% - Accent3 3 3 3 2 5" xfId="12972" xr:uid="{00000000-0005-0000-0000-00005B150000}"/>
    <cellStyle name="20% - Accent3 3 3 3 3" xfId="10697" xr:uid="{00000000-0005-0000-0000-00005C150000}"/>
    <cellStyle name="20% - Accent3 3 3 3 3 2" xfId="8939" xr:uid="{00000000-0005-0000-0000-00005D150000}"/>
    <cellStyle name="20% - Accent3 3 3 3 3 2 2" xfId="8700" xr:uid="{00000000-0005-0000-0000-00005E150000}"/>
    <cellStyle name="20% - Accent3 3 3 3 3 2 2 2" xfId="4192" xr:uid="{00000000-0005-0000-0000-00005F150000}"/>
    <cellStyle name="20% - Accent3 3 3 3 3 2 3" xfId="8950" xr:uid="{00000000-0005-0000-0000-000060150000}"/>
    <cellStyle name="20% - Accent3 3 3 3 3 3" xfId="8957" xr:uid="{00000000-0005-0000-0000-000061150000}"/>
    <cellStyle name="20% - Accent3 3 3 3 3 3 2" xfId="8966" xr:uid="{00000000-0005-0000-0000-000062150000}"/>
    <cellStyle name="20% - Accent3 3 3 3 3 4" xfId="255" xr:uid="{00000000-0005-0000-0000-000063150000}"/>
    <cellStyle name="20% - Accent3 3 3 3 4" xfId="10702" xr:uid="{00000000-0005-0000-0000-000064150000}"/>
    <cellStyle name="20% - Accent3 3 3 3 4 2" xfId="9007" xr:uid="{00000000-0005-0000-0000-000065150000}"/>
    <cellStyle name="20% - Accent3 3 3 3 4 2 2" xfId="9019" xr:uid="{00000000-0005-0000-0000-000066150000}"/>
    <cellStyle name="20% - Accent3 3 3 3 4 3" xfId="9026" xr:uid="{00000000-0005-0000-0000-000067150000}"/>
    <cellStyle name="20% - Accent3 3 3 3 5" xfId="10709" xr:uid="{00000000-0005-0000-0000-000068150000}"/>
    <cellStyle name="20% - Accent3 3 3 3 5 2" xfId="9066" xr:uid="{00000000-0005-0000-0000-000069150000}"/>
    <cellStyle name="20% - Accent3 3 3 3 6" xfId="6934" xr:uid="{00000000-0005-0000-0000-00006A150000}"/>
    <cellStyle name="20% - Accent3 3 3 4" xfId="11625" xr:uid="{00000000-0005-0000-0000-00006B150000}"/>
    <cellStyle name="20% - Accent3 3 3 4 2" xfId="7833" xr:uid="{00000000-0005-0000-0000-00006C150000}"/>
    <cellStyle name="20% - Accent3 3 3 4 2 2" xfId="10707" xr:uid="{00000000-0005-0000-0000-00006D150000}"/>
    <cellStyle name="20% - Accent3 3 3 4 2 2 2" xfId="9063" xr:uid="{00000000-0005-0000-0000-00006E150000}"/>
    <cellStyle name="20% - Accent3 3 3 4 2 2 2 2" xfId="12161" xr:uid="{00000000-0005-0000-0000-00006F150000}"/>
    <cellStyle name="20% - Accent3 3 3 4 2 2 3" xfId="12164" xr:uid="{00000000-0005-0000-0000-000070150000}"/>
    <cellStyle name="20% - Accent3 3 3 4 2 3" xfId="6932" xr:uid="{00000000-0005-0000-0000-000071150000}"/>
    <cellStyle name="20% - Accent3 3 3 4 2 3 2" xfId="6940" xr:uid="{00000000-0005-0000-0000-000072150000}"/>
    <cellStyle name="20% - Accent3 3 3 4 2 4" xfId="42" xr:uid="{00000000-0005-0000-0000-000073150000}"/>
    <cellStyle name="20% - Accent3 3 3 4 3" xfId="9091" xr:uid="{00000000-0005-0000-0000-000074150000}"/>
    <cellStyle name="20% - Accent3 3 3 4 3 2" xfId="9100" xr:uid="{00000000-0005-0000-0000-000075150000}"/>
    <cellStyle name="20% - Accent3 3 3 4 3 2 2" xfId="9104" xr:uid="{00000000-0005-0000-0000-000076150000}"/>
    <cellStyle name="20% - Accent3 3 3 4 3 3" xfId="6947" xr:uid="{00000000-0005-0000-0000-000077150000}"/>
    <cellStyle name="20% - Accent3 3 3 4 4" xfId="9116" xr:uid="{00000000-0005-0000-0000-000078150000}"/>
    <cellStyle name="20% - Accent3 3 3 4 4 2" xfId="9121" xr:uid="{00000000-0005-0000-0000-000079150000}"/>
    <cellStyle name="20% - Accent3 3 3 4 5" xfId="9096" xr:uid="{00000000-0005-0000-0000-00007A150000}"/>
    <cellStyle name="20% - Accent3 3 3 5" xfId="12976" xr:uid="{00000000-0005-0000-0000-00007B150000}"/>
    <cellStyle name="20% - Accent3 3 3 5 2" xfId="12980" xr:uid="{00000000-0005-0000-0000-00007C150000}"/>
    <cellStyle name="20% - Accent3 3 3 5 2 2" xfId="10727" xr:uid="{00000000-0005-0000-0000-00007D150000}"/>
    <cellStyle name="20% - Accent3 3 3 5 2 2 2" xfId="12231" xr:uid="{00000000-0005-0000-0000-00007E150000}"/>
    <cellStyle name="20% - Accent3 3 3 5 2 3" xfId="6967" xr:uid="{00000000-0005-0000-0000-00007F150000}"/>
    <cellStyle name="20% - Accent3 3 3 5 3" xfId="9139" xr:uid="{00000000-0005-0000-0000-000080150000}"/>
    <cellStyle name="20% - Accent3 3 3 5 3 2" xfId="9145" xr:uid="{00000000-0005-0000-0000-000081150000}"/>
    <cellStyle name="20% - Accent3 3 3 5 4" xfId="9159" xr:uid="{00000000-0005-0000-0000-000082150000}"/>
    <cellStyle name="20% - Accent3 3 3 6" xfId="12985" xr:uid="{00000000-0005-0000-0000-000083150000}"/>
    <cellStyle name="20% - Accent3 3 3 6 2" xfId="12988" xr:uid="{00000000-0005-0000-0000-000084150000}"/>
    <cellStyle name="20% - Accent3 3 3 6 2 2" xfId="12991" xr:uid="{00000000-0005-0000-0000-000085150000}"/>
    <cellStyle name="20% - Accent3 3 3 6 3" xfId="9183" xr:uid="{00000000-0005-0000-0000-000086150000}"/>
    <cellStyle name="20% - Accent3 3 3 7" xfId="12993" xr:uid="{00000000-0005-0000-0000-000087150000}"/>
    <cellStyle name="20% - Accent3 3 3 7 2" xfId="12996" xr:uid="{00000000-0005-0000-0000-000088150000}"/>
    <cellStyle name="20% - Accent3 3 3 8" xfId="13000" xr:uid="{00000000-0005-0000-0000-000089150000}"/>
    <cellStyle name="20% - Accent3 3 4" xfId="13002" xr:uid="{00000000-0005-0000-0000-00008A150000}"/>
    <cellStyle name="20% - Accent3 3 4 2" xfId="13004" xr:uid="{00000000-0005-0000-0000-00008B150000}"/>
    <cellStyle name="20% - Accent3 3 4 2 2" xfId="13005" xr:uid="{00000000-0005-0000-0000-00008C150000}"/>
    <cellStyle name="20% - Accent3 3 4 2 2 2" xfId="6105" xr:uid="{00000000-0005-0000-0000-00008D150000}"/>
    <cellStyle name="20% - Accent3 3 4 2 2 2 2" xfId="6110" xr:uid="{00000000-0005-0000-0000-00008E150000}"/>
    <cellStyle name="20% - Accent3 3 4 2 2 2 2 2" xfId="7802" xr:uid="{00000000-0005-0000-0000-00008F150000}"/>
    <cellStyle name="20% - Accent3 3 4 2 2 2 2 2 2" xfId="13007" xr:uid="{00000000-0005-0000-0000-000090150000}"/>
    <cellStyle name="20% - Accent3 3 4 2 2 2 2 3" xfId="85" xr:uid="{00000000-0005-0000-0000-000091150000}"/>
    <cellStyle name="20% - Accent3 3 4 2 2 2 3" xfId="10781" xr:uid="{00000000-0005-0000-0000-000092150000}"/>
    <cellStyle name="20% - Accent3 3 4 2 2 2 3 2" xfId="13008" xr:uid="{00000000-0005-0000-0000-000093150000}"/>
    <cellStyle name="20% - Accent3 3 4 2 2 2 4" xfId="13011" xr:uid="{00000000-0005-0000-0000-000094150000}"/>
    <cellStyle name="20% - Accent3 3 4 2 2 3" xfId="1819" xr:uid="{00000000-0005-0000-0000-000095150000}"/>
    <cellStyle name="20% - Accent3 3 4 2 2 3 2" xfId="10786" xr:uid="{00000000-0005-0000-0000-000096150000}"/>
    <cellStyle name="20% - Accent3 3 4 2 2 3 2 2" xfId="13014" xr:uid="{00000000-0005-0000-0000-000097150000}"/>
    <cellStyle name="20% - Accent3 3 4 2 2 3 3" xfId="13017" xr:uid="{00000000-0005-0000-0000-000098150000}"/>
    <cellStyle name="20% - Accent3 3 4 2 2 4" xfId="9286" xr:uid="{00000000-0005-0000-0000-000099150000}"/>
    <cellStyle name="20% - Accent3 3 4 2 2 4 2" xfId="13020" xr:uid="{00000000-0005-0000-0000-00009A150000}"/>
    <cellStyle name="20% - Accent3 3 4 2 2 5" xfId="13021" xr:uid="{00000000-0005-0000-0000-00009B150000}"/>
    <cellStyle name="20% - Accent3 3 4 2 3" xfId="13023" xr:uid="{00000000-0005-0000-0000-00009C150000}"/>
    <cellStyle name="20% - Accent3 3 4 2 3 2" xfId="6233" xr:uid="{00000000-0005-0000-0000-00009D150000}"/>
    <cellStyle name="20% - Accent3 3 4 2 3 2 2" xfId="10792" xr:uid="{00000000-0005-0000-0000-00009E150000}"/>
    <cellStyle name="20% - Accent3 3 4 2 3 2 2 2" xfId="12914" xr:uid="{00000000-0005-0000-0000-00009F150000}"/>
    <cellStyle name="20% - Accent3 3 4 2 3 2 3" xfId="12039" xr:uid="{00000000-0005-0000-0000-0000A0150000}"/>
    <cellStyle name="20% - Accent3 3 4 2 3 3" xfId="10794" xr:uid="{00000000-0005-0000-0000-0000A1150000}"/>
    <cellStyle name="20% - Accent3 3 4 2 3 3 2" xfId="13025" xr:uid="{00000000-0005-0000-0000-0000A2150000}"/>
    <cellStyle name="20% - Accent3 3 4 2 3 4" xfId="840" xr:uid="{00000000-0005-0000-0000-0000A3150000}"/>
    <cellStyle name="20% - Accent3 3 4 2 4" xfId="13026" xr:uid="{00000000-0005-0000-0000-0000A4150000}"/>
    <cellStyle name="20% - Accent3 3 4 2 4 2" xfId="10802" xr:uid="{00000000-0005-0000-0000-0000A5150000}"/>
    <cellStyle name="20% - Accent3 3 4 2 4 2 2" xfId="13029" xr:uid="{00000000-0005-0000-0000-0000A6150000}"/>
    <cellStyle name="20% - Accent3 3 4 2 4 3" xfId="13031" xr:uid="{00000000-0005-0000-0000-0000A7150000}"/>
    <cellStyle name="20% - Accent3 3 4 2 5" xfId="13034" xr:uid="{00000000-0005-0000-0000-0000A8150000}"/>
    <cellStyle name="20% - Accent3 3 4 2 5 2" xfId="13036" xr:uid="{00000000-0005-0000-0000-0000A9150000}"/>
    <cellStyle name="20% - Accent3 3 4 2 6" xfId="4111" xr:uid="{00000000-0005-0000-0000-0000AA150000}"/>
    <cellStyle name="20% - Accent3 3 4 3" xfId="11631" xr:uid="{00000000-0005-0000-0000-0000AB150000}"/>
    <cellStyle name="20% - Accent3 3 4 3 2" xfId="13038" xr:uid="{00000000-0005-0000-0000-0000AC150000}"/>
    <cellStyle name="20% - Accent3 3 4 3 2 2" xfId="508" xr:uid="{00000000-0005-0000-0000-0000AD150000}"/>
    <cellStyle name="20% - Accent3 3 4 3 2 2 2" xfId="9795" xr:uid="{00000000-0005-0000-0000-0000AE150000}"/>
    <cellStyle name="20% - Accent3 3 4 3 2 2 2 2" xfId="12288" xr:uid="{00000000-0005-0000-0000-0000AF150000}"/>
    <cellStyle name="20% - Accent3 3 4 3 2 2 3" xfId="12290" xr:uid="{00000000-0005-0000-0000-0000B0150000}"/>
    <cellStyle name="20% - Accent3 3 4 3 2 3" xfId="529" xr:uid="{00000000-0005-0000-0000-0000B1150000}"/>
    <cellStyle name="20% - Accent3 3 4 3 2 3 2" xfId="12300" xr:uid="{00000000-0005-0000-0000-0000B2150000}"/>
    <cellStyle name="20% - Accent3 3 4 3 2 4" xfId="13039" xr:uid="{00000000-0005-0000-0000-0000B3150000}"/>
    <cellStyle name="20% - Accent3 3 4 3 3" xfId="10714" xr:uid="{00000000-0005-0000-0000-0000B4150000}"/>
    <cellStyle name="20% - Accent3 3 4 3 3 2" xfId="9344" xr:uid="{00000000-0005-0000-0000-0000B5150000}"/>
    <cellStyle name="20% - Accent3 3 4 3 3 2 2" xfId="9347" xr:uid="{00000000-0005-0000-0000-0000B6150000}"/>
    <cellStyle name="20% - Accent3 3 4 3 3 3" xfId="9353" xr:uid="{00000000-0005-0000-0000-0000B7150000}"/>
    <cellStyle name="20% - Accent3 3 4 3 4" xfId="10719" xr:uid="{00000000-0005-0000-0000-0000B8150000}"/>
    <cellStyle name="20% - Accent3 3 4 3 4 2" xfId="9380" xr:uid="{00000000-0005-0000-0000-0000B9150000}"/>
    <cellStyle name="20% - Accent3 3 4 3 5" xfId="10724" xr:uid="{00000000-0005-0000-0000-0000BA150000}"/>
    <cellStyle name="20% - Accent3 3 4 4" xfId="13041" xr:uid="{00000000-0005-0000-0000-0000BB150000}"/>
    <cellStyle name="20% - Accent3 3 4 4 2" xfId="13042" xr:uid="{00000000-0005-0000-0000-0000BC150000}"/>
    <cellStyle name="20% - Accent3 3 4 4 2 2" xfId="10850" xr:uid="{00000000-0005-0000-0000-0000BD150000}"/>
    <cellStyle name="20% - Accent3 3 4 4 2 2 2" xfId="12336" xr:uid="{00000000-0005-0000-0000-0000BE150000}"/>
    <cellStyle name="20% - Accent3 3 4 4 2 3" xfId="1982" xr:uid="{00000000-0005-0000-0000-0000BF150000}"/>
    <cellStyle name="20% - Accent3 3 4 4 3" xfId="9205" xr:uid="{00000000-0005-0000-0000-0000C0150000}"/>
    <cellStyle name="20% - Accent3 3 4 4 3 2" xfId="9210" xr:uid="{00000000-0005-0000-0000-0000C1150000}"/>
    <cellStyle name="20% - Accent3 3 4 4 4" xfId="9218" xr:uid="{00000000-0005-0000-0000-0000C2150000}"/>
    <cellStyle name="20% - Accent3 3 4 5" xfId="13045" xr:uid="{00000000-0005-0000-0000-0000C3150000}"/>
    <cellStyle name="20% - Accent3 3 4 5 2" xfId="13048" xr:uid="{00000000-0005-0000-0000-0000C4150000}"/>
    <cellStyle name="20% - Accent3 3 4 5 2 2" xfId="13051" xr:uid="{00000000-0005-0000-0000-0000C5150000}"/>
    <cellStyle name="20% - Accent3 3 4 5 3" xfId="6141" xr:uid="{00000000-0005-0000-0000-0000C6150000}"/>
    <cellStyle name="20% - Accent3 3 4 6" xfId="13053" xr:uid="{00000000-0005-0000-0000-0000C7150000}"/>
    <cellStyle name="20% - Accent3 3 4 6 2" xfId="13058" xr:uid="{00000000-0005-0000-0000-0000C8150000}"/>
    <cellStyle name="20% - Accent3 3 4 7" xfId="13060" xr:uid="{00000000-0005-0000-0000-0000C9150000}"/>
    <cellStyle name="20% - Accent3 3 5" xfId="5092" xr:uid="{00000000-0005-0000-0000-0000CA150000}"/>
    <cellStyle name="20% - Accent3 3 5 2" xfId="10498" xr:uid="{00000000-0005-0000-0000-0000CB150000}"/>
    <cellStyle name="20% - Accent3 3 5 2 2" xfId="13061" xr:uid="{00000000-0005-0000-0000-0000CC150000}"/>
    <cellStyle name="20% - Accent3 3 5 2 2 2" xfId="2671" xr:uid="{00000000-0005-0000-0000-0000CD150000}"/>
    <cellStyle name="20% - Accent3 3 5 2 2 2 2" xfId="10902" xr:uid="{00000000-0005-0000-0000-0000CE150000}"/>
    <cellStyle name="20% - Accent3 3 5 2 2 2 2 2" xfId="13062" xr:uid="{00000000-0005-0000-0000-0000CF150000}"/>
    <cellStyle name="20% - Accent3 3 5 2 2 2 3" xfId="13065" xr:uid="{00000000-0005-0000-0000-0000D0150000}"/>
    <cellStyle name="20% - Accent3 3 5 2 2 3" xfId="302" xr:uid="{00000000-0005-0000-0000-0000D1150000}"/>
    <cellStyle name="20% - Accent3 3 5 2 2 3 2" xfId="8246" xr:uid="{00000000-0005-0000-0000-0000D2150000}"/>
    <cellStyle name="20% - Accent3 3 5 2 2 4" xfId="13069" xr:uid="{00000000-0005-0000-0000-0000D3150000}"/>
    <cellStyle name="20% - Accent3 3 5 2 3" xfId="13071" xr:uid="{00000000-0005-0000-0000-0000D4150000}"/>
    <cellStyle name="20% - Accent3 3 5 2 3 2" xfId="10907" xr:uid="{00000000-0005-0000-0000-0000D5150000}"/>
    <cellStyle name="20% - Accent3 3 5 2 3 2 2" xfId="13072" xr:uid="{00000000-0005-0000-0000-0000D6150000}"/>
    <cellStyle name="20% - Accent3 3 5 2 3 3" xfId="11334" xr:uid="{00000000-0005-0000-0000-0000D7150000}"/>
    <cellStyle name="20% - Accent3 3 5 2 4" xfId="13075" xr:uid="{00000000-0005-0000-0000-0000D8150000}"/>
    <cellStyle name="20% - Accent3 3 5 2 4 2" xfId="13077" xr:uid="{00000000-0005-0000-0000-0000D9150000}"/>
    <cellStyle name="20% - Accent3 3 5 2 5" xfId="13079" xr:uid="{00000000-0005-0000-0000-0000DA150000}"/>
    <cellStyle name="20% - Accent3 3 5 3" xfId="13080" xr:uid="{00000000-0005-0000-0000-0000DB150000}"/>
    <cellStyle name="20% - Accent3 3 5 3 2" xfId="13081" xr:uid="{00000000-0005-0000-0000-0000DC150000}"/>
    <cellStyle name="20% - Accent3 3 5 3 2 2" xfId="10935" xr:uid="{00000000-0005-0000-0000-0000DD150000}"/>
    <cellStyle name="20% - Accent3 3 5 3 2 2 2" xfId="12412" xr:uid="{00000000-0005-0000-0000-0000DE150000}"/>
    <cellStyle name="20% - Accent3 3 5 3 2 3" xfId="13082" xr:uid="{00000000-0005-0000-0000-0000DF150000}"/>
    <cellStyle name="20% - Accent3 3 5 3 3" xfId="10731" xr:uid="{00000000-0005-0000-0000-0000E0150000}"/>
    <cellStyle name="20% - Accent3 3 5 3 3 2" xfId="9515" xr:uid="{00000000-0005-0000-0000-0000E1150000}"/>
    <cellStyle name="20% - Accent3 3 5 3 4" xfId="10734" xr:uid="{00000000-0005-0000-0000-0000E2150000}"/>
    <cellStyle name="20% - Accent3 3 5 4" xfId="13083" xr:uid="{00000000-0005-0000-0000-0000E3150000}"/>
    <cellStyle name="20% - Accent3 3 5 4 2" xfId="13084" xr:uid="{00000000-0005-0000-0000-0000E4150000}"/>
    <cellStyle name="20% - Accent3 3 5 4 2 2" xfId="13085" xr:uid="{00000000-0005-0000-0000-0000E5150000}"/>
    <cellStyle name="20% - Accent3 3 5 4 3" xfId="5578" xr:uid="{00000000-0005-0000-0000-0000E6150000}"/>
    <cellStyle name="20% - Accent3 3 5 5" xfId="13086" xr:uid="{00000000-0005-0000-0000-0000E7150000}"/>
    <cellStyle name="20% - Accent3 3 5 5 2" xfId="13089" xr:uid="{00000000-0005-0000-0000-0000E8150000}"/>
    <cellStyle name="20% - Accent3 3 5 6" xfId="13091" xr:uid="{00000000-0005-0000-0000-0000E9150000}"/>
    <cellStyle name="20% - Accent3 3 6" xfId="13095" xr:uid="{00000000-0005-0000-0000-0000EA150000}"/>
    <cellStyle name="20% - Accent3 3 6 2" xfId="13099" xr:uid="{00000000-0005-0000-0000-0000EB150000}"/>
    <cellStyle name="20% - Accent3 3 6 2 2" xfId="13103" xr:uid="{00000000-0005-0000-0000-0000EC150000}"/>
    <cellStyle name="20% - Accent3 3 6 2 2 2" xfId="7201" xr:uid="{00000000-0005-0000-0000-0000ED150000}"/>
    <cellStyle name="20% - Accent3 3 6 2 2 2 2" xfId="13104" xr:uid="{00000000-0005-0000-0000-0000EE150000}"/>
    <cellStyle name="20% - Accent3 3 6 2 2 3" xfId="13108" xr:uid="{00000000-0005-0000-0000-0000EF150000}"/>
    <cellStyle name="20% - Accent3 3 6 2 3" xfId="13110" xr:uid="{00000000-0005-0000-0000-0000F0150000}"/>
    <cellStyle name="20% - Accent3 3 6 2 3 2" xfId="11197" xr:uid="{00000000-0005-0000-0000-0000F1150000}"/>
    <cellStyle name="20% - Accent3 3 6 2 4" xfId="13111" xr:uid="{00000000-0005-0000-0000-0000F2150000}"/>
    <cellStyle name="20% - Accent3 3 6 3" xfId="13115" xr:uid="{00000000-0005-0000-0000-0000F3150000}"/>
    <cellStyle name="20% - Accent3 3 6 3 2" xfId="13118" xr:uid="{00000000-0005-0000-0000-0000F4150000}"/>
    <cellStyle name="20% - Accent3 3 6 3 2 2" xfId="2523" xr:uid="{00000000-0005-0000-0000-0000F5150000}"/>
    <cellStyle name="20% - Accent3 3 6 3 3" xfId="10744" xr:uid="{00000000-0005-0000-0000-0000F6150000}"/>
    <cellStyle name="20% - Accent3 3 6 4" xfId="13121" xr:uid="{00000000-0005-0000-0000-0000F7150000}"/>
    <cellStyle name="20% - Accent3 3 6 4 2" xfId="13122" xr:uid="{00000000-0005-0000-0000-0000F8150000}"/>
    <cellStyle name="20% - Accent3 3 6 5" xfId="13123" xr:uid="{00000000-0005-0000-0000-0000F9150000}"/>
    <cellStyle name="20% - Accent3 3 7" xfId="10758" xr:uid="{00000000-0005-0000-0000-0000FA150000}"/>
    <cellStyle name="20% - Accent3 3 7 2" xfId="13126" xr:uid="{00000000-0005-0000-0000-0000FB150000}"/>
    <cellStyle name="20% - Accent3 3 7 2 2" xfId="12567" xr:uid="{00000000-0005-0000-0000-0000FC150000}"/>
    <cellStyle name="20% - Accent3 3 7 2 2 2" xfId="7723" xr:uid="{00000000-0005-0000-0000-0000FD150000}"/>
    <cellStyle name="20% - Accent3 3 7 2 3" xfId="13127" xr:uid="{00000000-0005-0000-0000-0000FE150000}"/>
    <cellStyle name="20% - Accent3 3 7 3" xfId="13131" xr:uid="{00000000-0005-0000-0000-0000FF150000}"/>
    <cellStyle name="20% - Accent3 3 7 3 2" xfId="13132" xr:uid="{00000000-0005-0000-0000-000000160000}"/>
    <cellStyle name="20% - Accent3 3 7 4" xfId="13133" xr:uid="{00000000-0005-0000-0000-000001160000}"/>
    <cellStyle name="20% - Accent3 3 8" xfId="13139" xr:uid="{00000000-0005-0000-0000-000002160000}"/>
    <cellStyle name="20% - Accent3 3 8 2" xfId="13147" xr:uid="{00000000-0005-0000-0000-000003160000}"/>
    <cellStyle name="20% - Accent3 3 8 2 2" xfId="13148" xr:uid="{00000000-0005-0000-0000-000004160000}"/>
    <cellStyle name="20% - Accent3 3 8 3" xfId="13149" xr:uid="{00000000-0005-0000-0000-000005160000}"/>
    <cellStyle name="20% - Accent3 3 9" xfId="13155" xr:uid="{00000000-0005-0000-0000-000006160000}"/>
    <cellStyle name="20% - Accent3 3 9 2" xfId="4173" xr:uid="{00000000-0005-0000-0000-000007160000}"/>
    <cellStyle name="20% - Accent3 4" xfId="7649" xr:uid="{00000000-0005-0000-0000-000008160000}"/>
    <cellStyle name="20% - Accent3 4 2" xfId="7655" xr:uid="{00000000-0005-0000-0000-000009160000}"/>
    <cellStyle name="20% - Accent3 4 2 2" xfId="13156" xr:uid="{00000000-0005-0000-0000-00000A160000}"/>
    <cellStyle name="20% - Accent3 4 2 2 2" xfId="13157" xr:uid="{00000000-0005-0000-0000-00000B160000}"/>
    <cellStyle name="20% - Accent3 4 2 2 2 2" xfId="13159" xr:uid="{00000000-0005-0000-0000-00000C160000}"/>
    <cellStyle name="20% - Accent3 4 2 2 2 2 2" xfId="13166" xr:uid="{00000000-0005-0000-0000-00000D160000}"/>
    <cellStyle name="20% - Accent3 4 2 2 2 2 2 2" xfId="13170" xr:uid="{00000000-0005-0000-0000-00000E160000}"/>
    <cellStyle name="20% - Accent3 4 2 2 2 2 2 2 2" xfId="13172" xr:uid="{00000000-0005-0000-0000-00000F160000}"/>
    <cellStyle name="20% - Accent3 4 2 2 2 2 2 2 2 2" xfId="13175" xr:uid="{00000000-0005-0000-0000-000010160000}"/>
    <cellStyle name="20% - Accent3 4 2 2 2 2 2 2 3" xfId="13180" xr:uid="{00000000-0005-0000-0000-000011160000}"/>
    <cellStyle name="20% - Accent3 4 2 2 2 2 2 3" xfId="13183" xr:uid="{00000000-0005-0000-0000-000012160000}"/>
    <cellStyle name="20% - Accent3 4 2 2 2 2 2 3 2" xfId="10507" xr:uid="{00000000-0005-0000-0000-000013160000}"/>
    <cellStyle name="20% - Accent3 4 2 2 2 2 2 4" xfId="13185" xr:uid="{00000000-0005-0000-0000-000014160000}"/>
    <cellStyle name="20% - Accent3 4 2 2 2 2 3" xfId="13189" xr:uid="{00000000-0005-0000-0000-000015160000}"/>
    <cellStyle name="20% - Accent3 4 2 2 2 2 3 2" xfId="13192" xr:uid="{00000000-0005-0000-0000-000016160000}"/>
    <cellStyle name="20% - Accent3 4 2 2 2 2 3 2 2" xfId="12795" xr:uid="{00000000-0005-0000-0000-000017160000}"/>
    <cellStyle name="20% - Accent3 4 2 2 2 2 3 3" xfId="13194" xr:uid="{00000000-0005-0000-0000-000018160000}"/>
    <cellStyle name="20% - Accent3 4 2 2 2 2 4" xfId="4311" xr:uid="{00000000-0005-0000-0000-000019160000}"/>
    <cellStyle name="20% - Accent3 4 2 2 2 2 4 2" xfId="1578" xr:uid="{00000000-0005-0000-0000-00001A160000}"/>
    <cellStyle name="20% - Accent3 4 2 2 2 2 5" xfId="13196" xr:uid="{00000000-0005-0000-0000-00001B160000}"/>
    <cellStyle name="20% - Accent3 4 2 2 2 3" xfId="13202" xr:uid="{00000000-0005-0000-0000-00001C160000}"/>
    <cellStyle name="20% - Accent3 4 2 2 2 3 2" xfId="13204" xr:uid="{00000000-0005-0000-0000-00001D160000}"/>
    <cellStyle name="20% - Accent3 4 2 2 2 3 2 2" xfId="13206" xr:uid="{00000000-0005-0000-0000-00001E160000}"/>
    <cellStyle name="20% - Accent3 4 2 2 2 3 2 2 2" xfId="13208" xr:uid="{00000000-0005-0000-0000-00001F160000}"/>
    <cellStyle name="20% - Accent3 4 2 2 2 3 2 3" xfId="13212" xr:uid="{00000000-0005-0000-0000-000020160000}"/>
    <cellStyle name="20% - Accent3 4 2 2 2 3 3" xfId="13214" xr:uid="{00000000-0005-0000-0000-000021160000}"/>
    <cellStyle name="20% - Accent3 4 2 2 2 3 3 2" xfId="13217" xr:uid="{00000000-0005-0000-0000-000022160000}"/>
    <cellStyle name="20% - Accent3 4 2 2 2 3 4" xfId="13219" xr:uid="{00000000-0005-0000-0000-000023160000}"/>
    <cellStyle name="20% - Accent3 4 2 2 2 4" xfId="13222" xr:uid="{00000000-0005-0000-0000-000024160000}"/>
    <cellStyle name="20% - Accent3 4 2 2 2 4 2" xfId="13225" xr:uid="{00000000-0005-0000-0000-000025160000}"/>
    <cellStyle name="20% - Accent3 4 2 2 2 4 2 2" xfId="13229" xr:uid="{00000000-0005-0000-0000-000026160000}"/>
    <cellStyle name="20% - Accent3 4 2 2 2 4 3" xfId="13233" xr:uid="{00000000-0005-0000-0000-000027160000}"/>
    <cellStyle name="20% - Accent3 4 2 2 2 5" xfId="5367" xr:uid="{00000000-0005-0000-0000-000028160000}"/>
    <cellStyle name="20% - Accent3 4 2 2 2 5 2" xfId="136" xr:uid="{00000000-0005-0000-0000-000029160000}"/>
    <cellStyle name="20% - Accent3 4 2 2 2 6" xfId="7249" xr:uid="{00000000-0005-0000-0000-00002A160000}"/>
    <cellStyle name="20% - Accent3 4 2 2 3" xfId="13236" xr:uid="{00000000-0005-0000-0000-00002B160000}"/>
    <cellStyle name="20% - Accent3 4 2 2 3 2" xfId="13239" xr:uid="{00000000-0005-0000-0000-00002C160000}"/>
    <cellStyle name="20% - Accent3 4 2 2 3 2 2" xfId="13242" xr:uid="{00000000-0005-0000-0000-00002D160000}"/>
    <cellStyle name="20% - Accent3 4 2 2 3 2 2 2" xfId="13246" xr:uid="{00000000-0005-0000-0000-00002E160000}"/>
    <cellStyle name="20% - Accent3 4 2 2 3 2 2 2 2" xfId="13249" xr:uid="{00000000-0005-0000-0000-00002F160000}"/>
    <cellStyle name="20% - Accent3 4 2 2 3 2 2 3" xfId="6128" xr:uid="{00000000-0005-0000-0000-000030160000}"/>
    <cellStyle name="20% - Accent3 4 2 2 3 2 3" xfId="13254" xr:uid="{00000000-0005-0000-0000-000031160000}"/>
    <cellStyle name="20% - Accent3 4 2 2 3 2 3 2" xfId="13256" xr:uid="{00000000-0005-0000-0000-000032160000}"/>
    <cellStyle name="20% - Accent3 4 2 2 3 2 4" xfId="10164" xr:uid="{00000000-0005-0000-0000-000033160000}"/>
    <cellStyle name="20% - Accent3 4 2 2 3 3" xfId="13259" xr:uid="{00000000-0005-0000-0000-000034160000}"/>
    <cellStyle name="20% - Accent3 4 2 2 3 3 2" xfId="13261" xr:uid="{00000000-0005-0000-0000-000035160000}"/>
    <cellStyle name="20% - Accent3 4 2 2 3 3 2 2" xfId="13263" xr:uid="{00000000-0005-0000-0000-000036160000}"/>
    <cellStyle name="20% - Accent3 4 2 2 3 3 3" xfId="13267" xr:uid="{00000000-0005-0000-0000-000037160000}"/>
    <cellStyle name="20% - Accent3 4 2 2 3 4" xfId="2893" xr:uid="{00000000-0005-0000-0000-000038160000}"/>
    <cellStyle name="20% - Accent3 4 2 2 3 4 2" xfId="3556" xr:uid="{00000000-0005-0000-0000-000039160000}"/>
    <cellStyle name="20% - Accent3 4 2 2 3 5" xfId="3561" xr:uid="{00000000-0005-0000-0000-00003A160000}"/>
    <cellStyle name="20% - Accent3 4 2 2 4" xfId="13269" xr:uid="{00000000-0005-0000-0000-00003B160000}"/>
    <cellStyle name="20% - Accent3 4 2 2 4 2" xfId="13272" xr:uid="{00000000-0005-0000-0000-00003C160000}"/>
    <cellStyle name="20% - Accent3 4 2 2 4 2 2" xfId="13275" xr:uid="{00000000-0005-0000-0000-00003D160000}"/>
    <cellStyle name="20% - Accent3 4 2 2 4 2 2 2" xfId="5838" xr:uid="{00000000-0005-0000-0000-00003E160000}"/>
    <cellStyle name="20% - Accent3 4 2 2 4 2 3" xfId="13278" xr:uid="{00000000-0005-0000-0000-00003F160000}"/>
    <cellStyle name="20% - Accent3 4 2 2 4 3" xfId="13280" xr:uid="{00000000-0005-0000-0000-000040160000}"/>
    <cellStyle name="20% - Accent3 4 2 2 4 3 2" xfId="13284" xr:uid="{00000000-0005-0000-0000-000041160000}"/>
    <cellStyle name="20% - Accent3 4 2 2 4 4" xfId="1873" xr:uid="{00000000-0005-0000-0000-000042160000}"/>
    <cellStyle name="20% - Accent3 4 2 2 5" xfId="13287" xr:uid="{00000000-0005-0000-0000-000043160000}"/>
    <cellStyle name="20% - Accent3 4 2 2 5 2" xfId="13290" xr:uid="{00000000-0005-0000-0000-000044160000}"/>
    <cellStyle name="20% - Accent3 4 2 2 5 2 2" xfId="13293" xr:uid="{00000000-0005-0000-0000-000045160000}"/>
    <cellStyle name="20% - Accent3 4 2 2 5 3" xfId="13295" xr:uid="{00000000-0005-0000-0000-000046160000}"/>
    <cellStyle name="20% - Accent3 4 2 2 6" xfId="13300" xr:uid="{00000000-0005-0000-0000-000047160000}"/>
    <cellStyle name="20% - Accent3 4 2 2 6 2" xfId="13303" xr:uid="{00000000-0005-0000-0000-000048160000}"/>
    <cellStyle name="20% - Accent3 4 2 2 7" xfId="13305" xr:uid="{00000000-0005-0000-0000-000049160000}"/>
    <cellStyle name="20% - Accent3 4 2 3" xfId="13307" xr:uid="{00000000-0005-0000-0000-00004A160000}"/>
    <cellStyle name="20% - Accent3 4 2 3 2" xfId="424" xr:uid="{00000000-0005-0000-0000-00004B160000}"/>
    <cellStyle name="20% - Accent3 4 2 3 2 2" xfId="1726" xr:uid="{00000000-0005-0000-0000-00004C160000}"/>
    <cellStyle name="20% - Accent3 4 2 3 2 2 2" xfId="552" xr:uid="{00000000-0005-0000-0000-00004D160000}"/>
    <cellStyle name="20% - Accent3 4 2 3 2 2 2 2" xfId="1746" xr:uid="{00000000-0005-0000-0000-00004E160000}"/>
    <cellStyle name="20% - Accent3 4 2 3 2 2 2 2 2" xfId="12641" xr:uid="{00000000-0005-0000-0000-00004F160000}"/>
    <cellStyle name="20% - Accent3 4 2 3 2 2 2 3" xfId="12655" xr:uid="{00000000-0005-0000-0000-000050160000}"/>
    <cellStyle name="20% - Accent3 4 2 3 2 2 3" xfId="1771" xr:uid="{00000000-0005-0000-0000-000051160000}"/>
    <cellStyle name="20% - Accent3 4 2 3 2 2 3 2" xfId="12667" xr:uid="{00000000-0005-0000-0000-000052160000}"/>
    <cellStyle name="20% - Accent3 4 2 3 2 2 4" xfId="12676" xr:uid="{00000000-0005-0000-0000-000053160000}"/>
    <cellStyle name="20% - Accent3 4 2 3 2 3" xfId="1782" xr:uid="{00000000-0005-0000-0000-000054160000}"/>
    <cellStyle name="20% - Accent3 4 2 3 2 3 2" xfId="61" xr:uid="{00000000-0005-0000-0000-000055160000}"/>
    <cellStyle name="20% - Accent3 4 2 3 2 3 2 2" xfId="12706" xr:uid="{00000000-0005-0000-0000-000056160000}"/>
    <cellStyle name="20% - Accent3 4 2 3 2 3 3" xfId="12711" xr:uid="{00000000-0005-0000-0000-000057160000}"/>
    <cellStyle name="20% - Accent3 4 2 3 2 4" xfId="1803" xr:uid="{00000000-0005-0000-0000-000058160000}"/>
    <cellStyle name="20% - Accent3 4 2 3 2 4 2" xfId="12735" xr:uid="{00000000-0005-0000-0000-000059160000}"/>
    <cellStyle name="20% - Accent3 4 2 3 2 5" xfId="7491" xr:uid="{00000000-0005-0000-0000-00005A160000}"/>
    <cellStyle name="20% - Accent3 4 2 3 3" xfId="461" xr:uid="{00000000-0005-0000-0000-00005B160000}"/>
    <cellStyle name="20% - Accent3 4 2 3 3 2" xfId="1904" xr:uid="{00000000-0005-0000-0000-00005C160000}"/>
    <cellStyle name="20% - Accent3 4 2 3 3 2 2" xfId="1922" xr:uid="{00000000-0005-0000-0000-00005D160000}"/>
    <cellStyle name="20% - Accent3 4 2 3 3 2 2 2" xfId="9714" xr:uid="{00000000-0005-0000-0000-00005E160000}"/>
    <cellStyle name="20% - Accent3 4 2 3 3 2 3" xfId="9724" xr:uid="{00000000-0005-0000-0000-00005F160000}"/>
    <cellStyle name="20% - Accent3 4 2 3 3 3" xfId="680" xr:uid="{00000000-0005-0000-0000-000060160000}"/>
    <cellStyle name="20% - Accent3 4 2 3 3 3 2" xfId="9732" xr:uid="{00000000-0005-0000-0000-000061160000}"/>
    <cellStyle name="20% - Accent3 4 2 3 3 4" xfId="3" xr:uid="{00000000-0005-0000-0000-000062160000}"/>
    <cellStyle name="20% - Accent3 4 2 3 4" xfId="473" xr:uid="{00000000-0005-0000-0000-000063160000}"/>
    <cellStyle name="20% - Accent3 4 2 3 4 2" xfId="543" xr:uid="{00000000-0005-0000-0000-000064160000}"/>
    <cellStyle name="20% - Accent3 4 2 3 4 2 2" xfId="9765" xr:uid="{00000000-0005-0000-0000-000065160000}"/>
    <cellStyle name="20% - Accent3 4 2 3 4 3" xfId="9773" xr:uid="{00000000-0005-0000-0000-000066160000}"/>
    <cellStyle name="20% - Accent3 4 2 3 5" xfId="502" xr:uid="{00000000-0005-0000-0000-000067160000}"/>
    <cellStyle name="20% - Accent3 4 2 3 5 2" xfId="9798" xr:uid="{00000000-0005-0000-0000-000068160000}"/>
    <cellStyle name="20% - Accent3 4 2 3 6" xfId="526" xr:uid="{00000000-0005-0000-0000-000069160000}"/>
    <cellStyle name="20% - Accent3 4 2 4" xfId="13308" xr:uid="{00000000-0005-0000-0000-00006A160000}"/>
    <cellStyle name="20% - Accent3 4 2 4 2" xfId="6342" xr:uid="{00000000-0005-0000-0000-00006B160000}"/>
    <cellStyle name="20% - Accent3 4 2 4 2 2" xfId="2314" xr:uid="{00000000-0005-0000-0000-00006C160000}"/>
    <cellStyle name="20% - Accent3 4 2 4 2 2 2" xfId="2324" xr:uid="{00000000-0005-0000-0000-00006D160000}"/>
    <cellStyle name="20% - Accent3 4 2 4 2 2 2 2" xfId="5731" xr:uid="{00000000-0005-0000-0000-00006E160000}"/>
    <cellStyle name="20% - Accent3 4 2 4 2 2 3" xfId="11486" xr:uid="{00000000-0005-0000-0000-00006F160000}"/>
    <cellStyle name="20% - Accent3 4 2 4 2 3" xfId="2277" xr:uid="{00000000-0005-0000-0000-000070160000}"/>
    <cellStyle name="20% - Accent3 4 2 4 2 3 2" xfId="11507" xr:uid="{00000000-0005-0000-0000-000071160000}"/>
    <cellStyle name="20% - Accent3 4 2 4 2 4" xfId="13311" xr:uid="{00000000-0005-0000-0000-000072160000}"/>
    <cellStyle name="20% - Accent3 4 2 4 3" xfId="6349" xr:uid="{00000000-0005-0000-0000-000073160000}"/>
    <cellStyle name="20% - Accent3 4 2 4 3 2" xfId="2393" xr:uid="{00000000-0005-0000-0000-000074160000}"/>
    <cellStyle name="20% - Accent3 4 2 4 3 2 2" xfId="8172" xr:uid="{00000000-0005-0000-0000-000075160000}"/>
    <cellStyle name="20% - Accent3 4 2 4 3 3" xfId="9317" xr:uid="{00000000-0005-0000-0000-000076160000}"/>
    <cellStyle name="20% - Accent3 4 2 4 4" xfId="6356" xr:uid="{00000000-0005-0000-0000-000077160000}"/>
    <cellStyle name="20% - Accent3 4 2 4 4 2" xfId="9332" xr:uid="{00000000-0005-0000-0000-000078160000}"/>
    <cellStyle name="20% - Accent3 4 2 4 5" xfId="9339" xr:uid="{00000000-0005-0000-0000-000079160000}"/>
    <cellStyle name="20% - Accent3 4 2 5" xfId="13317" xr:uid="{00000000-0005-0000-0000-00007A160000}"/>
    <cellStyle name="20% - Accent3 4 2 5 2" xfId="6367" xr:uid="{00000000-0005-0000-0000-00007B160000}"/>
    <cellStyle name="20% - Accent3 4 2 5 2 2" xfId="1140" xr:uid="{00000000-0005-0000-0000-00007C160000}"/>
    <cellStyle name="20% - Accent3 4 2 5 2 2 2" xfId="11767" xr:uid="{00000000-0005-0000-0000-00007D160000}"/>
    <cellStyle name="20% - Accent3 4 2 5 2 3" xfId="13322" xr:uid="{00000000-0005-0000-0000-00007E160000}"/>
    <cellStyle name="20% - Accent3 4 2 5 3" xfId="6375" xr:uid="{00000000-0005-0000-0000-00007F160000}"/>
    <cellStyle name="20% - Accent3 4 2 5 3 2" xfId="1338" xr:uid="{00000000-0005-0000-0000-000080160000}"/>
    <cellStyle name="20% - Accent3 4 2 5 4" xfId="9373" xr:uid="{00000000-0005-0000-0000-000081160000}"/>
    <cellStyle name="20% - Accent3 4 2 6" xfId="12139" xr:uid="{00000000-0005-0000-0000-000082160000}"/>
    <cellStyle name="20% - Accent3 4 2 6 2" xfId="6387" xr:uid="{00000000-0005-0000-0000-000083160000}"/>
    <cellStyle name="20% - Accent3 4 2 6 2 2" xfId="804" xr:uid="{00000000-0005-0000-0000-000084160000}"/>
    <cellStyle name="20% - Accent3 4 2 6 3" xfId="9392" xr:uid="{00000000-0005-0000-0000-000085160000}"/>
    <cellStyle name="20% - Accent3 4 2 7" xfId="13328" xr:uid="{00000000-0005-0000-0000-000086160000}"/>
    <cellStyle name="20% - Accent3 4 2 7 2" xfId="13329" xr:uid="{00000000-0005-0000-0000-000087160000}"/>
    <cellStyle name="20% - Accent3 4 2 8" xfId="13331" xr:uid="{00000000-0005-0000-0000-000088160000}"/>
    <cellStyle name="20% - Accent3 4 3" xfId="13332" xr:uid="{00000000-0005-0000-0000-000089160000}"/>
    <cellStyle name="20% - Accent3 4 3 2" xfId="917" xr:uid="{00000000-0005-0000-0000-00008A160000}"/>
    <cellStyle name="20% - Accent3 4 3 2 2" xfId="926" xr:uid="{00000000-0005-0000-0000-00008B160000}"/>
    <cellStyle name="20% - Accent3 4 3 2 2 2" xfId="11055" xr:uid="{00000000-0005-0000-0000-00008C160000}"/>
    <cellStyle name="20% - Accent3 4 3 2 2 2 2" xfId="11057" xr:uid="{00000000-0005-0000-0000-00008D160000}"/>
    <cellStyle name="20% - Accent3 4 3 2 2 2 2 2" xfId="11060" xr:uid="{00000000-0005-0000-0000-00008E160000}"/>
    <cellStyle name="20% - Accent3 4 3 2 2 2 2 2 2" xfId="8603" xr:uid="{00000000-0005-0000-0000-00008F160000}"/>
    <cellStyle name="20% - Accent3 4 3 2 2 2 2 3" xfId="13334" xr:uid="{00000000-0005-0000-0000-000090160000}"/>
    <cellStyle name="20% - Accent3 4 3 2 2 2 3" xfId="11063" xr:uid="{00000000-0005-0000-0000-000091160000}"/>
    <cellStyle name="20% - Accent3 4 3 2 2 2 3 2" xfId="13335" xr:uid="{00000000-0005-0000-0000-000092160000}"/>
    <cellStyle name="20% - Accent3 4 3 2 2 2 4" xfId="13336" xr:uid="{00000000-0005-0000-0000-000093160000}"/>
    <cellStyle name="20% - Accent3 4 3 2 2 3" xfId="11067" xr:uid="{00000000-0005-0000-0000-000094160000}"/>
    <cellStyle name="20% - Accent3 4 3 2 2 3 2" xfId="11069" xr:uid="{00000000-0005-0000-0000-000095160000}"/>
    <cellStyle name="20% - Accent3 4 3 2 2 3 2 2" xfId="13338" xr:uid="{00000000-0005-0000-0000-000096160000}"/>
    <cellStyle name="20% - Accent3 4 3 2 2 3 3" xfId="13339" xr:uid="{00000000-0005-0000-0000-000097160000}"/>
    <cellStyle name="20% - Accent3 4 3 2 2 4" xfId="8432" xr:uid="{00000000-0005-0000-0000-000098160000}"/>
    <cellStyle name="20% - Accent3 4 3 2 2 4 2" xfId="13340" xr:uid="{00000000-0005-0000-0000-000099160000}"/>
    <cellStyle name="20% - Accent3 4 3 2 2 5" xfId="8449" xr:uid="{00000000-0005-0000-0000-00009A160000}"/>
    <cellStyle name="20% - Accent3 4 3 2 3" xfId="13348" xr:uid="{00000000-0005-0000-0000-00009B160000}"/>
    <cellStyle name="20% - Accent3 4 3 2 3 2" xfId="11093" xr:uid="{00000000-0005-0000-0000-00009C160000}"/>
    <cellStyle name="20% - Accent3 4 3 2 3 2 2" xfId="11095" xr:uid="{00000000-0005-0000-0000-00009D160000}"/>
    <cellStyle name="20% - Accent3 4 3 2 3 2 2 2" xfId="13188" xr:uid="{00000000-0005-0000-0000-00009E160000}"/>
    <cellStyle name="20% - Accent3 4 3 2 3 2 3" xfId="13349" xr:uid="{00000000-0005-0000-0000-00009F160000}"/>
    <cellStyle name="20% - Accent3 4 3 2 3 3" xfId="11097" xr:uid="{00000000-0005-0000-0000-0000A0160000}"/>
    <cellStyle name="20% - Accent3 4 3 2 3 3 2" xfId="13350" xr:uid="{00000000-0005-0000-0000-0000A1160000}"/>
    <cellStyle name="20% - Accent3 4 3 2 3 4" xfId="3015" xr:uid="{00000000-0005-0000-0000-0000A2160000}"/>
    <cellStyle name="20% - Accent3 4 3 2 4" xfId="13351" xr:uid="{00000000-0005-0000-0000-0000A3160000}"/>
    <cellStyle name="20% - Accent3 4 3 2 4 2" xfId="11113" xr:uid="{00000000-0005-0000-0000-0000A4160000}"/>
    <cellStyle name="20% - Accent3 4 3 2 4 2 2" xfId="13354" xr:uid="{00000000-0005-0000-0000-0000A5160000}"/>
    <cellStyle name="20% - Accent3 4 3 2 4 3" xfId="13358" xr:uid="{00000000-0005-0000-0000-0000A6160000}"/>
    <cellStyle name="20% - Accent3 4 3 2 5" xfId="13359" xr:uid="{00000000-0005-0000-0000-0000A7160000}"/>
    <cellStyle name="20% - Accent3 4 3 2 5 2" xfId="13361" xr:uid="{00000000-0005-0000-0000-0000A8160000}"/>
    <cellStyle name="20% - Accent3 4 3 2 6" xfId="7017" xr:uid="{00000000-0005-0000-0000-0000A9160000}"/>
    <cellStyle name="20% - Accent3 4 3 3" xfId="936" xr:uid="{00000000-0005-0000-0000-0000AA160000}"/>
    <cellStyle name="20% - Accent3 4 3 3 2" xfId="6406" xr:uid="{00000000-0005-0000-0000-0000AB160000}"/>
    <cellStyle name="20% - Accent3 4 3 3 2 2" xfId="3122" xr:uid="{00000000-0005-0000-0000-0000AC160000}"/>
    <cellStyle name="20% - Accent3 4 3 3 2 2 2" xfId="1066" xr:uid="{00000000-0005-0000-0000-0000AD160000}"/>
    <cellStyle name="20% - Accent3 4 3 3 2 2 2 2" xfId="12925" xr:uid="{00000000-0005-0000-0000-0000AE160000}"/>
    <cellStyle name="20% - Accent3 4 3 3 2 2 3" xfId="12929" xr:uid="{00000000-0005-0000-0000-0000AF160000}"/>
    <cellStyle name="20% - Accent3 4 3 3 2 3" xfId="2663" xr:uid="{00000000-0005-0000-0000-0000B0160000}"/>
    <cellStyle name="20% - Accent3 4 3 3 2 3 2" xfId="12936" xr:uid="{00000000-0005-0000-0000-0000B1160000}"/>
    <cellStyle name="20% - Accent3 4 3 3 2 4" xfId="13363" xr:uid="{00000000-0005-0000-0000-0000B2160000}"/>
    <cellStyle name="20% - Accent3 4 3 3 3" xfId="6409" xr:uid="{00000000-0005-0000-0000-0000B3160000}"/>
    <cellStyle name="20% - Accent3 4 3 3 3 2" xfId="3154" xr:uid="{00000000-0005-0000-0000-0000B4160000}"/>
    <cellStyle name="20% - Accent3 4 3 3 3 2 2" xfId="9917" xr:uid="{00000000-0005-0000-0000-0000B5160000}"/>
    <cellStyle name="20% - Accent3 4 3 3 3 3" xfId="9925" xr:uid="{00000000-0005-0000-0000-0000B6160000}"/>
    <cellStyle name="20% - Accent3 4 3 3 4" xfId="6416" xr:uid="{00000000-0005-0000-0000-0000B7160000}"/>
    <cellStyle name="20% - Accent3 4 3 3 4 2" xfId="9940" xr:uid="{00000000-0005-0000-0000-0000B8160000}"/>
    <cellStyle name="20% - Accent3 4 3 3 5" xfId="10848" xr:uid="{00000000-0005-0000-0000-0000B9160000}"/>
    <cellStyle name="20% - Accent3 4 3 4" xfId="13373" xr:uid="{00000000-0005-0000-0000-0000BA160000}"/>
    <cellStyle name="20% - Accent3 4 3 4 2" xfId="6429" xr:uid="{00000000-0005-0000-0000-0000BB160000}"/>
    <cellStyle name="20% - Accent3 4 3 4 2 2" xfId="3309" xr:uid="{00000000-0005-0000-0000-0000BC160000}"/>
    <cellStyle name="20% - Accent3 4 3 4 2 2 2" xfId="12077" xr:uid="{00000000-0005-0000-0000-0000BD160000}"/>
    <cellStyle name="20% - Accent3 4 3 4 2 3" xfId="6016" xr:uid="{00000000-0005-0000-0000-0000BE160000}"/>
    <cellStyle name="20% - Accent3 4 3 4 3" xfId="6436" xr:uid="{00000000-0005-0000-0000-0000BF160000}"/>
    <cellStyle name="20% - Accent3 4 3 4 3 2" xfId="9430" xr:uid="{00000000-0005-0000-0000-0000C0160000}"/>
    <cellStyle name="20% - Accent3 4 3 4 4" xfId="9439" xr:uid="{00000000-0005-0000-0000-0000C1160000}"/>
    <cellStyle name="20% - Accent3 4 3 5" xfId="13376" xr:uid="{00000000-0005-0000-0000-0000C2160000}"/>
    <cellStyle name="20% - Accent3 4 3 5 2" xfId="6445" xr:uid="{00000000-0005-0000-0000-0000C3160000}"/>
    <cellStyle name="20% - Accent3 4 3 5 2 2" xfId="13381" xr:uid="{00000000-0005-0000-0000-0000C4160000}"/>
    <cellStyle name="20% - Accent3 4 3 5 3" xfId="9450" xr:uid="{00000000-0005-0000-0000-0000C5160000}"/>
    <cellStyle name="20% - Accent3 4 3 6" xfId="13385" xr:uid="{00000000-0005-0000-0000-0000C6160000}"/>
    <cellStyle name="20% - Accent3 4 3 6 2" xfId="13389" xr:uid="{00000000-0005-0000-0000-0000C7160000}"/>
    <cellStyle name="20% - Accent3 4 3 7" xfId="13392" xr:uid="{00000000-0005-0000-0000-0000C8160000}"/>
    <cellStyle name="20% - Accent3 4 4" xfId="13394" xr:uid="{00000000-0005-0000-0000-0000C9160000}"/>
    <cellStyle name="20% - Accent3 4 4 2" xfId="980" xr:uid="{00000000-0005-0000-0000-0000CA160000}"/>
    <cellStyle name="20% - Accent3 4 4 2 2" xfId="13399" xr:uid="{00000000-0005-0000-0000-0000CB160000}"/>
    <cellStyle name="20% - Accent3 4 4 2 2 2" xfId="7009" xr:uid="{00000000-0005-0000-0000-0000CC160000}"/>
    <cellStyle name="20% - Accent3 4 4 2 2 2 2" xfId="11154" xr:uid="{00000000-0005-0000-0000-0000CD160000}"/>
    <cellStyle name="20% - Accent3 4 4 2 2 2 2 2" xfId="13400" xr:uid="{00000000-0005-0000-0000-0000CE160000}"/>
    <cellStyle name="20% - Accent3 4 4 2 2 2 3" xfId="13401" xr:uid="{00000000-0005-0000-0000-0000CF160000}"/>
    <cellStyle name="20% - Accent3 4 4 2 2 3" xfId="11156" xr:uid="{00000000-0005-0000-0000-0000D0160000}"/>
    <cellStyle name="20% - Accent3 4 4 2 2 3 2" xfId="13403" xr:uid="{00000000-0005-0000-0000-0000D1160000}"/>
    <cellStyle name="20% - Accent3 4 4 2 2 4" xfId="900" xr:uid="{00000000-0005-0000-0000-0000D2160000}"/>
    <cellStyle name="20% - Accent3 4 4 2 3" xfId="13404" xr:uid="{00000000-0005-0000-0000-0000D3160000}"/>
    <cellStyle name="20% - Accent3 4 4 2 3 2" xfId="11161" xr:uid="{00000000-0005-0000-0000-0000D4160000}"/>
    <cellStyle name="20% - Accent3 4 4 2 3 2 2" xfId="12026" xr:uid="{00000000-0005-0000-0000-0000D5160000}"/>
    <cellStyle name="20% - Accent3 4 4 2 3 3" xfId="13405" xr:uid="{00000000-0005-0000-0000-0000D6160000}"/>
    <cellStyle name="20% - Accent3 4 4 2 4" xfId="13406" xr:uid="{00000000-0005-0000-0000-0000D7160000}"/>
    <cellStyle name="20% - Accent3 4 4 2 4 2" xfId="13409" xr:uid="{00000000-0005-0000-0000-0000D8160000}"/>
    <cellStyle name="20% - Accent3 4 4 2 5" xfId="13411" xr:uid="{00000000-0005-0000-0000-0000D9160000}"/>
    <cellStyle name="20% - Accent3 4 4 3" xfId="13419" xr:uid="{00000000-0005-0000-0000-0000DA160000}"/>
    <cellStyle name="20% - Accent3 4 4 3 2" xfId="6449" xr:uid="{00000000-0005-0000-0000-0000DB160000}"/>
    <cellStyle name="20% - Accent3 4 4 3 2 2" xfId="3525" xr:uid="{00000000-0005-0000-0000-0000DC160000}"/>
    <cellStyle name="20% - Accent3 4 4 3 2 2 2" xfId="13012" xr:uid="{00000000-0005-0000-0000-0000DD160000}"/>
    <cellStyle name="20% - Accent3 4 4 3 2 3" xfId="13422" xr:uid="{00000000-0005-0000-0000-0000DE160000}"/>
    <cellStyle name="20% - Accent3 4 4 3 3" xfId="6454" xr:uid="{00000000-0005-0000-0000-0000DF160000}"/>
    <cellStyle name="20% - Accent3 4 4 3 3 2" xfId="10028" xr:uid="{00000000-0005-0000-0000-0000E0160000}"/>
    <cellStyle name="20% - Accent3 4 4 3 4" xfId="10860" xr:uid="{00000000-0005-0000-0000-0000E1160000}"/>
    <cellStyle name="20% - Accent3 4 4 4" xfId="13424" xr:uid="{00000000-0005-0000-0000-0000E2160000}"/>
    <cellStyle name="20% - Accent3 4 4 4 2" xfId="6461" xr:uid="{00000000-0005-0000-0000-0000E3160000}"/>
    <cellStyle name="20% - Accent3 4 4 4 2 2" xfId="13428" xr:uid="{00000000-0005-0000-0000-0000E4160000}"/>
    <cellStyle name="20% - Accent3 4 4 4 3" xfId="9463" xr:uid="{00000000-0005-0000-0000-0000E5160000}"/>
    <cellStyle name="20% - Accent3 4 4 5" xfId="13430" xr:uid="{00000000-0005-0000-0000-0000E6160000}"/>
    <cellStyle name="20% - Accent3 4 4 5 2" xfId="13432" xr:uid="{00000000-0005-0000-0000-0000E7160000}"/>
    <cellStyle name="20% - Accent3 4 4 6" xfId="13435" xr:uid="{00000000-0005-0000-0000-0000E8160000}"/>
    <cellStyle name="20% - Accent3 4 5" xfId="13436" xr:uid="{00000000-0005-0000-0000-0000E9160000}"/>
    <cellStyle name="20% - Accent3 4 5 2" xfId="13447" xr:uid="{00000000-0005-0000-0000-0000EA160000}"/>
    <cellStyle name="20% - Accent3 4 5 2 2" xfId="13448" xr:uid="{00000000-0005-0000-0000-0000EB160000}"/>
    <cellStyle name="20% - Accent3 4 5 2 2 2" xfId="11201" xr:uid="{00000000-0005-0000-0000-0000EC160000}"/>
    <cellStyle name="20% - Accent3 4 5 2 2 2 2" xfId="13450" xr:uid="{00000000-0005-0000-0000-0000ED160000}"/>
    <cellStyle name="20% - Accent3 4 5 2 2 3" xfId="13452" xr:uid="{00000000-0005-0000-0000-0000EE160000}"/>
    <cellStyle name="20% - Accent3 4 5 2 3" xfId="13453" xr:uid="{00000000-0005-0000-0000-0000EF160000}"/>
    <cellStyle name="20% - Accent3 4 5 2 3 2" xfId="13454" xr:uid="{00000000-0005-0000-0000-0000F0160000}"/>
    <cellStyle name="20% - Accent3 4 5 2 4" xfId="11026" xr:uid="{00000000-0005-0000-0000-0000F1160000}"/>
    <cellStyle name="20% - Accent3 4 5 3" xfId="13455" xr:uid="{00000000-0005-0000-0000-0000F2160000}"/>
    <cellStyle name="20% - Accent3 4 5 3 2" xfId="523" xr:uid="{00000000-0005-0000-0000-0000F3160000}"/>
    <cellStyle name="20% - Accent3 4 5 3 2 2" xfId="13458" xr:uid="{00000000-0005-0000-0000-0000F4160000}"/>
    <cellStyle name="20% - Accent3 4 5 3 3" xfId="10867" xr:uid="{00000000-0005-0000-0000-0000F5160000}"/>
    <cellStyle name="20% - Accent3 4 5 4" xfId="3960" xr:uid="{00000000-0005-0000-0000-0000F6160000}"/>
    <cellStyle name="20% - Accent3 4 5 4 2" xfId="3964" xr:uid="{00000000-0005-0000-0000-0000F7160000}"/>
    <cellStyle name="20% - Accent3 4 5 5" xfId="4008" xr:uid="{00000000-0005-0000-0000-0000F8160000}"/>
    <cellStyle name="20% - Accent3 4 6" xfId="13461" xr:uid="{00000000-0005-0000-0000-0000F9160000}"/>
    <cellStyle name="20% - Accent3 4 6 2" xfId="13467" xr:uid="{00000000-0005-0000-0000-0000FA160000}"/>
    <cellStyle name="20% - Accent3 4 6 2 2" xfId="13470" xr:uid="{00000000-0005-0000-0000-0000FB160000}"/>
    <cellStyle name="20% - Accent3 4 6 2 2 2" xfId="13471" xr:uid="{00000000-0005-0000-0000-0000FC160000}"/>
    <cellStyle name="20% - Accent3 4 6 2 3" xfId="13472" xr:uid="{00000000-0005-0000-0000-0000FD160000}"/>
    <cellStyle name="20% - Accent3 4 6 3" xfId="13475" xr:uid="{00000000-0005-0000-0000-0000FE160000}"/>
    <cellStyle name="20% - Accent3 4 6 3 2" xfId="13476" xr:uid="{00000000-0005-0000-0000-0000FF160000}"/>
    <cellStyle name="20% - Accent3 4 6 4" xfId="4086" xr:uid="{00000000-0005-0000-0000-000000170000}"/>
    <cellStyle name="20% - Accent3 4 7" xfId="13479" xr:uid="{00000000-0005-0000-0000-000001170000}"/>
    <cellStyle name="20% - Accent3 4 7 2" xfId="13484" xr:uid="{00000000-0005-0000-0000-000002170000}"/>
    <cellStyle name="20% - Accent3 4 7 2 2" xfId="13486" xr:uid="{00000000-0005-0000-0000-000003170000}"/>
    <cellStyle name="20% - Accent3 4 7 3" xfId="13487" xr:uid="{00000000-0005-0000-0000-000004170000}"/>
    <cellStyle name="20% - Accent3 4 8" xfId="13493" xr:uid="{00000000-0005-0000-0000-000005170000}"/>
    <cellStyle name="20% - Accent3 4 8 2" xfId="13494" xr:uid="{00000000-0005-0000-0000-000006170000}"/>
    <cellStyle name="20% - Accent3 4 9" xfId="13496" xr:uid="{00000000-0005-0000-0000-000007170000}"/>
    <cellStyle name="20% - Accent3 5" xfId="7658" xr:uid="{00000000-0005-0000-0000-000008170000}"/>
    <cellStyle name="20% - Accent3 5 2" xfId="13497" xr:uid="{00000000-0005-0000-0000-000009170000}"/>
    <cellStyle name="20% - Accent3 5 2 2" xfId="13498" xr:uid="{00000000-0005-0000-0000-00000A170000}"/>
    <cellStyle name="20% - Accent3 5 2 2 2" xfId="13499" xr:uid="{00000000-0005-0000-0000-00000B170000}"/>
    <cellStyle name="20% - Accent3 5 2 2 2 2" xfId="13500" xr:uid="{00000000-0005-0000-0000-00000C170000}"/>
    <cellStyle name="20% - Accent3 5 2 2 2 2 2" xfId="13333" xr:uid="{00000000-0005-0000-0000-00000D170000}"/>
    <cellStyle name="20% - Accent3 5 2 2 2 2 2 2" xfId="918" xr:uid="{00000000-0005-0000-0000-00000E170000}"/>
    <cellStyle name="20% - Accent3 5 2 2 2 2 2 2 2" xfId="927" xr:uid="{00000000-0005-0000-0000-00000F170000}"/>
    <cellStyle name="20% - Accent3 5 2 2 2 2 2 3" xfId="937" xr:uid="{00000000-0005-0000-0000-000010170000}"/>
    <cellStyle name="20% - Accent3 5 2 2 2 2 3" xfId="13395" xr:uid="{00000000-0005-0000-0000-000011170000}"/>
    <cellStyle name="20% - Accent3 5 2 2 2 2 3 2" xfId="979" xr:uid="{00000000-0005-0000-0000-000012170000}"/>
    <cellStyle name="20% - Accent3 5 2 2 2 2 4" xfId="13437" xr:uid="{00000000-0005-0000-0000-000013170000}"/>
    <cellStyle name="20% - Accent3 5 2 2 2 3" xfId="13501" xr:uid="{00000000-0005-0000-0000-000014170000}"/>
    <cellStyle name="20% - Accent3 5 2 2 2 3 2" xfId="13502" xr:uid="{00000000-0005-0000-0000-000015170000}"/>
    <cellStyle name="20% - Accent3 5 2 2 2 3 2 2" xfId="1046" xr:uid="{00000000-0005-0000-0000-000016170000}"/>
    <cellStyle name="20% - Accent3 5 2 2 2 3 3" xfId="13504" xr:uid="{00000000-0005-0000-0000-000017170000}"/>
    <cellStyle name="20% - Accent3 5 2 2 2 4" xfId="13506" xr:uid="{00000000-0005-0000-0000-000018170000}"/>
    <cellStyle name="20% - Accent3 5 2 2 2 4 2" xfId="13508" xr:uid="{00000000-0005-0000-0000-000019170000}"/>
    <cellStyle name="20% - Accent3 5 2 2 2 5" xfId="13511" xr:uid="{00000000-0005-0000-0000-00001A170000}"/>
    <cellStyle name="20% - Accent3 5 2 2 3" xfId="13513" xr:uid="{00000000-0005-0000-0000-00001B170000}"/>
    <cellStyle name="20% - Accent3 5 2 2 3 2" xfId="13515" xr:uid="{00000000-0005-0000-0000-00001C170000}"/>
    <cellStyle name="20% - Accent3 5 2 2 3 2 2" xfId="13517" xr:uid="{00000000-0005-0000-0000-00001D170000}"/>
    <cellStyle name="20% - Accent3 5 2 2 3 2 2 2" xfId="1239" xr:uid="{00000000-0005-0000-0000-00001E170000}"/>
    <cellStyle name="20% - Accent3 5 2 2 3 2 3" xfId="13521" xr:uid="{00000000-0005-0000-0000-00001F170000}"/>
    <cellStyle name="20% - Accent3 5 2 2 3 3" xfId="13525" xr:uid="{00000000-0005-0000-0000-000020170000}"/>
    <cellStyle name="20% - Accent3 5 2 2 3 3 2" xfId="13529" xr:uid="{00000000-0005-0000-0000-000021170000}"/>
    <cellStyle name="20% - Accent3 5 2 2 3 4" xfId="3754" xr:uid="{00000000-0005-0000-0000-000022170000}"/>
    <cellStyle name="20% - Accent3 5 2 2 4" xfId="13532" xr:uid="{00000000-0005-0000-0000-000023170000}"/>
    <cellStyle name="20% - Accent3 5 2 2 4 2" xfId="13536" xr:uid="{00000000-0005-0000-0000-000024170000}"/>
    <cellStyle name="20% - Accent3 5 2 2 4 2 2" xfId="13540" xr:uid="{00000000-0005-0000-0000-000025170000}"/>
    <cellStyle name="20% - Accent3 5 2 2 4 3" xfId="13543" xr:uid="{00000000-0005-0000-0000-000026170000}"/>
    <cellStyle name="20% - Accent3 5 2 2 5" xfId="13544" xr:uid="{00000000-0005-0000-0000-000027170000}"/>
    <cellStyle name="20% - Accent3 5 2 2 5 2" xfId="12246" xr:uid="{00000000-0005-0000-0000-000028170000}"/>
    <cellStyle name="20% - Accent3 5 2 2 6" xfId="7510" xr:uid="{00000000-0005-0000-0000-000029170000}"/>
    <cellStyle name="20% - Accent3 5 2 3" xfId="13547" xr:uid="{00000000-0005-0000-0000-00002A170000}"/>
    <cellStyle name="20% - Accent3 5 2 3 2" xfId="6620" xr:uid="{00000000-0005-0000-0000-00002B170000}"/>
    <cellStyle name="20% - Accent3 5 2 3 2 2" xfId="4302" xr:uid="{00000000-0005-0000-0000-00002C170000}"/>
    <cellStyle name="20% - Accent3 5 2 3 2 2 2" xfId="4313" xr:uid="{00000000-0005-0000-0000-00002D170000}"/>
    <cellStyle name="20% - Accent3 5 2 3 2 2 2 2" xfId="1581" xr:uid="{00000000-0005-0000-0000-00002E170000}"/>
    <cellStyle name="20% - Accent3 5 2 3 2 2 3" xfId="13199" xr:uid="{00000000-0005-0000-0000-00002F170000}"/>
    <cellStyle name="20% - Accent3 5 2 3 2 3" xfId="4321" xr:uid="{00000000-0005-0000-0000-000030170000}"/>
    <cellStyle name="20% - Accent3 5 2 3 2 3 2" xfId="13221" xr:uid="{00000000-0005-0000-0000-000031170000}"/>
    <cellStyle name="20% - Accent3 5 2 3 2 4" xfId="13549" xr:uid="{00000000-0005-0000-0000-000032170000}"/>
    <cellStyle name="20% - Accent3 5 2 3 3" xfId="6624" xr:uid="{00000000-0005-0000-0000-000033170000}"/>
    <cellStyle name="20% - Accent3 5 2 3 3 2" xfId="2764" xr:uid="{00000000-0005-0000-0000-000034170000}"/>
    <cellStyle name="20% - Accent3 5 2 3 3 2 2" xfId="10163" xr:uid="{00000000-0005-0000-0000-000035170000}"/>
    <cellStyle name="20% - Accent3 5 2 3 3 3" xfId="10173" xr:uid="{00000000-0005-0000-0000-000036170000}"/>
    <cellStyle name="20% - Accent3 5 2 3 4" xfId="6628" xr:uid="{00000000-0005-0000-0000-000037170000}"/>
    <cellStyle name="20% - Accent3 5 2 3 4 2" xfId="10200" xr:uid="{00000000-0005-0000-0000-000038170000}"/>
    <cellStyle name="20% - Accent3 5 2 3 5" xfId="10933" xr:uid="{00000000-0005-0000-0000-000039170000}"/>
    <cellStyle name="20% - Accent3 5 2 4" xfId="13551" xr:uid="{00000000-0005-0000-0000-00003A170000}"/>
    <cellStyle name="20% - Accent3 5 2 4 2" xfId="6640" xr:uid="{00000000-0005-0000-0000-00003B170000}"/>
    <cellStyle name="20% - Accent3 5 2 4 2 2" xfId="4445" xr:uid="{00000000-0005-0000-0000-00003C170000}"/>
    <cellStyle name="20% - Accent3 5 2 4 2 2 2" xfId="12674" xr:uid="{00000000-0005-0000-0000-00003D170000}"/>
    <cellStyle name="20% - Accent3 5 2 4 2 3" xfId="6909" xr:uid="{00000000-0005-0000-0000-00003E170000}"/>
    <cellStyle name="20% - Accent3 5 2 4 3" xfId="6645" xr:uid="{00000000-0005-0000-0000-00003F170000}"/>
    <cellStyle name="20% - Accent3 5 2 4 3 2" xfId="9498" xr:uid="{00000000-0005-0000-0000-000040170000}"/>
    <cellStyle name="20% - Accent3 5 2 4 4" xfId="9509" xr:uid="{00000000-0005-0000-0000-000041170000}"/>
    <cellStyle name="20% - Accent3 5 2 5" xfId="13554" xr:uid="{00000000-0005-0000-0000-000042170000}"/>
    <cellStyle name="20% - Accent3 5 2 5 2" xfId="6664" xr:uid="{00000000-0005-0000-0000-000043170000}"/>
    <cellStyle name="20% - Accent3 5 2 5 2 2" xfId="13555" xr:uid="{00000000-0005-0000-0000-000044170000}"/>
    <cellStyle name="20% - Accent3 5 2 5 3" xfId="9524" xr:uid="{00000000-0005-0000-0000-000045170000}"/>
    <cellStyle name="20% - Accent3 5 2 6" xfId="13558" xr:uid="{00000000-0005-0000-0000-000046170000}"/>
    <cellStyle name="20% - Accent3 5 2 6 2" xfId="13559" xr:uid="{00000000-0005-0000-0000-000047170000}"/>
    <cellStyle name="20% - Accent3 5 2 7" xfId="13560" xr:uid="{00000000-0005-0000-0000-000048170000}"/>
    <cellStyle name="20% - Accent3 5 3" xfId="13503" xr:uid="{00000000-0005-0000-0000-000049170000}"/>
    <cellStyle name="20% - Accent3 5 3 2" xfId="1047" xr:uid="{00000000-0005-0000-0000-00004A170000}"/>
    <cellStyle name="20% - Accent3 5 3 2 2" xfId="13563" xr:uid="{00000000-0005-0000-0000-00004B170000}"/>
    <cellStyle name="20% - Accent3 5 3 2 2 2" xfId="11286" xr:uid="{00000000-0005-0000-0000-00004C170000}"/>
    <cellStyle name="20% - Accent3 5 3 2 2 2 2" xfId="11289" xr:uid="{00000000-0005-0000-0000-00004D170000}"/>
    <cellStyle name="20% - Accent3 5 3 2 2 2 2 2" xfId="613" xr:uid="{00000000-0005-0000-0000-00004E170000}"/>
    <cellStyle name="20% - Accent3 5 3 2 2 2 3" xfId="13565" xr:uid="{00000000-0005-0000-0000-00004F170000}"/>
    <cellStyle name="20% - Accent3 5 3 2 2 3" xfId="11291" xr:uid="{00000000-0005-0000-0000-000050170000}"/>
    <cellStyle name="20% - Accent3 5 3 2 2 3 2" xfId="13566" xr:uid="{00000000-0005-0000-0000-000051170000}"/>
    <cellStyle name="20% - Accent3 5 3 2 2 4" xfId="13567" xr:uid="{00000000-0005-0000-0000-000052170000}"/>
    <cellStyle name="20% - Accent3 5 3 2 3" xfId="13571" xr:uid="{00000000-0005-0000-0000-000053170000}"/>
    <cellStyle name="20% - Accent3 5 3 2 3 2" xfId="11297" xr:uid="{00000000-0005-0000-0000-000054170000}"/>
    <cellStyle name="20% - Accent3 5 3 2 3 2 2" xfId="13573" xr:uid="{00000000-0005-0000-0000-000055170000}"/>
    <cellStyle name="20% - Accent3 5 3 2 3 3" xfId="13574" xr:uid="{00000000-0005-0000-0000-000056170000}"/>
    <cellStyle name="20% - Accent3 5 3 2 4" xfId="7587" xr:uid="{00000000-0005-0000-0000-000057170000}"/>
    <cellStyle name="20% - Accent3 5 3 2 4 2" xfId="13575" xr:uid="{00000000-0005-0000-0000-000058170000}"/>
    <cellStyle name="20% - Accent3 5 3 2 5" xfId="13577" xr:uid="{00000000-0005-0000-0000-000059170000}"/>
    <cellStyle name="20% - Accent3 5 3 3" xfId="13582" xr:uid="{00000000-0005-0000-0000-00005A170000}"/>
    <cellStyle name="20% - Accent3 5 3 3 2" xfId="5032" xr:uid="{00000000-0005-0000-0000-00005B170000}"/>
    <cellStyle name="20% - Accent3 5 3 3 2 2" xfId="4769" xr:uid="{00000000-0005-0000-0000-00005C170000}"/>
    <cellStyle name="20% - Accent3 5 3 3 2 2 2" xfId="13337" xr:uid="{00000000-0005-0000-0000-00005D170000}"/>
    <cellStyle name="20% - Accent3 5 3 3 2 3" xfId="13583" xr:uid="{00000000-0005-0000-0000-00005E170000}"/>
    <cellStyle name="20% - Accent3 5 3 3 3" xfId="5052" xr:uid="{00000000-0005-0000-0000-00005F170000}"/>
    <cellStyle name="20% - Accent3 5 3 3 3 2" xfId="10261" xr:uid="{00000000-0005-0000-0000-000060170000}"/>
    <cellStyle name="20% - Accent3 5 3 3 4" xfId="10944" xr:uid="{00000000-0005-0000-0000-000061170000}"/>
    <cellStyle name="20% - Accent3 5 3 4" xfId="13584" xr:uid="{00000000-0005-0000-0000-000062170000}"/>
    <cellStyle name="20% - Accent3 5 3 4 2" xfId="5091" xr:uid="{00000000-0005-0000-0000-000063170000}"/>
    <cellStyle name="20% - Accent3 5 3 4 2 2" xfId="13585" xr:uid="{00000000-0005-0000-0000-000064170000}"/>
    <cellStyle name="20% - Accent3 5 3 4 3" xfId="9545" xr:uid="{00000000-0005-0000-0000-000065170000}"/>
    <cellStyle name="20% - Accent3 5 3 5" xfId="13588" xr:uid="{00000000-0005-0000-0000-000066170000}"/>
    <cellStyle name="20% - Accent3 5 3 5 2" xfId="13590" xr:uid="{00000000-0005-0000-0000-000067170000}"/>
    <cellStyle name="20% - Accent3 5 3 6" xfId="13593" xr:uid="{00000000-0005-0000-0000-000068170000}"/>
    <cellStyle name="20% - Accent3 5 4" xfId="13505" xr:uid="{00000000-0005-0000-0000-000069170000}"/>
    <cellStyle name="20% - Accent3 5 4 2" xfId="13598" xr:uid="{00000000-0005-0000-0000-00006A170000}"/>
    <cellStyle name="20% - Accent3 5 4 2 2" xfId="13599" xr:uid="{00000000-0005-0000-0000-00006B170000}"/>
    <cellStyle name="20% - Accent3 5 4 2 2 2" xfId="11315" xr:uid="{00000000-0005-0000-0000-00006C170000}"/>
    <cellStyle name="20% - Accent3 5 4 2 2 2 2" xfId="13601" xr:uid="{00000000-0005-0000-0000-00006D170000}"/>
    <cellStyle name="20% - Accent3 5 4 2 2 3" xfId="1749" xr:uid="{00000000-0005-0000-0000-00006E170000}"/>
    <cellStyle name="20% - Accent3 5 4 2 3" xfId="13602" xr:uid="{00000000-0005-0000-0000-00006F170000}"/>
    <cellStyle name="20% - Accent3 5 4 2 3 2" xfId="13603" xr:uid="{00000000-0005-0000-0000-000070170000}"/>
    <cellStyle name="20% - Accent3 5 4 2 4" xfId="13604" xr:uid="{00000000-0005-0000-0000-000071170000}"/>
    <cellStyle name="20% - Accent3 5 4 3" xfId="13606" xr:uid="{00000000-0005-0000-0000-000072170000}"/>
    <cellStyle name="20% - Accent3 5 4 3 2" xfId="5160" xr:uid="{00000000-0005-0000-0000-000073170000}"/>
    <cellStyle name="20% - Accent3 5 4 3 2 2" xfId="13607" xr:uid="{00000000-0005-0000-0000-000074170000}"/>
    <cellStyle name="20% - Accent3 5 4 3 3" xfId="10954" xr:uid="{00000000-0005-0000-0000-000075170000}"/>
    <cellStyle name="20% - Accent3 5 4 4" xfId="13608" xr:uid="{00000000-0005-0000-0000-000076170000}"/>
    <cellStyle name="20% - Accent3 5 4 4 2" xfId="13609" xr:uid="{00000000-0005-0000-0000-000077170000}"/>
    <cellStyle name="20% - Accent3 5 4 5" xfId="13611" xr:uid="{00000000-0005-0000-0000-000078170000}"/>
    <cellStyle name="20% - Accent3 5 5" xfId="13612" xr:uid="{00000000-0005-0000-0000-000079170000}"/>
    <cellStyle name="20% - Accent3 5 5 2" xfId="13613" xr:uid="{00000000-0005-0000-0000-00007A170000}"/>
    <cellStyle name="20% - Accent3 5 5 2 2" xfId="13614" xr:uid="{00000000-0005-0000-0000-00007B170000}"/>
    <cellStyle name="20% - Accent3 5 5 2 2 2" xfId="13615" xr:uid="{00000000-0005-0000-0000-00007C170000}"/>
    <cellStyle name="20% - Accent3 5 5 2 3" xfId="13616" xr:uid="{00000000-0005-0000-0000-00007D170000}"/>
    <cellStyle name="20% - Accent3 5 5 3" xfId="13617" xr:uid="{00000000-0005-0000-0000-00007E170000}"/>
    <cellStyle name="20% - Accent3 5 5 3 2" xfId="13618" xr:uid="{00000000-0005-0000-0000-00007F170000}"/>
    <cellStyle name="20% - Accent3 5 5 4" xfId="4219" xr:uid="{00000000-0005-0000-0000-000080170000}"/>
    <cellStyle name="20% - Accent3 5 6" xfId="13621" xr:uid="{00000000-0005-0000-0000-000081170000}"/>
    <cellStyle name="20% - Accent3 5 6 2" xfId="13627" xr:uid="{00000000-0005-0000-0000-000082170000}"/>
    <cellStyle name="20% - Accent3 5 6 2 2" xfId="13630" xr:uid="{00000000-0005-0000-0000-000083170000}"/>
    <cellStyle name="20% - Accent3 5 6 3" xfId="13634" xr:uid="{00000000-0005-0000-0000-000084170000}"/>
    <cellStyle name="20% - Accent3 5 7" xfId="13163" xr:uid="{00000000-0005-0000-0000-000085170000}"/>
    <cellStyle name="20% - Accent3 5 7 2" xfId="13164" xr:uid="{00000000-0005-0000-0000-000086170000}"/>
    <cellStyle name="20% - Accent3 5 8" xfId="13200" xr:uid="{00000000-0005-0000-0000-000087170000}"/>
    <cellStyle name="20% - Accent3 6" xfId="5938" xr:uid="{00000000-0005-0000-0000-000088170000}"/>
    <cellStyle name="20% - Accent3 6 2" xfId="13636" xr:uid="{00000000-0005-0000-0000-000089170000}"/>
    <cellStyle name="20% - Accent3 6 2 2" xfId="13637" xr:uid="{00000000-0005-0000-0000-00008A170000}"/>
    <cellStyle name="20% - Accent3 6 2 2 2" xfId="13638" xr:uid="{00000000-0005-0000-0000-00008B170000}"/>
    <cellStyle name="20% - Accent3 6 2 2 2 2" xfId="13639" xr:uid="{00000000-0005-0000-0000-00008C170000}"/>
    <cellStyle name="20% - Accent3 6 2 2 2 2 2" xfId="13640" xr:uid="{00000000-0005-0000-0000-00008D170000}"/>
    <cellStyle name="20% - Accent3 6 2 2 2 2 2 2" xfId="1648" xr:uid="{00000000-0005-0000-0000-00008E170000}"/>
    <cellStyle name="20% - Accent3 6 2 2 2 2 3" xfId="13644" xr:uid="{00000000-0005-0000-0000-00008F170000}"/>
    <cellStyle name="20% - Accent3 6 2 2 2 3" xfId="13648" xr:uid="{00000000-0005-0000-0000-000090170000}"/>
    <cellStyle name="20% - Accent3 6 2 2 2 3 2" xfId="13649" xr:uid="{00000000-0005-0000-0000-000091170000}"/>
    <cellStyle name="20% - Accent3 6 2 2 2 4" xfId="13651" xr:uid="{00000000-0005-0000-0000-000092170000}"/>
    <cellStyle name="20% - Accent3 6 2 2 3" xfId="13653" xr:uid="{00000000-0005-0000-0000-000093170000}"/>
    <cellStyle name="20% - Accent3 6 2 2 3 2" xfId="13654" xr:uid="{00000000-0005-0000-0000-000094170000}"/>
    <cellStyle name="20% - Accent3 6 2 2 3 2 2" xfId="13656" xr:uid="{00000000-0005-0000-0000-000095170000}"/>
    <cellStyle name="20% - Accent3 6 2 2 3 3" xfId="13658" xr:uid="{00000000-0005-0000-0000-000096170000}"/>
    <cellStyle name="20% - Accent3 6 2 2 4" xfId="7225" xr:uid="{00000000-0005-0000-0000-000097170000}"/>
    <cellStyle name="20% - Accent3 6 2 2 4 2" xfId="6928" xr:uid="{00000000-0005-0000-0000-000098170000}"/>
    <cellStyle name="20% - Accent3 6 2 2 5" xfId="3527" xr:uid="{00000000-0005-0000-0000-000099170000}"/>
    <cellStyle name="20% - Accent3 6 2 3" xfId="13659" xr:uid="{00000000-0005-0000-0000-00009A170000}"/>
    <cellStyle name="20% - Accent3 6 2 3 2" xfId="6780" xr:uid="{00000000-0005-0000-0000-00009B170000}"/>
    <cellStyle name="20% - Accent3 6 2 3 2 2" xfId="5096" xr:uid="{00000000-0005-0000-0000-00009C170000}"/>
    <cellStyle name="20% - Accent3 6 2 3 2 2 2" xfId="13438" xr:uid="{00000000-0005-0000-0000-00009D170000}"/>
    <cellStyle name="20% - Accent3 6 2 3 2 3" xfId="13660" xr:uid="{00000000-0005-0000-0000-00009E170000}"/>
    <cellStyle name="20% - Accent3 6 2 3 3" xfId="832" xr:uid="{00000000-0005-0000-0000-00009F170000}"/>
    <cellStyle name="20% - Accent3 6 2 3 3 2" xfId="857" xr:uid="{00000000-0005-0000-0000-0000A0170000}"/>
    <cellStyle name="20% - Accent3 6 2 3 4" xfId="2025" xr:uid="{00000000-0005-0000-0000-0000A1170000}"/>
    <cellStyle name="20% - Accent3 6 2 4" xfId="13661" xr:uid="{00000000-0005-0000-0000-0000A2170000}"/>
    <cellStyle name="20% - Accent3 6 2 4 2" xfId="6784" xr:uid="{00000000-0005-0000-0000-0000A3170000}"/>
    <cellStyle name="20% - Accent3 6 2 4 2 2" xfId="13662" xr:uid="{00000000-0005-0000-0000-0000A4170000}"/>
    <cellStyle name="20% - Accent3 6 2 4 3" xfId="2199" xr:uid="{00000000-0005-0000-0000-0000A5170000}"/>
    <cellStyle name="20% - Accent3 6 2 5" xfId="13663" xr:uid="{00000000-0005-0000-0000-0000A6170000}"/>
    <cellStyle name="20% - Accent3 6 2 5 2" xfId="13664" xr:uid="{00000000-0005-0000-0000-0000A7170000}"/>
    <cellStyle name="20% - Accent3 6 2 6" xfId="13666" xr:uid="{00000000-0005-0000-0000-0000A8170000}"/>
    <cellStyle name="20% - Accent3 6 3" xfId="13509" xr:uid="{00000000-0005-0000-0000-0000A9170000}"/>
    <cellStyle name="20% - Accent3 6 3 2" xfId="13667" xr:uid="{00000000-0005-0000-0000-0000AA170000}"/>
    <cellStyle name="20% - Accent3 6 3 2 2" xfId="13676" xr:uid="{00000000-0005-0000-0000-0000AB170000}"/>
    <cellStyle name="20% - Accent3 6 3 2 2 2" xfId="9564" xr:uid="{00000000-0005-0000-0000-0000AC170000}"/>
    <cellStyle name="20% - Accent3 6 3 2 2 2 2" xfId="13678" xr:uid="{00000000-0005-0000-0000-0000AD170000}"/>
    <cellStyle name="20% - Accent3 6 3 2 2 3" xfId="13681" xr:uid="{00000000-0005-0000-0000-0000AE170000}"/>
    <cellStyle name="20% - Accent3 6 3 2 3" xfId="13682" xr:uid="{00000000-0005-0000-0000-0000AF170000}"/>
    <cellStyle name="20% - Accent3 6 3 2 3 2" xfId="13684" xr:uid="{00000000-0005-0000-0000-0000B0170000}"/>
    <cellStyle name="20% - Accent3 6 3 2 4" xfId="3615" xr:uid="{00000000-0005-0000-0000-0000B1170000}"/>
    <cellStyle name="20% - Accent3 6 3 3" xfId="13685" xr:uid="{00000000-0005-0000-0000-0000B2170000}"/>
    <cellStyle name="20% - Accent3 6 3 3 2" xfId="4599" xr:uid="{00000000-0005-0000-0000-0000B3170000}"/>
    <cellStyle name="20% - Accent3 6 3 3 2 2" xfId="13690" xr:uid="{00000000-0005-0000-0000-0000B4170000}"/>
    <cellStyle name="20% - Accent3 6 3 3 3" xfId="3915" xr:uid="{00000000-0005-0000-0000-0000B5170000}"/>
    <cellStyle name="20% - Accent3 6 3 4" xfId="13694" xr:uid="{00000000-0005-0000-0000-0000B6170000}"/>
    <cellStyle name="20% - Accent3 6 3 4 2" xfId="13695" xr:uid="{00000000-0005-0000-0000-0000B7170000}"/>
    <cellStyle name="20% - Accent3 6 3 5" xfId="13697" xr:uid="{00000000-0005-0000-0000-0000B8170000}"/>
    <cellStyle name="20% - Accent3 6 4" xfId="13698" xr:uid="{00000000-0005-0000-0000-0000B9170000}"/>
    <cellStyle name="20% - Accent3 6 4 2" xfId="7896" xr:uid="{00000000-0005-0000-0000-0000BA170000}"/>
    <cellStyle name="20% - Accent3 6 4 2 2" xfId="13701" xr:uid="{00000000-0005-0000-0000-0000BB170000}"/>
    <cellStyle name="20% - Accent3 6 4 2 2 2" xfId="13702" xr:uid="{00000000-0005-0000-0000-0000BC170000}"/>
    <cellStyle name="20% - Accent3 6 4 2 3" xfId="13703" xr:uid="{00000000-0005-0000-0000-0000BD170000}"/>
    <cellStyle name="20% - Accent3 6 4 3" xfId="13705" xr:uid="{00000000-0005-0000-0000-0000BE170000}"/>
    <cellStyle name="20% - Accent3 6 4 3 2" xfId="13706" xr:uid="{00000000-0005-0000-0000-0000BF170000}"/>
    <cellStyle name="20% - Accent3 6 4 4" xfId="13707" xr:uid="{00000000-0005-0000-0000-0000C0170000}"/>
    <cellStyle name="20% - Accent3 6 5" xfId="13708" xr:uid="{00000000-0005-0000-0000-0000C1170000}"/>
    <cellStyle name="20% - Accent3 6 5 2" xfId="13709" xr:uid="{00000000-0005-0000-0000-0000C2170000}"/>
    <cellStyle name="20% - Accent3 6 5 2 2" xfId="13710" xr:uid="{00000000-0005-0000-0000-0000C3170000}"/>
    <cellStyle name="20% - Accent3 6 5 3" xfId="13711" xr:uid="{00000000-0005-0000-0000-0000C4170000}"/>
    <cellStyle name="20% - Accent3 6 6" xfId="13714" xr:uid="{00000000-0005-0000-0000-0000C5170000}"/>
    <cellStyle name="20% - Accent3 6 6 2" xfId="13715" xr:uid="{00000000-0005-0000-0000-0000C6170000}"/>
    <cellStyle name="20% - Accent3 6 7" xfId="13241" xr:uid="{00000000-0005-0000-0000-0000C7170000}"/>
    <cellStyle name="20% - Accent3 7" xfId="13717" xr:uid="{00000000-0005-0000-0000-0000C8170000}"/>
    <cellStyle name="20% - Accent3 7 2" xfId="5968" xr:uid="{00000000-0005-0000-0000-0000C9170000}"/>
    <cellStyle name="20% - Accent3 7 2 2" xfId="500" xr:uid="{00000000-0005-0000-0000-0000CA170000}"/>
    <cellStyle name="20% - Accent3 7 2 2 2" xfId="3712" xr:uid="{00000000-0005-0000-0000-0000CB170000}"/>
    <cellStyle name="20% - Accent3 7 2 2 2 2" xfId="3725" xr:uid="{00000000-0005-0000-0000-0000CC170000}"/>
    <cellStyle name="20% - Accent3 7 2 2 2 2 2" xfId="5908" xr:uid="{00000000-0005-0000-0000-0000CD170000}"/>
    <cellStyle name="20% - Accent3 7 2 2 2 3" xfId="5928" xr:uid="{00000000-0005-0000-0000-0000CE170000}"/>
    <cellStyle name="20% - Accent3 7 2 2 3" xfId="3735" xr:uid="{00000000-0005-0000-0000-0000CF170000}"/>
    <cellStyle name="20% - Accent3 7 2 2 3 2" xfId="5984" xr:uid="{00000000-0005-0000-0000-0000D0170000}"/>
    <cellStyle name="20% - Accent3 7 2 2 4" xfId="5820" xr:uid="{00000000-0005-0000-0000-0000D1170000}"/>
    <cellStyle name="20% - Accent3 7 2 3" xfId="520" xr:uid="{00000000-0005-0000-0000-0000D2170000}"/>
    <cellStyle name="20% - Accent3 7 2 3 2" xfId="3784" xr:uid="{00000000-0005-0000-0000-0000D3170000}"/>
    <cellStyle name="20% - Accent3 7 2 3 2 2" xfId="6051" xr:uid="{00000000-0005-0000-0000-0000D4170000}"/>
    <cellStyle name="20% - Accent3 7 2 3 3" xfId="5795" xr:uid="{00000000-0005-0000-0000-0000D5170000}"/>
    <cellStyle name="20% - Accent3 7 2 4" xfId="547" xr:uid="{00000000-0005-0000-0000-0000D6170000}"/>
    <cellStyle name="20% - Accent3 7 2 4 2" xfId="6569" xr:uid="{00000000-0005-0000-0000-0000D7170000}"/>
    <cellStyle name="20% - Accent3 7 2 5" xfId="6574" xr:uid="{00000000-0005-0000-0000-0000D8170000}"/>
    <cellStyle name="20% - Accent3 7 3" xfId="6579" xr:uid="{00000000-0005-0000-0000-0000D9170000}"/>
    <cellStyle name="20% - Accent3 7 3 2" xfId="6583" xr:uid="{00000000-0005-0000-0000-0000DA170000}"/>
    <cellStyle name="20% - Accent3 7 3 2 2" xfId="3843" xr:uid="{00000000-0005-0000-0000-0000DB170000}"/>
    <cellStyle name="20% - Accent3 7 3 2 2 2" xfId="6157" xr:uid="{00000000-0005-0000-0000-0000DC170000}"/>
    <cellStyle name="20% - Accent3 7 3 2 3" xfId="6585" xr:uid="{00000000-0005-0000-0000-0000DD170000}"/>
    <cellStyle name="20% - Accent3 7 3 3" xfId="6587" xr:uid="{00000000-0005-0000-0000-0000DE170000}"/>
    <cellStyle name="20% - Accent3 7 3 3 2" xfId="4658" xr:uid="{00000000-0005-0000-0000-0000DF170000}"/>
    <cellStyle name="20% - Accent3 7 3 4" xfId="6589" xr:uid="{00000000-0005-0000-0000-0000E0170000}"/>
    <cellStyle name="20% - Accent3 7 4" xfId="6593" xr:uid="{00000000-0005-0000-0000-0000E1170000}"/>
    <cellStyle name="20% - Accent3 7 4 2" xfId="6595" xr:uid="{00000000-0005-0000-0000-0000E2170000}"/>
    <cellStyle name="20% - Accent3 7 4 2 2" xfId="6597" xr:uid="{00000000-0005-0000-0000-0000E3170000}"/>
    <cellStyle name="20% - Accent3 7 4 3" xfId="6599" xr:uid="{00000000-0005-0000-0000-0000E4170000}"/>
    <cellStyle name="20% - Accent3 7 5" xfId="6602" xr:uid="{00000000-0005-0000-0000-0000E5170000}"/>
    <cellStyle name="20% - Accent3 7 5 2" xfId="6605" xr:uid="{00000000-0005-0000-0000-0000E6170000}"/>
    <cellStyle name="20% - Accent3 7 6" xfId="6612" xr:uid="{00000000-0005-0000-0000-0000E7170000}"/>
    <cellStyle name="20% - Accent3 8" xfId="10072" xr:uid="{00000000-0005-0000-0000-0000E8170000}"/>
    <cellStyle name="20% - Accent3 8 2" xfId="74" xr:uid="{00000000-0005-0000-0000-0000E9170000}"/>
    <cellStyle name="20% - Accent3 8 2 2" xfId="6636" xr:uid="{00000000-0005-0000-0000-0000EA170000}"/>
    <cellStyle name="20% - Accent3 8 2 2 2" xfId="4399" xr:uid="{00000000-0005-0000-0000-0000EB170000}"/>
    <cellStyle name="20% - Accent3 8 2 2 2 2" xfId="788" xr:uid="{00000000-0005-0000-0000-0000EC170000}"/>
    <cellStyle name="20% - Accent3 8 2 2 3" xfId="4407" xr:uid="{00000000-0005-0000-0000-0000ED170000}"/>
    <cellStyle name="20% - Accent3 8 2 3" xfId="6639" xr:uid="{00000000-0005-0000-0000-0000EE170000}"/>
    <cellStyle name="20% - Accent3 8 2 3 2" xfId="4443" xr:uid="{00000000-0005-0000-0000-0000EF170000}"/>
    <cellStyle name="20% - Accent3 8 2 4" xfId="6642" xr:uid="{00000000-0005-0000-0000-0000F0170000}"/>
    <cellStyle name="20% - Accent3 8 3" xfId="6650" xr:uid="{00000000-0005-0000-0000-0000F1170000}"/>
    <cellStyle name="20% - Accent3 8 3 2" xfId="6660" xr:uid="{00000000-0005-0000-0000-0000F2170000}"/>
    <cellStyle name="20% - Accent3 8 3 2 2" xfId="4500" xr:uid="{00000000-0005-0000-0000-0000F3170000}"/>
    <cellStyle name="20% - Accent3 8 3 3" xfId="6663" xr:uid="{00000000-0005-0000-0000-0000F4170000}"/>
    <cellStyle name="20% - Accent3 8 4" xfId="6674" xr:uid="{00000000-0005-0000-0000-0000F5170000}"/>
    <cellStyle name="20% - Accent3 8 4 2" xfId="6683" xr:uid="{00000000-0005-0000-0000-0000F6170000}"/>
    <cellStyle name="20% - Accent3 8 5" xfId="6694" xr:uid="{00000000-0005-0000-0000-0000F7170000}"/>
    <cellStyle name="20% - Accent3 9" xfId="13719" xr:uid="{00000000-0005-0000-0000-0000F8170000}"/>
    <cellStyle name="20% - Accent3 9 2" xfId="5061" xr:uid="{00000000-0005-0000-0000-0000F9170000}"/>
    <cellStyle name="20% - Accent3 9 2 2" xfId="5069" xr:uid="{00000000-0005-0000-0000-0000FA170000}"/>
    <cellStyle name="20% - Accent3 9 2 2 2" xfId="4845" xr:uid="{00000000-0005-0000-0000-0000FB170000}"/>
    <cellStyle name="20% - Accent3 9 2 3" xfId="5090" xr:uid="{00000000-0005-0000-0000-0000FC170000}"/>
    <cellStyle name="20% - Accent3 9 3" xfId="5106" xr:uid="{00000000-0005-0000-0000-0000FD170000}"/>
    <cellStyle name="20% - Accent3 9 3 2" xfId="4016" xr:uid="{00000000-0005-0000-0000-0000FE170000}"/>
    <cellStyle name="20% - Accent3 9 4" xfId="5124" xr:uid="{00000000-0005-0000-0000-0000FF170000}"/>
    <cellStyle name="20% - Accent4 10" xfId="2679" xr:uid="{00000000-0005-0000-0000-000000180000}"/>
    <cellStyle name="20% - Accent4 10 2" xfId="2693" xr:uid="{00000000-0005-0000-0000-000001180000}"/>
    <cellStyle name="20% - Accent4 10 2 2" xfId="4973" xr:uid="{00000000-0005-0000-0000-000002180000}"/>
    <cellStyle name="20% - Accent4 10 3" xfId="13723" xr:uid="{00000000-0005-0000-0000-000003180000}"/>
    <cellStyle name="20% - Accent4 11" xfId="288" xr:uid="{00000000-0005-0000-0000-000004180000}"/>
    <cellStyle name="20% - Accent4 11 2" xfId="13727" xr:uid="{00000000-0005-0000-0000-000005180000}"/>
    <cellStyle name="20% - Accent4 12" xfId="13688" xr:uid="{00000000-0005-0000-0000-000006180000}"/>
    <cellStyle name="20% - Accent4 13" xfId="13733" xr:uid="{00000000-0005-0000-0000-000007180000}"/>
    <cellStyle name="20% - Accent4 2" xfId="8206" xr:uid="{00000000-0005-0000-0000-000008180000}"/>
    <cellStyle name="20% - Accent4 2 10" xfId="11695" xr:uid="{00000000-0005-0000-0000-000009180000}"/>
    <cellStyle name="20% - Accent4 2 10 2" xfId="13737" xr:uid="{00000000-0005-0000-0000-00000A180000}"/>
    <cellStyle name="20% - Accent4 2 11" xfId="13741" xr:uid="{00000000-0005-0000-0000-00000B180000}"/>
    <cellStyle name="20% - Accent4 2 2" xfId="11428" xr:uid="{00000000-0005-0000-0000-00000C180000}"/>
    <cellStyle name="20% - Accent4 2 2 10" xfId="13742" xr:uid="{00000000-0005-0000-0000-00000D180000}"/>
    <cellStyle name="20% - Accent4 2 2 2" xfId="13748" xr:uid="{00000000-0005-0000-0000-00000E180000}"/>
    <cellStyle name="20% - Accent4 2 2 2 2" xfId="13523" xr:uid="{00000000-0005-0000-0000-00000F180000}"/>
    <cellStyle name="20% - Accent4 2 2 2 2 2" xfId="13755" xr:uid="{00000000-0005-0000-0000-000010180000}"/>
    <cellStyle name="20% - Accent4 2 2 2 2 2 2" xfId="3879" xr:uid="{00000000-0005-0000-0000-000011180000}"/>
    <cellStyle name="20% - Accent4 2 2 2 2 2 2 2" xfId="8434" xr:uid="{00000000-0005-0000-0000-000012180000}"/>
    <cellStyle name="20% - Accent4 2 2 2 2 2 2 2 2" xfId="13343" xr:uid="{00000000-0005-0000-0000-000013180000}"/>
    <cellStyle name="20% - Accent4 2 2 2 2 2 2 2 2 2" xfId="13762" xr:uid="{00000000-0005-0000-0000-000014180000}"/>
    <cellStyle name="20% - Accent4 2 2 2 2 2 2 2 2 2 2" xfId="4459" xr:uid="{00000000-0005-0000-0000-000015180000}"/>
    <cellStyle name="20% - Accent4 2 2 2 2 2 2 2 2 2 2 2" xfId="3584" xr:uid="{00000000-0005-0000-0000-000016180000}"/>
    <cellStyle name="20% - Accent4 2 2 2 2 2 2 2 2 2 3" xfId="4464" xr:uid="{00000000-0005-0000-0000-000017180000}"/>
    <cellStyle name="20% - Accent4 2 2 2 2 2 2 2 2 3" xfId="13764" xr:uid="{00000000-0005-0000-0000-000018180000}"/>
    <cellStyle name="20% - Accent4 2 2 2 2 2 2 2 2 3 2" xfId="4530" xr:uid="{00000000-0005-0000-0000-000019180000}"/>
    <cellStyle name="20% - Accent4 2 2 2 2 2 2 2 2 4" xfId="13769" xr:uid="{00000000-0005-0000-0000-00001A180000}"/>
    <cellStyle name="20% - Accent4 2 2 2 2 2 2 2 3" xfId="13773" xr:uid="{00000000-0005-0000-0000-00001B180000}"/>
    <cellStyle name="20% - Accent4 2 2 2 2 2 2 2 3 2" xfId="13774" xr:uid="{00000000-0005-0000-0000-00001C180000}"/>
    <cellStyle name="20% - Accent4 2 2 2 2 2 2 2 3 2 2" xfId="4890" xr:uid="{00000000-0005-0000-0000-00001D180000}"/>
    <cellStyle name="20% - Accent4 2 2 2 2 2 2 2 3 3" xfId="13776" xr:uid="{00000000-0005-0000-0000-00001E180000}"/>
    <cellStyle name="20% - Accent4 2 2 2 2 2 2 2 4" xfId="13777" xr:uid="{00000000-0005-0000-0000-00001F180000}"/>
    <cellStyle name="20% - Accent4 2 2 2 2 2 2 2 4 2" xfId="7427" xr:uid="{00000000-0005-0000-0000-000020180000}"/>
    <cellStyle name="20% - Accent4 2 2 2 2 2 2 2 5" xfId="13779" xr:uid="{00000000-0005-0000-0000-000021180000}"/>
    <cellStyle name="20% - Accent4 2 2 2 2 2 2 3" xfId="8454" xr:uid="{00000000-0005-0000-0000-000022180000}"/>
    <cellStyle name="20% - Accent4 2 2 2 2 2 2 3 2" xfId="11137" xr:uid="{00000000-0005-0000-0000-000023180000}"/>
    <cellStyle name="20% - Accent4 2 2 2 2 2 2 3 2 2" xfId="6977" xr:uid="{00000000-0005-0000-0000-000024180000}"/>
    <cellStyle name="20% - Accent4 2 2 2 2 2 2 3 2 2 2" xfId="5197" xr:uid="{00000000-0005-0000-0000-000025180000}"/>
    <cellStyle name="20% - Accent4 2 2 2 2 2 2 3 2 3" xfId="6998" xr:uid="{00000000-0005-0000-0000-000026180000}"/>
    <cellStyle name="20% - Accent4 2 2 2 2 2 2 3 3" xfId="11158" xr:uid="{00000000-0005-0000-0000-000027180000}"/>
    <cellStyle name="20% - Accent4 2 2 2 2 2 2 3 3 2" xfId="7025" xr:uid="{00000000-0005-0000-0000-000028180000}"/>
    <cellStyle name="20% - Accent4 2 2 2 2 2 2 3 4" xfId="11165" xr:uid="{00000000-0005-0000-0000-000029180000}"/>
    <cellStyle name="20% - Accent4 2 2 2 2 2 2 4" xfId="1448" xr:uid="{00000000-0005-0000-0000-00002A180000}"/>
    <cellStyle name="20% - Accent4 2 2 2 2 2 2 4 2" xfId="2063" xr:uid="{00000000-0005-0000-0000-00002B180000}"/>
    <cellStyle name="20% - Accent4 2 2 2 2 2 2 4 2 2" xfId="2718" xr:uid="{00000000-0005-0000-0000-00002C180000}"/>
    <cellStyle name="20% - Accent4 2 2 2 2 2 2 4 3" xfId="325" xr:uid="{00000000-0005-0000-0000-00002D180000}"/>
    <cellStyle name="20% - Accent4 2 2 2 2 2 2 5" xfId="616" xr:uid="{00000000-0005-0000-0000-00002E180000}"/>
    <cellStyle name="20% - Accent4 2 2 2 2 2 2 5 2" xfId="3579" xr:uid="{00000000-0005-0000-0000-00002F180000}"/>
    <cellStyle name="20% - Accent4 2 2 2 2 2 2 6" xfId="11182" xr:uid="{00000000-0005-0000-0000-000030180000}"/>
    <cellStyle name="20% - Accent4 2 2 2 2 2 3" xfId="230" xr:uid="{00000000-0005-0000-0000-000031180000}"/>
    <cellStyle name="20% - Accent4 2 2 2 2 2 3 2" xfId="3017" xr:uid="{00000000-0005-0000-0000-000032180000}"/>
    <cellStyle name="20% - Accent4 2 2 2 2 2 3 2 2" xfId="13785" xr:uid="{00000000-0005-0000-0000-000033180000}"/>
    <cellStyle name="20% - Accent4 2 2 2 2 2 3 2 2 2" xfId="13786" xr:uid="{00000000-0005-0000-0000-000034180000}"/>
    <cellStyle name="20% - Accent4 2 2 2 2 2 3 2 2 2 2" xfId="6576" xr:uid="{00000000-0005-0000-0000-000035180000}"/>
    <cellStyle name="20% - Accent4 2 2 2 2 2 3 2 2 3" xfId="13788" xr:uid="{00000000-0005-0000-0000-000036180000}"/>
    <cellStyle name="20% - Accent4 2 2 2 2 2 3 2 3" xfId="13789" xr:uid="{00000000-0005-0000-0000-000037180000}"/>
    <cellStyle name="20% - Accent4 2 2 2 2 2 3 2 3 2" xfId="13790" xr:uid="{00000000-0005-0000-0000-000038180000}"/>
    <cellStyle name="20% - Accent4 2 2 2 2 2 3 2 4" xfId="13792" xr:uid="{00000000-0005-0000-0000-000039180000}"/>
    <cellStyle name="20% - Accent4 2 2 2 2 2 3 3" xfId="11191" xr:uid="{00000000-0005-0000-0000-00003A180000}"/>
    <cellStyle name="20% - Accent4 2 2 2 2 2 3 3 2" xfId="11193" xr:uid="{00000000-0005-0000-0000-00003B180000}"/>
    <cellStyle name="20% - Accent4 2 2 2 2 2 3 3 2 2" xfId="7205" xr:uid="{00000000-0005-0000-0000-00003C180000}"/>
    <cellStyle name="20% - Accent4 2 2 2 2 2 3 3 3" xfId="11203" xr:uid="{00000000-0005-0000-0000-00003D180000}"/>
    <cellStyle name="20% - Accent4 2 2 2 2 2 3 4" xfId="2072" xr:uid="{00000000-0005-0000-0000-00003E180000}"/>
    <cellStyle name="20% - Accent4 2 2 2 2 2 3 4 2" xfId="3678" xr:uid="{00000000-0005-0000-0000-00003F180000}"/>
    <cellStyle name="20% - Accent4 2 2 2 2 2 3 5" xfId="11217" xr:uid="{00000000-0005-0000-0000-000040180000}"/>
    <cellStyle name="20% - Accent4 2 2 2 2 2 4" xfId="3039" xr:uid="{00000000-0005-0000-0000-000041180000}"/>
    <cellStyle name="20% - Accent4 2 2 2 2 2 4 2" xfId="13796" xr:uid="{00000000-0005-0000-0000-000042180000}"/>
    <cellStyle name="20% - Accent4 2 2 2 2 2 4 2 2" xfId="12278" xr:uid="{00000000-0005-0000-0000-000043180000}"/>
    <cellStyle name="20% - Accent4 2 2 2 2 2 4 2 2 2" xfId="13799" xr:uid="{00000000-0005-0000-0000-000044180000}"/>
    <cellStyle name="20% - Accent4 2 2 2 2 2 4 2 3" xfId="13801" xr:uid="{00000000-0005-0000-0000-000045180000}"/>
    <cellStyle name="20% - Accent4 2 2 2 2 2 4 3" xfId="11234" xr:uid="{00000000-0005-0000-0000-000046180000}"/>
    <cellStyle name="20% - Accent4 2 2 2 2 2 4 3 2" xfId="11240" xr:uid="{00000000-0005-0000-0000-000047180000}"/>
    <cellStyle name="20% - Accent4 2 2 2 2 2 4 4" xfId="7852" xr:uid="{00000000-0005-0000-0000-000048180000}"/>
    <cellStyle name="20% - Accent4 2 2 2 2 2 5" xfId="28" xr:uid="{00000000-0005-0000-0000-000049180000}"/>
    <cellStyle name="20% - Accent4 2 2 2 2 2 5 2" xfId="13806" xr:uid="{00000000-0005-0000-0000-00004A180000}"/>
    <cellStyle name="20% - Accent4 2 2 2 2 2 5 2 2" xfId="13810" xr:uid="{00000000-0005-0000-0000-00004B180000}"/>
    <cellStyle name="20% - Accent4 2 2 2 2 2 5 3" xfId="11254" xr:uid="{00000000-0005-0000-0000-00004C180000}"/>
    <cellStyle name="20% - Accent4 2 2 2 2 2 6" xfId="206" xr:uid="{00000000-0005-0000-0000-00004D180000}"/>
    <cellStyle name="20% - Accent4 2 2 2 2 2 6 2" xfId="13815" xr:uid="{00000000-0005-0000-0000-00004E180000}"/>
    <cellStyle name="20% - Accent4 2 2 2 2 2 7" xfId="181" xr:uid="{00000000-0005-0000-0000-00004F180000}"/>
    <cellStyle name="20% - Accent4 2 2 2 2 3" xfId="13820" xr:uid="{00000000-0005-0000-0000-000050180000}"/>
    <cellStyle name="20% - Accent4 2 2 2 2 3 2" xfId="2560" xr:uid="{00000000-0005-0000-0000-000051180000}"/>
    <cellStyle name="20% - Accent4 2 2 2 2 3 2 2" xfId="13366" xr:uid="{00000000-0005-0000-0000-000052180000}"/>
    <cellStyle name="20% - Accent4 2 2 2 2 3 2 2 2" xfId="13825" xr:uid="{00000000-0005-0000-0000-000053180000}"/>
    <cellStyle name="20% - Accent4 2 2 2 2 3 2 2 2 2" xfId="13826" xr:uid="{00000000-0005-0000-0000-000054180000}"/>
    <cellStyle name="20% - Accent4 2 2 2 2 3 2 2 2 2 2" xfId="2496" xr:uid="{00000000-0005-0000-0000-000055180000}"/>
    <cellStyle name="20% - Accent4 2 2 2 2 3 2 2 2 3" xfId="13827" xr:uid="{00000000-0005-0000-0000-000056180000}"/>
    <cellStyle name="20% - Accent4 2 2 2 2 3 2 2 3" xfId="13829" xr:uid="{00000000-0005-0000-0000-000057180000}"/>
    <cellStyle name="20% - Accent4 2 2 2 2 3 2 2 3 2" xfId="13830" xr:uid="{00000000-0005-0000-0000-000058180000}"/>
    <cellStyle name="20% - Accent4 2 2 2 2 3 2 2 4" xfId="5527" xr:uid="{00000000-0005-0000-0000-000059180000}"/>
    <cellStyle name="20% - Accent4 2 2 2 2 3 2 3" xfId="2603" xr:uid="{00000000-0005-0000-0000-00005A180000}"/>
    <cellStyle name="20% - Accent4 2 2 2 2 3 2 3 2" xfId="5599" xr:uid="{00000000-0005-0000-0000-00005B180000}"/>
    <cellStyle name="20% - Accent4 2 2 2 2 3 2 3 2 2" xfId="5619" xr:uid="{00000000-0005-0000-0000-00005C180000}"/>
    <cellStyle name="20% - Accent4 2 2 2 2 3 2 3 3" xfId="5643" xr:uid="{00000000-0005-0000-0000-00005D180000}"/>
    <cellStyle name="20% - Accent4 2 2 2 2 3 2 4" xfId="2097" xr:uid="{00000000-0005-0000-0000-00005E180000}"/>
    <cellStyle name="20% - Accent4 2 2 2 2 3 2 4 2" xfId="4072" xr:uid="{00000000-0005-0000-0000-00005F180000}"/>
    <cellStyle name="20% - Accent4 2 2 2 2 3 2 5" xfId="11322" xr:uid="{00000000-0005-0000-0000-000060180000}"/>
    <cellStyle name="20% - Accent4 2 2 2 2 3 3" xfId="2616" xr:uid="{00000000-0005-0000-0000-000061180000}"/>
    <cellStyle name="20% - Accent4 2 2 2 2 3 3 2" xfId="13833" xr:uid="{00000000-0005-0000-0000-000062180000}"/>
    <cellStyle name="20% - Accent4 2 2 2 2 3 3 2 2" xfId="13834" xr:uid="{00000000-0005-0000-0000-000063180000}"/>
    <cellStyle name="20% - Accent4 2 2 2 2 3 3 2 2 2" xfId="13835" xr:uid="{00000000-0005-0000-0000-000064180000}"/>
    <cellStyle name="20% - Accent4 2 2 2 2 3 3 2 3" xfId="13836" xr:uid="{00000000-0005-0000-0000-000065180000}"/>
    <cellStyle name="20% - Accent4 2 2 2 2 3 3 3" xfId="11332" xr:uid="{00000000-0005-0000-0000-000066180000}"/>
    <cellStyle name="20% - Accent4 2 2 2 2 3 3 3 2" xfId="5698" xr:uid="{00000000-0005-0000-0000-000067180000}"/>
    <cellStyle name="20% - Accent4 2 2 2 2 3 3 4" xfId="11344" xr:uid="{00000000-0005-0000-0000-000068180000}"/>
    <cellStyle name="20% - Accent4 2 2 2 2 3 4" xfId="13840" xr:uid="{00000000-0005-0000-0000-000069180000}"/>
    <cellStyle name="20% - Accent4 2 2 2 2 3 4 2" xfId="13842" xr:uid="{00000000-0005-0000-0000-00006A180000}"/>
    <cellStyle name="20% - Accent4 2 2 2 2 3 4 2 2" xfId="13844" xr:uid="{00000000-0005-0000-0000-00006B180000}"/>
    <cellStyle name="20% - Accent4 2 2 2 2 3 4 3" xfId="8344" xr:uid="{00000000-0005-0000-0000-00006C180000}"/>
    <cellStyle name="20% - Accent4 2 2 2 2 3 5" xfId="13847" xr:uid="{00000000-0005-0000-0000-00006D180000}"/>
    <cellStyle name="20% - Accent4 2 2 2 2 3 5 2" xfId="13850" xr:uid="{00000000-0005-0000-0000-00006E180000}"/>
    <cellStyle name="20% - Accent4 2 2 2 2 3 6" xfId="13854" xr:uid="{00000000-0005-0000-0000-00006F180000}"/>
    <cellStyle name="20% - Accent4 2 2 2 2 4" xfId="13861" xr:uid="{00000000-0005-0000-0000-000070180000}"/>
    <cellStyle name="20% - Accent4 2 2 2 2 4 2" xfId="13864" xr:uid="{00000000-0005-0000-0000-000071180000}"/>
    <cellStyle name="20% - Accent4 2 2 2 2 4 2 2" xfId="13870" xr:uid="{00000000-0005-0000-0000-000072180000}"/>
    <cellStyle name="20% - Accent4 2 2 2 2 4 2 2 2" xfId="13873" xr:uid="{00000000-0005-0000-0000-000073180000}"/>
    <cellStyle name="20% - Accent4 2 2 2 2 4 2 2 2 2" xfId="13875" xr:uid="{00000000-0005-0000-0000-000074180000}"/>
    <cellStyle name="20% - Accent4 2 2 2 2 4 2 2 3" xfId="13879" xr:uid="{00000000-0005-0000-0000-000075180000}"/>
    <cellStyle name="20% - Accent4 2 2 2 2 4 2 3" xfId="11396" xr:uid="{00000000-0005-0000-0000-000076180000}"/>
    <cellStyle name="20% - Accent4 2 2 2 2 4 2 3 2" xfId="11224" xr:uid="{00000000-0005-0000-0000-000077180000}"/>
    <cellStyle name="20% - Accent4 2 2 2 2 4 2 4" xfId="11399" xr:uid="{00000000-0005-0000-0000-000078180000}"/>
    <cellStyle name="20% - Accent4 2 2 2 2 4 3" xfId="2570" xr:uid="{00000000-0005-0000-0000-000079180000}"/>
    <cellStyle name="20% - Accent4 2 2 2 2 4 3 2" xfId="13881" xr:uid="{00000000-0005-0000-0000-00007A180000}"/>
    <cellStyle name="20% - Accent4 2 2 2 2 4 3 2 2" xfId="13883" xr:uid="{00000000-0005-0000-0000-00007B180000}"/>
    <cellStyle name="20% - Accent4 2 2 2 2 4 3 3" xfId="11417" xr:uid="{00000000-0005-0000-0000-00007C180000}"/>
    <cellStyle name="20% - Accent4 2 2 2 2 4 4" xfId="13884" xr:uid="{00000000-0005-0000-0000-00007D180000}"/>
    <cellStyle name="20% - Accent4 2 2 2 2 4 4 2" xfId="13888" xr:uid="{00000000-0005-0000-0000-00007E180000}"/>
    <cellStyle name="20% - Accent4 2 2 2 2 4 5" xfId="13892" xr:uid="{00000000-0005-0000-0000-00007F180000}"/>
    <cellStyle name="20% - Accent4 2 2 2 2 5" xfId="13900" xr:uid="{00000000-0005-0000-0000-000080180000}"/>
    <cellStyle name="20% - Accent4 2 2 2 2 5 2" xfId="13903" xr:uid="{00000000-0005-0000-0000-000081180000}"/>
    <cellStyle name="20% - Accent4 2 2 2 2 5 2 2" xfId="13910" xr:uid="{00000000-0005-0000-0000-000082180000}"/>
    <cellStyle name="20% - Accent4 2 2 2 2 5 2 2 2" xfId="13913" xr:uid="{00000000-0005-0000-0000-000083180000}"/>
    <cellStyle name="20% - Accent4 2 2 2 2 5 2 3" xfId="6238" xr:uid="{00000000-0005-0000-0000-000084180000}"/>
    <cellStyle name="20% - Accent4 2 2 2 2 5 3" xfId="13917" xr:uid="{00000000-0005-0000-0000-000085180000}"/>
    <cellStyle name="20% - Accent4 2 2 2 2 5 3 2" xfId="13919" xr:uid="{00000000-0005-0000-0000-000086180000}"/>
    <cellStyle name="20% - Accent4 2 2 2 2 5 4" xfId="13920" xr:uid="{00000000-0005-0000-0000-000087180000}"/>
    <cellStyle name="20% - Accent4 2 2 2 2 6" xfId="13925" xr:uid="{00000000-0005-0000-0000-000088180000}"/>
    <cellStyle name="20% - Accent4 2 2 2 2 6 2" xfId="13930" xr:uid="{00000000-0005-0000-0000-000089180000}"/>
    <cellStyle name="20% - Accent4 2 2 2 2 6 2 2" xfId="13933" xr:uid="{00000000-0005-0000-0000-00008A180000}"/>
    <cellStyle name="20% - Accent4 2 2 2 2 6 3" xfId="8751" xr:uid="{00000000-0005-0000-0000-00008B180000}"/>
    <cellStyle name="20% - Accent4 2 2 2 2 7" xfId="13937" xr:uid="{00000000-0005-0000-0000-00008C180000}"/>
    <cellStyle name="20% - Accent4 2 2 2 2 7 2" xfId="13940" xr:uid="{00000000-0005-0000-0000-00008D180000}"/>
    <cellStyle name="20% - Accent4 2 2 2 2 8" xfId="13943" xr:uid="{00000000-0005-0000-0000-00008E180000}"/>
    <cellStyle name="20% - Accent4 2 2 2 3" xfId="869" xr:uid="{00000000-0005-0000-0000-00008F180000}"/>
    <cellStyle name="20% - Accent4 2 2 2 3 2" xfId="708" xr:uid="{00000000-0005-0000-0000-000090180000}"/>
    <cellStyle name="20% - Accent4 2 2 2 3 2 2" xfId="882" xr:uid="{00000000-0005-0000-0000-000091180000}"/>
    <cellStyle name="20% - Accent4 2 2 2 3 2 2 2" xfId="904" xr:uid="{00000000-0005-0000-0000-000092180000}"/>
    <cellStyle name="20% - Accent4 2 2 2 3 2 2 2 2" xfId="908" xr:uid="{00000000-0005-0000-0000-000093180000}"/>
    <cellStyle name="20% - Accent4 2 2 2 3 2 2 2 2 2" xfId="910" xr:uid="{00000000-0005-0000-0000-000094180000}"/>
    <cellStyle name="20% - Accent4 2 2 2 3 2 2 2 2 2 2" xfId="13946" xr:uid="{00000000-0005-0000-0000-000095180000}"/>
    <cellStyle name="20% - Accent4 2 2 2 3 2 2 2 2 3" xfId="13947" xr:uid="{00000000-0005-0000-0000-000096180000}"/>
    <cellStyle name="20% - Accent4 2 2 2 3 2 2 2 3" xfId="916" xr:uid="{00000000-0005-0000-0000-000097180000}"/>
    <cellStyle name="20% - Accent4 2 2 2 3 2 2 2 3 2" xfId="13948" xr:uid="{00000000-0005-0000-0000-000098180000}"/>
    <cellStyle name="20% - Accent4 2 2 2 3 2 2 2 4" xfId="13952" xr:uid="{00000000-0005-0000-0000-000099180000}"/>
    <cellStyle name="20% - Accent4 2 2 2 3 2 2 3" xfId="921" xr:uid="{00000000-0005-0000-0000-00009A180000}"/>
    <cellStyle name="20% - Accent4 2 2 2 3 2 2 3 2" xfId="924" xr:uid="{00000000-0005-0000-0000-00009B180000}"/>
    <cellStyle name="20% - Accent4 2 2 2 3 2 2 3 2 2" xfId="11051" xr:uid="{00000000-0005-0000-0000-00009C180000}"/>
    <cellStyle name="20% - Accent4 2 2 2 3 2 2 3 3" xfId="13346" xr:uid="{00000000-0005-0000-0000-00009D180000}"/>
    <cellStyle name="20% - Accent4 2 2 2 3 2 2 4" xfId="931" xr:uid="{00000000-0005-0000-0000-00009E180000}"/>
    <cellStyle name="20% - Accent4 2 2 2 3 2 2 4 2" xfId="6404" xr:uid="{00000000-0005-0000-0000-00009F180000}"/>
    <cellStyle name="20% - Accent4 2 2 2 3 2 2 5" xfId="13368" xr:uid="{00000000-0005-0000-0000-0000A0180000}"/>
    <cellStyle name="20% - Accent4 2 2 2 3 2 3" xfId="948" xr:uid="{00000000-0005-0000-0000-0000A1180000}"/>
    <cellStyle name="20% - Accent4 2 2 2 3 2 3 2" xfId="964" xr:uid="{00000000-0005-0000-0000-0000A2180000}"/>
    <cellStyle name="20% - Accent4 2 2 2 3 2 3 2 2" xfId="703" xr:uid="{00000000-0005-0000-0000-0000A3180000}"/>
    <cellStyle name="20% - Accent4 2 2 2 3 2 3 2 2 2" xfId="13767" xr:uid="{00000000-0005-0000-0000-0000A4180000}"/>
    <cellStyle name="20% - Accent4 2 2 2 3 2 3 2 3" xfId="13954" xr:uid="{00000000-0005-0000-0000-0000A5180000}"/>
    <cellStyle name="20% - Accent4 2 2 2 3 2 3 3" xfId="975" xr:uid="{00000000-0005-0000-0000-0000A6180000}"/>
    <cellStyle name="20% - Accent4 2 2 2 3 2 3 3 2" xfId="13397" xr:uid="{00000000-0005-0000-0000-0000A7180000}"/>
    <cellStyle name="20% - Accent4 2 2 2 3 2 3 4" xfId="13414" xr:uid="{00000000-0005-0000-0000-0000A8180000}"/>
    <cellStyle name="20% - Accent4 2 2 2 3 2 4" xfId="991" xr:uid="{00000000-0005-0000-0000-0000A9180000}"/>
    <cellStyle name="20% - Accent4 2 2 2 3 2 4 2" xfId="69" xr:uid="{00000000-0005-0000-0000-0000AA180000}"/>
    <cellStyle name="20% - Accent4 2 2 2 3 2 4 2 2" xfId="13959" xr:uid="{00000000-0005-0000-0000-0000AB180000}"/>
    <cellStyle name="20% - Accent4 2 2 2 3 2 4 3" xfId="13445" xr:uid="{00000000-0005-0000-0000-0000AC180000}"/>
    <cellStyle name="20% - Accent4 2 2 2 3 2 5" xfId="1012" xr:uid="{00000000-0005-0000-0000-0000AD180000}"/>
    <cellStyle name="20% - Accent4 2 2 2 3 2 5 2" xfId="13967" xr:uid="{00000000-0005-0000-0000-0000AE180000}"/>
    <cellStyle name="20% - Accent4 2 2 2 3 2 6" xfId="10008" xr:uid="{00000000-0005-0000-0000-0000AF180000}"/>
    <cellStyle name="20% - Accent4 2 2 2 3 3" xfId="711" xr:uid="{00000000-0005-0000-0000-0000B0180000}"/>
    <cellStyle name="20% - Accent4 2 2 2 3 3 2" xfId="1029" xr:uid="{00000000-0005-0000-0000-0000B1180000}"/>
    <cellStyle name="20% - Accent4 2 2 2 3 3 2 2" xfId="1032" xr:uid="{00000000-0005-0000-0000-0000B2180000}"/>
    <cellStyle name="20% - Accent4 2 2 2 3 3 2 2 2" xfId="1042" xr:uid="{00000000-0005-0000-0000-0000B3180000}"/>
    <cellStyle name="20% - Accent4 2 2 2 3 3 2 2 2 2" xfId="13969" xr:uid="{00000000-0005-0000-0000-0000B4180000}"/>
    <cellStyle name="20% - Accent4 2 2 2 3 3 2 2 3" xfId="13970" xr:uid="{00000000-0005-0000-0000-0000B5180000}"/>
    <cellStyle name="20% - Accent4 2 2 2 3 3 2 3" xfId="1044" xr:uid="{00000000-0005-0000-0000-0000B6180000}"/>
    <cellStyle name="20% - Accent4 2 2 2 3 3 2 3 2" xfId="13561" xr:uid="{00000000-0005-0000-0000-0000B7180000}"/>
    <cellStyle name="20% - Accent4 2 2 2 3 3 2 4" xfId="13578" xr:uid="{00000000-0005-0000-0000-0000B8180000}"/>
    <cellStyle name="20% - Accent4 2 2 2 3 3 3" xfId="1052" xr:uid="{00000000-0005-0000-0000-0000B9180000}"/>
    <cellStyle name="20% - Accent4 2 2 2 3 3 3 2" xfId="697" xr:uid="{00000000-0005-0000-0000-0000BA180000}"/>
    <cellStyle name="20% - Accent4 2 2 2 3 3 3 2 2" xfId="13972" xr:uid="{00000000-0005-0000-0000-0000BB180000}"/>
    <cellStyle name="20% - Accent4 2 2 2 3 3 3 3" xfId="13596" xr:uid="{00000000-0005-0000-0000-0000BC180000}"/>
    <cellStyle name="20% - Accent4 2 2 2 3 3 4" xfId="1074" xr:uid="{00000000-0005-0000-0000-0000BD180000}"/>
    <cellStyle name="20% - Accent4 2 2 2 3 3 4 2" xfId="13976" xr:uid="{00000000-0005-0000-0000-0000BE180000}"/>
    <cellStyle name="20% - Accent4 2 2 2 3 3 5" xfId="13983" xr:uid="{00000000-0005-0000-0000-0000BF180000}"/>
    <cellStyle name="20% - Accent4 2 2 2 3 4" xfId="1083" xr:uid="{00000000-0005-0000-0000-0000C0180000}"/>
    <cellStyle name="20% - Accent4 2 2 2 3 4 2" xfId="1098" xr:uid="{00000000-0005-0000-0000-0000C1180000}"/>
    <cellStyle name="20% - Accent4 2 2 2 3 4 2 2" xfId="657" xr:uid="{00000000-0005-0000-0000-0000C2180000}"/>
    <cellStyle name="20% - Accent4 2 2 2 3 4 2 2 2" xfId="13987" xr:uid="{00000000-0005-0000-0000-0000C3180000}"/>
    <cellStyle name="20% - Accent4 2 2 2 3 4 2 3" xfId="13673" xr:uid="{00000000-0005-0000-0000-0000C4180000}"/>
    <cellStyle name="20% - Accent4 2 2 2 3 4 3" xfId="1118" xr:uid="{00000000-0005-0000-0000-0000C5180000}"/>
    <cellStyle name="20% - Accent4 2 2 2 3 4 3 2" xfId="7888" xr:uid="{00000000-0005-0000-0000-0000C6180000}"/>
    <cellStyle name="20% - Accent4 2 2 2 3 4 4" xfId="7907" xr:uid="{00000000-0005-0000-0000-0000C7180000}"/>
    <cellStyle name="20% - Accent4 2 2 2 3 5" xfId="1134" xr:uid="{00000000-0005-0000-0000-0000C8180000}"/>
    <cellStyle name="20% - Accent4 2 2 2 3 5 2" xfId="1165" xr:uid="{00000000-0005-0000-0000-0000C9180000}"/>
    <cellStyle name="20% - Accent4 2 2 2 3 5 2 2" xfId="13992" xr:uid="{00000000-0005-0000-0000-0000CA180000}"/>
    <cellStyle name="20% - Accent4 2 2 2 3 5 3" xfId="7935" xr:uid="{00000000-0005-0000-0000-0000CB180000}"/>
    <cellStyle name="20% - Accent4 2 2 2 3 6" xfId="1186" xr:uid="{00000000-0005-0000-0000-0000CC180000}"/>
    <cellStyle name="20% - Accent4 2 2 2 3 6 2" xfId="13994" xr:uid="{00000000-0005-0000-0000-0000CD180000}"/>
    <cellStyle name="20% - Accent4 2 2 2 3 7" xfId="14000" xr:uid="{00000000-0005-0000-0000-0000CE180000}"/>
    <cellStyle name="20% - Accent4 2 2 2 4" xfId="1205" xr:uid="{00000000-0005-0000-0000-0000CF180000}"/>
    <cellStyle name="20% - Accent4 2 2 2 4 2" xfId="1216" xr:uid="{00000000-0005-0000-0000-0000D0180000}"/>
    <cellStyle name="20% - Accent4 2 2 2 4 2 2" xfId="1226" xr:uid="{00000000-0005-0000-0000-0000D1180000}"/>
    <cellStyle name="20% - Accent4 2 2 2 4 2 2 2" xfId="1229" xr:uid="{00000000-0005-0000-0000-0000D2180000}"/>
    <cellStyle name="20% - Accent4 2 2 2 4 2 2 2 2" xfId="1237" xr:uid="{00000000-0005-0000-0000-0000D3180000}"/>
    <cellStyle name="20% - Accent4 2 2 2 4 2 2 2 2 2" xfId="14002" xr:uid="{00000000-0005-0000-0000-0000D4180000}"/>
    <cellStyle name="20% - Accent4 2 2 2 4 2 2 2 3" xfId="14004" xr:uid="{00000000-0005-0000-0000-0000D5180000}"/>
    <cellStyle name="20% - Accent4 2 2 2 4 2 2 3" xfId="1242" xr:uid="{00000000-0005-0000-0000-0000D6180000}"/>
    <cellStyle name="20% - Accent4 2 2 2 4 2 2 3 2" xfId="14008" xr:uid="{00000000-0005-0000-0000-0000D7180000}"/>
    <cellStyle name="20% - Accent4 2 2 2 4 2 2 4" xfId="14013" xr:uid="{00000000-0005-0000-0000-0000D8180000}"/>
    <cellStyle name="20% - Accent4 2 2 2 4 2 3" xfId="1247" xr:uid="{00000000-0005-0000-0000-0000D9180000}"/>
    <cellStyle name="20% - Accent4 2 2 2 4 2 3 2" xfId="1258" xr:uid="{00000000-0005-0000-0000-0000DA180000}"/>
    <cellStyle name="20% - Accent4 2 2 2 4 2 3 2 2" xfId="335" xr:uid="{00000000-0005-0000-0000-0000DB180000}"/>
    <cellStyle name="20% - Accent4 2 2 2 4 2 3 3" xfId="13753" xr:uid="{00000000-0005-0000-0000-0000DC180000}"/>
    <cellStyle name="20% - Accent4 2 2 2 4 2 4" xfId="972" xr:uid="{00000000-0005-0000-0000-0000DD180000}"/>
    <cellStyle name="20% - Accent4 2 2 2 4 2 4 2" xfId="14024" xr:uid="{00000000-0005-0000-0000-0000DE180000}"/>
    <cellStyle name="20% - Accent4 2 2 2 4 2 5" xfId="14033" xr:uid="{00000000-0005-0000-0000-0000DF180000}"/>
    <cellStyle name="20% - Accent4 2 2 2 4 3" xfId="1267" xr:uid="{00000000-0005-0000-0000-0000E0180000}"/>
    <cellStyle name="20% - Accent4 2 2 2 4 3 2" xfId="1280" xr:uid="{00000000-0005-0000-0000-0000E1180000}"/>
    <cellStyle name="20% - Accent4 2 2 2 4 3 2 2" xfId="1290" xr:uid="{00000000-0005-0000-0000-0000E2180000}"/>
    <cellStyle name="20% - Accent4 2 2 2 4 3 2 2 2" xfId="14034" xr:uid="{00000000-0005-0000-0000-0000E3180000}"/>
    <cellStyle name="20% - Accent4 2 2 2 4 3 2 3" xfId="14038" xr:uid="{00000000-0005-0000-0000-0000E4180000}"/>
    <cellStyle name="20% - Accent4 2 2 2 4 3 3" xfId="1298" xr:uid="{00000000-0005-0000-0000-0000E5180000}"/>
    <cellStyle name="20% - Accent4 2 2 2 4 3 3 2" xfId="14041" xr:uid="{00000000-0005-0000-0000-0000E6180000}"/>
    <cellStyle name="20% - Accent4 2 2 2 4 3 4" xfId="14047" xr:uid="{00000000-0005-0000-0000-0000E7180000}"/>
    <cellStyle name="20% - Accent4 2 2 2 4 4" xfId="1309" xr:uid="{00000000-0005-0000-0000-0000E8180000}"/>
    <cellStyle name="20% - Accent4 2 2 2 4 4 2" xfId="1323" xr:uid="{00000000-0005-0000-0000-0000E9180000}"/>
    <cellStyle name="20% - Accent4 2 2 2 4 4 2 2" xfId="14055" xr:uid="{00000000-0005-0000-0000-0000EA180000}"/>
    <cellStyle name="20% - Accent4 2 2 2 4 4 3" xfId="7982" xr:uid="{00000000-0005-0000-0000-0000EB180000}"/>
    <cellStyle name="20% - Accent4 2 2 2 4 5" xfId="1345" xr:uid="{00000000-0005-0000-0000-0000EC180000}"/>
    <cellStyle name="20% - Accent4 2 2 2 4 5 2" xfId="14058" xr:uid="{00000000-0005-0000-0000-0000ED180000}"/>
    <cellStyle name="20% - Accent4 2 2 2 4 6" xfId="14060" xr:uid="{00000000-0005-0000-0000-0000EE180000}"/>
    <cellStyle name="20% - Accent4 2 2 2 5" xfId="1354" xr:uid="{00000000-0005-0000-0000-0000EF180000}"/>
    <cellStyle name="20% - Accent4 2 2 2 5 2" xfId="1362" xr:uid="{00000000-0005-0000-0000-0000F0180000}"/>
    <cellStyle name="20% - Accent4 2 2 2 5 2 2" xfId="1372" xr:uid="{00000000-0005-0000-0000-0000F1180000}"/>
    <cellStyle name="20% - Accent4 2 2 2 5 2 2 2" xfId="1375" xr:uid="{00000000-0005-0000-0000-0000F2180000}"/>
    <cellStyle name="20% - Accent4 2 2 2 5 2 2 2 2" xfId="14063" xr:uid="{00000000-0005-0000-0000-0000F3180000}"/>
    <cellStyle name="20% - Accent4 2 2 2 5 2 2 3" xfId="14066" xr:uid="{00000000-0005-0000-0000-0000F4180000}"/>
    <cellStyle name="20% - Accent4 2 2 2 5 2 3" xfId="1382" xr:uid="{00000000-0005-0000-0000-0000F5180000}"/>
    <cellStyle name="20% - Accent4 2 2 2 5 2 3 2" xfId="11493" xr:uid="{00000000-0005-0000-0000-0000F6180000}"/>
    <cellStyle name="20% - Accent4 2 2 2 5 2 4" xfId="12922" xr:uid="{00000000-0005-0000-0000-0000F7180000}"/>
    <cellStyle name="20% - Accent4 2 2 2 5 3" xfId="1404" xr:uid="{00000000-0005-0000-0000-0000F8180000}"/>
    <cellStyle name="20% - Accent4 2 2 2 5 3 2" xfId="172" xr:uid="{00000000-0005-0000-0000-0000F9180000}"/>
    <cellStyle name="20% - Accent4 2 2 2 5 3 2 2" xfId="8811" xr:uid="{00000000-0005-0000-0000-0000FA180000}"/>
    <cellStyle name="20% - Accent4 2 2 2 5 3 3" xfId="14072" xr:uid="{00000000-0005-0000-0000-0000FB180000}"/>
    <cellStyle name="20% - Accent4 2 2 2 5 4" xfId="793" xr:uid="{00000000-0005-0000-0000-0000FC180000}"/>
    <cellStyle name="20% - Accent4 2 2 2 5 4 2" xfId="14078" xr:uid="{00000000-0005-0000-0000-0000FD180000}"/>
    <cellStyle name="20% - Accent4 2 2 2 5 5" xfId="14081" xr:uid="{00000000-0005-0000-0000-0000FE180000}"/>
    <cellStyle name="20% - Accent4 2 2 2 6" xfId="1416" xr:uid="{00000000-0005-0000-0000-0000FF180000}"/>
    <cellStyle name="20% - Accent4 2 2 2 6 2" xfId="1435" xr:uid="{00000000-0005-0000-0000-000000190000}"/>
    <cellStyle name="20% - Accent4 2 2 2 6 2 2" xfId="1456" xr:uid="{00000000-0005-0000-0000-000001190000}"/>
    <cellStyle name="20% - Accent4 2 2 2 6 2 2 2" xfId="14083" xr:uid="{00000000-0005-0000-0000-000002190000}"/>
    <cellStyle name="20% - Accent4 2 2 2 6 2 3" xfId="14086" xr:uid="{00000000-0005-0000-0000-000003190000}"/>
    <cellStyle name="20% - Accent4 2 2 2 6 3" xfId="1482" xr:uid="{00000000-0005-0000-0000-000004190000}"/>
    <cellStyle name="20% - Accent4 2 2 2 6 3 2" xfId="14088" xr:uid="{00000000-0005-0000-0000-000005190000}"/>
    <cellStyle name="20% - Accent4 2 2 2 6 4" xfId="14090" xr:uid="{00000000-0005-0000-0000-000006190000}"/>
    <cellStyle name="20% - Accent4 2 2 2 7" xfId="1496" xr:uid="{00000000-0005-0000-0000-000007190000}"/>
    <cellStyle name="20% - Accent4 2 2 2 7 2" xfId="267" xr:uid="{00000000-0005-0000-0000-000008190000}"/>
    <cellStyle name="20% - Accent4 2 2 2 7 2 2" xfId="14092" xr:uid="{00000000-0005-0000-0000-000009190000}"/>
    <cellStyle name="20% - Accent4 2 2 2 7 3" xfId="14094" xr:uid="{00000000-0005-0000-0000-00000A190000}"/>
    <cellStyle name="20% - Accent4 2 2 2 8" xfId="1519" xr:uid="{00000000-0005-0000-0000-00000B190000}"/>
    <cellStyle name="20% - Accent4 2 2 2 8 2" xfId="7374" xr:uid="{00000000-0005-0000-0000-00000C190000}"/>
    <cellStyle name="20% - Accent4 2 2 2 9" xfId="7433" xr:uid="{00000000-0005-0000-0000-00000D190000}"/>
    <cellStyle name="20% - Accent4 2 2 3" xfId="14095" xr:uid="{00000000-0005-0000-0000-00000E190000}"/>
    <cellStyle name="20% - Accent4 2 2 3 2" xfId="14100" xr:uid="{00000000-0005-0000-0000-00000F190000}"/>
    <cellStyle name="20% - Accent4 2 2 3 2 2" xfId="14102" xr:uid="{00000000-0005-0000-0000-000010190000}"/>
    <cellStyle name="20% - Accent4 2 2 3 2 2 2" xfId="14104" xr:uid="{00000000-0005-0000-0000-000011190000}"/>
    <cellStyle name="20% - Accent4 2 2 3 2 2 2 2" xfId="13569" xr:uid="{00000000-0005-0000-0000-000012190000}"/>
    <cellStyle name="20% - Accent4 2 2 3 2 2 2 2 2" xfId="14106" xr:uid="{00000000-0005-0000-0000-000013190000}"/>
    <cellStyle name="20% - Accent4 2 2 3 2 2 2 2 2 2" xfId="11408" xr:uid="{00000000-0005-0000-0000-000014190000}"/>
    <cellStyle name="20% - Accent4 2 2 3 2 2 2 2 2 2 2" xfId="397" xr:uid="{00000000-0005-0000-0000-000015190000}"/>
    <cellStyle name="20% - Accent4 2 2 3 2 2 2 2 2 3" xfId="11411" xr:uid="{00000000-0005-0000-0000-000016190000}"/>
    <cellStyle name="20% - Accent4 2 2 3 2 2 2 2 3" xfId="14109" xr:uid="{00000000-0005-0000-0000-000017190000}"/>
    <cellStyle name="20% - Accent4 2 2 3 2 2 2 2 3 2" xfId="11422" xr:uid="{00000000-0005-0000-0000-000018190000}"/>
    <cellStyle name="20% - Accent4 2 2 3 2 2 2 2 4" xfId="14110" xr:uid="{00000000-0005-0000-0000-000019190000}"/>
    <cellStyle name="20% - Accent4 2 2 3 2 2 2 3" xfId="4157" xr:uid="{00000000-0005-0000-0000-00001A190000}"/>
    <cellStyle name="20% - Accent4 2 2 3 2 2 2 3 2" xfId="10797" xr:uid="{00000000-0005-0000-0000-00001B190000}"/>
    <cellStyle name="20% - Accent4 2 2 3 2 2 2 3 2 2" xfId="6281" xr:uid="{00000000-0005-0000-0000-00001C190000}"/>
    <cellStyle name="20% - Accent4 2 2 3 2 2 2 3 3" xfId="10807" xr:uid="{00000000-0005-0000-0000-00001D190000}"/>
    <cellStyle name="20% - Accent4 2 2 3 2 2 2 4" xfId="2223" xr:uid="{00000000-0005-0000-0000-00001E190000}"/>
    <cellStyle name="20% - Accent4 2 2 3 2 2 2 4 2" xfId="9363" xr:uid="{00000000-0005-0000-0000-00001F190000}"/>
    <cellStyle name="20% - Accent4 2 2 3 2 2 2 5" xfId="14121" xr:uid="{00000000-0005-0000-0000-000020190000}"/>
    <cellStyle name="20% - Accent4 2 2 3 2 2 3" xfId="3247" xr:uid="{00000000-0005-0000-0000-000021190000}"/>
    <cellStyle name="20% - Accent4 2 2 3 2 2 3 2" xfId="14124" xr:uid="{00000000-0005-0000-0000-000022190000}"/>
    <cellStyle name="20% - Accent4 2 2 3 2 2 3 2 2" xfId="14126" xr:uid="{00000000-0005-0000-0000-000023190000}"/>
    <cellStyle name="20% - Accent4 2 2 3 2 2 3 2 2 2" xfId="13692" xr:uid="{00000000-0005-0000-0000-000024190000}"/>
    <cellStyle name="20% - Accent4 2 2 3 2 2 3 2 3" xfId="14128" xr:uid="{00000000-0005-0000-0000-000025190000}"/>
    <cellStyle name="20% - Accent4 2 2 3 2 2 3 3" xfId="14130" xr:uid="{00000000-0005-0000-0000-000026190000}"/>
    <cellStyle name="20% - Accent4 2 2 3 2 2 3 3 2" xfId="10910" xr:uid="{00000000-0005-0000-0000-000027190000}"/>
    <cellStyle name="20% - Accent4 2 2 3 2 2 3 4" xfId="14137" xr:uid="{00000000-0005-0000-0000-000028190000}"/>
    <cellStyle name="20% - Accent4 2 2 3 2 2 4" xfId="14141" xr:uid="{00000000-0005-0000-0000-000029190000}"/>
    <cellStyle name="20% - Accent4 2 2 3 2 2 4 2" xfId="14143" xr:uid="{00000000-0005-0000-0000-00002A190000}"/>
    <cellStyle name="20% - Accent4 2 2 3 2 2 4 2 2" xfId="14145" xr:uid="{00000000-0005-0000-0000-00002B190000}"/>
    <cellStyle name="20% - Accent4 2 2 3 2 2 4 3" xfId="14150" xr:uid="{00000000-0005-0000-0000-00002C190000}"/>
    <cellStyle name="20% - Accent4 2 2 3 2 2 5" xfId="14151" xr:uid="{00000000-0005-0000-0000-00002D190000}"/>
    <cellStyle name="20% - Accent4 2 2 3 2 2 5 2" xfId="14154" xr:uid="{00000000-0005-0000-0000-00002E190000}"/>
    <cellStyle name="20% - Accent4 2 2 3 2 2 6" xfId="14158" xr:uid="{00000000-0005-0000-0000-00002F190000}"/>
    <cellStyle name="20% - Accent4 2 2 3 2 3" xfId="14164" xr:uid="{00000000-0005-0000-0000-000030190000}"/>
    <cellStyle name="20% - Accent4 2 2 3 2 3 2" xfId="14166" xr:uid="{00000000-0005-0000-0000-000031190000}"/>
    <cellStyle name="20% - Accent4 2 2 3 2 3 2 2" xfId="14169" xr:uid="{00000000-0005-0000-0000-000032190000}"/>
    <cellStyle name="20% - Accent4 2 2 3 2 3 2 2 2" xfId="13778" xr:uid="{00000000-0005-0000-0000-000033190000}"/>
    <cellStyle name="20% - Accent4 2 2 3 2 3 2 2 2 2" xfId="7428" xr:uid="{00000000-0005-0000-0000-000034190000}"/>
    <cellStyle name="20% - Accent4 2 2 3 2 3 2 2 3" xfId="13780" xr:uid="{00000000-0005-0000-0000-000035190000}"/>
    <cellStyle name="20% - Accent4 2 2 3 2 3 2 3" xfId="14172" xr:uid="{00000000-0005-0000-0000-000036190000}"/>
    <cellStyle name="20% - Accent4 2 2 3 2 3 2 3 2" xfId="11164" xr:uid="{00000000-0005-0000-0000-000037190000}"/>
    <cellStyle name="20% - Accent4 2 2 3 2 3 2 4" xfId="14177" xr:uid="{00000000-0005-0000-0000-000038190000}"/>
    <cellStyle name="20% - Accent4 2 2 3 2 3 3" xfId="14181" xr:uid="{00000000-0005-0000-0000-000039190000}"/>
    <cellStyle name="20% - Accent4 2 2 3 2 3 3 2" xfId="14182" xr:uid="{00000000-0005-0000-0000-00003A190000}"/>
    <cellStyle name="20% - Accent4 2 2 3 2 3 3 2 2" xfId="13793" xr:uid="{00000000-0005-0000-0000-00003B190000}"/>
    <cellStyle name="20% - Accent4 2 2 3 2 3 3 3" xfId="14184" xr:uid="{00000000-0005-0000-0000-00003C190000}"/>
    <cellStyle name="20% - Accent4 2 2 3 2 3 4" xfId="14185" xr:uid="{00000000-0005-0000-0000-00003D190000}"/>
    <cellStyle name="20% - Accent4 2 2 3 2 3 4 2" xfId="14187" xr:uid="{00000000-0005-0000-0000-00003E190000}"/>
    <cellStyle name="20% - Accent4 2 2 3 2 3 5" xfId="4040" xr:uid="{00000000-0005-0000-0000-00003F190000}"/>
    <cellStyle name="20% - Accent4 2 2 3 2 4" xfId="14191" xr:uid="{00000000-0005-0000-0000-000040190000}"/>
    <cellStyle name="20% - Accent4 2 2 3 2 4 2" xfId="14194" xr:uid="{00000000-0005-0000-0000-000041190000}"/>
    <cellStyle name="20% - Accent4 2 2 3 2 4 2 2" xfId="7400" xr:uid="{00000000-0005-0000-0000-000042190000}"/>
    <cellStyle name="20% - Accent4 2 2 3 2 4 2 2 2" xfId="5529" xr:uid="{00000000-0005-0000-0000-000043190000}"/>
    <cellStyle name="20% - Accent4 2 2 3 2 4 2 3" xfId="7414" xr:uid="{00000000-0005-0000-0000-000044190000}"/>
    <cellStyle name="20% - Accent4 2 2 3 2 4 3" xfId="14196" xr:uid="{00000000-0005-0000-0000-000045190000}"/>
    <cellStyle name="20% - Accent4 2 2 3 2 4 3 2" xfId="7444" xr:uid="{00000000-0005-0000-0000-000046190000}"/>
    <cellStyle name="20% - Accent4 2 2 3 2 4 4" xfId="14197" xr:uid="{00000000-0005-0000-0000-000047190000}"/>
    <cellStyle name="20% - Accent4 2 2 3 2 5" xfId="14204" xr:uid="{00000000-0005-0000-0000-000048190000}"/>
    <cellStyle name="20% - Accent4 2 2 3 2 5 2" xfId="14206" xr:uid="{00000000-0005-0000-0000-000049190000}"/>
    <cellStyle name="20% - Accent4 2 2 3 2 5 2 2" xfId="7506" xr:uid="{00000000-0005-0000-0000-00004A190000}"/>
    <cellStyle name="20% - Accent4 2 2 3 2 5 3" xfId="14208" xr:uid="{00000000-0005-0000-0000-00004B190000}"/>
    <cellStyle name="20% - Accent4 2 2 3 2 6" xfId="14209" xr:uid="{00000000-0005-0000-0000-00004C190000}"/>
    <cellStyle name="20% - Accent4 2 2 3 2 6 2" xfId="14212" xr:uid="{00000000-0005-0000-0000-00004D190000}"/>
    <cellStyle name="20% - Accent4 2 2 3 2 7" xfId="14217" xr:uid="{00000000-0005-0000-0000-00004E190000}"/>
    <cellStyle name="20% - Accent4 2 2 3 3" xfId="1540" xr:uid="{00000000-0005-0000-0000-00004F190000}"/>
    <cellStyle name="20% - Accent4 2 2 3 3 2" xfId="1544" xr:uid="{00000000-0005-0000-0000-000050190000}"/>
    <cellStyle name="20% - Accent4 2 2 3 3 2 2" xfId="1554" xr:uid="{00000000-0005-0000-0000-000051190000}"/>
    <cellStyle name="20% - Accent4 2 2 3 3 2 2 2" xfId="1561" xr:uid="{00000000-0005-0000-0000-000052190000}"/>
    <cellStyle name="20% - Accent4 2 2 3 3 2 2 2 2" xfId="1567" xr:uid="{00000000-0005-0000-0000-000053190000}"/>
    <cellStyle name="20% - Accent4 2 2 3 3 2 2 2 2 2" xfId="14220" xr:uid="{00000000-0005-0000-0000-000054190000}"/>
    <cellStyle name="20% - Accent4 2 2 3 3 2 2 2 3" xfId="14224" xr:uid="{00000000-0005-0000-0000-000055190000}"/>
    <cellStyle name="20% - Accent4 2 2 3 3 2 2 3" xfId="1573" xr:uid="{00000000-0005-0000-0000-000056190000}"/>
    <cellStyle name="20% - Accent4 2 2 3 3 2 2 3 2" xfId="12952" xr:uid="{00000000-0005-0000-0000-000057190000}"/>
    <cellStyle name="20% - Accent4 2 2 3 3 2 2 4" xfId="14233" xr:uid="{00000000-0005-0000-0000-000058190000}"/>
    <cellStyle name="20% - Accent4 2 2 3 3 2 3" xfId="1588" xr:uid="{00000000-0005-0000-0000-000059190000}"/>
    <cellStyle name="20% - Accent4 2 2 3 3 2 3 2" xfId="1607" xr:uid="{00000000-0005-0000-0000-00005A190000}"/>
    <cellStyle name="20% - Accent4 2 2 3 3 2 3 2 2" xfId="14237" xr:uid="{00000000-0005-0000-0000-00005B190000}"/>
    <cellStyle name="20% - Accent4 2 2 3 3 2 3 3" xfId="14243" xr:uid="{00000000-0005-0000-0000-00005C190000}"/>
    <cellStyle name="20% - Accent4 2 2 3 3 2 4" xfId="1621" xr:uid="{00000000-0005-0000-0000-00005D190000}"/>
    <cellStyle name="20% - Accent4 2 2 3 3 2 4 2" xfId="9870" xr:uid="{00000000-0005-0000-0000-00005E190000}"/>
    <cellStyle name="20% - Accent4 2 2 3 3 2 5" xfId="9881" xr:uid="{00000000-0005-0000-0000-00005F190000}"/>
    <cellStyle name="20% - Accent4 2 2 3 3 3" xfId="1629" xr:uid="{00000000-0005-0000-0000-000060190000}"/>
    <cellStyle name="20% - Accent4 2 2 3 3 3 2" xfId="1637" xr:uid="{00000000-0005-0000-0000-000061190000}"/>
    <cellStyle name="20% - Accent4 2 2 3 3 3 2 2" xfId="1652" xr:uid="{00000000-0005-0000-0000-000062190000}"/>
    <cellStyle name="20% - Accent4 2 2 3 3 3 2 2 2" xfId="13950" xr:uid="{00000000-0005-0000-0000-000063190000}"/>
    <cellStyle name="20% - Accent4 2 2 3 3 3 2 3" xfId="14249" xr:uid="{00000000-0005-0000-0000-000064190000}"/>
    <cellStyle name="20% - Accent4 2 2 3 3 3 3" xfId="1663" xr:uid="{00000000-0005-0000-0000-000065190000}"/>
    <cellStyle name="20% - Accent4 2 2 3 3 3 3 2" xfId="14254" xr:uid="{00000000-0005-0000-0000-000066190000}"/>
    <cellStyle name="20% - Accent4 2 2 3 3 3 4" xfId="9889" xr:uid="{00000000-0005-0000-0000-000067190000}"/>
    <cellStyle name="20% - Accent4 2 2 3 3 4" xfId="729" xr:uid="{00000000-0005-0000-0000-000068190000}"/>
    <cellStyle name="20% - Accent4 2 2 3 3 4 2" xfId="595" xr:uid="{00000000-0005-0000-0000-000069190000}"/>
    <cellStyle name="20% - Accent4 2 2 3 3 4 2 2" xfId="756" xr:uid="{00000000-0005-0000-0000-00006A190000}"/>
    <cellStyle name="20% - Accent4 2 2 3 3 4 3" xfId="652" xr:uid="{00000000-0005-0000-0000-00006B190000}"/>
    <cellStyle name="20% - Accent4 2 2 3 3 5" xfId="797" xr:uid="{00000000-0005-0000-0000-00006C190000}"/>
    <cellStyle name="20% - Accent4 2 2 3 3 5 2" xfId="14259" xr:uid="{00000000-0005-0000-0000-00006D190000}"/>
    <cellStyle name="20% - Accent4 2 2 3 3 6" xfId="14266" xr:uid="{00000000-0005-0000-0000-00006E190000}"/>
    <cellStyle name="20% - Accent4 2 2 3 4" xfId="348" xr:uid="{00000000-0005-0000-0000-00006F190000}"/>
    <cellStyle name="20% - Accent4 2 2 3 4 2" xfId="1674" xr:uid="{00000000-0005-0000-0000-000070190000}"/>
    <cellStyle name="20% - Accent4 2 2 3 4 2 2" xfId="1685" xr:uid="{00000000-0005-0000-0000-000071190000}"/>
    <cellStyle name="20% - Accent4 2 2 3 4 2 2 2" xfId="1696" xr:uid="{00000000-0005-0000-0000-000072190000}"/>
    <cellStyle name="20% - Accent4 2 2 3 4 2 2 2 2" xfId="14271" xr:uid="{00000000-0005-0000-0000-000073190000}"/>
    <cellStyle name="20% - Accent4 2 2 3 4 2 2 3" xfId="14278" xr:uid="{00000000-0005-0000-0000-000074190000}"/>
    <cellStyle name="20% - Accent4 2 2 3 4 2 3" xfId="130" xr:uid="{00000000-0005-0000-0000-000075190000}"/>
    <cellStyle name="20% - Accent4 2 2 3 4 2 3 2" xfId="14287" xr:uid="{00000000-0005-0000-0000-000076190000}"/>
    <cellStyle name="20% - Accent4 2 2 3 4 2 4" xfId="9906" xr:uid="{00000000-0005-0000-0000-000077190000}"/>
    <cellStyle name="20% - Accent4 2 2 3 4 3" xfId="1712" xr:uid="{00000000-0005-0000-0000-000078190000}"/>
    <cellStyle name="20% - Accent4 2 2 3 4 3 2" xfId="197" xr:uid="{00000000-0005-0000-0000-000079190000}"/>
    <cellStyle name="20% - Accent4 2 2 3 4 3 2 2" xfId="14294" xr:uid="{00000000-0005-0000-0000-00007A190000}"/>
    <cellStyle name="20% - Accent4 2 2 3 4 3 3" xfId="14302" xr:uid="{00000000-0005-0000-0000-00007B190000}"/>
    <cellStyle name="20% - Accent4 2 2 3 4 4" xfId="1719" xr:uid="{00000000-0005-0000-0000-00007C190000}"/>
    <cellStyle name="20% - Accent4 2 2 3 4 4 2" xfId="14311" xr:uid="{00000000-0005-0000-0000-00007D190000}"/>
    <cellStyle name="20% - Accent4 2 2 3 4 5" xfId="14318" xr:uid="{00000000-0005-0000-0000-00007E190000}"/>
    <cellStyle name="20% - Accent4 2 2 3 5" xfId="1733" xr:uid="{00000000-0005-0000-0000-00007F190000}"/>
    <cellStyle name="20% - Accent4 2 2 3 5 2" xfId="558" xr:uid="{00000000-0005-0000-0000-000080190000}"/>
    <cellStyle name="20% - Accent4 2 2 3 5 2 2" xfId="1739" xr:uid="{00000000-0005-0000-0000-000081190000}"/>
    <cellStyle name="20% - Accent4 2 2 3 5 2 2 2" xfId="12633" xr:uid="{00000000-0005-0000-0000-000082190000}"/>
    <cellStyle name="20% - Accent4 2 2 3 5 2 3" xfId="12647" xr:uid="{00000000-0005-0000-0000-000083190000}"/>
    <cellStyle name="20% - Accent4 2 2 3 5 3" xfId="1767" xr:uid="{00000000-0005-0000-0000-000084190000}"/>
    <cellStyle name="20% - Accent4 2 2 3 5 3 2" xfId="12661" xr:uid="{00000000-0005-0000-0000-000085190000}"/>
    <cellStyle name="20% - Accent4 2 2 3 5 4" xfId="12671" xr:uid="{00000000-0005-0000-0000-000086190000}"/>
    <cellStyle name="20% - Accent4 2 2 3 6" xfId="1788" xr:uid="{00000000-0005-0000-0000-000087190000}"/>
    <cellStyle name="20% - Accent4 2 2 3 6 2" xfId="56" xr:uid="{00000000-0005-0000-0000-000088190000}"/>
    <cellStyle name="20% - Accent4 2 2 3 6 2 2" xfId="12701" xr:uid="{00000000-0005-0000-0000-000089190000}"/>
    <cellStyle name="20% - Accent4 2 2 3 6 3" xfId="12709" xr:uid="{00000000-0005-0000-0000-00008A190000}"/>
    <cellStyle name="20% - Accent4 2 2 3 7" xfId="1807" xr:uid="{00000000-0005-0000-0000-00008B190000}"/>
    <cellStyle name="20% - Accent4 2 2 3 7 2" xfId="12739" xr:uid="{00000000-0005-0000-0000-00008C190000}"/>
    <cellStyle name="20% - Accent4 2 2 3 8" xfId="7495" xr:uid="{00000000-0005-0000-0000-00008D190000}"/>
    <cellStyle name="20% - Accent4 2 2 4" xfId="14321" xr:uid="{00000000-0005-0000-0000-00008E190000}"/>
    <cellStyle name="20% - Accent4 2 2 4 2" xfId="14323" xr:uid="{00000000-0005-0000-0000-00008F190000}"/>
    <cellStyle name="20% - Accent4 2 2 4 2 2" xfId="14325" xr:uid="{00000000-0005-0000-0000-000090190000}"/>
    <cellStyle name="20% - Accent4 2 2 4 2 2 2" xfId="14327" xr:uid="{00000000-0005-0000-0000-000091190000}"/>
    <cellStyle name="20% - Accent4 2 2 4 2 2 2 2" xfId="14329" xr:uid="{00000000-0005-0000-0000-000092190000}"/>
    <cellStyle name="20% - Accent4 2 2 4 2 2 2 2 2" xfId="14332" xr:uid="{00000000-0005-0000-0000-000093190000}"/>
    <cellStyle name="20% - Accent4 2 2 4 2 2 2 2 2 2" xfId="14336" xr:uid="{00000000-0005-0000-0000-000094190000}"/>
    <cellStyle name="20% - Accent4 2 2 4 2 2 2 2 3" xfId="14338" xr:uid="{00000000-0005-0000-0000-000095190000}"/>
    <cellStyle name="20% - Accent4 2 2 4 2 2 2 3" xfId="14075" xr:uid="{00000000-0005-0000-0000-000096190000}"/>
    <cellStyle name="20% - Accent4 2 2 4 2 2 2 3 2" xfId="9840" xr:uid="{00000000-0005-0000-0000-000097190000}"/>
    <cellStyle name="20% - Accent4 2 2 4 2 2 2 4" xfId="8035" xr:uid="{00000000-0005-0000-0000-000098190000}"/>
    <cellStyle name="20% - Accent4 2 2 4 2 2 3" xfId="14341" xr:uid="{00000000-0005-0000-0000-000099190000}"/>
    <cellStyle name="20% - Accent4 2 2 4 2 2 3 2" xfId="14342" xr:uid="{00000000-0005-0000-0000-00009A190000}"/>
    <cellStyle name="20% - Accent4 2 2 4 2 2 3 2 2" xfId="14346" xr:uid="{00000000-0005-0000-0000-00009B190000}"/>
    <cellStyle name="20% - Accent4 2 2 4 2 2 3 3" xfId="14349" xr:uid="{00000000-0005-0000-0000-00009C190000}"/>
    <cellStyle name="20% - Accent4 2 2 4 2 2 4" xfId="14350" xr:uid="{00000000-0005-0000-0000-00009D190000}"/>
    <cellStyle name="20% - Accent4 2 2 4 2 2 4 2" xfId="14354" xr:uid="{00000000-0005-0000-0000-00009E190000}"/>
    <cellStyle name="20% - Accent4 2 2 4 2 2 5" xfId="14357" xr:uid="{00000000-0005-0000-0000-00009F190000}"/>
    <cellStyle name="20% - Accent4 2 2 4 2 3" xfId="14362" xr:uid="{00000000-0005-0000-0000-0000A0190000}"/>
    <cellStyle name="20% - Accent4 2 2 4 2 3 2" xfId="14364" xr:uid="{00000000-0005-0000-0000-0000A1190000}"/>
    <cellStyle name="20% - Accent4 2 2 4 2 3 2 2" xfId="14366" xr:uid="{00000000-0005-0000-0000-0000A2190000}"/>
    <cellStyle name="20% - Accent4 2 2 4 2 3 2 2 2" xfId="14113" xr:uid="{00000000-0005-0000-0000-0000A3190000}"/>
    <cellStyle name="20% - Accent4 2 2 4 2 3 2 3" xfId="14371" xr:uid="{00000000-0005-0000-0000-0000A4190000}"/>
    <cellStyle name="20% - Accent4 2 2 4 2 3 3" xfId="10125" xr:uid="{00000000-0005-0000-0000-0000A5190000}"/>
    <cellStyle name="20% - Accent4 2 2 4 2 3 3 2" xfId="4331" xr:uid="{00000000-0005-0000-0000-0000A6190000}"/>
    <cellStyle name="20% - Accent4 2 2 4 2 3 4" xfId="10216" xr:uid="{00000000-0005-0000-0000-0000A7190000}"/>
    <cellStyle name="20% - Accent4 2 2 4 2 4" xfId="14375" xr:uid="{00000000-0005-0000-0000-0000A8190000}"/>
    <cellStyle name="20% - Accent4 2 2 4 2 4 2" xfId="14378" xr:uid="{00000000-0005-0000-0000-0000A9190000}"/>
    <cellStyle name="20% - Accent4 2 2 4 2 4 2 2" xfId="5347" xr:uid="{00000000-0005-0000-0000-0000AA190000}"/>
    <cellStyle name="20% - Accent4 2 2 4 2 4 3" xfId="10236" xr:uid="{00000000-0005-0000-0000-0000AB190000}"/>
    <cellStyle name="20% - Accent4 2 2 4 2 5" xfId="14381" xr:uid="{00000000-0005-0000-0000-0000AC190000}"/>
    <cellStyle name="20% - Accent4 2 2 4 2 5 2" xfId="14384" xr:uid="{00000000-0005-0000-0000-0000AD190000}"/>
    <cellStyle name="20% - Accent4 2 2 4 2 6" xfId="14385" xr:uid="{00000000-0005-0000-0000-0000AE190000}"/>
    <cellStyle name="20% - Accent4 2 2 4 3" xfId="1814" xr:uid="{00000000-0005-0000-0000-0000AF190000}"/>
    <cellStyle name="20% - Accent4 2 2 4 3 2" xfId="1825" xr:uid="{00000000-0005-0000-0000-0000B0190000}"/>
    <cellStyle name="20% - Accent4 2 2 4 3 2 2" xfId="1833" xr:uid="{00000000-0005-0000-0000-0000B1190000}"/>
    <cellStyle name="20% - Accent4 2 2 4 3 2 2 2" xfId="1846" xr:uid="{00000000-0005-0000-0000-0000B2190000}"/>
    <cellStyle name="20% - Accent4 2 2 4 3 2 2 2 2" xfId="9618" xr:uid="{00000000-0005-0000-0000-0000B3190000}"/>
    <cellStyle name="20% - Accent4 2 2 4 3 2 2 3" xfId="9626" xr:uid="{00000000-0005-0000-0000-0000B4190000}"/>
    <cellStyle name="20% - Accent4 2 2 4 3 2 3" xfId="218" xr:uid="{00000000-0005-0000-0000-0000B5190000}"/>
    <cellStyle name="20% - Accent4 2 2 4 3 2 3 2" xfId="451" xr:uid="{00000000-0005-0000-0000-0000B6190000}"/>
    <cellStyle name="20% - Accent4 2 2 4 3 2 4" xfId="9641" xr:uid="{00000000-0005-0000-0000-0000B7190000}"/>
    <cellStyle name="20% - Accent4 2 2 4 3 3" xfId="1856" xr:uid="{00000000-0005-0000-0000-0000B8190000}"/>
    <cellStyle name="20% - Accent4 2 2 4 3 3 2" xfId="101" xr:uid="{00000000-0005-0000-0000-0000B9190000}"/>
    <cellStyle name="20% - Accent4 2 2 4 3 3 2 2" xfId="9646" xr:uid="{00000000-0005-0000-0000-0000BA190000}"/>
    <cellStyle name="20% - Accent4 2 2 4 3 3 3" xfId="4995" xr:uid="{00000000-0005-0000-0000-0000BB190000}"/>
    <cellStyle name="20% - Accent4 2 2 4 3 4" xfId="1864" xr:uid="{00000000-0005-0000-0000-0000BC190000}"/>
    <cellStyle name="20% - Accent4 2 2 4 3 4 2" xfId="9654" xr:uid="{00000000-0005-0000-0000-0000BD190000}"/>
    <cellStyle name="20% - Accent4 2 2 4 3 5" xfId="9662" xr:uid="{00000000-0005-0000-0000-0000BE190000}"/>
    <cellStyle name="20% - Accent4 2 2 4 4" xfId="1883" xr:uid="{00000000-0005-0000-0000-0000BF190000}"/>
    <cellStyle name="20% - Accent4 2 2 4 4 2" xfId="1889" xr:uid="{00000000-0005-0000-0000-0000C0190000}"/>
    <cellStyle name="20% - Accent4 2 2 4 4 2 2" xfId="1896" xr:uid="{00000000-0005-0000-0000-0000C1190000}"/>
    <cellStyle name="20% - Accent4 2 2 4 4 2 2 2" xfId="9671" xr:uid="{00000000-0005-0000-0000-0000C2190000}"/>
    <cellStyle name="20% - Accent4 2 2 4 4 2 3" xfId="9682" xr:uid="{00000000-0005-0000-0000-0000C3190000}"/>
    <cellStyle name="20% - Accent4 2 2 4 4 3" xfId="847" xr:uid="{00000000-0005-0000-0000-0000C4190000}"/>
    <cellStyle name="20% - Accent4 2 2 4 4 3 2" xfId="9691" xr:uid="{00000000-0005-0000-0000-0000C5190000}"/>
    <cellStyle name="20% - Accent4 2 2 4 4 4" xfId="9698" xr:uid="{00000000-0005-0000-0000-0000C6190000}"/>
    <cellStyle name="20% - Accent4 2 2 4 5" xfId="1910" xr:uid="{00000000-0005-0000-0000-0000C7190000}"/>
    <cellStyle name="20% - Accent4 2 2 4 5 2" xfId="1916" xr:uid="{00000000-0005-0000-0000-0000C8190000}"/>
    <cellStyle name="20% - Accent4 2 2 4 5 2 2" xfId="9707" xr:uid="{00000000-0005-0000-0000-0000C9190000}"/>
    <cellStyle name="20% - Accent4 2 2 4 5 3" xfId="9720" xr:uid="{00000000-0005-0000-0000-0000CA190000}"/>
    <cellStyle name="20% - Accent4 2 2 4 6" xfId="675" xr:uid="{00000000-0005-0000-0000-0000CB190000}"/>
    <cellStyle name="20% - Accent4 2 2 4 6 2" xfId="9728" xr:uid="{00000000-0005-0000-0000-0000CC190000}"/>
    <cellStyle name="20% - Accent4 2 2 4 7" xfId="10" xr:uid="{00000000-0005-0000-0000-0000CD190000}"/>
    <cellStyle name="20% - Accent4 2 2 5" xfId="14389" xr:uid="{00000000-0005-0000-0000-0000CE190000}"/>
    <cellStyle name="20% - Accent4 2 2 5 2" xfId="6764" xr:uid="{00000000-0005-0000-0000-0000CF190000}"/>
    <cellStyle name="20% - Accent4 2 2 5 2 2" xfId="6768" xr:uid="{00000000-0005-0000-0000-0000D0190000}"/>
    <cellStyle name="20% - Accent4 2 2 5 2 2 2" xfId="14390" xr:uid="{00000000-0005-0000-0000-0000D1190000}"/>
    <cellStyle name="20% - Accent4 2 2 5 2 2 2 2" xfId="14391" xr:uid="{00000000-0005-0000-0000-0000D2190000}"/>
    <cellStyle name="20% - Accent4 2 2 5 2 2 2 2 2" xfId="14395" xr:uid="{00000000-0005-0000-0000-0000D3190000}"/>
    <cellStyle name="20% - Accent4 2 2 5 2 2 2 3" xfId="14399" xr:uid="{00000000-0005-0000-0000-0000D4190000}"/>
    <cellStyle name="20% - Accent4 2 2 5 2 2 3" xfId="14401" xr:uid="{00000000-0005-0000-0000-0000D5190000}"/>
    <cellStyle name="20% - Accent4 2 2 5 2 2 3 2" xfId="14402" xr:uid="{00000000-0005-0000-0000-0000D6190000}"/>
    <cellStyle name="20% - Accent4 2 2 5 2 2 4" xfId="14404" xr:uid="{00000000-0005-0000-0000-0000D7190000}"/>
    <cellStyle name="20% - Accent4 2 2 5 2 3" xfId="14406" xr:uid="{00000000-0005-0000-0000-0000D8190000}"/>
    <cellStyle name="20% - Accent4 2 2 5 2 3 2" xfId="14407" xr:uid="{00000000-0005-0000-0000-0000D9190000}"/>
    <cellStyle name="20% - Accent4 2 2 5 2 3 2 2" xfId="14408" xr:uid="{00000000-0005-0000-0000-0000DA190000}"/>
    <cellStyle name="20% - Accent4 2 2 5 2 3 3" xfId="10881" xr:uid="{00000000-0005-0000-0000-0000DB190000}"/>
    <cellStyle name="20% - Accent4 2 2 5 2 4" xfId="14411" xr:uid="{00000000-0005-0000-0000-0000DC190000}"/>
    <cellStyle name="20% - Accent4 2 2 5 2 4 2" xfId="14413" xr:uid="{00000000-0005-0000-0000-0000DD190000}"/>
    <cellStyle name="20% - Accent4 2 2 5 2 5" xfId="13451" xr:uid="{00000000-0005-0000-0000-0000DE190000}"/>
    <cellStyle name="20% - Accent4 2 2 5 3" xfId="482" xr:uid="{00000000-0005-0000-0000-0000DF190000}"/>
    <cellStyle name="20% - Accent4 2 2 5 3 2" xfId="532" xr:uid="{00000000-0005-0000-0000-0000E0190000}"/>
    <cellStyle name="20% - Accent4 2 2 5 3 2 2" xfId="1933" xr:uid="{00000000-0005-0000-0000-0000E1190000}"/>
    <cellStyle name="20% - Accent4 2 2 5 3 2 2 2" xfId="5769" xr:uid="{00000000-0005-0000-0000-0000E2190000}"/>
    <cellStyle name="20% - Accent4 2 2 5 3 2 3" xfId="9738" xr:uid="{00000000-0005-0000-0000-0000E3190000}"/>
    <cellStyle name="20% - Accent4 2 2 5 3 3" xfId="1947" xr:uid="{00000000-0005-0000-0000-0000E4190000}"/>
    <cellStyle name="20% - Accent4 2 2 5 3 3 2" xfId="2211" xr:uid="{00000000-0005-0000-0000-0000E5190000}"/>
    <cellStyle name="20% - Accent4 2 2 5 3 4" xfId="9744" xr:uid="{00000000-0005-0000-0000-0000E6190000}"/>
    <cellStyle name="20% - Accent4 2 2 5 4" xfId="511" xr:uid="{00000000-0005-0000-0000-0000E7190000}"/>
    <cellStyle name="20% - Accent4 2 2 5 4 2" xfId="1956" xr:uid="{00000000-0005-0000-0000-0000E8190000}"/>
    <cellStyle name="20% - Accent4 2 2 5 4 2 2" xfId="9752" xr:uid="{00000000-0005-0000-0000-0000E9190000}"/>
    <cellStyle name="20% - Accent4 2 2 5 4 3" xfId="9758" xr:uid="{00000000-0005-0000-0000-0000EA190000}"/>
    <cellStyle name="20% - Accent4 2 2 5 5" xfId="537" xr:uid="{00000000-0005-0000-0000-0000EB190000}"/>
    <cellStyle name="20% - Accent4 2 2 5 5 2" xfId="9761" xr:uid="{00000000-0005-0000-0000-0000EC190000}"/>
    <cellStyle name="20% - Accent4 2 2 5 6" xfId="9769" xr:uid="{00000000-0005-0000-0000-0000ED190000}"/>
    <cellStyle name="20% - Accent4 2 2 6" xfId="14414" xr:uid="{00000000-0005-0000-0000-0000EE190000}"/>
    <cellStyle name="20% - Accent4 2 2 6 2" xfId="6801" xr:uid="{00000000-0005-0000-0000-0000EF190000}"/>
    <cellStyle name="20% - Accent4 2 2 6 2 2" xfId="14415" xr:uid="{00000000-0005-0000-0000-0000F0190000}"/>
    <cellStyle name="20% - Accent4 2 2 6 2 2 2" xfId="14416" xr:uid="{00000000-0005-0000-0000-0000F1190000}"/>
    <cellStyle name="20% - Accent4 2 2 6 2 2 2 2" xfId="14417" xr:uid="{00000000-0005-0000-0000-0000F2190000}"/>
    <cellStyle name="20% - Accent4 2 2 6 2 2 3" xfId="13781" xr:uid="{00000000-0005-0000-0000-0000F3190000}"/>
    <cellStyle name="20% - Accent4 2 2 6 2 3" xfId="14419" xr:uid="{00000000-0005-0000-0000-0000F4190000}"/>
    <cellStyle name="20% - Accent4 2 2 6 2 3 2" xfId="14420" xr:uid="{00000000-0005-0000-0000-0000F5190000}"/>
    <cellStyle name="20% - Accent4 2 2 6 2 4" xfId="3626" xr:uid="{00000000-0005-0000-0000-0000F6190000}"/>
    <cellStyle name="20% - Accent4 2 2 6 3" xfId="1968" xr:uid="{00000000-0005-0000-0000-0000F7190000}"/>
    <cellStyle name="20% - Accent4 2 2 6 3 2" xfId="1986" xr:uid="{00000000-0005-0000-0000-0000F8190000}"/>
    <cellStyle name="20% - Accent4 2 2 6 3 2 2" xfId="9779" xr:uid="{00000000-0005-0000-0000-0000F9190000}"/>
    <cellStyle name="20% - Accent4 2 2 6 3 3" xfId="9784" xr:uid="{00000000-0005-0000-0000-0000FA190000}"/>
    <cellStyle name="20% - Accent4 2 2 6 4" xfId="1994" xr:uid="{00000000-0005-0000-0000-0000FB190000}"/>
    <cellStyle name="20% - Accent4 2 2 6 4 2" xfId="9788" xr:uid="{00000000-0005-0000-0000-0000FC190000}"/>
    <cellStyle name="20% - Accent4 2 2 6 5" xfId="9792" xr:uid="{00000000-0005-0000-0000-0000FD190000}"/>
    <cellStyle name="20% - Accent4 2 2 7" xfId="14423" xr:uid="{00000000-0005-0000-0000-0000FE190000}"/>
    <cellStyle name="20% - Accent4 2 2 7 2" xfId="14426" xr:uid="{00000000-0005-0000-0000-0000FF190000}"/>
    <cellStyle name="20% - Accent4 2 2 7 2 2" xfId="14428" xr:uid="{00000000-0005-0000-0000-0000001A0000}"/>
    <cellStyle name="20% - Accent4 2 2 7 2 2 2" xfId="14431" xr:uid="{00000000-0005-0000-0000-0000011A0000}"/>
    <cellStyle name="20% - Accent4 2 2 7 2 3" xfId="14433" xr:uid="{00000000-0005-0000-0000-0000021A0000}"/>
    <cellStyle name="20% - Accent4 2 2 7 3" xfId="2014" xr:uid="{00000000-0005-0000-0000-0000031A0000}"/>
    <cellStyle name="20% - Accent4 2 2 7 3 2" xfId="9801" xr:uid="{00000000-0005-0000-0000-0000041A0000}"/>
    <cellStyle name="20% - Accent4 2 2 7 4" xfId="9807" xr:uid="{00000000-0005-0000-0000-0000051A0000}"/>
    <cellStyle name="20% - Accent4 2 2 8" xfId="14435" xr:uid="{00000000-0005-0000-0000-0000061A0000}"/>
    <cellStyle name="20% - Accent4 2 2 8 2" xfId="14438" xr:uid="{00000000-0005-0000-0000-0000071A0000}"/>
    <cellStyle name="20% - Accent4 2 2 8 2 2" xfId="14441" xr:uid="{00000000-0005-0000-0000-0000081A0000}"/>
    <cellStyle name="20% - Accent4 2 2 8 3" xfId="9812" xr:uid="{00000000-0005-0000-0000-0000091A0000}"/>
    <cellStyle name="20% - Accent4 2 2 9" xfId="10578" xr:uid="{00000000-0005-0000-0000-00000A1A0000}"/>
    <cellStyle name="20% - Accent4 2 2 9 2" xfId="10582" xr:uid="{00000000-0005-0000-0000-00000B1A0000}"/>
    <cellStyle name="20% - Accent4 2 3" xfId="14442" xr:uid="{00000000-0005-0000-0000-00000C1A0000}"/>
    <cellStyle name="20% - Accent4 2 3 2" xfId="14443" xr:uid="{00000000-0005-0000-0000-00000D1A0000}"/>
    <cellStyle name="20% - Accent4 2 3 2 2" xfId="14444" xr:uid="{00000000-0005-0000-0000-00000E1A0000}"/>
    <cellStyle name="20% - Accent4 2 3 2 2 2" xfId="11512" xr:uid="{00000000-0005-0000-0000-00000F1A0000}"/>
    <cellStyle name="20% - Accent4 2 3 2 2 2 2" xfId="9614" xr:uid="{00000000-0005-0000-0000-0000101A0000}"/>
    <cellStyle name="20% - Accent4 2 3 2 2 2 2 2" xfId="7254" xr:uid="{00000000-0005-0000-0000-0000111A0000}"/>
    <cellStyle name="20% - Accent4 2 3 2 2 2 2 2 2" xfId="7260" xr:uid="{00000000-0005-0000-0000-0000121A0000}"/>
    <cellStyle name="20% - Accent4 2 3 2 2 2 2 2 2 2" xfId="7261" xr:uid="{00000000-0005-0000-0000-0000131A0000}"/>
    <cellStyle name="20% - Accent4 2 3 2 2 2 2 2 2 2 2" xfId="2934" xr:uid="{00000000-0005-0000-0000-0000141A0000}"/>
    <cellStyle name="20% - Accent4 2 3 2 2 2 2 2 2 3" xfId="7268" xr:uid="{00000000-0005-0000-0000-0000151A0000}"/>
    <cellStyle name="20% - Accent4 2 3 2 2 2 2 2 3" xfId="5804" xr:uid="{00000000-0005-0000-0000-0000161A0000}"/>
    <cellStyle name="20% - Accent4 2 3 2 2 2 2 2 3 2" xfId="5811" xr:uid="{00000000-0005-0000-0000-0000171A0000}"/>
    <cellStyle name="20% - Accent4 2 3 2 2 2 2 2 4" xfId="5932" xr:uid="{00000000-0005-0000-0000-0000181A0000}"/>
    <cellStyle name="20% - Accent4 2 3 2 2 2 2 3" xfId="1150" xr:uid="{00000000-0005-0000-0000-0000191A0000}"/>
    <cellStyle name="20% - Accent4 2 3 2 2 2 2 3 2" xfId="5387" xr:uid="{00000000-0005-0000-0000-00001A1A0000}"/>
    <cellStyle name="20% - Accent4 2 3 2 2 2 2 3 2 2" xfId="5396" xr:uid="{00000000-0005-0000-0000-00001B1A0000}"/>
    <cellStyle name="20% - Accent4 2 3 2 2 2 2 3 3" xfId="5426" xr:uid="{00000000-0005-0000-0000-00001C1A0000}"/>
    <cellStyle name="20% - Accent4 2 3 2 2 2 2 4" xfId="2590" xr:uid="{00000000-0005-0000-0000-00001D1A0000}"/>
    <cellStyle name="20% - Accent4 2 3 2 2 2 2 4 2" xfId="5472" xr:uid="{00000000-0005-0000-0000-00001E1A0000}"/>
    <cellStyle name="20% - Accent4 2 3 2 2 2 2 5" xfId="5508" xr:uid="{00000000-0005-0000-0000-00001F1A0000}"/>
    <cellStyle name="20% - Accent4 2 3 2 2 2 3" xfId="2461" xr:uid="{00000000-0005-0000-0000-0000201A0000}"/>
    <cellStyle name="20% - Accent4 2 3 2 2 2 3 2" xfId="3491" xr:uid="{00000000-0005-0000-0000-0000211A0000}"/>
    <cellStyle name="20% - Accent4 2 3 2 2 2 3 2 2" xfId="7303" xr:uid="{00000000-0005-0000-0000-0000221A0000}"/>
    <cellStyle name="20% - Accent4 2 3 2 2 2 3 2 2 2" xfId="7308" xr:uid="{00000000-0005-0000-0000-0000231A0000}"/>
    <cellStyle name="20% - Accent4 2 3 2 2 2 3 2 3" xfId="6112" xr:uid="{00000000-0005-0000-0000-0000241A0000}"/>
    <cellStyle name="20% - Accent4 2 3 2 2 2 3 3" xfId="5544" xr:uid="{00000000-0005-0000-0000-0000251A0000}"/>
    <cellStyle name="20% - Accent4 2 3 2 2 2 3 3 2" xfId="5563" xr:uid="{00000000-0005-0000-0000-0000261A0000}"/>
    <cellStyle name="20% - Accent4 2 3 2 2 2 3 4" xfId="5604" xr:uid="{00000000-0005-0000-0000-0000271A0000}"/>
    <cellStyle name="20% - Accent4 2 3 2 2 2 4" xfId="11518" xr:uid="{00000000-0005-0000-0000-0000281A0000}"/>
    <cellStyle name="20% - Accent4 2 3 2 2 2 4 2" xfId="636" xr:uid="{00000000-0005-0000-0000-0000291A0000}"/>
    <cellStyle name="20% - Accent4 2 3 2 2 2 4 2 2" xfId="7318" xr:uid="{00000000-0005-0000-0000-00002A1A0000}"/>
    <cellStyle name="20% - Accent4 2 3 2 2 2 4 3" xfId="3940" xr:uid="{00000000-0005-0000-0000-00002B1A0000}"/>
    <cellStyle name="20% - Accent4 2 3 2 2 2 5" xfId="11526" xr:uid="{00000000-0005-0000-0000-00002C1A0000}"/>
    <cellStyle name="20% - Accent4 2 3 2 2 2 5 2" xfId="7330" xr:uid="{00000000-0005-0000-0000-00002D1A0000}"/>
    <cellStyle name="20% - Accent4 2 3 2 2 2 6" xfId="14447" xr:uid="{00000000-0005-0000-0000-00002E1A0000}"/>
    <cellStyle name="20% - Accent4 2 3 2 2 3" xfId="11528" xr:uid="{00000000-0005-0000-0000-00002F1A0000}"/>
    <cellStyle name="20% - Accent4 2 3 2 2 3 2" xfId="11530" xr:uid="{00000000-0005-0000-0000-0000301A0000}"/>
    <cellStyle name="20% - Accent4 2 3 2 2 3 2 2" xfId="3382" xr:uid="{00000000-0005-0000-0000-0000311A0000}"/>
    <cellStyle name="20% - Accent4 2 3 2 2 3 2 2 2" xfId="1193" xr:uid="{00000000-0005-0000-0000-0000321A0000}"/>
    <cellStyle name="20% - Accent4 2 3 2 2 3 2 2 2 2" xfId="1209" xr:uid="{00000000-0005-0000-0000-0000331A0000}"/>
    <cellStyle name="20% - Accent4 2 3 2 2 3 2 2 3" xfId="1347" xr:uid="{00000000-0005-0000-0000-0000341A0000}"/>
    <cellStyle name="20% - Accent4 2 3 2 2 3 2 3" xfId="5657" xr:uid="{00000000-0005-0000-0000-0000351A0000}"/>
    <cellStyle name="20% - Accent4 2 3 2 2 3 2 3 2" xfId="338" xr:uid="{00000000-0005-0000-0000-0000361A0000}"/>
    <cellStyle name="20% - Accent4 2 3 2 2 3 2 4" xfId="5666" xr:uid="{00000000-0005-0000-0000-0000371A0000}"/>
    <cellStyle name="20% - Accent4 2 3 2 2 3 3" xfId="11532" xr:uid="{00000000-0005-0000-0000-0000381A0000}"/>
    <cellStyle name="20% - Accent4 2 3 2 2 3 3 2" xfId="7525" xr:uid="{00000000-0005-0000-0000-0000391A0000}"/>
    <cellStyle name="20% - Accent4 2 3 2 2 3 3 2 2" xfId="2118" xr:uid="{00000000-0005-0000-0000-00003A1A0000}"/>
    <cellStyle name="20% - Accent4 2 3 2 2 3 3 3" xfId="5688" xr:uid="{00000000-0005-0000-0000-00003B1A0000}"/>
    <cellStyle name="20% - Accent4 2 3 2 2 3 4" xfId="11536" xr:uid="{00000000-0005-0000-0000-00003C1A0000}"/>
    <cellStyle name="20% - Accent4 2 3 2 2 3 4 2" xfId="7538" xr:uid="{00000000-0005-0000-0000-00003D1A0000}"/>
    <cellStyle name="20% - Accent4 2 3 2 2 3 5" xfId="14451" xr:uid="{00000000-0005-0000-0000-00003E1A0000}"/>
    <cellStyle name="20% - Accent4 2 3 2 2 4" xfId="11542" xr:uid="{00000000-0005-0000-0000-00003F1A0000}"/>
    <cellStyle name="20% - Accent4 2 3 2 2 4 2" xfId="11547" xr:uid="{00000000-0005-0000-0000-0000401A0000}"/>
    <cellStyle name="20% - Accent4 2 3 2 2 4 2 2" xfId="7644" xr:uid="{00000000-0005-0000-0000-0000411A0000}"/>
    <cellStyle name="20% - Accent4 2 3 2 2 4 2 2 2" xfId="2995" xr:uid="{00000000-0005-0000-0000-0000421A0000}"/>
    <cellStyle name="20% - Accent4 2 3 2 2 4 2 3" xfId="5711" xr:uid="{00000000-0005-0000-0000-0000431A0000}"/>
    <cellStyle name="20% - Accent4 2 3 2 2 4 3" xfId="11552" xr:uid="{00000000-0005-0000-0000-0000441A0000}"/>
    <cellStyle name="20% - Accent4 2 3 2 2 4 3 2" xfId="7664" xr:uid="{00000000-0005-0000-0000-0000451A0000}"/>
    <cellStyle name="20% - Accent4 2 3 2 2 4 4" xfId="14456" xr:uid="{00000000-0005-0000-0000-0000461A0000}"/>
    <cellStyle name="20% - Accent4 2 3 2 2 5" xfId="11556" xr:uid="{00000000-0005-0000-0000-0000471A0000}"/>
    <cellStyle name="20% - Accent4 2 3 2 2 5 2" xfId="11561" xr:uid="{00000000-0005-0000-0000-0000481A0000}"/>
    <cellStyle name="20% - Accent4 2 3 2 2 5 2 2" xfId="7738" xr:uid="{00000000-0005-0000-0000-0000491A0000}"/>
    <cellStyle name="20% - Accent4 2 3 2 2 5 3" xfId="14461" xr:uid="{00000000-0005-0000-0000-00004A1A0000}"/>
    <cellStyle name="20% - Accent4 2 3 2 2 6" xfId="11564" xr:uid="{00000000-0005-0000-0000-00004B1A0000}"/>
    <cellStyle name="20% - Accent4 2 3 2 2 6 2" xfId="12875" xr:uid="{00000000-0005-0000-0000-00004C1A0000}"/>
    <cellStyle name="20% - Accent4 2 3 2 2 7" xfId="12125" xr:uid="{00000000-0005-0000-0000-00004D1A0000}"/>
    <cellStyle name="20% - Accent4 2 3 2 3" xfId="2056" xr:uid="{00000000-0005-0000-0000-00004E1A0000}"/>
    <cellStyle name="20% - Accent4 2 3 2 3 2" xfId="1407" xr:uid="{00000000-0005-0000-0000-00004F1A0000}"/>
    <cellStyle name="20% - Accent4 2 3 2 3 2 2" xfId="1427" xr:uid="{00000000-0005-0000-0000-0000501A0000}"/>
    <cellStyle name="20% - Accent4 2 3 2 3 2 2 2" xfId="1444" xr:uid="{00000000-0005-0000-0000-0000511A0000}"/>
    <cellStyle name="20% - Accent4 2 3 2 3 2 2 2 2" xfId="2060" xr:uid="{00000000-0005-0000-0000-0000521A0000}"/>
    <cellStyle name="20% - Accent4 2 3 2 3 2 2 2 2 2" xfId="2716" xr:uid="{00000000-0005-0000-0000-0000531A0000}"/>
    <cellStyle name="20% - Accent4 2 3 2 3 2 2 2 3" xfId="324" xr:uid="{00000000-0005-0000-0000-0000541A0000}"/>
    <cellStyle name="20% - Accent4 2 3 2 3 2 2 3" xfId="621" xr:uid="{00000000-0005-0000-0000-0000551A0000}"/>
    <cellStyle name="20% - Accent4 2 3 2 3 2 2 3 2" xfId="3575" xr:uid="{00000000-0005-0000-0000-0000561A0000}"/>
    <cellStyle name="20% - Accent4 2 3 2 3 2 2 4" xfId="11178" xr:uid="{00000000-0005-0000-0000-0000571A0000}"/>
    <cellStyle name="20% - Accent4 2 3 2 3 2 3" xfId="1460" xr:uid="{00000000-0005-0000-0000-0000581A0000}"/>
    <cellStyle name="20% - Accent4 2 3 2 3 2 3 2" xfId="2069" xr:uid="{00000000-0005-0000-0000-0000591A0000}"/>
    <cellStyle name="20% - Accent4 2 3 2 3 2 3 2 2" xfId="3677" xr:uid="{00000000-0005-0000-0000-00005A1A0000}"/>
    <cellStyle name="20% - Accent4 2 3 2 3 2 3 3" xfId="11214" xr:uid="{00000000-0005-0000-0000-00005B1A0000}"/>
    <cellStyle name="20% - Accent4 2 3 2 3 2 4" xfId="2084" xr:uid="{00000000-0005-0000-0000-00005C1A0000}"/>
    <cellStyle name="20% - Accent4 2 3 2 3 2 4 2" xfId="7855" xr:uid="{00000000-0005-0000-0000-00005D1A0000}"/>
    <cellStyle name="20% - Accent4 2 3 2 3 2 5" xfId="10445" xr:uid="{00000000-0005-0000-0000-00005E1A0000}"/>
    <cellStyle name="20% - Accent4 2 3 2 3 3" xfId="1489" xr:uid="{00000000-0005-0000-0000-00005F1A0000}"/>
    <cellStyle name="20% - Accent4 2 3 2 3 3 2" xfId="261" xr:uid="{00000000-0005-0000-0000-0000601A0000}"/>
    <cellStyle name="20% - Accent4 2 3 2 3 3 2 2" xfId="2092" xr:uid="{00000000-0005-0000-0000-0000611A0000}"/>
    <cellStyle name="20% - Accent4 2 3 2 3 3 2 2 2" xfId="4070" xr:uid="{00000000-0005-0000-0000-0000621A0000}"/>
    <cellStyle name="20% - Accent4 2 3 2 3 3 2 3" xfId="11323" xr:uid="{00000000-0005-0000-0000-0000631A0000}"/>
    <cellStyle name="20% - Accent4 2 3 2 3 3 3" xfId="150" xr:uid="{00000000-0005-0000-0000-0000641A0000}"/>
    <cellStyle name="20% - Accent4 2 3 2 3 3 3 2" xfId="11342" xr:uid="{00000000-0005-0000-0000-0000651A0000}"/>
    <cellStyle name="20% - Accent4 2 3 2 3 3 4" xfId="11462" xr:uid="{00000000-0005-0000-0000-0000661A0000}"/>
    <cellStyle name="20% - Accent4 2 3 2 3 4" xfId="1513" xr:uid="{00000000-0005-0000-0000-0000671A0000}"/>
    <cellStyle name="20% - Accent4 2 3 2 3 4 2" xfId="212" xr:uid="{00000000-0005-0000-0000-0000681A0000}"/>
    <cellStyle name="20% - Accent4 2 3 2 3 4 2 2" xfId="11402" xr:uid="{00000000-0005-0000-0000-0000691A0000}"/>
    <cellStyle name="20% - Accent4 2 3 2 3 4 3" xfId="8199" xr:uid="{00000000-0005-0000-0000-00006A1A0000}"/>
    <cellStyle name="20% - Accent4 2 3 2 3 5" xfId="2116" xr:uid="{00000000-0005-0000-0000-00006B1A0000}"/>
    <cellStyle name="20% - Accent4 2 3 2 3 5 2" xfId="14463" xr:uid="{00000000-0005-0000-0000-00006C1A0000}"/>
    <cellStyle name="20% - Accent4 2 3 2 3 6" xfId="14464" xr:uid="{00000000-0005-0000-0000-00006D1A0000}"/>
    <cellStyle name="20% - Accent4 2 3 2 4" xfId="2122" xr:uid="{00000000-0005-0000-0000-00006E1A0000}"/>
    <cellStyle name="20% - Accent4 2 3 2 4 2" xfId="1775" xr:uid="{00000000-0005-0000-0000-00006F1A0000}"/>
    <cellStyle name="20% - Accent4 2 3 2 4 2 2" xfId="38" xr:uid="{00000000-0005-0000-0000-0000701A0000}"/>
    <cellStyle name="20% - Accent4 2 3 2 4 2 2 2" xfId="934" xr:uid="{00000000-0005-0000-0000-0000711A0000}"/>
    <cellStyle name="20% - Accent4 2 3 2 4 2 2 2 2" xfId="6403" xr:uid="{00000000-0005-0000-0000-0000721A0000}"/>
    <cellStyle name="20% - Accent4 2 3 2 4 2 2 3" xfId="13370" xr:uid="{00000000-0005-0000-0000-0000731A0000}"/>
    <cellStyle name="20% - Accent4 2 3 2 4 2 3" xfId="2129" xr:uid="{00000000-0005-0000-0000-0000741A0000}"/>
    <cellStyle name="20% - Accent4 2 3 2 4 2 3 2" xfId="13418" xr:uid="{00000000-0005-0000-0000-0000751A0000}"/>
    <cellStyle name="20% - Accent4 2 3 2 4 2 4" xfId="14471" xr:uid="{00000000-0005-0000-0000-0000761A0000}"/>
    <cellStyle name="20% - Accent4 2 3 2 4 3" xfId="1798" xr:uid="{00000000-0005-0000-0000-0000771A0000}"/>
    <cellStyle name="20% - Accent4 2 3 2 4 3 2" xfId="2136" xr:uid="{00000000-0005-0000-0000-0000781A0000}"/>
    <cellStyle name="20% - Accent4 2 3 2 4 3 2 2" xfId="13580" xr:uid="{00000000-0005-0000-0000-0000791A0000}"/>
    <cellStyle name="20% - Accent4 2 3 2 4 3 3" xfId="14477" xr:uid="{00000000-0005-0000-0000-00007A1A0000}"/>
    <cellStyle name="20% - Accent4 2 3 2 4 4" xfId="2152" xr:uid="{00000000-0005-0000-0000-00007B1A0000}"/>
    <cellStyle name="20% - Accent4 2 3 2 4 4 2" xfId="14482" xr:uid="{00000000-0005-0000-0000-00007C1A0000}"/>
    <cellStyle name="20% - Accent4 2 3 2 4 5" xfId="14486" xr:uid="{00000000-0005-0000-0000-00007D1A0000}"/>
    <cellStyle name="20% - Accent4 2 3 2 5" xfId="2157" xr:uid="{00000000-0005-0000-0000-00007E1A0000}"/>
    <cellStyle name="20% - Accent4 2 3 2 5 2" xfId="384" xr:uid="{00000000-0005-0000-0000-00007F1A0000}"/>
    <cellStyle name="20% - Accent4 2 3 2 5 2 2" xfId="2163" xr:uid="{00000000-0005-0000-0000-0000801A0000}"/>
    <cellStyle name="20% - Accent4 2 3 2 5 2 2 2" xfId="14015" xr:uid="{00000000-0005-0000-0000-0000811A0000}"/>
    <cellStyle name="20% - Accent4 2 3 2 5 2 3" xfId="14490" xr:uid="{00000000-0005-0000-0000-0000821A0000}"/>
    <cellStyle name="20% - Accent4 2 3 2 5 3" xfId="18" xr:uid="{00000000-0005-0000-0000-0000831A0000}"/>
    <cellStyle name="20% - Accent4 2 3 2 5 3 2" xfId="14491" xr:uid="{00000000-0005-0000-0000-0000841A0000}"/>
    <cellStyle name="20% - Accent4 2 3 2 5 4" xfId="14494" xr:uid="{00000000-0005-0000-0000-0000851A0000}"/>
    <cellStyle name="20% - Accent4 2 3 2 6" xfId="2181" xr:uid="{00000000-0005-0000-0000-0000861A0000}"/>
    <cellStyle name="20% - Accent4 2 3 2 6 2" xfId="1951" xr:uid="{00000000-0005-0000-0000-0000871A0000}"/>
    <cellStyle name="20% - Accent4 2 3 2 6 2 2" xfId="14495" xr:uid="{00000000-0005-0000-0000-0000881A0000}"/>
    <cellStyle name="20% - Accent4 2 3 2 6 3" xfId="14496" xr:uid="{00000000-0005-0000-0000-0000891A0000}"/>
    <cellStyle name="20% - Accent4 2 3 2 7" xfId="2195" xr:uid="{00000000-0005-0000-0000-00008A1A0000}"/>
    <cellStyle name="20% - Accent4 2 3 2 7 2" xfId="14498" xr:uid="{00000000-0005-0000-0000-00008B1A0000}"/>
    <cellStyle name="20% - Accent4 2 3 2 8" xfId="6511" xr:uid="{00000000-0005-0000-0000-00008C1A0000}"/>
    <cellStyle name="20% - Accent4 2 3 3" xfId="11640" xr:uid="{00000000-0005-0000-0000-00008D1A0000}"/>
    <cellStyle name="20% - Accent4 2 3 3 2" xfId="11643" xr:uid="{00000000-0005-0000-0000-00008E1A0000}"/>
    <cellStyle name="20% - Accent4 2 3 3 2 2" xfId="9278" xr:uid="{00000000-0005-0000-0000-00008F1A0000}"/>
    <cellStyle name="20% - Accent4 2 3 3 2 2 2" xfId="9288" xr:uid="{00000000-0005-0000-0000-0000901A0000}"/>
    <cellStyle name="20% - Accent4 2 3 3 2 2 2 2" xfId="11796" xr:uid="{00000000-0005-0000-0000-0000911A0000}"/>
    <cellStyle name="20% - Accent4 2 3 3 2 2 2 2 2" xfId="6647" xr:uid="{00000000-0005-0000-0000-0000921A0000}"/>
    <cellStyle name="20% - Accent4 2 3 3 2 2 2 2 2 2" xfId="6657" xr:uid="{00000000-0005-0000-0000-0000931A0000}"/>
    <cellStyle name="20% - Accent4 2 3 3 2 2 2 2 3" xfId="6672" xr:uid="{00000000-0005-0000-0000-0000941A0000}"/>
    <cellStyle name="20% - Accent4 2 3 3 2 2 2 3" xfId="11798" xr:uid="{00000000-0005-0000-0000-0000951A0000}"/>
    <cellStyle name="20% - Accent4 2 3 3 2 2 2 3 2" xfId="5103" xr:uid="{00000000-0005-0000-0000-0000961A0000}"/>
    <cellStyle name="20% - Accent4 2 3 3 2 2 2 4" xfId="14504" xr:uid="{00000000-0005-0000-0000-0000971A0000}"/>
    <cellStyle name="20% - Accent4 2 3 3 2 2 3" xfId="11801" xr:uid="{00000000-0005-0000-0000-0000981A0000}"/>
    <cellStyle name="20% - Accent4 2 3 3 2 2 3 2" xfId="11803" xr:uid="{00000000-0005-0000-0000-0000991A0000}"/>
    <cellStyle name="20% - Accent4 2 3 3 2 2 3 2 2" xfId="6788" xr:uid="{00000000-0005-0000-0000-00009A1A0000}"/>
    <cellStyle name="20% - Accent4 2 3 3 2 2 3 3" xfId="14507" xr:uid="{00000000-0005-0000-0000-00009B1A0000}"/>
    <cellStyle name="20% - Accent4 2 3 3 2 2 4" xfId="11809" xr:uid="{00000000-0005-0000-0000-00009C1A0000}"/>
    <cellStyle name="20% - Accent4 2 3 3 2 2 4 2" xfId="14508" xr:uid="{00000000-0005-0000-0000-00009D1A0000}"/>
    <cellStyle name="20% - Accent4 2 3 3 2 2 5" xfId="14511" xr:uid="{00000000-0005-0000-0000-00009E1A0000}"/>
    <cellStyle name="20% - Accent4 2 3 3 2 3" xfId="817" xr:uid="{00000000-0005-0000-0000-00009F1A0000}"/>
    <cellStyle name="20% - Accent4 2 3 3 2 3 2" xfId="11811" xr:uid="{00000000-0005-0000-0000-0000A01A0000}"/>
    <cellStyle name="20% - Accent4 2 3 3 2 3 2 2" xfId="11813" xr:uid="{00000000-0005-0000-0000-0000A11A0000}"/>
    <cellStyle name="20% - Accent4 2 3 3 2 3 2 2 2" xfId="5933" xr:uid="{00000000-0005-0000-0000-0000A21A0000}"/>
    <cellStyle name="20% - Accent4 2 3 3 2 3 2 3" xfId="14516" xr:uid="{00000000-0005-0000-0000-0000A31A0000}"/>
    <cellStyle name="20% - Accent4 2 3 3 2 3 3" xfId="11815" xr:uid="{00000000-0005-0000-0000-0000A41A0000}"/>
    <cellStyle name="20% - Accent4 2 3 3 2 3 3 2" xfId="14517" xr:uid="{00000000-0005-0000-0000-0000A51A0000}"/>
    <cellStyle name="20% - Accent4 2 3 3 2 3 4" xfId="14518" xr:uid="{00000000-0005-0000-0000-0000A61A0000}"/>
    <cellStyle name="20% - Accent4 2 3 3 2 4" xfId="11818" xr:uid="{00000000-0005-0000-0000-0000A71A0000}"/>
    <cellStyle name="20% - Accent4 2 3 3 2 4 2" xfId="11822" xr:uid="{00000000-0005-0000-0000-0000A81A0000}"/>
    <cellStyle name="20% - Accent4 2 3 3 2 4 2 2" xfId="2050" xr:uid="{00000000-0005-0000-0000-0000A91A0000}"/>
    <cellStyle name="20% - Accent4 2 3 3 2 4 3" xfId="14522" xr:uid="{00000000-0005-0000-0000-0000AA1A0000}"/>
    <cellStyle name="20% - Accent4 2 3 3 2 5" xfId="11825" xr:uid="{00000000-0005-0000-0000-0000AB1A0000}"/>
    <cellStyle name="20% - Accent4 2 3 3 2 5 2" xfId="14524" xr:uid="{00000000-0005-0000-0000-0000AC1A0000}"/>
    <cellStyle name="20% - Accent4 2 3 3 2 6" xfId="14525" xr:uid="{00000000-0005-0000-0000-0000AD1A0000}"/>
    <cellStyle name="20% - Accent4 2 3 3 3" xfId="2206" xr:uid="{00000000-0005-0000-0000-0000AE1A0000}"/>
    <cellStyle name="20% - Accent4 2 3 3 3 2" xfId="2171" xr:uid="{00000000-0005-0000-0000-0000AF1A0000}"/>
    <cellStyle name="20% - Accent4 2 3 3 3 2 2" xfId="1940" xr:uid="{00000000-0005-0000-0000-0000B01A0000}"/>
    <cellStyle name="20% - Accent4 2 3 3 3 2 2 2" xfId="2217" xr:uid="{00000000-0005-0000-0000-0000B11A0000}"/>
    <cellStyle name="20% - Accent4 2 3 3 3 2 2 2 2" xfId="9359" xr:uid="{00000000-0005-0000-0000-0000B21A0000}"/>
    <cellStyle name="20% - Accent4 2 3 3 3 2 2 3" xfId="14116" xr:uid="{00000000-0005-0000-0000-0000B31A0000}"/>
    <cellStyle name="20% - Accent4 2 3 3 3 2 3" xfId="2227" xr:uid="{00000000-0005-0000-0000-0000B41A0000}"/>
    <cellStyle name="20% - Accent4 2 3 3 3 2 3 2" xfId="14133" xr:uid="{00000000-0005-0000-0000-0000B51A0000}"/>
    <cellStyle name="20% - Accent4 2 3 3 3 2 4" xfId="8901" xr:uid="{00000000-0005-0000-0000-0000B61A0000}"/>
    <cellStyle name="20% - Accent4 2 3 3 3 3" xfId="2191" xr:uid="{00000000-0005-0000-0000-0000B71A0000}"/>
    <cellStyle name="20% - Accent4 2 3 3 3 3 2" xfId="2240" xr:uid="{00000000-0005-0000-0000-0000B81A0000}"/>
    <cellStyle name="20% - Accent4 2 3 3 3 3 2 2" xfId="14174" xr:uid="{00000000-0005-0000-0000-0000B91A0000}"/>
    <cellStyle name="20% - Accent4 2 3 3 3 3 3" xfId="14530" xr:uid="{00000000-0005-0000-0000-0000BA1A0000}"/>
    <cellStyle name="20% - Accent4 2 3 3 3 4" xfId="2251" xr:uid="{00000000-0005-0000-0000-0000BB1A0000}"/>
    <cellStyle name="20% - Accent4 2 3 3 3 4 2" xfId="14535" xr:uid="{00000000-0005-0000-0000-0000BC1A0000}"/>
    <cellStyle name="20% - Accent4 2 3 3 3 5" xfId="14540" xr:uid="{00000000-0005-0000-0000-0000BD1A0000}"/>
    <cellStyle name="20% - Accent4 2 3 3 4" xfId="2265" xr:uid="{00000000-0005-0000-0000-0000BE1A0000}"/>
    <cellStyle name="20% - Accent4 2 3 3 4 2" xfId="2281" xr:uid="{00000000-0005-0000-0000-0000BF1A0000}"/>
    <cellStyle name="20% - Accent4 2 3 3 4 2 2" xfId="2288" xr:uid="{00000000-0005-0000-0000-0000C01A0000}"/>
    <cellStyle name="20% - Accent4 2 3 3 4 2 2 2" xfId="14227" xr:uid="{00000000-0005-0000-0000-0000C11A0000}"/>
    <cellStyle name="20% - Accent4 2 3 3 4 2 3" xfId="14545" xr:uid="{00000000-0005-0000-0000-0000C21A0000}"/>
    <cellStyle name="20% - Accent4 2 3 3 4 3" xfId="2302" xr:uid="{00000000-0005-0000-0000-0000C31A0000}"/>
    <cellStyle name="20% - Accent4 2 3 3 4 3 2" xfId="14551" xr:uid="{00000000-0005-0000-0000-0000C41A0000}"/>
    <cellStyle name="20% - Accent4 2 3 3 4 4" xfId="14556" xr:uid="{00000000-0005-0000-0000-0000C51A0000}"/>
    <cellStyle name="20% - Accent4 2 3 3 5" xfId="2309" xr:uid="{00000000-0005-0000-0000-0000C61A0000}"/>
    <cellStyle name="20% - Accent4 2 3 3 5 2" xfId="2318" xr:uid="{00000000-0005-0000-0000-0000C71A0000}"/>
    <cellStyle name="20% - Accent4 2 3 3 5 2 2" xfId="5727" xr:uid="{00000000-0005-0000-0000-0000C81A0000}"/>
    <cellStyle name="20% - Accent4 2 3 3 5 3" xfId="11485" xr:uid="{00000000-0005-0000-0000-0000C91A0000}"/>
    <cellStyle name="20% - Accent4 2 3 3 6" xfId="2271" xr:uid="{00000000-0005-0000-0000-0000CA1A0000}"/>
    <cellStyle name="20% - Accent4 2 3 3 6 2" xfId="11506" xr:uid="{00000000-0005-0000-0000-0000CB1A0000}"/>
    <cellStyle name="20% - Accent4 2 3 3 7" xfId="13316" xr:uid="{00000000-0005-0000-0000-0000CC1A0000}"/>
    <cellStyle name="20% - Accent4 2 3 4" xfId="11649" xr:uid="{00000000-0005-0000-0000-0000CD1A0000}"/>
    <cellStyle name="20% - Accent4 2 3 4 2" xfId="14559" xr:uid="{00000000-0005-0000-0000-0000CE1A0000}"/>
    <cellStyle name="20% - Accent4 2 3 4 2 2" xfId="9992" xr:uid="{00000000-0005-0000-0000-0000CF1A0000}"/>
    <cellStyle name="20% - Accent4 2 3 4 2 2 2" xfId="11975" xr:uid="{00000000-0005-0000-0000-0000D01A0000}"/>
    <cellStyle name="20% - Accent4 2 3 4 2 2 2 2" xfId="11980" xr:uid="{00000000-0005-0000-0000-0000D11A0000}"/>
    <cellStyle name="20% - Accent4 2 3 4 2 2 2 2 2" xfId="4944" xr:uid="{00000000-0005-0000-0000-0000D21A0000}"/>
    <cellStyle name="20% - Accent4 2 3 4 2 2 2 3" xfId="14562" xr:uid="{00000000-0005-0000-0000-0000D31A0000}"/>
    <cellStyle name="20% - Accent4 2 3 4 2 2 3" xfId="11983" xr:uid="{00000000-0005-0000-0000-0000D41A0000}"/>
    <cellStyle name="20% - Accent4 2 3 4 2 2 3 2" xfId="14565" xr:uid="{00000000-0005-0000-0000-0000D51A0000}"/>
    <cellStyle name="20% - Accent4 2 3 4 2 2 4" xfId="14567" xr:uid="{00000000-0005-0000-0000-0000D61A0000}"/>
    <cellStyle name="20% - Accent4 2 3 4 2 3" xfId="11986" xr:uid="{00000000-0005-0000-0000-0000D71A0000}"/>
    <cellStyle name="20% - Accent4 2 3 4 2 3 2" xfId="11990" xr:uid="{00000000-0005-0000-0000-0000D81A0000}"/>
    <cellStyle name="20% - Accent4 2 3 4 2 3 2 2" xfId="14572" xr:uid="{00000000-0005-0000-0000-0000D91A0000}"/>
    <cellStyle name="20% - Accent4 2 3 4 2 3 3" xfId="12273" xr:uid="{00000000-0005-0000-0000-0000DA1A0000}"/>
    <cellStyle name="20% - Accent4 2 3 4 2 4" xfId="11994" xr:uid="{00000000-0005-0000-0000-0000DB1A0000}"/>
    <cellStyle name="20% - Accent4 2 3 4 2 4 2" xfId="14575" xr:uid="{00000000-0005-0000-0000-0000DC1A0000}"/>
    <cellStyle name="20% - Accent4 2 3 4 2 5" xfId="14579" xr:uid="{00000000-0005-0000-0000-0000DD1A0000}"/>
    <cellStyle name="20% - Accent4 2 3 4 3" xfId="2338" xr:uid="{00000000-0005-0000-0000-0000DE1A0000}"/>
    <cellStyle name="20% - Accent4 2 3 4 3 2" xfId="308" xr:uid="{00000000-0005-0000-0000-0000DF1A0000}"/>
    <cellStyle name="20% - Accent4 2 3 4 3 2 2" xfId="2358" xr:uid="{00000000-0005-0000-0000-0000E01A0000}"/>
    <cellStyle name="20% - Accent4 2 3 4 3 2 2 2" xfId="8028" xr:uid="{00000000-0005-0000-0000-0000E11A0000}"/>
    <cellStyle name="20% - Accent4 2 3 4 3 2 3" xfId="8041" xr:uid="{00000000-0005-0000-0000-0000E21A0000}"/>
    <cellStyle name="20% - Accent4 2 3 4 3 3" xfId="2369" xr:uid="{00000000-0005-0000-0000-0000E31A0000}"/>
    <cellStyle name="20% - Accent4 2 3 4 3 3 2" xfId="8050" xr:uid="{00000000-0005-0000-0000-0000E41A0000}"/>
    <cellStyle name="20% - Accent4 2 3 4 3 4" xfId="3043" xr:uid="{00000000-0005-0000-0000-0000E51A0000}"/>
    <cellStyle name="20% - Accent4 2 3 4 4" xfId="2381" xr:uid="{00000000-0005-0000-0000-0000E61A0000}"/>
    <cellStyle name="20% - Accent4 2 3 4 4 2" xfId="1171" xr:uid="{00000000-0005-0000-0000-0000E71A0000}"/>
    <cellStyle name="20% - Accent4 2 3 4 4 2 2" xfId="8108" xr:uid="{00000000-0005-0000-0000-0000E81A0000}"/>
    <cellStyle name="20% - Accent4 2 3 4 4 3" xfId="8116" xr:uid="{00000000-0005-0000-0000-0000E91A0000}"/>
    <cellStyle name="20% - Accent4 2 3 4 5" xfId="2389" xr:uid="{00000000-0005-0000-0000-0000EA1A0000}"/>
    <cellStyle name="20% - Accent4 2 3 4 5 2" xfId="8166" xr:uid="{00000000-0005-0000-0000-0000EB1A0000}"/>
    <cellStyle name="20% - Accent4 2 3 4 6" xfId="9313" xr:uid="{00000000-0005-0000-0000-0000EC1A0000}"/>
    <cellStyle name="20% - Accent4 2 3 5" xfId="14582" xr:uid="{00000000-0005-0000-0000-0000ED1A0000}"/>
    <cellStyle name="20% - Accent4 2 3 5 2" xfId="6822" xr:uid="{00000000-0005-0000-0000-0000EE1A0000}"/>
    <cellStyle name="20% - Accent4 2 3 5 2 2" xfId="12016" xr:uid="{00000000-0005-0000-0000-0000EF1A0000}"/>
    <cellStyle name="20% - Accent4 2 3 5 2 2 2" xfId="12020" xr:uid="{00000000-0005-0000-0000-0000F01A0000}"/>
    <cellStyle name="20% - Accent4 2 3 5 2 2 2 2" xfId="14583" xr:uid="{00000000-0005-0000-0000-0000F11A0000}"/>
    <cellStyle name="20% - Accent4 2 3 5 2 2 3" xfId="14585" xr:uid="{00000000-0005-0000-0000-0000F21A0000}"/>
    <cellStyle name="20% - Accent4 2 3 5 2 3" xfId="10898" xr:uid="{00000000-0005-0000-0000-0000F31A0000}"/>
    <cellStyle name="20% - Accent4 2 3 5 2 3 2" xfId="13063" xr:uid="{00000000-0005-0000-0000-0000F41A0000}"/>
    <cellStyle name="20% - Accent4 2 3 5 2 4" xfId="13067" xr:uid="{00000000-0005-0000-0000-0000F51A0000}"/>
    <cellStyle name="20% - Accent4 2 3 5 3" xfId="2411" xr:uid="{00000000-0005-0000-0000-0000F61A0000}"/>
    <cellStyle name="20% - Accent4 2 3 5 3 2" xfId="2422" xr:uid="{00000000-0005-0000-0000-0000F71A0000}"/>
    <cellStyle name="20% - Accent4 2 3 5 3 2 2" xfId="2869" xr:uid="{00000000-0005-0000-0000-0000F81A0000}"/>
    <cellStyle name="20% - Accent4 2 3 5 3 3" xfId="8244" xr:uid="{00000000-0005-0000-0000-0000F91A0000}"/>
    <cellStyle name="20% - Accent4 2 3 5 4" xfId="2435" xr:uid="{00000000-0005-0000-0000-0000FA1A0000}"/>
    <cellStyle name="20% - Accent4 2 3 5 4 2" xfId="8272" xr:uid="{00000000-0005-0000-0000-0000FB1A0000}"/>
    <cellStyle name="20% - Accent4 2 3 5 5" xfId="9328" xr:uid="{00000000-0005-0000-0000-0000FC1A0000}"/>
    <cellStyle name="20% - Accent4 2 3 6" xfId="14588" xr:uid="{00000000-0005-0000-0000-0000FD1A0000}"/>
    <cellStyle name="20% - Accent4 2 3 6 2" xfId="14590" xr:uid="{00000000-0005-0000-0000-0000FE1A0000}"/>
    <cellStyle name="20% - Accent4 2 3 6 2 2" xfId="12031" xr:uid="{00000000-0005-0000-0000-0000FF1A0000}"/>
    <cellStyle name="20% - Accent4 2 3 6 2 2 2" xfId="14591" xr:uid="{00000000-0005-0000-0000-0000001B0000}"/>
    <cellStyle name="20% - Accent4 2 3 6 2 3" xfId="13073" xr:uid="{00000000-0005-0000-0000-0000011B0000}"/>
    <cellStyle name="20% - Accent4 2 3 6 3" xfId="2474" xr:uid="{00000000-0005-0000-0000-0000021B0000}"/>
    <cellStyle name="20% - Accent4 2 3 6 3 2" xfId="8365" xr:uid="{00000000-0005-0000-0000-0000031B0000}"/>
    <cellStyle name="20% - Accent4 2 3 6 4" xfId="9820" xr:uid="{00000000-0005-0000-0000-0000041B0000}"/>
    <cellStyle name="20% - Accent4 2 3 7" xfId="14596" xr:uid="{00000000-0005-0000-0000-0000051B0000}"/>
    <cellStyle name="20% - Accent4 2 3 7 2" xfId="14598" xr:uid="{00000000-0005-0000-0000-0000061B0000}"/>
    <cellStyle name="20% - Accent4 2 3 7 2 2" xfId="14600" xr:uid="{00000000-0005-0000-0000-0000071B0000}"/>
    <cellStyle name="20% - Accent4 2 3 7 3" xfId="9824" xr:uid="{00000000-0005-0000-0000-0000081B0000}"/>
    <cellStyle name="20% - Accent4 2 3 8" xfId="14603" xr:uid="{00000000-0005-0000-0000-0000091B0000}"/>
    <cellStyle name="20% - Accent4 2 3 8 2" xfId="14607" xr:uid="{00000000-0005-0000-0000-00000A1B0000}"/>
    <cellStyle name="20% - Accent4 2 3 9" xfId="10597" xr:uid="{00000000-0005-0000-0000-00000B1B0000}"/>
    <cellStyle name="20% - Accent4 2 4" xfId="14608" xr:uid="{00000000-0005-0000-0000-00000C1B0000}"/>
    <cellStyle name="20% - Accent4 2 4 2" xfId="14609" xr:uid="{00000000-0005-0000-0000-00000D1B0000}"/>
    <cellStyle name="20% - Accent4 2 4 2 2" xfId="14610" xr:uid="{00000000-0005-0000-0000-00000E1B0000}"/>
    <cellStyle name="20% - Accent4 2 4 2 2 2" xfId="3875" xr:uid="{00000000-0005-0000-0000-00000F1B0000}"/>
    <cellStyle name="20% - Accent4 2 4 2 2 2 2" xfId="8438" xr:uid="{00000000-0005-0000-0000-0000101B0000}"/>
    <cellStyle name="20% - Accent4 2 4 2 2 2 2 2" xfId="8445" xr:uid="{00000000-0005-0000-0000-0000111B0000}"/>
    <cellStyle name="20% - Accent4 2 4 2 2 2 2 2 2" xfId="12093" xr:uid="{00000000-0005-0000-0000-0000121B0000}"/>
    <cellStyle name="20% - Accent4 2 4 2 2 2 2 2 2 2" xfId="14611" xr:uid="{00000000-0005-0000-0000-0000131B0000}"/>
    <cellStyle name="20% - Accent4 2 4 2 2 2 2 2 3" xfId="14613" xr:uid="{00000000-0005-0000-0000-0000141B0000}"/>
    <cellStyle name="20% - Accent4 2 4 2 2 2 2 3" xfId="12097" xr:uid="{00000000-0005-0000-0000-0000151B0000}"/>
    <cellStyle name="20% - Accent4 2 4 2 2 2 2 3 2" xfId="14615" xr:uid="{00000000-0005-0000-0000-0000161B0000}"/>
    <cellStyle name="20% - Accent4 2 4 2 2 2 2 4" xfId="14617" xr:uid="{00000000-0005-0000-0000-0000171B0000}"/>
    <cellStyle name="20% - Accent4 2 4 2 2 2 3" xfId="8455" xr:uid="{00000000-0005-0000-0000-0000181B0000}"/>
    <cellStyle name="20% - Accent4 2 4 2 2 2 3 2" xfId="12099" xr:uid="{00000000-0005-0000-0000-0000191B0000}"/>
    <cellStyle name="20% - Accent4 2 4 2 2 2 3 2 2" xfId="14620" xr:uid="{00000000-0005-0000-0000-00001A1B0000}"/>
    <cellStyle name="20% - Accent4 2 4 2 2 2 3 3" xfId="14622" xr:uid="{00000000-0005-0000-0000-00001B1B0000}"/>
    <cellStyle name="20% - Accent4 2 4 2 2 2 4" xfId="12103" xr:uid="{00000000-0005-0000-0000-00001C1B0000}"/>
    <cellStyle name="20% - Accent4 2 4 2 2 2 4 2" xfId="14623" xr:uid="{00000000-0005-0000-0000-00001D1B0000}"/>
    <cellStyle name="20% - Accent4 2 4 2 2 2 5" xfId="14625" xr:uid="{00000000-0005-0000-0000-00001E1B0000}"/>
    <cellStyle name="20% - Accent4 2 4 2 2 3" xfId="226" xr:uid="{00000000-0005-0000-0000-00001F1B0000}"/>
    <cellStyle name="20% - Accent4 2 4 2 2 3 2" xfId="3010" xr:uid="{00000000-0005-0000-0000-0000201B0000}"/>
    <cellStyle name="20% - Accent4 2 4 2 2 3 2 2" xfId="12105" xr:uid="{00000000-0005-0000-0000-0000211B0000}"/>
    <cellStyle name="20% - Accent4 2 4 2 2 3 2 2 2" xfId="14628" xr:uid="{00000000-0005-0000-0000-0000221B0000}"/>
    <cellStyle name="20% - Accent4 2 4 2 2 3 2 3" xfId="14630" xr:uid="{00000000-0005-0000-0000-0000231B0000}"/>
    <cellStyle name="20% - Accent4 2 4 2 2 3 3" xfId="12107" xr:uid="{00000000-0005-0000-0000-0000241B0000}"/>
    <cellStyle name="20% - Accent4 2 4 2 2 3 3 2" xfId="14631" xr:uid="{00000000-0005-0000-0000-0000251B0000}"/>
    <cellStyle name="20% - Accent4 2 4 2 2 3 4" xfId="14632" xr:uid="{00000000-0005-0000-0000-0000261B0000}"/>
    <cellStyle name="20% - Accent4 2 4 2 2 4" xfId="3032" xr:uid="{00000000-0005-0000-0000-0000271B0000}"/>
    <cellStyle name="20% - Accent4 2 4 2 2 4 2" xfId="12110" xr:uid="{00000000-0005-0000-0000-0000281B0000}"/>
    <cellStyle name="20% - Accent4 2 4 2 2 4 2 2" xfId="14635" xr:uid="{00000000-0005-0000-0000-0000291B0000}"/>
    <cellStyle name="20% - Accent4 2 4 2 2 4 3" xfId="14636" xr:uid="{00000000-0005-0000-0000-00002A1B0000}"/>
    <cellStyle name="20% - Accent4 2 4 2 2 5" xfId="12113" xr:uid="{00000000-0005-0000-0000-00002B1B0000}"/>
    <cellStyle name="20% - Accent4 2 4 2 2 5 2" xfId="14640" xr:uid="{00000000-0005-0000-0000-00002C1B0000}"/>
    <cellStyle name="20% - Accent4 2 4 2 2 6" xfId="14641" xr:uid="{00000000-0005-0000-0000-00002D1B0000}"/>
    <cellStyle name="20% - Accent4 2 4 2 3" xfId="2534" xr:uid="{00000000-0005-0000-0000-00002E1B0000}"/>
    <cellStyle name="20% - Accent4 2 4 2 3 2" xfId="2557" xr:uid="{00000000-0005-0000-0000-00002F1B0000}"/>
    <cellStyle name="20% - Accent4 2 4 2 3 2 2" xfId="2582" xr:uid="{00000000-0005-0000-0000-0000301B0000}"/>
    <cellStyle name="20% - Accent4 2 4 2 3 2 2 2" xfId="2587" xr:uid="{00000000-0005-0000-0000-0000311B0000}"/>
    <cellStyle name="20% - Accent4 2 4 2 3 2 2 2 2" xfId="5473" xr:uid="{00000000-0005-0000-0000-0000321B0000}"/>
    <cellStyle name="20% - Accent4 2 4 2 3 2 2 3" xfId="5509" xr:uid="{00000000-0005-0000-0000-0000331B0000}"/>
    <cellStyle name="20% - Accent4 2 4 2 3 2 3" xfId="2606" xr:uid="{00000000-0005-0000-0000-0000341B0000}"/>
    <cellStyle name="20% - Accent4 2 4 2 3 2 3 2" xfId="5602" xr:uid="{00000000-0005-0000-0000-0000351B0000}"/>
    <cellStyle name="20% - Accent4 2 4 2 3 2 4" xfId="14647" xr:uid="{00000000-0005-0000-0000-0000361B0000}"/>
    <cellStyle name="20% - Accent4 2 4 2 3 3" xfId="2619" xr:uid="{00000000-0005-0000-0000-0000371B0000}"/>
    <cellStyle name="20% - Accent4 2 4 2 3 3 2" xfId="2637" xr:uid="{00000000-0005-0000-0000-0000381B0000}"/>
    <cellStyle name="20% - Accent4 2 4 2 3 3 2 2" xfId="5667" xr:uid="{00000000-0005-0000-0000-0000391B0000}"/>
    <cellStyle name="20% - Accent4 2 4 2 3 3 3" xfId="14649" xr:uid="{00000000-0005-0000-0000-00003A1B0000}"/>
    <cellStyle name="20% - Accent4 2 4 2 3 4" xfId="2646" xr:uid="{00000000-0005-0000-0000-00003B1B0000}"/>
    <cellStyle name="20% - Accent4 2 4 2 3 4 2" xfId="14651" xr:uid="{00000000-0005-0000-0000-00003C1B0000}"/>
    <cellStyle name="20% - Accent4 2 4 2 3 5" xfId="6254" xr:uid="{00000000-0005-0000-0000-00003D1B0000}"/>
    <cellStyle name="20% - Accent4 2 4 2 4" xfId="2655" xr:uid="{00000000-0005-0000-0000-00003E1B0000}"/>
    <cellStyle name="20% - Accent4 2 4 2 4 2" xfId="2665" xr:uid="{00000000-0005-0000-0000-00003F1B0000}"/>
    <cellStyle name="20% - Accent4 2 4 2 4 2 2" xfId="1109" xr:uid="{00000000-0005-0000-0000-0000401B0000}"/>
    <cellStyle name="20% - Accent4 2 4 2 4 2 2 2" xfId="11181" xr:uid="{00000000-0005-0000-0000-0000411B0000}"/>
    <cellStyle name="20% - Accent4 2 4 2 4 2 3" xfId="14654" xr:uid="{00000000-0005-0000-0000-0000421B0000}"/>
    <cellStyle name="20% - Accent4 2 4 2 4 3" xfId="2572" xr:uid="{00000000-0005-0000-0000-0000431B0000}"/>
    <cellStyle name="20% - Accent4 2 4 2 4 3 2" xfId="14655" xr:uid="{00000000-0005-0000-0000-0000441B0000}"/>
    <cellStyle name="20% - Accent4 2 4 2 4 4" xfId="14658" xr:uid="{00000000-0005-0000-0000-0000451B0000}"/>
    <cellStyle name="20% - Accent4 2 4 2 5" xfId="2684" xr:uid="{00000000-0005-0000-0000-0000461B0000}"/>
    <cellStyle name="20% - Accent4 2 4 2 5 2" xfId="2700" xr:uid="{00000000-0005-0000-0000-0000471B0000}"/>
    <cellStyle name="20% - Accent4 2 4 2 5 2 2" xfId="14659" xr:uid="{00000000-0005-0000-0000-0000481B0000}"/>
    <cellStyle name="20% - Accent4 2 4 2 5 3" xfId="14660" xr:uid="{00000000-0005-0000-0000-0000491B0000}"/>
    <cellStyle name="20% - Accent4 2 4 2 6" xfId="300" xr:uid="{00000000-0005-0000-0000-00004A1B0000}"/>
    <cellStyle name="20% - Accent4 2 4 2 6 2" xfId="14669" xr:uid="{00000000-0005-0000-0000-00004B1B0000}"/>
    <cellStyle name="20% - Accent4 2 4 2 7" xfId="14675" xr:uid="{00000000-0005-0000-0000-00004C1B0000}"/>
    <cellStyle name="20% - Accent4 2 4 3" xfId="11653" xr:uid="{00000000-0005-0000-0000-00004D1B0000}"/>
    <cellStyle name="20% - Accent4 2 4 3 2" xfId="14676" xr:uid="{00000000-0005-0000-0000-00004E1B0000}"/>
    <cellStyle name="20% - Accent4 2 4 3 2 2" xfId="874" xr:uid="{00000000-0005-0000-0000-00004F1B0000}"/>
    <cellStyle name="20% - Accent4 2 4 3 2 2 2" xfId="895" xr:uid="{00000000-0005-0000-0000-0000501B0000}"/>
    <cellStyle name="20% - Accent4 2 4 3 2 2 2 2" xfId="12172" xr:uid="{00000000-0005-0000-0000-0000511B0000}"/>
    <cellStyle name="20% - Accent4 2 4 3 2 2 2 2 2" xfId="14677" xr:uid="{00000000-0005-0000-0000-0000521B0000}"/>
    <cellStyle name="20% - Accent4 2 4 3 2 2 2 3" xfId="14679" xr:uid="{00000000-0005-0000-0000-0000531B0000}"/>
    <cellStyle name="20% - Accent4 2 4 3 2 2 3" xfId="12175" xr:uid="{00000000-0005-0000-0000-0000541B0000}"/>
    <cellStyle name="20% - Accent4 2 4 3 2 2 3 2" xfId="14680" xr:uid="{00000000-0005-0000-0000-0000551B0000}"/>
    <cellStyle name="20% - Accent4 2 4 3 2 2 4" xfId="14681" xr:uid="{00000000-0005-0000-0000-0000561B0000}"/>
    <cellStyle name="20% - Accent4 2 4 3 2 3" xfId="939" xr:uid="{00000000-0005-0000-0000-0000571B0000}"/>
    <cellStyle name="20% - Accent4 2 4 3 2 3 2" xfId="12178" xr:uid="{00000000-0005-0000-0000-0000581B0000}"/>
    <cellStyle name="20% - Accent4 2 4 3 2 3 2 2" xfId="698" xr:uid="{00000000-0005-0000-0000-0000591B0000}"/>
    <cellStyle name="20% - Accent4 2 4 3 2 3 3" xfId="14685" xr:uid="{00000000-0005-0000-0000-00005A1B0000}"/>
    <cellStyle name="20% - Accent4 2 4 3 2 4" xfId="12183" xr:uid="{00000000-0005-0000-0000-00005B1B0000}"/>
    <cellStyle name="20% - Accent4 2 4 3 2 4 2" xfId="14689" xr:uid="{00000000-0005-0000-0000-00005C1B0000}"/>
    <cellStyle name="20% - Accent4 2 4 3 2 5" xfId="14692" xr:uid="{00000000-0005-0000-0000-00005D1B0000}"/>
    <cellStyle name="20% - Accent4 2 4 3 3" xfId="715" xr:uid="{00000000-0005-0000-0000-00005E1B0000}"/>
    <cellStyle name="20% - Accent4 2 4 3 3 2" xfId="1023" xr:uid="{00000000-0005-0000-0000-00005F1B0000}"/>
    <cellStyle name="20% - Accent4 2 4 3 3 2 2" xfId="1035" xr:uid="{00000000-0005-0000-0000-0000601B0000}"/>
    <cellStyle name="20% - Accent4 2 4 3 3 2 2 2" xfId="14500" xr:uid="{00000000-0005-0000-0000-0000611B0000}"/>
    <cellStyle name="20% - Accent4 2 4 3 3 2 3" xfId="14695" xr:uid="{00000000-0005-0000-0000-0000621B0000}"/>
    <cellStyle name="20% - Accent4 2 4 3 3 3" xfId="1055" xr:uid="{00000000-0005-0000-0000-0000631B0000}"/>
    <cellStyle name="20% - Accent4 2 4 3 3 3 2" xfId="14700" xr:uid="{00000000-0005-0000-0000-0000641B0000}"/>
    <cellStyle name="20% - Accent4 2 4 3 3 4" xfId="14704" xr:uid="{00000000-0005-0000-0000-0000651B0000}"/>
    <cellStyle name="20% - Accent4 2 4 3 4" xfId="1087" xr:uid="{00000000-0005-0000-0000-0000661B0000}"/>
    <cellStyle name="20% - Accent4 2 4 3 4 2" xfId="1102" xr:uid="{00000000-0005-0000-0000-0000671B0000}"/>
    <cellStyle name="20% - Accent4 2 4 3 4 2 2" xfId="14708" xr:uid="{00000000-0005-0000-0000-0000681B0000}"/>
    <cellStyle name="20% - Accent4 2 4 3 4 3" xfId="14714" xr:uid="{00000000-0005-0000-0000-0000691B0000}"/>
    <cellStyle name="20% - Accent4 2 4 3 5" xfId="1137" xr:uid="{00000000-0005-0000-0000-00006A1B0000}"/>
    <cellStyle name="20% - Accent4 2 4 3 5 2" xfId="11764" xr:uid="{00000000-0005-0000-0000-00006B1B0000}"/>
    <cellStyle name="20% - Accent4 2 4 3 6" xfId="13326" xr:uid="{00000000-0005-0000-0000-00006C1B0000}"/>
    <cellStyle name="20% - Accent4 2 4 4" xfId="14715" xr:uid="{00000000-0005-0000-0000-00006D1B0000}"/>
    <cellStyle name="20% - Accent4 2 4 4 2" xfId="14717" xr:uid="{00000000-0005-0000-0000-00006E1B0000}"/>
    <cellStyle name="20% - Accent4 2 4 4 2 2" xfId="1219" xr:uid="{00000000-0005-0000-0000-00006F1B0000}"/>
    <cellStyle name="20% - Accent4 2 4 4 2 2 2" xfId="12240" xr:uid="{00000000-0005-0000-0000-0000701B0000}"/>
    <cellStyle name="20% - Accent4 2 4 4 2 2 2 2" xfId="14720" xr:uid="{00000000-0005-0000-0000-0000711B0000}"/>
    <cellStyle name="20% - Accent4 2 4 4 2 2 3" xfId="14722" xr:uid="{00000000-0005-0000-0000-0000721B0000}"/>
    <cellStyle name="20% - Accent4 2 4 4 2 3" xfId="12243" xr:uid="{00000000-0005-0000-0000-0000731B0000}"/>
    <cellStyle name="20% - Accent4 2 4 4 2 3 2" xfId="14724" xr:uid="{00000000-0005-0000-0000-0000741B0000}"/>
    <cellStyle name="20% - Accent4 2 4 4 2 4" xfId="14727" xr:uid="{00000000-0005-0000-0000-0000751B0000}"/>
    <cellStyle name="20% - Accent4 2 4 4 3" xfId="1262" xr:uid="{00000000-0005-0000-0000-0000761B0000}"/>
    <cellStyle name="20% - Accent4 2 4 4 3 2" xfId="1271" xr:uid="{00000000-0005-0000-0000-0000771B0000}"/>
    <cellStyle name="20% - Accent4 2 4 4 3 2 2" xfId="1284" xr:uid="{00000000-0005-0000-0000-0000781B0000}"/>
    <cellStyle name="20% - Accent4 2 4 4 3 3" xfId="1293" xr:uid="{00000000-0005-0000-0000-0000791B0000}"/>
    <cellStyle name="20% - Accent4 2 4 4 4" xfId="1303" xr:uid="{00000000-0005-0000-0000-00007A1B0000}"/>
    <cellStyle name="20% - Accent4 2 4 4 4 2" xfId="1316" xr:uid="{00000000-0005-0000-0000-00007B1B0000}"/>
    <cellStyle name="20% - Accent4 2 4 4 5" xfId="1335" xr:uid="{00000000-0005-0000-0000-00007C1B0000}"/>
    <cellStyle name="20% - Accent4 2 4 5" xfId="14730" xr:uid="{00000000-0005-0000-0000-00007D1B0000}"/>
    <cellStyle name="20% - Accent4 2 4 5 2" xfId="14733" xr:uid="{00000000-0005-0000-0000-00007E1B0000}"/>
    <cellStyle name="20% - Accent4 2 4 5 2 2" xfId="1365" xr:uid="{00000000-0005-0000-0000-00007F1B0000}"/>
    <cellStyle name="20% - Accent4 2 4 5 2 2 2" xfId="12405" xr:uid="{00000000-0005-0000-0000-0000801B0000}"/>
    <cellStyle name="20% - Accent4 2 4 5 2 3" xfId="12409" xr:uid="{00000000-0005-0000-0000-0000811B0000}"/>
    <cellStyle name="20% - Accent4 2 4 5 3" xfId="1399" xr:uid="{00000000-0005-0000-0000-0000821B0000}"/>
    <cellStyle name="20% - Accent4 2 4 5 3 2" xfId="167" xr:uid="{00000000-0005-0000-0000-0000831B0000}"/>
    <cellStyle name="20% - Accent4 2 4 5 4" xfId="786" xr:uid="{00000000-0005-0000-0000-0000841B0000}"/>
    <cellStyle name="20% - Accent4 2 4 6" xfId="14736" xr:uid="{00000000-0005-0000-0000-0000851B0000}"/>
    <cellStyle name="20% - Accent4 2 4 6 2" xfId="14738" xr:uid="{00000000-0005-0000-0000-0000861B0000}"/>
    <cellStyle name="20% - Accent4 2 4 6 2 2" xfId="1450" xr:uid="{00000000-0005-0000-0000-0000871B0000}"/>
    <cellStyle name="20% - Accent4 2 4 6 3" xfId="1478" xr:uid="{00000000-0005-0000-0000-0000881B0000}"/>
    <cellStyle name="20% - Accent4 2 4 7" xfId="14740" xr:uid="{00000000-0005-0000-0000-0000891B0000}"/>
    <cellStyle name="20% - Accent4 2 4 7 2" xfId="14742" xr:uid="{00000000-0005-0000-0000-00008A1B0000}"/>
    <cellStyle name="20% - Accent4 2 4 8" xfId="14744" xr:uid="{00000000-0005-0000-0000-00008B1B0000}"/>
    <cellStyle name="20% - Accent4 2 5" xfId="4024" xr:uid="{00000000-0005-0000-0000-00008C1B0000}"/>
    <cellStyle name="20% - Accent4 2 5 2" xfId="10340" xr:uid="{00000000-0005-0000-0000-00008D1B0000}"/>
    <cellStyle name="20% - Accent4 2 5 2 2" xfId="14745" xr:uid="{00000000-0005-0000-0000-00008E1B0000}"/>
    <cellStyle name="20% - Accent4 2 5 2 2 2" xfId="2021" xr:uid="{00000000-0005-0000-0000-00008F1B0000}"/>
    <cellStyle name="20% - Accent4 2 5 2 2 2 2" xfId="9815" xr:uid="{00000000-0005-0000-0000-0000901B0000}"/>
    <cellStyle name="20% - Accent4 2 5 2 2 2 2 2" xfId="12303" xr:uid="{00000000-0005-0000-0000-0000911B0000}"/>
    <cellStyle name="20% - Accent4 2 5 2 2 2 2 2 2" xfId="14748" xr:uid="{00000000-0005-0000-0000-0000921B0000}"/>
    <cellStyle name="20% - Accent4 2 5 2 2 2 2 3" xfId="14750" xr:uid="{00000000-0005-0000-0000-0000931B0000}"/>
    <cellStyle name="20% - Accent4 2 5 2 2 2 3" xfId="12307" xr:uid="{00000000-0005-0000-0000-0000941B0000}"/>
    <cellStyle name="20% - Accent4 2 5 2 2 2 3 2" xfId="14753" xr:uid="{00000000-0005-0000-0000-0000951B0000}"/>
    <cellStyle name="20% - Accent4 2 5 2 2 2 4" xfId="14755" xr:uid="{00000000-0005-0000-0000-0000961B0000}"/>
    <cellStyle name="20% - Accent4 2 5 2 2 3" xfId="3240" xr:uid="{00000000-0005-0000-0000-0000971B0000}"/>
    <cellStyle name="20% - Accent4 2 5 2 2 3 2" xfId="10585" xr:uid="{00000000-0005-0000-0000-0000981B0000}"/>
    <cellStyle name="20% - Accent4 2 5 2 2 3 2 2" xfId="14758" xr:uid="{00000000-0005-0000-0000-0000991B0000}"/>
    <cellStyle name="20% - Accent4 2 5 2 2 3 3" xfId="14760" xr:uid="{00000000-0005-0000-0000-00009A1B0000}"/>
    <cellStyle name="20% - Accent4 2 5 2 2 4" xfId="12311" xr:uid="{00000000-0005-0000-0000-00009B1B0000}"/>
    <cellStyle name="20% - Accent4 2 5 2 2 4 2" xfId="14764" xr:uid="{00000000-0005-0000-0000-00009C1B0000}"/>
    <cellStyle name="20% - Accent4 2 5 2 2 5" xfId="14767" xr:uid="{00000000-0005-0000-0000-00009D1B0000}"/>
    <cellStyle name="20% - Accent4 2 5 2 3" xfId="2762" xr:uid="{00000000-0005-0000-0000-00009E1B0000}"/>
    <cellStyle name="20% - Accent4 2 5 2 3 2" xfId="2779" xr:uid="{00000000-0005-0000-0000-00009F1B0000}"/>
    <cellStyle name="20% - Accent4 2 5 2 3 2 2" xfId="2789" xr:uid="{00000000-0005-0000-0000-0000A01B0000}"/>
    <cellStyle name="20% - Accent4 2 5 2 3 2 2 2" xfId="14618" xr:uid="{00000000-0005-0000-0000-0000A11B0000}"/>
    <cellStyle name="20% - Accent4 2 5 2 3 2 3" xfId="14769" xr:uid="{00000000-0005-0000-0000-0000A21B0000}"/>
    <cellStyle name="20% - Accent4 2 5 2 3 3" xfId="2793" xr:uid="{00000000-0005-0000-0000-0000A31B0000}"/>
    <cellStyle name="20% - Accent4 2 5 2 3 3 2" xfId="12610" xr:uid="{00000000-0005-0000-0000-0000A41B0000}"/>
    <cellStyle name="20% - Accent4 2 5 2 3 4" xfId="14772" xr:uid="{00000000-0005-0000-0000-0000A51B0000}"/>
    <cellStyle name="20% - Accent4 2 5 2 4" xfId="2809" xr:uid="{00000000-0005-0000-0000-0000A61B0000}"/>
    <cellStyle name="20% - Accent4 2 5 2 4 2" xfId="2826" xr:uid="{00000000-0005-0000-0000-0000A71B0000}"/>
    <cellStyle name="20% - Accent4 2 5 2 4 2 2" xfId="14774" xr:uid="{00000000-0005-0000-0000-0000A81B0000}"/>
    <cellStyle name="20% - Accent4 2 5 2 4 3" xfId="14776" xr:uid="{00000000-0005-0000-0000-0000A91B0000}"/>
    <cellStyle name="20% - Accent4 2 5 2 5" xfId="2842" xr:uid="{00000000-0005-0000-0000-0000AA1B0000}"/>
    <cellStyle name="20% - Accent4 2 5 2 5 2" xfId="14778" xr:uid="{00000000-0005-0000-0000-0000AB1B0000}"/>
    <cellStyle name="20% - Accent4 2 5 2 6" xfId="2418" xr:uid="{00000000-0005-0000-0000-0000AC1B0000}"/>
    <cellStyle name="20% - Accent4 2 5 3" xfId="12068" xr:uid="{00000000-0005-0000-0000-0000AD1B0000}"/>
    <cellStyle name="20% - Accent4 2 5 3 2" xfId="14779" xr:uid="{00000000-0005-0000-0000-0000AE1B0000}"/>
    <cellStyle name="20% - Accent4 2 5 3 2 2" xfId="1549" xr:uid="{00000000-0005-0000-0000-0000AF1B0000}"/>
    <cellStyle name="20% - Accent4 2 5 3 2 2 2" xfId="12341" xr:uid="{00000000-0005-0000-0000-0000B01B0000}"/>
    <cellStyle name="20% - Accent4 2 5 3 2 2 2 2" xfId="14780" xr:uid="{00000000-0005-0000-0000-0000B11B0000}"/>
    <cellStyle name="20% - Accent4 2 5 3 2 2 3" xfId="14783" xr:uid="{00000000-0005-0000-0000-0000B21B0000}"/>
    <cellStyle name="20% - Accent4 2 5 3 2 3" xfId="12344" xr:uid="{00000000-0005-0000-0000-0000B31B0000}"/>
    <cellStyle name="20% - Accent4 2 5 3 2 3 2" xfId="14785" xr:uid="{00000000-0005-0000-0000-0000B41B0000}"/>
    <cellStyle name="20% - Accent4 2 5 3 2 4" xfId="14788" xr:uid="{00000000-0005-0000-0000-0000B51B0000}"/>
    <cellStyle name="20% - Accent4 2 5 3 3" xfId="1633" xr:uid="{00000000-0005-0000-0000-0000B61B0000}"/>
    <cellStyle name="20% - Accent4 2 5 3 3 2" xfId="1642" xr:uid="{00000000-0005-0000-0000-0000B71B0000}"/>
    <cellStyle name="20% - Accent4 2 5 3 3 2 2" xfId="14790" xr:uid="{00000000-0005-0000-0000-0000B81B0000}"/>
    <cellStyle name="20% - Accent4 2 5 3 3 3" xfId="14794" xr:uid="{00000000-0005-0000-0000-0000B91B0000}"/>
    <cellStyle name="20% - Accent4 2 5 3 4" xfId="736" xr:uid="{00000000-0005-0000-0000-0000BA1B0000}"/>
    <cellStyle name="20% - Accent4 2 5 3 4 2" xfId="588" xr:uid="{00000000-0005-0000-0000-0000BB1B0000}"/>
    <cellStyle name="20% - Accent4 2 5 3 5" xfId="803" xr:uid="{00000000-0005-0000-0000-0000BC1B0000}"/>
    <cellStyle name="20% - Accent4 2 5 4" xfId="14796" xr:uid="{00000000-0005-0000-0000-0000BD1B0000}"/>
    <cellStyle name="20% - Accent4 2 5 4 2" xfId="14798" xr:uid="{00000000-0005-0000-0000-0000BE1B0000}"/>
    <cellStyle name="20% - Accent4 2 5 4 2 2" xfId="12376" xr:uid="{00000000-0005-0000-0000-0000BF1B0000}"/>
    <cellStyle name="20% - Accent4 2 5 4 2 2 2" xfId="14800" xr:uid="{00000000-0005-0000-0000-0000C01B0000}"/>
    <cellStyle name="20% - Accent4 2 5 4 2 3" xfId="14803" xr:uid="{00000000-0005-0000-0000-0000C11B0000}"/>
    <cellStyle name="20% - Accent4 2 5 4 3" xfId="1705" xr:uid="{00000000-0005-0000-0000-0000C21B0000}"/>
    <cellStyle name="20% - Accent4 2 5 4 3 2" xfId="192" xr:uid="{00000000-0005-0000-0000-0000C31B0000}"/>
    <cellStyle name="20% - Accent4 2 5 4 4" xfId="1715" xr:uid="{00000000-0005-0000-0000-0000C41B0000}"/>
    <cellStyle name="20% - Accent4 2 5 5" xfId="14806" xr:uid="{00000000-0005-0000-0000-0000C51B0000}"/>
    <cellStyle name="20% - Accent4 2 5 5 2" xfId="14808" xr:uid="{00000000-0005-0000-0000-0000C61B0000}"/>
    <cellStyle name="20% - Accent4 2 5 5 2 2" xfId="12435" xr:uid="{00000000-0005-0000-0000-0000C71B0000}"/>
    <cellStyle name="20% - Accent4 2 5 5 3" xfId="1762" xr:uid="{00000000-0005-0000-0000-0000C81B0000}"/>
    <cellStyle name="20% - Accent4 2 5 6" xfId="14809" xr:uid="{00000000-0005-0000-0000-0000C91B0000}"/>
    <cellStyle name="20% - Accent4 2 5 6 2" xfId="14810" xr:uid="{00000000-0005-0000-0000-0000CA1B0000}"/>
    <cellStyle name="20% - Accent4 2 5 7" xfId="14813" xr:uid="{00000000-0005-0000-0000-0000CB1B0000}"/>
    <cellStyle name="20% - Accent4 2 6" xfId="10351" xr:uid="{00000000-0005-0000-0000-0000CC1B0000}"/>
    <cellStyle name="20% - Accent4 2 6 2" xfId="14816" xr:uid="{00000000-0005-0000-0000-0000CD1B0000}"/>
    <cellStyle name="20% - Accent4 2 6 2 2" xfId="14818" xr:uid="{00000000-0005-0000-0000-0000CE1B0000}"/>
    <cellStyle name="20% - Accent4 2 6 2 2 2" xfId="7394" xr:uid="{00000000-0005-0000-0000-0000CF1B0000}"/>
    <cellStyle name="20% - Accent4 2 6 2 2 2 2" xfId="8652" xr:uid="{00000000-0005-0000-0000-0000D01B0000}"/>
    <cellStyle name="20% - Accent4 2 6 2 2 2 2 2" xfId="14819" xr:uid="{00000000-0005-0000-0000-0000D11B0000}"/>
    <cellStyle name="20% - Accent4 2 6 2 2 2 3" xfId="14821" xr:uid="{00000000-0005-0000-0000-0000D21B0000}"/>
    <cellStyle name="20% - Accent4 2 6 2 2 3" xfId="12414" xr:uid="{00000000-0005-0000-0000-0000D31B0000}"/>
    <cellStyle name="20% - Accent4 2 6 2 2 3 2" xfId="8924" xr:uid="{00000000-0005-0000-0000-0000D41B0000}"/>
    <cellStyle name="20% - Accent4 2 6 2 2 4" xfId="14824" xr:uid="{00000000-0005-0000-0000-0000D51B0000}"/>
    <cellStyle name="20% - Accent4 2 6 2 3" xfId="2878" xr:uid="{00000000-0005-0000-0000-0000D61B0000}"/>
    <cellStyle name="20% - Accent4 2 6 2 3 2" xfId="2880" xr:uid="{00000000-0005-0000-0000-0000D71B0000}"/>
    <cellStyle name="20% - Accent4 2 6 2 3 2 2" xfId="4899" xr:uid="{00000000-0005-0000-0000-0000D81B0000}"/>
    <cellStyle name="20% - Accent4 2 6 2 3 3" xfId="14827" xr:uid="{00000000-0005-0000-0000-0000D91B0000}"/>
    <cellStyle name="20% - Accent4 2 6 2 4" xfId="2890" xr:uid="{00000000-0005-0000-0000-0000DA1B0000}"/>
    <cellStyle name="20% - Accent4 2 6 2 4 2" xfId="14829" xr:uid="{00000000-0005-0000-0000-0000DB1B0000}"/>
    <cellStyle name="20% - Accent4 2 6 2 5" xfId="14830" xr:uid="{00000000-0005-0000-0000-0000DC1B0000}"/>
    <cellStyle name="20% - Accent4 2 6 3" xfId="14832" xr:uid="{00000000-0005-0000-0000-0000DD1B0000}"/>
    <cellStyle name="20% - Accent4 2 6 3 2" xfId="14834" xr:uid="{00000000-0005-0000-0000-0000DE1B0000}"/>
    <cellStyle name="20% - Accent4 2 6 3 2 2" xfId="12440" xr:uid="{00000000-0005-0000-0000-0000DF1B0000}"/>
    <cellStyle name="20% - Accent4 2 6 3 2 2 2" xfId="14836" xr:uid="{00000000-0005-0000-0000-0000E01B0000}"/>
    <cellStyle name="20% - Accent4 2 6 3 2 3" xfId="14838" xr:uid="{00000000-0005-0000-0000-0000E11B0000}"/>
    <cellStyle name="20% - Accent4 2 6 3 3" xfId="1861" xr:uid="{00000000-0005-0000-0000-0000E21B0000}"/>
    <cellStyle name="20% - Accent4 2 6 3 3 2" xfId="14840" xr:uid="{00000000-0005-0000-0000-0000E31B0000}"/>
    <cellStyle name="20% - Accent4 2 6 3 4" xfId="14842" xr:uid="{00000000-0005-0000-0000-0000E41B0000}"/>
    <cellStyle name="20% - Accent4 2 6 4" xfId="14843" xr:uid="{00000000-0005-0000-0000-0000E51B0000}"/>
    <cellStyle name="20% - Accent4 2 6 4 2" xfId="14846" xr:uid="{00000000-0005-0000-0000-0000E61B0000}"/>
    <cellStyle name="20% - Accent4 2 6 4 2 2" xfId="14847" xr:uid="{00000000-0005-0000-0000-0000E71B0000}"/>
    <cellStyle name="20% - Accent4 2 6 4 3" xfId="843" xr:uid="{00000000-0005-0000-0000-0000E81B0000}"/>
    <cellStyle name="20% - Accent4 2 6 5" xfId="14849" xr:uid="{00000000-0005-0000-0000-0000E91B0000}"/>
    <cellStyle name="20% - Accent4 2 6 5 2" xfId="14850" xr:uid="{00000000-0005-0000-0000-0000EA1B0000}"/>
    <cellStyle name="20% - Accent4 2 6 6" xfId="14851" xr:uid="{00000000-0005-0000-0000-0000EB1B0000}"/>
    <cellStyle name="20% - Accent4 2 7" xfId="10768" xr:uid="{00000000-0005-0000-0000-0000EC1B0000}"/>
    <cellStyle name="20% - Accent4 2 7 2" xfId="14853" xr:uid="{00000000-0005-0000-0000-0000ED1B0000}"/>
    <cellStyle name="20% - Accent4 2 7 2 2" xfId="14854" xr:uid="{00000000-0005-0000-0000-0000EE1B0000}"/>
    <cellStyle name="20% - Accent4 2 7 2 2 2" xfId="12487" xr:uid="{00000000-0005-0000-0000-0000EF1B0000}"/>
    <cellStyle name="20% - Accent4 2 7 2 2 2 2" xfId="14859" xr:uid="{00000000-0005-0000-0000-0000F01B0000}"/>
    <cellStyle name="20% - Accent4 2 7 2 2 3" xfId="14864" xr:uid="{00000000-0005-0000-0000-0000F11B0000}"/>
    <cellStyle name="20% - Accent4 2 7 2 3" xfId="684" xr:uid="{00000000-0005-0000-0000-0000F21B0000}"/>
    <cellStyle name="20% - Accent4 2 7 2 3 2" xfId="14868" xr:uid="{00000000-0005-0000-0000-0000F31B0000}"/>
    <cellStyle name="20% - Accent4 2 7 2 4" xfId="14874" xr:uid="{00000000-0005-0000-0000-0000F41B0000}"/>
    <cellStyle name="20% - Accent4 2 7 3" xfId="14875" xr:uid="{00000000-0005-0000-0000-0000F51B0000}"/>
    <cellStyle name="20% - Accent4 2 7 3 2" xfId="14877" xr:uid="{00000000-0005-0000-0000-0000F61B0000}"/>
    <cellStyle name="20% - Accent4 2 7 3 2 2" xfId="14881" xr:uid="{00000000-0005-0000-0000-0000F71B0000}"/>
    <cellStyle name="20% - Accent4 2 7 3 3" xfId="14884" xr:uid="{00000000-0005-0000-0000-0000F81B0000}"/>
    <cellStyle name="20% - Accent4 2 7 4" xfId="14886" xr:uid="{00000000-0005-0000-0000-0000F91B0000}"/>
    <cellStyle name="20% - Accent4 2 7 4 2" xfId="14887" xr:uid="{00000000-0005-0000-0000-0000FA1B0000}"/>
    <cellStyle name="20% - Accent4 2 7 5" xfId="14890" xr:uid="{00000000-0005-0000-0000-0000FB1B0000}"/>
    <cellStyle name="20% - Accent4 2 8" xfId="14894" xr:uid="{00000000-0005-0000-0000-0000FC1B0000}"/>
    <cellStyle name="20% - Accent4 2 8 2" xfId="14898" xr:uid="{00000000-0005-0000-0000-0000FD1B0000}"/>
    <cellStyle name="20% - Accent4 2 8 2 2" xfId="14901" xr:uid="{00000000-0005-0000-0000-0000FE1B0000}"/>
    <cellStyle name="20% - Accent4 2 8 2 2 2" xfId="14906" xr:uid="{00000000-0005-0000-0000-0000FF1B0000}"/>
    <cellStyle name="20% - Accent4 2 8 2 3" xfId="14909" xr:uid="{00000000-0005-0000-0000-0000001C0000}"/>
    <cellStyle name="20% - Accent4 2 8 3" xfId="14910" xr:uid="{00000000-0005-0000-0000-0000011C0000}"/>
    <cellStyle name="20% - Accent4 2 8 3 2" xfId="14912" xr:uid="{00000000-0005-0000-0000-0000021C0000}"/>
    <cellStyle name="20% - Accent4 2 8 4" xfId="13485" xr:uid="{00000000-0005-0000-0000-0000031C0000}"/>
    <cellStyle name="20% - Accent4 2 9" xfId="14914" xr:uid="{00000000-0005-0000-0000-0000041C0000}"/>
    <cellStyle name="20% - Accent4 2 9 2" xfId="14916" xr:uid="{00000000-0005-0000-0000-0000051C0000}"/>
    <cellStyle name="20% - Accent4 2 9 2 2" xfId="14918" xr:uid="{00000000-0005-0000-0000-0000061C0000}"/>
    <cellStyle name="20% - Accent4 2 9 3" xfId="14919" xr:uid="{00000000-0005-0000-0000-0000071C0000}"/>
    <cellStyle name="20% - Accent4 3" xfId="14921" xr:uid="{00000000-0005-0000-0000-0000081C0000}"/>
    <cellStyle name="20% - Accent4 3 10" xfId="12391" xr:uid="{00000000-0005-0000-0000-0000091C0000}"/>
    <cellStyle name="20% - Accent4 3 2" xfId="14924" xr:uid="{00000000-0005-0000-0000-00000A1C0000}"/>
    <cellStyle name="20% - Accent4 3 2 2" xfId="14925" xr:uid="{00000000-0005-0000-0000-00000B1C0000}"/>
    <cellStyle name="20% - Accent4 3 2 2 2" xfId="14928" xr:uid="{00000000-0005-0000-0000-00000C1C0000}"/>
    <cellStyle name="20% - Accent4 3 2 2 2 2" xfId="14929" xr:uid="{00000000-0005-0000-0000-00000D1C0000}"/>
    <cellStyle name="20% - Accent4 3 2 2 2 2 2" xfId="3405" xr:uid="{00000000-0005-0000-0000-00000E1C0000}"/>
    <cellStyle name="20% - Accent4 3 2 2 2 2 2 2" xfId="3412" xr:uid="{00000000-0005-0000-0000-00000F1C0000}"/>
    <cellStyle name="20% - Accent4 3 2 2 2 2 2 2 2" xfId="14935" xr:uid="{00000000-0005-0000-0000-0000101C0000}"/>
    <cellStyle name="20% - Accent4 3 2 2 2 2 2 2 2 2" xfId="14937" xr:uid="{00000000-0005-0000-0000-0000111C0000}"/>
    <cellStyle name="20% - Accent4 3 2 2 2 2 2 2 2 2 2" xfId="14938" xr:uid="{00000000-0005-0000-0000-0000121C0000}"/>
    <cellStyle name="20% - Accent4 3 2 2 2 2 2 2 2 3" xfId="14939" xr:uid="{00000000-0005-0000-0000-0000131C0000}"/>
    <cellStyle name="20% - Accent4 3 2 2 2 2 2 2 3" xfId="12291" xr:uid="{00000000-0005-0000-0000-0000141C0000}"/>
    <cellStyle name="20% - Accent4 3 2 2 2 2 2 2 3 2" xfId="14941" xr:uid="{00000000-0005-0000-0000-0000151C0000}"/>
    <cellStyle name="20% - Accent4 3 2 2 2 2 2 2 4" xfId="13845" xr:uid="{00000000-0005-0000-0000-0000161C0000}"/>
    <cellStyle name="20% - Accent4 3 2 2 2 2 2 3" xfId="14944" xr:uid="{00000000-0005-0000-0000-0000171C0000}"/>
    <cellStyle name="20% - Accent4 3 2 2 2 2 2 3 2" xfId="14945" xr:uid="{00000000-0005-0000-0000-0000181C0000}"/>
    <cellStyle name="20% - Accent4 3 2 2 2 2 2 3 2 2" xfId="14946" xr:uid="{00000000-0005-0000-0000-0000191C0000}"/>
    <cellStyle name="20% - Accent4 3 2 2 2 2 2 3 3" xfId="14947" xr:uid="{00000000-0005-0000-0000-00001A1C0000}"/>
    <cellStyle name="20% - Accent4 3 2 2 2 2 2 4" xfId="3193" xr:uid="{00000000-0005-0000-0000-00001B1C0000}"/>
    <cellStyle name="20% - Accent4 3 2 2 2 2 2 4 2" xfId="14949" xr:uid="{00000000-0005-0000-0000-00001C1C0000}"/>
    <cellStyle name="20% - Accent4 3 2 2 2 2 2 5" xfId="14951" xr:uid="{00000000-0005-0000-0000-00001D1C0000}"/>
    <cellStyle name="20% - Accent4 3 2 2 2 2 3" xfId="3426" xr:uid="{00000000-0005-0000-0000-00001E1C0000}"/>
    <cellStyle name="20% - Accent4 3 2 2 2 2 3 2" xfId="14957" xr:uid="{00000000-0005-0000-0000-00001F1C0000}"/>
    <cellStyle name="20% - Accent4 3 2 2 2 2 3 2 2" xfId="14958" xr:uid="{00000000-0005-0000-0000-0000201C0000}"/>
    <cellStyle name="20% - Accent4 3 2 2 2 2 3 2 2 2" xfId="14960" xr:uid="{00000000-0005-0000-0000-0000211C0000}"/>
    <cellStyle name="20% - Accent4 3 2 2 2 2 3 2 3" xfId="14961" xr:uid="{00000000-0005-0000-0000-0000221C0000}"/>
    <cellStyle name="20% - Accent4 3 2 2 2 2 3 3" xfId="14962" xr:uid="{00000000-0005-0000-0000-0000231C0000}"/>
    <cellStyle name="20% - Accent4 3 2 2 2 2 3 3 2" xfId="14963" xr:uid="{00000000-0005-0000-0000-0000241C0000}"/>
    <cellStyle name="20% - Accent4 3 2 2 2 2 3 4" xfId="14966" xr:uid="{00000000-0005-0000-0000-0000251C0000}"/>
    <cellStyle name="20% - Accent4 3 2 2 2 2 4" xfId="6069" xr:uid="{00000000-0005-0000-0000-0000261C0000}"/>
    <cellStyle name="20% - Accent4 3 2 2 2 2 4 2" xfId="14967" xr:uid="{00000000-0005-0000-0000-0000271C0000}"/>
    <cellStyle name="20% - Accent4 3 2 2 2 2 4 2 2" xfId="14971" xr:uid="{00000000-0005-0000-0000-0000281C0000}"/>
    <cellStyle name="20% - Accent4 3 2 2 2 2 4 3" xfId="14978" xr:uid="{00000000-0005-0000-0000-0000291C0000}"/>
    <cellStyle name="20% - Accent4 3 2 2 2 2 5" xfId="14982" xr:uid="{00000000-0005-0000-0000-00002A1C0000}"/>
    <cellStyle name="20% - Accent4 3 2 2 2 2 5 2" xfId="14986" xr:uid="{00000000-0005-0000-0000-00002B1C0000}"/>
    <cellStyle name="20% - Accent4 3 2 2 2 2 6" xfId="5885" xr:uid="{00000000-0005-0000-0000-00002C1C0000}"/>
    <cellStyle name="20% - Accent4 3 2 2 2 3" xfId="3863" xr:uid="{00000000-0005-0000-0000-00002D1C0000}"/>
    <cellStyle name="20% - Accent4 3 2 2 2 3 2" xfId="1507" xr:uid="{00000000-0005-0000-0000-00002E1C0000}"/>
    <cellStyle name="20% - Accent4 3 2 2 2 3 2 2" xfId="14995" xr:uid="{00000000-0005-0000-0000-00002F1C0000}"/>
    <cellStyle name="20% - Accent4 3 2 2 2 3 2 2 2" xfId="14996" xr:uid="{00000000-0005-0000-0000-0000301C0000}"/>
    <cellStyle name="20% - Accent4 3 2 2 2 3 2 2 2 2" xfId="4690" xr:uid="{00000000-0005-0000-0000-0000311C0000}"/>
    <cellStyle name="20% - Accent4 3 2 2 2 3 2 2 3" xfId="14747" xr:uid="{00000000-0005-0000-0000-0000321C0000}"/>
    <cellStyle name="20% - Accent4 3 2 2 2 3 2 3" xfId="14997" xr:uid="{00000000-0005-0000-0000-0000331C0000}"/>
    <cellStyle name="20% - Accent4 3 2 2 2 3 2 3 2" xfId="14998" xr:uid="{00000000-0005-0000-0000-0000341C0000}"/>
    <cellStyle name="20% - Accent4 3 2 2 2 3 2 4" xfId="14999" xr:uid="{00000000-0005-0000-0000-0000351C0000}"/>
    <cellStyle name="20% - Accent4 3 2 2 2 3 3" xfId="13382" xr:uid="{00000000-0005-0000-0000-0000361C0000}"/>
    <cellStyle name="20% - Accent4 3 2 2 2 3 3 2" xfId="15002" xr:uid="{00000000-0005-0000-0000-0000371C0000}"/>
    <cellStyle name="20% - Accent4 3 2 2 2 3 3 2 2" xfId="15004" xr:uid="{00000000-0005-0000-0000-0000381C0000}"/>
    <cellStyle name="20% - Accent4 3 2 2 2 3 3 3" xfId="15005" xr:uid="{00000000-0005-0000-0000-0000391C0000}"/>
    <cellStyle name="20% - Accent4 3 2 2 2 3 4" xfId="12527" xr:uid="{00000000-0005-0000-0000-00003A1C0000}"/>
    <cellStyle name="20% - Accent4 3 2 2 2 3 4 2" xfId="15006" xr:uid="{00000000-0005-0000-0000-00003B1C0000}"/>
    <cellStyle name="20% - Accent4 3 2 2 2 3 5" xfId="13904" xr:uid="{00000000-0005-0000-0000-00003C1C0000}"/>
    <cellStyle name="20% - Accent4 3 2 2 2 4" xfId="15012" xr:uid="{00000000-0005-0000-0000-00003D1C0000}"/>
    <cellStyle name="20% - Accent4 3 2 2 2 4 2" xfId="2145" xr:uid="{00000000-0005-0000-0000-00003E1C0000}"/>
    <cellStyle name="20% - Accent4 3 2 2 2 4 2 2" xfId="15014" xr:uid="{00000000-0005-0000-0000-00003F1C0000}"/>
    <cellStyle name="20% - Accent4 3 2 2 2 4 2 2 2" xfId="15015" xr:uid="{00000000-0005-0000-0000-0000401C0000}"/>
    <cellStyle name="20% - Accent4 3 2 2 2 4 2 3" xfId="15019" xr:uid="{00000000-0005-0000-0000-0000411C0000}"/>
    <cellStyle name="20% - Accent4 3 2 2 2 4 3" xfId="9456" xr:uid="{00000000-0005-0000-0000-0000421C0000}"/>
    <cellStyle name="20% - Accent4 3 2 2 2 4 3 2" xfId="15021" xr:uid="{00000000-0005-0000-0000-0000431C0000}"/>
    <cellStyle name="20% - Accent4 3 2 2 2 4 4" xfId="15022" xr:uid="{00000000-0005-0000-0000-0000441C0000}"/>
    <cellStyle name="20% - Accent4 3 2 2 2 5" xfId="15028" xr:uid="{00000000-0005-0000-0000-0000451C0000}"/>
    <cellStyle name="20% - Accent4 3 2 2 2 5 2" xfId="15030" xr:uid="{00000000-0005-0000-0000-0000461C0000}"/>
    <cellStyle name="20% - Accent4 3 2 2 2 5 2 2" xfId="15033" xr:uid="{00000000-0005-0000-0000-0000471C0000}"/>
    <cellStyle name="20% - Accent4 3 2 2 2 5 3" xfId="15036" xr:uid="{00000000-0005-0000-0000-0000481C0000}"/>
    <cellStyle name="20% - Accent4 3 2 2 2 6" xfId="15037" xr:uid="{00000000-0005-0000-0000-0000491C0000}"/>
    <cellStyle name="20% - Accent4 3 2 2 2 6 2" xfId="15040" xr:uid="{00000000-0005-0000-0000-00004A1C0000}"/>
    <cellStyle name="20% - Accent4 3 2 2 2 7" xfId="15043" xr:uid="{00000000-0005-0000-0000-00004B1C0000}"/>
    <cellStyle name="20% - Accent4 3 2 2 3" xfId="2933" xr:uid="{00000000-0005-0000-0000-00004C1C0000}"/>
    <cellStyle name="20% - Accent4 3 2 2 3 2" xfId="122" xr:uid="{00000000-0005-0000-0000-00004D1C0000}"/>
    <cellStyle name="20% - Accent4 3 2 2 3 2 2" xfId="2039" xr:uid="{00000000-0005-0000-0000-00004E1C0000}"/>
    <cellStyle name="20% - Accent4 3 2 2 3 2 2 2" xfId="2043" xr:uid="{00000000-0005-0000-0000-00004F1C0000}"/>
    <cellStyle name="20% - Accent4 3 2 2 3 2 2 2 2" xfId="2048" xr:uid="{00000000-0005-0000-0000-0000501C0000}"/>
    <cellStyle name="20% - Accent4 3 2 2 3 2 2 2 2 2" xfId="15046" xr:uid="{00000000-0005-0000-0000-0000511C0000}"/>
    <cellStyle name="20% - Accent4 3 2 2 3 2 2 2 3" xfId="15049" xr:uid="{00000000-0005-0000-0000-0000521C0000}"/>
    <cellStyle name="20% - Accent4 3 2 2 3 2 2 3" xfId="1646" xr:uid="{00000000-0005-0000-0000-0000531C0000}"/>
    <cellStyle name="20% - Accent4 3 2 2 3 2 2 3 2" xfId="15050" xr:uid="{00000000-0005-0000-0000-0000541C0000}"/>
    <cellStyle name="20% - Accent4 3 2 2 3 2 2 4" xfId="15054" xr:uid="{00000000-0005-0000-0000-0000551C0000}"/>
    <cellStyle name="20% - Accent4 3 2 2 3 2 3" xfId="2511" xr:uid="{00000000-0005-0000-0000-0000561C0000}"/>
    <cellStyle name="20% - Accent4 3 2 2 3 2 3 2" xfId="2526" xr:uid="{00000000-0005-0000-0000-0000571C0000}"/>
    <cellStyle name="20% - Accent4 3 2 2 3 2 3 2 2" xfId="15058" xr:uid="{00000000-0005-0000-0000-0000581C0000}"/>
    <cellStyle name="20% - Accent4 3 2 2 3 2 3 3" xfId="15061" xr:uid="{00000000-0005-0000-0000-0000591C0000}"/>
    <cellStyle name="20% - Accent4 3 2 2 3 2 4" xfId="159" xr:uid="{00000000-0005-0000-0000-00005A1C0000}"/>
    <cellStyle name="20% - Accent4 3 2 2 3 2 4 2" xfId="15069" xr:uid="{00000000-0005-0000-0000-00005B1C0000}"/>
    <cellStyle name="20% - Accent4 3 2 2 3 2 5" xfId="15077" xr:uid="{00000000-0005-0000-0000-00005C1C0000}"/>
    <cellStyle name="20% - Accent4 3 2 2 3 3" xfId="2950" xr:uid="{00000000-0005-0000-0000-00005D1C0000}"/>
    <cellStyle name="20% - Accent4 3 2 2 3 3 2" xfId="2261" xr:uid="{00000000-0005-0000-0000-00005E1C0000}"/>
    <cellStyle name="20% - Accent4 3 2 2 3 3 2 2" xfId="2962" xr:uid="{00000000-0005-0000-0000-00005F1C0000}"/>
    <cellStyle name="20% - Accent4 3 2 2 3 3 2 2 2" xfId="15079" xr:uid="{00000000-0005-0000-0000-0000601C0000}"/>
    <cellStyle name="20% - Accent4 3 2 2 3 3 2 3" xfId="15081" xr:uid="{00000000-0005-0000-0000-0000611C0000}"/>
    <cellStyle name="20% - Accent4 3 2 2 3 3 3" xfId="2975" xr:uid="{00000000-0005-0000-0000-0000621C0000}"/>
    <cellStyle name="20% - Accent4 3 2 2 3 3 3 2" xfId="15085" xr:uid="{00000000-0005-0000-0000-0000631C0000}"/>
    <cellStyle name="20% - Accent4 3 2 2 3 3 4" xfId="15090" xr:uid="{00000000-0005-0000-0000-0000641C0000}"/>
    <cellStyle name="20% - Accent4 3 2 2 3 4" xfId="2979" xr:uid="{00000000-0005-0000-0000-0000651C0000}"/>
    <cellStyle name="20% - Accent4 3 2 2 3 4 2" xfId="2991" xr:uid="{00000000-0005-0000-0000-0000661C0000}"/>
    <cellStyle name="20% - Accent4 3 2 2 3 4 2 2" xfId="11948" xr:uid="{00000000-0005-0000-0000-0000671C0000}"/>
    <cellStyle name="20% - Accent4 3 2 2 3 4 3" xfId="8490" xr:uid="{00000000-0005-0000-0000-0000681C0000}"/>
    <cellStyle name="20% - Accent4 3 2 2 3 5" xfId="1679" xr:uid="{00000000-0005-0000-0000-0000691C0000}"/>
    <cellStyle name="20% - Accent4 3 2 2 3 5 2" xfId="11953" xr:uid="{00000000-0005-0000-0000-00006A1C0000}"/>
    <cellStyle name="20% - Accent4 3 2 2 3 6" xfId="15092" xr:uid="{00000000-0005-0000-0000-00006B1C0000}"/>
    <cellStyle name="20% - Accent4 3 2 2 4" xfId="3000" xr:uid="{00000000-0005-0000-0000-00006C1C0000}"/>
    <cellStyle name="20% - Accent4 3 2 2 4 2" xfId="235" xr:uid="{00000000-0005-0000-0000-00006D1C0000}"/>
    <cellStyle name="20% - Accent4 3 2 2 4 2 2" xfId="3008" xr:uid="{00000000-0005-0000-0000-00006E1C0000}"/>
    <cellStyle name="20% - Accent4 3 2 2 4 2 2 2" xfId="3019" xr:uid="{00000000-0005-0000-0000-00006F1C0000}"/>
    <cellStyle name="20% - Accent4 3 2 2 4 2 2 2 2" xfId="15095" xr:uid="{00000000-0005-0000-0000-0000701C0000}"/>
    <cellStyle name="20% - Accent4 3 2 2 4 2 2 3" xfId="15096" xr:uid="{00000000-0005-0000-0000-0000711C0000}"/>
    <cellStyle name="20% - Accent4 3 2 2 4 2 3" xfId="3022" xr:uid="{00000000-0005-0000-0000-0000721C0000}"/>
    <cellStyle name="20% - Accent4 3 2 2 4 2 3 2" xfId="15099" xr:uid="{00000000-0005-0000-0000-0000731C0000}"/>
    <cellStyle name="20% - Accent4 3 2 2 4 2 4" xfId="15105" xr:uid="{00000000-0005-0000-0000-0000741C0000}"/>
    <cellStyle name="20% - Accent4 3 2 2 4 3" xfId="3028" xr:uid="{00000000-0005-0000-0000-0000751C0000}"/>
    <cellStyle name="20% - Accent4 3 2 2 4 3 2" xfId="3050" xr:uid="{00000000-0005-0000-0000-0000761C0000}"/>
    <cellStyle name="20% - Accent4 3 2 2 4 3 2 2" xfId="15109" xr:uid="{00000000-0005-0000-0000-0000771C0000}"/>
    <cellStyle name="20% - Accent4 3 2 2 4 3 3" xfId="15111" xr:uid="{00000000-0005-0000-0000-0000781C0000}"/>
    <cellStyle name="20% - Accent4 3 2 2 4 4" xfId="29" xr:uid="{00000000-0005-0000-0000-0000791C0000}"/>
    <cellStyle name="20% - Accent4 3 2 2 4 4 2" xfId="11967" xr:uid="{00000000-0005-0000-0000-00007A1C0000}"/>
    <cellStyle name="20% - Accent4 3 2 2 4 5" xfId="15114" xr:uid="{00000000-0005-0000-0000-00007B1C0000}"/>
    <cellStyle name="20% - Accent4 3 2 2 5" xfId="3056" xr:uid="{00000000-0005-0000-0000-00007C1C0000}"/>
    <cellStyle name="20% - Accent4 3 2 2 5 2" xfId="2623" xr:uid="{00000000-0005-0000-0000-00007D1C0000}"/>
    <cellStyle name="20% - Accent4 3 2 2 5 2 2" xfId="2640" xr:uid="{00000000-0005-0000-0000-00007E1C0000}"/>
    <cellStyle name="20% - Accent4 3 2 2 5 2 2 2" xfId="15115" xr:uid="{00000000-0005-0000-0000-00007F1C0000}"/>
    <cellStyle name="20% - Accent4 3 2 2 5 2 3" xfId="15118" xr:uid="{00000000-0005-0000-0000-0000801C0000}"/>
    <cellStyle name="20% - Accent4 3 2 2 5 3" xfId="2651" xr:uid="{00000000-0005-0000-0000-0000811C0000}"/>
    <cellStyle name="20% - Accent4 3 2 2 5 3 2" xfId="15119" xr:uid="{00000000-0005-0000-0000-0000821C0000}"/>
    <cellStyle name="20% - Accent4 3 2 2 5 4" xfId="15121" xr:uid="{00000000-0005-0000-0000-0000831C0000}"/>
    <cellStyle name="20% - Accent4 3 2 2 6" xfId="2539" xr:uid="{00000000-0005-0000-0000-0000841C0000}"/>
    <cellStyle name="20% - Accent4 3 2 2 6 2" xfId="2576" xr:uid="{00000000-0005-0000-0000-0000851C0000}"/>
    <cellStyle name="20% - Accent4 3 2 2 6 2 2" xfId="15122" xr:uid="{00000000-0005-0000-0000-0000861C0000}"/>
    <cellStyle name="20% - Accent4 3 2 2 6 3" xfId="15123" xr:uid="{00000000-0005-0000-0000-0000871C0000}"/>
    <cellStyle name="20% - Accent4 3 2 2 7" xfId="2633" xr:uid="{00000000-0005-0000-0000-0000881C0000}"/>
    <cellStyle name="20% - Accent4 3 2 2 7 2" xfId="15125" xr:uid="{00000000-0005-0000-0000-0000891C0000}"/>
    <cellStyle name="20% - Accent4 3 2 2 8" xfId="8710" xr:uid="{00000000-0005-0000-0000-00008A1C0000}"/>
    <cellStyle name="20% - Accent4 3 2 3" xfId="15126" xr:uid="{00000000-0005-0000-0000-00008B1C0000}"/>
    <cellStyle name="20% - Accent4 3 2 3 2" xfId="15127" xr:uid="{00000000-0005-0000-0000-00008C1C0000}"/>
    <cellStyle name="20% - Accent4 3 2 3 2 2" xfId="15128" xr:uid="{00000000-0005-0000-0000-00008D1C0000}"/>
    <cellStyle name="20% - Accent4 3 2 3 2 2 2" xfId="3040" xr:uid="{00000000-0005-0000-0000-00008E1C0000}"/>
    <cellStyle name="20% - Accent4 3 2 3 2 2 2 2" xfId="13797" xr:uid="{00000000-0005-0000-0000-00008F1C0000}"/>
    <cellStyle name="20% - Accent4 3 2 3 2 2 2 2 2" xfId="12279" xr:uid="{00000000-0005-0000-0000-0000901C0000}"/>
    <cellStyle name="20% - Accent4 3 2 3 2 2 2 2 2 2" xfId="13800" xr:uid="{00000000-0005-0000-0000-0000911C0000}"/>
    <cellStyle name="20% - Accent4 3 2 3 2 2 2 2 3" xfId="13802" xr:uid="{00000000-0005-0000-0000-0000921C0000}"/>
    <cellStyle name="20% - Accent4 3 2 3 2 2 2 3" xfId="11233" xr:uid="{00000000-0005-0000-0000-0000931C0000}"/>
    <cellStyle name="20% - Accent4 3 2 3 2 2 2 3 2" xfId="11239" xr:uid="{00000000-0005-0000-0000-0000941C0000}"/>
    <cellStyle name="20% - Accent4 3 2 3 2 2 2 4" xfId="7856" xr:uid="{00000000-0005-0000-0000-0000951C0000}"/>
    <cellStyle name="20% - Accent4 3 2 3 2 2 3" xfId="27" xr:uid="{00000000-0005-0000-0000-0000961C0000}"/>
    <cellStyle name="20% - Accent4 3 2 3 2 2 3 2" xfId="13804" xr:uid="{00000000-0005-0000-0000-0000971C0000}"/>
    <cellStyle name="20% - Accent4 3 2 3 2 2 3 2 2" xfId="13808" xr:uid="{00000000-0005-0000-0000-0000981C0000}"/>
    <cellStyle name="20% - Accent4 3 2 3 2 2 3 3" xfId="11251" xr:uid="{00000000-0005-0000-0000-0000991C0000}"/>
    <cellStyle name="20% - Accent4 3 2 3 2 2 4" xfId="202" xr:uid="{00000000-0005-0000-0000-00009A1C0000}"/>
    <cellStyle name="20% - Accent4 3 2 3 2 2 4 2" xfId="13812" xr:uid="{00000000-0005-0000-0000-00009B1C0000}"/>
    <cellStyle name="20% - Accent4 3 2 3 2 2 5" xfId="176" xr:uid="{00000000-0005-0000-0000-00009C1C0000}"/>
    <cellStyle name="20% - Accent4 3 2 3 2 3" xfId="15130" xr:uid="{00000000-0005-0000-0000-00009D1C0000}"/>
    <cellStyle name="20% - Accent4 3 2 3 2 3 2" xfId="13841" xr:uid="{00000000-0005-0000-0000-00009E1C0000}"/>
    <cellStyle name="20% - Accent4 3 2 3 2 3 2 2" xfId="13843" xr:uid="{00000000-0005-0000-0000-00009F1C0000}"/>
    <cellStyle name="20% - Accent4 3 2 3 2 3 2 2 2" xfId="13846" xr:uid="{00000000-0005-0000-0000-0000A01C0000}"/>
    <cellStyle name="20% - Accent4 3 2 3 2 3 2 3" xfId="8342" xr:uid="{00000000-0005-0000-0000-0000A11C0000}"/>
    <cellStyle name="20% - Accent4 3 2 3 2 3 3" xfId="13848" xr:uid="{00000000-0005-0000-0000-0000A21C0000}"/>
    <cellStyle name="20% - Accent4 3 2 3 2 3 3 2" xfId="13851" xr:uid="{00000000-0005-0000-0000-0000A31C0000}"/>
    <cellStyle name="20% - Accent4 3 2 3 2 3 4" xfId="13855" xr:uid="{00000000-0005-0000-0000-0000A41C0000}"/>
    <cellStyle name="20% - Accent4 3 2 3 2 4" xfId="15132" xr:uid="{00000000-0005-0000-0000-0000A51C0000}"/>
    <cellStyle name="20% - Accent4 3 2 3 2 4 2" xfId="13887" xr:uid="{00000000-0005-0000-0000-0000A61C0000}"/>
    <cellStyle name="20% - Accent4 3 2 3 2 4 2 2" xfId="13891" xr:uid="{00000000-0005-0000-0000-0000A71C0000}"/>
    <cellStyle name="20% - Accent4 3 2 3 2 4 3" xfId="13895" xr:uid="{00000000-0005-0000-0000-0000A81C0000}"/>
    <cellStyle name="20% - Accent4 3 2 3 2 5" xfId="15135" xr:uid="{00000000-0005-0000-0000-0000A91C0000}"/>
    <cellStyle name="20% - Accent4 3 2 3 2 5 2" xfId="13923" xr:uid="{00000000-0005-0000-0000-0000AA1C0000}"/>
    <cellStyle name="20% - Accent4 3 2 3 2 6" xfId="15136" xr:uid="{00000000-0005-0000-0000-0000AB1C0000}"/>
    <cellStyle name="20% - Accent4 3 2 3 3" xfId="93" xr:uid="{00000000-0005-0000-0000-0000AC1C0000}"/>
    <cellStyle name="20% - Accent4 3 2 3 3 2" xfId="3076" xr:uid="{00000000-0005-0000-0000-0000AD1C0000}"/>
    <cellStyle name="20% - Accent4 3 2 3 3 2 2" xfId="987" xr:uid="{00000000-0005-0000-0000-0000AE1C0000}"/>
    <cellStyle name="20% - Accent4 3 2 3 3 2 2 2" xfId="65" xr:uid="{00000000-0005-0000-0000-0000AF1C0000}"/>
    <cellStyle name="20% - Accent4 3 2 3 3 2 2 2 2" xfId="13957" xr:uid="{00000000-0005-0000-0000-0000B01C0000}"/>
    <cellStyle name="20% - Accent4 3 2 3 3 2 2 3" xfId="13442" xr:uid="{00000000-0005-0000-0000-0000B11C0000}"/>
    <cellStyle name="20% - Accent4 3 2 3 3 2 3" xfId="1006" xr:uid="{00000000-0005-0000-0000-0000B21C0000}"/>
    <cellStyle name="20% - Accent4 3 2 3 3 2 3 2" xfId="13962" xr:uid="{00000000-0005-0000-0000-0000B31C0000}"/>
    <cellStyle name="20% - Accent4 3 2 3 3 2 4" xfId="10011" xr:uid="{00000000-0005-0000-0000-0000B41C0000}"/>
    <cellStyle name="20% - Accent4 3 2 3 3 3" xfId="3084" xr:uid="{00000000-0005-0000-0000-0000B51C0000}"/>
    <cellStyle name="20% - Accent4 3 2 3 3 3 2" xfId="1070" xr:uid="{00000000-0005-0000-0000-0000B61C0000}"/>
    <cellStyle name="20% - Accent4 3 2 3 3 3 2 2" xfId="13974" xr:uid="{00000000-0005-0000-0000-0000B71C0000}"/>
    <cellStyle name="20% - Accent4 3 2 3 3 3 3" xfId="13979" xr:uid="{00000000-0005-0000-0000-0000B81C0000}"/>
    <cellStyle name="20% - Accent4 3 2 3 3 4" xfId="3095" xr:uid="{00000000-0005-0000-0000-0000B91C0000}"/>
    <cellStyle name="20% - Accent4 3 2 3 3 4 2" xfId="7905" xr:uid="{00000000-0005-0000-0000-0000BA1C0000}"/>
    <cellStyle name="20% - Accent4 3 2 3 3 5" xfId="15140" xr:uid="{00000000-0005-0000-0000-0000BB1C0000}"/>
    <cellStyle name="20% - Accent4 3 2 3 4" xfId="3107" xr:uid="{00000000-0005-0000-0000-0000BC1C0000}"/>
    <cellStyle name="20% - Accent4 3 2 3 4 2" xfId="951" xr:uid="{00000000-0005-0000-0000-0000BD1C0000}"/>
    <cellStyle name="20% - Accent4 3 2 3 4 2 2" xfId="967" xr:uid="{00000000-0005-0000-0000-0000BE1C0000}"/>
    <cellStyle name="20% - Accent4 3 2 3 4 2 2 2" xfId="14020" xr:uid="{00000000-0005-0000-0000-0000BF1C0000}"/>
    <cellStyle name="20% - Accent4 3 2 3 4 2 3" xfId="14028" xr:uid="{00000000-0005-0000-0000-0000C01C0000}"/>
    <cellStyle name="20% - Accent4 3 2 3 4 3" xfId="994" xr:uid="{00000000-0005-0000-0000-0000C11C0000}"/>
    <cellStyle name="20% - Accent4 3 2 3 4 3 2" xfId="14045" xr:uid="{00000000-0005-0000-0000-0000C21C0000}"/>
    <cellStyle name="20% - Accent4 3 2 3 4 4" xfId="15144" xr:uid="{00000000-0005-0000-0000-0000C31C0000}"/>
    <cellStyle name="20% - Accent4 3 2 3 5" xfId="3115" xr:uid="{00000000-0005-0000-0000-0000C41C0000}"/>
    <cellStyle name="20% - Accent4 3 2 3 5 2" xfId="1060" xr:uid="{00000000-0005-0000-0000-0000C51C0000}"/>
    <cellStyle name="20% - Accent4 3 2 3 5 2 2" xfId="12919" xr:uid="{00000000-0005-0000-0000-0000C61C0000}"/>
    <cellStyle name="20% - Accent4 3 2 3 5 3" xfId="12927" xr:uid="{00000000-0005-0000-0000-0000C71C0000}"/>
    <cellStyle name="20% - Accent4 3 2 3 6" xfId="2658" xr:uid="{00000000-0005-0000-0000-0000C81C0000}"/>
    <cellStyle name="20% - Accent4 3 2 3 6 2" xfId="12934" xr:uid="{00000000-0005-0000-0000-0000C91C0000}"/>
    <cellStyle name="20% - Accent4 3 2 3 7" xfId="13367" xr:uid="{00000000-0005-0000-0000-0000CA1C0000}"/>
    <cellStyle name="20% - Accent4 3 2 4" xfId="15148" xr:uid="{00000000-0005-0000-0000-0000CB1C0000}"/>
    <cellStyle name="20% - Accent4 3 2 4 2" xfId="15149" xr:uid="{00000000-0005-0000-0000-0000CC1C0000}"/>
    <cellStyle name="20% - Accent4 3 2 4 2 2" xfId="15150" xr:uid="{00000000-0005-0000-0000-0000CD1C0000}"/>
    <cellStyle name="20% - Accent4 3 2 4 2 2 2" xfId="14142" xr:uid="{00000000-0005-0000-0000-0000CE1C0000}"/>
    <cellStyle name="20% - Accent4 3 2 4 2 2 2 2" xfId="14144" xr:uid="{00000000-0005-0000-0000-0000CF1C0000}"/>
    <cellStyle name="20% - Accent4 3 2 4 2 2 2 2 2" xfId="14146" xr:uid="{00000000-0005-0000-0000-0000D01C0000}"/>
    <cellStyle name="20% - Accent4 3 2 4 2 2 2 3" xfId="14148" xr:uid="{00000000-0005-0000-0000-0000D11C0000}"/>
    <cellStyle name="20% - Accent4 3 2 4 2 2 3" xfId="14152" xr:uid="{00000000-0005-0000-0000-0000D21C0000}"/>
    <cellStyle name="20% - Accent4 3 2 4 2 2 3 2" xfId="14155" xr:uid="{00000000-0005-0000-0000-0000D31C0000}"/>
    <cellStyle name="20% - Accent4 3 2 4 2 2 4" xfId="14159" xr:uid="{00000000-0005-0000-0000-0000D41C0000}"/>
    <cellStyle name="20% - Accent4 3 2 4 2 3" xfId="15151" xr:uid="{00000000-0005-0000-0000-0000D51C0000}"/>
    <cellStyle name="20% - Accent4 3 2 4 2 3 2" xfId="14186" xr:uid="{00000000-0005-0000-0000-0000D61C0000}"/>
    <cellStyle name="20% - Accent4 3 2 4 2 3 2 2" xfId="14188" xr:uid="{00000000-0005-0000-0000-0000D71C0000}"/>
    <cellStyle name="20% - Accent4 3 2 4 2 3 3" xfId="4041" xr:uid="{00000000-0005-0000-0000-0000D81C0000}"/>
    <cellStyle name="20% - Accent4 3 2 4 2 4" xfId="15154" xr:uid="{00000000-0005-0000-0000-0000D91C0000}"/>
    <cellStyle name="20% - Accent4 3 2 4 2 4 2" xfId="14200" xr:uid="{00000000-0005-0000-0000-0000DA1C0000}"/>
    <cellStyle name="20% - Accent4 3 2 4 2 5" xfId="15156" xr:uid="{00000000-0005-0000-0000-0000DB1C0000}"/>
    <cellStyle name="20% - Accent4 3 2 4 3" xfId="3133" xr:uid="{00000000-0005-0000-0000-0000DC1C0000}"/>
    <cellStyle name="20% - Accent4 3 2 4 3 2" xfId="3139" xr:uid="{00000000-0005-0000-0000-0000DD1C0000}"/>
    <cellStyle name="20% - Accent4 3 2 4 3 2 2" xfId="1616" xr:uid="{00000000-0005-0000-0000-0000DE1C0000}"/>
    <cellStyle name="20% - Accent4 3 2 4 3 2 2 2" xfId="9867" xr:uid="{00000000-0005-0000-0000-0000DF1C0000}"/>
    <cellStyle name="20% - Accent4 3 2 4 3 2 3" xfId="9876" xr:uid="{00000000-0005-0000-0000-0000E01C0000}"/>
    <cellStyle name="20% - Accent4 3 2 4 3 3" xfId="888" xr:uid="{00000000-0005-0000-0000-0000E11C0000}"/>
    <cellStyle name="20% - Accent4 3 2 4 3 3 2" xfId="9886" xr:uid="{00000000-0005-0000-0000-0000E21C0000}"/>
    <cellStyle name="20% - Accent4 3 2 4 3 4" xfId="9892" xr:uid="{00000000-0005-0000-0000-0000E31C0000}"/>
    <cellStyle name="20% - Accent4 3 2 4 4" xfId="665" xr:uid="{00000000-0005-0000-0000-0000E41C0000}"/>
    <cellStyle name="20% - Accent4 3 2 4 4 2" xfId="1250" xr:uid="{00000000-0005-0000-0000-0000E51C0000}"/>
    <cellStyle name="20% - Accent4 3 2 4 4 2 2" xfId="9900" xr:uid="{00000000-0005-0000-0000-0000E61C0000}"/>
    <cellStyle name="20% - Accent4 3 2 4 4 3" xfId="9908" xr:uid="{00000000-0005-0000-0000-0000E71C0000}"/>
    <cellStyle name="20% - Accent4 3 2 4 5" xfId="3148" xr:uid="{00000000-0005-0000-0000-0000E81C0000}"/>
    <cellStyle name="20% - Accent4 3 2 4 5 2" xfId="9912" xr:uid="{00000000-0005-0000-0000-0000E91C0000}"/>
    <cellStyle name="20% - Accent4 3 2 4 6" xfId="9920" xr:uid="{00000000-0005-0000-0000-0000EA1C0000}"/>
    <cellStyle name="20% - Accent4 3 2 5" xfId="15157" xr:uid="{00000000-0005-0000-0000-0000EB1C0000}"/>
    <cellStyle name="20% - Accent4 3 2 5 2" xfId="7299" xr:uid="{00000000-0005-0000-0000-0000EC1C0000}"/>
    <cellStyle name="20% - Accent4 3 2 5 2 2" xfId="15160" xr:uid="{00000000-0005-0000-0000-0000ED1C0000}"/>
    <cellStyle name="20% - Accent4 3 2 5 2 2 2" xfId="14352" xr:uid="{00000000-0005-0000-0000-0000EE1C0000}"/>
    <cellStyle name="20% - Accent4 3 2 5 2 2 2 2" xfId="14356" xr:uid="{00000000-0005-0000-0000-0000EF1C0000}"/>
    <cellStyle name="20% - Accent4 3 2 5 2 2 3" xfId="14359" xr:uid="{00000000-0005-0000-0000-0000F01C0000}"/>
    <cellStyle name="20% - Accent4 3 2 5 2 3" xfId="15161" xr:uid="{00000000-0005-0000-0000-0000F11C0000}"/>
    <cellStyle name="20% - Accent4 3 2 5 2 3 2" xfId="10215" xr:uid="{00000000-0005-0000-0000-0000F21C0000}"/>
    <cellStyle name="20% - Accent4 3 2 5 2 4" xfId="15163" xr:uid="{00000000-0005-0000-0000-0000F31C0000}"/>
    <cellStyle name="20% - Accent4 3 2 5 3" xfId="2804" xr:uid="{00000000-0005-0000-0000-0000F41C0000}"/>
    <cellStyle name="20% - Accent4 3 2 5 3 2" xfId="2812" xr:uid="{00000000-0005-0000-0000-0000F51C0000}"/>
    <cellStyle name="20% - Accent4 3 2 5 3 2 2" xfId="9636" xr:uid="{00000000-0005-0000-0000-0000F61C0000}"/>
    <cellStyle name="20% - Accent4 3 2 5 3 3" xfId="9927" xr:uid="{00000000-0005-0000-0000-0000F71C0000}"/>
    <cellStyle name="20% - Accent4 3 2 5 4" xfId="2830" xr:uid="{00000000-0005-0000-0000-0000F81C0000}"/>
    <cellStyle name="20% - Accent4 3 2 5 4 2" xfId="9931" xr:uid="{00000000-0005-0000-0000-0000F91C0000}"/>
    <cellStyle name="20% - Accent4 3 2 5 5" xfId="9935" xr:uid="{00000000-0005-0000-0000-0000FA1C0000}"/>
    <cellStyle name="20% - Accent4 3 2 6" xfId="15164" xr:uid="{00000000-0005-0000-0000-0000FB1C0000}"/>
    <cellStyle name="20% - Accent4 3 2 6 2" xfId="15166" xr:uid="{00000000-0005-0000-0000-0000FC1C0000}"/>
    <cellStyle name="20% - Accent4 3 2 6 2 2" xfId="15167" xr:uid="{00000000-0005-0000-0000-0000FD1C0000}"/>
    <cellStyle name="20% - Accent4 3 2 6 2 2 2" xfId="14405" xr:uid="{00000000-0005-0000-0000-0000FE1C0000}"/>
    <cellStyle name="20% - Accent4 3 2 6 2 3" xfId="15168" xr:uid="{00000000-0005-0000-0000-0000FF1C0000}"/>
    <cellStyle name="20% - Accent4 3 2 6 3" xfId="721" xr:uid="{00000000-0005-0000-0000-0000001D0000}"/>
    <cellStyle name="20% - Accent4 3 2 6 3 2" xfId="9942" xr:uid="{00000000-0005-0000-0000-0000011D0000}"/>
    <cellStyle name="20% - Accent4 3 2 6 4" xfId="9946" xr:uid="{00000000-0005-0000-0000-0000021D0000}"/>
    <cellStyle name="20% - Accent4 3 2 7" xfId="15170" xr:uid="{00000000-0005-0000-0000-0000031D0000}"/>
    <cellStyle name="20% - Accent4 3 2 7 2" xfId="15172" xr:uid="{00000000-0005-0000-0000-0000041D0000}"/>
    <cellStyle name="20% - Accent4 3 2 7 2 2" xfId="15174" xr:uid="{00000000-0005-0000-0000-0000051D0000}"/>
    <cellStyle name="20% - Accent4 3 2 7 3" xfId="9951" xr:uid="{00000000-0005-0000-0000-0000061D0000}"/>
    <cellStyle name="20% - Accent4 3 2 8" xfId="15177" xr:uid="{00000000-0005-0000-0000-0000071D0000}"/>
    <cellStyle name="20% - Accent4 3 2 8 2" xfId="15181" xr:uid="{00000000-0005-0000-0000-0000081D0000}"/>
    <cellStyle name="20% - Accent4 3 2 9" xfId="3539" xr:uid="{00000000-0005-0000-0000-0000091D0000}"/>
    <cellStyle name="20% - Accent4 3 3" xfId="15183" xr:uid="{00000000-0005-0000-0000-00000A1D0000}"/>
    <cellStyle name="20% - Accent4 3 3 2" xfId="15185" xr:uid="{00000000-0005-0000-0000-00000B1D0000}"/>
    <cellStyle name="20% - Accent4 3 3 2 2" xfId="15187" xr:uid="{00000000-0005-0000-0000-00000C1D0000}"/>
    <cellStyle name="20% - Accent4 3 3 2 2 2" xfId="12715" xr:uid="{00000000-0005-0000-0000-00000D1D0000}"/>
    <cellStyle name="20% - Accent4 3 3 2 2 2 2" xfId="4915" xr:uid="{00000000-0005-0000-0000-00000E1D0000}"/>
    <cellStyle name="20% - Accent4 3 3 2 2 2 2 2" xfId="12721" xr:uid="{00000000-0005-0000-0000-00000F1D0000}"/>
    <cellStyle name="20% - Accent4 3 3 2 2 2 2 2 2" xfId="12724" xr:uid="{00000000-0005-0000-0000-0000101D0000}"/>
    <cellStyle name="20% - Accent4 3 3 2 2 2 2 2 2 2" xfId="15188" xr:uid="{00000000-0005-0000-0000-0000111D0000}"/>
    <cellStyle name="20% - Accent4 3 3 2 2 2 2 2 3" xfId="15189" xr:uid="{00000000-0005-0000-0000-0000121D0000}"/>
    <cellStyle name="20% - Accent4 3 3 2 2 2 2 3" xfId="12727" xr:uid="{00000000-0005-0000-0000-0000131D0000}"/>
    <cellStyle name="20% - Accent4 3 3 2 2 2 2 3 2" xfId="15190" xr:uid="{00000000-0005-0000-0000-0000141D0000}"/>
    <cellStyle name="20% - Accent4 3 3 2 2 2 2 4" xfId="15191" xr:uid="{00000000-0005-0000-0000-0000151D0000}"/>
    <cellStyle name="20% - Accent4 3 3 2 2 2 3" xfId="12729" xr:uid="{00000000-0005-0000-0000-0000161D0000}"/>
    <cellStyle name="20% - Accent4 3 3 2 2 2 3 2" xfId="12731" xr:uid="{00000000-0005-0000-0000-0000171D0000}"/>
    <cellStyle name="20% - Accent4 3 3 2 2 2 3 2 2" xfId="15193" xr:uid="{00000000-0005-0000-0000-0000181D0000}"/>
    <cellStyle name="20% - Accent4 3 3 2 2 2 3 3" xfId="15194" xr:uid="{00000000-0005-0000-0000-0000191D0000}"/>
    <cellStyle name="20% - Accent4 3 3 2 2 2 4" xfId="12736" xr:uid="{00000000-0005-0000-0000-00001A1D0000}"/>
    <cellStyle name="20% - Accent4 3 3 2 2 2 4 2" xfId="15195" xr:uid="{00000000-0005-0000-0000-00001B1D0000}"/>
    <cellStyle name="20% - Accent4 3 3 2 2 2 5" xfId="15199" xr:uid="{00000000-0005-0000-0000-00001C1D0000}"/>
    <cellStyle name="20% - Accent4 3 3 2 2 3" xfId="12743" xr:uid="{00000000-0005-0000-0000-00001D1D0000}"/>
    <cellStyle name="20% - Accent4 3 3 2 2 3 2" xfId="12745" xr:uid="{00000000-0005-0000-0000-00001E1D0000}"/>
    <cellStyle name="20% - Accent4 3 3 2 2 3 2 2" xfId="12747" xr:uid="{00000000-0005-0000-0000-00001F1D0000}"/>
    <cellStyle name="20% - Accent4 3 3 2 2 3 2 2 2" xfId="15203" xr:uid="{00000000-0005-0000-0000-0000201D0000}"/>
    <cellStyle name="20% - Accent4 3 3 2 2 3 2 3" xfId="15204" xr:uid="{00000000-0005-0000-0000-0000211D0000}"/>
    <cellStyle name="20% - Accent4 3 3 2 2 3 3" xfId="12749" xr:uid="{00000000-0005-0000-0000-0000221D0000}"/>
    <cellStyle name="20% - Accent4 3 3 2 2 3 3 2" xfId="15205" xr:uid="{00000000-0005-0000-0000-0000231D0000}"/>
    <cellStyle name="20% - Accent4 3 3 2 2 3 4" xfId="7497" xr:uid="{00000000-0005-0000-0000-0000241D0000}"/>
    <cellStyle name="20% - Accent4 3 3 2 2 4" xfId="12752" xr:uid="{00000000-0005-0000-0000-0000251D0000}"/>
    <cellStyle name="20% - Accent4 3 3 2 2 4 2" xfId="12756" xr:uid="{00000000-0005-0000-0000-0000261D0000}"/>
    <cellStyle name="20% - Accent4 3 3 2 2 4 2 2" xfId="15207" xr:uid="{00000000-0005-0000-0000-0000271D0000}"/>
    <cellStyle name="20% - Accent4 3 3 2 2 4 3" xfId="15209" xr:uid="{00000000-0005-0000-0000-0000281D0000}"/>
    <cellStyle name="20% - Accent4 3 3 2 2 5" xfId="12760" xr:uid="{00000000-0005-0000-0000-0000291D0000}"/>
    <cellStyle name="20% - Accent4 3 3 2 2 5 2" xfId="15212" xr:uid="{00000000-0005-0000-0000-00002A1D0000}"/>
    <cellStyle name="20% - Accent4 3 3 2 2 6" xfId="15213" xr:uid="{00000000-0005-0000-0000-00002B1D0000}"/>
    <cellStyle name="20% - Accent4 3 3 2 3" xfId="3180" xr:uid="{00000000-0005-0000-0000-00002C1D0000}"/>
    <cellStyle name="20% - Accent4 3 3 2 3 2" xfId="3182" xr:uid="{00000000-0005-0000-0000-00002D1D0000}"/>
    <cellStyle name="20% - Accent4 3 3 2 3 2 2" xfId="3187" xr:uid="{00000000-0005-0000-0000-00002E1D0000}"/>
    <cellStyle name="20% - Accent4 3 3 2 3 2 2 2" xfId="3191" xr:uid="{00000000-0005-0000-0000-00002F1D0000}"/>
    <cellStyle name="20% - Accent4 3 3 2 3 2 2 2 2" xfId="14950" xr:uid="{00000000-0005-0000-0000-0000301D0000}"/>
    <cellStyle name="20% - Accent4 3 3 2 3 2 2 3" xfId="14953" xr:uid="{00000000-0005-0000-0000-0000311D0000}"/>
    <cellStyle name="20% - Accent4 3 3 2 3 2 3" xfId="3210" xr:uid="{00000000-0005-0000-0000-0000321D0000}"/>
    <cellStyle name="20% - Accent4 3 3 2 3 2 3 2" xfId="14965" xr:uid="{00000000-0005-0000-0000-0000331D0000}"/>
    <cellStyle name="20% - Accent4 3 3 2 3 2 4" xfId="15220" xr:uid="{00000000-0005-0000-0000-0000341D0000}"/>
    <cellStyle name="20% - Accent4 3 3 2 3 3" xfId="3217" xr:uid="{00000000-0005-0000-0000-0000351D0000}"/>
    <cellStyle name="20% - Accent4 3 3 2 3 3 2" xfId="493" xr:uid="{00000000-0005-0000-0000-0000361D0000}"/>
    <cellStyle name="20% - Accent4 3 3 2 3 3 2 2" xfId="15001" xr:uid="{00000000-0005-0000-0000-0000371D0000}"/>
    <cellStyle name="20% - Accent4 3 3 2 3 3 3" xfId="15223" xr:uid="{00000000-0005-0000-0000-0000381D0000}"/>
    <cellStyle name="20% - Accent4 3 3 2 3 4" xfId="3225" xr:uid="{00000000-0005-0000-0000-0000391D0000}"/>
    <cellStyle name="20% - Accent4 3 3 2 3 4 2" xfId="12003" xr:uid="{00000000-0005-0000-0000-00003A1D0000}"/>
    <cellStyle name="20% - Accent4 3 3 2 3 5" xfId="15227" xr:uid="{00000000-0005-0000-0000-00003B1D0000}"/>
    <cellStyle name="20% - Accent4 3 3 2 4" xfId="3236" xr:uid="{00000000-0005-0000-0000-00003C1D0000}"/>
    <cellStyle name="20% - Accent4 3 3 2 4 2" xfId="3249" xr:uid="{00000000-0005-0000-0000-00003D1D0000}"/>
    <cellStyle name="20% - Accent4 3 3 2 4 2 2" xfId="3257" xr:uid="{00000000-0005-0000-0000-00003E1D0000}"/>
    <cellStyle name="20% - Accent4 3 3 2 4 2 2 2" xfId="15053" xr:uid="{00000000-0005-0000-0000-00003F1D0000}"/>
    <cellStyle name="20% - Accent4 3 3 2 4 2 3" xfId="15233" xr:uid="{00000000-0005-0000-0000-0000401D0000}"/>
    <cellStyle name="20% - Accent4 3 3 2 4 3" xfId="3265" xr:uid="{00000000-0005-0000-0000-0000411D0000}"/>
    <cellStyle name="20% - Accent4 3 3 2 4 3 2" xfId="15235" xr:uid="{00000000-0005-0000-0000-0000421D0000}"/>
    <cellStyle name="20% - Accent4 3 3 2 4 4" xfId="12719" xr:uid="{00000000-0005-0000-0000-0000431D0000}"/>
    <cellStyle name="20% - Accent4 3 3 2 5" xfId="3277" xr:uid="{00000000-0005-0000-0000-0000441D0000}"/>
    <cellStyle name="20% - Accent4 3 3 2 5 2" xfId="2798" xr:uid="{00000000-0005-0000-0000-0000451D0000}"/>
    <cellStyle name="20% - Accent4 3 3 2 5 2 2" xfId="15237" xr:uid="{00000000-0005-0000-0000-0000461D0000}"/>
    <cellStyle name="20% - Accent4 3 3 2 5 3" xfId="15238" xr:uid="{00000000-0005-0000-0000-0000471D0000}"/>
    <cellStyle name="20% - Accent4 3 3 2 6" xfId="1016" xr:uid="{00000000-0005-0000-0000-0000481D0000}"/>
    <cellStyle name="20% - Accent4 3 3 2 6 2" xfId="5994" xr:uid="{00000000-0005-0000-0000-0000491D0000}"/>
    <cellStyle name="20% - Accent4 3 3 2 7" xfId="6002" xr:uid="{00000000-0005-0000-0000-00004A1D0000}"/>
    <cellStyle name="20% - Accent4 3 3 3" xfId="11660" xr:uid="{00000000-0005-0000-0000-00004B1D0000}"/>
    <cellStyle name="20% - Accent4 3 3 3 2" xfId="15240" xr:uid="{00000000-0005-0000-0000-00004C1D0000}"/>
    <cellStyle name="20% - Accent4 3 3 3 2 2" xfId="11926" xr:uid="{00000000-0005-0000-0000-00004D1D0000}"/>
    <cellStyle name="20% - Accent4 3 3 3 2 2 2" xfId="11515" xr:uid="{00000000-0005-0000-0000-00004E1D0000}"/>
    <cellStyle name="20% - Accent4 3 3 3 2 2 2 2" xfId="639" xr:uid="{00000000-0005-0000-0000-00004F1D0000}"/>
    <cellStyle name="20% - Accent4 3 3 3 2 2 2 2 2" xfId="7319" xr:uid="{00000000-0005-0000-0000-0000501D0000}"/>
    <cellStyle name="20% - Accent4 3 3 3 2 2 2 3" xfId="3938" xr:uid="{00000000-0005-0000-0000-0000511D0000}"/>
    <cellStyle name="20% - Accent4 3 3 3 2 2 3" xfId="11522" xr:uid="{00000000-0005-0000-0000-0000521D0000}"/>
    <cellStyle name="20% - Accent4 3 3 3 2 2 3 2" xfId="7331" xr:uid="{00000000-0005-0000-0000-0000531D0000}"/>
    <cellStyle name="20% - Accent4 3 3 3 2 2 4" xfId="14448" xr:uid="{00000000-0005-0000-0000-0000541D0000}"/>
    <cellStyle name="20% - Accent4 3 3 3 2 3" xfId="11932" xr:uid="{00000000-0005-0000-0000-0000551D0000}"/>
    <cellStyle name="20% - Accent4 3 3 3 2 3 2" xfId="11533" xr:uid="{00000000-0005-0000-0000-0000561D0000}"/>
    <cellStyle name="20% - Accent4 3 3 3 2 3 2 2" xfId="7539" xr:uid="{00000000-0005-0000-0000-0000571D0000}"/>
    <cellStyle name="20% - Accent4 3 3 3 2 3 3" xfId="14452" xr:uid="{00000000-0005-0000-0000-0000581D0000}"/>
    <cellStyle name="20% - Accent4 3 3 3 2 4" xfId="12870" xr:uid="{00000000-0005-0000-0000-0000591D0000}"/>
    <cellStyle name="20% - Accent4 3 3 3 2 4 2" xfId="14458" xr:uid="{00000000-0005-0000-0000-00005A1D0000}"/>
    <cellStyle name="20% - Accent4 3 3 3 2 5" xfId="15243" xr:uid="{00000000-0005-0000-0000-00005B1D0000}"/>
    <cellStyle name="20% - Accent4 3 3 3 3" xfId="3283" xr:uid="{00000000-0005-0000-0000-00005C1D0000}"/>
    <cellStyle name="20% - Accent4 3 3 3 3 2" xfId="428" xr:uid="{00000000-0005-0000-0000-00005D1D0000}"/>
    <cellStyle name="20% - Accent4 3 3 3 3 2 2" xfId="2077" xr:uid="{00000000-0005-0000-0000-00005E1D0000}"/>
    <cellStyle name="20% - Accent4 3 3 3 3 2 2 2" xfId="7851" xr:uid="{00000000-0005-0000-0000-00005F1D0000}"/>
    <cellStyle name="20% - Accent4 3 3 3 3 2 3" xfId="10441" xr:uid="{00000000-0005-0000-0000-0000601D0000}"/>
    <cellStyle name="20% - Accent4 3 3 3 3 3" xfId="468" xr:uid="{00000000-0005-0000-0000-0000611D0000}"/>
    <cellStyle name="20% - Accent4 3 3 3 3 3 2" xfId="11460" xr:uid="{00000000-0005-0000-0000-0000621D0000}"/>
    <cellStyle name="20% - Accent4 3 3 3 3 4" xfId="488" xr:uid="{00000000-0005-0000-0000-0000631D0000}"/>
    <cellStyle name="20% - Accent4 3 3 3 4" xfId="3294" xr:uid="{00000000-0005-0000-0000-0000641D0000}"/>
    <cellStyle name="20% - Accent4 3 3 3 4 2" xfId="1595" xr:uid="{00000000-0005-0000-0000-0000651D0000}"/>
    <cellStyle name="20% - Accent4 3 3 3 4 2 2" xfId="14469" xr:uid="{00000000-0005-0000-0000-0000661D0000}"/>
    <cellStyle name="20% - Accent4 3 3 3 4 3" xfId="15245" xr:uid="{00000000-0005-0000-0000-0000671D0000}"/>
    <cellStyle name="20% - Accent4 3 3 3 5" xfId="3304" xr:uid="{00000000-0005-0000-0000-0000681D0000}"/>
    <cellStyle name="20% - Accent4 3 3 3 5 2" xfId="12076" xr:uid="{00000000-0005-0000-0000-0000691D0000}"/>
    <cellStyle name="20% - Accent4 3 3 3 6" xfId="6012" xr:uid="{00000000-0005-0000-0000-00006A1D0000}"/>
    <cellStyle name="20% - Accent4 3 3 4" xfId="15248" xr:uid="{00000000-0005-0000-0000-00006B1D0000}"/>
    <cellStyle name="20% - Accent4 3 3 4 2" xfId="15249" xr:uid="{00000000-0005-0000-0000-00006C1D0000}"/>
    <cellStyle name="20% - Accent4 3 3 4 2 2" xfId="12208" xr:uid="{00000000-0005-0000-0000-00006D1D0000}"/>
    <cellStyle name="20% - Accent4 3 3 4 2 2 2" xfId="11804" xr:uid="{00000000-0005-0000-0000-00006E1D0000}"/>
    <cellStyle name="20% - Accent4 3 3 4 2 2 2 2" xfId="14509" xr:uid="{00000000-0005-0000-0000-00006F1D0000}"/>
    <cellStyle name="20% - Accent4 3 3 4 2 2 3" xfId="14512" xr:uid="{00000000-0005-0000-0000-0000701D0000}"/>
    <cellStyle name="20% - Accent4 3 3 4 2 3" xfId="7180" xr:uid="{00000000-0005-0000-0000-0000711D0000}"/>
    <cellStyle name="20% - Accent4 3 3 4 2 3 2" xfId="14519" xr:uid="{00000000-0005-0000-0000-0000721D0000}"/>
    <cellStyle name="20% - Accent4 3 3 4 2 4" xfId="15250" xr:uid="{00000000-0005-0000-0000-0000731D0000}"/>
    <cellStyle name="20% - Accent4 3 3 4 3" xfId="690" xr:uid="{00000000-0005-0000-0000-0000741D0000}"/>
    <cellStyle name="20% - Accent4 3 3 4 3 2" xfId="3320" xr:uid="{00000000-0005-0000-0000-0000751D0000}"/>
    <cellStyle name="20% - Accent4 3 3 4 3 2 2" xfId="8895" xr:uid="{00000000-0005-0000-0000-0000761D0000}"/>
    <cellStyle name="20% - Accent4 3 3 4 3 3" xfId="8906" xr:uid="{00000000-0005-0000-0000-0000771D0000}"/>
    <cellStyle name="20% - Accent4 3 3 4 4" xfId="3336" xr:uid="{00000000-0005-0000-0000-0000781D0000}"/>
    <cellStyle name="20% - Accent4 3 3 4 4 2" xfId="8933" xr:uid="{00000000-0005-0000-0000-0000791D0000}"/>
    <cellStyle name="20% - Accent4 3 3 4 5" xfId="9425" xr:uid="{00000000-0005-0000-0000-00007A1D0000}"/>
    <cellStyle name="20% - Accent4 3 3 5" xfId="15256" xr:uid="{00000000-0005-0000-0000-00007B1D0000}"/>
    <cellStyle name="20% - Accent4 3 3 5 2" xfId="15258" xr:uid="{00000000-0005-0000-0000-00007C1D0000}"/>
    <cellStyle name="20% - Accent4 3 3 5 2 2" xfId="12879" xr:uid="{00000000-0005-0000-0000-00007D1D0000}"/>
    <cellStyle name="20% - Accent4 3 3 5 2 2 2" xfId="14569" xr:uid="{00000000-0005-0000-0000-00007E1D0000}"/>
    <cellStyle name="20% - Accent4 3 3 5 2 3" xfId="13105" xr:uid="{00000000-0005-0000-0000-00007F1D0000}"/>
    <cellStyle name="20% - Accent4 3 3 5 3" xfId="2904" xr:uid="{00000000-0005-0000-0000-0000801D0000}"/>
    <cellStyle name="20% - Accent4 3 3 5 3 2" xfId="8990" xr:uid="{00000000-0005-0000-0000-0000811D0000}"/>
    <cellStyle name="20% - Accent4 3 3 5 4" xfId="9958" xr:uid="{00000000-0005-0000-0000-0000821D0000}"/>
    <cellStyle name="20% - Accent4 3 3 6" xfId="15261" xr:uid="{00000000-0005-0000-0000-0000831D0000}"/>
    <cellStyle name="20% - Accent4 3 3 6 2" xfId="15263" xr:uid="{00000000-0005-0000-0000-0000841D0000}"/>
    <cellStyle name="20% - Accent4 3 3 6 2 2" xfId="15264" xr:uid="{00000000-0005-0000-0000-0000851D0000}"/>
    <cellStyle name="20% - Accent4 3 3 6 3" xfId="9962" xr:uid="{00000000-0005-0000-0000-0000861D0000}"/>
    <cellStyle name="20% - Accent4 3 3 7" xfId="15269" xr:uid="{00000000-0005-0000-0000-0000871D0000}"/>
    <cellStyle name="20% - Accent4 3 3 7 2" xfId="15271" xr:uid="{00000000-0005-0000-0000-0000881D0000}"/>
    <cellStyle name="20% - Accent4 3 3 8" xfId="15273" xr:uid="{00000000-0005-0000-0000-0000891D0000}"/>
    <cellStyle name="20% - Accent4 3 4" xfId="15276" xr:uid="{00000000-0005-0000-0000-00008A1D0000}"/>
    <cellStyle name="20% - Accent4 3 4 2" xfId="15278" xr:uid="{00000000-0005-0000-0000-00008B1D0000}"/>
    <cellStyle name="20% - Accent4 3 4 2 2" xfId="15280" xr:uid="{00000000-0005-0000-0000-00008C1D0000}"/>
    <cellStyle name="20% - Accent4 3 4 2 2 2" xfId="9608" xr:uid="{00000000-0005-0000-0000-00008D1D0000}"/>
    <cellStyle name="20% - Accent4 3 4 2 2 2 2" xfId="7243" xr:uid="{00000000-0005-0000-0000-00008E1D0000}"/>
    <cellStyle name="20% - Accent4 3 4 2 2 2 2 2" xfId="12938" xr:uid="{00000000-0005-0000-0000-00008F1D0000}"/>
    <cellStyle name="20% - Accent4 3 4 2 2 2 2 2 2" xfId="15281" xr:uid="{00000000-0005-0000-0000-0000901D0000}"/>
    <cellStyle name="20% - Accent4 3 4 2 2 2 2 3" xfId="15282" xr:uid="{00000000-0005-0000-0000-0000911D0000}"/>
    <cellStyle name="20% - Accent4 3 4 2 2 2 3" xfId="12940" xr:uid="{00000000-0005-0000-0000-0000921D0000}"/>
    <cellStyle name="20% - Accent4 3 4 2 2 2 3 2" xfId="15284" xr:uid="{00000000-0005-0000-0000-0000931D0000}"/>
    <cellStyle name="20% - Accent4 3 4 2 2 2 4" xfId="13821" xr:uid="{00000000-0005-0000-0000-0000941D0000}"/>
    <cellStyle name="20% - Accent4 3 4 2 2 3" xfId="2457" xr:uid="{00000000-0005-0000-0000-0000951D0000}"/>
    <cellStyle name="20% - Accent4 3 4 2 2 3 2" xfId="12942" xr:uid="{00000000-0005-0000-0000-0000961D0000}"/>
    <cellStyle name="20% - Accent4 3 4 2 2 3 2 2" xfId="15285" xr:uid="{00000000-0005-0000-0000-0000971D0000}"/>
    <cellStyle name="20% - Accent4 3 4 2 2 3 3" xfId="15286" xr:uid="{00000000-0005-0000-0000-0000981D0000}"/>
    <cellStyle name="20% - Accent4 3 4 2 2 4" xfId="12945" xr:uid="{00000000-0005-0000-0000-0000991D0000}"/>
    <cellStyle name="20% - Accent4 3 4 2 2 4 2" xfId="640" xr:uid="{00000000-0005-0000-0000-00009A1D0000}"/>
    <cellStyle name="20% - Accent4 3 4 2 2 5" xfId="15288" xr:uid="{00000000-0005-0000-0000-00009B1D0000}"/>
    <cellStyle name="20% - Accent4 3 4 2 3" xfId="3369" xr:uid="{00000000-0005-0000-0000-00009C1D0000}"/>
    <cellStyle name="20% - Accent4 3 4 2 3 2" xfId="3371" xr:uid="{00000000-0005-0000-0000-00009D1D0000}"/>
    <cellStyle name="20% - Accent4 3 4 2 3 2 2" xfId="3375" xr:uid="{00000000-0005-0000-0000-00009E1D0000}"/>
    <cellStyle name="20% - Accent4 3 4 2 3 2 2 2" xfId="15192" xr:uid="{00000000-0005-0000-0000-00009F1D0000}"/>
    <cellStyle name="20% - Accent4 3 4 2 3 2 3" xfId="14430" xr:uid="{00000000-0005-0000-0000-0000A01D0000}"/>
    <cellStyle name="20% - Accent4 3 4 2 3 3" xfId="3384" xr:uid="{00000000-0005-0000-0000-0000A11D0000}"/>
    <cellStyle name="20% - Accent4 3 4 2 3 3 2" xfId="15289" xr:uid="{00000000-0005-0000-0000-0000A21D0000}"/>
    <cellStyle name="20% - Accent4 3 4 2 3 4" xfId="15291" xr:uid="{00000000-0005-0000-0000-0000A31D0000}"/>
    <cellStyle name="20% - Accent4 3 4 2 4" xfId="3403" xr:uid="{00000000-0005-0000-0000-0000A41D0000}"/>
    <cellStyle name="20% - Accent4 3 4 2 4 2" xfId="3408" xr:uid="{00000000-0005-0000-0000-0000A51D0000}"/>
    <cellStyle name="20% - Accent4 3 4 2 4 2 2" xfId="14933" xr:uid="{00000000-0005-0000-0000-0000A61D0000}"/>
    <cellStyle name="20% - Accent4 3 4 2 4 3" xfId="14943" xr:uid="{00000000-0005-0000-0000-0000A71D0000}"/>
    <cellStyle name="20% - Accent4 3 4 2 5" xfId="3424" xr:uid="{00000000-0005-0000-0000-0000A81D0000}"/>
    <cellStyle name="20% - Accent4 3 4 2 5 2" xfId="14956" xr:uid="{00000000-0005-0000-0000-0000A91D0000}"/>
    <cellStyle name="20% - Accent4 3 4 2 6" xfId="6074" xr:uid="{00000000-0005-0000-0000-0000AA1D0000}"/>
    <cellStyle name="20% - Accent4 3 4 3" xfId="15293" xr:uid="{00000000-0005-0000-0000-0000AB1D0000}"/>
    <cellStyle name="20% - Accent4 3 4 3 2" xfId="15294" xr:uid="{00000000-0005-0000-0000-0000AC1D0000}"/>
    <cellStyle name="20% - Accent4 3 4 3 2 2" xfId="1420" xr:uid="{00000000-0005-0000-0000-0000AD1D0000}"/>
    <cellStyle name="20% - Accent4 3 4 3 2 2 2" xfId="12100" xr:uid="{00000000-0005-0000-0000-0000AE1D0000}"/>
    <cellStyle name="20% - Accent4 3 4 3 2 2 2 2" xfId="14624" xr:uid="{00000000-0005-0000-0000-0000AF1D0000}"/>
    <cellStyle name="20% - Accent4 3 4 3 2 2 3" xfId="14626" xr:uid="{00000000-0005-0000-0000-0000B01D0000}"/>
    <cellStyle name="20% - Accent4 3 4 3 2 3" xfId="12973" xr:uid="{00000000-0005-0000-0000-0000B11D0000}"/>
    <cellStyle name="20% - Accent4 3 4 3 2 3 2" xfId="14633" xr:uid="{00000000-0005-0000-0000-0000B21D0000}"/>
    <cellStyle name="20% - Accent4 3 4 3 2 4" xfId="15296" xr:uid="{00000000-0005-0000-0000-0000B31D0000}"/>
    <cellStyle name="20% - Accent4 3 4 3 3" xfId="1486" xr:uid="{00000000-0005-0000-0000-0000B41D0000}"/>
    <cellStyle name="20% - Accent4 3 4 3 3 2" xfId="253" xr:uid="{00000000-0005-0000-0000-0000B51D0000}"/>
    <cellStyle name="20% - Accent4 3 4 3 3 2 2" xfId="14645" xr:uid="{00000000-0005-0000-0000-0000B61D0000}"/>
    <cellStyle name="20% - Accent4 3 4 3 3 3" xfId="15298" xr:uid="{00000000-0005-0000-0000-0000B71D0000}"/>
    <cellStyle name="20% - Accent4 3 4 3 4" xfId="1506" xr:uid="{00000000-0005-0000-0000-0000B81D0000}"/>
    <cellStyle name="20% - Accent4 3 4 3 4 2" xfId="14994" xr:uid="{00000000-0005-0000-0000-0000B91D0000}"/>
    <cellStyle name="20% - Accent4 3 4 3 5" xfId="13379" xr:uid="{00000000-0005-0000-0000-0000BA1D0000}"/>
    <cellStyle name="20% - Accent4 3 4 4" xfId="15299" xr:uid="{00000000-0005-0000-0000-0000BB1D0000}"/>
    <cellStyle name="20% - Accent4 3 4 4 2" xfId="15301" xr:uid="{00000000-0005-0000-0000-0000BC1D0000}"/>
    <cellStyle name="20% - Accent4 3 4 4 2 2" xfId="43" xr:uid="{00000000-0005-0000-0000-0000BD1D0000}"/>
    <cellStyle name="20% - Accent4 3 4 4 2 2 2" xfId="14682" xr:uid="{00000000-0005-0000-0000-0000BE1D0000}"/>
    <cellStyle name="20% - Accent4 3 4 4 2 3" xfId="15303" xr:uid="{00000000-0005-0000-0000-0000BF1D0000}"/>
    <cellStyle name="20% - Accent4 3 4 4 3" xfId="1793" xr:uid="{00000000-0005-0000-0000-0000C01D0000}"/>
    <cellStyle name="20% - Accent4 3 4 4 3 2" xfId="2132" xr:uid="{00000000-0005-0000-0000-0000C11D0000}"/>
    <cellStyle name="20% - Accent4 3 4 4 4" xfId="2141" xr:uid="{00000000-0005-0000-0000-0000C21D0000}"/>
    <cellStyle name="20% - Accent4 3 4 5" xfId="15306" xr:uid="{00000000-0005-0000-0000-0000C31D0000}"/>
    <cellStyle name="20% - Accent4 3 4 5 2" xfId="15308" xr:uid="{00000000-0005-0000-0000-0000C41D0000}"/>
    <cellStyle name="20% - Accent4 3 4 5 2 2" xfId="12481" xr:uid="{00000000-0005-0000-0000-0000C51D0000}"/>
    <cellStyle name="20% - Accent4 3 4 5 3" xfId="22" xr:uid="{00000000-0005-0000-0000-0000C61D0000}"/>
    <cellStyle name="20% - Accent4 3 4 6" xfId="15310" xr:uid="{00000000-0005-0000-0000-0000C71D0000}"/>
    <cellStyle name="20% - Accent4 3 4 6 2" xfId="15312" xr:uid="{00000000-0005-0000-0000-0000C81D0000}"/>
    <cellStyle name="20% - Accent4 3 4 7" xfId="15314" xr:uid="{00000000-0005-0000-0000-0000C91D0000}"/>
    <cellStyle name="20% - Accent4 3 5" xfId="10358" xr:uid="{00000000-0005-0000-0000-0000CA1D0000}"/>
    <cellStyle name="20% - Accent4 3 5 2" xfId="15317" xr:uid="{00000000-0005-0000-0000-0000CB1D0000}"/>
    <cellStyle name="20% - Accent4 3 5 2 2" xfId="15318" xr:uid="{00000000-0005-0000-0000-0000CC1D0000}"/>
    <cellStyle name="20% - Accent4 3 5 2 2 2" xfId="9284" xr:uid="{00000000-0005-0000-0000-0000CD1D0000}"/>
    <cellStyle name="20% - Accent4 3 5 2 2 2 2" xfId="13019" xr:uid="{00000000-0005-0000-0000-0000CE1D0000}"/>
    <cellStyle name="20% - Accent4 3 5 2 2 2 2 2" xfId="15319" xr:uid="{00000000-0005-0000-0000-0000CF1D0000}"/>
    <cellStyle name="20% - Accent4 3 5 2 2 2 3" xfId="15320" xr:uid="{00000000-0005-0000-0000-0000D01D0000}"/>
    <cellStyle name="20% - Accent4 3 5 2 2 3" xfId="13022" xr:uid="{00000000-0005-0000-0000-0000D11D0000}"/>
    <cellStyle name="20% - Accent4 3 5 2 2 3 2" xfId="15321" xr:uid="{00000000-0005-0000-0000-0000D21D0000}"/>
    <cellStyle name="20% - Accent4 3 5 2 2 4" xfId="15323" xr:uid="{00000000-0005-0000-0000-0000D31D0000}"/>
    <cellStyle name="20% - Accent4 3 5 2 3" xfId="825" xr:uid="{00000000-0005-0000-0000-0000D41D0000}"/>
    <cellStyle name="20% - Accent4 3 5 2 3 2" xfId="839" xr:uid="{00000000-0005-0000-0000-0000D51D0000}"/>
    <cellStyle name="20% - Accent4 3 5 2 3 2 2" xfId="15324" xr:uid="{00000000-0005-0000-0000-0000D61D0000}"/>
    <cellStyle name="20% - Accent4 3 5 2 3 3" xfId="15325" xr:uid="{00000000-0005-0000-0000-0000D71D0000}"/>
    <cellStyle name="20% - Accent4 3 5 2 4" xfId="2037" xr:uid="{00000000-0005-0000-0000-0000D81D0000}"/>
    <cellStyle name="20% - Accent4 3 5 2 4 2" xfId="2041" xr:uid="{00000000-0005-0000-0000-0000D91D0000}"/>
    <cellStyle name="20% - Accent4 3 5 2 5" xfId="2508" xr:uid="{00000000-0005-0000-0000-0000DA1D0000}"/>
    <cellStyle name="20% - Accent4 3 5 3" xfId="15327" xr:uid="{00000000-0005-0000-0000-0000DB1D0000}"/>
    <cellStyle name="20% - Accent4 3 5 3 2" xfId="15328" xr:uid="{00000000-0005-0000-0000-0000DC1D0000}"/>
    <cellStyle name="20% - Accent4 3 5 3 2 2" xfId="13040" xr:uid="{00000000-0005-0000-0000-0000DD1D0000}"/>
    <cellStyle name="20% - Accent4 3 5 3 2 2 2" xfId="14757" xr:uid="{00000000-0005-0000-0000-0000DE1D0000}"/>
    <cellStyle name="20% - Accent4 3 5 3 2 3" xfId="15329" xr:uid="{00000000-0005-0000-0000-0000DF1D0000}"/>
    <cellStyle name="20% - Accent4 3 5 3 3" xfId="2187" xr:uid="{00000000-0005-0000-0000-0000E01D0000}"/>
    <cellStyle name="20% - Accent4 3 5 3 3 2" xfId="15331" xr:uid="{00000000-0005-0000-0000-0000E11D0000}"/>
    <cellStyle name="20% - Accent4 3 5 3 4" xfId="2259" xr:uid="{00000000-0005-0000-0000-0000E21D0000}"/>
    <cellStyle name="20% - Accent4 3 5 4" xfId="15332" xr:uid="{00000000-0005-0000-0000-0000E31D0000}"/>
    <cellStyle name="20% - Accent4 3 5 4 2" xfId="15334" xr:uid="{00000000-0005-0000-0000-0000E41D0000}"/>
    <cellStyle name="20% - Accent4 3 5 4 2 2" xfId="15335" xr:uid="{00000000-0005-0000-0000-0000E51D0000}"/>
    <cellStyle name="20% - Accent4 3 5 4 3" xfId="2297" xr:uid="{00000000-0005-0000-0000-0000E61D0000}"/>
    <cellStyle name="20% - Accent4 3 5 5" xfId="15337" xr:uid="{00000000-0005-0000-0000-0000E71D0000}"/>
    <cellStyle name="20% - Accent4 3 5 5 2" xfId="15338" xr:uid="{00000000-0005-0000-0000-0000E81D0000}"/>
    <cellStyle name="20% - Accent4 3 5 6" xfId="15339" xr:uid="{00000000-0005-0000-0000-0000E91D0000}"/>
    <cellStyle name="20% - Accent4 3 6" xfId="15344" xr:uid="{00000000-0005-0000-0000-0000EA1D0000}"/>
    <cellStyle name="20% - Accent4 3 6 2" xfId="15348" xr:uid="{00000000-0005-0000-0000-0000EB1D0000}"/>
    <cellStyle name="20% - Accent4 3 6 2 2" xfId="15350" xr:uid="{00000000-0005-0000-0000-0000EC1D0000}"/>
    <cellStyle name="20% - Accent4 3 6 2 2 2" xfId="13070" xr:uid="{00000000-0005-0000-0000-0000ED1D0000}"/>
    <cellStyle name="20% - Accent4 3 6 2 2 2 2" xfId="15351" xr:uid="{00000000-0005-0000-0000-0000EE1D0000}"/>
    <cellStyle name="20% - Accent4 3 6 2 2 3" xfId="15353" xr:uid="{00000000-0005-0000-0000-0000EF1D0000}"/>
    <cellStyle name="20% - Accent4 3 6 2 3" xfId="3472" xr:uid="{00000000-0005-0000-0000-0000F01D0000}"/>
    <cellStyle name="20% - Accent4 3 6 2 3 2" xfId="15354" xr:uid="{00000000-0005-0000-0000-0000F11D0000}"/>
    <cellStyle name="20% - Accent4 3 6 2 4" xfId="3006" xr:uid="{00000000-0005-0000-0000-0000F21D0000}"/>
    <cellStyle name="20% - Accent4 3 6 3" xfId="15357" xr:uid="{00000000-0005-0000-0000-0000F31D0000}"/>
    <cellStyle name="20% - Accent4 3 6 3 2" xfId="15358" xr:uid="{00000000-0005-0000-0000-0000F41D0000}"/>
    <cellStyle name="20% - Accent4 3 6 3 2 2" xfId="15360" xr:uid="{00000000-0005-0000-0000-0000F51D0000}"/>
    <cellStyle name="20% - Accent4 3 6 3 3" xfId="15362" xr:uid="{00000000-0005-0000-0000-0000F61D0000}"/>
    <cellStyle name="20% - Accent4 3 6 4" xfId="15363" xr:uid="{00000000-0005-0000-0000-0000F71D0000}"/>
    <cellStyle name="20% - Accent4 3 6 4 2" xfId="15364" xr:uid="{00000000-0005-0000-0000-0000F81D0000}"/>
    <cellStyle name="20% - Accent4 3 6 5" xfId="15365" xr:uid="{00000000-0005-0000-0000-0000F91D0000}"/>
    <cellStyle name="20% - Accent4 3 7" xfId="15368" xr:uid="{00000000-0005-0000-0000-0000FA1D0000}"/>
    <cellStyle name="20% - Accent4 3 7 2" xfId="15370" xr:uid="{00000000-0005-0000-0000-0000FB1D0000}"/>
    <cellStyle name="20% - Accent4 3 7 2 2" xfId="15371" xr:uid="{00000000-0005-0000-0000-0000FC1D0000}"/>
    <cellStyle name="20% - Accent4 3 7 2 2 2" xfId="15373" xr:uid="{00000000-0005-0000-0000-0000FD1D0000}"/>
    <cellStyle name="20% - Accent4 3 7 2 3" xfId="15374" xr:uid="{00000000-0005-0000-0000-0000FE1D0000}"/>
    <cellStyle name="20% - Accent4 3 7 3" xfId="15375" xr:uid="{00000000-0005-0000-0000-0000FF1D0000}"/>
    <cellStyle name="20% - Accent4 3 7 3 2" xfId="15376" xr:uid="{00000000-0005-0000-0000-0000001E0000}"/>
    <cellStyle name="20% - Accent4 3 7 4" xfId="15377" xr:uid="{00000000-0005-0000-0000-0000011E0000}"/>
    <cellStyle name="20% - Accent4 3 8" xfId="15383" xr:uid="{00000000-0005-0000-0000-0000021E0000}"/>
    <cellStyle name="20% - Accent4 3 8 2" xfId="15386" xr:uid="{00000000-0005-0000-0000-0000031E0000}"/>
    <cellStyle name="20% - Accent4 3 8 2 2" xfId="15388" xr:uid="{00000000-0005-0000-0000-0000041E0000}"/>
    <cellStyle name="20% - Accent4 3 8 3" xfId="15389" xr:uid="{00000000-0005-0000-0000-0000051E0000}"/>
    <cellStyle name="20% - Accent4 3 9" xfId="15391" xr:uid="{00000000-0005-0000-0000-0000061E0000}"/>
    <cellStyle name="20% - Accent4 3 9 2" xfId="4725" xr:uid="{00000000-0005-0000-0000-0000071E0000}"/>
    <cellStyle name="20% - Accent4 4" xfId="3233" xr:uid="{00000000-0005-0000-0000-0000081E0000}"/>
    <cellStyle name="20% - Accent4 4 2" xfId="15394" xr:uid="{00000000-0005-0000-0000-0000091E0000}"/>
    <cellStyle name="20% - Accent4 4 2 2" xfId="15395" xr:uid="{00000000-0005-0000-0000-00000A1E0000}"/>
    <cellStyle name="20% - Accent4 4 2 2 2" xfId="15396" xr:uid="{00000000-0005-0000-0000-00000B1E0000}"/>
    <cellStyle name="20% - Accent4 4 2 2 2 2" xfId="15397" xr:uid="{00000000-0005-0000-0000-00000C1E0000}"/>
    <cellStyle name="20% - Accent4 4 2 2 2 2 2" xfId="296" xr:uid="{00000000-0005-0000-0000-00000D1E0000}"/>
    <cellStyle name="20% - Accent4 4 2 2 2 2 2 2" xfId="14666" xr:uid="{00000000-0005-0000-0000-00000E1E0000}"/>
    <cellStyle name="20% - Accent4 4 2 2 2 2 2 2 2" xfId="15402" xr:uid="{00000000-0005-0000-0000-00000F1E0000}"/>
    <cellStyle name="20% - Accent4 4 2 2 2 2 2 2 2 2" xfId="15405" xr:uid="{00000000-0005-0000-0000-0000101E0000}"/>
    <cellStyle name="20% - Accent4 4 2 2 2 2 2 2 3" xfId="15409" xr:uid="{00000000-0005-0000-0000-0000111E0000}"/>
    <cellStyle name="20% - Accent4 4 2 2 2 2 2 3" xfId="15412" xr:uid="{00000000-0005-0000-0000-0000121E0000}"/>
    <cellStyle name="20% - Accent4 4 2 2 2 2 2 3 2" xfId="15415" xr:uid="{00000000-0005-0000-0000-0000131E0000}"/>
    <cellStyle name="20% - Accent4 4 2 2 2 2 2 4" xfId="15418" xr:uid="{00000000-0005-0000-0000-0000141E0000}"/>
    <cellStyle name="20% - Accent4 4 2 2 2 2 3" xfId="14673" xr:uid="{00000000-0005-0000-0000-0000151E0000}"/>
    <cellStyle name="20% - Accent4 4 2 2 2 2 3 2" xfId="15424" xr:uid="{00000000-0005-0000-0000-0000161E0000}"/>
    <cellStyle name="20% - Accent4 4 2 2 2 2 3 2 2" xfId="15427" xr:uid="{00000000-0005-0000-0000-0000171E0000}"/>
    <cellStyle name="20% - Accent4 4 2 2 2 2 3 3" xfId="15430" xr:uid="{00000000-0005-0000-0000-0000181E0000}"/>
    <cellStyle name="20% - Accent4 4 2 2 2 2 4" xfId="7676" xr:uid="{00000000-0005-0000-0000-0000191E0000}"/>
    <cellStyle name="20% - Accent4 4 2 2 2 2 4 2" xfId="7682" xr:uid="{00000000-0005-0000-0000-00001A1E0000}"/>
    <cellStyle name="20% - Accent4 4 2 2 2 2 5" xfId="7700" xr:uid="{00000000-0005-0000-0000-00001B1E0000}"/>
    <cellStyle name="20% - Accent4 4 2 2 2 3" xfId="5224" xr:uid="{00000000-0005-0000-0000-00001C1E0000}"/>
    <cellStyle name="20% - Accent4 4 2 2 2 3 2" xfId="13324" xr:uid="{00000000-0005-0000-0000-00001D1E0000}"/>
    <cellStyle name="20% - Accent4 4 2 2 2 3 2 2" xfId="15433" xr:uid="{00000000-0005-0000-0000-00001E1E0000}"/>
    <cellStyle name="20% - Accent4 4 2 2 2 3 2 2 2" xfId="15436" xr:uid="{00000000-0005-0000-0000-00001F1E0000}"/>
    <cellStyle name="20% - Accent4 4 2 2 2 3 2 3" xfId="15439" xr:uid="{00000000-0005-0000-0000-0000201E0000}"/>
    <cellStyle name="20% - Accent4 4 2 2 2 3 3" xfId="15441" xr:uid="{00000000-0005-0000-0000-0000211E0000}"/>
    <cellStyle name="20% - Accent4 4 2 2 2 3 3 2" xfId="15447" xr:uid="{00000000-0005-0000-0000-0000221E0000}"/>
    <cellStyle name="20% - Accent4 4 2 2 2 3 4" xfId="7727" xr:uid="{00000000-0005-0000-0000-0000231E0000}"/>
    <cellStyle name="20% - Accent4 4 2 2 2 4" xfId="15451" xr:uid="{00000000-0005-0000-0000-0000241E0000}"/>
    <cellStyle name="20% - Accent4 4 2 2 2 4 2" xfId="9371" xr:uid="{00000000-0005-0000-0000-0000251E0000}"/>
    <cellStyle name="20% - Accent4 4 2 2 2 4 2 2" xfId="15458" xr:uid="{00000000-0005-0000-0000-0000261E0000}"/>
    <cellStyle name="20% - Accent4 4 2 2 2 4 3" xfId="15462" xr:uid="{00000000-0005-0000-0000-0000271E0000}"/>
    <cellStyle name="20% - Accent4 4 2 2 2 5" xfId="15467" xr:uid="{00000000-0005-0000-0000-0000281E0000}"/>
    <cellStyle name="20% - Accent4 4 2 2 2 5 2" xfId="15472" xr:uid="{00000000-0005-0000-0000-0000291E0000}"/>
    <cellStyle name="20% - Accent4 4 2 2 2 6" xfId="8442" xr:uid="{00000000-0005-0000-0000-00002A1E0000}"/>
    <cellStyle name="20% - Accent4 4 2 2 3" xfId="2398" xr:uid="{00000000-0005-0000-0000-00002B1E0000}"/>
    <cellStyle name="20% - Accent4 4 2 2 3 2" xfId="2406" xr:uid="{00000000-0005-0000-0000-00002C1E0000}"/>
    <cellStyle name="20% - Accent4 4 2 2 3 2 2" xfId="2414" xr:uid="{00000000-0005-0000-0000-00002D1E0000}"/>
    <cellStyle name="20% - Accent4 4 2 2 3 2 2 2" xfId="2862" xr:uid="{00000000-0005-0000-0000-00002E1E0000}"/>
    <cellStyle name="20% - Accent4 4 2 2 3 2 2 2 2" xfId="15473" xr:uid="{00000000-0005-0000-0000-00002F1E0000}"/>
    <cellStyle name="20% - Accent4 4 2 2 3 2 2 3" xfId="15477" xr:uid="{00000000-0005-0000-0000-0000301E0000}"/>
    <cellStyle name="20% - Accent4 4 2 2 3 2 3" xfId="2350" xr:uid="{00000000-0005-0000-0000-0000311E0000}"/>
    <cellStyle name="20% - Accent4 4 2 2 3 2 3 2" xfId="15483" xr:uid="{00000000-0005-0000-0000-0000321E0000}"/>
    <cellStyle name="20% - Accent4 4 2 2 3 2 4" xfId="7764" xr:uid="{00000000-0005-0000-0000-0000331E0000}"/>
    <cellStyle name="20% - Accent4 4 2 2 3 3" xfId="2431" xr:uid="{00000000-0005-0000-0000-0000341E0000}"/>
    <cellStyle name="20% - Accent4 4 2 2 3 3 2" xfId="812" xr:uid="{00000000-0005-0000-0000-0000351E0000}"/>
    <cellStyle name="20% - Accent4 4 2 2 3 3 2 2" xfId="15490" xr:uid="{00000000-0005-0000-0000-0000361E0000}"/>
    <cellStyle name="20% - Accent4 4 2 2 3 3 3" xfId="561" xr:uid="{00000000-0005-0000-0000-0000371E0000}"/>
    <cellStyle name="20% - Accent4 4 2 2 3 4" xfId="1976" xr:uid="{00000000-0005-0000-0000-0000381E0000}"/>
    <cellStyle name="20% - Accent4 4 2 2 3 4 2" xfId="12223" xr:uid="{00000000-0005-0000-0000-0000391E0000}"/>
    <cellStyle name="20% - Accent4 4 2 2 3 5" xfId="15494" xr:uid="{00000000-0005-0000-0000-00003A1E0000}"/>
    <cellStyle name="20% - Accent4 4 2 2 4" xfId="2446" xr:uid="{00000000-0005-0000-0000-00003B1E0000}"/>
    <cellStyle name="20% - Accent4 4 2 2 4 2" xfId="2466" xr:uid="{00000000-0005-0000-0000-00003C1E0000}"/>
    <cellStyle name="20% - Accent4 4 2 2 4 2 2" xfId="3504" xr:uid="{00000000-0005-0000-0000-00003D1E0000}"/>
    <cellStyle name="20% - Accent4 4 2 2 4 2 2 2" xfId="15498" xr:uid="{00000000-0005-0000-0000-00003E1E0000}"/>
    <cellStyle name="20% - Accent4 4 2 2 4 2 3" xfId="15501" xr:uid="{00000000-0005-0000-0000-00003F1E0000}"/>
    <cellStyle name="20% - Accent4 4 2 2 4 3" xfId="3514" xr:uid="{00000000-0005-0000-0000-0000401E0000}"/>
    <cellStyle name="20% - Accent4 4 2 2 4 3 2" xfId="15504" xr:uid="{00000000-0005-0000-0000-0000411E0000}"/>
    <cellStyle name="20% - Accent4 4 2 2 4 4" xfId="11687" xr:uid="{00000000-0005-0000-0000-0000421E0000}"/>
    <cellStyle name="20% - Accent4 4 2 2 5" xfId="2487" xr:uid="{00000000-0005-0000-0000-0000431E0000}"/>
    <cellStyle name="20% - Accent4 4 2 2 5 2" xfId="3392" xr:uid="{00000000-0005-0000-0000-0000441E0000}"/>
    <cellStyle name="20% - Accent4 4 2 2 5 2 2" xfId="15506" xr:uid="{00000000-0005-0000-0000-0000451E0000}"/>
    <cellStyle name="20% - Accent4 4 2 2 5 3" xfId="15507" xr:uid="{00000000-0005-0000-0000-0000461E0000}"/>
    <cellStyle name="20% - Accent4 4 2 2 6" xfId="2773" xr:uid="{00000000-0005-0000-0000-0000471E0000}"/>
    <cellStyle name="20% - Accent4 4 2 2 6 2" xfId="15508" xr:uid="{00000000-0005-0000-0000-0000481E0000}"/>
    <cellStyle name="20% - Accent4 4 2 2 7" xfId="15509" xr:uid="{00000000-0005-0000-0000-0000491E0000}"/>
    <cellStyle name="20% - Accent4 4 2 3" xfId="15510" xr:uid="{00000000-0005-0000-0000-00004A1E0000}"/>
    <cellStyle name="20% - Accent4 4 2 3 2" xfId="7083" xr:uid="{00000000-0005-0000-0000-00004B1E0000}"/>
    <cellStyle name="20% - Accent4 4 2 3 2 2" xfId="5464" xr:uid="{00000000-0005-0000-0000-00004C1E0000}"/>
    <cellStyle name="20% - Accent4 4 2 3 2 2 2" xfId="6068" xr:uid="{00000000-0005-0000-0000-00004D1E0000}"/>
    <cellStyle name="20% - Accent4 4 2 3 2 2 2 2" xfId="14970" xr:uid="{00000000-0005-0000-0000-00004E1E0000}"/>
    <cellStyle name="20% - Accent4 4 2 3 2 2 2 2 2" xfId="14977" xr:uid="{00000000-0005-0000-0000-00004F1E0000}"/>
    <cellStyle name="20% - Accent4 4 2 3 2 2 2 3" xfId="14981" xr:uid="{00000000-0005-0000-0000-0000501E0000}"/>
    <cellStyle name="20% - Accent4 4 2 3 2 2 3" xfId="14984" xr:uid="{00000000-0005-0000-0000-0000511E0000}"/>
    <cellStyle name="20% - Accent4 4 2 3 2 2 3 2" xfId="14988" xr:uid="{00000000-0005-0000-0000-0000521E0000}"/>
    <cellStyle name="20% - Accent4 4 2 3 2 2 4" xfId="5882" xr:uid="{00000000-0005-0000-0000-0000531E0000}"/>
    <cellStyle name="20% - Accent4 4 2 3 2 3" xfId="5259" xr:uid="{00000000-0005-0000-0000-0000541E0000}"/>
    <cellStyle name="20% - Accent4 4 2 3 2 3 2" xfId="12530" xr:uid="{00000000-0005-0000-0000-0000551E0000}"/>
    <cellStyle name="20% - Accent4 4 2 3 2 3 2 2" xfId="15010" xr:uid="{00000000-0005-0000-0000-0000561E0000}"/>
    <cellStyle name="20% - Accent4 4 2 3 2 3 3" xfId="13906" xr:uid="{00000000-0005-0000-0000-0000571E0000}"/>
    <cellStyle name="20% - Accent4 4 2 3 2 4" xfId="12537" xr:uid="{00000000-0005-0000-0000-0000581E0000}"/>
    <cellStyle name="20% - Accent4 4 2 3 2 4 2" xfId="15026" xr:uid="{00000000-0005-0000-0000-0000591E0000}"/>
    <cellStyle name="20% - Accent4 4 2 3 2 5" xfId="14904" xr:uid="{00000000-0005-0000-0000-00005A1E0000}"/>
    <cellStyle name="20% - Accent4 4 2 3 3" xfId="2717" xr:uid="{00000000-0005-0000-0000-00005B1E0000}"/>
    <cellStyle name="20% - Accent4 4 2 3 3 2" xfId="1386" xr:uid="{00000000-0005-0000-0000-00005C1E0000}"/>
    <cellStyle name="20% - Accent4 4 2 3 3 2 2" xfId="155" xr:uid="{00000000-0005-0000-0000-00005D1E0000}"/>
    <cellStyle name="20% - Accent4 4 2 3 3 2 2 2" xfId="15067" xr:uid="{00000000-0005-0000-0000-00005E1E0000}"/>
    <cellStyle name="20% - Accent4 4 2 3 3 2 3" xfId="15073" xr:uid="{00000000-0005-0000-0000-00005F1E0000}"/>
    <cellStyle name="20% - Accent4 4 2 3 3 3" xfId="778" xr:uid="{00000000-0005-0000-0000-0000601E0000}"/>
    <cellStyle name="20% - Accent4 4 2 3 3 3 2" xfId="15088" xr:uid="{00000000-0005-0000-0000-0000611E0000}"/>
    <cellStyle name="20% - Accent4 4 2 3 3 4" xfId="15512" xr:uid="{00000000-0005-0000-0000-0000621E0000}"/>
    <cellStyle name="20% - Accent4 4 2 3 4" xfId="2738" xr:uid="{00000000-0005-0000-0000-0000631E0000}"/>
    <cellStyle name="20% - Accent4 4 2 3 4 2" xfId="1470" xr:uid="{00000000-0005-0000-0000-0000641E0000}"/>
    <cellStyle name="20% - Accent4 4 2 3 4 2 2" xfId="15103" xr:uid="{00000000-0005-0000-0000-0000651E0000}"/>
    <cellStyle name="20% - Accent4 4 2 3 4 3" xfId="15517" xr:uid="{00000000-0005-0000-0000-0000661E0000}"/>
    <cellStyle name="20% - Accent4 4 2 3 5" xfId="3521" xr:uid="{00000000-0005-0000-0000-0000671E0000}"/>
    <cellStyle name="20% - Accent4 4 2 3 5 2" xfId="13010" xr:uid="{00000000-0005-0000-0000-0000681E0000}"/>
    <cellStyle name="20% - Accent4 4 2 3 6" xfId="13421" xr:uid="{00000000-0005-0000-0000-0000691E0000}"/>
    <cellStyle name="20% - Accent4 4 2 4" xfId="15518" xr:uid="{00000000-0005-0000-0000-00006A1E0000}"/>
    <cellStyle name="20% - Accent4 4 2 4 2" xfId="7094" xr:uid="{00000000-0005-0000-0000-00006B1E0000}"/>
    <cellStyle name="20% - Accent4 4 2 4 2 2" xfId="6204" xr:uid="{00000000-0005-0000-0000-00006C1E0000}"/>
    <cellStyle name="20% - Accent4 4 2 4 2 2 2" xfId="205" xr:uid="{00000000-0005-0000-0000-00006D1E0000}"/>
    <cellStyle name="20% - Accent4 4 2 4 2 2 2 2" xfId="13817" xr:uid="{00000000-0005-0000-0000-00006E1E0000}"/>
    <cellStyle name="20% - Accent4 4 2 4 2 2 3" xfId="179" xr:uid="{00000000-0005-0000-0000-00006F1E0000}"/>
    <cellStyle name="20% - Accent4 4 2 4 2 3" xfId="12547" xr:uid="{00000000-0005-0000-0000-0000701E0000}"/>
    <cellStyle name="20% - Accent4 4 2 4 2 3 2" xfId="13853" xr:uid="{00000000-0005-0000-0000-0000711E0000}"/>
    <cellStyle name="20% - Accent4 4 2 4 2 4" xfId="15521" xr:uid="{00000000-0005-0000-0000-0000721E0000}"/>
    <cellStyle name="20% - Accent4 4 2 4 3" xfId="2849" xr:uid="{00000000-0005-0000-0000-0000731E0000}"/>
    <cellStyle name="20% - Accent4 4 2 4 3 2" xfId="1754" xr:uid="{00000000-0005-0000-0000-0000741E0000}"/>
    <cellStyle name="20% - Accent4 4 2 4 3 2 2" xfId="10005" xr:uid="{00000000-0005-0000-0000-0000751E0000}"/>
    <cellStyle name="20% - Accent4 4 2 4 3 3" xfId="10016" xr:uid="{00000000-0005-0000-0000-0000761E0000}"/>
    <cellStyle name="20% - Accent4 4 2 4 4" xfId="3544" xr:uid="{00000000-0005-0000-0000-0000771E0000}"/>
    <cellStyle name="20% - Accent4 4 2 4 4 2" xfId="10020" xr:uid="{00000000-0005-0000-0000-0000781E0000}"/>
    <cellStyle name="20% - Accent4 4 2 4 5" xfId="10024" xr:uid="{00000000-0005-0000-0000-0000791E0000}"/>
    <cellStyle name="20% - Accent4 4 2 5" xfId="15524" xr:uid="{00000000-0005-0000-0000-00007A1E0000}"/>
    <cellStyle name="20% - Accent4 4 2 5 2" xfId="7103" xr:uid="{00000000-0005-0000-0000-00007B1E0000}"/>
    <cellStyle name="20% - Accent4 4 2 5 2 2" xfId="15525" xr:uid="{00000000-0005-0000-0000-00007C1E0000}"/>
    <cellStyle name="20% - Accent4 4 2 5 2 2 2" xfId="14157" xr:uid="{00000000-0005-0000-0000-00007D1E0000}"/>
    <cellStyle name="20% - Accent4 4 2 5 2 3" xfId="15527" xr:uid="{00000000-0005-0000-0000-00007E1E0000}"/>
    <cellStyle name="20% - Accent4 4 2 5 3" xfId="2031" xr:uid="{00000000-0005-0000-0000-00007F1E0000}"/>
    <cellStyle name="20% - Accent4 4 2 5 3 2" xfId="10031" xr:uid="{00000000-0005-0000-0000-0000801E0000}"/>
    <cellStyle name="20% - Accent4 4 2 5 4" xfId="10035" xr:uid="{00000000-0005-0000-0000-0000811E0000}"/>
    <cellStyle name="20% - Accent4 4 2 6" xfId="15528" xr:uid="{00000000-0005-0000-0000-0000821E0000}"/>
    <cellStyle name="20% - Accent4 4 2 6 2" xfId="15529" xr:uid="{00000000-0005-0000-0000-0000831E0000}"/>
    <cellStyle name="20% - Accent4 4 2 6 2 2" xfId="15530" xr:uid="{00000000-0005-0000-0000-0000841E0000}"/>
    <cellStyle name="20% - Accent4 4 2 6 3" xfId="10039" xr:uid="{00000000-0005-0000-0000-0000851E0000}"/>
    <cellStyle name="20% - Accent4 4 2 7" xfId="15532" xr:uid="{00000000-0005-0000-0000-0000861E0000}"/>
    <cellStyle name="20% - Accent4 4 2 7 2" xfId="15534" xr:uid="{00000000-0005-0000-0000-0000871E0000}"/>
    <cellStyle name="20% - Accent4 4 2 8" xfId="15536" xr:uid="{00000000-0005-0000-0000-0000881E0000}"/>
    <cellStyle name="20% - Accent4 4 3" xfId="13518" xr:uid="{00000000-0005-0000-0000-0000891E0000}"/>
    <cellStyle name="20% - Accent4 4 3 2" xfId="1240" xr:uid="{00000000-0005-0000-0000-00008A1E0000}"/>
    <cellStyle name="20% - Accent4 4 3 2 2" xfId="14007" xr:uid="{00000000-0005-0000-0000-00008B1E0000}"/>
    <cellStyle name="20% - Accent4 4 3 2 2 2" xfId="13224" xr:uid="{00000000-0005-0000-0000-00008C1E0000}"/>
    <cellStyle name="20% - Accent4 4 3 2 2 2 2" xfId="13227" xr:uid="{00000000-0005-0000-0000-00008D1E0000}"/>
    <cellStyle name="20% - Accent4 4 3 2 2 2 2 2" xfId="13232" xr:uid="{00000000-0005-0000-0000-00008E1E0000}"/>
    <cellStyle name="20% - Accent4 4 3 2 2 2 2 2 2" xfId="15538" xr:uid="{00000000-0005-0000-0000-00008F1E0000}"/>
    <cellStyle name="20% - Accent4 4 3 2 2 2 2 3" xfId="15540" xr:uid="{00000000-0005-0000-0000-0000901E0000}"/>
    <cellStyle name="20% - Accent4 4 3 2 2 2 3" xfId="13235" xr:uid="{00000000-0005-0000-0000-0000911E0000}"/>
    <cellStyle name="20% - Accent4 4 3 2 2 2 3 2" xfId="15542" xr:uid="{00000000-0005-0000-0000-0000921E0000}"/>
    <cellStyle name="20% - Accent4 4 3 2 2 2 4" xfId="15543" xr:uid="{00000000-0005-0000-0000-0000931E0000}"/>
    <cellStyle name="20% - Accent4 4 3 2 2 3" xfId="5369" xr:uid="{00000000-0005-0000-0000-0000941E0000}"/>
    <cellStyle name="20% - Accent4 4 3 2 2 3 2" xfId="138" xr:uid="{00000000-0005-0000-0000-0000951E0000}"/>
    <cellStyle name="20% - Accent4 4 3 2 2 3 2 2" xfId="7164" xr:uid="{00000000-0005-0000-0000-0000961E0000}"/>
    <cellStyle name="20% - Accent4 4 3 2 2 3 3" xfId="7219" xr:uid="{00000000-0005-0000-0000-0000971E0000}"/>
    <cellStyle name="20% - Accent4 4 3 2 2 4" xfId="7251" xr:uid="{00000000-0005-0000-0000-0000981E0000}"/>
    <cellStyle name="20% - Accent4 4 3 2 2 4 2" xfId="7258" xr:uid="{00000000-0005-0000-0000-0000991E0000}"/>
    <cellStyle name="20% - Accent4 4 3 2 2 5" xfId="1148" xr:uid="{00000000-0005-0000-0000-00009A1E0000}"/>
    <cellStyle name="20% - Accent4 4 3 2 3" xfId="3343" xr:uid="{00000000-0005-0000-0000-00009B1E0000}"/>
    <cellStyle name="20% - Accent4 4 3 2 3 2" xfId="2892" xr:uid="{00000000-0005-0000-0000-00009C1E0000}"/>
    <cellStyle name="20% - Accent4 4 3 2 3 2 2" xfId="3555" xr:uid="{00000000-0005-0000-0000-00009D1E0000}"/>
    <cellStyle name="20% - Accent4 4 3 2 3 2 2 2" xfId="15421" xr:uid="{00000000-0005-0000-0000-00009E1E0000}"/>
    <cellStyle name="20% - Accent4 4 3 2 3 2 3" xfId="15547" xr:uid="{00000000-0005-0000-0000-00009F1E0000}"/>
    <cellStyle name="20% - Accent4 4 3 2 3 3" xfId="3559" xr:uid="{00000000-0005-0000-0000-0000A01E0000}"/>
    <cellStyle name="20% - Accent4 4 3 2 3 3 2" xfId="7275" xr:uid="{00000000-0005-0000-0000-0000A11E0000}"/>
    <cellStyle name="20% - Accent4 4 3 2 3 4" xfId="3489" xr:uid="{00000000-0005-0000-0000-0000A21E0000}"/>
    <cellStyle name="20% - Accent4 4 3 2 4" xfId="3357" xr:uid="{00000000-0005-0000-0000-0000A31E0000}"/>
    <cellStyle name="20% - Accent4 4 3 2 4 2" xfId="1872" xr:uid="{00000000-0005-0000-0000-0000A41E0000}"/>
    <cellStyle name="20% - Accent4 4 3 2 4 2 2" xfId="15550" xr:uid="{00000000-0005-0000-0000-0000A51E0000}"/>
    <cellStyle name="20% - Accent4 4 3 2 4 3" xfId="581" xr:uid="{00000000-0005-0000-0000-0000A61E0000}"/>
    <cellStyle name="20% - Accent4 4 3 2 5" xfId="3569" xr:uid="{00000000-0005-0000-0000-0000A71E0000}"/>
    <cellStyle name="20% - Accent4 4 3 2 5 2" xfId="15554" xr:uid="{00000000-0005-0000-0000-0000A81E0000}"/>
    <cellStyle name="20% - Accent4 4 3 2 6" xfId="6179" xr:uid="{00000000-0005-0000-0000-0000A91E0000}"/>
    <cellStyle name="20% - Accent4 4 3 3" xfId="14012" xr:uid="{00000000-0005-0000-0000-0000AA1E0000}"/>
    <cellStyle name="20% - Accent4 4 3 3 2" xfId="7117" xr:uid="{00000000-0005-0000-0000-0000AB1E0000}"/>
    <cellStyle name="20% - Accent4 4 3 3 2 2" xfId="1801" xr:uid="{00000000-0005-0000-0000-0000AC1E0000}"/>
    <cellStyle name="20% - Accent4 4 3 3 2 2 2" xfId="12732" xr:uid="{00000000-0005-0000-0000-0000AD1E0000}"/>
    <cellStyle name="20% - Accent4 4 3 3 2 2 2 2" xfId="15198" xr:uid="{00000000-0005-0000-0000-0000AE1E0000}"/>
    <cellStyle name="20% - Accent4 4 3 3 2 2 3" xfId="15201" xr:uid="{00000000-0005-0000-0000-0000AF1E0000}"/>
    <cellStyle name="20% - Accent4 4 3 3 2 3" xfId="7493" xr:uid="{00000000-0005-0000-0000-0000B01E0000}"/>
    <cellStyle name="20% - Accent4 4 3 3 2 3 2" xfId="7499" xr:uid="{00000000-0005-0000-0000-0000B11E0000}"/>
    <cellStyle name="20% - Accent4 4 3 3 2 4" xfId="3380" xr:uid="{00000000-0005-0000-0000-0000B21E0000}"/>
    <cellStyle name="20% - Accent4 4 3 3 3" xfId="3438" xr:uid="{00000000-0005-0000-0000-0000B31E0000}"/>
    <cellStyle name="20% - Accent4 4 3 3 3 2" xfId="7" xr:uid="{00000000-0005-0000-0000-0000B41E0000}"/>
    <cellStyle name="20% - Accent4 4 3 3 3 2 2" xfId="15218" xr:uid="{00000000-0005-0000-0000-0000B51E0000}"/>
    <cellStyle name="20% - Accent4 4 3 3 3 3" xfId="7514" xr:uid="{00000000-0005-0000-0000-0000B61E0000}"/>
    <cellStyle name="20% - Accent4 4 3 3 4" xfId="3595" xr:uid="{00000000-0005-0000-0000-0000B71E0000}"/>
    <cellStyle name="20% - Accent4 4 3 3 4 2" xfId="15556" xr:uid="{00000000-0005-0000-0000-0000B81E0000}"/>
    <cellStyle name="20% - Accent4 4 3 3 5" xfId="13427" xr:uid="{00000000-0005-0000-0000-0000B91E0000}"/>
    <cellStyle name="20% - Accent4 4 3 4" xfId="15557" xr:uid="{00000000-0005-0000-0000-0000BA1E0000}"/>
    <cellStyle name="20% - Accent4 4 3 4 2" xfId="7127" xr:uid="{00000000-0005-0000-0000-0000BB1E0000}"/>
    <cellStyle name="20% - Accent4 4 3 4 2 2" xfId="13313" xr:uid="{00000000-0005-0000-0000-0000BC1E0000}"/>
    <cellStyle name="20% - Accent4 4 3 4 2 2 2" xfId="14445" xr:uid="{00000000-0005-0000-0000-0000BD1E0000}"/>
    <cellStyle name="20% - Accent4 4 3 4 2 3" xfId="7628" xr:uid="{00000000-0005-0000-0000-0000BE1E0000}"/>
    <cellStyle name="20% - Accent4 4 3 4 3" xfId="3609" xr:uid="{00000000-0005-0000-0000-0000BF1E0000}"/>
    <cellStyle name="20% - Accent4 4 3 4 3 2" xfId="9323" xr:uid="{00000000-0005-0000-0000-0000C01E0000}"/>
    <cellStyle name="20% - Accent4 4 3 4 4" xfId="10051" xr:uid="{00000000-0005-0000-0000-0000C11E0000}"/>
    <cellStyle name="20% - Accent4 4 3 5" xfId="15406" xr:uid="{00000000-0005-0000-0000-0000C21E0000}"/>
    <cellStyle name="20% - Accent4 4 3 5 2" xfId="15559" xr:uid="{00000000-0005-0000-0000-0000C31E0000}"/>
    <cellStyle name="20% - Accent4 4 3 5 2 2" xfId="15442" xr:uid="{00000000-0005-0000-0000-0000C41E0000}"/>
    <cellStyle name="20% - Accent4 4 3 5 3" xfId="10055" xr:uid="{00000000-0005-0000-0000-0000C51E0000}"/>
    <cellStyle name="20% - Accent4 4 3 6" xfId="15562" xr:uid="{00000000-0005-0000-0000-0000C61E0000}"/>
    <cellStyle name="20% - Accent4 4 3 6 2" xfId="15564" xr:uid="{00000000-0005-0000-0000-0000C71E0000}"/>
    <cellStyle name="20% - Accent4 4 3 7" xfId="15567" xr:uid="{00000000-0005-0000-0000-0000C81E0000}"/>
    <cellStyle name="20% - Accent4 4 4" xfId="13522" xr:uid="{00000000-0005-0000-0000-0000C91E0000}"/>
    <cellStyle name="20% - Accent4 4 4 2" xfId="13751" xr:uid="{00000000-0005-0000-0000-0000CA1E0000}"/>
    <cellStyle name="20% - Accent4 4 4 2 2" xfId="3877" xr:uid="{00000000-0005-0000-0000-0000CB1E0000}"/>
    <cellStyle name="20% - Accent4 4 4 2 2 2" xfId="8430" xr:uid="{00000000-0005-0000-0000-0000CC1E0000}"/>
    <cellStyle name="20% - Accent4 4 4 2 2 2 2" xfId="13341" xr:uid="{00000000-0005-0000-0000-0000CD1E0000}"/>
    <cellStyle name="20% - Accent4 4 4 2 2 2 2 2" xfId="13757" xr:uid="{00000000-0005-0000-0000-0000CE1E0000}"/>
    <cellStyle name="20% - Accent4 4 4 2 2 2 3" xfId="13770" xr:uid="{00000000-0005-0000-0000-0000CF1E0000}"/>
    <cellStyle name="20% - Accent4 4 4 2 2 3" xfId="8450" xr:uid="{00000000-0005-0000-0000-0000D01E0000}"/>
    <cellStyle name="20% - Accent4 4 4 2 2 3 2" xfId="11132" xr:uid="{00000000-0005-0000-0000-0000D11E0000}"/>
    <cellStyle name="20% - Accent4 4 4 2 2 4" xfId="1441" xr:uid="{00000000-0005-0000-0000-0000D21E0000}"/>
    <cellStyle name="20% - Accent4 4 4 2 3" xfId="229" xr:uid="{00000000-0005-0000-0000-0000D31E0000}"/>
    <cellStyle name="20% - Accent4 4 4 2 3 2" xfId="3014" xr:uid="{00000000-0005-0000-0000-0000D41E0000}"/>
    <cellStyle name="20% - Accent4 4 4 2 3 2 2" xfId="13782" xr:uid="{00000000-0005-0000-0000-0000D51E0000}"/>
    <cellStyle name="20% - Accent4 4 4 2 3 3" xfId="11188" xr:uid="{00000000-0005-0000-0000-0000D61E0000}"/>
    <cellStyle name="20% - Accent4 4 4 2 4" xfId="3037" xr:uid="{00000000-0005-0000-0000-0000D71E0000}"/>
    <cellStyle name="20% - Accent4 4 4 2 4 2" xfId="13795" xr:uid="{00000000-0005-0000-0000-0000D81E0000}"/>
    <cellStyle name="20% - Accent4 4 4 2 5" xfId="24" xr:uid="{00000000-0005-0000-0000-0000D91E0000}"/>
    <cellStyle name="20% - Accent4 4 4 3" xfId="13818" xr:uid="{00000000-0005-0000-0000-0000DA1E0000}"/>
    <cellStyle name="20% - Accent4 4 4 3 2" xfId="2559" xr:uid="{00000000-0005-0000-0000-0000DB1E0000}"/>
    <cellStyle name="20% - Accent4 4 4 3 2 2" xfId="13364" xr:uid="{00000000-0005-0000-0000-0000DC1E0000}"/>
    <cellStyle name="20% - Accent4 4 4 3 2 2 2" xfId="13822" xr:uid="{00000000-0005-0000-0000-0000DD1E0000}"/>
    <cellStyle name="20% - Accent4 4 4 3 2 3" xfId="2602" xr:uid="{00000000-0005-0000-0000-0000DE1E0000}"/>
    <cellStyle name="20% - Accent4 4 4 3 3" xfId="2614" xr:uid="{00000000-0005-0000-0000-0000DF1E0000}"/>
    <cellStyle name="20% - Accent4 4 4 3 3 2" xfId="13832" xr:uid="{00000000-0005-0000-0000-0000E01E0000}"/>
    <cellStyle name="20% - Accent4 4 4 3 4" xfId="13839" xr:uid="{00000000-0005-0000-0000-0000E11E0000}"/>
    <cellStyle name="20% - Accent4 4 4 4" xfId="13858" xr:uid="{00000000-0005-0000-0000-0000E21E0000}"/>
    <cellStyle name="20% - Accent4 4 4 4 2" xfId="13862" xr:uid="{00000000-0005-0000-0000-0000E31E0000}"/>
    <cellStyle name="20% - Accent4 4 4 4 2 2" xfId="13866" xr:uid="{00000000-0005-0000-0000-0000E41E0000}"/>
    <cellStyle name="20% - Accent4 4 4 4 3" xfId="2567" xr:uid="{00000000-0005-0000-0000-0000E51E0000}"/>
    <cellStyle name="20% - Accent4 4 4 5" xfId="13898" xr:uid="{00000000-0005-0000-0000-0000E61E0000}"/>
    <cellStyle name="20% - Accent4 4 4 5 2" xfId="13901" xr:uid="{00000000-0005-0000-0000-0000E71E0000}"/>
    <cellStyle name="20% - Accent4 4 4 6" xfId="13924" xr:uid="{00000000-0005-0000-0000-0000E81E0000}"/>
    <cellStyle name="20% - Accent4 4 5" xfId="865" xr:uid="{00000000-0005-0000-0000-0000E91E0000}"/>
    <cellStyle name="20% - Accent4 4 5 2" xfId="704" xr:uid="{00000000-0005-0000-0000-0000EA1E0000}"/>
    <cellStyle name="20% - Accent4 4 5 2 2" xfId="880" xr:uid="{00000000-0005-0000-0000-0000EB1E0000}"/>
    <cellStyle name="20% - Accent4 4 5 2 2 2" xfId="901" xr:uid="{00000000-0005-0000-0000-0000EC1E0000}"/>
    <cellStyle name="20% - Accent4 4 5 2 2 2 2" xfId="905" xr:uid="{00000000-0005-0000-0000-0000ED1E0000}"/>
    <cellStyle name="20% - Accent4 4 5 2 2 3" xfId="919" xr:uid="{00000000-0005-0000-0000-0000EE1E0000}"/>
    <cellStyle name="20% - Accent4 4 5 2 3" xfId="945" xr:uid="{00000000-0005-0000-0000-0000EF1E0000}"/>
    <cellStyle name="20% - Accent4 4 5 2 3 2" xfId="961" xr:uid="{00000000-0005-0000-0000-0000F01E0000}"/>
    <cellStyle name="20% - Accent4 4 5 2 4" xfId="982" xr:uid="{00000000-0005-0000-0000-0000F11E0000}"/>
    <cellStyle name="20% - Accent4 4 5 3" xfId="709" xr:uid="{00000000-0005-0000-0000-0000F21E0000}"/>
    <cellStyle name="20% - Accent4 4 5 3 2" xfId="1027" xr:uid="{00000000-0005-0000-0000-0000F31E0000}"/>
    <cellStyle name="20% - Accent4 4 5 3 2 2" xfId="1030" xr:uid="{00000000-0005-0000-0000-0000F41E0000}"/>
    <cellStyle name="20% - Accent4 4 5 3 3" xfId="1049" xr:uid="{00000000-0005-0000-0000-0000F51E0000}"/>
    <cellStyle name="20% - Accent4 4 5 4" xfId="1078" xr:uid="{00000000-0005-0000-0000-0000F61E0000}"/>
    <cellStyle name="20% - Accent4 4 5 4 2" xfId="1094" xr:uid="{00000000-0005-0000-0000-0000F71E0000}"/>
    <cellStyle name="20% - Accent4 4 5 5" xfId="1130" xr:uid="{00000000-0005-0000-0000-0000F81E0000}"/>
    <cellStyle name="20% - Accent4 4 6" xfId="1200" xr:uid="{00000000-0005-0000-0000-0000F91E0000}"/>
    <cellStyle name="20% - Accent4 4 6 2" xfId="1213" xr:uid="{00000000-0005-0000-0000-0000FA1E0000}"/>
    <cellStyle name="20% - Accent4 4 6 2 2" xfId="1224" xr:uid="{00000000-0005-0000-0000-0000FB1E0000}"/>
    <cellStyle name="20% - Accent4 4 6 2 2 2" xfId="1227" xr:uid="{00000000-0005-0000-0000-0000FC1E0000}"/>
    <cellStyle name="20% - Accent4 4 6 2 3" xfId="1244" xr:uid="{00000000-0005-0000-0000-0000FD1E0000}"/>
    <cellStyle name="20% - Accent4 4 6 3" xfId="1265" xr:uid="{00000000-0005-0000-0000-0000FE1E0000}"/>
    <cellStyle name="20% - Accent4 4 6 3 2" xfId="1278" xr:uid="{00000000-0005-0000-0000-0000FF1E0000}"/>
    <cellStyle name="20% - Accent4 4 6 4" xfId="1305" xr:uid="{00000000-0005-0000-0000-0000001F0000}"/>
    <cellStyle name="20% - Accent4 4 7" xfId="1351" xr:uid="{00000000-0005-0000-0000-0000011F0000}"/>
    <cellStyle name="20% - Accent4 4 7 2" xfId="1360" xr:uid="{00000000-0005-0000-0000-0000021F0000}"/>
    <cellStyle name="20% - Accent4 4 7 2 2" xfId="1370" xr:uid="{00000000-0005-0000-0000-0000031F0000}"/>
    <cellStyle name="20% - Accent4 4 7 3" xfId="1401" xr:uid="{00000000-0005-0000-0000-0000041F0000}"/>
    <cellStyle name="20% - Accent4 4 8" xfId="1413" xr:uid="{00000000-0005-0000-0000-0000051F0000}"/>
    <cellStyle name="20% - Accent4 4 8 2" xfId="1433" xr:uid="{00000000-0005-0000-0000-0000061F0000}"/>
    <cellStyle name="20% - Accent4 4 9" xfId="1492" xr:uid="{00000000-0005-0000-0000-0000071F0000}"/>
    <cellStyle name="20% - Accent4 5" xfId="15569" xr:uid="{00000000-0005-0000-0000-0000081F0000}"/>
    <cellStyle name="20% - Accent4 5 2" xfId="15570" xr:uid="{00000000-0005-0000-0000-0000091F0000}"/>
    <cellStyle name="20% - Accent4 5 2 2" xfId="15571" xr:uid="{00000000-0005-0000-0000-00000A1F0000}"/>
    <cellStyle name="20% - Accent4 5 2 2 2" xfId="15572" xr:uid="{00000000-0005-0000-0000-00000B1F0000}"/>
    <cellStyle name="20% - Accent4 5 2 2 2 2" xfId="15573" xr:uid="{00000000-0005-0000-0000-00000C1F0000}"/>
    <cellStyle name="20% - Accent4 5 2 2 2 2 2" xfId="15574" xr:uid="{00000000-0005-0000-0000-00000D1F0000}"/>
    <cellStyle name="20% - Accent4 5 2 2 2 2 2 2" xfId="3981" xr:uid="{00000000-0005-0000-0000-00000E1F0000}"/>
    <cellStyle name="20% - Accent4 5 2 2 2 2 2 2 2" xfId="15575" xr:uid="{00000000-0005-0000-0000-00000F1F0000}"/>
    <cellStyle name="20% - Accent4 5 2 2 2 2 2 3" xfId="14050" xr:uid="{00000000-0005-0000-0000-0000101F0000}"/>
    <cellStyle name="20% - Accent4 5 2 2 2 2 3" xfId="15576" xr:uid="{00000000-0005-0000-0000-0000111F0000}"/>
    <cellStyle name="20% - Accent4 5 2 2 2 2 3 2" xfId="11829" xr:uid="{00000000-0005-0000-0000-0000121F0000}"/>
    <cellStyle name="20% - Accent4 5 2 2 2 2 4" xfId="15578" xr:uid="{00000000-0005-0000-0000-0000131F0000}"/>
    <cellStyle name="20% - Accent4 5 2 2 2 3" xfId="12553" xr:uid="{00000000-0005-0000-0000-0000141F0000}"/>
    <cellStyle name="20% - Accent4 5 2 2 2 3 2" xfId="15526" xr:uid="{00000000-0005-0000-0000-0000151F0000}"/>
    <cellStyle name="20% - Accent4 5 2 2 2 3 2 2" xfId="15581" xr:uid="{00000000-0005-0000-0000-0000161F0000}"/>
    <cellStyle name="20% - Accent4 5 2 2 2 3 3" xfId="15584" xr:uid="{00000000-0005-0000-0000-0000171F0000}"/>
    <cellStyle name="20% - Accent4 5 2 2 2 4" xfId="8846" xr:uid="{00000000-0005-0000-0000-0000181F0000}"/>
    <cellStyle name="20% - Accent4 5 2 2 2 4 2" xfId="15587" xr:uid="{00000000-0005-0000-0000-0000191F0000}"/>
    <cellStyle name="20% - Accent4 5 2 2 2 5" xfId="15589" xr:uid="{00000000-0005-0000-0000-00001A1F0000}"/>
    <cellStyle name="20% - Accent4 5 2 2 3" xfId="3630" xr:uid="{00000000-0005-0000-0000-00001B1F0000}"/>
    <cellStyle name="20% - Accent4 5 2 2 3 2" xfId="3633" xr:uid="{00000000-0005-0000-0000-00001C1F0000}"/>
    <cellStyle name="20% - Accent4 5 2 2 3 2 2" xfId="3636" xr:uid="{00000000-0005-0000-0000-00001D1F0000}"/>
    <cellStyle name="20% - Accent4 5 2 2 3 2 2 2" xfId="9833" xr:uid="{00000000-0005-0000-0000-00001E1F0000}"/>
    <cellStyle name="20% - Accent4 5 2 2 3 2 3" xfId="11938" xr:uid="{00000000-0005-0000-0000-00001F1F0000}"/>
    <cellStyle name="20% - Accent4 5 2 2 3 3" xfId="3643" xr:uid="{00000000-0005-0000-0000-0000201F0000}"/>
    <cellStyle name="20% - Accent4 5 2 2 3 3 2" xfId="15590" xr:uid="{00000000-0005-0000-0000-0000211F0000}"/>
    <cellStyle name="20% - Accent4 5 2 2 3 4" xfId="15592" xr:uid="{00000000-0005-0000-0000-0000221F0000}"/>
    <cellStyle name="20% - Accent4 5 2 2 4" xfId="3652" xr:uid="{00000000-0005-0000-0000-0000231F0000}"/>
    <cellStyle name="20% - Accent4 5 2 2 4 2" xfId="3665" xr:uid="{00000000-0005-0000-0000-0000241F0000}"/>
    <cellStyle name="20% - Accent4 5 2 2 4 2 2" xfId="15593" xr:uid="{00000000-0005-0000-0000-0000251F0000}"/>
    <cellStyle name="20% - Accent4 5 2 2 4 3" xfId="15594" xr:uid="{00000000-0005-0000-0000-0000261F0000}"/>
    <cellStyle name="20% - Accent4 5 2 2 5" xfId="3672" xr:uid="{00000000-0005-0000-0000-0000271F0000}"/>
    <cellStyle name="20% - Accent4 5 2 2 5 2" xfId="14577" xr:uid="{00000000-0005-0000-0000-0000281F0000}"/>
    <cellStyle name="20% - Accent4 5 2 2 6" xfId="15595" xr:uid="{00000000-0005-0000-0000-0000291F0000}"/>
    <cellStyle name="20% - Accent4 5 2 3" xfId="15596" xr:uid="{00000000-0005-0000-0000-00002A1F0000}"/>
    <cellStyle name="20% - Accent4 5 2 3 2" xfId="7270" xr:uid="{00000000-0005-0000-0000-00002B1F0000}"/>
    <cellStyle name="20% - Accent4 5 2 3 2 2" xfId="6544" xr:uid="{00000000-0005-0000-0000-00002C1F0000}"/>
    <cellStyle name="20% - Accent4 5 2 3 2 2 2" xfId="7678" xr:uid="{00000000-0005-0000-0000-00002D1F0000}"/>
    <cellStyle name="20% - Accent4 5 2 3 2 2 2 2" xfId="7684" xr:uid="{00000000-0005-0000-0000-00002E1F0000}"/>
    <cellStyle name="20% - Accent4 5 2 3 2 2 3" xfId="7701" xr:uid="{00000000-0005-0000-0000-00002F1F0000}"/>
    <cellStyle name="20% - Accent4 5 2 3 2 3" xfId="7724" xr:uid="{00000000-0005-0000-0000-0000301F0000}"/>
    <cellStyle name="20% - Accent4 5 2 3 2 3 2" xfId="7729" xr:uid="{00000000-0005-0000-0000-0000311F0000}"/>
    <cellStyle name="20% - Accent4 5 2 3 2 4" xfId="7749" xr:uid="{00000000-0005-0000-0000-0000321F0000}"/>
    <cellStyle name="20% - Accent4 5 2 3 3" xfId="3682" xr:uid="{00000000-0005-0000-0000-0000331F0000}"/>
    <cellStyle name="20% - Accent4 5 2 3 3 2" xfId="3689" xr:uid="{00000000-0005-0000-0000-0000341F0000}"/>
    <cellStyle name="20% - Accent4 5 2 3 3 2 2" xfId="7762" xr:uid="{00000000-0005-0000-0000-0000351F0000}"/>
    <cellStyle name="20% - Accent4 5 2 3 3 3" xfId="7804" xr:uid="{00000000-0005-0000-0000-0000361F0000}"/>
    <cellStyle name="20% - Accent4 5 2 3 4" xfId="3704" xr:uid="{00000000-0005-0000-0000-0000371F0000}"/>
    <cellStyle name="20% - Accent4 5 2 3 4 2" xfId="7823" xr:uid="{00000000-0005-0000-0000-0000381F0000}"/>
    <cellStyle name="20% - Accent4 5 2 3 5" xfId="13457" xr:uid="{00000000-0005-0000-0000-0000391F0000}"/>
    <cellStyle name="20% - Accent4 5 2 4" xfId="15597" xr:uid="{00000000-0005-0000-0000-00003A1F0000}"/>
    <cellStyle name="20% - Accent4 5 2 4 2" xfId="5861" xr:uid="{00000000-0005-0000-0000-00003B1F0000}"/>
    <cellStyle name="20% - Accent4 5 2 4 2 2" xfId="5873" xr:uid="{00000000-0005-0000-0000-00003C1F0000}"/>
    <cellStyle name="20% - Accent4 5 2 4 2 2 2" xfId="5888" xr:uid="{00000000-0005-0000-0000-00003D1F0000}"/>
    <cellStyle name="20% - Accent4 5 2 4 2 3" xfId="5894" xr:uid="{00000000-0005-0000-0000-00003E1F0000}"/>
    <cellStyle name="20% - Accent4 5 2 4 3" xfId="3729" xr:uid="{00000000-0005-0000-0000-00003F1F0000}"/>
    <cellStyle name="20% - Accent4 5 2 4 3 2" xfId="5916" xr:uid="{00000000-0005-0000-0000-0000401F0000}"/>
    <cellStyle name="20% - Accent4 5 2 4 4" xfId="10065" xr:uid="{00000000-0005-0000-0000-0000411F0000}"/>
    <cellStyle name="20% - Accent4 5 2 5" xfId="15599" xr:uid="{00000000-0005-0000-0000-0000421F0000}"/>
    <cellStyle name="20% - Accent4 5 2 5 2" xfId="13718" xr:uid="{00000000-0005-0000-0000-0000431F0000}"/>
    <cellStyle name="20% - Accent4 5 2 5 2 2" xfId="5967" xr:uid="{00000000-0005-0000-0000-0000441F0000}"/>
    <cellStyle name="20% - Accent4 5 2 5 3" xfId="10070" xr:uid="{00000000-0005-0000-0000-0000451F0000}"/>
    <cellStyle name="20% - Accent4 5 2 6" xfId="15600" xr:uid="{00000000-0005-0000-0000-0000461F0000}"/>
    <cellStyle name="20% - Accent4 5 2 6 2" xfId="15601" xr:uid="{00000000-0005-0000-0000-0000471F0000}"/>
    <cellStyle name="20% - Accent4 5 2 7" xfId="15605" xr:uid="{00000000-0005-0000-0000-0000481F0000}"/>
    <cellStyle name="20% - Accent4 5 3" xfId="13530" xr:uid="{00000000-0005-0000-0000-0000491F0000}"/>
    <cellStyle name="20% - Accent4 5 3 2" xfId="14037" xr:uid="{00000000-0005-0000-0000-00004A1F0000}"/>
    <cellStyle name="20% - Accent4 5 3 2 2" xfId="15606" xr:uid="{00000000-0005-0000-0000-00004B1F0000}"/>
    <cellStyle name="20% - Accent4 5 3 2 2 2" xfId="13507" xr:uid="{00000000-0005-0000-0000-00004C1F0000}"/>
    <cellStyle name="20% - Accent4 5 3 2 2 2 2" xfId="13510" xr:uid="{00000000-0005-0000-0000-00004D1F0000}"/>
    <cellStyle name="20% - Accent4 5 3 2 2 2 2 2" xfId="13668" xr:uid="{00000000-0005-0000-0000-00004E1F0000}"/>
    <cellStyle name="20% - Accent4 5 3 2 2 2 3" xfId="13699" xr:uid="{00000000-0005-0000-0000-00004F1F0000}"/>
    <cellStyle name="20% - Accent4 5 3 2 2 3" xfId="13512" xr:uid="{00000000-0005-0000-0000-0000501F0000}"/>
    <cellStyle name="20% - Accent4 5 3 2 2 3 2" xfId="6577" xr:uid="{00000000-0005-0000-0000-0000511F0000}"/>
    <cellStyle name="20% - Accent4 5 3 2 2 4" xfId="11793" xr:uid="{00000000-0005-0000-0000-0000521F0000}"/>
    <cellStyle name="20% - Accent4 5 3 2 3" xfId="3745" xr:uid="{00000000-0005-0000-0000-0000531F0000}"/>
    <cellStyle name="20% - Accent4 5 3 2 3 2" xfId="3752" xr:uid="{00000000-0005-0000-0000-0000541F0000}"/>
    <cellStyle name="20% - Accent4 5 3 2 3 2 2" xfId="15609" xr:uid="{00000000-0005-0000-0000-0000551F0000}"/>
    <cellStyle name="20% - Accent4 5 3 2 3 3" xfId="15613" xr:uid="{00000000-0005-0000-0000-0000561F0000}"/>
    <cellStyle name="20% - Accent4 5 3 2 4" xfId="3762" xr:uid="{00000000-0005-0000-0000-0000571F0000}"/>
    <cellStyle name="20% - Accent4 5 3 2 4 2" xfId="15616" xr:uid="{00000000-0005-0000-0000-0000581F0000}"/>
    <cellStyle name="20% - Accent4 5 3 2 5" xfId="15618" xr:uid="{00000000-0005-0000-0000-0000591F0000}"/>
    <cellStyle name="20% - Accent4 5 3 3" xfId="15620" xr:uid="{00000000-0005-0000-0000-00005A1F0000}"/>
    <cellStyle name="20% - Accent4 5 3 3 2" xfId="5413" xr:uid="{00000000-0005-0000-0000-00005B1F0000}"/>
    <cellStyle name="20% - Accent4 5 3 3 2 2" xfId="13550" xr:uid="{00000000-0005-0000-0000-00005C1F0000}"/>
    <cellStyle name="20% - Accent4 5 3 3 2 2 2" xfId="15545" xr:uid="{00000000-0005-0000-0000-00005D1F0000}"/>
    <cellStyle name="20% - Accent4 5 3 3 2 3" xfId="15621" xr:uid="{00000000-0005-0000-0000-00005E1F0000}"/>
    <cellStyle name="20% - Accent4 5 3 3 3" xfId="3778" xr:uid="{00000000-0005-0000-0000-00005F1F0000}"/>
    <cellStyle name="20% - Accent4 5 3 3 3 2" xfId="15624" xr:uid="{00000000-0005-0000-0000-0000601F0000}"/>
    <cellStyle name="20% - Accent4 5 3 3 4" xfId="15627" xr:uid="{00000000-0005-0000-0000-0000611F0000}"/>
    <cellStyle name="20% - Accent4 5 3 4" xfId="15629" xr:uid="{00000000-0005-0000-0000-0000621F0000}"/>
    <cellStyle name="20% - Accent4 5 3 4 2" xfId="15630" xr:uid="{00000000-0005-0000-0000-0000631F0000}"/>
    <cellStyle name="20% - Accent4 5 3 4 2 2" xfId="6033" xr:uid="{00000000-0005-0000-0000-0000641F0000}"/>
    <cellStyle name="20% - Accent4 5 3 4 3" xfId="10076" xr:uid="{00000000-0005-0000-0000-0000651F0000}"/>
    <cellStyle name="20% - Accent4 5 3 5" xfId="15632" xr:uid="{00000000-0005-0000-0000-0000661F0000}"/>
    <cellStyle name="20% - Accent4 5 3 5 2" xfId="15633" xr:uid="{00000000-0005-0000-0000-0000671F0000}"/>
    <cellStyle name="20% - Accent4 5 3 6" xfId="15634" xr:uid="{00000000-0005-0000-0000-0000681F0000}"/>
    <cellStyle name="20% - Accent4 5 4" xfId="14099" xr:uid="{00000000-0005-0000-0000-0000691F0000}"/>
    <cellStyle name="20% - Accent4 5 4 2" xfId="14101" xr:uid="{00000000-0005-0000-0000-00006A1F0000}"/>
    <cellStyle name="20% - Accent4 5 4 2 2" xfId="14103" xr:uid="{00000000-0005-0000-0000-00006B1F0000}"/>
    <cellStyle name="20% - Accent4 5 4 2 2 2" xfId="13568" xr:uid="{00000000-0005-0000-0000-00006C1F0000}"/>
    <cellStyle name="20% - Accent4 5 4 2 2 2 2" xfId="14105" xr:uid="{00000000-0005-0000-0000-00006D1F0000}"/>
    <cellStyle name="20% - Accent4 5 4 2 2 3" xfId="4154" xr:uid="{00000000-0005-0000-0000-00006E1F0000}"/>
    <cellStyle name="20% - Accent4 5 4 2 3" xfId="3244" xr:uid="{00000000-0005-0000-0000-00006F1F0000}"/>
    <cellStyle name="20% - Accent4 5 4 2 3 2" xfId="14122" xr:uid="{00000000-0005-0000-0000-0000701F0000}"/>
    <cellStyle name="20% - Accent4 5 4 2 4" xfId="14139" xr:uid="{00000000-0005-0000-0000-0000711F0000}"/>
    <cellStyle name="20% - Accent4 5 4 3" xfId="14162" xr:uid="{00000000-0005-0000-0000-0000721F0000}"/>
    <cellStyle name="20% - Accent4 5 4 3 2" xfId="14165" xr:uid="{00000000-0005-0000-0000-0000731F0000}"/>
    <cellStyle name="20% - Accent4 5 4 3 2 2" xfId="14167" xr:uid="{00000000-0005-0000-0000-0000741F0000}"/>
    <cellStyle name="20% - Accent4 5 4 3 3" xfId="14179" xr:uid="{00000000-0005-0000-0000-0000751F0000}"/>
    <cellStyle name="20% - Accent4 5 4 4" xfId="14189" xr:uid="{00000000-0005-0000-0000-0000761F0000}"/>
    <cellStyle name="20% - Accent4 5 4 4 2" xfId="14192" xr:uid="{00000000-0005-0000-0000-0000771F0000}"/>
    <cellStyle name="20% - Accent4 5 4 5" xfId="14201" xr:uid="{00000000-0005-0000-0000-0000781F0000}"/>
    <cellStyle name="20% - Accent4 5 5" xfId="1535" xr:uid="{00000000-0005-0000-0000-0000791F0000}"/>
    <cellStyle name="20% - Accent4 5 5 2" xfId="1541" xr:uid="{00000000-0005-0000-0000-00007A1F0000}"/>
    <cellStyle name="20% - Accent4 5 5 2 2" xfId="1551" xr:uid="{00000000-0005-0000-0000-00007B1F0000}"/>
    <cellStyle name="20% - Accent4 5 5 2 2 2" xfId="1557" xr:uid="{00000000-0005-0000-0000-00007C1F0000}"/>
    <cellStyle name="20% - Accent4 5 5 2 3" xfId="1582" xr:uid="{00000000-0005-0000-0000-00007D1F0000}"/>
    <cellStyle name="20% - Accent4 5 5 3" xfId="1626" xr:uid="{00000000-0005-0000-0000-00007E1F0000}"/>
    <cellStyle name="20% - Accent4 5 5 3 2" xfId="1634" xr:uid="{00000000-0005-0000-0000-00007F1F0000}"/>
    <cellStyle name="20% - Accent4 5 5 4" xfId="726" xr:uid="{00000000-0005-0000-0000-0000801F0000}"/>
    <cellStyle name="20% - Accent4 5 6" xfId="345" xr:uid="{00000000-0005-0000-0000-0000811F0000}"/>
    <cellStyle name="20% - Accent4 5 6 2" xfId="1668" xr:uid="{00000000-0005-0000-0000-0000821F0000}"/>
    <cellStyle name="20% - Accent4 5 6 2 2" xfId="1682" xr:uid="{00000000-0005-0000-0000-0000831F0000}"/>
    <cellStyle name="20% - Accent4 5 6 3" xfId="1709" xr:uid="{00000000-0005-0000-0000-0000841F0000}"/>
    <cellStyle name="20% - Accent4 5 7" xfId="1729" xr:uid="{00000000-0005-0000-0000-0000851F0000}"/>
    <cellStyle name="20% - Accent4 5 7 2" xfId="554" xr:uid="{00000000-0005-0000-0000-0000861F0000}"/>
    <cellStyle name="20% - Accent4 5 8" xfId="1780" xr:uid="{00000000-0005-0000-0000-0000871F0000}"/>
    <cellStyle name="20% - Accent4 6" xfId="15635" xr:uid="{00000000-0005-0000-0000-0000881F0000}"/>
    <cellStyle name="20% - Accent4 6 2" xfId="15636" xr:uid="{00000000-0005-0000-0000-0000891F0000}"/>
    <cellStyle name="20% - Accent4 6 2 2" xfId="15637" xr:uid="{00000000-0005-0000-0000-00008A1F0000}"/>
    <cellStyle name="20% - Accent4 6 2 2 2" xfId="15638" xr:uid="{00000000-0005-0000-0000-00008B1F0000}"/>
    <cellStyle name="20% - Accent4 6 2 2 2 2" xfId="15639" xr:uid="{00000000-0005-0000-0000-00008C1F0000}"/>
    <cellStyle name="20% - Accent4 6 2 2 2 2 2" xfId="15640" xr:uid="{00000000-0005-0000-0000-00008D1F0000}"/>
    <cellStyle name="20% - Accent4 6 2 2 2 2 2 2" xfId="11702" xr:uid="{00000000-0005-0000-0000-00008E1F0000}"/>
    <cellStyle name="20% - Accent4 6 2 2 2 2 3" xfId="11078" xr:uid="{00000000-0005-0000-0000-00008F1F0000}"/>
    <cellStyle name="20% - Accent4 6 2 2 2 3" xfId="14889" xr:uid="{00000000-0005-0000-0000-0000901F0000}"/>
    <cellStyle name="20% - Accent4 6 2 2 2 3 2" xfId="15642" xr:uid="{00000000-0005-0000-0000-0000911F0000}"/>
    <cellStyle name="20% - Accent4 6 2 2 2 4" xfId="15645" xr:uid="{00000000-0005-0000-0000-0000921F0000}"/>
    <cellStyle name="20% - Accent4 6 2 2 3" xfId="3809" xr:uid="{00000000-0005-0000-0000-0000931F0000}"/>
    <cellStyle name="20% - Accent4 6 2 2 3 2" xfId="3811" xr:uid="{00000000-0005-0000-0000-0000941F0000}"/>
    <cellStyle name="20% - Accent4 6 2 2 3 2 2" xfId="15646" xr:uid="{00000000-0005-0000-0000-0000951F0000}"/>
    <cellStyle name="20% - Accent4 6 2 2 3 3" xfId="15647" xr:uid="{00000000-0005-0000-0000-0000961F0000}"/>
    <cellStyle name="20% - Accent4 6 2 2 4" xfId="3823" xr:uid="{00000000-0005-0000-0000-0000971F0000}"/>
    <cellStyle name="20% - Accent4 6 2 2 4 2" xfId="15648" xr:uid="{00000000-0005-0000-0000-0000981F0000}"/>
    <cellStyle name="20% - Accent4 6 2 2 5" xfId="15649" xr:uid="{00000000-0005-0000-0000-0000991F0000}"/>
    <cellStyle name="20% - Accent4 6 2 3" xfId="14393" xr:uid="{00000000-0005-0000-0000-00009A1F0000}"/>
    <cellStyle name="20% - Accent4 6 2 3 2" xfId="7311" xr:uid="{00000000-0005-0000-0000-00009B1F0000}"/>
    <cellStyle name="20% - Accent4 6 2 3 2 2" xfId="15650" xr:uid="{00000000-0005-0000-0000-00009C1F0000}"/>
    <cellStyle name="20% - Accent4 6 2 3 2 2 2" xfId="15579" xr:uid="{00000000-0005-0000-0000-00009D1F0000}"/>
    <cellStyle name="20% - Accent4 6 2 3 2 3" xfId="15651" xr:uid="{00000000-0005-0000-0000-00009E1F0000}"/>
    <cellStyle name="20% - Accent4 6 2 3 3" xfId="3830" xr:uid="{00000000-0005-0000-0000-00009F1F0000}"/>
    <cellStyle name="20% - Accent4 6 2 3 3 2" xfId="7861" xr:uid="{00000000-0005-0000-0000-0000A01F0000}"/>
    <cellStyle name="20% - Accent4 6 2 3 4" xfId="8458" xr:uid="{00000000-0005-0000-0000-0000A11F0000}"/>
    <cellStyle name="20% - Accent4 6 2 4" xfId="15653" xr:uid="{00000000-0005-0000-0000-0000A21F0000}"/>
    <cellStyle name="20% - Accent4 6 2 4 2" xfId="15654" xr:uid="{00000000-0005-0000-0000-0000A31F0000}"/>
    <cellStyle name="20% - Accent4 6 2 4 2 2" xfId="10553" xr:uid="{00000000-0005-0000-0000-0000A41F0000}"/>
    <cellStyle name="20% - Accent4 6 2 4 3" xfId="8865" xr:uid="{00000000-0005-0000-0000-0000A51F0000}"/>
    <cellStyle name="20% - Accent4 6 2 5" xfId="15655" xr:uid="{00000000-0005-0000-0000-0000A61F0000}"/>
    <cellStyle name="20% - Accent4 6 2 5 2" xfId="15656" xr:uid="{00000000-0005-0000-0000-0000A71F0000}"/>
    <cellStyle name="20% - Accent4 6 2 6" xfId="15657" xr:uid="{00000000-0005-0000-0000-0000A81F0000}"/>
    <cellStyle name="20% - Accent4 6 3" xfId="15611" xr:uid="{00000000-0005-0000-0000-0000A91F0000}"/>
    <cellStyle name="20% - Accent4 6 3 2" xfId="15658" xr:uid="{00000000-0005-0000-0000-0000AA1F0000}"/>
    <cellStyle name="20% - Accent4 6 3 2 2" xfId="15659" xr:uid="{00000000-0005-0000-0000-0000AB1F0000}"/>
    <cellStyle name="20% - Accent4 6 3 2 2 2" xfId="13652" xr:uid="{00000000-0005-0000-0000-0000AC1F0000}"/>
    <cellStyle name="20% - Accent4 6 3 2 2 2 2" xfId="15660" xr:uid="{00000000-0005-0000-0000-0000AD1F0000}"/>
    <cellStyle name="20% - Accent4 6 3 2 2 3" xfId="15661" xr:uid="{00000000-0005-0000-0000-0000AE1F0000}"/>
    <cellStyle name="20% - Accent4 6 3 2 3" xfId="3855" xr:uid="{00000000-0005-0000-0000-0000AF1F0000}"/>
    <cellStyle name="20% - Accent4 6 3 2 3 2" xfId="15662" xr:uid="{00000000-0005-0000-0000-0000B01F0000}"/>
    <cellStyle name="20% - Accent4 6 3 2 4" xfId="15664" xr:uid="{00000000-0005-0000-0000-0000B11F0000}"/>
    <cellStyle name="20% - Accent4 6 3 3" xfId="15666" xr:uid="{00000000-0005-0000-0000-0000B21F0000}"/>
    <cellStyle name="20% - Accent4 6 3 3 2" xfId="15667" xr:uid="{00000000-0005-0000-0000-0000B31F0000}"/>
    <cellStyle name="20% - Accent4 6 3 3 2 2" xfId="15668" xr:uid="{00000000-0005-0000-0000-0000B41F0000}"/>
    <cellStyle name="20% - Accent4 6 3 3 3" xfId="4633" xr:uid="{00000000-0005-0000-0000-0000B51F0000}"/>
    <cellStyle name="20% - Accent4 6 3 4" xfId="15669" xr:uid="{00000000-0005-0000-0000-0000B61F0000}"/>
    <cellStyle name="20% - Accent4 6 3 4 2" xfId="15670" xr:uid="{00000000-0005-0000-0000-0000B71F0000}"/>
    <cellStyle name="20% - Accent4 6 3 5" xfId="15671" xr:uid="{00000000-0005-0000-0000-0000B81F0000}"/>
    <cellStyle name="20% - Accent4 6 4" xfId="14322" xr:uid="{00000000-0005-0000-0000-0000B91F0000}"/>
    <cellStyle name="20% - Accent4 6 4 2" xfId="14324" xr:uid="{00000000-0005-0000-0000-0000BA1F0000}"/>
    <cellStyle name="20% - Accent4 6 4 2 2" xfId="14326" xr:uid="{00000000-0005-0000-0000-0000BB1F0000}"/>
    <cellStyle name="20% - Accent4 6 4 2 2 2" xfId="14328" xr:uid="{00000000-0005-0000-0000-0000BC1F0000}"/>
    <cellStyle name="20% - Accent4 6 4 2 3" xfId="14339" xr:uid="{00000000-0005-0000-0000-0000BD1F0000}"/>
    <cellStyle name="20% - Accent4 6 4 3" xfId="14361" xr:uid="{00000000-0005-0000-0000-0000BE1F0000}"/>
    <cellStyle name="20% - Accent4 6 4 3 2" xfId="14363" xr:uid="{00000000-0005-0000-0000-0000BF1F0000}"/>
    <cellStyle name="20% - Accent4 6 4 4" xfId="14372" xr:uid="{00000000-0005-0000-0000-0000C01F0000}"/>
    <cellStyle name="20% - Accent4 6 5" xfId="1811" xr:uid="{00000000-0005-0000-0000-0000C11F0000}"/>
    <cellStyle name="20% - Accent4 6 5 2" xfId="1822" xr:uid="{00000000-0005-0000-0000-0000C21F0000}"/>
    <cellStyle name="20% - Accent4 6 5 2 2" xfId="1828" xr:uid="{00000000-0005-0000-0000-0000C31F0000}"/>
    <cellStyle name="20% - Accent4 6 5 3" xfId="1853" xr:uid="{00000000-0005-0000-0000-0000C41F0000}"/>
    <cellStyle name="20% - Accent4 6 6" xfId="1880" xr:uid="{00000000-0005-0000-0000-0000C51F0000}"/>
    <cellStyle name="20% - Accent4 6 6 2" xfId="1886" xr:uid="{00000000-0005-0000-0000-0000C61F0000}"/>
    <cellStyle name="20% - Accent4 6 7" xfId="1906" xr:uid="{00000000-0005-0000-0000-0000C71F0000}"/>
    <cellStyle name="20% - Accent4 7" xfId="15603" xr:uid="{00000000-0005-0000-0000-0000C81F0000}"/>
    <cellStyle name="20% - Accent4 7 2" xfId="6742" xr:uid="{00000000-0005-0000-0000-0000C91F0000}"/>
    <cellStyle name="20% - Accent4 7 2 2" xfId="6746" xr:uid="{00000000-0005-0000-0000-0000CA1F0000}"/>
    <cellStyle name="20% - Accent4 7 2 2 2" xfId="6452" xr:uid="{00000000-0005-0000-0000-0000CB1F0000}"/>
    <cellStyle name="20% - Accent4 7 2 2 2 2" xfId="6496" xr:uid="{00000000-0005-0000-0000-0000CC1F0000}"/>
    <cellStyle name="20% - Accent4 7 2 2 2 2 2" xfId="15673" xr:uid="{00000000-0005-0000-0000-0000CD1F0000}"/>
    <cellStyle name="20% - Accent4 7 2 2 2 3" xfId="15675" xr:uid="{00000000-0005-0000-0000-0000CE1F0000}"/>
    <cellStyle name="20% - Accent4 7 2 2 3" xfId="1394" xr:uid="{00000000-0005-0000-0000-0000CF1F0000}"/>
    <cellStyle name="20% - Accent4 7 2 2 3 2" xfId="15676" xr:uid="{00000000-0005-0000-0000-0000D01F0000}"/>
    <cellStyle name="20% - Accent4 7 2 2 4" xfId="15677" xr:uid="{00000000-0005-0000-0000-0000D11F0000}"/>
    <cellStyle name="20% - Accent4 7 2 3" xfId="6747" xr:uid="{00000000-0005-0000-0000-0000D21F0000}"/>
    <cellStyle name="20% - Accent4 7 2 3 2" xfId="6750" xr:uid="{00000000-0005-0000-0000-0000D31F0000}"/>
    <cellStyle name="20% - Accent4 7 2 3 2 2" xfId="15680" xr:uid="{00000000-0005-0000-0000-0000D41F0000}"/>
    <cellStyle name="20% - Accent4 7 2 3 3" xfId="15683" xr:uid="{00000000-0005-0000-0000-0000D51F0000}"/>
    <cellStyle name="20% - Accent4 7 2 4" xfId="6752" xr:uid="{00000000-0005-0000-0000-0000D61F0000}"/>
    <cellStyle name="20% - Accent4 7 2 4 2" xfId="10973" xr:uid="{00000000-0005-0000-0000-0000D71F0000}"/>
    <cellStyle name="20% - Accent4 7 2 5" xfId="7213" xr:uid="{00000000-0005-0000-0000-0000D81F0000}"/>
    <cellStyle name="20% - Accent4 7 3" xfId="6755" xr:uid="{00000000-0005-0000-0000-0000D91F0000}"/>
    <cellStyle name="20% - Accent4 7 3 2" xfId="6758" xr:uid="{00000000-0005-0000-0000-0000DA1F0000}"/>
    <cellStyle name="20% - Accent4 7 3 2 2" xfId="549" xr:uid="{00000000-0005-0000-0000-0000DB1F0000}"/>
    <cellStyle name="20% - Accent4 7 3 2 2 2" xfId="15686" xr:uid="{00000000-0005-0000-0000-0000DC1F0000}"/>
    <cellStyle name="20% - Accent4 7 3 2 3" xfId="15688" xr:uid="{00000000-0005-0000-0000-0000DD1F0000}"/>
    <cellStyle name="20% - Accent4 7 3 3" xfId="6761" xr:uid="{00000000-0005-0000-0000-0000DE1F0000}"/>
    <cellStyle name="20% - Accent4 7 3 3 2" xfId="15691" xr:uid="{00000000-0005-0000-0000-0000DF1F0000}"/>
    <cellStyle name="20% - Accent4 7 3 4" xfId="10979" xr:uid="{00000000-0005-0000-0000-0000E01F0000}"/>
    <cellStyle name="20% - Accent4 7 4" xfId="6765" xr:uid="{00000000-0005-0000-0000-0000E11F0000}"/>
    <cellStyle name="20% - Accent4 7 4 2" xfId="6769" xr:uid="{00000000-0005-0000-0000-0000E21F0000}"/>
    <cellStyle name="20% - Accent4 7 4 2 2" xfId="15692" xr:uid="{00000000-0005-0000-0000-0000E31F0000}"/>
    <cellStyle name="20% - Accent4 7 4 3" xfId="15693" xr:uid="{00000000-0005-0000-0000-0000E41F0000}"/>
    <cellStyle name="20% - Accent4 7 5" xfId="485" xr:uid="{00000000-0005-0000-0000-0000E51F0000}"/>
    <cellStyle name="20% - Accent4 7 5 2" xfId="15695" xr:uid="{00000000-0005-0000-0000-0000E61F0000}"/>
    <cellStyle name="20% - Accent4 7 6" xfId="514" xr:uid="{00000000-0005-0000-0000-0000E71F0000}"/>
    <cellStyle name="20% - Accent4 8" xfId="12381" xr:uid="{00000000-0005-0000-0000-0000E81F0000}"/>
    <cellStyle name="20% - Accent4 8 2" xfId="5833" xr:uid="{00000000-0005-0000-0000-0000E91F0000}"/>
    <cellStyle name="20% - Accent4 8 2 2" xfId="6782" xr:uid="{00000000-0005-0000-0000-0000EA1F0000}"/>
    <cellStyle name="20% - Accent4 8 2 2 2" xfId="389" xr:uid="{00000000-0005-0000-0000-0000EB1F0000}"/>
    <cellStyle name="20% - Accent4 8 2 2 2 2" xfId="15696" xr:uid="{00000000-0005-0000-0000-0000EC1F0000}"/>
    <cellStyle name="20% - Accent4 8 2 2 3" xfId="15699" xr:uid="{00000000-0005-0000-0000-0000ED1F0000}"/>
    <cellStyle name="20% - Accent4 8 2 3" xfId="6786" xr:uid="{00000000-0005-0000-0000-0000EE1F0000}"/>
    <cellStyle name="20% - Accent4 8 2 3 2" xfId="15703" xr:uid="{00000000-0005-0000-0000-0000EF1F0000}"/>
    <cellStyle name="20% - Accent4 8 2 4" xfId="2201" xr:uid="{00000000-0005-0000-0000-0000F01F0000}"/>
    <cellStyle name="20% - Accent4 8 3" xfId="6789" xr:uid="{00000000-0005-0000-0000-0000F11F0000}"/>
    <cellStyle name="20% - Accent4 8 3 2" xfId="6793" xr:uid="{00000000-0005-0000-0000-0000F21F0000}"/>
    <cellStyle name="20% - Accent4 8 3 2 2" xfId="15704" xr:uid="{00000000-0005-0000-0000-0000F31F0000}"/>
    <cellStyle name="20% - Accent4 8 3 3" xfId="15706" xr:uid="{00000000-0005-0000-0000-0000F41F0000}"/>
    <cellStyle name="20% - Accent4 8 4" xfId="6802" xr:uid="{00000000-0005-0000-0000-0000F51F0000}"/>
    <cellStyle name="20% - Accent4 8 4 2" xfId="15707" xr:uid="{00000000-0005-0000-0000-0000F61F0000}"/>
    <cellStyle name="20% - Accent4 8 5" xfId="15709" xr:uid="{00000000-0005-0000-0000-0000F71F0000}"/>
    <cellStyle name="20% - Accent4 9" xfId="15713" xr:uid="{00000000-0005-0000-0000-0000F81F0000}"/>
    <cellStyle name="20% - Accent4 9 2" xfId="4957" xr:uid="{00000000-0005-0000-0000-0000F91F0000}"/>
    <cellStyle name="20% - Accent4 9 2 2" xfId="2674" xr:uid="{00000000-0005-0000-0000-0000FA1F0000}"/>
    <cellStyle name="20% - Accent4 9 2 2 2" xfId="15716" xr:uid="{00000000-0005-0000-0000-0000FB1F0000}"/>
    <cellStyle name="20% - Accent4 9 2 3" xfId="15718" xr:uid="{00000000-0005-0000-0000-0000FC1F0000}"/>
    <cellStyle name="20% - Accent4 9 3" xfId="5279" xr:uid="{00000000-0005-0000-0000-0000FD1F0000}"/>
    <cellStyle name="20% - Accent4 9 3 2" xfId="15719" xr:uid="{00000000-0005-0000-0000-0000FE1F0000}"/>
    <cellStyle name="20% - Accent4 9 4" xfId="15720" xr:uid="{00000000-0005-0000-0000-0000FF1F0000}"/>
    <cellStyle name="20% - Accent5 10" xfId="15724" xr:uid="{00000000-0005-0000-0000-000000200000}"/>
    <cellStyle name="20% - Accent5 10 2" xfId="15727" xr:uid="{00000000-0005-0000-0000-000001200000}"/>
    <cellStyle name="20% - Accent5 10 2 2" xfId="15728" xr:uid="{00000000-0005-0000-0000-000002200000}"/>
    <cellStyle name="20% - Accent5 10 3" xfId="15730" xr:uid="{00000000-0005-0000-0000-000003200000}"/>
    <cellStyle name="20% - Accent5 11" xfId="15732" xr:uid="{00000000-0005-0000-0000-000004200000}"/>
    <cellStyle name="20% - Accent5 11 2" xfId="15733" xr:uid="{00000000-0005-0000-0000-000005200000}"/>
    <cellStyle name="20% - Accent5 12" xfId="4561" xr:uid="{00000000-0005-0000-0000-000006200000}"/>
    <cellStyle name="20% - Accent5 13" xfId="883" xr:uid="{00000000-0005-0000-0000-000007200000}"/>
    <cellStyle name="20% - Accent5 2" xfId="15734" xr:uid="{00000000-0005-0000-0000-000008200000}"/>
    <cellStyle name="20% - Accent5 2 10" xfId="15735" xr:uid="{00000000-0005-0000-0000-000009200000}"/>
    <cellStyle name="20% - Accent5 2 10 2" xfId="15741" xr:uid="{00000000-0005-0000-0000-00000A200000}"/>
    <cellStyle name="20% - Accent5 2 11" xfId="15744" xr:uid="{00000000-0005-0000-0000-00000B200000}"/>
    <cellStyle name="20% - Accent5 2 2" xfId="6316" xr:uid="{00000000-0005-0000-0000-00000C200000}"/>
    <cellStyle name="20% - Accent5 2 2 10" xfId="15745" xr:uid="{00000000-0005-0000-0000-00000D200000}"/>
    <cellStyle name="20% - Accent5 2 2 2" xfId="15746" xr:uid="{00000000-0005-0000-0000-00000E200000}"/>
    <cellStyle name="20% - Accent5 2 2 2 2" xfId="15748" xr:uid="{00000000-0005-0000-0000-00000F200000}"/>
    <cellStyle name="20% - Accent5 2 2 2 2 2" xfId="15749" xr:uid="{00000000-0005-0000-0000-000010200000}"/>
    <cellStyle name="20% - Accent5 2 2 2 2 2 2" xfId="6462" xr:uid="{00000000-0005-0000-0000-000011200000}"/>
    <cellStyle name="20% - Accent5 2 2 2 2 2 2 2" xfId="13426" xr:uid="{00000000-0005-0000-0000-000012200000}"/>
    <cellStyle name="20% - Accent5 2 2 2 2 2 2 2 2" xfId="15750" xr:uid="{00000000-0005-0000-0000-000013200000}"/>
    <cellStyle name="20% - Accent5 2 2 2 2 2 2 2 2 2" xfId="15751" xr:uid="{00000000-0005-0000-0000-000014200000}"/>
    <cellStyle name="20% - Accent5 2 2 2 2 2 2 2 2 2 2" xfId="5869" xr:uid="{00000000-0005-0000-0000-000015200000}"/>
    <cellStyle name="20% - Accent5 2 2 2 2 2 2 2 2 2 2 2" xfId="5880" xr:uid="{00000000-0005-0000-0000-000016200000}"/>
    <cellStyle name="20% - Accent5 2 2 2 2 2 2 2 2 2 3" xfId="3722" xr:uid="{00000000-0005-0000-0000-000017200000}"/>
    <cellStyle name="20% - Accent5 2 2 2 2 2 2 2 2 3" xfId="15752" xr:uid="{00000000-0005-0000-0000-000018200000}"/>
    <cellStyle name="20% - Accent5 2 2 2 2 2 2 2 2 3 2" xfId="5964" xr:uid="{00000000-0005-0000-0000-000019200000}"/>
    <cellStyle name="20% - Accent5 2 2 2 2 2 2 2 2 4" xfId="7148" xr:uid="{00000000-0005-0000-0000-00001A200000}"/>
    <cellStyle name="20% - Accent5 2 2 2 2 2 2 2 3" xfId="7543" xr:uid="{00000000-0005-0000-0000-00001B200000}"/>
    <cellStyle name="20% - Accent5 2 2 2 2 2 2 2 3 2" xfId="7550" xr:uid="{00000000-0005-0000-0000-00001C200000}"/>
    <cellStyle name="20% - Accent5 2 2 2 2 2 2 2 3 2 2" xfId="5447" xr:uid="{00000000-0005-0000-0000-00001D200000}"/>
    <cellStyle name="20% - Accent5 2 2 2 2 2 2 2 3 3" xfId="15753" xr:uid="{00000000-0005-0000-0000-00001E200000}"/>
    <cellStyle name="20% - Accent5 2 2 2 2 2 2 2 4" xfId="7554" xr:uid="{00000000-0005-0000-0000-00001F200000}"/>
    <cellStyle name="20% - Accent5 2 2 2 2 2 2 2 4 2" xfId="15755" xr:uid="{00000000-0005-0000-0000-000020200000}"/>
    <cellStyle name="20% - Accent5 2 2 2 2 2 2 2 5" xfId="15759" xr:uid="{00000000-0005-0000-0000-000021200000}"/>
    <cellStyle name="20% - Accent5 2 2 2 2 2 2 3" xfId="15760" xr:uid="{00000000-0005-0000-0000-000022200000}"/>
    <cellStyle name="20% - Accent5 2 2 2 2 2 2 3 2" xfId="15761" xr:uid="{00000000-0005-0000-0000-000023200000}"/>
    <cellStyle name="20% - Accent5 2 2 2 2 2 2 3 2 2" xfId="15762" xr:uid="{00000000-0005-0000-0000-000024200000}"/>
    <cellStyle name="20% - Accent5 2 2 2 2 2 2 3 2 2 2" xfId="6137" xr:uid="{00000000-0005-0000-0000-000025200000}"/>
    <cellStyle name="20% - Accent5 2 2 2 2 2 2 3 2 3" xfId="15763" xr:uid="{00000000-0005-0000-0000-000026200000}"/>
    <cellStyle name="20% - Accent5 2 2 2 2 2 2 3 3" xfId="7558" xr:uid="{00000000-0005-0000-0000-000027200000}"/>
    <cellStyle name="20% - Accent5 2 2 2 2 2 2 3 3 2" xfId="15764" xr:uid="{00000000-0005-0000-0000-000028200000}"/>
    <cellStyle name="20% - Accent5 2 2 2 2 2 2 3 4" xfId="15766" xr:uid="{00000000-0005-0000-0000-000029200000}"/>
    <cellStyle name="20% - Accent5 2 2 2 2 2 2 4" xfId="659" xr:uid="{00000000-0005-0000-0000-00002A200000}"/>
    <cellStyle name="20% - Accent5 2 2 2 2 2 2 4 2" xfId="13986" xr:uid="{00000000-0005-0000-0000-00002B200000}"/>
    <cellStyle name="20% - Accent5 2 2 2 2 2 2 4 2 2" xfId="15768" xr:uid="{00000000-0005-0000-0000-00002C200000}"/>
    <cellStyle name="20% - Accent5 2 2 2 2 2 2 4 3" xfId="15771" xr:uid="{00000000-0005-0000-0000-00002D200000}"/>
    <cellStyle name="20% - Accent5 2 2 2 2 2 2 5" xfId="13672" xr:uid="{00000000-0005-0000-0000-00002E200000}"/>
    <cellStyle name="20% - Accent5 2 2 2 2 2 2 5 2" xfId="15775" xr:uid="{00000000-0005-0000-0000-00002F200000}"/>
    <cellStyle name="20% - Accent5 2 2 2 2 2 2 6" xfId="15777" xr:uid="{00000000-0005-0000-0000-000030200000}"/>
    <cellStyle name="20% - Accent5 2 2 2 2 2 3" xfId="9466" xr:uid="{00000000-0005-0000-0000-000031200000}"/>
    <cellStyle name="20% - Accent5 2 2 2 2 2 3 2" xfId="15783" xr:uid="{00000000-0005-0000-0000-000032200000}"/>
    <cellStyle name="20% - Accent5 2 2 2 2 2 3 2 2" xfId="15784" xr:uid="{00000000-0005-0000-0000-000033200000}"/>
    <cellStyle name="20% - Accent5 2 2 2 2 2 3 2 2 2" xfId="15786" xr:uid="{00000000-0005-0000-0000-000034200000}"/>
    <cellStyle name="20% - Accent5 2 2 2 2 2 3 2 2 2 2" xfId="1402" xr:uid="{00000000-0005-0000-0000-000035200000}"/>
    <cellStyle name="20% - Accent5 2 2 2 2 2 3 2 2 3" xfId="15787" xr:uid="{00000000-0005-0000-0000-000036200000}"/>
    <cellStyle name="20% - Accent5 2 2 2 2 2 3 2 3" xfId="330" xr:uid="{00000000-0005-0000-0000-000037200000}"/>
    <cellStyle name="20% - Accent5 2 2 2 2 2 3 2 3 2" xfId="15788" xr:uid="{00000000-0005-0000-0000-000038200000}"/>
    <cellStyle name="20% - Accent5 2 2 2 2 2 3 2 4" xfId="15790" xr:uid="{00000000-0005-0000-0000-000039200000}"/>
    <cellStyle name="20% - Accent5 2 2 2 2 2 3 3" xfId="15791" xr:uid="{00000000-0005-0000-0000-00003A200000}"/>
    <cellStyle name="20% - Accent5 2 2 2 2 2 3 3 2" xfId="15792" xr:uid="{00000000-0005-0000-0000-00003B200000}"/>
    <cellStyle name="20% - Accent5 2 2 2 2 2 3 3 2 2" xfId="15793" xr:uid="{00000000-0005-0000-0000-00003C200000}"/>
    <cellStyle name="20% - Accent5 2 2 2 2 2 3 3 3" xfId="15794" xr:uid="{00000000-0005-0000-0000-00003D200000}"/>
    <cellStyle name="20% - Accent5 2 2 2 2 2 3 4" xfId="7887" xr:uid="{00000000-0005-0000-0000-00003E200000}"/>
    <cellStyle name="20% - Accent5 2 2 2 2 2 3 4 2" xfId="7892" xr:uid="{00000000-0005-0000-0000-00003F200000}"/>
    <cellStyle name="20% - Accent5 2 2 2 2 2 3 5" xfId="7898" xr:uid="{00000000-0005-0000-0000-000040200000}"/>
    <cellStyle name="20% - Accent5 2 2 2 2 2 4" xfId="15797" xr:uid="{00000000-0005-0000-0000-000041200000}"/>
    <cellStyle name="20% - Accent5 2 2 2 2 2 4 2" xfId="15799" xr:uid="{00000000-0005-0000-0000-000042200000}"/>
    <cellStyle name="20% - Accent5 2 2 2 2 2 4 2 2" xfId="15802" xr:uid="{00000000-0005-0000-0000-000043200000}"/>
    <cellStyle name="20% - Accent5 2 2 2 2 2 4 2 2 2" xfId="15804" xr:uid="{00000000-0005-0000-0000-000044200000}"/>
    <cellStyle name="20% - Accent5 2 2 2 2 2 4 2 3" xfId="15806" xr:uid="{00000000-0005-0000-0000-000045200000}"/>
    <cellStyle name="20% - Accent5 2 2 2 2 2 4 3" xfId="15808" xr:uid="{00000000-0005-0000-0000-000046200000}"/>
    <cellStyle name="20% - Accent5 2 2 2 2 2 4 3 2" xfId="15810" xr:uid="{00000000-0005-0000-0000-000047200000}"/>
    <cellStyle name="20% - Accent5 2 2 2 2 2 4 4" xfId="7912" xr:uid="{00000000-0005-0000-0000-000048200000}"/>
    <cellStyle name="20% - Accent5 2 2 2 2 2 5" xfId="6149" xr:uid="{00000000-0005-0000-0000-000049200000}"/>
    <cellStyle name="20% - Accent5 2 2 2 2 2 5 2" xfId="15812" xr:uid="{00000000-0005-0000-0000-00004A200000}"/>
    <cellStyle name="20% - Accent5 2 2 2 2 2 5 2 2" xfId="15817" xr:uid="{00000000-0005-0000-0000-00004B200000}"/>
    <cellStyle name="20% - Accent5 2 2 2 2 2 5 3" xfId="15820" xr:uid="{00000000-0005-0000-0000-00004C200000}"/>
    <cellStyle name="20% - Accent5 2 2 2 2 2 6" xfId="15823" xr:uid="{00000000-0005-0000-0000-00004D200000}"/>
    <cellStyle name="20% - Accent5 2 2 2 2 2 6 2" xfId="15828" xr:uid="{00000000-0005-0000-0000-00004E200000}"/>
    <cellStyle name="20% - Accent5 2 2 2 2 2 7" xfId="15832" xr:uid="{00000000-0005-0000-0000-00004F200000}"/>
    <cellStyle name="20% - Accent5 2 2 2 2 3" xfId="15837" xr:uid="{00000000-0005-0000-0000-000050200000}"/>
    <cellStyle name="20% - Accent5 2 2 2 2 3 2" xfId="15838" xr:uid="{00000000-0005-0000-0000-000051200000}"/>
    <cellStyle name="20% - Accent5 2 2 2 2 3 2 2" xfId="15839" xr:uid="{00000000-0005-0000-0000-000052200000}"/>
    <cellStyle name="20% - Accent5 2 2 2 2 3 2 2 2" xfId="15840" xr:uid="{00000000-0005-0000-0000-000053200000}"/>
    <cellStyle name="20% - Accent5 2 2 2 2 3 2 2 2 2" xfId="15841" xr:uid="{00000000-0005-0000-0000-000054200000}"/>
    <cellStyle name="20% - Accent5 2 2 2 2 3 2 2 2 2 2" xfId="3540" xr:uid="{00000000-0005-0000-0000-000055200000}"/>
    <cellStyle name="20% - Accent5 2 2 2 2 3 2 2 2 3" xfId="15842" xr:uid="{00000000-0005-0000-0000-000056200000}"/>
    <cellStyle name="20% - Accent5 2 2 2 2 3 2 2 3" xfId="11356" xr:uid="{00000000-0005-0000-0000-000057200000}"/>
    <cellStyle name="20% - Accent5 2 2 2 2 3 2 2 3 2" xfId="10648" xr:uid="{00000000-0005-0000-0000-000058200000}"/>
    <cellStyle name="20% - Accent5 2 2 2 2 3 2 2 4" xfId="11361" xr:uid="{00000000-0005-0000-0000-000059200000}"/>
    <cellStyle name="20% - Accent5 2 2 2 2 3 2 3" xfId="15843" xr:uid="{00000000-0005-0000-0000-00005A200000}"/>
    <cellStyle name="20% - Accent5 2 2 2 2 3 2 3 2" xfId="15845" xr:uid="{00000000-0005-0000-0000-00005B200000}"/>
    <cellStyle name="20% - Accent5 2 2 2 2 3 2 3 2 2" xfId="15846" xr:uid="{00000000-0005-0000-0000-00005C200000}"/>
    <cellStyle name="20% - Accent5 2 2 2 2 3 2 3 3" xfId="11370" xr:uid="{00000000-0005-0000-0000-00005D200000}"/>
    <cellStyle name="20% - Accent5 2 2 2 2 3 2 4" xfId="13991" xr:uid="{00000000-0005-0000-0000-00005E200000}"/>
    <cellStyle name="20% - Accent5 2 2 2 2 3 2 4 2" xfId="15849" xr:uid="{00000000-0005-0000-0000-00005F200000}"/>
    <cellStyle name="20% - Accent5 2 2 2 2 3 2 5" xfId="15853" xr:uid="{00000000-0005-0000-0000-000060200000}"/>
    <cellStyle name="20% - Accent5 2 2 2 2 3 3" xfId="15855" xr:uid="{00000000-0005-0000-0000-000061200000}"/>
    <cellStyle name="20% - Accent5 2 2 2 2 3 3 2" xfId="15856" xr:uid="{00000000-0005-0000-0000-000062200000}"/>
    <cellStyle name="20% - Accent5 2 2 2 2 3 3 2 2" xfId="15858" xr:uid="{00000000-0005-0000-0000-000063200000}"/>
    <cellStyle name="20% - Accent5 2 2 2 2 3 3 2 2 2" xfId="15860" xr:uid="{00000000-0005-0000-0000-000064200000}"/>
    <cellStyle name="20% - Accent5 2 2 2 2 3 3 2 3" xfId="11433" xr:uid="{00000000-0005-0000-0000-000065200000}"/>
    <cellStyle name="20% - Accent5 2 2 2 2 3 3 3" xfId="15861" xr:uid="{00000000-0005-0000-0000-000066200000}"/>
    <cellStyle name="20% - Accent5 2 2 2 2 3 3 3 2" xfId="15863" xr:uid="{00000000-0005-0000-0000-000067200000}"/>
    <cellStyle name="20% - Accent5 2 2 2 2 3 3 4" xfId="7939" xr:uid="{00000000-0005-0000-0000-000068200000}"/>
    <cellStyle name="20% - Accent5 2 2 2 2 3 4" xfId="15866" xr:uid="{00000000-0005-0000-0000-000069200000}"/>
    <cellStyle name="20% - Accent5 2 2 2 2 3 4 2" xfId="15870" xr:uid="{00000000-0005-0000-0000-00006A200000}"/>
    <cellStyle name="20% - Accent5 2 2 2 2 3 4 2 2" xfId="15874" xr:uid="{00000000-0005-0000-0000-00006B200000}"/>
    <cellStyle name="20% - Accent5 2 2 2 2 3 4 3" xfId="15877" xr:uid="{00000000-0005-0000-0000-00006C200000}"/>
    <cellStyle name="20% - Accent5 2 2 2 2 3 5" xfId="15879" xr:uid="{00000000-0005-0000-0000-00006D200000}"/>
    <cellStyle name="20% - Accent5 2 2 2 2 3 5 2" xfId="15885" xr:uid="{00000000-0005-0000-0000-00006E200000}"/>
    <cellStyle name="20% - Accent5 2 2 2 2 3 6" xfId="15721" xr:uid="{00000000-0005-0000-0000-00006F200000}"/>
    <cellStyle name="20% - Accent5 2 2 2 2 4" xfId="15888" xr:uid="{00000000-0005-0000-0000-000070200000}"/>
    <cellStyle name="20% - Accent5 2 2 2 2 4 2" xfId="15890" xr:uid="{00000000-0005-0000-0000-000071200000}"/>
    <cellStyle name="20% - Accent5 2 2 2 2 4 2 2" xfId="15893" xr:uid="{00000000-0005-0000-0000-000072200000}"/>
    <cellStyle name="20% - Accent5 2 2 2 2 4 2 2 2" xfId="15897" xr:uid="{00000000-0005-0000-0000-000073200000}"/>
    <cellStyle name="20% - Accent5 2 2 2 2 4 2 2 2 2" xfId="15900" xr:uid="{00000000-0005-0000-0000-000074200000}"/>
    <cellStyle name="20% - Accent5 2 2 2 2 4 2 2 3" xfId="13629" xr:uid="{00000000-0005-0000-0000-000075200000}"/>
    <cellStyle name="20% - Accent5 2 2 2 2 4 2 3" xfId="15903" xr:uid="{00000000-0005-0000-0000-000076200000}"/>
    <cellStyle name="20% - Accent5 2 2 2 2 4 2 3 2" xfId="15907" xr:uid="{00000000-0005-0000-0000-000077200000}"/>
    <cellStyle name="20% - Accent5 2 2 2 2 4 2 4" xfId="15908" xr:uid="{00000000-0005-0000-0000-000078200000}"/>
    <cellStyle name="20% - Accent5 2 2 2 2 4 3" xfId="15915" xr:uid="{00000000-0005-0000-0000-000079200000}"/>
    <cellStyle name="20% - Accent5 2 2 2 2 4 3 2" xfId="15917" xr:uid="{00000000-0005-0000-0000-00007A200000}"/>
    <cellStyle name="20% - Accent5 2 2 2 2 4 3 2 2" xfId="15920" xr:uid="{00000000-0005-0000-0000-00007B200000}"/>
    <cellStyle name="20% - Accent5 2 2 2 2 4 3 3" xfId="15922" xr:uid="{00000000-0005-0000-0000-00007C200000}"/>
    <cellStyle name="20% - Accent5 2 2 2 2 4 4" xfId="15923" xr:uid="{00000000-0005-0000-0000-00007D200000}"/>
    <cellStyle name="20% - Accent5 2 2 2 2 4 4 2" xfId="15928" xr:uid="{00000000-0005-0000-0000-00007E200000}"/>
    <cellStyle name="20% - Accent5 2 2 2 2 4 5" xfId="15935" xr:uid="{00000000-0005-0000-0000-00007F200000}"/>
    <cellStyle name="20% - Accent5 2 2 2 2 5" xfId="15942" xr:uid="{00000000-0005-0000-0000-000080200000}"/>
    <cellStyle name="20% - Accent5 2 2 2 2 5 2" xfId="15944" xr:uid="{00000000-0005-0000-0000-000081200000}"/>
    <cellStyle name="20% - Accent5 2 2 2 2 5 2 2" xfId="15946" xr:uid="{00000000-0005-0000-0000-000082200000}"/>
    <cellStyle name="20% - Accent5 2 2 2 2 5 2 2 2" xfId="15949" xr:uid="{00000000-0005-0000-0000-000083200000}"/>
    <cellStyle name="20% - Accent5 2 2 2 2 5 2 3" xfId="15951" xr:uid="{00000000-0005-0000-0000-000084200000}"/>
    <cellStyle name="20% - Accent5 2 2 2 2 5 3" xfId="15953" xr:uid="{00000000-0005-0000-0000-000085200000}"/>
    <cellStyle name="20% - Accent5 2 2 2 2 5 3 2" xfId="15955" xr:uid="{00000000-0005-0000-0000-000086200000}"/>
    <cellStyle name="20% - Accent5 2 2 2 2 5 4" xfId="15958" xr:uid="{00000000-0005-0000-0000-000087200000}"/>
    <cellStyle name="20% - Accent5 2 2 2 2 6" xfId="15965" xr:uid="{00000000-0005-0000-0000-000088200000}"/>
    <cellStyle name="20% - Accent5 2 2 2 2 6 2" xfId="15967" xr:uid="{00000000-0005-0000-0000-000089200000}"/>
    <cellStyle name="20% - Accent5 2 2 2 2 6 2 2" xfId="15970" xr:uid="{00000000-0005-0000-0000-00008A200000}"/>
    <cellStyle name="20% - Accent5 2 2 2 2 6 3" xfId="15972" xr:uid="{00000000-0005-0000-0000-00008B200000}"/>
    <cellStyle name="20% - Accent5 2 2 2 2 7" xfId="15974" xr:uid="{00000000-0005-0000-0000-00008C200000}"/>
    <cellStyle name="20% - Accent5 2 2 2 2 7 2" xfId="15976" xr:uid="{00000000-0005-0000-0000-00008D200000}"/>
    <cellStyle name="20% - Accent5 2 2 2 2 8" xfId="15979" xr:uid="{00000000-0005-0000-0000-00008E200000}"/>
    <cellStyle name="20% - Accent5 2 2 2 3" xfId="3953" xr:uid="{00000000-0005-0000-0000-00008F200000}"/>
    <cellStyle name="20% - Accent5 2 2 2 3 2" xfId="3961" xr:uid="{00000000-0005-0000-0000-000090200000}"/>
    <cellStyle name="20% - Accent5 2 2 2 3 2 2" xfId="3965" xr:uid="{00000000-0005-0000-0000-000091200000}"/>
    <cellStyle name="20% - Accent5 2 2 2 3 2 2 2" xfId="3970" xr:uid="{00000000-0005-0000-0000-000092200000}"/>
    <cellStyle name="20% - Accent5 2 2 2 3 2 2 2 2" xfId="3978" xr:uid="{00000000-0005-0000-0000-000093200000}"/>
    <cellStyle name="20% - Accent5 2 2 2 3 2 2 2 2 2" xfId="15980" xr:uid="{00000000-0005-0000-0000-000094200000}"/>
    <cellStyle name="20% - Accent5 2 2 2 3 2 2 2 2 2 2" xfId="6920" xr:uid="{00000000-0005-0000-0000-000095200000}"/>
    <cellStyle name="20% - Accent5 2 2 2 3 2 2 2 2 3" xfId="15981" xr:uid="{00000000-0005-0000-0000-000096200000}"/>
    <cellStyle name="20% - Accent5 2 2 2 3 2 2 2 3" xfId="15982" xr:uid="{00000000-0005-0000-0000-000097200000}"/>
    <cellStyle name="20% - Accent5 2 2 2 3 2 2 2 3 2" xfId="15983" xr:uid="{00000000-0005-0000-0000-000098200000}"/>
    <cellStyle name="20% - Accent5 2 2 2 3 2 2 2 4" xfId="15986" xr:uid="{00000000-0005-0000-0000-000099200000}"/>
    <cellStyle name="20% - Accent5 2 2 2 3 2 2 3" xfId="3983" xr:uid="{00000000-0005-0000-0000-00009A200000}"/>
    <cellStyle name="20% - Accent5 2 2 2 3 2 2 3 2" xfId="15987" xr:uid="{00000000-0005-0000-0000-00009B200000}"/>
    <cellStyle name="20% - Accent5 2 2 2 3 2 2 3 2 2" xfId="15988" xr:uid="{00000000-0005-0000-0000-00009C200000}"/>
    <cellStyle name="20% - Accent5 2 2 2 3 2 2 3 3" xfId="15989" xr:uid="{00000000-0005-0000-0000-00009D200000}"/>
    <cellStyle name="20% - Accent5 2 2 2 3 2 2 4" xfId="14054" xr:uid="{00000000-0005-0000-0000-00009E200000}"/>
    <cellStyle name="20% - Accent5 2 2 2 3 2 2 4 2" xfId="15992" xr:uid="{00000000-0005-0000-0000-00009F200000}"/>
    <cellStyle name="20% - Accent5 2 2 2 3 2 2 5" xfId="15996" xr:uid="{00000000-0005-0000-0000-0000A0200000}"/>
    <cellStyle name="20% - Accent5 2 2 2 3 2 3" xfId="47" xr:uid="{00000000-0005-0000-0000-0000A1200000}"/>
    <cellStyle name="20% - Accent5 2 2 2 3 2 3 2" xfId="3987" xr:uid="{00000000-0005-0000-0000-0000A2200000}"/>
    <cellStyle name="20% - Accent5 2 2 2 3 2 3 2 2" xfId="7137" xr:uid="{00000000-0005-0000-0000-0000A3200000}"/>
    <cellStyle name="20% - Accent5 2 2 2 3 2 3 2 2 2" xfId="7146" xr:uid="{00000000-0005-0000-0000-0000A4200000}"/>
    <cellStyle name="20% - Accent5 2 2 2 3 2 3 2 3" xfId="7149" xr:uid="{00000000-0005-0000-0000-0000A5200000}"/>
    <cellStyle name="20% - Accent5 2 2 2 3 2 3 3" xfId="11832" xr:uid="{00000000-0005-0000-0000-0000A6200000}"/>
    <cellStyle name="20% - Accent5 2 2 2 3 2 3 3 2" xfId="4593" xr:uid="{00000000-0005-0000-0000-0000A7200000}"/>
    <cellStyle name="20% - Accent5 2 2 2 3 2 3 4" xfId="7988" xr:uid="{00000000-0005-0000-0000-0000A8200000}"/>
    <cellStyle name="20% - Accent5 2 2 2 3 2 4" xfId="3993" xr:uid="{00000000-0005-0000-0000-0000A9200000}"/>
    <cellStyle name="20% - Accent5 2 2 2 3 2 4 2" xfId="11836" xr:uid="{00000000-0005-0000-0000-0000AA200000}"/>
    <cellStyle name="20% - Accent5 2 2 2 3 2 4 2 2" xfId="5484" xr:uid="{00000000-0005-0000-0000-0000AB200000}"/>
    <cellStyle name="20% - Accent5 2 2 2 3 2 4 3" xfId="15998" xr:uid="{00000000-0005-0000-0000-0000AC200000}"/>
    <cellStyle name="20% - Accent5 2 2 2 3 2 5" xfId="11843" xr:uid="{00000000-0005-0000-0000-0000AD200000}"/>
    <cellStyle name="20% - Accent5 2 2 2 3 2 5 2" xfId="16006" xr:uid="{00000000-0005-0000-0000-0000AE200000}"/>
    <cellStyle name="20% - Accent5 2 2 2 3 2 6" xfId="16008" xr:uid="{00000000-0005-0000-0000-0000AF200000}"/>
    <cellStyle name="20% - Accent5 2 2 2 3 3" xfId="4009" xr:uid="{00000000-0005-0000-0000-0000B0200000}"/>
    <cellStyle name="20% - Accent5 2 2 2 3 3 2" xfId="4031" xr:uid="{00000000-0005-0000-0000-0000B1200000}"/>
    <cellStyle name="20% - Accent5 2 2 2 3 3 2 2" xfId="4043" xr:uid="{00000000-0005-0000-0000-0000B2200000}"/>
    <cellStyle name="20% - Accent5 2 2 2 3 3 2 2 2" xfId="16014" xr:uid="{00000000-0005-0000-0000-0000B3200000}"/>
    <cellStyle name="20% - Accent5 2 2 2 3 3 2 2 2 2" xfId="16015" xr:uid="{00000000-0005-0000-0000-0000B4200000}"/>
    <cellStyle name="20% - Accent5 2 2 2 3 3 2 2 3" xfId="16018" xr:uid="{00000000-0005-0000-0000-0000B5200000}"/>
    <cellStyle name="20% - Accent5 2 2 2 3 3 2 3" xfId="16019" xr:uid="{00000000-0005-0000-0000-0000B6200000}"/>
    <cellStyle name="20% - Accent5 2 2 2 3 3 2 3 2" xfId="16020" xr:uid="{00000000-0005-0000-0000-0000B7200000}"/>
    <cellStyle name="20% - Accent5 2 2 2 3 3 2 4" xfId="16023" xr:uid="{00000000-0005-0000-0000-0000B8200000}"/>
    <cellStyle name="20% - Accent5 2 2 2 3 3 3" xfId="4047" xr:uid="{00000000-0005-0000-0000-0000B9200000}"/>
    <cellStyle name="20% - Accent5 2 2 2 3 3 3 2" xfId="11851" xr:uid="{00000000-0005-0000-0000-0000BA200000}"/>
    <cellStyle name="20% - Accent5 2 2 2 3 3 3 2 2" xfId="7483" xr:uid="{00000000-0005-0000-0000-0000BB200000}"/>
    <cellStyle name="20% - Accent5 2 2 2 3 3 3 3" xfId="16025" xr:uid="{00000000-0005-0000-0000-0000BC200000}"/>
    <cellStyle name="20% - Accent5 2 2 2 3 3 4" xfId="11855" xr:uid="{00000000-0005-0000-0000-0000BD200000}"/>
    <cellStyle name="20% - Accent5 2 2 2 3 3 4 2" xfId="16029" xr:uid="{00000000-0005-0000-0000-0000BE200000}"/>
    <cellStyle name="20% - Accent5 2 2 2 3 3 5" xfId="16034" xr:uid="{00000000-0005-0000-0000-0000BF200000}"/>
    <cellStyle name="20% - Accent5 2 2 2 3 4" xfId="4058" xr:uid="{00000000-0005-0000-0000-0000C0200000}"/>
    <cellStyle name="20% - Accent5 2 2 2 3 4 2" xfId="4067" xr:uid="{00000000-0005-0000-0000-0000C1200000}"/>
    <cellStyle name="20% - Accent5 2 2 2 3 4 2 2" xfId="16039" xr:uid="{00000000-0005-0000-0000-0000C2200000}"/>
    <cellStyle name="20% - Accent5 2 2 2 3 4 2 2 2" xfId="16044" xr:uid="{00000000-0005-0000-0000-0000C3200000}"/>
    <cellStyle name="20% - Accent5 2 2 2 3 4 2 3" xfId="16048" xr:uid="{00000000-0005-0000-0000-0000C4200000}"/>
    <cellStyle name="20% - Accent5 2 2 2 3 4 3" xfId="8564" xr:uid="{00000000-0005-0000-0000-0000C5200000}"/>
    <cellStyle name="20% - Accent5 2 2 2 3 4 3 2" xfId="8878" xr:uid="{00000000-0005-0000-0000-0000C6200000}"/>
    <cellStyle name="20% - Accent5 2 2 2 3 4 4" xfId="6702" xr:uid="{00000000-0005-0000-0000-0000C7200000}"/>
    <cellStyle name="20% - Accent5 2 2 2 3 5" xfId="850" xr:uid="{00000000-0005-0000-0000-0000C8200000}"/>
    <cellStyle name="20% - Accent5 2 2 2 3 5 2" xfId="16049" xr:uid="{00000000-0005-0000-0000-0000C9200000}"/>
    <cellStyle name="20% - Accent5 2 2 2 3 5 2 2" xfId="16054" xr:uid="{00000000-0005-0000-0000-0000CA200000}"/>
    <cellStyle name="20% - Accent5 2 2 2 3 5 3" xfId="8881" xr:uid="{00000000-0005-0000-0000-0000CB200000}"/>
    <cellStyle name="20% - Accent5 2 2 2 3 6" xfId="16057" xr:uid="{00000000-0005-0000-0000-0000CC200000}"/>
    <cellStyle name="20% - Accent5 2 2 2 3 6 2" xfId="16060" xr:uid="{00000000-0005-0000-0000-0000CD200000}"/>
    <cellStyle name="20% - Accent5 2 2 2 3 7" xfId="16065" xr:uid="{00000000-0005-0000-0000-0000CE200000}"/>
    <cellStyle name="20% - Accent5 2 2 2 4" xfId="4078" xr:uid="{00000000-0005-0000-0000-0000CF200000}"/>
    <cellStyle name="20% - Accent5 2 2 2 4 2" xfId="4087" xr:uid="{00000000-0005-0000-0000-0000D0200000}"/>
    <cellStyle name="20% - Accent5 2 2 2 4 2 2" xfId="4089" xr:uid="{00000000-0005-0000-0000-0000D1200000}"/>
    <cellStyle name="20% - Accent5 2 2 2 4 2 2 2" xfId="4099" xr:uid="{00000000-0005-0000-0000-0000D2200000}"/>
    <cellStyle name="20% - Accent5 2 2 2 4 2 2 2 2" xfId="16068" xr:uid="{00000000-0005-0000-0000-0000D3200000}"/>
    <cellStyle name="20% - Accent5 2 2 2 4 2 2 2 2 2" xfId="16069" xr:uid="{00000000-0005-0000-0000-0000D4200000}"/>
    <cellStyle name="20% - Accent5 2 2 2 4 2 2 2 3" xfId="16071" xr:uid="{00000000-0005-0000-0000-0000D5200000}"/>
    <cellStyle name="20% - Accent5 2 2 2 4 2 2 3" xfId="16073" xr:uid="{00000000-0005-0000-0000-0000D6200000}"/>
    <cellStyle name="20% - Accent5 2 2 2 4 2 2 3 2" xfId="16074" xr:uid="{00000000-0005-0000-0000-0000D7200000}"/>
    <cellStyle name="20% - Accent5 2 2 2 4 2 2 4" xfId="9841" xr:uid="{00000000-0005-0000-0000-0000D8200000}"/>
    <cellStyle name="20% - Accent5 2 2 2 4 2 3" xfId="4105" xr:uid="{00000000-0005-0000-0000-0000D9200000}"/>
    <cellStyle name="20% - Accent5 2 2 2 4 2 3 2" xfId="9972" xr:uid="{00000000-0005-0000-0000-0000DA200000}"/>
    <cellStyle name="20% - Accent5 2 2 2 4 2 3 2 2" xfId="3434" xr:uid="{00000000-0005-0000-0000-0000DB200000}"/>
    <cellStyle name="20% - Accent5 2 2 2 4 2 3 3" xfId="9982" xr:uid="{00000000-0005-0000-0000-0000DC200000}"/>
    <cellStyle name="20% - Accent5 2 2 2 4 2 4" xfId="11863" xr:uid="{00000000-0005-0000-0000-0000DD200000}"/>
    <cellStyle name="20% - Accent5 2 2 2 4 2 4 2" xfId="16078" xr:uid="{00000000-0005-0000-0000-0000DE200000}"/>
    <cellStyle name="20% - Accent5 2 2 2 4 2 5" xfId="16083" xr:uid="{00000000-0005-0000-0000-0000DF200000}"/>
    <cellStyle name="20% - Accent5 2 2 2 4 3" xfId="4120" xr:uid="{00000000-0005-0000-0000-0000E0200000}"/>
    <cellStyle name="20% - Accent5 2 2 2 4 3 2" xfId="3199" xr:uid="{00000000-0005-0000-0000-0000E1200000}"/>
    <cellStyle name="20% - Accent5 2 2 2 4 3 2 2" xfId="16085" xr:uid="{00000000-0005-0000-0000-0000E2200000}"/>
    <cellStyle name="20% - Accent5 2 2 2 4 3 2 2 2" xfId="16086" xr:uid="{00000000-0005-0000-0000-0000E3200000}"/>
    <cellStyle name="20% - Accent5 2 2 2 4 3 2 3" xfId="16087" xr:uid="{00000000-0005-0000-0000-0000E4200000}"/>
    <cellStyle name="20% - Accent5 2 2 2 4 3 3" xfId="11875" xr:uid="{00000000-0005-0000-0000-0000E5200000}"/>
    <cellStyle name="20% - Accent5 2 2 2 4 3 3 2" xfId="16089" xr:uid="{00000000-0005-0000-0000-0000E6200000}"/>
    <cellStyle name="20% - Accent5 2 2 2 4 3 4" xfId="16095" xr:uid="{00000000-0005-0000-0000-0000E7200000}"/>
    <cellStyle name="20% - Accent5 2 2 2 4 4" xfId="4131" xr:uid="{00000000-0005-0000-0000-0000E8200000}"/>
    <cellStyle name="20% - Accent5 2 2 2 4 4 2" xfId="16097" xr:uid="{00000000-0005-0000-0000-0000E9200000}"/>
    <cellStyle name="20% - Accent5 2 2 2 4 4 2 2" xfId="16100" xr:uid="{00000000-0005-0000-0000-0000EA200000}"/>
    <cellStyle name="20% - Accent5 2 2 2 4 4 3" xfId="8890" xr:uid="{00000000-0005-0000-0000-0000EB200000}"/>
    <cellStyle name="20% - Accent5 2 2 2 4 5" xfId="16101" xr:uid="{00000000-0005-0000-0000-0000EC200000}"/>
    <cellStyle name="20% - Accent5 2 2 2 4 5 2" xfId="16104" xr:uid="{00000000-0005-0000-0000-0000ED200000}"/>
    <cellStyle name="20% - Accent5 2 2 2 4 6" xfId="16109" xr:uid="{00000000-0005-0000-0000-0000EE200000}"/>
    <cellStyle name="20% - Accent5 2 2 2 5" xfId="4135" xr:uid="{00000000-0005-0000-0000-0000EF200000}"/>
    <cellStyle name="20% - Accent5 2 2 2 5 2" xfId="3812" xr:uid="{00000000-0005-0000-0000-0000F0200000}"/>
    <cellStyle name="20% - Accent5 2 2 2 5 2 2" xfId="4155" xr:uid="{00000000-0005-0000-0000-0000F1200000}"/>
    <cellStyle name="20% - Accent5 2 2 2 5 2 2 2" xfId="10796" xr:uid="{00000000-0005-0000-0000-0000F2200000}"/>
    <cellStyle name="20% - Accent5 2 2 2 5 2 2 2 2" xfId="6280" xr:uid="{00000000-0005-0000-0000-0000F3200000}"/>
    <cellStyle name="20% - Accent5 2 2 2 5 2 2 3" xfId="10806" xr:uid="{00000000-0005-0000-0000-0000F4200000}"/>
    <cellStyle name="20% - Accent5 2 2 2 5 2 3" xfId="2221" xr:uid="{00000000-0005-0000-0000-0000F5200000}"/>
    <cellStyle name="20% - Accent5 2 2 2 5 2 3 2" xfId="9362" xr:uid="{00000000-0005-0000-0000-0000F6200000}"/>
    <cellStyle name="20% - Accent5 2 2 2 5 2 4" xfId="14120" xr:uid="{00000000-0005-0000-0000-0000F7200000}"/>
    <cellStyle name="20% - Accent5 2 2 2 5 3" xfId="4163" xr:uid="{00000000-0005-0000-0000-0000F8200000}"/>
    <cellStyle name="20% - Accent5 2 2 2 5 3 2" xfId="14129" xr:uid="{00000000-0005-0000-0000-0000F9200000}"/>
    <cellStyle name="20% - Accent5 2 2 2 5 3 2 2" xfId="10909" xr:uid="{00000000-0005-0000-0000-0000FA200000}"/>
    <cellStyle name="20% - Accent5 2 2 2 5 3 3" xfId="14136" xr:uid="{00000000-0005-0000-0000-0000FB200000}"/>
    <cellStyle name="20% - Accent5 2 2 2 5 4" xfId="15698" xr:uid="{00000000-0005-0000-0000-0000FC200000}"/>
    <cellStyle name="20% - Accent5 2 2 2 5 4 2" xfId="14149" xr:uid="{00000000-0005-0000-0000-0000FD200000}"/>
    <cellStyle name="20% - Accent5 2 2 2 5 5" xfId="16111" xr:uid="{00000000-0005-0000-0000-0000FE200000}"/>
    <cellStyle name="20% - Accent5 2 2 2 6" xfId="4174" xr:uid="{00000000-0005-0000-0000-0000FF200000}"/>
    <cellStyle name="20% - Accent5 2 2 2 6 2" xfId="4179" xr:uid="{00000000-0005-0000-0000-000000210000}"/>
    <cellStyle name="20% - Accent5 2 2 2 6 2 2" xfId="14171" xr:uid="{00000000-0005-0000-0000-000001210000}"/>
    <cellStyle name="20% - Accent5 2 2 2 6 2 2 2" xfId="11163" xr:uid="{00000000-0005-0000-0000-000002210000}"/>
    <cellStyle name="20% - Accent5 2 2 2 6 2 3" xfId="14176" xr:uid="{00000000-0005-0000-0000-000003210000}"/>
    <cellStyle name="20% - Accent5 2 2 2 6 3" xfId="16114" xr:uid="{00000000-0005-0000-0000-000004210000}"/>
    <cellStyle name="20% - Accent5 2 2 2 6 3 2" xfId="14183" xr:uid="{00000000-0005-0000-0000-000005210000}"/>
    <cellStyle name="20% - Accent5 2 2 2 6 4" xfId="16116" xr:uid="{00000000-0005-0000-0000-000006210000}"/>
    <cellStyle name="20% - Accent5 2 2 2 7" xfId="4183" xr:uid="{00000000-0005-0000-0000-000007210000}"/>
    <cellStyle name="20% - Accent5 2 2 2 7 2" xfId="16117" xr:uid="{00000000-0005-0000-0000-000008210000}"/>
    <cellStyle name="20% - Accent5 2 2 2 7 2 2" xfId="7413" xr:uid="{00000000-0005-0000-0000-000009210000}"/>
    <cellStyle name="20% - Accent5 2 2 2 7 3" xfId="16119" xr:uid="{00000000-0005-0000-0000-00000A210000}"/>
    <cellStyle name="20% - Accent5 2 2 2 8" xfId="16120" xr:uid="{00000000-0005-0000-0000-00000B210000}"/>
    <cellStyle name="20% - Accent5 2 2 2 8 2" xfId="16121" xr:uid="{00000000-0005-0000-0000-00000C210000}"/>
    <cellStyle name="20% - Accent5 2 2 2 9" xfId="16122" xr:uid="{00000000-0005-0000-0000-00000D210000}"/>
    <cellStyle name="20% - Accent5 2 2 3" xfId="16123" xr:uid="{00000000-0005-0000-0000-00000E210000}"/>
    <cellStyle name="20% - Accent5 2 2 3 2" xfId="16124" xr:uid="{00000000-0005-0000-0000-00000F210000}"/>
    <cellStyle name="20% - Accent5 2 2 3 2 2" xfId="16125" xr:uid="{00000000-0005-0000-0000-000010210000}"/>
    <cellStyle name="20% - Accent5 2 2 3 2 2 2" xfId="16126" xr:uid="{00000000-0005-0000-0000-000011210000}"/>
    <cellStyle name="20% - Accent5 2 2 3 2 2 2 2" xfId="13739" xr:uid="{00000000-0005-0000-0000-000012210000}"/>
    <cellStyle name="20% - Accent5 2 2 3 2 2 2 2 2" xfId="16127" xr:uid="{00000000-0005-0000-0000-000013210000}"/>
    <cellStyle name="20% - Accent5 2 2 3 2 2 2 2 2 2" xfId="16129" xr:uid="{00000000-0005-0000-0000-000014210000}"/>
    <cellStyle name="20% - Accent5 2 2 3 2 2 2 2 2 2 2" xfId="10472" xr:uid="{00000000-0005-0000-0000-000015210000}"/>
    <cellStyle name="20% - Accent5 2 2 3 2 2 2 2 2 3" xfId="16131" xr:uid="{00000000-0005-0000-0000-000016210000}"/>
    <cellStyle name="20% - Accent5 2 2 3 2 2 2 2 3" xfId="16132" xr:uid="{00000000-0005-0000-0000-000017210000}"/>
    <cellStyle name="20% - Accent5 2 2 3 2 2 2 2 3 2" xfId="16134" xr:uid="{00000000-0005-0000-0000-000018210000}"/>
    <cellStyle name="20% - Accent5 2 2 3 2 2 2 2 4" xfId="16136" xr:uid="{00000000-0005-0000-0000-000019210000}"/>
    <cellStyle name="20% - Accent5 2 2 3 2 2 2 3" xfId="16137" xr:uid="{00000000-0005-0000-0000-00001A210000}"/>
    <cellStyle name="20% - Accent5 2 2 3 2 2 2 3 2" xfId="16138" xr:uid="{00000000-0005-0000-0000-00001B210000}"/>
    <cellStyle name="20% - Accent5 2 2 3 2 2 2 3 2 2" xfId="16140" xr:uid="{00000000-0005-0000-0000-00001C210000}"/>
    <cellStyle name="20% - Accent5 2 2 3 2 2 2 3 3" xfId="16141" xr:uid="{00000000-0005-0000-0000-00001D210000}"/>
    <cellStyle name="20% - Accent5 2 2 3 2 2 2 4" xfId="755" xr:uid="{00000000-0005-0000-0000-00001E210000}"/>
    <cellStyle name="20% - Accent5 2 2 3 2 2 2 4 2" xfId="16144" xr:uid="{00000000-0005-0000-0000-00001F210000}"/>
    <cellStyle name="20% - Accent5 2 2 3 2 2 2 5" xfId="16148" xr:uid="{00000000-0005-0000-0000-000020210000}"/>
    <cellStyle name="20% - Accent5 2 2 3 2 2 3" xfId="16149" xr:uid="{00000000-0005-0000-0000-000021210000}"/>
    <cellStyle name="20% - Accent5 2 2 3 2 2 3 2" xfId="16150" xr:uid="{00000000-0005-0000-0000-000022210000}"/>
    <cellStyle name="20% - Accent5 2 2 3 2 2 3 2 2" xfId="16151" xr:uid="{00000000-0005-0000-0000-000023210000}"/>
    <cellStyle name="20% - Accent5 2 2 3 2 2 3 2 2 2" xfId="16152" xr:uid="{00000000-0005-0000-0000-000024210000}"/>
    <cellStyle name="20% - Accent5 2 2 3 2 2 3 2 3" xfId="16155" xr:uid="{00000000-0005-0000-0000-000025210000}"/>
    <cellStyle name="20% - Accent5 2 2 3 2 2 3 3" xfId="16156" xr:uid="{00000000-0005-0000-0000-000026210000}"/>
    <cellStyle name="20% - Accent5 2 2 3 2 2 3 3 2" xfId="16157" xr:uid="{00000000-0005-0000-0000-000027210000}"/>
    <cellStyle name="20% - Accent5 2 2 3 2 2 3 4" xfId="7605" xr:uid="{00000000-0005-0000-0000-000028210000}"/>
    <cellStyle name="20% - Accent5 2 2 3 2 2 4" xfId="16159" xr:uid="{00000000-0005-0000-0000-000029210000}"/>
    <cellStyle name="20% - Accent5 2 2 3 2 2 4 2" xfId="16161" xr:uid="{00000000-0005-0000-0000-00002A210000}"/>
    <cellStyle name="20% - Accent5 2 2 3 2 2 4 2 2" xfId="16163" xr:uid="{00000000-0005-0000-0000-00002B210000}"/>
    <cellStyle name="20% - Accent5 2 2 3 2 2 4 3" xfId="16165" xr:uid="{00000000-0005-0000-0000-00002C210000}"/>
    <cellStyle name="20% - Accent5 2 2 3 2 2 5" xfId="16167" xr:uid="{00000000-0005-0000-0000-00002D210000}"/>
    <cellStyle name="20% - Accent5 2 2 3 2 2 5 2" xfId="16171" xr:uid="{00000000-0005-0000-0000-00002E210000}"/>
    <cellStyle name="20% - Accent5 2 2 3 2 2 6" xfId="16173" xr:uid="{00000000-0005-0000-0000-00002F210000}"/>
    <cellStyle name="20% - Accent5 2 2 3 2 3" xfId="16177" xr:uid="{00000000-0005-0000-0000-000030210000}"/>
    <cellStyle name="20% - Accent5 2 2 3 2 3 2" xfId="16178" xr:uid="{00000000-0005-0000-0000-000031210000}"/>
    <cellStyle name="20% - Accent5 2 2 3 2 3 2 2" xfId="16179" xr:uid="{00000000-0005-0000-0000-000032210000}"/>
    <cellStyle name="20% - Accent5 2 2 3 2 3 2 2 2" xfId="7553" xr:uid="{00000000-0005-0000-0000-000033210000}"/>
    <cellStyle name="20% - Accent5 2 2 3 2 3 2 2 2 2" xfId="15754" xr:uid="{00000000-0005-0000-0000-000034210000}"/>
    <cellStyle name="20% - Accent5 2 2 3 2 3 2 2 3" xfId="15757" xr:uid="{00000000-0005-0000-0000-000035210000}"/>
    <cellStyle name="20% - Accent5 2 2 3 2 3 2 3" xfId="16180" xr:uid="{00000000-0005-0000-0000-000036210000}"/>
    <cellStyle name="20% - Accent5 2 2 3 2 3 2 3 2" xfId="15765" xr:uid="{00000000-0005-0000-0000-000037210000}"/>
    <cellStyle name="20% - Accent5 2 2 3 2 3 2 4" xfId="16183" xr:uid="{00000000-0005-0000-0000-000038210000}"/>
    <cellStyle name="20% - Accent5 2 2 3 2 3 3" xfId="16184" xr:uid="{00000000-0005-0000-0000-000039210000}"/>
    <cellStyle name="20% - Accent5 2 2 3 2 3 3 2" xfId="16185" xr:uid="{00000000-0005-0000-0000-00003A210000}"/>
    <cellStyle name="20% - Accent5 2 2 3 2 3 3 2 2" xfId="15789" xr:uid="{00000000-0005-0000-0000-00003B210000}"/>
    <cellStyle name="20% - Accent5 2 2 3 2 3 3 3" xfId="2993" xr:uid="{00000000-0005-0000-0000-00003C210000}"/>
    <cellStyle name="20% - Accent5 2 2 3 2 3 4" xfId="16188" xr:uid="{00000000-0005-0000-0000-00003D210000}"/>
    <cellStyle name="20% - Accent5 2 2 3 2 3 4 2" xfId="16191" xr:uid="{00000000-0005-0000-0000-00003E210000}"/>
    <cellStyle name="20% - Accent5 2 2 3 2 3 5" xfId="16194" xr:uid="{00000000-0005-0000-0000-00003F210000}"/>
    <cellStyle name="20% - Accent5 2 2 3 2 4" xfId="16197" xr:uid="{00000000-0005-0000-0000-000040210000}"/>
    <cellStyle name="20% - Accent5 2 2 3 2 4 2" xfId="16199" xr:uid="{00000000-0005-0000-0000-000041210000}"/>
    <cellStyle name="20% - Accent5 2 2 3 2 4 2 2" xfId="12578" xr:uid="{00000000-0005-0000-0000-000042210000}"/>
    <cellStyle name="20% - Accent5 2 2 3 2 4 2 2 2" xfId="11362" xr:uid="{00000000-0005-0000-0000-000043210000}"/>
    <cellStyle name="20% - Accent5 2 2 3 2 4 2 3" xfId="7650" xr:uid="{00000000-0005-0000-0000-000044210000}"/>
    <cellStyle name="20% - Accent5 2 2 3 2 4 3" xfId="16201" xr:uid="{00000000-0005-0000-0000-000045210000}"/>
    <cellStyle name="20% - Accent5 2 2 3 2 4 3 2" xfId="14922" xr:uid="{00000000-0005-0000-0000-000046210000}"/>
    <cellStyle name="20% - Accent5 2 2 3 2 4 4" xfId="16202" xr:uid="{00000000-0005-0000-0000-000047210000}"/>
    <cellStyle name="20% - Accent5 2 2 3 2 5" xfId="16210" xr:uid="{00000000-0005-0000-0000-000048210000}"/>
    <cellStyle name="20% - Accent5 2 2 3 2 5 2" xfId="16212" xr:uid="{00000000-0005-0000-0000-000049210000}"/>
    <cellStyle name="20% - Accent5 2 2 3 2 5 2 2" xfId="16216" xr:uid="{00000000-0005-0000-0000-00004A210000}"/>
    <cellStyle name="20% - Accent5 2 2 3 2 5 3" xfId="16220" xr:uid="{00000000-0005-0000-0000-00004B210000}"/>
    <cellStyle name="20% - Accent5 2 2 3 2 6" xfId="16226" xr:uid="{00000000-0005-0000-0000-00004C210000}"/>
    <cellStyle name="20% - Accent5 2 2 3 2 6 2" xfId="16228" xr:uid="{00000000-0005-0000-0000-00004D210000}"/>
    <cellStyle name="20% - Accent5 2 2 3 2 7" xfId="16234" xr:uid="{00000000-0005-0000-0000-00004E210000}"/>
    <cellStyle name="20% - Accent5 2 2 3 3" xfId="4215" xr:uid="{00000000-0005-0000-0000-00004F210000}"/>
    <cellStyle name="20% - Accent5 2 2 3 3 2" xfId="4221" xr:uid="{00000000-0005-0000-0000-000050210000}"/>
    <cellStyle name="20% - Accent5 2 2 3 3 2 2" xfId="1979" xr:uid="{00000000-0005-0000-0000-000051210000}"/>
    <cellStyle name="20% - Accent5 2 2 3 3 2 2 2" xfId="4229" xr:uid="{00000000-0005-0000-0000-000052210000}"/>
    <cellStyle name="20% - Accent5 2 2 3 3 2 2 2 2" xfId="16237" xr:uid="{00000000-0005-0000-0000-000053210000}"/>
    <cellStyle name="20% - Accent5 2 2 3 3 2 2 2 2 2" xfId="16239" xr:uid="{00000000-0005-0000-0000-000054210000}"/>
    <cellStyle name="20% - Accent5 2 2 3 3 2 2 2 3" xfId="16241" xr:uid="{00000000-0005-0000-0000-000055210000}"/>
    <cellStyle name="20% - Accent5 2 2 3 3 2 2 3" xfId="16246" xr:uid="{00000000-0005-0000-0000-000056210000}"/>
    <cellStyle name="20% - Accent5 2 2 3 3 2 2 3 2" xfId="16248" xr:uid="{00000000-0005-0000-0000-000057210000}"/>
    <cellStyle name="20% - Accent5 2 2 3 3 2 2 4" xfId="16253" xr:uid="{00000000-0005-0000-0000-000058210000}"/>
    <cellStyle name="20% - Accent5 2 2 3 3 2 3" xfId="4236" xr:uid="{00000000-0005-0000-0000-000059210000}"/>
    <cellStyle name="20% - Accent5 2 2 3 3 2 3 2" xfId="11884" xr:uid="{00000000-0005-0000-0000-00005A210000}"/>
    <cellStyle name="20% - Accent5 2 2 3 3 2 3 2 2" xfId="6469" xr:uid="{00000000-0005-0000-0000-00005B210000}"/>
    <cellStyle name="20% - Accent5 2 2 3 3 2 3 3" xfId="16256" xr:uid="{00000000-0005-0000-0000-00005C210000}"/>
    <cellStyle name="20% - Accent5 2 2 3 3 2 4" xfId="10242" xr:uid="{00000000-0005-0000-0000-00005D210000}"/>
    <cellStyle name="20% - Accent5 2 2 3 3 2 4 2" xfId="16261" xr:uid="{00000000-0005-0000-0000-00005E210000}"/>
    <cellStyle name="20% - Accent5 2 2 3 3 2 5" xfId="16267" xr:uid="{00000000-0005-0000-0000-00005F210000}"/>
    <cellStyle name="20% - Accent5 2 2 3 3 3" xfId="4246" xr:uid="{00000000-0005-0000-0000-000060210000}"/>
    <cellStyle name="20% - Accent5 2 2 3 3 3 2" xfId="4259" xr:uid="{00000000-0005-0000-0000-000061210000}"/>
    <cellStyle name="20% - Accent5 2 2 3 3 3 2 2" xfId="16272" xr:uid="{00000000-0005-0000-0000-000062210000}"/>
    <cellStyle name="20% - Accent5 2 2 3 3 3 2 2 2" xfId="15984" xr:uid="{00000000-0005-0000-0000-000063210000}"/>
    <cellStyle name="20% - Accent5 2 2 3 3 3 2 3" xfId="16274" xr:uid="{00000000-0005-0000-0000-000064210000}"/>
    <cellStyle name="20% - Accent5 2 2 3 3 3 3" xfId="11894" xr:uid="{00000000-0005-0000-0000-000065210000}"/>
    <cellStyle name="20% - Accent5 2 2 3 3 3 3 2" xfId="16277" xr:uid="{00000000-0005-0000-0000-000066210000}"/>
    <cellStyle name="20% - Accent5 2 2 3 3 3 4" xfId="16283" xr:uid="{00000000-0005-0000-0000-000067210000}"/>
    <cellStyle name="20% - Accent5 2 2 3 3 4" xfId="4266" xr:uid="{00000000-0005-0000-0000-000068210000}"/>
    <cellStyle name="20% - Accent5 2 2 3 3 4 2" xfId="16290" xr:uid="{00000000-0005-0000-0000-000069210000}"/>
    <cellStyle name="20% - Accent5 2 2 3 3 4 2 2" xfId="16295" xr:uid="{00000000-0005-0000-0000-00006A210000}"/>
    <cellStyle name="20% - Accent5 2 2 3 3 4 3" xfId="8921" xr:uid="{00000000-0005-0000-0000-00006B210000}"/>
    <cellStyle name="20% - Accent5 2 2 3 3 5" xfId="16303" xr:uid="{00000000-0005-0000-0000-00006C210000}"/>
    <cellStyle name="20% - Accent5 2 2 3 3 5 2" xfId="16308" xr:uid="{00000000-0005-0000-0000-00006D210000}"/>
    <cellStyle name="20% - Accent5 2 2 3 3 6" xfId="16317" xr:uid="{00000000-0005-0000-0000-00006E210000}"/>
    <cellStyle name="20% - Accent5 2 2 3 4" xfId="4272" xr:uid="{00000000-0005-0000-0000-00006F210000}"/>
    <cellStyle name="20% - Accent5 2 2 3 4 2" xfId="4280" xr:uid="{00000000-0005-0000-0000-000070210000}"/>
    <cellStyle name="20% - Accent5 2 2 3 4 2 2" xfId="4291" xr:uid="{00000000-0005-0000-0000-000071210000}"/>
    <cellStyle name="20% - Accent5 2 2 3 4 2 2 2" xfId="16325" xr:uid="{00000000-0005-0000-0000-000072210000}"/>
    <cellStyle name="20% - Accent5 2 2 3 4 2 2 2 2" xfId="16327" xr:uid="{00000000-0005-0000-0000-000073210000}"/>
    <cellStyle name="20% - Accent5 2 2 3 4 2 2 3" xfId="16329" xr:uid="{00000000-0005-0000-0000-000074210000}"/>
    <cellStyle name="20% - Accent5 2 2 3 4 2 3" xfId="11906" xr:uid="{00000000-0005-0000-0000-000075210000}"/>
    <cellStyle name="20% - Accent5 2 2 3 4 2 3 2" xfId="16332" xr:uid="{00000000-0005-0000-0000-000076210000}"/>
    <cellStyle name="20% - Accent5 2 2 3 4 2 4" xfId="16338" xr:uid="{00000000-0005-0000-0000-000077210000}"/>
    <cellStyle name="20% - Accent5 2 2 3 4 3" xfId="4298" xr:uid="{00000000-0005-0000-0000-000078210000}"/>
    <cellStyle name="20% - Accent5 2 2 3 4 3 2" xfId="16343" xr:uid="{00000000-0005-0000-0000-000079210000}"/>
    <cellStyle name="20% - Accent5 2 2 3 4 3 2 2" xfId="16345" xr:uid="{00000000-0005-0000-0000-00007A210000}"/>
    <cellStyle name="20% - Accent5 2 2 3 4 3 3" xfId="16349" xr:uid="{00000000-0005-0000-0000-00007B210000}"/>
    <cellStyle name="20% - Accent5 2 2 3 4 4" xfId="16354" xr:uid="{00000000-0005-0000-0000-00007C210000}"/>
    <cellStyle name="20% - Accent5 2 2 3 4 4 2" xfId="283" xr:uid="{00000000-0005-0000-0000-00007D210000}"/>
    <cellStyle name="20% - Accent5 2 2 3 4 5" xfId="16358" xr:uid="{00000000-0005-0000-0000-00007E210000}"/>
    <cellStyle name="20% - Accent5 2 2 3 5" xfId="4303" xr:uid="{00000000-0005-0000-0000-00007F210000}"/>
    <cellStyle name="20% - Accent5 2 2 3 5 2" xfId="4316" xr:uid="{00000000-0005-0000-0000-000080210000}"/>
    <cellStyle name="20% - Accent5 2 2 3 5 2 2" xfId="1571" xr:uid="{00000000-0005-0000-0000-000081210000}"/>
    <cellStyle name="20% - Accent5 2 2 3 5 2 2 2" xfId="12951" xr:uid="{00000000-0005-0000-0000-000082210000}"/>
    <cellStyle name="20% - Accent5 2 2 3 5 2 3" xfId="14232" xr:uid="{00000000-0005-0000-0000-000083210000}"/>
    <cellStyle name="20% - Accent5 2 2 3 5 3" xfId="16364" xr:uid="{00000000-0005-0000-0000-000084210000}"/>
    <cellStyle name="20% - Accent5 2 2 3 5 3 2" xfId="14242" xr:uid="{00000000-0005-0000-0000-000085210000}"/>
    <cellStyle name="20% - Accent5 2 2 3 5 4" xfId="16368" xr:uid="{00000000-0005-0000-0000-000086210000}"/>
    <cellStyle name="20% - Accent5 2 2 3 6" xfId="4322" xr:uid="{00000000-0005-0000-0000-000087210000}"/>
    <cellStyle name="20% - Accent5 2 2 3 6 2" xfId="16371" xr:uid="{00000000-0005-0000-0000-000088210000}"/>
    <cellStyle name="20% - Accent5 2 2 3 6 2 2" xfId="14248" xr:uid="{00000000-0005-0000-0000-000089210000}"/>
    <cellStyle name="20% - Accent5 2 2 3 6 3" xfId="16373" xr:uid="{00000000-0005-0000-0000-00008A210000}"/>
    <cellStyle name="20% - Accent5 2 2 3 7" xfId="16375" xr:uid="{00000000-0005-0000-0000-00008B210000}"/>
    <cellStyle name="20% - Accent5 2 2 3 7 2" xfId="16377" xr:uid="{00000000-0005-0000-0000-00008C210000}"/>
    <cellStyle name="20% - Accent5 2 2 3 8" xfId="16379" xr:uid="{00000000-0005-0000-0000-00008D210000}"/>
    <cellStyle name="20% - Accent5 2 2 4" xfId="16381" xr:uid="{00000000-0005-0000-0000-00008E210000}"/>
    <cellStyle name="20% - Accent5 2 2 4 2" xfId="14127" xr:uid="{00000000-0005-0000-0000-00008F210000}"/>
    <cellStyle name="20% - Accent5 2 2 4 2 2" xfId="16382" xr:uid="{00000000-0005-0000-0000-000090210000}"/>
    <cellStyle name="20% - Accent5 2 2 4 2 2 2" xfId="16383" xr:uid="{00000000-0005-0000-0000-000091210000}"/>
    <cellStyle name="20% - Accent5 2 2 4 2 2 2 2" xfId="16386" xr:uid="{00000000-0005-0000-0000-000092210000}"/>
    <cellStyle name="20% - Accent5 2 2 4 2 2 2 2 2" xfId="16389" xr:uid="{00000000-0005-0000-0000-000093210000}"/>
    <cellStyle name="20% - Accent5 2 2 4 2 2 2 2 2 2" xfId="16390" xr:uid="{00000000-0005-0000-0000-000094210000}"/>
    <cellStyle name="20% - Accent5 2 2 4 2 2 2 2 3" xfId="16393" xr:uid="{00000000-0005-0000-0000-000095210000}"/>
    <cellStyle name="20% - Accent5 2 2 4 2 2 2 3" xfId="16395" xr:uid="{00000000-0005-0000-0000-000096210000}"/>
    <cellStyle name="20% - Accent5 2 2 4 2 2 2 3 2" xfId="16397" xr:uid="{00000000-0005-0000-0000-000097210000}"/>
    <cellStyle name="20% - Accent5 2 2 4 2 2 2 4" xfId="16402" xr:uid="{00000000-0005-0000-0000-000098210000}"/>
    <cellStyle name="20% - Accent5 2 2 4 2 2 3" xfId="2345" xr:uid="{00000000-0005-0000-0000-000099210000}"/>
    <cellStyle name="20% - Accent5 2 2 4 2 2 3 2" xfId="3900" xr:uid="{00000000-0005-0000-0000-00009A210000}"/>
    <cellStyle name="20% - Accent5 2 2 4 2 2 3 2 2" xfId="3907" xr:uid="{00000000-0005-0000-0000-00009B210000}"/>
    <cellStyle name="20% - Accent5 2 2 4 2 2 3 3" xfId="4964" xr:uid="{00000000-0005-0000-0000-00009C210000}"/>
    <cellStyle name="20% - Accent5 2 2 4 2 2 4" xfId="5305" xr:uid="{00000000-0005-0000-0000-00009D210000}"/>
    <cellStyle name="20% - Accent5 2 2 4 2 2 4 2" xfId="5316" xr:uid="{00000000-0005-0000-0000-00009E210000}"/>
    <cellStyle name="20% - Accent5 2 2 4 2 2 5" xfId="5353" xr:uid="{00000000-0005-0000-0000-00009F210000}"/>
    <cellStyle name="20% - Accent5 2 2 4 2 3" xfId="16404" xr:uid="{00000000-0005-0000-0000-0000A0210000}"/>
    <cellStyle name="20% - Accent5 2 2 4 2 3 2" xfId="16405" xr:uid="{00000000-0005-0000-0000-0000A1210000}"/>
    <cellStyle name="20% - Accent5 2 2 4 2 3 2 2" xfId="16407" xr:uid="{00000000-0005-0000-0000-0000A2210000}"/>
    <cellStyle name="20% - Accent5 2 2 4 2 3 2 2 2" xfId="16135" xr:uid="{00000000-0005-0000-0000-0000A3210000}"/>
    <cellStyle name="20% - Accent5 2 2 4 2 3 2 3" xfId="11223" xr:uid="{00000000-0005-0000-0000-0000A4210000}"/>
    <cellStyle name="20% - Accent5 2 2 4 2 3 3" xfId="566" xr:uid="{00000000-0005-0000-0000-0000A5210000}"/>
    <cellStyle name="20% - Accent5 2 2 4 2 3 3 2" xfId="4628" xr:uid="{00000000-0005-0000-0000-0000A6210000}"/>
    <cellStyle name="20% - Accent5 2 2 4 2 3 4" xfId="4740" xr:uid="{00000000-0005-0000-0000-0000A7210000}"/>
    <cellStyle name="20% - Accent5 2 2 4 2 4" xfId="16409" xr:uid="{00000000-0005-0000-0000-0000A8210000}"/>
    <cellStyle name="20% - Accent5 2 2 4 2 4 2" xfId="16411" xr:uid="{00000000-0005-0000-0000-0000A9210000}"/>
    <cellStyle name="20% - Accent5 2 2 4 2 4 2 2" xfId="16413" xr:uid="{00000000-0005-0000-0000-0000AA210000}"/>
    <cellStyle name="20% - Accent5 2 2 4 2 4 3" xfId="4827" xr:uid="{00000000-0005-0000-0000-0000AB210000}"/>
    <cellStyle name="20% - Accent5 2 2 4 2 5" xfId="16416" xr:uid="{00000000-0005-0000-0000-0000AC210000}"/>
    <cellStyle name="20% - Accent5 2 2 4 2 5 2" xfId="16418" xr:uid="{00000000-0005-0000-0000-0000AD210000}"/>
    <cellStyle name="20% - Accent5 2 2 4 2 6" xfId="16423" xr:uid="{00000000-0005-0000-0000-0000AE210000}"/>
    <cellStyle name="20% - Accent5 2 2 4 3" xfId="2437" xr:uid="{00000000-0005-0000-0000-0000AF210000}"/>
    <cellStyle name="20% - Accent5 2 2 4 3 2" xfId="2454" xr:uid="{00000000-0005-0000-0000-0000B0210000}"/>
    <cellStyle name="20% - Accent5 2 2 4 3 2 2" xfId="3497" xr:uid="{00000000-0005-0000-0000-0000B1210000}"/>
    <cellStyle name="20% - Accent5 2 2 4 3 2 2 2" xfId="10131" xr:uid="{00000000-0005-0000-0000-0000B2210000}"/>
    <cellStyle name="20% - Accent5 2 2 4 3 2 2 2 2" xfId="16424" xr:uid="{00000000-0005-0000-0000-0000B3210000}"/>
    <cellStyle name="20% - Accent5 2 2 4 3 2 2 3" xfId="16427" xr:uid="{00000000-0005-0000-0000-0000B4210000}"/>
    <cellStyle name="20% - Accent5 2 2 4 3 2 3" xfId="5559" xr:uid="{00000000-0005-0000-0000-0000B5210000}"/>
    <cellStyle name="20% - Accent5 2 2 4 3 2 3 2" xfId="5571" xr:uid="{00000000-0005-0000-0000-0000B6210000}"/>
    <cellStyle name="20% - Accent5 2 2 4 3 2 4" xfId="5617" xr:uid="{00000000-0005-0000-0000-0000B7210000}"/>
    <cellStyle name="20% - Accent5 2 2 4 3 3" xfId="3507" xr:uid="{00000000-0005-0000-0000-0000B8210000}"/>
    <cellStyle name="20% - Accent5 2 2 4 3 3 2" xfId="10140" xr:uid="{00000000-0005-0000-0000-0000B9210000}"/>
    <cellStyle name="20% - Accent5 2 2 4 3 3 2 2" xfId="16429" xr:uid="{00000000-0005-0000-0000-0000BA210000}"/>
    <cellStyle name="20% - Accent5 2 2 4 3 3 3" xfId="3949" xr:uid="{00000000-0005-0000-0000-0000BB210000}"/>
    <cellStyle name="20% - Accent5 2 2 4 3 4" xfId="10147" xr:uid="{00000000-0005-0000-0000-0000BC210000}"/>
    <cellStyle name="20% - Accent5 2 2 4 3 4 2" xfId="16435" xr:uid="{00000000-0005-0000-0000-0000BD210000}"/>
    <cellStyle name="20% - Accent5 2 2 4 3 5" xfId="16440" xr:uid="{00000000-0005-0000-0000-0000BE210000}"/>
    <cellStyle name="20% - Accent5 2 2 4 4" xfId="2479" xr:uid="{00000000-0005-0000-0000-0000BF210000}"/>
    <cellStyle name="20% - Accent5 2 2 4 4 2" xfId="3388" xr:uid="{00000000-0005-0000-0000-0000C0210000}"/>
    <cellStyle name="20% - Accent5 2 2 4 4 2 2" xfId="10155" xr:uid="{00000000-0005-0000-0000-0000C1210000}"/>
    <cellStyle name="20% - Accent5 2 2 4 4 2 2 2" xfId="16449" xr:uid="{00000000-0005-0000-0000-0000C2210000}"/>
    <cellStyle name="20% - Accent5 2 2 4 4 2 3" xfId="5696" xr:uid="{00000000-0005-0000-0000-0000C3210000}"/>
    <cellStyle name="20% - Accent5 2 2 4 4 3" xfId="10160" xr:uid="{00000000-0005-0000-0000-0000C4210000}"/>
    <cellStyle name="20% - Accent5 2 2 4 4 3 2" xfId="16453" xr:uid="{00000000-0005-0000-0000-0000C5210000}"/>
    <cellStyle name="20% - Accent5 2 2 4 4 4" xfId="16458" xr:uid="{00000000-0005-0000-0000-0000C6210000}"/>
    <cellStyle name="20% - Accent5 2 2 4 5" xfId="2766" xr:uid="{00000000-0005-0000-0000-0000C7210000}"/>
    <cellStyle name="20% - Accent5 2 2 4 5 2" xfId="10169" xr:uid="{00000000-0005-0000-0000-0000C8210000}"/>
    <cellStyle name="20% - Accent5 2 2 4 5 2 2" xfId="14277" xr:uid="{00000000-0005-0000-0000-0000C9210000}"/>
    <cellStyle name="20% - Accent5 2 2 4 5 3" xfId="14926" xr:uid="{00000000-0005-0000-0000-0000CA210000}"/>
    <cellStyle name="20% - Accent5 2 2 4 6" xfId="10175" xr:uid="{00000000-0005-0000-0000-0000CB210000}"/>
    <cellStyle name="20% - Accent5 2 2 4 6 2" xfId="16460" xr:uid="{00000000-0005-0000-0000-0000CC210000}"/>
    <cellStyle name="20% - Accent5 2 2 4 7" xfId="16462" xr:uid="{00000000-0005-0000-0000-0000CD210000}"/>
    <cellStyle name="20% - Accent5 2 2 5" xfId="16464" xr:uid="{00000000-0005-0000-0000-0000CE210000}"/>
    <cellStyle name="20% - Accent5 2 2 5 2" xfId="16466" xr:uid="{00000000-0005-0000-0000-0000CF210000}"/>
    <cellStyle name="20% - Accent5 2 2 5 2 2" xfId="16468" xr:uid="{00000000-0005-0000-0000-0000D0210000}"/>
    <cellStyle name="20% - Accent5 2 2 5 2 2 2" xfId="16469" xr:uid="{00000000-0005-0000-0000-0000D1210000}"/>
    <cellStyle name="20% - Accent5 2 2 5 2 2 2 2" xfId="16471" xr:uid="{00000000-0005-0000-0000-0000D2210000}"/>
    <cellStyle name="20% - Accent5 2 2 5 2 2 2 2 2" xfId="16474" xr:uid="{00000000-0005-0000-0000-0000D3210000}"/>
    <cellStyle name="20% - Accent5 2 2 5 2 2 2 3" xfId="16475" xr:uid="{00000000-0005-0000-0000-0000D4210000}"/>
    <cellStyle name="20% - Accent5 2 2 5 2 2 3" xfId="6776" xr:uid="{00000000-0005-0000-0000-0000D5210000}"/>
    <cellStyle name="20% - Accent5 2 2 5 2 2 3 2" xfId="6779" xr:uid="{00000000-0005-0000-0000-0000D6210000}"/>
    <cellStyle name="20% - Accent5 2 2 5 2 2 4" xfId="5837" xr:uid="{00000000-0005-0000-0000-0000D7210000}"/>
    <cellStyle name="20% - Accent5 2 2 5 2 3" xfId="16476" xr:uid="{00000000-0005-0000-0000-0000D8210000}"/>
    <cellStyle name="20% - Accent5 2 2 5 2 3 2" xfId="16477" xr:uid="{00000000-0005-0000-0000-0000D9210000}"/>
    <cellStyle name="20% - Accent5 2 2 5 2 3 2 2" xfId="16478" xr:uid="{00000000-0005-0000-0000-0000DA210000}"/>
    <cellStyle name="20% - Accent5 2 2 5 2 3 3" xfId="3893" xr:uid="{00000000-0005-0000-0000-0000DB210000}"/>
    <cellStyle name="20% - Accent5 2 2 5 2 4" xfId="16480" xr:uid="{00000000-0005-0000-0000-0000DC210000}"/>
    <cellStyle name="20% - Accent5 2 2 5 2 4 2" xfId="16482" xr:uid="{00000000-0005-0000-0000-0000DD210000}"/>
    <cellStyle name="20% - Accent5 2 2 5 2 5" xfId="16486" xr:uid="{00000000-0005-0000-0000-0000DE210000}"/>
    <cellStyle name="20% - Accent5 2 2 5 3" xfId="2730" xr:uid="{00000000-0005-0000-0000-0000DF210000}"/>
    <cellStyle name="20% - Accent5 2 2 5 3 2" xfId="1465" xr:uid="{00000000-0005-0000-0000-0000E0210000}"/>
    <cellStyle name="20% - Accent5 2 2 5 3 2 2" xfId="10188" xr:uid="{00000000-0005-0000-0000-0000E1210000}"/>
    <cellStyle name="20% - Accent5 2 2 5 3 2 2 2" xfId="16487" xr:uid="{00000000-0005-0000-0000-0000E2210000}"/>
    <cellStyle name="20% - Accent5 2 2 5 3 2 3" xfId="6836" xr:uid="{00000000-0005-0000-0000-0000E3210000}"/>
    <cellStyle name="20% - Accent5 2 2 5 3 3" xfId="10193" xr:uid="{00000000-0005-0000-0000-0000E4210000}"/>
    <cellStyle name="20% - Accent5 2 2 5 3 3 2" xfId="16489" xr:uid="{00000000-0005-0000-0000-0000E5210000}"/>
    <cellStyle name="20% - Accent5 2 2 5 3 4" xfId="16491" xr:uid="{00000000-0005-0000-0000-0000E6210000}"/>
    <cellStyle name="20% - Accent5 2 2 5 4" xfId="3515" xr:uid="{00000000-0005-0000-0000-0000E7210000}"/>
    <cellStyle name="20% - Accent5 2 2 5 4 2" xfId="10197" xr:uid="{00000000-0005-0000-0000-0000E8210000}"/>
    <cellStyle name="20% - Accent5 2 2 5 4 2 2" xfId="16496" xr:uid="{00000000-0005-0000-0000-0000E9210000}"/>
    <cellStyle name="20% - Accent5 2 2 5 4 3" xfId="16498" xr:uid="{00000000-0005-0000-0000-0000EA210000}"/>
    <cellStyle name="20% - Accent5 2 2 5 5" xfId="10202" xr:uid="{00000000-0005-0000-0000-0000EB210000}"/>
    <cellStyle name="20% - Accent5 2 2 5 5 2" xfId="16500" xr:uid="{00000000-0005-0000-0000-0000EC210000}"/>
    <cellStyle name="20% - Accent5 2 2 5 6" xfId="16502" xr:uid="{00000000-0005-0000-0000-0000ED210000}"/>
    <cellStyle name="20% - Accent5 2 2 6" xfId="12247" xr:uid="{00000000-0005-0000-0000-0000EE210000}"/>
    <cellStyle name="20% - Accent5 2 2 6 2" xfId="9534" xr:uid="{00000000-0005-0000-0000-0000EF210000}"/>
    <cellStyle name="20% - Accent5 2 2 6 2 2" xfId="9538" xr:uid="{00000000-0005-0000-0000-0000F0210000}"/>
    <cellStyle name="20% - Accent5 2 2 6 2 2 2" xfId="12249" xr:uid="{00000000-0005-0000-0000-0000F1210000}"/>
    <cellStyle name="20% - Accent5 2 2 6 2 2 2 2" xfId="16504" xr:uid="{00000000-0005-0000-0000-0000F2210000}"/>
    <cellStyle name="20% - Accent5 2 2 6 2 2 3" xfId="7307" xr:uid="{00000000-0005-0000-0000-0000F3210000}"/>
    <cellStyle name="20% - Accent5 2 2 6 2 3" xfId="12251" xr:uid="{00000000-0005-0000-0000-0000F4210000}"/>
    <cellStyle name="20% - Accent5 2 2 6 2 3 2" xfId="16506" xr:uid="{00000000-0005-0000-0000-0000F5210000}"/>
    <cellStyle name="20% - Accent5 2 2 6 2 4" xfId="16508" xr:uid="{00000000-0005-0000-0000-0000F6210000}"/>
    <cellStyle name="20% - Accent5 2 2 6 3" xfId="3528" xr:uid="{00000000-0005-0000-0000-0000F7210000}"/>
    <cellStyle name="20% - Accent5 2 2 6 3 2" xfId="10209" xr:uid="{00000000-0005-0000-0000-0000F8210000}"/>
    <cellStyle name="20% - Accent5 2 2 6 3 2 2" xfId="12398" xr:uid="{00000000-0005-0000-0000-0000F9210000}"/>
    <cellStyle name="20% - Accent5 2 2 6 3 3" xfId="12401" xr:uid="{00000000-0005-0000-0000-0000FA210000}"/>
    <cellStyle name="20% - Accent5 2 2 6 4" xfId="1364" xr:uid="{00000000-0005-0000-0000-0000FB210000}"/>
    <cellStyle name="20% - Accent5 2 2 6 4 2" xfId="12404" xr:uid="{00000000-0005-0000-0000-0000FC210000}"/>
    <cellStyle name="20% - Accent5 2 2 6 5" xfId="12408" xr:uid="{00000000-0005-0000-0000-0000FD210000}"/>
    <cellStyle name="20% - Accent5 2 2 7" xfId="8613" xr:uid="{00000000-0005-0000-0000-0000FE210000}"/>
    <cellStyle name="20% - Accent5 2 2 7 2" xfId="8618" xr:uid="{00000000-0005-0000-0000-0000FF210000}"/>
    <cellStyle name="20% - Accent5 2 2 7 2 2" xfId="8623" xr:uid="{00000000-0005-0000-0000-000000220000}"/>
    <cellStyle name="20% - Accent5 2 2 7 2 2 2" xfId="8627" xr:uid="{00000000-0005-0000-0000-000001220000}"/>
    <cellStyle name="20% - Accent5 2 2 7 2 3" xfId="8629" xr:uid="{00000000-0005-0000-0000-000002220000}"/>
    <cellStyle name="20% - Accent5 2 2 7 3" xfId="2516" xr:uid="{00000000-0005-0000-0000-000003220000}"/>
    <cellStyle name="20% - Accent5 2 2 7 3 2" xfId="8633" xr:uid="{00000000-0005-0000-0000-000004220000}"/>
    <cellStyle name="20% - Accent5 2 2 7 4" xfId="165" xr:uid="{00000000-0005-0000-0000-000005220000}"/>
    <cellStyle name="20% - Accent5 2 2 8" xfId="8638" xr:uid="{00000000-0005-0000-0000-000006220000}"/>
    <cellStyle name="20% - Accent5 2 2 8 2" xfId="8643" xr:uid="{00000000-0005-0000-0000-000007220000}"/>
    <cellStyle name="20% - Accent5 2 2 8 2 2" xfId="8646" xr:uid="{00000000-0005-0000-0000-000008220000}"/>
    <cellStyle name="20% - Accent5 2 2 8 3" xfId="8648" xr:uid="{00000000-0005-0000-0000-000009220000}"/>
    <cellStyle name="20% - Accent5 2 2 9" xfId="8663" xr:uid="{00000000-0005-0000-0000-00000A220000}"/>
    <cellStyle name="20% - Accent5 2 2 9 2" xfId="8671" xr:uid="{00000000-0005-0000-0000-00000B220000}"/>
    <cellStyle name="20% - Accent5 2 3" xfId="10812" xr:uid="{00000000-0005-0000-0000-00000C220000}"/>
    <cellStyle name="20% - Accent5 2 3 2" xfId="16509" xr:uid="{00000000-0005-0000-0000-00000D220000}"/>
    <cellStyle name="20% - Accent5 2 3 2 2" xfId="16510" xr:uid="{00000000-0005-0000-0000-00000E220000}"/>
    <cellStyle name="20% - Accent5 2 3 2 2 2" xfId="13860" xr:uid="{00000000-0005-0000-0000-00000F220000}"/>
    <cellStyle name="20% - Accent5 2 3 2 2 2 2" xfId="13863" xr:uid="{00000000-0005-0000-0000-000010220000}"/>
    <cellStyle name="20% - Accent5 2 3 2 2 2 2 2" xfId="13868" xr:uid="{00000000-0005-0000-0000-000011220000}"/>
    <cellStyle name="20% - Accent5 2 3 2 2 2 2 2 2" xfId="13871" xr:uid="{00000000-0005-0000-0000-000012220000}"/>
    <cellStyle name="20% - Accent5 2 3 2 2 2 2 2 2 2" xfId="13874" xr:uid="{00000000-0005-0000-0000-000013220000}"/>
    <cellStyle name="20% - Accent5 2 3 2 2 2 2 2 2 2 2" xfId="2617" xr:uid="{00000000-0005-0000-0000-000014220000}"/>
    <cellStyle name="20% - Accent5 2 3 2 2 2 2 2 2 3" xfId="16511" xr:uid="{00000000-0005-0000-0000-000015220000}"/>
    <cellStyle name="20% - Accent5 2 3 2 2 2 2 2 3" xfId="13876" xr:uid="{00000000-0005-0000-0000-000016220000}"/>
    <cellStyle name="20% - Accent5 2 3 2 2 2 2 2 3 2" xfId="16512" xr:uid="{00000000-0005-0000-0000-000017220000}"/>
    <cellStyle name="20% - Accent5 2 3 2 2 2 2 2 4" xfId="16514" xr:uid="{00000000-0005-0000-0000-000018220000}"/>
    <cellStyle name="20% - Accent5 2 3 2 2 2 2 3" xfId="11393" xr:uid="{00000000-0005-0000-0000-000019220000}"/>
    <cellStyle name="20% - Accent5 2 3 2 2 2 2 3 2" xfId="11220" xr:uid="{00000000-0005-0000-0000-00001A220000}"/>
    <cellStyle name="20% - Accent5 2 3 2 2 2 2 3 2 2" xfId="16515" xr:uid="{00000000-0005-0000-0000-00001B220000}"/>
    <cellStyle name="20% - Accent5 2 3 2 2 2 2 3 3" xfId="16517" xr:uid="{00000000-0005-0000-0000-00001C220000}"/>
    <cellStyle name="20% - Accent5 2 3 2 2 2 2 4" xfId="11401" xr:uid="{00000000-0005-0000-0000-00001D220000}"/>
    <cellStyle name="20% - Accent5 2 3 2 2 2 2 4 2" xfId="4684" xr:uid="{00000000-0005-0000-0000-00001E220000}"/>
    <cellStyle name="20% - Accent5 2 3 2 2 2 2 5" xfId="11407" xr:uid="{00000000-0005-0000-0000-00001F220000}"/>
    <cellStyle name="20% - Accent5 2 3 2 2 2 3" xfId="2569" xr:uid="{00000000-0005-0000-0000-000020220000}"/>
    <cellStyle name="20% - Accent5 2 3 2 2 2 3 2" xfId="13880" xr:uid="{00000000-0005-0000-0000-000021220000}"/>
    <cellStyle name="20% - Accent5 2 3 2 2 2 3 2 2" xfId="13882" xr:uid="{00000000-0005-0000-0000-000022220000}"/>
    <cellStyle name="20% - Accent5 2 3 2 2 2 3 2 2 2" xfId="16519" xr:uid="{00000000-0005-0000-0000-000023220000}"/>
    <cellStyle name="20% - Accent5 2 3 2 2 2 3 2 3" xfId="16520" xr:uid="{00000000-0005-0000-0000-000024220000}"/>
    <cellStyle name="20% - Accent5 2 3 2 2 2 3 3" xfId="11415" xr:uid="{00000000-0005-0000-0000-000025220000}"/>
    <cellStyle name="20% - Accent5 2 3 2 2 2 3 3 2" xfId="16522" xr:uid="{00000000-0005-0000-0000-000026220000}"/>
    <cellStyle name="20% - Accent5 2 3 2 2 2 3 4" xfId="8202" xr:uid="{00000000-0005-0000-0000-000027220000}"/>
    <cellStyle name="20% - Accent5 2 3 2 2 2 4" xfId="13886" xr:uid="{00000000-0005-0000-0000-000028220000}"/>
    <cellStyle name="20% - Accent5 2 3 2 2 2 4 2" xfId="13890" xr:uid="{00000000-0005-0000-0000-000029220000}"/>
    <cellStyle name="20% - Accent5 2 3 2 2 2 4 2 2" xfId="16525" xr:uid="{00000000-0005-0000-0000-00002A220000}"/>
    <cellStyle name="20% - Accent5 2 3 2 2 2 4 3" xfId="16527" xr:uid="{00000000-0005-0000-0000-00002B220000}"/>
    <cellStyle name="20% - Accent5 2 3 2 2 2 5" xfId="13894" xr:uid="{00000000-0005-0000-0000-00002C220000}"/>
    <cellStyle name="20% - Accent5 2 3 2 2 2 5 2" xfId="16531" xr:uid="{00000000-0005-0000-0000-00002D220000}"/>
    <cellStyle name="20% - Accent5 2 3 2 2 2 6" xfId="16533" xr:uid="{00000000-0005-0000-0000-00002E220000}"/>
    <cellStyle name="20% - Accent5 2 3 2 2 3" xfId="13899" xr:uid="{00000000-0005-0000-0000-00002F220000}"/>
    <cellStyle name="20% - Accent5 2 3 2 2 3 2" xfId="13902" xr:uid="{00000000-0005-0000-0000-000030220000}"/>
    <cellStyle name="20% - Accent5 2 3 2 2 3 2 2" xfId="13908" xr:uid="{00000000-0005-0000-0000-000031220000}"/>
    <cellStyle name="20% - Accent5 2 3 2 2 3 2 2 2" xfId="13911" xr:uid="{00000000-0005-0000-0000-000032220000}"/>
    <cellStyle name="20% - Accent5 2 3 2 2 3 2 2 2 2" xfId="16538" xr:uid="{00000000-0005-0000-0000-000033220000}"/>
    <cellStyle name="20% - Accent5 2 3 2 2 3 2 2 3" xfId="16540" xr:uid="{00000000-0005-0000-0000-000034220000}"/>
    <cellStyle name="20% - Accent5 2 3 2 2 3 2 3" xfId="6235" xr:uid="{00000000-0005-0000-0000-000035220000}"/>
    <cellStyle name="20% - Accent5 2 3 2 2 3 2 3 2" xfId="16542" xr:uid="{00000000-0005-0000-0000-000036220000}"/>
    <cellStyle name="20% - Accent5 2 3 2 2 3 2 4" xfId="16546" xr:uid="{00000000-0005-0000-0000-000037220000}"/>
    <cellStyle name="20% - Accent5 2 3 2 2 3 3" xfId="13916" xr:uid="{00000000-0005-0000-0000-000038220000}"/>
    <cellStyle name="20% - Accent5 2 3 2 2 3 3 2" xfId="13918" xr:uid="{00000000-0005-0000-0000-000039220000}"/>
    <cellStyle name="20% - Accent5 2 3 2 2 3 3 2 2" xfId="16550" xr:uid="{00000000-0005-0000-0000-00003A220000}"/>
    <cellStyle name="20% - Accent5 2 3 2 2 3 3 3" xfId="16551" xr:uid="{00000000-0005-0000-0000-00003B220000}"/>
    <cellStyle name="20% - Accent5 2 3 2 2 3 4" xfId="13922" xr:uid="{00000000-0005-0000-0000-00003C220000}"/>
    <cellStyle name="20% - Accent5 2 3 2 2 3 4 2" xfId="16555" xr:uid="{00000000-0005-0000-0000-00003D220000}"/>
    <cellStyle name="20% - Accent5 2 3 2 2 3 5" xfId="16557" xr:uid="{00000000-0005-0000-0000-00003E220000}"/>
    <cellStyle name="20% - Accent5 2 3 2 2 4" xfId="13928" xr:uid="{00000000-0005-0000-0000-00003F220000}"/>
    <cellStyle name="20% - Accent5 2 3 2 2 4 2" xfId="13932" xr:uid="{00000000-0005-0000-0000-000040220000}"/>
    <cellStyle name="20% - Accent5 2 3 2 2 4 2 2" xfId="13935" xr:uid="{00000000-0005-0000-0000-000041220000}"/>
    <cellStyle name="20% - Accent5 2 3 2 2 4 2 2 2" xfId="16562" xr:uid="{00000000-0005-0000-0000-000042220000}"/>
    <cellStyle name="20% - Accent5 2 3 2 2 4 2 3" xfId="16566" xr:uid="{00000000-0005-0000-0000-000043220000}"/>
    <cellStyle name="20% - Accent5 2 3 2 2 4 3" xfId="8753" xr:uid="{00000000-0005-0000-0000-000044220000}"/>
    <cellStyle name="20% - Accent5 2 3 2 2 4 3 2" xfId="16570" xr:uid="{00000000-0005-0000-0000-000045220000}"/>
    <cellStyle name="20% - Accent5 2 3 2 2 4 4" xfId="16571" xr:uid="{00000000-0005-0000-0000-000046220000}"/>
    <cellStyle name="20% - Accent5 2 3 2 2 5" xfId="13939" xr:uid="{00000000-0005-0000-0000-000047220000}"/>
    <cellStyle name="20% - Accent5 2 3 2 2 5 2" xfId="13942" xr:uid="{00000000-0005-0000-0000-000048220000}"/>
    <cellStyle name="20% - Accent5 2 3 2 2 5 2 2" xfId="16576" xr:uid="{00000000-0005-0000-0000-000049220000}"/>
    <cellStyle name="20% - Accent5 2 3 2 2 5 3" xfId="16578" xr:uid="{00000000-0005-0000-0000-00004A220000}"/>
    <cellStyle name="20% - Accent5 2 3 2 2 6" xfId="13945" xr:uid="{00000000-0005-0000-0000-00004B220000}"/>
    <cellStyle name="20% - Accent5 2 3 2 2 6 2" xfId="16580" xr:uid="{00000000-0005-0000-0000-00004C220000}"/>
    <cellStyle name="20% - Accent5 2 3 2 2 7" xfId="16582" xr:uid="{00000000-0005-0000-0000-00004D220000}"/>
    <cellStyle name="20% - Accent5 2 3 2 3" xfId="4388" xr:uid="{00000000-0005-0000-0000-00004E220000}"/>
    <cellStyle name="20% - Accent5 2 3 2 3 2" xfId="1080" xr:uid="{00000000-0005-0000-0000-00004F220000}"/>
    <cellStyle name="20% - Accent5 2 3 2 3 2 2" xfId="1095" xr:uid="{00000000-0005-0000-0000-000050220000}"/>
    <cellStyle name="20% - Accent5 2 3 2 3 2 2 2" xfId="662" xr:uid="{00000000-0005-0000-0000-000051220000}"/>
    <cellStyle name="20% - Accent5 2 3 2 3 2 2 2 2" xfId="13984" xr:uid="{00000000-0005-0000-0000-000052220000}"/>
    <cellStyle name="20% - Accent5 2 3 2 3 2 2 2 2 2" xfId="15767" xr:uid="{00000000-0005-0000-0000-000053220000}"/>
    <cellStyle name="20% - Accent5 2 3 2 3 2 2 2 3" xfId="15770" xr:uid="{00000000-0005-0000-0000-000054220000}"/>
    <cellStyle name="20% - Accent5 2 3 2 3 2 2 3" xfId="13670" xr:uid="{00000000-0005-0000-0000-000055220000}"/>
    <cellStyle name="20% - Accent5 2 3 2 3 2 2 3 2" xfId="15773" xr:uid="{00000000-0005-0000-0000-000056220000}"/>
    <cellStyle name="20% - Accent5 2 3 2 3 2 2 4" xfId="15780" xr:uid="{00000000-0005-0000-0000-000057220000}"/>
    <cellStyle name="20% - Accent5 2 3 2 3 2 3" xfId="1113" xr:uid="{00000000-0005-0000-0000-000058220000}"/>
    <cellStyle name="20% - Accent5 2 3 2 3 2 3 2" xfId="7884" xr:uid="{00000000-0005-0000-0000-000059220000}"/>
    <cellStyle name="20% - Accent5 2 3 2 3 2 3 2 2" xfId="7891" xr:uid="{00000000-0005-0000-0000-00005A220000}"/>
    <cellStyle name="20% - Accent5 2 3 2 3 2 3 3" xfId="7897" xr:uid="{00000000-0005-0000-0000-00005B220000}"/>
    <cellStyle name="20% - Accent5 2 3 2 3 2 4" xfId="7903" xr:uid="{00000000-0005-0000-0000-00005C220000}"/>
    <cellStyle name="20% - Accent5 2 3 2 3 2 4 2" xfId="7918" xr:uid="{00000000-0005-0000-0000-00005D220000}"/>
    <cellStyle name="20% - Accent5 2 3 2 3 2 5" xfId="7924" xr:uid="{00000000-0005-0000-0000-00005E220000}"/>
    <cellStyle name="20% - Accent5 2 3 2 3 3" xfId="1131" xr:uid="{00000000-0005-0000-0000-00005F220000}"/>
    <cellStyle name="20% - Accent5 2 3 2 3 3 2" xfId="1162" xr:uid="{00000000-0005-0000-0000-000060220000}"/>
    <cellStyle name="20% - Accent5 2 3 2 3 3 2 2" xfId="13989" xr:uid="{00000000-0005-0000-0000-000061220000}"/>
    <cellStyle name="20% - Accent5 2 3 2 3 3 2 2 2" xfId="15847" xr:uid="{00000000-0005-0000-0000-000062220000}"/>
    <cellStyle name="20% - Accent5 2 3 2 3 3 2 3" xfId="15851" xr:uid="{00000000-0005-0000-0000-000063220000}"/>
    <cellStyle name="20% - Accent5 2 3 2 3 3 3" xfId="7932" xr:uid="{00000000-0005-0000-0000-000064220000}"/>
    <cellStyle name="20% - Accent5 2 3 2 3 3 3 2" xfId="7938" xr:uid="{00000000-0005-0000-0000-000065220000}"/>
    <cellStyle name="20% - Accent5 2 3 2 3 3 4" xfId="7946" xr:uid="{00000000-0005-0000-0000-000066220000}"/>
    <cellStyle name="20% - Accent5 2 3 2 3 4" xfId="1189" xr:uid="{00000000-0005-0000-0000-000067220000}"/>
    <cellStyle name="20% - Accent5 2 3 2 3 4 2" xfId="13997" xr:uid="{00000000-0005-0000-0000-000068220000}"/>
    <cellStyle name="20% - Accent5 2 3 2 3 4 2 2" xfId="15912" xr:uid="{00000000-0005-0000-0000-000069220000}"/>
    <cellStyle name="20% - Accent5 2 3 2 3 4 3" xfId="7962" xr:uid="{00000000-0005-0000-0000-00006A220000}"/>
    <cellStyle name="20% - Accent5 2 3 2 3 5" xfId="13998" xr:uid="{00000000-0005-0000-0000-00006B220000}"/>
    <cellStyle name="20% - Accent5 2 3 2 3 5 2" xfId="16583" xr:uid="{00000000-0005-0000-0000-00006C220000}"/>
    <cellStyle name="20% - Accent5 2 3 2 3 6" xfId="16587" xr:uid="{00000000-0005-0000-0000-00006D220000}"/>
    <cellStyle name="20% - Accent5 2 3 2 4" xfId="4393" xr:uid="{00000000-0005-0000-0000-00006E220000}"/>
    <cellStyle name="20% - Accent5 2 3 2 4 2" xfId="1306" xr:uid="{00000000-0005-0000-0000-00006F220000}"/>
    <cellStyle name="20% - Accent5 2 3 2 4 2 2" xfId="1320" xr:uid="{00000000-0005-0000-0000-000070220000}"/>
    <cellStyle name="20% - Accent5 2 3 2 4 2 2 2" xfId="14051" xr:uid="{00000000-0005-0000-0000-000071220000}"/>
    <cellStyle name="20% - Accent5 2 3 2 4 2 2 2 2" xfId="15990" xr:uid="{00000000-0005-0000-0000-000072220000}"/>
    <cellStyle name="20% - Accent5 2 3 2 4 2 2 3" xfId="15994" xr:uid="{00000000-0005-0000-0000-000073220000}"/>
    <cellStyle name="20% - Accent5 2 3 2 4 2 3" xfId="7979" xr:uid="{00000000-0005-0000-0000-000074220000}"/>
    <cellStyle name="20% - Accent5 2 3 2 4 2 3 2" xfId="7987" xr:uid="{00000000-0005-0000-0000-000075220000}"/>
    <cellStyle name="20% - Accent5 2 3 2 4 2 4" xfId="8001" xr:uid="{00000000-0005-0000-0000-000076220000}"/>
    <cellStyle name="20% - Accent5 2 3 2 4 3" xfId="1342" xr:uid="{00000000-0005-0000-0000-000077220000}"/>
    <cellStyle name="20% - Accent5 2 3 2 4 3 2" xfId="14057" xr:uid="{00000000-0005-0000-0000-000078220000}"/>
    <cellStyle name="20% - Accent5 2 3 2 4 3 2 2" xfId="16021" xr:uid="{00000000-0005-0000-0000-000079220000}"/>
    <cellStyle name="20% - Accent5 2 3 2 4 3 3" xfId="8011" xr:uid="{00000000-0005-0000-0000-00007A220000}"/>
    <cellStyle name="20% - Accent5 2 3 2 4 4" xfId="14062" xr:uid="{00000000-0005-0000-0000-00007B220000}"/>
    <cellStyle name="20% - Accent5 2 3 2 4 4 2" xfId="16592" xr:uid="{00000000-0005-0000-0000-00007C220000}"/>
    <cellStyle name="20% - Accent5 2 3 2 4 5" xfId="16593" xr:uid="{00000000-0005-0000-0000-00007D220000}"/>
    <cellStyle name="20% - Accent5 2 3 2 5" xfId="4400" xr:uid="{00000000-0005-0000-0000-00007E220000}"/>
    <cellStyle name="20% - Accent5 2 3 2 5 2" xfId="789" xr:uid="{00000000-0005-0000-0000-00007F220000}"/>
    <cellStyle name="20% - Accent5 2 3 2 5 2 2" xfId="14074" xr:uid="{00000000-0005-0000-0000-000080220000}"/>
    <cellStyle name="20% - Accent5 2 3 2 5 2 2 2" xfId="9839" xr:uid="{00000000-0005-0000-0000-000081220000}"/>
    <cellStyle name="20% - Accent5 2 3 2 5 2 3" xfId="8034" xr:uid="{00000000-0005-0000-0000-000082220000}"/>
    <cellStyle name="20% - Accent5 2 3 2 5 3" xfId="14080" xr:uid="{00000000-0005-0000-0000-000083220000}"/>
    <cellStyle name="20% - Accent5 2 3 2 5 3 2" xfId="14348" xr:uid="{00000000-0005-0000-0000-000084220000}"/>
    <cellStyle name="20% - Accent5 2 3 2 5 4" xfId="16597" xr:uid="{00000000-0005-0000-0000-000085220000}"/>
    <cellStyle name="20% - Accent5 2 3 2 6" xfId="4409" xr:uid="{00000000-0005-0000-0000-000086220000}"/>
    <cellStyle name="20% - Accent5 2 3 2 6 2" xfId="14089" xr:uid="{00000000-0005-0000-0000-000087220000}"/>
    <cellStyle name="20% - Accent5 2 3 2 6 2 2" xfId="14370" xr:uid="{00000000-0005-0000-0000-000088220000}"/>
    <cellStyle name="20% - Accent5 2 3 2 6 3" xfId="16598" xr:uid="{00000000-0005-0000-0000-000089220000}"/>
    <cellStyle name="20% - Accent5 2 3 2 7" xfId="16599" xr:uid="{00000000-0005-0000-0000-00008A220000}"/>
    <cellStyle name="20% - Accent5 2 3 2 7 2" xfId="16600" xr:uid="{00000000-0005-0000-0000-00008B220000}"/>
    <cellStyle name="20% - Accent5 2 3 2 8" xfId="16118" xr:uid="{00000000-0005-0000-0000-00008C220000}"/>
    <cellStyle name="20% - Accent5 2 3 3" xfId="16601" xr:uid="{00000000-0005-0000-0000-00008D220000}"/>
    <cellStyle name="20% - Accent5 2 3 3 2" xfId="16602" xr:uid="{00000000-0005-0000-0000-00008E220000}"/>
    <cellStyle name="20% - Accent5 2 3 3 2 2" xfId="14190" xr:uid="{00000000-0005-0000-0000-00008F220000}"/>
    <cellStyle name="20% - Accent5 2 3 3 2 2 2" xfId="14193" xr:uid="{00000000-0005-0000-0000-000090220000}"/>
    <cellStyle name="20% - Accent5 2 3 3 2 2 2 2" xfId="7399" xr:uid="{00000000-0005-0000-0000-000091220000}"/>
    <cellStyle name="20% - Accent5 2 3 3 2 2 2 2 2" xfId="5528" xr:uid="{00000000-0005-0000-0000-000092220000}"/>
    <cellStyle name="20% - Accent5 2 3 3 2 2 2 2 2 2" xfId="16603" xr:uid="{00000000-0005-0000-0000-000093220000}"/>
    <cellStyle name="20% - Accent5 2 3 3 2 2 2 2 3" xfId="16605" xr:uid="{00000000-0005-0000-0000-000094220000}"/>
    <cellStyle name="20% - Accent5 2 3 3 2 2 2 3" xfId="7412" xr:uid="{00000000-0005-0000-0000-000095220000}"/>
    <cellStyle name="20% - Accent5 2 3 3 2 2 2 3 2" xfId="16606" xr:uid="{00000000-0005-0000-0000-000096220000}"/>
    <cellStyle name="20% - Accent5 2 3 3 2 2 2 4" xfId="16609" xr:uid="{00000000-0005-0000-0000-000097220000}"/>
    <cellStyle name="20% - Accent5 2 3 3 2 2 3" xfId="14195" xr:uid="{00000000-0005-0000-0000-000098220000}"/>
    <cellStyle name="20% - Accent5 2 3 3 2 2 3 2" xfId="7443" xr:uid="{00000000-0005-0000-0000-000099220000}"/>
    <cellStyle name="20% - Accent5 2 3 3 2 2 3 2 2" xfId="16610" xr:uid="{00000000-0005-0000-0000-00009A220000}"/>
    <cellStyle name="20% - Accent5 2 3 3 2 2 3 3" xfId="16611" xr:uid="{00000000-0005-0000-0000-00009B220000}"/>
    <cellStyle name="20% - Accent5 2 3 3 2 2 4" xfId="14199" xr:uid="{00000000-0005-0000-0000-00009C220000}"/>
    <cellStyle name="20% - Accent5 2 3 3 2 2 4 2" xfId="16613" xr:uid="{00000000-0005-0000-0000-00009D220000}"/>
    <cellStyle name="20% - Accent5 2 3 3 2 2 5" xfId="16615" xr:uid="{00000000-0005-0000-0000-00009E220000}"/>
    <cellStyle name="20% - Accent5 2 3 3 2 3" xfId="14203" xr:uid="{00000000-0005-0000-0000-00009F220000}"/>
    <cellStyle name="20% - Accent5 2 3 3 2 3 2" xfId="14205" xr:uid="{00000000-0005-0000-0000-0000A0220000}"/>
    <cellStyle name="20% - Accent5 2 3 3 2 3 2 2" xfId="7505" xr:uid="{00000000-0005-0000-0000-0000A1220000}"/>
    <cellStyle name="20% - Accent5 2 3 3 2 3 2 2 2" xfId="16513" xr:uid="{00000000-0005-0000-0000-0000A2220000}"/>
    <cellStyle name="20% - Accent5 2 3 3 2 3 2 3" xfId="16617" xr:uid="{00000000-0005-0000-0000-0000A3220000}"/>
    <cellStyle name="20% - Accent5 2 3 3 2 3 3" xfId="14207" xr:uid="{00000000-0005-0000-0000-0000A4220000}"/>
    <cellStyle name="20% - Accent5 2 3 3 2 3 3 2" xfId="1346" xr:uid="{00000000-0005-0000-0000-0000A5220000}"/>
    <cellStyle name="20% - Accent5 2 3 3 2 3 4" xfId="16619" xr:uid="{00000000-0005-0000-0000-0000A6220000}"/>
    <cellStyle name="20% - Accent5 2 3 3 2 4" xfId="14211" xr:uid="{00000000-0005-0000-0000-0000A7220000}"/>
    <cellStyle name="20% - Accent5 2 3 3 2 4 2" xfId="14214" xr:uid="{00000000-0005-0000-0000-0000A8220000}"/>
    <cellStyle name="20% - Accent5 2 3 3 2 4 2 2" xfId="16621" xr:uid="{00000000-0005-0000-0000-0000A9220000}"/>
    <cellStyle name="20% - Accent5 2 3 3 2 4 3" xfId="16623" xr:uid="{00000000-0005-0000-0000-0000AA220000}"/>
    <cellStyle name="20% - Accent5 2 3 3 2 5" xfId="14218" xr:uid="{00000000-0005-0000-0000-0000AB220000}"/>
    <cellStyle name="20% - Accent5 2 3 3 2 5 2" xfId="16625" xr:uid="{00000000-0005-0000-0000-0000AC220000}"/>
    <cellStyle name="20% - Accent5 2 3 3 2 6" xfId="16630" xr:uid="{00000000-0005-0000-0000-0000AD220000}"/>
    <cellStyle name="20% - Accent5 2 3 3 3" xfId="4423" xr:uid="{00000000-0005-0000-0000-0000AE220000}"/>
    <cellStyle name="20% - Accent5 2 3 3 3 2" xfId="730" xr:uid="{00000000-0005-0000-0000-0000AF220000}"/>
    <cellStyle name="20% - Accent5 2 3 3 3 2 2" xfId="594" xr:uid="{00000000-0005-0000-0000-0000B0220000}"/>
    <cellStyle name="20% - Accent5 2 3 3 3 2 2 2" xfId="757" xr:uid="{00000000-0005-0000-0000-0000B1220000}"/>
    <cellStyle name="20% - Accent5 2 3 3 3 2 2 2 2" xfId="16142" xr:uid="{00000000-0005-0000-0000-0000B2220000}"/>
    <cellStyle name="20% - Accent5 2 3 3 3 2 2 3" xfId="16146" xr:uid="{00000000-0005-0000-0000-0000B3220000}"/>
    <cellStyle name="20% - Accent5 2 3 3 3 2 3" xfId="647" xr:uid="{00000000-0005-0000-0000-0000B4220000}"/>
    <cellStyle name="20% - Accent5 2 3 3 3 2 3 2" xfId="7602" xr:uid="{00000000-0005-0000-0000-0000B5220000}"/>
    <cellStyle name="20% - Accent5 2 3 3 3 2 4" xfId="8072" xr:uid="{00000000-0005-0000-0000-0000B6220000}"/>
    <cellStyle name="20% - Accent5 2 3 3 3 3" xfId="798" xr:uid="{00000000-0005-0000-0000-0000B7220000}"/>
    <cellStyle name="20% - Accent5 2 3 3 3 3 2" xfId="14260" xr:uid="{00000000-0005-0000-0000-0000B8220000}"/>
    <cellStyle name="20% - Accent5 2 3 3 3 3 2 2" xfId="16181" xr:uid="{00000000-0005-0000-0000-0000B9220000}"/>
    <cellStyle name="20% - Accent5 2 3 3 3 3 3" xfId="8080" xr:uid="{00000000-0005-0000-0000-0000BA220000}"/>
    <cellStyle name="20% - Accent5 2 3 3 3 4" xfId="14267" xr:uid="{00000000-0005-0000-0000-0000BB220000}"/>
    <cellStyle name="20% - Accent5 2 3 3 3 4 2" xfId="16633" xr:uid="{00000000-0005-0000-0000-0000BC220000}"/>
    <cellStyle name="20% - Accent5 2 3 3 3 5" xfId="16637" xr:uid="{00000000-0005-0000-0000-0000BD220000}"/>
    <cellStyle name="20% - Accent5 2 3 3 4" xfId="4433" xr:uid="{00000000-0005-0000-0000-0000BE220000}"/>
    <cellStyle name="20% - Accent5 2 3 3 4 2" xfId="1720" xr:uid="{00000000-0005-0000-0000-0000BF220000}"/>
    <cellStyle name="20% - Accent5 2 3 3 4 2 2" xfId="14314" xr:uid="{00000000-0005-0000-0000-0000C0220000}"/>
    <cellStyle name="20% - Accent5 2 3 3 4 2 2 2" xfId="16251" xr:uid="{00000000-0005-0000-0000-0000C1220000}"/>
    <cellStyle name="20% - Accent5 2 3 3 4 2 3" xfId="8097" xr:uid="{00000000-0005-0000-0000-0000C2220000}"/>
    <cellStyle name="20% - Accent5 2 3 3 4 3" xfId="14319" xr:uid="{00000000-0005-0000-0000-0000C3220000}"/>
    <cellStyle name="20% - Accent5 2 3 3 4 3 2" xfId="16643" xr:uid="{00000000-0005-0000-0000-0000C4220000}"/>
    <cellStyle name="20% - Accent5 2 3 3 4 4" xfId="16647" xr:uid="{00000000-0005-0000-0000-0000C5220000}"/>
    <cellStyle name="20% - Accent5 2 3 3 5" xfId="4440" xr:uid="{00000000-0005-0000-0000-0000C6220000}"/>
    <cellStyle name="20% - Accent5 2 3 3 5 2" xfId="12672" xr:uid="{00000000-0005-0000-0000-0000C7220000}"/>
    <cellStyle name="20% - Accent5 2 3 3 5 2 2" xfId="9625" xr:uid="{00000000-0005-0000-0000-0000C8220000}"/>
    <cellStyle name="20% - Accent5 2 3 3 5 3" xfId="16649" xr:uid="{00000000-0005-0000-0000-0000C9220000}"/>
    <cellStyle name="20% - Accent5 2 3 3 6" xfId="16651" xr:uid="{00000000-0005-0000-0000-0000CA220000}"/>
    <cellStyle name="20% - Accent5 2 3 3 6 2" xfId="16653" xr:uid="{00000000-0005-0000-0000-0000CB220000}"/>
    <cellStyle name="20% - Accent5 2 3 3 7" xfId="16655" xr:uid="{00000000-0005-0000-0000-0000CC220000}"/>
    <cellStyle name="20% - Accent5 2 3 4" xfId="16657" xr:uid="{00000000-0005-0000-0000-0000CD220000}"/>
    <cellStyle name="20% - Accent5 2 3 4 2" xfId="16658" xr:uid="{00000000-0005-0000-0000-0000CE220000}"/>
    <cellStyle name="20% - Accent5 2 3 4 2 2" xfId="14374" xr:uid="{00000000-0005-0000-0000-0000CF220000}"/>
    <cellStyle name="20% - Accent5 2 3 4 2 2 2" xfId="14377" xr:uid="{00000000-0005-0000-0000-0000D0220000}"/>
    <cellStyle name="20% - Accent5 2 3 4 2 2 2 2" xfId="5345" xr:uid="{00000000-0005-0000-0000-0000D1220000}"/>
    <cellStyle name="20% - Accent5 2 3 4 2 2 2 2 2" xfId="16660" xr:uid="{00000000-0005-0000-0000-0000D2220000}"/>
    <cellStyle name="20% - Accent5 2 3 4 2 2 2 3" xfId="16662" xr:uid="{00000000-0005-0000-0000-0000D3220000}"/>
    <cellStyle name="20% - Accent5 2 3 4 2 2 3" xfId="10235" xr:uid="{00000000-0005-0000-0000-0000D4220000}"/>
    <cellStyle name="20% - Accent5 2 3 4 2 2 3 2" xfId="4785" xr:uid="{00000000-0005-0000-0000-0000D5220000}"/>
    <cellStyle name="20% - Accent5 2 3 4 2 2 4" xfId="10277" xr:uid="{00000000-0005-0000-0000-0000D6220000}"/>
    <cellStyle name="20% - Accent5 2 3 4 2 3" xfId="14380" xr:uid="{00000000-0005-0000-0000-0000D7220000}"/>
    <cellStyle name="20% - Accent5 2 3 4 2 3 2" xfId="14383" xr:uid="{00000000-0005-0000-0000-0000D8220000}"/>
    <cellStyle name="20% - Accent5 2 3 4 2 3 2 2" xfId="5642" xr:uid="{00000000-0005-0000-0000-0000D9220000}"/>
    <cellStyle name="20% - Accent5 2 3 4 2 3 3" xfId="10304" xr:uid="{00000000-0005-0000-0000-0000DA220000}"/>
    <cellStyle name="20% - Accent5 2 3 4 2 4" xfId="14388" xr:uid="{00000000-0005-0000-0000-0000DB220000}"/>
    <cellStyle name="20% - Accent5 2 3 4 2 4 2" xfId="16665" xr:uid="{00000000-0005-0000-0000-0000DC220000}"/>
    <cellStyle name="20% - Accent5 2 3 4 2 5" xfId="16669" xr:uid="{00000000-0005-0000-0000-0000DD220000}"/>
    <cellStyle name="20% - Accent5 2 3 4 3" xfId="3352" xr:uid="{00000000-0005-0000-0000-0000DE220000}"/>
    <cellStyle name="20% - Accent5 2 3 4 3 2" xfId="1866" xr:uid="{00000000-0005-0000-0000-0000DF220000}"/>
    <cellStyle name="20% - Accent5 2 3 4 3 2 2" xfId="9656" xr:uid="{00000000-0005-0000-0000-0000E0220000}"/>
    <cellStyle name="20% - Accent5 2 3 4 3 2 2 2" xfId="16398" xr:uid="{00000000-0005-0000-0000-0000E1220000}"/>
    <cellStyle name="20% - Accent5 2 3 4 3 2 3" xfId="8141" xr:uid="{00000000-0005-0000-0000-0000E2220000}"/>
    <cellStyle name="20% - Accent5 2 3 4 3 3" xfId="9664" xr:uid="{00000000-0005-0000-0000-0000E3220000}"/>
    <cellStyle name="20% - Accent5 2 3 4 3 3 2" xfId="16670" xr:uid="{00000000-0005-0000-0000-0000E4220000}"/>
    <cellStyle name="20% - Accent5 2 3 4 3 4" xfId="16674" xr:uid="{00000000-0005-0000-0000-0000E5220000}"/>
    <cellStyle name="20% - Accent5 2 3 4 4" xfId="3564" xr:uid="{00000000-0005-0000-0000-0000E6220000}"/>
    <cellStyle name="20% - Accent5 2 3 4 4 2" xfId="9700" xr:uid="{00000000-0005-0000-0000-0000E7220000}"/>
    <cellStyle name="20% - Accent5 2 3 4 4 2 2" xfId="16677" xr:uid="{00000000-0005-0000-0000-0000E8220000}"/>
    <cellStyle name="20% - Accent5 2 3 4 4 3" xfId="16679" xr:uid="{00000000-0005-0000-0000-0000E9220000}"/>
    <cellStyle name="20% - Accent5 2 3 4 5" xfId="9501" xr:uid="{00000000-0005-0000-0000-0000EA220000}"/>
    <cellStyle name="20% - Accent5 2 3 4 5 2" xfId="16681" xr:uid="{00000000-0005-0000-0000-0000EB220000}"/>
    <cellStyle name="20% - Accent5 2 3 4 6" xfId="16683" xr:uid="{00000000-0005-0000-0000-0000EC220000}"/>
    <cellStyle name="20% - Accent5 2 3 5" xfId="16686" xr:uid="{00000000-0005-0000-0000-0000ED220000}"/>
    <cellStyle name="20% - Accent5 2 3 5 2" xfId="16689" xr:uid="{00000000-0005-0000-0000-0000EE220000}"/>
    <cellStyle name="20% - Accent5 2 3 5 2 2" xfId="14410" xr:uid="{00000000-0005-0000-0000-0000EF220000}"/>
    <cellStyle name="20% - Accent5 2 3 5 2 2 2" xfId="14412" xr:uid="{00000000-0005-0000-0000-0000F0220000}"/>
    <cellStyle name="20% - Accent5 2 3 5 2 2 2 2" xfId="16690" xr:uid="{00000000-0005-0000-0000-0000F1220000}"/>
    <cellStyle name="20% - Accent5 2 3 5 2 2 3" xfId="10931" xr:uid="{00000000-0005-0000-0000-0000F2220000}"/>
    <cellStyle name="20% - Accent5 2 3 5 2 3" xfId="13449" xr:uid="{00000000-0005-0000-0000-0000F3220000}"/>
    <cellStyle name="20% - Accent5 2 3 5 2 3 2" xfId="16691" xr:uid="{00000000-0005-0000-0000-0000F4220000}"/>
    <cellStyle name="20% - Accent5 2 3 5 2 4" xfId="16693" xr:uid="{00000000-0005-0000-0000-0000F5220000}"/>
    <cellStyle name="20% - Accent5 2 3 5 3" xfId="3582" xr:uid="{00000000-0005-0000-0000-0000F6220000}"/>
    <cellStyle name="20% - Accent5 2 3 5 3 2" xfId="9746" xr:uid="{00000000-0005-0000-0000-0000F7220000}"/>
    <cellStyle name="20% - Accent5 2 3 5 3 2 2" xfId="7363" xr:uid="{00000000-0005-0000-0000-0000F8220000}"/>
    <cellStyle name="20% - Accent5 2 3 5 3 3" xfId="16694" xr:uid="{00000000-0005-0000-0000-0000F9220000}"/>
    <cellStyle name="20% - Accent5 2 3 5 4" xfId="10217" xr:uid="{00000000-0005-0000-0000-0000FA220000}"/>
    <cellStyle name="20% - Accent5 2 3 5 4 2" xfId="16696" xr:uid="{00000000-0005-0000-0000-0000FB220000}"/>
    <cellStyle name="20% - Accent5 2 3 5 5" xfId="16698" xr:uid="{00000000-0005-0000-0000-0000FC220000}"/>
    <cellStyle name="20% - Accent5 2 3 6" xfId="12255" xr:uid="{00000000-0005-0000-0000-0000FD220000}"/>
    <cellStyle name="20% - Accent5 2 3 6 2" xfId="3617" xr:uid="{00000000-0005-0000-0000-0000FE220000}"/>
    <cellStyle name="20% - Accent5 2 3 6 2 2" xfId="3624" xr:uid="{00000000-0005-0000-0000-0000FF220000}"/>
    <cellStyle name="20% - Accent5 2 3 6 2 2 2" xfId="16700" xr:uid="{00000000-0005-0000-0000-000000230000}"/>
    <cellStyle name="20% - Accent5 2 3 6 2 3" xfId="16701" xr:uid="{00000000-0005-0000-0000-000001230000}"/>
    <cellStyle name="20% - Accent5 2 3 6 3" xfId="3796" xr:uid="{00000000-0005-0000-0000-000002230000}"/>
    <cellStyle name="20% - Accent5 2 3 6 3 2" xfId="3802" xr:uid="{00000000-0005-0000-0000-000003230000}"/>
    <cellStyle name="20% - Accent5 2 3 6 4" xfId="1449" xr:uid="{00000000-0005-0000-0000-000004230000}"/>
    <cellStyle name="20% - Accent5 2 3 7" xfId="8691" xr:uid="{00000000-0005-0000-0000-000005230000}"/>
    <cellStyle name="20% - Accent5 2 3 7 2" xfId="4363" xr:uid="{00000000-0005-0000-0000-000006230000}"/>
    <cellStyle name="20% - Accent5 2 3 7 2 2" xfId="4378" xr:uid="{00000000-0005-0000-0000-000007230000}"/>
    <cellStyle name="20% - Accent5 2 3 7 3" xfId="4470" xr:uid="{00000000-0005-0000-0000-000008230000}"/>
    <cellStyle name="20% - Accent5 2 3 8" xfId="8697" xr:uid="{00000000-0005-0000-0000-000009230000}"/>
    <cellStyle name="20% - Accent5 2 3 8 2" xfId="4809" xr:uid="{00000000-0005-0000-0000-00000A230000}"/>
    <cellStyle name="20% - Accent5 2 3 9" xfId="8701" xr:uid="{00000000-0005-0000-0000-00000B230000}"/>
    <cellStyle name="20% - Accent5 2 4" xfId="16702" xr:uid="{00000000-0005-0000-0000-00000C230000}"/>
    <cellStyle name="20% - Accent5 2 4 2" xfId="16703" xr:uid="{00000000-0005-0000-0000-00000D230000}"/>
    <cellStyle name="20% - Accent5 2 4 2 2" xfId="16704" xr:uid="{00000000-0005-0000-0000-00000E230000}"/>
    <cellStyle name="20% - Accent5 2 4 2 2 2" xfId="11537" xr:uid="{00000000-0005-0000-0000-00000F230000}"/>
    <cellStyle name="20% - Accent5 2 4 2 2 2 2" xfId="11545" xr:uid="{00000000-0005-0000-0000-000010230000}"/>
    <cellStyle name="20% - Accent5 2 4 2 2 2 2 2" xfId="7642" xr:uid="{00000000-0005-0000-0000-000011230000}"/>
    <cellStyle name="20% - Accent5 2 4 2 2 2 2 2 2" xfId="2992" xr:uid="{00000000-0005-0000-0000-000012230000}"/>
    <cellStyle name="20% - Accent5 2 4 2 2 2 2 2 2 2" xfId="16706" xr:uid="{00000000-0005-0000-0000-000013230000}"/>
    <cellStyle name="20% - Accent5 2 4 2 2 2 2 2 3" xfId="16707" xr:uid="{00000000-0005-0000-0000-000014230000}"/>
    <cellStyle name="20% - Accent5 2 4 2 2 2 2 3" xfId="5709" xr:uid="{00000000-0005-0000-0000-000015230000}"/>
    <cellStyle name="20% - Accent5 2 4 2 2 2 2 3 2" xfId="16708" xr:uid="{00000000-0005-0000-0000-000016230000}"/>
    <cellStyle name="20% - Accent5 2 4 2 2 2 2 4" xfId="16711" xr:uid="{00000000-0005-0000-0000-000017230000}"/>
    <cellStyle name="20% - Accent5 2 4 2 2 2 3" xfId="11550" xr:uid="{00000000-0005-0000-0000-000018230000}"/>
    <cellStyle name="20% - Accent5 2 4 2 2 2 3 2" xfId="7662" xr:uid="{00000000-0005-0000-0000-000019230000}"/>
    <cellStyle name="20% - Accent5 2 4 2 2 2 3 2 2" xfId="3230" xr:uid="{00000000-0005-0000-0000-00001A230000}"/>
    <cellStyle name="20% - Accent5 2 4 2 2 2 3 3" xfId="16712" xr:uid="{00000000-0005-0000-0000-00001B230000}"/>
    <cellStyle name="20% - Accent5 2 4 2 2 2 4" xfId="14457" xr:uid="{00000000-0005-0000-0000-00001C230000}"/>
    <cellStyle name="20% - Accent5 2 4 2 2 2 4 2" xfId="16715" xr:uid="{00000000-0005-0000-0000-00001D230000}"/>
    <cellStyle name="20% - Accent5 2 4 2 2 2 5" xfId="16718" xr:uid="{00000000-0005-0000-0000-00001E230000}"/>
    <cellStyle name="20% - Accent5 2 4 2 2 3" xfId="11554" xr:uid="{00000000-0005-0000-0000-00001F230000}"/>
    <cellStyle name="20% - Accent5 2 4 2 2 3 2" xfId="11559" xr:uid="{00000000-0005-0000-0000-000020230000}"/>
    <cellStyle name="20% - Accent5 2 4 2 2 3 2 2" xfId="7736" xr:uid="{00000000-0005-0000-0000-000021230000}"/>
    <cellStyle name="20% - Accent5 2 4 2 2 3 2 2 2" xfId="16720" xr:uid="{00000000-0005-0000-0000-000022230000}"/>
    <cellStyle name="20% - Accent5 2 4 2 2 3 2 3" xfId="16723" xr:uid="{00000000-0005-0000-0000-000023230000}"/>
    <cellStyle name="20% - Accent5 2 4 2 2 3 3" xfId="14459" xr:uid="{00000000-0005-0000-0000-000024230000}"/>
    <cellStyle name="20% - Accent5 2 4 2 2 3 3 2" xfId="16726" xr:uid="{00000000-0005-0000-0000-000025230000}"/>
    <cellStyle name="20% - Accent5 2 4 2 2 3 4" xfId="16730" xr:uid="{00000000-0005-0000-0000-000026230000}"/>
    <cellStyle name="20% - Accent5 2 4 2 2 4" xfId="11566" xr:uid="{00000000-0005-0000-0000-000027230000}"/>
    <cellStyle name="20% - Accent5 2 4 2 2 4 2" xfId="12876" xr:uid="{00000000-0005-0000-0000-000028230000}"/>
    <cellStyle name="20% - Accent5 2 4 2 2 4 2 2" xfId="7816" xr:uid="{00000000-0005-0000-0000-000029230000}"/>
    <cellStyle name="20% - Accent5 2 4 2 2 4 3" xfId="12884" xr:uid="{00000000-0005-0000-0000-00002A230000}"/>
    <cellStyle name="20% - Accent5 2 4 2 2 5" xfId="12126" xr:uid="{00000000-0005-0000-0000-00002B230000}"/>
    <cellStyle name="20% - Accent5 2 4 2 2 5 2" xfId="12977" xr:uid="{00000000-0005-0000-0000-00002C230000}"/>
    <cellStyle name="20% - Accent5 2 4 2 2 6" xfId="16733" xr:uid="{00000000-0005-0000-0000-00002D230000}"/>
    <cellStyle name="20% - Accent5 2 4 2 3" xfId="3858" xr:uid="{00000000-0005-0000-0000-00002E230000}"/>
    <cellStyle name="20% - Accent5 2 4 2 3 2" xfId="1510" xr:uid="{00000000-0005-0000-0000-00002F230000}"/>
    <cellStyle name="20% - Accent5 2 4 2 3 2 2" xfId="209" xr:uid="{00000000-0005-0000-0000-000030230000}"/>
    <cellStyle name="20% - Accent5 2 4 2 3 2 2 2" xfId="11400" xr:uid="{00000000-0005-0000-0000-000031230000}"/>
    <cellStyle name="20% - Accent5 2 4 2 3 2 2 2 2" xfId="4683" xr:uid="{00000000-0005-0000-0000-000032230000}"/>
    <cellStyle name="20% - Accent5 2 4 2 3 2 2 3" xfId="11406" xr:uid="{00000000-0005-0000-0000-000033230000}"/>
    <cellStyle name="20% - Accent5 2 4 2 3 2 3" xfId="8196" xr:uid="{00000000-0005-0000-0000-000034230000}"/>
    <cellStyle name="20% - Accent5 2 4 2 3 2 3 2" xfId="8201" xr:uid="{00000000-0005-0000-0000-000035230000}"/>
    <cellStyle name="20% - Accent5 2 4 2 3 2 4" xfId="8211" xr:uid="{00000000-0005-0000-0000-000036230000}"/>
    <cellStyle name="20% - Accent5 2 4 2 3 3" xfId="2113" xr:uid="{00000000-0005-0000-0000-000037230000}"/>
    <cellStyle name="20% - Accent5 2 4 2 3 3 2" xfId="14462" xr:uid="{00000000-0005-0000-0000-000038230000}"/>
    <cellStyle name="20% - Accent5 2 4 2 3 3 2 2" xfId="16545" xr:uid="{00000000-0005-0000-0000-000039230000}"/>
    <cellStyle name="20% - Accent5 2 4 2 3 3 3" xfId="8217" xr:uid="{00000000-0005-0000-0000-00003A230000}"/>
    <cellStyle name="20% - Accent5 2 4 2 3 4" xfId="14466" xr:uid="{00000000-0005-0000-0000-00003B230000}"/>
    <cellStyle name="20% - Accent5 2 4 2 3 4 2" xfId="13319" xr:uid="{00000000-0005-0000-0000-00003C230000}"/>
    <cellStyle name="20% - Accent5 2 4 2 3 5" xfId="16734" xr:uid="{00000000-0005-0000-0000-00003D230000}"/>
    <cellStyle name="20% - Accent5 2 4 2 4" xfId="4487" xr:uid="{00000000-0005-0000-0000-00003E230000}"/>
    <cellStyle name="20% - Accent5 2 4 2 4 2" xfId="2147" xr:uid="{00000000-0005-0000-0000-00003F230000}"/>
    <cellStyle name="20% - Accent5 2 4 2 4 2 2" xfId="14479" xr:uid="{00000000-0005-0000-0000-000040230000}"/>
    <cellStyle name="20% - Accent5 2 4 2 4 2 2 2" xfId="15779" xr:uid="{00000000-0005-0000-0000-000041230000}"/>
    <cellStyle name="20% - Accent5 2 4 2 4 2 3" xfId="8234" xr:uid="{00000000-0005-0000-0000-000042230000}"/>
    <cellStyle name="20% - Accent5 2 4 2 4 3" xfId="14483" xr:uid="{00000000-0005-0000-0000-000043230000}"/>
    <cellStyle name="20% - Accent5 2 4 2 4 3 2" xfId="16738" xr:uid="{00000000-0005-0000-0000-000044230000}"/>
    <cellStyle name="20% - Accent5 2 4 2 4 4" xfId="16741" xr:uid="{00000000-0005-0000-0000-000045230000}"/>
    <cellStyle name="20% - Accent5 2 4 2 5" xfId="4501" xr:uid="{00000000-0005-0000-0000-000046230000}"/>
    <cellStyle name="20% - Accent5 2 4 2 5 2" xfId="14492" xr:uid="{00000000-0005-0000-0000-000047230000}"/>
    <cellStyle name="20% - Accent5 2 4 2 5 2 2" xfId="14398" xr:uid="{00000000-0005-0000-0000-000048230000}"/>
    <cellStyle name="20% - Accent5 2 4 2 5 3" xfId="16742" xr:uid="{00000000-0005-0000-0000-000049230000}"/>
    <cellStyle name="20% - Accent5 2 4 2 6" xfId="16747" xr:uid="{00000000-0005-0000-0000-00004A230000}"/>
    <cellStyle name="20% - Accent5 2 4 2 6 2" xfId="16750" xr:uid="{00000000-0005-0000-0000-00004B230000}"/>
    <cellStyle name="20% - Accent5 2 4 2 7" xfId="16754" xr:uid="{00000000-0005-0000-0000-00004C230000}"/>
    <cellStyle name="20% - Accent5 2 4 3" xfId="16755" xr:uid="{00000000-0005-0000-0000-00004D230000}"/>
    <cellStyle name="20% - Accent5 2 4 3 2" xfId="16756" xr:uid="{00000000-0005-0000-0000-00004E230000}"/>
    <cellStyle name="20% - Accent5 2 4 3 2 2" xfId="11817" xr:uid="{00000000-0005-0000-0000-00004F230000}"/>
    <cellStyle name="20% - Accent5 2 4 3 2 2 2" xfId="11821" xr:uid="{00000000-0005-0000-0000-000050230000}"/>
    <cellStyle name="20% - Accent5 2 4 3 2 2 2 2" xfId="2049" xr:uid="{00000000-0005-0000-0000-000051230000}"/>
    <cellStyle name="20% - Accent5 2 4 3 2 2 2 2 2" xfId="16758" xr:uid="{00000000-0005-0000-0000-000052230000}"/>
    <cellStyle name="20% - Accent5 2 4 3 2 2 2 3" xfId="16759" xr:uid="{00000000-0005-0000-0000-000053230000}"/>
    <cellStyle name="20% - Accent5 2 4 3 2 2 3" xfId="14521" xr:uid="{00000000-0005-0000-0000-000054230000}"/>
    <cellStyle name="20% - Accent5 2 4 3 2 2 3 2" xfId="16760" xr:uid="{00000000-0005-0000-0000-000055230000}"/>
    <cellStyle name="20% - Accent5 2 4 3 2 2 4" xfId="16761" xr:uid="{00000000-0005-0000-0000-000056230000}"/>
    <cellStyle name="20% - Accent5 2 4 3 2 3" xfId="11824" xr:uid="{00000000-0005-0000-0000-000057230000}"/>
    <cellStyle name="20% - Accent5 2 4 3 2 3 2" xfId="14523" xr:uid="{00000000-0005-0000-0000-000058230000}"/>
    <cellStyle name="20% - Accent5 2 4 3 2 3 2 2" xfId="16765" xr:uid="{00000000-0005-0000-0000-000059230000}"/>
    <cellStyle name="20% - Accent5 2 4 3 2 3 3" xfId="16766" xr:uid="{00000000-0005-0000-0000-00005A230000}"/>
    <cellStyle name="20% - Accent5 2 4 3 2 4" xfId="14527" xr:uid="{00000000-0005-0000-0000-00005B230000}"/>
    <cellStyle name="20% - Accent5 2 4 3 2 4 2" xfId="15159" xr:uid="{00000000-0005-0000-0000-00005C230000}"/>
    <cellStyle name="20% - Accent5 2 4 3 2 5" xfId="16769" xr:uid="{00000000-0005-0000-0000-00005D230000}"/>
    <cellStyle name="20% - Accent5 2 4 3 3" xfId="2945" xr:uid="{00000000-0005-0000-0000-00005E230000}"/>
    <cellStyle name="20% - Accent5 2 4 3 3 2" xfId="2252" xr:uid="{00000000-0005-0000-0000-00005F230000}"/>
    <cellStyle name="20% - Accent5 2 4 3 3 2 2" xfId="14536" xr:uid="{00000000-0005-0000-0000-000060230000}"/>
    <cellStyle name="20% - Accent5 2 4 3 3 2 2 2" xfId="16607" xr:uid="{00000000-0005-0000-0000-000061230000}"/>
    <cellStyle name="20% - Accent5 2 4 3 3 2 3" xfId="8259" xr:uid="{00000000-0005-0000-0000-000062230000}"/>
    <cellStyle name="20% - Accent5 2 4 3 3 3" xfId="14541" xr:uid="{00000000-0005-0000-0000-000063230000}"/>
    <cellStyle name="20% - Accent5 2 4 3 3 3 2" xfId="16770" xr:uid="{00000000-0005-0000-0000-000064230000}"/>
    <cellStyle name="20% - Accent5 2 4 3 3 4" xfId="16774" xr:uid="{00000000-0005-0000-0000-000065230000}"/>
    <cellStyle name="20% - Accent5 2 4 3 4" xfId="2980" xr:uid="{00000000-0005-0000-0000-000066230000}"/>
    <cellStyle name="20% - Accent5 2 4 3 4 2" xfId="14557" xr:uid="{00000000-0005-0000-0000-000067230000}"/>
    <cellStyle name="20% - Accent5 2 4 3 4 2 2" xfId="16777" xr:uid="{00000000-0005-0000-0000-000068230000}"/>
    <cellStyle name="20% - Accent5 2 4 3 4 3" xfId="16779" xr:uid="{00000000-0005-0000-0000-000069230000}"/>
    <cellStyle name="20% - Accent5 2 4 3 5" xfId="16781" xr:uid="{00000000-0005-0000-0000-00006A230000}"/>
    <cellStyle name="20% - Accent5 2 4 3 5 2" xfId="16783" xr:uid="{00000000-0005-0000-0000-00006B230000}"/>
    <cellStyle name="20% - Accent5 2 4 3 6" xfId="16786" xr:uid="{00000000-0005-0000-0000-00006C230000}"/>
    <cellStyle name="20% - Accent5 2 4 4" xfId="16788" xr:uid="{00000000-0005-0000-0000-00006D230000}"/>
    <cellStyle name="20% - Accent5 2 4 4 2" xfId="16791" xr:uid="{00000000-0005-0000-0000-00006E230000}"/>
    <cellStyle name="20% - Accent5 2 4 4 2 2" xfId="11993" xr:uid="{00000000-0005-0000-0000-00006F230000}"/>
    <cellStyle name="20% - Accent5 2 4 4 2 2 2" xfId="14574" xr:uid="{00000000-0005-0000-0000-000070230000}"/>
    <cellStyle name="20% - Accent5 2 4 4 2 2 2 2" xfId="16794" xr:uid="{00000000-0005-0000-0000-000071230000}"/>
    <cellStyle name="20% - Accent5 2 4 4 2 2 3" xfId="11608" xr:uid="{00000000-0005-0000-0000-000072230000}"/>
    <cellStyle name="20% - Accent5 2 4 4 2 3" xfId="14578" xr:uid="{00000000-0005-0000-0000-000073230000}"/>
    <cellStyle name="20% - Accent5 2 4 4 2 3 2" xfId="16795" xr:uid="{00000000-0005-0000-0000-000074230000}"/>
    <cellStyle name="20% - Accent5 2 4 4 2 4" xfId="16797" xr:uid="{00000000-0005-0000-0000-000075230000}"/>
    <cellStyle name="20% - Accent5 2 4 4 3" xfId="3023" xr:uid="{00000000-0005-0000-0000-000076230000}"/>
    <cellStyle name="20% - Accent5 2 4 4 3 2" xfId="3046" xr:uid="{00000000-0005-0000-0000-000077230000}"/>
    <cellStyle name="20% - Accent5 2 4 4 3 2 2" xfId="16798" xr:uid="{00000000-0005-0000-0000-000078230000}"/>
    <cellStyle name="20% - Accent5 2 4 4 3 3" xfId="16800" xr:uid="{00000000-0005-0000-0000-000079230000}"/>
    <cellStyle name="20% - Accent5 2 4 4 4" xfId="36" xr:uid="{00000000-0005-0000-0000-00007A230000}"/>
    <cellStyle name="20% - Accent5 2 4 4 4 2" xfId="16802" xr:uid="{00000000-0005-0000-0000-00007B230000}"/>
    <cellStyle name="20% - Accent5 2 4 4 5" xfId="16804" xr:uid="{00000000-0005-0000-0000-00007C230000}"/>
    <cellStyle name="20% - Accent5 2 4 5" xfId="16807" xr:uid="{00000000-0005-0000-0000-00007D230000}"/>
    <cellStyle name="20% - Accent5 2 4 5 2" xfId="16809" xr:uid="{00000000-0005-0000-0000-00007E230000}"/>
    <cellStyle name="20% - Accent5 2 4 5 2 2" xfId="13066" xr:uid="{00000000-0005-0000-0000-00007F230000}"/>
    <cellStyle name="20% - Accent5 2 4 5 2 2 2" xfId="16810" xr:uid="{00000000-0005-0000-0000-000080230000}"/>
    <cellStyle name="20% - Accent5 2 4 5 2 3" xfId="16811" xr:uid="{00000000-0005-0000-0000-000081230000}"/>
    <cellStyle name="20% - Accent5 2 4 5 3" xfId="2647" xr:uid="{00000000-0005-0000-0000-000082230000}"/>
    <cellStyle name="20% - Accent5 2 4 5 3 2" xfId="16812" xr:uid="{00000000-0005-0000-0000-000083230000}"/>
    <cellStyle name="20% - Accent5 2 4 5 4" xfId="16814" xr:uid="{00000000-0005-0000-0000-000084230000}"/>
    <cellStyle name="20% - Accent5 2 4 6" xfId="12261" xr:uid="{00000000-0005-0000-0000-000085230000}"/>
    <cellStyle name="20% - Accent5 2 4 6 2" xfId="2578" xr:uid="{00000000-0005-0000-0000-000086230000}"/>
    <cellStyle name="20% - Accent5 2 4 6 2 2" xfId="16816" xr:uid="{00000000-0005-0000-0000-000087230000}"/>
    <cellStyle name="20% - Accent5 2 4 6 3" xfId="6472" xr:uid="{00000000-0005-0000-0000-000088230000}"/>
    <cellStyle name="20% - Accent5 2 4 7" xfId="2630" xr:uid="{00000000-0005-0000-0000-000089230000}"/>
    <cellStyle name="20% - Accent5 2 4 7 2" xfId="5137" xr:uid="{00000000-0005-0000-0000-00008A230000}"/>
    <cellStyle name="20% - Accent5 2 4 8" xfId="8712" xr:uid="{00000000-0005-0000-0000-00008B230000}"/>
    <cellStyle name="20% - Accent5 2 5" xfId="3201" xr:uid="{00000000-0005-0000-0000-00008C230000}"/>
    <cellStyle name="20% - Accent5 2 5 2" xfId="12910" xr:uid="{00000000-0005-0000-0000-00008D230000}"/>
    <cellStyle name="20% - Accent5 2 5 2 2" xfId="16817" xr:uid="{00000000-0005-0000-0000-00008E230000}"/>
    <cellStyle name="20% - Accent5 2 5 2 2 2" xfId="3031" xr:uid="{00000000-0005-0000-0000-00008F230000}"/>
    <cellStyle name="20% - Accent5 2 5 2 2 2 2" xfId="12109" xr:uid="{00000000-0005-0000-0000-000090230000}"/>
    <cellStyle name="20% - Accent5 2 5 2 2 2 2 2" xfId="14634" xr:uid="{00000000-0005-0000-0000-000091230000}"/>
    <cellStyle name="20% - Accent5 2 5 2 2 2 2 2 2" xfId="16819" xr:uid="{00000000-0005-0000-0000-000092230000}"/>
    <cellStyle name="20% - Accent5 2 5 2 2 2 2 3" xfId="16821" xr:uid="{00000000-0005-0000-0000-000093230000}"/>
    <cellStyle name="20% - Accent5 2 5 2 2 2 3" xfId="14638" xr:uid="{00000000-0005-0000-0000-000094230000}"/>
    <cellStyle name="20% - Accent5 2 5 2 2 2 3 2" xfId="16824" xr:uid="{00000000-0005-0000-0000-000095230000}"/>
    <cellStyle name="20% - Accent5 2 5 2 2 2 4" xfId="16827" xr:uid="{00000000-0005-0000-0000-000096230000}"/>
    <cellStyle name="20% - Accent5 2 5 2 2 3" xfId="12112" xr:uid="{00000000-0005-0000-0000-000097230000}"/>
    <cellStyle name="20% - Accent5 2 5 2 2 3 2" xfId="14639" xr:uid="{00000000-0005-0000-0000-000098230000}"/>
    <cellStyle name="20% - Accent5 2 5 2 2 3 2 2" xfId="16828" xr:uid="{00000000-0005-0000-0000-000099230000}"/>
    <cellStyle name="20% - Accent5 2 5 2 2 3 3" xfId="16830" xr:uid="{00000000-0005-0000-0000-00009A230000}"/>
    <cellStyle name="20% - Accent5 2 5 2 2 4" xfId="14643" xr:uid="{00000000-0005-0000-0000-00009B230000}"/>
    <cellStyle name="20% - Accent5 2 5 2 2 4 2" xfId="16832" xr:uid="{00000000-0005-0000-0000-00009C230000}"/>
    <cellStyle name="20% - Accent5 2 5 2 2 5" xfId="11761" xr:uid="{00000000-0005-0000-0000-00009D230000}"/>
    <cellStyle name="20% - Accent5 2 5 2 3" xfId="4522" xr:uid="{00000000-0005-0000-0000-00009E230000}"/>
    <cellStyle name="20% - Accent5 2 5 2 3 2" xfId="2643" xr:uid="{00000000-0005-0000-0000-00009F230000}"/>
    <cellStyle name="20% - Accent5 2 5 2 3 2 2" xfId="14650" xr:uid="{00000000-0005-0000-0000-0000A0230000}"/>
    <cellStyle name="20% - Accent5 2 5 2 3 2 2 2" xfId="16709" xr:uid="{00000000-0005-0000-0000-0000A1230000}"/>
    <cellStyle name="20% - Accent5 2 5 2 3 2 3" xfId="8347" xr:uid="{00000000-0005-0000-0000-0000A2230000}"/>
    <cellStyle name="20% - Accent5 2 5 2 3 3" xfId="6252" xr:uid="{00000000-0005-0000-0000-0000A3230000}"/>
    <cellStyle name="20% - Accent5 2 5 2 3 3 2" xfId="16834" xr:uid="{00000000-0005-0000-0000-0000A4230000}"/>
    <cellStyle name="20% - Accent5 2 5 2 3 4" xfId="16837" xr:uid="{00000000-0005-0000-0000-0000A5230000}"/>
    <cellStyle name="20% - Accent5 2 5 2 4" xfId="4547" xr:uid="{00000000-0005-0000-0000-0000A6230000}"/>
    <cellStyle name="20% - Accent5 2 5 2 4 2" xfId="14657" xr:uid="{00000000-0005-0000-0000-0000A7230000}"/>
    <cellStyle name="20% - Accent5 2 5 2 4 2 2" xfId="16839" xr:uid="{00000000-0005-0000-0000-0000A8230000}"/>
    <cellStyle name="20% - Accent5 2 5 2 4 3" xfId="16840" xr:uid="{00000000-0005-0000-0000-0000A9230000}"/>
    <cellStyle name="20% - Accent5 2 5 2 5" xfId="16842" xr:uid="{00000000-0005-0000-0000-0000AA230000}"/>
    <cellStyle name="20% - Accent5 2 5 2 5 2" xfId="16843" xr:uid="{00000000-0005-0000-0000-0000AB230000}"/>
    <cellStyle name="20% - Accent5 2 5 2 6" xfId="16845" xr:uid="{00000000-0005-0000-0000-0000AC230000}"/>
    <cellStyle name="20% - Accent5 2 5 3" xfId="16846" xr:uid="{00000000-0005-0000-0000-0000AD230000}"/>
    <cellStyle name="20% - Accent5 2 5 3 2" xfId="16847" xr:uid="{00000000-0005-0000-0000-0000AE230000}"/>
    <cellStyle name="20% - Accent5 2 5 3 2 2" xfId="12179" xr:uid="{00000000-0005-0000-0000-0000AF230000}"/>
    <cellStyle name="20% - Accent5 2 5 3 2 2 2" xfId="14687" xr:uid="{00000000-0005-0000-0000-0000B0230000}"/>
    <cellStyle name="20% - Accent5 2 5 3 2 2 2 2" xfId="16848" xr:uid="{00000000-0005-0000-0000-0000B1230000}"/>
    <cellStyle name="20% - Accent5 2 5 3 2 2 3" xfId="16850" xr:uid="{00000000-0005-0000-0000-0000B2230000}"/>
    <cellStyle name="20% - Accent5 2 5 3 2 3" xfId="14690" xr:uid="{00000000-0005-0000-0000-0000B3230000}"/>
    <cellStyle name="20% - Accent5 2 5 3 2 3 2" xfId="16851" xr:uid="{00000000-0005-0000-0000-0000B4230000}"/>
    <cellStyle name="20% - Accent5 2 5 3 2 4" xfId="16854" xr:uid="{00000000-0005-0000-0000-0000B5230000}"/>
    <cellStyle name="20% - Accent5 2 5 3 3" xfId="3090" xr:uid="{00000000-0005-0000-0000-0000B6230000}"/>
    <cellStyle name="20% - Accent5 2 5 3 3 2" xfId="14705" xr:uid="{00000000-0005-0000-0000-0000B7230000}"/>
    <cellStyle name="20% - Accent5 2 5 3 3 2 2" xfId="16855" xr:uid="{00000000-0005-0000-0000-0000B8230000}"/>
    <cellStyle name="20% - Accent5 2 5 3 3 3" xfId="16857" xr:uid="{00000000-0005-0000-0000-0000B9230000}"/>
    <cellStyle name="20% - Accent5 2 5 3 4" xfId="16860" xr:uid="{00000000-0005-0000-0000-0000BA230000}"/>
    <cellStyle name="20% - Accent5 2 5 3 4 2" xfId="16863" xr:uid="{00000000-0005-0000-0000-0000BB230000}"/>
    <cellStyle name="20% - Accent5 2 5 3 5" xfId="16865" xr:uid="{00000000-0005-0000-0000-0000BC230000}"/>
    <cellStyle name="20% - Accent5 2 5 4" xfId="16867" xr:uid="{00000000-0005-0000-0000-0000BD230000}"/>
    <cellStyle name="20% - Accent5 2 5 4 2" xfId="16869" xr:uid="{00000000-0005-0000-0000-0000BE230000}"/>
    <cellStyle name="20% - Accent5 2 5 4 2 2" xfId="14726" xr:uid="{00000000-0005-0000-0000-0000BF230000}"/>
    <cellStyle name="20% - Accent5 2 5 4 2 2 2" xfId="16870" xr:uid="{00000000-0005-0000-0000-0000C0230000}"/>
    <cellStyle name="20% - Accent5 2 5 4 2 3" xfId="16871" xr:uid="{00000000-0005-0000-0000-0000C1230000}"/>
    <cellStyle name="20% - Accent5 2 5 4 3" xfId="1000" xr:uid="{00000000-0005-0000-0000-0000C2230000}"/>
    <cellStyle name="20% - Accent5 2 5 4 3 2" xfId="16872" xr:uid="{00000000-0005-0000-0000-0000C3230000}"/>
    <cellStyle name="20% - Accent5 2 5 4 4" xfId="16874" xr:uid="{00000000-0005-0000-0000-0000C4230000}"/>
    <cellStyle name="20% - Accent5 2 5 5" xfId="16876" xr:uid="{00000000-0005-0000-0000-0000C5230000}"/>
    <cellStyle name="20% - Accent5 2 5 5 2" xfId="16877" xr:uid="{00000000-0005-0000-0000-0000C6230000}"/>
    <cellStyle name="20% - Accent5 2 5 5 2 2" xfId="16878" xr:uid="{00000000-0005-0000-0000-0000C7230000}"/>
    <cellStyle name="20% - Accent5 2 5 5 3" xfId="16879" xr:uid="{00000000-0005-0000-0000-0000C8230000}"/>
    <cellStyle name="20% - Accent5 2 5 6" xfId="12265" xr:uid="{00000000-0005-0000-0000-0000C9230000}"/>
    <cellStyle name="20% - Accent5 2 5 6 2" xfId="16881" xr:uid="{00000000-0005-0000-0000-0000CA230000}"/>
    <cellStyle name="20% - Accent5 2 5 7" xfId="2583" xr:uid="{00000000-0005-0000-0000-0000CB230000}"/>
    <cellStyle name="20% - Accent5 2 6" xfId="16886" xr:uid="{00000000-0005-0000-0000-0000CC230000}"/>
    <cellStyle name="20% - Accent5 2 6 2" xfId="16892" xr:uid="{00000000-0005-0000-0000-0000CD230000}"/>
    <cellStyle name="20% - Accent5 2 6 2 2" xfId="16894" xr:uid="{00000000-0005-0000-0000-0000CE230000}"/>
    <cellStyle name="20% - Accent5 2 6 2 2 2" xfId="12310" xr:uid="{00000000-0005-0000-0000-0000CF230000}"/>
    <cellStyle name="20% - Accent5 2 6 2 2 2 2" xfId="14763" xr:uid="{00000000-0005-0000-0000-0000D0230000}"/>
    <cellStyle name="20% - Accent5 2 6 2 2 2 2 2" xfId="16896" xr:uid="{00000000-0005-0000-0000-0000D1230000}"/>
    <cellStyle name="20% - Accent5 2 6 2 2 2 3" xfId="16897" xr:uid="{00000000-0005-0000-0000-0000D2230000}"/>
    <cellStyle name="20% - Accent5 2 6 2 2 3" xfId="14766" xr:uid="{00000000-0005-0000-0000-0000D3230000}"/>
    <cellStyle name="20% - Accent5 2 6 2 2 3 2" xfId="16898" xr:uid="{00000000-0005-0000-0000-0000D4230000}"/>
    <cellStyle name="20% - Accent5 2 6 2 2 4" xfId="16052" xr:uid="{00000000-0005-0000-0000-0000D5230000}"/>
    <cellStyle name="20% - Accent5 2 6 2 3" xfId="4574" xr:uid="{00000000-0005-0000-0000-0000D6230000}"/>
    <cellStyle name="20% - Accent5 2 6 2 3 2" xfId="14771" xr:uid="{00000000-0005-0000-0000-0000D7230000}"/>
    <cellStyle name="20% - Accent5 2 6 2 3 2 2" xfId="16899" xr:uid="{00000000-0005-0000-0000-0000D8230000}"/>
    <cellStyle name="20% - Accent5 2 6 2 3 3" xfId="16900" xr:uid="{00000000-0005-0000-0000-0000D9230000}"/>
    <cellStyle name="20% - Accent5 2 6 2 4" xfId="16902" xr:uid="{00000000-0005-0000-0000-0000DA230000}"/>
    <cellStyle name="20% - Accent5 2 6 2 4 2" xfId="16903" xr:uid="{00000000-0005-0000-0000-0000DB230000}"/>
    <cellStyle name="20% - Accent5 2 6 2 5" xfId="16904" xr:uid="{00000000-0005-0000-0000-0000DC230000}"/>
    <cellStyle name="20% - Accent5 2 6 3" xfId="16906" xr:uid="{00000000-0005-0000-0000-0000DD230000}"/>
    <cellStyle name="20% - Accent5 2 6 3 2" xfId="16909" xr:uid="{00000000-0005-0000-0000-0000DE230000}"/>
    <cellStyle name="20% - Accent5 2 6 3 2 2" xfId="14787" xr:uid="{00000000-0005-0000-0000-0000DF230000}"/>
    <cellStyle name="20% - Accent5 2 6 3 2 2 2" xfId="16911" xr:uid="{00000000-0005-0000-0000-0000E0230000}"/>
    <cellStyle name="20% - Accent5 2 6 3 2 3" xfId="16912" xr:uid="{00000000-0005-0000-0000-0000E1230000}"/>
    <cellStyle name="20% - Accent5 2 6 3 3" xfId="16913" xr:uid="{00000000-0005-0000-0000-0000E2230000}"/>
    <cellStyle name="20% - Accent5 2 6 3 3 2" xfId="16915" xr:uid="{00000000-0005-0000-0000-0000E3230000}"/>
    <cellStyle name="20% - Accent5 2 6 3 4" xfId="16917" xr:uid="{00000000-0005-0000-0000-0000E4230000}"/>
    <cellStyle name="20% - Accent5 2 6 4" xfId="16919" xr:uid="{00000000-0005-0000-0000-0000E5230000}"/>
    <cellStyle name="20% - Accent5 2 6 4 2" xfId="16921" xr:uid="{00000000-0005-0000-0000-0000E6230000}"/>
    <cellStyle name="20% - Accent5 2 6 4 2 2" xfId="16922" xr:uid="{00000000-0005-0000-0000-0000E7230000}"/>
    <cellStyle name="20% - Accent5 2 6 4 3" xfId="16923" xr:uid="{00000000-0005-0000-0000-0000E8230000}"/>
    <cellStyle name="20% - Accent5 2 6 5" xfId="16925" xr:uid="{00000000-0005-0000-0000-0000E9230000}"/>
    <cellStyle name="20% - Accent5 2 6 5 2" xfId="16926" xr:uid="{00000000-0005-0000-0000-0000EA230000}"/>
    <cellStyle name="20% - Accent5 2 6 6" xfId="16927" xr:uid="{00000000-0005-0000-0000-0000EB230000}"/>
    <cellStyle name="20% - Accent5 2 7" xfId="16931" xr:uid="{00000000-0005-0000-0000-0000EC230000}"/>
    <cellStyle name="20% - Accent5 2 7 2" xfId="16933" xr:uid="{00000000-0005-0000-0000-0000ED230000}"/>
    <cellStyle name="20% - Accent5 2 7 2 2" xfId="16935" xr:uid="{00000000-0005-0000-0000-0000EE230000}"/>
    <cellStyle name="20% - Accent5 2 7 2 2 2" xfId="14825" xr:uid="{00000000-0005-0000-0000-0000EF230000}"/>
    <cellStyle name="20% - Accent5 2 7 2 2 2 2" xfId="16937" xr:uid="{00000000-0005-0000-0000-0000F0230000}"/>
    <cellStyle name="20% - Accent5 2 7 2 2 3" xfId="16941" xr:uid="{00000000-0005-0000-0000-0000F1230000}"/>
    <cellStyle name="20% - Accent5 2 7 2 3" xfId="16943" xr:uid="{00000000-0005-0000-0000-0000F2230000}"/>
    <cellStyle name="20% - Accent5 2 7 2 3 2" xfId="16947" xr:uid="{00000000-0005-0000-0000-0000F3230000}"/>
    <cellStyle name="20% - Accent5 2 7 2 4" xfId="16948" xr:uid="{00000000-0005-0000-0000-0000F4230000}"/>
    <cellStyle name="20% - Accent5 2 7 3" xfId="16949" xr:uid="{00000000-0005-0000-0000-0000F5230000}"/>
    <cellStyle name="20% - Accent5 2 7 3 2" xfId="16950" xr:uid="{00000000-0005-0000-0000-0000F6230000}"/>
    <cellStyle name="20% - Accent5 2 7 3 2 2" xfId="16952" xr:uid="{00000000-0005-0000-0000-0000F7230000}"/>
    <cellStyle name="20% - Accent5 2 7 3 3" xfId="16953" xr:uid="{00000000-0005-0000-0000-0000F8230000}"/>
    <cellStyle name="20% - Accent5 2 7 4" xfId="16956" xr:uid="{00000000-0005-0000-0000-0000F9230000}"/>
    <cellStyle name="20% - Accent5 2 7 4 2" xfId="15674" xr:uid="{00000000-0005-0000-0000-0000FA230000}"/>
    <cellStyle name="20% - Accent5 2 7 5" xfId="16957" xr:uid="{00000000-0005-0000-0000-0000FB230000}"/>
    <cellStyle name="20% - Accent5 2 8" xfId="16963" xr:uid="{00000000-0005-0000-0000-0000FC230000}"/>
    <cellStyle name="20% - Accent5 2 8 2" xfId="16966" xr:uid="{00000000-0005-0000-0000-0000FD230000}"/>
    <cellStyle name="20% - Accent5 2 8 2 2" xfId="16970" xr:uid="{00000000-0005-0000-0000-0000FE230000}"/>
    <cellStyle name="20% - Accent5 2 8 2 2 2" xfId="16976" xr:uid="{00000000-0005-0000-0000-0000FF230000}"/>
    <cellStyle name="20% - Accent5 2 8 2 3" xfId="16982" xr:uid="{00000000-0005-0000-0000-000000240000}"/>
    <cellStyle name="20% - Accent5 2 8 3" xfId="16987" xr:uid="{00000000-0005-0000-0000-000001240000}"/>
    <cellStyle name="20% - Accent5 2 8 3 2" xfId="16991" xr:uid="{00000000-0005-0000-0000-000002240000}"/>
    <cellStyle name="20% - Accent5 2 8 4" xfId="13168" xr:uid="{00000000-0005-0000-0000-000003240000}"/>
    <cellStyle name="20% - Accent5 2 9" xfId="16994" xr:uid="{00000000-0005-0000-0000-000004240000}"/>
    <cellStyle name="20% - Accent5 2 9 2" xfId="16996" xr:uid="{00000000-0005-0000-0000-000005240000}"/>
    <cellStyle name="20% - Accent5 2 9 2 2" xfId="17000" xr:uid="{00000000-0005-0000-0000-000006240000}"/>
    <cellStyle name="20% - Accent5 2 9 3" xfId="17003" xr:uid="{00000000-0005-0000-0000-000007240000}"/>
    <cellStyle name="20% - Accent5 3" xfId="17006" xr:uid="{00000000-0005-0000-0000-000008240000}"/>
    <cellStyle name="20% - Accent5 3 10" xfId="16485" xr:uid="{00000000-0005-0000-0000-000009240000}"/>
    <cellStyle name="20% - Accent5 3 2" xfId="17009" xr:uid="{00000000-0005-0000-0000-00000A240000}"/>
    <cellStyle name="20% - Accent5 3 2 2" xfId="17010" xr:uid="{00000000-0005-0000-0000-00000B240000}"/>
    <cellStyle name="20% - Accent5 3 2 2 2" xfId="17011" xr:uid="{00000000-0005-0000-0000-00000C240000}"/>
    <cellStyle name="20% - Accent5 3 2 2 2 2" xfId="17012" xr:uid="{00000000-0005-0000-0000-00000D240000}"/>
    <cellStyle name="20% - Accent5 3 2 2 2 2 2" xfId="9220" xr:uid="{00000000-0005-0000-0000-00000E240000}"/>
    <cellStyle name="20% - Accent5 3 2 2 2 2 2 2" xfId="17013" xr:uid="{00000000-0005-0000-0000-00000F240000}"/>
    <cellStyle name="20% - Accent5 3 2 2 2 2 2 2 2" xfId="17014" xr:uid="{00000000-0005-0000-0000-000010240000}"/>
    <cellStyle name="20% - Accent5 3 2 2 2 2 2 2 2 2" xfId="17017" xr:uid="{00000000-0005-0000-0000-000011240000}"/>
    <cellStyle name="20% - Accent5 3 2 2 2 2 2 2 2 2 2" xfId="17019" xr:uid="{00000000-0005-0000-0000-000012240000}"/>
    <cellStyle name="20% - Accent5 3 2 2 2 2 2 2 2 3" xfId="17020" xr:uid="{00000000-0005-0000-0000-000013240000}"/>
    <cellStyle name="20% - Accent5 3 2 2 2 2 2 2 3" xfId="17022" xr:uid="{00000000-0005-0000-0000-000014240000}"/>
    <cellStyle name="20% - Accent5 3 2 2 2 2 2 2 3 2" xfId="17024" xr:uid="{00000000-0005-0000-0000-000015240000}"/>
    <cellStyle name="20% - Accent5 3 2 2 2 2 2 2 4" xfId="15873" xr:uid="{00000000-0005-0000-0000-000016240000}"/>
    <cellStyle name="20% - Accent5 3 2 2 2 2 2 3" xfId="17025" xr:uid="{00000000-0005-0000-0000-000017240000}"/>
    <cellStyle name="20% - Accent5 3 2 2 2 2 2 3 2" xfId="17026" xr:uid="{00000000-0005-0000-0000-000018240000}"/>
    <cellStyle name="20% - Accent5 3 2 2 2 2 2 3 2 2" xfId="17028" xr:uid="{00000000-0005-0000-0000-000019240000}"/>
    <cellStyle name="20% - Accent5 3 2 2 2 2 2 3 3" xfId="17029" xr:uid="{00000000-0005-0000-0000-00001A240000}"/>
    <cellStyle name="20% - Accent5 3 2 2 2 2 2 4" xfId="11946" xr:uid="{00000000-0005-0000-0000-00001B240000}"/>
    <cellStyle name="20% - Accent5 3 2 2 2 2 2 4 2" xfId="17032" xr:uid="{00000000-0005-0000-0000-00001C240000}"/>
    <cellStyle name="20% - Accent5 3 2 2 2 2 2 5" xfId="17034" xr:uid="{00000000-0005-0000-0000-00001D240000}"/>
    <cellStyle name="20% - Accent5 3 2 2 2 2 3" xfId="9146" xr:uid="{00000000-0005-0000-0000-00001E240000}"/>
    <cellStyle name="20% - Accent5 3 2 2 2 2 3 2" xfId="8510" xr:uid="{00000000-0005-0000-0000-00001F240000}"/>
    <cellStyle name="20% - Accent5 3 2 2 2 2 3 2 2" xfId="17038" xr:uid="{00000000-0005-0000-0000-000020240000}"/>
    <cellStyle name="20% - Accent5 3 2 2 2 2 3 2 2 2" xfId="17041" xr:uid="{00000000-0005-0000-0000-000021240000}"/>
    <cellStyle name="20% - Accent5 3 2 2 2 2 3 2 3" xfId="17042" xr:uid="{00000000-0005-0000-0000-000022240000}"/>
    <cellStyle name="20% - Accent5 3 2 2 2 2 3 3" xfId="17044" xr:uid="{00000000-0005-0000-0000-000023240000}"/>
    <cellStyle name="20% - Accent5 3 2 2 2 2 3 3 2" xfId="17045" xr:uid="{00000000-0005-0000-0000-000024240000}"/>
    <cellStyle name="20% - Accent5 3 2 2 2 2 3 4" xfId="8495" xr:uid="{00000000-0005-0000-0000-000025240000}"/>
    <cellStyle name="20% - Accent5 3 2 2 2 2 4" xfId="9157" xr:uid="{00000000-0005-0000-0000-000026240000}"/>
    <cellStyle name="20% - Accent5 3 2 2 2 2 4 2" xfId="17050" xr:uid="{00000000-0005-0000-0000-000027240000}"/>
    <cellStyle name="20% - Accent5 3 2 2 2 2 4 2 2" xfId="17053" xr:uid="{00000000-0005-0000-0000-000028240000}"/>
    <cellStyle name="20% - Accent5 3 2 2 2 2 4 3" xfId="17055" xr:uid="{00000000-0005-0000-0000-000029240000}"/>
    <cellStyle name="20% - Accent5 3 2 2 2 2 5" xfId="17059" xr:uid="{00000000-0005-0000-0000-00002A240000}"/>
    <cellStyle name="20% - Accent5 3 2 2 2 2 5 2" xfId="17062" xr:uid="{00000000-0005-0000-0000-00002B240000}"/>
    <cellStyle name="20% - Accent5 3 2 2 2 2 6" xfId="2756" xr:uid="{00000000-0005-0000-0000-00002C240000}"/>
    <cellStyle name="20% - Accent5 3 2 2 2 3" xfId="17065" xr:uid="{00000000-0005-0000-0000-00002D240000}"/>
    <cellStyle name="20% - Accent5 3 2 2 2 3 2" xfId="17067" xr:uid="{00000000-0005-0000-0000-00002E240000}"/>
    <cellStyle name="20% - Accent5 3 2 2 2 3 2 2" xfId="17069" xr:uid="{00000000-0005-0000-0000-00002F240000}"/>
    <cellStyle name="20% - Accent5 3 2 2 2 3 2 2 2" xfId="17073" xr:uid="{00000000-0005-0000-0000-000030240000}"/>
    <cellStyle name="20% - Accent5 3 2 2 2 3 2 2 2 2" xfId="17077" xr:uid="{00000000-0005-0000-0000-000031240000}"/>
    <cellStyle name="20% - Accent5 3 2 2 2 3 2 2 3" xfId="17080" xr:uid="{00000000-0005-0000-0000-000032240000}"/>
    <cellStyle name="20% - Accent5 3 2 2 2 3 2 3" xfId="17082" xr:uid="{00000000-0005-0000-0000-000033240000}"/>
    <cellStyle name="20% - Accent5 3 2 2 2 3 2 3 2" xfId="17086" xr:uid="{00000000-0005-0000-0000-000034240000}"/>
    <cellStyle name="20% - Accent5 3 2 2 2 3 2 4" xfId="17090" xr:uid="{00000000-0005-0000-0000-000035240000}"/>
    <cellStyle name="20% - Accent5 3 2 2 2 3 3" xfId="9168" xr:uid="{00000000-0005-0000-0000-000036240000}"/>
    <cellStyle name="20% - Accent5 3 2 2 2 3 3 2" xfId="17093" xr:uid="{00000000-0005-0000-0000-000037240000}"/>
    <cellStyle name="20% - Accent5 3 2 2 2 3 3 2 2" xfId="17096" xr:uid="{00000000-0005-0000-0000-000038240000}"/>
    <cellStyle name="20% - Accent5 3 2 2 2 3 3 3" xfId="17098" xr:uid="{00000000-0005-0000-0000-000039240000}"/>
    <cellStyle name="20% - Accent5 3 2 2 2 3 4" xfId="14862" xr:uid="{00000000-0005-0000-0000-00003A240000}"/>
    <cellStyle name="20% - Accent5 3 2 2 2 3 4 2" xfId="17101" xr:uid="{00000000-0005-0000-0000-00003B240000}"/>
    <cellStyle name="20% - Accent5 3 2 2 2 3 5" xfId="17104" xr:uid="{00000000-0005-0000-0000-00003C240000}"/>
    <cellStyle name="20% - Accent5 3 2 2 2 4" xfId="17108" xr:uid="{00000000-0005-0000-0000-00003D240000}"/>
    <cellStyle name="20% - Accent5 3 2 2 2 4 2" xfId="17111" xr:uid="{00000000-0005-0000-0000-00003E240000}"/>
    <cellStyle name="20% - Accent5 3 2 2 2 4 2 2" xfId="17114" xr:uid="{00000000-0005-0000-0000-00003F240000}"/>
    <cellStyle name="20% - Accent5 3 2 2 2 4 2 2 2" xfId="17119" xr:uid="{00000000-0005-0000-0000-000040240000}"/>
    <cellStyle name="20% - Accent5 3 2 2 2 4 2 3" xfId="17123" xr:uid="{00000000-0005-0000-0000-000041240000}"/>
    <cellStyle name="20% - Accent5 3 2 2 2 4 3" xfId="17127" xr:uid="{00000000-0005-0000-0000-000042240000}"/>
    <cellStyle name="20% - Accent5 3 2 2 2 4 3 2" xfId="17130" xr:uid="{00000000-0005-0000-0000-000043240000}"/>
    <cellStyle name="20% - Accent5 3 2 2 2 4 4" xfId="17133" xr:uid="{00000000-0005-0000-0000-000044240000}"/>
    <cellStyle name="20% - Accent5 3 2 2 2 5" xfId="17138" xr:uid="{00000000-0005-0000-0000-000045240000}"/>
    <cellStyle name="20% - Accent5 3 2 2 2 5 2" xfId="17141" xr:uid="{00000000-0005-0000-0000-000046240000}"/>
    <cellStyle name="20% - Accent5 3 2 2 2 5 2 2" xfId="17144" xr:uid="{00000000-0005-0000-0000-000047240000}"/>
    <cellStyle name="20% - Accent5 3 2 2 2 5 3" xfId="17147" xr:uid="{00000000-0005-0000-0000-000048240000}"/>
    <cellStyle name="20% - Accent5 3 2 2 2 6" xfId="17150" xr:uid="{00000000-0005-0000-0000-000049240000}"/>
    <cellStyle name="20% - Accent5 3 2 2 2 6 2" xfId="17153" xr:uid="{00000000-0005-0000-0000-00004A240000}"/>
    <cellStyle name="20% - Accent5 3 2 2 2 7" xfId="17157" xr:uid="{00000000-0005-0000-0000-00004B240000}"/>
    <cellStyle name="20% - Accent5 3 2 2 3" xfId="4619" xr:uid="{00000000-0005-0000-0000-00004C240000}"/>
    <cellStyle name="20% - Accent5 3 2 2 3 2" xfId="372" xr:uid="{00000000-0005-0000-0000-00004D240000}"/>
    <cellStyle name="20% - Accent5 3 2 2 3 2 2" xfId="4629" xr:uid="{00000000-0005-0000-0000-00004E240000}"/>
    <cellStyle name="20% - Accent5 3 2 2 3 2 2 2" xfId="188" xr:uid="{00000000-0005-0000-0000-00004F240000}"/>
    <cellStyle name="20% - Accent5 3 2 2 3 2 2 2 2" xfId="10746" xr:uid="{00000000-0005-0000-0000-000050240000}"/>
    <cellStyle name="20% - Accent5 3 2 2 3 2 2 2 2 2" xfId="1820" xr:uid="{00000000-0005-0000-0000-000051240000}"/>
    <cellStyle name="20% - Accent5 3 2 2 3 2 2 2 3" xfId="1876" xr:uid="{00000000-0005-0000-0000-000052240000}"/>
    <cellStyle name="20% - Accent5 3 2 2 3 2 2 3" xfId="11707" xr:uid="{00000000-0005-0000-0000-000053240000}"/>
    <cellStyle name="20% - Accent5 3 2 2 3 2 2 3 2" xfId="10878" xr:uid="{00000000-0005-0000-0000-000054240000}"/>
    <cellStyle name="20% - Accent5 3 2 2 3 2 2 4" xfId="17163" xr:uid="{00000000-0005-0000-0000-000055240000}"/>
    <cellStyle name="20% - Accent5 3 2 2 3 2 3" xfId="4640" xr:uid="{00000000-0005-0000-0000-000056240000}"/>
    <cellStyle name="20% - Accent5 3 2 2 3 2 3 2" xfId="11709" xr:uid="{00000000-0005-0000-0000-000057240000}"/>
    <cellStyle name="20% - Accent5 3 2 2 3 2 3 2 2" xfId="2332" xr:uid="{00000000-0005-0000-0000-000058240000}"/>
    <cellStyle name="20% - Accent5 3 2 2 3 2 3 3" xfId="17167" xr:uid="{00000000-0005-0000-0000-000059240000}"/>
    <cellStyle name="20% - Accent5 3 2 2 3 2 4" xfId="11715" xr:uid="{00000000-0005-0000-0000-00005A240000}"/>
    <cellStyle name="20% - Accent5 3 2 2 3 2 4 2" xfId="17170" xr:uid="{00000000-0005-0000-0000-00005B240000}"/>
    <cellStyle name="20% - Accent5 3 2 2 3 2 5" xfId="17173" xr:uid="{00000000-0005-0000-0000-00005C240000}"/>
    <cellStyle name="20% - Accent5 3 2 2 3 3" xfId="4654" xr:uid="{00000000-0005-0000-0000-00005D240000}"/>
    <cellStyle name="20% - Accent5 3 2 2 3 3 2" xfId="4665" xr:uid="{00000000-0005-0000-0000-00005E240000}"/>
    <cellStyle name="20% - Accent5 3 2 2 3 3 2 2" xfId="11730" xr:uid="{00000000-0005-0000-0000-00005F240000}"/>
    <cellStyle name="20% - Accent5 3 2 2 3 3 2 2 2" xfId="12898" xr:uid="{00000000-0005-0000-0000-000060240000}"/>
    <cellStyle name="20% - Accent5 3 2 2 3 3 2 3" xfId="17182" xr:uid="{00000000-0005-0000-0000-000061240000}"/>
    <cellStyle name="20% - Accent5 3 2 2 3 3 3" xfId="11736" xr:uid="{00000000-0005-0000-0000-000062240000}"/>
    <cellStyle name="20% - Accent5 3 2 2 3 3 3 2" xfId="17185" xr:uid="{00000000-0005-0000-0000-000063240000}"/>
    <cellStyle name="20% - Accent5 3 2 2 3 3 4" xfId="17189" xr:uid="{00000000-0005-0000-0000-000064240000}"/>
    <cellStyle name="20% - Accent5 3 2 2 3 4" xfId="4671" xr:uid="{00000000-0005-0000-0000-000065240000}"/>
    <cellStyle name="20% - Accent5 3 2 2 3 4 2" xfId="11752" xr:uid="{00000000-0005-0000-0000-000066240000}"/>
    <cellStyle name="20% - Accent5 3 2 2 3 4 2 2" xfId="17193" xr:uid="{00000000-0005-0000-0000-000067240000}"/>
    <cellStyle name="20% - Accent5 3 2 2 3 4 3" xfId="6522" xr:uid="{00000000-0005-0000-0000-000068240000}"/>
    <cellStyle name="20% - Accent5 3 2 2 3 5" xfId="17196" xr:uid="{00000000-0005-0000-0000-000069240000}"/>
    <cellStyle name="20% - Accent5 3 2 2 3 5 2" xfId="17200" xr:uid="{00000000-0005-0000-0000-00006A240000}"/>
    <cellStyle name="20% - Accent5 3 2 2 3 6" xfId="17203" xr:uid="{00000000-0005-0000-0000-00006B240000}"/>
    <cellStyle name="20% - Accent5 3 2 2 4" xfId="4676" xr:uid="{00000000-0005-0000-0000-00006C240000}"/>
    <cellStyle name="20% - Accent5 3 2 2 4 2" xfId="3413" xr:uid="{00000000-0005-0000-0000-00006D240000}"/>
    <cellStyle name="20% - Accent5 3 2 2 4 2 2" xfId="4691" xr:uid="{00000000-0005-0000-0000-00006E240000}"/>
    <cellStyle name="20% - Accent5 3 2 2 4 2 2 2" xfId="4334" xr:uid="{00000000-0005-0000-0000-00006F240000}"/>
    <cellStyle name="20% - Accent5 3 2 2 4 2 2 2 2" xfId="17204" xr:uid="{00000000-0005-0000-0000-000070240000}"/>
    <cellStyle name="20% - Accent5 3 2 2 4 2 2 3" xfId="17208" xr:uid="{00000000-0005-0000-0000-000071240000}"/>
    <cellStyle name="20% - Accent5 3 2 2 4 2 3" xfId="11771" xr:uid="{00000000-0005-0000-0000-000072240000}"/>
    <cellStyle name="20% - Accent5 3 2 2 4 2 3 2" xfId="17209" xr:uid="{00000000-0005-0000-0000-000073240000}"/>
    <cellStyle name="20% - Accent5 3 2 2 4 2 4" xfId="17212" xr:uid="{00000000-0005-0000-0000-000074240000}"/>
    <cellStyle name="20% - Accent5 3 2 2 4 3" xfId="4698" xr:uid="{00000000-0005-0000-0000-000075240000}"/>
    <cellStyle name="20% - Accent5 3 2 2 4 3 2" xfId="11777" xr:uid="{00000000-0005-0000-0000-000076240000}"/>
    <cellStyle name="20% - Accent5 3 2 2 4 3 2 2" xfId="17214" xr:uid="{00000000-0005-0000-0000-000077240000}"/>
    <cellStyle name="20% - Accent5 3 2 2 4 3 3" xfId="17217" xr:uid="{00000000-0005-0000-0000-000078240000}"/>
    <cellStyle name="20% - Accent5 3 2 2 4 4" xfId="17220" xr:uid="{00000000-0005-0000-0000-000079240000}"/>
    <cellStyle name="20% - Accent5 3 2 2 4 4 2" xfId="17224" xr:uid="{00000000-0005-0000-0000-00007A240000}"/>
    <cellStyle name="20% - Accent5 3 2 2 4 5" xfId="17227" xr:uid="{00000000-0005-0000-0000-00007B240000}"/>
    <cellStyle name="20% - Accent5 3 2 2 5" xfId="4700" xr:uid="{00000000-0005-0000-0000-00007C240000}"/>
    <cellStyle name="20% - Accent5 3 2 2 5 2" xfId="2100" xr:uid="{00000000-0005-0000-0000-00007D240000}"/>
    <cellStyle name="20% - Accent5 3 2 2 5 2 2" xfId="11797" xr:uid="{00000000-0005-0000-0000-00007E240000}"/>
    <cellStyle name="20% - Accent5 3 2 2 5 2 2 2" xfId="5102" xr:uid="{00000000-0005-0000-0000-00007F240000}"/>
    <cellStyle name="20% - Accent5 3 2 2 5 2 3" xfId="14503" xr:uid="{00000000-0005-0000-0000-000080240000}"/>
    <cellStyle name="20% - Accent5 3 2 2 5 3" xfId="17229" xr:uid="{00000000-0005-0000-0000-000081240000}"/>
    <cellStyle name="20% - Accent5 3 2 2 5 3 2" xfId="14506" xr:uid="{00000000-0005-0000-0000-000082240000}"/>
    <cellStyle name="20% - Accent5 3 2 2 5 4" xfId="17232" xr:uid="{00000000-0005-0000-0000-000083240000}"/>
    <cellStyle name="20% - Accent5 3 2 2 6" xfId="4726" xr:uid="{00000000-0005-0000-0000-000084240000}"/>
    <cellStyle name="20% - Accent5 3 2 2 6 2" xfId="17233" xr:uid="{00000000-0005-0000-0000-000085240000}"/>
    <cellStyle name="20% - Accent5 3 2 2 6 2 2" xfId="14515" xr:uid="{00000000-0005-0000-0000-000086240000}"/>
    <cellStyle name="20% - Accent5 3 2 2 6 3" xfId="17235" xr:uid="{00000000-0005-0000-0000-000087240000}"/>
    <cellStyle name="20% - Accent5 3 2 2 7" xfId="17236" xr:uid="{00000000-0005-0000-0000-000088240000}"/>
    <cellStyle name="20% - Accent5 3 2 2 7 2" xfId="17237" xr:uid="{00000000-0005-0000-0000-000089240000}"/>
    <cellStyle name="20% - Accent5 3 2 2 8" xfId="17239" xr:uid="{00000000-0005-0000-0000-00008A240000}"/>
    <cellStyle name="20% - Accent5 3 2 3" xfId="17240" xr:uid="{00000000-0005-0000-0000-00008B240000}"/>
    <cellStyle name="20% - Accent5 3 2 3 2" xfId="17241" xr:uid="{00000000-0005-0000-0000-00008C240000}"/>
    <cellStyle name="20% - Accent5 3 2 3 2 2" xfId="17242" xr:uid="{00000000-0005-0000-0000-00008D240000}"/>
    <cellStyle name="20% - Accent5 3 2 3 2 2 2" xfId="15796" xr:uid="{00000000-0005-0000-0000-00008E240000}"/>
    <cellStyle name="20% - Accent5 3 2 3 2 2 2 2" xfId="15798" xr:uid="{00000000-0005-0000-0000-00008F240000}"/>
    <cellStyle name="20% - Accent5 3 2 3 2 2 2 2 2" xfId="15800" xr:uid="{00000000-0005-0000-0000-000090240000}"/>
    <cellStyle name="20% - Accent5 3 2 3 2 2 2 2 2 2" xfId="15803" xr:uid="{00000000-0005-0000-0000-000091240000}"/>
    <cellStyle name="20% - Accent5 3 2 3 2 2 2 2 3" xfId="15805" xr:uid="{00000000-0005-0000-0000-000092240000}"/>
    <cellStyle name="20% - Accent5 3 2 3 2 2 2 3" xfId="15807" xr:uid="{00000000-0005-0000-0000-000093240000}"/>
    <cellStyle name="20% - Accent5 3 2 3 2 2 2 3 2" xfId="15809" xr:uid="{00000000-0005-0000-0000-000094240000}"/>
    <cellStyle name="20% - Accent5 3 2 3 2 2 2 4" xfId="7917" xr:uid="{00000000-0005-0000-0000-000095240000}"/>
    <cellStyle name="20% - Accent5 3 2 3 2 2 3" xfId="6152" xr:uid="{00000000-0005-0000-0000-000096240000}"/>
    <cellStyle name="20% - Accent5 3 2 3 2 2 3 2" xfId="15814" xr:uid="{00000000-0005-0000-0000-000097240000}"/>
    <cellStyle name="20% - Accent5 3 2 3 2 2 3 2 2" xfId="15816" xr:uid="{00000000-0005-0000-0000-000098240000}"/>
    <cellStyle name="20% - Accent5 3 2 3 2 2 3 3" xfId="15819" xr:uid="{00000000-0005-0000-0000-000099240000}"/>
    <cellStyle name="20% - Accent5 3 2 3 2 2 4" xfId="15827" xr:uid="{00000000-0005-0000-0000-00009A240000}"/>
    <cellStyle name="20% - Accent5 3 2 3 2 2 4 2" xfId="15831" xr:uid="{00000000-0005-0000-0000-00009B240000}"/>
    <cellStyle name="20% - Accent5 3 2 3 2 2 5" xfId="15835" xr:uid="{00000000-0005-0000-0000-00009C240000}"/>
    <cellStyle name="20% - Accent5 3 2 3 2 3" xfId="17244" xr:uid="{00000000-0005-0000-0000-00009D240000}"/>
    <cellStyle name="20% - Accent5 3 2 3 2 3 2" xfId="15865" xr:uid="{00000000-0005-0000-0000-00009E240000}"/>
    <cellStyle name="20% - Accent5 3 2 3 2 3 2 2" xfId="15868" xr:uid="{00000000-0005-0000-0000-00009F240000}"/>
    <cellStyle name="20% - Accent5 3 2 3 2 3 2 2 2" xfId="15872" xr:uid="{00000000-0005-0000-0000-0000A0240000}"/>
    <cellStyle name="20% - Accent5 3 2 3 2 3 2 3" xfId="15876" xr:uid="{00000000-0005-0000-0000-0000A1240000}"/>
    <cellStyle name="20% - Accent5 3 2 3 2 3 3" xfId="15882" xr:uid="{00000000-0005-0000-0000-0000A2240000}"/>
    <cellStyle name="20% - Accent5 3 2 3 2 3 3 2" xfId="15884" xr:uid="{00000000-0005-0000-0000-0000A3240000}"/>
    <cellStyle name="20% - Accent5 3 2 3 2 3 4" xfId="15726" xr:uid="{00000000-0005-0000-0000-0000A4240000}"/>
    <cellStyle name="20% - Accent5 3 2 3 2 4" xfId="17247" xr:uid="{00000000-0005-0000-0000-0000A5240000}"/>
    <cellStyle name="20% - Accent5 3 2 3 2 4 2" xfId="15927" xr:uid="{00000000-0005-0000-0000-0000A6240000}"/>
    <cellStyle name="20% - Accent5 3 2 3 2 4 2 2" xfId="15932" xr:uid="{00000000-0005-0000-0000-0000A7240000}"/>
    <cellStyle name="20% - Accent5 3 2 3 2 4 3" xfId="15939" xr:uid="{00000000-0005-0000-0000-0000A8240000}"/>
    <cellStyle name="20% - Accent5 3 2 3 2 5" xfId="17251" xr:uid="{00000000-0005-0000-0000-0000A9240000}"/>
    <cellStyle name="20% - Accent5 3 2 3 2 5 2" xfId="15961" xr:uid="{00000000-0005-0000-0000-0000AA240000}"/>
    <cellStyle name="20% - Accent5 3 2 3 2 6" xfId="17257" xr:uid="{00000000-0005-0000-0000-0000AB240000}"/>
    <cellStyle name="20% - Accent5 3 2 3 3" xfId="4743" xr:uid="{00000000-0005-0000-0000-0000AC240000}"/>
    <cellStyle name="20% - Accent5 3 2 3 3 2" xfId="4752" xr:uid="{00000000-0005-0000-0000-0000AD240000}"/>
    <cellStyle name="20% - Accent5 3 2 3 3 2 2" xfId="3996" xr:uid="{00000000-0005-0000-0000-0000AE240000}"/>
    <cellStyle name="20% - Accent5 3 2 3 3 2 2 2" xfId="11838" xr:uid="{00000000-0005-0000-0000-0000AF240000}"/>
    <cellStyle name="20% - Accent5 3 2 3 3 2 2 2 2" xfId="5482" xr:uid="{00000000-0005-0000-0000-0000B0240000}"/>
    <cellStyle name="20% - Accent5 3 2 3 3 2 2 3" xfId="16002" xr:uid="{00000000-0005-0000-0000-0000B1240000}"/>
    <cellStyle name="20% - Accent5 3 2 3 3 2 3" xfId="11847" xr:uid="{00000000-0005-0000-0000-0000B2240000}"/>
    <cellStyle name="20% - Accent5 3 2 3 3 2 3 2" xfId="16004" xr:uid="{00000000-0005-0000-0000-0000B3240000}"/>
    <cellStyle name="20% - Accent5 3 2 3 3 2 4" xfId="16012" xr:uid="{00000000-0005-0000-0000-0000B4240000}"/>
    <cellStyle name="20% - Accent5 3 2 3 3 3" xfId="4763" xr:uid="{00000000-0005-0000-0000-0000B5240000}"/>
    <cellStyle name="20% - Accent5 3 2 3 3 3 2" xfId="11858" xr:uid="{00000000-0005-0000-0000-0000B6240000}"/>
    <cellStyle name="20% - Accent5 3 2 3 3 3 2 2" xfId="16027" xr:uid="{00000000-0005-0000-0000-0000B7240000}"/>
    <cellStyle name="20% - Accent5 3 2 3 3 3 3" xfId="16032" xr:uid="{00000000-0005-0000-0000-0000B8240000}"/>
    <cellStyle name="20% - Accent5 3 2 3 3 4" xfId="17263" xr:uid="{00000000-0005-0000-0000-0000B9240000}"/>
    <cellStyle name="20% - Accent5 3 2 3 3 4 2" xfId="6705" xr:uid="{00000000-0005-0000-0000-0000BA240000}"/>
    <cellStyle name="20% - Accent5 3 2 3 3 5" xfId="17270" xr:uid="{00000000-0005-0000-0000-0000BB240000}"/>
    <cellStyle name="20% - Accent5 3 2 3 4" xfId="403" xr:uid="{00000000-0005-0000-0000-0000BC240000}"/>
    <cellStyle name="20% - Accent5 3 2 3 4 2" xfId="2500" xr:uid="{00000000-0005-0000-0000-0000BD240000}"/>
    <cellStyle name="20% - Accent5 3 2 3 4 2 2" xfId="11865" xr:uid="{00000000-0005-0000-0000-0000BE240000}"/>
    <cellStyle name="20% - Accent5 3 2 3 4 2 2 2" xfId="16075" xr:uid="{00000000-0005-0000-0000-0000BF240000}"/>
    <cellStyle name="20% - Accent5 3 2 3 4 2 3" xfId="16080" xr:uid="{00000000-0005-0000-0000-0000C0240000}"/>
    <cellStyle name="20% - Accent5 3 2 3 4 3" xfId="17275" xr:uid="{00000000-0005-0000-0000-0000C1240000}"/>
    <cellStyle name="20% - Accent5 3 2 3 4 3 2" xfId="16091" xr:uid="{00000000-0005-0000-0000-0000C2240000}"/>
    <cellStyle name="20% - Accent5 3 2 3 4 4" xfId="17281" xr:uid="{00000000-0005-0000-0000-0000C3240000}"/>
    <cellStyle name="20% - Accent5 3 2 3 5" xfId="4770" xr:uid="{00000000-0005-0000-0000-0000C4240000}"/>
    <cellStyle name="20% - Accent5 3 2 3 5 2" xfId="17285" xr:uid="{00000000-0005-0000-0000-0000C5240000}"/>
    <cellStyle name="20% - Accent5 3 2 3 5 2 2" xfId="14115" xr:uid="{00000000-0005-0000-0000-0000C6240000}"/>
    <cellStyle name="20% - Accent5 3 2 3 5 3" xfId="17289" xr:uid="{00000000-0005-0000-0000-0000C7240000}"/>
    <cellStyle name="20% - Accent5 3 2 3 6" xfId="17292" xr:uid="{00000000-0005-0000-0000-0000C8240000}"/>
    <cellStyle name="20% - Accent5 3 2 3 6 2" xfId="17294" xr:uid="{00000000-0005-0000-0000-0000C9240000}"/>
    <cellStyle name="20% - Accent5 3 2 3 7" xfId="14168" xr:uid="{00000000-0005-0000-0000-0000CA240000}"/>
    <cellStyle name="20% - Accent5 3 2 4" xfId="17297" xr:uid="{00000000-0005-0000-0000-0000CB240000}"/>
    <cellStyle name="20% - Accent5 3 2 4 2" xfId="17298" xr:uid="{00000000-0005-0000-0000-0000CC240000}"/>
    <cellStyle name="20% - Accent5 3 2 4 2 2" xfId="17299" xr:uid="{00000000-0005-0000-0000-0000CD240000}"/>
    <cellStyle name="20% - Accent5 3 2 4 2 2 2" xfId="16158" xr:uid="{00000000-0005-0000-0000-0000CE240000}"/>
    <cellStyle name="20% - Accent5 3 2 4 2 2 2 2" xfId="16160" xr:uid="{00000000-0005-0000-0000-0000CF240000}"/>
    <cellStyle name="20% - Accent5 3 2 4 2 2 2 2 2" xfId="16162" xr:uid="{00000000-0005-0000-0000-0000D0240000}"/>
    <cellStyle name="20% - Accent5 3 2 4 2 2 2 3" xfId="16164" xr:uid="{00000000-0005-0000-0000-0000D1240000}"/>
    <cellStyle name="20% - Accent5 3 2 4 2 2 3" xfId="16169" xr:uid="{00000000-0005-0000-0000-0000D2240000}"/>
    <cellStyle name="20% - Accent5 3 2 4 2 2 3 2" xfId="16170" xr:uid="{00000000-0005-0000-0000-0000D3240000}"/>
    <cellStyle name="20% - Accent5 3 2 4 2 2 4" xfId="16176" xr:uid="{00000000-0005-0000-0000-0000D4240000}"/>
    <cellStyle name="20% - Accent5 3 2 4 2 3" xfId="17301" xr:uid="{00000000-0005-0000-0000-0000D5240000}"/>
    <cellStyle name="20% - Accent5 3 2 4 2 3 2" xfId="16187" xr:uid="{00000000-0005-0000-0000-0000D6240000}"/>
    <cellStyle name="20% - Accent5 3 2 4 2 3 2 2" xfId="16190" xr:uid="{00000000-0005-0000-0000-0000D7240000}"/>
    <cellStyle name="20% - Accent5 3 2 4 2 3 3" xfId="16193" xr:uid="{00000000-0005-0000-0000-0000D8240000}"/>
    <cellStyle name="20% - Accent5 3 2 4 2 4" xfId="17305" xr:uid="{00000000-0005-0000-0000-0000D9240000}"/>
    <cellStyle name="20% - Accent5 3 2 4 2 4 2" xfId="16207" xr:uid="{00000000-0005-0000-0000-0000DA240000}"/>
    <cellStyle name="20% - Accent5 3 2 4 2 5" xfId="17310" xr:uid="{00000000-0005-0000-0000-0000DB240000}"/>
    <cellStyle name="20% - Accent5 3 2 4 3" xfId="3644" xr:uid="{00000000-0005-0000-0000-0000DC240000}"/>
    <cellStyle name="20% - Accent5 3 2 4 3 2" xfId="3657" xr:uid="{00000000-0005-0000-0000-0000DD240000}"/>
    <cellStyle name="20% - Accent5 3 2 4 3 2 2" xfId="10245" xr:uid="{00000000-0005-0000-0000-0000DE240000}"/>
    <cellStyle name="20% - Accent5 3 2 4 3 2 2 2" xfId="16258" xr:uid="{00000000-0005-0000-0000-0000DF240000}"/>
    <cellStyle name="20% - Accent5 3 2 4 3 2 3" xfId="16263" xr:uid="{00000000-0005-0000-0000-0000E0240000}"/>
    <cellStyle name="20% - Accent5 3 2 4 3 3" xfId="10253" xr:uid="{00000000-0005-0000-0000-0000E1240000}"/>
    <cellStyle name="20% - Accent5 3 2 4 3 3 2" xfId="16280" xr:uid="{00000000-0005-0000-0000-0000E2240000}"/>
    <cellStyle name="20% - Accent5 3 2 4 3 4" xfId="17316" xr:uid="{00000000-0005-0000-0000-0000E3240000}"/>
    <cellStyle name="20% - Accent5 3 2 4 4" xfId="3666" xr:uid="{00000000-0005-0000-0000-0000E4240000}"/>
    <cellStyle name="20% - Accent5 3 2 4 4 2" xfId="10257" xr:uid="{00000000-0005-0000-0000-0000E5240000}"/>
    <cellStyle name="20% - Accent5 3 2 4 4 2 2" xfId="16336" xr:uid="{00000000-0005-0000-0000-0000E6240000}"/>
    <cellStyle name="20% - Accent5 3 2 4 4 3" xfId="17319" xr:uid="{00000000-0005-0000-0000-0000E7240000}"/>
    <cellStyle name="20% - Accent5 3 2 4 5" xfId="10262" xr:uid="{00000000-0005-0000-0000-0000E8240000}"/>
    <cellStyle name="20% - Accent5 3 2 4 5 2" xfId="17322" xr:uid="{00000000-0005-0000-0000-0000E9240000}"/>
    <cellStyle name="20% - Accent5 3 2 4 6" xfId="17325" xr:uid="{00000000-0005-0000-0000-0000EA240000}"/>
    <cellStyle name="20% - Accent5 3 2 5" xfId="17327" xr:uid="{00000000-0005-0000-0000-0000EB240000}"/>
    <cellStyle name="20% - Accent5 3 2 5 2" xfId="17330" xr:uid="{00000000-0005-0000-0000-0000EC240000}"/>
    <cellStyle name="20% - Accent5 3 2 5 2 2" xfId="17332" xr:uid="{00000000-0005-0000-0000-0000ED240000}"/>
    <cellStyle name="20% - Accent5 3 2 5 2 2 2" xfId="5303" xr:uid="{00000000-0005-0000-0000-0000EE240000}"/>
    <cellStyle name="20% - Accent5 3 2 5 2 2 2 2" xfId="5314" xr:uid="{00000000-0005-0000-0000-0000EF240000}"/>
    <cellStyle name="20% - Accent5 3 2 5 2 2 3" xfId="5352" xr:uid="{00000000-0005-0000-0000-0000F0240000}"/>
    <cellStyle name="20% - Accent5 3 2 5 2 3" xfId="17334" xr:uid="{00000000-0005-0000-0000-0000F1240000}"/>
    <cellStyle name="20% - Accent5 3 2 5 2 3 2" xfId="4738" xr:uid="{00000000-0005-0000-0000-0000F2240000}"/>
    <cellStyle name="20% - Accent5 3 2 5 2 4" xfId="17340" xr:uid="{00000000-0005-0000-0000-0000F3240000}"/>
    <cellStyle name="20% - Accent5 3 2 5 3" xfId="3697" xr:uid="{00000000-0005-0000-0000-0000F4240000}"/>
    <cellStyle name="20% - Accent5 3 2 5 3 2" xfId="10268" xr:uid="{00000000-0005-0000-0000-0000F5240000}"/>
    <cellStyle name="20% - Accent5 3 2 5 3 2 2" xfId="5611" xr:uid="{00000000-0005-0000-0000-0000F6240000}"/>
    <cellStyle name="20% - Accent5 3 2 5 3 3" xfId="17343" xr:uid="{00000000-0005-0000-0000-0000F7240000}"/>
    <cellStyle name="20% - Accent5 3 2 5 4" xfId="10270" xr:uid="{00000000-0005-0000-0000-0000F8240000}"/>
    <cellStyle name="20% - Accent5 3 2 5 4 2" xfId="17345" xr:uid="{00000000-0005-0000-0000-0000F9240000}"/>
    <cellStyle name="20% - Accent5 3 2 5 5" xfId="17348" xr:uid="{00000000-0005-0000-0000-0000FA240000}"/>
    <cellStyle name="20% - Accent5 3 2 6" xfId="12379" xr:uid="{00000000-0005-0000-0000-0000FB240000}"/>
    <cellStyle name="20% - Accent5 3 2 6 2" xfId="5825" xr:uid="{00000000-0005-0000-0000-0000FC240000}"/>
    <cellStyle name="20% - Accent5 3 2 6 2 2" xfId="12382" xr:uid="{00000000-0005-0000-0000-0000FD240000}"/>
    <cellStyle name="20% - Accent5 3 2 6 2 2 2" xfId="5834" xr:uid="{00000000-0005-0000-0000-0000FE240000}"/>
    <cellStyle name="20% - Accent5 3 2 6 2 3" xfId="15715" xr:uid="{00000000-0005-0000-0000-0000FF240000}"/>
    <cellStyle name="20% - Accent5 3 2 6 3" xfId="5846" xr:uid="{00000000-0005-0000-0000-000000250000}"/>
    <cellStyle name="20% - Accent5 3 2 6 3 2" xfId="12430" xr:uid="{00000000-0005-0000-0000-000001250000}"/>
    <cellStyle name="20% - Accent5 3 2 6 4" xfId="12434" xr:uid="{00000000-0005-0000-0000-000002250000}"/>
    <cellStyle name="20% - Accent5 3 2 7" xfId="5867" xr:uid="{00000000-0005-0000-0000-000003250000}"/>
    <cellStyle name="20% - Accent5 3 2 7 2" xfId="5877" xr:uid="{00000000-0005-0000-0000-000004250000}"/>
    <cellStyle name="20% - Accent5 3 2 7 2 2" xfId="5889" xr:uid="{00000000-0005-0000-0000-000005250000}"/>
    <cellStyle name="20% - Accent5 3 2 7 3" xfId="5896" xr:uid="{00000000-0005-0000-0000-000006250000}"/>
    <cellStyle name="20% - Accent5 3 2 8" xfId="3720" xr:uid="{00000000-0005-0000-0000-000007250000}"/>
    <cellStyle name="20% - Accent5 3 2 8 2" xfId="5906" xr:uid="{00000000-0005-0000-0000-000008250000}"/>
    <cellStyle name="20% - Accent5 3 2 9" xfId="5924" xr:uid="{00000000-0005-0000-0000-000009250000}"/>
    <cellStyle name="20% - Accent5 3 3" xfId="17352" xr:uid="{00000000-0005-0000-0000-00000A250000}"/>
    <cellStyle name="20% - Accent5 3 3 2" xfId="17356" xr:uid="{00000000-0005-0000-0000-00000B250000}"/>
    <cellStyle name="20% - Accent5 3 3 2 2" xfId="17358" xr:uid="{00000000-0005-0000-0000-00000C250000}"/>
    <cellStyle name="20% - Accent5 3 3 2 2 2" xfId="15011" xr:uid="{00000000-0005-0000-0000-00000D250000}"/>
    <cellStyle name="20% - Accent5 3 3 2 2 2 2" xfId="2144" xr:uid="{00000000-0005-0000-0000-00000E250000}"/>
    <cellStyle name="20% - Accent5 3 3 2 2 2 2 2" xfId="15013" xr:uid="{00000000-0005-0000-0000-00000F250000}"/>
    <cellStyle name="20% - Accent5 3 3 2 2 2 2 2 2" xfId="15017" xr:uid="{00000000-0005-0000-0000-000010250000}"/>
    <cellStyle name="20% - Accent5 3 3 2 2 2 2 2 2 2" xfId="17359" xr:uid="{00000000-0005-0000-0000-000011250000}"/>
    <cellStyle name="20% - Accent5 3 3 2 2 2 2 2 3" xfId="17361" xr:uid="{00000000-0005-0000-0000-000012250000}"/>
    <cellStyle name="20% - Accent5 3 3 2 2 2 2 3" xfId="15018" xr:uid="{00000000-0005-0000-0000-000013250000}"/>
    <cellStyle name="20% - Accent5 3 3 2 2 2 2 3 2" xfId="17362" xr:uid="{00000000-0005-0000-0000-000014250000}"/>
    <cellStyle name="20% - Accent5 3 3 2 2 2 2 4" xfId="17365" xr:uid="{00000000-0005-0000-0000-000015250000}"/>
    <cellStyle name="20% - Accent5 3 3 2 2 2 3" xfId="9454" xr:uid="{00000000-0005-0000-0000-000016250000}"/>
    <cellStyle name="20% - Accent5 3 3 2 2 2 3 2" xfId="15020" xr:uid="{00000000-0005-0000-0000-000017250000}"/>
    <cellStyle name="20% - Accent5 3 3 2 2 2 3 2 2" xfId="17366" xr:uid="{00000000-0005-0000-0000-000018250000}"/>
    <cellStyle name="20% - Accent5 3 3 2 2 2 3 3" xfId="17367" xr:uid="{00000000-0005-0000-0000-000019250000}"/>
    <cellStyle name="20% - Accent5 3 3 2 2 2 4" xfId="15025" xr:uid="{00000000-0005-0000-0000-00001A250000}"/>
    <cellStyle name="20% - Accent5 3 3 2 2 2 4 2" xfId="17370" xr:uid="{00000000-0005-0000-0000-00001B250000}"/>
    <cellStyle name="20% - Accent5 3 3 2 2 2 5" xfId="17373" xr:uid="{00000000-0005-0000-0000-00001C250000}"/>
    <cellStyle name="20% - Accent5 3 3 2 2 3" xfId="15027" xr:uid="{00000000-0005-0000-0000-00001D250000}"/>
    <cellStyle name="20% - Accent5 3 3 2 2 3 2" xfId="15029" xr:uid="{00000000-0005-0000-0000-00001E250000}"/>
    <cellStyle name="20% - Accent5 3 3 2 2 3 2 2" xfId="15031" xr:uid="{00000000-0005-0000-0000-00001F250000}"/>
    <cellStyle name="20% - Accent5 3 3 2 2 3 2 2 2" xfId="17375" xr:uid="{00000000-0005-0000-0000-000020250000}"/>
    <cellStyle name="20% - Accent5 3 3 2 2 3 2 3" xfId="17376" xr:uid="{00000000-0005-0000-0000-000021250000}"/>
    <cellStyle name="20% - Accent5 3 3 2 2 3 3" xfId="15035" xr:uid="{00000000-0005-0000-0000-000022250000}"/>
    <cellStyle name="20% - Accent5 3 3 2 2 3 3 2" xfId="17377" xr:uid="{00000000-0005-0000-0000-000023250000}"/>
    <cellStyle name="20% - Accent5 3 3 2 2 3 4" xfId="17380" xr:uid="{00000000-0005-0000-0000-000024250000}"/>
    <cellStyle name="20% - Accent5 3 3 2 2 4" xfId="15039" xr:uid="{00000000-0005-0000-0000-000025250000}"/>
    <cellStyle name="20% - Accent5 3 3 2 2 4 2" xfId="15042" xr:uid="{00000000-0005-0000-0000-000026250000}"/>
    <cellStyle name="20% - Accent5 3 3 2 2 4 2 2" xfId="17383" xr:uid="{00000000-0005-0000-0000-000027250000}"/>
    <cellStyle name="20% - Accent5 3 3 2 2 4 3" xfId="17016" xr:uid="{00000000-0005-0000-0000-000028250000}"/>
    <cellStyle name="20% - Accent5 3 3 2 2 5" xfId="15045" xr:uid="{00000000-0005-0000-0000-000029250000}"/>
    <cellStyle name="20% - Accent5 3 3 2 2 5 2" xfId="17385" xr:uid="{00000000-0005-0000-0000-00002A250000}"/>
    <cellStyle name="20% - Accent5 3 3 2 2 6" xfId="17387" xr:uid="{00000000-0005-0000-0000-00002B250000}"/>
    <cellStyle name="20% - Accent5 3 3 2 3" xfId="4831" xr:uid="{00000000-0005-0000-0000-00002C250000}"/>
    <cellStyle name="20% - Accent5 3 3 2 3 2" xfId="2976" xr:uid="{00000000-0005-0000-0000-00002D250000}"/>
    <cellStyle name="20% - Accent5 3 3 2 3 2 2" xfId="2987" xr:uid="{00000000-0005-0000-0000-00002E250000}"/>
    <cellStyle name="20% - Accent5 3 3 2 3 2 2 2" xfId="11945" xr:uid="{00000000-0005-0000-0000-00002F250000}"/>
    <cellStyle name="20% - Accent5 3 3 2 3 2 2 2 2" xfId="17031" xr:uid="{00000000-0005-0000-0000-000030250000}"/>
    <cellStyle name="20% - Accent5 3 3 2 3 2 2 3" xfId="17037" xr:uid="{00000000-0005-0000-0000-000031250000}"/>
    <cellStyle name="20% - Accent5 3 3 2 3 2 3" xfId="8486" xr:uid="{00000000-0005-0000-0000-000032250000}"/>
    <cellStyle name="20% - Accent5 3 3 2 3 2 3 2" xfId="8493" xr:uid="{00000000-0005-0000-0000-000033250000}"/>
    <cellStyle name="20% - Accent5 3 3 2 3 2 4" xfId="8500" xr:uid="{00000000-0005-0000-0000-000034250000}"/>
    <cellStyle name="20% - Accent5 3 3 2 3 3" xfId="1676" xr:uid="{00000000-0005-0000-0000-000035250000}"/>
    <cellStyle name="20% - Accent5 3 3 2 3 3 2" xfId="11951" xr:uid="{00000000-0005-0000-0000-000036250000}"/>
    <cellStyle name="20% - Accent5 3 3 2 3 3 2 2" xfId="17088" xr:uid="{00000000-0005-0000-0000-000037250000}"/>
    <cellStyle name="20% - Accent5 3 3 2 3 3 3" xfId="8505" xr:uid="{00000000-0005-0000-0000-000038250000}"/>
    <cellStyle name="20% - Accent5 3 3 2 3 4" xfId="15094" xr:uid="{00000000-0005-0000-0000-000039250000}"/>
    <cellStyle name="20% - Accent5 3 3 2 3 4 2" xfId="17389" xr:uid="{00000000-0005-0000-0000-00003A250000}"/>
    <cellStyle name="20% - Accent5 3 3 2 3 5" xfId="17391" xr:uid="{00000000-0005-0000-0000-00003B250000}"/>
    <cellStyle name="20% - Accent5 3 3 2 4" xfId="4838" xr:uid="{00000000-0005-0000-0000-00003C250000}"/>
    <cellStyle name="20% - Accent5 3 3 2 4 2" xfId="33" xr:uid="{00000000-0005-0000-0000-00003D250000}"/>
    <cellStyle name="20% - Accent5 3 3 2 4 2 2" xfId="11964" xr:uid="{00000000-0005-0000-0000-00003E250000}"/>
    <cellStyle name="20% - Accent5 3 3 2 4 2 2 2" xfId="17160" xr:uid="{00000000-0005-0000-0000-00003F250000}"/>
    <cellStyle name="20% - Accent5 3 3 2 4 2 3" xfId="8511" xr:uid="{00000000-0005-0000-0000-000040250000}"/>
    <cellStyle name="20% - Accent5 3 3 2 4 3" xfId="15113" xr:uid="{00000000-0005-0000-0000-000041250000}"/>
    <cellStyle name="20% - Accent5 3 3 2 4 3 2" xfId="17392" xr:uid="{00000000-0005-0000-0000-000042250000}"/>
    <cellStyle name="20% - Accent5 3 3 2 4 4" xfId="17395" xr:uid="{00000000-0005-0000-0000-000043250000}"/>
    <cellStyle name="20% - Accent5 3 3 2 5" xfId="4846" xr:uid="{00000000-0005-0000-0000-000044250000}"/>
    <cellStyle name="20% - Accent5 3 3 2 5 2" xfId="15120" xr:uid="{00000000-0005-0000-0000-000045250000}"/>
    <cellStyle name="20% - Accent5 3 3 2 5 2 2" xfId="14561" xr:uid="{00000000-0005-0000-0000-000046250000}"/>
    <cellStyle name="20% - Accent5 3 3 2 5 3" xfId="17396" xr:uid="{00000000-0005-0000-0000-000047250000}"/>
    <cellStyle name="20% - Accent5 3 3 2 6" xfId="265" xr:uid="{00000000-0005-0000-0000-000048250000}"/>
    <cellStyle name="20% - Accent5 3 3 2 6 2" xfId="14091" xr:uid="{00000000-0005-0000-0000-000049250000}"/>
    <cellStyle name="20% - Accent5 3 3 2 7" xfId="14093" xr:uid="{00000000-0005-0000-0000-00004A250000}"/>
    <cellStyle name="20% - Accent5 3 3 3" xfId="17398" xr:uid="{00000000-0005-0000-0000-00004B250000}"/>
    <cellStyle name="20% - Accent5 3 3 3 2" xfId="17399" xr:uid="{00000000-0005-0000-0000-00004C250000}"/>
    <cellStyle name="20% - Accent5 3 3 3 2 2" xfId="15131" xr:uid="{00000000-0005-0000-0000-00004D250000}"/>
    <cellStyle name="20% - Accent5 3 3 3 2 2 2" xfId="13885" xr:uid="{00000000-0005-0000-0000-00004E250000}"/>
    <cellStyle name="20% - Accent5 3 3 3 2 2 2 2" xfId="13889" xr:uid="{00000000-0005-0000-0000-00004F250000}"/>
    <cellStyle name="20% - Accent5 3 3 3 2 2 2 2 2" xfId="16524" xr:uid="{00000000-0005-0000-0000-000050250000}"/>
    <cellStyle name="20% - Accent5 3 3 3 2 2 2 3" xfId="16529" xr:uid="{00000000-0005-0000-0000-000051250000}"/>
    <cellStyle name="20% - Accent5 3 3 3 2 2 3" xfId="13893" xr:uid="{00000000-0005-0000-0000-000052250000}"/>
    <cellStyle name="20% - Accent5 3 3 3 2 2 3 2" xfId="16530" xr:uid="{00000000-0005-0000-0000-000053250000}"/>
    <cellStyle name="20% - Accent5 3 3 3 2 2 4" xfId="16537" xr:uid="{00000000-0005-0000-0000-000054250000}"/>
    <cellStyle name="20% - Accent5 3 3 3 2 3" xfId="15133" xr:uid="{00000000-0005-0000-0000-000055250000}"/>
    <cellStyle name="20% - Accent5 3 3 3 2 3 2" xfId="13921" xr:uid="{00000000-0005-0000-0000-000056250000}"/>
    <cellStyle name="20% - Accent5 3 3 3 2 3 2 2" xfId="16553" xr:uid="{00000000-0005-0000-0000-000057250000}"/>
    <cellStyle name="20% - Accent5 3 3 3 2 3 3" xfId="16556" xr:uid="{00000000-0005-0000-0000-000058250000}"/>
    <cellStyle name="20% - Accent5 3 3 3 2 4" xfId="15138" xr:uid="{00000000-0005-0000-0000-000059250000}"/>
    <cellStyle name="20% - Accent5 3 3 3 2 4 2" xfId="16574" xr:uid="{00000000-0005-0000-0000-00005A250000}"/>
    <cellStyle name="20% - Accent5 3 3 3 2 5" xfId="17402" xr:uid="{00000000-0005-0000-0000-00005B250000}"/>
    <cellStyle name="20% - Accent5 3 3 3 3" xfId="4869" xr:uid="{00000000-0005-0000-0000-00005C250000}"/>
    <cellStyle name="20% - Accent5 3 3 3 3 2" xfId="3096" xr:uid="{00000000-0005-0000-0000-00005D250000}"/>
    <cellStyle name="20% - Accent5 3 3 3 3 2 2" xfId="7909" xr:uid="{00000000-0005-0000-0000-00005E250000}"/>
    <cellStyle name="20% - Accent5 3 3 3 3 2 2 2" xfId="7914" xr:uid="{00000000-0005-0000-0000-00005F250000}"/>
    <cellStyle name="20% - Accent5 3 3 3 3 2 3" xfId="7921" xr:uid="{00000000-0005-0000-0000-000060250000}"/>
    <cellStyle name="20% - Accent5 3 3 3 3 3" xfId="15141" xr:uid="{00000000-0005-0000-0000-000061250000}"/>
    <cellStyle name="20% - Accent5 3 3 3 3 3 2" xfId="7943" xr:uid="{00000000-0005-0000-0000-000062250000}"/>
    <cellStyle name="20% - Accent5 3 3 3 3 4" xfId="17406" xr:uid="{00000000-0005-0000-0000-000063250000}"/>
    <cellStyle name="20% - Accent5 3 3 3 4" xfId="4877" xr:uid="{00000000-0005-0000-0000-000064250000}"/>
    <cellStyle name="20% - Accent5 3 3 3 4 2" xfId="15145" xr:uid="{00000000-0005-0000-0000-000065250000}"/>
    <cellStyle name="20% - Accent5 3 3 3 4 2 2" xfId="7996" xr:uid="{00000000-0005-0000-0000-000066250000}"/>
    <cellStyle name="20% - Accent5 3 3 3 4 3" xfId="17408" xr:uid="{00000000-0005-0000-0000-000067250000}"/>
    <cellStyle name="20% - Accent5 3 3 3 5" xfId="17411" xr:uid="{00000000-0005-0000-0000-000068250000}"/>
    <cellStyle name="20% - Accent5 3 3 3 5 2" xfId="17413" xr:uid="{00000000-0005-0000-0000-000069250000}"/>
    <cellStyle name="20% - Accent5 3 3 3 6" xfId="7372" xr:uid="{00000000-0005-0000-0000-00006A250000}"/>
    <cellStyle name="20% - Accent5 3 3 4" xfId="17416" xr:uid="{00000000-0005-0000-0000-00006B250000}"/>
    <cellStyle name="20% - Accent5 3 3 4 2" xfId="17417" xr:uid="{00000000-0005-0000-0000-00006C250000}"/>
    <cellStyle name="20% - Accent5 3 3 4 2 2" xfId="15152" xr:uid="{00000000-0005-0000-0000-00006D250000}"/>
    <cellStyle name="20% - Accent5 3 3 4 2 2 2" xfId="14198" xr:uid="{00000000-0005-0000-0000-00006E250000}"/>
    <cellStyle name="20% - Accent5 3 3 4 2 2 2 2" xfId="16612" xr:uid="{00000000-0005-0000-0000-00006F250000}"/>
    <cellStyle name="20% - Accent5 3 3 4 2 2 3" xfId="16614" xr:uid="{00000000-0005-0000-0000-000070250000}"/>
    <cellStyle name="20% - Accent5 3 3 4 2 3" xfId="15155" xr:uid="{00000000-0005-0000-0000-000071250000}"/>
    <cellStyle name="20% - Accent5 3 3 4 2 3 2" xfId="16618" xr:uid="{00000000-0005-0000-0000-000072250000}"/>
    <cellStyle name="20% - Accent5 3 3 4 2 4" xfId="17420" xr:uid="{00000000-0005-0000-0000-000073250000}"/>
    <cellStyle name="20% - Accent5 3 3 4 3" xfId="3755" xr:uid="{00000000-0005-0000-0000-000074250000}"/>
    <cellStyle name="20% - Accent5 3 3 4 3 2" xfId="9894" xr:uid="{00000000-0005-0000-0000-000075250000}"/>
    <cellStyle name="20% - Accent5 3 3 4 3 2 2" xfId="8068" xr:uid="{00000000-0005-0000-0000-000076250000}"/>
    <cellStyle name="20% - Accent5 3 3 4 3 3" xfId="17421" xr:uid="{00000000-0005-0000-0000-000077250000}"/>
    <cellStyle name="20% - Accent5 3 3 4 4" xfId="10278" xr:uid="{00000000-0005-0000-0000-000078250000}"/>
    <cellStyle name="20% - Accent5 3 3 4 4 2" xfId="17423" xr:uid="{00000000-0005-0000-0000-000079250000}"/>
    <cellStyle name="20% - Accent5 3 3 4 5" xfId="17426" xr:uid="{00000000-0005-0000-0000-00007A250000}"/>
    <cellStyle name="20% - Accent5 3 3 5" xfId="17429" xr:uid="{00000000-0005-0000-0000-00007B250000}"/>
    <cellStyle name="20% - Accent5 3 3 5 2" xfId="17430" xr:uid="{00000000-0005-0000-0000-00007C250000}"/>
    <cellStyle name="20% - Accent5 3 3 5 2 2" xfId="15162" xr:uid="{00000000-0005-0000-0000-00007D250000}"/>
    <cellStyle name="20% - Accent5 3 3 5 2 2 2" xfId="10274" xr:uid="{00000000-0005-0000-0000-00007E250000}"/>
    <cellStyle name="20% - Accent5 3 3 5 2 3" xfId="17431" xr:uid="{00000000-0005-0000-0000-00007F250000}"/>
    <cellStyle name="20% - Accent5 3 3 5 3" xfId="10281" xr:uid="{00000000-0005-0000-0000-000080250000}"/>
    <cellStyle name="20% - Accent5 3 3 5 3 2" xfId="17432" xr:uid="{00000000-0005-0000-0000-000081250000}"/>
    <cellStyle name="20% - Accent5 3 3 5 4" xfId="17435" xr:uid="{00000000-0005-0000-0000-000082250000}"/>
    <cellStyle name="20% - Accent5 3 3 6" xfId="12387" xr:uid="{00000000-0005-0000-0000-000083250000}"/>
    <cellStyle name="20% - Accent5 3 3 6 2" xfId="5941" xr:uid="{00000000-0005-0000-0000-000084250000}"/>
    <cellStyle name="20% - Accent5 3 3 6 2 2" xfId="17437" xr:uid="{00000000-0005-0000-0000-000085250000}"/>
    <cellStyle name="20% - Accent5 3 3 6 3" xfId="5949" xr:uid="{00000000-0005-0000-0000-000086250000}"/>
    <cellStyle name="20% - Accent5 3 3 7" xfId="5962" xr:uid="{00000000-0005-0000-0000-000087250000}"/>
    <cellStyle name="20% - Accent5 3 3 7 2" xfId="5969" xr:uid="{00000000-0005-0000-0000-000088250000}"/>
    <cellStyle name="20% - Accent5 3 3 8" xfId="5980" xr:uid="{00000000-0005-0000-0000-000089250000}"/>
    <cellStyle name="20% - Accent5 3 4" xfId="17441" xr:uid="{00000000-0005-0000-0000-00008A250000}"/>
    <cellStyle name="20% - Accent5 3 4 2" xfId="17446" xr:uid="{00000000-0005-0000-0000-00008B250000}"/>
    <cellStyle name="20% - Accent5 3 4 2 2" xfId="17447" xr:uid="{00000000-0005-0000-0000-00008C250000}"/>
    <cellStyle name="20% - Accent5 3 4 2 2 2" xfId="12751" xr:uid="{00000000-0005-0000-0000-00008D250000}"/>
    <cellStyle name="20% - Accent5 3 4 2 2 2 2" xfId="12755" xr:uid="{00000000-0005-0000-0000-00008E250000}"/>
    <cellStyle name="20% - Accent5 3 4 2 2 2 2 2" xfId="15206" xr:uid="{00000000-0005-0000-0000-00008F250000}"/>
    <cellStyle name="20% - Accent5 3 4 2 2 2 2 2 2" xfId="17450" xr:uid="{00000000-0005-0000-0000-000090250000}"/>
    <cellStyle name="20% - Accent5 3 4 2 2 2 2 3" xfId="17451" xr:uid="{00000000-0005-0000-0000-000091250000}"/>
    <cellStyle name="20% - Accent5 3 4 2 2 2 3" xfId="15208" xr:uid="{00000000-0005-0000-0000-000092250000}"/>
    <cellStyle name="20% - Accent5 3 4 2 2 2 3 2" xfId="17452" xr:uid="{00000000-0005-0000-0000-000093250000}"/>
    <cellStyle name="20% - Accent5 3 4 2 2 2 4" xfId="1197" xr:uid="{00000000-0005-0000-0000-000094250000}"/>
    <cellStyle name="20% - Accent5 3 4 2 2 3" xfId="12759" xr:uid="{00000000-0005-0000-0000-000095250000}"/>
    <cellStyle name="20% - Accent5 3 4 2 2 3 2" xfId="15211" xr:uid="{00000000-0005-0000-0000-000096250000}"/>
    <cellStyle name="20% - Accent5 3 4 2 2 3 2 2" xfId="17454" xr:uid="{00000000-0005-0000-0000-000097250000}"/>
    <cellStyle name="20% - Accent5 3 4 2 2 3 3" xfId="17457" xr:uid="{00000000-0005-0000-0000-000098250000}"/>
    <cellStyle name="20% - Accent5 3 4 2 2 4" xfId="15216" xr:uid="{00000000-0005-0000-0000-000099250000}"/>
    <cellStyle name="20% - Accent5 3 4 2 2 4 2" xfId="10739" xr:uid="{00000000-0005-0000-0000-00009A250000}"/>
    <cellStyle name="20% - Accent5 3 4 2 2 5" xfId="17461" xr:uid="{00000000-0005-0000-0000-00009B250000}"/>
    <cellStyle name="20% - Accent5 3 4 2 3" xfId="4911" xr:uid="{00000000-0005-0000-0000-00009C250000}"/>
    <cellStyle name="20% - Accent5 3 4 2 3 2" xfId="3222" xr:uid="{00000000-0005-0000-0000-00009D250000}"/>
    <cellStyle name="20% - Accent5 3 4 2 3 2 2" xfId="12001" xr:uid="{00000000-0005-0000-0000-00009E250000}"/>
    <cellStyle name="20% - Accent5 3 4 2 3 2 2 2" xfId="17364" xr:uid="{00000000-0005-0000-0000-00009F250000}"/>
    <cellStyle name="20% - Accent5 3 4 2 3 2 3" xfId="8626" xr:uid="{00000000-0005-0000-0000-0000A0250000}"/>
    <cellStyle name="20% - Accent5 3 4 2 3 3" xfId="15226" xr:uid="{00000000-0005-0000-0000-0000A1250000}"/>
    <cellStyle name="20% - Accent5 3 4 2 3 3 2" xfId="17463" xr:uid="{00000000-0005-0000-0000-0000A2250000}"/>
    <cellStyle name="20% - Accent5 3 4 2 3 4" xfId="17466" xr:uid="{00000000-0005-0000-0000-0000A3250000}"/>
    <cellStyle name="20% - Accent5 3 4 2 4" xfId="4917" xr:uid="{00000000-0005-0000-0000-0000A4250000}"/>
    <cellStyle name="20% - Accent5 3 4 2 4 2" xfId="12718" xr:uid="{00000000-0005-0000-0000-0000A5250000}"/>
    <cellStyle name="20% - Accent5 3 4 2 4 2 2" xfId="17468" xr:uid="{00000000-0005-0000-0000-0000A6250000}"/>
    <cellStyle name="20% - Accent5 3 4 2 4 3" xfId="17472" xr:uid="{00000000-0005-0000-0000-0000A7250000}"/>
    <cellStyle name="20% - Accent5 3 4 2 5" xfId="17474" xr:uid="{00000000-0005-0000-0000-0000A8250000}"/>
    <cellStyle name="20% - Accent5 3 4 2 5 2" xfId="17476" xr:uid="{00000000-0005-0000-0000-0000A9250000}"/>
    <cellStyle name="20% - Accent5 3 4 2 6" xfId="12740" xr:uid="{00000000-0005-0000-0000-0000AA250000}"/>
    <cellStyle name="20% - Accent5 3 4 3" xfId="17477" xr:uid="{00000000-0005-0000-0000-0000AB250000}"/>
    <cellStyle name="20% - Accent5 3 4 3 2" xfId="17478" xr:uid="{00000000-0005-0000-0000-0000AC250000}"/>
    <cellStyle name="20% - Accent5 3 4 3 2 2" xfId="12869" xr:uid="{00000000-0005-0000-0000-0000AD250000}"/>
    <cellStyle name="20% - Accent5 3 4 3 2 2 2" xfId="14454" xr:uid="{00000000-0005-0000-0000-0000AE250000}"/>
    <cellStyle name="20% - Accent5 3 4 3 2 2 2 2" xfId="16713" xr:uid="{00000000-0005-0000-0000-0000AF250000}"/>
    <cellStyle name="20% - Accent5 3 4 3 2 2 3" xfId="16716" xr:uid="{00000000-0005-0000-0000-0000B0250000}"/>
    <cellStyle name="20% - Accent5 3 4 3 2 3" xfId="15242" xr:uid="{00000000-0005-0000-0000-0000B1250000}"/>
    <cellStyle name="20% - Accent5 3 4 3 2 3 2" xfId="16728" xr:uid="{00000000-0005-0000-0000-0000B2250000}"/>
    <cellStyle name="20% - Accent5 3 4 3 2 4" xfId="17481" xr:uid="{00000000-0005-0000-0000-0000B3250000}"/>
    <cellStyle name="20% - Accent5 3 4 3 3" xfId="3212" xr:uid="{00000000-0005-0000-0000-0000B4250000}"/>
    <cellStyle name="20% - Accent5 3 4 3 3 2" xfId="490" xr:uid="{00000000-0005-0000-0000-0000B5250000}"/>
    <cellStyle name="20% - Accent5 3 4 3 3 2 2" xfId="8208" xr:uid="{00000000-0005-0000-0000-0000B6250000}"/>
    <cellStyle name="20% - Accent5 3 4 3 3 3" xfId="17485" xr:uid="{00000000-0005-0000-0000-0000B7250000}"/>
    <cellStyle name="20% - Accent5 3 4 3 4" xfId="17488" xr:uid="{00000000-0005-0000-0000-0000B8250000}"/>
    <cellStyle name="20% - Accent5 3 4 3 4 2" xfId="17491" xr:uid="{00000000-0005-0000-0000-0000B9250000}"/>
    <cellStyle name="20% - Accent5 3 4 3 5" xfId="17494" xr:uid="{00000000-0005-0000-0000-0000BA250000}"/>
    <cellStyle name="20% - Accent5 3 4 4" xfId="17496" xr:uid="{00000000-0005-0000-0000-0000BB250000}"/>
    <cellStyle name="20% - Accent5 3 4 4 2" xfId="17500" xr:uid="{00000000-0005-0000-0000-0000BC250000}"/>
    <cellStyle name="20% - Accent5 3 4 4 2 2" xfId="15253" xr:uid="{00000000-0005-0000-0000-0000BD250000}"/>
    <cellStyle name="20% - Accent5 3 4 4 2 2 2" xfId="16764" xr:uid="{00000000-0005-0000-0000-0000BE250000}"/>
    <cellStyle name="20% - Accent5 3 4 4 2 3" xfId="17504" xr:uid="{00000000-0005-0000-0000-0000BF250000}"/>
    <cellStyle name="20% - Accent5 3 4 4 3" xfId="3262" xr:uid="{00000000-0005-0000-0000-0000C0250000}"/>
    <cellStyle name="20% - Accent5 3 4 4 3 2" xfId="17508" xr:uid="{00000000-0005-0000-0000-0000C1250000}"/>
    <cellStyle name="20% - Accent5 3 4 4 4" xfId="17511" xr:uid="{00000000-0005-0000-0000-0000C2250000}"/>
    <cellStyle name="20% - Accent5 3 4 5" xfId="17513" xr:uid="{00000000-0005-0000-0000-0000C3250000}"/>
    <cellStyle name="20% - Accent5 3 4 5 2" xfId="17516" xr:uid="{00000000-0005-0000-0000-0000C4250000}"/>
    <cellStyle name="20% - Accent5 3 4 5 2 2" xfId="17520" xr:uid="{00000000-0005-0000-0000-0000C5250000}"/>
    <cellStyle name="20% - Accent5 3 4 5 3" xfId="17523" xr:uid="{00000000-0005-0000-0000-0000C6250000}"/>
    <cellStyle name="20% - Accent5 3 4 6" xfId="12393" xr:uid="{00000000-0005-0000-0000-0000C7250000}"/>
    <cellStyle name="20% - Accent5 3 4 6 2" xfId="17528" xr:uid="{00000000-0005-0000-0000-0000C8250000}"/>
    <cellStyle name="20% - Accent5 3 4 7" xfId="5998" xr:uid="{00000000-0005-0000-0000-0000C9250000}"/>
    <cellStyle name="20% - Accent5 3 5" xfId="17532" xr:uid="{00000000-0005-0000-0000-0000CA250000}"/>
    <cellStyle name="20% - Accent5 3 5 2" xfId="17533" xr:uid="{00000000-0005-0000-0000-0000CB250000}"/>
    <cellStyle name="20% - Accent5 3 5 2 2" xfId="17534" xr:uid="{00000000-0005-0000-0000-0000CC250000}"/>
    <cellStyle name="20% - Accent5 3 5 2 2 2" xfId="12944" xr:uid="{00000000-0005-0000-0000-0000CD250000}"/>
    <cellStyle name="20% - Accent5 3 5 2 2 2 2" xfId="642" xr:uid="{00000000-0005-0000-0000-0000CE250000}"/>
    <cellStyle name="20% - Accent5 3 5 2 2 2 2 2" xfId="17535" xr:uid="{00000000-0005-0000-0000-0000CF250000}"/>
    <cellStyle name="20% - Accent5 3 5 2 2 2 3" xfId="3934" xr:uid="{00000000-0005-0000-0000-0000D0250000}"/>
    <cellStyle name="20% - Accent5 3 5 2 2 3" xfId="15287" xr:uid="{00000000-0005-0000-0000-0000D1250000}"/>
    <cellStyle name="20% - Accent5 3 5 2 2 3 2" xfId="17536" xr:uid="{00000000-0005-0000-0000-0000D2250000}"/>
    <cellStyle name="20% - Accent5 3 5 2 2 4" xfId="17538" xr:uid="{00000000-0005-0000-0000-0000D3250000}"/>
    <cellStyle name="20% - Accent5 3 5 2 3" xfId="4938" xr:uid="{00000000-0005-0000-0000-0000D4250000}"/>
    <cellStyle name="20% - Accent5 3 5 2 3 2" xfId="15290" xr:uid="{00000000-0005-0000-0000-0000D5250000}"/>
    <cellStyle name="20% - Accent5 3 5 2 3 2 2" xfId="17539" xr:uid="{00000000-0005-0000-0000-0000D6250000}"/>
    <cellStyle name="20% - Accent5 3 5 2 3 3" xfId="17540" xr:uid="{00000000-0005-0000-0000-0000D7250000}"/>
    <cellStyle name="20% - Accent5 3 5 2 4" xfId="17543" xr:uid="{00000000-0005-0000-0000-0000D8250000}"/>
    <cellStyle name="20% - Accent5 3 5 2 4 2" xfId="17546" xr:uid="{00000000-0005-0000-0000-0000D9250000}"/>
    <cellStyle name="20% - Accent5 3 5 2 5" xfId="17547" xr:uid="{00000000-0005-0000-0000-0000DA250000}"/>
    <cellStyle name="20% - Accent5 3 5 3" xfId="17548" xr:uid="{00000000-0005-0000-0000-0000DB250000}"/>
    <cellStyle name="20% - Accent5 3 5 3 2" xfId="17549" xr:uid="{00000000-0005-0000-0000-0000DC250000}"/>
    <cellStyle name="20% - Accent5 3 5 3 2 2" xfId="15295" xr:uid="{00000000-0005-0000-0000-0000DD250000}"/>
    <cellStyle name="20% - Accent5 3 5 3 2 2 2" xfId="16826" xr:uid="{00000000-0005-0000-0000-0000DE250000}"/>
    <cellStyle name="20% - Accent5 3 5 3 2 3" xfId="17550" xr:uid="{00000000-0005-0000-0000-0000DF250000}"/>
    <cellStyle name="20% - Accent5 3 5 3 3" xfId="17551" xr:uid="{00000000-0005-0000-0000-0000E0250000}"/>
    <cellStyle name="20% - Accent5 3 5 3 3 2" xfId="17553" xr:uid="{00000000-0005-0000-0000-0000E1250000}"/>
    <cellStyle name="20% - Accent5 3 5 3 4" xfId="17555" xr:uid="{00000000-0005-0000-0000-0000E2250000}"/>
    <cellStyle name="20% - Accent5 3 5 4" xfId="17557" xr:uid="{00000000-0005-0000-0000-0000E3250000}"/>
    <cellStyle name="20% - Accent5 3 5 4 2" xfId="17559" xr:uid="{00000000-0005-0000-0000-0000E4250000}"/>
    <cellStyle name="20% - Accent5 3 5 4 2 2" xfId="17562" xr:uid="{00000000-0005-0000-0000-0000E5250000}"/>
    <cellStyle name="20% - Accent5 3 5 4 3" xfId="17564" xr:uid="{00000000-0005-0000-0000-0000E6250000}"/>
    <cellStyle name="20% - Accent5 3 5 5" xfId="17566" xr:uid="{00000000-0005-0000-0000-0000E7250000}"/>
    <cellStyle name="20% - Accent5 3 5 5 2" xfId="17570" xr:uid="{00000000-0005-0000-0000-0000E8250000}"/>
    <cellStyle name="20% - Accent5 3 5 6" xfId="17571" xr:uid="{00000000-0005-0000-0000-0000E9250000}"/>
    <cellStyle name="20% - Accent5 3 6" xfId="17577" xr:uid="{00000000-0005-0000-0000-0000EA250000}"/>
    <cellStyle name="20% - Accent5 3 6 2" xfId="17580" xr:uid="{00000000-0005-0000-0000-0000EB250000}"/>
    <cellStyle name="20% - Accent5 3 6 2 2" xfId="17582" xr:uid="{00000000-0005-0000-0000-0000EC250000}"/>
    <cellStyle name="20% - Accent5 3 6 2 2 2" xfId="15322" xr:uid="{00000000-0005-0000-0000-0000ED250000}"/>
    <cellStyle name="20% - Accent5 3 6 2 2 2 2" xfId="17583" xr:uid="{00000000-0005-0000-0000-0000EE250000}"/>
    <cellStyle name="20% - Accent5 3 6 2 2 3" xfId="17585" xr:uid="{00000000-0005-0000-0000-0000EF250000}"/>
    <cellStyle name="20% - Accent5 3 6 2 3" xfId="17586" xr:uid="{00000000-0005-0000-0000-0000F0250000}"/>
    <cellStyle name="20% - Accent5 3 6 2 3 2" xfId="17587" xr:uid="{00000000-0005-0000-0000-0000F1250000}"/>
    <cellStyle name="20% - Accent5 3 6 2 4" xfId="17588" xr:uid="{00000000-0005-0000-0000-0000F2250000}"/>
    <cellStyle name="20% - Accent5 3 6 3" xfId="17589" xr:uid="{00000000-0005-0000-0000-0000F3250000}"/>
    <cellStyle name="20% - Accent5 3 6 3 2" xfId="17590" xr:uid="{00000000-0005-0000-0000-0000F4250000}"/>
    <cellStyle name="20% - Accent5 3 6 3 2 2" xfId="17591" xr:uid="{00000000-0005-0000-0000-0000F5250000}"/>
    <cellStyle name="20% - Accent5 3 6 3 3" xfId="17592" xr:uid="{00000000-0005-0000-0000-0000F6250000}"/>
    <cellStyle name="20% - Accent5 3 6 4" xfId="17594" xr:uid="{00000000-0005-0000-0000-0000F7250000}"/>
    <cellStyle name="20% - Accent5 3 6 4 2" xfId="17595" xr:uid="{00000000-0005-0000-0000-0000F8250000}"/>
    <cellStyle name="20% - Accent5 3 6 5" xfId="17596" xr:uid="{00000000-0005-0000-0000-0000F9250000}"/>
    <cellStyle name="20% - Accent5 3 7" xfId="17598" xr:uid="{00000000-0005-0000-0000-0000FA250000}"/>
    <cellStyle name="20% - Accent5 3 7 2" xfId="17600" xr:uid="{00000000-0005-0000-0000-0000FB250000}"/>
    <cellStyle name="20% - Accent5 3 7 2 2" xfId="17601" xr:uid="{00000000-0005-0000-0000-0000FC250000}"/>
    <cellStyle name="20% - Accent5 3 7 2 2 2" xfId="17603" xr:uid="{00000000-0005-0000-0000-0000FD250000}"/>
    <cellStyle name="20% - Accent5 3 7 2 3" xfId="17604" xr:uid="{00000000-0005-0000-0000-0000FE250000}"/>
    <cellStyle name="20% - Accent5 3 7 3" xfId="17605" xr:uid="{00000000-0005-0000-0000-0000FF250000}"/>
    <cellStyle name="20% - Accent5 3 7 3 2" xfId="17606" xr:uid="{00000000-0005-0000-0000-000000260000}"/>
    <cellStyle name="20% - Accent5 3 7 4" xfId="17607" xr:uid="{00000000-0005-0000-0000-000001260000}"/>
    <cellStyle name="20% - Accent5 3 8" xfId="17608" xr:uid="{00000000-0005-0000-0000-000002260000}"/>
    <cellStyle name="20% - Accent5 3 8 2" xfId="17611" xr:uid="{00000000-0005-0000-0000-000003260000}"/>
    <cellStyle name="20% - Accent5 3 8 2 2" xfId="17615" xr:uid="{00000000-0005-0000-0000-000004260000}"/>
    <cellStyle name="20% - Accent5 3 8 3" xfId="17618" xr:uid="{00000000-0005-0000-0000-000005260000}"/>
    <cellStyle name="20% - Accent5 3 9" xfId="17620" xr:uid="{00000000-0005-0000-0000-000006260000}"/>
    <cellStyle name="20% - Accent5 3 9 2" xfId="17622" xr:uid="{00000000-0005-0000-0000-000007260000}"/>
    <cellStyle name="20% - Accent5 4" xfId="17625" xr:uid="{00000000-0005-0000-0000-000008260000}"/>
    <cellStyle name="20% - Accent5 4 2" xfId="17626" xr:uid="{00000000-0005-0000-0000-000009260000}"/>
    <cellStyle name="20% - Accent5 4 2 2" xfId="17627" xr:uid="{00000000-0005-0000-0000-00000A260000}"/>
    <cellStyle name="20% - Accent5 4 2 2 2" xfId="17628" xr:uid="{00000000-0005-0000-0000-00000B260000}"/>
    <cellStyle name="20% - Accent5 4 2 2 2 2" xfId="17630" xr:uid="{00000000-0005-0000-0000-00000C260000}"/>
    <cellStyle name="20% - Accent5 4 2 2 2 2 2" xfId="8773" xr:uid="{00000000-0005-0000-0000-00000D260000}"/>
    <cellStyle name="20% - Accent5 4 2 2 2 2 2 2" xfId="8019" xr:uid="{00000000-0005-0000-0000-00000E260000}"/>
    <cellStyle name="20% - Accent5 4 2 2 2 2 2 2 2" xfId="17636" xr:uid="{00000000-0005-0000-0000-00000F260000}"/>
    <cellStyle name="20% - Accent5 4 2 2 2 2 2 2 2 2" xfId="17637" xr:uid="{00000000-0005-0000-0000-000010260000}"/>
    <cellStyle name="20% - Accent5 4 2 2 2 2 2 2 3" xfId="17638" xr:uid="{00000000-0005-0000-0000-000011260000}"/>
    <cellStyle name="20% - Accent5 4 2 2 2 2 2 3" xfId="17641" xr:uid="{00000000-0005-0000-0000-000012260000}"/>
    <cellStyle name="20% - Accent5 4 2 2 2 2 2 3 2" xfId="17642" xr:uid="{00000000-0005-0000-0000-000013260000}"/>
    <cellStyle name="20% - Accent5 4 2 2 2 2 2 4" xfId="17648" xr:uid="{00000000-0005-0000-0000-000014260000}"/>
    <cellStyle name="20% - Accent5 4 2 2 2 2 3" xfId="8992" xr:uid="{00000000-0005-0000-0000-000015260000}"/>
    <cellStyle name="20% - Accent5 4 2 2 2 2 3 2" xfId="10463" xr:uid="{00000000-0005-0000-0000-000016260000}"/>
    <cellStyle name="20% - Accent5 4 2 2 2 2 3 2 2" xfId="17650" xr:uid="{00000000-0005-0000-0000-000017260000}"/>
    <cellStyle name="20% - Accent5 4 2 2 2 2 3 3" xfId="17652" xr:uid="{00000000-0005-0000-0000-000018260000}"/>
    <cellStyle name="20% - Accent5 4 2 2 2 2 4" xfId="17656" xr:uid="{00000000-0005-0000-0000-000019260000}"/>
    <cellStyle name="20% - Accent5 4 2 2 2 2 4 2" xfId="12419" xr:uid="{00000000-0005-0000-0000-00001A260000}"/>
    <cellStyle name="20% - Accent5 4 2 2 2 2 5" xfId="17658" xr:uid="{00000000-0005-0000-0000-00001B260000}"/>
    <cellStyle name="20% - Accent5 4 2 2 2 3" xfId="17663" xr:uid="{00000000-0005-0000-0000-00001C260000}"/>
    <cellStyle name="20% - Accent5 4 2 2 2 3 2" xfId="9005" xr:uid="{00000000-0005-0000-0000-00001D260000}"/>
    <cellStyle name="20% - Accent5 4 2 2 2 3 2 2" xfId="17666" xr:uid="{00000000-0005-0000-0000-00001E260000}"/>
    <cellStyle name="20% - Accent5 4 2 2 2 3 2 2 2" xfId="17667" xr:uid="{00000000-0005-0000-0000-00001F260000}"/>
    <cellStyle name="20% - Accent5 4 2 2 2 3 2 3" xfId="17668" xr:uid="{00000000-0005-0000-0000-000020260000}"/>
    <cellStyle name="20% - Accent5 4 2 2 2 3 3" xfId="17670" xr:uid="{00000000-0005-0000-0000-000021260000}"/>
    <cellStyle name="20% - Accent5 4 2 2 2 3 3 2" xfId="17671" xr:uid="{00000000-0005-0000-0000-000022260000}"/>
    <cellStyle name="20% - Accent5 4 2 2 2 3 4" xfId="17673" xr:uid="{00000000-0005-0000-0000-000023260000}"/>
    <cellStyle name="20% - Accent5 4 2 2 2 4" xfId="17677" xr:uid="{00000000-0005-0000-0000-000024260000}"/>
    <cellStyle name="20% - Accent5 4 2 2 2 4 2" xfId="17683" xr:uid="{00000000-0005-0000-0000-000025260000}"/>
    <cellStyle name="20% - Accent5 4 2 2 2 4 2 2" xfId="5171" xr:uid="{00000000-0005-0000-0000-000026260000}"/>
    <cellStyle name="20% - Accent5 4 2 2 2 4 3" xfId="17685" xr:uid="{00000000-0005-0000-0000-000027260000}"/>
    <cellStyle name="20% - Accent5 4 2 2 2 5" xfId="17689" xr:uid="{00000000-0005-0000-0000-000028260000}"/>
    <cellStyle name="20% - Accent5 4 2 2 2 5 2" xfId="17691" xr:uid="{00000000-0005-0000-0000-000029260000}"/>
    <cellStyle name="20% - Accent5 4 2 2 2 6" xfId="17693" xr:uid="{00000000-0005-0000-0000-00002A260000}"/>
    <cellStyle name="20% - Accent5 4 2 2 3" xfId="3956" xr:uid="{00000000-0005-0000-0000-00002B260000}"/>
    <cellStyle name="20% - Accent5 4 2 2 3 2" xfId="3968" xr:uid="{00000000-0005-0000-0000-00002C260000}"/>
    <cellStyle name="20% - Accent5 4 2 2 3 2 2" xfId="3975" xr:uid="{00000000-0005-0000-0000-00002D260000}"/>
    <cellStyle name="20% - Accent5 4 2 2 3 2 2 2" xfId="12145" xr:uid="{00000000-0005-0000-0000-00002E260000}"/>
    <cellStyle name="20% - Accent5 4 2 2 3 2 2 2 2" xfId="13556" xr:uid="{00000000-0005-0000-0000-00002F260000}"/>
    <cellStyle name="20% - Accent5 4 2 2 3 2 2 3" xfId="17694" xr:uid="{00000000-0005-0000-0000-000030260000}"/>
    <cellStyle name="20% - Accent5 4 2 2 3 2 3" xfId="12150" xr:uid="{00000000-0005-0000-0000-000031260000}"/>
    <cellStyle name="20% - Accent5 4 2 2 3 2 3 2" xfId="17695" xr:uid="{00000000-0005-0000-0000-000032260000}"/>
    <cellStyle name="20% - Accent5 4 2 2 3 2 4" xfId="17698" xr:uid="{00000000-0005-0000-0000-000033260000}"/>
    <cellStyle name="20% - Accent5 4 2 2 3 3" xfId="52" xr:uid="{00000000-0005-0000-0000-000034260000}"/>
    <cellStyle name="20% - Accent5 4 2 2 3 3 2" xfId="12154" xr:uid="{00000000-0005-0000-0000-000035260000}"/>
    <cellStyle name="20% - Accent5 4 2 2 3 3 2 2" xfId="17699" xr:uid="{00000000-0005-0000-0000-000036260000}"/>
    <cellStyle name="20% - Accent5 4 2 2 3 3 3" xfId="17700" xr:uid="{00000000-0005-0000-0000-000037260000}"/>
    <cellStyle name="20% - Accent5 4 2 2 3 4" xfId="17705" xr:uid="{00000000-0005-0000-0000-000038260000}"/>
    <cellStyle name="20% - Accent5 4 2 2 3 4 2" xfId="17707" xr:uid="{00000000-0005-0000-0000-000039260000}"/>
    <cellStyle name="20% - Accent5 4 2 2 3 5" xfId="17709" xr:uid="{00000000-0005-0000-0000-00003A260000}"/>
    <cellStyle name="20% - Accent5 4 2 2 4" xfId="4011" xr:uid="{00000000-0005-0000-0000-00003B260000}"/>
    <cellStyle name="20% - Accent5 4 2 2 4 2" xfId="4038" xr:uid="{00000000-0005-0000-0000-00003C260000}"/>
    <cellStyle name="20% - Accent5 4 2 2 4 2 2" xfId="12166" xr:uid="{00000000-0005-0000-0000-00003D260000}"/>
    <cellStyle name="20% - Accent5 4 2 2 4 2 2 2" xfId="17710" xr:uid="{00000000-0005-0000-0000-00003E260000}"/>
    <cellStyle name="20% - Accent5 4 2 2 4 2 3" xfId="17711" xr:uid="{00000000-0005-0000-0000-00003F260000}"/>
    <cellStyle name="20% - Accent5 4 2 2 4 3" xfId="17713" xr:uid="{00000000-0005-0000-0000-000040260000}"/>
    <cellStyle name="20% - Accent5 4 2 2 4 3 2" xfId="17714" xr:uid="{00000000-0005-0000-0000-000041260000}"/>
    <cellStyle name="20% - Accent5 4 2 2 4 4" xfId="17716" xr:uid="{00000000-0005-0000-0000-000042260000}"/>
    <cellStyle name="20% - Accent5 4 2 2 5" xfId="4050" xr:uid="{00000000-0005-0000-0000-000043260000}"/>
    <cellStyle name="20% - Accent5 4 2 2 5 2" xfId="17719" xr:uid="{00000000-0005-0000-0000-000044260000}"/>
    <cellStyle name="20% - Accent5 4 2 2 5 2 2" xfId="14678" xr:uid="{00000000-0005-0000-0000-000045260000}"/>
    <cellStyle name="20% - Accent5 4 2 2 5 3" xfId="17720" xr:uid="{00000000-0005-0000-0000-000046260000}"/>
    <cellStyle name="20% - Accent5 4 2 2 6" xfId="17721" xr:uid="{00000000-0005-0000-0000-000047260000}"/>
    <cellStyle name="20% - Accent5 4 2 2 6 2" xfId="17722" xr:uid="{00000000-0005-0000-0000-000048260000}"/>
    <cellStyle name="20% - Accent5 4 2 2 7" xfId="17724" xr:uid="{00000000-0005-0000-0000-000049260000}"/>
    <cellStyle name="20% - Accent5 4 2 3" xfId="17725" xr:uid="{00000000-0005-0000-0000-00004A260000}"/>
    <cellStyle name="20% - Accent5 4 2 3 2" xfId="17727" xr:uid="{00000000-0005-0000-0000-00004B260000}"/>
    <cellStyle name="20% - Accent5 4 2 3 2 2" xfId="6971" xr:uid="{00000000-0005-0000-0000-00004C260000}"/>
    <cellStyle name="20% - Accent5 4 2 3 2 2 2" xfId="9155" xr:uid="{00000000-0005-0000-0000-00004D260000}"/>
    <cellStyle name="20% - Accent5 4 2 3 2 2 2 2" xfId="17049" xr:uid="{00000000-0005-0000-0000-00004E260000}"/>
    <cellStyle name="20% - Accent5 4 2 3 2 2 2 2 2" xfId="17052" xr:uid="{00000000-0005-0000-0000-00004F260000}"/>
    <cellStyle name="20% - Accent5 4 2 3 2 2 2 3" xfId="17054" xr:uid="{00000000-0005-0000-0000-000050260000}"/>
    <cellStyle name="20% - Accent5 4 2 3 2 2 3" xfId="17058" xr:uid="{00000000-0005-0000-0000-000051260000}"/>
    <cellStyle name="20% - Accent5 4 2 3 2 2 3 2" xfId="17061" xr:uid="{00000000-0005-0000-0000-000052260000}"/>
    <cellStyle name="20% - Accent5 4 2 3 2 2 4" xfId="2759" xr:uid="{00000000-0005-0000-0000-000053260000}"/>
    <cellStyle name="20% - Accent5 4 2 3 2 3" xfId="12485" xr:uid="{00000000-0005-0000-0000-000054260000}"/>
    <cellStyle name="20% - Accent5 4 2 3 2 3 2" xfId="14858" xr:uid="{00000000-0005-0000-0000-000055260000}"/>
    <cellStyle name="20% - Accent5 4 2 3 2 3 2 2" xfId="17099" xr:uid="{00000000-0005-0000-0000-000056260000}"/>
    <cellStyle name="20% - Accent5 4 2 3 2 3 3" xfId="17102" xr:uid="{00000000-0005-0000-0000-000057260000}"/>
    <cellStyle name="20% - Accent5 4 2 3 2 4" xfId="14867" xr:uid="{00000000-0005-0000-0000-000058260000}"/>
    <cellStyle name="20% - Accent5 4 2 3 2 4 2" xfId="17135" xr:uid="{00000000-0005-0000-0000-000059260000}"/>
    <cellStyle name="20% - Accent5 4 2 3 2 5" xfId="16978" xr:uid="{00000000-0005-0000-0000-00005A260000}"/>
    <cellStyle name="20% - Accent5 4 2 3 3" xfId="4082" xr:uid="{00000000-0005-0000-0000-00005B260000}"/>
    <cellStyle name="20% - Accent5 4 2 3 3 2" xfId="4093" xr:uid="{00000000-0005-0000-0000-00005C260000}"/>
    <cellStyle name="20% - Accent5 4 2 3 3 2 2" xfId="11720" xr:uid="{00000000-0005-0000-0000-00005D260000}"/>
    <cellStyle name="20% - Accent5 4 2 3 3 2 2 2" xfId="17168" xr:uid="{00000000-0005-0000-0000-00005E260000}"/>
    <cellStyle name="20% - Accent5 4 2 3 3 2 3" xfId="17171" xr:uid="{00000000-0005-0000-0000-00005F260000}"/>
    <cellStyle name="20% - Accent5 4 2 3 3 3" xfId="14872" xr:uid="{00000000-0005-0000-0000-000060260000}"/>
    <cellStyle name="20% - Accent5 4 2 3 3 3 2" xfId="17186" xr:uid="{00000000-0005-0000-0000-000061260000}"/>
    <cellStyle name="20% - Accent5 4 2 3 3 4" xfId="17730" xr:uid="{00000000-0005-0000-0000-000062260000}"/>
    <cellStyle name="20% - Accent5 4 2 3 4" xfId="4122" xr:uid="{00000000-0005-0000-0000-000063260000}"/>
    <cellStyle name="20% - Accent5 4 2 3 4 2" xfId="17734" xr:uid="{00000000-0005-0000-0000-000064260000}"/>
    <cellStyle name="20% - Accent5 4 2 3 4 2 2" xfId="17210" xr:uid="{00000000-0005-0000-0000-000065260000}"/>
    <cellStyle name="20% - Accent5 4 2 3 4 3" xfId="17736" xr:uid="{00000000-0005-0000-0000-000066260000}"/>
    <cellStyle name="20% - Accent5 4 2 3 5" xfId="17738" xr:uid="{00000000-0005-0000-0000-000067260000}"/>
    <cellStyle name="20% - Accent5 4 2 3 5 2" xfId="17740" xr:uid="{00000000-0005-0000-0000-000068260000}"/>
    <cellStyle name="20% - Accent5 4 2 3 6" xfId="6499" xr:uid="{00000000-0005-0000-0000-000069260000}"/>
    <cellStyle name="20% - Accent5 4 2 4" xfId="17742" xr:uid="{00000000-0005-0000-0000-00006A260000}"/>
    <cellStyle name="20% - Accent5 4 2 4 2" xfId="17743" xr:uid="{00000000-0005-0000-0000-00006B260000}"/>
    <cellStyle name="20% - Accent5 4 2 4 2 2" xfId="12506" xr:uid="{00000000-0005-0000-0000-00006C260000}"/>
    <cellStyle name="20% - Accent5 4 2 4 2 2 2" xfId="15826" xr:uid="{00000000-0005-0000-0000-00006D260000}"/>
    <cellStyle name="20% - Accent5 4 2 4 2 2 2 2" xfId="15830" xr:uid="{00000000-0005-0000-0000-00006E260000}"/>
    <cellStyle name="20% - Accent5 4 2 4 2 2 3" xfId="15834" xr:uid="{00000000-0005-0000-0000-00006F260000}"/>
    <cellStyle name="20% - Accent5 4 2 4 2 3" xfId="14880" xr:uid="{00000000-0005-0000-0000-000070260000}"/>
    <cellStyle name="20% - Accent5 4 2 4 2 3 2" xfId="15723" xr:uid="{00000000-0005-0000-0000-000071260000}"/>
    <cellStyle name="20% - Accent5 4 2 4 2 4" xfId="17747" xr:uid="{00000000-0005-0000-0000-000072260000}"/>
    <cellStyle name="20% - Accent5 4 2 4 3" xfId="3815" xr:uid="{00000000-0005-0000-0000-000073260000}"/>
    <cellStyle name="20% - Accent5 4 2 4 3 2" xfId="4146" xr:uid="{00000000-0005-0000-0000-000074260000}"/>
    <cellStyle name="20% - Accent5 4 2 4 3 2 2" xfId="16010" xr:uid="{00000000-0005-0000-0000-000075260000}"/>
    <cellStyle name="20% - Accent5 4 2 4 3 3" xfId="17748" xr:uid="{00000000-0005-0000-0000-000076260000}"/>
    <cellStyle name="20% - Accent5 4 2 4 4" xfId="10305" xr:uid="{00000000-0005-0000-0000-000077260000}"/>
    <cellStyle name="20% - Accent5 4 2 4 4 2" xfId="17750" xr:uid="{00000000-0005-0000-0000-000078260000}"/>
    <cellStyle name="20% - Accent5 4 2 4 5" xfId="17752" xr:uid="{00000000-0005-0000-0000-000079260000}"/>
    <cellStyle name="20% - Accent5 4 2 5" xfId="17754" xr:uid="{00000000-0005-0000-0000-00007A260000}"/>
    <cellStyle name="20% - Accent5 4 2 5 2" xfId="17755" xr:uid="{00000000-0005-0000-0000-00007B260000}"/>
    <cellStyle name="20% - Accent5 4 2 5 2 2" xfId="17757" xr:uid="{00000000-0005-0000-0000-00007C260000}"/>
    <cellStyle name="20% - Accent5 4 2 5 2 2 2" xfId="16175" xr:uid="{00000000-0005-0000-0000-00007D260000}"/>
    <cellStyle name="20% - Accent5 4 2 5 2 3" xfId="15643" xr:uid="{00000000-0005-0000-0000-00007E260000}"/>
    <cellStyle name="20% - Accent5 4 2 5 3" xfId="10308" xr:uid="{00000000-0005-0000-0000-00007F260000}"/>
    <cellStyle name="20% - Accent5 4 2 5 3 2" xfId="17758" xr:uid="{00000000-0005-0000-0000-000080260000}"/>
    <cellStyle name="20% - Accent5 4 2 5 4" xfId="17760" xr:uid="{00000000-0005-0000-0000-000081260000}"/>
    <cellStyle name="20% - Accent5 4 2 6" xfId="12462" xr:uid="{00000000-0005-0000-0000-000082260000}"/>
    <cellStyle name="20% - Accent5 4 2 6 2" xfId="12464" xr:uid="{00000000-0005-0000-0000-000083260000}"/>
    <cellStyle name="20% - Accent5 4 2 6 2 2" xfId="17762" xr:uid="{00000000-0005-0000-0000-000084260000}"/>
    <cellStyle name="20% - Accent5 4 2 6 3" xfId="12456" xr:uid="{00000000-0005-0000-0000-000085260000}"/>
    <cellStyle name="20% - Accent5 4 2 7" xfId="5444" xr:uid="{00000000-0005-0000-0000-000086260000}"/>
    <cellStyle name="20% - Accent5 4 2 7 2" xfId="6035" xr:uid="{00000000-0005-0000-0000-000087260000}"/>
    <cellStyle name="20% - Accent5 4 2 8" xfId="6043" xr:uid="{00000000-0005-0000-0000-000088260000}"/>
    <cellStyle name="20% - Accent5 4 3" xfId="13539" xr:uid="{00000000-0005-0000-0000-000089260000}"/>
    <cellStyle name="20% - Accent5 4 3 2" xfId="17764" xr:uid="{00000000-0005-0000-0000-00008A260000}"/>
    <cellStyle name="20% - Accent5 4 3 2 2" xfId="17766" xr:uid="{00000000-0005-0000-0000-00008B260000}"/>
    <cellStyle name="20% - Accent5 4 3 2 2 2" xfId="15448" xr:uid="{00000000-0005-0000-0000-00008C260000}"/>
    <cellStyle name="20% - Accent5 4 3 2 2 2 2" xfId="9366" xr:uid="{00000000-0005-0000-0000-00008D260000}"/>
    <cellStyle name="20% - Accent5 4 3 2 2 2 2 2" xfId="15454" xr:uid="{00000000-0005-0000-0000-00008E260000}"/>
    <cellStyle name="20% - Accent5 4 3 2 2 2 2 2 2" xfId="17769" xr:uid="{00000000-0005-0000-0000-00008F260000}"/>
    <cellStyle name="20% - Accent5 4 3 2 2 2 2 3" xfId="17771" xr:uid="{00000000-0005-0000-0000-000090260000}"/>
    <cellStyle name="20% - Accent5 4 3 2 2 2 3" xfId="15460" xr:uid="{00000000-0005-0000-0000-000091260000}"/>
    <cellStyle name="20% - Accent5 4 3 2 2 2 3 2" xfId="17773" xr:uid="{00000000-0005-0000-0000-000092260000}"/>
    <cellStyle name="20% - Accent5 4 3 2 2 2 4" xfId="7754" xr:uid="{00000000-0005-0000-0000-000093260000}"/>
    <cellStyle name="20% - Accent5 4 3 2 2 3" xfId="15463" xr:uid="{00000000-0005-0000-0000-000094260000}"/>
    <cellStyle name="20% - Accent5 4 3 2 2 3 2" xfId="15469" xr:uid="{00000000-0005-0000-0000-000095260000}"/>
    <cellStyle name="20% - Accent5 4 3 2 2 3 2 2" xfId="17775" xr:uid="{00000000-0005-0000-0000-000096260000}"/>
    <cellStyle name="20% - Accent5 4 3 2 2 3 3" xfId="17777" xr:uid="{00000000-0005-0000-0000-000097260000}"/>
    <cellStyle name="20% - Accent5 4 3 2 2 4" xfId="8444" xr:uid="{00000000-0005-0000-0000-000098260000}"/>
    <cellStyle name="20% - Accent5 4 3 2 2 4 2" xfId="17781" xr:uid="{00000000-0005-0000-0000-000099260000}"/>
    <cellStyle name="20% - Accent5 4 3 2 2 5" xfId="17784" xr:uid="{00000000-0005-0000-0000-00009A260000}"/>
    <cellStyle name="20% - Accent5 4 3 2 3" xfId="4224" xr:uid="{00000000-0005-0000-0000-00009B260000}"/>
    <cellStyle name="20% - Accent5 4 3 2 3 2" xfId="1971" xr:uid="{00000000-0005-0000-0000-00009C260000}"/>
    <cellStyle name="20% - Accent5 4 3 2 3 2 2" xfId="12218" xr:uid="{00000000-0005-0000-0000-00009D260000}"/>
    <cellStyle name="20% - Accent5 4 3 2 3 2 2 2" xfId="17644" xr:uid="{00000000-0005-0000-0000-00009E260000}"/>
    <cellStyle name="20% - Accent5 4 3 2 3 2 3" xfId="8735" xr:uid="{00000000-0005-0000-0000-00009F260000}"/>
    <cellStyle name="20% - Accent5 4 3 2 3 3" xfId="15492" xr:uid="{00000000-0005-0000-0000-0000A0260000}"/>
    <cellStyle name="20% - Accent5 4 3 2 3 3 2" xfId="17786" xr:uid="{00000000-0005-0000-0000-0000A1260000}"/>
    <cellStyle name="20% - Accent5 4 3 2 3 4" xfId="17789" xr:uid="{00000000-0005-0000-0000-0000A2260000}"/>
    <cellStyle name="20% - Accent5 4 3 2 4" xfId="4253" xr:uid="{00000000-0005-0000-0000-0000A3260000}"/>
    <cellStyle name="20% - Accent5 4 3 2 4 2" xfId="11685" xr:uid="{00000000-0005-0000-0000-0000A4260000}"/>
    <cellStyle name="20% - Accent5 4 3 2 4 2 2" xfId="17791" xr:uid="{00000000-0005-0000-0000-0000A5260000}"/>
    <cellStyle name="20% - Accent5 4 3 2 4 3" xfId="17794" xr:uid="{00000000-0005-0000-0000-0000A6260000}"/>
    <cellStyle name="20% - Accent5 4 3 2 5" xfId="11688" xr:uid="{00000000-0005-0000-0000-0000A7260000}"/>
    <cellStyle name="20% - Accent5 4 3 2 5 2" xfId="17796" xr:uid="{00000000-0005-0000-0000-0000A8260000}"/>
    <cellStyle name="20% - Accent5 4 3 2 6" xfId="14497" xr:uid="{00000000-0005-0000-0000-0000A9260000}"/>
    <cellStyle name="20% - Accent5 4 3 3" xfId="17797" xr:uid="{00000000-0005-0000-0000-0000AA260000}"/>
    <cellStyle name="20% - Accent5 4 3 3 2" xfId="17800" xr:uid="{00000000-0005-0000-0000-0000AB260000}"/>
    <cellStyle name="20% - Accent5 4 3 3 2 2" xfId="12531" xr:uid="{00000000-0005-0000-0000-0000AC260000}"/>
    <cellStyle name="20% - Accent5 4 3 3 2 2 2" xfId="15024" xr:uid="{00000000-0005-0000-0000-0000AD260000}"/>
    <cellStyle name="20% - Accent5 4 3 3 2 2 2 2" xfId="17369" xr:uid="{00000000-0005-0000-0000-0000AE260000}"/>
    <cellStyle name="20% - Accent5 4 3 3 2 2 3" xfId="17372" xr:uid="{00000000-0005-0000-0000-0000AF260000}"/>
    <cellStyle name="20% - Accent5 4 3 3 2 3" xfId="14903" xr:uid="{00000000-0005-0000-0000-0000B0260000}"/>
    <cellStyle name="20% - Accent5 4 3 3 2 3 2" xfId="17379" xr:uid="{00000000-0005-0000-0000-0000B1260000}"/>
    <cellStyle name="20% - Accent5 4 3 3 2 4" xfId="17805" xr:uid="{00000000-0005-0000-0000-0000B2260000}"/>
    <cellStyle name="20% - Accent5 4 3 3 3" xfId="4283" xr:uid="{00000000-0005-0000-0000-0000B3260000}"/>
    <cellStyle name="20% - Accent5 4 3 3 3 2" xfId="15514" xr:uid="{00000000-0005-0000-0000-0000B4260000}"/>
    <cellStyle name="20% - Accent5 4 3 3 3 2 2" xfId="8497" xr:uid="{00000000-0005-0000-0000-0000B5260000}"/>
    <cellStyle name="20% - Accent5 4 3 3 3 3" xfId="17807" xr:uid="{00000000-0005-0000-0000-0000B6260000}"/>
    <cellStyle name="20% - Accent5 4 3 3 4" xfId="11692" xr:uid="{00000000-0005-0000-0000-0000B7260000}"/>
    <cellStyle name="20% - Accent5 4 3 3 4 2" xfId="13735" xr:uid="{00000000-0005-0000-0000-0000B8260000}"/>
    <cellStyle name="20% - Accent5 4 3 3 5" xfId="13738" xr:uid="{00000000-0005-0000-0000-0000B9260000}"/>
    <cellStyle name="20% - Accent5 4 3 4" xfId="17809" xr:uid="{00000000-0005-0000-0000-0000BA260000}"/>
    <cellStyle name="20% - Accent5 4 3 4 2" xfId="17812" xr:uid="{00000000-0005-0000-0000-0000BB260000}"/>
    <cellStyle name="20% - Accent5 4 3 4 2 2" xfId="15520" xr:uid="{00000000-0005-0000-0000-0000BC260000}"/>
    <cellStyle name="20% - Accent5 4 3 4 2 2 2" xfId="16536" xr:uid="{00000000-0005-0000-0000-0000BD260000}"/>
    <cellStyle name="20% - Accent5 4 3 4 2 3" xfId="17816" xr:uid="{00000000-0005-0000-0000-0000BE260000}"/>
    <cellStyle name="20% - Accent5 4 3 4 3" xfId="10313" xr:uid="{00000000-0005-0000-0000-0000BF260000}"/>
    <cellStyle name="20% - Accent5 4 3 4 3 2" xfId="17818" xr:uid="{00000000-0005-0000-0000-0000C0260000}"/>
    <cellStyle name="20% - Accent5 4 3 4 4" xfId="17820" xr:uid="{00000000-0005-0000-0000-0000C1260000}"/>
    <cellStyle name="20% - Accent5 4 3 5" xfId="17824" xr:uid="{00000000-0005-0000-0000-0000C2260000}"/>
    <cellStyle name="20% - Accent5 4 3 5 2" xfId="17826" xr:uid="{00000000-0005-0000-0000-0000C3260000}"/>
    <cellStyle name="20% - Accent5 4 3 5 2 2" xfId="15583" xr:uid="{00000000-0005-0000-0000-0000C4260000}"/>
    <cellStyle name="20% - Accent5 4 3 5 3" xfId="17827" xr:uid="{00000000-0005-0000-0000-0000C5260000}"/>
    <cellStyle name="20% - Accent5 4 3 6" xfId="12468" xr:uid="{00000000-0005-0000-0000-0000C6260000}"/>
    <cellStyle name="20% - Accent5 4 3 6 2" xfId="17830" xr:uid="{00000000-0005-0000-0000-0000C7260000}"/>
    <cellStyle name="20% - Accent5 4 3 7" xfId="6063" xr:uid="{00000000-0005-0000-0000-0000C8260000}"/>
    <cellStyle name="20% - Accent5 4 4" xfId="17835" xr:uid="{00000000-0005-0000-0000-0000C9260000}"/>
    <cellStyle name="20% - Accent5 4 4 2" xfId="17837" xr:uid="{00000000-0005-0000-0000-0000CA260000}"/>
    <cellStyle name="20% - Accent5 4 4 2 2" xfId="17840" xr:uid="{00000000-0005-0000-0000-0000CB260000}"/>
    <cellStyle name="20% - Accent5 4 4 2 2 2" xfId="7246" xr:uid="{00000000-0005-0000-0000-0000CC260000}"/>
    <cellStyle name="20% - Accent5 4 4 2 2 2 2" xfId="7257" xr:uid="{00000000-0005-0000-0000-0000CD260000}"/>
    <cellStyle name="20% - Accent5 4 4 2 2 2 2 2" xfId="7264" xr:uid="{00000000-0005-0000-0000-0000CE260000}"/>
    <cellStyle name="20% - Accent5 4 4 2 2 2 3" xfId="5808" xr:uid="{00000000-0005-0000-0000-0000CF260000}"/>
    <cellStyle name="20% - Accent5 4 4 2 2 3" xfId="1147" xr:uid="{00000000-0005-0000-0000-0000D0260000}"/>
    <cellStyle name="20% - Accent5 4 4 2 2 3 2" xfId="5390" xr:uid="{00000000-0005-0000-0000-0000D1260000}"/>
    <cellStyle name="20% - Accent5 4 4 2 2 4" xfId="2594" xr:uid="{00000000-0005-0000-0000-0000D2260000}"/>
    <cellStyle name="20% - Accent5 4 4 2 3" xfId="2462" xr:uid="{00000000-0005-0000-0000-0000D3260000}"/>
    <cellStyle name="20% - Accent5 4 4 2 3 2" xfId="3488" xr:uid="{00000000-0005-0000-0000-0000D4260000}"/>
    <cellStyle name="20% - Accent5 4 4 2 3 2 2" xfId="7306" xr:uid="{00000000-0005-0000-0000-0000D5260000}"/>
    <cellStyle name="20% - Accent5 4 4 2 3 3" xfId="5547" xr:uid="{00000000-0005-0000-0000-0000D6260000}"/>
    <cellStyle name="20% - Accent5 4 4 2 4" xfId="11520" xr:uid="{00000000-0005-0000-0000-0000D7260000}"/>
    <cellStyle name="20% - Accent5 4 4 2 4 2" xfId="632" xr:uid="{00000000-0005-0000-0000-0000D8260000}"/>
    <cellStyle name="20% - Accent5 4 4 2 5" xfId="17843" xr:uid="{00000000-0005-0000-0000-0000D9260000}"/>
    <cellStyle name="20% - Accent5 4 4 3" xfId="17844" xr:uid="{00000000-0005-0000-0000-0000DA260000}"/>
    <cellStyle name="20% - Accent5 4 4 3 2" xfId="17849" xr:uid="{00000000-0005-0000-0000-0000DB260000}"/>
    <cellStyle name="20% - Accent5 4 4 3 2 2" xfId="3379" xr:uid="{00000000-0005-0000-0000-0000DC260000}"/>
    <cellStyle name="20% - Accent5 4 4 3 2 2 2" xfId="1196" xr:uid="{00000000-0005-0000-0000-0000DD260000}"/>
    <cellStyle name="20% - Accent5 4 4 3 2 3" xfId="5660" xr:uid="{00000000-0005-0000-0000-0000DE260000}"/>
    <cellStyle name="20% - Accent5 4 4 3 3" xfId="17852" xr:uid="{00000000-0005-0000-0000-0000DF260000}"/>
    <cellStyle name="20% - Accent5 4 4 3 3 2" xfId="7528" xr:uid="{00000000-0005-0000-0000-0000E0260000}"/>
    <cellStyle name="20% - Accent5 4 4 3 4" xfId="17854" xr:uid="{00000000-0005-0000-0000-0000E1260000}"/>
    <cellStyle name="20% - Accent5 4 4 4" xfId="17856" xr:uid="{00000000-0005-0000-0000-0000E2260000}"/>
    <cellStyle name="20% - Accent5 4 4 4 2" xfId="17859" xr:uid="{00000000-0005-0000-0000-0000E3260000}"/>
    <cellStyle name="20% - Accent5 4 4 4 2 2" xfId="7647" xr:uid="{00000000-0005-0000-0000-0000E4260000}"/>
    <cellStyle name="20% - Accent5 4 4 4 3" xfId="17860" xr:uid="{00000000-0005-0000-0000-0000E5260000}"/>
    <cellStyle name="20% - Accent5 4 4 5" xfId="17862" xr:uid="{00000000-0005-0000-0000-0000E6260000}"/>
    <cellStyle name="20% - Accent5 4 4 5 2" xfId="17863" xr:uid="{00000000-0005-0000-0000-0000E7260000}"/>
    <cellStyle name="20% - Accent5 4 4 6" xfId="17864" xr:uid="{00000000-0005-0000-0000-0000E8260000}"/>
    <cellStyle name="20% - Accent5 4 5" xfId="17865" xr:uid="{00000000-0005-0000-0000-0000E9260000}"/>
    <cellStyle name="20% - Accent5 4 5 2" xfId="17867" xr:uid="{00000000-0005-0000-0000-0000EA260000}"/>
    <cellStyle name="20% - Accent5 4 5 2 2" xfId="17870" xr:uid="{00000000-0005-0000-0000-0000EB260000}"/>
    <cellStyle name="20% - Accent5 4 5 2 2 2" xfId="1440" xr:uid="{00000000-0005-0000-0000-0000EC260000}"/>
    <cellStyle name="20% - Accent5 4 5 2 2 2 2" xfId="2065" xr:uid="{00000000-0005-0000-0000-0000ED260000}"/>
    <cellStyle name="20% - Accent5 4 5 2 2 3" xfId="614" xr:uid="{00000000-0005-0000-0000-0000EE260000}"/>
    <cellStyle name="20% - Accent5 4 5 2 3" xfId="17872" xr:uid="{00000000-0005-0000-0000-0000EF260000}"/>
    <cellStyle name="20% - Accent5 4 5 2 3 2" xfId="2074" xr:uid="{00000000-0005-0000-0000-0000F0260000}"/>
    <cellStyle name="20% - Accent5 4 5 2 4" xfId="2088" xr:uid="{00000000-0005-0000-0000-0000F1260000}"/>
    <cellStyle name="20% - Accent5 4 5 3" xfId="17873" xr:uid="{00000000-0005-0000-0000-0000F2260000}"/>
    <cellStyle name="20% - Accent5 4 5 3 2" xfId="17876" xr:uid="{00000000-0005-0000-0000-0000F3260000}"/>
    <cellStyle name="20% - Accent5 4 5 3 2 2" xfId="2099" xr:uid="{00000000-0005-0000-0000-0000F4260000}"/>
    <cellStyle name="20% - Accent5 4 5 3 3" xfId="17877" xr:uid="{00000000-0005-0000-0000-0000F5260000}"/>
    <cellStyle name="20% - Accent5 4 5 4" xfId="17879" xr:uid="{00000000-0005-0000-0000-0000F6260000}"/>
    <cellStyle name="20% - Accent5 4 5 4 2" xfId="17880" xr:uid="{00000000-0005-0000-0000-0000F7260000}"/>
    <cellStyle name="20% - Accent5 4 5 5" xfId="17881" xr:uid="{00000000-0005-0000-0000-0000F8260000}"/>
    <cellStyle name="20% - Accent5 4 6" xfId="16446" xr:uid="{00000000-0005-0000-0000-0000F9260000}"/>
    <cellStyle name="20% - Accent5 4 6 2" xfId="17882" xr:uid="{00000000-0005-0000-0000-0000FA260000}"/>
    <cellStyle name="20% - Accent5 4 6 2 2" xfId="17884" xr:uid="{00000000-0005-0000-0000-0000FB260000}"/>
    <cellStyle name="20% - Accent5 4 6 2 2 2" xfId="938" xr:uid="{00000000-0005-0000-0000-0000FC260000}"/>
    <cellStyle name="20% - Accent5 4 6 2 3" xfId="17885" xr:uid="{00000000-0005-0000-0000-0000FD260000}"/>
    <cellStyle name="20% - Accent5 4 6 3" xfId="17886" xr:uid="{00000000-0005-0000-0000-0000FE260000}"/>
    <cellStyle name="20% - Accent5 4 6 3 2" xfId="17887" xr:uid="{00000000-0005-0000-0000-0000FF260000}"/>
    <cellStyle name="20% - Accent5 4 6 4" xfId="17888" xr:uid="{00000000-0005-0000-0000-000000270000}"/>
    <cellStyle name="20% - Accent5 4 7" xfId="17889" xr:uid="{00000000-0005-0000-0000-000001270000}"/>
    <cellStyle name="20% - Accent5 4 7 2" xfId="17890" xr:uid="{00000000-0005-0000-0000-000002270000}"/>
    <cellStyle name="20% - Accent5 4 7 2 2" xfId="17891" xr:uid="{00000000-0005-0000-0000-000003270000}"/>
    <cellStyle name="20% - Accent5 4 7 3" xfId="17892" xr:uid="{00000000-0005-0000-0000-000004270000}"/>
    <cellStyle name="20% - Accent5 4 8" xfId="17893" xr:uid="{00000000-0005-0000-0000-000005270000}"/>
    <cellStyle name="20% - Accent5 4 8 2" xfId="17895" xr:uid="{00000000-0005-0000-0000-000006270000}"/>
    <cellStyle name="20% - Accent5 4 9" xfId="17897" xr:uid="{00000000-0005-0000-0000-000007270000}"/>
    <cellStyle name="20% - Accent5 5" xfId="17899" xr:uid="{00000000-0005-0000-0000-000008270000}"/>
    <cellStyle name="20% - Accent5 5 2" xfId="17901" xr:uid="{00000000-0005-0000-0000-000009270000}"/>
    <cellStyle name="20% - Accent5 5 2 2" xfId="17903" xr:uid="{00000000-0005-0000-0000-00000A270000}"/>
    <cellStyle name="20% - Accent5 5 2 2 2" xfId="17906" xr:uid="{00000000-0005-0000-0000-00000B270000}"/>
    <cellStyle name="20% - Accent5 5 2 2 2 2" xfId="17907" xr:uid="{00000000-0005-0000-0000-00000C270000}"/>
    <cellStyle name="20% - Accent5 5 2 2 2 2 2" xfId="9929" xr:uid="{00000000-0005-0000-0000-00000D270000}"/>
    <cellStyle name="20% - Accent5 5 2 2 2 2 2 2" xfId="10364" xr:uid="{00000000-0005-0000-0000-00000E270000}"/>
    <cellStyle name="20% - Accent5 5 2 2 2 2 2 2 2" xfId="5192" xr:uid="{00000000-0005-0000-0000-00000F270000}"/>
    <cellStyle name="20% - Accent5 5 2 2 2 2 2 3" xfId="10371" xr:uid="{00000000-0005-0000-0000-000010270000}"/>
    <cellStyle name="20% - Accent5 5 2 2 2 2 3" xfId="17434" xr:uid="{00000000-0005-0000-0000-000011270000}"/>
    <cellStyle name="20% - Accent5 5 2 2 2 2 3 2" xfId="10377" xr:uid="{00000000-0005-0000-0000-000012270000}"/>
    <cellStyle name="20% - Accent5 5 2 2 2 2 4" xfId="17910" xr:uid="{00000000-0005-0000-0000-000013270000}"/>
    <cellStyle name="20% - Accent5 5 2 2 2 3" xfId="17911" xr:uid="{00000000-0005-0000-0000-000014270000}"/>
    <cellStyle name="20% - Accent5 5 2 2 2 3 2" xfId="17913" xr:uid="{00000000-0005-0000-0000-000015270000}"/>
    <cellStyle name="20% - Accent5 5 2 2 2 3 2 2" xfId="10385" xr:uid="{00000000-0005-0000-0000-000016270000}"/>
    <cellStyle name="20% - Accent5 5 2 2 2 3 3" xfId="17914" xr:uid="{00000000-0005-0000-0000-000017270000}"/>
    <cellStyle name="20% - Accent5 5 2 2 2 4" xfId="17916" xr:uid="{00000000-0005-0000-0000-000018270000}"/>
    <cellStyle name="20% - Accent5 5 2 2 2 4 2" xfId="17918" xr:uid="{00000000-0005-0000-0000-000019270000}"/>
    <cellStyle name="20% - Accent5 5 2 2 2 5" xfId="17921" xr:uid="{00000000-0005-0000-0000-00001A270000}"/>
    <cellStyle name="20% - Accent5 5 2 2 3" xfId="1091" xr:uid="{00000000-0005-0000-0000-00001B270000}"/>
    <cellStyle name="20% - Accent5 5 2 2 3 2" xfId="1106" xr:uid="{00000000-0005-0000-0000-00001C270000}"/>
    <cellStyle name="20% - Accent5 5 2 2 3 2 2" xfId="12331" xr:uid="{00000000-0005-0000-0000-00001D270000}"/>
    <cellStyle name="20% - Accent5 5 2 2 3 2 2 2" xfId="10971" xr:uid="{00000000-0005-0000-0000-00001E270000}"/>
    <cellStyle name="20% - Accent5 5 2 2 3 2 3" xfId="17922" xr:uid="{00000000-0005-0000-0000-00001F270000}"/>
    <cellStyle name="20% - Accent5 5 2 2 3 3" xfId="17923" xr:uid="{00000000-0005-0000-0000-000020270000}"/>
    <cellStyle name="20% - Accent5 5 2 2 3 3 2" xfId="17924" xr:uid="{00000000-0005-0000-0000-000021270000}"/>
    <cellStyle name="20% - Accent5 5 2 2 3 4" xfId="17927" xr:uid="{00000000-0005-0000-0000-000022270000}"/>
    <cellStyle name="20% - Accent5 5 2 2 4" xfId="1142" xr:uid="{00000000-0005-0000-0000-000023270000}"/>
    <cellStyle name="20% - Accent5 5 2 2 4 2" xfId="17928" xr:uid="{00000000-0005-0000-0000-000024270000}"/>
    <cellStyle name="20% - Accent5 5 2 2 4 2 2" xfId="17930" xr:uid="{00000000-0005-0000-0000-000025270000}"/>
    <cellStyle name="20% - Accent5 5 2 2 4 3" xfId="17932" xr:uid="{00000000-0005-0000-0000-000026270000}"/>
    <cellStyle name="20% - Accent5 5 2 2 5" xfId="17934" xr:uid="{00000000-0005-0000-0000-000027270000}"/>
    <cellStyle name="20% - Accent5 5 2 2 5 2" xfId="17936" xr:uid="{00000000-0005-0000-0000-000028270000}"/>
    <cellStyle name="20% - Accent5 5 2 2 6" xfId="17938" xr:uid="{00000000-0005-0000-0000-000029270000}"/>
    <cellStyle name="20% - Accent5 5 2 3" xfId="17942" xr:uid="{00000000-0005-0000-0000-00002A270000}"/>
    <cellStyle name="20% - Accent5 5 2 3 2" xfId="17943" xr:uid="{00000000-0005-0000-0000-00002B270000}"/>
    <cellStyle name="20% - Accent5 5 2 3 2 2" xfId="13107" xr:uid="{00000000-0005-0000-0000-00002C270000}"/>
    <cellStyle name="20% - Accent5 5 2 3 2 2 2" xfId="17653" xr:uid="{00000000-0005-0000-0000-00002D270000}"/>
    <cellStyle name="20% - Accent5 5 2 3 2 2 2 2" xfId="12417" xr:uid="{00000000-0005-0000-0000-00002E270000}"/>
    <cellStyle name="20% - Accent5 5 2 3 2 2 3" xfId="17660" xr:uid="{00000000-0005-0000-0000-00002F270000}"/>
    <cellStyle name="20% - Accent5 5 2 3 2 3" xfId="15372" xr:uid="{00000000-0005-0000-0000-000030270000}"/>
    <cellStyle name="20% - Accent5 5 2 3 2 3 2" xfId="17672" xr:uid="{00000000-0005-0000-0000-000031270000}"/>
    <cellStyle name="20% - Accent5 5 2 3 2 4" xfId="17946" xr:uid="{00000000-0005-0000-0000-000032270000}"/>
    <cellStyle name="20% - Accent5 5 2 3 3" xfId="1310" xr:uid="{00000000-0005-0000-0000-000033270000}"/>
    <cellStyle name="20% - Accent5 5 2 3 3 2" xfId="17948" xr:uid="{00000000-0005-0000-0000-000034270000}"/>
    <cellStyle name="20% - Accent5 5 2 3 3 2 2" xfId="17696" xr:uid="{00000000-0005-0000-0000-000035270000}"/>
    <cellStyle name="20% - Accent5 5 2 3 3 3" xfId="17950" xr:uid="{00000000-0005-0000-0000-000036270000}"/>
    <cellStyle name="20% - Accent5 5 2 3 4" xfId="17952" xr:uid="{00000000-0005-0000-0000-000037270000}"/>
    <cellStyle name="20% - Accent5 5 2 3 4 2" xfId="17955" xr:uid="{00000000-0005-0000-0000-000038270000}"/>
    <cellStyle name="20% - Accent5 5 2 3 5" xfId="17960" xr:uid="{00000000-0005-0000-0000-000039270000}"/>
    <cellStyle name="20% - Accent5 5 2 4" xfId="17963" xr:uid="{00000000-0005-0000-0000-00003A270000}"/>
    <cellStyle name="20% - Accent5 5 2 4 2" xfId="17964" xr:uid="{00000000-0005-0000-0000-00003B270000}"/>
    <cellStyle name="20% - Accent5 5 2 4 2 2" xfId="174" xr:uid="{00000000-0005-0000-0000-00003C270000}"/>
    <cellStyle name="20% - Accent5 5 2 4 2 2 2" xfId="2758" xr:uid="{00000000-0005-0000-0000-00003D270000}"/>
    <cellStyle name="20% - Accent5 5 2 4 2 3" xfId="2874" xr:uid="{00000000-0005-0000-0000-00003E270000}"/>
    <cellStyle name="20% - Accent5 5 2 4 3" xfId="10321" xr:uid="{00000000-0005-0000-0000-00003F270000}"/>
    <cellStyle name="20% - Accent5 5 2 4 3 2" xfId="612" xr:uid="{00000000-0005-0000-0000-000040270000}"/>
    <cellStyle name="20% - Accent5 5 2 4 4" xfId="17965" xr:uid="{00000000-0005-0000-0000-000041270000}"/>
    <cellStyle name="20% - Accent5 5 2 5" xfId="17968" xr:uid="{00000000-0005-0000-0000-000042270000}"/>
    <cellStyle name="20% - Accent5 5 2 5 2" xfId="17969" xr:uid="{00000000-0005-0000-0000-000043270000}"/>
    <cellStyle name="20% - Accent5 5 2 5 2 2" xfId="4532" xr:uid="{00000000-0005-0000-0000-000044270000}"/>
    <cellStyle name="20% - Accent5 5 2 5 3" xfId="17970" xr:uid="{00000000-0005-0000-0000-000045270000}"/>
    <cellStyle name="20% - Accent5 5 2 6" xfId="12524" xr:uid="{00000000-0005-0000-0000-000046270000}"/>
    <cellStyle name="20% - Accent5 5 2 6 2" xfId="17972" xr:uid="{00000000-0005-0000-0000-000047270000}"/>
    <cellStyle name="20% - Accent5 5 2 7" xfId="2823" xr:uid="{00000000-0005-0000-0000-000048270000}"/>
    <cellStyle name="20% - Accent5 5 3" xfId="13747" xr:uid="{00000000-0005-0000-0000-000049270000}"/>
    <cellStyle name="20% - Accent5 5 3 2" xfId="8835" xr:uid="{00000000-0005-0000-0000-00004A270000}"/>
    <cellStyle name="20% - Accent5 5 3 2 2" xfId="8839" xr:uid="{00000000-0005-0000-0000-00004B270000}"/>
    <cellStyle name="20% - Accent5 5 3 2 2 2" xfId="8843" xr:uid="{00000000-0005-0000-0000-00004C270000}"/>
    <cellStyle name="20% - Accent5 5 3 2 2 2 2" xfId="15585" xr:uid="{00000000-0005-0000-0000-00004D270000}"/>
    <cellStyle name="20% - Accent5 5 3 2 2 2 2 2" xfId="17973" xr:uid="{00000000-0005-0000-0000-00004E270000}"/>
    <cellStyle name="20% - Accent5 5 3 2 2 2 3" xfId="17975" xr:uid="{00000000-0005-0000-0000-00004F270000}"/>
    <cellStyle name="20% - Accent5 5 3 2 2 3" xfId="15588" xr:uid="{00000000-0005-0000-0000-000050270000}"/>
    <cellStyle name="20% - Accent5 5 3 2 2 3 2" xfId="17976" xr:uid="{00000000-0005-0000-0000-000051270000}"/>
    <cellStyle name="20% - Accent5 5 3 2 2 4" xfId="17978" xr:uid="{00000000-0005-0000-0000-000052270000}"/>
    <cellStyle name="20% - Accent5 5 3 2 3" xfId="739" xr:uid="{00000000-0005-0000-0000-000053270000}"/>
    <cellStyle name="20% - Accent5 5 3 2 3 2" xfId="15591" xr:uid="{00000000-0005-0000-0000-000054270000}"/>
    <cellStyle name="20% - Accent5 5 3 2 3 2 2" xfId="17979" xr:uid="{00000000-0005-0000-0000-000055270000}"/>
    <cellStyle name="20% - Accent5 5 3 2 3 3" xfId="17980" xr:uid="{00000000-0005-0000-0000-000056270000}"/>
    <cellStyle name="20% - Accent5 5 3 2 4" xfId="12135" xr:uid="{00000000-0005-0000-0000-000057270000}"/>
    <cellStyle name="20% - Accent5 5 3 2 4 2" xfId="17981" xr:uid="{00000000-0005-0000-0000-000058270000}"/>
    <cellStyle name="20% - Accent5 5 3 2 5" xfId="17984" xr:uid="{00000000-0005-0000-0000-000059270000}"/>
    <cellStyle name="20% - Accent5 5 3 3" xfId="8847" xr:uid="{00000000-0005-0000-0000-00005A270000}"/>
    <cellStyle name="20% - Accent5 5 3 3 2" xfId="8852" xr:uid="{00000000-0005-0000-0000-00005B270000}"/>
    <cellStyle name="20% - Accent5 5 3 3 2 2" xfId="7747" xr:uid="{00000000-0005-0000-0000-00005C270000}"/>
    <cellStyle name="20% - Accent5 5 3 3 2 2 2" xfId="7750" xr:uid="{00000000-0005-0000-0000-00005D270000}"/>
    <cellStyle name="20% - Accent5 5 3 3 2 3" xfId="7757" xr:uid="{00000000-0005-0000-0000-00005E270000}"/>
    <cellStyle name="20% - Accent5 5 3 3 3" xfId="17986" xr:uid="{00000000-0005-0000-0000-00005F270000}"/>
    <cellStyle name="20% - Accent5 5 3 3 3 2" xfId="87" xr:uid="{00000000-0005-0000-0000-000060270000}"/>
    <cellStyle name="20% - Accent5 5 3 3 4" xfId="7172" xr:uid="{00000000-0005-0000-0000-000061270000}"/>
    <cellStyle name="20% - Accent5 5 3 4" xfId="8858" xr:uid="{00000000-0005-0000-0000-000062270000}"/>
    <cellStyle name="20% - Accent5 5 3 4 2" xfId="17989" xr:uid="{00000000-0005-0000-0000-000063270000}"/>
    <cellStyle name="20% - Accent5 5 3 4 2 2" xfId="6291" xr:uid="{00000000-0005-0000-0000-000064270000}"/>
    <cellStyle name="20% - Accent5 5 3 4 3" xfId="17990" xr:uid="{00000000-0005-0000-0000-000065270000}"/>
    <cellStyle name="20% - Accent5 5 3 5" xfId="17993" xr:uid="{00000000-0005-0000-0000-000066270000}"/>
    <cellStyle name="20% - Accent5 5 3 5 2" xfId="17994" xr:uid="{00000000-0005-0000-0000-000067270000}"/>
    <cellStyle name="20% - Accent5 5 3 6" xfId="17995" xr:uid="{00000000-0005-0000-0000-000068270000}"/>
    <cellStyle name="20% - Accent5 5 4" xfId="11646" xr:uid="{00000000-0005-0000-0000-000069270000}"/>
    <cellStyle name="20% - Accent5 5 4 2" xfId="9279" xr:uid="{00000000-0005-0000-0000-00006A270000}"/>
    <cellStyle name="20% - Accent5 5 4 2 2" xfId="9290" xr:uid="{00000000-0005-0000-0000-00006B270000}"/>
    <cellStyle name="20% - Accent5 5 4 2 2 2" xfId="11792" xr:uid="{00000000-0005-0000-0000-00006C270000}"/>
    <cellStyle name="20% - Accent5 5 4 2 2 2 2" xfId="6652" xr:uid="{00000000-0005-0000-0000-00006D270000}"/>
    <cellStyle name="20% - Accent5 5 4 2 2 3" xfId="17997" xr:uid="{00000000-0005-0000-0000-00006E270000}"/>
    <cellStyle name="20% - Accent5 5 4 2 3" xfId="17998" xr:uid="{00000000-0005-0000-0000-00006F270000}"/>
    <cellStyle name="20% - Accent5 5 4 2 3 2" xfId="18002" xr:uid="{00000000-0005-0000-0000-000070270000}"/>
    <cellStyle name="20% - Accent5 5 4 2 4" xfId="18003" xr:uid="{00000000-0005-0000-0000-000071270000}"/>
    <cellStyle name="20% - Accent5 5 4 3" xfId="818" xr:uid="{00000000-0005-0000-0000-000072270000}"/>
    <cellStyle name="20% - Accent5 5 4 3 2" xfId="18006" xr:uid="{00000000-0005-0000-0000-000073270000}"/>
    <cellStyle name="20% - Accent5 5 4 3 2 2" xfId="18007" xr:uid="{00000000-0005-0000-0000-000074270000}"/>
    <cellStyle name="20% - Accent5 5 4 3 3" xfId="18008" xr:uid="{00000000-0005-0000-0000-000075270000}"/>
    <cellStyle name="20% - Accent5 5 4 4" xfId="18011" xr:uid="{00000000-0005-0000-0000-000076270000}"/>
    <cellStyle name="20% - Accent5 5 4 4 2" xfId="18012" xr:uid="{00000000-0005-0000-0000-000077270000}"/>
    <cellStyle name="20% - Accent5 5 4 5" xfId="18013" xr:uid="{00000000-0005-0000-0000-000078270000}"/>
    <cellStyle name="20% - Accent5 5 5" xfId="18014" xr:uid="{00000000-0005-0000-0000-000079270000}"/>
    <cellStyle name="20% - Accent5 5 5 2" xfId="2176" xr:uid="{00000000-0005-0000-0000-00007A270000}"/>
    <cellStyle name="20% - Accent5 5 5 2 2" xfId="18016" xr:uid="{00000000-0005-0000-0000-00007B270000}"/>
    <cellStyle name="20% - Accent5 5 5 2 2 2" xfId="18017" xr:uid="{00000000-0005-0000-0000-00007C270000}"/>
    <cellStyle name="20% - Accent5 5 5 2 3" xfId="18018" xr:uid="{00000000-0005-0000-0000-00007D270000}"/>
    <cellStyle name="20% - Accent5 5 5 3" xfId="15739" xr:uid="{00000000-0005-0000-0000-00007E270000}"/>
    <cellStyle name="20% - Accent5 5 5 3 2" xfId="18020" xr:uid="{00000000-0005-0000-0000-00007F270000}"/>
    <cellStyle name="20% - Accent5 5 5 4" xfId="18021" xr:uid="{00000000-0005-0000-0000-000080270000}"/>
    <cellStyle name="20% - Accent5 5 6" xfId="2267" xr:uid="{00000000-0005-0000-0000-000081270000}"/>
    <cellStyle name="20% - Accent5 5 6 2" xfId="2284" xr:uid="{00000000-0005-0000-0000-000082270000}"/>
    <cellStyle name="20% - Accent5 5 6 2 2" xfId="18022" xr:uid="{00000000-0005-0000-0000-000083270000}"/>
    <cellStyle name="20% - Accent5 5 6 3" xfId="18023" xr:uid="{00000000-0005-0000-0000-000084270000}"/>
    <cellStyle name="20% - Accent5 5 7" xfId="2312" xr:uid="{00000000-0005-0000-0000-000085270000}"/>
    <cellStyle name="20% - Accent5 5 7 2" xfId="2323" xr:uid="{00000000-0005-0000-0000-000086270000}"/>
    <cellStyle name="20% - Accent5 5 8" xfId="2274" xr:uid="{00000000-0005-0000-0000-000087270000}"/>
    <cellStyle name="20% - Accent5 6" xfId="18026" xr:uid="{00000000-0005-0000-0000-000088270000}"/>
    <cellStyle name="20% - Accent5 6 2" xfId="18033" xr:uid="{00000000-0005-0000-0000-000089270000}"/>
    <cellStyle name="20% - Accent5 6 2 2" xfId="18035" xr:uid="{00000000-0005-0000-0000-00008A270000}"/>
    <cellStyle name="20% - Accent5 6 2 2 2" xfId="18036" xr:uid="{00000000-0005-0000-0000-00008B270000}"/>
    <cellStyle name="20% - Accent5 6 2 2 2 2" xfId="18038" xr:uid="{00000000-0005-0000-0000-00008C270000}"/>
    <cellStyle name="20% - Accent5 6 2 2 2 2 2" xfId="17341" xr:uid="{00000000-0005-0000-0000-00008D270000}"/>
    <cellStyle name="20% - Accent5 6 2 2 2 2 2 2" xfId="4077" xr:uid="{00000000-0005-0000-0000-00008E270000}"/>
    <cellStyle name="20% - Accent5 6 2 2 2 2 3" xfId="18045" xr:uid="{00000000-0005-0000-0000-00008F270000}"/>
    <cellStyle name="20% - Accent5 6 2 2 2 3" xfId="18046" xr:uid="{00000000-0005-0000-0000-000090270000}"/>
    <cellStyle name="20% - Accent5 6 2 2 2 3 2" xfId="18047" xr:uid="{00000000-0005-0000-0000-000091270000}"/>
    <cellStyle name="20% - Accent5 6 2 2 2 4" xfId="17355" xr:uid="{00000000-0005-0000-0000-000092270000}"/>
    <cellStyle name="20% - Accent5 6 2 2 3" xfId="1515" xr:uid="{00000000-0005-0000-0000-000093270000}"/>
    <cellStyle name="20% - Accent5 6 2 2 3 2" xfId="18048" xr:uid="{00000000-0005-0000-0000-000094270000}"/>
    <cellStyle name="20% - Accent5 6 2 2 3 2 2" xfId="18052" xr:uid="{00000000-0005-0000-0000-000095270000}"/>
    <cellStyle name="20% - Accent5 6 2 2 3 3" xfId="18053" xr:uid="{00000000-0005-0000-0000-000096270000}"/>
    <cellStyle name="20% - Accent5 6 2 2 4" xfId="18055" xr:uid="{00000000-0005-0000-0000-000097270000}"/>
    <cellStyle name="20% - Accent5 6 2 2 4 2" xfId="18057" xr:uid="{00000000-0005-0000-0000-000098270000}"/>
    <cellStyle name="20% - Accent5 6 2 2 5" xfId="18059" xr:uid="{00000000-0005-0000-0000-000099270000}"/>
    <cellStyle name="20% - Accent5 6 2 3" xfId="18060" xr:uid="{00000000-0005-0000-0000-00009A270000}"/>
    <cellStyle name="20% - Accent5 6 2 3 2" xfId="18061" xr:uid="{00000000-0005-0000-0000-00009B270000}"/>
    <cellStyle name="20% - Accent5 6 2 3 2 2" xfId="18063" xr:uid="{00000000-0005-0000-0000-00009C270000}"/>
    <cellStyle name="20% - Accent5 6 2 3 2 2 2" xfId="17909" xr:uid="{00000000-0005-0000-0000-00009D270000}"/>
    <cellStyle name="20% - Accent5 6 2 3 2 3" xfId="18064" xr:uid="{00000000-0005-0000-0000-00009E270000}"/>
    <cellStyle name="20% - Accent5 6 2 3 3" xfId="18066" xr:uid="{00000000-0005-0000-0000-00009F270000}"/>
    <cellStyle name="20% - Accent5 6 2 3 3 2" xfId="18068" xr:uid="{00000000-0005-0000-0000-0000A0270000}"/>
    <cellStyle name="20% - Accent5 6 2 3 4" xfId="18072" xr:uid="{00000000-0005-0000-0000-0000A1270000}"/>
    <cellStyle name="20% - Accent5 6 2 4" xfId="18074" xr:uid="{00000000-0005-0000-0000-0000A2270000}"/>
    <cellStyle name="20% - Accent5 6 2 4 2" xfId="18075" xr:uid="{00000000-0005-0000-0000-0000A3270000}"/>
    <cellStyle name="20% - Accent5 6 2 4 2 2" xfId="8788" xr:uid="{00000000-0005-0000-0000-0000A4270000}"/>
    <cellStyle name="20% - Accent5 6 2 4 3" xfId="18076" xr:uid="{00000000-0005-0000-0000-0000A5270000}"/>
    <cellStyle name="20% - Accent5 6 2 5" xfId="3631" xr:uid="{00000000-0005-0000-0000-0000A6270000}"/>
    <cellStyle name="20% - Accent5 6 2 5 2" xfId="3634" xr:uid="{00000000-0005-0000-0000-0000A7270000}"/>
    <cellStyle name="20% - Accent5 6 2 6" xfId="3641" xr:uid="{00000000-0005-0000-0000-0000A8270000}"/>
    <cellStyle name="20% - Accent5 6 3" xfId="18080" xr:uid="{00000000-0005-0000-0000-0000A9270000}"/>
    <cellStyle name="20% - Accent5 6 3 2" xfId="9848" xr:uid="{00000000-0005-0000-0000-0000AA270000}"/>
    <cellStyle name="20% - Accent5 6 3 2 2" xfId="9852" xr:uid="{00000000-0005-0000-0000-0000AB270000}"/>
    <cellStyle name="20% - Accent5 6 3 2 2 2" xfId="15644" xr:uid="{00000000-0005-0000-0000-0000AC270000}"/>
    <cellStyle name="20% - Accent5 6 3 2 2 2 2" xfId="18081" xr:uid="{00000000-0005-0000-0000-0000AD270000}"/>
    <cellStyle name="20% - Accent5 6 3 2 2 3" xfId="18082" xr:uid="{00000000-0005-0000-0000-0000AE270000}"/>
    <cellStyle name="20% - Accent5 6 3 2 3" xfId="18083" xr:uid="{00000000-0005-0000-0000-0000AF270000}"/>
    <cellStyle name="20% - Accent5 6 3 2 3 2" xfId="18085" xr:uid="{00000000-0005-0000-0000-0000B0270000}"/>
    <cellStyle name="20% - Accent5 6 3 2 4" xfId="18087" xr:uid="{00000000-0005-0000-0000-0000B1270000}"/>
    <cellStyle name="20% - Accent5 6 3 3" xfId="9856" xr:uid="{00000000-0005-0000-0000-0000B2270000}"/>
    <cellStyle name="20% - Accent5 6 3 3 2" xfId="18088" xr:uid="{00000000-0005-0000-0000-0000B3270000}"/>
    <cellStyle name="20% - Accent5 6 3 3 2 2" xfId="18089" xr:uid="{00000000-0005-0000-0000-0000B4270000}"/>
    <cellStyle name="20% - Accent5 6 3 3 3" xfId="18090" xr:uid="{00000000-0005-0000-0000-0000B5270000}"/>
    <cellStyle name="20% - Accent5 6 3 4" xfId="18093" xr:uid="{00000000-0005-0000-0000-0000B6270000}"/>
    <cellStyle name="20% - Accent5 6 3 4 2" xfId="18094" xr:uid="{00000000-0005-0000-0000-0000B7270000}"/>
    <cellStyle name="20% - Accent5 6 3 5" xfId="3663" xr:uid="{00000000-0005-0000-0000-0000B8270000}"/>
    <cellStyle name="20% - Accent5 6 4" xfId="18095" xr:uid="{00000000-0005-0000-0000-0000B9270000}"/>
    <cellStyle name="20% - Accent5 6 4 2" xfId="9994" xr:uid="{00000000-0005-0000-0000-0000BA270000}"/>
    <cellStyle name="20% - Accent5 6 4 2 2" xfId="18097" xr:uid="{00000000-0005-0000-0000-0000BB270000}"/>
    <cellStyle name="20% - Accent5 6 4 2 2 2" xfId="18098" xr:uid="{00000000-0005-0000-0000-0000BC270000}"/>
    <cellStyle name="20% - Accent5 6 4 2 3" xfId="18099" xr:uid="{00000000-0005-0000-0000-0000BD270000}"/>
    <cellStyle name="20% - Accent5 6 4 3" xfId="18100" xr:uid="{00000000-0005-0000-0000-0000BE270000}"/>
    <cellStyle name="20% - Accent5 6 4 3 2" xfId="18101" xr:uid="{00000000-0005-0000-0000-0000BF270000}"/>
    <cellStyle name="20% - Accent5 6 4 4" xfId="18102" xr:uid="{00000000-0005-0000-0000-0000C0270000}"/>
    <cellStyle name="20% - Accent5 6 5" xfId="18103" xr:uid="{00000000-0005-0000-0000-0000C1270000}"/>
    <cellStyle name="20% - Accent5 6 5 2" xfId="18104" xr:uid="{00000000-0005-0000-0000-0000C2270000}"/>
    <cellStyle name="20% - Accent5 6 5 2 2" xfId="18105" xr:uid="{00000000-0005-0000-0000-0000C3270000}"/>
    <cellStyle name="20% - Accent5 6 5 3" xfId="2374" xr:uid="{00000000-0005-0000-0000-0000C4270000}"/>
    <cellStyle name="20% - Accent5 6 6" xfId="2383" xr:uid="{00000000-0005-0000-0000-0000C5270000}"/>
    <cellStyle name="20% - Accent5 6 6 2" xfId="18106" xr:uid="{00000000-0005-0000-0000-0000C6270000}"/>
    <cellStyle name="20% - Accent5 6 7" xfId="2395" xr:uid="{00000000-0005-0000-0000-0000C7270000}"/>
    <cellStyle name="20% - Accent5 7" xfId="18109" xr:uid="{00000000-0005-0000-0000-0000C8270000}"/>
    <cellStyle name="20% - Accent5 7 2" xfId="6811" xr:uid="{00000000-0005-0000-0000-0000C9270000}"/>
    <cellStyle name="20% - Accent5 7 2 2" xfId="3060" xr:uid="{00000000-0005-0000-0000-0000CA270000}"/>
    <cellStyle name="20% - Accent5 7 2 2 2" xfId="2610" xr:uid="{00000000-0005-0000-0000-0000CB270000}"/>
    <cellStyle name="20% - Accent5 7 2 2 2 2" xfId="18111" xr:uid="{00000000-0005-0000-0000-0000CC270000}"/>
    <cellStyle name="20% - Accent5 7 2 2 2 2 2" xfId="18115" xr:uid="{00000000-0005-0000-0000-0000CD270000}"/>
    <cellStyle name="20% - Accent5 7 2 2 2 3" xfId="12618" xr:uid="{00000000-0005-0000-0000-0000CE270000}"/>
    <cellStyle name="20% - Accent5 7 2 2 3" xfId="18117" xr:uid="{00000000-0005-0000-0000-0000CF270000}"/>
    <cellStyle name="20% - Accent5 7 2 2 3 2" xfId="18118" xr:uid="{00000000-0005-0000-0000-0000D0270000}"/>
    <cellStyle name="20% - Accent5 7 2 2 4" xfId="18120" xr:uid="{00000000-0005-0000-0000-0000D1270000}"/>
    <cellStyle name="20% - Accent5 7 2 3" xfId="2545" xr:uid="{00000000-0005-0000-0000-0000D2270000}"/>
    <cellStyle name="20% - Accent5 7 2 3 2" xfId="18124" xr:uid="{00000000-0005-0000-0000-0000D3270000}"/>
    <cellStyle name="20% - Accent5 7 2 3 2 2" xfId="18128" xr:uid="{00000000-0005-0000-0000-0000D4270000}"/>
    <cellStyle name="20% - Accent5 7 2 3 3" xfId="18132" xr:uid="{00000000-0005-0000-0000-0000D5270000}"/>
    <cellStyle name="20% - Accent5 7 2 4" xfId="6558" xr:uid="{00000000-0005-0000-0000-0000D6270000}"/>
    <cellStyle name="20% - Accent5 7 2 4 2" xfId="18136" xr:uid="{00000000-0005-0000-0000-0000D7270000}"/>
    <cellStyle name="20% - Accent5 7 2 5" xfId="3687" xr:uid="{00000000-0005-0000-0000-0000D8270000}"/>
    <cellStyle name="20% - Accent5 7 3" xfId="6815" xr:uid="{00000000-0005-0000-0000-0000D9270000}"/>
    <cellStyle name="20% - Accent5 7 3 2" xfId="3123" xr:uid="{00000000-0005-0000-0000-0000DA270000}"/>
    <cellStyle name="20% - Accent5 7 3 2 2" xfId="18138" xr:uid="{00000000-0005-0000-0000-0000DB270000}"/>
    <cellStyle name="20% - Accent5 7 3 2 2 2" xfId="18139" xr:uid="{00000000-0005-0000-0000-0000DC270000}"/>
    <cellStyle name="20% - Accent5 7 3 2 3" xfId="18140" xr:uid="{00000000-0005-0000-0000-0000DD270000}"/>
    <cellStyle name="20% - Accent5 7 3 3" xfId="18144" xr:uid="{00000000-0005-0000-0000-0000DE270000}"/>
    <cellStyle name="20% - Accent5 7 3 3 2" xfId="18147" xr:uid="{00000000-0005-0000-0000-0000DF270000}"/>
    <cellStyle name="20% - Accent5 7 3 4" xfId="18149" xr:uid="{00000000-0005-0000-0000-0000E0270000}"/>
    <cellStyle name="20% - Accent5 7 4" xfId="6823" xr:uid="{00000000-0005-0000-0000-0000E1270000}"/>
    <cellStyle name="20% - Accent5 7 4 2" xfId="18150" xr:uid="{00000000-0005-0000-0000-0000E2270000}"/>
    <cellStyle name="20% - Accent5 7 4 2 2" xfId="18151" xr:uid="{00000000-0005-0000-0000-0000E3270000}"/>
    <cellStyle name="20% - Accent5 7 4 3" xfId="18153" xr:uid="{00000000-0005-0000-0000-0000E4270000}"/>
    <cellStyle name="20% - Accent5 7 5" xfId="18155" xr:uid="{00000000-0005-0000-0000-0000E5270000}"/>
    <cellStyle name="20% - Accent5 7 5 2" xfId="18157" xr:uid="{00000000-0005-0000-0000-0000E6270000}"/>
    <cellStyle name="20% - Accent5 7 6" xfId="18159" xr:uid="{00000000-0005-0000-0000-0000E7270000}"/>
    <cellStyle name="20% - Accent5 8" xfId="12432" xr:uid="{00000000-0005-0000-0000-0000E8270000}"/>
    <cellStyle name="20% - Accent5 8 2" xfId="6838" xr:uid="{00000000-0005-0000-0000-0000E9270000}"/>
    <cellStyle name="20% - Accent5 8 2 2" xfId="3274" xr:uid="{00000000-0005-0000-0000-0000EA270000}"/>
    <cellStyle name="20% - Accent5 8 2 2 2" xfId="18161" xr:uid="{00000000-0005-0000-0000-0000EB270000}"/>
    <cellStyle name="20% - Accent5 8 2 2 2 2" xfId="18165" xr:uid="{00000000-0005-0000-0000-0000EC270000}"/>
    <cellStyle name="20% - Accent5 8 2 2 3" xfId="18167" xr:uid="{00000000-0005-0000-0000-0000ED270000}"/>
    <cellStyle name="20% - Accent5 8 2 3" xfId="18169" xr:uid="{00000000-0005-0000-0000-0000EE270000}"/>
    <cellStyle name="20% - Accent5 8 2 3 2" xfId="18174" xr:uid="{00000000-0005-0000-0000-0000EF270000}"/>
    <cellStyle name="20% - Accent5 8 2 4" xfId="6331" xr:uid="{00000000-0005-0000-0000-0000F0270000}"/>
    <cellStyle name="20% - Accent5 8 3" xfId="6841" xr:uid="{00000000-0005-0000-0000-0000F1270000}"/>
    <cellStyle name="20% - Accent5 8 3 2" xfId="18175" xr:uid="{00000000-0005-0000-0000-0000F2270000}"/>
    <cellStyle name="20% - Accent5 8 3 2 2" xfId="18177" xr:uid="{00000000-0005-0000-0000-0000F3270000}"/>
    <cellStyle name="20% - Accent5 8 3 3" xfId="18179" xr:uid="{00000000-0005-0000-0000-0000F4270000}"/>
    <cellStyle name="20% - Accent5 8 4" xfId="18180" xr:uid="{00000000-0005-0000-0000-0000F5270000}"/>
    <cellStyle name="20% - Accent5 8 4 2" xfId="18181" xr:uid="{00000000-0005-0000-0000-0000F6270000}"/>
    <cellStyle name="20% - Accent5 8 5" xfId="18183" xr:uid="{00000000-0005-0000-0000-0000F7270000}"/>
    <cellStyle name="20% - Accent5 9" xfId="18049" xr:uid="{00000000-0005-0000-0000-0000F8270000}"/>
    <cellStyle name="20% - Accent5 9 2" xfId="4680" xr:uid="{00000000-0005-0000-0000-0000F9270000}"/>
    <cellStyle name="20% - Accent5 9 2 2" xfId="18184" xr:uid="{00000000-0005-0000-0000-0000FA270000}"/>
    <cellStyle name="20% - Accent5 9 2 2 2" xfId="18186" xr:uid="{00000000-0005-0000-0000-0000FB270000}"/>
    <cellStyle name="20% - Accent5 9 2 3" xfId="18188" xr:uid="{00000000-0005-0000-0000-0000FC270000}"/>
    <cellStyle name="20% - Accent5 9 3" xfId="18189" xr:uid="{00000000-0005-0000-0000-0000FD270000}"/>
    <cellStyle name="20% - Accent5 9 3 2" xfId="18191" xr:uid="{00000000-0005-0000-0000-0000FE270000}"/>
    <cellStyle name="20% - Accent5 9 4" xfId="18192" xr:uid="{00000000-0005-0000-0000-0000FF270000}"/>
    <cellStyle name="20% - Accent6 10" xfId="18193" xr:uid="{00000000-0005-0000-0000-000000280000}"/>
    <cellStyle name="20% - Accent6 10 2" xfId="18194" xr:uid="{00000000-0005-0000-0000-000001280000}"/>
    <cellStyle name="20% - Accent6 10 2 2" xfId="10957" xr:uid="{00000000-0005-0000-0000-000002280000}"/>
    <cellStyle name="20% - Accent6 10 3" xfId="18195" xr:uid="{00000000-0005-0000-0000-000003280000}"/>
    <cellStyle name="20% - Accent6 11" xfId="18197" xr:uid="{00000000-0005-0000-0000-000004280000}"/>
    <cellStyle name="20% - Accent6 11 2" xfId="18199" xr:uid="{00000000-0005-0000-0000-000005280000}"/>
    <cellStyle name="20% - Accent6 12" xfId="15503" xr:uid="{00000000-0005-0000-0000-000006280000}"/>
    <cellStyle name="20% - Accent6 13" xfId="18200" xr:uid="{00000000-0005-0000-0000-000007280000}"/>
    <cellStyle name="20% - Accent6 2" xfId="18203" xr:uid="{00000000-0005-0000-0000-000008280000}"/>
    <cellStyle name="20% - Accent6 2 10" xfId="14637" xr:uid="{00000000-0005-0000-0000-000009280000}"/>
    <cellStyle name="20% - Accent6 2 10 2" xfId="16823" xr:uid="{00000000-0005-0000-0000-00000A280000}"/>
    <cellStyle name="20% - Accent6 2 11" xfId="16825" xr:uid="{00000000-0005-0000-0000-00000B280000}"/>
    <cellStyle name="20% - Accent6 2 2" xfId="18204" xr:uid="{00000000-0005-0000-0000-00000C280000}"/>
    <cellStyle name="20% - Accent6 2 2 10" xfId="2531" xr:uid="{00000000-0005-0000-0000-00000D280000}"/>
    <cellStyle name="20% - Accent6 2 2 2" xfId="18205" xr:uid="{00000000-0005-0000-0000-00000E280000}"/>
    <cellStyle name="20% - Accent6 2 2 2 2" xfId="18206" xr:uid="{00000000-0005-0000-0000-00000F280000}"/>
    <cellStyle name="20% - Accent6 2 2 2 2 2" xfId="18208" xr:uid="{00000000-0005-0000-0000-000010280000}"/>
    <cellStyle name="20% - Accent6 2 2 2 2 2 2" xfId="18210" xr:uid="{00000000-0005-0000-0000-000011280000}"/>
    <cellStyle name="20% - Accent6 2 2 2 2 2 2 2" xfId="18212" xr:uid="{00000000-0005-0000-0000-000012280000}"/>
    <cellStyle name="20% - Accent6 2 2 2 2 2 2 2 2" xfId="18214" xr:uid="{00000000-0005-0000-0000-000013280000}"/>
    <cellStyle name="20% - Accent6 2 2 2 2 2 2 2 2 2" xfId="18216" xr:uid="{00000000-0005-0000-0000-000014280000}"/>
    <cellStyle name="20% - Accent6 2 2 2 2 2 2 2 2 2 2" xfId="18217" xr:uid="{00000000-0005-0000-0000-000015280000}"/>
    <cellStyle name="20% - Accent6 2 2 2 2 2 2 2 2 2 2 2" xfId="8214" xr:uid="{00000000-0005-0000-0000-000016280000}"/>
    <cellStyle name="20% - Accent6 2 2 2 2 2 2 2 2 2 3" xfId="18218" xr:uid="{00000000-0005-0000-0000-000017280000}"/>
    <cellStyle name="20% - Accent6 2 2 2 2 2 2 2 2 3" xfId="18219" xr:uid="{00000000-0005-0000-0000-000018280000}"/>
    <cellStyle name="20% - Accent6 2 2 2 2 2 2 2 2 3 2" xfId="18220" xr:uid="{00000000-0005-0000-0000-000019280000}"/>
    <cellStyle name="20% - Accent6 2 2 2 2 2 2 2 2 4" xfId="1127" xr:uid="{00000000-0005-0000-0000-00001A280000}"/>
    <cellStyle name="20% - Accent6 2 2 2 2 2 2 2 3" xfId="18222" xr:uid="{00000000-0005-0000-0000-00001B280000}"/>
    <cellStyle name="20% - Accent6 2 2 2 2 2 2 2 3 2" xfId="13408" xr:uid="{00000000-0005-0000-0000-00001C280000}"/>
    <cellStyle name="20% - Accent6 2 2 2 2 2 2 2 3 2 2" xfId="13410" xr:uid="{00000000-0005-0000-0000-00001D280000}"/>
    <cellStyle name="20% - Accent6 2 2 2 2 2 2 2 3 3" xfId="13412" xr:uid="{00000000-0005-0000-0000-00001E280000}"/>
    <cellStyle name="20% - Accent6 2 2 2 2 2 2 2 4" xfId="18225" xr:uid="{00000000-0005-0000-0000-00001F280000}"/>
    <cellStyle name="20% - Accent6 2 2 2 2 2 2 2 4 2" xfId="10861" xr:uid="{00000000-0005-0000-0000-000020280000}"/>
    <cellStyle name="20% - Accent6 2 2 2 2 2 2 2 5" xfId="18228" xr:uid="{00000000-0005-0000-0000-000021280000}"/>
    <cellStyle name="20% - Accent6 2 2 2 2 2 2 3" xfId="18229" xr:uid="{00000000-0005-0000-0000-000022280000}"/>
    <cellStyle name="20% - Accent6 2 2 2 2 2 2 3 2" xfId="18231" xr:uid="{00000000-0005-0000-0000-000023280000}"/>
    <cellStyle name="20% - Accent6 2 2 2 2 2 2 3 2 2" xfId="18232" xr:uid="{00000000-0005-0000-0000-000024280000}"/>
    <cellStyle name="20% - Accent6 2 2 2 2 2 2 3 2 2 2" xfId="18233" xr:uid="{00000000-0005-0000-0000-000025280000}"/>
    <cellStyle name="20% - Accent6 2 2 2 2 2 2 3 2 3" xfId="18235" xr:uid="{00000000-0005-0000-0000-000026280000}"/>
    <cellStyle name="20% - Accent6 2 2 2 2 2 2 3 3" xfId="11024" xr:uid="{00000000-0005-0000-0000-000027280000}"/>
    <cellStyle name="20% - Accent6 2 2 2 2 2 2 3 3 2" xfId="11027" xr:uid="{00000000-0005-0000-0000-000028280000}"/>
    <cellStyle name="20% - Accent6 2 2 2 2 2 2 3 4" xfId="11035" xr:uid="{00000000-0005-0000-0000-000029280000}"/>
    <cellStyle name="20% - Accent6 2 2 2 2 2 2 4" xfId="16038" xr:uid="{00000000-0005-0000-0000-00002A280000}"/>
    <cellStyle name="20% - Accent6 2 2 2 2 2 2 4 2" xfId="16043" xr:uid="{00000000-0005-0000-0000-00002B280000}"/>
    <cellStyle name="20% - Accent6 2 2 2 2 2 2 4 2 2" xfId="18237" xr:uid="{00000000-0005-0000-0000-00002C280000}"/>
    <cellStyle name="20% - Accent6 2 2 2 2 2 2 4 3" xfId="11042" xr:uid="{00000000-0005-0000-0000-00002D280000}"/>
    <cellStyle name="20% - Accent6 2 2 2 2 2 2 5" xfId="16047" xr:uid="{00000000-0005-0000-0000-00002E280000}"/>
    <cellStyle name="20% - Accent6 2 2 2 2 2 2 5 2" xfId="18240" xr:uid="{00000000-0005-0000-0000-00002F280000}"/>
    <cellStyle name="20% - Accent6 2 2 2 2 2 2 6" xfId="18241" xr:uid="{00000000-0005-0000-0000-000030280000}"/>
    <cellStyle name="20% - Accent6 2 2 2 2 2 3" xfId="18246" xr:uid="{00000000-0005-0000-0000-000031280000}"/>
    <cellStyle name="20% - Accent6 2 2 2 2 2 3 2" xfId="18248" xr:uid="{00000000-0005-0000-0000-000032280000}"/>
    <cellStyle name="20% - Accent6 2 2 2 2 2 3 2 2" xfId="7598" xr:uid="{00000000-0005-0000-0000-000033280000}"/>
    <cellStyle name="20% - Accent6 2 2 2 2 2 3 2 2 2" xfId="7606" xr:uid="{00000000-0005-0000-0000-000034280000}"/>
    <cellStyle name="20% - Accent6 2 2 2 2 2 3 2 2 2 2" xfId="18250" xr:uid="{00000000-0005-0000-0000-000035280000}"/>
    <cellStyle name="20% - Accent6 2 2 2 2 2 3 2 2 3" xfId="18251" xr:uid="{00000000-0005-0000-0000-000036280000}"/>
    <cellStyle name="20% - Accent6 2 2 2 2 2 3 2 3" xfId="7608" xr:uid="{00000000-0005-0000-0000-000037280000}"/>
    <cellStyle name="20% - Accent6 2 2 2 2 2 3 2 3 2" xfId="13605" xr:uid="{00000000-0005-0000-0000-000038280000}"/>
    <cellStyle name="20% - Accent6 2 2 2 2 2 3 2 4" xfId="18253" xr:uid="{00000000-0005-0000-0000-000039280000}"/>
    <cellStyle name="20% - Accent6 2 2 2 2 2 3 3" xfId="18254" xr:uid="{00000000-0005-0000-0000-00003A280000}"/>
    <cellStyle name="20% - Accent6 2 2 2 2 2 3 3 2" xfId="7618" xr:uid="{00000000-0005-0000-0000-00003B280000}"/>
    <cellStyle name="20% - Accent6 2 2 2 2 2 3 3 2 2" xfId="18256" xr:uid="{00000000-0005-0000-0000-00003C280000}"/>
    <cellStyle name="20% - Accent6 2 2 2 2 2 3 3 3" xfId="11073" xr:uid="{00000000-0005-0000-0000-00003D280000}"/>
    <cellStyle name="20% - Accent6 2 2 2 2 2 3 4" xfId="8877" xr:uid="{00000000-0005-0000-0000-00003E280000}"/>
    <cellStyle name="20% - Accent6 2 2 2 2 2 3 4 2" xfId="18258" xr:uid="{00000000-0005-0000-0000-00003F280000}"/>
    <cellStyle name="20% - Accent6 2 2 2 2 2 3 5" xfId="18260" xr:uid="{00000000-0005-0000-0000-000040280000}"/>
    <cellStyle name="20% - Accent6 2 2 2 2 2 4" xfId="18262" xr:uid="{00000000-0005-0000-0000-000041280000}"/>
    <cellStyle name="20% - Accent6 2 2 2 2 2 4 2" xfId="18266" xr:uid="{00000000-0005-0000-0000-000042280000}"/>
    <cellStyle name="20% - Accent6 2 2 2 2 2 4 2 2" xfId="3053" xr:uid="{00000000-0005-0000-0000-000043280000}"/>
    <cellStyle name="20% - Accent6 2 2 2 2 2 4 2 2 2" xfId="18269" xr:uid="{00000000-0005-0000-0000-000044280000}"/>
    <cellStyle name="20% - Accent6 2 2 2 2 2 4 2 3" xfId="2537" xr:uid="{00000000-0005-0000-0000-000045280000}"/>
    <cellStyle name="20% - Accent6 2 2 2 2 2 4 3" xfId="18272" xr:uid="{00000000-0005-0000-0000-000046280000}"/>
    <cellStyle name="20% - Accent6 2 2 2 2 2 4 3 2" xfId="18275" xr:uid="{00000000-0005-0000-0000-000047280000}"/>
    <cellStyle name="20% - Accent6 2 2 2 2 2 4 4" xfId="18278" xr:uid="{00000000-0005-0000-0000-000048280000}"/>
    <cellStyle name="20% - Accent6 2 2 2 2 2 5" xfId="419" xr:uid="{00000000-0005-0000-0000-000049280000}"/>
    <cellStyle name="20% - Accent6 2 2 2 2 2 5 2" xfId="18284" xr:uid="{00000000-0005-0000-0000-00004A280000}"/>
    <cellStyle name="20% - Accent6 2 2 2 2 2 5 2 2" xfId="18287" xr:uid="{00000000-0005-0000-0000-00004B280000}"/>
    <cellStyle name="20% - Accent6 2 2 2 2 2 5 3" xfId="18292" xr:uid="{00000000-0005-0000-0000-00004C280000}"/>
    <cellStyle name="20% - Accent6 2 2 2 2 2 6" xfId="446" xr:uid="{00000000-0005-0000-0000-00004D280000}"/>
    <cellStyle name="20% - Accent6 2 2 2 2 2 6 2" xfId="18293" xr:uid="{00000000-0005-0000-0000-00004E280000}"/>
    <cellStyle name="20% - Accent6 2 2 2 2 2 7" xfId="319" xr:uid="{00000000-0005-0000-0000-00004F280000}"/>
    <cellStyle name="20% - Accent6 2 2 2 2 3" xfId="18300" xr:uid="{00000000-0005-0000-0000-000050280000}"/>
    <cellStyle name="20% - Accent6 2 2 2 2 3 2" xfId="18301" xr:uid="{00000000-0005-0000-0000-000051280000}"/>
    <cellStyle name="20% - Accent6 2 2 2 2 3 2 2" xfId="18303" xr:uid="{00000000-0005-0000-0000-000052280000}"/>
    <cellStyle name="20% - Accent6 2 2 2 2 3 2 2 2" xfId="18305" xr:uid="{00000000-0005-0000-0000-000053280000}"/>
    <cellStyle name="20% - Accent6 2 2 2 2 3 2 2 2 2" xfId="18307" xr:uid="{00000000-0005-0000-0000-000054280000}"/>
    <cellStyle name="20% - Accent6 2 2 2 2 3 2 2 2 2 2" xfId="18309" xr:uid="{00000000-0005-0000-0000-000055280000}"/>
    <cellStyle name="20% - Accent6 2 2 2 2 3 2 2 2 3" xfId="18311" xr:uid="{00000000-0005-0000-0000-000056280000}"/>
    <cellStyle name="20% - Accent6 2 2 2 2 3 2 2 3" xfId="18315" xr:uid="{00000000-0005-0000-0000-000057280000}"/>
    <cellStyle name="20% - Accent6 2 2 2 2 3 2 2 3 2" xfId="3038" xr:uid="{00000000-0005-0000-0000-000058280000}"/>
    <cellStyle name="20% - Accent6 2 2 2 2 3 2 2 4" xfId="18316" xr:uid="{00000000-0005-0000-0000-000059280000}"/>
    <cellStyle name="20% - Accent6 2 2 2 2 3 2 3" xfId="18321" xr:uid="{00000000-0005-0000-0000-00005A280000}"/>
    <cellStyle name="20% - Accent6 2 2 2 2 3 2 3 2" xfId="10488" xr:uid="{00000000-0005-0000-0000-00005B280000}"/>
    <cellStyle name="20% - Accent6 2 2 2 2 3 2 3 2 2" xfId="10491" xr:uid="{00000000-0005-0000-0000-00005C280000}"/>
    <cellStyle name="20% - Accent6 2 2 2 2 3 2 3 3" xfId="3078" xr:uid="{00000000-0005-0000-0000-00005D280000}"/>
    <cellStyle name="20% - Accent6 2 2 2 2 3 2 4" xfId="16053" xr:uid="{00000000-0005-0000-0000-00005E280000}"/>
    <cellStyle name="20% - Accent6 2 2 2 2 3 2 4 2" xfId="10524" xr:uid="{00000000-0005-0000-0000-00005F280000}"/>
    <cellStyle name="20% - Accent6 2 2 2 2 3 2 5" xfId="18323" xr:uid="{00000000-0005-0000-0000-000060280000}"/>
    <cellStyle name="20% - Accent6 2 2 2 2 3 3" xfId="18325" xr:uid="{00000000-0005-0000-0000-000061280000}"/>
    <cellStyle name="20% - Accent6 2 2 2 2 3 3 2" xfId="18327" xr:uid="{00000000-0005-0000-0000-000062280000}"/>
    <cellStyle name="20% - Accent6 2 2 2 2 3 3 2 2" xfId="7710" xr:uid="{00000000-0005-0000-0000-000063280000}"/>
    <cellStyle name="20% - Accent6 2 2 2 2 3 3 2 2 2" xfId="18331" xr:uid="{00000000-0005-0000-0000-000064280000}"/>
    <cellStyle name="20% - Accent6 2 2 2 2 3 3 2 3" xfId="18332" xr:uid="{00000000-0005-0000-0000-000065280000}"/>
    <cellStyle name="20% - Accent6 2 2 2 2 3 3 3" xfId="18334" xr:uid="{00000000-0005-0000-0000-000066280000}"/>
    <cellStyle name="20% - Accent6 2 2 2 2 3 3 3 2" xfId="10568" xr:uid="{00000000-0005-0000-0000-000067280000}"/>
    <cellStyle name="20% - Accent6 2 2 2 2 3 3 4" xfId="18336" xr:uid="{00000000-0005-0000-0000-000068280000}"/>
    <cellStyle name="20% - Accent6 2 2 2 2 3 4" xfId="18338" xr:uid="{00000000-0005-0000-0000-000069280000}"/>
    <cellStyle name="20% - Accent6 2 2 2 2 3 4 2" xfId="18341" xr:uid="{00000000-0005-0000-0000-00006A280000}"/>
    <cellStyle name="20% - Accent6 2 2 2 2 3 4 2 2" xfId="18343" xr:uid="{00000000-0005-0000-0000-00006B280000}"/>
    <cellStyle name="20% - Accent6 2 2 2 2 3 4 3" xfId="18347" xr:uid="{00000000-0005-0000-0000-00006C280000}"/>
    <cellStyle name="20% - Accent6 2 2 2 2 3 5" xfId="18350" xr:uid="{00000000-0005-0000-0000-00006D280000}"/>
    <cellStyle name="20% - Accent6 2 2 2 2 3 5 2" xfId="18353" xr:uid="{00000000-0005-0000-0000-00006E280000}"/>
    <cellStyle name="20% - Accent6 2 2 2 2 3 6" xfId="18354" xr:uid="{00000000-0005-0000-0000-00006F280000}"/>
    <cellStyle name="20% - Accent6 2 2 2 2 4" xfId="18358" xr:uid="{00000000-0005-0000-0000-000070280000}"/>
    <cellStyle name="20% - Accent6 2 2 2 2 4 2" xfId="18359" xr:uid="{00000000-0005-0000-0000-000071280000}"/>
    <cellStyle name="20% - Accent6 2 2 2 2 4 2 2" xfId="18361" xr:uid="{00000000-0005-0000-0000-000072280000}"/>
    <cellStyle name="20% - Accent6 2 2 2 2 4 2 2 2" xfId="11924" xr:uid="{00000000-0005-0000-0000-000073280000}"/>
    <cellStyle name="20% - Accent6 2 2 2 2 4 2 2 2 2" xfId="11500" xr:uid="{00000000-0005-0000-0000-000074280000}"/>
    <cellStyle name="20% - Accent6 2 2 2 2 4 2 2 3" xfId="11929" xr:uid="{00000000-0005-0000-0000-000075280000}"/>
    <cellStyle name="20% - Accent6 2 2 2 2 4 2 3" xfId="18366" xr:uid="{00000000-0005-0000-0000-000076280000}"/>
    <cellStyle name="20% - Accent6 2 2 2 2 4 2 3 2" xfId="356" xr:uid="{00000000-0005-0000-0000-000077280000}"/>
    <cellStyle name="20% - Accent6 2 2 2 2 4 2 4" xfId="18370" xr:uid="{00000000-0005-0000-0000-000078280000}"/>
    <cellStyle name="20% - Accent6 2 2 2 2 4 3" xfId="18371" xr:uid="{00000000-0005-0000-0000-000079280000}"/>
    <cellStyle name="20% - Accent6 2 2 2 2 4 3 2" xfId="18373" xr:uid="{00000000-0005-0000-0000-00007A280000}"/>
    <cellStyle name="20% - Accent6 2 2 2 2 4 3 2 2" xfId="12205" xr:uid="{00000000-0005-0000-0000-00007B280000}"/>
    <cellStyle name="20% - Accent6 2 2 2 2 4 3 3" xfId="18376" xr:uid="{00000000-0005-0000-0000-00007C280000}"/>
    <cellStyle name="20% - Accent6 2 2 2 2 4 4" xfId="18379" xr:uid="{00000000-0005-0000-0000-00007D280000}"/>
    <cellStyle name="20% - Accent6 2 2 2 2 4 4 2" xfId="18383" xr:uid="{00000000-0005-0000-0000-00007E280000}"/>
    <cellStyle name="20% - Accent6 2 2 2 2 4 5" xfId="18386" xr:uid="{00000000-0005-0000-0000-00007F280000}"/>
    <cellStyle name="20% - Accent6 2 2 2 2 5" xfId="18387" xr:uid="{00000000-0005-0000-0000-000080280000}"/>
    <cellStyle name="20% - Accent6 2 2 2 2 5 2" xfId="18388" xr:uid="{00000000-0005-0000-0000-000081280000}"/>
    <cellStyle name="20% - Accent6 2 2 2 2 5 2 2" xfId="18390" xr:uid="{00000000-0005-0000-0000-000082280000}"/>
    <cellStyle name="20% - Accent6 2 2 2 2 5 2 2 2" xfId="10121" xr:uid="{00000000-0005-0000-0000-000083280000}"/>
    <cellStyle name="20% - Accent6 2 2 2 2 5 2 3" xfId="18393" xr:uid="{00000000-0005-0000-0000-000084280000}"/>
    <cellStyle name="20% - Accent6 2 2 2 2 5 3" xfId="18394" xr:uid="{00000000-0005-0000-0000-000085280000}"/>
    <cellStyle name="20% - Accent6 2 2 2 2 5 3 2" xfId="6688" xr:uid="{00000000-0005-0000-0000-000086280000}"/>
    <cellStyle name="20% - Accent6 2 2 2 2 5 4" xfId="18398" xr:uid="{00000000-0005-0000-0000-000087280000}"/>
    <cellStyle name="20% - Accent6 2 2 2 2 6" xfId="18402" xr:uid="{00000000-0005-0000-0000-000088280000}"/>
    <cellStyle name="20% - Accent6 2 2 2 2 6 2" xfId="18404" xr:uid="{00000000-0005-0000-0000-000089280000}"/>
    <cellStyle name="20% - Accent6 2 2 2 2 6 2 2" xfId="18406" xr:uid="{00000000-0005-0000-0000-00008A280000}"/>
    <cellStyle name="20% - Accent6 2 2 2 2 6 3" xfId="18409" xr:uid="{00000000-0005-0000-0000-00008B280000}"/>
    <cellStyle name="20% - Accent6 2 2 2 2 7" xfId="18411" xr:uid="{00000000-0005-0000-0000-00008C280000}"/>
    <cellStyle name="20% - Accent6 2 2 2 2 7 2" xfId="18412" xr:uid="{00000000-0005-0000-0000-00008D280000}"/>
    <cellStyle name="20% - Accent6 2 2 2 2 8" xfId="18415" xr:uid="{00000000-0005-0000-0000-00008E280000}"/>
    <cellStyle name="20% - Accent6 2 2 2 3" xfId="4990" xr:uid="{00000000-0005-0000-0000-00008F280000}"/>
    <cellStyle name="20% - Accent6 2 2 2 3 2" xfId="4712" xr:uid="{00000000-0005-0000-0000-000090280000}"/>
    <cellStyle name="20% - Accent6 2 2 2 3 2 2" xfId="2106" xr:uid="{00000000-0005-0000-0000-000091280000}"/>
    <cellStyle name="20% - Accent6 2 2 2 3 2 2 2" xfId="5001" xr:uid="{00000000-0005-0000-0000-000092280000}"/>
    <cellStyle name="20% - Accent6 2 2 2 3 2 2 2 2" xfId="18416" xr:uid="{00000000-0005-0000-0000-000093280000}"/>
    <cellStyle name="20% - Accent6 2 2 2 3 2 2 2 2 2" xfId="18417" xr:uid="{00000000-0005-0000-0000-000094280000}"/>
    <cellStyle name="20% - Accent6 2 2 2 3 2 2 2 2 2 2" xfId="4023" xr:uid="{00000000-0005-0000-0000-000095280000}"/>
    <cellStyle name="20% - Accent6 2 2 2 3 2 2 2 2 3" xfId="18418" xr:uid="{00000000-0005-0000-0000-000096280000}"/>
    <cellStyle name="20% - Accent6 2 2 2 3 2 2 2 3" xfId="5117" xr:uid="{00000000-0005-0000-0000-000097280000}"/>
    <cellStyle name="20% - Accent6 2 2 2 3 2 2 2 3 2" xfId="4108" xr:uid="{00000000-0005-0000-0000-000098280000}"/>
    <cellStyle name="20% - Accent6 2 2 2 3 2 2 2 4" xfId="5132" xr:uid="{00000000-0005-0000-0000-000099280000}"/>
    <cellStyle name="20% - Accent6 2 2 2 3 2 2 3" xfId="18419" xr:uid="{00000000-0005-0000-0000-00009A280000}"/>
    <cellStyle name="20% - Accent6 2 2 2 3 2 2 3 2" xfId="18420" xr:uid="{00000000-0005-0000-0000-00009B280000}"/>
    <cellStyle name="20% - Accent6 2 2 2 3 2 2 3 2 2" xfId="18421" xr:uid="{00000000-0005-0000-0000-00009C280000}"/>
    <cellStyle name="20% - Accent6 2 2 2 3 2 2 3 3" xfId="5199" xr:uid="{00000000-0005-0000-0000-00009D280000}"/>
    <cellStyle name="20% - Accent6 2 2 2 3 2 2 4" xfId="16099" xr:uid="{00000000-0005-0000-0000-00009E280000}"/>
    <cellStyle name="20% - Accent6 2 2 2 3 2 2 4 2" xfId="18423" xr:uid="{00000000-0005-0000-0000-00009F280000}"/>
    <cellStyle name="20% - Accent6 2 2 2 3 2 2 5" xfId="18425" xr:uid="{00000000-0005-0000-0000-0000A0280000}"/>
    <cellStyle name="20% - Accent6 2 2 2 3 2 3" xfId="5005" xr:uid="{00000000-0005-0000-0000-0000A1280000}"/>
    <cellStyle name="20% - Accent6 2 2 2 3 2 3 2" xfId="8135" xr:uid="{00000000-0005-0000-0000-0000A2280000}"/>
    <cellStyle name="20% - Accent6 2 2 2 3 2 3 2 2" xfId="5285" xr:uid="{00000000-0005-0000-0000-0000A3280000}"/>
    <cellStyle name="20% - Accent6 2 2 2 3 2 3 2 2 2" xfId="1125" xr:uid="{00000000-0005-0000-0000-0000A4280000}"/>
    <cellStyle name="20% - Accent6 2 2 2 3 2 3 2 3" xfId="5289" xr:uid="{00000000-0005-0000-0000-0000A5280000}"/>
    <cellStyle name="20% - Accent6 2 2 2 3 2 3 3" xfId="18426" xr:uid="{00000000-0005-0000-0000-0000A6280000}"/>
    <cellStyle name="20% - Accent6 2 2 2 3 2 3 3 2" xfId="5341" xr:uid="{00000000-0005-0000-0000-0000A7280000}"/>
    <cellStyle name="20% - Accent6 2 2 2 3 2 3 4" xfId="18430" xr:uid="{00000000-0005-0000-0000-0000A8280000}"/>
    <cellStyle name="20% - Accent6 2 2 2 3 2 4" xfId="4971" xr:uid="{00000000-0005-0000-0000-0000A9280000}"/>
    <cellStyle name="20% - Accent6 2 2 2 3 2 4 2" xfId="18433" xr:uid="{00000000-0005-0000-0000-0000AA280000}"/>
    <cellStyle name="20% - Accent6 2 2 2 3 2 4 2 2" xfId="4710" xr:uid="{00000000-0005-0000-0000-0000AB280000}"/>
    <cellStyle name="20% - Accent6 2 2 2 3 2 4 3" xfId="18437" xr:uid="{00000000-0005-0000-0000-0000AC280000}"/>
    <cellStyle name="20% - Accent6 2 2 2 3 2 5" xfId="18442" xr:uid="{00000000-0005-0000-0000-0000AD280000}"/>
    <cellStyle name="20% - Accent6 2 2 2 3 2 5 2" xfId="18447" xr:uid="{00000000-0005-0000-0000-0000AE280000}"/>
    <cellStyle name="20% - Accent6 2 2 2 3 2 6" xfId="18451" xr:uid="{00000000-0005-0000-0000-0000AF280000}"/>
    <cellStyle name="20% - Accent6 2 2 2 3 3" xfId="4716" xr:uid="{00000000-0005-0000-0000-0000B0280000}"/>
    <cellStyle name="20% - Accent6 2 2 2 3 3 2" xfId="5017" xr:uid="{00000000-0005-0000-0000-0000B1280000}"/>
    <cellStyle name="20% - Accent6 2 2 2 3 3 2 2" xfId="18455" xr:uid="{00000000-0005-0000-0000-0000B2280000}"/>
    <cellStyle name="20% - Accent6 2 2 2 3 3 2 2 2" xfId="5454" xr:uid="{00000000-0005-0000-0000-0000B3280000}"/>
    <cellStyle name="20% - Accent6 2 2 2 3 3 2 2 2 2" xfId="4646" xr:uid="{00000000-0005-0000-0000-0000B4280000}"/>
    <cellStyle name="20% - Accent6 2 2 2 3 3 2 2 3" xfId="5467" xr:uid="{00000000-0005-0000-0000-0000B5280000}"/>
    <cellStyle name="20% - Accent6 2 2 2 3 3 2 3" xfId="18456" xr:uid="{00000000-0005-0000-0000-0000B6280000}"/>
    <cellStyle name="20% - Accent6 2 2 2 3 3 2 3 2" xfId="5499" xr:uid="{00000000-0005-0000-0000-0000B7280000}"/>
    <cellStyle name="20% - Accent6 2 2 2 3 3 2 4" xfId="18459" xr:uid="{00000000-0005-0000-0000-0000B8280000}"/>
    <cellStyle name="20% - Accent6 2 2 2 3 3 3" xfId="8155" xr:uid="{00000000-0005-0000-0000-0000B9280000}"/>
    <cellStyle name="20% - Accent6 2 2 2 3 3 3 2" xfId="18460" xr:uid="{00000000-0005-0000-0000-0000BA280000}"/>
    <cellStyle name="20% - Accent6 2 2 2 3 3 3 2 2" xfId="5592" xr:uid="{00000000-0005-0000-0000-0000BB280000}"/>
    <cellStyle name="20% - Accent6 2 2 2 3 3 3 3" xfId="18461" xr:uid="{00000000-0005-0000-0000-0000BC280000}"/>
    <cellStyle name="20% - Accent6 2 2 2 3 3 4" xfId="18464" xr:uid="{00000000-0005-0000-0000-0000BD280000}"/>
    <cellStyle name="20% - Accent6 2 2 2 3 3 4 2" xfId="18468" xr:uid="{00000000-0005-0000-0000-0000BE280000}"/>
    <cellStyle name="20% - Accent6 2 2 2 3 3 5" xfId="18472" xr:uid="{00000000-0005-0000-0000-0000BF280000}"/>
    <cellStyle name="20% - Accent6 2 2 2 3 4" xfId="5024" xr:uid="{00000000-0005-0000-0000-0000C0280000}"/>
    <cellStyle name="20% - Accent6 2 2 2 3 4 2" xfId="18473" xr:uid="{00000000-0005-0000-0000-0000C1280000}"/>
    <cellStyle name="20% - Accent6 2 2 2 3 4 2 2" xfId="18475" xr:uid="{00000000-0005-0000-0000-0000C2280000}"/>
    <cellStyle name="20% - Accent6 2 2 2 3 4 2 2 2" xfId="1784" xr:uid="{00000000-0005-0000-0000-0000C3280000}"/>
    <cellStyle name="20% - Accent6 2 2 2 3 4 2 3" xfId="18478" xr:uid="{00000000-0005-0000-0000-0000C4280000}"/>
    <cellStyle name="20% - Accent6 2 2 2 3 4 3" xfId="9304" xr:uid="{00000000-0005-0000-0000-0000C5280000}"/>
    <cellStyle name="20% - Accent6 2 2 2 3 4 3 2" xfId="18480" xr:uid="{00000000-0005-0000-0000-0000C6280000}"/>
    <cellStyle name="20% - Accent6 2 2 2 3 4 4" xfId="18486" xr:uid="{00000000-0005-0000-0000-0000C7280000}"/>
    <cellStyle name="20% - Accent6 2 2 2 3 5" xfId="18488" xr:uid="{00000000-0005-0000-0000-0000C8280000}"/>
    <cellStyle name="20% - Accent6 2 2 2 3 5 2" xfId="18489" xr:uid="{00000000-0005-0000-0000-0000C9280000}"/>
    <cellStyle name="20% - Accent6 2 2 2 3 5 2 2" xfId="18491" xr:uid="{00000000-0005-0000-0000-0000CA280000}"/>
    <cellStyle name="20% - Accent6 2 2 2 3 5 3" xfId="18493" xr:uid="{00000000-0005-0000-0000-0000CB280000}"/>
    <cellStyle name="20% - Accent6 2 2 2 3 6" xfId="18495" xr:uid="{00000000-0005-0000-0000-0000CC280000}"/>
    <cellStyle name="20% - Accent6 2 2 2 3 6 2" xfId="18496" xr:uid="{00000000-0005-0000-0000-0000CD280000}"/>
    <cellStyle name="20% - Accent6 2 2 2 3 7" xfId="18498" xr:uid="{00000000-0005-0000-0000-0000CE280000}"/>
    <cellStyle name="20% - Accent6 2 2 2 4" xfId="5036" xr:uid="{00000000-0005-0000-0000-0000CF280000}"/>
    <cellStyle name="20% - Accent6 2 2 2 4 2" xfId="4776" xr:uid="{00000000-0005-0000-0000-0000D0280000}"/>
    <cellStyle name="20% - Accent6 2 2 2 4 2 2" xfId="2967" xr:uid="{00000000-0005-0000-0000-0000D1280000}"/>
    <cellStyle name="20% - Accent6 2 2 2 4 2 2 2" xfId="18500" xr:uid="{00000000-0005-0000-0000-0000D2280000}"/>
    <cellStyle name="20% - Accent6 2 2 2 4 2 2 2 2" xfId="18502" xr:uid="{00000000-0005-0000-0000-0000D3280000}"/>
    <cellStyle name="20% - Accent6 2 2 2 4 2 2 2 2 2" xfId="18505" xr:uid="{00000000-0005-0000-0000-0000D4280000}"/>
    <cellStyle name="20% - Accent6 2 2 2 4 2 2 2 3" xfId="6735" xr:uid="{00000000-0005-0000-0000-0000D5280000}"/>
    <cellStyle name="20% - Accent6 2 2 2 4 2 2 3" xfId="18507" xr:uid="{00000000-0005-0000-0000-0000D6280000}"/>
    <cellStyle name="20% - Accent6 2 2 2 4 2 2 3 2" xfId="18509" xr:uid="{00000000-0005-0000-0000-0000D7280000}"/>
    <cellStyle name="20% - Accent6 2 2 2 4 2 2 4" xfId="18511" xr:uid="{00000000-0005-0000-0000-0000D8280000}"/>
    <cellStyle name="20% - Accent6 2 2 2 4 2 3" xfId="607" xr:uid="{00000000-0005-0000-0000-0000D9280000}"/>
    <cellStyle name="20% - Accent6 2 2 2 4 2 3 2" xfId="18514" xr:uid="{00000000-0005-0000-0000-0000DA280000}"/>
    <cellStyle name="20% - Accent6 2 2 2 4 2 3 2 2" xfId="831" xr:uid="{00000000-0005-0000-0000-0000DB280000}"/>
    <cellStyle name="20% - Accent6 2 2 2 4 2 3 3" xfId="2927" xr:uid="{00000000-0005-0000-0000-0000DC280000}"/>
    <cellStyle name="20% - Accent6 2 2 2 4 2 4" xfId="18516" xr:uid="{00000000-0005-0000-0000-0000DD280000}"/>
    <cellStyle name="20% - Accent6 2 2 2 4 2 4 2" xfId="18522" xr:uid="{00000000-0005-0000-0000-0000DE280000}"/>
    <cellStyle name="20% - Accent6 2 2 2 4 2 5" xfId="18528" xr:uid="{00000000-0005-0000-0000-0000DF280000}"/>
    <cellStyle name="20% - Accent6 2 2 2 4 3" xfId="5042" xr:uid="{00000000-0005-0000-0000-0000E0280000}"/>
    <cellStyle name="20% - Accent6 2 2 2 4 3 2" xfId="18534" xr:uid="{00000000-0005-0000-0000-0000E1280000}"/>
    <cellStyle name="20% - Accent6 2 2 2 4 3 2 2" xfId="18536" xr:uid="{00000000-0005-0000-0000-0000E2280000}"/>
    <cellStyle name="20% - Accent6 2 2 2 4 3 2 2 2" xfId="243" xr:uid="{00000000-0005-0000-0000-0000E3280000}"/>
    <cellStyle name="20% - Accent6 2 2 2 4 3 2 3" xfId="18538" xr:uid="{00000000-0005-0000-0000-0000E4280000}"/>
    <cellStyle name="20% - Accent6 2 2 2 4 3 3" xfId="18541" xr:uid="{00000000-0005-0000-0000-0000E5280000}"/>
    <cellStyle name="20% - Accent6 2 2 2 4 3 3 2" xfId="18544" xr:uid="{00000000-0005-0000-0000-0000E6280000}"/>
    <cellStyle name="20% - Accent6 2 2 2 4 3 4" xfId="18547" xr:uid="{00000000-0005-0000-0000-0000E7280000}"/>
    <cellStyle name="20% - Accent6 2 2 2 4 4" xfId="18552" xr:uid="{00000000-0005-0000-0000-0000E8280000}"/>
    <cellStyle name="20% - Accent6 2 2 2 4 4 2" xfId="18554" xr:uid="{00000000-0005-0000-0000-0000E9280000}"/>
    <cellStyle name="20% - Accent6 2 2 2 4 4 2 2" xfId="18557" xr:uid="{00000000-0005-0000-0000-0000EA280000}"/>
    <cellStyle name="20% - Accent6 2 2 2 4 4 3" xfId="18561" xr:uid="{00000000-0005-0000-0000-0000EB280000}"/>
    <cellStyle name="20% - Accent6 2 2 2 4 5" xfId="18564" xr:uid="{00000000-0005-0000-0000-0000EC280000}"/>
    <cellStyle name="20% - Accent6 2 2 2 4 5 2" xfId="18565" xr:uid="{00000000-0005-0000-0000-0000ED280000}"/>
    <cellStyle name="20% - Accent6 2 2 2 4 6" xfId="18567" xr:uid="{00000000-0005-0000-0000-0000EE280000}"/>
    <cellStyle name="20% - Accent6 2 2 2 5" xfId="5048" xr:uid="{00000000-0005-0000-0000-0000EF280000}"/>
    <cellStyle name="20% - Accent6 2 2 2 5 2" xfId="5056" xr:uid="{00000000-0005-0000-0000-0000F0280000}"/>
    <cellStyle name="20% - Accent6 2 2 2 5 2 2" xfId="11232" xr:uid="{00000000-0005-0000-0000-0000F1280000}"/>
    <cellStyle name="20% - Accent6 2 2 2 5 2 2 2" xfId="11238" xr:uid="{00000000-0005-0000-0000-0000F2280000}"/>
    <cellStyle name="20% - Accent6 2 2 2 5 2 2 2 2" xfId="18569" xr:uid="{00000000-0005-0000-0000-0000F3280000}"/>
    <cellStyle name="20% - Accent6 2 2 2 5 2 2 3" xfId="18570" xr:uid="{00000000-0005-0000-0000-0000F4280000}"/>
    <cellStyle name="20% - Accent6 2 2 2 5 2 3" xfId="7854" xr:uid="{00000000-0005-0000-0000-0000F5280000}"/>
    <cellStyle name="20% - Accent6 2 2 2 5 2 3 2" xfId="3824" xr:uid="{00000000-0005-0000-0000-0000F6280000}"/>
    <cellStyle name="20% - Accent6 2 2 2 5 2 4" xfId="18575" xr:uid="{00000000-0005-0000-0000-0000F7280000}"/>
    <cellStyle name="20% - Accent6 2 2 2 5 3" xfId="18577" xr:uid="{00000000-0005-0000-0000-0000F8280000}"/>
    <cellStyle name="20% - Accent6 2 2 2 5 3 2" xfId="11250" xr:uid="{00000000-0005-0000-0000-0000F9280000}"/>
    <cellStyle name="20% - Accent6 2 2 2 5 3 2 2" xfId="18580" xr:uid="{00000000-0005-0000-0000-0000FA280000}"/>
    <cellStyle name="20% - Accent6 2 2 2 5 3 3" xfId="18585" xr:uid="{00000000-0005-0000-0000-0000FB280000}"/>
    <cellStyle name="20% - Accent6 2 2 2 5 4" xfId="18162" xr:uid="{00000000-0005-0000-0000-0000FC280000}"/>
    <cellStyle name="20% - Accent6 2 2 2 5 4 2" xfId="18589" xr:uid="{00000000-0005-0000-0000-0000FD280000}"/>
    <cellStyle name="20% - Accent6 2 2 2 5 5" xfId="11270" xr:uid="{00000000-0005-0000-0000-0000FE280000}"/>
    <cellStyle name="20% - Accent6 2 2 2 6" xfId="2899" xr:uid="{00000000-0005-0000-0000-0000FF280000}"/>
    <cellStyle name="20% - Accent6 2 2 2 6 2" xfId="18593" xr:uid="{00000000-0005-0000-0000-000000290000}"/>
    <cellStyle name="20% - Accent6 2 2 2 6 2 2" xfId="8341" xr:uid="{00000000-0005-0000-0000-000001290000}"/>
    <cellStyle name="20% - Accent6 2 2 2 6 2 2 2" xfId="18595" xr:uid="{00000000-0005-0000-0000-000002290000}"/>
    <cellStyle name="20% - Accent6 2 2 2 6 2 3" xfId="18597" xr:uid="{00000000-0005-0000-0000-000003290000}"/>
    <cellStyle name="20% - Accent6 2 2 2 6 3" xfId="18599" xr:uid="{00000000-0005-0000-0000-000004290000}"/>
    <cellStyle name="20% - Accent6 2 2 2 6 3 2" xfId="18601" xr:uid="{00000000-0005-0000-0000-000005290000}"/>
    <cellStyle name="20% - Accent6 2 2 2 6 4" xfId="18604" xr:uid="{00000000-0005-0000-0000-000006290000}"/>
    <cellStyle name="20% - Accent6 2 2 2 7" xfId="18606" xr:uid="{00000000-0005-0000-0000-000007290000}"/>
    <cellStyle name="20% - Accent6 2 2 2 7 2" xfId="18607" xr:uid="{00000000-0005-0000-0000-000008290000}"/>
    <cellStyle name="20% - Accent6 2 2 2 7 2 2" xfId="16526" xr:uid="{00000000-0005-0000-0000-000009290000}"/>
    <cellStyle name="20% - Accent6 2 2 2 7 3" xfId="18609" xr:uid="{00000000-0005-0000-0000-00000A290000}"/>
    <cellStyle name="20% - Accent6 2 2 2 8" xfId="18611" xr:uid="{00000000-0005-0000-0000-00000B290000}"/>
    <cellStyle name="20% - Accent6 2 2 2 8 2" xfId="18612" xr:uid="{00000000-0005-0000-0000-00000C290000}"/>
    <cellStyle name="20% - Accent6 2 2 2 9" xfId="18614" xr:uid="{00000000-0005-0000-0000-00000D290000}"/>
    <cellStyle name="20% - Accent6 2 2 3" xfId="18615" xr:uid="{00000000-0005-0000-0000-00000E290000}"/>
    <cellStyle name="20% - Accent6 2 2 3 2" xfId="18616" xr:uid="{00000000-0005-0000-0000-00000F290000}"/>
    <cellStyle name="20% - Accent6 2 2 3 2 2" xfId="18617" xr:uid="{00000000-0005-0000-0000-000010290000}"/>
    <cellStyle name="20% - Accent6 2 2 3 2 2 2" xfId="18619" xr:uid="{00000000-0005-0000-0000-000011290000}"/>
    <cellStyle name="20% - Accent6 2 2 3 2 2 2 2" xfId="18622" xr:uid="{00000000-0005-0000-0000-000012290000}"/>
    <cellStyle name="20% - Accent6 2 2 3 2 2 2 2 2" xfId="95" xr:uid="{00000000-0005-0000-0000-000013290000}"/>
    <cellStyle name="20% - Accent6 2 2 3 2 2 2 2 2 2" xfId="3739" xr:uid="{00000000-0005-0000-0000-000014290000}"/>
    <cellStyle name="20% - Accent6 2 2 3 2 2 2 2 2 2 2" xfId="18624" xr:uid="{00000000-0005-0000-0000-000015290000}"/>
    <cellStyle name="20% - Accent6 2 2 3 2 2 2 2 2 3" xfId="18625" xr:uid="{00000000-0005-0000-0000-000016290000}"/>
    <cellStyle name="20% - Accent6 2 2 3 2 2 2 2 3" xfId="18626" xr:uid="{00000000-0005-0000-0000-000017290000}"/>
    <cellStyle name="20% - Accent6 2 2 3 2 2 2 2 3 2" xfId="18627" xr:uid="{00000000-0005-0000-0000-000018290000}"/>
    <cellStyle name="20% - Accent6 2 2 3 2 2 2 2 4" xfId="18629" xr:uid="{00000000-0005-0000-0000-000019290000}"/>
    <cellStyle name="20% - Accent6 2 2 3 2 2 2 3" xfId="18630" xr:uid="{00000000-0005-0000-0000-00001A290000}"/>
    <cellStyle name="20% - Accent6 2 2 3 2 2 2 3 2" xfId="18631" xr:uid="{00000000-0005-0000-0000-00001B290000}"/>
    <cellStyle name="20% - Accent6 2 2 3 2 2 2 3 2 2" xfId="9293" xr:uid="{00000000-0005-0000-0000-00001C290000}"/>
    <cellStyle name="20% - Accent6 2 2 3 2 2 2 3 3" xfId="379" xr:uid="{00000000-0005-0000-0000-00001D290000}"/>
    <cellStyle name="20% - Accent6 2 2 3 2 2 2 4" xfId="16294" xr:uid="{00000000-0005-0000-0000-00001E290000}"/>
    <cellStyle name="20% - Accent6 2 2 3 2 2 2 4 2" xfId="18634" xr:uid="{00000000-0005-0000-0000-00001F290000}"/>
    <cellStyle name="20% - Accent6 2 2 3 2 2 2 5" xfId="18637" xr:uid="{00000000-0005-0000-0000-000020290000}"/>
    <cellStyle name="20% - Accent6 2 2 3 2 2 3" xfId="18638" xr:uid="{00000000-0005-0000-0000-000021290000}"/>
    <cellStyle name="20% - Accent6 2 2 3 2 2 3 2" xfId="18640" xr:uid="{00000000-0005-0000-0000-000022290000}"/>
    <cellStyle name="20% - Accent6 2 2 3 2 2 3 2 2" xfId="7456" xr:uid="{00000000-0005-0000-0000-000023290000}"/>
    <cellStyle name="20% - Accent6 2 2 3 2 2 3 2 2 2" xfId="18642" xr:uid="{00000000-0005-0000-0000-000024290000}"/>
    <cellStyle name="20% - Accent6 2 2 3 2 2 3 2 3" xfId="18643" xr:uid="{00000000-0005-0000-0000-000025290000}"/>
    <cellStyle name="20% - Accent6 2 2 3 2 2 3 3" xfId="18644" xr:uid="{00000000-0005-0000-0000-000026290000}"/>
    <cellStyle name="20% - Accent6 2 2 3 2 2 3 3 2" xfId="18645" xr:uid="{00000000-0005-0000-0000-000027290000}"/>
    <cellStyle name="20% - Accent6 2 2 3 2 2 3 4" xfId="18648" xr:uid="{00000000-0005-0000-0000-000028290000}"/>
    <cellStyle name="20% - Accent6 2 2 3 2 2 4" xfId="18650" xr:uid="{00000000-0005-0000-0000-000029290000}"/>
    <cellStyle name="20% - Accent6 2 2 3 2 2 4 2" xfId="18653" xr:uid="{00000000-0005-0000-0000-00002A290000}"/>
    <cellStyle name="20% - Accent6 2 2 3 2 2 4 2 2" xfId="1501" xr:uid="{00000000-0005-0000-0000-00002B290000}"/>
    <cellStyle name="20% - Accent6 2 2 3 2 2 4 3" xfId="18655" xr:uid="{00000000-0005-0000-0000-00002C290000}"/>
    <cellStyle name="20% - Accent6 2 2 3 2 2 5" xfId="18658" xr:uid="{00000000-0005-0000-0000-00002D290000}"/>
    <cellStyle name="20% - Accent6 2 2 3 2 2 5 2" xfId="18661" xr:uid="{00000000-0005-0000-0000-00002E290000}"/>
    <cellStyle name="20% - Accent6 2 2 3 2 2 6" xfId="18664" xr:uid="{00000000-0005-0000-0000-00002F290000}"/>
    <cellStyle name="20% - Accent6 2 2 3 2 3" xfId="18667" xr:uid="{00000000-0005-0000-0000-000030290000}"/>
    <cellStyle name="20% - Accent6 2 2 3 2 3 2" xfId="18670" xr:uid="{00000000-0005-0000-0000-000031290000}"/>
    <cellStyle name="20% - Accent6 2 2 3 2 3 2 2" xfId="18673" xr:uid="{00000000-0005-0000-0000-000032290000}"/>
    <cellStyle name="20% - Accent6 2 2 3 2 3 2 2 2" xfId="18226" xr:uid="{00000000-0005-0000-0000-000033290000}"/>
    <cellStyle name="20% - Accent6 2 2 3 2 3 2 2 2 2" xfId="10862" xr:uid="{00000000-0005-0000-0000-000034290000}"/>
    <cellStyle name="20% - Accent6 2 2 3 2 3 2 2 3" xfId="18227" xr:uid="{00000000-0005-0000-0000-000035290000}"/>
    <cellStyle name="20% - Accent6 2 2 3 2 3 2 3" xfId="18676" xr:uid="{00000000-0005-0000-0000-000036290000}"/>
    <cellStyle name="20% - Accent6 2 2 3 2 3 2 3 2" xfId="11033" xr:uid="{00000000-0005-0000-0000-000037290000}"/>
    <cellStyle name="20% - Accent6 2 2 3 2 3 2 4" xfId="18681" xr:uid="{00000000-0005-0000-0000-000038290000}"/>
    <cellStyle name="20% - Accent6 2 2 3 2 3 3" xfId="18683" xr:uid="{00000000-0005-0000-0000-000039290000}"/>
    <cellStyle name="20% - Accent6 2 2 3 2 3 3 2" xfId="18686" xr:uid="{00000000-0005-0000-0000-00003A290000}"/>
    <cellStyle name="20% - Accent6 2 2 3 2 3 3 2 2" xfId="18252" xr:uid="{00000000-0005-0000-0000-00003B290000}"/>
    <cellStyle name="20% - Accent6 2 2 3 2 3 3 3" xfId="17449" xr:uid="{00000000-0005-0000-0000-00003C290000}"/>
    <cellStyle name="20% - Accent6 2 2 3 2 3 4" xfId="18690" xr:uid="{00000000-0005-0000-0000-00003D290000}"/>
    <cellStyle name="20% - Accent6 2 2 3 2 3 4 2" xfId="18693" xr:uid="{00000000-0005-0000-0000-00003E290000}"/>
    <cellStyle name="20% - Accent6 2 2 3 2 3 5" xfId="18696" xr:uid="{00000000-0005-0000-0000-00003F290000}"/>
    <cellStyle name="20% - Accent6 2 2 3 2 4" xfId="18697" xr:uid="{00000000-0005-0000-0000-000040290000}"/>
    <cellStyle name="20% - Accent6 2 2 3 2 4 2" xfId="18699" xr:uid="{00000000-0005-0000-0000-000041290000}"/>
    <cellStyle name="20% - Accent6 2 2 3 2 4 2 2" xfId="18705" xr:uid="{00000000-0005-0000-0000-000042290000}"/>
    <cellStyle name="20% - Accent6 2 2 3 2 4 2 2 2" xfId="18320" xr:uid="{00000000-0005-0000-0000-000043290000}"/>
    <cellStyle name="20% - Accent6 2 2 3 2 4 2 3" xfId="18708" xr:uid="{00000000-0005-0000-0000-000044290000}"/>
    <cellStyle name="20% - Accent6 2 2 3 2 4 3" xfId="18710" xr:uid="{00000000-0005-0000-0000-000045290000}"/>
    <cellStyle name="20% - Accent6 2 2 3 2 4 3 2" xfId="18713" xr:uid="{00000000-0005-0000-0000-000046290000}"/>
    <cellStyle name="20% - Accent6 2 2 3 2 4 4" xfId="18717" xr:uid="{00000000-0005-0000-0000-000047290000}"/>
    <cellStyle name="20% - Accent6 2 2 3 2 5" xfId="18719" xr:uid="{00000000-0005-0000-0000-000048290000}"/>
    <cellStyle name="20% - Accent6 2 2 3 2 5 2" xfId="18722" xr:uid="{00000000-0005-0000-0000-000049290000}"/>
    <cellStyle name="20% - Accent6 2 2 3 2 5 2 2" xfId="18725" xr:uid="{00000000-0005-0000-0000-00004A290000}"/>
    <cellStyle name="20% - Accent6 2 2 3 2 5 3" xfId="18728" xr:uid="{00000000-0005-0000-0000-00004B290000}"/>
    <cellStyle name="20% - Accent6 2 2 3 2 6" xfId="12817" xr:uid="{00000000-0005-0000-0000-00004C290000}"/>
    <cellStyle name="20% - Accent6 2 2 3 2 6 2" xfId="18730" xr:uid="{00000000-0005-0000-0000-00004D290000}"/>
    <cellStyle name="20% - Accent6 2 2 3 2 7" xfId="18733" xr:uid="{00000000-0005-0000-0000-00004E290000}"/>
    <cellStyle name="20% - Accent6 2 2 3 3" xfId="5071" xr:uid="{00000000-0005-0000-0000-00004F290000}"/>
    <cellStyle name="20% - Accent6 2 2 3 3 2" xfId="4852" xr:uid="{00000000-0005-0000-0000-000050290000}"/>
    <cellStyle name="20% - Accent6 2 2 3 3 2 2" xfId="5080" xr:uid="{00000000-0005-0000-0000-000051290000}"/>
    <cellStyle name="20% - Accent6 2 2 3 3 2 2 2" xfId="18736" xr:uid="{00000000-0005-0000-0000-000052290000}"/>
    <cellStyle name="20% - Accent6 2 2 3 3 2 2 2 2" xfId="18738" xr:uid="{00000000-0005-0000-0000-000053290000}"/>
    <cellStyle name="20% - Accent6 2 2 3 3 2 2 2 2 2" xfId="18740" xr:uid="{00000000-0005-0000-0000-000054290000}"/>
    <cellStyle name="20% - Accent6 2 2 3 3 2 2 2 3" xfId="4353" xr:uid="{00000000-0005-0000-0000-000055290000}"/>
    <cellStyle name="20% - Accent6 2 2 3 3 2 2 3" xfId="18742" xr:uid="{00000000-0005-0000-0000-000056290000}"/>
    <cellStyle name="20% - Accent6 2 2 3 3 2 2 3 2" xfId="18744" xr:uid="{00000000-0005-0000-0000-000057290000}"/>
    <cellStyle name="20% - Accent6 2 2 3 3 2 2 4" xfId="18750" xr:uid="{00000000-0005-0000-0000-000058290000}"/>
    <cellStyle name="20% - Accent6 2 2 3 3 2 3" xfId="8293" xr:uid="{00000000-0005-0000-0000-000059290000}"/>
    <cellStyle name="20% - Accent6 2 2 3 3 2 3 2" xfId="18752" xr:uid="{00000000-0005-0000-0000-00005A290000}"/>
    <cellStyle name="20% - Accent6 2 2 3 3 2 3 2 2" xfId="4802" xr:uid="{00000000-0005-0000-0000-00005B290000}"/>
    <cellStyle name="20% - Accent6 2 2 3 3 2 3 3" xfId="18754" xr:uid="{00000000-0005-0000-0000-00005C290000}"/>
    <cellStyle name="20% - Accent6 2 2 3 3 2 4" xfId="18759" xr:uid="{00000000-0005-0000-0000-00005D290000}"/>
    <cellStyle name="20% - Accent6 2 2 3 3 2 4 2" xfId="18764" xr:uid="{00000000-0005-0000-0000-00005E290000}"/>
    <cellStyle name="20% - Accent6 2 2 3 3 2 5" xfId="18769" xr:uid="{00000000-0005-0000-0000-00005F290000}"/>
    <cellStyle name="20% - Accent6 2 2 3 3 3" xfId="272" xr:uid="{00000000-0005-0000-0000-000060290000}"/>
    <cellStyle name="20% - Accent6 2 2 3 3 3 2" xfId="18774" xr:uid="{00000000-0005-0000-0000-000061290000}"/>
    <cellStyle name="20% - Accent6 2 2 3 3 3 2 2" xfId="18400" xr:uid="{00000000-0005-0000-0000-000062290000}"/>
    <cellStyle name="20% - Accent6 2 2 3 3 3 2 2 2" xfId="5130" xr:uid="{00000000-0005-0000-0000-000063290000}"/>
    <cellStyle name="20% - Accent6 2 2 3 3 3 2 3" xfId="18777" xr:uid="{00000000-0005-0000-0000-000064290000}"/>
    <cellStyle name="20% - Accent6 2 2 3 3 3 3" xfId="18781" xr:uid="{00000000-0005-0000-0000-000065290000}"/>
    <cellStyle name="20% - Accent6 2 2 3 3 3 3 2" xfId="18784" xr:uid="{00000000-0005-0000-0000-000066290000}"/>
    <cellStyle name="20% - Accent6 2 2 3 3 3 4" xfId="18788" xr:uid="{00000000-0005-0000-0000-000067290000}"/>
    <cellStyle name="20% - Accent6 2 2 3 3 4" xfId="18793" xr:uid="{00000000-0005-0000-0000-000068290000}"/>
    <cellStyle name="20% - Accent6 2 2 3 3 4 2" xfId="18800" xr:uid="{00000000-0005-0000-0000-000069290000}"/>
    <cellStyle name="20% - Accent6 2 2 3 3 4 2 2" xfId="18803" xr:uid="{00000000-0005-0000-0000-00006A290000}"/>
    <cellStyle name="20% - Accent6 2 2 3 3 4 3" xfId="18806" xr:uid="{00000000-0005-0000-0000-00006B290000}"/>
    <cellStyle name="20% - Accent6 2 2 3 3 5" xfId="18814" xr:uid="{00000000-0005-0000-0000-00006C290000}"/>
    <cellStyle name="20% - Accent6 2 2 3 3 5 2" xfId="18816" xr:uid="{00000000-0005-0000-0000-00006D290000}"/>
    <cellStyle name="20% - Accent6 2 2 3 3 6" xfId="18822" xr:uid="{00000000-0005-0000-0000-00006E290000}"/>
    <cellStyle name="20% - Accent6 2 2 3 4" xfId="5086" xr:uid="{00000000-0005-0000-0000-00006F290000}"/>
    <cellStyle name="20% - Accent6 2 2 3 4 2" xfId="5093" xr:uid="{00000000-0005-0000-0000-000070290000}"/>
    <cellStyle name="20% - Accent6 2 2 3 4 2 2" xfId="18826" xr:uid="{00000000-0005-0000-0000-000071290000}"/>
    <cellStyle name="20% - Accent6 2 2 3 4 2 2 2" xfId="18828" xr:uid="{00000000-0005-0000-0000-000072290000}"/>
    <cellStyle name="20% - Accent6 2 2 3 4 2 2 2 2" xfId="18833" xr:uid="{00000000-0005-0000-0000-000073290000}"/>
    <cellStyle name="20% - Accent6 2 2 3 4 2 2 3" xfId="18835" xr:uid="{00000000-0005-0000-0000-000074290000}"/>
    <cellStyle name="20% - Accent6 2 2 3 4 2 3" xfId="18837" xr:uid="{00000000-0005-0000-0000-000075290000}"/>
    <cellStyle name="20% - Accent6 2 2 3 4 2 3 2" xfId="18840" xr:uid="{00000000-0005-0000-0000-000076290000}"/>
    <cellStyle name="20% - Accent6 2 2 3 4 2 4" xfId="18845" xr:uid="{00000000-0005-0000-0000-000077290000}"/>
    <cellStyle name="20% - Accent6 2 2 3 4 3" xfId="18848" xr:uid="{00000000-0005-0000-0000-000078290000}"/>
    <cellStyle name="20% - Accent6 2 2 3 4 3 2" xfId="18853" xr:uid="{00000000-0005-0000-0000-000079290000}"/>
    <cellStyle name="20% - Accent6 2 2 3 4 3 2 2" xfId="18856" xr:uid="{00000000-0005-0000-0000-00007A290000}"/>
    <cellStyle name="20% - Accent6 2 2 3 4 3 3" xfId="18859" xr:uid="{00000000-0005-0000-0000-00007B290000}"/>
    <cellStyle name="20% - Accent6 2 2 3 4 4" xfId="18866" xr:uid="{00000000-0005-0000-0000-00007C290000}"/>
    <cellStyle name="20% - Accent6 2 2 3 4 4 2" xfId="18868" xr:uid="{00000000-0005-0000-0000-00007D290000}"/>
    <cellStyle name="20% - Accent6 2 2 3 4 5" xfId="18872" xr:uid="{00000000-0005-0000-0000-00007E290000}"/>
    <cellStyle name="20% - Accent6 2 2 3 5" xfId="5097" xr:uid="{00000000-0005-0000-0000-00007F290000}"/>
    <cellStyle name="20% - Accent6 2 2 3 5 2" xfId="18874" xr:uid="{00000000-0005-0000-0000-000080290000}"/>
    <cellStyle name="20% - Accent6 2 2 3 5 2 2" xfId="13441" xr:uid="{00000000-0005-0000-0000-000081290000}"/>
    <cellStyle name="20% - Accent6 2 2 3 5 2 2 2" xfId="18876" xr:uid="{00000000-0005-0000-0000-000082290000}"/>
    <cellStyle name="20% - Accent6 2 2 3 5 2 3" xfId="18878" xr:uid="{00000000-0005-0000-0000-000083290000}"/>
    <cellStyle name="20% - Accent6 2 2 3 5 3" xfId="18882" xr:uid="{00000000-0005-0000-0000-000084290000}"/>
    <cellStyle name="20% - Accent6 2 2 3 5 3 2" xfId="18884" xr:uid="{00000000-0005-0000-0000-000085290000}"/>
    <cellStyle name="20% - Accent6 2 2 3 5 4" xfId="18887" xr:uid="{00000000-0005-0000-0000-000086290000}"/>
    <cellStyle name="20% - Accent6 2 2 3 6" xfId="18889" xr:uid="{00000000-0005-0000-0000-000087290000}"/>
    <cellStyle name="20% - Accent6 2 2 3 6 2" xfId="18893" xr:uid="{00000000-0005-0000-0000-000088290000}"/>
    <cellStyle name="20% - Accent6 2 2 3 6 2 2" xfId="18896" xr:uid="{00000000-0005-0000-0000-000089290000}"/>
    <cellStyle name="20% - Accent6 2 2 3 6 3" xfId="18899" xr:uid="{00000000-0005-0000-0000-00008A290000}"/>
    <cellStyle name="20% - Accent6 2 2 3 7" xfId="18902" xr:uid="{00000000-0005-0000-0000-00008B290000}"/>
    <cellStyle name="20% - Accent6 2 2 3 7 2" xfId="18905" xr:uid="{00000000-0005-0000-0000-00008C290000}"/>
    <cellStyle name="20% - Accent6 2 2 3 8" xfId="18908" xr:uid="{00000000-0005-0000-0000-00008D290000}"/>
    <cellStyle name="20% - Accent6 2 2 4" xfId="18911" xr:uid="{00000000-0005-0000-0000-00008E290000}"/>
    <cellStyle name="20% - Accent6 2 2 4 2" xfId="18912" xr:uid="{00000000-0005-0000-0000-00008F290000}"/>
    <cellStyle name="20% - Accent6 2 2 4 2 2" xfId="18914" xr:uid="{00000000-0005-0000-0000-000090290000}"/>
    <cellStyle name="20% - Accent6 2 2 4 2 2 2" xfId="18916" xr:uid="{00000000-0005-0000-0000-000091290000}"/>
    <cellStyle name="20% - Accent6 2 2 4 2 2 2 2" xfId="18919" xr:uid="{00000000-0005-0000-0000-000092290000}"/>
    <cellStyle name="20% - Accent6 2 2 4 2 2 2 2 2" xfId="18921" xr:uid="{00000000-0005-0000-0000-000093290000}"/>
    <cellStyle name="20% - Accent6 2 2 4 2 2 2 2 2 2" xfId="18922" xr:uid="{00000000-0005-0000-0000-000094290000}"/>
    <cellStyle name="20% - Accent6 2 2 4 2 2 2 2 3" xfId="18923" xr:uid="{00000000-0005-0000-0000-000095290000}"/>
    <cellStyle name="20% - Accent6 2 2 4 2 2 2 3" xfId="18924" xr:uid="{00000000-0005-0000-0000-000096290000}"/>
    <cellStyle name="20% - Accent6 2 2 4 2 2 2 3 2" xfId="18925" xr:uid="{00000000-0005-0000-0000-000097290000}"/>
    <cellStyle name="20% - Accent6 2 2 4 2 2 2 4" xfId="18928" xr:uid="{00000000-0005-0000-0000-000098290000}"/>
    <cellStyle name="20% - Accent6 2 2 4 2 2 3" xfId="18930" xr:uid="{00000000-0005-0000-0000-000099290000}"/>
    <cellStyle name="20% - Accent6 2 2 4 2 2 3 2" xfId="18932" xr:uid="{00000000-0005-0000-0000-00009A290000}"/>
    <cellStyle name="20% - Accent6 2 2 4 2 2 3 2 2" xfId="18934" xr:uid="{00000000-0005-0000-0000-00009B290000}"/>
    <cellStyle name="20% - Accent6 2 2 4 2 2 3 3" xfId="18935" xr:uid="{00000000-0005-0000-0000-00009C290000}"/>
    <cellStyle name="20% - Accent6 2 2 4 2 2 4" xfId="18938" xr:uid="{00000000-0005-0000-0000-00009D290000}"/>
    <cellStyle name="20% - Accent6 2 2 4 2 2 4 2" xfId="18942" xr:uid="{00000000-0005-0000-0000-00009E290000}"/>
    <cellStyle name="20% - Accent6 2 2 4 2 2 5" xfId="18946" xr:uid="{00000000-0005-0000-0000-00009F290000}"/>
    <cellStyle name="20% - Accent6 2 2 4 2 3" xfId="18947" xr:uid="{00000000-0005-0000-0000-0000A0290000}"/>
    <cellStyle name="20% - Accent6 2 2 4 2 3 2" xfId="17155" xr:uid="{00000000-0005-0000-0000-0000A1290000}"/>
    <cellStyle name="20% - Accent6 2 2 4 2 3 2 2" xfId="18950" xr:uid="{00000000-0005-0000-0000-0000A2290000}"/>
    <cellStyle name="20% - Accent6 2 2 4 2 3 2 2 2" xfId="18628" xr:uid="{00000000-0005-0000-0000-0000A3290000}"/>
    <cellStyle name="20% - Accent6 2 2 4 2 3 2 3" xfId="17363" xr:uid="{00000000-0005-0000-0000-0000A4290000}"/>
    <cellStyle name="20% - Accent6 2 2 4 2 3 3" xfId="18953" xr:uid="{00000000-0005-0000-0000-0000A5290000}"/>
    <cellStyle name="20% - Accent6 2 2 4 2 3 3 2" xfId="18955" xr:uid="{00000000-0005-0000-0000-0000A6290000}"/>
    <cellStyle name="20% - Accent6 2 2 4 2 3 4" xfId="18959" xr:uid="{00000000-0005-0000-0000-0000A7290000}"/>
    <cellStyle name="20% - Accent6 2 2 4 2 4" xfId="18961" xr:uid="{00000000-0005-0000-0000-0000A8290000}"/>
    <cellStyle name="20% - Accent6 2 2 4 2 4 2" xfId="18963" xr:uid="{00000000-0005-0000-0000-0000A9290000}"/>
    <cellStyle name="20% - Accent6 2 2 4 2 4 2 2" xfId="18965" xr:uid="{00000000-0005-0000-0000-0000AA290000}"/>
    <cellStyle name="20% - Accent6 2 2 4 2 4 3" xfId="18967" xr:uid="{00000000-0005-0000-0000-0000AB290000}"/>
    <cellStyle name="20% - Accent6 2 2 4 2 5" xfId="18969" xr:uid="{00000000-0005-0000-0000-0000AC290000}"/>
    <cellStyle name="20% - Accent6 2 2 4 2 5 2" xfId="18970" xr:uid="{00000000-0005-0000-0000-0000AD290000}"/>
    <cellStyle name="20% - Accent6 2 2 4 2 6" xfId="18972" xr:uid="{00000000-0005-0000-0000-0000AE290000}"/>
    <cellStyle name="20% - Accent6 2 2 4 3" xfId="4019" xr:uid="{00000000-0005-0000-0000-0000AF290000}"/>
    <cellStyle name="20% - Accent6 2 2 4 3 2" xfId="4025" xr:uid="{00000000-0005-0000-0000-0000B0290000}"/>
    <cellStyle name="20% - Accent6 2 2 4 3 2 2" xfId="10345" xr:uid="{00000000-0005-0000-0000-0000B1290000}"/>
    <cellStyle name="20% - Accent6 2 2 4 3 2 2 2" xfId="18973" xr:uid="{00000000-0005-0000-0000-0000B2290000}"/>
    <cellStyle name="20% - Accent6 2 2 4 3 2 2 2 2" xfId="18977" xr:uid="{00000000-0005-0000-0000-0000B3290000}"/>
    <cellStyle name="20% - Accent6 2 2 4 3 2 2 3" xfId="18979" xr:uid="{00000000-0005-0000-0000-0000B4290000}"/>
    <cellStyle name="20% - Accent6 2 2 4 3 2 3" xfId="18982" xr:uid="{00000000-0005-0000-0000-0000B5290000}"/>
    <cellStyle name="20% - Accent6 2 2 4 3 2 3 2" xfId="18985" xr:uid="{00000000-0005-0000-0000-0000B6290000}"/>
    <cellStyle name="20% - Accent6 2 2 4 3 2 4" xfId="18991" xr:uid="{00000000-0005-0000-0000-0000B7290000}"/>
    <cellStyle name="20% - Accent6 2 2 4 3 3" xfId="10352" xr:uid="{00000000-0005-0000-0000-0000B8290000}"/>
    <cellStyle name="20% - Accent6 2 2 4 3 3 2" xfId="18996" xr:uid="{00000000-0005-0000-0000-0000B9290000}"/>
    <cellStyle name="20% - Accent6 2 2 4 3 3 2 2" xfId="18999" xr:uid="{00000000-0005-0000-0000-0000BA290000}"/>
    <cellStyle name="20% - Accent6 2 2 4 3 3 3" xfId="19001" xr:uid="{00000000-0005-0000-0000-0000BB290000}"/>
    <cellStyle name="20% - Accent6 2 2 4 3 4" xfId="19006" xr:uid="{00000000-0005-0000-0000-0000BC290000}"/>
    <cellStyle name="20% - Accent6 2 2 4 3 4 2" xfId="19008" xr:uid="{00000000-0005-0000-0000-0000BD290000}"/>
    <cellStyle name="20% - Accent6 2 2 4 3 5" xfId="19013" xr:uid="{00000000-0005-0000-0000-0000BE290000}"/>
    <cellStyle name="20% - Accent6 2 2 4 4" xfId="4060" xr:uid="{00000000-0005-0000-0000-0000BF290000}"/>
    <cellStyle name="20% - Accent6 2 2 4 4 2" xfId="10359" xr:uid="{00000000-0005-0000-0000-0000C0290000}"/>
    <cellStyle name="20% - Accent6 2 2 4 4 2 2" xfId="19015" xr:uid="{00000000-0005-0000-0000-0000C1290000}"/>
    <cellStyle name="20% - Accent6 2 2 4 4 2 2 2" xfId="19018" xr:uid="{00000000-0005-0000-0000-0000C2290000}"/>
    <cellStyle name="20% - Accent6 2 2 4 4 2 3" xfId="19021" xr:uid="{00000000-0005-0000-0000-0000C3290000}"/>
    <cellStyle name="20% - Accent6 2 2 4 4 3" xfId="19024" xr:uid="{00000000-0005-0000-0000-0000C4290000}"/>
    <cellStyle name="20% - Accent6 2 2 4 4 3 2" xfId="19026" xr:uid="{00000000-0005-0000-0000-0000C5290000}"/>
    <cellStyle name="20% - Accent6 2 2 4 4 4" xfId="19028" xr:uid="{00000000-0005-0000-0000-0000C6290000}"/>
    <cellStyle name="20% - Accent6 2 2 4 5" xfId="858" xr:uid="{00000000-0005-0000-0000-0000C7290000}"/>
    <cellStyle name="20% - Accent6 2 2 4 5 2" xfId="866" xr:uid="{00000000-0005-0000-0000-0000C8290000}"/>
    <cellStyle name="20% - Accent6 2 2 4 5 2 2" xfId="705" xr:uid="{00000000-0005-0000-0000-0000C9290000}"/>
    <cellStyle name="20% - Accent6 2 2 4 5 3" xfId="1202" xr:uid="{00000000-0005-0000-0000-0000CA290000}"/>
    <cellStyle name="20% - Accent6 2 2 4 6" xfId="1531" xr:uid="{00000000-0005-0000-0000-0000CB290000}"/>
    <cellStyle name="20% - Accent6 2 2 4 6 2" xfId="1536" xr:uid="{00000000-0005-0000-0000-0000CC290000}"/>
    <cellStyle name="20% - Accent6 2 2 4 7" xfId="182" xr:uid="{00000000-0005-0000-0000-0000CD290000}"/>
    <cellStyle name="20% - Accent6 2 2 5" xfId="19030" xr:uid="{00000000-0005-0000-0000-0000CE290000}"/>
    <cellStyle name="20% - Accent6 2 2 5 2" xfId="19031" xr:uid="{00000000-0005-0000-0000-0000CF290000}"/>
    <cellStyle name="20% - Accent6 2 2 5 2 2" xfId="19032" xr:uid="{00000000-0005-0000-0000-0000D0290000}"/>
    <cellStyle name="20% - Accent6 2 2 5 2 2 2" xfId="19034" xr:uid="{00000000-0005-0000-0000-0000D1290000}"/>
    <cellStyle name="20% - Accent6 2 2 5 2 2 2 2" xfId="19036" xr:uid="{00000000-0005-0000-0000-0000D2290000}"/>
    <cellStyle name="20% - Accent6 2 2 5 2 2 2 2 2" xfId="19038" xr:uid="{00000000-0005-0000-0000-0000D3290000}"/>
    <cellStyle name="20% - Accent6 2 2 5 2 2 2 3" xfId="19040" xr:uid="{00000000-0005-0000-0000-0000D4290000}"/>
    <cellStyle name="20% - Accent6 2 2 5 2 2 3" xfId="19041" xr:uid="{00000000-0005-0000-0000-0000D5290000}"/>
    <cellStyle name="20% - Accent6 2 2 5 2 2 3 2" xfId="19042" xr:uid="{00000000-0005-0000-0000-0000D6290000}"/>
    <cellStyle name="20% - Accent6 2 2 5 2 2 4" xfId="19045" xr:uid="{00000000-0005-0000-0000-0000D7290000}"/>
    <cellStyle name="20% - Accent6 2 2 5 2 3" xfId="19046" xr:uid="{00000000-0005-0000-0000-0000D8290000}"/>
    <cellStyle name="20% - Accent6 2 2 5 2 3 2" xfId="19049" xr:uid="{00000000-0005-0000-0000-0000D9290000}"/>
    <cellStyle name="20% - Accent6 2 2 5 2 3 2 2" xfId="19050" xr:uid="{00000000-0005-0000-0000-0000DA290000}"/>
    <cellStyle name="20% - Accent6 2 2 5 2 3 3" xfId="19051" xr:uid="{00000000-0005-0000-0000-0000DB290000}"/>
    <cellStyle name="20% - Accent6 2 2 5 2 4" xfId="2527" xr:uid="{00000000-0005-0000-0000-0000DC290000}"/>
    <cellStyle name="20% - Accent6 2 2 5 2 4 2" xfId="15059" xr:uid="{00000000-0005-0000-0000-0000DD290000}"/>
    <cellStyle name="20% - Accent6 2 2 5 2 5" xfId="15063" xr:uid="{00000000-0005-0000-0000-0000DE290000}"/>
    <cellStyle name="20% - Accent6 2 2 5 3" xfId="4112" xr:uid="{00000000-0005-0000-0000-0000DF290000}"/>
    <cellStyle name="20% - Accent6 2 2 5 3 2" xfId="3203" xr:uid="{00000000-0005-0000-0000-0000E0290000}"/>
    <cellStyle name="20% - Accent6 2 2 5 3 2 2" xfId="19052" xr:uid="{00000000-0005-0000-0000-0000E1290000}"/>
    <cellStyle name="20% - Accent6 2 2 5 3 2 2 2" xfId="19055" xr:uid="{00000000-0005-0000-0000-0000E2290000}"/>
    <cellStyle name="20% - Accent6 2 2 5 3 2 3" xfId="19057" xr:uid="{00000000-0005-0000-0000-0000E3290000}"/>
    <cellStyle name="20% - Accent6 2 2 5 3 3" xfId="19059" xr:uid="{00000000-0005-0000-0000-0000E4290000}"/>
    <cellStyle name="20% - Accent6 2 2 5 3 3 2" xfId="19061" xr:uid="{00000000-0005-0000-0000-0000E5290000}"/>
    <cellStyle name="20% - Accent6 2 2 5 3 4" xfId="15064" xr:uid="{00000000-0005-0000-0000-0000E6290000}"/>
    <cellStyle name="20% - Accent6 2 2 5 4" xfId="6960" xr:uid="{00000000-0005-0000-0000-0000E7290000}"/>
    <cellStyle name="20% - Accent6 2 2 5 4 2" xfId="19063" xr:uid="{00000000-0005-0000-0000-0000E8290000}"/>
    <cellStyle name="20% - Accent6 2 2 5 4 2 2" xfId="19065" xr:uid="{00000000-0005-0000-0000-0000E9290000}"/>
    <cellStyle name="20% - Accent6 2 2 5 4 3" xfId="19067" xr:uid="{00000000-0005-0000-0000-0000EA290000}"/>
    <cellStyle name="20% - Accent6 2 2 5 5" xfId="2044" xr:uid="{00000000-0005-0000-0000-0000EB290000}"/>
    <cellStyle name="20% - Accent6 2 2 5 5 2" xfId="2053" xr:uid="{00000000-0005-0000-0000-0000EC290000}"/>
    <cellStyle name="20% - Accent6 2 2 5 6" xfId="1658" xr:uid="{00000000-0005-0000-0000-0000ED290000}"/>
    <cellStyle name="20% - Accent6 2 2 6" xfId="12981" xr:uid="{00000000-0005-0000-0000-0000EE290000}"/>
    <cellStyle name="20% - Accent6 2 2 6 2" xfId="10726" xr:uid="{00000000-0005-0000-0000-0000EF290000}"/>
    <cellStyle name="20% - Accent6 2 2 6 2 2" xfId="12228" xr:uid="{00000000-0005-0000-0000-0000F0290000}"/>
    <cellStyle name="20% - Accent6 2 2 6 2 2 2" xfId="19069" xr:uid="{00000000-0005-0000-0000-0000F1290000}"/>
    <cellStyle name="20% - Accent6 2 2 6 2 2 2 2" xfId="5114" xr:uid="{00000000-0005-0000-0000-0000F2290000}"/>
    <cellStyle name="20% - Accent6 2 2 6 2 2 3" xfId="19073" xr:uid="{00000000-0005-0000-0000-0000F3290000}"/>
    <cellStyle name="20% - Accent6 2 2 6 2 3" xfId="19074" xr:uid="{00000000-0005-0000-0000-0000F4290000}"/>
    <cellStyle name="20% - Accent6 2 2 6 2 3 2" xfId="19076" xr:uid="{00000000-0005-0000-0000-0000F5290000}"/>
    <cellStyle name="20% - Accent6 2 2 6 2 4" xfId="15086" xr:uid="{00000000-0005-0000-0000-0000F6290000}"/>
    <cellStyle name="20% - Accent6 2 2 6 3" xfId="6964" xr:uid="{00000000-0005-0000-0000-0000F7290000}"/>
    <cellStyle name="20% - Accent6 2 2 6 3 2" xfId="12476" xr:uid="{00000000-0005-0000-0000-0000F8290000}"/>
    <cellStyle name="20% - Accent6 2 2 6 3 2 2" xfId="19077" xr:uid="{00000000-0005-0000-0000-0000F9290000}"/>
    <cellStyle name="20% - Accent6 2 2 6 3 3" xfId="19079" xr:uid="{00000000-0005-0000-0000-0000FA290000}"/>
    <cellStyle name="20% - Accent6 2 2 6 4" xfId="12480" xr:uid="{00000000-0005-0000-0000-0000FB290000}"/>
    <cellStyle name="20% - Accent6 2 2 6 4 2" xfId="19081" xr:uid="{00000000-0005-0000-0000-0000FC290000}"/>
    <cellStyle name="20% - Accent6 2 2 6 5" xfId="2528" xr:uid="{00000000-0005-0000-0000-0000FD290000}"/>
    <cellStyle name="20% - Accent6 2 2 7" xfId="9140" xr:uid="{00000000-0005-0000-0000-0000FE290000}"/>
    <cellStyle name="20% - Accent6 2 2 7 2" xfId="9147" xr:uid="{00000000-0005-0000-0000-0000FF290000}"/>
    <cellStyle name="20% - Accent6 2 2 7 2 2" xfId="8507" xr:uid="{00000000-0005-0000-0000-0000002A0000}"/>
    <cellStyle name="20% - Accent6 2 2 7 2 2 2" xfId="17040" xr:uid="{00000000-0005-0000-0000-0000012A0000}"/>
    <cellStyle name="20% - Accent6 2 2 7 2 3" xfId="17043" xr:uid="{00000000-0005-0000-0000-0000022A0000}"/>
    <cellStyle name="20% - Accent6 2 2 7 3" xfId="9152" xr:uid="{00000000-0005-0000-0000-0000032A0000}"/>
    <cellStyle name="20% - Accent6 2 2 7 3 2" xfId="17046" xr:uid="{00000000-0005-0000-0000-0000042A0000}"/>
    <cellStyle name="20% - Accent6 2 2 7 4" xfId="17056" xr:uid="{00000000-0005-0000-0000-0000052A0000}"/>
    <cellStyle name="20% - Accent6 2 2 8" xfId="9161" xr:uid="{00000000-0005-0000-0000-0000062A0000}"/>
    <cellStyle name="20% - Accent6 2 2 8 2" xfId="9165" xr:uid="{00000000-0005-0000-0000-0000072A0000}"/>
    <cellStyle name="20% - Accent6 2 2 8 2 2" xfId="17091" xr:uid="{00000000-0005-0000-0000-0000082A0000}"/>
    <cellStyle name="20% - Accent6 2 2 8 3" xfId="14856" xr:uid="{00000000-0005-0000-0000-0000092A0000}"/>
    <cellStyle name="20% - Accent6 2 2 9" xfId="9124" xr:uid="{00000000-0005-0000-0000-00000A2A0000}"/>
    <cellStyle name="20% - Accent6 2 2 9 2" xfId="17124" xr:uid="{00000000-0005-0000-0000-00000B2A0000}"/>
    <cellStyle name="20% - Accent6 2 3" xfId="19083" xr:uid="{00000000-0005-0000-0000-00000C2A0000}"/>
    <cellStyle name="20% - Accent6 2 3 2" xfId="19084" xr:uid="{00000000-0005-0000-0000-00000D2A0000}"/>
    <cellStyle name="20% - Accent6 2 3 2 2" xfId="19085" xr:uid="{00000000-0005-0000-0000-00000E2A0000}"/>
    <cellStyle name="20% - Accent6 2 3 2 2 2" xfId="15887" xr:uid="{00000000-0005-0000-0000-00000F2A0000}"/>
    <cellStyle name="20% - Accent6 2 3 2 2 2 2" xfId="15889" xr:uid="{00000000-0005-0000-0000-0000102A0000}"/>
    <cellStyle name="20% - Accent6 2 3 2 2 2 2 2" xfId="15891" xr:uid="{00000000-0005-0000-0000-0000112A0000}"/>
    <cellStyle name="20% - Accent6 2 3 2 2 2 2 2 2" xfId="15894" xr:uid="{00000000-0005-0000-0000-0000122A0000}"/>
    <cellStyle name="20% - Accent6 2 3 2 2 2 2 2 2 2" xfId="15898" xr:uid="{00000000-0005-0000-0000-0000132A0000}"/>
    <cellStyle name="20% - Accent6 2 3 2 2 2 2 2 2 2 2" xfId="6713" xr:uid="{00000000-0005-0000-0000-0000142A0000}"/>
    <cellStyle name="20% - Accent6 2 3 2 2 2 2 2 2 3" xfId="19086" xr:uid="{00000000-0005-0000-0000-0000152A0000}"/>
    <cellStyle name="20% - Accent6 2 3 2 2 2 2 2 3" xfId="13624" xr:uid="{00000000-0005-0000-0000-0000162A0000}"/>
    <cellStyle name="20% - Accent6 2 3 2 2 2 2 2 3 2" xfId="13631" xr:uid="{00000000-0005-0000-0000-0000172A0000}"/>
    <cellStyle name="20% - Accent6 2 3 2 2 2 2 2 4" xfId="13635" xr:uid="{00000000-0005-0000-0000-0000182A0000}"/>
    <cellStyle name="20% - Accent6 2 3 2 2 2 2 3" xfId="15901" xr:uid="{00000000-0005-0000-0000-0000192A0000}"/>
    <cellStyle name="20% - Accent6 2 3 2 2 2 2 3 2" xfId="15904" xr:uid="{00000000-0005-0000-0000-00001A2A0000}"/>
    <cellStyle name="20% - Accent6 2 3 2 2 2 2 3 2 2" xfId="16955" xr:uid="{00000000-0005-0000-0000-00001B2A0000}"/>
    <cellStyle name="20% - Accent6 2 3 2 2 2 2 3 3" xfId="13165" xr:uid="{00000000-0005-0000-0000-00001C2A0000}"/>
    <cellStyle name="20% - Accent6 2 3 2 2 2 2 4" xfId="15911" xr:uid="{00000000-0005-0000-0000-00001D2A0000}"/>
    <cellStyle name="20% - Accent6 2 3 2 2 2 2 4 2" xfId="19089" xr:uid="{00000000-0005-0000-0000-00001E2A0000}"/>
    <cellStyle name="20% - Accent6 2 3 2 2 2 2 5" xfId="6656" xr:uid="{00000000-0005-0000-0000-00001F2A0000}"/>
    <cellStyle name="20% - Accent6 2 3 2 2 2 3" xfId="15914" xr:uid="{00000000-0005-0000-0000-0000202A0000}"/>
    <cellStyle name="20% - Accent6 2 3 2 2 2 3 2" xfId="15916" xr:uid="{00000000-0005-0000-0000-0000212A0000}"/>
    <cellStyle name="20% - Accent6 2 3 2 2 2 3 2 2" xfId="15918" xr:uid="{00000000-0005-0000-0000-0000222A0000}"/>
    <cellStyle name="20% - Accent6 2 3 2 2 2 3 2 2 2" xfId="19091" xr:uid="{00000000-0005-0000-0000-0000232A0000}"/>
    <cellStyle name="20% - Accent6 2 3 2 2 2 3 2 3" xfId="13716" xr:uid="{00000000-0005-0000-0000-0000242A0000}"/>
    <cellStyle name="20% - Accent6 2 3 2 2 2 3 3" xfId="15921" xr:uid="{00000000-0005-0000-0000-0000252A0000}"/>
    <cellStyle name="20% - Accent6 2 3 2 2 2 3 3 2" xfId="19093" xr:uid="{00000000-0005-0000-0000-0000262A0000}"/>
    <cellStyle name="20% - Accent6 2 3 2 2 2 3 4" xfId="19096" xr:uid="{00000000-0005-0000-0000-0000272A0000}"/>
    <cellStyle name="20% - Accent6 2 3 2 2 2 4" xfId="15926" xr:uid="{00000000-0005-0000-0000-0000282A0000}"/>
    <cellStyle name="20% - Accent6 2 3 2 2 2 4 2" xfId="15931" xr:uid="{00000000-0005-0000-0000-0000292A0000}"/>
    <cellStyle name="20% - Accent6 2 3 2 2 2 4 2 2" xfId="19098" xr:uid="{00000000-0005-0000-0000-00002A2A0000}"/>
    <cellStyle name="20% - Accent6 2 3 2 2 2 4 3" xfId="19100" xr:uid="{00000000-0005-0000-0000-00002B2A0000}"/>
    <cellStyle name="20% - Accent6 2 3 2 2 2 5" xfId="15938" xr:uid="{00000000-0005-0000-0000-00002C2A0000}"/>
    <cellStyle name="20% - Accent6 2 3 2 2 2 5 2" xfId="19104" xr:uid="{00000000-0005-0000-0000-00002D2A0000}"/>
    <cellStyle name="20% - Accent6 2 3 2 2 2 6" xfId="19105" xr:uid="{00000000-0005-0000-0000-00002E2A0000}"/>
    <cellStyle name="20% - Accent6 2 3 2 2 3" xfId="15941" xr:uid="{00000000-0005-0000-0000-00002F2A0000}"/>
    <cellStyle name="20% - Accent6 2 3 2 2 3 2" xfId="15943" xr:uid="{00000000-0005-0000-0000-0000302A0000}"/>
    <cellStyle name="20% - Accent6 2 3 2 2 3 2 2" xfId="15945" xr:uid="{00000000-0005-0000-0000-0000312A0000}"/>
    <cellStyle name="20% - Accent6 2 3 2 2 3 2 2 2" xfId="15947" xr:uid="{00000000-0005-0000-0000-0000322A0000}"/>
    <cellStyle name="20% - Accent6 2 3 2 2 3 2 2 2 2" xfId="19112" xr:uid="{00000000-0005-0000-0000-0000332A0000}"/>
    <cellStyle name="20% - Accent6 2 3 2 2 3 2 2 3" xfId="1669" xr:uid="{00000000-0005-0000-0000-0000342A0000}"/>
    <cellStyle name="20% - Accent6 2 3 2 2 3 2 3" xfId="15950" xr:uid="{00000000-0005-0000-0000-0000352A0000}"/>
    <cellStyle name="20% - Accent6 2 3 2 2 3 2 3 2" xfId="12615" xr:uid="{00000000-0005-0000-0000-0000362A0000}"/>
    <cellStyle name="20% - Accent6 2 3 2 2 3 2 4" xfId="19115" xr:uid="{00000000-0005-0000-0000-0000372A0000}"/>
    <cellStyle name="20% - Accent6 2 3 2 2 3 3" xfId="15952" xr:uid="{00000000-0005-0000-0000-0000382A0000}"/>
    <cellStyle name="20% - Accent6 2 3 2 2 3 3 2" xfId="15954" xr:uid="{00000000-0005-0000-0000-0000392A0000}"/>
    <cellStyle name="20% - Accent6 2 3 2 2 3 3 2 2" xfId="19116" xr:uid="{00000000-0005-0000-0000-00003A2A0000}"/>
    <cellStyle name="20% - Accent6 2 3 2 2 3 3 3" xfId="19117" xr:uid="{00000000-0005-0000-0000-00003B2A0000}"/>
    <cellStyle name="20% - Accent6 2 3 2 2 3 4" xfId="15960" xr:uid="{00000000-0005-0000-0000-00003C2A0000}"/>
    <cellStyle name="20% - Accent6 2 3 2 2 3 4 2" xfId="19120" xr:uid="{00000000-0005-0000-0000-00003D2A0000}"/>
    <cellStyle name="20% - Accent6 2 3 2 2 3 5" xfId="19126" xr:uid="{00000000-0005-0000-0000-00003E2A0000}"/>
    <cellStyle name="20% - Accent6 2 3 2 2 4" xfId="15963" xr:uid="{00000000-0005-0000-0000-00003F2A0000}"/>
    <cellStyle name="20% - Accent6 2 3 2 2 4 2" xfId="15966" xr:uid="{00000000-0005-0000-0000-0000402A0000}"/>
    <cellStyle name="20% - Accent6 2 3 2 2 4 2 2" xfId="15969" xr:uid="{00000000-0005-0000-0000-0000412A0000}"/>
    <cellStyle name="20% - Accent6 2 3 2 2 4 2 2 2" xfId="9578" xr:uid="{00000000-0005-0000-0000-0000422A0000}"/>
    <cellStyle name="20% - Accent6 2 3 2 2 4 2 3" xfId="19129" xr:uid="{00000000-0005-0000-0000-0000432A0000}"/>
    <cellStyle name="20% - Accent6 2 3 2 2 4 3" xfId="15971" xr:uid="{00000000-0005-0000-0000-0000442A0000}"/>
    <cellStyle name="20% - Accent6 2 3 2 2 4 3 2" xfId="19131" xr:uid="{00000000-0005-0000-0000-0000452A0000}"/>
    <cellStyle name="20% - Accent6 2 3 2 2 4 4" xfId="19134" xr:uid="{00000000-0005-0000-0000-0000462A0000}"/>
    <cellStyle name="20% - Accent6 2 3 2 2 5" xfId="15973" xr:uid="{00000000-0005-0000-0000-0000472A0000}"/>
    <cellStyle name="20% - Accent6 2 3 2 2 5 2" xfId="15975" xr:uid="{00000000-0005-0000-0000-0000482A0000}"/>
    <cellStyle name="20% - Accent6 2 3 2 2 5 2 2" xfId="19137" xr:uid="{00000000-0005-0000-0000-0000492A0000}"/>
    <cellStyle name="20% - Accent6 2 3 2 2 5 3" xfId="19138" xr:uid="{00000000-0005-0000-0000-00004A2A0000}"/>
    <cellStyle name="20% - Accent6 2 3 2 2 6" xfId="15977" xr:uid="{00000000-0005-0000-0000-00004B2A0000}"/>
    <cellStyle name="20% - Accent6 2 3 2 2 6 2" xfId="19139" xr:uid="{00000000-0005-0000-0000-00004C2A0000}"/>
    <cellStyle name="20% - Accent6 2 3 2 2 7" xfId="19140" xr:uid="{00000000-0005-0000-0000-00004D2A0000}"/>
    <cellStyle name="20% - Accent6 2 3 2 3" xfId="5158" xr:uid="{00000000-0005-0000-0000-00004E2A0000}"/>
    <cellStyle name="20% - Accent6 2 3 2 3 2" xfId="4056" xr:uid="{00000000-0005-0000-0000-00004F2A0000}"/>
    <cellStyle name="20% - Accent6 2 3 2 3 2 2" xfId="4065" xr:uid="{00000000-0005-0000-0000-0000502A0000}"/>
    <cellStyle name="20% - Accent6 2 3 2 3 2 2 2" xfId="16036" xr:uid="{00000000-0005-0000-0000-0000512A0000}"/>
    <cellStyle name="20% - Accent6 2 3 2 3 2 2 2 2" xfId="16040" xr:uid="{00000000-0005-0000-0000-0000522A0000}"/>
    <cellStyle name="20% - Accent6 2 3 2 3 2 2 2 2 2" xfId="18236" xr:uid="{00000000-0005-0000-0000-0000532A0000}"/>
    <cellStyle name="20% - Accent6 2 3 2 3 2 2 2 3" xfId="11040" xr:uid="{00000000-0005-0000-0000-0000542A0000}"/>
    <cellStyle name="20% - Accent6 2 3 2 3 2 2 3" xfId="16045" xr:uid="{00000000-0005-0000-0000-0000552A0000}"/>
    <cellStyle name="20% - Accent6 2 3 2 3 2 2 3 2" xfId="18238" xr:uid="{00000000-0005-0000-0000-0000562A0000}"/>
    <cellStyle name="20% - Accent6 2 3 2 3 2 2 4" xfId="18244" xr:uid="{00000000-0005-0000-0000-0000572A0000}"/>
    <cellStyle name="20% - Accent6 2 3 2 3 2 3" xfId="8561" xr:uid="{00000000-0005-0000-0000-0000582A0000}"/>
    <cellStyle name="20% - Accent6 2 3 2 3 2 3 2" xfId="8875" xr:uid="{00000000-0005-0000-0000-0000592A0000}"/>
    <cellStyle name="20% - Accent6 2 3 2 3 2 3 2 2" xfId="18257" xr:uid="{00000000-0005-0000-0000-00005A2A0000}"/>
    <cellStyle name="20% - Accent6 2 3 2 3 2 3 3" xfId="18259" xr:uid="{00000000-0005-0000-0000-00005B2A0000}"/>
    <cellStyle name="20% - Accent6 2 3 2 3 2 4" xfId="6704" xr:uid="{00000000-0005-0000-0000-00005C2A0000}"/>
    <cellStyle name="20% - Accent6 2 3 2 3 2 4 2" xfId="18280" xr:uid="{00000000-0005-0000-0000-00005D2A0000}"/>
    <cellStyle name="20% - Accent6 2 3 2 3 2 5" xfId="19145" xr:uid="{00000000-0005-0000-0000-00005E2A0000}"/>
    <cellStyle name="20% - Accent6 2 3 2 3 3" xfId="854" xr:uid="{00000000-0005-0000-0000-00005F2A0000}"/>
    <cellStyle name="20% - Accent6 2 3 2 3 3 2" xfId="16051" xr:uid="{00000000-0005-0000-0000-0000602A0000}"/>
    <cellStyle name="20% - Accent6 2 3 2 3 3 2 2" xfId="16056" xr:uid="{00000000-0005-0000-0000-0000612A0000}"/>
    <cellStyle name="20% - Accent6 2 3 2 3 3 2 2 2" xfId="10527" xr:uid="{00000000-0005-0000-0000-0000622A0000}"/>
    <cellStyle name="20% - Accent6 2 3 2 3 3 2 3" xfId="18322" xr:uid="{00000000-0005-0000-0000-0000632A0000}"/>
    <cellStyle name="20% - Accent6 2 3 2 3 3 3" xfId="8882" xr:uid="{00000000-0005-0000-0000-0000642A0000}"/>
    <cellStyle name="20% - Accent6 2 3 2 3 3 3 2" xfId="18335" xr:uid="{00000000-0005-0000-0000-0000652A0000}"/>
    <cellStyle name="20% - Accent6 2 3 2 3 3 4" xfId="19150" xr:uid="{00000000-0005-0000-0000-0000662A0000}"/>
    <cellStyle name="20% - Accent6 2 3 2 3 4" xfId="16059" xr:uid="{00000000-0005-0000-0000-0000672A0000}"/>
    <cellStyle name="20% - Accent6 2 3 2 3 4 2" xfId="16063" xr:uid="{00000000-0005-0000-0000-0000682A0000}"/>
    <cellStyle name="20% - Accent6 2 3 2 3 4 2 2" xfId="18368" xr:uid="{00000000-0005-0000-0000-0000692A0000}"/>
    <cellStyle name="20% - Accent6 2 3 2 3 4 3" xfId="19152" xr:uid="{00000000-0005-0000-0000-00006A2A0000}"/>
    <cellStyle name="20% - Accent6 2 3 2 3 5" xfId="16067" xr:uid="{00000000-0005-0000-0000-00006B2A0000}"/>
    <cellStyle name="20% - Accent6 2 3 2 3 5 2" xfId="19154" xr:uid="{00000000-0005-0000-0000-00006C2A0000}"/>
    <cellStyle name="20% - Accent6 2 3 2 3 6" xfId="19156" xr:uid="{00000000-0005-0000-0000-00006D2A0000}"/>
    <cellStyle name="20% - Accent6 2 3 2 4" xfId="5165" xr:uid="{00000000-0005-0000-0000-00006E2A0000}"/>
    <cellStyle name="20% - Accent6 2 3 2 4 2" xfId="4129" xr:uid="{00000000-0005-0000-0000-00006F2A0000}"/>
    <cellStyle name="20% - Accent6 2 3 2 4 2 2" xfId="16096" xr:uid="{00000000-0005-0000-0000-0000702A0000}"/>
    <cellStyle name="20% - Accent6 2 3 2 4 2 2 2" xfId="16098" xr:uid="{00000000-0005-0000-0000-0000712A0000}"/>
    <cellStyle name="20% - Accent6 2 3 2 4 2 2 2 2" xfId="18422" xr:uid="{00000000-0005-0000-0000-0000722A0000}"/>
    <cellStyle name="20% - Accent6 2 3 2 4 2 2 3" xfId="18424" xr:uid="{00000000-0005-0000-0000-0000732A0000}"/>
    <cellStyle name="20% - Accent6 2 3 2 4 2 3" xfId="8886" xr:uid="{00000000-0005-0000-0000-0000742A0000}"/>
    <cellStyle name="20% - Accent6 2 3 2 4 2 3 2" xfId="18427" xr:uid="{00000000-0005-0000-0000-0000752A0000}"/>
    <cellStyle name="20% - Accent6 2 3 2 4 2 4" xfId="19161" xr:uid="{00000000-0005-0000-0000-0000762A0000}"/>
    <cellStyle name="20% - Accent6 2 3 2 4 3" xfId="16103" xr:uid="{00000000-0005-0000-0000-0000772A0000}"/>
    <cellStyle name="20% - Accent6 2 3 2 4 3 2" xfId="16106" xr:uid="{00000000-0005-0000-0000-0000782A0000}"/>
    <cellStyle name="20% - Accent6 2 3 2 4 3 2 2" xfId="18458" xr:uid="{00000000-0005-0000-0000-0000792A0000}"/>
    <cellStyle name="20% - Accent6 2 3 2 4 3 3" xfId="19163" xr:uid="{00000000-0005-0000-0000-00007A2A0000}"/>
    <cellStyle name="20% - Accent6 2 3 2 4 4" xfId="16110" xr:uid="{00000000-0005-0000-0000-00007B2A0000}"/>
    <cellStyle name="20% - Accent6 2 3 2 4 4 2" xfId="19164" xr:uid="{00000000-0005-0000-0000-00007C2A0000}"/>
    <cellStyle name="20% - Accent6 2 3 2 4 5" xfId="19166" xr:uid="{00000000-0005-0000-0000-00007D2A0000}"/>
    <cellStyle name="20% - Accent6 2 3 2 5" xfId="391" xr:uid="{00000000-0005-0000-0000-00007E2A0000}"/>
    <cellStyle name="20% - Accent6 2 3 2 5 2" xfId="15697" xr:uid="{00000000-0005-0000-0000-00007F2A0000}"/>
    <cellStyle name="20% - Accent6 2 3 2 5 2 2" xfId="14147" xr:uid="{00000000-0005-0000-0000-0000802A0000}"/>
    <cellStyle name="20% - Accent6 2 3 2 5 2 2 2" xfId="18512" xr:uid="{00000000-0005-0000-0000-0000812A0000}"/>
    <cellStyle name="20% - Accent6 2 3 2 5 2 3" xfId="19167" xr:uid="{00000000-0005-0000-0000-0000822A0000}"/>
    <cellStyle name="20% - Accent6 2 3 2 5 3" xfId="16113" xr:uid="{00000000-0005-0000-0000-0000832A0000}"/>
    <cellStyle name="20% - Accent6 2 3 2 5 3 2" xfId="19168" xr:uid="{00000000-0005-0000-0000-0000842A0000}"/>
    <cellStyle name="20% - Accent6 2 3 2 5 4" xfId="19170" xr:uid="{00000000-0005-0000-0000-0000852A0000}"/>
    <cellStyle name="20% - Accent6 2 3 2 6" xfId="15700" xr:uid="{00000000-0005-0000-0000-0000862A0000}"/>
    <cellStyle name="20% - Accent6 2 3 2 6 2" xfId="16115" xr:uid="{00000000-0005-0000-0000-0000872A0000}"/>
    <cellStyle name="20% - Accent6 2 3 2 6 2 2" xfId="19171" xr:uid="{00000000-0005-0000-0000-0000882A0000}"/>
    <cellStyle name="20% - Accent6 2 3 2 6 3" xfId="19172" xr:uid="{00000000-0005-0000-0000-0000892A0000}"/>
    <cellStyle name="20% - Accent6 2 3 2 7" xfId="19173" xr:uid="{00000000-0005-0000-0000-00008A2A0000}"/>
    <cellStyle name="20% - Accent6 2 3 2 7 2" xfId="19174" xr:uid="{00000000-0005-0000-0000-00008B2A0000}"/>
    <cellStyle name="20% - Accent6 2 3 2 8" xfId="17238" xr:uid="{00000000-0005-0000-0000-00008C2A0000}"/>
    <cellStyle name="20% - Accent6 2 3 3" xfId="19175" xr:uid="{00000000-0005-0000-0000-00008D2A0000}"/>
    <cellStyle name="20% - Accent6 2 3 3 2" xfId="19176" xr:uid="{00000000-0005-0000-0000-00008E2A0000}"/>
    <cellStyle name="20% - Accent6 2 3 3 2 2" xfId="16196" xr:uid="{00000000-0005-0000-0000-00008F2A0000}"/>
    <cellStyle name="20% - Accent6 2 3 3 2 2 2" xfId="16198" xr:uid="{00000000-0005-0000-0000-0000902A0000}"/>
    <cellStyle name="20% - Accent6 2 3 3 2 2 2 2" xfId="12576" xr:uid="{00000000-0005-0000-0000-0000912A0000}"/>
    <cellStyle name="20% - Accent6 2 3 3 2 2 2 2 2" xfId="11359" xr:uid="{00000000-0005-0000-0000-0000922A0000}"/>
    <cellStyle name="20% - Accent6 2 3 3 2 2 2 2 2 2" xfId="12581" xr:uid="{00000000-0005-0000-0000-0000932A0000}"/>
    <cellStyle name="20% - Accent6 2 3 3 2 2 2 2 3" xfId="12905" xr:uid="{00000000-0005-0000-0000-0000942A0000}"/>
    <cellStyle name="20% - Accent6 2 3 3 2 2 2 3" xfId="7648" xr:uid="{00000000-0005-0000-0000-0000952A0000}"/>
    <cellStyle name="20% - Accent6 2 3 3 2 2 2 3 2" xfId="7654" xr:uid="{00000000-0005-0000-0000-0000962A0000}"/>
    <cellStyle name="20% - Accent6 2 3 3 2 2 2 4" xfId="7660" xr:uid="{00000000-0005-0000-0000-0000972A0000}"/>
    <cellStyle name="20% - Accent6 2 3 3 2 2 3" xfId="16200" xr:uid="{00000000-0005-0000-0000-0000982A0000}"/>
    <cellStyle name="20% - Accent6 2 3 3 2 2 3 2" xfId="14920" xr:uid="{00000000-0005-0000-0000-0000992A0000}"/>
    <cellStyle name="20% - Accent6 2 3 3 2 2 3 2 2" xfId="14923" xr:uid="{00000000-0005-0000-0000-00009A2A0000}"/>
    <cellStyle name="20% - Accent6 2 3 3 2 2 3 3" xfId="3231" xr:uid="{00000000-0005-0000-0000-00009B2A0000}"/>
    <cellStyle name="20% - Accent6 2 3 3 2 2 4" xfId="16206" xr:uid="{00000000-0005-0000-0000-00009C2A0000}"/>
    <cellStyle name="20% - Accent6 2 3 3 2 2 4 2" xfId="17008" xr:uid="{00000000-0005-0000-0000-00009D2A0000}"/>
    <cellStyle name="20% - Accent6 2 3 3 2 2 5" xfId="19181" xr:uid="{00000000-0005-0000-0000-00009E2A0000}"/>
    <cellStyle name="20% - Accent6 2 3 3 2 3" xfId="16208" xr:uid="{00000000-0005-0000-0000-00009F2A0000}"/>
    <cellStyle name="20% - Accent6 2 3 3 2 3 2" xfId="16213" xr:uid="{00000000-0005-0000-0000-0000A02A0000}"/>
    <cellStyle name="20% - Accent6 2 3 3 2 3 2 2" xfId="16217" xr:uid="{00000000-0005-0000-0000-0000A12A0000}"/>
    <cellStyle name="20% - Accent6 2 3 3 2 3 2 2 2" xfId="13632" xr:uid="{00000000-0005-0000-0000-0000A22A0000}"/>
    <cellStyle name="20% - Accent6 2 3 3 2 3 2 3" xfId="19182" xr:uid="{00000000-0005-0000-0000-0000A32A0000}"/>
    <cellStyle name="20% - Accent6 2 3 3 2 3 3" xfId="16221" xr:uid="{00000000-0005-0000-0000-0000A42A0000}"/>
    <cellStyle name="20% - Accent6 2 3 3 2 3 3 2" xfId="19184" xr:uid="{00000000-0005-0000-0000-0000A52A0000}"/>
    <cellStyle name="20% - Accent6 2 3 3 2 3 4" xfId="19189" xr:uid="{00000000-0005-0000-0000-0000A62A0000}"/>
    <cellStyle name="20% - Accent6 2 3 3 2 4" xfId="16223" xr:uid="{00000000-0005-0000-0000-0000A72A0000}"/>
    <cellStyle name="20% - Accent6 2 3 3 2 4 2" xfId="16229" xr:uid="{00000000-0005-0000-0000-0000A82A0000}"/>
    <cellStyle name="20% - Accent6 2 3 3 2 4 2 2" xfId="19193" xr:uid="{00000000-0005-0000-0000-0000A92A0000}"/>
    <cellStyle name="20% - Accent6 2 3 3 2 4 3" xfId="19195" xr:uid="{00000000-0005-0000-0000-0000AA2A0000}"/>
    <cellStyle name="20% - Accent6 2 3 3 2 5" xfId="16231" xr:uid="{00000000-0005-0000-0000-0000AB2A0000}"/>
    <cellStyle name="20% - Accent6 2 3 3 2 5 2" xfId="19197" xr:uid="{00000000-0005-0000-0000-0000AC2A0000}"/>
    <cellStyle name="20% - Accent6 2 3 3 2 6" xfId="19200" xr:uid="{00000000-0005-0000-0000-0000AD2A0000}"/>
    <cellStyle name="20% - Accent6 2 3 3 3" xfId="5180" xr:uid="{00000000-0005-0000-0000-0000AE2A0000}"/>
    <cellStyle name="20% - Accent6 2 3 3 3 2" xfId="4262" xr:uid="{00000000-0005-0000-0000-0000AF2A0000}"/>
    <cellStyle name="20% - Accent6 2 3 3 3 2 2" xfId="16285" xr:uid="{00000000-0005-0000-0000-0000B02A0000}"/>
    <cellStyle name="20% - Accent6 2 3 3 3 2 2 2" xfId="16292" xr:uid="{00000000-0005-0000-0000-0000B12A0000}"/>
    <cellStyle name="20% - Accent6 2 3 3 3 2 2 2 2" xfId="18632" xr:uid="{00000000-0005-0000-0000-0000B22A0000}"/>
    <cellStyle name="20% - Accent6 2 3 3 3 2 2 3" xfId="18635" xr:uid="{00000000-0005-0000-0000-0000B32A0000}"/>
    <cellStyle name="20% - Accent6 2 3 3 3 2 3" xfId="8917" xr:uid="{00000000-0005-0000-0000-0000B42A0000}"/>
    <cellStyle name="20% - Accent6 2 3 3 3 2 3 2" xfId="18646" xr:uid="{00000000-0005-0000-0000-0000B52A0000}"/>
    <cellStyle name="20% - Accent6 2 3 3 3 2 4" xfId="19205" xr:uid="{00000000-0005-0000-0000-0000B62A0000}"/>
    <cellStyle name="20% - Accent6 2 3 3 3 3" xfId="16297" xr:uid="{00000000-0005-0000-0000-0000B72A0000}"/>
    <cellStyle name="20% - Accent6 2 3 3 3 3 2" xfId="16310" xr:uid="{00000000-0005-0000-0000-0000B82A0000}"/>
    <cellStyle name="20% - Accent6 2 3 3 3 3 2 2" xfId="18677" xr:uid="{00000000-0005-0000-0000-0000B92A0000}"/>
    <cellStyle name="20% - Accent6 2 3 3 3 3 3" xfId="19207" xr:uid="{00000000-0005-0000-0000-0000BA2A0000}"/>
    <cellStyle name="20% - Accent6 2 3 3 3 4" xfId="16319" xr:uid="{00000000-0005-0000-0000-0000BB2A0000}"/>
    <cellStyle name="20% - Accent6 2 3 3 3 4 2" xfId="19210" xr:uid="{00000000-0005-0000-0000-0000BC2A0000}"/>
    <cellStyle name="20% - Accent6 2 3 3 3 5" xfId="19215" xr:uid="{00000000-0005-0000-0000-0000BD2A0000}"/>
    <cellStyle name="20% - Accent6 2 3 3 4" xfId="5184" xr:uid="{00000000-0005-0000-0000-0000BE2A0000}"/>
    <cellStyle name="20% - Accent6 2 3 3 4 2" xfId="16351" xr:uid="{00000000-0005-0000-0000-0000BF2A0000}"/>
    <cellStyle name="20% - Accent6 2 3 3 4 2 2" xfId="281" xr:uid="{00000000-0005-0000-0000-0000C02A0000}"/>
    <cellStyle name="20% - Accent6 2 3 3 4 2 2 2" xfId="18748" xr:uid="{00000000-0005-0000-0000-0000C12A0000}"/>
    <cellStyle name="20% - Accent6 2 3 3 4 2 3" xfId="19219" xr:uid="{00000000-0005-0000-0000-0000C22A0000}"/>
    <cellStyle name="20% - Accent6 2 3 3 4 3" xfId="16360" xr:uid="{00000000-0005-0000-0000-0000C32A0000}"/>
    <cellStyle name="20% - Accent6 2 3 3 4 3 2" xfId="19223" xr:uid="{00000000-0005-0000-0000-0000C42A0000}"/>
    <cellStyle name="20% - Accent6 2 3 3 4 4" xfId="19226" xr:uid="{00000000-0005-0000-0000-0000C52A0000}"/>
    <cellStyle name="20% - Accent6 2 3 3 5" xfId="15701" xr:uid="{00000000-0005-0000-0000-0000C62A0000}"/>
    <cellStyle name="20% - Accent6 2 3 3 5 2" xfId="16366" xr:uid="{00000000-0005-0000-0000-0000C72A0000}"/>
    <cellStyle name="20% - Accent6 2 3 3 5 2 2" xfId="19230" xr:uid="{00000000-0005-0000-0000-0000C82A0000}"/>
    <cellStyle name="20% - Accent6 2 3 3 5 3" xfId="13251" xr:uid="{00000000-0005-0000-0000-0000C92A0000}"/>
    <cellStyle name="20% - Accent6 2 3 3 6" xfId="19232" xr:uid="{00000000-0005-0000-0000-0000CA2A0000}"/>
    <cellStyle name="20% - Accent6 2 3 3 6 2" xfId="19235" xr:uid="{00000000-0005-0000-0000-0000CB2A0000}"/>
    <cellStyle name="20% - Accent6 2 3 3 7" xfId="19238" xr:uid="{00000000-0005-0000-0000-0000CC2A0000}"/>
    <cellStyle name="20% - Accent6 2 3 4" xfId="19241" xr:uid="{00000000-0005-0000-0000-0000CD2A0000}"/>
    <cellStyle name="20% - Accent6 2 3 4 2" xfId="19242" xr:uid="{00000000-0005-0000-0000-0000CE2A0000}"/>
    <cellStyle name="20% - Accent6 2 3 4 2 2" xfId="16408" xr:uid="{00000000-0005-0000-0000-0000CF2A0000}"/>
    <cellStyle name="20% - Accent6 2 3 4 2 2 2" xfId="16410" xr:uid="{00000000-0005-0000-0000-0000D02A0000}"/>
    <cellStyle name="20% - Accent6 2 3 4 2 2 2 2" xfId="16412" xr:uid="{00000000-0005-0000-0000-0000D12A0000}"/>
    <cellStyle name="20% - Accent6 2 3 4 2 2 2 2 2" xfId="19243" xr:uid="{00000000-0005-0000-0000-0000D22A0000}"/>
    <cellStyle name="20% - Accent6 2 3 4 2 2 2 3" xfId="16521" xr:uid="{00000000-0005-0000-0000-0000D32A0000}"/>
    <cellStyle name="20% - Accent6 2 3 4 2 2 3" xfId="4825" xr:uid="{00000000-0005-0000-0000-0000D42A0000}"/>
    <cellStyle name="20% - Accent6 2 3 4 2 2 3 2" xfId="4836" xr:uid="{00000000-0005-0000-0000-0000D52A0000}"/>
    <cellStyle name="20% - Accent6 2 3 4 2 2 4" xfId="4868" xr:uid="{00000000-0005-0000-0000-0000D62A0000}"/>
    <cellStyle name="20% - Accent6 2 3 4 2 3" xfId="16414" xr:uid="{00000000-0005-0000-0000-0000D72A0000}"/>
    <cellStyle name="20% - Accent6 2 3 4 2 3 2" xfId="16419" xr:uid="{00000000-0005-0000-0000-0000D82A0000}"/>
    <cellStyle name="20% - Accent6 2 3 4 2 3 2 2" xfId="19244" xr:uid="{00000000-0005-0000-0000-0000D92A0000}"/>
    <cellStyle name="20% - Accent6 2 3 4 2 3 3" xfId="4908" xr:uid="{00000000-0005-0000-0000-0000DA2A0000}"/>
    <cellStyle name="20% - Accent6 2 3 4 2 4" xfId="16421" xr:uid="{00000000-0005-0000-0000-0000DB2A0000}"/>
    <cellStyle name="20% - Accent6 2 3 4 2 4 2" xfId="19246" xr:uid="{00000000-0005-0000-0000-0000DC2A0000}"/>
    <cellStyle name="20% - Accent6 2 3 4 2 5" xfId="19248" xr:uid="{00000000-0005-0000-0000-0000DD2A0000}"/>
    <cellStyle name="20% - Accent6 2 3 4 3" xfId="4240" xr:uid="{00000000-0005-0000-0000-0000DE2A0000}"/>
    <cellStyle name="20% - Accent6 2 3 4 3 2" xfId="10143" xr:uid="{00000000-0005-0000-0000-0000DF2A0000}"/>
    <cellStyle name="20% - Accent6 2 3 4 3 2 2" xfId="16431" xr:uid="{00000000-0005-0000-0000-0000E02A0000}"/>
    <cellStyle name="20% - Accent6 2 3 4 3 2 2 2" xfId="18926" xr:uid="{00000000-0005-0000-0000-0000E12A0000}"/>
    <cellStyle name="20% - Accent6 2 3 4 3 2 3" xfId="4211" xr:uid="{00000000-0005-0000-0000-0000E22A0000}"/>
    <cellStyle name="20% - Accent6 2 3 4 3 3" xfId="16442" xr:uid="{00000000-0005-0000-0000-0000E32A0000}"/>
    <cellStyle name="20% - Accent6 2 3 4 3 3 2" xfId="19250" xr:uid="{00000000-0005-0000-0000-0000E42A0000}"/>
    <cellStyle name="20% - Accent6 2 3 4 3 4" xfId="19254" xr:uid="{00000000-0005-0000-0000-0000E52A0000}"/>
    <cellStyle name="20% - Accent6 2 3 4 4" xfId="10368" xr:uid="{00000000-0005-0000-0000-0000E62A0000}"/>
    <cellStyle name="20% - Accent6 2 3 4 4 2" xfId="16456" xr:uid="{00000000-0005-0000-0000-0000E72A0000}"/>
    <cellStyle name="20% - Accent6 2 3 4 4 2 2" xfId="11456" xr:uid="{00000000-0005-0000-0000-0000E82A0000}"/>
    <cellStyle name="20% - Accent6 2 3 4 4 3" xfId="19258" xr:uid="{00000000-0005-0000-0000-0000E92A0000}"/>
    <cellStyle name="20% - Accent6 2 3 4 5" xfId="2234" xr:uid="{00000000-0005-0000-0000-0000EA2A0000}"/>
    <cellStyle name="20% - Accent6 2 3 4 5 2" xfId="2930" xr:uid="{00000000-0005-0000-0000-0000EB2A0000}"/>
    <cellStyle name="20% - Accent6 2 3 4 6" xfId="3066" xr:uid="{00000000-0005-0000-0000-0000EC2A0000}"/>
    <cellStyle name="20% - Accent6 2 3 5" xfId="19262" xr:uid="{00000000-0005-0000-0000-0000ED2A0000}"/>
    <cellStyle name="20% - Accent6 2 3 5 2" xfId="19263" xr:uid="{00000000-0005-0000-0000-0000EE2A0000}"/>
    <cellStyle name="20% - Accent6 2 3 5 2 2" xfId="16479" xr:uid="{00000000-0005-0000-0000-0000EF2A0000}"/>
    <cellStyle name="20% - Accent6 2 3 5 2 2 2" xfId="16481" xr:uid="{00000000-0005-0000-0000-0000F02A0000}"/>
    <cellStyle name="20% - Accent6 2 3 5 2 2 2 2" xfId="19264" xr:uid="{00000000-0005-0000-0000-0000F12A0000}"/>
    <cellStyle name="20% - Accent6 2 3 5 2 2 3" xfId="5307" xr:uid="{00000000-0005-0000-0000-0000F22A0000}"/>
    <cellStyle name="20% - Accent6 2 3 5 2 3" xfId="16483" xr:uid="{00000000-0005-0000-0000-0000F32A0000}"/>
    <cellStyle name="20% - Accent6 2 3 5 2 3 2" xfId="19266" xr:uid="{00000000-0005-0000-0000-0000F42A0000}"/>
    <cellStyle name="20% - Accent6 2 3 5 2 4" xfId="15100" xr:uid="{00000000-0005-0000-0000-0000F52A0000}"/>
    <cellStyle name="20% - Accent6 2 3 5 3" xfId="6986" xr:uid="{00000000-0005-0000-0000-0000F62A0000}"/>
    <cellStyle name="20% - Accent6 2 3 5 3 2" xfId="16494" xr:uid="{00000000-0005-0000-0000-0000F72A0000}"/>
    <cellStyle name="20% - Accent6 2 3 5 3 2 2" xfId="19270" xr:uid="{00000000-0005-0000-0000-0000F82A0000}"/>
    <cellStyle name="20% - Accent6 2 3 5 3 3" xfId="19274" xr:uid="{00000000-0005-0000-0000-0000F92A0000}"/>
    <cellStyle name="20% - Accent6 2 3 5 4" xfId="19280" xr:uid="{00000000-0005-0000-0000-0000FA2A0000}"/>
    <cellStyle name="20% - Accent6 2 3 5 4 2" xfId="19285" xr:uid="{00000000-0005-0000-0000-0000FB2A0000}"/>
    <cellStyle name="20% - Accent6 2 3 5 5" xfId="2955" xr:uid="{00000000-0005-0000-0000-0000FC2A0000}"/>
    <cellStyle name="20% - Accent6 2 3 6" xfId="12986" xr:uid="{00000000-0005-0000-0000-0000FD2A0000}"/>
    <cellStyle name="20% - Accent6 2 3 6 2" xfId="12989" xr:uid="{00000000-0005-0000-0000-0000FE2A0000}"/>
    <cellStyle name="20% - Accent6 2 3 6 2 2" xfId="16507" xr:uid="{00000000-0005-0000-0000-0000FF2A0000}"/>
    <cellStyle name="20% - Accent6 2 3 6 2 2 2" xfId="7156" xr:uid="{00000000-0005-0000-0000-0000002B0000}"/>
    <cellStyle name="20% - Accent6 2 3 6 2 3" xfId="19287" xr:uid="{00000000-0005-0000-0000-0000012B0000}"/>
    <cellStyle name="20% - Accent6 2 3 6 3" xfId="11143" xr:uid="{00000000-0005-0000-0000-0000022B0000}"/>
    <cellStyle name="20% - Accent6 2 3 6 3 2" xfId="19291" xr:uid="{00000000-0005-0000-0000-0000032B0000}"/>
    <cellStyle name="20% - Accent6 2 3 6 4" xfId="19296" xr:uid="{00000000-0005-0000-0000-0000042B0000}"/>
    <cellStyle name="20% - Accent6 2 3 7" xfId="9184" xr:uid="{00000000-0005-0000-0000-0000052B0000}"/>
    <cellStyle name="20% - Accent6 2 3 7 2" xfId="4643" xr:uid="{00000000-0005-0000-0000-0000062B0000}"/>
    <cellStyle name="20% - Accent6 2 3 7 2 2" xfId="11711" xr:uid="{00000000-0005-0000-0000-0000072B0000}"/>
    <cellStyle name="20% - Accent6 2 3 7 3" xfId="11717" xr:uid="{00000000-0005-0000-0000-0000082B0000}"/>
    <cellStyle name="20% - Accent6 2 3 8" xfId="9190" xr:uid="{00000000-0005-0000-0000-0000092B0000}"/>
    <cellStyle name="20% - Accent6 2 3 8 2" xfId="11738" xr:uid="{00000000-0005-0000-0000-00000A2B0000}"/>
    <cellStyle name="20% - Accent6 2 3 9" xfId="9105" xr:uid="{00000000-0005-0000-0000-00000B2B0000}"/>
    <cellStyle name="20% - Accent6 2 4" xfId="19298" xr:uid="{00000000-0005-0000-0000-00000C2B0000}"/>
    <cellStyle name="20% - Accent6 2 4 2" xfId="19299" xr:uid="{00000000-0005-0000-0000-00000D2B0000}"/>
    <cellStyle name="20% - Accent6 2 4 2 2" xfId="19300" xr:uid="{00000000-0005-0000-0000-00000E2B0000}"/>
    <cellStyle name="20% - Accent6 2 4 2 2 2" xfId="13926" xr:uid="{00000000-0005-0000-0000-00000F2B0000}"/>
    <cellStyle name="20% - Accent6 2 4 2 2 2 2" xfId="13931" xr:uid="{00000000-0005-0000-0000-0000102B0000}"/>
    <cellStyle name="20% - Accent6 2 4 2 2 2 2 2" xfId="13934" xr:uid="{00000000-0005-0000-0000-0000112B0000}"/>
    <cellStyle name="20% - Accent6 2 4 2 2 2 2 2 2" xfId="16560" xr:uid="{00000000-0005-0000-0000-0000122B0000}"/>
    <cellStyle name="20% - Accent6 2 4 2 2 2 2 2 2 2" xfId="19303" xr:uid="{00000000-0005-0000-0000-0000132B0000}"/>
    <cellStyle name="20% - Accent6 2 4 2 2 2 2 2 3" xfId="19305" xr:uid="{00000000-0005-0000-0000-0000142B0000}"/>
    <cellStyle name="20% - Accent6 2 4 2 2 2 2 3" xfId="16565" xr:uid="{00000000-0005-0000-0000-0000152B0000}"/>
    <cellStyle name="20% - Accent6 2 4 2 2 2 2 3 2" xfId="19308" xr:uid="{00000000-0005-0000-0000-0000162B0000}"/>
    <cellStyle name="20% - Accent6 2 4 2 2 2 2 4" xfId="6371" xr:uid="{00000000-0005-0000-0000-0000172B0000}"/>
    <cellStyle name="20% - Accent6 2 4 2 2 2 3" xfId="8752" xr:uid="{00000000-0005-0000-0000-0000182B0000}"/>
    <cellStyle name="20% - Accent6 2 4 2 2 2 3 2" xfId="16569" xr:uid="{00000000-0005-0000-0000-0000192B0000}"/>
    <cellStyle name="20% - Accent6 2 4 2 2 2 3 2 2" xfId="19309" xr:uid="{00000000-0005-0000-0000-00001A2B0000}"/>
    <cellStyle name="20% - Accent6 2 4 2 2 2 3 3" xfId="19310" xr:uid="{00000000-0005-0000-0000-00001B2B0000}"/>
    <cellStyle name="20% - Accent6 2 4 2 2 2 4" xfId="16573" xr:uid="{00000000-0005-0000-0000-00001C2B0000}"/>
    <cellStyle name="20% - Accent6 2 4 2 2 2 4 2" xfId="19312" xr:uid="{00000000-0005-0000-0000-00001D2B0000}"/>
    <cellStyle name="20% - Accent6 2 4 2 2 2 5" xfId="17075" xr:uid="{00000000-0005-0000-0000-00001E2B0000}"/>
    <cellStyle name="20% - Accent6 2 4 2 2 3" xfId="13938" xr:uid="{00000000-0005-0000-0000-00001F2B0000}"/>
    <cellStyle name="20% - Accent6 2 4 2 2 3 2" xfId="13941" xr:uid="{00000000-0005-0000-0000-0000202B0000}"/>
    <cellStyle name="20% - Accent6 2 4 2 2 3 2 2" xfId="16575" xr:uid="{00000000-0005-0000-0000-0000212B0000}"/>
    <cellStyle name="20% - Accent6 2 4 2 2 3 2 2 2" xfId="19313" xr:uid="{00000000-0005-0000-0000-0000222B0000}"/>
    <cellStyle name="20% - Accent6 2 4 2 2 3 2 3" xfId="19314" xr:uid="{00000000-0005-0000-0000-0000232B0000}"/>
    <cellStyle name="20% - Accent6 2 4 2 2 3 3" xfId="16577" xr:uid="{00000000-0005-0000-0000-0000242B0000}"/>
    <cellStyle name="20% - Accent6 2 4 2 2 3 3 2" xfId="19315" xr:uid="{00000000-0005-0000-0000-0000252B0000}"/>
    <cellStyle name="20% - Accent6 2 4 2 2 3 4" xfId="19318" xr:uid="{00000000-0005-0000-0000-0000262B0000}"/>
    <cellStyle name="20% - Accent6 2 4 2 2 4" xfId="13944" xr:uid="{00000000-0005-0000-0000-0000272B0000}"/>
    <cellStyle name="20% - Accent6 2 4 2 2 4 2" xfId="16579" xr:uid="{00000000-0005-0000-0000-0000282B0000}"/>
    <cellStyle name="20% - Accent6 2 4 2 2 4 2 2" xfId="19320" xr:uid="{00000000-0005-0000-0000-0000292B0000}"/>
    <cellStyle name="20% - Accent6 2 4 2 2 4 3" xfId="19321" xr:uid="{00000000-0005-0000-0000-00002A2B0000}"/>
    <cellStyle name="20% - Accent6 2 4 2 2 5" xfId="16581" xr:uid="{00000000-0005-0000-0000-00002B2B0000}"/>
    <cellStyle name="20% - Accent6 2 4 2 2 5 2" xfId="19322" xr:uid="{00000000-0005-0000-0000-00002C2B0000}"/>
    <cellStyle name="20% - Accent6 2 4 2 2 6" xfId="19323" xr:uid="{00000000-0005-0000-0000-00002D2B0000}"/>
    <cellStyle name="20% - Accent6 2 4 2 3" xfId="5226" xr:uid="{00000000-0005-0000-0000-00002E2B0000}"/>
    <cellStyle name="20% - Accent6 2 4 2 3 2" xfId="1187" xr:uid="{00000000-0005-0000-0000-00002F2B0000}"/>
    <cellStyle name="20% - Accent6 2 4 2 3 2 2" xfId="13996" xr:uid="{00000000-0005-0000-0000-0000302B0000}"/>
    <cellStyle name="20% - Accent6 2 4 2 3 2 2 2" xfId="15910" xr:uid="{00000000-0005-0000-0000-0000312B0000}"/>
    <cellStyle name="20% - Accent6 2 4 2 3 2 2 2 2" xfId="19088" xr:uid="{00000000-0005-0000-0000-0000322B0000}"/>
    <cellStyle name="20% - Accent6 2 4 2 3 2 2 3" xfId="6655" xr:uid="{00000000-0005-0000-0000-0000332B0000}"/>
    <cellStyle name="20% - Accent6 2 4 2 3 2 3" xfId="7959" xr:uid="{00000000-0005-0000-0000-0000342B0000}"/>
    <cellStyle name="20% - Accent6 2 4 2 3 2 3 2" xfId="19095" xr:uid="{00000000-0005-0000-0000-0000352B0000}"/>
    <cellStyle name="20% - Accent6 2 4 2 3 2 4" xfId="19327" xr:uid="{00000000-0005-0000-0000-0000362B0000}"/>
    <cellStyle name="20% - Accent6 2 4 2 3 3" xfId="14001" xr:uid="{00000000-0005-0000-0000-0000372B0000}"/>
    <cellStyle name="20% - Accent6 2 4 2 3 3 2" xfId="16586" xr:uid="{00000000-0005-0000-0000-0000382B0000}"/>
    <cellStyle name="20% - Accent6 2 4 2 3 3 2 2" xfId="19114" xr:uid="{00000000-0005-0000-0000-0000392B0000}"/>
    <cellStyle name="20% - Accent6 2 4 2 3 3 3" xfId="19329" xr:uid="{00000000-0005-0000-0000-00003A2B0000}"/>
    <cellStyle name="20% - Accent6 2 4 2 3 4" xfId="16589" xr:uid="{00000000-0005-0000-0000-00003B2B0000}"/>
    <cellStyle name="20% - Accent6 2 4 2 3 4 2" xfId="19331" xr:uid="{00000000-0005-0000-0000-00003C2B0000}"/>
    <cellStyle name="20% - Accent6 2 4 2 3 5" xfId="14959" xr:uid="{00000000-0005-0000-0000-00003D2B0000}"/>
    <cellStyle name="20% - Accent6 2 4 2 4" xfId="5228" xr:uid="{00000000-0005-0000-0000-00003E2B0000}"/>
    <cellStyle name="20% - Accent6 2 4 2 4 2" xfId="14061" xr:uid="{00000000-0005-0000-0000-00003F2B0000}"/>
    <cellStyle name="20% - Accent6 2 4 2 4 2 2" xfId="16591" xr:uid="{00000000-0005-0000-0000-0000402B0000}"/>
    <cellStyle name="20% - Accent6 2 4 2 4 2 2 2" xfId="18243" xr:uid="{00000000-0005-0000-0000-0000412B0000}"/>
    <cellStyle name="20% - Accent6 2 4 2 4 2 3" xfId="17633" xr:uid="{00000000-0005-0000-0000-0000422B0000}"/>
    <cellStyle name="20% - Accent6 2 4 2 4 3" xfId="16595" xr:uid="{00000000-0005-0000-0000-0000432B0000}"/>
    <cellStyle name="20% - Accent6 2 4 2 4 3 2" xfId="19334" xr:uid="{00000000-0005-0000-0000-0000442B0000}"/>
    <cellStyle name="20% - Accent6 2 4 2 4 4" xfId="19335" xr:uid="{00000000-0005-0000-0000-0000452B0000}"/>
    <cellStyle name="20% - Accent6 2 4 2 5" xfId="15705" xr:uid="{00000000-0005-0000-0000-0000462B0000}"/>
    <cellStyle name="20% - Accent6 2 4 2 5 2" xfId="16596" xr:uid="{00000000-0005-0000-0000-0000472B0000}"/>
    <cellStyle name="20% - Accent6 2 4 2 5 2 2" xfId="19337" xr:uid="{00000000-0005-0000-0000-0000482B0000}"/>
    <cellStyle name="20% - Accent6 2 4 2 5 3" xfId="19339" xr:uid="{00000000-0005-0000-0000-0000492B0000}"/>
    <cellStyle name="20% - Accent6 2 4 2 6" xfId="13345" xr:uid="{00000000-0005-0000-0000-00004A2B0000}"/>
    <cellStyle name="20% - Accent6 2 4 2 6 2" xfId="13761" xr:uid="{00000000-0005-0000-0000-00004B2B0000}"/>
    <cellStyle name="20% - Accent6 2 4 2 7" xfId="13772" xr:uid="{00000000-0005-0000-0000-00004C2B0000}"/>
    <cellStyle name="20% - Accent6 2 4 3" xfId="19340" xr:uid="{00000000-0005-0000-0000-00004D2B0000}"/>
    <cellStyle name="20% - Accent6 2 4 3 2" xfId="19341" xr:uid="{00000000-0005-0000-0000-00004E2B0000}"/>
    <cellStyle name="20% - Accent6 2 4 3 2 2" xfId="14210" xr:uid="{00000000-0005-0000-0000-00004F2B0000}"/>
    <cellStyle name="20% - Accent6 2 4 3 2 2 2" xfId="14213" xr:uid="{00000000-0005-0000-0000-0000502B0000}"/>
    <cellStyle name="20% - Accent6 2 4 3 2 2 2 2" xfId="16620" xr:uid="{00000000-0005-0000-0000-0000512B0000}"/>
    <cellStyle name="20% - Accent6 2 4 3 2 2 2 2 2" xfId="19342" xr:uid="{00000000-0005-0000-0000-0000522B0000}"/>
    <cellStyle name="20% - Accent6 2 4 3 2 2 2 3" xfId="19343" xr:uid="{00000000-0005-0000-0000-0000532B0000}"/>
    <cellStyle name="20% - Accent6 2 4 3 2 2 3" xfId="16622" xr:uid="{00000000-0005-0000-0000-0000542B0000}"/>
    <cellStyle name="20% - Accent6 2 4 3 2 2 3 2" xfId="19344" xr:uid="{00000000-0005-0000-0000-0000552B0000}"/>
    <cellStyle name="20% - Accent6 2 4 3 2 2 4" xfId="19347" xr:uid="{00000000-0005-0000-0000-0000562B0000}"/>
    <cellStyle name="20% - Accent6 2 4 3 2 3" xfId="14215" xr:uid="{00000000-0005-0000-0000-0000572B0000}"/>
    <cellStyle name="20% - Accent6 2 4 3 2 3 2" xfId="16626" xr:uid="{00000000-0005-0000-0000-0000582B0000}"/>
    <cellStyle name="20% - Accent6 2 4 3 2 3 2 2" xfId="19348" xr:uid="{00000000-0005-0000-0000-0000592B0000}"/>
    <cellStyle name="20% - Accent6 2 4 3 2 3 3" xfId="19350" xr:uid="{00000000-0005-0000-0000-00005A2B0000}"/>
    <cellStyle name="20% - Accent6 2 4 3 2 4" xfId="16628" xr:uid="{00000000-0005-0000-0000-00005B2B0000}"/>
    <cellStyle name="20% - Accent6 2 4 3 2 4 2" xfId="19352" xr:uid="{00000000-0005-0000-0000-00005C2B0000}"/>
    <cellStyle name="20% - Accent6 2 4 3 2 5" xfId="19354" xr:uid="{00000000-0005-0000-0000-00005D2B0000}"/>
    <cellStyle name="20% - Accent6 2 4 3 3" xfId="2427" xr:uid="{00000000-0005-0000-0000-00005E2B0000}"/>
    <cellStyle name="20% - Accent6 2 4 3 3 2" xfId="14263" xr:uid="{00000000-0005-0000-0000-00005F2B0000}"/>
    <cellStyle name="20% - Accent6 2 4 3 3 2 2" xfId="16631" xr:uid="{00000000-0005-0000-0000-0000602B0000}"/>
    <cellStyle name="20% - Accent6 2 4 3 3 2 2 2" xfId="7657" xr:uid="{00000000-0005-0000-0000-0000612B0000}"/>
    <cellStyle name="20% - Accent6 2 4 3 3 2 3" xfId="19356" xr:uid="{00000000-0005-0000-0000-0000622B0000}"/>
    <cellStyle name="20% - Accent6 2 4 3 3 3" xfId="16639" xr:uid="{00000000-0005-0000-0000-0000632B0000}"/>
    <cellStyle name="20% - Accent6 2 4 3 3 3 2" xfId="19358" xr:uid="{00000000-0005-0000-0000-0000642B0000}"/>
    <cellStyle name="20% - Accent6 2 4 3 3 4" xfId="19361" xr:uid="{00000000-0005-0000-0000-0000652B0000}"/>
    <cellStyle name="20% - Accent6 2 4 3 4" xfId="19364" xr:uid="{00000000-0005-0000-0000-0000662B0000}"/>
    <cellStyle name="20% - Accent6 2 4 3 4 2" xfId="16645" xr:uid="{00000000-0005-0000-0000-0000672B0000}"/>
    <cellStyle name="20% - Accent6 2 4 3 4 2 2" xfId="19367" xr:uid="{00000000-0005-0000-0000-0000682B0000}"/>
    <cellStyle name="20% - Accent6 2 4 3 4 3" xfId="19369" xr:uid="{00000000-0005-0000-0000-0000692B0000}"/>
    <cellStyle name="20% - Accent6 2 4 3 5" xfId="19372" xr:uid="{00000000-0005-0000-0000-00006A2B0000}"/>
    <cellStyle name="20% - Accent6 2 4 3 5 2" xfId="19374" xr:uid="{00000000-0005-0000-0000-00006B2B0000}"/>
    <cellStyle name="20% - Accent6 2 4 3 6" xfId="11135" xr:uid="{00000000-0005-0000-0000-00006C2B0000}"/>
    <cellStyle name="20% - Accent6 2 4 4" xfId="19376" xr:uid="{00000000-0005-0000-0000-00006D2B0000}"/>
    <cellStyle name="20% - Accent6 2 4 4 2" xfId="19378" xr:uid="{00000000-0005-0000-0000-00006E2B0000}"/>
    <cellStyle name="20% - Accent6 2 4 4 2 2" xfId="14386" xr:uid="{00000000-0005-0000-0000-00006F2B0000}"/>
    <cellStyle name="20% - Accent6 2 4 4 2 2 2" xfId="16663" xr:uid="{00000000-0005-0000-0000-0000702B0000}"/>
    <cellStyle name="20% - Accent6 2 4 4 2 2 2 2" xfId="19379" xr:uid="{00000000-0005-0000-0000-0000712B0000}"/>
    <cellStyle name="20% - Accent6 2 4 4 2 2 3" xfId="10319" xr:uid="{00000000-0005-0000-0000-0000722B0000}"/>
    <cellStyle name="20% - Accent6 2 4 4 2 3" xfId="16666" xr:uid="{00000000-0005-0000-0000-0000732B0000}"/>
    <cellStyle name="20% - Accent6 2 4 4 2 3 2" xfId="19381" xr:uid="{00000000-0005-0000-0000-0000742B0000}"/>
    <cellStyle name="20% - Accent6 2 4 4 2 4" xfId="19383" xr:uid="{00000000-0005-0000-0000-0000752B0000}"/>
    <cellStyle name="20% - Accent6 2 4 4 3" xfId="3510" xr:uid="{00000000-0005-0000-0000-0000762B0000}"/>
    <cellStyle name="20% - Accent6 2 4 4 3 2" xfId="16672" xr:uid="{00000000-0005-0000-0000-0000772B0000}"/>
    <cellStyle name="20% - Accent6 2 4 4 3 2 2" xfId="19385" xr:uid="{00000000-0005-0000-0000-0000782B0000}"/>
    <cellStyle name="20% - Accent6 2 4 4 3 3" xfId="19387" xr:uid="{00000000-0005-0000-0000-0000792B0000}"/>
    <cellStyle name="20% - Accent6 2 4 4 4" xfId="19391" xr:uid="{00000000-0005-0000-0000-00007A2B0000}"/>
    <cellStyle name="20% - Accent6 2 4 4 4 2" xfId="19394" xr:uid="{00000000-0005-0000-0000-00007B2B0000}"/>
    <cellStyle name="20% - Accent6 2 4 4 5" xfId="3483" xr:uid="{00000000-0005-0000-0000-00007C2B0000}"/>
    <cellStyle name="20% - Accent6 2 4 5" xfId="19396" xr:uid="{00000000-0005-0000-0000-00007D2B0000}"/>
    <cellStyle name="20% - Accent6 2 4 5 2" xfId="19397" xr:uid="{00000000-0005-0000-0000-00007E2B0000}"/>
    <cellStyle name="20% - Accent6 2 4 5 2 2" xfId="16692" xr:uid="{00000000-0005-0000-0000-00007F2B0000}"/>
    <cellStyle name="20% - Accent6 2 4 5 2 2 2" xfId="19399" xr:uid="{00000000-0005-0000-0000-0000802B0000}"/>
    <cellStyle name="20% - Accent6 2 4 5 2 3" xfId="19400" xr:uid="{00000000-0005-0000-0000-0000812B0000}"/>
    <cellStyle name="20% - Accent6 2 4 5 3" xfId="19403" xr:uid="{00000000-0005-0000-0000-0000822B0000}"/>
    <cellStyle name="20% - Accent6 2 4 5 3 2" xfId="19406" xr:uid="{00000000-0005-0000-0000-0000832B0000}"/>
    <cellStyle name="20% - Accent6 2 4 5 4" xfId="19411" xr:uid="{00000000-0005-0000-0000-0000842B0000}"/>
    <cellStyle name="20% - Accent6 2 4 6" xfId="12994" xr:uid="{00000000-0005-0000-0000-0000852B0000}"/>
    <cellStyle name="20% - Accent6 2 4 6 2" xfId="19413" xr:uid="{00000000-0005-0000-0000-0000862B0000}"/>
    <cellStyle name="20% - Accent6 2 4 6 2 2" xfId="19414" xr:uid="{00000000-0005-0000-0000-0000872B0000}"/>
    <cellStyle name="20% - Accent6 2 4 6 3" xfId="19416" xr:uid="{00000000-0005-0000-0000-0000882B0000}"/>
    <cellStyle name="20% - Accent6 2 4 7" xfId="9194" xr:uid="{00000000-0005-0000-0000-0000892B0000}"/>
    <cellStyle name="20% - Accent6 2 4 7 2" xfId="11773" xr:uid="{00000000-0005-0000-0000-00008A2B0000}"/>
    <cellStyle name="20% - Accent6 2 4 8" xfId="12187" xr:uid="{00000000-0005-0000-0000-00008B2B0000}"/>
    <cellStyle name="20% - Accent6 2 5" xfId="19418" xr:uid="{00000000-0005-0000-0000-00008C2B0000}"/>
    <cellStyle name="20% - Accent6 2 5 2" xfId="19419" xr:uid="{00000000-0005-0000-0000-00008D2B0000}"/>
    <cellStyle name="20% - Accent6 2 5 2 2" xfId="19420" xr:uid="{00000000-0005-0000-0000-00008E2B0000}"/>
    <cellStyle name="20% - Accent6 2 5 2 2 2" xfId="11562" xr:uid="{00000000-0005-0000-0000-00008F2B0000}"/>
    <cellStyle name="20% - Accent6 2 5 2 2 2 2" xfId="12872" xr:uid="{00000000-0005-0000-0000-0000902B0000}"/>
    <cellStyle name="20% - Accent6 2 5 2 2 2 2 2" xfId="7813" xr:uid="{00000000-0005-0000-0000-0000912B0000}"/>
    <cellStyle name="20% - Accent6 2 5 2 2 2 2 2 2" xfId="12360" xr:uid="{00000000-0005-0000-0000-0000922B0000}"/>
    <cellStyle name="20% - Accent6 2 5 2 2 2 2 3" xfId="8983" xr:uid="{00000000-0005-0000-0000-0000932B0000}"/>
    <cellStyle name="20% - Accent6 2 5 2 2 2 3" xfId="12881" xr:uid="{00000000-0005-0000-0000-0000942B0000}"/>
    <cellStyle name="20% - Accent6 2 5 2 2 2 3 2" xfId="12885" xr:uid="{00000000-0005-0000-0000-0000952B0000}"/>
    <cellStyle name="20% - Accent6 2 5 2 2 2 4" xfId="12892" xr:uid="{00000000-0005-0000-0000-0000962B0000}"/>
    <cellStyle name="20% - Accent6 2 5 2 2 3" xfId="12123" xr:uid="{00000000-0005-0000-0000-0000972B0000}"/>
    <cellStyle name="20% - Accent6 2 5 2 2 3 2" xfId="12974" xr:uid="{00000000-0005-0000-0000-0000982B0000}"/>
    <cellStyle name="20% - Accent6 2 5 2 2 3 2 2" xfId="12978" xr:uid="{00000000-0005-0000-0000-0000992B0000}"/>
    <cellStyle name="20% - Accent6 2 5 2 2 3 3" xfId="12982" xr:uid="{00000000-0005-0000-0000-00009A2B0000}"/>
    <cellStyle name="20% - Accent6 2 5 2 2 4" xfId="16731" xr:uid="{00000000-0005-0000-0000-00009B2B0000}"/>
    <cellStyle name="20% - Accent6 2 5 2 2 4 2" xfId="13043" xr:uid="{00000000-0005-0000-0000-00009C2B0000}"/>
    <cellStyle name="20% - Accent6 2 5 2 2 5" xfId="19421" xr:uid="{00000000-0005-0000-0000-00009D2B0000}"/>
    <cellStyle name="20% - Accent6 2 5 2 3" xfId="5266" xr:uid="{00000000-0005-0000-0000-00009E2B0000}"/>
    <cellStyle name="20% - Accent6 2 5 2 3 2" xfId="14465" xr:uid="{00000000-0005-0000-0000-00009F2B0000}"/>
    <cellStyle name="20% - Accent6 2 5 2 3 2 2" xfId="13318" xr:uid="{00000000-0005-0000-0000-0000A02B0000}"/>
    <cellStyle name="20% - Accent6 2 5 2 3 2 2 2" xfId="6370" xr:uid="{00000000-0005-0000-0000-0000A12B0000}"/>
    <cellStyle name="20% - Accent6 2 5 2 3 2 3" xfId="12140" xr:uid="{00000000-0005-0000-0000-0000A22B0000}"/>
    <cellStyle name="20% - Accent6 2 5 2 3 3" xfId="16736" xr:uid="{00000000-0005-0000-0000-0000A32B0000}"/>
    <cellStyle name="20% - Accent6 2 5 2 3 3 2" xfId="13374" xr:uid="{00000000-0005-0000-0000-0000A42B0000}"/>
    <cellStyle name="20% - Accent6 2 5 2 3 4" xfId="19423" xr:uid="{00000000-0005-0000-0000-0000A52B0000}"/>
    <cellStyle name="20% - Accent6 2 5 2 4" xfId="19425" xr:uid="{00000000-0005-0000-0000-0000A62B0000}"/>
    <cellStyle name="20% - Accent6 2 5 2 4 2" xfId="16739" xr:uid="{00000000-0005-0000-0000-0000A72B0000}"/>
    <cellStyle name="20% - Accent6 2 5 2 4 2 2" xfId="13552" xr:uid="{00000000-0005-0000-0000-0000A82B0000}"/>
    <cellStyle name="20% - Accent6 2 5 2 4 3" xfId="19426" xr:uid="{00000000-0005-0000-0000-0000A92B0000}"/>
    <cellStyle name="20% - Accent6 2 5 2 5" xfId="19429" xr:uid="{00000000-0005-0000-0000-0000AA2B0000}"/>
    <cellStyle name="20% - Accent6 2 5 2 5 2" xfId="19430" xr:uid="{00000000-0005-0000-0000-0000AB2B0000}"/>
    <cellStyle name="20% - Accent6 2 5 2 6" xfId="13784" xr:uid="{00000000-0005-0000-0000-0000AC2B0000}"/>
    <cellStyle name="20% - Accent6 2 5 3" xfId="19431" xr:uid="{00000000-0005-0000-0000-0000AD2B0000}"/>
    <cellStyle name="20% - Accent6 2 5 3 2" xfId="19432" xr:uid="{00000000-0005-0000-0000-0000AE2B0000}"/>
    <cellStyle name="20% - Accent6 2 5 3 2 2" xfId="14526" xr:uid="{00000000-0005-0000-0000-0000AF2B0000}"/>
    <cellStyle name="20% - Accent6 2 5 3 2 2 2" xfId="15158" xr:uid="{00000000-0005-0000-0000-0000B02B0000}"/>
    <cellStyle name="20% - Accent6 2 5 3 2 2 2 2" xfId="7300" xr:uid="{00000000-0005-0000-0000-0000B12B0000}"/>
    <cellStyle name="20% - Accent6 2 5 3 2 2 3" xfId="15165" xr:uid="{00000000-0005-0000-0000-0000B22B0000}"/>
    <cellStyle name="20% - Accent6 2 5 3 2 3" xfId="16767" xr:uid="{00000000-0005-0000-0000-0000B32B0000}"/>
    <cellStyle name="20% - Accent6 2 5 3 2 3 2" xfId="15254" xr:uid="{00000000-0005-0000-0000-0000B42B0000}"/>
    <cellStyle name="20% - Accent6 2 5 3 2 4" xfId="19433" xr:uid="{00000000-0005-0000-0000-0000B52B0000}"/>
    <cellStyle name="20% - Accent6 2 5 3 3" xfId="19435" xr:uid="{00000000-0005-0000-0000-0000B62B0000}"/>
    <cellStyle name="20% - Accent6 2 5 3 3 2" xfId="16772" xr:uid="{00000000-0005-0000-0000-0000B72B0000}"/>
    <cellStyle name="20% - Accent6 2 5 3 3 2 2" xfId="15522" xr:uid="{00000000-0005-0000-0000-0000B82B0000}"/>
    <cellStyle name="20% - Accent6 2 5 3 3 3" xfId="15398" xr:uid="{00000000-0005-0000-0000-0000B92B0000}"/>
    <cellStyle name="20% - Accent6 2 5 3 4" xfId="19437" xr:uid="{00000000-0005-0000-0000-0000BA2B0000}"/>
    <cellStyle name="20% - Accent6 2 5 3 4 2" xfId="19439" xr:uid="{00000000-0005-0000-0000-0000BB2B0000}"/>
    <cellStyle name="20% - Accent6 2 5 3 5" xfId="19441" xr:uid="{00000000-0005-0000-0000-0000BC2B0000}"/>
    <cellStyle name="20% - Accent6 2 5 4" xfId="19444" xr:uid="{00000000-0005-0000-0000-0000BD2B0000}"/>
    <cellStyle name="20% - Accent6 2 5 4 2" xfId="19446" xr:uid="{00000000-0005-0000-0000-0000BE2B0000}"/>
    <cellStyle name="20% - Accent6 2 5 4 2 2" xfId="16796" xr:uid="{00000000-0005-0000-0000-0000BF2B0000}"/>
    <cellStyle name="20% - Accent6 2 5 4 2 2 2" xfId="17328" xr:uid="{00000000-0005-0000-0000-0000C02B0000}"/>
    <cellStyle name="20% - Accent6 2 5 4 2 3" xfId="19447" xr:uid="{00000000-0005-0000-0000-0000C12B0000}"/>
    <cellStyle name="20% - Accent6 2 5 4 3" xfId="19449" xr:uid="{00000000-0005-0000-0000-0000C22B0000}"/>
    <cellStyle name="20% - Accent6 2 5 4 3 2" xfId="19451" xr:uid="{00000000-0005-0000-0000-0000C32B0000}"/>
    <cellStyle name="20% - Accent6 2 5 4 4" xfId="19454" xr:uid="{00000000-0005-0000-0000-0000C42B0000}"/>
    <cellStyle name="20% - Accent6 2 5 5" xfId="19458" xr:uid="{00000000-0005-0000-0000-0000C52B0000}"/>
    <cellStyle name="20% - Accent6 2 5 5 2" xfId="19460" xr:uid="{00000000-0005-0000-0000-0000C62B0000}"/>
    <cellStyle name="20% - Accent6 2 5 5 2 2" xfId="19462" xr:uid="{00000000-0005-0000-0000-0000C72B0000}"/>
    <cellStyle name="20% - Accent6 2 5 5 3" xfId="19465" xr:uid="{00000000-0005-0000-0000-0000C82B0000}"/>
    <cellStyle name="20% - Accent6 2 5 6" xfId="19470" xr:uid="{00000000-0005-0000-0000-0000C92B0000}"/>
    <cellStyle name="20% - Accent6 2 5 6 2" xfId="19473" xr:uid="{00000000-0005-0000-0000-0000CA2B0000}"/>
    <cellStyle name="20% - Accent6 2 5 7" xfId="1037" xr:uid="{00000000-0005-0000-0000-0000CB2B0000}"/>
    <cellStyle name="20% - Accent6 2 6" xfId="19478" xr:uid="{00000000-0005-0000-0000-0000CC2B0000}"/>
    <cellStyle name="20% - Accent6 2 6 2" xfId="19480" xr:uid="{00000000-0005-0000-0000-0000CD2B0000}"/>
    <cellStyle name="20% - Accent6 2 6 2 2" xfId="19482" xr:uid="{00000000-0005-0000-0000-0000CE2B0000}"/>
    <cellStyle name="20% - Accent6 2 6 2 2 2" xfId="14642" xr:uid="{00000000-0005-0000-0000-0000CF2B0000}"/>
    <cellStyle name="20% - Accent6 2 6 2 2 2 2" xfId="16831" xr:uid="{00000000-0005-0000-0000-0000D02B0000}"/>
    <cellStyle name="20% - Accent6 2 6 2 2 2 2 2" xfId="8251" xr:uid="{00000000-0005-0000-0000-0000D12B0000}"/>
    <cellStyle name="20% - Accent6 2 6 2 2 2 3" xfId="19483" xr:uid="{00000000-0005-0000-0000-0000D22B0000}"/>
    <cellStyle name="20% - Accent6 2 6 2 2 3" xfId="11760" xr:uid="{00000000-0005-0000-0000-0000D32B0000}"/>
    <cellStyle name="20% - Accent6 2 6 2 2 3 2" xfId="19484" xr:uid="{00000000-0005-0000-0000-0000D42B0000}"/>
    <cellStyle name="20% - Accent6 2 6 2 2 4" xfId="17198" xr:uid="{00000000-0005-0000-0000-0000D52B0000}"/>
    <cellStyle name="20% - Accent6 2 6 2 3" xfId="19485" xr:uid="{00000000-0005-0000-0000-0000D62B0000}"/>
    <cellStyle name="20% - Accent6 2 6 2 3 2" xfId="16836" xr:uid="{00000000-0005-0000-0000-0000D72B0000}"/>
    <cellStyle name="20% - Accent6 2 6 2 3 2 2" xfId="19486" xr:uid="{00000000-0005-0000-0000-0000D82B0000}"/>
    <cellStyle name="20% - Accent6 2 6 2 3 3" xfId="19488" xr:uid="{00000000-0005-0000-0000-0000D92B0000}"/>
    <cellStyle name="20% - Accent6 2 6 2 4" xfId="19490" xr:uid="{00000000-0005-0000-0000-0000DA2B0000}"/>
    <cellStyle name="20% - Accent6 2 6 2 4 2" xfId="19491" xr:uid="{00000000-0005-0000-0000-0000DB2B0000}"/>
    <cellStyle name="20% - Accent6 2 6 2 5" xfId="19492" xr:uid="{00000000-0005-0000-0000-0000DC2B0000}"/>
    <cellStyle name="20% - Accent6 2 6 3" xfId="19493" xr:uid="{00000000-0005-0000-0000-0000DD2B0000}"/>
    <cellStyle name="20% - Accent6 2 6 3 2" xfId="19494" xr:uid="{00000000-0005-0000-0000-0000DE2B0000}"/>
    <cellStyle name="20% - Accent6 2 6 3 2 2" xfId="16853" xr:uid="{00000000-0005-0000-0000-0000DF2B0000}"/>
    <cellStyle name="20% - Accent6 2 6 3 2 2 2" xfId="19495" xr:uid="{00000000-0005-0000-0000-0000E02B0000}"/>
    <cellStyle name="20% - Accent6 2 6 3 2 3" xfId="19496" xr:uid="{00000000-0005-0000-0000-0000E12B0000}"/>
    <cellStyle name="20% - Accent6 2 6 3 3" xfId="19498" xr:uid="{00000000-0005-0000-0000-0000E22B0000}"/>
    <cellStyle name="20% - Accent6 2 6 3 3 2" xfId="19500" xr:uid="{00000000-0005-0000-0000-0000E32B0000}"/>
    <cellStyle name="20% - Accent6 2 6 3 4" xfId="19502" xr:uid="{00000000-0005-0000-0000-0000E42B0000}"/>
    <cellStyle name="20% - Accent6 2 6 4" xfId="19505" xr:uid="{00000000-0005-0000-0000-0000E52B0000}"/>
    <cellStyle name="20% - Accent6 2 6 4 2" xfId="19506" xr:uid="{00000000-0005-0000-0000-0000E62B0000}"/>
    <cellStyle name="20% - Accent6 2 6 4 2 2" xfId="19507" xr:uid="{00000000-0005-0000-0000-0000E72B0000}"/>
    <cellStyle name="20% - Accent6 2 6 4 3" xfId="19508" xr:uid="{00000000-0005-0000-0000-0000E82B0000}"/>
    <cellStyle name="20% - Accent6 2 6 5" xfId="19511" xr:uid="{00000000-0005-0000-0000-0000E92B0000}"/>
    <cellStyle name="20% - Accent6 2 6 5 2" xfId="19513" xr:uid="{00000000-0005-0000-0000-0000EA2B0000}"/>
    <cellStyle name="20% - Accent6 2 6 6" xfId="19517" xr:uid="{00000000-0005-0000-0000-0000EB2B0000}"/>
    <cellStyle name="20% - Accent6 2 7" xfId="19518" xr:uid="{00000000-0005-0000-0000-0000EC2B0000}"/>
    <cellStyle name="20% - Accent6 2 7 2" xfId="19520" xr:uid="{00000000-0005-0000-0000-0000ED2B0000}"/>
    <cellStyle name="20% - Accent6 2 7 2 2" xfId="852" xr:uid="{00000000-0005-0000-0000-0000EE2B0000}"/>
    <cellStyle name="20% - Accent6 2 7 2 2 2" xfId="16050" xr:uid="{00000000-0005-0000-0000-0000EF2B0000}"/>
    <cellStyle name="20% - Accent6 2 7 2 2 2 2" xfId="16055" xr:uid="{00000000-0005-0000-0000-0000F02B0000}"/>
    <cellStyle name="20% - Accent6 2 7 2 2 3" xfId="8879" xr:uid="{00000000-0005-0000-0000-0000F12B0000}"/>
    <cellStyle name="20% - Accent6 2 7 2 3" xfId="16058" xr:uid="{00000000-0005-0000-0000-0000F22B0000}"/>
    <cellStyle name="20% - Accent6 2 7 2 3 2" xfId="16062" xr:uid="{00000000-0005-0000-0000-0000F32B0000}"/>
    <cellStyle name="20% - Accent6 2 7 2 4" xfId="16066" xr:uid="{00000000-0005-0000-0000-0000F42B0000}"/>
    <cellStyle name="20% - Accent6 2 7 3" xfId="19521" xr:uid="{00000000-0005-0000-0000-0000F52B0000}"/>
    <cellStyle name="20% - Accent6 2 7 3 2" xfId="16102" xr:uid="{00000000-0005-0000-0000-0000F62B0000}"/>
    <cellStyle name="20% - Accent6 2 7 3 2 2" xfId="16105" xr:uid="{00000000-0005-0000-0000-0000F72B0000}"/>
    <cellStyle name="20% - Accent6 2 7 3 3" xfId="16107" xr:uid="{00000000-0005-0000-0000-0000F82B0000}"/>
    <cellStyle name="20% - Accent6 2 7 4" xfId="19522" xr:uid="{00000000-0005-0000-0000-0000F92B0000}"/>
    <cellStyle name="20% - Accent6 2 7 4 2" xfId="16112" xr:uid="{00000000-0005-0000-0000-0000FA2B0000}"/>
    <cellStyle name="20% - Accent6 2 7 5" xfId="19524" xr:uid="{00000000-0005-0000-0000-0000FB2B0000}"/>
    <cellStyle name="20% - Accent6 2 8" xfId="19525" xr:uid="{00000000-0005-0000-0000-0000FC2B0000}"/>
    <cellStyle name="20% - Accent6 2 8 2" xfId="19528" xr:uid="{00000000-0005-0000-0000-0000FD2B0000}"/>
    <cellStyle name="20% - Accent6 2 8 2 2" xfId="16301" xr:uid="{00000000-0005-0000-0000-0000FE2B0000}"/>
    <cellStyle name="20% - Accent6 2 8 2 2 2" xfId="16305" xr:uid="{00000000-0005-0000-0000-0000FF2B0000}"/>
    <cellStyle name="20% - Accent6 2 8 2 3" xfId="16314" xr:uid="{00000000-0005-0000-0000-0000002C0000}"/>
    <cellStyle name="20% - Accent6 2 8 3" xfId="19530" xr:uid="{00000000-0005-0000-0000-0000012C0000}"/>
    <cellStyle name="20% - Accent6 2 8 3 2" xfId="16356" xr:uid="{00000000-0005-0000-0000-0000022C0000}"/>
    <cellStyle name="20% - Accent6 2 8 4" xfId="13244" xr:uid="{00000000-0005-0000-0000-0000032C0000}"/>
    <cellStyle name="20% - Accent6 2 9" xfId="19532" xr:uid="{00000000-0005-0000-0000-0000042C0000}"/>
    <cellStyle name="20% - Accent6 2 9 2" xfId="19535" xr:uid="{00000000-0005-0000-0000-0000052C0000}"/>
    <cellStyle name="20% - Accent6 2 9 2 2" xfId="16438" xr:uid="{00000000-0005-0000-0000-0000062C0000}"/>
    <cellStyle name="20% - Accent6 2 9 3" xfId="19538" xr:uid="{00000000-0005-0000-0000-0000072C0000}"/>
    <cellStyle name="20% - Accent6 3" xfId="19540" xr:uid="{00000000-0005-0000-0000-0000082C0000}"/>
    <cellStyle name="20% - Accent6 3 10" xfId="19543" xr:uid="{00000000-0005-0000-0000-0000092C0000}"/>
    <cellStyle name="20% - Accent6 3 2" xfId="19544" xr:uid="{00000000-0005-0000-0000-00000A2C0000}"/>
    <cellStyle name="20% - Accent6 3 2 2" xfId="19545" xr:uid="{00000000-0005-0000-0000-00000B2C0000}"/>
    <cellStyle name="20% - Accent6 3 2 2 2" xfId="19546" xr:uid="{00000000-0005-0000-0000-00000C2C0000}"/>
    <cellStyle name="20% - Accent6 3 2 2 2 2" xfId="19547" xr:uid="{00000000-0005-0000-0000-00000D2C0000}"/>
    <cellStyle name="20% - Accent6 3 2 2 2 2 2" xfId="19548" xr:uid="{00000000-0005-0000-0000-00000E2C0000}"/>
    <cellStyle name="20% - Accent6 3 2 2 2 2 2 2" xfId="19549" xr:uid="{00000000-0005-0000-0000-00000F2C0000}"/>
    <cellStyle name="20% - Accent6 3 2 2 2 2 2 2 2" xfId="19551" xr:uid="{00000000-0005-0000-0000-0000102C0000}"/>
    <cellStyle name="20% - Accent6 3 2 2 2 2 2 2 2 2" xfId="19556" xr:uid="{00000000-0005-0000-0000-0000112C0000}"/>
    <cellStyle name="20% - Accent6 3 2 2 2 2 2 2 2 2 2" xfId="19559" xr:uid="{00000000-0005-0000-0000-0000122C0000}"/>
    <cellStyle name="20% - Accent6 3 2 2 2 2 2 2 2 3" xfId="19562" xr:uid="{00000000-0005-0000-0000-0000132C0000}"/>
    <cellStyle name="20% - Accent6 3 2 2 2 2 2 2 3" xfId="7741" xr:uid="{00000000-0005-0000-0000-0000142C0000}"/>
    <cellStyle name="20% - Accent6 3 2 2 2 2 2 2 3 2" xfId="19565" xr:uid="{00000000-0005-0000-0000-0000152C0000}"/>
    <cellStyle name="20% - Accent6 3 2 2 2 2 2 2 4" xfId="18342" xr:uid="{00000000-0005-0000-0000-0000162C0000}"/>
    <cellStyle name="20% - Accent6 3 2 2 2 2 2 3" xfId="19566" xr:uid="{00000000-0005-0000-0000-0000172C0000}"/>
    <cellStyle name="20% - Accent6 3 2 2 2 2 2 3 2" xfId="19568" xr:uid="{00000000-0005-0000-0000-0000182C0000}"/>
    <cellStyle name="20% - Accent6 3 2 2 2 2 2 3 2 2" xfId="19572" xr:uid="{00000000-0005-0000-0000-0000192C0000}"/>
    <cellStyle name="20% - Accent6 3 2 2 2 2 2 3 3" xfId="10607" xr:uid="{00000000-0005-0000-0000-00001A2C0000}"/>
    <cellStyle name="20% - Accent6 3 2 2 2 2 2 4" xfId="17192" xr:uid="{00000000-0005-0000-0000-00001B2C0000}"/>
    <cellStyle name="20% - Accent6 3 2 2 2 2 2 4 2" xfId="15175" xr:uid="{00000000-0005-0000-0000-00001C2C0000}"/>
    <cellStyle name="20% - Accent6 3 2 2 2 2 2 5" xfId="19577" xr:uid="{00000000-0005-0000-0000-00001D2C0000}"/>
    <cellStyle name="20% - Accent6 3 2 2 2 2 3" xfId="8673" xr:uid="{00000000-0005-0000-0000-00001E2C0000}"/>
    <cellStyle name="20% - Accent6 3 2 2 2 2 3 2" xfId="19579" xr:uid="{00000000-0005-0000-0000-00001F2C0000}"/>
    <cellStyle name="20% - Accent6 3 2 2 2 2 3 2 2" xfId="19581" xr:uid="{00000000-0005-0000-0000-0000202C0000}"/>
    <cellStyle name="20% - Accent6 3 2 2 2 2 3 2 2 2" xfId="19585" xr:uid="{00000000-0005-0000-0000-0000212C0000}"/>
    <cellStyle name="20% - Accent6 3 2 2 2 2 3 2 3" xfId="19586" xr:uid="{00000000-0005-0000-0000-0000222C0000}"/>
    <cellStyle name="20% - Accent6 3 2 2 2 2 3 3" xfId="19588" xr:uid="{00000000-0005-0000-0000-0000232C0000}"/>
    <cellStyle name="20% - Accent6 3 2 2 2 2 3 3 2" xfId="19589" xr:uid="{00000000-0005-0000-0000-0000242C0000}"/>
    <cellStyle name="20% - Accent6 3 2 2 2 2 3 4" xfId="19592" xr:uid="{00000000-0005-0000-0000-0000252C0000}"/>
    <cellStyle name="20% - Accent6 3 2 2 2 2 4" xfId="8925" xr:uid="{00000000-0005-0000-0000-0000262C0000}"/>
    <cellStyle name="20% - Accent6 3 2 2 2 2 4 2" xfId="19593" xr:uid="{00000000-0005-0000-0000-0000272C0000}"/>
    <cellStyle name="20% - Accent6 3 2 2 2 2 4 2 2" xfId="19596" xr:uid="{00000000-0005-0000-0000-0000282C0000}"/>
    <cellStyle name="20% - Accent6 3 2 2 2 2 4 3" xfId="19600" xr:uid="{00000000-0005-0000-0000-0000292C0000}"/>
    <cellStyle name="20% - Accent6 3 2 2 2 2 5" xfId="19603" xr:uid="{00000000-0005-0000-0000-00002A2C0000}"/>
    <cellStyle name="20% - Accent6 3 2 2 2 2 5 2" xfId="19606" xr:uid="{00000000-0005-0000-0000-00002B2C0000}"/>
    <cellStyle name="20% - Accent6 3 2 2 2 2 6" xfId="19607" xr:uid="{00000000-0005-0000-0000-00002C2C0000}"/>
    <cellStyle name="20% - Accent6 3 2 2 2 3" xfId="19611" xr:uid="{00000000-0005-0000-0000-00002D2C0000}"/>
    <cellStyle name="20% - Accent6 3 2 2 2 3 2" xfId="19612" xr:uid="{00000000-0005-0000-0000-00002E2C0000}"/>
    <cellStyle name="20% - Accent6 3 2 2 2 3 2 2" xfId="19613" xr:uid="{00000000-0005-0000-0000-00002F2C0000}"/>
    <cellStyle name="20% - Accent6 3 2 2 2 3 2 2 2" xfId="12355" xr:uid="{00000000-0005-0000-0000-0000302C0000}"/>
    <cellStyle name="20% - Accent6 3 2 2 2 3 2 2 2 2" xfId="9979" xr:uid="{00000000-0005-0000-0000-0000312C0000}"/>
    <cellStyle name="20% - Accent6 3 2 2 2 3 2 2 3" xfId="12366" xr:uid="{00000000-0005-0000-0000-0000322C0000}"/>
    <cellStyle name="20% - Accent6 3 2 2 2 3 2 3" xfId="19615" xr:uid="{00000000-0005-0000-0000-0000332C0000}"/>
    <cellStyle name="20% - Accent6 3 2 2 2 3 2 3 2" xfId="8746" xr:uid="{00000000-0005-0000-0000-0000342C0000}"/>
    <cellStyle name="20% - Accent6 3 2 2 2 3 2 4" xfId="19617" xr:uid="{00000000-0005-0000-0000-0000352C0000}"/>
    <cellStyle name="20% - Accent6 3 2 2 2 3 3" xfId="19618" xr:uid="{00000000-0005-0000-0000-0000362C0000}"/>
    <cellStyle name="20% - Accent6 3 2 2 2 3 3 2" xfId="19619" xr:uid="{00000000-0005-0000-0000-0000372C0000}"/>
    <cellStyle name="20% - Accent6 3 2 2 2 3 3 2 2" xfId="12446" xr:uid="{00000000-0005-0000-0000-0000382C0000}"/>
    <cellStyle name="20% - Accent6 3 2 2 2 3 3 3" xfId="19620" xr:uid="{00000000-0005-0000-0000-0000392C0000}"/>
    <cellStyle name="20% - Accent6 3 2 2 2 3 4" xfId="16938" xr:uid="{00000000-0005-0000-0000-00003A2C0000}"/>
    <cellStyle name="20% - Accent6 3 2 2 2 3 4 2" xfId="19623" xr:uid="{00000000-0005-0000-0000-00003B2C0000}"/>
    <cellStyle name="20% - Accent6 3 2 2 2 3 5" xfId="19626" xr:uid="{00000000-0005-0000-0000-00003C2C0000}"/>
    <cellStyle name="20% - Accent6 3 2 2 2 4" xfId="19627" xr:uid="{00000000-0005-0000-0000-00003D2C0000}"/>
    <cellStyle name="20% - Accent6 3 2 2 2 4 2" xfId="19628" xr:uid="{00000000-0005-0000-0000-00003E2C0000}"/>
    <cellStyle name="20% - Accent6 3 2 2 2 4 2 2" xfId="19630" xr:uid="{00000000-0005-0000-0000-00003F2C0000}"/>
    <cellStyle name="20% - Accent6 3 2 2 2 4 2 2 2" xfId="10721" xr:uid="{00000000-0005-0000-0000-0000402C0000}"/>
    <cellStyle name="20% - Accent6 3 2 2 2 4 2 3" xfId="19632" xr:uid="{00000000-0005-0000-0000-0000412C0000}"/>
    <cellStyle name="20% - Accent6 3 2 2 2 4 3" xfId="19633" xr:uid="{00000000-0005-0000-0000-0000422C0000}"/>
    <cellStyle name="20% - Accent6 3 2 2 2 4 3 2" xfId="19635" xr:uid="{00000000-0005-0000-0000-0000432C0000}"/>
    <cellStyle name="20% - Accent6 3 2 2 2 4 4" xfId="19637" xr:uid="{00000000-0005-0000-0000-0000442C0000}"/>
    <cellStyle name="20% - Accent6 3 2 2 2 5" xfId="18669" xr:uid="{00000000-0005-0000-0000-0000452C0000}"/>
    <cellStyle name="20% - Accent6 3 2 2 2 5 2" xfId="18672" xr:uid="{00000000-0005-0000-0000-0000462C0000}"/>
    <cellStyle name="20% - Accent6 3 2 2 2 5 2 2" xfId="18224" xr:uid="{00000000-0005-0000-0000-0000472C0000}"/>
    <cellStyle name="20% - Accent6 3 2 2 2 5 3" xfId="18675" xr:uid="{00000000-0005-0000-0000-0000482C0000}"/>
    <cellStyle name="20% - Accent6 3 2 2 2 6" xfId="18682" xr:uid="{00000000-0005-0000-0000-0000492C0000}"/>
    <cellStyle name="20% - Accent6 3 2 2 2 6 2" xfId="18685" xr:uid="{00000000-0005-0000-0000-00004A2C0000}"/>
    <cellStyle name="20% - Accent6 3 2 2 2 7" xfId="18688" xr:uid="{00000000-0005-0000-0000-00004B2C0000}"/>
    <cellStyle name="20% - Accent6 3 2 2 3" xfId="3905" xr:uid="{00000000-0005-0000-0000-00004C2C0000}"/>
    <cellStyle name="20% - Accent6 3 2 2 3 2" xfId="3918" xr:uid="{00000000-0005-0000-0000-00004D2C0000}"/>
    <cellStyle name="20% - Accent6 3 2 2 3 2 2" xfId="3921" xr:uid="{00000000-0005-0000-0000-00004E2C0000}"/>
    <cellStyle name="20% - Accent6 3 2 2 3 2 2 2" xfId="3943" xr:uid="{00000000-0005-0000-0000-00004F2C0000}"/>
    <cellStyle name="20% - Accent6 3 2 2 3 2 2 2 2" xfId="19638" xr:uid="{00000000-0005-0000-0000-0000502C0000}"/>
    <cellStyle name="20% - Accent6 3 2 2 3 2 2 2 2 2" xfId="19640" xr:uid="{00000000-0005-0000-0000-0000512C0000}"/>
    <cellStyle name="20% - Accent6 3 2 2 3 2 2 2 3" xfId="4001" xr:uid="{00000000-0005-0000-0000-0000522C0000}"/>
    <cellStyle name="20% - Accent6 3 2 2 3 2 2 3" xfId="19644" xr:uid="{00000000-0005-0000-0000-0000532C0000}"/>
    <cellStyle name="20% - Accent6 3 2 2 3 2 2 3 2" xfId="19645" xr:uid="{00000000-0005-0000-0000-0000542C0000}"/>
    <cellStyle name="20% - Accent6 3 2 2 3 2 2 4" xfId="19650" xr:uid="{00000000-0005-0000-0000-0000552C0000}"/>
    <cellStyle name="20% - Accent6 3 2 2 3 2 3" xfId="4191" xr:uid="{00000000-0005-0000-0000-0000562C0000}"/>
    <cellStyle name="20% - Accent6 3 2 2 3 2 3 2" xfId="19651" xr:uid="{00000000-0005-0000-0000-0000572C0000}"/>
    <cellStyle name="20% - Accent6 3 2 2 3 2 3 2 2" xfId="19652" xr:uid="{00000000-0005-0000-0000-0000582C0000}"/>
    <cellStyle name="20% - Accent6 3 2 2 3 2 3 3" xfId="19654" xr:uid="{00000000-0005-0000-0000-0000592C0000}"/>
    <cellStyle name="20% - Accent6 3 2 2 3 2 4" xfId="19657" xr:uid="{00000000-0005-0000-0000-00005A2C0000}"/>
    <cellStyle name="20% - Accent6 3 2 2 3 2 4 2" xfId="19661" xr:uid="{00000000-0005-0000-0000-00005B2C0000}"/>
    <cellStyle name="20% - Accent6 3 2 2 3 2 5" xfId="19665" xr:uid="{00000000-0005-0000-0000-00005C2C0000}"/>
    <cellStyle name="20% - Accent6 3 2 2 3 3" xfId="4357" xr:uid="{00000000-0005-0000-0000-00005D2C0000}"/>
    <cellStyle name="20% - Accent6 3 2 2 3 3 2" xfId="4373" xr:uid="{00000000-0005-0000-0000-00005E2C0000}"/>
    <cellStyle name="20% - Accent6 3 2 2 3 3 2 2" xfId="19666" xr:uid="{00000000-0005-0000-0000-00005F2C0000}"/>
    <cellStyle name="20% - Accent6 3 2 2 3 3 2 2 2" xfId="1088" xr:uid="{00000000-0005-0000-0000-0000602C0000}"/>
    <cellStyle name="20% - Accent6 3 2 2 3 3 2 3" xfId="19667" xr:uid="{00000000-0005-0000-0000-0000612C0000}"/>
    <cellStyle name="20% - Accent6 3 2 2 3 3 3" xfId="19669" xr:uid="{00000000-0005-0000-0000-0000622C0000}"/>
    <cellStyle name="20% - Accent6 3 2 2 3 3 3 2" xfId="19670" xr:uid="{00000000-0005-0000-0000-0000632C0000}"/>
    <cellStyle name="20% - Accent6 3 2 2 3 3 4" xfId="19673" xr:uid="{00000000-0005-0000-0000-0000642C0000}"/>
    <cellStyle name="20% - Accent6 3 2 2 3 4" xfId="19674" xr:uid="{00000000-0005-0000-0000-0000652C0000}"/>
    <cellStyle name="20% - Accent6 3 2 2 3 4 2" xfId="19675" xr:uid="{00000000-0005-0000-0000-0000662C0000}"/>
    <cellStyle name="20% - Accent6 3 2 2 3 4 2 2" xfId="19677" xr:uid="{00000000-0005-0000-0000-0000672C0000}"/>
    <cellStyle name="20% - Accent6 3 2 2 3 4 3" xfId="19681" xr:uid="{00000000-0005-0000-0000-0000682C0000}"/>
    <cellStyle name="20% - Accent6 3 2 2 3 5" xfId="18698" xr:uid="{00000000-0005-0000-0000-0000692C0000}"/>
    <cellStyle name="20% - Accent6 3 2 2 3 5 2" xfId="18701" xr:uid="{00000000-0005-0000-0000-00006A2C0000}"/>
    <cellStyle name="20% - Accent6 3 2 2 3 6" xfId="18709" xr:uid="{00000000-0005-0000-0000-00006B2C0000}"/>
    <cellStyle name="20% - Accent6 3 2 2 4" xfId="4607" xr:uid="{00000000-0005-0000-0000-00006C2C0000}"/>
    <cellStyle name="20% - Accent6 3 2 2 4 2" xfId="4614" xr:uid="{00000000-0005-0000-0000-00006D2C0000}"/>
    <cellStyle name="20% - Accent6 3 2 2 4 2 2" xfId="574" xr:uid="{00000000-0005-0000-0000-00006E2C0000}"/>
    <cellStyle name="20% - Accent6 3 2 2 4 2 2 2" xfId="19683" xr:uid="{00000000-0005-0000-0000-00006F2C0000}"/>
    <cellStyle name="20% - Accent6 3 2 2 4 2 2 2 2" xfId="19688" xr:uid="{00000000-0005-0000-0000-0000702C0000}"/>
    <cellStyle name="20% - Accent6 3 2 2 4 2 2 3" xfId="19690" xr:uid="{00000000-0005-0000-0000-0000712C0000}"/>
    <cellStyle name="20% - Accent6 3 2 2 4 2 3" xfId="19691" xr:uid="{00000000-0005-0000-0000-0000722C0000}"/>
    <cellStyle name="20% - Accent6 3 2 2 4 2 3 2" xfId="19693" xr:uid="{00000000-0005-0000-0000-0000732C0000}"/>
    <cellStyle name="20% - Accent6 3 2 2 4 2 4" xfId="19696" xr:uid="{00000000-0005-0000-0000-0000742C0000}"/>
    <cellStyle name="20% - Accent6 3 2 2 4 3" xfId="19697" xr:uid="{00000000-0005-0000-0000-0000752C0000}"/>
    <cellStyle name="20% - Accent6 3 2 2 4 3 2" xfId="19698" xr:uid="{00000000-0005-0000-0000-0000762C0000}"/>
    <cellStyle name="20% - Accent6 3 2 2 4 3 2 2" xfId="19700" xr:uid="{00000000-0005-0000-0000-0000772C0000}"/>
    <cellStyle name="20% - Accent6 3 2 2 4 3 3" xfId="19702" xr:uid="{00000000-0005-0000-0000-0000782C0000}"/>
    <cellStyle name="20% - Accent6 3 2 2 4 4" xfId="19703" xr:uid="{00000000-0005-0000-0000-0000792C0000}"/>
    <cellStyle name="20% - Accent6 3 2 2 4 4 2" xfId="19704" xr:uid="{00000000-0005-0000-0000-00007A2C0000}"/>
    <cellStyle name="20% - Accent6 3 2 2 4 5" xfId="18721" xr:uid="{00000000-0005-0000-0000-00007B2C0000}"/>
    <cellStyle name="20% - Accent6 3 2 2 5" xfId="3911" xr:uid="{00000000-0005-0000-0000-00007C2C0000}"/>
    <cellStyle name="20% - Accent6 3 2 2 5 2" xfId="19706" xr:uid="{00000000-0005-0000-0000-00007D2C0000}"/>
    <cellStyle name="20% - Accent6 3 2 2 5 2 2" xfId="3937" xr:uid="{00000000-0005-0000-0000-00007E2C0000}"/>
    <cellStyle name="20% - Accent6 3 2 2 5 2 2 2" xfId="19708" xr:uid="{00000000-0005-0000-0000-00007F2C0000}"/>
    <cellStyle name="20% - Accent6 3 2 2 5 2 3" xfId="19709" xr:uid="{00000000-0005-0000-0000-0000802C0000}"/>
    <cellStyle name="20% - Accent6 3 2 2 5 3" xfId="19710" xr:uid="{00000000-0005-0000-0000-0000812C0000}"/>
    <cellStyle name="20% - Accent6 3 2 2 5 3 2" xfId="19711" xr:uid="{00000000-0005-0000-0000-0000822C0000}"/>
    <cellStyle name="20% - Accent6 3 2 2 5 4" xfId="19713" xr:uid="{00000000-0005-0000-0000-0000832C0000}"/>
    <cellStyle name="20% - Accent6 3 2 2 6" xfId="19714" xr:uid="{00000000-0005-0000-0000-0000842C0000}"/>
    <cellStyle name="20% - Accent6 3 2 2 6 2" xfId="19715" xr:uid="{00000000-0005-0000-0000-0000852C0000}"/>
    <cellStyle name="20% - Accent6 3 2 2 6 2 2" xfId="19716" xr:uid="{00000000-0005-0000-0000-0000862C0000}"/>
    <cellStyle name="20% - Accent6 3 2 2 6 3" xfId="19717" xr:uid="{00000000-0005-0000-0000-0000872C0000}"/>
    <cellStyle name="20% - Accent6 3 2 2 7" xfId="19718" xr:uid="{00000000-0005-0000-0000-0000882C0000}"/>
    <cellStyle name="20% - Accent6 3 2 2 7 2" xfId="19719" xr:uid="{00000000-0005-0000-0000-0000892C0000}"/>
    <cellStyle name="20% - Accent6 3 2 2 8" xfId="14087" xr:uid="{00000000-0005-0000-0000-00008A2C0000}"/>
    <cellStyle name="20% - Accent6 3 2 3" xfId="19720" xr:uid="{00000000-0005-0000-0000-00008B2C0000}"/>
    <cellStyle name="20% - Accent6 3 2 3 2" xfId="19721" xr:uid="{00000000-0005-0000-0000-00008C2C0000}"/>
    <cellStyle name="20% - Accent6 3 2 3 2 2" xfId="19722" xr:uid="{00000000-0005-0000-0000-00008D2C0000}"/>
    <cellStyle name="20% - Accent6 3 2 3 2 2 2" xfId="18261" xr:uid="{00000000-0005-0000-0000-00008E2C0000}"/>
    <cellStyle name="20% - Accent6 3 2 3 2 2 2 2" xfId="18264" xr:uid="{00000000-0005-0000-0000-00008F2C0000}"/>
    <cellStyle name="20% - Accent6 3 2 3 2 2 2 2 2" xfId="3051" xr:uid="{00000000-0005-0000-0000-0000902C0000}"/>
    <cellStyle name="20% - Accent6 3 2 3 2 2 2 2 2 2" xfId="18267" xr:uid="{00000000-0005-0000-0000-0000912C0000}"/>
    <cellStyle name="20% - Accent6 3 2 3 2 2 2 2 3" xfId="2535" xr:uid="{00000000-0005-0000-0000-0000922C0000}"/>
    <cellStyle name="20% - Accent6 3 2 3 2 2 2 3" xfId="18270" xr:uid="{00000000-0005-0000-0000-0000932C0000}"/>
    <cellStyle name="20% - Accent6 3 2 3 2 2 2 3 2" xfId="18273" xr:uid="{00000000-0005-0000-0000-0000942C0000}"/>
    <cellStyle name="20% - Accent6 3 2 3 2 2 2 4" xfId="18279" xr:uid="{00000000-0005-0000-0000-0000952C0000}"/>
    <cellStyle name="20% - Accent6 3 2 3 2 2 3" xfId="418" xr:uid="{00000000-0005-0000-0000-0000962C0000}"/>
    <cellStyle name="20% - Accent6 3 2 3 2 2 3 2" xfId="18281" xr:uid="{00000000-0005-0000-0000-0000972C0000}"/>
    <cellStyle name="20% - Accent6 3 2 3 2 2 3 2 2" xfId="18285" xr:uid="{00000000-0005-0000-0000-0000982C0000}"/>
    <cellStyle name="20% - Accent6 3 2 3 2 2 3 3" xfId="18288" xr:uid="{00000000-0005-0000-0000-0000992C0000}"/>
    <cellStyle name="20% - Accent6 3 2 3 2 2 4" xfId="444" xr:uid="{00000000-0005-0000-0000-00009A2C0000}"/>
    <cellStyle name="20% - Accent6 3 2 3 2 2 4 2" xfId="18295" xr:uid="{00000000-0005-0000-0000-00009B2C0000}"/>
    <cellStyle name="20% - Accent6 3 2 3 2 2 5" xfId="315" xr:uid="{00000000-0005-0000-0000-00009C2C0000}"/>
    <cellStyle name="20% - Accent6 3 2 3 2 3" xfId="19723" xr:uid="{00000000-0005-0000-0000-00009D2C0000}"/>
    <cellStyle name="20% - Accent6 3 2 3 2 3 2" xfId="18337" xr:uid="{00000000-0005-0000-0000-00009E2C0000}"/>
    <cellStyle name="20% - Accent6 3 2 3 2 3 2 2" xfId="18340" xr:uid="{00000000-0005-0000-0000-00009F2C0000}"/>
    <cellStyle name="20% - Accent6 3 2 3 2 3 2 2 2" xfId="18345" xr:uid="{00000000-0005-0000-0000-0000A02C0000}"/>
    <cellStyle name="20% - Accent6 3 2 3 2 3 2 3" xfId="18346" xr:uid="{00000000-0005-0000-0000-0000A12C0000}"/>
    <cellStyle name="20% - Accent6 3 2 3 2 3 3" xfId="18348" xr:uid="{00000000-0005-0000-0000-0000A22C0000}"/>
    <cellStyle name="20% - Accent6 3 2 3 2 3 3 2" xfId="18351" xr:uid="{00000000-0005-0000-0000-0000A32C0000}"/>
    <cellStyle name="20% - Accent6 3 2 3 2 3 4" xfId="18356" xr:uid="{00000000-0005-0000-0000-0000A42C0000}"/>
    <cellStyle name="20% - Accent6 3 2 3 2 4" xfId="19725" xr:uid="{00000000-0005-0000-0000-0000A52C0000}"/>
    <cellStyle name="20% - Accent6 3 2 3 2 4 2" xfId="18378" xr:uid="{00000000-0005-0000-0000-0000A62C0000}"/>
    <cellStyle name="20% - Accent6 3 2 3 2 4 2 2" xfId="18382" xr:uid="{00000000-0005-0000-0000-0000A72C0000}"/>
    <cellStyle name="20% - Accent6 3 2 3 2 4 3" xfId="18384" xr:uid="{00000000-0005-0000-0000-0000A82C0000}"/>
    <cellStyle name="20% - Accent6 3 2 3 2 5" xfId="18772" xr:uid="{00000000-0005-0000-0000-0000A92C0000}"/>
    <cellStyle name="20% - Accent6 3 2 3 2 5 2" xfId="18396" xr:uid="{00000000-0005-0000-0000-0000AA2C0000}"/>
    <cellStyle name="20% - Accent6 3 2 3 2 6" xfId="18779" xr:uid="{00000000-0005-0000-0000-0000AB2C0000}"/>
    <cellStyle name="20% - Accent6 3 2 3 3" xfId="2676" xr:uid="{00000000-0005-0000-0000-0000AC2C0000}"/>
    <cellStyle name="20% - Accent6 3 2 3 3 2" xfId="2690" xr:uid="{00000000-0005-0000-0000-0000AD2C0000}"/>
    <cellStyle name="20% - Accent6 3 2 3 3 2 2" xfId="4975" xr:uid="{00000000-0005-0000-0000-0000AE2C0000}"/>
    <cellStyle name="20% - Accent6 3 2 3 3 2 2 2" xfId="18431" xr:uid="{00000000-0005-0000-0000-0000AF2C0000}"/>
    <cellStyle name="20% - Accent6 3 2 3 3 2 2 2 2" xfId="4708" xr:uid="{00000000-0005-0000-0000-0000B02C0000}"/>
    <cellStyle name="20% - Accent6 3 2 3 3 2 2 3" xfId="18435" xr:uid="{00000000-0005-0000-0000-0000B12C0000}"/>
    <cellStyle name="20% - Accent6 3 2 3 3 2 3" xfId="18439" xr:uid="{00000000-0005-0000-0000-0000B22C0000}"/>
    <cellStyle name="20% - Accent6 3 2 3 3 2 3 2" xfId="18444" xr:uid="{00000000-0005-0000-0000-0000B32C0000}"/>
    <cellStyle name="20% - Accent6 3 2 3 3 2 4" xfId="18452" xr:uid="{00000000-0005-0000-0000-0000B42C0000}"/>
    <cellStyle name="20% - Accent6 3 2 3 3 3" xfId="13721" xr:uid="{00000000-0005-0000-0000-0000B52C0000}"/>
    <cellStyle name="20% - Accent6 3 2 3 3 3 2" xfId="18462" xr:uid="{00000000-0005-0000-0000-0000B62C0000}"/>
    <cellStyle name="20% - Accent6 3 2 3 3 3 2 2" xfId="18466" xr:uid="{00000000-0005-0000-0000-0000B72C0000}"/>
    <cellStyle name="20% - Accent6 3 2 3 3 3 3" xfId="18469" xr:uid="{00000000-0005-0000-0000-0000B82C0000}"/>
    <cellStyle name="20% - Accent6 3 2 3 3 4" xfId="19730" xr:uid="{00000000-0005-0000-0000-0000B92C0000}"/>
    <cellStyle name="20% - Accent6 3 2 3 3 4 2" xfId="18482" xr:uid="{00000000-0005-0000-0000-0000BA2C0000}"/>
    <cellStyle name="20% - Accent6 3 2 3 3 5" xfId="18797" xr:uid="{00000000-0005-0000-0000-0000BB2C0000}"/>
    <cellStyle name="20% - Accent6 3 2 3 4" xfId="285" xr:uid="{00000000-0005-0000-0000-0000BC2C0000}"/>
    <cellStyle name="20% - Accent6 3 2 3 4 2" xfId="13725" xr:uid="{00000000-0005-0000-0000-0000BD2C0000}"/>
    <cellStyle name="20% - Accent6 3 2 3 4 2 2" xfId="18519" xr:uid="{00000000-0005-0000-0000-0000BE2C0000}"/>
    <cellStyle name="20% - Accent6 3 2 3 4 2 2 2" xfId="18524" xr:uid="{00000000-0005-0000-0000-0000BF2C0000}"/>
    <cellStyle name="20% - Accent6 3 2 3 4 2 3" xfId="18529" xr:uid="{00000000-0005-0000-0000-0000C02C0000}"/>
    <cellStyle name="20% - Accent6 3 2 3 4 3" xfId="19732" xr:uid="{00000000-0005-0000-0000-0000C12C0000}"/>
    <cellStyle name="20% - Accent6 3 2 3 4 3 2" xfId="18548" xr:uid="{00000000-0005-0000-0000-0000C22C0000}"/>
    <cellStyle name="20% - Accent6 3 2 3 4 4" xfId="19734" xr:uid="{00000000-0005-0000-0000-0000C32C0000}"/>
    <cellStyle name="20% - Accent6 3 2 3 5" xfId="13686" xr:uid="{00000000-0005-0000-0000-0000C42C0000}"/>
    <cellStyle name="20% - Accent6 3 2 3 5 2" xfId="19736" xr:uid="{00000000-0005-0000-0000-0000C52C0000}"/>
    <cellStyle name="20% - Accent6 3 2 3 5 2 2" xfId="18573" xr:uid="{00000000-0005-0000-0000-0000C62C0000}"/>
    <cellStyle name="20% - Accent6 3 2 3 5 3" xfId="19738" xr:uid="{00000000-0005-0000-0000-0000C72C0000}"/>
    <cellStyle name="20% - Accent6 3 2 3 6" xfId="13730" xr:uid="{00000000-0005-0000-0000-0000C82C0000}"/>
    <cellStyle name="20% - Accent6 3 2 3 6 2" xfId="19740" xr:uid="{00000000-0005-0000-0000-0000C92C0000}"/>
    <cellStyle name="20% - Accent6 3 2 3 7" xfId="14365" xr:uid="{00000000-0005-0000-0000-0000CA2C0000}"/>
    <cellStyle name="20% - Accent6 3 2 4" xfId="19743" xr:uid="{00000000-0005-0000-0000-0000CB2C0000}"/>
    <cellStyle name="20% - Accent6 3 2 4 2" xfId="19744" xr:uid="{00000000-0005-0000-0000-0000CC2C0000}"/>
    <cellStyle name="20% - Accent6 3 2 4 2 2" xfId="19745" xr:uid="{00000000-0005-0000-0000-0000CD2C0000}"/>
    <cellStyle name="20% - Accent6 3 2 4 2 2 2" xfId="18649" xr:uid="{00000000-0005-0000-0000-0000CE2C0000}"/>
    <cellStyle name="20% - Accent6 3 2 4 2 2 2 2" xfId="18652" xr:uid="{00000000-0005-0000-0000-0000CF2C0000}"/>
    <cellStyle name="20% - Accent6 3 2 4 2 2 2 2 2" xfId="1499" xr:uid="{00000000-0005-0000-0000-0000D02C0000}"/>
    <cellStyle name="20% - Accent6 3 2 4 2 2 2 3" xfId="18654" xr:uid="{00000000-0005-0000-0000-0000D12C0000}"/>
    <cellStyle name="20% - Accent6 3 2 4 2 2 3" xfId="18656" xr:uid="{00000000-0005-0000-0000-0000D22C0000}"/>
    <cellStyle name="20% - Accent6 3 2 4 2 2 3 2" xfId="18659" xr:uid="{00000000-0005-0000-0000-0000D32C0000}"/>
    <cellStyle name="20% - Accent6 3 2 4 2 2 4" xfId="18665" xr:uid="{00000000-0005-0000-0000-0000D42C0000}"/>
    <cellStyle name="20% - Accent6 3 2 4 2 3" xfId="19746" xr:uid="{00000000-0005-0000-0000-0000D52C0000}"/>
    <cellStyle name="20% - Accent6 3 2 4 2 3 2" xfId="18689" xr:uid="{00000000-0005-0000-0000-0000D62C0000}"/>
    <cellStyle name="20% - Accent6 3 2 4 2 3 2 2" xfId="18692" xr:uid="{00000000-0005-0000-0000-0000D72C0000}"/>
    <cellStyle name="20% - Accent6 3 2 4 2 3 3" xfId="18694" xr:uid="{00000000-0005-0000-0000-0000D82C0000}"/>
    <cellStyle name="20% - Accent6 3 2 4 2 4" xfId="19749" xr:uid="{00000000-0005-0000-0000-0000D92C0000}"/>
    <cellStyle name="20% - Accent6 3 2 4 2 4 2" xfId="18716" xr:uid="{00000000-0005-0000-0000-0000DA2C0000}"/>
    <cellStyle name="20% - Accent6 3 2 4 2 5" xfId="18851" xr:uid="{00000000-0005-0000-0000-0000DB2C0000}"/>
    <cellStyle name="20% - Accent6 3 2 4 3" xfId="1121" xr:uid="{00000000-0005-0000-0000-0000DC2C0000}"/>
    <cellStyle name="20% - Accent6 3 2 4 3 2" xfId="1152" xr:uid="{00000000-0005-0000-0000-0000DD2C0000}"/>
    <cellStyle name="20% - Accent6 3 2 4 3 2 2" xfId="18756" xr:uid="{00000000-0005-0000-0000-0000DE2C0000}"/>
    <cellStyle name="20% - Accent6 3 2 4 3 2 2 2" xfId="18762" xr:uid="{00000000-0005-0000-0000-0000DF2C0000}"/>
    <cellStyle name="20% - Accent6 3 2 4 3 2 3" xfId="18766" xr:uid="{00000000-0005-0000-0000-0000E02C0000}"/>
    <cellStyle name="20% - Accent6 3 2 4 3 3" xfId="19750" xr:uid="{00000000-0005-0000-0000-0000E12C0000}"/>
    <cellStyle name="20% - Accent6 3 2 4 3 3 2" xfId="18786" xr:uid="{00000000-0005-0000-0000-0000E22C0000}"/>
    <cellStyle name="20% - Accent6 3 2 4 3 4" xfId="19753" xr:uid="{00000000-0005-0000-0000-0000E32C0000}"/>
    <cellStyle name="20% - Accent6 3 2 4 4" xfId="1176" xr:uid="{00000000-0005-0000-0000-0000E42C0000}"/>
    <cellStyle name="20% - Accent6 3 2 4 4 2" xfId="19755" xr:uid="{00000000-0005-0000-0000-0000E52C0000}"/>
    <cellStyle name="20% - Accent6 3 2 4 4 2 2" xfId="18843" xr:uid="{00000000-0005-0000-0000-0000E62C0000}"/>
    <cellStyle name="20% - Accent6 3 2 4 4 3" xfId="19757" xr:uid="{00000000-0005-0000-0000-0000E72C0000}"/>
    <cellStyle name="20% - Accent6 3 2 4 5" xfId="3929" xr:uid="{00000000-0005-0000-0000-0000E82C0000}"/>
    <cellStyle name="20% - Accent6 3 2 4 5 2" xfId="3951" xr:uid="{00000000-0005-0000-0000-0000E92C0000}"/>
    <cellStyle name="20% - Accent6 3 2 4 6" xfId="4201" xr:uid="{00000000-0005-0000-0000-0000EA2C0000}"/>
    <cellStyle name="20% - Accent6 3 2 5" xfId="19759" xr:uid="{00000000-0005-0000-0000-0000EB2C0000}"/>
    <cellStyle name="20% - Accent6 3 2 5 2" xfId="19761" xr:uid="{00000000-0005-0000-0000-0000EC2C0000}"/>
    <cellStyle name="20% - Accent6 3 2 5 2 2" xfId="19763" xr:uid="{00000000-0005-0000-0000-0000ED2C0000}"/>
    <cellStyle name="20% - Accent6 3 2 5 2 2 2" xfId="18936" xr:uid="{00000000-0005-0000-0000-0000EE2C0000}"/>
    <cellStyle name="20% - Accent6 3 2 5 2 2 2 2" xfId="18940" xr:uid="{00000000-0005-0000-0000-0000EF2C0000}"/>
    <cellStyle name="20% - Accent6 3 2 5 2 2 3" xfId="18943" xr:uid="{00000000-0005-0000-0000-0000F02C0000}"/>
    <cellStyle name="20% - Accent6 3 2 5 2 3" xfId="19765" xr:uid="{00000000-0005-0000-0000-0000F12C0000}"/>
    <cellStyle name="20% - Accent6 3 2 5 2 3 2" xfId="18957" xr:uid="{00000000-0005-0000-0000-0000F22C0000}"/>
    <cellStyle name="20% - Accent6 3 2 5 2 4" xfId="13966" xr:uid="{00000000-0005-0000-0000-0000F32C0000}"/>
    <cellStyle name="20% - Accent6 3 2 5 3" xfId="1326" xr:uid="{00000000-0005-0000-0000-0000F42C0000}"/>
    <cellStyle name="20% - Accent6 3 2 5 3 2" xfId="19767" xr:uid="{00000000-0005-0000-0000-0000F52C0000}"/>
    <cellStyle name="20% - Accent6 3 2 5 3 2 2" xfId="18987" xr:uid="{00000000-0005-0000-0000-0000F62C0000}"/>
    <cellStyle name="20% - Accent6 3 2 5 3 3" xfId="18112" xr:uid="{00000000-0005-0000-0000-0000F72C0000}"/>
    <cellStyle name="20% - Accent6 3 2 5 4" xfId="19770" xr:uid="{00000000-0005-0000-0000-0000F82C0000}"/>
    <cellStyle name="20% - Accent6 3 2 5 4 2" xfId="19773" xr:uid="{00000000-0005-0000-0000-0000F92C0000}"/>
    <cellStyle name="20% - Accent6 3 2 5 5" xfId="4368" xr:uid="{00000000-0005-0000-0000-0000FA2C0000}"/>
    <cellStyle name="20% - Accent6 3 2 6" xfId="13046" xr:uid="{00000000-0005-0000-0000-0000FB2C0000}"/>
    <cellStyle name="20% - Accent6 3 2 6 2" xfId="13049" xr:uid="{00000000-0005-0000-0000-0000FC2C0000}"/>
    <cellStyle name="20% - Accent6 3 2 6 2 2" xfId="19776" xr:uid="{00000000-0005-0000-0000-0000FD2C0000}"/>
    <cellStyle name="20% - Accent6 3 2 6 2 2 2" xfId="19043" xr:uid="{00000000-0005-0000-0000-0000FE2C0000}"/>
    <cellStyle name="20% - Accent6 3 2 6 2 3" xfId="19778" xr:uid="{00000000-0005-0000-0000-0000FF2C0000}"/>
    <cellStyle name="20% - Accent6 3 2 6 3" xfId="12501" xr:uid="{00000000-0005-0000-0000-0000002D0000}"/>
    <cellStyle name="20% - Accent6 3 2 6 3 2" xfId="19780" xr:uid="{00000000-0005-0000-0000-0000012D0000}"/>
    <cellStyle name="20% - Accent6 3 2 6 4" xfId="19783" xr:uid="{00000000-0005-0000-0000-0000022D0000}"/>
    <cellStyle name="20% - Accent6 3 2 7" xfId="6142" xr:uid="{00000000-0005-0000-0000-0000032D0000}"/>
    <cellStyle name="20% - Accent6 3 2 7 2" xfId="6148" xr:uid="{00000000-0005-0000-0000-0000042D0000}"/>
    <cellStyle name="20% - Accent6 3 2 7 2 2" xfId="15811" xr:uid="{00000000-0005-0000-0000-0000052D0000}"/>
    <cellStyle name="20% - Accent6 3 2 7 3" xfId="15822" xr:uid="{00000000-0005-0000-0000-0000062D0000}"/>
    <cellStyle name="20% - Accent6 3 2 8" xfId="6154" xr:uid="{00000000-0005-0000-0000-0000072D0000}"/>
    <cellStyle name="20% - Accent6 3 2 8 2" xfId="15878" xr:uid="{00000000-0005-0000-0000-0000082D0000}"/>
    <cellStyle name="20% - Accent6 3 2 9" xfId="19787" xr:uid="{00000000-0005-0000-0000-0000092D0000}"/>
    <cellStyle name="20% - Accent6 3 3" xfId="19790" xr:uid="{00000000-0005-0000-0000-00000A2D0000}"/>
    <cellStyle name="20% - Accent6 3 3 2" xfId="19792" xr:uid="{00000000-0005-0000-0000-00000B2D0000}"/>
    <cellStyle name="20% - Accent6 3 3 2 2" xfId="19793" xr:uid="{00000000-0005-0000-0000-00000C2D0000}"/>
    <cellStyle name="20% - Accent6 3 3 2 2 2" xfId="17106" xr:uid="{00000000-0005-0000-0000-00000D2D0000}"/>
    <cellStyle name="20% - Accent6 3 3 2 2 2 2" xfId="17109" xr:uid="{00000000-0005-0000-0000-00000E2D0000}"/>
    <cellStyle name="20% - Accent6 3 3 2 2 2 2 2" xfId="17112" xr:uid="{00000000-0005-0000-0000-00000F2D0000}"/>
    <cellStyle name="20% - Accent6 3 3 2 2 2 2 2 2" xfId="17117" xr:uid="{00000000-0005-0000-0000-0000102D0000}"/>
    <cellStyle name="20% - Accent6 3 3 2 2 2 2 2 2 2" xfId="19794" xr:uid="{00000000-0005-0000-0000-0000112D0000}"/>
    <cellStyle name="20% - Accent6 3 3 2 2 2 2 2 3" xfId="19796" xr:uid="{00000000-0005-0000-0000-0000122D0000}"/>
    <cellStyle name="20% - Accent6 3 3 2 2 2 2 3" xfId="17121" xr:uid="{00000000-0005-0000-0000-0000132D0000}"/>
    <cellStyle name="20% - Accent6 3 3 2 2 2 2 3 2" xfId="19798" xr:uid="{00000000-0005-0000-0000-0000142D0000}"/>
    <cellStyle name="20% - Accent6 3 3 2 2 2 2 4" xfId="19801" xr:uid="{00000000-0005-0000-0000-0000152D0000}"/>
    <cellStyle name="20% - Accent6 3 3 2 2 2 3" xfId="17125" xr:uid="{00000000-0005-0000-0000-0000162D0000}"/>
    <cellStyle name="20% - Accent6 3 3 2 2 2 3 2" xfId="17128" xr:uid="{00000000-0005-0000-0000-0000172D0000}"/>
    <cellStyle name="20% - Accent6 3 3 2 2 2 3 2 2" xfId="19802" xr:uid="{00000000-0005-0000-0000-0000182D0000}"/>
    <cellStyle name="20% - Accent6 3 3 2 2 2 3 3" xfId="19804" xr:uid="{00000000-0005-0000-0000-0000192D0000}"/>
    <cellStyle name="20% - Accent6 3 3 2 2 2 4" xfId="17134" xr:uid="{00000000-0005-0000-0000-00001A2D0000}"/>
    <cellStyle name="20% - Accent6 3 3 2 2 2 4 2" xfId="19806" xr:uid="{00000000-0005-0000-0000-00001B2D0000}"/>
    <cellStyle name="20% - Accent6 3 3 2 2 2 5" xfId="19810" xr:uid="{00000000-0005-0000-0000-00001C2D0000}"/>
    <cellStyle name="20% - Accent6 3 3 2 2 3" xfId="17136" xr:uid="{00000000-0005-0000-0000-00001D2D0000}"/>
    <cellStyle name="20% - Accent6 3 3 2 2 3 2" xfId="17139" xr:uid="{00000000-0005-0000-0000-00001E2D0000}"/>
    <cellStyle name="20% - Accent6 3 3 2 2 3 2 2" xfId="17142" xr:uid="{00000000-0005-0000-0000-00001F2D0000}"/>
    <cellStyle name="20% - Accent6 3 3 2 2 3 2 2 2" xfId="10329" xr:uid="{00000000-0005-0000-0000-0000202D0000}"/>
    <cellStyle name="20% - Accent6 3 3 2 2 3 2 3" xfId="19812" xr:uid="{00000000-0005-0000-0000-0000212D0000}"/>
    <cellStyle name="20% - Accent6 3 3 2 2 3 3" xfId="17145" xr:uid="{00000000-0005-0000-0000-0000222D0000}"/>
    <cellStyle name="20% - Accent6 3 3 2 2 3 3 2" xfId="19813" xr:uid="{00000000-0005-0000-0000-0000232D0000}"/>
    <cellStyle name="20% - Accent6 3 3 2 2 3 4" xfId="19817" xr:uid="{00000000-0005-0000-0000-0000242D0000}"/>
    <cellStyle name="20% - Accent6 3 3 2 2 4" xfId="17148" xr:uid="{00000000-0005-0000-0000-0000252D0000}"/>
    <cellStyle name="20% - Accent6 3 3 2 2 4 2" xfId="17151" xr:uid="{00000000-0005-0000-0000-0000262D0000}"/>
    <cellStyle name="20% - Accent6 3 3 2 2 4 2 2" xfId="19819" xr:uid="{00000000-0005-0000-0000-0000272D0000}"/>
    <cellStyle name="20% - Accent6 3 3 2 2 4 3" xfId="15016" xr:uid="{00000000-0005-0000-0000-0000282D0000}"/>
    <cellStyle name="20% - Accent6 3 3 2 2 5" xfId="17154" xr:uid="{00000000-0005-0000-0000-0000292D0000}"/>
    <cellStyle name="20% - Accent6 3 3 2 2 5 2" xfId="18949" xr:uid="{00000000-0005-0000-0000-00002A2D0000}"/>
    <cellStyle name="20% - Accent6 3 3 2 2 6" xfId="18952" xr:uid="{00000000-0005-0000-0000-00002B2D0000}"/>
    <cellStyle name="20% - Accent6 3 3 2 3" xfId="374" xr:uid="{00000000-0005-0000-0000-00002C2D0000}"/>
    <cellStyle name="20% - Accent6 3 3 2 3 2" xfId="4668" xr:uid="{00000000-0005-0000-0000-00002D2D0000}"/>
    <cellStyle name="20% - Accent6 3 3 2 3 2 2" xfId="11750" xr:uid="{00000000-0005-0000-0000-00002E2D0000}"/>
    <cellStyle name="20% - Accent6 3 3 2 3 2 2 2" xfId="17190" xr:uid="{00000000-0005-0000-0000-00002F2D0000}"/>
    <cellStyle name="20% - Accent6 3 3 2 3 2 2 2 2" xfId="15178" xr:uid="{00000000-0005-0000-0000-0000302D0000}"/>
    <cellStyle name="20% - Accent6 3 3 2 3 2 2 3" xfId="19575" xr:uid="{00000000-0005-0000-0000-0000312D0000}"/>
    <cellStyle name="20% - Accent6 3 3 2 3 2 3" xfId="6519" xr:uid="{00000000-0005-0000-0000-0000322D0000}"/>
    <cellStyle name="20% - Accent6 3 3 2 3 2 3 2" xfId="19591" xr:uid="{00000000-0005-0000-0000-0000332D0000}"/>
    <cellStyle name="20% - Accent6 3 3 2 3 2 4" xfId="19822" xr:uid="{00000000-0005-0000-0000-0000342D0000}"/>
    <cellStyle name="20% - Accent6 3 3 2 3 3" xfId="17194" xr:uid="{00000000-0005-0000-0000-0000352D0000}"/>
    <cellStyle name="20% - Accent6 3 3 2 3 3 2" xfId="17197" xr:uid="{00000000-0005-0000-0000-0000362D0000}"/>
    <cellStyle name="20% - Accent6 3 3 2 3 3 2 2" xfId="19616" xr:uid="{00000000-0005-0000-0000-0000372D0000}"/>
    <cellStyle name="20% - Accent6 3 3 2 3 3 3" xfId="19823" xr:uid="{00000000-0005-0000-0000-0000382D0000}"/>
    <cellStyle name="20% - Accent6 3 3 2 3 4" xfId="17201" xr:uid="{00000000-0005-0000-0000-0000392D0000}"/>
    <cellStyle name="20% - Accent6 3 3 2 3 4 2" xfId="19824" xr:uid="{00000000-0005-0000-0000-00003A2D0000}"/>
    <cellStyle name="20% - Accent6 3 3 2 3 5" xfId="18962" xr:uid="{00000000-0005-0000-0000-00003B2D0000}"/>
    <cellStyle name="20% - Accent6 3 3 2 4" xfId="5323" xr:uid="{00000000-0005-0000-0000-00003C2D0000}"/>
    <cellStyle name="20% - Accent6 3 3 2 4 2" xfId="17218" xr:uid="{00000000-0005-0000-0000-00003D2D0000}"/>
    <cellStyle name="20% - Accent6 3 3 2 4 2 2" xfId="17221" xr:uid="{00000000-0005-0000-0000-00003E2D0000}"/>
    <cellStyle name="20% - Accent6 3 3 2 4 2 2 2" xfId="19647" xr:uid="{00000000-0005-0000-0000-00003F2D0000}"/>
    <cellStyle name="20% - Accent6 3 3 2 4 2 3" xfId="19826" xr:uid="{00000000-0005-0000-0000-0000402D0000}"/>
    <cellStyle name="20% - Accent6 3 3 2 4 3" xfId="17225" xr:uid="{00000000-0005-0000-0000-0000412D0000}"/>
    <cellStyle name="20% - Accent6 3 3 2 4 3 2" xfId="19828" xr:uid="{00000000-0005-0000-0000-0000422D0000}"/>
    <cellStyle name="20% - Accent6 3 3 2 4 4" xfId="19830" xr:uid="{00000000-0005-0000-0000-0000432D0000}"/>
    <cellStyle name="20% - Accent6 3 3 2 5" xfId="15717" xr:uid="{00000000-0005-0000-0000-0000442D0000}"/>
    <cellStyle name="20% - Accent6 3 3 2 5 2" xfId="17230" xr:uid="{00000000-0005-0000-0000-0000452D0000}"/>
    <cellStyle name="20% - Accent6 3 3 2 5 2 2" xfId="19831" xr:uid="{00000000-0005-0000-0000-0000462D0000}"/>
    <cellStyle name="20% - Accent6 3 3 2 5 3" xfId="19833" xr:uid="{00000000-0005-0000-0000-0000472D0000}"/>
    <cellStyle name="20% - Accent6 3 3 2 6" xfId="15124" xr:uid="{00000000-0005-0000-0000-0000482D0000}"/>
    <cellStyle name="20% - Accent6 3 3 2 6 2" xfId="19834" xr:uid="{00000000-0005-0000-0000-0000492D0000}"/>
    <cellStyle name="20% - Accent6 3 3 2 7" xfId="19835" xr:uid="{00000000-0005-0000-0000-00004A2D0000}"/>
    <cellStyle name="20% - Accent6 3 3 3" xfId="19836" xr:uid="{00000000-0005-0000-0000-00004B2D0000}"/>
    <cellStyle name="20% - Accent6 3 3 3 2" xfId="19837" xr:uid="{00000000-0005-0000-0000-00004C2D0000}"/>
    <cellStyle name="20% - Accent6 3 3 3 2 2" xfId="17245" xr:uid="{00000000-0005-0000-0000-00004D2D0000}"/>
    <cellStyle name="20% - Accent6 3 3 3 2 2 2" xfId="15924" xr:uid="{00000000-0005-0000-0000-00004E2D0000}"/>
    <cellStyle name="20% - Accent6 3 3 3 2 2 2 2" xfId="15929" xr:uid="{00000000-0005-0000-0000-00004F2D0000}"/>
    <cellStyle name="20% - Accent6 3 3 3 2 2 2 2 2" xfId="19097" xr:uid="{00000000-0005-0000-0000-0000502D0000}"/>
    <cellStyle name="20% - Accent6 3 3 3 2 2 2 3" xfId="19099" xr:uid="{00000000-0005-0000-0000-0000512D0000}"/>
    <cellStyle name="20% - Accent6 3 3 3 2 2 3" xfId="15933" xr:uid="{00000000-0005-0000-0000-0000522D0000}"/>
    <cellStyle name="20% - Accent6 3 3 3 2 2 3 2" xfId="19101" xr:uid="{00000000-0005-0000-0000-0000532D0000}"/>
    <cellStyle name="20% - Accent6 3 3 3 2 2 4" xfId="19109" xr:uid="{00000000-0005-0000-0000-0000542D0000}"/>
    <cellStyle name="20% - Accent6 3 3 3 2 3" xfId="17248" xr:uid="{00000000-0005-0000-0000-0000552D0000}"/>
    <cellStyle name="20% - Accent6 3 3 3 2 3 2" xfId="15956" xr:uid="{00000000-0005-0000-0000-0000562D0000}"/>
    <cellStyle name="20% - Accent6 3 3 3 2 3 2 2" xfId="19118" xr:uid="{00000000-0005-0000-0000-0000572D0000}"/>
    <cellStyle name="20% - Accent6 3 3 3 2 3 3" xfId="19122" xr:uid="{00000000-0005-0000-0000-0000582D0000}"/>
    <cellStyle name="20% - Accent6 3 3 3 2 4" xfId="17254" xr:uid="{00000000-0005-0000-0000-0000592D0000}"/>
    <cellStyle name="20% - Accent6 3 3 3 2 4 2" xfId="19132" xr:uid="{00000000-0005-0000-0000-00005A2D0000}"/>
    <cellStyle name="20% - Accent6 3 3 3 2 5" xfId="18993" xr:uid="{00000000-0005-0000-0000-00005B2D0000}"/>
    <cellStyle name="20% - Accent6 3 3 3 3" xfId="2835" xr:uid="{00000000-0005-0000-0000-00005C2D0000}"/>
    <cellStyle name="20% - Accent6 3 3 3 3 2" xfId="17259" xr:uid="{00000000-0005-0000-0000-00005D2D0000}"/>
    <cellStyle name="20% - Accent6 3 3 3 3 2 2" xfId="6699" xr:uid="{00000000-0005-0000-0000-00005E2D0000}"/>
    <cellStyle name="20% - Accent6 3 3 3 3 2 2 2" xfId="18276" xr:uid="{00000000-0005-0000-0000-00005F2D0000}"/>
    <cellStyle name="20% - Accent6 3 3 3 3 2 3" xfId="19141" xr:uid="{00000000-0005-0000-0000-0000602D0000}"/>
    <cellStyle name="20% - Accent6 3 3 3 3 3" xfId="17265" xr:uid="{00000000-0005-0000-0000-0000612D0000}"/>
    <cellStyle name="20% - Accent6 3 3 3 3 3 2" xfId="19146" xr:uid="{00000000-0005-0000-0000-0000622D0000}"/>
    <cellStyle name="20% - Accent6 3 3 3 3 4" xfId="19838" xr:uid="{00000000-0005-0000-0000-0000632D0000}"/>
    <cellStyle name="20% - Accent6 3 3 3 4" xfId="19841" xr:uid="{00000000-0005-0000-0000-0000642D0000}"/>
    <cellStyle name="20% - Accent6 3 3 3 4 2" xfId="17278" xr:uid="{00000000-0005-0000-0000-0000652D0000}"/>
    <cellStyle name="20% - Accent6 3 3 3 4 2 2" xfId="19158" xr:uid="{00000000-0005-0000-0000-0000662D0000}"/>
    <cellStyle name="20% - Accent6 3 3 3 4 3" xfId="19844" xr:uid="{00000000-0005-0000-0000-0000672D0000}"/>
    <cellStyle name="20% - Accent6 3 3 3 5" xfId="19847" xr:uid="{00000000-0005-0000-0000-0000682D0000}"/>
    <cellStyle name="20% - Accent6 3 3 3 5 2" xfId="19849" xr:uid="{00000000-0005-0000-0000-0000692D0000}"/>
    <cellStyle name="20% - Accent6 3 3 3 6" xfId="19851" xr:uid="{00000000-0005-0000-0000-00006A2D0000}"/>
    <cellStyle name="20% - Accent6 3 3 4" xfId="19854" xr:uid="{00000000-0005-0000-0000-00006B2D0000}"/>
    <cellStyle name="20% - Accent6 3 3 4 2" xfId="19855" xr:uid="{00000000-0005-0000-0000-00006C2D0000}"/>
    <cellStyle name="20% - Accent6 3 3 4 2 2" xfId="17302" xr:uid="{00000000-0005-0000-0000-00006D2D0000}"/>
    <cellStyle name="20% - Accent6 3 3 4 2 2 2" xfId="16203" xr:uid="{00000000-0005-0000-0000-00006E2D0000}"/>
    <cellStyle name="20% - Accent6 3 3 4 2 2 2 2" xfId="17005" xr:uid="{00000000-0005-0000-0000-00006F2D0000}"/>
    <cellStyle name="20% - Accent6 3 3 4 2 2 3" xfId="19177" xr:uid="{00000000-0005-0000-0000-0000702D0000}"/>
    <cellStyle name="20% - Accent6 3 3 4 2 3" xfId="17306" xr:uid="{00000000-0005-0000-0000-0000712D0000}"/>
    <cellStyle name="20% - Accent6 3 3 4 2 3 2" xfId="19186" xr:uid="{00000000-0005-0000-0000-0000722D0000}"/>
    <cellStyle name="20% - Accent6 3 3 4 2 4" xfId="19857" xr:uid="{00000000-0005-0000-0000-0000732D0000}"/>
    <cellStyle name="20% - Accent6 3 3 4 3" xfId="6805" xr:uid="{00000000-0005-0000-0000-0000742D0000}"/>
    <cellStyle name="20% - Accent6 3 3 4 3 2" xfId="17312" xr:uid="{00000000-0005-0000-0000-0000752D0000}"/>
    <cellStyle name="20% - Accent6 3 3 4 3 2 2" xfId="19202" xr:uid="{00000000-0005-0000-0000-0000762D0000}"/>
    <cellStyle name="20% - Accent6 3 3 4 3 3" xfId="19859" xr:uid="{00000000-0005-0000-0000-0000772D0000}"/>
    <cellStyle name="20% - Accent6 3 3 4 4" xfId="19863" xr:uid="{00000000-0005-0000-0000-0000782D0000}"/>
    <cellStyle name="20% - Accent6 3 3 4 4 2" xfId="19866" xr:uid="{00000000-0005-0000-0000-0000792D0000}"/>
    <cellStyle name="20% - Accent6 3 3 4 5" xfId="578" xr:uid="{00000000-0005-0000-0000-00007A2D0000}"/>
    <cellStyle name="20% - Accent6 3 3 5" xfId="19868" xr:uid="{00000000-0005-0000-0000-00007B2D0000}"/>
    <cellStyle name="20% - Accent6 3 3 5 2" xfId="19871" xr:uid="{00000000-0005-0000-0000-00007C2D0000}"/>
    <cellStyle name="20% - Accent6 3 3 5 2 2" xfId="17336" xr:uid="{00000000-0005-0000-0000-00007D2D0000}"/>
    <cellStyle name="20% - Accent6 3 3 5 2 2 2" xfId="4864" xr:uid="{00000000-0005-0000-0000-00007E2D0000}"/>
    <cellStyle name="20% - Accent6 3 3 5 2 3" xfId="19874" xr:uid="{00000000-0005-0000-0000-00007F2D0000}"/>
    <cellStyle name="20% - Accent6 3 3 5 3" xfId="19879" xr:uid="{00000000-0005-0000-0000-0000802D0000}"/>
    <cellStyle name="20% - Accent6 3 3 5 3 2" xfId="18042" xr:uid="{00000000-0005-0000-0000-0000812D0000}"/>
    <cellStyle name="20% - Accent6 3 3 5 4" xfId="19886" xr:uid="{00000000-0005-0000-0000-0000822D0000}"/>
    <cellStyle name="20% - Accent6 3 3 6" xfId="13054" xr:uid="{00000000-0005-0000-0000-0000832D0000}"/>
    <cellStyle name="20% - Accent6 3 3 6 2" xfId="19890" xr:uid="{00000000-0005-0000-0000-0000842D0000}"/>
    <cellStyle name="20% - Accent6 3 3 6 2 2" xfId="19893" xr:uid="{00000000-0005-0000-0000-0000852D0000}"/>
    <cellStyle name="20% - Accent6 3 3 6 3" xfId="19898" xr:uid="{00000000-0005-0000-0000-0000862D0000}"/>
    <cellStyle name="20% - Accent6 3 3 7" xfId="6171" xr:uid="{00000000-0005-0000-0000-0000872D0000}"/>
    <cellStyle name="20% - Accent6 3 3 7 2" xfId="11842" xr:uid="{00000000-0005-0000-0000-0000882D0000}"/>
    <cellStyle name="20% - Accent6 3 3 8" xfId="12193" xr:uid="{00000000-0005-0000-0000-0000892D0000}"/>
    <cellStyle name="20% - Accent6 3 4" xfId="19904" xr:uid="{00000000-0005-0000-0000-00008A2D0000}"/>
    <cellStyle name="20% - Accent6 3 4 2" xfId="19905" xr:uid="{00000000-0005-0000-0000-00008B2D0000}"/>
    <cellStyle name="20% - Accent6 3 4 2 2" xfId="19906" xr:uid="{00000000-0005-0000-0000-00008C2D0000}"/>
    <cellStyle name="20% - Accent6 3 4 2 2 2" xfId="15038" xr:uid="{00000000-0005-0000-0000-00008D2D0000}"/>
    <cellStyle name="20% - Accent6 3 4 2 2 2 2" xfId="15041" xr:uid="{00000000-0005-0000-0000-00008E2D0000}"/>
    <cellStyle name="20% - Accent6 3 4 2 2 2 2 2" xfId="17381" xr:uid="{00000000-0005-0000-0000-00008F2D0000}"/>
    <cellStyle name="20% - Accent6 3 4 2 2 2 2 2 2" xfId="19908" xr:uid="{00000000-0005-0000-0000-0000902D0000}"/>
    <cellStyle name="20% - Accent6 3 4 2 2 2 2 3" xfId="19909" xr:uid="{00000000-0005-0000-0000-0000912D0000}"/>
    <cellStyle name="20% - Accent6 3 4 2 2 2 3" xfId="17015" xr:uid="{00000000-0005-0000-0000-0000922D0000}"/>
    <cellStyle name="20% - Accent6 3 4 2 2 2 3 2" xfId="17018" xr:uid="{00000000-0005-0000-0000-0000932D0000}"/>
    <cellStyle name="20% - Accent6 3 4 2 2 2 4" xfId="17023" xr:uid="{00000000-0005-0000-0000-0000942D0000}"/>
    <cellStyle name="20% - Accent6 3 4 2 2 3" xfId="15044" xr:uid="{00000000-0005-0000-0000-0000952D0000}"/>
    <cellStyle name="20% - Accent6 3 4 2 2 3 2" xfId="17384" xr:uid="{00000000-0005-0000-0000-0000962D0000}"/>
    <cellStyle name="20% - Accent6 3 4 2 2 3 2 2" xfId="19910" xr:uid="{00000000-0005-0000-0000-0000972D0000}"/>
    <cellStyle name="20% - Accent6 3 4 2 2 3 3" xfId="17027" xr:uid="{00000000-0005-0000-0000-0000982D0000}"/>
    <cellStyle name="20% - Accent6 3 4 2 2 4" xfId="17386" xr:uid="{00000000-0005-0000-0000-0000992D0000}"/>
    <cellStyle name="20% - Accent6 3 4 2 2 4 2" xfId="19912" xr:uid="{00000000-0005-0000-0000-00009A2D0000}"/>
    <cellStyle name="20% - Accent6 3 4 2 2 5" xfId="19048" xr:uid="{00000000-0005-0000-0000-00009B2D0000}"/>
    <cellStyle name="20% - Accent6 3 4 2 3" xfId="5364" xr:uid="{00000000-0005-0000-0000-00009C2D0000}"/>
    <cellStyle name="20% - Accent6 3 4 2 3 2" xfId="15093" xr:uid="{00000000-0005-0000-0000-00009D2D0000}"/>
    <cellStyle name="20% - Accent6 3 4 2 3 2 2" xfId="17388" xr:uid="{00000000-0005-0000-0000-00009E2D0000}"/>
    <cellStyle name="20% - Accent6 3 4 2 3 2 2 2" xfId="19799" xr:uid="{00000000-0005-0000-0000-00009F2D0000}"/>
    <cellStyle name="20% - Accent6 3 4 2 3 2 3" xfId="17039" xr:uid="{00000000-0005-0000-0000-0000A02D0000}"/>
    <cellStyle name="20% - Accent6 3 4 2 3 3" xfId="17390" xr:uid="{00000000-0005-0000-0000-0000A12D0000}"/>
    <cellStyle name="20% - Accent6 3 4 2 3 3 2" xfId="19913" xr:uid="{00000000-0005-0000-0000-0000A22D0000}"/>
    <cellStyle name="20% - Accent6 3 4 2 3 4" xfId="19914" xr:uid="{00000000-0005-0000-0000-0000A32D0000}"/>
    <cellStyle name="20% - Accent6 3 4 2 4" xfId="19916" xr:uid="{00000000-0005-0000-0000-0000A42D0000}"/>
    <cellStyle name="20% - Accent6 3 4 2 4 2" xfId="17394" xr:uid="{00000000-0005-0000-0000-0000A52D0000}"/>
    <cellStyle name="20% - Accent6 3 4 2 4 2 2" xfId="19917" xr:uid="{00000000-0005-0000-0000-0000A62D0000}"/>
    <cellStyle name="20% - Accent6 3 4 2 4 3" xfId="19919" xr:uid="{00000000-0005-0000-0000-0000A72D0000}"/>
    <cellStyle name="20% - Accent6 3 4 2 5" xfId="19920" xr:uid="{00000000-0005-0000-0000-0000A82D0000}"/>
    <cellStyle name="20% - Accent6 3 4 2 5 2" xfId="19921" xr:uid="{00000000-0005-0000-0000-0000A92D0000}"/>
    <cellStyle name="20% - Accent6 3 4 2 6" xfId="13824" xr:uid="{00000000-0005-0000-0000-0000AA2D0000}"/>
    <cellStyle name="20% - Accent6 3 4 3" xfId="19922" xr:uid="{00000000-0005-0000-0000-0000AB2D0000}"/>
    <cellStyle name="20% - Accent6 3 4 3 2" xfId="19923" xr:uid="{00000000-0005-0000-0000-0000AC2D0000}"/>
    <cellStyle name="20% - Accent6 3 4 3 2 2" xfId="15137" xr:uid="{00000000-0005-0000-0000-0000AD2D0000}"/>
    <cellStyle name="20% - Accent6 3 4 3 2 2 2" xfId="16572" xr:uid="{00000000-0005-0000-0000-0000AE2D0000}"/>
    <cellStyle name="20% - Accent6 3 4 3 2 2 2 2" xfId="19311" xr:uid="{00000000-0005-0000-0000-0000AF2D0000}"/>
    <cellStyle name="20% - Accent6 3 4 3 2 2 3" xfId="17071" xr:uid="{00000000-0005-0000-0000-0000B02D0000}"/>
    <cellStyle name="20% - Accent6 3 4 3 2 3" xfId="17400" xr:uid="{00000000-0005-0000-0000-0000B12D0000}"/>
    <cellStyle name="20% - Accent6 3 4 3 2 3 2" xfId="19316" xr:uid="{00000000-0005-0000-0000-0000B22D0000}"/>
    <cellStyle name="20% - Accent6 3 4 3 2 4" xfId="19924" xr:uid="{00000000-0005-0000-0000-0000B32D0000}"/>
    <cellStyle name="20% - Accent6 3 4 3 3" xfId="19926" xr:uid="{00000000-0005-0000-0000-0000B42D0000}"/>
    <cellStyle name="20% - Accent6 3 4 3 3 2" xfId="17404" xr:uid="{00000000-0005-0000-0000-0000B52D0000}"/>
    <cellStyle name="20% - Accent6 3 4 3 3 2 2" xfId="19324" xr:uid="{00000000-0005-0000-0000-0000B62D0000}"/>
    <cellStyle name="20% - Accent6 3 4 3 3 3" xfId="19928" xr:uid="{00000000-0005-0000-0000-0000B72D0000}"/>
    <cellStyle name="20% - Accent6 3 4 3 4" xfId="19931" xr:uid="{00000000-0005-0000-0000-0000B82D0000}"/>
    <cellStyle name="20% - Accent6 3 4 3 4 2" xfId="19933" xr:uid="{00000000-0005-0000-0000-0000B92D0000}"/>
    <cellStyle name="20% - Accent6 3 4 3 5" xfId="19935" xr:uid="{00000000-0005-0000-0000-0000BA2D0000}"/>
    <cellStyle name="20% - Accent6 3 4 4" xfId="19937" xr:uid="{00000000-0005-0000-0000-0000BB2D0000}"/>
    <cellStyle name="20% - Accent6 3 4 4 2" xfId="19938" xr:uid="{00000000-0005-0000-0000-0000BC2D0000}"/>
    <cellStyle name="20% - Accent6 3 4 4 2 2" xfId="17418" xr:uid="{00000000-0005-0000-0000-0000BD2D0000}"/>
    <cellStyle name="20% - Accent6 3 4 4 2 2 2" xfId="19345" xr:uid="{00000000-0005-0000-0000-0000BE2D0000}"/>
    <cellStyle name="20% - Accent6 3 4 4 2 3" xfId="19939" xr:uid="{00000000-0005-0000-0000-0000BF2D0000}"/>
    <cellStyle name="20% - Accent6 3 4 4 3" xfId="19941" xr:uid="{00000000-0005-0000-0000-0000C02D0000}"/>
    <cellStyle name="20% - Accent6 3 4 4 3 2" xfId="19943" xr:uid="{00000000-0005-0000-0000-0000C12D0000}"/>
    <cellStyle name="20% - Accent6 3 4 4 4" xfId="19946" xr:uid="{00000000-0005-0000-0000-0000C22D0000}"/>
    <cellStyle name="20% - Accent6 3 4 5" xfId="19948" xr:uid="{00000000-0005-0000-0000-0000C32D0000}"/>
    <cellStyle name="20% - Accent6 3 4 5 2" xfId="19951" xr:uid="{00000000-0005-0000-0000-0000C42D0000}"/>
    <cellStyle name="20% - Accent6 3 4 5 2 2" xfId="19954" xr:uid="{00000000-0005-0000-0000-0000C52D0000}"/>
    <cellStyle name="20% - Accent6 3 4 5 3" xfId="19959" xr:uid="{00000000-0005-0000-0000-0000C62D0000}"/>
    <cellStyle name="20% - Accent6 3 4 6" xfId="19962" xr:uid="{00000000-0005-0000-0000-0000C72D0000}"/>
    <cellStyle name="20% - Accent6 3 4 6 2" xfId="19966" xr:uid="{00000000-0005-0000-0000-0000C82D0000}"/>
    <cellStyle name="20% - Accent6 3 4 7" xfId="12199" xr:uid="{00000000-0005-0000-0000-0000C92D0000}"/>
    <cellStyle name="20% - Accent6 3 5" xfId="19968" xr:uid="{00000000-0005-0000-0000-0000CA2D0000}"/>
    <cellStyle name="20% - Accent6 3 5 2" xfId="19969" xr:uid="{00000000-0005-0000-0000-0000CB2D0000}"/>
    <cellStyle name="20% - Accent6 3 5 2 2" xfId="19970" xr:uid="{00000000-0005-0000-0000-0000CC2D0000}"/>
    <cellStyle name="20% - Accent6 3 5 2 2 2" xfId="15214" xr:uid="{00000000-0005-0000-0000-0000CD2D0000}"/>
    <cellStyle name="20% - Accent6 3 5 2 2 2 2" xfId="10736" xr:uid="{00000000-0005-0000-0000-0000CE2D0000}"/>
    <cellStyle name="20% - Accent6 3 5 2 2 2 2 2" xfId="10740" xr:uid="{00000000-0005-0000-0000-0000CF2D0000}"/>
    <cellStyle name="20% - Accent6 3 5 2 2 2 3" xfId="10747" xr:uid="{00000000-0005-0000-0000-0000D02D0000}"/>
    <cellStyle name="20% - Accent6 3 5 2 2 3" xfId="17458" xr:uid="{00000000-0005-0000-0000-0000D12D0000}"/>
    <cellStyle name="20% - Accent6 3 5 2 2 3 2" xfId="10869" xr:uid="{00000000-0005-0000-0000-0000D22D0000}"/>
    <cellStyle name="20% - Accent6 3 5 2 2 4" xfId="19971" xr:uid="{00000000-0005-0000-0000-0000D32D0000}"/>
    <cellStyle name="20% - Accent6 3 5 2 3" xfId="19972" xr:uid="{00000000-0005-0000-0000-0000D42D0000}"/>
    <cellStyle name="20% - Accent6 3 5 2 3 2" xfId="17464" xr:uid="{00000000-0005-0000-0000-0000D52D0000}"/>
    <cellStyle name="20% - Accent6 3 5 2 3 2 2" xfId="7500" xr:uid="{00000000-0005-0000-0000-0000D62D0000}"/>
    <cellStyle name="20% - Accent6 3 5 2 3 3" xfId="19974" xr:uid="{00000000-0005-0000-0000-0000D72D0000}"/>
    <cellStyle name="20% - Accent6 3 5 2 4" xfId="19976" xr:uid="{00000000-0005-0000-0000-0000D82D0000}"/>
    <cellStyle name="20% - Accent6 3 5 2 4 2" xfId="19977" xr:uid="{00000000-0005-0000-0000-0000D92D0000}"/>
    <cellStyle name="20% - Accent6 3 5 2 5" xfId="19978" xr:uid="{00000000-0005-0000-0000-0000DA2D0000}"/>
    <cellStyle name="20% - Accent6 3 5 3" xfId="19980" xr:uid="{00000000-0005-0000-0000-0000DB2D0000}"/>
    <cellStyle name="20% - Accent6 3 5 3 2" xfId="14" xr:uid="{00000000-0005-0000-0000-0000DC2D0000}"/>
    <cellStyle name="20% - Accent6 3 5 3 2 2" xfId="17479" xr:uid="{00000000-0005-0000-0000-0000DD2D0000}"/>
    <cellStyle name="20% - Accent6 3 5 3 2 2 2" xfId="12889" xr:uid="{00000000-0005-0000-0000-0000DE2D0000}"/>
    <cellStyle name="20% - Accent6 3 5 3 2 3" xfId="19981" xr:uid="{00000000-0005-0000-0000-0000DF2D0000}"/>
    <cellStyle name="20% - Accent6 3 5 3 3" xfId="19983" xr:uid="{00000000-0005-0000-0000-0000E02D0000}"/>
    <cellStyle name="20% - Accent6 3 5 3 3 2" xfId="19985" xr:uid="{00000000-0005-0000-0000-0000E12D0000}"/>
    <cellStyle name="20% - Accent6 3 5 3 4" xfId="19987" xr:uid="{00000000-0005-0000-0000-0000E22D0000}"/>
    <cellStyle name="20% - Accent6 3 5 4" xfId="19990" xr:uid="{00000000-0005-0000-0000-0000E32D0000}"/>
    <cellStyle name="20% - Accent6 3 5 4 2" xfId="19991" xr:uid="{00000000-0005-0000-0000-0000E42D0000}"/>
    <cellStyle name="20% - Accent6 3 5 4 2 2" xfId="19993" xr:uid="{00000000-0005-0000-0000-0000E52D0000}"/>
    <cellStyle name="20% - Accent6 3 5 4 3" xfId="19994" xr:uid="{00000000-0005-0000-0000-0000E62D0000}"/>
    <cellStyle name="20% - Accent6 3 5 5" xfId="19997" xr:uid="{00000000-0005-0000-0000-0000E72D0000}"/>
    <cellStyle name="20% - Accent6 3 5 5 2" xfId="20001" xr:uid="{00000000-0005-0000-0000-0000E82D0000}"/>
    <cellStyle name="20% - Accent6 3 5 6" xfId="20005" xr:uid="{00000000-0005-0000-0000-0000E92D0000}"/>
    <cellStyle name="20% - Accent6 3 6" xfId="20007" xr:uid="{00000000-0005-0000-0000-0000EA2D0000}"/>
    <cellStyle name="20% - Accent6 3 6 2" xfId="20011" xr:uid="{00000000-0005-0000-0000-0000EB2D0000}"/>
    <cellStyle name="20% - Accent6 3 6 2 2" xfId="20013" xr:uid="{00000000-0005-0000-0000-0000EC2D0000}"/>
    <cellStyle name="20% - Accent6 3 6 2 2 2" xfId="17537" xr:uid="{00000000-0005-0000-0000-0000ED2D0000}"/>
    <cellStyle name="20% - Accent6 3 6 2 2 2 2" xfId="20014" xr:uid="{00000000-0005-0000-0000-0000EE2D0000}"/>
    <cellStyle name="20% - Accent6 3 6 2 2 3" xfId="20015" xr:uid="{00000000-0005-0000-0000-0000EF2D0000}"/>
    <cellStyle name="20% - Accent6 3 6 2 3" xfId="20016" xr:uid="{00000000-0005-0000-0000-0000F02D0000}"/>
    <cellStyle name="20% - Accent6 3 6 2 3 2" xfId="20017" xr:uid="{00000000-0005-0000-0000-0000F12D0000}"/>
    <cellStyle name="20% - Accent6 3 6 2 4" xfId="14934" xr:uid="{00000000-0005-0000-0000-0000F22D0000}"/>
    <cellStyle name="20% - Accent6 3 6 3" xfId="20018" xr:uid="{00000000-0005-0000-0000-0000F32D0000}"/>
    <cellStyle name="20% - Accent6 3 6 3 2" xfId="20019" xr:uid="{00000000-0005-0000-0000-0000F42D0000}"/>
    <cellStyle name="20% - Accent6 3 6 3 2 2" xfId="20020" xr:uid="{00000000-0005-0000-0000-0000F52D0000}"/>
    <cellStyle name="20% - Accent6 3 6 3 3" xfId="20021" xr:uid="{00000000-0005-0000-0000-0000F62D0000}"/>
    <cellStyle name="20% - Accent6 3 6 4" xfId="20023" xr:uid="{00000000-0005-0000-0000-0000F72D0000}"/>
    <cellStyle name="20% - Accent6 3 6 4 2" xfId="20024" xr:uid="{00000000-0005-0000-0000-0000F82D0000}"/>
    <cellStyle name="20% - Accent6 3 6 5" xfId="20026" xr:uid="{00000000-0005-0000-0000-0000F92D0000}"/>
    <cellStyle name="20% - Accent6 3 7" xfId="16559" xr:uid="{00000000-0005-0000-0000-0000FA2D0000}"/>
    <cellStyle name="20% - Accent6 3 7 2" xfId="19302" xr:uid="{00000000-0005-0000-0000-0000FB2D0000}"/>
    <cellStyle name="20% - Accent6 3 7 2 2" xfId="13999" xr:uid="{00000000-0005-0000-0000-0000FC2D0000}"/>
    <cellStyle name="20% - Accent6 3 7 2 2 2" xfId="16584" xr:uid="{00000000-0005-0000-0000-0000FD2D0000}"/>
    <cellStyle name="20% - Accent6 3 7 2 3" xfId="16588" xr:uid="{00000000-0005-0000-0000-0000FE2D0000}"/>
    <cellStyle name="20% - Accent6 3 7 3" xfId="20028" xr:uid="{00000000-0005-0000-0000-0000FF2D0000}"/>
    <cellStyle name="20% - Accent6 3 7 3 2" xfId="16594" xr:uid="{00000000-0005-0000-0000-0000002E0000}"/>
    <cellStyle name="20% - Accent6 3 7 4" xfId="20029" xr:uid="{00000000-0005-0000-0000-0000012E0000}"/>
    <cellStyle name="20% - Accent6 3 8" xfId="19304" xr:uid="{00000000-0005-0000-0000-0000022E0000}"/>
    <cellStyle name="20% - Accent6 3 8 2" xfId="20030" xr:uid="{00000000-0005-0000-0000-0000032E0000}"/>
    <cellStyle name="20% - Accent6 3 8 2 2" xfId="16635" xr:uid="{00000000-0005-0000-0000-0000042E0000}"/>
    <cellStyle name="20% - Accent6 3 8 3" xfId="20032" xr:uid="{00000000-0005-0000-0000-0000052E0000}"/>
    <cellStyle name="20% - Accent6 3 9" xfId="20034" xr:uid="{00000000-0005-0000-0000-0000062E0000}"/>
    <cellStyle name="20% - Accent6 3 9 2" xfId="20037" xr:uid="{00000000-0005-0000-0000-0000072E0000}"/>
    <cellStyle name="20% - Accent6 4" xfId="20039" xr:uid="{00000000-0005-0000-0000-0000082E0000}"/>
    <cellStyle name="20% - Accent6 4 2" xfId="20040" xr:uid="{00000000-0005-0000-0000-0000092E0000}"/>
    <cellStyle name="20% - Accent6 4 2 2" xfId="20041" xr:uid="{00000000-0005-0000-0000-00000A2E0000}"/>
    <cellStyle name="20% - Accent6 4 2 2 2" xfId="16154" xr:uid="{00000000-0005-0000-0000-00000B2E0000}"/>
    <cellStyle name="20% - Accent6 4 2 2 2 2" xfId="20042" xr:uid="{00000000-0005-0000-0000-00000C2E0000}"/>
    <cellStyle name="20% - Accent6 4 2 2 2 2 2" xfId="8308" xr:uid="{00000000-0005-0000-0000-00000D2E0000}"/>
    <cellStyle name="20% - Accent6 4 2 2 2 2 2 2" xfId="12497" xr:uid="{00000000-0005-0000-0000-00000E2E0000}"/>
    <cellStyle name="20% - Accent6 4 2 2 2 2 2 2 2" xfId="12500" xr:uid="{00000000-0005-0000-0000-00000F2E0000}"/>
    <cellStyle name="20% - Accent6 4 2 2 2 2 2 2 2 2" xfId="2003" xr:uid="{00000000-0005-0000-0000-0000102E0000}"/>
    <cellStyle name="20% - Accent6 4 2 2 2 2 2 2 3" xfId="12510" xr:uid="{00000000-0005-0000-0000-0000112E0000}"/>
    <cellStyle name="20% - Accent6 4 2 2 2 2 2 3" xfId="12515" xr:uid="{00000000-0005-0000-0000-0000122E0000}"/>
    <cellStyle name="20% - Accent6 4 2 2 2 2 2 3 2" xfId="12518" xr:uid="{00000000-0005-0000-0000-0000132E0000}"/>
    <cellStyle name="20% - Accent6 4 2 2 2 2 2 4" xfId="12523" xr:uid="{00000000-0005-0000-0000-0000142E0000}"/>
    <cellStyle name="20% - Accent6 4 2 2 2 2 3" xfId="20043" xr:uid="{00000000-0005-0000-0000-0000152E0000}"/>
    <cellStyle name="20% - Accent6 4 2 2 2 2 3 2" xfId="12542" xr:uid="{00000000-0005-0000-0000-0000162E0000}"/>
    <cellStyle name="20% - Accent6 4 2 2 2 2 3 2 2" xfId="12544" xr:uid="{00000000-0005-0000-0000-0000172E0000}"/>
    <cellStyle name="20% - Accent6 4 2 2 2 2 3 3" xfId="12551" xr:uid="{00000000-0005-0000-0000-0000182E0000}"/>
    <cellStyle name="20% - Accent6 4 2 2 2 2 4" xfId="20045" xr:uid="{00000000-0005-0000-0000-0000192E0000}"/>
    <cellStyle name="20% - Accent6 4 2 2 2 2 4 2" xfId="12563" xr:uid="{00000000-0005-0000-0000-00001A2E0000}"/>
    <cellStyle name="20% - Accent6 4 2 2 2 2 5" xfId="20048" xr:uid="{00000000-0005-0000-0000-00001B2E0000}"/>
    <cellStyle name="20% - Accent6 4 2 2 2 3" xfId="20049" xr:uid="{00000000-0005-0000-0000-00001C2E0000}"/>
    <cellStyle name="20% - Accent6 4 2 2 2 3 2" xfId="20050" xr:uid="{00000000-0005-0000-0000-00001D2E0000}"/>
    <cellStyle name="20% - Accent6 4 2 2 2 3 2 2" xfId="13113" xr:uid="{00000000-0005-0000-0000-00001E2E0000}"/>
    <cellStyle name="20% - Accent6 4 2 2 2 3 2 2 2" xfId="13116" xr:uid="{00000000-0005-0000-0000-00001F2E0000}"/>
    <cellStyle name="20% - Accent6 4 2 2 2 3 2 3" xfId="13119" xr:uid="{00000000-0005-0000-0000-0000202E0000}"/>
    <cellStyle name="20% - Accent6 4 2 2 2 3 3" xfId="20051" xr:uid="{00000000-0005-0000-0000-0000212E0000}"/>
    <cellStyle name="20% - Accent6 4 2 2 2 3 3 2" xfId="13129" xr:uid="{00000000-0005-0000-0000-0000222E0000}"/>
    <cellStyle name="20% - Accent6 4 2 2 2 3 4" xfId="20053" xr:uid="{00000000-0005-0000-0000-0000232E0000}"/>
    <cellStyle name="20% - Accent6 4 2 2 2 4" xfId="20054" xr:uid="{00000000-0005-0000-0000-0000242E0000}"/>
    <cellStyle name="20% - Accent6 4 2 2 2 4 2" xfId="20055" xr:uid="{00000000-0005-0000-0000-0000252E0000}"/>
    <cellStyle name="20% - Accent6 4 2 2 2 4 2 2" xfId="13473" xr:uid="{00000000-0005-0000-0000-0000262E0000}"/>
    <cellStyle name="20% - Accent6 4 2 2 2 4 3" xfId="20056" xr:uid="{00000000-0005-0000-0000-0000272E0000}"/>
    <cellStyle name="20% - Accent6 4 2 2 2 5" xfId="16211" xr:uid="{00000000-0005-0000-0000-0000282E0000}"/>
    <cellStyle name="20% - Accent6 4 2 2 2 5 2" xfId="16215" xr:uid="{00000000-0005-0000-0000-0000292E0000}"/>
    <cellStyle name="20% - Accent6 4 2 2 2 6" xfId="16219" xr:uid="{00000000-0005-0000-0000-00002A2E0000}"/>
    <cellStyle name="20% - Accent6 4 2 2 3" xfId="363" xr:uid="{00000000-0005-0000-0000-00002B2E0000}"/>
    <cellStyle name="20% - Accent6 4 2 2 3 2" xfId="4637" xr:uid="{00000000-0005-0000-0000-00002C2E0000}"/>
    <cellStyle name="20% - Accent6 4 2 2 3 2 2" xfId="12071" xr:uid="{00000000-0005-0000-0000-00002D2E0000}"/>
    <cellStyle name="20% - Accent6 4 2 2 3 2 2 2" xfId="14833" xr:uid="{00000000-0005-0000-0000-00002E2E0000}"/>
    <cellStyle name="20% - Accent6 4 2 2 3 2 2 2 2" xfId="14835" xr:uid="{00000000-0005-0000-0000-00002F2E0000}"/>
    <cellStyle name="20% - Accent6 4 2 2 3 2 2 3" xfId="14845" xr:uid="{00000000-0005-0000-0000-0000302E0000}"/>
    <cellStyle name="20% - Accent6 4 2 2 3 2 3" xfId="20057" xr:uid="{00000000-0005-0000-0000-0000312E0000}"/>
    <cellStyle name="20% - Accent6 4 2 2 3 2 3 2" xfId="14876" xr:uid="{00000000-0005-0000-0000-0000322E0000}"/>
    <cellStyle name="20% - Accent6 4 2 2 3 2 4" xfId="20060" xr:uid="{00000000-0005-0000-0000-0000332E0000}"/>
    <cellStyle name="20% - Accent6 4 2 2 3 3" xfId="20061" xr:uid="{00000000-0005-0000-0000-0000342E0000}"/>
    <cellStyle name="20% - Accent6 4 2 2 3 3 2" xfId="20062" xr:uid="{00000000-0005-0000-0000-0000352E0000}"/>
    <cellStyle name="20% - Accent6 4 2 2 3 3 2 2" xfId="15355" xr:uid="{00000000-0005-0000-0000-0000362E0000}"/>
    <cellStyle name="20% - Accent6 4 2 2 3 3 3" xfId="20063" xr:uid="{00000000-0005-0000-0000-0000372E0000}"/>
    <cellStyle name="20% - Accent6 4 2 2 3 4" xfId="20064" xr:uid="{00000000-0005-0000-0000-0000382E0000}"/>
    <cellStyle name="20% - Accent6 4 2 2 3 4 2" xfId="20065" xr:uid="{00000000-0005-0000-0000-0000392E0000}"/>
    <cellStyle name="20% - Accent6 4 2 2 3 5" xfId="16227" xr:uid="{00000000-0005-0000-0000-00003A2E0000}"/>
    <cellStyle name="20% - Accent6 4 2 2 4" xfId="4662" xr:uid="{00000000-0005-0000-0000-00003B2E0000}"/>
    <cellStyle name="20% - Accent6 4 2 2 4 2" xfId="20066" xr:uid="{00000000-0005-0000-0000-00003C2E0000}"/>
    <cellStyle name="20% - Accent6 4 2 2 4 2 2" xfId="20067" xr:uid="{00000000-0005-0000-0000-00003D2E0000}"/>
    <cellStyle name="20% - Accent6 4 2 2 4 2 2 2" xfId="16908" xr:uid="{00000000-0005-0000-0000-00003E2E0000}"/>
    <cellStyle name="20% - Accent6 4 2 2 4 2 3" xfId="20068" xr:uid="{00000000-0005-0000-0000-00003F2E0000}"/>
    <cellStyle name="20% - Accent6 4 2 2 4 3" xfId="20069" xr:uid="{00000000-0005-0000-0000-0000402E0000}"/>
    <cellStyle name="20% - Accent6 4 2 2 4 3 2" xfId="20070" xr:uid="{00000000-0005-0000-0000-0000412E0000}"/>
    <cellStyle name="20% - Accent6 4 2 2 4 4" xfId="20071" xr:uid="{00000000-0005-0000-0000-0000422E0000}"/>
    <cellStyle name="20% - Accent6 4 2 2 5" xfId="20072" xr:uid="{00000000-0005-0000-0000-0000432E0000}"/>
    <cellStyle name="20% - Accent6 4 2 2 5 2" xfId="20074" xr:uid="{00000000-0005-0000-0000-0000442E0000}"/>
    <cellStyle name="20% - Accent6 4 2 2 5 2 2" xfId="20076" xr:uid="{00000000-0005-0000-0000-0000452E0000}"/>
    <cellStyle name="20% - Accent6 4 2 2 5 3" xfId="20078" xr:uid="{00000000-0005-0000-0000-0000462E0000}"/>
    <cellStyle name="20% - Accent6 4 2 2 6" xfId="5977" xr:uid="{00000000-0005-0000-0000-0000472E0000}"/>
    <cellStyle name="20% - Accent6 4 2 2 6 2" xfId="20080" xr:uid="{00000000-0005-0000-0000-0000482E0000}"/>
    <cellStyle name="20% - Accent6 4 2 2 7" xfId="20086" xr:uid="{00000000-0005-0000-0000-0000492E0000}"/>
    <cellStyle name="20% - Accent6 4 2 3" xfId="20088" xr:uid="{00000000-0005-0000-0000-00004A2E0000}"/>
    <cellStyle name="20% - Accent6 4 2 3 2" xfId="20089" xr:uid="{00000000-0005-0000-0000-00004B2E0000}"/>
    <cellStyle name="20% - Accent6 4 2 3 2 2" xfId="12413" xr:uid="{00000000-0005-0000-0000-00004C2E0000}"/>
    <cellStyle name="20% - Accent6 4 2 3 2 2 2" xfId="8923" xr:uid="{00000000-0005-0000-0000-00004D2E0000}"/>
    <cellStyle name="20% - Accent6 4 2 3 2 2 2 2" xfId="19595" xr:uid="{00000000-0005-0000-0000-00004E2E0000}"/>
    <cellStyle name="20% - Accent6 4 2 3 2 2 2 2 2" xfId="19598" xr:uid="{00000000-0005-0000-0000-00004F2E0000}"/>
    <cellStyle name="20% - Accent6 4 2 3 2 2 2 3" xfId="19599" xr:uid="{00000000-0005-0000-0000-0000502E0000}"/>
    <cellStyle name="20% - Accent6 4 2 3 2 2 3" xfId="19601" xr:uid="{00000000-0005-0000-0000-0000512E0000}"/>
    <cellStyle name="20% - Accent6 4 2 3 2 2 3 2" xfId="19604" xr:uid="{00000000-0005-0000-0000-0000522E0000}"/>
    <cellStyle name="20% - Accent6 4 2 3 2 2 4" xfId="19609" xr:uid="{00000000-0005-0000-0000-0000532E0000}"/>
    <cellStyle name="20% - Accent6 4 2 3 2 3" xfId="14823" xr:uid="{00000000-0005-0000-0000-0000542E0000}"/>
    <cellStyle name="20% - Accent6 4 2 3 2 3 2" xfId="16936" xr:uid="{00000000-0005-0000-0000-0000552E0000}"/>
    <cellStyle name="20% - Accent6 4 2 3 2 3 2 2" xfId="19621" xr:uid="{00000000-0005-0000-0000-0000562E0000}"/>
    <cellStyle name="20% - Accent6 4 2 3 2 3 3" xfId="19624" xr:uid="{00000000-0005-0000-0000-0000572E0000}"/>
    <cellStyle name="20% - Accent6 4 2 3 2 4" xfId="16940" xr:uid="{00000000-0005-0000-0000-0000582E0000}"/>
    <cellStyle name="20% - Accent6 4 2 3 2 4 2" xfId="19636" xr:uid="{00000000-0005-0000-0000-0000592E0000}"/>
    <cellStyle name="20% - Accent6 4 2 3 2 5" xfId="16307" xr:uid="{00000000-0005-0000-0000-00005A2E0000}"/>
    <cellStyle name="20% - Accent6 4 2 3 3" xfId="3417" xr:uid="{00000000-0005-0000-0000-00005B2E0000}"/>
    <cellStyle name="20% - Accent6 4 2 3 3 2" xfId="14826" xr:uid="{00000000-0005-0000-0000-00005C2E0000}"/>
    <cellStyle name="20% - Accent6 4 2 3 3 2 2" xfId="19655" xr:uid="{00000000-0005-0000-0000-00005D2E0000}"/>
    <cellStyle name="20% - Accent6 4 2 3 3 2 2 2" xfId="19659" xr:uid="{00000000-0005-0000-0000-00005E2E0000}"/>
    <cellStyle name="20% - Accent6 4 2 3 3 2 3" xfId="19662" xr:uid="{00000000-0005-0000-0000-00005F2E0000}"/>
    <cellStyle name="20% - Accent6 4 2 3 3 3" xfId="16944" xr:uid="{00000000-0005-0000-0000-0000602E0000}"/>
    <cellStyle name="20% - Accent6 4 2 3 3 3 2" xfId="19671" xr:uid="{00000000-0005-0000-0000-0000612E0000}"/>
    <cellStyle name="20% - Accent6 4 2 3 3 4" xfId="20090" xr:uid="{00000000-0005-0000-0000-0000622E0000}"/>
    <cellStyle name="20% - Accent6 4 2 3 4" xfId="20092" xr:uid="{00000000-0005-0000-0000-0000632E0000}"/>
    <cellStyle name="20% - Accent6 4 2 3 4 2" xfId="20094" xr:uid="{00000000-0005-0000-0000-0000642E0000}"/>
    <cellStyle name="20% - Accent6 4 2 3 4 2 2" xfId="19694" xr:uid="{00000000-0005-0000-0000-0000652E0000}"/>
    <cellStyle name="20% - Accent6 4 2 3 4 3" xfId="20096" xr:uid="{00000000-0005-0000-0000-0000662E0000}"/>
    <cellStyle name="20% - Accent6 4 2 3 5" xfId="20098" xr:uid="{00000000-0005-0000-0000-0000672E0000}"/>
    <cellStyle name="20% - Accent6 4 2 3 5 2" xfId="20101" xr:uid="{00000000-0005-0000-0000-0000682E0000}"/>
    <cellStyle name="20% - Accent6 4 2 3 6" xfId="76" xr:uid="{00000000-0005-0000-0000-0000692E0000}"/>
    <cellStyle name="20% - Accent6 4 2 4" xfId="20104" xr:uid="{00000000-0005-0000-0000-00006A2E0000}"/>
    <cellStyle name="20% - Accent6 4 2 4 2" xfId="20105" xr:uid="{00000000-0005-0000-0000-00006B2E0000}"/>
    <cellStyle name="20% - Accent6 4 2 4 2 2" xfId="14837" xr:uid="{00000000-0005-0000-0000-00006C2E0000}"/>
    <cellStyle name="20% - Accent6 4 2 4 2 2 2" xfId="445" xr:uid="{00000000-0005-0000-0000-00006D2E0000}"/>
    <cellStyle name="20% - Accent6 4 2 4 2 2 2 2" xfId="18294" xr:uid="{00000000-0005-0000-0000-00006E2E0000}"/>
    <cellStyle name="20% - Accent6 4 2 4 2 2 3" xfId="317" xr:uid="{00000000-0005-0000-0000-00006F2E0000}"/>
    <cellStyle name="20% - Accent6 4 2 4 2 3" xfId="16951" xr:uid="{00000000-0005-0000-0000-0000702E0000}"/>
    <cellStyle name="20% - Accent6 4 2 4 2 3 2" xfId="18355" xr:uid="{00000000-0005-0000-0000-0000712E0000}"/>
    <cellStyle name="20% - Accent6 4 2 4 2 4" xfId="20107" xr:uid="{00000000-0005-0000-0000-0000722E0000}"/>
    <cellStyle name="20% - Accent6 4 2 4 3" xfId="2103" xr:uid="{00000000-0005-0000-0000-0000732E0000}"/>
    <cellStyle name="20% - Accent6 4 2 4 3 2" xfId="20108" xr:uid="{00000000-0005-0000-0000-0000742E0000}"/>
    <cellStyle name="20% - Accent6 4 2 4 3 2 2" xfId="18449" xr:uid="{00000000-0005-0000-0000-0000752E0000}"/>
    <cellStyle name="20% - Accent6 4 2 4 3 3" xfId="20110" xr:uid="{00000000-0005-0000-0000-0000762E0000}"/>
    <cellStyle name="20% - Accent6 4 2 4 4" xfId="20112" xr:uid="{00000000-0005-0000-0000-0000772E0000}"/>
    <cellStyle name="20% - Accent6 4 2 4 4 2" xfId="20114" xr:uid="{00000000-0005-0000-0000-0000782E0000}"/>
    <cellStyle name="20% - Accent6 4 2 4 5" xfId="4982" xr:uid="{00000000-0005-0000-0000-0000792E0000}"/>
    <cellStyle name="20% - Accent6 4 2 5" xfId="20116" xr:uid="{00000000-0005-0000-0000-00007A2E0000}"/>
    <cellStyle name="20% - Accent6 4 2 5 2" xfId="20118" xr:uid="{00000000-0005-0000-0000-00007B2E0000}"/>
    <cellStyle name="20% - Accent6 4 2 5 2 2" xfId="20120" xr:uid="{00000000-0005-0000-0000-00007C2E0000}"/>
    <cellStyle name="20% - Accent6 4 2 5 2 2 2" xfId="18662" xr:uid="{00000000-0005-0000-0000-00007D2E0000}"/>
    <cellStyle name="20% - Accent6 4 2 5 2 3" xfId="20122" xr:uid="{00000000-0005-0000-0000-00007E2E0000}"/>
    <cellStyle name="20% - Accent6 4 2 5 3" xfId="20124" xr:uid="{00000000-0005-0000-0000-00007F2E0000}"/>
    <cellStyle name="20% - Accent6 4 2 5 3 2" xfId="20127" xr:uid="{00000000-0005-0000-0000-0000802E0000}"/>
    <cellStyle name="20% - Accent6 4 2 5 4" xfId="20130" xr:uid="{00000000-0005-0000-0000-0000812E0000}"/>
    <cellStyle name="20% - Accent6 4 2 6" xfId="13087" xr:uid="{00000000-0005-0000-0000-0000822E0000}"/>
    <cellStyle name="20% - Accent6 4 2 6 2" xfId="20133" xr:uid="{00000000-0005-0000-0000-0000832E0000}"/>
    <cellStyle name="20% - Accent6 4 2 6 2 2" xfId="20135" xr:uid="{00000000-0005-0000-0000-0000842E0000}"/>
    <cellStyle name="20% - Accent6 4 2 6 3" xfId="20137" xr:uid="{00000000-0005-0000-0000-0000852E0000}"/>
    <cellStyle name="20% - Accent6 4 2 7" xfId="6193" xr:uid="{00000000-0005-0000-0000-0000862E0000}"/>
    <cellStyle name="20% - Accent6 4 2 7 2" xfId="16166" xr:uid="{00000000-0005-0000-0000-0000872E0000}"/>
    <cellStyle name="20% - Accent6 4 2 8" xfId="20140" xr:uid="{00000000-0005-0000-0000-0000882E0000}"/>
    <cellStyle name="20% - Accent6 4 3" xfId="20143" xr:uid="{00000000-0005-0000-0000-0000892E0000}"/>
    <cellStyle name="20% - Accent6 4 3 2" xfId="20144" xr:uid="{00000000-0005-0000-0000-00008A2E0000}"/>
    <cellStyle name="20% - Accent6 4 3 2 2" xfId="20146" xr:uid="{00000000-0005-0000-0000-00008B2E0000}"/>
    <cellStyle name="20% - Accent6 4 3 2 2 2" xfId="17674" xr:uid="{00000000-0005-0000-0000-00008C2E0000}"/>
    <cellStyle name="20% - Accent6 4 3 2 2 2 2" xfId="17680" xr:uid="{00000000-0005-0000-0000-00008D2E0000}"/>
    <cellStyle name="20% - Accent6 4 3 2 2 2 2 2" xfId="5172" xr:uid="{00000000-0005-0000-0000-00008E2E0000}"/>
    <cellStyle name="20% - Accent6 4 3 2 2 2 2 2 2" xfId="5178" xr:uid="{00000000-0005-0000-0000-00008F2E0000}"/>
    <cellStyle name="20% - Accent6 4 3 2 2 2 2 3" xfId="5188" xr:uid="{00000000-0005-0000-0000-0000902E0000}"/>
    <cellStyle name="20% - Accent6 4 3 2 2 2 3" xfId="17684" xr:uid="{00000000-0005-0000-0000-0000912E0000}"/>
    <cellStyle name="20% - Accent6 4 3 2 2 2 3 2" xfId="5233" xr:uid="{00000000-0005-0000-0000-0000922E0000}"/>
    <cellStyle name="20% - Accent6 4 3 2 2 2 4" xfId="20149" xr:uid="{00000000-0005-0000-0000-0000932E0000}"/>
    <cellStyle name="20% - Accent6 4 3 2 2 3" xfId="17686" xr:uid="{00000000-0005-0000-0000-0000942E0000}"/>
    <cellStyle name="20% - Accent6 4 3 2 2 3 2" xfId="17690" xr:uid="{00000000-0005-0000-0000-0000952E0000}"/>
    <cellStyle name="20% - Accent6 4 3 2 2 3 2 2" xfId="5333" xr:uid="{00000000-0005-0000-0000-0000962E0000}"/>
    <cellStyle name="20% - Accent6 4 3 2 2 3 3" xfId="20150" xr:uid="{00000000-0005-0000-0000-0000972E0000}"/>
    <cellStyle name="20% - Accent6 4 3 2 2 4" xfId="17692" xr:uid="{00000000-0005-0000-0000-0000982E0000}"/>
    <cellStyle name="20% - Accent6 4 3 2 2 4 2" xfId="14746" xr:uid="{00000000-0005-0000-0000-0000992E0000}"/>
    <cellStyle name="20% - Accent6 4 3 2 2 5" xfId="16417" xr:uid="{00000000-0005-0000-0000-00009A2E0000}"/>
    <cellStyle name="20% - Accent6 4 3 2 3" xfId="4758" xr:uid="{00000000-0005-0000-0000-00009B2E0000}"/>
    <cellStyle name="20% - Accent6 4 3 2 3 2" xfId="17702" xr:uid="{00000000-0005-0000-0000-00009C2E0000}"/>
    <cellStyle name="20% - Accent6 4 3 2 3 2 2" xfId="17706" xr:uid="{00000000-0005-0000-0000-00009D2E0000}"/>
    <cellStyle name="20% - Accent6 4 3 2 3 2 2 2" xfId="12521" xr:uid="{00000000-0005-0000-0000-00009E2E0000}"/>
    <cellStyle name="20% - Accent6 4 3 2 3 2 3" xfId="20151" xr:uid="{00000000-0005-0000-0000-00009F2E0000}"/>
    <cellStyle name="20% - Accent6 4 3 2 3 3" xfId="17708" xr:uid="{00000000-0005-0000-0000-0000A02E0000}"/>
    <cellStyle name="20% - Accent6 4 3 2 3 3 2" xfId="20152" xr:uid="{00000000-0005-0000-0000-0000A12E0000}"/>
    <cellStyle name="20% - Accent6 4 3 2 3 4" xfId="20153" xr:uid="{00000000-0005-0000-0000-0000A22E0000}"/>
    <cellStyle name="20% - Accent6 4 3 2 4" xfId="12861" xr:uid="{00000000-0005-0000-0000-0000A32E0000}"/>
    <cellStyle name="20% - Accent6 4 3 2 4 2" xfId="17715" xr:uid="{00000000-0005-0000-0000-0000A42E0000}"/>
    <cellStyle name="20% - Accent6 4 3 2 4 2 2" xfId="20154" xr:uid="{00000000-0005-0000-0000-0000A52E0000}"/>
    <cellStyle name="20% - Accent6 4 3 2 4 3" xfId="20156" xr:uid="{00000000-0005-0000-0000-0000A62E0000}"/>
    <cellStyle name="20% - Accent6 4 3 2 5" xfId="20157" xr:uid="{00000000-0005-0000-0000-0000A72E0000}"/>
    <cellStyle name="20% - Accent6 4 3 2 5 2" xfId="20159" xr:uid="{00000000-0005-0000-0000-0000A82E0000}"/>
    <cellStyle name="20% - Accent6 4 3 2 6" xfId="20161" xr:uid="{00000000-0005-0000-0000-0000A92E0000}"/>
    <cellStyle name="20% - Accent6 4 3 3" xfId="20163" xr:uid="{00000000-0005-0000-0000-0000AA2E0000}"/>
    <cellStyle name="20% - Accent6 4 3 3 2" xfId="20166" xr:uid="{00000000-0005-0000-0000-0000AB2E0000}"/>
    <cellStyle name="20% - Accent6 4 3 3 2 2" xfId="14863" xr:uid="{00000000-0005-0000-0000-0000AC2E0000}"/>
    <cellStyle name="20% - Accent6 4 3 3 2 2 2" xfId="17131" xr:uid="{00000000-0005-0000-0000-0000AD2E0000}"/>
    <cellStyle name="20% - Accent6 4 3 3 2 2 2 2" xfId="19805" xr:uid="{00000000-0005-0000-0000-0000AE2E0000}"/>
    <cellStyle name="20% - Accent6 4 3 3 2 2 3" xfId="19807" xr:uid="{00000000-0005-0000-0000-0000AF2E0000}"/>
    <cellStyle name="20% - Accent6 4 3 3 2 3" xfId="16973" xr:uid="{00000000-0005-0000-0000-0000B02E0000}"/>
    <cellStyle name="20% - Accent6 4 3 3 2 3 2" xfId="19814" xr:uid="{00000000-0005-0000-0000-0000B12E0000}"/>
    <cellStyle name="20% - Accent6 4 3 3 2 4" xfId="20169" xr:uid="{00000000-0005-0000-0000-0000B22E0000}"/>
    <cellStyle name="20% - Accent6 4 3 3 3" xfId="20171" xr:uid="{00000000-0005-0000-0000-0000B32E0000}"/>
    <cellStyle name="20% - Accent6 4 3 3 3 2" xfId="17728" xr:uid="{00000000-0005-0000-0000-0000B42E0000}"/>
    <cellStyle name="20% - Accent6 4 3 3 3 2 2" xfId="19820" xr:uid="{00000000-0005-0000-0000-0000B52E0000}"/>
    <cellStyle name="20% - Accent6 4 3 3 3 3" xfId="20173" xr:uid="{00000000-0005-0000-0000-0000B62E0000}"/>
    <cellStyle name="20% - Accent6 4 3 3 4" xfId="20176" xr:uid="{00000000-0005-0000-0000-0000B72E0000}"/>
    <cellStyle name="20% - Accent6 4 3 3 4 2" xfId="20179" xr:uid="{00000000-0005-0000-0000-0000B82E0000}"/>
    <cellStyle name="20% - Accent6 4 3 3 5" xfId="16385" xr:uid="{00000000-0005-0000-0000-0000B92E0000}"/>
    <cellStyle name="20% - Accent6 4 3 4" xfId="20181" xr:uid="{00000000-0005-0000-0000-0000BA2E0000}"/>
    <cellStyle name="20% - Accent6 4 3 4 2" xfId="20185" xr:uid="{00000000-0005-0000-0000-0000BB2E0000}"/>
    <cellStyle name="20% - Accent6 4 3 4 2 2" xfId="17745" xr:uid="{00000000-0005-0000-0000-0000BC2E0000}"/>
    <cellStyle name="20% - Accent6 4 3 4 2 2 2" xfId="19107" xr:uid="{00000000-0005-0000-0000-0000BD2E0000}"/>
    <cellStyle name="20% - Accent6 4 3 4 2 3" xfId="20187" xr:uid="{00000000-0005-0000-0000-0000BE2E0000}"/>
    <cellStyle name="20% - Accent6 4 3 4 3" xfId="20190" xr:uid="{00000000-0005-0000-0000-0000BF2E0000}"/>
    <cellStyle name="20% - Accent6 4 3 4 3 2" xfId="20193" xr:uid="{00000000-0005-0000-0000-0000C02E0000}"/>
    <cellStyle name="20% - Accent6 4 3 4 4" xfId="20197" xr:uid="{00000000-0005-0000-0000-0000C12E0000}"/>
    <cellStyle name="20% - Accent6 4 3 5" xfId="7688" xr:uid="{00000000-0005-0000-0000-0000C22E0000}"/>
    <cellStyle name="20% - Accent6 4 3 5 2" xfId="20201" xr:uid="{00000000-0005-0000-0000-0000C32E0000}"/>
    <cellStyle name="20% - Accent6 4 3 5 2 2" xfId="20207" xr:uid="{00000000-0005-0000-0000-0000C42E0000}"/>
    <cellStyle name="20% - Accent6 4 3 5 3" xfId="20216" xr:uid="{00000000-0005-0000-0000-0000C52E0000}"/>
    <cellStyle name="20% - Accent6 4 3 6" xfId="20219" xr:uid="{00000000-0005-0000-0000-0000C62E0000}"/>
    <cellStyle name="20% - Accent6 4 3 6 2" xfId="20223" xr:uid="{00000000-0005-0000-0000-0000C72E0000}"/>
    <cellStyle name="20% - Accent6 4 3 7" xfId="11745" xr:uid="{00000000-0005-0000-0000-0000C82E0000}"/>
    <cellStyle name="20% - Accent6 4 4" xfId="20227" xr:uid="{00000000-0005-0000-0000-0000C92E0000}"/>
    <cellStyle name="20% - Accent6 4 4 2" xfId="20229" xr:uid="{00000000-0005-0000-0000-0000CA2E0000}"/>
    <cellStyle name="20% - Accent6 4 4 2 2" xfId="20232" xr:uid="{00000000-0005-0000-0000-0000CB2E0000}"/>
    <cellStyle name="20% - Accent6 4 4 2 2 2" xfId="8440" xr:uid="{00000000-0005-0000-0000-0000CC2E0000}"/>
    <cellStyle name="20% - Accent6 4 4 2 2 2 2" xfId="17778" xr:uid="{00000000-0005-0000-0000-0000CD2E0000}"/>
    <cellStyle name="20% - Accent6 4 4 2 2 2 2 2" xfId="20234" xr:uid="{00000000-0005-0000-0000-0000CE2E0000}"/>
    <cellStyle name="20% - Accent6 4 4 2 2 2 3" xfId="15801" xr:uid="{00000000-0005-0000-0000-0000CF2E0000}"/>
    <cellStyle name="20% - Accent6 4 4 2 2 3" xfId="17782" xr:uid="{00000000-0005-0000-0000-0000D02E0000}"/>
    <cellStyle name="20% - Accent6 4 4 2 2 3 2" xfId="20235" xr:uid="{00000000-0005-0000-0000-0000D12E0000}"/>
    <cellStyle name="20% - Accent6 4 4 2 2 4" xfId="20237" xr:uid="{00000000-0005-0000-0000-0000D22E0000}"/>
    <cellStyle name="20% - Accent6 4 4 2 3" xfId="20238" xr:uid="{00000000-0005-0000-0000-0000D32E0000}"/>
    <cellStyle name="20% - Accent6 4 4 2 3 2" xfId="17787" xr:uid="{00000000-0005-0000-0000-0000D42E0000}"/>
    <cellStyle name="20% - Accent6 4 4 2 3 2 2" xfId="19072" xr:uid="{00000000-0005-0000-0000-0000D52E0000}"/>
    <cellStyle name="20% - Accent6 4 4 2 3 3" xfId="20239" xr:uid="{00000000-0005-0000-0000-0000D62E0000}"/>
    <cellStyle name="20% - Accent6 4 4 2 4" xfId="20240" xr:uid="{00000000-0005-0000-0000-0000D72E0000}"/>
    <cellStyle name="20% - Accent6 4 4 2 4 2" xfId="20242" xr:uid="{00000000-0005-0000-0000-0000D82E0000}"/>
    <cellStyle name="20% - Accent6 4 4 2 5" xfId="20243" xr:uid="{00000000-0005-0000-0000-0000D92E0000}"/>
    <cellStyle name="20% - Accent6 4 4 3" xfId="20245" xr:uid="{00000000-0005-0000-0000-0000DA2E0000}"/>
    <cellStyle name="20% - Accent6 4 4 3 2" xfId="20248" xr:uid="{00000000-0005-0000-0000-0000DB2E0000}"/>
    <cellStyle name="20% - Accent6 4 4 3 2 2" xfId="17803" xr:uid="{00000000-0005-0000-0000-0000DC2E0000}"/>
    <cellStyle name="20% - Accent6 4 4 3 2 2 2" xfId="17021" xr:uid="{00000000-0005-0000-0000-0000DD2E0000}"/>
    <cellStyle name="20% - Accent6 4 4 3 2 3" xfId="20249" xr:uid="{00000000-0005-0000-0000-0000DE2E0000}"/>
    <cellStyle name="20% - Accent6 4 4 3 3" xfId="20251" xr:uid="{00000000-0005-0000-0000-0000DF2E0000}"/>
    <cellStyle name="20% - Accent6 4 4 3 3 2" xfId="20253" xr:uid="{00000000-0005-0000-0000-0000E02E0000}"/>
    <cellStyle name="20% - Accent6 4 4 3 4" xfId="20255" xr:uid="{00000000-0005-0000-0000-0000E12E0000}"/>
    <cellStyle name="20% - Accent6 4 4 4" xfId="20258" xr:uid="{00000000-0005-0000-0000-0000E22E0000}"/>
    <cellStyle name="20% - Accent6 4 4 4 2" xfId="20260" xr:uid="{00000000-0005-0000-0000-0000E32E0000}"/>
    <cellStyle name="20% - Accent6 4 4 4 2 2" xfId="20262" xr:uid="{00000000-0005-0000-0000-0000E42E0000}"/>
    <cellStyle name="20% - Accent6 4 4 4 3" xfId="20264" xr:uid="{00000000-0005-0000-0000-0000E52E0000}"/>
    <cellStyle name="20% - Accent6 4 4 5" xfId="20266" xr:uid="{00000000-0005-0000-0000-0000E62E0000}"/>
    <cellStyle name="20% - Accent6 4 4 5 2" xfId="20270" xr:uid="{00000000-0005-0000-0000-0000E72E0000}"/>
    <cellStyle name="20% - Accent6 4 4 6" xfId="20275" xr:uid="{00000000-0005-0000-0000-0000E82E0000}"/>
    <cellStyle name="20% - Accent6 4 5" xfId="20277" xr:uid="{00000000-0005-0000-0000-0000E92E0000}"/>
    <cellStyle name="20% - Accent6 4 5 2" xfId="20279" xr:uid="{00000000-0005-0000-0000-0000EA2E0000}"/>
    <cellStyle name="20% - Accent6 4 5 2 2" xfId="20281" xr:uid="{00000000-0005-0000-0000-0000EB2E0000}"/>
    <cellStyle name="20% - Accent6 4 5 2 2 2" xfId="2591" xr:uid="{00000000-0005-0000-0000-0000EC2E0000}"/>
    <cellStyle name="20% - Accent6 4 5 2 2 2 2" xfId="5475" xr:uid="{00000000-0005-0000-0000-0000ED2E0000}"/>
    <cellStyle name="20% - Accent6 4 5 2 2 3" xfId="5511" xr:uid="{00000000-0005-0000-0000-0000EE2E0000}"/>
    <cellStyle name="20% - Accent6 4 5 2 3" xfId="20282" xr:uid="{00000000-0005-0000-0000-0000EF2E0000}"/>
    <cellStyle name="20% - Accent6 4 5 2 3 2" xfId="5605" xr:uid="{00000000-0005-0000-0000-0000F02E0000}"/>
    <cellStyle name="20% - Accent6 4 5 2 4" xfId="20283" xr:uid="{00000000-0005-0000-0000-0000F12E0000}"/>
    <cellStyle name="20% - Accent6 4 5 3" xfId="20285" xr:uid="{00000000-0005-0000-0000-0000F22E0000}"/>
    <cellStyle name="20% - Accent6 4 5 3 2" xfId="20286" xr:uid="{00000000-0005-0000-0000-0000F32E0000}"/>
    <cellStyle name="20% - Accent6 4 5 3 2 2" xfId="5668" xr:uid="{00000000-0005-0000-0000-0000F42E0000}"/>
    <cellStyle name="20% - Accent6 4 5 3 3" xfId="20287" xr:uid="{00000000-0005-0000-0000-0000F52E0000}"/>
    <cellStyle name="20% - Accent6 4 5 4" xfId="20289" xr:uid="{00000000-0005-0000-0000-0000F62E0000}"/>
    <cellStyle name="20% - Accent6 4 5 4 2" xfId="20291" xr:uid="{00000000-0005-0000-0000-0000F72E0000}"/>
    <cellStyle name="20% - Accent6 4 5 5" xfId="6257" xr:uid="{00000000-0005-0000-0000-0000F82E0000}"/>
    <cellStyle name="20% - Accent6 4 6" xfId="20292" xr:uid="{00000000-0005-0000-0000-0000F92E0000}"/>
    <cellStyle name="20% - Accent6 4 6 2" xfId="20294" xr:uid="{00000000-0005-0000-0000-0000FA2E0000}"/>
    <cellStyle name="20% - Accent6 4 6 2 2" xfId="20295" xr:uid="{00000000-0005-0000-0000-0000FB2E0000}"/>
    <cellStyle name="20% - Accent6 4 6 2 2 2" xfId="11183" xr:uid="{00000000-0005-0000-0000-0000FC2E0000}"/>
    <cellStyle name="20% - Accent6 4 6 2 3" xfId="20296" xr:uid="{00000000-0005-0000-0000-0000FD2E0000}"/>
    <cellStyle name="20% - Accent6 4 6 3" xfId="20297" xr:uid="{00000000-0005-0000-0000-0000FE2E0000}"/>
    <cellStyle name="20% - Accent6 4 6 3 2" xfId="20298" xr:uid="{00000000-0005-0000-0000-0000FF2E0000}"/>
    <cellStyle name="20% - Accent6 4 6 4" xfId="20299" xr:uid="{00000000-0005-0000-0000-0000002F0000}"/>
    <cellStyle name="20% - Accent6 4 7" xfId="19307" xr:uid="{00000000-0005-0000-0000-0000012F0000}"/>
    <cellStyle name="20% - Accent6 4 7 2" xfId="20300" xr:uid="{00000000-0005-0000-0000-0000022F0000}"/>
    <cellStyle name="20% - Accent6 4 7 2 2" xfId="16735" xr:uid="{00000000-0005-0000-0000-0000032F0000}"/>
    <cellStyle name="20% - Accent6 4 7 3" xfId="20301" xr:uid="{00000000-0005-0000-0000-0000042F0000}"/>
    <cellStyle name="20% - Accent6 4 8" xfId="293" xr:uid="{00000000-0005-0000-0000-0000052F0000}"/>
    <cellStyle name="20% - Accent6 4 8 2" xfId="14662" xr:uid="{00000000-0005-0000-0000-0000062F0000}"/>
    <cellStyle name="20% - Accent6 4 9" xfId="14670" xr:uid="{00000000-0005-0000-0000-0000072F0000}"/>
    <cellStyle name="20% - Accent6 5" xfId="20302" xr:uid="{00000000-0005-0000-0000-0000082F0000}"/>
    <cellStyle name="20% - Accent6 5 2" xfId="20304" xr:uid="{00000000-0005-0000-0000-0000092F0000}"/>
    <cellStyle name="20% - Accent6 5 2 2" xfId="20306" xr:uid="{00000000-0005-0000-0000-00000A2F0000}"/>
    <cellStyle name="20% - Accent6 5 2 2 2" xfId="20307" xr:uid="{00000000-0005-0000-0000-00000B2F0000}"/>
    <cellStyle name="20% - Accent6 5 2 2 2 2" xfId="20308" xr:uid="{00000000-0005-0000-0000-00000C2F0000}"/>
    <cellStyle name="20% - Accent6 5 2 2 2 2 2" xfId="20309" xr:uid="{00000000-0005-0000-0000-00000D2F0000}"/>
    <cellStyle name="20% - Accent6 5 2 2 2 2 2 2" xfId="13154" xr:uid="{00000000-0005-0000-0000-00000E2F0000}"/>
    <cellStyle name="20% - Accent6 5 2 2 2 2 2 2 2" xfId="4172" xr:uid="{00000000-0005-0000-0000-00000F2F0000}"/>
    <cellStyle name="20% - Accent6 5 2 2 2 2 2 3" xfId="11000" xr:uid="{00000000-0005-0000-0000-0000102F0000}"/>
    <cellStyle name="20% - Accent6 5 2 2 2 2 3" xfId="20310" xr:uid="{00000000-0005-0000-0000-0000112F0000}"/>
    <cellStyle name="20% - Accent6 5 2 2 2 2 3 2" xfId="13495" xr:uid="{00000000-0005-0000-0000-0000122F0000}"/>
    <cellStyle name="20% - Accent6 5 2 2 2 2 4" xfId="14006" xr:uid="{00000000-0005-0000-0000-0000132F0000}"/>
    <cellStyle name="20% - Accent6 5 2 2 2 3" xfId="20311" xr:uid="{00000000-0005-0000-0000-0000142F0000}"/>
    <cellStyle name="20% - Accent6 5 2 2 2 3 2" xfId="20312" xr:uid="{00000000-0005-0000-0000-0000152F0000}"/>
    <cellStyle name="20% - Accent6 5 2 2 2 3 2 2" xfId="15390" xr:uid="{00000000-0005-0000-0000-0000162F0000}"/>
    <cellStyle name="20% - Accent6 5 2 2 2 3 3" xfId="20313" xr:uid="{00000000-0005-0000-0000-0000172F0000}"/>
    <cellStyle name="20% - Accent6 5 2 2 2 4" xfId="20314" xr:uid="{00000000-0005-0000-0000-0000182F0000}"/>
    <cellStyle name="20% - Accent6 5 2 2 2 4 2" xfId="20315" xr:uid="{00000000-0005-0000-0000-0000192F0000}"/>
    <cellStyle name="20% - Accent6 5 2 2 2 5" xfId="16624" xr:uid="{00000000-0005-0000-0000-00001A2F0000}"/>
    <cellStyle name="20% - Accent6 5 2 2 3" xfId="2983" xr:uid="{00000000-0005-0000-0000-00001B2F0000}"/>
    <cellStyle name="20% - Accent6 5 2 2 3 2" xfId="20316" xr:uid="{00000000-0005-0000-0000-00001C2F0000}"/>
    <cellStyle name="20% - Accent6 5 2 2 3 2 2" xfId="20317" xr:uid="{00000000-0005-0000-0000-00001D2F0000}"/>
    <cellStyle name="20% - Accent6 5 2 2 3 2 2 2" xfId="20318" xr:uid="{00000000-0005-0000-0000-00001E2F0000}"/>
    <cellStyle name="20% - Accent6 5 2 2 3 2 3" xfId="20320" xr:uid="{00000000-0005-0000-0000-00001F2F0000}"/>
    <cellStyle name="20% - Accent6 5 2 2 3 3" xfId="20321" xr:uid="{00000000-0005-0000-0000-0000202F0000}"/>
    <cellStyle name="20% - Accent6 5 2 2 3 3 2" xfId="20322" xr:uid="{00000000-0005-0000-0000-0000212F0000}"/>
    <cellStyle name="20% - Accent6 5 2 2 3 4" xfId="20323" xr:uid="{00000000-0005-0000-0000-0000222F0000}"/>
    <cellStyle name="20% - Accent6 5 2 2 4" xfId="20324" xr:uid="{00000000-0005-0000-0000-0000232F0000}"/>
    <cellStyle name="20% - Accent6 5 2 2 4 2" xfId="20325" xr:uid="{00000000-0005-0000-0000-0000242F0000}"/>
    <cellStyle name="20% - Accent6 5 2 2 4 2 2" xfId="20326" xr:uid="{00000000-0005-0000-0000-0000252F0000}"/>
    <cellStyle name="20% - Accent6 5 2 2 4 3" xfId="20327" xr:uid="{00000000-0005-0000-0000-0000262F0000}"/>
    <cellStyle name="20% - Accent6 5 2 2 5" xfId="20328" xr:uid="{00000000-0005-0000-0000-0000272F0000}"/>
    <cellStyle name="20% - Accent6 5 2 2 5 2" xfId="20331" xr:uid="{00000000-0005-0000-0000-0000282F0000}"/>
    <cellStyle name="20% - Accent6 5 2 2 6" xfId="20334" xr:uid="{00000000-0005-0000-0000-0000292F0000}"/>
    <cellStyle name="20% - Accent6 5 2 3" xfId="20338" xr:uid="{00000000-0005-0000-0000-00002A2F0000}"/>
    <cellStyle name="20% - Accent6 5 2 3 2" xfId="20339" xr:uid="{00000000-0005-0000-0000-00002B2F0000}"/>
    <cellStyle name="20% - Accent6 5 2 3 2 2" xfId="15352" xr:uid="{00000000-0005-0000-0000-00002C2F0000}"/>
    <cellStyle name="20% - Accent6 5 2 3 2 2 2" xfId="20044" xr:uid="{00000000-0005-0000-0000-00002D2F0000}"/>
    <cellStyle name="20% - Accent6 5 2 3 2 2 2 2" xfId="12564" xr:uid="{00000000-0005-0000-0000-00002E2F0000}"/>
    <cellStyle name="20% - Accent6 5 2 3 2 2 3" xfId="20046" xr:uid="{00000000-0005-0000-0000-00002F2F0000}"/>
    <cellStyle name="20% - Accent6 5 2 3 2 3" xfId="17602" xr:uid="{00000000-0005-0000-0000-0000302F0000}"/>
    <cellStyle name="20% - Accent6 5 2 3 2 3 2" xfId="20052" xr:uid="{00000000-0005-0000-0000-0000312F0000}"/>
    <cellStyle name="20% - Accent6 5 2 3 2 4" xfId="20340" xr:uid="{00000000-0005-0000-0000-0000322F0000}"/>
    <cellStyle name="20% - Accent6 5 2 3 3" xfId="20341" xr:uid="{00000000-0005-0000-0000-0000332F0000}"/>
    <cellStyle name="20% - Accent6 5 2 3 3 2" xfId="20343" xr:uid="{00000000-0005-0000-0000-0000342F0000}"/>
    <cellStyle name="20% - Accent6 5 2 3 3 2 2" xfId="20058" xr:uid="{00000000-0005-0000-0000-0000352F0000}"/>
    <cellStyle name="20% - Accent6 5 2 3 3 3" xfId="20345" xr:uid="{00000000-0005-0000-0000-0000362F0000}"/>
    <cellStyle name="20% - Accent6 5 2 3 4" xfId="13655" xr:uid="{00000000-0005-0000-0000-0000372F0000}"/>
    <cellStyle name="20% - Accent6 5 2 3 4 2" xfId="20347" xr:uid="{00000000-0005-0000-0000-0000382F0000}"/>
    <cellStyle name="20% - Accent6 5 2 3 5" xfId="20351" xr:uid="{00000000-0005-0000-0000-0000392F0000}"/>
    <cellStyle name="20% - Accent6 5 2 4" xfId="20355" xr:uid="{00000000-0005-0000-0000-00003A2F0000}"/>
    <cellStyle name="20% - Accent6 5 2 4 2" xfId="20356" xr:uid="{00000000-0005-0000-0000-00003B2F0000}"/>
    <cellStyle name="20% - Accent6 5 2 4 2 2" xfId="20358" xr:uid="{00000000-0005-0000-0000-00003C2F0000}"/>
    <cellStyle name="20% - Accent6 5 2 4 2 2 2" xfId="19608" xr:uid="{00000000-0005-0000-0000-00003D2F0000}"/>
    <cellStyle name="20% - Accent6 5 2 4 2 3" xfId="20360" xr:uid="{00000000-0005-0000-0000-00003E2F0000}"/>
    <cellStyle name="20% - Accent6 5 2 4 3" xfId="20361" xr:uid="{00000000-0005-0000-0000-00003F2F0000}"/>
    <cellStyle name="20% - Accent6 5 2 4 3 2" xfId="20363" xr:uid="{00000000-0005-0000-0000-0000402F0000}"/>
    <cellStyle name="20% - Accent6 5 2 4 4" xfId="20365" xr:uid="{00000000-0005-0000-0000-0000412F0000}"/>
    <cellStyle name="20% - Accent6 5 2 5" xfId="20367" xr:uid="{00000000-0005-0000-0000-0000422F0000}"/>
    <cellStyle name="20% - Accent6 5 2 5 2" xfId="20369" xr:uid="{00000000-0005-0000-0000-0000432F0000}"/>
    <cellStyle name="20% - Accent6 5 2 5 2 2" xfId="20372" xr:uid="{00000000-0005-0000-0000-0000442F0000}"/>
    <cellStyle name="20% - Accent6 5 2 5 3" xfId="20374" xr:uid="{00000000-0005-0000-0000-0000452F0000}"/>
    <cellStyle name="20% - Accent6 5 2 6" xfId="20377" xr:uid="{00000000-0005-0000-0000-0000462F0000}"/>
    <cellStyle name="20% - Accent6 5 2 6 2" xfId="5212" xr:uid="{00000000-0005-0000-0000-0000472F0000}"/>
    <cellStyle name="20% - Accent6 5 2 7" xfId="20379" xr:uid="{00000000-0005-0000-0000-0000482F0000}"/>
    <cellStyle name="20% - Accent6 5 3" xfId="20383" xr:uid="{00000000-0005-0000-0000-0000492F0000}"/>
    <cellStyle name="20% - Accent6 5 3 2" xfId="4552" xr:uid="{00000000-0005-0000-0000-00004A2F0000}"/>
    <cellStyle name="20% - Accent6 5 3 2 2" xfId="10663" xr:uid="{00000000-0005-0000-0000-00004B2F0000}"/>
    <cellStyle name="20% - Accent6 5 3 2 2 2" xfId="17915" xr:uid="{00000000-0005-0000-0000-00004C2F0000}"/>
    <cellStyle name="20% - Accent6 5 3 2 2 2 2" xfId="17917" xr:uid="{00000000-0005-0000-0000-00004D2F0000}"/>
    <cellStyle name="20% - Accent6 5 3 2 2 2 2 2" xfId="10410" xr:uid="{00000000-0005-0000-0000-00004E2F0000}"/>
    <cellStyle name="20% - Accent6 5 3 2 2 2 3" xfId="20384" xr:uid="{00000000-0005-0000-0000-00004F2F0000}"/>
    <cellStyle name="20% - Accent6 5 3 2 2 3" xfId="17920" xr:uid="{00000000-0005-0000-0000-0000502F0000}"/>
    <cellStyle name="20% - Accent6 5 3 2 2 3 2" xfId="20385" xr:uid="{00000000-0005-0000-0000-0000512F0000}"/>
    <cellStyle name="20% - Accent6 5 3 2 2 4" xfId="20386" xr:uid="{00000000-0005-0000-0000-0000522F0000}"/>
    <cellStyle name="20% - Accent6 5 3 2 3" xfId="20387" xr:uid="{00000000-0005-0000-0000-0000532F0000}"/>
    <cellStyle name="20% - Accent6 5 3 2 3 2" xfId="17925" xr:uid="{00000000-0005-0000-0000-0000542F0000}"/>
    <cellStyle name="20% - Accent6 5 3 2 3 2 2" xfId="20390" xr:uid="{00000000-0005-0000-0000-0000552F0000}"/>
    <cellStyle name="20% - Accent6 5 3 2 3 3" xfId="20392" xr:uid="{00000000-0005-0000-0000-0000562F0000}"/>
    <cellStyle name="20% - Accent6 5 3 2 4" xfId="6923" xr:uid="{00000000-0005-0000-0000-0000572F0000}"/>
    <cellStyle name="20% - Accent6 5 3 2 4 2" xfId="20394" xr:uid="{00000000-0005-0000-0000-0000582F0000}"/>
    <cellStyle name="20% - Accent6 5 3 2 5" xfId="20396" xr:uid="{00000000-0005-0000-0000-0000592F0000}"/>
    <cellStyle name="20% - Accent6 5 3 3" xfId="10667" xr:uid="{00000000-0005-0000-0000-00005A2F0000}"/>
    <cellStyle name="20% - Accent6 5 3 3 2" xfId="20403" xr:uid="{00000000-0005-0000-0000-00005B2F0000}"/>
    <cellStyle name="20% - Accent6 5 3 3 2 2" xfId="17945" xr:uid="{00000000-0005-0000-0000-00005C2F0000}"/>
    <cellStyle name="20% - Accent6 5 3 3 2 2 2" xfId="20148" xr:uid="{00000000-0005-0000-0000-00005D2F0000}"/>
    <cellStyle name="20% - Accent6 5 3 3 2 3" xfId="20404" xr:uid="{00000000-0005-0000-0000-00005E2F0000}"/>
    <cellStyle name="20% - Accent6 5 3 3 3" xfId="20406" xr:uid="{00000000-0005-0000-0000-00005F2F0000}"/>
    <cellStyle name="20% - Accent6 5 3 3 3 2" xfId="20409" xr:uid="{00000000-0005-0000-0000-0000602F0000}"/>
    <cellStyle name="20% - Accent6 5 3 3 4" xfId="20412" xr:uid="{00000000-0005-0000-0000-0000612F0000}"/>
    <cellStyle name="20% - Accent6 5 3 4" xfId="20415" xr:uid="{00000000-0005-0000-0000-0000622F0000}"/>
    <cellStyle name="20% - Accent6 5 3 4 2" xfId="20417" xr:uid="{00000000-0005-0000-0000-0000632F0000}"/>
    <cellStyle name="20% - Accent6 5 3 4 2 2" xfId="2916" xr:uid="{00000000-0005-0000-0000-0000642F0000}"/>
    <cellStyle name="20% - Accent6 5 3 4 3" xfId="20420" xr:uid="{00000000-0005-0000-0000-0000652F0000}"/>
    <cellStyle name="20% - Accent6 5 3 5" xfId="20423" xr:uid="{00000000-0005-0000-0000-0000662F0000}"/>
    <cellStyle name="20% - Accent6 5 3 5 2" xfId="20428" xr:uid="{00000000-0005-0000-0000-0000672F0000}"/>
    <cellStyle name="20% - Accent6 5 3 6" xfId="20433" xr:uid="{00000000-0005-0000-0000-0000682F0000}"/>
    <cellStyle name="20% - Accent6 5 4" xfId="20435" xr:uid="{00000000-0005-0000-0000-0000692F0000}"/>
    <cellStyle name="20% - Accent6 5 4 2" xfId="876" xr:uid="{00000000-0005-0000-0000-00006A2F0000}"/>
    <cellStyle name="20% - Accent6 5 4 2 2" xfId="20437" xr:uid="{00000000-0005-0000-0000-00006B2F0000}"/>
    <cellStyle name="20% - Accent6 5 4 2 2 2" xfId="17977" xr:uid="{00000000-0005-0000-0000-00006C2F0000}"/>
    <cellStyle name="20% - Accent6 5 4 2 2 2 2" xfId="20438" xr:uid="{00000000-0005-0000-0000-00006D2F0000}"/>
    <cellStyle name="20% - Accent6 5 4 2 2 3" xfId="20439" xr:uid="{00000000-0005-0000-0000-00006E2F0000}"/>
    <cellStyle name="20% - Accent6 5 4 2 3" xfId="20440" xr:uid="{00000000-0005-0000-0000-00006F2F0000}"/>
    <cellStyle name="20% - Accent6 5 4 2 3 2" xfId="20442" xr:uid="{00000000-0005-0000-0000-0000702F0000}"/>
    <cellStyle name="20% - Accent6 5 4 2 4" xfId="20444" xr:uid="{00000000-0005-0000-0000-0000712F0000}"/>
    <cellStyle name="20% - Accent6 5 4 3" xfId="20446" xr:uid="{00000000-0005-0000-0000-0000722F0000}"/>
    <cellStyle name="20% - Accent6 5 4 3 2" xfId="20447" xr:uid="{00000000-0005-0000-0000-0000732F0000}"/>
    <cellStyle name="20% - Accent6 5 4 3 2 2" xfId="699" xr:uid="{00000000-0005-0000-0000-0000742F0000}"/>
    <cellStyle name="20% - Accent6 5 4 3 3" xfId="20448" xr:uid="{00000000-0005-0000-0000-0000752F0000}"/>
    <cellStyle name="20% - Accent6 5 4 4" xfId="20451" xr:uid="{00000000-0005-0000-0000-0000762F0000}"/>
    <cellStyle name="20% - Accent6 5 4 4 2" xfId="20453" xr:uid="{00000000-0005-0000-0000-0000772F0000}"/>
    <cellStyle name="20% - Accent6 5 4 5" xfId="20454" xr:uid="{00000000-0005-0000-0000-0000782F0000}"/>
    <cellStyle name="20% - Accent6 5 5" xfId="20456" xr:uid="{00000000-0005-0000-0000-0000792F0000}"/>
    <cellStyle name="20% - Accent6 5 5 2" xfId="20457" xr:uid="{00000000-0005-0000-0000-00007A2F0000}"/>
    <cellStyle name="20% - Accent6 5 5 2 2" xfId="20458" xr:uid="{00000000-0005-0000-0000-00007B2F0000}"/>
    <cellStyle name="20% - Accent6 5 5 2 2 2" xfId="20459" xr:uid="{00000000-0005-0000-0000-00007C2F0000}"/>
    <cellStyle name="20% - Accent6 5 5 2 3" xfId="20460" xr:uid="{00000000-0005-0000-0000-00007D2F0000}"/>
    <cellStyle name="20% - Accent6 5 5 3" xfId="20462" xr:uid="{00000000-0005-0000-0000-00007E2F0000}"/>
    <cellStyle name="20% - Accent6 5 5 3 2" xfId="20463" xr:uid="{00000000-0005-0000-0000-00007F2F0000}"/>
    <cellStyle name="20% - Accent6 5 5 4" xfId="20464" xr:uid="{00000000-0005-0000-0000-0000802F0000}"/>
    <cellStyle name="20% - Accent6 5 6" xfId="1089" xr:uid="{00000000-0005-0000-0000-0000812F0000}"/>
    <cellStyle name="20% - Accent6 5 6 2" xfId="20465" xr:uid="{00000000-0005-0000-0000-0000822F0000}"/>
    <cellStyle name="20% - Accent6 5 6 2 2" xfId="20466" xr:uid="{00000000-0005-0000-0000-0000832F0000}"/>
    <cellStyle name="20% - Accent6 5 6 3" xfId="20467" xr:uid="{00000000-0005-0000-0000-0000842F0000}"/>
    <cellStyle name="20% - Accent6 5 7" xfId="1139" xr:uid="{00000000-0005-0000-0000-0000852F0000}"/>
    <cellStyle name="20% - Accent6 5 7 2" xfId="11766" xr:uid="{00000000-0005-0000-0000-0000862F0000}"/>
    <cellStyle name="20% - Accent6 5 8" xfId="13320" xr:uid="{00000000-0005-0000-0000-0000872F0000}"/>
    <cellStyle name="20% - Accent6 6" xfId="20471" xr:uid="{00000000-0005-0000-0000-0000882F0000}"/>
    <cellStyle name="20% - Accent6 6 2" xfId="20474" xr:uid="{00000000-0005-0000-0000-0000892F0000}"/>
    <cellStyle name="20% - Accent6 6 2 2" xfId="20475" xr:uid="{00000000-0005-0000-0000-00008A2F0000}"/>
    <cellStyle name="20% - Accent6 6 2 2 2" xfId="15182" xr:uid="{00000000-0005-0000-0000-00008B2F0000}"/>
    <cellStyle name="20% - Accent6 6 2 2 2 2" xfId="15184" xr:uid="{00000000-0005-0000-0000-00008C2F0000}"/>
    <cellStyle name="20% - Accent6 6 2 2 2 2 2" xfId="15186" xr:uid="{00000000-0005-0000-0000-00008D2F0000}"/>
    <cellStyle name="20% - Accent6 6 2 2 2 2 2 2" xfId="12714" xr:uid="{00000000-0005-0000-0000-00008E2F0000}"/>
    <cellStyle name="20% - Accent6 6 2 2 2 2 3" xfId="3178" xr:uid="{00000000-0005-0000-0000-00008F2F0000}"/>
    <cellStyle name="20% - Accent6 6 2 2 2 3" xfId="11659" xr:uid="{00000000-0005-0000-0000-0000902F0000}"/>
    <cellStyle name="20% - Accent6 6 2 2 2 3 2" xfId="15239" xr:uid="{00000000-0005-0000-0000-0000912F0000}"/>
    <cellStyle name="20% - Accent6 6 2 2 2 4" xfId="15246" xr:uid="{00000000-0005-0000-0000-0000922F0000}"/>
    <cellStyle name="20% - Accent6 6 2 2 3" xfId="15275" xr:uid="{00000000-0005-0000-0000-0000932F0000}"/>
    <cellStyle name="20% - Accent6 6 2 2 3 2" xfId="15277" xr:uid="{00000000-0005-0000-0000-0000942F0000}"/>
    <cellStyle name="20% - Accent6 6 2 2 3 2 2" xfId="15279" xr:uid="{00000000-0005-0000-0000-0000952F0000}"/>
    <cellStyle name="20% - Accent6 6 2 2 3 3" xfId="15292" xr:uid="{00000000-0005-0000-0000-0000962F0000}"/>
    <cellStyle name="20% - Accent6 6 2 2 4" xfId="10357" xr:uid="{00000000-0005-0000-0000-0000972F0000}"/>
    <cellStyle name="20% - Accent6 6 2 2 4 2" xfId="15316" xr:uid="{00000000-0005-0000-0000-0000982F0000}"/>
    <cellStyle name="20% - Accent6 6 2 2 5" xfId="15340" xr:uid="{00000000-0005-0000-0000-0000992F0000}"/>
    <cellStyle name="20% - Accent6 6 2 3" xfId="13514" xr:uid="{00000000-0005-0000-0000-00009A2F0000}"/>
    <cellStyle name="20% - Accent6 6 2 3 2" xfId="13516" xr:uid="{00000000-0005-0000-0000-00009B2F0000}"/>
    <cellStyle name="20% - Accent6 6 2 3 2 2" xfId="1238" xr:uid="{00000000-0005-0000-0000-00009C2F0000}"/>
    <cellStyle name="20% - Accent6 6 2 3 2 2 2" xfId="14005" xr:uid="{00000000-0005-0000-0000-00009D2F0000}"/>
    <cellStyle name="20% - Accent6 6 2 3 2 3" xfId="14010" xr:uid="{00000000-0005-0000-0000-00009E2F0000}"/>
    <cellStyle name="20% - Accent6 6 2 3 3" xfId="13519" xr:uid="{00000000-0005-0000-0000-00009F2F0000}"/>
    <cellStyle name="20% - Accent6 6 2 3 3 2" xfId="13749" xr:uid="{00000000-0005-0000-0000-0000A02F0000}"/>
    <cellStyle name="20% - Accent6 6 2 3 4" xfId="863" xr:uid="{00000000-0005-0000-0000-0000A12F0000}"/>
    <cellStyle name="20% - Accent6 6 2 4" xfId="13524" xr:uid="{00000000-0005-0000-0000-0000A22F0000}"/>
    <cellStyle name="20% - Accent6 6 2 4 2" xfId="13526" xr:uid="{00000000-0005-0000-0000-0000A32F0000}"/>
    <cellStyle name="20% - Accent6 6 2 4 2 2" xfId="14036" xr:uid="{00000000-0005-0000-0000-0000A42F0000}"/>
    <cellStyle name="20% - Accent6 6 2 4 3" xfId="14097" xr:uid="{00000000-0005-0000-0000-0000A52F0000}"/>
    <cellStyle name="20% - Accent6 6 2 5" xfId="3750" xr:uid="{00000000-0005-0000-0000-0000A62F0000}"/>
    <cellStyle name="20% - Accent6 6 2 5 2" xfId="15608" xr:uid="{00000000-0005-0000-0000-0000A72F0000}"/>
    <cellStyle name="20% - Accent6 6 2 6" xfId="15612" xr:uid="{00000000-0005-0000-0000-0000A82F0000}"/>
    <cellStyle name="20% - Accent6 6 3" xfId="20476" xr:uid="{00000000-0005-0000-0000-0000A92F0000}"/>
    <cellStyle name="20% - Accent6 6 3 2" xfId="10815" xr:uid="{00000000-0005-0000-0000-0000AA2F0000}"/>
    <cellStyle name="20% - Accent6 6 3 2 2" xfId="17351" xr:uid="{00000000-0005-0000-0000-0000AB2F0000}"/>
    <cellStyle name="20% - Accent6 6 3 2 2 2" xfId="17354" xr:uid="{00000000-0005-0000-0000-0000AC2F0000}"/>
    <cellStyle name="20% - Accent6 6 3 2 2 2 2" xfId="17357" xr:uid="{00000000-0005-0000-0000-0000AD2F0000}"/>
    <cellStyle name="20% - Accent6 6 3 2 2 3" xfId="17397" xr:uid="{00000000-0005-0000-0000-0000AE2F0000}"/>
    <cellStyle name="20% - Accent6 6 3 2 3" xfId="17438" xr:uid="{00000000-0005-0000-0000-0000AF2F0000}"/>
    <cellStyle name="20% - Accent6 6 3 2 3 2" xfId="17444" xr:uid="{00000000-0005-0000-0000-0000B02F0000}"/>
    <cellStyle name="20% - Accent6 6 3 2 4" xfId="17529" xr:uid="{00000000-0005-0000-0000-0000B12F0000}"/>
    <cellStyle name="20% - Accent6 6 3 3" xfId="13535" xr:uid="{00000000-0005-0000-0000-0000B22F0000}"/>
    <cellStyle name="20% - Accent6 6 3 3 2" xfId="13538" xr:uid="{00000000-0005-0000-0000-0000B32F0000}"/>
    <cellStyle name="20% - Accent6 6 3 3 2 2" xfId="17763" xr:uid="{00000000-0005-0000-0000-0000B42F0000}"/>
    <cellStyle name="20% - Accent6 6 3 3 3" xfId="17831" xr:uid="{00000000-0005-0000-0000-0000B52F0000}"/>
    <cellStyle name="20% - Accent6 6 3 4" xfId="13541" xr:uid="{00000000-0005-0000-0000-0000B62F0000}"/>
    <cellStyle name="20% - Accent6 6 3 4 2" xfId="13744" xr:uid="{00000000-0005-0000-0000-0000B72F0000}"/>
    <cellStyle name="20% - Accent6 6 3 5" xfId="15615" xr:uid="{00000000-0005-0000-0000-0000B82F0000}"/>
    <cellStyle name="20% - Accent6 6 4" xfId="20477" xr:uid="{00000000-0005-0000-0000-0000B92F0000}"/>
    <cellStyle name="20% - Accent6 6 4 2" xfId="20479" xr:uid="{00000000-0005-0000-0000-0000BA2F0000}"/>
    <cellStyle name="20% - Accent6 6 4 2 2" xfId="19789" xr:uid="{00000000-0005-0000-0000-0000BB2F0000}"/>
    <cellStyle name="20% - Accent6 6 4 2 2 2" xfId="19791" xr:uid="{00000000-0005-0000-0000-0000BC2F0000}"/>
    <cellStyle name="20% - Accent6 6 4 2 3" xfId="19901" xr:uid="{00000000-0005-0000-0000-0000BD2F0000}"/>
    <cellStyle name="20% - Accent6 6 4 3" xfId="12245" xr:uid="{00000000-0005-0000-0000-0000BE2F0000}"/>
    <cellStyle name="20% - Accent6 6 4 3 2" xfId="20142" xr:uid="{00000000-0005-0000-0000-0000BF2F0000}"/>
    <cellStyle name="20% - Accent6 6 4 4" xfId="20480" xr:uid="{00000000-0005-0000-0000-0000C02F0000}"/>
    <cellStyle name="20% - Accent6 6 5" xfId="16070" xr:uid="{00000000-0005-0000-0000-0000C12F0000}"/>
    <cellStyle name="20% - Accent6 6 5 2" xfId="1276" xr:uid="{00000000-0005-0000-0000-0000C22F0000}"/>
    <cellStyle name="20% - Accent6 6 5 2 2" xfId="20481" xr:uid="{00000000-0005-0000-0000-0000C32F0000}"/>
    <cellStyle name="20% - Accent6 6 5 3" xfId="20482" xr:uid="{00000000-0005-0000-0000-0000C42F0000}"/>
    <cellStyle name="20% - Accent6 6 6" xfId="20483" xr:uid="{00000000-0005-0000-0000-0000C52F0000}"/>
    <cellStyle name="20% - Accent6 6 6 2" xfId="20484" xr:uid="{00000000-0005-0000-0000-0000C62F0000}"/>
    <cellStyle name="20% - Accent6 6 7" xfId="1340" xr:uid="{00000000-0005-0000-0000-0000C72F0000}"/>
    <cellStyle name="20% - Accent6 7" xfId="20486" xr:uid="{00000000-0005-0000-0000-0000C82F0000}"/>
    <cellStyle name="20% - Accent6 7 2" xfId="6855" xr:uid="{00000000-0005-0000-0000-0000C92F0000}"/>
    <cellStyle name="20% - Accent6 7 2 2" xfId="2477" xr:uid="{00000000-0005-0000-0000-0000CA2F0000}"/>
    <cellStyle name="20% - Accent6 7 2 2 2" xfId="20487" xr:uid="{00000000-0005-0000-0000-0000CB2F0000}"/>
    <cellStyle name="20% - Accent6 7 2 2 2 2" xfId="20488" xr:uid="{00000000-0005-0000-0000-0000CC2F0000}"/>
    <cellStyle name="20% - Accent6 7 2 2 2 2 2" xfId="2123" xr:uid="{00000000-0005-0000-0000-0000CD2F0000}"/>
    <cellStyle name="20% - Accent6 7 2 2 2 3" xfId="5692" xr:uid="{00000000-0005-0000-0000-0000CE2F0000}"/>
    <cellStyle name="20% - Accent6 7 2 2 3" xfId="20489" xr:uid="{00000000-0005-0000-0000-0000CF2F0000}"/>
    <cellStyle name="20% - Accent6 7 2 2 3 2" xfId="20490" xr:uid="{00000000-0005-0000-0000-0000D02F0000}"/>
    <cellStyle name="20% - Accent6 7 2 2 4" xfId="20492" xr:uid="{00000000-0005-0000-0000-0000D12F0000}"/>
    <cellStyle name="20% - Accent6 7 2 3" xfId="2765" xr:uid="{00000000-0005-0000-0000-0000D22F0000}"/>
    <cellStyle name="20% - Accent6 7 2 3 2" xfId="10166" xr:uid="{00000000-0005-0000-0000-0000D32F0000}"/>
    <cellStyle name="20% - Accent6 7 2 3 2 2" xfId="20494" xr:uid="{00000000-0005-0000-0000-0000D42F0000}"/>
    <cellStyle name="20% - Accent6 7 2 3 3" xfId="20497" xr:uid="{00000000-0005-0000-0000-0000D52F0000}"/>
    <cellStyle name="20% - Accent6 7 2 4" xfId="10174" xr:uid="{00000000-0005-0000-0000-0000D62F0000}"/>
    <cellStyle name="20% - Accent6 7 2 4 2" xfId="20500" xr:uid="{00000000-0005-0000-0000-0000D72F0000}"/>
    <cellStyle name="20% - Accent6 7 2 5" xfId="15623" xr:uid="{00000000-0005-0000-0000-0000D82F0000}"/>
    <cellStyle name="20% - Accent6 7 3" xfId="6858" xr:uid="{00000000-0005-0000-0000-0000D92F0000}"/>
    <cellStyle name="20% - Accent6 7 3 2" xfId="20502" xr:uid="{00000000-0005-0000-0000-0000DA2F0000}"/>
    <cellStyle name="20% - Accent6 7 3 2 2" xfId="20503" xr:uid="{00000000-0005-0000-0000-0000DB2F0000}"/>
    <cellStyle name="20% - Accent6 7 3 2 2 2" xfId="12623" xr:uid="{00000000-0005-0000-0000-0000DC2F0000}"/>
    <cellStyle name="20% - Accent6 7 3 2 3" xfId="20504" xr:uid="{00000000-0005-0000-0000-0000DD2F0000}"/>
    <cellStyle name="20% - Accent6 7 3 3" xfId="10201" xr:uid="{00000000-0005-0000-0000-0000DE2F0000}"/>
    <cellStyle name="20% - Accent6 7 3 3 2" xfId="20508" xr:uid="{00000000-0005-0000-0000-0000DF2F0000}"/>
    <cellStyle name="20% - Accent6 7 3 4" xfId="20509" xr:uid="{00000000-0005-0000-0000-0000E02F0000}"/>
    <cellStyle name="20% - Accent6 7 4" xfId="20510" xr:uid="{00000000-0005-0000-0000-0000E12F0000}"/>
    <cellStyle name="20% - Accent6 7 4 2" xfId="20511" xr:uid="{00000000-0005-0000-0000-0000E22F0000}"/>
    <cellStyle name="20% - Accent6 7 4 2 2" xfId="20512" xr:uid="{00000000-0005-0000-0000-0000E32F0000}"/>
    <cellStyle name="20% - Accent6 7 4 3" xfId="20513" xr:uid="{00000000-0005-0000-0000-0000E42F0000}"/>
    <cellStyle name="20% - Accent6 7 5" xfId="20515" xr:uid="{00000000-0005-0000-0000-0000E52F0000}"/>
    <cellStyle name="20% - Accent6 7 5 2" xfId="20516" xr:uid="{00000000-0005-0000-0000-0000E62F0000}"/>
    <cellStyle name="20% - Accent6 7 6" xfId="20517" xr:uid="{00000000-0005-0000-0000-0000E72F0000}"/>
    <cellStyle name="20% - Accent6 8" xfId="20518" xr:uid="{00000000-0005-0000-0000-0000E82F0000}"/>
    <cellStyle name="20% - Accent6 8 2" xfId="6865" xr:uid="{00000000-0005-0000-0000-0000E92F0000}"/>
    <cellStyle name="20% - Accent6 8 2 2" xfId="20519" xr:uid="{00000000-0005-0000-0000-0000EA2F0000}"/>
    <cellStyle name="20% - Accent6 8 2 2 2" xfId="20520" xr:uid="{00000000-0005-0000-0000-0000EB2F0000}"/>
    <cellStyle name="20% - Accent6 8 2 2 2 2" xfId="20521" xr:uid="{00000000-0005-0000-0000-0000EC2F0000}"/>
    <cellStyle name="20% - Accent6 8 2 2 3" xfId="20522" xr:uid="{00000000-0005-0000-0000-0000ED2F0000}"/>
    <cellStyle name="20% - Accent6 8 2 3" xfId="9499" xr:uid="{00000000-0005-0000-0000-0000EE2F0000}"/>
    <cellStyle name="20% - Accent6 8 2 3 2" xfId="9506" xr:uid="{00000000-0005-0000-0000-0000EF2F0000}"/>
    <cellStyle name="20% - Accent6 8 2 4" xfId="7075" xr:uid="{00000000-0005-0000-0000-0000F02F0000}"/>
    <cellStyle name="20% - Accent6 8 3" xfId="20523" xr:uid="{00000000-0005-0000-0000-0000F12F0000}"/>
    <cellStyle name="20% - Accent6 8 3 2" xfId="20525" xr:uid="{00000000-0005-0000-0000-0000F22F0000}"/>
    <cellStyle name="20% - Accent6 8 3 2 2" xfId="20526" xr:uid="{00000000-0005-0000-0000-0000F32F0000}"/>
    <cellStyle name="20% - Accent6 8 3 3" xfId="9512" xr:uid="{00000000-0005-0000-0000-0000F42F0000}"/>
    <cellStyle name="20% - Accent6 8 4" xfId="20527" xr:uid="{00000000-0005-0000-0000-0000F52F0000}"/>
    <cellStyle name="20% - Accent6 8 4 2" xfId="1453" xr:uid="{00000000-0005-0000-0000-0000F62F0000}"/>
    <cellStyle name="20% - Accent6 8 5" xfId="20528" xr:uid="{00000000-0005-0000-0000-0000F72F0000}"/>
    <cellStyle name="20% - Accent6 9" xfId="20529" xr:uid="{00000000-0005-0000-0000-0000F82F0000}"/>
    <cellStyle name="20% - Accent6 9 2" xfId="20532" xr:uid="{00000000-0005-0000-0000-0000F92F0000}"/>
    <cellStyle name="20% - Accent6 9 2 2" xfId="20533" xr:uid="{00000000-0005-0000-0000-0000FA2F0000}"/>
    <cellStyle name="20% - Accent6 9 2 2 2" xfId="20534" xr:uid="{00000000-0005-0000-0000-0000FB2F0000}"/>
    <cellStyle name="20% - Accent6 9 2 3" xfId="9528" xr:uid="{00000000-0005-0000-0000-0000FC2F0000}"/>
    <cellStyle name="20% - Accent6 9 3" xfId="20535" xr:uid="{00000000-0005-0000-0000-0000FD2F0000}"/>
    <cellStyle name="20% - Accent6 9 3 2" xfId="20537" xr:uid="{00000000-0005-0000-0000-0000FE2F0000}"/>
    <cellStyle name="20% - Accent6 9 4" xfId="20538" xr:uid="{00000000-0005-0000-0000-0000FF2F0000}"/>
    <cellStyle name="40% - Accent1 10" xfId="17568" xr:uid="{00000000-0005-0000-0000-000000300000}"/>
    <cellStyle name="40% - Accent1 10 2" xfId="2705" xr:uid="{00000000-0005-0000-0000-000001300000}"/>
    <cellStyle name="40% - Accent1 10 2 2" xfId="713" xr:uid="{00000000-0005-0000-0000-000002300000}"/>
    <cellStyle name="40% - Accent1 10 3" xfId="2709" xr:uid="{00000000-0005-0000-0000-000003300000}"/>
    <cellStyle name="40% - Accent1 11" xfId="20540" xr:uid="{00000000-0005-0000-0000-000004300000}"/>
    <cellStyle name="40% - Accent1 11 2" xfId="912" xr:uid="{00000000-0005-0000-0000-000005300000}"/>
    <cellStyle name="40% - Accent1 12" xfId="20543" xr:uid="{00000000-0005-0000-0000-000006300000}"/>
    <cellStyle name="40% - Accent1 13" xfId="20548" xr:uid="{00000000-0005-0000-0000-000007300000}"/>
    <cellStyle name="40% - Accent1 2" xfId="13803" xr:uid="{00000000-0005-0000-0000-000008300000}"/>
    <cellStyle name="40% - Accent1 2 10" xfId="20549" xr:uid="{00000000-0005-0000-0000-000009300000}"/>
    <cellStyle name="40% - Accent1 2 10 2" xfId="20550" xr:uid="{00000000-0005-0000-0000-00000A300000}"/>
    <cellStyle name="40% - Accent1 2 11" xfId="13956" xr:uid="{00000000-0005-0000-0000-00000B300000}"/>
    <cellStyle name="40% - Accent1 2 2" xfId="13807" xr:uid="{00000000-0005-0000-0000-00000C300000}"/>
    <cellStyle name="40% - Accent1 2 2 10" xfId="9174" xr:uid="{00000000-0005-0000-0000-00000D300000}"/>
    <cellStyle name="40% - Accent1 2 2 2" xfId="20551" xr:uid="{00000000-0005-0000-0000-00000E300000}"/>
    <cellStyle name="40% - Accent1 2 2 2 2" xfId="20554" xr:uid="{00000000-0005-0000-0000-00000F300000}"/>
    <cellStyle name="40% - Accent1 2 2 2 2 2" xfId="20558" xr:uid="{00000000-0005-0000-0000-000010300000}"/>
    <cellStyle name="40% - Accent1 2 2 2 2 2 2" xfId="5270" xr:uid="{00000000-0005-0000-0000-000011300000}"/>
    <cellStyle name="40% - Accent1 2 2 2 2 2 2 2" xfId="20560" xr:uid="{00000000-0005-0000-0000-000012300000}"/>
    <cellStyle name="40% - Accent1 2 2 2 2 2 2 2 2" xfId="20561" xr:uid="{00000000-0005-0000-0000-000013300000}"/>
    <cellStyle name="40% - Accent1 2 2 2 2 2 2 2 2 2" xfId="20562" xr:uid="{00000000-0005-0000-0000-000014300000}"/>
    <cellStyle name="40% - Accent1 2 2 2 2 2 2 2 2 2 2" xfId="16822" xr:uid="{00000000-0005-0000-0000-000015300000}"/>
    <cellStyle name="40% - Accent1 2 2 2 2 2 2 2 2 2 2 2" xfId="15729" xr:uid="{00000000-0005-0000-0000-000016300000}"/>
    <cellStyle name="40% - Accent1 2 2 2 2 2 2 2 2 2 3" xfId="20564" xr:uid="{00000000-0005-0000-0000-000017300000}"/>
    <cellStyle name="40% - Accent1 2 2 2 2 2 2 2 2 3" xfId="20565" xr:uid="{00000000-0005-0000-0000-000018300000}"/>
    <cellStyle name="40% - Accent1 2 2 2 2 2 2 2 2 3 2" xfId="20566" xr:uid="{00000000-0005-0000-0000-000019300000}"/>
    <cellStyle name="40% - Accent1 2 2 2 2 2 2 2 2 4" xfId="20569" xr:uid="{00000000-0005-0000-0000-00001A300000}"/>
    <cellStyle name="40% - Accent1 2 2 2 2 2 2 2 3" xfId="20572" xr:uid="{00000000-0005-0000-0000-00001B300000}"/>
    <cellStyle name="40% - Accent1 2 2 2 2 2 2 2 3 2" xfId="20574" xr:uid="{00000000-0005-0000-0000-00001C300000}"/>
    <cellStyle name="40% - Accent1 2 2 2 2 2 2 2 3 2 2" xfId="20576" xr:uid="{00000000-0005-0000-0000-00001D300000}"/>
    <cellStyle name="40% - Accent1 2 2 2 2 2 2 2 3 3" xfId="20577" xr:uid="{00000000-0005-0000-0000-00001E300000}"/>
    <cellStyle name="40% - Accent1 2 2 2 2 2 2 2 4" xfId="20579" xr:uid="{00000000-0005-0000-0000-00001F300000}"/>
    <cellStyle name="40% - Accent1 2 2 2 2 2 2 2 4 2" xfId="10686" xr:uid="{00000000-0005-0000-0000-000020300000}"/>
    <cellStyle name="40% - Accent1 2 2 2 2 2 2 2 5" xfId="20586" xr:uid="{00000000-0005-0000-0000-000021300000}"/>
    <cellStyle name="40% - Accent1 2 2 2 2 2 2 3" xfId="1556" xr:uid="{00000000-0005-0000-0000-000022300000}"/>
    <cellStyle name="40% - Accent1 2 2 2 2 2 2 3 2" xfId="1564" xr:uid="{00000000-0005-0000-0000-000023300000}"/>
    <cellStyle name="40% - Accent1 2 2 2 2 2 2 3 2 2" xfId="1569" xr:uid="{00000000-0005-0000-0000-000024300000}"/>
    <cellStyle name="40% - Accent1 2 2 2 2 2 2 3 2 2 2" xfId="14222" xr:uid="{00000000-0005-0000-0000-000025300000}"/>
    <cellStyle name="40% - Accent1 2 2 2 2 2 2 3 2 3" xfId="14225" xr:uid="{00000000-0005-0000-0000-000026300000}"/>
    <cellStyle name="40% - Accent1 2 2 2 2 2 2 3 3" xfId="1577" xr:uid="{00000000-0005-0000-0000-000027300000}"/>
    <cellStyle name="40% - Accent1 2 2 2 2 2 2 3 3 2" xfId="12954" xr:uid="{00000000-0005-0000-0000-000028300000}"/>
    <cellStyle name="40% - Accent1 2 2 2 2 2 2 3 4" xfId="14228" xr:uid="{00000000-0005-0000-0000-000029300000}"/>
    <cellStyle name="40% - Accent1 2 2 2 2 2 2 4" xfId="1590" xr:uid="{00000000-0005-0000-0000-00002A300000}"/>
    <cellStyle name="40% - Accent1 2 2 2 2 2 2 4 2" xfId="1609" xr:uid="{00000000-0005-0000-0000-00002B300000}"/>
    <cellStyle name="40% - Accent1 2 2 2 2 2 2 4 2 2" xfId="14238" xr:uid="{00000000-0005-0000-0000-00002C300000}"/>
    <cellStyle name="40% - Accent1 2 2 2 2 2 2 4 3" xfId="14245" xr:uid="{00000000-0005-0000-0000-00002D300000}"/>
    <cellStyle name="40% - Accent1 2 2 2 2 2 2 5" xfId="1612" xr:uid="{00000000-0005-0000-0000-00002E300000}"/>
    <cellStyle name="40% - Accent1 2 2 2 2 2 2 5 2" xfId="9864" xr:uid="{00000000-0005-0000-0000-00002F300000}"/>
    <cellStyle name="40% - Accent1 2 2 2 2 2 2 6" xfId="9872" xr:uid="{00000000-0005-0000-0000-000030300000}"/>
    <cellStyle name="40% - Accent1 2 2 2 2 2 3" xfId="5274" xr:uid="{00000000-0005-0000-0000-000031300000}"/>
    <cellStyle name="40% - Accent1 2 2 2 2 2 3 2" xfId="20587" xr:uid="{00000000-0005-0000-0000-000032300000}"/>
    <cellStyle name="40% - Accent1 2 2 2 2 2 3 2 2" xfId="17723" xr:uid="{00000000-0005-0000-0000-000033300000}"/>
    <cellStyle name="40% - Accent1 2 2 2 2 2 3 2 2 2" xfId="20588" xr:uid="{00000000-0005-0000-0000-000034300000}"/>
    <cellStyle name="40% - Accent1 2 2 2 2 2 3 2 2 2 2" xfId="20590" xr:uid="{00000000-0005-0000-0000-000035300000}"/>
    <cellStyle name="40% - Accent1 2 2 2 2 2 3 2 2 3" xfId="20591" xr:uid="{00000000-0005-0000-0000-000036300000}"/>
    <cellStyle name="40% - Accent1 2 2 2 2 2 3 2 3" xfId="20593" xr:uid="{00000000-0005-0000-0000-000037300000}"/>
    <cellStyle name="40% - Accent1 2 2 2 2 2 3 2 3 2" xfId="20594" xr:uid="{00000000-0005-0000-0000-000038300000}"/>
    <cellStyle name="40% - Accent1 2 2 2 2 2 3 2 4" xfId="20598" xr:uid="{00000000-0005-0000-0000-000039300000}"/>
    <cellStyle name="40% - Accent1 2 2 2 2 2 3 3" xfId="1639" xr:uid="{00000000-0005-0000-0000-00003A300000}"/>
    <cellStyle name="40% - Accent1 2 2 2 2 2 3 3 2" xfId="1654" xr:uid="{00000000-0005-0000-0000-00003B300000}"/>
    <cellStyle name="40% - Accent1 2 2 2 2 2 3 3 2 2" xfId="13951" xr:uid="{00000000-0005-0000-0000-00003C300000}"/>
    <cellStyle name="40% - Accent1 2 2 2 2 2 3 3 3" xfId="14251" xr:uid="{00000000-0005-0000-0000-00003D300000}"/>
    <cellStyle name="40% - Accent1 2 2 2 2 2 3 4" xfId="1665" xr:uid="{00000000-0005-0000-0000-00003E300000}"/>
    <cellStyle name="40% - Accent1 2 2 2 2 2 3 4 2" xfId="14255" xr:uid="{00000000-0005-0000-0000-00003F300000}"/>
    <cellStyle name="40% - Accent1 2 2 2 2 2 3 5" xfId="9883" xr:uid="{00000000-0005-0000-0000-000040300000}"/>
    <cellStyle name="40% - Accent1 2 2 2 2 2 4" xfId="20601" xr:uid="{00000000-0005-0000-0000-000041300000}"/>
    <cellStyle name="40% - Accent1 2 2 2 2 2 4 2" xfId="20603" xr:uid="{00000000-0005-0000-0000-000042300000}"/>
    <cellStyle name="40% - Accent1 2 2 2 2 2 4 2 2" xfId="20605" xr:uid="{00000000-0005-0000-0000-000043300000}"/>
    <cellStyle name="40% - Accent1 2 2 2 2 2 4 2 2 2" xfId="20607" xr:uid="{00000000-0005-0000-0000-000044300000}"/>
    <cellStyle name="40% - Accent1 2 2 2 2 2 4 2 3" xfId="20609" xr:uid="{00000000-0005-0000-0000-000045300000}"/>
    <cellStyle name="40% - Accent1 2 2 2 2 2 4 3" xfId="590" xr:uid="{00000000-0005-0000-0000-000046300000}"/>
    <cellStyle name="40% - Accent1 2 2 2 2 2 4 3 2" xfId="759" xr:uid="{00000000-0005-0000-0000-000047300000}"/>
    <cellStyle name="40% - Accent1 2 2 2 2 2 4 4" xfId="650" xr:uid="{00000000-0005-0000-0000-000048300000}"/>
    <cellStyle name="40% - Accent1 2 2 2 2 2 5" xfId="20611" xr:uid="{00000000-0005-0000-0000-000049300000}"/>
    <cellStyle name="40% - Accent1 2 2 2 2 2 5 2" xfId="20614" xr:uid="{00000000-0005-0000-0000-00004A300000}"/>
    <cellStyle name="40% - Accent1 2 2 2 2 2 5 2 2" xfId="20616" xr:uid="{00000000-0005-0000-0000-00004B300000}"/>
    <cellStyle name="40% - Accent1 2 2 2 2 2 5 3" xfId="14262" xr:uid="{00000000-0005-0000-0000-00004C300000}"/>
    <cellStyle name="40% - Accent1 2 2 2 2 2 6" xfId="20617" xr:uid="{00000000-0005-0000-0000-00004D300000}"/>
    <cellStyle name="40% - Accent1 2 2 2 2 2 6 2" xfId="20620" xr:uid="{00000000-0005-0000-0000-00004E300000}"/>
    <cellStyle name="40% - Accent1 2 2 2 2 2 7" xfId="20623" xr:uid="{00000000-0005-0000-0000-00004F300000}"/>
    <cellStyle name="40% - Accent1 2 2 2 2 3" xfId="15108" xr:uid="{00000000-0005-0000-0000-000050300000}"/>
    <cellStyle name="40% - Accent1 2 2 2 2 3 2" xfId="20627" xr:uid="{00000000-0005-0000-0000-000051300000}"/>
    <cellStyle name="40% - Accent1 2 2 2 2 3 2 2" xfId="20629" xr:uid="{00000000-0005-0000-0000-000052300000}"/>
    <cellStyle name="40% - Accent1 2 2 2 2 3 2 2 2" xfId="20633" xr:uid="{00000000-0005-0000-0000-000053300000}"/>
    <cellStyle name="40% - Accent1 2 2 2 2 3 2 2 2 2" xfId="20636" xr:uid="{00000000-0005-0000-0000-000054300000}"/>
    <cellStyle name="40% - Accent1 2 2 2 2 3 2 2 2 2 2" xfId="20638" xr:uid="{00000000-0005-0000-0000-000055300000}"/>
    <cellStyle name="40% - Accent1 2 2 2 2 3 2 2 2 3" xfId="20640" xr:uid="{00000000-0005-0000-0000-000056300000}"/>
    <cellStyle name="40% - Accent1 2 2 2 2 3 2 2 3" xfId="20643" xr:uid="{00000000-0005-0000-0000-000057300000}"/>
    <cellStyle name="40% - Accent1 2 2 2 2 3 2 2 3 2" xfId="20646" xr:uid="{00000000-0005-0000-0000-000058300000}"/>
    <cellStyle name="40% - Accent1 2 2 2 2 3 2 2 4" xfId="5717" xr:uid="{00000000-0005-0000-0000-000059300000}"/>
    <cellStyle name="40% - Accent1 2 2 2 2 3 2 3" xfId="1688" xr:uid="{00000000-0005-0000-0000-00005A300000}"/>
    <cellStyle name="40% - Accent1 2 2 2 2 3 2 3 2" xfId="1701" xr:uid="{00000000-0005-0000-0000-00005B300000}"/>
    <cellStyle name="40% - Accent1 2 2 2 2 3 2 3 2 2" xfId="14274" xr:uid="{00000000-0005-0000-0000-00005C300000}"/>
    <cellStyle name="40% - Accent1 2 2 2 2 3 2 3 3" xfId="14282" xr:uid="{00000000-0005-0000-0000-00005D300000}"/>
    <cellStyle name="40% - Accent1 2 2 2 2 3 2 4" xfId="132" xr:uid="{00000000-0005-0000-0000-00005E300000}"/>
    <cellStyle name="40% - Accent1 2 2 2 2 3 2 4 2" xfId="14289" xr:uid="{00000000-0005-0000-0000-00005F300000}"/>
    <cellStyle name="40% - Accent1 2 2 2 2 3 2 5" xfId="9897" xr:uid="{00000000-0005-0000-0000-000060300000}"/>
    <cellStyle name="40% - Accent1 2 2 2 2 3 3" xfId="20647" xr:uid="{00000000-0005-0000-0000-000061300000}"/>
    <cellStyle name="40% - Accent1 2 2 2 2 3 3 2" xfId="20649" xr:uid="{00000000-0005-0000-0000-000062300000}"/>
    <cellStyle name="40% - Accent1 2 2 2 2 3 3 2 2" xfId="20653" xr:uid="{00000000-0005-0000-0000-000063300000}"/>
    <cellStyle name="40% - Accent1 2 2 2 2 3 3 2 2 2" xfId="20656" xr:uid="{00000000-0005-0000-0000-000064300000}"/>
    <cellStyle name="40% - Accent1 2 2 2 2 3 3 2 3" xfId="20659" xr:uid="{00000000-0005-0000-0000-000065300000}"/>
    <cellStyle name="40% - Accent1 2 2 2 2 3 3 3" xfId="199" xr:uid="{00000000-0005-0000-0000-000066300000}"/>
    <cellStyle name="40% - Accent1 2 2 2 2 3 3 3 2" xfId="14296" xr:uid="{00000000-0005-0000-0000-000067300000}"/>
    <cellStyle name="40% - Accent1 2 2 2 2 3 3 4" xfId="14304" xr:uid="{00000000-0005-0000-0000-000068300000}"/>
    <cellStyle name="40% - Accent1 2 2 2 2 3 4" xfId="20663" xr:uid="{00000000-0005-0000-0000-000069300000}"/>
    <cellStyle name="40% - Accent1 2 2 2 2 3 4 2" xfId="20666" xr:uid="{00000000-0005-0000-0000-00006A300000}"/>
    <cellStyle name="40% - Accent1 2 2 2 2 3 4 2 2" xfId="20671" xr:uid="{00000000-0005-0000-0000-00006B300000}"/>
    <cellStyle name="40% - Accent1 2 2 2 2 3 4 3" xfId="14312" xr:uid="{00000000-0005-0000-0000-00006C300000}"/>
    <cellStyle name="40% - Accent1 2 2 2 2 3 5" xfId="20676" xr:uid="{00000000-0005-0000-0000-00006D300000}"/>
    <cellStyle name="40% - Accent1 2 2 2 2 3 5 2" xfId="20680" xr:uid="{00000000-0005-0000-0000-00006E300000}"/>
    <cellStyle name="40% - Accent1 2 2 2 2 3 6" xfId="20683" xr:uid="{00000000-0005-0000-0000-00006F300000}"/>
    <cellStyle name="40% - Accent1 2 2 2 2 4" xfId="20691" xr:uid="{00000000-0005-0000-0000-000070300000}"/>
    <cellStyle name="40% - Accent1 2 2 2 2 4 2" xfId="20693" xr:uid="{00000000-0005-0000-0000-000071300000}"/>
    <cellStyle name="40% - Accent1 2 2 2 2 4 2 2" xfId="5854" xr:uid="{00000000-0005-0000-0000-000072300000}"/>
    <cellStyle name="40% - Accent1 2 2 2 2 4 2 2 2" xfId="5859" xr:uid="{00000000-0005-0000-0000-000073300000}"/>
    <cellStyle name="40% - Accent1 2 2 2 2 4 2 2 2 2" xfId="20696" xr:uid="{00000000-0005-0000-0000-000074300000}"/>
    <cellStyle name="40% - Accent1 2 2 2 2 4 2 2 3" xfId="20699" xr:uid="{00000000-0005-0000-0000-000075300000}"/>
    <cellStyle name="40% - Accent1 2 2 2 2 4 2 3" xfId="1743" xr:uid="{00000000-0005-0000-0000-000076300000}"/>
    <cellStyle name="40% - Accent1 2 2 2 2 4 2 3 2" xfId="12636" xr:uid="{00000000-0005-0000-0000-000077300000}"/>
    <cellStyle name="40% - Accent1 2 2 2 2 4 2 4" xfId="12648" xr:uid="{00000000-0005-0000-0000-000078300000}"/>
    <cellStyle name="40% - Accent1 2 2 2 2 4 3" xfId="20702" xr:uid="{00000000-0005-0000-0000-000079300000}"/>
    <cellStyle name="40% - Accent1 2 2 2 2 4 3 2" xfId="5903" xr:uid="{00000000-0005-0000-0000-00007A300000}"/>
    <cellStyle name="40% - Accent1 2 2 2 2 4 3 2 2" xfId="20706" xr:uid="{00000000-0005-0000-0000-00007B300000}"/>
    <cellStyle name="40% - Accent1 2 2 2 2 4 3 3" xfId="12662" xr:uid="{00000000-0005-0000-0000-00007C300000}"/>
    <cellStyle name="40% - Accent1 2 2 2 2 4 4" xfId="1829" xr:uid="{00000000-0005-0000-0000-00007D300000}"/>
    <cellStyle name="40% - Accent1 2 2 2 2 4 4 2" xfId="1841" xr:uid="{00000000-0005-0000-0000-00007E300000}"/>
    <cellStyle name="40% - Accent1 2 2 2 2 4 5" xfId="213" xr:uid="{00000000-0005-0000-0000-00007F300000}"/>
    <cellStyle name="40% - Accent1 2 2 2 2 5" xfId="20710" xr:uid="{00000000-0005-0000-0000-000080300000}"/>
    <cellStyle name="40% - Accent1 2 2 2 2 5 2" xfId="20712" xr:uid="{00000000-0005-0000-0000-000081300000}"/>
    <cellStyle name="40% - Accent1 2 2 2 2 5 2 2" xfId="5957" xr:uid="{00000000-0005-0000-0000-000082300000}"/>
    <cellStyle name="40% - Accent1 2 2 2 2 5 2 2 2" xfId="20715" xr:uid="{00000000-0005-0000-0000-000083300000}"/>
    <cellStyle name="40% - Accent1 2 2 2 2 5 2 3" xfId="12703" xr:uid="{00000000-0005-0000-0000-000084300000}"/>
    <cellStyle name="40% - Accent1 2 2 2 2 5 3" xfId="20718" xr:uid="{00000000-0005-0000-0000-000085300000}"/>
    <cellStyle name="40% - Accent1 2 2 2 2 5 3 2" xfId="20084" xr:uid="{00000000-0005-0000-0000-000086300000}"/>
    <cellStyle name="40% - Accent1 2 2 2 2 5 4" xfId="97" xr:uid="{00000000-0005-0000-0000-000087300000}"/>
    <cellStyle name="40% - Accent1 2 2 2 2 6" xfId="20722" xr:uid="{00000000-0005-0000-0000-000088300000}"/>
    <cellStyle name="40% - Accent1 2 2 2 2 6 2" xfId="20725" xr:uid="{00000000-0005-0000-0000-000089300000}"/>
    <cellStyle name="40% - Accent1 2 2 2 2 6 2 2" xfId="20729" xr:uid="{00000000-0005-0000-0000-00008A300000}"/>
    <cellStyle name="40% - Accent1 2 2 2 2 6 3" xfId="20732" xr:uid="{00000000-0005-0000-0000-00008B300000}"/>
    <cellStyle name="40% - Accent1 2 2 2 2 7" xfId="20739" xr:uid="{00000000-0005-0000-0000-00008C300000}"/>
    <cellStyle name="40% - Accent1 2 2 2 2 7 2" xfId="20742" xr:uid="{00000000-0005-0000-0000-00008D300000}"/>
    <cellStyle name="40% - Accent1 2 2 2 2 8" xfId="20746" xr:uid="{00000000-0005-0000-0000-00008E300000}"/>
    <cellStyle name="40% - Accent1 2 2 2 3" xfId="20748" xr:uid="{00000000-0005-0000-0000-00008F300000}"/>
    <cellStyle name="40% - Accent1 2 2 2 3 2" xfId="19289" xr:uid="{00000000-0005-0000-0000-000090300000}"/>
    <cellStyle name="40% - Accent1 2 2 2 3 2 2" xfId="20750" xr:uid="{00000000-0005-0000-0000-000091300000}"/>
    <cellStyle name="40% - Accent1 2 2 2 3 2 2 2" xfId="20701" xr:uid="{00000000-0005-0000-0000-000092300000}"/>
    <cellStyle name="40% - Accent1 2 2 2 3 2 2 2 2" xfId="5901" xr:uid="{00000000-0005-0000-0000-000093300000}"/>
    <cellStyle name="40% - Accent1 2 2 2 3 2 2 2 2 2" xfId="20705" xr:uid="{00000000-0005-0000-0000-000094300000}"/>
    <cellStyle name="40% - Accent1 2 2 2 3 2 2 2 2 2 2" xfId="20752" xr:uid="{00000000-0005-0000-0000-000095300000}"/>
    <cellStyle name="40% - Accent1 2 2 2 3 2 2 2 2 3" xfId="20754" xr:uid="{00000000-0005-0000-0000-000096300000}"/>
    <cellStyle name="40% - Accent1 2 2 2 3 2 2 2 3" xfId="12660" xr:uid="{00000000-0005-0000-0000-000097300000}"/>
    <cellStyle name="40% - Accent1 2 2 2 3 2 2 2 3 2" xfId="20756" xr:uid="{00000000-0005-0000-0000-000098300000}"/>
    <cellStyle name="40% - Accent1 2 2 2 3 2 2 2 4" xfId="20762" xr:uid="{00000000-0005-0000-0000-000099300000}"/>
    <cellStyle name="40% - Accent1 2 2 2 3 2 2 3" xfId="1837" xr:uid="{00000000-0005-0000-0000-00009A300000}"/>
    <cellStyle name="40% - Accent1 2 2 2 3 2 2 3 2" xfId="1852" xr:uid="{00000000-0005-0000-0000-00009B300000}"/>
    <cellStyle name="40% - Accent1 2 2 2 3 2 2 3 2 2" xfId="9621" xr:uid="{00000000-0005-0000-0000-00009C300000}"/>
    <cellStyle name="40% - Accent1 2 2 2 3 2 2 3 3" xfId="9630" xr:uid="{00000000-0005-0000-0000-00009D300000}"/>
    <cellStyle name="40% - Accent1 2 2 2 3 2 2 4" xfId="221" xr:uid="{00000000-0005-0000-0000-00009E300000}"/>
    <cellStyle name="40% - Accent1 2 2 2 3 2 2 4 2" xfId="449" xr:uid="{00000000-0005-0000-0000-00009F300000}"/>
    <cellStyle name="40% - Accent1 2 2 2 3 2 2 5" xfId="9632" xr:uid="{00000000-0005-0000-0000-0000A0300000}"/>
    <cellStyle name="40% - Accent1 2 2 2 3 2 3" xfId="20765" xr:uid="{00000000-0005-0000-0000-0000A1300000}"/>
    <cellStyle name="40% - Accent1 2 2 2 3 2 3 2" xfId="20717" xr:uid="{00000000-0005-0000-0000-0000A2300000}"/>
    <cellStyle name="40% - Accent1 2 2 2 3 2 3 2 2" xfId="20083" xr:uid="{00000000-0005-0000-0000-0000A3300000}"/>
    <cellStyle name="40% - Accent1 2 2 2 3 2 3 2 2 2" xfId="20568" xr:uid="{00000000-0005-0000-0000-0000A4300000}"/>
    <cellStyle name="40% - Accent1 2 2 2 3 2 3 2 3" xfId="20767" xr:uid="{00000000-0005-0000-0000-0000A5300000}"/>
    <cellStyle name="40% - Accent1 2 2 2 3 2 3 3" xfId="105" xr:uid="{00000000-0005-0000-0000-0000A6300000}"/>
    <cellStyle name="40% - Accent1 2 2 2 3 2 3 3 2" xfId="9649" xr:uid="{00000000-0005-0000-0000-0000A7300000}"/>
    <cellStyle name="40% - Accent1 2 2 2 3 2 3 4" xfId="4997" xr:uid="{00000000-0005-0000-0000-0000A8300000}"/>
    <cellStyle name="40% - Accent1 2 2 2 3 2 4" xfId="20770" xr:uid="{00000000-0005-0000-0000-0000A9300000}"/>
    <cellStyle name="40% - Accent1 2 2 2 3 2 4 2" xfId="20731" xr:uid="{00000000-0005-0000-0000-0000AA300000}"/>
    <cellStyle name="40% - Accent1 2 2 2 3 2 4 2 2" xfId="20772" xr:uid="{00000000-0005-0000-0000-0000AB300000}"/>
    <cellStyle name="40% - Accent1 2 2 2 3 2 4 3" xfId="9660" xr:uid="{00000000-0005-0000-0000-0000AC300000}"/>
    <cellStyle name="40% - Accent1 2 2 2 3 2 5" xfId="20778" xr:uid="{00000000-0005-0000-0000-0000AD300000}"/>
    <cellStyle name="40% - Accent1 2 2 2 3 2 5 2" xfId="20780" xr:uid="{00000000-0005-0000-0000-0000AE300000}"/>
    <cellStyle name="40% - Accent1 2 2 2 3 2 6" xfId="20784" xr:uid="{00000000-0005-0000-0000-0000AF300000}"/>
    <cellStyle name="40% - Accent1 2 2 2 3 3" xfId="20789" xr:uid="{00000000-0005-0000-0000-0000B0300000}"/>
    <cellStyle name="40% - Accent1 2 2 2 3 3 2" xfId="20790" xr:uid="{00000000-0005-0000-0000-0000B1300000}"/>
    <cellStyle name="40% - Accent1 2 2 2 3 3 2 2" xfId="20793" xr:uid="{00000000-0005-0000-0000-0000B2300000}"/>
    <cellStyle name="40% - Accent1 2 2 2 3 3 2 2 2" xfId="20804" xr:uid="{00000000-0005-0000-0000-0000B3300000}"/>
    <cellStyle name="40% - Accent1 2 2 2 3 3 2 2 2 2" xfId="15381" xr:uid="{00000000-0005-0000-0000-0000B4300000}"/>
    <cellStyle name="40% - Accent1 2 2 2 3 3 2 2 3" xfId="20808" xr:uid="{00000000-0005-0000-0000-0000B5300000}"/>
    <cellStyle name="40% - Accent1 2 2 2 3 3 2 3" xfId="1901" xr:uid="{00000000-0005-0000-0000-0000B6300000}"/>
    <cellStyle name="40% - Accent1 2 2 2 3 3 2 3 2" xfId="9677" xr:uid="{00000000-0005-0000-0000-0000B7300000}"/>
    <cellStyle name="40% - Accent1 2 2 2 3 3 2 4" xfId="9684" xr:uid="{00000000-0005-0000-0000-0000B8300000}"/>
    <cellStyle name="40% - Accent1 2 2 2 3 3 3" xfId="20811" xr:uid="{00000000-0005-0000-0000-0000B9300000}"/>
    <cellStyle name="40% - Accent1 2 2 2 3 3 3 2" xfId="20815" xr:uid="{00000000-0005-0000-0000-0000BA300000}"/>
    <cellStyle name="40% - Accent1 2 2 2 3 3 3 2 2" xfId="20823" xr:uid="{00000000-0005-0000-0000-0000BB300000}"/>
    <cellStyle name="40% - Accent1 2 2 2 3 3 3 3" xfId="9695" xr:uid="{00000000-0005-0000-0000-0000BC300000}"/>
    <cellStyle name="40% - Accent1 2 2 2 3 3 4" xfId="20830" xr:uid="{00000000-0005-0000-0000-0000BD300000}"/>
    <cellStyle name="40% - Accent1 2 2 2 3 3 4 2" xfId="20834" xr:uid="{00000000-0005-0000-0000-0000BE300000}"/>
    <cellStyle name="40% - Accent1 2 2 2 3 3 5" xfId="20843" xr:uid="{00000000-0005-0000-0000-0000BF300000}"/>
    <cellStyle name="40% - Accent1 2 2 2 3 4" xfId="20847" xr:uid="{00000000-0005-0000-0000-0000C0300000}"/>
    <cellStyle name="40% - Accent1 2 2 2 3 4 2" xfId="20850" xr:uid="{00000000-0005-0000-0000-0000C1300000}"/>
    <cellStyle name="40% - Accent1 2 2 2 3 4 2 2" xfId="5404" xr:uid="{00000000-0005-0000-0000-0000C2300000}"/>
    <cellStyle name="40% - Accent1 2 2 2 3 4 2 2 2" xfId="13138" xr:uid="{00000000-0005-0000-0000-0000C3300000}"/>
    <cellStyle name="40% - Accent1 2 2 2 3 4 2 3" xfId="9712" xr:uid="{00000000-0005-0000-0000-0000C4300000}"/>
    <cellStyle name="40% - Accent1 2 2 2 3 4 3" xfId="20794" xr:uid="{00000000-0005-0000-0000-0000C5300000}"/>
    <cellStyle name="40% - Accent1 2 2 2 3 4 3 2" xfId="20799" xr:uid="{00000000-0005-0000-0000-0000C6300000}"/>
    <cellStyle name="40% - Accent1 2 2 2 3 4 4" xfId="1892" xr:uid="{00000000-0005-0000-0000-0000C7300000}"/>
    <cellStyle name="40% - Accent1 2 2 2 3 5" xfId="20852" xr:uid="{00000000-0005-0000-0000-0000C8300000}"/>
    <cellStyle name="40% - Accent1 2 2 2 3 5 2" xfId="20855" xr:uid="{00000000-0005-0000-0000-0000C9300000}"/>
    <cellStyle name="40% - Accent1 2 2 2 3 5 2 2" xfId="20860" xr:uid="{00000000-0005-0000-0000-0000CA300000}"/>
    <cellStyle name="40% - Accent1 2 2 2 3 5 3" xfId="20817" xr:uid="{00000000-0005-0000-0000-0000CB300000}"/>
    <cellStyle name="40% - Accent1 2 2 2 3 6" xfId="20866" xr:uid="{00000000-0005-0000-0000-0000CC300000}"/>
    <cellStyle name="40% - Accent1 2 2 2 3 6 2" xfId="20869" xr:uid="{00000000-0005-0000-0000-0000CD300000}"/>
    <cellStyle name="40% - Accent1 2 2 2 3 7" xfId="20874" xr:uid="{00000000-0005-0000-0000-0000CE300000}"/>
    <cellStyle name="40% - Accent1 2 2 2 4" xfId="20876" xr:uid="{00000000-0005-0000-0000-0000CF300000}"/>
    <cellStyle name="40% - Accent1 2 2 2 4 2" xfId="20878" xr:uid="{00000000-0005-0000-0000-0000D0300000}"/>
    <cellStyle name="40% - Accent1 2 2 2 4 2 2" xfId="20880" xr:uid="{00000000-0005-0000-0000-0000D1300000}"/>
    <cellStyle name="40% - Accent1 2 2 2 4 2 2 2" xfId="5742" xr:uid="{00000000-0005-0000-0000-0000D2300000}"/>
    <cellStyle name="40% - Accent1 2 2 2 4 2 2 2 2" xfId="5748" xr:uid="{00000000-0005-0000-0000-0000D3300000}"/>
    <cellStyle name="40% - Accent1 2 2 2 4 2 2 2 2 2" xfId="5755" xr:uid="{00000000-0005-0000-0000-0000D4300000}"/>
    <cellStyle name="40% - Accent1 2 2 2 4 2 2 2 3" xfId="5761" xr:uid="{00000000-0005-0000-0000-0000D5300000}"/>
    <cellStyle name="40% - Accent1 2 2 2 4 2 2 3" xfId="1937" xr:uid="{00000000-0005-0000-0000-0000D6300000}"/>
    <cellStyle name="40% - Accent1 2 2 2 4 2 2 3 2" xfId="5773" xr:uid="{00000000-0005-0000-0000-0000D7300000}"/>
    <cellStyle name="40% - Accent1 2 2 2 4 2 2 4" xfId="9740" xr:uid="{00000000-0005-0000-0000-0000D8300000}"/>
    <cellStyle name="40% - Accent1 2 2 2 4 2 3" xfId="20881" xr:uid="{00000000-0005-0000-0000-0000D9300000}"/>
    <cellStyle name="40% - Accent1 2 2 2 4 2 3 2" xfId="4149" xr:uid="{00000000-0005-0000-0000-0000DA300000}"/>
    <cellStyle name="40% - Accent1 2 2 2 4 2 3 2 2" xfId="6890" xr:uid="{00000000-0005-0000-0000-0000DB300000}"/>
    <cellStyle name="40% - Accent1 2 2 2 4 2 3 3" xfId="2214" xr:uid="{00000000-0005-0000-0000-0000DC300000}"/>
    <cellStyle name="40% - Accent1 2 2 2 4 2 4" xfId="20884" xr:uid="{00000000-0005-0000-0000-0000DD300000}"/>
    <cellStyle name="40% - Accent1 2 2 2 4 2 4 2" xfId="7352" xr:uid="{00000000-0005-0000-0000-0000DE300000}"/>
    <cellStyle name="40% - Accent1 2 2 2 4 2 5" xfId="11382" xr:uid="{00000000-0005-0000-0000-0000DF300000}"/>
    <cellStyle name="40% - Accent1 2 2 2 4 3" xfId="20885" xr:uid="{00000000-0005-0000-0000-0000E0300000}"/>
    <cellStyle name="40% - Accent1 2 2 2 4 3 2" xfId="20886" xr:uid="{00000000-0005-0000-0000-0000E1300000}"/>
    <cellStyle name="40% - Accent1 2 2 2 4 3 2 2" xfId="10418" xr:uid="{00000000-0005-0000-0000-0000E2300000}"/>
    <cellStyle name="40% - Accent1 2 2 2 4 3 2 2 2" xfId="10425" xr:uid="{00000000-0005-0000-0000-0000E3300000}"/>
    <cellStyle name="40% - Accent1 2 2 2 4 3 2 3" xfId="9756" xr:uid="{00000000-0005-0000-0000-0000E4300000}"/>
    <cellStyle name="40% - Accent1 2 2 2 4 3 3" xfId="20887" xr:uid="{00000000-0005-0000-0000-0000E5300000}"/>
    <cellStyle name="40% - Accent1 2 2 2 4 3 3 2" xfId="11005" xr:uid="{00000000-0005-0000-0000-0000E6300000}"/>
    <cellStyle name="40% - Accent1 2 2 2 4 3 4" xfId="20891" xr:uid="{00000000-0005-0000-0000-0000E7300000}"/>
    <cellStyle name="40% - Accent1 2 2 2 4 4" xfId="3838" xr:uid="{00000000-0005-0000-0000-0000E8300000}"/>
    <cellStyle name="40% - Accent1 2 2 2 4 4 2" xfId="5439" xr:uid="{00000000-0005-0000-0000-0000E9300000}"/>
    <cellStyle name="40% - Accent1 2 2 2 4 4 2 2" xfId="6027" xr:uid="{00000000-0005-0000-0000-0000EA300000}"/>
    <cellStyle name="40% - Accent1 2 2 2 4 4 3" xfId="5405" xr:uid="{00000000-0005-0000-0000-0000EB300000}"/>
    <cellStyle name="40% - Accent1 2 2 2 4 5" xfId="5449" xr:uid="{00000000-0005-0000-0000-0000EC300000}"/>
    <cellStyle name="40% - Accent1 2 2 2 4 5 2" xfId="6040" xr:uid="{00000000-0005-0000-0000-0000ED300000}"/>
    <cellStyle name="40% - Accent1 2 2 2 4 6" xfId="6050" xr:uid="{00000000-0005-0000-0000-0000EE300000}"/>
    <cellStyle name="40% - Accent1 2 2 2 5" xfId="20895" xr:uid="{00000000-0005-0000-0000-0000EF300000}"/>
    <cellStyle name="40% - Accent1 2 2 2 5 2" xfId="20896" xr:uid="{00000000-0005-0000-0000-0000F0300000}"/>
    <cellStyle name="40% - Accent1 2 2 2 5 2 2" xfId="20897" xr:uid="{00000000-0005-0000-0000-0000F1300000}"/>
    <cellStyle name="40% - Accent1 2 2 2 5 2 2 2" xfId="20899" xr:uid="{00000000-0005-0000-0000-0000F2300000}"/>
    <cellStyle name="40% - Accent1 2 2 2 5 2 2 2 2" xfId="20903" xr:uid="{00000000-0005-0000-0000-0000F3300000}"/>
    <cellStyle name="40% - Accent1 2 2 2 5 2 2 3" xfId="9782" xr:uid="{00000000-0005-0000-0000-0000F4300000}"/>
    <cellStyle name="40% - Accent1 2 2 2 5 2 3" xfId="20906" xr:uid="{00000000-0005-0000-0000-0000F5300000}"/>
    <cellStyle name="40% - Accent1 2 2 2 5 2 3 2" xfId="20908" xr:uid="{00000000-0005-0000-0000-0000F6300000}"/>
    <cellStyle name="40% - Accent1 2 2 2 5 2 4" xfId="20911" xr:uid="{00000000-0005-0000-0000-0000F7300000}"/>
    <cellStyle name="40% - Accent1 2 2 2 5 3" xfId="20912" xr:uid="{00000000-0005-0000-0000-0000F8300000}"/>
    <cellStyle name="40% - Accent1 2 2 2 5 3 2" xfId="20913" xr:uid="{00000000-0005-0000-0000-0000F9300000}"/>
    <cellStyle name="40% - Accent1 2 2 2 5 3 2 2" xfId="20916" xr:uid="{00000000-0005-0000-0000-0000FA300000}"/>
    <cellStyle name="40% - Accent1 2 2 2 5 3 3" xfId="20917" xr:uid="{00000000-0005-0000-0000-0000FB300000}"/>
    <cellStyle name="40% - Accent1 2 2 2 5 4" xfId="4649" xr:uid="{00000000-0005-0000-0000-0000FC300000}"/>
    <cellStyle name="40% - Accent1 2 2 2 5 4 2" xfId="6056" xr:uid="{00000000-0005-0000-0000-0000FD300000}"/>
    <cellStyle name="40% - Accent1 2 2 2 5 5" xfId="6061" xr:uid="{00000000-0005-0000-0000-0000FE300000}"/>
    <cellStyle name="40% - Accent1 2 2 2 6" xfId="20919" xr:uid="{00000000-0005-0000-0000-0000FF300000}"/>
    <cellStyle name="40% - Accent1 2 2 2 6 2" xfId="3401" xr:uid="{00000000-0005-0000-0000-000000310000}"/>
    <cellStyle name="40% - Accent1 2 2 2 6 2 2" xfId="3406" xr:uid="{00000000-0005-0000-0000-000001310000}"/>
    <cellStyle name="40% - Accent1 2 2 2 6 2 2 2" xfId="14932" xr:uid="{00000000-0005-0000-0000-000002310000}"/>
    <cellStyle name="40% - Accent1 2 2 2 6 2 3" xfId="14942" xr:uid="{00000000-0005-0000-0000-000003310000}"/>
    <cellStyle name="40% - Accent1 2 2 2 6 3" xfId="3422" xr:uid="{00000000-0005-0000-0000-000004310000}"/>
    <cellStyle name="40% - Accent1 2 2 2 6 3 2" xfId="14955" xr:uid="{00000000-0005-0000-0000-000005310000}"/>
    <cellStyle name="40% - Accent1 2 2 2 6 4" xfId="6073" xr:uid="{00000000-0005-0000-0000-000006310000}"/>
    <cellStyle name="40% - Accent1 2 2 2 7" xfId="19679" xr:uid="{00000000-0005-0000-0000-000007310000}"/>
    <cellStyle name="40% - Accent1 2 2 2 7 2" xfId="1504" xr:uid="{00000000-0005-0000-0000-000008310000}"/>
    <cellStyle name="40% - Accent1 2 2 2 7 2 2" xfId="14993" xr:uid="{00000000-0005-0000-0000-000009310000}"/>
    <cellStyle name="40% - Accent1 2 2 2 7 3" xfId="13378" xr:uid="{00000000-0005-0000-0000-00000A310000}"/>
    <cellStyle name="40% - Accent1 2 2 2 8" xfId="20923" xr:uid="{00000000-0005-0000-0000-00000B310000}"/>
    <cellStyle name="40% - Accent1 2 2 2 8 2" xfId="2140" xr:uid="{00000000-0005-0000-0000-00000C310000}"/>
    <cellStyle name="40% - Accent1 2 2 2 9" xfId="20924" xr:uid="{00000000-0005-0000-0000-00000D310000}"/>
    <cellStyle name="40% - Accent1 2 2 3" xfId="20925" xr:uid="{00000000-0005-0000-0000-00000E310000}"/>
    <cellStyle name="40% - Accent1 2 2 3 2" xfId="20929" xr:uid="{00000000-0005-0000-0000-00000F310000}"/>
    <cellStyle name="40% - Accent1 2 2 3 2 2" xfId="11705" xr:uid="{00000000-0005-0000-0000-000010310000}"/>
    <cellStyle name="40% - Accent1 2 2 3 2 2 2" xfId="10876" xr:uid="{00000000-0005-0000-0000-000011310000}"/>
    <cellStyle name="40% - Accent1 2 2 3 2 2 2 2" xfId="20931" xr:uid="{00000000-0005-0000-0000-000012310000}"/>
    <cellStyle name="40% - Accent1 2 2 3 2 2 2 2 2" xfId="20933" xr:uid="{00000000-0005-0000-0000-000013310000}"/>
    <cellStyle name="40% - Accent1 2 2 3 2 2 2 2 2 2" xfId="8973" xr:uid="{00000000-0005-0000-0000-000014310000}"/>
    <cellStyle name="40% - Accent1 2 2 3 2 2 2 2 2 2 2" xfId="8980" xr:uid="{00000000-0005-0000-0000-000015310000}"/>
    <cellStyle name="40% - Accent1 2 2 3 2 2 2 2 2 3" xfId="9033" xr:uid="{00000000-0005-0000-0000-000016310000}"/>
    <cellStyle name="40% - Accent1 2 2 3 2 2 2 2 3" xfId="20936" xr:uid="{00000000-0005-0000-0000-000017310000}"/>
    <cellStyle name="40% - Accent1 2 2 3 2 2 2 2 3 2" xfId="9132" xr:uid="{00000000-0005-0000-0000-000018310000}"/>
    <cellStyle name="40% - Accent1 2 2 3 2 2 2 2 4" xfId="20940" xr:uid="{00000000-0005-0000-0000-000019310000}"/>
    <cellStyle name="40% - Accent1 2 2 3 2 2 2 3" xfId="1943" xr:uid="{00000000-0005-0000-0000-00001A310000}"/>
    <cellStyle name="40% - Accent1 2 2 3 2 2 2 3 2" xfId="2220" xr:uid="{00000000-0005-0000-0000-00001B310000}"/>
    <cellStyle name="40% - Accent1 2 2 3 2 2 2 3 2 2" xfId="9361" xr:uid="{00000000-0005-0000-0000-00001C310000}"/>
    <cellStyle name="40% - Accent1 2 2 3 2 2 2 3 3" xfId="14119" xr:uid="{00000000-0005-0000-0000-00001D310000}"/>
    <cellStyle name="40% - Accent1 2 2 3 2 2 2 4" xfId="2231" xr:uid="{00000000-0005-0000-0000-00001E310000}"/>
    <cellStyle name="40% - Accent1 2 2 3 2 2 2 4 2" xfId="14135" xr:uid="{00000000-0005-0000-0000-00001F310000}"/>
    <cellStyle name="40% - Accent1 2 2 3 2 2 2 5" xfId="8898" xr:uid="{00000000-0005-0000-0000-000020310000}"/>
    <cellStyle name="40% - Accent1 2 2 3 2 2 3" xfId="20943" xr:uid="{00000000-0005-0000-0000-000021310000}"/>
    <cellStyle name="40% - Accent1 2 2 3 2 2 3 2" xfId="20945" xr:uid="{00000000-0005-0000-0000-000022310000}"/>
    <cellStyle name="40% - Accent1 2 2 3 2 2 3 2 2" xfId="20947" xr:uid="{00000000-0005-0000-0000-000023310000}"/>
    <cellStyle name="40% - Accent1 2 2 3 2 2 3 2 2 2" xfId="3160" xr:uid="{00000000-0005-0000-0000-000024310000}"/>
    <cellStyle name="40% - Accent1 2 2 3 2 2 3 2 3" xfId="20948" xr:uid="{00000000-0005-0000-0000-000025310000}"/>
    <cellStyle name="40% - Accent1 2 2 3 2 2 3 3" xfId="2243" xr:uid="{00000000-0005-0000-0000-000026310000}"/>
    <cellStyle name="40% - Accent1 2 2 3 2 2 3 3 2" xfId="14175" xr:uid="{00000000-0005-0000-0000-000027310000}"/>
    <cellStyle name="40% - Accent1 2 2 3 2 2 3 4" xfId="14532" xr:uid="{00000000-0005-0000-0000-000028310000}"/>
    <cellStyle name="40% - Accent1 2 2 3 2 2 4" xfId="20952" xr:uid="{00000000-0005-0000-0000-000029310000}"/>
    <cellStyle name="40% - Accent1 2 2 3 2 2 4 2" xfId="20955" xr:uid="{00000000-0005-0000-0000-00002A310000}"/>
    <cellStyle name="40% - Accent1 2 2 3 2 2 4 2 2" xfId="20957" xr:uid="{00000000-0005-0000-0000-00002B310000}"/>
    <cellStyle name="40% - Accent1 2 2 3 2 2 4 3" xfId="14538" xr:uid="{00000000-0005-0000-0000-00002C310000}"/>
    <cellStyle name="40% - Accent1 2 2 3 2 2 5" xfId="20960" xr:uid="{00000000-0005-0000-0000-00002D310000}"/>
    <cellStyle name="40% - Accent1 2 2 3 2 2 5 2" xfId="20962" xr:uid="{00000000-0005-0000-0000-00002E310000}"/>
    <cellStyle name="40% - Accent1 2 2 3 2 2 6" xfId="20963" xr:uid="{00000000-0005-0000-0000-00002F310000}"/>
    <cellStyle name="40% - Accent1 2 2 3 2 3" xfId="17159" xr:uid="{00000000-0005-0000-0000-000030310000}"/>
    <cellStyle name="40% - Accent1 2 2 3 2 3 2" xfId="20967" xr:uid="{00000000-0005-0000-0000-000031310000}"/>
    <cellStyle name="40% - Accent1 2 2 3 2 3 2 2" xfId="20970" xr:uid="{00000000-0005-0000-0000-000032310000}"/>
    <cellStyle name="40% - Accent1 2 2 3 2 3 2 2 2" xfId="20582" xr:uid="{00000000-0005-0000-0000-000033310000}"/>
    <cellStyle name="40% - Accent1 2 2 3 2 3 2 2 2 2" xfId="10684" xr:uid="{00000000-0005-0000-0000-000034310000}"/>
    <cellStyle name="40% - Accent1 2 2 3 2 3 2 2 3" xfId="20584" xr:uid="{00000000-0005-0000-0000-000035310000}"/>
    <cellStyle name="40% - Accent1 2 2 3 2 3 2 3" xfId="2292" xr:uid="{00000000-0005-0000-0000-000036310000}"/>
    <cellStyle name="40% - Accent1 2 2 3 2 3 2 3 2" xfId="14231" xr:uid="{00000000-0005-0000-0000-000037310000}"/>
    <cellStyle name="40% - Accent1 2 2 3 2 3 2 4" xfId="14549" xr:uid="{00000000-0005-0000-0000-000038310000}"/>
    <cellStyle name="40% - Accent1 2 2 3 2 3 3" xfId="20972" xr:uid="{00000000-0005-0000-0000-000039310000}"/>
    <cellStyle name="40% - Accent1 2 2 3 2 3 3 2" xfId="20976" xr:uid="{00000000-0005-0000-0000-00003A310000}"/>
    <cellStyle name="40% - Accent1 2 2 3 2 3 3 2 2" xfId="20596" xr:uid="{00000000-0005-0000-0000-00003B310000}"/>
    <cellStyle name="40% - Accent1 2 2 3 2 3 3 3" xfId="14553" xr:uid="{00000000-0005-0000-0000-00003C310000}"/>
    <cellStyle name="40% - Accent1 2 2 3 2 3 4" xfId="20980" xr:uid="{00000000-0005-0000-0000-00003D310000}"/>
    <cellStyle name="40% - Accent1 2 2 3 2 3 4 2" xfId="20984" xr:uid="{00000000-0005-0000-0000-00003E310000}"/>
    <cellStyle name="40% - Accent1 2 2 3 2 3 5" xfId="20988" xr:uid="{00000000-0005-0000-0000-00003F310000}"/>
    <cellStyle name="40% - Accent1 2 2 3 2 4" xfId="20992" xr:uid="{00000000-0005-0000-0000-000040310000}"/>
    <cellStyle name="40% - Accent1 2 2 3 2 4 2" xfId="2011" xr:uid="{00000000-0005-0000-0000-000041310000}"/>
    <cellStyle name="40% - Accent1 2 2 3 2 4 2 2" xfId="5708" xr:uid="{00000000-0005-0000-0000-000042310000}"/>
    <cellStyle name="40% - Accent1 2 2 3 2 4 2 2 2" xfId="5720" xr:uid="{00000000-0005-0000-0000-000043310000}"/>
    <cellStyle name="40% - Accent1 2 2 3 2 4 2 3" xfId="5730" xr:uid="{00000000-0005-0000-0000-000044310000}"/>
    <cellStyle name="40% - Accent1 2 2 3 2 4 3" xfId="5744" xr:uid="{00000000-0005-0000-0000-000045310000}"/>
    <cellStyle name="40% - Accent1 2 2 3 2 4 3 2" xfId="5751" xr:uid="{00000000-0005-0000-0000-000046310000}"/>
    <cellStyle name="40% - Accent1 2 2 3 2 4 4" xfId="1928" xr:uid="{00000000-0005-0000-0000-000047310000}"/>
    <cellStyle name="40% - Accent1 2 2 3 2 5" xfId="20994" xr:uid="{00000000-0005-0000-0000-000048310000}"/>
    <cellStyle name="40% - Accent1 2 2 3 2 5 2" xfId="6876" xr:uid="{00000000-0005-0000-0000-000049310000}"/>
    <cellStyle name="40% - Accent1 2 2 3 2 5 2 2" xfId="6880" xr:uid="{00000000-0005-0000-0000-00004A310000}"/>
    <cellStyle name="40% - Accent1 2 2 3 2 5 3" xfId="4150" xr:uid="{00000000-0005-0000-0000-00004B310000}"/>
    <cellStyle name="40% - Accent1 2 2 3 2 6" xfId="20997" xr:uid="{00000000-0005-0000-0000-00004C310000}"/>
    <cellStyle name="40% - Accent1 2 2 3 2 6 2" xfId="7339" xr:uid="{00000000-0005-0000-0000-00004D310000}"/>
    <cellStyle name="40% - Accent1 2 2 3 2 7" xfId="21000" xr:uid="{00000000-0005-0000-0000-00004E310000}"/>
    <cellStyle name="40% - Accent1 2 2 3 3" xfId="11081" xr:uid="{00000000-0005-0000-0000-00004F310000}"/>
    <cellStyle name="40% - Accent1 2 2 3 3 2" xfId="17165" xr:uid="{00000000-0005-0000-0000-000050310000}"/>
    <cellStyle name="40% - Accent1 2 2 3 3 2 2" xfId="21002" xr:uid="{00000000-0005-0000-0000-000051310000}"/>
    <cellStyle name="40% - Accent1 2 2 3 3 2 2 2" xfId="21005" xr:uid="{00000000-0005-0000-0000-000052310000}"/>
    <cellStyle name="40% - Accent1 2 2 3 3 2 2 2 2" xfId="14070" xr:uid="{00000000-0005-0000-0000-000053310000}"/>
    <cellStyle name="40% - Accent1 2 2 3 3 2 2 2 2 2" xfId="9264" xr:uid="{00000000-0005-0000-0000-000054310000}"/>
    <cellStyle name="40% - Accent1 2 2 3 3 2 2 2 3" xfId="21009" xr:uid="{00000000-0005-0000-0000-000055310000}"/>
    <cellStyle name="40% - Accent1 2 2 3 3 2 2 3" xfId="2363" xr:uid="{00000000-0005-0000-0000-000056310000}"/>
    <cellStyle name="40% - Accent1 2 2 3 3 2 2 3 2" xfId="8033" xr:uid="{00000000-0005-0000-0000-000057310000}"/>
    <cellStyle name="40% - Accent1 2 2 3 3 2 2 4" xfId="8046" xr:uid="{00000000-0005-0000-0000-000058310000}"/>
    <cellStyle name="40% - Accent1 2 2 3 3 2 3" xfId="21011" xr:uid="{00000000-0005-0000-0000-000059310000}"/>
    <cellStyle name="40% - Accent1 2 2 3 3 2 3 2" xfId="21014" xr:uid="{00000000-0005-0000-0000-00005A310000}"/>
    <cellStyle name="40% - Accent1 2 2 3 3 2 3 2 2" xfId="21018" xr:uid="{00000000-0005-0000-0000-00005B310000}"/>
    <cellStyle name="40% - Accent1 2 2 3 3 2 3 3" xfId="8054" xr:uid="{00000000-0005-0000-0000-00005C310000}"/>
    <cellStyle name="40% - Accent1 2 2 3 3 2 4" xfId="21022" xr:uid="{00000000-0005-0000-0000-00005D310000}"/>
    <cellStyle name="40% - Accent1 2 2 3 3 2 4 2" xfId="21024" xr:uid="{00000000-0005-0000-0000-00005E310000}"/>
    <cellStyle name="40% - Accent1 2 2 3 3 2 5" xfId="21030" xr:uid="{00000000-0005-0000-0000-00005F310000}"/>
    <cellStyle name="40% - Accent1 2 2 3 3 3" xfId="21031" xr:uid="{00000000-0005-0000-0000-000060310000}"/>
    <cellStyle name="40% - Accent1 2 2 3 3 3 2" xfId="2469" xr:uid="{00000000-0005-0000-0000-000061310000}"/>
    <cellStyle name="40% - Accent1 2 2 3 3 3 2 2" xfId="21035" xr:uid="{00000000-0005-0000-0000-000062310000}"/>
    <cellStyle name="40% - Accent1 2 2 3 3 3 2 2 2" xfId="20760" xr:uid="{00000000-0005-0000-0000-000063310000}"/>
    <cellStyle name="40% - Accent1 2 2 3 3 3 2 3" xfId="8113" xr:uid="{00000000-0005-0000-0000-000064310000}"/>
    <cellStyle name="40% - Accent1 2 2 3 3 3 3" xfId="21039" xr:uid="{00000000-0005-0000-0000-000065310000}"/>
    <cellStyle name="40% - Accent1 2 2 3 3 3 3 2" xfId="21043" xr:uid="{00000000-0005-0000-0000-000066310000}"/>
    <cellStyle name="40% - Accent1 2 2 3 3 3 4" xfId="21047" xr:uid="{00000000-0005-0000-0000-000067310000}"/>
    <cellStyle name="40% - Accent1 2 2 3 3 4" xfId="21050" xr:uid="{00000000-0005-0000-0000-000068310000}"/>
    <cellStyle name="40% - Accent1 2 2 3 3 4 2" xfId="5031" xr:uid="{00000000-0005-0000-0000-000069310000}"/>
    <cellStyle name="40% - Accent1 2 2 3 3 4 2 2" xfId="10400" xr:uid="{00000000-0005-0000-0000-00006A310000}"/>
    <cellStyle name="40% - Accent1 2 2 3 3 4 3" xfId="10419" xr:uid="{00000000-0005-0000-0000-00006B310000}"/>
    <cellStyle name="40% - Accent1 2 2 3 3 5" xfId="21052" xr:uid="{00000000-0005-0000-0000-00006C310000}"/>
    <cellStyle name="40% - Accent1 2 2 3 3 5 2" xfId="8818" xr:uid="{00000000-0005-0000-0000-00006D310000}"/>
    <cellStyle name="40% - Accent1 2 2 3 3 6" xfId="21055" xr:uid="{00000000-0005-0000-0000-00006E310000}"/>
    <cellStyle name="40% - Accent1 2 2 3 4" xfId="21057" xr:uid="{00000000-0005-0000-0000-00006F310000}"/>
    <cellStyle name="40% - Accent1 2 2 3 4 2" xfId="21058" xr:uid="{00000000-0005-0000-0000-000070310000}"/>
    <cellStyle name="40% - Accent1 2 2 3 4 2 2" xfId="21060" xr:uid="{00000000-0005-0000-0000-000071310000}"/>
    <cellStyle name="40% - Accent1 2 2 3 4 2 2 2" xfId="21064" xr:uid="{00000000-0005-0000-0000-000072310000}"/>
    <cellStyle name="40% - Accent1 2 2 3 4 2 2 2 2" xfId="21068" xr:uid="{00000000-0005-0000-0000-000073310000}"/>
    <cellStyle name="40% - Accent1 2 2 3 4 2 2 3" xfId="2873" xr:uid="{00000000-0005-0000-0000-000074310000}"/>
    <cellStyle name="40% - Accent1 2 2 3 4 2 3" xfId="21070" xr:uid="{00000000-0005-0000-0000-000075310000}"/>
    <cellStyle name="40% - Accent1 2 2 3 4 2 3 2" xfId="21072" xr:uid="{00000000-0005-0000-0000-000076310000}"/>
    <cellStyle name="40% - Accent1 2 2 3 4 2 4" xfId="21075" xr:uid="{00000000-0005-0000-0000-000077310000}"/>
    <cellStyle name="40% - Accent1 2 2 3 4 3" xfId="21076" xr:uid="{00000000-0005-0000-0000-000078310000}"/>
    <cellStyle name="40% - Accent1 2 2 3 4 3 2" xfId="21078" xr:uid="{00000000-0005-0000-0000-000079310000}"/>
    <cellStyle name="40% - Accent1 2 2 3 4 3 2 2" xfId="21080" xr:uid="{00000000-0005-0000-0000-00007A310000}"/>
    <cellStyle name="40% - Accent1 2 2 3 4 3 3" xfId="21081" xr:uid="{00000000-0005-0000-0000-00007B310000}"/>
    <cellStyle name="40% - Accent1 2 2 3 4 4" xfId="5495" xr:uid="{00000000-0005-0000-0000-00007C310000}"/>
    <cellStyle name="40% - Accent1 2 2 3 4 4 2" xfId="6085" xr:uid="{00000000-0005-0000-0000-00007D310000}"/>
    <cellStyle name="40% - Accent1 2 2 3 4 5" xfId="2822" xr:uid="{00000000-0005-0000-0000-00007E310000}"/>
    <cellStyle name="40% - Accent1 2 2 3 5" xfId="21084" xr:uid="{00000000-0005-0000-0000-00007F310000}"/>
    <cellStyle name="40% - Accent1 2 2 3 5 2" xfId="21085" xr:uid="{00000000-0005-0000-0000-000080310000}"/>
    <cellStyle name="40% - Accent1 2 2 3 5 2 2" xfId="21086" xr:uid="{00000000-0005-0000-0000-000081310000}"/>
    <cellStyle name="40% - Accent1 2 2 3 5 2 2 2" xfId="21088" xr:uid="{00000000-0005-0000-0000-000082310000}"/>
    <cellStyle name="40% - Accent1 2 2 3 5 2 3" xfId="21089" xr:uid="{00000000-0005-0000-0000-000083310000}"/>
    <cellStyle name="40% - Accent1 2 2 3 5 3" xfId="21090" xr:uid="{00000000-0005-0000-0000-000084310000}"/>
    <cellStyle name="40% - Accent1 2 2 3 5 3 2" xfId="21091" xr:uid="{00000000-0005-0000-0000-000085310000}"/>
    <cellStyle name="40% - Accent1 2 2 3 5 4" xfId="6089" xr:uid="{00000000-0005-0000-0000-000086310000}"/>
    <cellStyle name="40% - Accent1 2 2 3 6" xfId="21092" xr:uid="{00000000-0005-0000-0000-000087310000}"/>
    <cellStyle name="40% - Accent1 2 2 3 6 2" xfId="2035" xr:uid="{00000000-0005-0000-0000-000088310000}"/>
    <cellStyle name="40% - Accent1 2 2 3 6 2 2" xfId="2040" xr:uid="{00000000-0005-0000-0000-000089310000}"/>
    <cellStyle name="40% - Accent1 2 2 3 6 3" xfId="2507" xr:uid="{00000000-0005-0000-0000-00008A310000}"/>
    <cellStyle name="40% - Accent1 2 2 3 7" xfId="21095" xr:uid="{00000000-0005-0000-0000-00008B310000}"/>
    <cellStyle name="40% - Accent1 2 2 3 7 2" xfId="2258" xr:uid="{00000000-0005-0000-0000-00008C310000}"/>
    <cellStyle name="40% - Accent1 2 2 3 8" xfId="21096" xr:uid="{00000000-0005-0000-0000-00008D310000}"/>
    <cellStyle name="40% - Accent1 2 2 4" xfId="21098" xr:uid="{00000000-0005-0000-0000-00008E310000}"/>
    <cellStyle name="40% - Accent1 2 2 4 2" xfId="21101" xr:uid="{00000000-0005-0000-0000-00008F310000}"/>
    <cellStyle name="40% - Accent1 2 2 4 2 2" xfId="17175" xr:uid="{00000000-0005-0000-0000-000090310000}"/>
    <cellStyle name="40% - Accent1 2 2 4 2 2 2" xfId="12997" xr:uid="{00000000-0005-0000-0000-000091310000}"/>
    <cellStyle name="40% - Accent1 2 2 4 2 2 2 2" xfId="19467" xr:uid="{00000000-0005-0000-0000-000092310000}"/>
    <cellStyle name="40% - Accent1 2 2 4 2 2 2 2 2" xfId="19471" xr:uid="{00000000-0005-0000-0000-000093310000}"/>
    <cellStyle name="40% - Accent1 2 2 4 2 2 2 2 2 2" xfId="21102" xr:uid="{00000000-0005-0000-0000-000094310000}"/>
    <cellStyle name="40% - Accent1 2 2 4 2 2 2 2 3" xfId="21103" xr:uid="{00000000-0005-0000-0000-000095310000}"/>
    <cellStyle name="40% - Accent1 2 2 4 2 2 2 3" xfId="1039" xr:uid="{00000000-0005-0000-0000-000096310000}"/>
    <cellStyle name="40% - Accent1 2 2 4 2 2 2 3 2" xfId="14502" xr:uid="{00000000-0005-0000-0000-000097310000}"/>
    <cellStyle name="40% - Accent1 2 2 4 2 2 2 4" xfId="14698" xr:uid="{00000000-0005-0000-0000-000098310000}"/>
    <cellStyle name="40% - Accent1 2 2 4 2 2 3" xfId="21104" xr:uid="{00000000-0005-0000-0000-000099310000}"/>
    <cellStyle name="40% - Accent1 2 2 4 2 2 3 2" xfId="19514" xr:uid="{00000000-0005-0000-0000-00009A310000}"/>
    <cellStyle name="40% - Accent1 2 2 4 2 2 3 2 2" xfId="21106" xr:uid="{00000000-0005-0000-0000-00009B310000}"/>
    <cellStyle name="40% - Accent1 2 2 4 2 2 3 3" xfId="14702" xr:uid="{00000000-0005-0000-0000-00009C310000}"/>
    <cellStyle name="40% - Accent1 2 2 4 2 2 4" xfId="21108" xr:uid="{00000000-0005-0000-0000-00009D310000}"/>
    <cellStyle name="40% - Accent1 2 2 4 2 2 4 2" xfId="21112" xr:uid="{00000000-0005-0000-0000-00009E310000}"/>
    <cellStyle name="40% - Accent1 2 2 4 2 2 5" xfId="13355" xr:uid="{00000000-0005-0000-0000-00009F310000}"/>
    <cellStyle name="40% - Accent1 2 2 4 2 3" xfId="21114" xr:uid="{00000000-0005-0000-0000-0000A0310000}"/>
    <cellStyle name="40% - Accent1 2 2 4 2 3 2" xfId="21117" xr:uid="{00000000-0005-0000-0000-0000A1310000}"/>
    <cellStyle name="40% - Accent1 2 2 4 2 3 2 2" xfId="20003" xr:uid="{00000000-0005-0000-0000-0000A2310000}"/>
    <cellStyle name="40% - Accent1 2 2 4 2 3 2 2 2" xfId="20937" xr:uid="{00000000-0005-0000-0000-0000A3310000}"/>
    <cellStyle name="40% - Accent1 2 2 4 2 3 2 3" xfId="14711" xr:uid="{00000000-0005-0000-0000-0000A4310000}"/>
    <cellStyle name="40% - Accent1 2 2 4 2 3 3" xfId="21119" xr:uid="{00000000-0005-0000-0000-0000A5310000}"/>
    <cellStyle name="40% - Accent1 2 2 4 2 3 3 2" xfId="21121" xr:uid="{00000000-0005-0000-0000-0000A6310000}"/>
    <cellStyle name="40% - Accent1 2 2 4 2 3 4" xfId="21124" xr:uid="{00000000-0005-0000-0000-0000A7310000}"/>
    <cellStyle name="40% - Accent1 2 2 4 2 4" xfId="21128" xr:uid="{00000000-0005-0000-0000-0000A8310000}"/>
    <cellStyle name="40% - Accent1 2 2 4 2 4 2" xfId="21132" xr:uid="{00000000-0005-0000-0000-0000A9310000}"/>
    <cellStyle name="40% - Accent1 2 2 4 2 4 2 2" xfId="21137" xr:uid="{00000000-0005-0000-0000-0000AA310000}"/>
    <cellStyle name="40% - Accent1 2 2 4 2 4 3" xfId="20900" xr:uid="{00000000-0005-0000-0000-0000AB310000}"/>
    <cellStyle name="40% - Accent1 2 2 4 2 5" xfId="21141" xr:uid="{00000000-0005-0000-0000-0000AC310000}"/>
    <cellStyle name="40% - Accent1 2 2 4 2 5 2" xfId="21144" xr:uid="{00000000-0005-0000-0000-0000AD310000}"/>
    <cellStyle name="40% - Accent1 2 2 4 2 6" xfId="21147" xr:uid="{00000000-0005-0000-0000-0000AE310000}"/>
    <cellStyle name="40% - Accent1 2 2 4 3" xfId="21152" xr:uid="{00000000-0005-0000-0000-0000AF310000}"/>
    <cellStyle name="40% - Accent1 2 2 4 3 2" xfId="21154" xr:uid="{00000000-0005-0000-0000-0000B0310000}"/>
    <cellStyle name="40% - Accent1 2 2 4 3 2 2" xfId="21155" xr:uid="{00000000-0005-0000-0000-0000B1310000}"/>
    <cellStyle name="40% - Accent1 2 2 4 3 2 2 2" xfId="21157" xr:uid="{00000000-0005-0000-0000-0000B2310000}"/>
    <cellStyle name="40% - Accent1 2 2 4 3 2 2 2 2" xfId="21161" xr:uid="{00000000-0005-0000-0000-0000B3310000}"/>
    <cellStyle name="40% - Accent1 2 2 4 3 2 2 3" xfId="1288" xr:uid="{00000000-0005-0000-0000-0000B4310000}"/>
    <cellStyle name="40% - Accent1 2 2 4 3 2 3" xfId="21162" xr:uid="{00000000-0005-0000-0000-0000B5310000}"/>
    <cellStyle name="40% - Accent1 2 2 4 3 2 3 2" xfId="21164" xr:uid="{00000000-0005-0000-0000-0000B6310000}"/>
    <cellStyle name="40% - Accent1 2 2 4 3 2 4" xfId="21167" xr:uid="{00000000-0005-0000-0000-0000B7310000}"/>
    <cellStyle name="40% - Accent1 2 2 4 3 3" xfId="21168" xr:uid="{00000000-0005-0000-0000-0000B8310000}"/>
    <cellStyle name="40% - Accent1 2 2 4 3 3 2" xfId="21169" xr:uid="{00000000-0005-0000-0000-0000B9310000}"/>
    <cellStyle name="40% - Accent1 2 2 4 3 3 2 2" xfId="21171" xr:uid="{00000000-0005-0000-0000-0000BA310000}"/>
    <cellStyle name="40% - Accent1 2 2 4 3 3 3" xfId="21172" xr:uid="{00000000-0005-0000-0000-0000BB310000}"/>
    <cellStyle name="40% - Accent1 2 2 4 3 4" xfId="21176" xr:uid="{00000000-0005-0000-0000-0000BC310000}"/>
    <cellStyle name="40% - Accent1 2 2 4 3 4 2" xfId="21180" xr:uid="{00000000-0005-0000-0000-0000BD310000}"/>
    <cellStyle name="40% - Accent1 2 2 4 3 5" xfId="21183" xr:uid="{00000000-0005-0000-0000-0000BE310000}"/>
    <cellStyle name="40% - Accent1 2 2 4 4" xfId="21186" xr:uid="{00000000-0005-0000-0000-0000BF310000}"/>
    <cellStyle name="40% - Accent1 2 2 4 4 2" xfId="21187" xr:uid="{00000000-0005-0000-0000-0000C0310000}"/>
    <cellStyle name="40% - Accent1 2 2 4 4 2 2" xfId="21188" xr:uid="{00000000-0005-0000-0000-0000C1310000}"/>
    <cellStyle name="40% - Accent1 2 2 4 4 2 2 2" xfId="21190" xr:uid="{00000000-0005-0000-0000-0000C2310000}"/>
    <cellStyle name="40% - Accent1 2 2 4 4 2 3" xfId="21191" xr:uid="{00000000-0005-0000-0000-0000C3310000}"/>
    <cellStyle name="40% - Accent1 2 2 4 4 3" xfId="21192" xr:uid="{00000000-0005-0000-0000-0000C4310000}"/>
    <cellStyle name="40% - Accent1 2 2 4 4 3 2" xfId="21193" xr:uid="{00000000-0005-0000-0000-0000C5310000}"/>
    <cellStyle name="40% - Accent1 2 2 4 4 4" xfId="3640" xr:uid="{00000000-0005-0000-0000-0000C6310000}"/>
    <cellStyle name="40% - Accent1 2 2 4 5" xfId="21194" xr:uid="{00000000-0005-0000-0000-0000C7310000}"/>
    <cellStyle name="40% - Accent1 2 2 4 5 2" xfId="21195" xr:uid="{00000000-0005-0000-0000-0000C8310000}"/>
    <cellStyle name="40% - Accent1 2 2 4 5 2 2" xfId="21196" xr:uid="{00000000-0005-0000-0000-0000C9310000}"/>
    <cellStyle name="40% - Accent1 2 2 4 5 3" xfId="21197" xr:uid="{00000000-0005-0000-0000-0000CA310000}"/>
    <cellStyle name="40% - Accent1 2 2 4 6" xfId="21198" xr:uid="{00000000-0005-0000-0000-0000CB310000}"/>
    <cellStyle name="40% - Accent1 2 2 4 6 2" xfId="3005" xr:uid="{00000000-0005-0000-0000-0000CC310000}"/>
    <cellStyle name="40% - Accent1 2 2 4 7" xfId="21199" xr:uid="{00000000-0005-0000-0000-0000CD310000}"/>
    <cellStyle name="40% - Accent1 2 2 5" xfId="21201" xr:uid="{00000000-0005-0000-0000-0000CE310000}"/>
    <cellStyle name="40% - Accent1 2 2 5 2" xfId="21204" xr:uid="{00000000-0005-0000-0000-0000CF310000}"/>
    <cellStyle name="40% - Accent1 2 2 5 2 2" xfId="19574" xr:uid="{00000000-0005-0000-0000-0000D0310000}"/>
    <cellStyle name="40% - Accent1 2 2 5 2 2 2" xfId="15274" xr:uid="{00000000-0005-0000-0000-0000D1310000}"/>
    <cellStyle name="40% - Accent1 2 2 5 2 2 2 2" xfId="21205" xr:uid="{00000000-0005-0000-0000-0000D2310000}"/>
    <cellStyle name="40% - Accent1 2 2 5 2 2 2 2 2" xfId="21206" xr:uid="{00000000-0005-0000-0000-0000D3310000}"/>
    <cellStyle name="40% - Accent1 2 2 5 2 2 2 3" xfId="14792" xr:uid="{00000000-0005-0000-0000-0000D4310000}"/>
    <cellStyle name="40% - Accent1 2 2 5 2 2 3" xfId="6502" xr:uid="{00000000-0005-0000-0000-0000D5310000}"/>
    <cellStyle name="40% - Accent1 2 2 5 2 2 3 2" xfId="12773" xr:uid="{00000000-0005-0000-0000-0000D6310000}"/>
    <cellStyle name="40% - Accent1 2 2 5 2 2 4" xfId="12959" xr:uid="{00000000-0005-0000-0000-0000D7310000}"/>
    <cellStyle name="40% - Accent1 2 2 5 2 3" xfId="21207" xr:uid="{00000000-0005-0000-0000-0000D8310000}"/>
    <cellStyle name="40% - Accent1 2 2 5 2 3 2" xfId="21208" xr:uid="{00000000-0005-0000-0000-0000D9310000}"/>
    <cellStyle name="40% - Accent1 2 2 5 2 3 2 2" xfId="21209" xr:uid="{00000000-0005-0000-0000-0000DA310000}"/>
    <cellStyle name="40% - Accent1 2 2 5 2 3 3" xfId="12962" xr:uid="{00000000-0005-0000-0000-0000DB310000}"/>
    <cellStyle name="40% - Accent1 2 2 5 2 4" xfId="21211" xr:uid="{00000000-0005-0000-0000-0000DC310000}"/>
    <cellStyle name="40% - Accent1 2 2 5 2 4 2" xfId="21213" xr:uid="{00000000-0005-0000-0000-0000DD310000}"/>
    <cellStyle name="40% - Accent1 2 2 5 2 5" xfId="21215" xr:uid="{00000000-0005-0000-0000-0000DE310000}"/>
    <cellStyle name="40% - Accent1 2 2 5 3" xfId="21217" xr:uid="{00000000-0005-0000-0000-0000DF310000}"/>
    <cellStyle name="40% - Accent1 2 2 5 3 2" xfId="21218" xr:uid="{00000000-0005-0000-0000-0000E0310000}"/>
    <cellStyle name="40% - Accent1 2 2 5 3 2 2" xfId="21219" xr:uid="{00000000-0005-0000-0000-0000E1310000}"/>
    <cellStyle name="40% - Accent1 2 2 5 3 2 2 2" xfId="21221" xr:uid="{00000000-0005-0000-0000-0000E2310000}"/>
    <cellStyle name="40% - Accent1 2 2 5 3 2 3" xfId="12966" xr:uid="{00000000-0005-0000-0000-0000E3310000}"/>
    <cellStyle name="40% - Accent1 2 2 5 3 3" xfId="21222" xr:uid="{00000000-0005-0000-0000-0000E4310000}"/>
    <cellStyle name="40% - Accent1 2 2 5 3 3 2" xfId="21223" xr:uid="{00000000-0005-0000-0000-0000E5310000}"/>
    <cellStyle name="40% - Accent1 2 2 5 3 4" xfId="21225" xr:uid="{00000000-0005-0000-0000-0000E6310000}"/>
    <cellStyle name="40% - Accent1 2 2 5 4" xfId="21226" xr:uid="{00000000-0005-0000-0000-0000E7310000}"/>
    <cellStyle name="40% - Accent1 2 2 5 4 2" xfId="21227" xr:uid="{00000000-0005-0000-0000-0000E8310000}"/>
    <cellStyle name="40% - Accent1 2 2 5 4 2 2" xfId="21228" xr:uid="{00000000-0005-0000-0000-0000E9310000}"/>
    <cellStyle name="40% - Accent1 2 2 5 4 3" xfId="21229" xr:uid="{00000000-0005-0000-0000-0000EA310000}"/>
    <cellStyle name="40% - Accent1 2 2 5 5" xfId="21231" xr:uid="{00000000-0005-0000-0000-0000EB310000}"/>
    <cellStyle name="40% - Accent1 2 2 5 5 2" xfId="21232" xr:uid="{00000000-0005-0000-0000-0000EC310000}"/>
    <cellStyle name="40% - Accent1 2 2 5 6" xfId="21233" xr:uid="{00000000-0005-0000-0000-0000ED310000}"/>
    <cellStyle name="40% - Accent1 2 2 6" xfId="21235" xr:uid="{00000000-0005-0000-0000-0000EE310000}"/>
    <cellStyle name="40% - Accent1 2 2 6 2" xfId="21236" xr:uid="{00000000-0005-0000-0000-0000EF310000}"/>
    <cellStyle name="40% - Accent1 2 2 6 2 2" xfId="21239" xr:uid="{00000000-0005-0000-0000-0000F0310000}"/>
    <cellStyle name="40% - Accent1 2 2 6 2 2 2" xfId="5982" xr:uid="{00000000-0005-0000-0000-0000F1310000}"/>
    <cellStyle name="40% - Accent1 2 2 6 2 2 2 2" xfId="81" xr:uid="{00000000-0005-0000-0000-0000F2310000}"/>
    <cellStyle name="40% - Accent1 2 2 6 2 2 3" xfId="9018" xr:uid="{00000000-0005-0000-0000-0000F3310000}"/>
    <cellStyle name="40% - Accent1 2 2 6 2 3" xfId="21241" xr:uid="{00000000-0005-0000-0000-0000F4310000}"/>
    <cellStyle name="40% - Accent1 2 2 6 2 3 2" xfId="12118" xr:uid="{00000000-0005-0000-0000-0000F5310000}"/>
    <cellStyle name="40% - Accent1 2 2 6 2 4" xfId="21244" xr:uid="{00000000-0005-0000-0000-0000F6310000}"/>
    <cellStyle name="40% - Accent1 2 2 6 3" xfId="21245" xr:uid="{00000000-0005-0000-0000-0000F7310000}"/>
    <cellStyle name="40% - Accent1 2 2 6 3 2" xfId="19542" xr:uid="{00000000-0005-0000-0000-0000F8310000}"/>
    <cellStyle name="40% - Accent1 2 2 6 3 2 2" xfId="12120" xr:uid="{00000000-0005-0000-0000-0000F9310000}"/>
    <cellStyle name="40% - Accent1 2 2 6 3 3" xfId="21247" xr:uid="{00000000-0005-0000-0000-0000FA310000}"/>
    <cellStyle name="40% - Accent1 2 2 6 4" xfId="21248" xr:uid="{00000000-0005-0000-0000-0000FB310000}"/>
    <cellStyle name="40% - Accent1 2 2 6 4 2" xfId="21250" xr:uid="{00000000-0005-0000-0000-0000FC310000}"/>
    <cellStyle name="40% - Accent1 2 2 6 5" xfId="21251" xr:uid="{00000000-0005-0000-0000-0000FD310000}"/>
    <cellStyle name="40% - Accent1 2 2 7" xfId="14719" xr:uid="{00000000-0005-0000-0000-0000FE310000}"/>
    <cellStyle name="40% - Accent1 2 2 7 2" xfId="21252" xr:uid="{00000000-0005-0000-0000-0000FF310000}"/>
    <cellStyle name="40% - Accent1 2 2 7 2 2" xfId="21254" xr:uid="{00000000-0005-0000-0000-000000320000}"/>
    <cellStyle name="40% - Accent1 2 2 7 2 2 2" xfId="12195" xr:uid="{00000000-0005-0000-0000-000001320000}"/>
    <cellStyle name="40% - Accent1 2 2 7 2 3" xfId="21255" xr:uid="{00000000-0005-0000-0000-000002320000}"/>
    <cellStyle name="40% - Accent1 2 2 7 3" xfId="21256" xr:uid="{00000000-0005-0000-0000-000003320000}"/>
    <cellStyle name="40% - Accent1 2 2 7 3 2" xfId="21257" xr:uid="{00000000-0005-0000-0000-000004320000}"/>
    <cellStyle name="40% - Accent1 2 2 7 4" xfId="21258" xr:uid="{00000000-0005-0000-0000-000005320000}"/>
    <cellStyle name="40% - Accent1 2 2 8" xfId="21259" xr:uid="{00000000-0005-0000-0000-000006320000}"/>
    <cellStyle name="40% - Accent1 2 2 8 2" xfId="21260" xr:uid="{00000000-0005-0000-0000-000007320000}"/>
    <cellStyle name="40% - Accent1 2 2 8 2 2" xfId="21261" xr:uid="{00000000-0005-0000-0000-000008320000}"/>
    <cellStyle name="40% - Accent1 2 2 8 3" xfId="2839" xr:uid="{00000000-0005-0000-0000-000009320000}"/>
    <cellStyle name="40% - Accent1 2 2 9" xfId="21262" xr:uid="{00000000-0005-0000-0000-00000A320000}"/>
    <cellStyle name="40% - Accent1 2 2 9 2" xfId="18234" xr:uid="{00000000-0005-0000-0000-00000B320000}"/>
    <cellStyle name="40% - Accent1 2 3" xfId="21263" xr:uid="{00000000-0005-0000-0000-00000C320000}"/>
    <cellStyle name="40% - Accent1 2 3 2" xfId="21265" xr:uid="{00000000-0005-0000-0000-00000D320000}"/>
    <cellStyle name="40% - Accent1 2 3 2 2" xfId="21269" xr:uid="{00000000-0005-0000-0000-00000E320000}"/>
    <cellStyle name="40% - Accent1 2 3 2 2 2" xfId="21271" xr:uid="{00000000-0005-0000-0000-00000F320000}"/>
    <cellStyle name="40% - Accent1 2 3 2 2 2 2" xfId="21273" xr:uid="{00000000-0005-0000-0000-000010320000}"/>
    <cellStyle name="40% - Accent1 2 3 2 2 2 2 2" xfId="946" xr:uid="{00000000-0005-0000-0000-000011320000}"/>
    <cellStyle name="40% - Accent1 2 3 2 2 2 2 2 2" xfId="962" xr:uid="{00000000-0005-0000-0000-000012320000}"/>
    <cellStyle name="40% - Accent1 2 3 2 2 2 2 2 2 2" xfId="701" xr:uid="{00000000-0005-0000-0000-000013320000}"/>
    <cellStyle name="40% - Accent1 2 3 2 2 2 2 2 2 2 2" xfId="13766" xr:uid="{00000000-0005-0000-0000-000014320000}"/>
    <cellStyle name="40% - Accent1 2 3 2 2 2 2 2 2 3" xfId="13953" xr:uid="{00000000-0005-0000-0000-000015320000}"/>
    <cellStyle name="40% - Accent1 2 3 2 2 2 2 2 3" xfId="977" xr:uid="{00000000-0005-0000-0000-000016320000}"/>
    <cellStyle name="40% - Accent1 2 3 2 2 2 2 2 3 2" xfId="13396" xr:uid="{00000000-0005-0000-0000-000017320000}"/>
    <cellStyle name="40% - Accent1 2 3 2 2 2 2 2 4" xfId="13413" xr:uid="{00000000-0005-0000-0000-000018320000}"/>
    <cellStyle name="40% - Accent1 2 3 2 2 2 2 3" xfId="989" xr:uid="{00000000-0005-0000-0000-000019320000}"/>
    <cellStyle name="40% - Accent1 2 3 2 2 2 2 3 2" xfId="67" xr:uid="{00000000-0005-0000-0000-00001A320000}"/>
    <cellStyle name="40% - Accent1 2 3 2 2 2 2 3 2 2" xfId="13958" xr:uid="{00000000-0005-0000-0000-00001B320000}"/>
    <cellStyle name="40% - Accent1 2 3 2 2 2 2 3 3" xfId="13444" xr:uid="{00000000-0005-0000-0000-00001C320000}"/>
    <cellStyle name="40% - Accent1 2 3 2 2 2 2 4" xfId="1010" xr:uid="{00000000-0005-0000-0000-00001D320000}"/>
    <cellStyle name="40% - Accent1 2 3 2 2 2 2 4 2" xfId="13965" xr:uid="{00000000-0005-0000-0000-00001E320000}"/>
    <cellStyle name="40% - Accent1 2 3 2 2 2 2 5" xfId="10007" xr:uid="{00000000-0005-0000-0000-00001F320000}"/>
    <cellStyle name="40% - Accent1 2 3 2 2 2 3" xfId="3129" xr:uid="{00000000-0005-0000-0000-000020320000}"/>
    <cellStyle name="40% - Accent1 2 3 2 2 2 3 2" xfId="1050" xr:uid="{00000000-0005-0000-0000-000021320000}"/>
    <cellStyle name="40% - Accent1 2 3 2 2 2 3 2 2" xfId="695" xr:uid="{00000000-0005-0000-0000-000022320000}"/>
    <cellStyle name="40% - Accent1 2 3 2 2 2 3 2 2 2" xfId="13971" xr:uid="{00000000-0005-0000-0000-000023320000}"/>
    <cellStyle name="40% - Accent1 2 3 2 2 2 3 2 3" xfId="13595" xr:uid="{00000000-0005-0000-0000-000024320000}"/>
    <cellStyle name="40% - Accent1 2 3 2 2 2 3 3" xfId="1072" xr:uid="{00000000-0005-0000-0000-000025320000}"/>
    <cellStyle name="40% - Accent1 2 3 2 2 2 3 3 2" xfId="13975" xr:uid="{00000000-0005-0000-0000-000026320000}"/>
    <cellStyle name="40% - Accent1 2 3 2 2 2 3 4" xfId="13982" xr:uid="{00000000-0005-0000-0000-000027320000}"/>
    <cellStyle name="40% - Accent1 2 3 2 2 2 4" xfId="7880" xr:uid="{00000000-0005-0000-0000-000028320000}"/>
    <cellStyle name="40% - Accent1 2 3 2 2 2 4 2" xfId="1116" xr:uid="{00000000-0005-0000-0000-000029320000}"/>
    <cellStyle name="40% - Accent1 2 3 2 2 2 4 2 2" xfId="7886" xr:uid="{00000000-0005-0000-0000-00002A320000}"/>
    <cellStyle name="40% - Accent1 2 3 2 2 2 4 3" xfId="7906" xr:uid="{00000000-0005-0000-0000-00002B320000}"/>
    <cellStyle name="40% - Accent1 2 3 2 2 2 5" xfId="7930" xr:uid="{00000000-0005-0000-0000-00002C320000}"/>
    <cellStyle name="40% - Accent1 2 3 2 2 2 5 2" xfId="7934" xr:uid="{00000000-0005-0000-0000-00002D320000}"/>
    <cellStyle name="40% - Accent1 2 3 2 2 2 6" xfId="7951" xr:uid="{00000000-0005-0000-0000-00002E320000}"/>
    <cellStyle name="40% - Accent1 2 3 2 2 3" xfId="21275" xr:uid="{00000000-0005-0000-0000-00002F320000}"/>
    <cellStyle name="40% - Accent1 2 3 2 2 3 2" xfId="21276" xr:uid="{00000000-0005-0000-0000-000030320000}"/>
    <cellStyle name="40% - Accent1 2 3 2 2 3 2 2" xfId="1245" xr:uid="{00000000-0005-0000-0000-000031320000}"/>
    <cellStyle name="40% - Accent1 2 3 2 2 3 2 2 2" xfId="1256" xr:uid="{00000000-0005-0000-0000-000032320000}"/>
    <cellStyle name="40% - Accent1 2 3 2 2 3 2 2 2 2" xfId="333" xr:uid="{00000000-0005-0000-0000-000033320000}"/>
    <cellStyle name="40% - Accent1 2 3 2 2 3 2 2 3" xfId="13752" xr:uid="{00000000-0005-0000-0000-000034320000}"/>
    <cellStyle name="40% - Accent1 2 3 2 2 3 2 3" xfId="970" xr:uid="{00000000-0005-0000-0000-000035320000}"/>
    <cellStyle name="40% - Accent1 2 3 2 2 3 2 3 2" xfId="14023" xr:uid="{00000000-0005-0000-0000-000036320000}"/>
    <cellStyle name="40% - Accent1 2 3 2 2 3 2 4" xfId="14032" xr:uid="{00000000-0005-0000-0000-000037320000}"/>
    <cellStyle name="40% - Accent1 2 3 2 2 3 3" xfId="21277" xr:uid="{00000000-0005-0000-0000-000038320000}"/>
    <cellStyle name="40% - Accent1 2 3 2 2 3 3 2" xfId="1296" xr:uid="{00000000-0005-0000-0000-000039320000}"/>
    <cellStyle name="40% - Accent1 2 3 2 2 3 3 2 2" xfId="14040" xr:uid="{00000000-0005-0000-0000-00003A320000}"/>
    <cellStyle name="40% - Accent1 2 3 2 2 3 3 3" xfId="14046" xr:uid="{00000000-0005-0000-0000-00003B320000}"/>
    <cellStyle name="40% - Accent1 2 3 2 2 3 4" xfId="7973" xr:uid="{00000000-0005-0000-0000-00003C320000}"/>
    <cellStyle name="40% - Accent1 2 3 2 2 3 4 2" xfId="7981" xr:uid="{00000000-0005-0000-0000-00003D320000}"/>
    <cellStyle name="40% - Accent1 2 3 2 2 3 5" xfId="8006" xr:uid="{00000000-0005-0000-0000-00003E320000}"/>
    <cellStyle name="40% - Accent1 2 3 2 2 4" xfId="21281" xr:uid="{00000000-0005-0000-0000-00003F320000}"/>
    <cellStyle name="40% - Accent1 2 3 2 2 4 2" xfId="21283" xr:uid="{00000000-0005-0000-0000-000040320000}"/>
    <cellStyle name="40% - Accent1 2 3 2 2 4 2 2" xfId="1380" xr:uid="{00000000-0005-0000-0000-000041320000}"/>
    <cellStyle name="40% - Accent1 2 3 2 2 4 2 2 2" xfId="11492" xr:uid="{00000000-0005-0000-0000-000042320000}"/>
    <cellStyle name="40% - Accent1 2 3 2 2 4 2 3" xfId="12921" xr:uid="{00000000-0005-0000-0000-000043320000}"/>
    <cellStyle name="40% - Accent1 2 3 2 2 4 3" xfId="21006" xr:uid="{00000000-0005-0000-0000-000044320000}"/>
    <cellStyle name="40% - Accent1 2 3 2 2 4 3 2" xfId="14071" xr:uid="{00000000-0005-0000-0000-000045320000}"/>
    <cellStyle name="40% - Accent1 2 3 2 2 4 4" xfId="2353" xr:uid="{00000000-0005-0000-0000-000046320000}"/>
    <cellStyle name="40% - Accent1 2 3 2 2 5" xfId="21286" xr:uid="{00000000-0005-0000-0000-000047320000}"/>
    <cellStyle name="40% - Accent1 2 3 2 2 5 2" xfId="21289" xr:uid="{00000000-0005-0000-0000-000048320000}"/>
    <cellStyle name="40% - Accent1 2 3 2 2 5 2 2" xfId="14085" xr:uid="{00000000-0005-0000-0000-000049320000}"/>
    <cellStyle name="40% - Accent1 2 3 2 2 5 3" xfId="21015" xr:uid="{00000000-0005-0000-0000-00004A320000}"/>
    <cellStyle name="40% - Accent1 2 3 2 2 6" xfId="21292" xr:uid="{00000000-0005-0000-0000-00004B320000}"/>
    <cellStyle name="40% - Accent1 2 3 2 2 6 2" xfId="21295" xr:uid="{00000000-0005-0000-0000-00004C320000}"/>
    <cellStyle name="40% - Accent1 2 3 2 2 7" xfId="21298" xr:uid="{00000000-0005-0000-0000-00004D320000}"/>
    <cellStyle name="40% - Accent1 2 3 2 3" xfId="21300" xr:uid="{00000000-0005-0000-0000-00004E320000}"/>
    <cellStyle name="40% - Accent1 2 3 2 3 2" xfId="21302" xr:uid="{00000000-0005-0000-0000-00004F320000}"/>
    <cellStyle name="40% - Accent1 2 3 2 3 2 2" xfId="21304" xr:uid="{00000000-0005-0000-0000-000050320000}"/>
    <cellStyle name="40% - Accent1 2 3 2 3 2 2 2" xfId="1586" xr:uid="{00000000-0005-0000-0000-000051320000}"/>
    <cellStyle name="40% - Accent1 2 3 2 3 2 2 2 2" xfId="1605" xr:uid="{00000000-0005-0000-0000-000052320000}"/>
    <cellStyle name="40% - Accent1 2 3 2 3 2 2 2 2 2" xfId="14236" xr:uid="{00000000-0005-0000-0000-000053320000}"/>
    <cellStyle name="40% - Accent1 2 3 2 3 2 2 2 3" xfId="14241" xr:uid="{00000000-0005-0000-0000-000054320000}"/>
    <cellStyle name="40% - Accent1 2 3 2 3 2 2 3" xfId="1619" xr:uid="{00000000-0005-0000-0000-000055320000}"/>
    <cellStyle name="40% - Accent1 2 3 2 3 2 2 3 2" xfId="9869" xr:uid="{00000000-0005-0000-0000-000056320000}"/>
    <cellStyle name="40% - Accent1 2 3 2 3 2 2 4" xfId="9880" xr:uid="{00000000-0005-0000-0000-000057320000}"/>
    <cellStyle name="40% - Accent1 2 3 2 3 2 3" xfId="21306" xr:uid="{00000000-0005-0000-0000-000058320000}"/>
    <cellStyle name="40% - Accent1 2 3 2 3 2 3 2" xfId="1661" xr:uid="{00000000-0005-0000-0000-000059320000}"/>
    <cellStyle name="40% - Accent1 2 3 2 3 2 3 2 2" xfId="14253" xr:uid="{00000000-0005-0000-0000-00005A320000}"/>
    <cellStyle name="40% - Accent1 2 3 2 3 2 3 3" xfId="9888" xr:uid="{00000000-0005-0000-0000-00005B320000}"/>
    <cellStyle name="40% - Accent1 2 3 2 3 2 4" xfId="8067" xr:uid="{00000000-0005-0000-0000-00005C320000}"/>
    <cellStyle name="40% - Accent1 2 3 2 3 2 4 2" xfId="653" xr:uid="{00000000-0005-0000-0000-00005D320000}"/>
    <cellStyle name="40% - Accent1 2 3 2 3 2 5" xfId="8078" xr:uid="{00000000-0005-0000-0000-00005E320000}"/>
    <cellStyle name="40% - Accent1 2 3 2 3 3" xfId="21307" xr:uid="{00000000-0005-0000-0000-00005F320000}"/>
    <cellStyle name="40% - Accent1 2 3 2 3 3 2" xfId="21309" xr:uid="{00000000-0005-0000-0000-000060320000}"/>
    <cellStyle name="40% - Accent1 2 3 2 3 3 2 2" xfId="128" xr:uid="{00000000-0005-0000-0000-000061320000}"/>
    <cellStyle name="40% - Accent1 2 3 2 3 3 2 2 2" xfId="14286" xr:uid="{00000000-0005-0000-0000-000062320000}"/>
    <cellStyle name="40% - Accent1 2 3 2 3 3 2 3" xfId="9905" xr:uid="{00000000-0005-0000-0000-000063320000}"/>
    <cellStyle name="40% - Accent1 2 3 2 3 3 3" xfId="7045" xr:uid="{00000000-0005-0000-0000-000064320000}"/>
    <cellStyle name="40% - Accent1 2 3 2 3 3 3 2" xfId="14301" xr:uid="{00000000-0005-0000-0000-000065320000}"/>
    <cellStyle name="40% - Accent1 2 3 2 3 3 4" xfId="8091" xr:uid="{00000000-0005-0000-0000-000066320000}"/>
    <cellStyle name="40% - Accent1 2 3 2 3 4" xfId="21311" xr:uid="{00000000-0005-0000-0000-000067320000}"/>
    <cellStyle name="40% - Accent1 2 3 2 3 4 2" xfId="21315" xr:uid="{00000000-0005-0000-0000-000068320000}"/>
    <cellStyle name="40% - Accent1 2 3 2 3 4 2 2" xfId="12646" xr:uid="{00000000-0005-0000-0000-000069320000}"/>
    <cellStyle name="40% - Accent1 2 3 2 3 4 3" xfId="21036" xr:uid="{00000000-0005-0000-0000-00006A320000}"/>
    <cellStyle name="40% - Accent1 2 3 2 3 5" xfId="21317" xr:uid="{00000000-0005-0000-0000-00006B320000}"/>
    <cellStyle name="40% - Accent1 2 3 2 3 5 2" xfId="21320" xr:uid="{00000000-0005-0000-0000-00006C320000}"/>
    <cellStyle name="40% - Accent1 2 3 2 3 6" xfId="21325" xr:uid="{00000000-0005-0000-0000-00006D320000}"/>
    <cellStyle name="40% - Accent1 2 3 2 4" xfId="21327" xr:uid="{00000000-0005-0000-0000-00006E320000}"/>
    <cellStyle name="40% - Accent1 2 3 2 4 2" xfId="21328" xr:uid="{00000000-0005-0000-0000-00006F320000}"/>
    <cellStyle name="40% - Accent1 2 3 2 4 2 2" xfId="21329" xr:uid="{00000000-0005-0000-0000-000070320000}"/>
    <cellStyle name="40% - Accent1 2 3 2 4 2 2 2" xfId="216" xr:uid="{00000000-0005-0000-0000-000071320000}"/>
    <cellStyle name="40% - Accent1 2 3 2 4 2 2 2 2" xfId="452" xr:uid="{00000000-0005-0000-0000-000072320000}"/>
    <cellStyle name="40% - Accent1 2 3 2 4 2 2 3" xfId="9640" xr:uid="{00000000-0005-0000-0000-000073320000}"/>
    <cellStyle name="40% - Accent1 2 3 2 4 2 3" xfId="2109" xr:uid="{00000000-0005-0000-0000-000074320000}"/>
    <cellStyle name="40% - Accent1 2 3 2 4 2 3 2" xfId="4994" xr:uid="{00000000-0005-0000-0000-000075320000}"/>
    <cellStyle name="40% - Accent1 2 3 2 4 2 4" xfId="5016" xr:uid="{00000000-0005-0000-0000-000076320000}"/>
    <cellStyle name="40% - Accent1 2 3 2 4 3" xfId="21330" xr:uid="{00000000-0005-0000-0000-000077320000}"/>
    <cellStyle name="40% - Accent1 2 3 2 4 3 2" xfId="21331" xr:uid="{00000000-0005-0000-0000-000078320000}"/>
    <cellStyle name="40% - Accent1 2 3 2 4 3 2 2" xfId="9681" xr:uid="{00000000-0005-0000-0000-000079320000}"/>
    <cellStyle name="40% - Accent1 2 3 2 4 3 3" xfId="5020" xr:uid="{00000000-0005-0000-0000-00007A320000}"/>
    <cellStyle name="40% - Accent1 2 3 2 4 4" xfId="4497" xr:uid="{00000000-0005-0000-0000-00007B320000}"/>
    <cellStyle name="40% - Accent1 2 3 2 4 4 2" xfId="6191" xr:uid="{00000000-0005-0000-0000-00007C320000}"/>
    <cellStyle name="40% - Accent1 2 3 2 4 5" xfId="6198" xr:uid="{00000000-0005-0000-0000-00007D320000}"/>
    <cellStyle name="40% - Accent1 2 3 2 5" xfId="18306" xr:uid="{00000000-0005-0000-0000-00007E320000}"/>
    <cellStyle name="40% - Accent1 2 3 2 5 2" xfId="18308" xr:uid="{00000000-0005-0000-0000-00007F320000}"/>
    <cellStyle name="40% - Accent1 2 3 2 5 2 2" xfId="18310" xr:uid="{00000000-0005-0000-0000-000080320000}"/>
    <cellStyle name="40% - Accent1 2 3 2 5 2 2 2" xfId="9737" xr:uid="{00000000-0005-0000-0000-000081320000}"/>
    <cellStyle name="40% - Accent1 2 3 2 5 2 3" xfId="2970" xr:uid="{00000000-0005-0000-0000-000082320000}"/>
    <cellStyle name="40% - Accent1 2 3 2 5 3" xfId="18312" xr:uid="{00000000-0005-0000-0000-000083320000}"/>
    <cellStyle name="40% - Accent1 2 3 2 5 3 2" xfId="21332" xr:uid="{00000000-0005-0000-0000-000084320000}"/>
    <cellStyle name="40% - Accent1 2 3 2 5 4" xfId="6201" xr:uid="{00000000-0005-0000-0000-000085320000}"/>
    <cellStyle name="40% - Accent1 2 3 2 6" xfId="18313" xr:uid="{00000000-0005-0000-0000-000086320000}"/>
    <cellStyle name="40% - Accent1 2 3 2 6 2" xfId="3035" xr:uid="{00000000-0005-0000-0000-000087320000}"/>
    <cellStyle name="40% - Accent1 2 3 2 6 2 2" xfId="13794" xr:uid="{00000000-0005-0000-0000-000088320000}"/>
    <cellStyle name="40% - Accent1 2 3 2 6 3" xfId="25" xr:uid="{00000000-0005-0000-0000-000089320000}"/>
    <cellStyle name="40% - Accent1 2 3 2 7" xfId="18318" xr:uid="{00000000-0005-0000-0000-00008A320000}"/>
    <cellStyle name="40% - Accent1 2 3 2 7 2" xfId="13838" xr:uid="{00000000-0005-0000-0000-00008B320000}"/>
    <cellStyle name="40% - Accent1 2 3 2 8" xfId="21333" xr:uid="{00000000-0005-0000-0000-00008C320000}"/>
    <cellStyle name="40% - Accent1 2 3 3" xfId="21335" xr:uid="{00000000-0005-0000-0000-00008D320000}"/>
    <cellStyle name="40% - Accent1 2 3 3 2" xfId="21337" xr:uid="{00000000-0005-0000-0000-00008E320000}"/>
    <cellStyle name="40% - Accent1 2 3 3 2 2" xfId="17206" xr:uid="{00000000-0005-0000-0000-00008F320000}"/>
    <cellStyle name="40% - Accent1 2 3 3 2 2 2" xfId="21338" xr:uid="{00000000-0005-0000-0000-000090320000}"/>
    <cellStyle name="40% - Accent1 2 3 3 2 2 2 2" xfId="1458" xr:uid="{00000000-0005-0000-0000-000091320000}"/>
    <cellStyle name="40% - Accent1 2 3 3 2 2 2 2 2" xfId="2067" xr:uid="{00000000-0005-0000-0000-000092320000}"/>
    <cellStyle name="40% - Accent1 2 3 3 2 2 2 2 2 2" xfId="3675" xr:uid="{00000000-0005-0000-0000-000093320000}"/>
    <cellStyle name="40% - Accent1 2 3 3 2 2 2 2 3" xfId="11213" xr:uid="{00000000-0005-0000-0000-000094320000}"/>
    <cellStyle name="40% - Accent1 2 3 3 2 2 2 3" xfId="2081" xr:uid="{00000000-0005-0000-0000-000095320000}"/>
    <cellStyle name="40% - Accent1 2 3 3 2 2 2 3 2" xfId="7853" xr:uid="{00000000-0005-0000-0000-000096320000}"/>
    <cellStyle name="40% - Accent1 2 3 3 2 2 2 4" xfId="10444" xr:uid="{00000000-0005-0000-0000-000097320000}"/>
    <cellStyle name="40% - Accent1 2 3 3 2 2 3" xfId="21339" xr:uid="{00000000-0005-0000-0000-000098320000}"/>
    <cellStyle name="40% - Accent1 2 3 3 2 2 3 2" xfId="148" xr:uid="{00000000-0005-0000-0000-000099320000}"/>
    <cellStyle name="40% - Accent1 2 3 3 2 2 3 2 2" xfId="11341" xr:uid="{00000000-0005-0000-0000-00009A320000}"/>
    <cellStyle name="40% - Accent1 2 3 3 2 2 3 3" xfId="11461" xr:uid="{00000000-0005-0000-0000-00009B320000}"/>
    <cellStyle name="40% - Accent1 2 3 3 2 2 4" xfId="8194" xr:uid="{00000000-0005-0000-0000-00009C320000}"/>
    <cellStyle name="40% - Accent1 2 3 3 2 2 4 2" xfId="8198" xr:uid="{00000000-0005-0000-0000-00009D320000}"/>
    <cellStyle name="40% - Accent1 2 3 3 2 2 5" xfId="8216" xr:uid="{00000000-0005-0000-0000-00009E320000}"/>
    <cellStyle name="40% - Accent1 2 3 3 2 3" xfId="21342" xr:uid="{00000000-0005-0000-0000-00009F320000}"/>
    <cellStyle name="40% - Accent1 2 3 3 2 3 2" xfId="21344" xr:uid="{00000000-0005-0000-0000-0000A0320000}"/>
    <cellStyle name="40% - Accent1 2 3 3 2 3 2 2" xfId="2127" xr:uid="{00000000-0005-0000-0000-0000A1320000}"/>
    <cellStyle name="40% - Accent1 2 3 3 2 3 2 2 2" xfId="13417" xr:uid="{00000000-0005-0000-0000-0000A2320000}"/>
    <cellStyle name="40% - Accent1 2 3 3 2 3 2 3" xfId="14470" xr:uid="{00000000-0005-0000-0000-0000A3320000}"/>
    <cellStyle name="40% - Accent1 2 3 3 2 3 3" xfId="21347" xr:uid="{00000000-0005-0000-0000-0000A4320000}"/>
    <cellStyle name="40% - Accent1 2 3 3 2 3 3 2" xfId="14476" xr:uid="{00000000-0005-0000-0000-0000A5320000}"/>
    <cellStyle name="40% - Accent1 2 3 3 2 3 4" xfId="8230" xr:uid="{00000000-0005-0000-0000-0000A6320000}"/>
    <cellStyle name="40% - Accent1 2 3 3 2 4" xfId="21351" xr:uid="{00000000-0005-0000-0000-0000A7320000}"/>
    <cellStyle name="40% - Accent1 2 3 3 2 4 2" xfId="21354" xr:uid="{00000000-0005-0000-0000-0000A8320000}"/>
    <cellStyle name="40% - Accent1 2 3 3 2 4 2 2" xfId="14489" xr:uid="{00000000-0005-0000-0000-0000A9320000}"/>
    <cellStyle name="40% - Accent1 2 3 3 2 4 3" xfId="21065" xr:uid="{00000000-0005-0000-0000-0000AA320000}"/>
    <cellStyle name="40% - Accent1 2 3 3 2 5" xfId="21357" xr:uid="{00000000-0005-0000-0000-0000AB320000}"/>
    <cellStyle name="40% - Accent1 2 3 3 2 5 2" xfId="21360" xr:uid="{00000000-0005-0000-0000-0000AC320000}"/>
    <cellStyle name="40% - Accent1 2 3 3 2 6" xfId="21364" xr:uid="{00000000-0005-0000-0000-0000AD320000}"/>
    <cellStyle name="40% - Accent1 2 3 3 3" xfId="21366" xr:uid="{00000000-0005-0000-0000-0000AE320000}"/>
    <cellStyle name="40% - Accent1 2 3 3 3 2" xfId="21367" xr:uid="{00000000-0005-0000-0000-0000AF320000}"/>
    <cellStyle name="40% - Accent1 2 3 3 3 2 2" xfId="21368" xr:uid="{00000000-0005-0000-0000-0000B0320000}"/>
    <cellStyle name="40% - Accent1 2 3 3 3 2 2 2" xfId="2225" xr:uid="{00000000-0005-0000-0000-0000B1320000}"/>
    <cellStyle name="40% - Accent1 2 3 3 3 2 2 2 2" xfId="14132" xr:uid="{00000000-0005-0000-0000-0000B2320000}"/>
    <cellStyle name="40% - Accent1 2 3 3 3 2 2 3" xfId="8900" xr:uid="{00000000-0005-0000-0000-0000B3320000}"/>
    <cellStyle name="40% - Accent1 2 3 3 3 2 3" xfId="21369" xr:uid="{00000000-0005-0000-0000-0000B4320000}"/>
    <cellStyle name="40% - Accent1 2 3 3 3 2 3 2" xfId="14529" xr:uid="{00000000-0005-0000-0000-0000B5320000}"/>
    <cellStyle name="40% - Accent1 2 3 3 3 2 4" xfId="8258" xr:uid="{00000000-0005-0000-0000-0000B6320000}"/>
    <cellStyle name="40% - Accent1 2 3 3 3 3" xfId="21371" xr:uid="{00000000-0005-0000-0000-0000B7320000}"/>
    <cellStyle name="40% - Accent1 2 3 3 3 3 2" xfId="21373" xr:uid="{00000000-0005-0000-0000-0000B8320000}"/>
    <cellStyle name="40% - Accent1 2 3 3 3 3 2 2" xfId="14544" xr:uid="{00000000-0005-0000-0000-0000B9320000}"/>
    <cellStyle name="40% - Accent1 2 3 3 3 3 3" xfId="21376" xr:uid="{00000000-0005-0000-0000-0000BA320000}"/>
    <cellStyle name="40% - Accent1 2 3 3 3 4" xfId="21380" xr:uid="{00000000-0005-0000-0000-0000BB320000}"/>
    <cellStyle name="40% - Accent1 2 3 3 3 4 2" xfId="21384" xr:uid="{00000000-0005-0000-0000-0000BC320000}"/>
    <cellStyle name="40% - Accent1 2 3 3 3 5" xfId="21387" xr:uid="{00000000-0005-0000-0000-0000BD320000}"/>
    <cellStyle name="40% - Accent1 2 3 3 4" xfId="10453" xr:uid="{00000000-0005-0000-0000-0000BE320000}"/>
    <cellStyle name="40% - Accent1 2 3 3 4 2" xfId="10455" xr:uid="{00000000-0005-0000-0000-0000BF320000}"/>
    <cellStyle name="40% - Accent1 2 3 3 4 2 2" xfId="10457" xr:uid="{00000000-0005-0000-0000-0000C0320000}"/>
    <cellStyle name="40% - Accent1 2 3 3 4 2 2 2" xfId="8039" xr:uid="{00000000-0005-0000-0000-0000C1320000}"/>
    <cellStyle name="40% - Accent1 2 3 3 4 2 3" xfId="5075" xr:uid="{00000000-0005-0000-0000-0000C2320000}"/>
    <cellStyle name="40% - Accent1 2 3 3 4 3" xfId="10474" xr:uid="{00000000-0005-0000-0000-0000C3320000}"/>
    <cellStyle name="40% - Accent1 2 3 3 4 3 2" xfId="10477" xr:uid="{00000000-0005-0000-0000-0000C4320000}"/>
    <cellStyle name="40% - Accent1 2 3 3 4 4" xfId="6218" xr:uid="{00000000-0005-0000-0000-0000C5320000}"/>
    <cellStyle name="40% - Accent1 2 3 3 5" xfId="10490" xr:uid="{00000000-0005-0000-0000-0000C6320000}"/>
    <cellStyle name="40% - Accent1 2 3 3 5 2" xfId="10493" xr:uid="{00000000-0005-0000-0000-0000C7320000}"/>
    <cellStyle name="40% - Accent1 2 3 3 5 2 2" xfId="10495" xr:uid="{00000000-0005-0000-0000-0000C8320000}"/>
    <cellStyle name="40% - Accent1 2 3 3 5 3" xfId="10501" xr:uid="{00000000-0005-0000-0000-0000C9320000}"/>
    <cellStyle name="40% - Accent1 2 3 3 6" xfId="3080" xr:uid="{00000000-0005-0000-0000-0000CA320000}"/>
    <cellStyle name="40% - Accent1 2 3 3 6 2" xfId="981" xr:uid="{00000000-0005-0000-0000-0000CB320000}"/>
    <cellStyle name="40% - Accent1 2 3 3 7" xfId="3087" xr:uid="{00000000-0005-0000-0000-0000CC320000}"/>
    <cellStyle name="40% - Accent1 2 3 4" xfId="21389" xr:uid="{00000000-0005-0000-0000-0000CD320000}"/>
    <cellStyle name="40% - Accent1 2 3 4 2" xfId="21392" xr:uid="{00000000-0005-0000-0000-0000CE320000}"/>
    <cellStyle name="40% - Accent1 2 3 4 2 2" xfId="21394" xr:uid="{00000000-0005-0000-0000-0000CF320000}"/>
    <cellStyle name="40% - Accent1 2 3 4 2 2 2" xfId="21395" xr:uid="{00000000-0005-0000-0000-0000D0320000}"/>
    <cellStyle name="40% - Accent1 2 3 4 2 2 2 2" xfId="2604" xr:uid="{00000000-0005-0000-0000-0000D1320000}"/>
    <cellStyle name="40% - Accent1 2 3 4 2 2 2 2 2" xfId="5601" xr:uid="{00000000-0005-0000-0000-0000D2320000}"/>
    <cellStyle name="40% - Accent1 2 3 4 2 2 2 3" xfId="14646" xr:uid="{00000000-0005-0000-0000-0000D3320000}"/>
    <cellStyle name="40% - Accent1 2 3 4 2 2 3" xfId="21396" xr:uid="{00000000-0005-0000-0000-0000D4320000}"/>
    <cellStyle name="40% - Accent1 2 3 4 2 2 3 2" xfId="14648" xr:uid="{00000000-0005-0000-0000-0000D5320000}"/>
    <cellStyle name="40% - Accent1 2 3 4 2 2 4" xfId="8340" xr:uid="{00000000-0005-0000-0000-0000D6320000}"/>
    <cellStyle name="40% - Accent1 2 3 4 2 3" xfId="21398" xr:uid="{00000000-0005-0000-0000-0000D7320000}"/>
    <cellStyle name="40% - Accent1 2 3 4 2 3 2" xfId="21243" xr:uid="{00000000-0005-0000-0000-0000D8320000}"/>
    <cellStyle name="40% - Accent1 2 3 4 2 3 2 2" xfId="14653" xr:uid="{00000000-0005-0000-0000-0000D9320000}"/>
    <cellStyle name="40% - Accent1 2 3 4 2 3 3" xfId="21400" xr:uid="{00000000-0005-0000-0000-0000DA320000}"/>
    <cellStyle name="40% - Accent1 2 3 4 2 4" xfId="21404" xr:uid="{00000000-0005-0000-0000-0000DB320000}"/>
    <cellStyle name="40% - Accent1 2 3 4 2 4 2" xfId="21407" xr:uid="{00000000-0005-0000-0000-0000DC320000}"/>
    <cellStyle name="40% - Accent1 2 3 4 2 5" xfId="10785" xr:uid="{00000000-0005-0000-0000-0000DD320000}"/>
    <cellStyle name="40% - Accent1 2 3 4 3" xfId="21409" xr:uid="{00000000-0005-0000-0000-0000DE320000}"/>
    <cellStyle name="40% - Accent1 2 3 4 3 2" xfId="21410" xr:uid="{00000000-0005-0000-0000-0000DF320000}"/>
    <cellStyle name="40% - Accent1 2 3 4 3 2 2" xfId="21411" xr:uid="{00000000-0005-0000-0000-0000E0320000}"/>
    <cellStyle name="40% - Accent1 2 3 4 3 2 2 2" xfId="14694" xr:uid="{00000000-0005-0000-0000-0000E1320000}"/>
    <cellStyle name="40% - Accent1 2 3 4 3 2 3" xfId="21412" xr:uid="{00000000-0005-0000-0000-0000E2320000}"/>
    <cellStyle name="40% - Accent1 2 3 4 3 3" xfId="21414" xr:uid="{00000000-0005-0000-0000-0000E3320000}"/>
    <cellStyle name="40% - Accent1 2 3 4 3 3 2" xfId="21416" xr:uid="{00000000-0005-0000-0000-0000E4320000}"/>
    <cellStyle name="40% - Accent1 2 3 4 3 4" xfId="21419" xr:uid="{00000000-0005-0000-0000-0000E5320000}"/>
    <cellStyle name="40% - Accent1 2 3 4 4" xfId="10513" xr:uid="{00000000-0005-0000-0000-0000E6320000}"/>
    <cellStyle name="40% - Accent1 2 3 4 4 2" xfId="10515" xr:uid="{00000000-0005-0000-0000-0000E7320000}"/>
    <cellStyle name="40% - Accent1 2 3 4 4 2 2" xfId="10517" xr:uid="{00000000-0005-0000-0000-0000E8320000}"/>
    <cellStyle name="40% - Accent1 2 3 4 4 3" xfId="3749" xr:uid="{00000000-0005-0000-0000-0000E9320000}"/>
    <cellStyle name="40% - Accent1 2 3 4 5" xfId="10526" xr:uid="{00000000-0005-0000-0000-0000EA320000}"/>
    <cellStyle name="40% - Accent1 2 3 4 5 2" xfId="10529" xr:uid="{00000000-0005-0000-0000-0000EB320000}"/>
    <cellStyle name="40% - Accent1 2 3 4 6" xfId="957" xr:uid="{00000000-0005-0000-0000-0000EC320000}"/>
    <cellStyle name="40% - Accent1 2 3 5" xfId="21421" xr:uid="{00000000-0005-0000-0000-0000ED320000}"/>
    <cellStyle name="40% - Accent1 2 3 5 2" xfId="21423" xr:uid="{00000000-0005-0000-0000-0000EE320000}"/>
    <cellStyle name="40% - Accent1 2 3 5 2 2" xfId="21424" xr:uid="{00000000-0005-0000-0000-0000EF320000}"/>
    <cellStyle name="40% - Accent1 2 3 5 2 2 2" xfId="21426" xr:uid="{00000000-0005-0000-0000-0000F0320000}"/>
    <cellStyle name="40% - Accent1 2 3 5 2 2 2 2" xfId="14768" xr:uid="{00000000-0005-0000-0000-0000F1320000}"/>
    <cellStyle name="40% - Accent1 2 3 5 2 2 3" xfId="13028" xr:uid="{00000000-0005-0000-0000-0000F2320000}"/>
    <cellStyle name="40% - Accent1 2 3 5 2 3" xfId="21428" xr:uid="{00000000-0005-0000-0000-0000F3320000}"/>
    <cellStyle name="40% - Accent1 2 3 5 2 3 2" xfId="21430" xr:uid="{00000000-0005-0000-0000-0000F4320000}"/>
    <cellStyle name="40% - Accent1 2 3 5 2 4" xfId="21433" xr:uid="{00000000-0005-0000-0000-0000F5320000}"/>
    <cellStyle name="40% - Accent1 2 3 5 3" xfId="21434" xr:uid="{00000000-0005-0000-0000-0000F6320000}"/>
    <cellStyle name="40% - Accent1 2 3 5 3 2" xfId="21435" xr:uid="{00000000-0005-0000-0000-0000F7320000}"/>
    <cellStyle name="40% - Accent1 2 3 5 3 2 2" xfId="21437" xr:uid="{00000000-0005-0000-0000-0000F8320000}"/>
    <cellStyle name="40% - Accent1 2 3 5 3 3" xfId="21439" xr:uid="{00000000-0005-0000-0000-0000F9320000}"/>
    <cellStyle name="40% - Accent1 2 3 5 4" xfId="10539" xr:uid="{00000000-0005-0000-0000-0000FA320000}"/>
    <cellStyle name="40% - Accent1 2 3 5 4 2" xfId="10180" xr:uid="{00000000-0005-0000-0000-0000FB320000}"/>
    <cellStyle name="40% - Accent1 2 3 5 5" xfId="10548" xr:uid="{00000000-0005-0000-0000-0000FC320000}"/>
    <cellStyle name="40% - Accent1 2 3 6" xfId="21440" xr:uid="{00000000-0005-0000-0000-0000FD320000}"/>
    <cellStyle name="40% - Accent1 2 3 6 2" xfId="21441" xr:uid="{00000000-0005-0000-0000-0000FE320000}"/>
    <cellStyle name="40% - Accent1 2 3 6 2 2" xfId="21443" xr:uid="{00000000-0005-0000-0000-0000FF320000}"/>
    <cellStyle name="40% - Accent1 2 3 6 2 2 2" xfId="12316" xr:uid="{00000000-0005-0000-0000-000000330000}"/>
    <cellStyle name="40% - Accent1 2 3 6 2 3" xfId="21445" xr:uid="{00000000-0005-0000-0000-000001330000}"/>
    <cellStyle name="40% - Accent1 2 3 6 3" xfId="21446" xr:uid="{00000000-0005-0000-0000-000002330000}"/>
    <cellStyle name="40% - Accent1 2 3 6 3 2" xfId="21447" xr:uid="{00000000-0005-0000-0000-000003330000}"/>
    <cellStyle name="40% - Accent1 2 3 6 4" xfId="7067" xr:uid="{00000000-0005-0000-0000-000004330000}"/>
    <cellStyle name="40% - Accent1 2 3 7" xfId="21448" xr:uid="{00000000-0005-0000-0000-000005330000}"/>
    <cellStyle name="40% - Accent1 2 3 7 2" xfId="21449" xr:uid="{00000000-0005-0000-0000-000006330000}"/>
    <cellStyle name="40% - Accent1 2 3 7 2 2" xfId="21451" xr:uid="{00000000-0005-0000-0000-000007330000}"/>
    <cellStyle name="40% - Accent1 2 3 7 3" xfId="21452" xr:uid="{00000000-0005-0000-0000-000008330000}"/>
    <cellStyle name="40% - Accent1 2 3 8" xfId="21453" xr:uid="{00000000-0005-0000-0000-000009330000}"/>
    <cellStyle name="40% - Accent1 2 3 8 2" xfId="21454" xr:uid="{00000000-0005-0000-0000-00000A330000}"/>
    <cellStyle name="40% - Accent1 2 3 9" xfId="21455" xr:uid="{00000000-0005-0000-0000-00000B330000}"/>
    <cellStyle name="40% - Accent1 2 4" xfId="21456" xr:uid="{00000000-0005-0000-0000-00000C330000}"/>
    <cellStyle name="40% - Accent1 2 4 2" xfId="21459" xr:uid="{00000000-0005-0000-0000-00000D330000}"/>
    <cellStyle name="40% - Accent1 2 4 2 2" xfId="21461" xr:uid="{00000000-0005-0000-0000-00000E330000}"/>
    <cellStyle name="40% - Accent1 2 4 2 2 2" xfId="21463" xr:uid="{00000000-0005-0000-0000-00000F330000}"/>
    <cellStyle name="40% - Accent1 2 4 2 2 2 2" xfId="393" xr:uid="{00000000-0005-0000-0000-000010330000}"/>
    <cellStyle name="40% - Accent1 2 4 2 2 2 2 2" xfId="2509" xr:uid="{00000000-0005-0000-0000-000011330000}"/>
    <cellStyle name="40% - Accent1 2 4 2 2 2 2 2 2" xfId="2524" xr:uid="{00000000-0005-0000-0000-000012330000}"/>
    <cellStyle name="40% - Accent1 2 4 2 2 2 2 2 2 2" xfId="15057" xr:uid="{00000000-0005-0000-0000-000013330000}"/>
    <cellStyle name="40% - Accent1 2 4 2 2 2 2 2 3" xfId="15060" xr:uid="{00000000-0005-0000-0000-000014330000}"/>
    <cellStyle name="40% - Accent1 2 4 2 2 2 2 3" xfId="157" xr:uid="{00000000-0005-0000-0000-000015330000}"/>
    <cellStyle name="40% - Accent1 2 4 2 2 2 2 3 2" xfId="15068" xr:uid="{00000000-0005-0000-0000-000016330000}"/>
    <cellStyle name="40% - Accent1 2 4 2 2 2 2 4" xfId="15076" xr:uid="{00000000-0005-0000-0000-000017330000}"/>
    <cellStyle name="40% - Accent1 2 4 2 2 2 3" xfId="13386" xr:uid="{00000000-0005-0000-0000-000018330000}"/>
    <cellStyle name="40% - Accent1 2 4 2 2 2 3 2" xfId="2973" xr:uid="{00000000-0005-0000-0000-000019330000}"/>
    <cellStyle name="40% - Accent1 2 4 2 2 2 3 2 2" xfId="15084" xr:uid="{00000000-0005-0000-0000-00001A330000}"/>
    <cellStyle name="40% - Accent1 2 4 2 2 2 3 3" xfId="15089" xr:uid="{00000000-0005-0000-0000-00001B330000}"/>
    <cellStyle name="40% - Accent1 2 4 2 2 2 4" xfId="8483" xr:uid="{00000000-0005-0000-0000-00001C330000}"/>
    <cellStyle name="40% - Accent1 2 4 2 2 2 4 2" xfId="8488" xr:uid="{00000000-0005-0000-0000-00001D330000}"/>
    <cellStyle name="40% - Accent1 2 4 2 2 2 5" xfId="8504" xr:uid="{00000000-0005-0000-0000-00001E330000}"/>
    <cellStyle name="40% - Accent1 2 4 2 2 3" xfId="21464" xr:uid="{00000000-0005-0000-0000-00001F330000}"/>
    <cellStyle name="40% - Accent1 2 4 2 2 3 2" xfId="21465" xr:uid="{00000000-0005-0000-0000-000020330000}"/>
    <cellStyle name="40% - Accent1 2 4 2 2 3 2 2" xfId="3020" xr:uid="{00000000-0005-0000-0000-000021330000}"/>
    <cellStyle name="40% - Accent1 2 4 2 2 3 2 2 2" xfId="15098" xr:uid="{00000000-0005-0000-0000-000022330000}"/>
    <cellStyle name="40% - Accent1 2 4 2 2 3 2 3" xfId="15104" xr:uid="{00000000-0005-0000-0000-000023330000}"/>
    <cellStyle name="40% - Accent1 2 4 2 2 3 3" xfId="21466" xr:uid="{00000000-0005-0000-0000-000024330000}"/>
    <cellStyle name="40% - Accent1 2 4 2 2 3 3 2" xfId="15110" xr:uid="{00000000-0005-0000-0000-000025330000}"/>
    <cellStyle name="40% - Accent1 2 4 2 2 3 4" xfId="7379" xr:uid="{00000000-0005-0000-0000-000026330000}"/>
    <cellStyle name="40% - Accent1 2 4 2 2 4" xfId="21469" xr:uid="{00000000-0005-0000-0000-000027330000}"/>
    <cellStyle name="40% - Accent1 2 4 2 2 4 2" xfId="21471" xr:uid="{00000000-0005-0000-0000-000028330000}"/>
    <cellStyle name="40% - Accent1 2 4 2 2 4 2 2" xfId="15117" xr:uid="{00000000-0005-0000-0000-000029330000}"/>
    <cellStyle name="40% - Accent1 2 4 2 2 4 3" xfId="21158" xr:uid="{00000000-0005-0000-0000-00002A330000}"/>
    <cellStyle name="40% - Accent1 2 4 2 2 5" xfId="21473" xr:uid="{00000000-0005-0000-0000-00002B330000}"/>
    <cellStyle name="40% - Accent1 2 4 2 2 5 2" xfId="21475" xr:uid="{00000000-0005-0000-0000-00002C330000}"/>
    <cellStyle name="40% - Accent1 2 4 2 2 6" xfId="21478" xr:uid="{00000000-0005-0000-0000-00002D330000}"/>
    <cellStyle name="40% - Accent1 2 4 2 3" xfId="21480" xr:uid="{00000000-0005-0000-0000-00002E330000}"/>
    <cellStyle name="40% - Accent1 2 4 2 3 2" xfId="21481" xr:uid="{00000000-0005-0000-0000-00002F330000}"/>
    <cellStyle name="40% - Accent1 2 4 2 3 2 2" xfId="21483" xr:uid="{00000000-0005-0000-0000-000030330000}"/>
    <cellStyle name="40% - Accent1 2 4 2 3 2 2 2" xfId="1004" xr:uid="{00000000-0005-0000-0000-000031330000}"/>
    <cellStyle name="40% - Accent1 2 4 2 3 2 2 2 2" xfId="13961" xr:uid="{00000000-0005-0000-0000-000032330000}"/>
    <cellStyle name="40% - Accent1 2 4 2 3 2 2 3" xfId="10010" xr:uid="{00000000-0005-0000-0000-000033330000}"/>
    <cellStyle name="40% - Accent1 2 4 2 3 2 3" xfId="21485" xr:uid="{00000000-0005-0000-0000-000034330000}"/>
    <cellStyle name="40% - Accent1 2 4 2 3 2 3 2" xfId="13978" xr:uid="{00000000-0005-0000-0000-000035330000}"/>
    <cellStyle name="40% - Accent1 2 4 2 3 2 4" xfId="8531" xr:uid="{00000000-0005-0000-0000-000036330000}"/>
    <cellStyle name="40% - Accent1 2 4 2 3 3" xfId="21487" xr:uid="{00000000-0005-0000-0000-000037330000}"/>
    <cellStyle name="40% - Accent1 2 4 2 3 3 2" xfId="21489" xr:uid="{00000000-0005-0000-0000-000038330000}"/>
    <cellStyle name="40% - Accent1 2 4 2 3 3 2 2" xfId="14027" xr:uid="{00000000-0005-0000-0000-000039330000}"/>
    <cellStyle name="40% - Accent1 2 4 2 3 3 3" xfId="21491" xr:uid="{00000000-0005-0000-0000-00003A330000}"/>
    <cellStyle name="40% - Accent1 2 4 2 3 4" xfId="19642" xr:uid="{00000000-0005-0000-0000-00003B330000}"/>
    <cellStyle name="40% - Accent1 2 4 2 3 4 2" xfId="21495" xr:uid="{00000000-0005-0000-0000-00003C330000}"/>
    <cellStyle name="40% - Accent1 2 4 2 3 5" xfId="21498" xr:uid="{00000000-0005-0000-0000-00003D330000}"/>
    <cellStyle name="40% - Accent1 2 4 2 4" xfId="7706" xr:uid="{00000000-0005-0000-0000-00003E330000}"/>
    <cellStyle name="40% - Accent1 2 4 2 4 2" xfId="7707" xr:uid="{00000000-0005-0000-0000-00003F330000}"/>
    <cellStyle name="40% - Accent1 2 4 2 4 2 2" xfId="21500" xr:uid="{00000000-0005-0000-0000-000040330000}"/>
    <cellStyle name="40% - Accent1 2 4 2 4 2 2 2" xfId="9875" xr:uid="{00000000-0005-0000-0000-000041330000}"/>
    <cellStyle name="40% - Accent1 2 4 2 4 2 3" xfId="21502" xr:uid="{00000000-0005-0000-0000-000042330000}"/>
    <cellStyle name="40% - Accent1 2 4 2 4 3" xfId="21504" xr:uid="{00000000-0005-0000-0000-000043330000}"/>
    <cellStyle name="40% - Accent1 2 4 2 4 3 2" xfId="21506" xr:uid="{00000000-0005-0000-0000-000044330000}"/>
    <cellStyle name="40% - Accent1 2 4 2 4 4" xfId="4034" xr:uid="{00000000-0005-0000-0000-000045330000}"/>
    <cellStyle name="40% - Accent1 2 4 2 5" xfId="7712" xr:uid="{00000000-0005-0000-0000-000046330000}"/>
    <cellStyle name="40% - Accent1 2 4 2 5 2" xfId="18329" xr:uid="{00000000-0005-0000-0000-000047330000}"/>
    <cellStyle name="40% - Accent1 2 4 2 5 2 2" xfId="21508" xr:uid="{00000000-0005-0000-0000-000048330000}"/>
    <cellStyle name="40% - Accent1 2 4 2 5 3" xfId="21510" xr:uid="{00000000-0005-0000-0000-000049330000}"/>
    <cellStyle name="40% - Accent1 2 4 2 6" xfId="18333" xr:uid="{00000000-0005-0000-0000-00004A330000}"/>
    <cellStyle name="40% - Accent1 2 4 2 6 2" xfId="14138" xr:uid="{00000000-0005-0000-0000-00004B330000}"/>
    <cellStyle name="40% - Accent1 2 4 2 7" xfId="21512" xr:uid="{00000000-0005-0000-0000-00004C330000}"/>
    <cellStyle name="40% - Accent1 2 4 3" xfId="21514" xr:uid="{00000000-0005-0000-0000-00004D330000}"/>
    <cellStyle name="40% - Accent1 2 4 3 2" xfId="21516" xr:uid="{00000000-0005-0000-0000-00004E330000}"/>
    <cellStyle name="40% - Accent1 2 4 3 2 2" xfId="21517" xr:uid="{00000000-0005-0000-0000-00004F330000}"/>
    <cellStyle name="40% - Accent1 2 4 3 2 2 2" xfId="21518" xr:uid="{00000000-0005-0000-0000-000050330000}"/>
    <cellStyle name="40% - Accent1 2 4 3 2 2 2 2" xfId="3208" xr:uid="{00000000-0005-0000-0000-000051330000}"/>
    <cellStyle name="40% - Accent1 2 4 3 2 2 2 2 2" xfId="14964" xr:uid="{00000000-0005-0000-0000-000052330000}"/>
    <cellStyle name="40% - Accent1 2 4 3 2 2 2 3" xfId="15219" xr:uid="{00000000-0005-0000-0000-000053330000}"/>
    <cellStyle name="40% - Accent1 2 4 3 2 2 3" xfId="21519" xr:uid="{00000000-0005-0000-0000-000054330000}"/>
    <cellStyle name="40% - Accent1 2 4 3 2 2 3 2" xfId="15222" xr:uid="{00000000-0005-0000-0000-000055330000}"/>
    <cellStyle name="40% - Accent1 2 4 3 2 2 4" xfId="8625" xr:uid="{00000000-0005-0000-0000-000056330000}"/>
    <cellStyle name="40% - Accent1 2 4 3 2 3" xfId="21521" xr:uid="{00000000-0005-0000-0000-000057330000}"/>
    <cellStyle name="40% - Accent1 2 4 3 2 3 2" xfId="21523" xr:uid="{00000000-0005-0000-0000-000058330000}"/>
    <cellStyle name="40% - Accent1 2 4 3 2 3 2 2" xfId="15232" xr:uid="{00000000-0005-0000-0000-000059330000}"/>
    <cellStyle name="40% - Accent1 2 4 3 2 3 3" xfId="21526" xr:uid="{00000000-0005-0000-0000-00005A330000}"/>
    <cellStyle name="40% - Accent1 2 4 3 2 4" xfId="21530" xr:uid="{00000000-0005-0000-0000-00005B330000}"/>
    <cellStyle name="40% - Accent1 2 4 3 2 4 2" xfId="21533" xr:uid="{00000000-0005-0000-0000-00005C330000}"/>
    <cellStyle name="40% - Accent1 2 4 3 2 5" xfId="21536" xr:uid="{00000000-0005-0000-0000-00005D330000}"/>
    <cellStyle name="40% - Accent1 2 4 3 3" xfId="21537" xr:uid="{00000000-0005-0000-0000-00005E330000}"/>
    <cellStyle name="40% - Accent1 2 4 3 3 2" xfId="21538" xr:uid="{00000000-0005-0000-0000-00005F330000}"/>
    <cellStyle name="40% - Accent1 2 4 3 3 2 2" xfId="21540" xr:uid="{00000000-0005-0000-0000-000060330000}"/>
    <cellStyle name="40% - Accent1 2 4 3 3 2 2 2" xfId="10440" xr:uid="{00000000-0005-0000-0000-000061330000}"/>
    <cellStyle name="40% - Accent1 2 4 3 3 2 3" xfId="21542" xr:uid="{00000000-0005-0000-0000-000062330000}"/>
    <cellStyle name="40% - Accent1 2 4 3 3 3" xfId="21545" xr:uid="{00000000-0005-0000-0000-000063330000}"/>
    <cellStyle name="40% - Accent1 2 4 3 3 3 2" xfId="21548" xr:uid="{00000000-0005-0000-0000-000064330000}"/>
    <cellStyle name="40% - Accent1 2 4 3 3 4" xfId="21552" xr:uid="{00000000-0005-0000-0000-000065330000}"/>
    <cellStyle name="40% - Accent1 2 4 3 4" xfId="7718" xr:uid="{00000000-0005-0000-0000-000066330000}"/>
    <cellStyle name="40% - Accent1 2 4 3 4 2" xfId="10554" xr:uid="{00000000-0005-0000-0000-000067330000}"/>
    <cellStyle name="40% - Accent1 2 4 3 4 2 2" xfId="10557" xr:uid="{00000000-0005-0000-0000-000068330000}"/>
    <cellStyle name="40% - Accent1 2 4 3 4 3" xfId="7577" xr:uid="{00000000-0005-0000-0000-000069330000}"/>
    <cellStyle name="40% - Accent1 2 4 3 5" xfId="10570" xr:uid="{00000000-0005-0000-0000-00006A330000}"/>
    <cellStyle name="40% - Accent1 2 4 3 5 2" xfId="10571" xr:uid="{00000000-0005-0000-0000-00006B330000}"/>
    <cellStyle name="40% - Accent1 2 4 3 6" xfId="3143" xr:uid="{00000000-0005-0000-0000-00006C330000}"/>
    <cellStyle name="40% - Accent1 2 4 4" xfId="21555" xr:uid="{00000000-0005-0000-0000-00006D330000}"/>
    <cellStyle name="40% - Accent1 2 4 4 2" xfId="14422" xr:uid="{00000000-0005-0000-0000-00006E330000}"/>
    <cellStyle name="40% - Accent1 2 4 4 2 2" xfId="14425" xr:uid="{00000000-0005-0000-0000-00006F330000}"/>
    <cellStyle name="40% - Accent1 2 4 4 2 2 2" xfId="14427" xr:uid="{00000000-0005-0000-0000-000070330000}"/>
    <cellStyle name="40% - Accent1 2 4 4 2 2 2 2" xfId="14429" xr:uid="{00000000-0005-0000-0000-000071330000}"/>
    <cellStyle name="40% - Accent1 2 4 4 2 2 3" xfId="14432" xr:uid="{00000000-0005-0000-0000-000072330000}"/>
    <cellStyle name="40% - Accent1 2 4 4 2 3" xfId="2017" xr:uid="{00000000-0005-0000-0000-000073330000}"/>
    <cellStyle name="40% - Accent1 2 4 4 2 3 2" xfId="9804" xr:uid="{00000000-0005-0000-0000-000074330000}"/>
    <cellStyle name="40% - Accent1 2 4 4 2 4" xfId="9810" xr:uid="{00000000-0005-0000-0000-000075330000}"/>
    <cellStyle name="40% - Accent1 2 4 4 3" xfId="14434" xr:uid="{00000000-0005-0000-0000-000076330000}"/>
    <cellStyle name="40% - Accent1 2 4 4 3 2" xfId="14436" xr:uid="{00000000-0005-0000-0000-000077330000}"/>
    <cellStyle name="40% - Accent1 2 4 4 3 2 2" xfId="14439" xr:uid="{00000000-0005-0000-0000-000078330000}"/>
    <cellStyle name="40% - Accent1 2 4 4 3 3" xfId="9814" xr:uid="{00000000-0005-0000-0000-000079330000}"/>
    <cellStyle name="40% - Accent1 2 4 4 4" xfId="10577" xr:uid="{00000000-0005-0000-0000-00007A330000}"/>
    <cellStyle name="40% - Accent1 2 4 4 4 2" xfId="10579" xr:uid="{00000000-0005-0000-0000-00007B330000}"/>
    <cellStyle name="40% - Accent1 2 4 4 5" xfId="10590" xr:uid="{00000000-0005-0000-0000-00007C330000}"/>
    <cellStyle name="40% - Accent1 2 4 5" xfId="21556" xr:uid="{00000000-0005-0000-0000-00007D330000}"/>
    <cellStyle name="40% - Accent1 2 4 5 2" xfId="14593" xr:uid="{00000000-0005-0000-0000-00007E330000}"/>
    <cellStyle name="40% - Accent1 2 4 5 2 2" xfId="14597" xr:uid="{00000000-0005-0000-0000-00007F330000}"/>
    <cellStyle name="40% - Accent1 2 4 5 2 2 2" xfId="14599" xr:uid="{00000000-0005-0000-0000-000080330000}"/>
    <cellStyle name="40% - Accent1 2 4 5 2 3" xfId="9827" xr:uid="{00000000-0005-0000-0000-000081330000}"/>
    <cellStyle name="40% - Accent1 2 4 5 3" xfId="14602" xr:uid="{00000000-0005-0000-0000-000082330000}"/>
    <cellStyle name="40% - Accent1 2 4 5 3 2" xfId="14605" xr:uid="{00000000-0005-0000-0000-000083330000}"/>
    <cellStyle name="40% - Accent1 2 4 5 4" xfId="10596" xr:uid="{00000000-0005-0000-0000-000084330000}"/>
    <cellStyle name="40% - Accent1 2 4 6" xfId="21558" xr:uid="{00000000-0005-0000-0000-000085330000}"/>
    <cellStyle name="40% - Accent1 2 4 6 2" xfId="14739" xr:uid="{00000000-0005-0000-0000-000086330000}"/>
    <cellStyle name="40% - Accent1 2 4 6 2 2" xfId="14741" xr:uid="{00000000-0005-0000-0000-000087330000}"/>
    <cellStyle name="40% - Accent1 2 4 6 3" xfId="14743" xr:uid="{00000000-0005-0000-0000-000088330000}"/>
    <cellStyle name="40% - Accent1 2 4 7" xfId="21561" xr:uid="{00000000-0005-0000-0000-000089330000}"/>
    <cellStyle name="40% - Accent1 2 4 7 2" xfId="14812" xr:uid="{00000000-0005-0000-0000-00008A330000}"/>
    <cellStyle name="40% - Accent1 2 4 8" xfId="21563" xr:uid="{00000000-0005-0000-0000-00008B330000}"/>
    <cellStyle name="40% - Accent1 2 5" xfId="17498" xr:uid="{00000000-0005-0000-0000-00008C330000}"/>
    <cellStyle name="40% - Accent1 2 5 2" xfId="15252" xr:uid="{00000000-0005-0000-0000-00008D330000}"/>
    <cellStyle name="40% - Accent1 2 5 2 2" xfId="16763" xr:uid="{00000000-0005-0000-0000-00008E330000}"/>
    <cellStyle name="40% - Accent1 2 5 2 2 2" xfId="21564" xr:uid="{00000000-0005-0000-0000-00008F330000}"/>
    <cellStyle name="40% - Accent1 2 5 2 2 2 2" xfId="21565" xr:uid="{00000000-0005-0000-0000-000090330000}"/>
    <cellStyle name="40% - Accent1 2 5 2 2 2 2 2" xfId="2348" xr:uid="{00000000-0005-0000-0000-000091330000}"/>
    <cellStyle name="40% - Accent1 2 5 2 2 2 2 2 2" xfId="15482" xr:uid="{00000000-0005-0000-0000-000092330000}"/>
    <cellStyle name="40% - Accent1 2 5 2 2 2 2 3" xfId="7763" xr:uid="{00000000-0005-0000-0000-000093330000}"/>
    <cellStyle name="40% - Accent1 2 5 2 2 2 3" xfId="15563" xr:uid="{00000000-0005-0000-0000-000094330000}"/>
    <cellStyle name="40% - Accent1 2 5 2 2 2 3 2" xfId="563" xr:uid="{00000000-0005-0000-0000-000095330000}"/>
    <cellStyle name="40% - Accent1 2 5 2 2 2 4" xfId="8733" xr:uid="{00000000-0005-0000-0000-000096330000}"/>
    <cellStyle name="40% - Accent1 2 5 2 2 3" xfId="21566" xr:uid="{00000000-0005-0000-0000-000097330000}"/>
    <cellStyle name="40% - Accent1 2 5 2 2 3 2" xfId="21567" xr:uid="{00000000-0005-0000-0000-000098330000}"/>
    <cellStyle name="40% - Accent1 2 5 2 2 3 2 2" xfId="15500" xr:uid="{00000000-0005-0000-0000-000099330000}"/>
    <cellStyle name="40% - Accent1 2 5 2 2 3 3" xfId="21568" xr:uid="{00000000-0005-0000-0000-00009A330000}"/>
    <cellStyle name="40% - Accent1 2 5 2 2 4" xfId="21572" xr:uid="{00000000-0005-0000-0000-00009B330000}"/>
    <cellStyle name="40% - Accent1 2 5 2 2 4 2" xfId="21575" xr:uid="{00000000-0005-0000-0000-00009C330000}"/>
    <cellStyle name="40% - Accent1 2 5 2 2 5" xfId="21579" xr:uid="{00000000-0005-0000-0000-00009D330000}"/>
    <cellStyle name="40% - Accent1 2 5 2 3" xfId="19553" xr:uid="{00000000-0005-0000-0000-00009E330000}"/>
    <cellStyle name="40% - Accent1 2 5 2 3 2" xfId="19554" xr:uid="{00000000-0005-0000-0000-00009F330000}"/>
    <cellStyle name="40% - Accent1 2 5 2 3 2 2" xfId="19557" xr:uid="{00000000-0005-0000-0000-0000A0330000}"/>
    <cellStyle name="40% - Accent1 2 5 2 3 2 2 2" xfId="15072" xr:uid="{00000000-0005-0000-0000-0000A1330000}"/>
    <cellStyle name="40% - Accent1 2 5 2 3 2 3" xfId="21580" xr:uid="{00000000-0005-0000-0000-0000A2330000}"/>
    <cellStyle name="40% - Accent1 2 5 2 3 3" xfId="19560" xr:uid="{00000000-0005-0000-0000-0000A3330000}"/>
    <cellStyle name="40% - Accent1 2 5 2 3 3 2" xfId="21582" xr:uid="{00000000-0005-0000-0000-0000A4330000}"/>
    <cellStyle name="40% - Accent1 2 5 2 3 4" xfId="21586" xr:uid="{00000000-0005-0000-0000-0000A5330000}"/>
    <cellStyle name="40% - Accent1 2 5 2 4" xfId="7743" xr:uid="{00000000-0005-0000-0000-0000A6330000}"/>
    <cellStyle name="40% - Accent1 2 5 2 4 2" xfId="19563" xr:uid="{00000000-0005-0000-0000-0000A7330000}"/>
    <cellStyle name="40% - Accent1 2 5 2 4 2 2" xfId="21588" xr:uid="{00000000-0005-0000-0000-0000A8330000}"/>
    <cellStyle name="40% - Accent1 2 5 2 4 3" xfId="21590" xr:uid="{00000000-0005-0000-0000-0000A9330000}"/>
    <cellStyle name="40% - Accent1 2 5 2 5" xfId="18344" xr:uid="{00000000-0005-0000-0000-0000AA330000}"/>
    <cellStyle name="40% - Accent1 2 5 2 5 2" xfId="21592" xr:uid="{00000000-0005-0000-0000-0000AB330000}"/>
    <cellStyle name="40% - Accent1 2 5 2 6" xfId="21594" xr:uid="{00000000-0005-0000-0000-0000AC330000}"/>
    <cellStyle name="40% - Accent1 2 5 3" xfId="17502" xr:uid="{00000000-0005-0000-0000-0000AD330000}"/>
    <cellStyle name="40% - Accent1 2 5 3 2" xfId="21595" xr:uid="{00000000-0005-0000-0000-0000AE330000}"/>
    <cellStyle name="40% - Accent1 2 5 3 2 2" xfId="21596" xr:uid="{00000000-0005-0000-0000-0000AF330000}"/>
    <cellStyle name="40% - Accent1 2 5 3 2 2 2" xfId="21597" xr:uid="{00000000-0005-0000-0000-0000B0330000}"/>
    <cellStyle name="40% - Accent1 2 5 3 2 2 2 2" xfId="15546" xr:uid="{00000000-0005-0000-0000-0000B1330000}"/>
    <cellStyle name="40% - Accent1 2 5 3 2 2 3" xfId="21598" xr:uid="{00000000-0005-0000-0000-0000B2330000}"/>
    <cellStyle name="40% - Accent1 2 5 3 2 3" xfId="21600" xr:uid="{00000000-0005-0000-0000-0000B3330000}"/>
    <cellStyle name="40% - Accent1 2 5 3 2 3 2" xfId="21602" xr:uid="{00000000-0005-0000-0000-0000B4330000}"/>
    <cellStyle name="40% - Accent1 2 5 3 2 4" xfId="21606" xr:uid="{00000000-0005-0000-0000-0000B5330000}"/>
    <cellStyle name="40% - Accent1 2 5 3 3" xfId="19569" xr:uid="{00000000-0005-0000-0000-0000B6330000}"/>
    <cellStyle name="40% - Accent1 2 5 3 3 2" xfId="19570" xr:uid="{00000000-0005-0000-0000-0000B7330000}"/>
    <cellStyle name="40% - Accent1 2 5 3 3 2 2" xfId="21607" xr:uid="{00000000-0005-0000-0000-0000B8330000}"/>
    <cellStyle name="40% - Accent1 2 5 3 3 3" xfId="21610" xr:uid="{00000000-0005-0000-0000-0000B9330000}"/>
    <cellStyle name="40% - Accent1 2 5 3 4" xfId="10610" xr:uid="{00000000-0005-0000-0000-0000BA330000}"/>
    <cellStyle name="40% - Accent1 2 5 3 4 2" xfId="10611" xr:uid="{00000000-0005-0000-0000-0000BB330000}"/>
    <cellStyle name="40% - Accent1 2 5 3 5" xfId="10623" xr:uid="{00000000-0005-0000-0000-0000BC330000}"/>
    <cellStyle name="40% - Accent1 2 5 4" xfId="19992" xr:uid="{00000000-0005-0000-0000-0000BD330000}"/>
    <cellStyle name="40% - Accent1 2 5 4 2" xfId="15169" xr:uid="{00000000-0005-0000-0000-0000BE330000}"/>
    <cellStyle name="40% - Accent1 2 5 4 2 2" xfId="15171" xr:uid="{00000000-0005-0000-0000-0000BF330000}"/>
    <cellStyle name="40% - Accent1 2 5 4 2 2 2" xfId="15173" xr:uid="{00000000-0005-0000-0000-0000C0330000}"/>
    <cellStyle name="40% - Accent1 2 5 4 2 3" xfId="9954" xr:uid="{00000000-0005-0000-0000-0000C1330000}"/>
    <cellStyle name="40% - Accent1 2 5 4 3" xfId="15176" xr:uid="{00000000-0005-0000-0000-0000C2330000}"/>
    <cellStyle name="40% - Accent1 2 5 4 3 2" xfId="15179" xr:uid="{00000000-0005-0000-0000-0000C3330000}"/>
    <cellStyle name="40% - Accent1 2 5 4 4" xfId="3537" xr:uid="{00000000-0005-0000-0000-0000C4330000}"/>
    <cellStyle name="40% - Accent1 2 5 5" xfId="21612" xr:uid="{00000000-0005-0000-0000-0000C5330000}"/>
    <cellStyle name="40% - Accent1 2 5 5 2" xfId="15267" xr:uid="{00000000-0005-0000-0000-0000C6330000}"/>
    <cellStyle name="40% - Accent1 2 5 5 2 2" xfId="15270" xr:uid="{00000000-0005-0000-0000-0000C7330000}"/>
    <cellStyle name="40% - Accent1 2 5 5 3" xfId="15272" xr:uid="{00000000-0005-0000-0000-0000C8330000}"/>
    <cellStyle name="40% - Accent1 2 5 6" xfId="21614" xr:uid="{00000000-0005-0000-0000-0000C9330000}"/>
    <cellStyle name="40% - Accent1 2 5 6 2" xfId="15313" xr:uid="{00000000-0005-0000-0000-0000CA330000}"/>
    <cellStyle name="40% - Accent1 2 5 7" xfId="21616" xr:uid="{00000000-0005-0000-0000-0000CB330000}"/>
    <cellStyle name="40% - Accent1 2 6" xfId="3260" xr:uid="{00000000-0005-0000-0000-0000CC330000}"/>
    <cellStyle name="40% - Accent1 2 6 2" xfId="17506" xr:uid="{00000000-0005-0000-0000-0000CD330000}"/>
    <cellStyle name="40% - Accent1 2 6 2 2" xfId="21617" xr:uid="{00000000-0005-0000-0000-0000CE330000}"/>
    <cellStyle name="40% - Accent1 2 6 2 2 2" xfId="21618" xr:uid="{00000000-0005-0000-0000-0000CF330000}"/>
    <cellStyle name="40% - Accent1 2 6 2 2 2 2" xfId="21619" xr:uid="{00000000-0005-0000-0000-0000D0330000}"/>
    <cellStyle name="40% - Accent1 2 6 2 2 2 2 2" xfId="11937" xr:uid="{00000000-0005-0000-0000-0000D1330000}"/>
    <cellStyle name="40% - Accent1 2 6 2 2 2 3" xfId="17829" xr:uid="{00000000-0005-0000-0000-0000D2330000}"/>
    <cellStyle name="40% - Accent1 2 6 2 2 3" xfId="21621" xr:uid="{00000000-0005-0000-0000-0000D3330000}"/>
    <cellStyle name="40% - Accent1 2 6 2 2 3 2" xfId="141" xr:uid="{00000000-0005-0000-0000-0000D4330000}"/>
    <cellStyle name="40% - Accent1 2 6 2 2 4" xfId="21625" xr:uid="{00000000-0005-0000-0000-0000D5330000}"/>
    <cellStyle name="40% - Accent1 2 6 2 3" xfId="19582" xr:uid="{00000000-0005-0000-0000-0000D6330000}"/>
    <cellStyle name="40% - Accent1 2 6 2 3 2" xfId="19583" xr:uid="{00000000-0005-0000-0000-0000D7330000}"/>
    <cellStyle name="40% - Accent1 2 6 2 3 2 2" xfId="21627" xr:uid="{00000000-0005-0000-0000-0000D8330000}"/>
    <cellStyle name="40% - Accent1 2 6 2 3 3" xfId="21629" xr:uid="{00000000-0005-0000-0000-0000D9330000}"/>
    <cellStyle name="40% - Accent1 2 6 2 4" xfId="19587" xr:uid="{00000000-0005-0000-0000-0000DA330000}"/>
    <cellStyle name="40% - Accent1 2 6 2 4 2" xfId="21632" xr:uid="{00000000-0005-0000-0000-0000DB330000}"/>
    <cellStyle name="40% - Accent1 2 6 2 5" xfId="21634" xr:uid="{00000000-0005-0000-0000-0000DC330000}"/>
    <cellStyle name="40% - Accent1 2 6 3" xfId="21635" xr:uid="{00000000-0005-0000-0000-0000DD330000}"/>
    <cellStyle name="40% - Accent1 2 6 3 2" xfId="21636" xr:uid="{00000000-0005-0000-0000-0000DE330000}"/>
    <cellStyle name="40% - Accent1 2 6 3 2 2" xfId="21637" xr:uid="{00000000-0005-0000-0000-0000DF330000}"/>
    <cellStyle name="40% - Accent1 2 6 3 2 2 2" xfId="21638" xr:uid="{00000000-0005-0000-0000-0000E0330000}"/>
    <cellStyle name="40% - Accent1 2 6 3 2 3" xfId="21641" xr:uid="{00000000-0005-0000-0000-0000E1330000}"/>
    <cellStyle name="40% - Accent1 2 6 3 3" xfId="19590" xr:uid="{00000000-0005-0000-0000-0000E2330000}"/>
    <cellStyle name="40% - Accent1 2 6 3 3 2" xfId="21643" xr:uid="{00000000-0005-0000-0000-0000E3330000}"/>
    <cellStyle name="40% - Accent1 2 6 3 4" xfId="3589" xr:uid="{00000000-0005-0000-0000-0000E4330000}"/>
    <cellStyle name="40% - Accent1 2 6 4" xfId="21645" xr:uid="{00000000-0005-0000-0000-0000E5330000}"/>
    <cellStyle name="40% - Accent1 2 6 4 2" xfId="15531" xr:uid="{00000000-0005-0000-0000-0000E6330000}"/>
    <cellStyle name="40% - Accent1 2 6 4 2 2" xfId="15533" xr:uid="{00000000-0005-0000-0000-0000E7330000}"/>
    <cellStyle name="40% - Accent1 2 6 4 3" xfId="15535" xr:uid="{00000000-0005-0000-0000-0000E8330000}"/>
    <cellStyle name="40% - Accent1 2 6 5" xfId="21647" xr:uid="{00000000-0005-0000-0000-0000E9330000}"/>
    <cellStyle name="40% - Accent1 2 6 5 2" xfId="15566" xr:uid="{00000000-0005-0000-0000-0000EA330000}"/>
    <cellStyle name="40% - Accent1 2 6 6" xfId="21650" xr:uid="{00000000-0005-0000-0000-0000EB330000}"/>
    <cellStyle name="40% - Accent1 2 7" xfId="17510" xr:uid="{00000000-0005-0000-0000-0000EC330000}"/>
    <cellStyle name="40% - Accent1 2 7 2" xfId="21651" xr:uid="{00000000-0005-0000-0000-0000ED330000}"/>
    <cellStyle name="40% - Accent1 2 7 2 2" xfId="21652" xr:uid="{00000000-0005-0000-0000-0000EE330000}"/>
    <cellStyle name="40% - Accent1 2 7 2 2 2" xfId="21654" xr:uid="{00000000-0005-0000-0000-0000EF330000}"/>
    <cellStyle name="40% - Accent1 2 7 2 2 2 2" xfId="21657" xr:uid="{00000000-0005-0000-0000-0000F0330000}"/>
    <cellStyle name="40% - Accent1 2 7 2 2 3" xfId="3656" xr:uid="{00000000-0005-0000-0000-0000F1330000}"/>
    <cellStyle name="40% - Accent1 2 7 2 3" xfId="19597" xr:uid="{00000000-0005-0000-0000-0000F2330000}"/>
    <cellStyle name="40% - Accent1 2 7 2 3 2" xfId="21660" xr:uid="{00000000-0005-0000-0000-0000F3330000}"/>
    <cellStyle name="40% - Accent1 2 7 2 4" xfId="21662" xr:uid="{00000000-0005-0000-0000-0000F4330000}"/>
    <cellStyle name="40% - Accent1 2 7 3" xfId="21663" xr:uid="{00000000-0005-0000-0000-0000F5330000}"/>
    <cellStyle name="40% - Accent1 2 7 3 2" xfId="21664" xr:uid="{00000000-0005-0000-0000-0000F6330000}"/>
    <cellStyle name="40% - Accent1 2 7 3 2 2" xfId="21666" xr:uid="{00000000-0005-0000-0000-0000F7330000}"/>
    <cellStyle name="40% - Accent1 2 7 3 3" xfId="21667" xr:uid="{00000000-0005-0000-0000-0000F8330000}"/>
    <cellStyle name="40% - Accent1 2 7 4" xfId="21668" xr:uid="{00000000-0005-0000-0000-0000F9330000}"/>
    <cellStyle name="40% - Accent1 2 7 4 2" xfId="15604" xr:uid="{00000000-0005-0000-0000-0000FA330000}"/>
    <cellStyle name="40% - Accent1 2 7 5" xfId="21671" xr:uid="{00000000-0005-0000-0000-0000FB330000}"/>
    <cellStyle name="40% - Accent1 2 8" xfId="21672" xr:uid="{00000000-0005-0000-0000-0000FC330000}"/>
    <cellStyle name="40% - Accent1 2 8 2" xfId="21673" xr:uid="{00000000-0005-0000-0000-0000FD330000}"/>
    <cellStyle name="40% - Accent1 2 8 2 2" xfId="21674" xr:uid="{00000000-0005-0000-0000-0000FE330000}"/>
    <cellStyle name="40% - Accent1 2 8 2 2 2" xfId="889" xr:uid="{00000000-0005-0000-0000-0000FF330000}"/>
    <cellStyle name="40% - Accent1 2 8 2 3" xfId="21675" xr:uid="{00000000-0005-0000-0000-000000340000}"/>
    <cellStyle name="40% - Accent1 2 8 3" xfId="17904" xr:uid="{00000000-0005-0000-0000-000001340000}"/>
    <cellStyle name="40% - Accent1 2 8 3 2" xfId="17908" xr:uid="{00000000-0005-0000-0000-000002340000}"/>
    <cellStyle name="40% - Accent1 2 8 4" xfId="1093" xr:uid="{00000000-0005-0000-0000-000003340000}"/>
    <cellStyle name="40% - Accent1 2 9" xfId="1191" xr:uid="{00000000-0005-0000-0000-000004340000}"/>
    <cellStyle name="40% - Accent1 2 9 2" xfId="1208" xr:uid="{00000000-0005-0000-0000-000005340000}"/>
    <cellStyle name="40% - Accent1 2 9 2 2" xfId="21676" xr:uid="{00000000-0005-0000-0000-000006340000}"/>
    <cellStyle name="40% - Accent1 2 9 3" xfId="17944" xr:uid="{00000000-0005-0000-0000-000007340000}"/>
    <cellStyle name="40% - Accent1 3" xfId="11249" xr:uid="{00000000-0005-0000-0000-000008340000}"/>
    <cellStyle name="40% - Accent1 3 10" xfId="21677" xr:uid="{00000000-0005-0000-0000-000009340000}"/>
    <cellStyle name="40% - Accent1 3 2" xfId="18579" xr:uid="{00000000-0005-0000-0000-00000A340000}"/>
    <cellStyle name="40% - Accent1 3 2 2" xfId="6721" xr:uid="{00000000-0005-0000-0000-00000B340000}"/>
    <cellStyle name="40% - Accent1 3 2 2 2" xfId="21679" xr:uid="{00000000-0005-0000-0000-00000C340000}"/>
    <cellStyle name="40% - Accent1 3 2 2 2 2" xfId="21683" xr:uid="{00000000-0005-0000-0000-00000D340000}"/>
    <cellStyle name="40% - Accent1 3 2 2 2 2 2" xfId="5232" xr:uid="{00000000-0005-0000-0000-00000E340000}"/>
    <cellStyle name="40% - Accent1 3 2 2 2 2 2 2" xfId="21684" xr:uid="{00000000-0005-0000-0000-00000F340000}"/>
    <cellStyle name="40% - Accent1 3 2 2 2 2 2 2 2" xfId="17983" xr:uid="{00000000-0005-0000-0000-000010340000}"/>
    <cellStyle name="40% - Accent1 3 2 2 2 2 2 2 2 2" xfId="21685" xr:uid="{00000000-0005-0000-0000-000011340000}"/>
    <cellStyle name="40% - Accent1 3 2 2 2 2 2 2 2 2 2" xfId="21686" xr:uid="{00000000-0005-0000-0000-000012340000}"/>
    <cellStyle name="40% - Accent1 3 2 2 2 2 2 2 2 3" xfId="21687" xr:uid="{00000000-0005-0000-0000-000013340000}"/>
    <cellStyle name="40% - Accent1 3 2 2 2 2 2 2 3" xfId="21689" xr:uid="{00000000-0005-0000-0000-000014340000}"/>
    <cellStyle name="40% - Accent1 3 2 2 2 2 2 2 3 2" xfId="21690" xr:uid="{00000000-0005-0000-0000-000015340000}"/>
    <cellStyle name="40% - Accent1 3 2 2 2 2 2 2 4" xfId="20670" xr:uid="{00000000-0005-0000-0000-000016340000}"/>
    <cellStyle name="40% - Accent1 3 2 2 2 2 2 3" xfId="1978" xr:uid="{00000000-0005-0000-0000-000017340000}"/>
    <cellStyle name="40% - Accent1 3 2 2 2 2 2 3 2" xfId="4228" xr:uid="{00000000-0005-0000-0000-000018340000}"/>
    <cellStyle name="40% - Accent1 3 2 2 2 2 2 3 2 2" xfId="16236" xr:uid="{00000000-0005-0000-0000-000019340000}"/>
    <cellStyle name="40% - Accent1 3 2 2 2 2 2 3 3" xfId="16244" xr:uid="{00000000-0005-0000-0000-00001A340000}"/>
    <cellStyle name="40% - Accent1 3 2 2 2 2 2 4" xfId="4233" xr:uid="{00000000-0005-0000-0000-00001B340000}"/>
    <cellStyle name="40% - Accent1 3 2 2 2 2 2 4 2" xfId="11881" xr:uid="{00000000-0005-0000-0000-00001C340000}"/>
    <cellStyle name="40% - Accent1 3 2 2 2 2 2 5" xfId="10248" xr:uid="{00000000-0005-0000-0000-00001D340000}"/>
    <cellStyle name="40% - Accent1 3 2 2 2 2 3" xfId="21691" xr:uid="{00000000-0005-0000-0000-00001E340000}"/>
    <cellStyle name="40% - Accent1 3 2 2 2 2 3 2" xfId="21692" xr:uid="{00000000-0005-0000-0000-00001F340000}"/>
    <cellStyle name="40% - Accent1 3 2 2 2 2 3 2 2" xfId="21693" xr:uid="{00000000-0005-0000-0000-000020340000}"/>
    <cellStyle name="40% - Accent1 3 2 2 2 2 3 2 2 2" xfId="21694" xr:uid="{00000000-0005-0000-0000-000021340000}"/>
    <cellStyle name="40% - Accent1 3 2 2 2 2 3 2 3" xfId="21695" xr:uid="{00000000-0005-0000-0000-000022340000}"/>
    <cellStyle name="40% - Accent1 3 2 2 2 2 3 3" xfId="4258" xr:uid="{00000000-0005-0000-0000-000023340000}"/>
    <cellStyle name="40% - Accent1 3 2 2 2 2 3 3 2" xfId="16271" xr:uid="{00000000-0005-0000-0000-000024340000}"/>
    <cellStyle name="40% - Accent1 3 2 2 2 2 3 4" xfId="11891" xr:uid="{00000000-0005-0000-0000-000025340000}"/>
    <cellStyle name="40% - Accent1 3 2 2 2 2 4" xfId="21697" xr:uid="{00000000-0005-0000-0000-000026340000}"/>
    <cellStyle name="40% - Accent1 3 2 2 2 2 4 2" xfId="21700" xr:uid="{00000000-0005-0000-0000-000027340000}"/>
    <cellStyle name="40% - Accent1 3 2 2 2 2 4 2 2" xfId="21702" xr:uid="{00000000-0005-0000-0000-000028340000}"/>
    <cellStyle name="40% - Accent1 3 2 2 2 2 4 3" xfId="16288" xr:uid="{00000000-0005-0000-0000-000029340000}"/>
    <cellStyle name="40% - Accent1 3 2 2 2 2 5" xfId="7575" xr:uid="{00000000-0005-0000-0000-00002A340000}"/>
    <cellStyle name="40% - Accent1 3 2 2 2 2 5 2" xfId="16942" xr:uid="{00000000-0005-0000-0000-00002B340000}"/>
    <cellStyle name="40% - Accent1 3 2 2 2 2 6" xfId="21705" xr:uid="{00000000-0005-0000-0000-00002C340000}"/>
    <cellStyle name="40% - Accent1 3 2 2 2 3" xfId="21709" xr:uid="{00000000-0005-0000-0000-00002D340000}"/>
    <cellStyle name="40% - Accent1 3 2 2 2 3 2" xfId="21712" xr:uid="{00000000-0005-0000-0000-00002E340000}"/>
    <cellStyle name="40% - Accent1 3 2 2 2 3 2 2" xfId="21713" xr:uid="{00000000-0005-0000-0000-00002F340000}"/>
    <cellStyle name="40% - Accent1 3 2 2 2 3 2 2 2" xfId="21714" xr:uid="{00000000-0005-0000-0000-000030340000}"/>
    <cellStyle name="40% - Accent1 3 2 2 2 3 2 2 2 2" xfId="21716" xr:uid="{00000000-0005-0000-0000-000031340000}"/>
    <cellStyle name="40% - Accent1 3 2 2 2 3 2 2 3" xfId="21717" xr:uid="{00000000-0005-0000-0000-000032340000}"/>
    <cellStyle name="40% - Accent1 3 2 2 2 3 2 3" xfId="4290" xr:uid="{00000000-0005-0000-0000-000033340000}"/>
    <cellStyle name="40% - Accent1 3 2 2 2 3 2 3 2" xfId="16323" xr:uid="{00000000-0005-0000-0000-000034340000}"/>
    <cellStyle name="40% - Accent1 3 2 2 2 3 2 4" xfId="11902" xr:uid="{00000000-0005-0000-0000-000035340000}"/>
    <cellStyle name="40% - Accent1 3 2 2 2 3 3" xfId="21718" xr:uid="{00000000-0005-0000-0000-000036340000}"/>
    <cellStyle name="40% - Accent1 3 2 2 2 3 3 2" xfId="21720" xr:uid="{00000000-0005-0000-0000-000037340000}"/>
    <cellStyle name="40% - Accent1 3 2 2 2 3 3 2 2" xfId="21722" xr:uid="{00000000-0005-0000-0000-000038340000}"/>
    <cellStyle name="40% - Accent1 3 2 2 2 3 3 3" xfId="16341" xr:uid="{00000000-0005-0000-0000-000039340000}"/>
    <cellStyle name="40% - Accent1 3 2 2 2 3 4" xfId="21725" xr:uid="{00000000-0005-0000-0000-00003A340000}"/>
    <cellStyle name="40% - Accent1 3 2 2 2 3 4 2" xfId="275" xr:uid="{00000000-0005-0000-0000-00003B340000}"/>
    <cellStyle name="40% - Accent1 3 2 2 2 3 5" xfId="21729" xr:uid="{00000000-0005-0000-0000-00003C340000}"/>
    <cellStyle name="40% - Accent1 3 2 2 2 4" xfId="1546" xr:uid="{00000000-0005-0000-0000-00003D340000}"/>
    <cellStyle name="40% - Accent1 3 2 2 2 4 2" xfId="1555" xr:uid="{00000000-0005-0000-0000-00003E340000}"/>
    <cellStyle name="40% - Accent1 3 2 2 2 4 2 2" xfId="1563" xr:uid="{00000000-0005-0000-0000-00003F340000}"/>
    <cellStyle name="40% - Accent1 3 2 2 2 4 2 2 2" xfId="1568" xr:uid="{00000000-0005-0000-0000-000040340000}"/>
    <cellStyle name="40% - Accent1 3 2 2 2 4 2 3" xfId="1576" xr:uid="{00000000-0005-0000-0000-000041340000}"/>
    <cellStyle name="40% - Accent1 3 2 2 2 4 3" xfId="1589" xr:uid="{00000000-0005-0000-0000-000042340000}"/>
    <cellStyle name="40% - Accent1 3 2 2 2 4 3 2" xfId="1608" xr:uid="{00000000-0005-0000-0000-000043340000}"/>
    <cellStyle name="40% - Accent1 3 2 2 2 4 4" xfId="1611" xr:uid="{00000000-0005-0000-0000-000044340000}"/>
    <cellStyle name="40% - Accent1 3 2 2 2 5" xfId="1630" xr:uid="{00000000-0005-0000-0000-000045340000}"/>
    <cellStyle name="40% - Accent1 3 2 2 2 5 2" xfId="1638" xr:uid="{00000000-0005-0000-0000-000046340000}"/>
    <cellStyle name="40% - Accent1 3 2 2 2 5 2 2" xfId="1653" xr:uid="{00000000-0005-0000-0000-000047340000}"/>
    <cellStyle name="40% - Accent1 3 2 2 2 5 3" xfId="1664" xr:uid="{00000000-0005-0000-0000-000048340000}"/>
    <cellStyle name="40% - Accent1 3 2 2 2 6" xfId="733" xr:uid="{00000000-0005-0000-0000-000049340000}"/>
    <cellStyle name="40% - Accent1 3 2 2 2 6 2" xfId="591" xr:uid="{00000000-0005-0000-0000-00004A340000}"/>
    <cellStyle name="40% - Accent1 3 2 2 2 7" xfId="801" xr:uid="{00000000-0005-0000-0000-00004B340000}"/>
    <cellStyle name="40% - Accent1 3 2 2 3" xfId="21732" xr:uid="{00000000-0005-0000-0000-00004C340000}"/>
    <cellStyle name="40% - Accent1 3 2 2 3 2" xfId="21736" xr:uid="{00000000-0005-0000-0000-00004D340000}"/>
    <cellStyle name="40% - Accent1 3 2 2 3 2 2" xfId="21739" xr:uid="{00000000-0005-0000-0000-00004E340000}"/>
    <cellStyle name="40% - Accent1 3 2 2 3 2 2 2" xfId="21743" xr:uid="{00000000-0005-0000-0000-00004F340000}"/>
    <cellStyle name="40% - Accent1 3 2 2 3 2 2 2 2" xfId="20401" xr:uid="{00000000-0005-0000-0000-000050340000}"/>
    <cellStyle name="40% - Accent1 3 2 2 3 2 2 2 2 2" xfId="21748" xr:uid="{00000000-0005-0000-0000-000051340000}"/>
    <cellStyle name="40% - Accent1 3 2 2 3 2 2 2 3" xfId="21753" xr:uid="{00000000-0005-0000-0000-000052340000}"/>
    <cellStyle name="40% - Accent1 3 2 2 3 2 2 3" xfId="3495" xr:uid="{00000000-0005-0000-0000-000053340000}"/>
    <cellStyle name="40% - Accent1 3 2 2 3 2 2 3 2" xfId="10129" xr:uid="{00000000-0005-0000-0000-000054340000}"/>
    <cellStyle name="40% - Accent1 3 2 2 3 2 2 4" xfId="5553" xr:uid="{00000000-0005-0000-0000-000055340000}"/>
    <cellStyle name="40% - Accent1 3 2 2 3 2 3" xfId="21756" xr:uid="{00000000-0005-0000-0000-000056340000}"/>
    <cellStyle name="40% - Accent1 3 2 2 3 2 3 2" xfId="21760" xr:uid="{00000000-0005-0000-0000-000057340000}"/>
    <cellStyle name="40% - Accent1 3 2 2 3 2 3 2 2" xfId="21765" xr:uid="{00000000-0005-0000-0000-000058340000}"/>
    <cellStyle name="40% - Accent1 3 2 2 3 2 3 3" xfId="10138" xr:uid="{00000000-0005-0000-0000-000059340000}"/>
    <cellStyle name="40% - Accent1 3 2 2 3 2 4" xfId="21770" xr:uid="{00000000-0005-0000-0000-00005A340000}"/>
    <cellStyle name="40% - Accent1 3 2 2 3 2 4 2" xfId="21775" xr:uid="{00000000-0005-0000-0000-00005B340000}"/>
    <cellStyle name="40% - Accent1 3 2 2 3 2 5" xfId="21779" xr:uid="{00000000-0005-0000-0000-00005C340000}"/>
    <cellStyle name="40% - Accent1 3 2 2 3 3" xfId="21782" xr:uid="{00000000-0005-0000-0000-00005D340000}"/>
    <cellStyle name="40% - Accent1 3 2 2 3 3 2" xfId="21784" xr:uid="{00000000-0005-0000-0000-00005E340000}"/>
    <cellStyle name="40% - Accent1 3 2 2 3 3 2 2" xfId="21788" xr:uid="{00000000-0005-0000-0000-00005F340000}"/>
    <cellStyle name="40% - Accent1 3 2 2 3 3 2 2 2" xfId="17576" xr:uid="{00000000-0005-0000-0000-000060340000}"/>
    <cellStyle name="40% - Accent1 3 2 2 3 3 2 3" xfId="10153" xr:uid="{00000000-0005-0000-0000-000061340000}"/>
    <cellStyle name="40% - Accent1 3 2 2 3 3 3" xfId="21790" xr:uid="{00000000-0005-0000-0000-000062340000}"/>
    <cellStyle name="40% - Accent1 3 2 2 3 3 3 2" xfId="21795" xr:uid="{00000000-0005-0000-0000-000063340000}"/>
    <cellStyle name="40% - Accent1 3 2 2 3 3 4" xfId="21800" xr:uid="{00000000-0005-0000-0000-000064340000}"/>
    <cellStyle name="40% - Accent1 3 2 2 3 4" xfId="1675" xr:uid="{00000000-0005-0000-0000-000065340000}"/>
    <cellStyle name="40% - Accent1 3 2 2 3 4 2" xfId="1687" xr:uid="{00000000-0005-0000-0000-000066340000}"/>
    <cellStyle name="40% - Accent1 3 2 2 3 4 2 2" xfId="1700" xr:uid="{00000000-0005-0000-0000-000067340000}"/>
    <cellStyle name="40% - Accent1 3 2 2 3 4 3" xfId="131" xr:uid="{00000000-0005-0000-0000-000068340000}"/>
    <cellStyle name="40% - Accent1 3 2 2 3 5" xfId="1713" xr:uid="{00000000-0005-0000-0000-000069340000}"/>
    <cellStyle name="40% - Accent1 3 2 2 3 5 2" xfId="198" xr:uid="{00000000-0005-0000-0000-00006A340000}"/>
    <cellStyle name="40% - Accent1 3 2 2 3 6" xfId="1723" xr:uid="{00000000-0005-0000-0000-00006B340000}"/>
    <cellStyle name="40% - Accent1 3 2 2 4" xfId="21804" xr:uid="{00000000-0005-0000-0000-00006C340000}"/>
    <cellStyle name="40% - Accent1 3 2 2 4 2" xfId="21806" xr:uid="{00000000-0005-0000-0000-00006D340000}"/>
    <cellStyle name="40% - Accent1 3 2 2 4 2 2" xfId="21808" xr:uid="{00000000-0005-0000-0000-00006E340000}"/>
    <cellStyle name="40% - Accent1 3 2 2 4 2 2 2" xfId="21811" xr:uid="{00000000-0005-0000-0000-00006F340000}"/>
    <cellStyle name="40% - Accent1 3 2 2 4 2 2 2 2" xfId="21815" xr:uid="{00000000-0005-0000-0000-000070340000}"/>
    <cellStyle name="40% - Accent1 3 2 2 4 2 2 3" xfId="10186" xr:uid="{00000000-0005-0000-0000-000071340000}"/>
    <cellStyle name="40% - Accent1 3 2 2 4 2 3" xfId="21818" xr:uid="{00000000-0005-0000-0000-000072340000}"/>
    <cellStyle name="40% - Accent1 3 2 2 4 2 3 2" xfId="21821" xr:uid="{00000000-0005-0000-0000-000073340000}"/>
    <cellStyle name="40% - Accent1 3 2 2 4 2 4" xfId="21825" xr:uid="{00000000-0005-0000-0000-000074340000}"/>
    <cellStyle name="40% - Accent1 3 2 2 4 3" xfId="21826" xr:uid="{00000000-0005-0000-0000-000075340000}"/>
    <cellStyle name="40% - Accent1 3 2 2 4 3 2" xfId="21828" xr:uid="{00000000-0005-0000-0000-000076340000}"/>
    <cellStyle name="40% - Accent1 3 2 2 4 3 2 2" xfId="21831" xr:uid="{00000000-0005-0000-0000-000077340000}"/>
    <cellStyle name="40% - Accent1 3 2 2 4 3 3" xfId="21833" xr:uid="{00000000-0005-0000-0000-000078340000}"/>
    <cellStyle name="40% - Accent1 3 2 2 4 4" xfId="560" xr:uid="{00000000-0005-0000-0000-000079340000}"/>
    <cellStyle name="40% - Accent1 3 2 2 4 4 2" xfId="1742" xr:uid="{00000000-0005-0000-0000-00007A340000}"/>
    <cellStyle name="40% - Accent1 3 2 2 4 5" xfId="1769" xr:uid="{00000000-0005-0000-0000-00007B340000}"/>
    <cellStyle name="40% - Accent1 3 2 2 5" xfId="21836" xr:uid="{00000000-0005-0000-0000-00007C340000}"/>
    <cellStyle name="40% - Accent1 3 2 2 5 2" xfId="21838" xr:uid="{00000000-0005-0000-0000-00007D340000}"/>
    <cellStyle name="40% - Accent1 3 2 2 5 2 2" xfId="21841" xr:uid="{00000000-0005-0000-0000-00007E340000}"/>
    <cellStyle name="40% - Accent1 3 2 2 5 2 2 2" xfId="21844" xr:uid="{00000000-0005-0000-0000-00007F340000}"/>
    <cellStyle name="40% - Accent1 3 2 2 5 2 3" xfId="21847" xr:uid="{00000000-0005-0000-0000-000080340000}"/>
    <cellStyle name="40% - Accent1 3 2 2 5 3" xfId="21848" xr:uid="{00000000-0005-0000-0000-000081340000}"/>
    <cellStyle name="40% - Accent1 3 2 2 5 3 2" xfId="21850" xr:uid="{00000000-0005-0000-0000-000082340000}"/>
    <cellStyle name="40% - Accent1 3 2 2 5 4" xfId="58" xr:uid="{00000000-0005-0000-0000-000083340000}"/>
    <cellStyle name="40% - Accent1 3 2 2 6" xfId="21851" xr:uid="{00000000-0005-0000-0000-000084340000}"/>
    <cellStyle name="40% - Accent1 3 2 2 6 2" xfId="4916" xr:uid="{00000000-0005-0000-0000-000085340000}"/>
    <cellStyle name="40% - Accent1 3 2 2 6 2 2" xfId="12717" xr:uid="{00000000-0005-0000-0000-000086340000}"/>
    <cellStyle name="40% - Accent1 3 2 2 6 3" xfId="17473" xr:uid="{00000000-0005-0000-0000-000087340000}"/>
    <cellStyle name="40% - Accent1 3 2 2 7" xfId="21856" xr:uid="{00000000-0005-0000-0000-000088340000}"/>
    <cellStyle name="40% - Accent1 3 2 2 7 2" xfId="17487" xr:uid="{00000000-0005-0000-0000-000089340000}"/>
    <cellStyle name="40% - Accent1 3 2 2 8" xfId="21857" xr:uid="{00000000-0005-0000-0000-00008A340000}"/>
    <cellStyle name="40% - Accent1 3 2 3" xfId="21859" xr:uid="{00000000-0005-0000-0000-00008B340000}"/>
    <cellStyle name="40% - Accent1 3 2 3 2" xfId="21862" xr:uid="{00000000-0005-0000-0000-00008C340000}"/>
    <cellStyle name="40% - Accent1 3 2 3 2 2" xfId="16000" xr:uid="{00000000-0005-0000-0000-00008D340000}"/>
    <cellStyle name="40% - Accent1 3 2 3 2 2 2" xfId="20599" xr:uid="{00000000-0005-0000-0000-00008E340000}"/>
    <cellStyle name="40% - Accent1 3 2 3 2 2 2 2" xfId="20602" xr:uid="{00000000-0005-0000-0000-00008F340000}"/>
    <cellStyle name="40% - Accent1 3 2 3 2 2 2 2 2" xfId="20604" xr:uid="{00000000-0005-0000-0000-000090340000}"/>
    <cellStyle name="40% - Accent1 3 2 3 2 2 2 2 2 2" xfId="20606" xr:uid="{00000000-0005-0000-0000-000091340000}"/>
    <cellStyle name="40% - Accent1 3 2 3 2 2 2 2 3" xfId="20608" xr:uid="{00000000-0005-0000-0000-000092340000}"/>
    <cellStyle name="40% - Accent1 3 2 3 2 2 2 3" xfId="597" xr:uid="{00000000-0005-0000-0000-000093340000}"/>
    <cellStyle name="40% - Accent1 3 2 3 2 2 2 3 2" xfId="754" xr:uid="{00000000-0005-0000-0000-000094340000}"/>
    <cellStyle name="40% - Accent1 3 2 3 2 2 2 4" xfId="654" xr:uid="{00000000-0005-0000-0000-000095340000}"/>
    <cellStyle name="40% - Accent1 3 2 3 2 2 3" xfId="20610" xr:uid="{00000000-0005-0000-0000-000096340000}"/>
    <cellStyle name="40% - Accent1 3 2 3 2 2 3 2" xfId="20613" xr:uid="{00000000-0005-0000-0000-000097340000}"/>
    <cellStyle name="40% - Accent1 3 2 3 2 2 3 2 2" xfId="20615" xr:uid="{00000000-0005-0000-0000-000098340000}"/>
    <cellStyle name="40% - Accent1 3 2 3 2 2 3 3" xfId="14258" xr:uid="{00000000-0005-0000-0000-000099340000}"/>
    <cellStyle name="40% - Accent1 3 2 3 2 2 4" xfId="20619" xr:uid="{00000000-0005-0000-0000-00009A340000}"/>
    <cellStyle name="40% - Accent1 3 2 3 2 2 4 2" xfId="20622" xr:uid="{00000000-0005-0000-0000-00009B340000}"/>
    <cellStyle name="40% - Accent1 3 2 3 2 2 5" xfId="20625" xr:uid="{00000000-0005-0000-0000-00009C340000}"/>
    <cellStyle name="40% - Accent1 3 2 3 2 3" xfId="21865" xr:uid="{00000000-0005-0000-0000-00009D340000}"/>
    <cellStyle name="40% - Accent1 3 2 3 2 3 2" xfId="20662" xr:uid="{00000000-0005-0000-0000-00009E340000}"/>
    <cellStyle name="40% - Accent1 3 2 3 2 3 2 2" xfId="20665" xr:uid="{00000000-0005-0000-0000-00009F340000}"/>
    <cellStyle name="40% - Accent1 3 2 3 2 3 2 2 2" xfId="20669" xr:uid="{00000000-0005-0000-0000-0000A0340000}"/>
    <cellStyle name="40% - Accent1 3 2 3 2 3 2 3" xfId="14310" xr:uid="{00000000-0005-0000-0000-0000A1340000}"/>
    <cellStyle name="40% - Accent1 3 2 3 2 3 3" xfId="20674" xr:uid="{00000000-0005-0000-0000-0000A2340000}"/>
    <cellStyle name="40% - Accent1 3 2 3 2 3 3 2" xfId="20678" xr:uid="{00000000-0005-0000-0000-0000A3340000}"/>
    <cellStyle name="40% - Accent1 3 2 3 2 3 4" xfId="20686" xr:uid="{00000000-0005-0000-0000-0000A4340000}"/>
    <cellStyle name="40% - Accent1 3 2 3 2 4" xfId="1827" xr:uid="{00000000-0005-0000-0000-0000A5340000}"/>
    <cellStyle name="40% - Accent1 3 2 3 2 4 2" xfId="1836" xr:uid="{00000000-0005-0000-0000-0000A6340000}"/>
    <cellStyle name="40% - Accent1 3 2 3 2 4 2 2" xfId="1851" xr:uid="{00000000-0005-0000-0000-0000A7340000}"/>
    <cellStyle name="40% - Accent1 3 2 3 2 4 3" xfId="220" xr:uid="{00000000-0005-0000-0000-0000A8340000}"/>
    <cellStyle name="40% - Accent1 3 2 3 2 5" xfId="1858" xr:uid="{00000000-0005-0000-0000-0000A9340000}"/>
    <cellStyle name="40% - Accent1 3 2 3 2 5 2" xfId="104" xr:uid="{00000000-0005-0000-0000-0000AA340000}"/>
    <cellStyle name="40% - Accent1 3 2 3 2 6" xfId="1870" xr:uid="{00000000-0005-0000-0000-0000AB340000}"/>
    <cellStyle name="40% - Accent1 3 2 3 3" xfId="21867" xr:uid="{00000000-0005-0000-0000-0000AC340000}"/>
    <cellStyle name="40% - Accent1 3 2 3 3 2" xfId="21869" xr:uid="{00000000-0005-0000-0000-0000AD340000}"/>
    <cellStyle name="40% - Accent1 3 2 3 3 2 2" xfId="20769" xr:uid="{00000000-0005-0000-0000-0000AE340000}"/>
    <cellStyle name="40% - Accent1 3 2 3 3 2 2 2" xfId="20734" xr:uid="{00000000-0005-0000-0000-0000AF340000}"/>
    <cellStyle name="40% - Accent1 3 2 3 3 2 2 2 2" xfId="20774" xr:uid="{00000000-0005-0000-0000-0000B0340000}"/>
    <cellStyle name="40% - Accent1 3 2 3 3 2 2 3" xfId="9653" xr:uid="{00000000-0005-0000-0000-0000B1340000}"/>
    <cellStyle name="40% - Accent1 3 2 3 3 2 3" xfId="20777" xr:uid="{00000000-0005-0000-0000-0000B2340000}"/>
    <cellStyle name="40% - Accent1 3 2 3 3 2 3 2" xfId="20782" xr:uid="{00000000-0005-0000-0000-0000B3340000}"/>
    <cellStyle name="40% - Accent1 3 2 3 3 2 4" xfId="20787" xr:uid="{00000000-0005-0000-0000-0000B4340000}"/>
    <cellStyle name="40% - Accent1 3 2 3 3 3" xfId="21870" xr:uid="{00000000-0005-0000-0000-0000B5340000}"/>
    <cellStyle name="40% - Accent1 3 2 3 3 3 2" xfId="20829" xr:uid="{00000000-0005-0000-0000-0000B6340000}"/>
    <cellStyle name="40% - Accent1 3 2 3 3 3 2 2" xfId="20838" xr:uid="{00000000-0005-0000-0000-0000B7340000}"/>
    <cellStyle name="40% - Accent1 3 2 3 3 3 3" xfId="20840" xr:uid="{00000000-0005-0000-0000-0000B8340000}"/>
    <cellStyle name="40% - Accent1 3 2 3 3 4" xfId="1891" xr:uid="{00000000-0005-0000-0000-0000B9340000}"/>
    <cellStyle name="40% - Accent1 3 2 3 3 4 2" xfId="1900" xr:uid="{00000000-0005-0000-0000-0000BA340000}"/>
    <cellStyle name="40% - Accent1 3 2 3 3 5" xfId="849" xr:uid="{00000000-0005-0000-0000-0000BB340000}"/>
    <cellStyle name="40% - Accent1 3 2 3 4" xfId="21871" xr:uid="{00000000-0005-0000-0000-0000BC340000}"/>
    <cellStyle name="40% - Accent1 3 2 3 4 2" xfId="21872" xr:uid="{00000000-0005-0000-0000-0000BD340000}"/>
    <cellStyle name="40% - Accent1 3 2 3 4 2 2" xfId="20883" xr:uid="{00000000-0005-0000-0000-0000BE340000}"/>
    <cellStyle name="40% - Accent1 3 2 3 4 2 2 2" xfId="7354" xr:uid="{00000000-0005-0000-0000-0000BF340000}"/>
    <cellStyle name="40% - Accent1 3 2 3 4 2 3" xfId="11381" xr:uid="{00000000-0005-0000-0000-0000C0340000}"/>
    <cellStyle name="40% - Accent1 3 2 3 4 3" xfId="21873" xr:uid="{00000000-0005-0000-0000-0000C1340000}"/>
    <cellStyle name="40% - Accent1 3 2 3 4 3 2" xfId="20890" xr:uid="{00000000-0005-0000-0000-0000C2340000}"/>
    <cellStyle name="40% - Accent1 3 2 3 4 4" xfId="1920" xr:uid="{00000000-0005-0000-0000-0000C3340000}"/>
    <cellStyle name="40% - Accent1 3 2 3 5" xfId="21874" xr:uid="{00000000-0005-0000-0000-0000C4340000}"/>
    <cellStyle name="40% - Accent1 3 2 3 5 2" xfId="21876" xr:uid="{00000000-0005-0000-0000-0000C5340000}"/>
    <cellStyle name="40% - Accent1 3 2 3 5 2 2" xfId="20910" xr:uid="{00000000-0005-0000-0000-0000C6340000}"/>
    <cellStyle name="40% - Accent1 3 2 3 5 3" xfId="21877" xr:uid="{00000000-0005-0000-0000-0000C7340000}"/>
    <cellStyle name="40% - Accent1 3 2 3 6" xfId="21878" xr:uid="{00000000-0005-0000-0000-0000C8340000}"/>
    <cellStyle name="40% - Accent1 3 2 3 6 2" xfId="17542" xr:uid="{00000000-0005-0000-0000-0000C9340000}"/>
    <cellStyle name="40% - Accent1 3 2 3 7" xfId="21879" xr:uid="{00000000-0005-0000-0000-0000CA340000}"/>
    <cellStyle name="40% - Accent1 3 2 4" xfId="21881" xr:uid="{00000000-0005-0000-0000-0000CB340000}"/>
    <cellStyle name="40% - Accent1 3 2 4 2" xfId="21883" xr:uid="{00000000-0005-0000-0000-0000CC340000}"/>
    <cellStyle name="40% - Accent1 3 2 4 2 2" xfId="21884" xr:uid="{00000000-0005-0000-0000-0000CD340000}"/>
    <cellStyle name="40% - Accent1 3 2 4 2 2 2" xfId="20950" xr:uid="{00000000-0005-0000-0000-0000CE340000}"/>
    <cellStyle name="40% - Accent1 3 2 4 2 2 2 2" xfId="20953" xr:uid="{00000000-0005-0000-0000-0000CF340000}"/>
    <cellStyle name="40% - Accent1 3 2 4 2 2 2 2 2" xfId="20956" xr:uid="{00000000-0005-0000-0000-0000D0340000}"/>
    <cellStyle name="40% - Accent1 3 2 4 2 2 2 3" xfId="14534" xr:uid="{00000000-0005-0000-0000-0000D1340000}"/>
    <cellStyle name="40% - Accent1 3 2 4 2 2 3" xfId="20958" xr:uid="{00000000-0005-0000-0000-0000D2340000}"/>
    <cellStyle name="40% - Accent1 3 2 4 2 2 3 2" xfId="20961" xr:uid="{00000000-0005-0000-0000-0000D3340000}"/>
    <cellStyle name="40% - Accent1 3 2 4 2 2 4" xfId="20965" xr:uid="{00000000-0005-0000-0000-0000D4340000}"/>
    <cellStyle name="40% - Accent1 3 2 4 2 3" xfId="21885" xr:uid="{00000000-0005-0000-0000-0000D5340000}"/>
    <cellStyle name="40% - Accent1 3 2 4 2 3 2" xfId="20978" xr:uid="{00000000-0005-0000-0000-0000D6340000}"/>
    <cellStyle name="40% - Accent1 3 2 4 2 3 2 2" xfId="20982" xr:uid="{00000000-0005-0000-0000-0000D7340000}"/>
    <cellStyle name="40% - Accent1 3 2 4 2 3 3" xfId="20986" xr:uid="{00000000-0005-0000-0000-0000D8340000}"/>
    <cellStyle name="40% - Accent1 3 2 4 2 4" xfId="534" xr:uid="{00000000-0005-0000-0000-0000D9340000}"/>
    <cellStyle name="40% - Accent1 3 2 4 2 4 2" xfId="1936" xr:uid="{00000000-0005-0000-0000-0000DA340000}"/>
    <cellStyle name="40% - Accent1 3 2 4 2 5" xfId="1949" xr:uid="{00000000-0005-0000-0000-0000DB340000}"/>
    <cellStyle name="40% - Accent1 3 2 4 3" xfId="16829" xr:uid="{00000000-0005-0000-0000-0000DC340000}"/>
    <cellStyle name="40% - Accent1 3 2 4 3 2" xfId="21886" xr:uid="{00000000-0005-0000-0000-0000DD340000}"/>
    <cellStyle name="40% - Accent1 3 2 4 3 2 2" xfId="21020" xr:uid="{00000000-0005-0000-0000-0000DE340000}"/>
    <cellStyle name="40% - Accent1 3 2 4 3 2 2 2" xfId="21026" xr:uid="{00000000-0005-0000-0000-0000DF340000}"/>
    <cellStyle name="40% - Accent1 3 2 4 3 2 3" xfId="21029" xr:uid="{00000000-0005-0000-0000-0000E0340000}"/>
    <cellStyle name="40% - Accent1 3 2 4 3 3" xfId="21887" xr:uid="{00000000-0005-0000-0000-0000E1340000}"/>
    <cellStyle name="40% - Accent1 3 2 4 3 3 2" xfId="21046" xr:uid="{00000000-0005-0000-0000-0000E2340000}"/>
    <cellStyle name="40% - Accent1 3 2 4 3 4" xfId="1958" xr:uid="{00000000-0005-0000-0000-0000E3340000}"/>
    <cellStyle name="40% - Accent1 3 2 4 4" xfId="20575" xr:uid="{00000000-0005-0000-0000-0000E4340000}"/>
    <cellStyle name="40% - Accent1 3 2 4 4 2" xfId="21888" xr:uid="{00000000-0005-0000-0000-0000E5340000}"/>
    <cellStyle name="40% - Accent1 3 2 4 4 2 2" xfId="21074" xr:uid="{00000000-0005-0000-0000-0000E6340000}"/>
    <cellStyle name="40% - Accent1 3 2 4 4 3" xfId="21889" xr:uid="{00000000-0005-0000-0000-0000E7340000}"/>
    <cellStyle name="40% - Accent1 3 2 4 5" xfId="21890" xr:uid="{00000000-0005-0000-0000-0000E8340000}"/>
    <cellStyle name="40% - Accent1 3 2 4 5 2" xfId="21891" xr:uid="{00000000-0005-0000-0000-0000E9340000}"/>
    <cellStyle name="40% - Accent1 3 2 4 6" xfId="21892" xr:uid="{00000000-0005-0000-0000-0000EA340000}"/>
    <cellStyle name="40% - Accent1 3 2 5" xfId="21894" xr:uid="{00000000-0005-0000-0000-0000EB340000}"/>
    <cellStyle name="40% - Accent1 3 2 5 2" xfId="21895" xr:uid="{00000000-0005-0000-0000-0000EC340000}"/>
    <cellStyle name="40% - Accent1 3 2 5 2 2" xfId="21896" xr:uid="{00000000-0005-0000-0000-0000ED340000}"/>
    <cellStyle name="40% - Accent1 3 2 5 2 2 2" xfId="21107" xr:uid="{00000000-0005-0000-0000-0000EE340000}"/>
    <cellStyle name="40% - Accent1 3 2 5 2 2 2 2" xfId="21110" xr:uid="{00000000-0005-0000-0000-0000EF340000}"/>
    <cellStyle name="40% - Accent1 3 2 5 2 2 3" xfId="13353" xr:uid="{00000000-0005-0000-0000-0000F0340000}"/>
    <cellStyle name="40% - Accent1 3 2 5 2 3" xfId="21897" xr:uid="{00000000-0005-0000-0000-0000F1340000}"/>
    <cellStyle name="40% - Accent1 3 2 5 2 3 2" xfId="21123" xr:uid="{00000000-0005-0000-0000-0000F2340000}"/>
    <cellStyle name="40% - Accent1 3 2 5 2 4" xfId="1989" xr:uid="{00000000-0005-0000-0000-0000F3340000}"/>
    <cellStyle name="40% - Accent1 3 2 5 3" xfId="21898" xr:uid="{00000000-0005-0000-0000-0000F4340000}"/>
    <cellStyle name="40% - Accent1 3 2 5 3 2" xfId="21899" xr:uid="{00000000-0005-0000-0000-0000F5340000}"/>
    <cellStyle name="40% - Accent1 3 2 5 3 2 2" xfId="21166" xr:uid="{00000000-0005-0000-0000-0000F6340000}"/>
    <cellStyle name="40% - Accent1 3 2 5 3 3" xfId="21900" xr:uid="{00000000-0005-0000-0000-0000F7340000}"/>
    <cellStyle name="40% - Accent1 3 2 5 4" xfId="21901" xr:uid="{00000000-0005-0000-0000-0000F8340000}"/>
    <cellStyle name="40% - Accent1 3 2 5 4 2" xfId="21902" xr:uid="{00000000-0005-0000-0000-0000F9340000}"/>
    <cellStyle name="40% - Accent1 3 2 5 5" xfId="21903" xr:uid="{00000000-0005-0000-0000-0000FA340000}"/>
    <cellStyle name="40% - Accent1 3 2 6" xfId="14082" xr:uid="{00000000-0005-0000-0000-0000FB340000}"/>
    <cellStyle name="40% - Accent1 3 2 6 2" xfId="21904" xr:uid="{00000000-0005-0000-0000-0000FC340000}"/>
    <cellStyle name="40% - Accent1 3 2 6 2 2" xfId="21906" xr:uid="{00000000-0005-0000-0000-0000FD340000}"/>
    <cellStyle name="40% - Accent1 3 2 6 2 2 2" xfId="12958" xr:uid="{00000000-0005-0000-0000-0000FE340000}"/>
    <cellStyle name="40% - Accent1 3 2 6 2 3" xfId="21907" xr:uid="{00000000-0005-0000-0000-0000FF340000}"/>
    <cellStyle name="40% - Accent1 3 2 6 3" xfId="21908" xr:uid="{00000000-0005-0000-0000-000000350000}"/>
    <cellStyle name="40% - Accent1 3 2 6 3 2" xfId="21909" xr:uid="{00000000-0005-0000-0000-000001350000}"/>
    <cellStyle name="40% - Accent1 3 2 6 4" xfId="21910" xr:uid="{00000000-0005-0000-0000-000002350000}"/>
    <cellStyle name="40% - Accent1 3 2 7" xfId="21911" xr:uid="{00000000-0005-0000-0000-000003350000}"/>
    <cellStyle name="40% - Accent1 3 2 7 2" xfId="21912" xr:uid="{00000000-0005-0000-0000-000004350000}"/>
    <cellStyle name="40% - Accent1 3 2 7 2 2" xfId="21913" xr:uid="{00000000-0005-0000-0000-000005350000}"/>
    <cellStyle name="40% - Accent1 3 2 7 3" xfId="21914" xr:uid="{00000000-0005-0000-0000-000006350000}"/>
    <cellStyle name="40% - Accent1 3 2 8" xfId="21915" xr:uid="{00000000-0005-0000-0000-000007350000}"/>
    <cellStyle name="40% - Accent1 3 2 8 2" xfId="21916" xr:uid="{00000000-0005-0000-0000-000008350000}"/>
    <cellStyle name="40% - Accent1 3 2 9" xfId="21917" xr:uid="{00000000-0005-0000-0000-000009350000}"/>
    <cellStyle name="40% - Accent1 3 3" xfId="21919" xr:uid="{00000000-0005-0000-0000-00000A350000}"/>
    <cellStyle name="40% - Accent1 3 3 2" xfId="10968" xr:uid="{00000000-0005-0000-0000-00000B350000}"/>
    <cellStyle name="40% - Accent1 3 3 2 2" xfId="11827" xr:uid="{00000000-0005-0000-0000-00000C350000}"/>
    <cellStyle name="40% - Accent1 3 3 2 2 2" xfId="9475" xr:uid="{00000000-0005-0000-0000-00000D350000}"/>
    <cellStyle name="40% - Accent1 3 3 2 2 2 2" xfId="9478" xr:uid="{00000000-0005-0000-0000-00000E350000}"/>
    <cellStyle name="40% - Accent1 3 3 2 2 2 2 2" xfId="46" xr:uid="{00000000-0005-0000-0000-00000F350000}"/>
    <cellStyle name="40% - Accent1 3 3 2 2 2 2 2 2" xfId="3986" xr:uid="{00000000-0005-0000-0000-000010350000}"/>
    <cellStyle name="40% - Accent1 3 3 2 2 2 2 2 2 2" xfId="7136" xr:uid="{00000000-0005-0000-0000-000011350000}"/>
    <cellStyle name="40% - Accent1 3 3 2 2 2 2 2 3" xfId="11831" xr:uid="{00000000-0005-0000-0000-000012350000}"/>
    <cellStyle name="40% - Accent1 3 3 2 2 2 2 3" xfId="3992" xr:uid="{00000000-0005-0000-0000-000013350000}"/>
    <cellStyle name="40% - Accent1 3 3 2 2 2 2 3 2" xfId="11835" xr:uid="{00000000-0005-0000-0000-000014350000}"/>
    <cellStyle name="40% - Accent1 3 3 2 2 2 2 4" xfId="11841" xr:uid="{00000000-0005-0000-0000-000015350000}"/>
    <cellStyle name="40% - Accent1 3 3 2 2 2 3" xfId="9483" xr:uid="{00000000-0005-0000-0000-000016350000}"/>
    <cellStyle name="40% - Accent1 3 3 2 2 2 3 2" xfId="4046" xr:uid="{00000000-0005-0000-0000-000017350000}"/>
    <cellStyle name="40% - Accent1 3 3 2 2 2 3 2 2" xfId="11850" xr:uid="{00000000-0005-0000-0000-000018350000}"/>
    <cellStyle name="40% - Accent1 3 3 2 2 2 3 3" xfId="11854" xr:uid="{00000000-0005-0000-0000-000019350000}"/>
    <cellStyle name="40% - Accent1 3 3 2 2 2 4" xfId="8552" xr:uid="{00000000-0005-0000-0000-00001A350000}"/>
    <cellStyle name="40% - Accent1 3 3 2 2 2 4 2" xfId="8563" xr:uid="{00000000-0005-0000-0000-00001B350000}"/>
    <cellStyle name="40% - Accent1 3 3 2 2 2 5" xfId="8574" xr:uid="{00000000-0005-0000-0000-00001C350000}"/>
    <cellStyle name="40% - Accent1 3 3 2 2 3" xfId="9487" xr:uid="{00000000-0005-0000-0000-00001D350000}"/>
    <cellStyle name="40% - Accent1 3 3 2 2 3 2" xfId="9491" xr:uid="{00000000-0005-0000-0000-00001E350000}"/>
    <cellStyle name="40% - Accent1 3 3 2 2 3 2 2" xfId="4104" xr:uid="{00000000-0005-0000-0000-00001F350000}"/>
    <cellStyle name="40% - Accent1 3 3 2 2 3 2 2 2" xfId="9971" xr:uid="{00000000-0005-0000-0000-000020350000}"/>
    <cellStyle name="40% - Accent1 3 3 2 2 3 2 3" xfId="11862" xr:uid="{00000000-0005-0000-0000-000021350000}"/>
    <cellStyle name="40% - Accent1 3 3 2 2 3 3" xfId="11870" xr:uid="{00000000-0005-0000-0000-000022350000}"/>
    <cellStyle name="40% - Accent1 3 3 2 2 3 3 2" xfId="11874" xr:uid="{00000000-0005-0000-0000-000023350000}"/>
    <cellStyle name="40% - Accent1 3 3 2 2 3 4" xfId="8598" xr:uid="{00000000-0005-0000-0000-000024350000}"/>
    <cellStyle name="40% - Accent1 3 3 2 2 4" xfId="2173" xr:uid="{00000000-0005-0000-0000-000025350000}"/>
    <cellStyle name="40% - Accent1 3 3 2 2 4 2" xfId="1942" xr:uid="{00000000-0005-0000-0000-000026350000}"/>
    <cellStyle name="40% - Accent1 3 3 2 2 4 2 2" xfId="2219" xr:uid="{00000000-0005-0000-0000-000027350000}"/>
    <cellStyle name="40% - Accent1 3 3 2 2 4 3" xfId="2230" xr:uid="{00000000-0005-0000-0000-000028350000}"/>
    <cellStyle name="40% - Accent1 3 3 2 2 5" xfId="2192" xr:uid="{00000000-0005-0000-0000-000029350000}"/>
    <cellStyle name="40% - Accent1 3 3 2 2 5 2" xfId="2242" xr:uid="{00000000-0005-0000-0000-00002A350000}"/>
    <cellStyle name="40% - Accent1 3 3 2 2 6" xfId="2255" xr:uid="{00000000-0005-0000-0000-00002B350000}"/>
    <cellStyle name="40% - Accent1 3 3 2 3" xfId="11878" xr:uid="{00000000-0005-0000-0000-00002C350000}"/>
    <cellStyle name="40% - Accent1 3 3 2 3 2" xfId="9567" xr:uid="{00000000-0005-0000-0000-00002D350000}"/>
    <cellStyle name="40% - Accent1 3 3 2 3 2 2" xfId="9572" xr:uid="{00000000-0005-0000-0000-00002E350000}"/>
    <cellStyle name="40% - Accent1 3 3 2 3 2 2 2" xfId="4235" xr:uid="{00000000-0005-0000-0000-00002F350000}"/>
    <cellStyle name="40% - Accent1 3 3 2 3 2 2 2 2" xfId="11883" xr:uid="{00000000-0005-0000-0000-000030350000}"/>
    <cellStyle name="40% - Accent1 3 3 2 3 2 2 3" xfId="10241" xr:uid="{00000000-0005-0000-0000-000031350000}"/>
    <cellStyle name="40% - Accent1 3 3 2 3 2 3" xfId="11888" xr:uid="{00000000-0005-0000-0000-000032350000}"/>
    <cellStyle name="40% - Accent1 3 3 2 3 2 3 2" xfId="11893" xr:uid="{00000000-0005-0000-0000-000033350000}"/>
    <cellStyle name="40% - Accent1 3 3 2 3 2 4" xfId="8669" xr:uid="{00000000-0005-0000-0000-000034350000}"/>
    <cellStyle name="40% - Accent1 3 3 2 3 3" xfId="9575" xr:uid="{00000000-0005-0000-0000-000035350000}"/>
    <cellStyle name="40% - Accent1 3 3 2 3 3 2" xfId="11899" xr:uid="{00000000-0005-0000-0000-000036350000}"/>
    <cellStyle name="40% - Accent1 3 3 2 3 3 2 2" xfId="11905" xr:uid="{00000000-0005-0000-0000-000037350000}"/>
    <cellStyle name="40% - Accent1 3 3 2 3 3 3" xfId="11912" xr:uid="{00000000-0005-0000-0000-000038350000}"/>
    <cellStyle name="40% - Accent1 3 3 2 3 4" xfId="2282" xr:uid="{00000000-0005-0000-0000-000039350000}"/>
    <cellStyle name="40% - Accent1 3 3 2 3 4 2" xfId="2291" xr:uid="{00000000-0005-0000-0000-00003A350000}"/>
    <cellStyle name="40% - Accent1 3 3 2 3 5" xfId="2303" xr:uid="{00000000-0005-0000-0000-00003B350000}"/>
    <cellStyle name="40% - Accent1 3 3 2 4" xfId="11917" xr:uid="{00000000-0005-0000-0000-00003C350000}"/>
    <cellStyle name="40% - Accent1 3 3 2 4 2" xfId="9586" xr:uid="{00000000-0005-0000-0000-00003D350000}"/>
    <cellStyle name="40% - Accent1 3 3 2 4 2 2" xfId="1183" xr:uid="{00000000-0005-0000-0000-00003E350000}"/>
    <cellStyle name="40% - Accent1 3 3 2 4 2 2 2" xfId="5558" xr:uid="{00000000-0005-0000-0000-00003F350000}"/>
    <cellStyle name="40% - Accent1 3 3 2 4 2 3" xfId="3927" xr:uid="{00000000-0005-0000-0000-000040350000}"/>
    <cellStyle name="40% - Accent1 3 3 2 4 3" xfId="11482" xr:uid="{00000000-0005-0000-0000-000041350000}"/>
    <cellStyle name="40% - Accent1 3 3 2 4 3 2" xfId="5685" xr:uid="{00000000-0005-0000-0000-000042350000}"/>
    <cellStyle name="40% - Accent1 3 3 2 4 4" xfId="2319" xr:uid="{00000000-0005-0000-0000-000043350000}"/>
    <cellStyle name="40% - Accent1 3 3 2 5" xfId="11921" xr:uid="{00000000-0005-0000-0000-000044350000}"/>
    <cellStyle name="40% - Accent1 3 3 2 5 2" xfId="11497" xr:uid="{00000000-0005-0000-0000-000045350000}"/>
    <cellStyle name="40% - Accent1 3 3 2 5 2 2" xfId="6829" xr:uid="{00000000-0005-0000-0000-000046350000}"/>
    <cellStyle name="40% - Accent1 3 3 2 5 3" xfId="11503" xr:uid="{00000000-0005-0000-0000-000047350000}"/>
    <cellStyle name="40% - Accent1 3 3 2 6" xfId="11927" xr:uid="{00000000-0005-0000-0000-000048350000}"/>
    <cellStyle name="40% - Accent1 3 3 2 6 2" xfId="11519" xr:uid="{00000000-0005-0000-0000-000049350000}"/>
    <cellStyle name="40% - Accent1 3 3 2 7" xfId="11933" xr:uid="{00000000-0005-0000-0000-00004A350000}"/>
    <cellStyle name="40% - Accent1 3 3 3" xfId="7864" xr:uid="{00000000-0005-0000-0000-00004B350000}"/>
    <cellStyle name="40% - Accent1 3 3 3 2" xfId="7868" xr:uid="{00000000-0005-0000-0000-00004C350000}"/>
    <cellStyle name="40% - Accent1 3 3 3 2 2" xfId="7872" xr:uid="{00000000-0005-0000-0000-00004D350000}"/>
    <cellStyle name="40% - Accent1 3 3 3 2 2 2" xfId="7877" xr:uid="{00000000-0005-0000-0000-00004E350000}"/>
    <cellStyle name="40% - Accent1 3 3 3 2 2 2 2" xfId="1112" xr:uid="{00000000-0005-0000-0000-00004F350000}"/>
    <cellStyle name="40% - Accent1 3 3 3 2 2 2 2 2" xfId="7883" xr:uid="{00000000-0005-0000-0000-000050350000}"/>
    <cellStyle name="40% - Accent1 3 3 3 2 2 2 3" xfId="7902" xr:uid="{00000000-0005-0000-0000-000051350000}"/>
    <cellStyle name="40% - Accent1 3 3 3 2 2 3" xfId="7927" xr:uid="{00000000-0005-0000-0000-000052350000}"/>
    <cellStyle name="40% - Accent1 3 3 3 2 2 3 2" xfId="7931" xr:uid="{00000000-0005-0000-0000-000053350000}"/>
    <cellStyle name="40% - Accent1 3 3 3 2 2 4" xfId="7952" xr:uid="{00000000-0005-0000-0000-000054350000}"/>
    <cellStyle name="40% - Accent1 3 3 3 2 3" xfId="7965" xr:uid="{00000000-0005-0000-0000-000055350000}"/>
    <cellStyle name="40% - Accent1 3 3 3 2 3 2" xfId="7971" xr:uid="{00000000-0005-0000-0000-000056350000}"/>
    <cellStyle name="40% - Accent1 3 3 3 2 3 2 2" xfId="7978" xr:uid="{00000000-0005-0000-0000-000057350000}"/>
    <cellStyle name="40% - Accent1 3 3 3 2 3 3" xfId="8004" xr:uid="{00000000-0005-0000-0000-000058350000}"/>
    <cellStyle name="40% - Accent1 3 3 3 2 4" xfId="310" xr:uid="{00000000-0005-0000-0000-000059350000}"/>
    <cellStyle name="40% - Accent1 3 3 3 2 4 2" xfId="2362" xr:uid="{00000000-0005-0000-0000-00005A350000}"/>
    <cellStyle name="40% - Accent1 3 3 3 2 5" xfId="2371" xr:uid="{00000000-0005-0000-0000-00005B350000}"/>
    <cellStyle name="40% - Accent1 3 3 3 3" xfId="8055" xr:uid="{00000000-0005-0000-0000-00005C350000}"/>
    <cellStyle name="40% - Accent1 3 3 3 3 2" xfId="8059" xr:uid="{00000000-0005-0000-0000-00005D350000}"/>
    <cellStyle name="40% - Accent1 3 3 3 3 2 2" xfId="8064" xr:uid="{00000000-0005-0000-0000-00005E350000}"/>
    <cellStyle name="40% - Accent1 3 3 3 3 2 2 2" xfId="648" xr:uid="{00000000-0005-0000-0000-00005F350000}"/>
    <cellStyle name="40% - Accent1 3 3 3 3 2 3" xfId="8075" xr:uid="{00000000-0005-0000-0000-000060350000}"/>
    <cellStyle name="40% - Accent1 3 3 3 3 3" xfId="8083" xr:uid="{00000000-0005-0000-0000-000061350000}"/>
    <cellStyle name="40% - Accent1 3 3 3 3 3 2" xfId="8089" xr:uid="{00000000-0005-0000-0000-000062350000}"/>
    <cellStyle name="40% - Accent1 3 3 3 3 4" xfId="1173" xr:uid="{00000000-0005-0000-0000-000063350000}"/>
    <cellStyle name="40% - Accent1 3 3 3 4" xfId="8122" xr:uid="{00000000-0005-0000-0000-000064350000}"/>
    <cellStyle name="40% - Accent1 3 3 3 4 2" xfId="8130" xr:uid="{00000000-0005-0000-0000-000065350000}"/>
    <cellStyle name="40% - Accent1 3 3 3 4 2 2" xfId="5013" xr:uid="{00000000-0005-0000-0000-000066350000}"/>
    <cellStyle name="40% - Accent1 3 3 3 4 3" xfId="8149" xr:uid="{00000000-0005-0000-0000-000067350000}"/>
    <cellStyle name="40% - Accent1 3 3 3 5" xfId="354" xr:uid="{00000000-0005-0000-0000-000068350000}"/>
    <cellStyle name="40% - Accent1 3 3 3 5 2" xfId="771" xr:uid="{00000000-0005-0000-0000-000069350000}"/>
    <cellStyle name="40% - Accent1 3 3 3 6" xfId="432" xr:uid="{00000000-0005-0000-0000-00006A350000}"/>
    <cellStyle name="40% - Accent1 3 3 4" xfId="8179" xr:uid="{00000000-0005-0000-0000-00006B350000}"/>
    <cellStyle name="40% - Accent1 3 3 4 2" xfId="8182" xr:uid="{00000000-0005-0000-0000-00006C350000}"/>
    <cellStyle name="40% - Accent1 3 3 4 2 2" xfId="8186" xr:uid="{00000000-0005-0000-0000-00006D350000}"/>
    <cellStyle name="40% - Accent1 3 3 4 2 2 2" xfId="8191" xr:uid="{00000000-0005-0000-0000-00006E350000}"/>
    <cellStyle name="40% - Accent1 3 3 4 2 2 2 2" xfId="8195" xr:uid="{00000000-0005-0000-0000-00006F350000}"/>
    <cellStyle name="40% - Accent1 3 3 4 2 2 3" xfId="8212" xr:uid="{00000000-0005-0000-0000-000070350000}"/>
    <cellStyle name="40% - Accent1 3 3 4 2 3" xfId="8222" xr:uid="{00000000-0005-0000-0000-000071350000}"/>
    <cellStyle name="40% - Accent1 3 3 4 2 3 2" xfId="8228" xr:uid="{00000000-0005-0000-0000-000072350000}"/>
    <cellStyle name="40% - Accent1 3 3 4 2 4" xfId="2424" xr:uid="{00000000-0005-0000-0000-000073350000}"/>
    <cellStyle name="40% - Accent1 3 3 4 3" xfId="8248" xr:uid="{00000000-0005-0000-0000-000074350000}"/>
    <cellStyle name="40% - Accent1 3 3 4 3 2" xfId="8252" xr:uid="{00000000-0005-0000-0000-000075350000}"/>
    <cellStyle name="40% - Accent1 3 3 4 3 2 2" xfId="8255" xr:uid="{00000000-0005-0000-0000-000076350000}"/>
    <cellStyle name="40% - Accent1 3 3 4 3 3" xfId="8263" xr:uid="{00000000-0005-0000-0000-000077350000}"/>
    <cellStyle name="40% - Accent1 3 3 4 4" xfId="8279" xr:uid="{00000000-0005-0000-0000-000078350000}"/>
    <cellStyle name="40% - Accent1 3 3 4 4 2" xfId="8288" xr:uid="{00000000-0005-0000-0000-000079350000}"/>
    <cellStyle name="40% - Accent1 3 3 4 5" xfId="8315" xr:uid="{00000000-0005-0000-0000-00007A350000}"/>
    <cellStyle name="40% - Accent1 3 3 5" xfId="8327" xr:uid="{00000000-0005-0000-0000-00007B350000}"/>
    <cellStyle name="40% - Accent1 3 3 5 2" xfId="8332" xr:uid="{00000000-0005-0000-0000-00007C350000}"/>
    <cellStyle name="40% - Accent1 3 3 5 2 2" xfId="2896" xr:uid="{00000000-0005-0000-0000-00007D350000}"/>
    <cellStyle name="40% - Accent1 3 3 5 2 2 2" xfId="8337" xr:uid="{00000000-0005-0000-0000-00007E350000}"/>
    <cellStyle name="40% - Accent1 3 3 5 2 3" xfId="8354" xr:uid="{00000000-0005-0000-0000-00007F350000}"/>
    <cellStyle name="40% - Accent1 3 3 5 3" xfId="8373" xr:uid="{00000000-0005-0000-0000-000080350000}"/>
    <cellStyle name="40% - Accent1 3 3 5 3 2" xfId="8377" xr:uid="{00000000-0005-0000-0000-000081350000}"/>
    <cellStyle name="40% - Accent1 3 3 5 4" xfId="8388" xr:uid="{00000000-0005-0000-0000-000082350000}"/>
    <cellStyle name="40% - Accent1 3 3 6" xfId="3871" xr:uid="{00000000-0005-0000-0000-000083350000}"/>
    <cellStyle name="40% - Accent1 3 3 6 2" xfId="3443" xr:uid="{00000000-0005-0000-0000-000084350000}"/>
    <cellStyle name="40% - Accent1 3 3 6 2 2" xfId="8405" xr:uid="{00000000-0005-0000-0000-000085350000}"/>
    <cellStyle name="40% - Accent1 3 3 6 3" xfId="8416" xr:uid="{00000000-0005-0000-0000-000086350000}"/>
    <cellStyle name="40% - Accent1 3 3 7" xfId="3874" xr:uid="{00000000-0005-0000-0000-000087350000}"/>
    <cellStyle name="40% - Accent1 3 3 7 2" xfId="8436" xr:uid="{00000000-0005-0000-0000-000088350000}"/>
    <cellStyle name="40% - Accent1 3 3 8" xfId="225" xr:uid="{00000000-0005-0000-0000-000089350000}"/>
    <cellStyle name="40% - Accent1 3 4" xfId="21923" xr:uid="{00000000-0005-0000-0000-00008A350000}"/>
    <cellStyle name="40% - Accent1 3 4 2" xfId="21926" xr:uid="{00000000-0005-0000-0000-00008B350000}"/>
    <cellStyle name="40% - Accent1 3 4 2 2" xfId="11588" xr:uid="{00000000-0005-0000-0000-00008C350000}"/>
    <cellStyle name="40% - Accent1 3 4 2 2 2" xfId="9169" xr:uid="{00000000-0005-0000-0000-00008D350000}"/>
    <cellStyle name="40% - Accent1 3 4 2 2 2 2" xfId="9178" xr:uid="{00000000-0005-0000-0000-00008E350000}"/>
    <cellStyle name="40% - Accent1 3 4 2 2 2 2 2" xfId="4639" xr:uid="{00000000-0005-0000-0000-00008F350000}"/>
    <cellStyle name="40% - Accent1 3 4 2 2 2 2 2 2" xfId="11708" xr:uid="{00000000-0005-0000-0000-000090350000}"/>
    <cellStyle name="40% - Accent1 3 4 2 2 2 2 3" xfId="11714" xr:uid="{00000000-0005-0000-0000-000091350000}"/>
    <cellStyle name="40% - Accent1 3 4 2 2 2 3" xfId="9188" xr:uid="{00000000-0005-0000-0000-000092350000}"/>
    <cellStyle name="40% - Accent1 3 4 2 2 2 3 2" xfId="11735" xr:uid="{00000000-0005-0000-0000-000093350000}"/>
    <cellStyle name="40% - Accent1 3 4 2 2 2 4" xfId="9106" xr:uid="{00000000-0005-0000-0000-000094350000}"/>
    <cellStyle name="40% - Accent1 3 4 2 2 3" xfId="4582" xr:uid="{00000000-0005-0000-0000-000095350000}"/>
    <cellStyle name="40% - Accent1 3 4 2 2 3 2" xfId="9192" xr:uid="{00000000-0005-0000-0000-000096350000}"/>
    <cellStyle name="40% - Accent1 3 4 2 2 3 2 2" xfId="11770" xr:uid="{00000000-0005-0000-0000-000097350000}"/>
    <cellStyle name="40% - Accent1 3 4 2 2 3 3" xfId="12185" xr:uid="{00000000-0005-0000-0000-000098350000}"/>
    <cellStyle name="40% - Accent1 3 4 2 2 4" xfId="1025" xr:uid="{00000000-0005-0000-0000-000099350000}"/>
    <cellStyle name="40% - Accent1 3 4 2 2 4 2" xfId="1038" xr:uid="{00000000-0005-0000-0000-00009A350000}"/>
    <cellStyle name="40% - Accent1 3 4 2 2 5" xfId="1056" xr:uid="{00000000-0005-0000-0000-00009B350000}"/>
    <cellStyle name="40% - Accent1 3 4 2 3" xfId="12188" xr:uid="{00000000-0005-0000-0000-00009C350000}"/>
    <cellStyle name="40% - Accent1 3 4 2 3 2" xfId="9230" xr:uid="{00000000-0005-0000-0000-00009D350000}"/>
    <cellStyle name="40% - Accent1 3 4 2 3 2 2" xfId="6168" xr:uid="{00000000-0005-0000-0000-00009E350000}"/>
    <cellStyle name="40% - Accent1 3 4 2 3 2 2 2" xfId="11846" xr:uid="{00000000-0005-0000-0000-00009F350000}"/>
    <cellStyle name="40% - Accent1 3 4 2 3 2 3" xfId="12191" xr:uid="{00000000-0005-0000-0000-0000A0350000}"/>
    <cellStyle name="40% - Accent1 3 4 2 3 3" xfId="9239" xr:uid="{00000000-0005-0000-0000-0000A1350000}"/>
    <cellStyle name="40% - Accent1 3 4 2 3 3 2" xfId="12196" xr:uid="{00000000-0005-0000-0000-0000A2350000}"/>
    <cellStyle name="40% - Accent1 3 4 2 3 4" xfId="1103" xr:uid="{00000000-0005-0000-0000-0000A3350000}"/>
    <cellStyle name="40% - Accent1 3 4 2 4" xfId="7787" xr:uid="{00000000-0005-0000-0000-0000A4350000}"/>
    <cellStyle name="40% - Accent1 3 4 2 4 2" xfId="9259" xr:uid="{00000000-0005-0000-0000-0000A5350000}"/>
    <cellStyle name="40% - Accent1 3 4 2 4 2 2" xfId="11742" xr:uid="{00000000-0005-0000-0000-0000A6350000}"/>
    <cellStyle name="40% - Accent1 3 4 2 4 3" xfId="11756" xr:uid="{00000000-0005-0000-0000-0000A7350000}"/>
    <cellStyle name="40% - Accent1 3 4 2 5" xfId="12202" xr:uid="{00000000-0005-0000-0000-0000A8350000}"/>
    <cellStyle name="40% - Accent1 3 4 2 5 2" xfId="11782" xr:uid="{00000000-0005-0000-0000-0000A9350000}"/>
    <cellStyle name="40% - Accent1 3 4 2 6" xfId="12210" xr:uid="{00000000-0005-0000-0000-0000AA350000}"/>
    <cellStyle name="40% - Accent1 3 4 3" xfId="8462" xr:uid="{00000000-0005-0000-0000-0000AB350000}"/>
    <cellStyle name="40% - Accent1 3 4 3 2" xfId="8467" xr:uid="{00000000-0005-0000-0000-0000AC350000}"/>
    <cellStyle name="40% - Accent1 3 4 3 2 2" xfId="8472" xr:uid="{00000000-0005-0000-0000-0000AD350000}"/>
    <cellStyle name="40% - Accent1 3 4 3 2 2 2" xfId="8480" xr:uid="{00000000-0005-0000-0000-0000AE350000}"/>
    <cellStyle name="40% - Accent1 3 4 3 2 2 2 2" xfId="8485" xr:uid="{00000000-0005-0000-0000-0000AF350000}"/>
    <cellStyle name="40% - Accent1 3 4 3 2 2 3" xfId="8501" xr:uid="{00000000-0005-0000-0000-0000B0350000}"/>
    <cellStyle name="40% - Accent1 3 4 3 2 3" xfId="7192" xr:uid="{00000000-0005-0000-0000-0000B1350000}"/>
    <cellStyle name="40% - Accent1 3 4 3 2 3 2" xfId="7377" xr:uid="{00000000-0005-0000-0000-0000B2350000}"/>
    <cellStyle name="40% - Accent1 3 4 3 2 4" xfId="1273" xr:uid="{00000000-0005-0000-0000-0000B3350000}"/>
    <cellStyle name="40% - Accent1 3 4 3 3" xfId="8519" xr:uid="{00000000-0005-0000-0000-0000B4350000}"/>
    <cellStyle name="40% - Accent1 3 4 3 3 2" xfId="8523" xr:uid="{00000000-0005-0000-0000-0000B5350000}"/>
    <cellStyle name="40% - Accent1 3 4 3 3 2 2" xfId="8528" xr:uid="{00000000-0005-0000-0000-0000B6350000}"/>
    <cellStyle name="40% - Accent1 3 4 3 3 3" xfId="7386" xr:uid="{00000000-0005-0000-0000-0000B7350000}"/>
    <cellStyle name="40% - Accent1 3 4 3 4" xfId="8544" xr:uid="{00000000-0005-0000-0000-0000B8350000}"/>
    <cellStyle name="40% - Accent1 3 4 3 4 2" xfId="8555" xr:uid="{00000000-0005-0000-0000-0000B9350000}"/>
    <cellStyle name="40% - Accent1 3 4 3 5" xfId="8586" xr:uid="{00000000-0005-0000-0000-0000BA350000}"/>
    <cellStyle name="40% - Accent1 3 4 4" xfId="8605" xr:uid="{00000000-0005-0000-0000-0000BB350000}"/>
    <cellStyle name="40% - Accent1 3 4 4 2" xfId="8610" xr:uid="{00000000-0005-0000-0000-0000BC350000}"/>
    <cellStyle name="40% - Accent1 3 4 4 2 2" xfId="8616" xr:uid="{00000000-0005-0000-0000-0000BD350000}"/>
    <cellStyle name="40% - Accent1 3 4 4 2 2 2" xfId="8621" xr:uid="{00000000-0005-0000-0000-0000BE350000}"/>
    <cellStyle name="40% - Accent1 3 4 4 2 3" xfId="2513" xr:uid="{00000000-0005-0000-0000-0000BF350000}"/>
    <cellStyle name="40% - Accent1 3 4 4 3" xfId="8636" xr:uid="{00000000-0005-0000-0000-0000C0350000}"/>
    <cellStyle name="40% - Accent1 3 4 4 3 2" xfId="8640" xr:uid="{00000000-0005-0000-0000-0000C1350000}"/>
    <cellStyle name="40% - Accent1 3 4 4 4" xfId="8660" xr:uid="{00000000-0005-0000-0000-0000C2350000}"/>
    <cellStyle name="40% - Accent1 3 4 5" xfId="8682" xr:uid="{00000000-0005-0000-0000-0000C3350000}"/>
    <cellStyle name="40% - Accent1 3 4 5 2" xfId="8688" xr:uid="{00000000-0005-0000-0000-0000C4350000}"/>
    <cellStyle name="40% - Accent1 3 4 5 2 2" xfId="4360" xr:uid="{00000000-0005-0000-0000-0000C5350000}"/>
    <cellStyle name="40% - Accent1 3 4 5 3" xfId="8693" xr:uid="{00000000-0005-0000-0000-0000C6350000}"/>
    <cellStyle name="40% - Accent1 3 4 6" xfId="3884" xr:uid="{00000000-0005-0000-0000-0000C7350000}"/>
    <cellStyle name="40% - Accent1 3 4 6 2" xfId="2627" xr:uid="{00000000-0005-0000-0000-0000C8350000}"/>
    <cellStyle name="40% - Accent1 3 4 7" xfId="2555" xr:uid="{00000000-0005-0000-0000-0000C9350000}"/>
    <cellStyle name="40% - Accent1 3 5" xfId="17514" xr:uid="{00000000-0005-0000-0000-0000CA350000}"/>
    <cellStyle name="40% - Accent1 3 5 2" xfId="17517" xr:uid="{00000000-0005-0000-0000-0000CB350000}"/>
    <cellStyle name="40% - Accent1 3 5 2 2" xfId="12345" xr:uid="{00000000-0005-0000-0000-0000CC350000}"/>
    <cellStyle name="40% - Accent1 3 5 2 2 2" xfId="3359" xr:uid="{00000000-0005-0000-0000-0000CD350000}"/>
    <cellStyle name="40% - Accent1 3 5 2 2 2 2" xfId="9963" xr:uid="{00000000-0005-0000-0000-0000CE350000}"/>
    <cellStyle name="40% - Accent1 3 5 2 2 2 2 2" xfId="12149" xr:uid="{00000000-0005-0000-0000-0000CF350000}"/>
    <cellStyle name="40% - Accent1 3 5 2 2 2 3" xfId="12348" xr:uid="{00000000-0005-0000-0000-0000D0350000}"/>
    <cellStyle name="40% - Accent1 3 5 2 2 3" xfId="9966" xr:uid="{00000000-0005-0000-0000-0000D1350000}"/>
    <cellStyle name="40% - Accent1 3 5 2 2 3 2" xfId="12350" xr:uid="{00000000-0005-0000-0000-0000D2350000}"/>
    <cellStyle name="40% - Accent1 3 5 2 2 4" xfId="1643" xr:uid="{00000000-0005-0000-0000-0000D3350000}"/>
    <cellStyle name="40% - Accent1 3 5 2 3" xfId="12352" xr:uid="{00000000-0005-0000-0000-0000D4350000}"/>
    <cellStyle name="40% - Accent1 3 5 2 3 2" xfId="9976" xr:uid="{00000000-0005-0000-0000-0000D5350000}"/>
    <cellStyle name="40% - Accent1 3 5 2 3 2 2" xfId="12356" xr:uid="{00000000-0005-0000-0000-0000D6350000}"/>
    <cellStyle name="40% - Accent1 3 5 2 3 3" xfId="12358" xr:uid="{00000000-0005-0000-0000-0000D7350000}"/>
    <cellStyle name="40% - Accent1 3 5 2 4" xfId="12364" xr:uid="{00000000-0005-0000-0000-0000D8350000}"/>
    <cellStyle name="40% - Accent1 3 5 2 4 2" xfId="11957" xr:uid="{00000000-0005-0000-0000-0000D9350000}"/>
    <cellStyle name="40% - Accent1 3 5 2 5" xfId="12369" xr:uid="{00000000-0005-0000-0000-0000DA350000}"/>
    <cellStyle name="40% - Accent1 3 5 3" xfId="8717" xr:uid="{00000000-0005-0000-0000-0000DB350000}"/>
    <cellStyle name="40% - Accent1 3 5 3 2" xfId="8721" xr:uid="{00000000-0005-0000-0000-0000DC350000}"/>
    <cellStyle name="40% - Accent1 3 5 3 2 2" xfId="8725" xr:uid="{00000000-0005-0000-0000-0000DD350000}"/>
    <cellStyle name="40% - Accent1 3 5 3 2 2 2" xfId="8730" xr:uid="{00000000-0005-0000-0000-0000DE350000}"/>
    <cellStyle name="40% - Accent1 3 5 3 2 3" xfId="7403" xr:uid="{00000000-0005-0000-0000-0000DF350000}"/>
    <cellStyle name="40% - Accent1 3 5 3 3" xfId="8744" xr:uid="{00000000-0005-0000-0000-0000E0350000}"/>
    <cellStyle name="40% - Accent1 3 5 3 3 2" xfId="8748" xr:uid="{00000000-0005-0000-0000-0000E1350000}"/>
    <cellStyle name="40% - Accent1 3 5 3 4" xfId="8765" xr:uid="{00000000-0005-0000-0000-0000E2350000}"/>
    <cellStyle name="40% - Accent1 3 5 4" xfId="8778" xr:uid="{00000000-0005-0000-0000-0000E3350000}"/>
    <cellStyle name="40% - Accent1 3 5 4 2" xfId="5864" xr:uid="{00000000-0005-0000-0000-0000E4350000}"/>
    <cellStyle name="40% - Accent1 3 5 4 2 2" xfId="5875" xr:uid="{00000000-0005-0000-0000-0000E5350000}"/>
    <cellStyle name="40% - Accent1 3 5 4 3" xfId="3718" xr:uid="{00000000-0005-0000-0000-0000E6350000}"/>
    <cellStyle name="40% - Accent1 3 5 5" xfId="8785" xr:uid="{00000000-0005-0000-0000-0000E7350000}"/>
    <cellStyle name="40% - Accent1 3 5 5 2" xfId="5960" xr:uid="{00000000-0005-0000-0000-0000E8350000}"/>
    <cellStyle name="40% - Accent1 3 5 6" xfId="7143" xr:uid="{00000000-0005-0000-0000-0000E9350000}"/>
    <cellStyle name="40% - Accent1 3 6" xfId="17521" xr:uid="{00000000-0005-0000-0000-0000EA350000}"/>
    <cellStyle name="40% - Accent1 3 6 2" xfId="17657" xr:uid="{00000000-0005-0000-0000-0000EB350000}"/>
    <cellStyle name="40% - Accent1 3 6 2 2" xfId="12441" xr:uid="{00000000-0005-0000-0000-0000EC350000}"/>
    <cellStyle name="40% - Accent1 3 6 2 2 2" xfId="10285" xr:uid="{00000000-0005-0000-0000-0000ED350000}"/>
    <cellStyle name="40% - Accent1 3 6 2 2 2 2" xfId="5951" xr:uid="{00000000-0005-0000-0000-0000EE350000}"/>
    <cellStyle name="40% - Accent1 3 6 2 2 3" xfId="11316" xr:uid="{00000000-0005-0000-0000-0000EF350000}"/>
    <cellStyle name="40% - Accent1 3 6 2 3" xfId="12444" xr:uid="{00000000-0005-0000-0000-0000F0350000}"/>
    <cellStyle name="40% - Accent1 3 6 2 3 2" xfId="12448" xr:uid="{00000000-0005-0000-0000-0000F1350000}"/>
    <cellStyle name="40% - Accent1 3 6 2 4" xfId="12452" xr:uid="{00000000-0005-0000-0000-0000F2350000}"/>
    <cellStyle name="40% - Accent1 3 6 3" xfId="8791" xr:uid="{00000000-0005-0000-0000-0000F3350000}"/>
    <cellStyle name="40% - Accent1 3 6 3 2" xfId="5415" xr:uid="{00000000-0005-0000-0000-0000F4350000}"/>
    <cellStyle name="40% - Accent1 3 6 3 2 2" xfId="5421" xr:uid="{00000000-0005-0000-0000-0000F5350000}"/>
    <cellStyle name="40% - Accent1 3 6 3 3" xfId="3770" xr:uid="{00000000-0005-0000-0000-0000F6350000}"/>
    <cellStyle name="40% - Accent1 3 6 4" xfId="7547" xr:uid="{00000000-0005-0000-0000-0000F7350000}"/>
    <cellStyle name="40% - Accent1 3 6 4 2" xfId="5442" xr:uid="{00000000-0005-0000-0000-0000F8350000}"/>
    <cellStyle name="40% - Accent1 3 6 5" xfId="7774" xr:uid="{00000000-0005-0000-0000-0000F9350000}"/>
    <cellStyle name="40% - Accent1 3 7" xfId="21929" xr:uid="{00000000-0005-0000-0000-0000FA350000}"/>
    <cellStyle name="40% - Accent1 3 7 2" xfId="21931" xr:uid="{00000000-0005-0000-0000-0000FB350000}"/>
    <cellStyle name="40% - Accent1 3 7 2 2" xfId="12508" xr:uid="{00000000-0005-0000-0000-0000FC350000}"/>
    <cellStyle name="40% - Accent1 3 7 2 2 2" xfId="6870" xr:uid="{00000000-0005-0000-0000-0000FD350000}"/>
    <cellStyle name="40% - Accent1 3 7 2 3" xfId="12511" xr:uid="{00000000-0005-0000-0000-0000FE350000}"/>
    <cellStyle name="40% - Accent1 3 7 3" xfId="8814" xr:uid="{00000000-0005-0000-0000-0000FF350000}"/>
    <cellStyle name="40% - Accent1 3 7 3 2" xfId="2782" xr:uid="{00000000-0005-0000-0000-000000360000}"/>
    <cellStyle name="40% - Accent1 3 7 4" xfId="8826" xr:uid="{00000000-0005-0000-0000-000001360000}"/>
    <cellStyle name="40% - Accent1 3 8" xfId="21934" xr:uid="{00000000-0005-0000-0000-000002360000}"/>
    <cellStyle name="40% - Accent1 3 8 2" xfId="21937" xr:uid="{00000000-0005-0000-0000-000003360000}"/>
    <cellStyle name="40% - Accent1 3 8 2 2" xfId="12548" xr:uid="{00000000-0005-0000-0000-000004360000}"/>
    <cellStyle name="40% - Accent1 3 8 3" xfId="8841" xr:uid="{00000000-0005-0000-0000-000005360000}"/>
    <cellStyle name="40% - Accent1 3 9" xfId="337" xr:uid="{00000000-0005-0000-0000-000006360000}"/>
    <cellStyle name="40% - Accent1 3 9 2" xfId="21938" xr:uid="{00000000-0005-0000-0000-000007360000}"/>
    <cellStyle name="40% - Accent1 4" xfId="18584" xr:uid="{00000000-0005-0000-0000-000008360000}"/>
    <cellStyle name="40% - Accent1 4 2" xfId="2745" xr:uid="{00000000-0005-0000-0000-000009360000}"/>
    <cellStyle name="40% - Accent1 4 2 2" xfId="15682" xr:uid="{00000000-0005-0000-0000-00000A360000}"/>
    <cellStyle name="40% - Accent1 4 2 2 2" xfId="21940" xr:uid="{00000000-0005-0000-0000-00000B360000}"/>
    <cellStyle name="40% - Accent1 4 2 2 2 2" xfId="21941" xr:uid="{00000000-0005-0000-0000-00000C360000}"/>
    <cellStyle name="40% - Accent1 4 2 2 2 2 2" xfId="21944" xr:uid="{00000000-0005-0000-0000-00000D360000}"/>
    <cellStyle name="40% - Accent1 4 2 2 2 2 2 2" xfId="21945" xr:uid="{00000000-0005-0000-0000-00000E360000}"/>
    <cellStyle name="40% - Accent1 4 2 2 2 2 2 2 2" xfId="21946" xr:uid="{00000000-0005-0000-0000-00000F360000}"/>
    <cellStyle name="40% - Accent1 4 2 2 2 2 2 2 2 2" xfId="21948" xr:uid="{00000000-0005-0000-0000-000010360000}"/>
    <cellStyle name="40% - Accent1 4 2 2 2 2 2 2 3" xfId="21949" xr:uid="{00000000-0005-0000-0000-000011360000}"/>
    <cellStyle name="40% - Accent1 4 2 2 2 2 2 3" xfId="5078" xr:uid="{00000000-0005-0000-0000-000012360000}"/>
    <cellStyle name="40% - Accent1 4 2 2 2 2 2 3 2" xfId="18734" xr:uid="{00000000-0005-0000-0000-000013360000}"/>
    <cellStyle name="40% - Accent1 4 2 2 2 2 2 4" xfId="8296" xr:uid="{00000000-0005-0000-0000-000014360000}"/>
    <cellStyle name="40% - Accent1 4 2 2 2 2 3" xfId="21950" xr:uid="{00000000-0005-0000-0000-000015360000}"/>
    <cellStyle name="40% - Accent1 4 2 2 2 2 3 2" xfId="19724" xr:uid="{00000000-0005-0000-0000-000016360000}"/>
    <cellStyle name="40% - Accent1 4 2 2 2 2 3 2 2" xfId="18377" xr:uid="{00000000-0005-0000-0000-000017360000}"/>
    <cellStyle name="40% - Accent1 4 2 2 2 2 3 3" xfId="18771" xr:uid="{00000000-0005-0000-0000-000018360000}"/>
    <cellStyle name="40% - Accent1 4 2 2 2 2 4" xfId="21953" xr:uid="{00000000-0005-0000-0000-000019360000}"/>
    <cellStyle name="40% - Accent1 4 2 2 2 2 4 2" xfId="19729" xr:uid="{00000000-0005-0000-0000-00001A360000}"/>
    <cellStyle name="40% - Accent1 4 2 2 2 2 5" xfId="21957" xr:uid="{00000000-0005-0000-0000-00001B360000}"/>
    <cellStyle name="40% - Accent1 4 2 2 2 3" xfId="21959" xr:uid="{00000000-0005-0000-0000-00001C360000}"/>
    <cellStyle name="40% - Accent1 4 2 2 2 3 2" xfId="21960" xr:uid="{00000000-0005-0000-0000-00001D360000}"/>
    <cellStyle name="40% - Accent1 4 2 2 2 3 2 2" xfId="21961" xr:uid="{00000000-0005-0000-0000-00001E360000}"/>
    <cellStyle name="40% - Accent1 4 2 2 2 3 2 2 2" xfId="21962" xr:uid="{00000000-0005-0000-0000-00001F360000}"/>
    <cellStyle name="40% - Accent1 4 2 2 2 3 2 3" xfId="18824" xr:uid="{00000000-0005-0000-0000-000020360000}"/>
    <cellStyle name="40% - Accent1 4 2 2 2 3 3" xfId="21964" xr:uid="{00000000-0005-0000-0000-000021360000}"/>
    <cellStyle name="40% - Accent1 4 2 2 2 3 3 2" xfId="19748" xr:uid="{00000000-0005-0000-0000-000022360000}"/>
    <cellStyle name="40% - Accent1 4 2 2 2 3 4" xfId="21968" xr:uid="{00000000-0005-0000-0000-000023360000}"/>
    <cellStyle name="40% - Accent1 4 2 2 2 4" xfId="3077" xr:uid="{00000000-0005-0000-0000-000024360000}"/>
    <cellStyle name="40% - Accent1 4 2 2 2 4 2" xfId="988" xr:uid="{00000000-0005-0000-0000-000025360000}"/>
    <cellStyle name="40% - Accent1 4 2 2 2 4 2 2" xfId="66" xr:uid="{00000000-0005-0000-0000-000026360000}"/>
    <cellStyle name="40% - Accent1 4 2 2 2 4 3" xfId="1009" xr:uid="{00000000-0005-0000-0000-000027360000}"/>
    <cellStyle name="40% - Accent1 4 2 2 2 5" xfId="3085" xr:uid="{00000000-0005-0000-0000-000028360000}"/>
    <cellStyle name="40% - Accent1 4 2 2 2 5 2" xfId="1071" xr:uid="{00000000-0005-0000-0000-000029360000}"/>
    <cellStyle name="40% - Accent1 4 2 2 2 6" xfId="3099" xr:uid="{00000000-0005-0000-0000-00002A360000}"/>
    <cellStyle name="40% - Accent1 4 2 2 3" xfId="10506" xr:uid="{00000000-0005-0000-0000-00002B360000}"/>
    <cellStyle name="40% - Accent1 4 2 2 3 2" xfId="21970" xr:uid="{00000000-0005-0000-0000-00002C360000}"/>
    <cellStyle name="40% - Accent1 4 2 2 3 2 2" xfId="21972" xr:uid="{00000000-0005-0000-0000-00002D360000}"/>
    <cellStyle name="40% - Accent1 4 2 2 3 2 2 2" xfId="21974" xr:uid="{00000000-0005-0000-0000-00002E360000}"/>
    <cellStyle name="40% - Accent1 4 2 2 3 2 2 2 2" xfId="21977" xr:uid="{00000000-0005-0000-0000-00002F360000}"/>
    <cellStyle name="40% - Accent1 4 2 2 3 2 2 3" xfId="10341" xr:uid="{00000000-0005-0000-0000-000030360000}"/>
    <cellStyle name="40% - Accent1 4 2 2 3 2 3" xfId="21979" xr:uid="{00000000-0005-0000-0000-000031360000}"/>
    <cellStyle name="40% - Accent1 4 2 2 3 2 3 2" xfId="17253" xr:uid="{00000000-0005-0000-0000-000032360000}"/>
    <cellStyle name="40% - Accent1 4 2 2 3 2 4" xfId="21983" xr:uid="{00000000-0005-0000-0000-000033360000}"/>
    <cellStyle name="40% - Accent1 4 2 2 3 3" xfId="21984" xr:uid="{00000000-0005-0000-0000-000034360000}"/>
    <cellStyle name="40% - Accent1 4 2 2 3 3 2" xfId="21986" xr:uid="{00000000-0005-0000-0000-000035360000}"/>
    <cellStyle name="40% - Accent1 4 2 2 3 3 2 2" xfId="21988" xr:uid="{00000000-0005-0000-0000-000036360000}"/>
    <cellStyle name="40% - Accent1 4 2 2 3 3 3" xfId="21991" xr:uid="{00000000-0005-0000-0000-000037360000}"/>
    <cellStyle name="40% - Accent1 4 2 2 3 4" xfId="955" xr:uid="{00000000-0005-0000-0000-000038360000}"/>
    <cellStyle name="40% - Accent1 4 2 2 3 4 2" xfId="969" xr:uid="{00000000-0005-0000-0000-000039360000}"/>
    <cellStyle name="40% - Accent1 4 2 2 3 5" xfId="996" xr:uid="{00000000-0005-0000-0000-00003A360000}"/>
    <cellStyle name="40% - Accent1 4 2 2 4" xfId="21992" xr:uid="{00000000-0005-0000-0000-00003B360000}"/>
    <cellStyle name="40% - Accent1 4 2 2 4 2" xfId="21995" xr:uid="{00000000-0005-0000-0000-00003C360000}"/>
    <cellStyle name="40% - Accent1 4 2 2 4 2 2" xfId="21998" xr:uid="{00000000-0005-0000-0000-00003D360000}"/>
    <cellStyle name="40% - Accent1 4 2 2 4 2 2 2" xfId="22000" xr:uid="{00000000-0005-0000-0000-00003E360000}"/>
    <cellStyle name="40% - Accent1 4 2 2 4 2 3" xfId="22002" xr:uid="{00000000-0005-0000-0000-00003F360000}"/>
    <cellStyle name="40% - Accent1 4 2 2 4 3" xfId="22003" xr:uid="{00000000-0005-0000-0000-000040360000}"/>
    <cellStyle name="40% - Accent1 4 2 2 4 3 2" xfId="22005" xr:uid="{00000000-0005-0000-0000-000041360000}"/>
    <cellStyle name="40% - Accent1 4 2 2 4 4" xfId="1063" xr:uid="{00000000-0005-0000-0000-000042360000}"/>
    <cellStyle name="40% - Accent1 4 2 2 5" xfId="22006" xr:uid="{00000000-0005-0000-0000-000043360000}"/>
    <cellStyle name="40% - Accent1 4 2 2 5 2" xfId="22010" xr:uid="{00000000-0005-0000-0000-000044360000}"/>
    <cellStyle name="40% - Accent1 4 2 2 5 2 2" xfId="22012" xr:uid="{00000000-0005-0000-0000-000045360000}"/>
    <cellStyle name="40% - Accent1 4 2 2 5 3" xfId="22013" xr:uid="{00000000-0005-0000-0000-000046360000}"/>
    <cellStyle name="40% - Accent1 4 2 2 6" xfId="22014" xr:uid="{00000000-0005-0000-0000-000047360000}"/>
    <cellStyle name="40% - Accent1 4 2 2 6 2" xfId="19915" xr:uid="{00000000-0005-0000-0000-000048360000}"/>
    <cellStyle name="40% - Accent1 4 2 2 7" xfId="22016" xr:uid="{00000000-0005-0000-0000-000049360000}"/>
    <cellStyle name="40% - Accent1 4 2 3" xfId="22018" xr:uid="{00000000-0005-0000-0000-00004A360000}"/>
    <cellStyle name="40% - Accent1 4 2 3 2" xfId="22020" xr:uid="{00000000-0005-0000-0000-00004B360000}"/>
    <cellStyle name="40% - Accent1 4 2 3 2 2" xfId="22021" xr:uid="{00000000-0005-0000-0000-00004C360000}"/>
    <cellStyle name="40% - Accent1 4 2 3 2 2 2" xfId="21696" xr:uid="{00000000-0005-0000-0000-00004D360000}"/>
    <cellStyle name="40% - Accent1 4 2 3 2 2 2 2" xfId="21698" xr:uid="{00000000-0005-0000-0000-00004E360000}"/>
    <cellStyle name="40% - Accent1 4 2 3 2 2 2 2 2" xfId="21701" xr:uid="{00000000-0005-0000-0000-00004F360000}"/>
    <cellStyle name="40% - Accent1 4 2 3 2 2 2 3" xfId="16289" xr:uid="{00000000-0005-0000-0000-000050360000}"/>
    <cellStyle name="40% - Accent1 4 2 3 2 2 3" xfId="7574" xr:uid="{00000000-0005-0000-0000-000051360000}"/>
    <cellStyle name="40% - Accent1 4 2 3 2 2 3 2" xfId="16939" xr:uid="{00000000-0005-0000-0000-000052360000}"/>
    <cellStyle name="40% - Accent1 4 2 3 2 2 4" xfId="21706" xr:uid="{00000000-0005-0000-0000-000053360000}"/>
    <cellStyle name="40% - Accent1 4 2 3 2 3" xfId="22022" xr:uid="{00000000-0005-0000-0000-000054360000}"/>
    <cellStyle name="40% - Accent1 4 2 3 2 3 2" xfId="21724" xr:uid="{00000000-0005-0000-0000-000055360000}"/>
    <cellStyle name="40% - Accent1 4 2 3 2 3 2 2" xfId="277" xr:uid="{00000000-0005-0000-0000-000056360000}"/>
    <cellStyle name="40% - Accent1 4 2 3 2 3 3" xfId="21728" xr:uid="{00000000-0005-0000-0000-000057360000}"/>
    <cellStyle name="40% - Accent1 4 2 3 2 4" xfId="3141" xr:uid="{00000000-0005-0000-0000-000058360000}"/>
    <cellStyle name="40% - Accent1 4 2 3 2 4 2" xfId="1618" xr:uid="{00000000-0005-0000-0000-000059360000}"/>
    <cellStyle name="40% - Accent1 4 2 3 2 5" xfId="891" xr:uid="{00000000-0005-0000-0000-00005A360000}"/>
    <cellStyle name="40% - Accent1 4 2 3 3" xfId="22023" xr:uid="{00000000-0005-0000-0000-00005B360000}"/>
    <cellStyle name="40% - Accent1 4 2 3 3 2" xfId="22025" xr:uid="{00000000-0005-0000-0000-00005C360000}"/>
    <cellStyle name="40% - Accent1 4 2 3 3 2 2" xfId="21767" xr:uid="{00000000-0005-0000-0000-00005D360000}"/>
    <cellStyle name="40% - Accent1 4 2 3 3 2 2 2" xfId="21771" xr:uid="{00000000-0005-0000-0000-00005E360000}"/>
    <cellStyle name="40% - Accent1 4 2 3 3 2 3" xfId="21777" xr:uid="{00000000-0005-0000-0000-00005F360000}"/>
    <cellStyle name="40% - Accent1 4 2 3 3 3" xfId="22027" xr:uid="{00000000-0005-0000-0000-000060360000}"/>
    <cellStyle name="40% - Accent1 4 2 3 3 3 2" xfId="21799" xr:uid="{00000000-0005-0000-0000-000061360000}"/>
    <cellStyle name="40% - Accent1 4 2 3 3 4" xfId="1253" xr:uid="{00000000-0005-0000-0000-000062360000}"/>
    <cellStyle name="40% - Accent1 4 2 3 4" xfId="22029" xr:uid="{00000000-0005-0000-0000-000063360000}"/>
    <cellStyle name="40% - Accent1 4 2 3 4 2" xfId="22032" xr:uid="{00000000-0005-0000-0000-000064360000}"/>
    <cellStyle name="40% - Accent1 4 2 3 4 2 2" xfId="21823" xr:uid="{00000000-0005-0000-0000-000065360000}"/>
    <cellStyle name="40% - Accent1 4 2 3 4 3" xfId="22034" xr:uid="{00000000-0005-0000-0000-000066360000}"/>
    <cellStyle name="40% - Accent1 4 2 3 5" xfId="22035" xr:uid="{00000000-0005-0000-0000-000067360000}"/>
    <cellStyle name="40% - Accent1 4 2 3 5 2" xfId="22037" xr:uid="{00000000-0005-0000-0000-000068360000}"/>
    <cellStyle name="40% - Accent1 4 2 3 6" xfId="22038" xr:uid="{00000000-0005-0000-0000-000069360000}"/>
    <cellStyle name="40% - Accent1 4 2 4" xfId="22040" xr:uid="{00000000-0005-0000-0000-00006A360000}"/>
    <cellStyle name="40% - Accent1 4 2 4 2" xfId="16722" xr:uid="{00000000-0005-0000-0000-00006B360000}"/>
    <cellStyle name="40% - Accent1 4 2 4 2 2" xfId="22042" xr:uid="{00000000-0005-0000-0000-00006C360000}"/>
    <cellStyle name="40% - Accent1 4 2 4 2 2 2" xfId="20618" xr:uid="{00000000-0005-0000-0000-00006D360000}"/>
    <cellStyle name="40% - Accent1 4 2 4 2 2 2 2" xfId="20621" xr:uid="{00000000-0005-0000-0000-00006E360000}"/>
    <cellStyle name="40% - Accent1 4 2 4 2 2 3" xfId="20624" xr:uid="{00000000-0005-0000-0000-00006F360000}"/>
    <cellStyle name="40% - Accent1 4 2 4 2 3" xfId="22043" xr:uid="{00000000-0005-0000-0000-000070360000}"/>
    <cellStyle name="40% - Accent1 4 2 4 2 3 2" xfId="20685" xr:uid="{00000000-0005-0000-0000-000071360000}"/>
    <cellStyle name="40% - Accent1 4 2 4 2 4" xfId="2814" xr:uid="{00000000-0005-0000-0000-000072360000}"/>
    <cellStyle name="40% - Accent1 4 2 4 3" xfId="22046" xr:uid="{00000000-0005-0000-0000-000073360000}"/>
    <cellStyle name="40% - Accent1 4 2 4 3 2" xfId="22048" xr:uid="{00000000-0005-0000-0000-000074360000}"/>
    <cellStyle name="40% - Accent1 4 2 4 3 2 2" xfId="20785" xr:uid="{00000000-0005-0000-0000-000075360000}"/>
    <cellStyle name="40% - Accent1 4 2 4 3 3" xfId="22051" xr:uid="{00000000-0005-0000-0000-000076360000}"/>
    <cellStyle name="40% - Accent1 4 2 4 4" xfId="22052" xr:uid="{00000000-0005-0000-0000-000077360000}"/>
    <cellStyle name="40% - Accent1 4 2 4 4 2" xfId="22055" xr:uid="{00000000-0005-0000-0000-000078360000}"/>
    <cellStyle name="40% - Accent1 4 2 4 5" xfId="22058" xr:uid="{00000000-0005-0000-0000-000079360000}"/>
    <cellStyle name="40% - Accent1 4 2 5" xfId="22059" xr:uid="{00000000-0005-0000-0000-00007A360000}"/>
    <cellStyle name="40% - Accent1 4 2 5 2" xfId="22061" xr:uid="{00000000-0005-0000-0000-00007B360000}"/>
    <cellStyle name="40% - Accent1 4 2 5 2 2" xfId="22062" xr:uid="{00000000-0005-0000-0000-00007C360000}"/>
    <cellStyle name="40% - Accent1 4 2 5 2 2 2" xfId="20964" xr:uid="{00000000-0005-0000-0000-00007D360000}"/>
    <cellStyle name="40% - Accent1 4 2 5 2 3" xfId="22063" xr:uid="{00000000-0005-0000-0000-00007E360000}"/>
    <cellStyle name="40% - Accent1 4 2 5 3" xfId="22064" xr:uid="{00000000-0005-0000-0000-00007F360000}"/>
    <cellStyle name="40% - Accent1 4 2 5 3 2" xfId="22067" xr:uid="{00000000-0005-0000-0000-000080360000}"/>
    <cellStyle name="40% - Accent1 4 2 5 4" xfId="22068" xr:uid="{00000000-0005-0000-0000-000081360000}"/>
    <cellStyle name="40% - Accent1 4 2 6" xfId="22069" xr:uid="{00000000-0005-0000-0000-000082360000}"/>
    <cellStyle name="40% - Accent1 4 2 6 2" xfId="22070" xr:uid="{00000000-0005-0000-0000-000083360000}"/>
    <cellStyle name="40% - Accent1 4 2 6 2 2" xfId="22071" xr:uid="{00000000-0005-0000-0000-000084360000}"/>
    <cellStyle name="40% - Accent1 4 2 6 3" xfId="22072" xr:uid="{00000000-0005-0000-0000-000085360000}"/>
    <cellStyle name="40% - Accent1 4 2 7" xfId="22073" xr:uid="{00000000-0005-0000-0000-000086360000}"/>
    <cellStyle name="40% - Accent1 4 2 7 2" xfId="22075" xr:uid="{00000000-0005-0000-0000-000087360000}"/>
    <cellStyle name="40% - Accent1 4 2 8" xfId="22076" xr:uid="{00000000-0005-0000-0000-000088360000}"/>
    <cellStyle name="40% - Accent1 4 3" xfId="10103" xr:uid="{00000000-0005-0000-0000-000089360000}"/>
    <cellStyle name="40% - Accent1 4 3 2" xfId="22077" xr:uid="{00000000-0005-0000-0000-00008A360000}"/>
    <cellStyle name="40% - Accent1 4 3 2 2" xfId="10674" xr:uid="{00000000-0005-0000-0000-00008B360000}"/>
    <cellStyle name="40% - Accent1 4 3 2 2 2" xfId="8119" xr:uid="{00000000-0005-0000-0000-00008C360000}"/>
    <cellStyle name="40% - Accent1 4 3 2 2 2 2" xfId="8126" xr:uid="{00000000-0005-0000-0000-00008D360000}"/>
    <cellStyle name="40% - Accent1 4 3 2 2 2 2 2" xfId="5004" xr:uid="{00000000-0005-0000-0000-00008E360000}"/>
    <cellStyle name="40% - Accent1 4 3 2 2 2 2 2 2" xfId="8134" xr:uid="{00000000-0005-0000-0000-00008F360000}"/>
    <cellStyle name="40% - Accent1 4 3 2 2 2 2 3" xfId="4970" xr:uid="{00000000-0005-0000-0000-000090360000}"/>
    <cellStyle name="40% - Accent1 4 3 2 2 2 3" xfId="8146" xr:uid="{00000000-0005-0000-0000-000091360000}"/>
    <cellStyle name="40% - Accent1 4 3 2 2 2 3 2" xfId="8154" xr:uid="{00000000-0005-0000-0000-000092360000}"/>
    <cellStyle name="40% - Accent1 4 3 2 2 2 4" xfId="8175" xr:uid="{00000000-0005-0000-0000-000093360000}"/>
    <cellStyle name="40% - Accent1 4 3 2 2 3" xfId="351" xr:uid="{00000000-0005-0000-0000-000094360000}"/>
    <cellStyle name="40% - Accent1 4 3 2 2 3 2" xfId="766" xr:uid="{00000000-0005-0000-0000-000095360000}"/>
    <cellStyle name="40% - Accent1 4 3 2 2 3 2 2" xfId="608" xr:uid="{00000000-0005-0000-0000-000096360000}"/>
    <cellStyle name="40% - Accent1 4 3 2 2 3 3" xfId="5779" xr:uid="{00000000-0005-0000-0000-000097360000}"/>
    <cellStyle name="40% - Accent1 4 3 2 2 4" xfId="427" xr:uid="{00000000-0005-0000-0000-000098360000}"/>
    <cellStyle name="40% - Accent1 4 3 2 2 4 2" xfId="2080" xr:uid="{00000000-0005-0000-0000-000099360000}"/>
    <cellStyle name="40% - Accent1 4 3 2 2 5" xfId="469" xr:uid="{00000000-0005-0000-0000-00009A360000}"/>
    <cellStyle name="40% - Accent1 4 3 2 3" xfId="10679" xr:uid="{00000000-0005-0000-0000-00009B360000}"/>
    <cellStyle name="40% - Accent1 4 3 2 3 2" xfId="8275" xr:uid="{00000000-0005-0000-0000-00009C360000}"/>
    <cellStyle name="40% - Accent1 4 3 2 3 2 2" xfId="8283" xr:uid="{00000000-0005-0000-0000-00009D360000}"/>
    <cellStyle name="40% - Accent1 4 3 2 3 2 2 2" xfId="8292" xr:uid="{00000000-0005-0000-0000-00009E360000}"/>
    <cellStyle name="40% - Accent1 4 3 2 3 2 3" xfId="8304" xr:uid="{00000000-0005-0000-0000-00009F360000}"/>
    <cellStyle name="40% - Accent1 4 3 2 3 3" xfId="8311" xr:uid="{00000000-0005-0000-0000-0000A0360000}"/>
    <cellStyle name="40% - Accent1 4 3 2 3 3 2" xfId="8319" xr:uid="{00000000-0005-0000-0000-0000A1360000}"/>
    <cellStyle name="40% - Accent1 4 3 2 3 4" xfId="1596" xr:uid="{00000000-0005-0000-0000-0000A2360000}"/>
    <cellStyle name="40% - Accent1 4 3 2 4" xfId="10689" xr:uid="{00000000-0005-0000-0000-0000A3360000}"/>
    <cellStyle name="40% - Accent1 4 3 2 4 2" xfId="8392" xr:uid="{00000000-0005-0000-0000-0000A4360000}"/>
    <cellStyle name="40% - Accent1 4 3 2 4 2 2" xfId="1528" xr:uid="{00000000-0005-0000-0000-0000A5360000}"/>
    <cellStyle name="40% - Accent1 4 3 2 4 3" xfId="8400" xr:uid="{00000000-0005-0000-0000-0000A6360000}"/>
    <cellStyle name="40% - Accent1 4 3 2 5" xfId="10117" xr:uid="{00000000-0005-0000-0000-0000A7360000}"/>
    <cellStyle name="40% - Accent1 4 3 2 5 2" xfId="8427" xr:uid="{00000000-0005-0000-0000-0000A8360000}"/>
    <cellStyle name="40% - Accent1 4 3 2 6" xfId="1423" xr:uid="{00000000-0005-0000-0000-0000A9360000}"/>
    <cellStyle name="40% - Accent1 4 3 3" xfId="8869" xr:uid="{00000000-0005-0000-0000-0000AA360000}"/>
    <cellStyle name="40% - Accent1 4 3 3 2" xfId="7792" xr:uid="{00000000-0005-0000-0000-0000AB360000}"/>
    <cellStyle name="40% - Accent1 4 3 3 2 2" xfId="8540" xr:uid="{00000000-0005-0000-0000-0000AC360000}"/>
    <cellStyle name="40% - Accent1 4 3 3 2 2 2" xfId="8549" xr:uid="{00000000-0005-0000-0000-0000AD360000}"/>
    <cellStyle name="40% - Accent1 4 3 3 2 2 2 2" xfId="8560" xr:uid="{00000000-0005-0000-0000-0000AE360000}"/>
    <cellStyle name="40% - Accent1 4 3 3 2 2 3" xfId="8572" xr:uid="{00000000-0005-0000-0000-0000AF360000}"/>
    <cellStyle name="40% - Accent1 4 3 3 2 3" xfId="8581" xr:uid="{00000000-0005-0000-0000-0000B0360000}"/>
    <cellStyle name="40% - Accent1 4 3 3 2 3 2" xfId="8591" xr:uid="{00000000-0005-0000-0000-0000B1360000}"/>
    <cellStyle name="40% - Accent1 4 3 3 2 4" xfId="3324" xr:uid="{00000000-0005-0000-0000-0000B2360000}"/>
    <cellStyle name="40% - Accent1 4 3 3 3" xfId="8910" xr:uid="{00000000-0005-0000-0000-0000B3360000}"/>
    <cellStyle name="40% - Accent1 4 3 3 3 2" xfId="8654" xr:uid="{00000000-0005-0000-0000-0000B4360000}"/>
    <cellStyle name="40% - Accent1 4 3 3 3 2 2" xfId="8665" xr:uid="{00000000-0005-0000-0000-0000B5360000}"/>
    <cellStyle name="40% - Accent1 4 3 3 3 3" xfId="8675" xr:uid="{00000000-0005-0000-0000-0000B6360000}"/>
    <cellStyle name="40% - Accent1 4 3 3 4" xfId="8943" xr:uid="{00000000-0005-0000-0000-0000B7360000}"/>
    <cellStyle name="40% - Accent1 4 3 3 4 2" xfId="8705" xr:uid="{00000000-0005-0000-0000-0000B8360000}"/>
    <cellStyle name="40% - Accent1 4 3 3 5" xfId="8959" xr:uid="{00000000-0005-0000-0000-0000B9360000}"/>
    <cellStyle name="40% - Accent1 4 3 4" xfId="8972" xr:uid="{00000000-0005-0000-0000-0000BA360000}"/>
    <cellStyle name="40% - Accent1 4 3 4 2" xfId="8979" xr:uid="{00000000-0005-0000-0000-0000BB360000}"/>
    <cellStyle name="40% - Accent1 4 3 4 2 2" xfId="8758" xr:uid="{00000000-0005-0000-0000-0000BC360000}"/>
    <cellStyle name="40% - Accent1 4 3 4 2 2 2" xfId="7947" xr:uid="{00000000-0005-0000-0000-0000BD360000}"/>
    <cellStyle name="40% - Accent1 4 3 4 2 3" xfId="8768" xr:uid="{00000000-0005-0000-0000-0000BE360000}"/>
    <cellStyle name="40% - Accent1 4 3 4 3" xfId="8995" xr:uid="{00000000-0005-0000-0000-0000BF360000}"/>
    <cellStyle name="40% - Accent1 4 3 4 3 2" xfId="5919" xr:uid="{00000000-0005-0000-0000-0000C0360000}"/>
    <cellStyle name="40% - Accent1 4 3 4 4" xfId="9012" xr:uid="{00000000-0005-0000-0000-0000C1360000}"/>
    <cellStyle name="40% - Accent1 4 3 5" xfId="9032" xr:uid="{00000000-0005-0000-0000-0000C2360000}"/>
    <cellStyle name="40% - Accent1 4 3 5 2" xfId="9041" xr:uid="{00000000-0005-0000-0000-0000C3360000}"/>
    <cellStyle name="40% - Accent1 4 3 5 2 2" xfId="8800" xr:uid="{00000000-0005-0000-0000-0000C4360000}"/>
    <cellStyle name="40% - Accent1 4 3 5 3" xfId="9049" xr:uid="{00000000-0005-0000-0000-0000C5360000}"/>
    <cellStyle name="40% - Accent1 4 3 6" xfId="4563" xr:uid="{00000000-0005-0000-0000-0000C6360000}"/>
    <cellStyle name="40% - Accent1 4 3 6 2" xfId="9068" xr:uid="{00000000-0005-0000-0000-0000C7360000}"/>
    <cellStyle name="40% - Accent1 4 3 7" xfId="870" xr:uid="{00000000-0005-0000-0000-0000C8360000}"/>
    <cellStyle name="40% - Accent1 4 4" xfId="22080" xr:uid="{00000000-0005-0000-0000-0000C9360000}"/>
    <cellStyle name="40% - Accent1 4 4 2" xfId="22083" xr:uid="{00000000-0005-0000-0000-0000CA360000}"/>
    <cellStyle name="40% - Accent1 4 4 2 2" xfId="10696" xr:uid="{00000000-0005-0000-0000-0000CB360000}"/>
    <cellStyle name="40% - Accent1 4 4 2 2 2" xfId="8938" xr:uid="{00000000-0005-0000-0000-0000CC360000}"/>
    <cellStyle name="40% - Accent1 4 4 2 2 2 2" xfId="8699" xr:uid="{00000000-0005-0000-0000-0000CD360000}"/>
    <cellStyle name="40% - Accent1 4 4 2 2 2 2 2" xfId="4190" xr:uid="{00000000-0005-0000-0000-0000CE360000}"/>
    <cellStyle name="40% - Accent1 4 4 2 2 2 3" xfId="8949" xr:uid="{00000000-0005-0000-0000-0000CF360000}"/>
    <cellStyle name="40% - Accent1 4 4 2 2 3" xfId="8956" xr:uid="{00000000-0005-0000-0000-0000D0360000}"/>
    <cellStyle name="40% - Accent1 4 4 2 2 3 2" xfId="8965" xr:uid="{00000000-0005-0000-0000-0000D1360000}"/>
    <cellStyle name="40% - Accent1 4 4 2 2 4" xfId="254" xr:uid="{00000000-0005-0000-0000-0000D2360000}"/>
    <cellStyle name="40% - Accent1 4 4 2 3" xfId="10701" xr:uid="{00000000-0005-0000-0000-0000D3360000}"/>
    <cellStyle name="40% - Accent1 4 4 2 3 2" xfId="9006" xr:uid="{00000000-0005-0000-0000-0000D4360000}"/>
    <cellStyle name="40% - Accent1 4 4 2 3 2 2" xfId="9017" xr:uid="{00000000-0005-0000-0000-0000D5360000}"/>
    <cellStyle name="40% - Accent1 4 4 2 3 3" xfId="9025" xr:uid="{00000000-0005-0000-0000-0000D6360000}"/>
    <cellStyle name="40% - Accent1 4 4 2 4" xfId="10708" xr:uid="{00000000-0005-0000-0000-0000D7360000}"/>
    <cellStyle name="40% - Accent1 4 4 2 4 2" xfId="9065" xr:uid="{00000000-0005-0000-0000-0000D8360000}"/>
    <cellStyle name="40% - Accent1 4 4 2 5" xfId="6933" xr:uid="{00000000-0005-0000-0000-0000D9360000}"/>
    <cellStyle name="40% - Accent1 4 4 3" xfId="9085" xr:uid="{00000000-0005-0000-0000-0000DA360000}"/>
    <cellStyle name="40% - Accent1 4 4 3 2" xfId="9090" xr:uid="{00000000-0005-0000-0000-0000DB360000}"/>
    <cellStyle name="40% - Accent1 4 4 3 2 2" xfId="9099" xr:uid="{00000000-0005-0000-0000-0000DC360000}"/>
    <cellStyle name="40% - Accent1 4 4 3 2 2 2" xfId="9103" xr:uid="{00000000-0005-0000-0000-0000DD360000}"/>
    <cellStyle name="40% - Accent1 4 4 3 2 3" xfId="6946" xr:uid="{00000000-0005-0000-0000-0000DE360000}"/>
    <cellStyle name="40% - Accent1 4 4 3 3" xfId="9115" xr:uid="{00000000-0005-0000-0000-0000DF360000}"/>
    <cellStyle name="40% - Accent1 4 4 3 3 2" xfId="9120" xr:uid="{00000000-0005-0000-0000-0000E0360000}"/>
    <cellStyle name="40% - Accent1 4 4 3 4" xfId="9095" xr:uid="{00000000-0005-0000-0000-0000E1360000}"/>
    <cellStyle name="40% - Accent1 4 4 4" xfId="9131" xr:uid="{00000000-0005-0000-0000-0000E2360000}"/>
    <cellStyle name="40% - Accent1 4 4 4 2" xfId="9138" xr:uid="{00000000-0005-0000-0000-0000E3360000}"/>
    <cellStyle name="40% - Accent1 4 4 4 2 2" xfId="9144" xr:uid="{00000000-0005-0000-0000-0000E4360000}"/>
    <cellStyle name="40% - Accent1 4 4 4 3" xfId="9158" xr:uid="{00000000-0005-0000-0000-0000E5360000}"/>
    <cellStyle name="40% - Accent1 4 4 5" xfId="9172" xr:uid="{00000000-0005-0000-0000-0000E6360000}"/>
    <cellStyle name="40% - Accent1 4 4 5 2" xfId="9182" xr:uid="{00000000-0005-0000-0000-0000E7360000}"/>
    <cellStyle name="40% - Accent1 4 4 6" xfId="4585" xr:uid="{00000000-0005-0000-0000-0000E8360000}"/>
    <cellStyle name="40% - Accent1 4 5" xfId="17525" xr:uid="{00000000-0005-0000-0000-0000E9360000}"/>
    <cellStyle name="40% - Accent1 4 5 2" xfId="22086" xr:uid="{00000000-0005-0000-0000-0000EA360000}"/>
    <cellStyle name="40% - Accent1 4 5 2 2" xfId="10713" xr:uid="{00000000-0005-0000-0000-0000EB360000}"/>
    <cellStyle name="40% - Accent1 4 5 2 2 2" xfId="9343" xr:uid="{00000000-0005-0000-0000-0000EC360000}"/>
    <cellStyle name="40% - Accent1 4 5 2 2 2 2" xfId="9346" xr:uid="{00000000-0005-0000-0000-0000ED360000}"/>
    <cellStyle name="40% - Accent1 4 5 2 2 3" xfId="9352" xr:uid="{00000000-0005-0000-0000-0000EE360000}"/>
    <cellStyle name="40% - Accent1 4 5 2 3" xfId="10718" xr:uid="{00000000-0005-0000-0000-0000EF360000}"/>
    <cellStyle name="40% - Accent1 4 5 2 3 2" xfId="9379" xr:uid="{00000000-0005-0000-0000-0000F0360000}"/>
    <cellStyle name="40% - Accent1 4 5 2 4" xfId="10723" xr:uid="{00000000-0005-0000-0000-0000F1360000}"/>
    <cellStyle name="40% - Accent1 4 5 3" xfId="9198" xr:uid="{00000000-0005-0000-0000-0000F2360000}"/>
    <cellStyle name="40% - Accent1 4 5 3 2" xfId="9204" xr:uid="{00000000-0005-0000-0000-0000F3360000}"/>
    <cellStyle name="40% - Accent1 4 5 3 2 2" xfId="9209" xr:uid="{00000000-0005-0000-0000-0000F4360000}"/>
    <cellStyle name="40% - Accent1 4 5 3 3" xfId="9217" xr:uid="{00000000-0005-0000-0000-0000F5360000}"/>
    <cellStyle name="40% - Accent1 4 5 4" xfId="9224" xr:uid="{00000000-0005-0000-0000-0000F6360000}"/>
    <cellStyle name="40% - Accent1 4 5 4 2" xfId="6140" xr:uid="{00000000-0005-0000-0000-0000F7360000}"/>
    <cellStyle name="40% - Accent1 4 5 5" xfId="9234" xr:uid="{00000000-0005-0000-0000-0000F8360000}"/>
    <cellStyle name="40% - Accent1 4 6" xfId="22088" xr:uid="{00000000-0005-0000-0000-0000F9360000}"/>
    <cellStyle name="40% - Accent1 4 6 2" xfId="22090" xr:uid="{00000000-0005-0000-0000-0000FA360000}"/>
    <cellStyle name="40% - Accent1 4 6 2 2" xfId="10730" xr:uid="{00000000-0005-0000-0000-0000FB360000}"/>
    <cellStyle name="40% - Accent1 4 6 2 2 2" xfId="9514" xr:uid="{00000000-0005-0000-0000-0000FC360000}"/>
    <cellStyle name="40% - Accent1 4 6 2 3" xfId="10733" xr:uid="{00000000-0005-0000-0000-0000FD360000}"/>
    <cellStyle name="40% - Accent1 4 6 3" xfId="9247" xr:uid="{00000000-0005-0000-0000-0000FE360000}"/>
    <cellStyle name="40% - Accent1 4 6 3 2" xfId="5577" xr:uid="{00000000-0005-0000-0000-0000FF360000}"/>
    <cellStyle name="40% - Accent1 4 6 4" xfId="9255" xr:uid="{00000000-0005-0000-0000-000000370000}"/>
    <cellStyle name="40% - Accent1 4 7" xfId="22092" xr:uid="{00000000-0005-0000-0000-000001370000}"/>
    <cellStyle name="40% - Accent1 4 7 2" xfId="22094" xr:uid="{00000000-0005-0000-0000-000002370000}"/>
    <cellStyle name="40% - Accent1 4 7 2 2" xfId="10743" xr:uid="{00000000-0005-0000-0000-000003370000}"/>
    <cellStyle name="40% - Accent1 4 7 3" xfId="9272" xr:uid="{00000000-0005-0000-0000-000004370000}"/>
    <cellStyle name="40% - Accent1 4 8" xfId="22096" xr:uid="{00000000-0005-0000-0000-000005370000}"/>
    <cellStyle name="40% - Accent1 4 8 2" xfId="22097" xr:uid="{00000000-0005-0000-0000-000006370000}"/>
    <cellStyle name="40% - Accent1 4 9" xfId="22099" xr:uid="{00000000-0005-0000-0000-000007370000}"/>
    <cellStyle name="40% - Accent1 5" xfId="22100" xr:uid="{00000000-0005-0000-0000-000008370000}"/>
    <cellStyle name="40% - Accent1 5 2" xfId="22103" xr:uid="{00000000-0005-0000-0000-000009370000}"/>
    <cellStyle name="40% - Accent1 5 2 2" xfId="22106" xr:uid="{00000000-0005-0000-0000-00000A370000}"/>
    <cellStyle name="40% - Accent1 5 2 2 2" xfId="22109" xr:uid="{00000000-0005-0000-0000-00000B370000}"/>
    <cellStyle name="40% - Accent1 5 2 2 2 2" xfId="5489" xr:uid="{00000000-0005-0000-0000-00000C370000}"/>
    <cellStyle name="40% - Accent1 5 2 2 2 2 2" xfId="5496" xr:uid="{00000000-0005-0000-0000-00000D370000}"/>
    <cellStyle name="40% - Accent1 5 2 2 2 2 2 2" xfId="18790" xr:uid="{00000000-0005-0000-0000-00000E370000}"/>
    <cellStyle name="40% - Accent1 5 2 2 2 2 2 2 2" xfId="18795" xr:uid="{00000000-0005-0000-0000-00000F370000}"/>
    <cellStyle name="40% - Accent1 5 2 2 2 2 2 3" xfId="18809" xr:uid="{00000000-0005-0000-0000-000010370000}"/>
    <cellStyle name="40% - Accent1 5 2 2 2 2 3" xfId="22113" xr:uid="{00000000-0005-0000-0000-000011370000}"/>
    <cellStyle name="40% - Accent1 5 2 2 2 2 3 2" xfId="18862" xr:uid="{00000000-0005-0000-0000-000012370000}"/>
    <cellStyle name="40% - Accent1 5 2 2 2 2 4" xfId="18171" xr:uid="{00000000-0005-0000-0000-000013370000}"/>
    <cellStyle name="40% - Accent1 5 2 2 2 3" xfId="5504" xr:uid="{00000000-0005-0000-0000-000014370000}"/>
    <cellStyle name="40% - Accent1 5 2 2 2 3 2" xfId="6090" xr:uid="{00000000-0005-0000-0000-000015370000}"/>
    <cellStyle name="40% - Accent1 5 2 2 2 3 2 2" xfId="19003" xr:uid="{00000000-0005-0000-0000-000016370000}"/>
    <cellStyle name="40% - Accent1 5 2 2 2 3 3" xfId="22117" xr:uid="{00000000-0005-0000-0000-000017370000}"/>
    <cellStyle name="40% - Accent1 5 2 2 2 4" xfId="1387" xr:uid="{00000000-0005-0000-0000-000018370000}"/>
    <cellStyle name="40% - Accent1 5 2 2 2 4 2" xfId="156" xr:uid="{00000000-0005-0000-0000-000019370000}"/>
    <cellStyle name="40% - Accent1 5 2 2 2 5" xfId="779" xr:uid="{00000000-0005-0000-0000-00001A370000}"/>
    <cellStyle name="40% - Accent1 5 2 2 3" xfId="22119" xr:uid="{00000000-0005-0000-0000-00001B370000}"/>
    <cellStyle name="40% - Accent1 5 2 2 3 2" xfId="5522" xr:uid="{00000000-0005-0000-0000-00001C370000}"/>
    <cellStyle name="40% - Accent1 5 2 2 3 2 2" xfId="22122" xr:uid="{00000000-0005-0000-0000-00001D370000}"/>
    <cellStyle name="40% - Accent1 5 2 2 3 2 2 2" xfId="16313" xr:uid="{00000000-0005-0000-0000-00001E370000}"/>
    <cellStyle name="40% - Accent1 5 2 2 3 2 3" xfId="22125" xr:uid="{00000000-0005-0000-0000-00001F370000}"/>
    <cellStyle name="40% - Accent1 5 2 2 3 3" xfId="6099" xr:uid="{00000000-0005-0000-0000-000020370000}"/>
    <cellStyle name="40% - Accent1 5 2 2 3 3 2" xfId="22128" xr:uid="{00000000-0005-0000-0000-000021370000}"/>
    <cellStyle name="40% - Accent1 5 2 2 3 4" xfId="1472" xr:uid="{00000000-0005-0000-0000-000022370000}"/>
    <cellStyle name="40% - Accent1 5 2 2 4" xfId="22130" xr:uid="{00000000-0005-0000-0000-000023370000}"/>
    <cellStyle name="40% - Accent1 5 2 2 4 2" xfId="22134" xr:uid="{00000000-0005-0000-0000-000024370000}"/>
    <cellStyle name="40% - Accent1 5 2 2 4 2 2" xfId="22137" xr:uid="{00000000-0005-0000-0000-000025370000}"/>
    <cellStyle name="40% - Accent1 5 2 2 4 3" xfId="22139" xr:uid="{00000000-0005-0000-0000-000026370000}"/>
    <cellStyle name="40% - Accent1 5 2 2 5" xfId="22141" xr:uid="{00000000-0005-0000-0000-000027370000}"/>
    <cellStyle name="40% - Accent1 5 2 2 5 2" xfId="22144" xr:uid="{00000000-0005-0000-0000-000028370000}"/>
    <cellStyle name="40% - Accent1 5 2 2 6" xfId="22146" xr:uid="{00000000-0005-0000-0000-000029370000}"/>
    <cellStyle name="40% - Accent1 5 2 3" xfId="22148" xr:uid="{00000000-0005-0000-0000-00002A370000}"/>
    <cellStyle name="40% - Accent1 5 2 3 2" xfId="22151" xr:uid="{00000000-0005-0000-0000-00002B370000}"/>
    <cellStyle name="40% - Accent1 5 2 3 2 2" xfId="5638" xr:uid="{00000000-0005-0000-0000-00002C370000}"/>
    <cellStyle name="40% - Accent1 5 2 3 2 2 2" xfId="21951" xr:uid="{00000000-0005-0000-0000-00002D370000}"/>
    <cellStyle name="40% - Accent1 5 2 3 2 2 2 2" xfId="19726" xr:uid="{00000000-0005-0000-0000-00002E370000}"/>
    <cellStyle name="40% - Accent1 5 2 3 2 2 3" xfId="21954" xr:uid="{00000000-0005-0000-0000-00002F370000}"/>
    <cellStyle name="40% - Accent1 5 2 3 2 3" xfId="6223" xr:uid="{00000000-0005-0000-0000-000030370000}"/>
    <cellStyle name="40% - Accent1 5 2 3 2 3 2" xfId="21965" xr:uid="{00000000-0005-0000-0000-000031370000}"/>
    <cellStyle name="40% - Accent1 5 2 3 2 4" xfId="1755" xr:uid="{00000000-0005-0000-0000-000032370000}"/>
    <cellStyle name="40% - Accent1 5 2 3 3" xfId="22153" xr:uid="{00000000-0005-0000-0000-000033370000}"/>
    <cellStyle name="40% - Accent1 5 2 3 3 2" xfId="22156" xr:uid="{00000000-0005-0000-0000-000034370000}"/>
    <cellStyle name="40% - Accent1 5 2 3 3 2 2" xfId="21981" xr:uid="{00000000-0005-0000-0000-000035370000}"/>
    <cellStyle name="40% - Accent1 5 2 3 3 3" xfId="22159" xr:uid="{00000000-0005-0000-0000-000036370000}"/>
    <cellStyle name="40% - Accent1 5 2 3 4" xfId="22161" xr:uid="{00000000-0005-0000-0000-000037370000}"/>
    <cellStyle name="40% - Accent1 5 2 3 4 2" xfId="22164" xr:uid="{00000000-0005-0000-0000-000038370000}"/>
    <cellStyle name="40% - Accent1 5 2 3 5" xfId="22166" xr:uid="{00000000-0005-0000-0000-000039370000}"/>
    <cellStyle name="40% - Accent1 5 2 4" xfId="10795" xr:uid="{00000000-0005-0000-0000-00003A370000}"/>
    <cellStyle name="40% - Accent1 5 2 4 2" xfId="6279" xr:uid="{00000000-0005-0000-0000-00003B370000}"/>
    <cellStyle name="40% - Accent1 5 2 4 2 2" xfId="22168" xr:uid="{00000000-0005-0000-0000-00003C370000}"/>
    <cellStyle name="40% - Accent1 5 2 4 2 2 2" xfId="21703" xr:uid="{00000000-0005-0000-0000-00003D370000}"/>
    <cellStyle name="40% - Accent1 5 2 4 2 3" xfId="22170" xr:uid="{00000000-0005-0000-0000-00003E370000}"/>
    <cellStyle name="40% - Accent1 5 2 4 3" xfId="22172" xr:uid="{00000000-0005-0000-0000-00003F370000}"/>
    <cellStyle name="40% - Accent1 5 2 4 3 2" xfId="22176" xr:uid="{00000000-0005-0000-0000-000040370000}"/>
    <cellStyle name="40% - Accent1 5 2 4 4" xfId="22178" xr:uid="{00000000-0005-0000-0000-000041370000}"/>
    <cellStyle name="40% - Accent1 5 2 5" xfId="10805" xr:uid="{00000000-0005-0000-0000-000042370000}"/>
    <cellStyle name="40% - Accent1 5 2 5 2" xfId="22180" xr:uid="{00000000-0005-0000-0000-000043370000}"/>
    <cellStyle name="40% - Accent1 5 2 5 2 2" xfId="22182" xr:uid="{00000000-0005-0000-0000-000044370000}"/>
    <cellStyle name="40% - Accent1 5 2 5 3" xfId="22184" xr:uid="{00000000-0005-0000-0000-000045370000}"/>
    <cellStyle name="40% - Accent1 5 2 6" xfId="22186" xr:uid="{00000000-0005-0000-0000-000046370000}"/>
    <cellStyle name="40% - Accent1 5 2 6 2" xfId="22188" xr:uid="{00000000-0005-0000-0000-000047370000}"/>
    <cellStyle name="40% - Accent1 5 2 7" xfId="22190" xr:uid="{00000000-0005-0000-0000-000048370000}"/>
    <cellStyle name="40% - Accent1 5 3" xfId="10820" xr:uid="{00000000-0005-0000-0000-000049370000}"/>
    <cellStyle name="40% - Accent1 5 3 2" xfId="10826" xr:uid="{00000000-0005-0000-0000-00004A370000}"/>
    <cellStyle name="40% - Accent1 5 3 2 2" xfId="462" xr:uid="{00000000-0005-0000-0000-00004B370000}"/>
    <cellStyle name="40% - Accent1 5 3 2 2 2" xfId="1902" xr:uid="{00000000-0005-0000-0000-00004C370000}"/>
    <cellStyle name="40% - Accent1 5 3 2 2 2 2" xfId="1921" xr:uid="{00000000-0005-0000-0000-00004D370000}"/>
    <cellStyle name="40% - Accent1 5 3 2 2 2 2 2" xfId="9713" xr:uid="{00000000-0005-0000-0000-00004E370000}"/>
    <cellStyle name="40% - Accent1 5 3 2 2 2 3" xfId="9723" xr:uid="{00000000-0005-0000-0000-00004F370000}"/>
    <cellStyle name="40% - Accent1 5 3 2 2 3" xfId="679" xr:uid="{00000000-0005-0000-0000-000050370000}"/>
    <cellStyle name="40% - Accent1 5 3 2 2 3 2" xfId="9731" xr:uid="{00000000-0005-0000-0000-000051370000}"/>
    <cellStyle name="40% - Accent1 5 3 2 2 4" xfId="4" xr:uid="{00000000-0005-0000-0000-000052370000}"/>
    <cellStyle name="40% - Accent1 5 3 2 3" xfId="472" xr:uid="{00000000-0005-0000-0000-000053370000}"/>
    <cellStyle name="40% - Accent1 5 3 2 3 2" xfId="542" xr:uid="{00000000-0005-0000-0000-000054370000}"/>
    <cellStyle name="40% - Accent1 5 3 2 3 2 2" xfId="9764" xr:uid="{00000000-0005-0000-0000-000055370000}"/>
    <cellStyle name="40% - Accent1 5 3 2 3 3" xfId="9772" xr:uid="{00000000-0005-0000-0000-000056370000}"/>
    <cellStyle name="40% - Accent1 5 3 2 4" xfId="501" xr:uid="{00000000-0005-0000-0000-000057370000}"/>
    <cellStyle name="40% - Accent1 5 3 2 4 2" xfId="9797" xr:uid="{00000000-0005-0000-0000-000058370000}"/>
    <cellStyle name="40% - Accent1 5 3 2 5" xfId="525" xr:uid="{00000000-0005-0000-0000-000059370000}"/>
    <cellStyle name="40% - Accent1 5 3 3" xfId="9298" xr:uid="{00000000-0005-0000-0000-00005A370000}"/>
    <cellStyle name="40% - Accent1 5 3 3 2" xfId="6348" xr:uid="{00000000-0005-0000-0000-00005B370000}"/>
    <cellStyle name="40% - Accent1 5 3 3 2 2" xfId="2392" xr:uid="{00000000-0005-0000-0000-00005C370000}"/>
    <cellStyle name="40% - Accent1 5 3 3 2 2 2" xfId="8171" xr:uid="{00000000-0005-0000-0000-00005D370000}"/>
    <cellStyle name="40% - Accent1 5 3 3 2 3" xfId="9316" xr:uid="{00000000-0005-0000-0000-00005E370000}"/>
    <cellStyle name="40% - Accent1 5 3 3 3" xfId="6355" xr:uid="{00000000-0005-0000-0000-00005F370000}"/>
    <cellStyle name="40% - Accent1 5 3 3 3 2" xfId="9331" xr:uid="{00000000-0005-0000-0000-000060370000}"/>
    <cellStyle name="40% - Accent1 5 3 3 4" xfId="9338" xr:uid="{00000000-0005-0000-0000-000061370000}"/>
    <cellStyle name="40% - Accent1 5 3 4" xfId="9360" xr:uid="{00000000-0005-0000-0000-000062370000}"/>
    <cellStyle name="40% - Accent1 5 3 4 2" xfId="6374" xr:uid="{00000000-0005-0000-0000-000063370000}"/>
    <cellStyle name="40% - Accent1 5 3 4 2 2" xfId="1337" xr:uid="{00000000-0005-0000-0000-000064370000}"/>
    <cellStyle name="40% - Accent1 5 3 4 3" xfId="9372" xr:uid="{00000000-0005-0000-0000-000065370000}"/>
    <cellStyle name="40% - Accent1 5 3 5" xfId="9386" xr:uid="{00000000-0005-0000-0000-000066370000}"/>
    <cellStyle name="40% - Accent1 5 3 5 2" xfId="9391" xr:uid="{00000000-0005-0000-0000-000067370000}"/>
    <cellStyle name="40% - Accent1 5 3 6" xfId="9407" xr:uid="{00000000-0005-0000-0000-000068370000}"/>
    <cellStyle name="40% - Accent1 5 4" xfId="10832" xr:uid="{00000000-0005-0000-0000-000069370000}"/>
    <cellStyle name="40% - Accent1 5 4 2" xfId="10840" xr:uid="{00000000-0005-0000-0000-00006A370000}"/>
    <cellStyle name="40% - Accent1 5 4 2 2" xfId="6408" xr:uid="{00000000-0005-0000-0000-00006B370000}"/>
    <cellStyle name="40% - Accent1 5 4 2 2 2" xfId="3153" xr:uid="{00000000-0005-0000-0000-00006C370000}"/>
    <cellStyle name="40% - Accent1 5 4 2 2 2 2" xfId="9916" xr:uid="{00000000-0005-0000-0000-00006D370000}"/>
    <cellStyle name="40% - Accent1 5 4 2 2 3" xfId="9924" xr:uid="{00000000-0005-0000-0000-00006E370000}"/>
    <cellStyle name="40% - Accent1 5 4 2 3" xfId="6415" xr:uid="{00000000-0005-0000-0000-00006F370000}"/>
    <cellStyle name="40% - Accent1 5 4 2 3 2" xfId="9939" xr:uid="{00000000-0005-0000-0000-000070370000}"/>
    <cellStyle name="40% - Accent1 5 4 2 4" xfId="10847" xr:uid="{00000000-0005-0000-0000-000071370000}"/>
    <cellStyle name="40% - Accent1 5 4 3" xfId="9418" xr:uid="{00000000-0005-0000-0000-000072370000}"/>
    <cellStyle name="40% - Accent1 5 4 3 2" xfId="6435" xr:uid="{00000000-0005-0000-0000-000073370000}"/>
    <cellStyle name="40% - Accent1 5 4 3 2 2" xfId="9429" xr:uid="{00000000-0005-0000-0000-000074370000}"/>
    <cellStyle name="40% - Accent1 5 4 3 3" xfId="9438" xr:uid="{00000000-0005-0000-0000-000075370000}"/>
    <cellStyle name="40% - Accent1 5 4 4" xfId="9444" xr:uid="{00000000-0005-0000-0000-000076370000}"/>
    <cellStyle name="40% - Accent1 5 4 4 2" xfId="9449" xr:uid="{00000000-0005-0000-0000-000077370000}"/>
    <cellStyle name="40% - Accent1 5 4 5" xfId="8475" xr:uid="{00000000-0005-0000-0000-000078370000}"/>
    <cellStyle name="40% - Accent1 5 5" xfId="10851" xr:uid="{00000000-0005-0000-0000-000079370000}"/>
    <cellStyle name="40% - Accent1 5 5 2" xfId="22191" xr:uid="{00000000-0005-0000-0000-00007A370000}"/>
    <cellStyle name="40% - Accent1 5 5 2 2" xfId="6453" xr:uid="{00000000-0005-0000-0000-00007B370000}"/>
    <cellStyle name="40% - Accent1 5 5 2 2 2" xfId="10027" xr:uid="{00000000-0005-0000-0000-00007C370000}"/>
    <cellStyle name="40% - Accent1 5 5 2 3" xfId="10859" xr:uid="{00000000-0005-0000-0000-00007D370000}"/>
    <cellStyle name="40% - Accent1 5 5 3" xfId="9459" xr:uid="{00000000-0005-0000-0000-00007E370000}"/>
    <cellStyle name="40% - Accent1 5 5 3 2" xfId="9462" xr:uid="{00000000-0005-0000-0000-00007F370000}"/>
    <cellStyle name="40% - Accent1 5 5 4" xfId="9470" xr:uid="{00000000-0005-0000-0000-000080370000}"/>
    <cellStyle name="40% - Accent1 5 6" xfId="22194" xr:uid="{00000000-0005-0000-0000-000081370000}"/>
    <cellStyle name="40% - Accent1 5 6 2" xfId="22197" xr:uid="{00000000-0005-0000-0000-000082370000}"/>
    <cellStyle name="40% - Accent1 5 6 2 2" xfId="10866" xr:uid="{00000000-0005-0000-0000-000083370000}"/>
    <cellStyle name="40% - Accent1 5 6 3" xfId="9481" xr:uid="{00000000-0005-0000-0000-000084370000}"/>
    <cellStyle name="40% - Accent1 5 7" xfId="22198" xr:uid="{00000000-0005-0000-0000-000085370000}"/>
    <cellStyle name="40% - Accent1 5 7 2" xfId="22199" xr:uid="{00000000-0005-0000-0000-000086370000}"/>
    <cellStyle name="40% - Accent1 5 8" xfId="22200" xr:uid="{00000000-0005-0000-0000-000087370000}"/>
    <cellStyle name="40% - Accent1 6" xfId="22202" xr:uid="{00000000-0005-0000-0000-000088370000}"/>
    <cellStyle name="40% - Accent1 6 2" xfId="22205" xr:uid="{00000000-0005-0000-0000-000089370000}"/>
    <cellStyle name="40% - Accent1 6 2 2" xfId="22208" xr:uid="{00000000-0005-0000-0000-00008A370000}"/>
    <cellStyle name="40% - Accent1 6 2 2 2" xfId="22211" xr:uid="{00000000-0005-0000-0000-00008B370000}"/>
    <cellStyle name="40% - Accent1 6 2 2 2 2" xfId="2543" xr:uid="{00000000-0005-0000-0000-00008C370000}"/>
    <cellStyle name="40% - Accent1 6 2 2 2 2 2" xfId="18121" xr:uid="{00000000-0005-0000-0000-00008D370000}"/>
    <cellStyle name="40% - Accent1 6 2 2 2 2 2 2" xfId="18126" xr:uid="{00000000-0005-0000-0000-00008E370000}"/>
    <cellStyle name="40% - Accent1 6 2 2 2 2 3" xfId="18130" xr:uid="{00000000-0005-0000-0000-00008F370000}"/>
    <cellStyle name="40% - Accent1 6 2 2 2 3" xfId="6556" xr:uid="{00000000-0005-0000-0000-000090370000}"/>
    <cellStyle name="40% - Accent1 6 2 2 2 3 2" xfId="18134" xr:uid="{00000000-0005-0000-0000-000091370000}"/>
    <cellStyle name="40% - Accent1 6 2 2 2 4" xfId="3691" xr:uid="{00000000-0005-0000-0000-000092370000}"/>
    <cellStyle name="40% - Accent1 6 2 2 3" xfId="22213" xr:uid="{00000000-0005-0000-0000-000093370000}"/>
    <cellStyle name="40% - Accent1 6 2 2 3 2" xfId="18142" xr:uid="{00000000-0005-0000-0000-000094370000}"/>
    <cellStyle name="40% - Accent1 6 2 2 3 2 2" xfId="18145" xr:uid="{00000000-0005-0000-0000-000095370000}"/>
    <cellStyle name="40% - Accent1 6 2 2 3 3" xfId="18148" xr:uid="{00000000-0005-0000-0000-000096370000}"/>
    <cellStyle name="40% - Accent1 6 2 2 4" xfId="18830" xr:uid="{00000000-0005-0000-0000-000097370000}"/>
    <cellStyle name="40% - Accent1 6 2 2 4 2" xfId="18152" xr:uid="{00000000-0005-0000-0000-000098370000}"/>
    <cellStyle name="40% - Accent1 6 2 2 5" xfId="304" xr:uid="{00000000-0005-0000-0000-000099370000}"/>
    <cellStyle name="40% - Accent1 6 2 3" xfId="22215" xr:uid="{00000000-0005-0000-0000-00009A370000}"/>
    <cellStyle name="40% - Accent1 6 2 3 2" xfId="22216" xr:uid="{00000000-0005-0000-0000-00009B370000}"/>
    <cellStyle name="40% - Accent1 6 2 3 2 2" xfId="18168" xr:uid="{00000000-0005-0000-0000-00009C370000}"/>
    <cellStyle name="40% - Accent1 6 2 3 2 2 2" xfId="18170" xr:uid="{00000000-0005-0000-0000-00009D370000}"/>
    <cellStyle name="40% - Accent1 6 2 3 2 3" xfId="6330" xr:uid="{00000000-0005-0000-0000-00009E370000}"/>
    <cellStyle name="40% - Accent1 6 2 3 3" xfId="22217" xr:uid="{00000000-0005-0000-0000-00009F370000}"/>
    <cellStyle name="40% - Accent1 6 2 3 3 2" xfId="18178" xr:uid="{00000000-0005-0000-0000-0000A0370000}"/>
    <cellStyle name="40% - Accent1 6 2 3 4" xfId="22219" xr:uid="{00000000-0005-0000-0000-0000A1370000}"/>
    <cellStyle name="40% - Accent1 6 2 4" xfId="10908" xr:uid="{00000000-0005-0000-0000-0000A2370000}"/>
    <cellStyle name="40% - Accent1 6 2 4 2" xfId="22221" xr:uid="{00000000-0005-0000-0000-0000A3370000}"/>
    <cellStyle name="40% - Accent1 6 2 4 2 2" xfId="18187" xr:uid="{00000000-0005-0000-0000-0000A4370000}"/>
    <cellStyle name="40% - Accent1 6 2 4 3" xfId="22222" xr:uid="{00000000-0005-0000-0000-0000A5370000}"/>
    <cellStyle name="40% - Accent1 6 2 5" xfId="16465" xr:uid="{00000000-0005-0000-0000-0000A6370000}"/>
    <cellStyle name="40% - Accent1 6 2 5 2" xfId="16467" xr:uid="{00000000-0005-0000-0000-0000A7370000}"/>
    <cellStyle name="40% - Accent1 6 2 6" xfId="2728" xr:uid="{00000000-0005-0000-0000-0000A8370000}"/>
    <cellStyle name="40% - Accent1 6 3" xfId="10922" xr:uid="{00000000-0005-0000-0000-0000A9370000}"/>
    <cellStyle name="40% - Accent1 6 3 2" xfId="10927" xr:uid="{00000000-0005-0000-0000-0000AA370000}"/>
    <cellStyle name="40% - Accent1 6 3 2 2" xfId="6623" xr:uid="{00000000-0005-0000-0000-0000AB370000}"/>
    <cellStyle name="40% - Accent1 6 3 2 2 2" xfId="2763" xr:uid="{00000000-0005-0000-0000-0000AC370000}"/>
    <cellStyle name="40% - Accent1 6 3 2 2 2 2" xfId="10162" xr:uid="{00000000-0005-0000-0000-0000AD370000}"/>
    <cellStyle name="40% - Accent1 6 3 2 2 3" xfId="10172" xr:uid="{00000000-0005-0000-0000-0000AE370000}"/>
    <cellStyle name="40% - Accent1 6 3 2 3" xfId="6627" xr:uid="{00000000-0005-0000-0000-0000AF370000}"/>
    <cellStyle name="40% - Accent1 6 3 2 3 2" xfId="10199" xr:uid="{00000000-0005-0000-0000-0000B0370000}"/>
    <cellStyle name="40% - Accent1 6 3 2 4" xfId="10932" xr:uid="{00000000-0005-0000-0000-0000B1370000}"/>
    <cellStyle name="40% - Accent1 6 3 3" xfId="9494" xr:uid="{00000000-0005-0000-0000-0000B2370000}"/>
    <cellStyle name="40% - Accent1 6 3 3 2" xfId="6644" xr:uid="{00000000-0005-0000-0000-0000B3370000}"/>
    <cellStyle name="40% - Accent1 6 3 3 2 2" xfId="9497" xr:uid="{00000000-0005-0000-0000-0000B4370000}"/>
    <cellStyle name="40% - Accent1 6 3 3 3" xfId="9508" xr:uid="{00000000-0005-0000-0000-0000B5370000}"/>
    <cellStyle name="40% - Accent1 6 3 4" xfId="9519" xr:uid="{00000000-0005-0000-0000-0000B6370000}"/>
    <cellStyle name="40% - Accent1 6 3 4 2" xfId="9523" xr:uid="{00000000-0005-0000-0000-0000B7370000}"/>
    <cellStyle name="40% - Accent1 6 3 5" xfId="9532" xr:uid="{00000000-0005-0000-0000-0000B8370000}"/>
    <cellStyle name="40% - Accent1 6 4" xfId="10936" xr:uid="{00000000-0005-0000-0000-0000B9370000}"/>
    <cellStyle name="40% - Accent1 6 4 2" xfId="22223" xr:uid="{00000000-0005-0000-0000-0000BA370000}"/>
    <cellStyle name="40% - Accent1 6 4 2 2" xfId="5051" xr:uid="{00000000-0005-0000-0000-0000BB370000}"/>
    <cellStyle name="40% - Accent1 6 4 2 2 2" xfId="10260" xr:uid="{00000000-0005-0000-0000-0000BC370000}"/>
    <cellStyle name="40% - Accent1 6 4 2 3" xfId="10943" xr:uid="{00000000-0005-0000-0000-0000BD370000}"/>
    <cellStyle name="40% - Accent1 6 4 3" xfId="9541" xr:uid="{00000000-0005-0000-0000-0000BE370000}"/>
    <cellStyle name="40% - Accent1 6 4 3 2" xfId="9544" xr:uid="{00000000-0005-0000-0000-0000BF370000}"/>
    <cellStyle name="40% - Accent1 6 4 4" xfId="9550" xr:uid="{00000000-0005-0000-0000-0000C0370000}"/>
    <cellStyle name="40% - Accent1 6 5" xfId="22226" xr:uid="{00000000-0005-0000-0000-0000C1370000}"/>
    <cellStyle name="40% - Accent1 6 5 2" xfId="22229" xr:uid="{00000000-0005-0000-0000-0000C2370000}"/>
    <cellStyle name="40% - Accent1 6 5 2 2" xfId="10953" xr:uid="{00000000-0005-0000-0000-0000C3370000}"/>
    <cellStyle name="40% - Accent1 6 5 3" xfId="9557" xr:uid="{00000000-0005-0000-0000-0000C4370000}"/>
    <cellStyle name="40% - Accent1 6 6" xfId="22230" xr:uid="{00000000-0005-0000-0000-0000C5370000}"/>
    <cellStyle name="40% - Accent1 6 6 2" xfId="22231" xr:uid="{00000000-0005-0000-0000-0000C6370000}"/>
    <cellStyle name="40% - Accent1 6 7" xfId="22232" xr:uid="{00000000-0005-0000-0000-0000C7370000}"/>
    <cellStyle name="40% - Accent1 7" xfId="4775" xr:uid="{00000000-0005-0000-0000-0000C8370000}"/>
    <cellStyle name="40% - Accent1 7 2" xfId="2966" xr:uid="{00000000-0005-0000-0000-0000C9370000}"/>
    <cellStyle name="40% - Accent1 7 2 2" xfId="18499" xr:uid="{00000000-0005-0000-0000-0000CA370000}"/>
    <cellStyle name="40% - Accent1 7 2 2 2" xfId="18501" xr:uid="{00000000-0005-0000-0000-0000CB370000}"/>
    <cellStyle name="40% - Accent1 7 2 2 2 2" xfId="18504" xr:uid="{00000000-0005-0000-0000-0000CC370000}"/>
    <cellStyle name="40% - Accent1 7 2 2 2 2 2" xfId="18071" xr:uid="{00000000-0005-0000-0000-0000CD370000}"/>
    <cellStyle name="40% - Accent1 7 2 2 2 3" xfId="22234" xr:uid="{00000000-0005-0000-0000-0000CE370000}"/>
    <cellStyle name="40% - Accent1 7 2 2 3" xfId="6734" xr:uid="{00000000-0005-0000-0000-0000CF370000}"/>
    <cellStyle name="40% - Accent1 7 2 2 3 2" xfId="7188" xr:uid="{00000000-0005-0000-0000-0000D0370000}"/>
    <cellStyle name="40% - Accent1 7 2 2 4" xfId="7202" xr:uid="{00000000-0005-0000-0000-0000D1370000}"/>
    <cellStyle name="40% - Accent1 7 2 3" xfId="18506" xr:uid="{00000000-0005-0000-0000-0000D2370000}"/>
    <cellStyle name="40% - Accent1 7 2 3 2" xfId="18508" xr:uid="{00000000-0005-0000-0000-0000D3370000}"/>
    <cellStyle name="40% - Accent1 7 2 3 2 2" xfId="22236" xr:uid="{00000000-0005-0000-0000-0000D4370000}"/>
    <cellStyle name="40% - Accent1 7 2 3 3" xfId="7209" xr:uid="{00000000-0005-0000-0000-0000D5370000}"/>
    <cellStyle name="40% - Accent1 7 2 4" xfId="18510" xr:uid="{00000000-0005-0000-0000-0000D6370000}"/>
    <cellStyle name="40% - Accent1 7 2 4 2" xfId="22237" xr:uid="{00000000-0005-0000-0000-0000D7370000}"/>
    <cellStyle name="40% - Accent1 7 2 5" xfId="16687" xr:uid="{00000000-0005-0000-0000-0000D8370000}"/>
    <cellStyle name="40% - Accent1 7 3" xfId="609" xr:uid="{00000000-0005-0000-0000-0000D9370000}"/>
    <cellStyle name="40% - Accent1 7 3 2" xfId="18513" xr:uid="{00000000-0005-0000-0000-0000DA370000}"/>
    <cellStyle name="40% - Accent1 7 3 2 2" xfId="830" xr:uid="{00000000-0005-0000-0000-0000DB370000}"/>
    <cellStyle name="40% - Accent1 7 3 2 2 2" xfId="856" xr:uid="{00000000-0005-0000-0000-0000DC370000}"/>
    <cellStyle name="40% - Accent1 7 3 2 3" xfId="2023" xr:uid="{00000000-0005-0000-0000-0000DD370000}"/>
    <cellStyle name="40% - Accent1 7 3 3" xfId="2926" xr:uid="{00000000-0005-0000-0000-0000DE370000}"/>
    <cellStyle name="40% - Accent1 7 3 3 2" xfId="2198" xr:uid="{00000000-0005-0000-0000-0000DF370000}"/>
    <cellStyle name="40% - Accent1 7 3 4" xfId="3457" xr:uid="{00000000-0005-0000-0000-0000E0370000}"/>
    <cellStyle name="40% - Accent1 7 4" xfId="18515" xr:uid="{00000000-0005-0000-0000-0000E1370000}"/>
    <cellStyle name="40% - Accent1 7 4 2" xfId="18521" xr:uid="{00000000-0005-0000-0000-0000E2370000}"/>
    <cellStyle name="40% - Accent1 7 4 2 2" xfId="3914" xr:uid="{00000000-0005-0000-0000-0000E3370000}"/>
    <cellStyle name="40% - Accent1 7 4 3" xfId="4602" xr:uid="{00000000-0005-0000-0000-0000E4370000}"/>
    <cellStyle name="40% - Accent1 7 5" xfId="18527" xr:uid="{00000000-0005-0000-0000-0000E5370000}"/>
    <cellStyle name="40% - Accent1 7 5 2" xfId="22238" xr:uid="{00000000-0005-0000-0000-0000E6370000}"/>
    <cellStyle name="40% - Accent1 7 6" xfId="22240" xr:uid="{00000000-0005-0000-0000-0000E7370000}"/>
    <cellStyle name="40% - Accent1 8" xfId="5041" xr:uid="{00000000-0005-0000-0000-0000E8370000}"/>
    <cellStyle name="40% - Accent1 8 2" xfId="18533" xr:uid="{00000000-0005-0000-0000-0000E9370000}"/>
    <cellStyle name="40% - Accent1 8 2 2" xfId="18535" xr:uid="{00000000-0005-0000-0000-0000EA370000}"/>
    <cellStyle name="40% - Accent1 8 2 2 2" xfId="242" xr:uid="{00000000-0005-0000-0000-0000EB370000}"/>
    <cellStyle name="40% - Accent1 8 2 2 2 2" xfId="6538" xr:uid="{00000000-0005-0000-0000-0000EC370000}"/>
    <cellStyle name="40% - Accent1 8 2 2 3" xfId="6547" xr:uid="{00000000-0005-0000-0000-0000ED370000}"/>
    <cellStyle name="40% - Accent1 8 2 3" xfId="18537" xr:uid="{00000000-0005-0000-0000-0000EE370000}"/>
    <cellStyle name="40% - Accent1 8 2 3 2" xfId="6553" xr:uid="{00000000-0005-0000-0000-0000EF370000}"/>
    <cellStyle name="40% - Accent1 8 2 4" xfId="22241" xr:uid="{00000000-0005-0000-0000-0000F0370000}"/>
    <cellStyle name="40% - Accent1 8 3" xfId="18540" xr:uid="{00000000-0005-0000-0000-0000F1370000}"/>
    <cellStyle name="40% - Accent1 8 3 2" xfId="18543" xr:uid="{00000000-0005-0000-0000-0000F2370000}"/>
    <cellStyle name="40% - Accent1 8 3 2 2" xfId="5794" xr:uid="{00000000-0005-0000-0000-0000F3370000}"/>
    <cellStyle name="40% - Accent1 8 3 3" xfId="6327" xr:uid="{00000000-0005-0000-0000-0000F4370000}"/>
    <cellStyle name="40% - Accent1 8 4" xfId="18546" xr:uid="{00000000-0005-0000-0000-0000F5370000}"/>
    <cellStyle name="40% - Accent1 8 4 2" xfId="22242" xr:uid="{00000000-0005-0000-0000-0000F6370000}"/>
    <cellStyle name="40% - Accent1 8 5" xfId="22243" xr:uid="{00000000-0005-0000-0000-0000F7370000}"/>
    <cellStyle name="40% - Accent1 9" xfId="18551" xr:uid="{00000000-0005-0000-0000-0000F8370000}"/>
    <cellStyle name="40% - Accent1 9 2" xfId="18553" xr:uid="{00000000-0005-0000-0000-0000F9370000}"/>
    <cellStyle name="40% - Accent1 9 2 2" xfId="18556" xr:uid="{00000000-0005-0000-0000-0000FA370000}"/>
    <cellStyle name="40% - Accent1 9 2 2 2" xfId="4325" xr:uid="{00000000-0005-0000-0000-0000FB370000}"/>
    <cellStyle name="40% - Accent1 9 2 3" xfId="22244" xr:uid="{00000000-0005-0000-0000-0000FC370000}"/>
    <cellStyle name="40% - Accent1 9 3" xfId="18560" xr:uid="{00000000-0005-0000-0000-0000FD370000}"/>
    <cellStyle name="40% - Accent1 9 3 2" xfId="22245" xr:uid="{00000000-0005-0000-0000-0000FE370000}"/>
    <cellStyle name="40% - Accent1 9 4" xfId="22250" xr:uid="{00000000-0005-0000-0000-0000FF370000}"/>
    <cellStyle name="40% - Accent2 10" xfId="22201" xr:uid="{00000000-0005-0000-0000-000000380000}"/>
    <cellStyle name="40% - Accent2 10 2" xfId="22204" xr:uid="{00000000-0005-0000-0000-000001380000}"/>
    <cellStyle name="40% - Accent2 10 2 2" xfId="22207" xr:uid="{00000000-0005-0000-0000-000002380000}"/>
    <cellStyle name="40% - Accent2 10 3" xfId="10921" xr:uid="{00000000-0005-0000-0000-000003380000}"/>
    <cellStyle name="40% - Accent2 11" xfId="4774" xr:uid="{00000000-0005-0000-0000-000004380000}"/>
    <cellStyle name="40% - Accent2 11 2" xfId="2965" xr:uid="{00000000-0005-0000-0000-000005380000}"/>
    <cellStyle name="40% - Accent2 12" xfId="5040" xr:uid="{00000000-0005-0000-0000-000006380000}"/>
    <cellStyle name="40% - Accent2 13" xfId="18550" xr:uid="{00000000-0005-0000-0000-000007380000}"/>
    <cellStyle name="40% - Accent2 2" xfId="13811" xr:uid="{00000000-0005-0000-0000-000008380000}"/>
    <cellStyle name="40% - Accent2 2 10" xfId="1765" xr:uid="{00000000-0005-0000-0000-000009380000}"/>
    <cellStyle name="40% - Accent2 2 10 2" xfId="12659" xr:uid="{00000000-0005-0000-0000-00000A380000}"/>
    <cellStyle name="40% - Accent2 2 11" xfId="12670" xr:uid="{00000000-0005-0000-0000-00000B380000}"/>
    <cellStyle name="40% - Accent2 2 2" xfId="22251" xr:uid="{00000000-0005-0000-0000-00000C380000}"/>
    <cellStyle name="40% - Accent2 2 2 10" xfId="1691" xr:uid="{00000000-0005-0000-0000-00000D380000}"/>
    <cellStyle name="40% - Accent2 2 2 2" xfId="22257" xr:uid="{00000000-0005-0000-0000-00000E380000}"/>
    <cellStyle name="40% - Accent2 2 2 2 2" xfId="22260" xr:uid="{00000000-0005-0000-0000-00000F380000}"/>
    <cellStyle name="40% - Accent2 2 2 2 2 2" xfId="15083" xr:uid="{00000000-0005-0000-0000-000010380000}"/>
    <cellStyle name="40% - Accent2 2 2 2 2 2 2" xfId="22263" xr:uid="{00000000-0005-0000-0000-000011380000}"/>
    <cellStyle name="40% - Accent2 2 2 2 2 2 2 2" xfId="22265" xr:uid="{00000000-0005-0000-0000-000012380000}"/>
    <cellStyle name="40% - Accent2 2 2 2 2 2 2 2 2" xfId="21083" xr:uid="{00000000-0005-0000-0000-000013380000}"/>
    <cellStyle name="40% - Accent2 2 2 2 2 2 2 2 2 2" xfId="22267" xr:uid="{00000000-0005-0000-0000-000014380000}"/>
    <cellStyle name="40% - Accent2 2 2 2 2 2 2 2 2 2 2" xfId="22269" xr:uid="{00000000-0005-0000-0000-000015380000}"/>
    <cellStyle name="40% - Accent2 2 2 2 2 2 2 2 2 2 2 2" xfId="11931" xr:uid="{00000000-0005-0000-0000-000016380000}"/>
    <cellStyle name="40% - Accent2 2 2 2 2 2 2 2 2 2 3" xfId="22271" xr:uid="{00000000-0005-0000-0000-000017380000}"/>
    <cellStyle name="40% - Accent2 2 2 2 2 2 2 2 2 3" xfId="22273" xr:uid="{00000000-0005-0000-0000-000018380000}"/>
    <cellStyle name="40% - Accent2 2 2 2 2 2 2 2 2 3 2" xfId="22274" xr:uid="{00000000-0005-0000-0000-000019380000}"/>
    <cellStyle name="40% - Accent2 2 2 2 2 2 2 2 2 4" xfId="13101" xr:uid="{00000000-0005-0000-0000-00001A380000}"/>
    <cellStyle name="40% - Accent2 2 2 2 2 2 2 2 3" xfId="22276" xr:uid="{00000000-0005-0000-0000-00001B380000}"/>
    <cellStyle name="40% - Accent2 2 2 2 2 2 2 2 3 2" xfId="22278" xr:uid="{00000000-0005-0000-0000-00001C380000}"/>
    <cellStyle name="40% - Accent2 2 2 2 2 2 2 2 3 2 2" xfId="22279" xr:uid="{00000000-0005-0000-0000-00001D380000}"/>
    <cellStyle name="40% - Accent2 2 2 2 2 2 2 2 3 3" xfId="22280" xr:uid="{00000000-0005-0000-0000-00001E380000}"/>
    <cellStyle name="40% - Accent2 2 2 2 2 2 2 2 4" xfId="22283" xr:uid="{00000000-0005-0000-0000-00001F380000}"/>
    <cellStyle name="40% - Accent2 2 2 2 2 2 2 2 4 2" xfId="22285" xr:uid="{00000000-0005-0000-0000-000020380000}"/>
    <cellStyle name="40% - Accent2 2 2 2 2 2 2 2 5" xfId="22287" xr:uid="{00000000-0005-0000-0000-000021380000}"/>
    <cellStyle name="40% - Accent2 2 2 2 2 2 2 3" xfId="5437" xr:uid="{00000000-0005-0000-0000-000022380000}"/>
    <cellStyle name="40% - Accent2 2 2 2 2 2 2 3 2" xfId="6030" xr:uid="{00000000-0005-0000-0000-000023380000}"/>
    <cellStyle name="40% - Accent2 2 2 2 2 2 2 3 2 2" xfId="12557" xr:uid="{00000000-0005-0000-0000-000024380000}"/>
    <cellStyle name="40% - Accent2 2 2 2 2 2 2 3 2 2 2" xfId="5381" xr:uid="{00000000-0005-0000-0000-000025380000}"/>
    <cellStyle name="40% - Accent2 2 2 2 2 2 2 3 2 3" xfId="12561" xr:uid="{00000000-0005-0000-0000-000026380000}"/>
    <cellStyle name="40% - Accent2 2 2 2 2 2 2 3 3" xfId="12570" xr:uid="{00000000-0005-0000-0000-000027380000}"/>
    <cellStyle name="40% - Accent2 2 2 2 2 2 2 3 3 2" xfId="12573" xr:uid="{00000000-0005-0000-0000-000028380000}"/>
    <cellStyle name="40% - Accent2 2 2 2 2 2 2 3 4" xfId="22289" xr:uid="{00000000-0005-0000-0000-000029380000}"/>
    <cellStyle name="40% - Accent2 2 2 2 2 2 2 4" xfId="5403" xr:uid="{00000000-0005-0000-0000-00002A380000}"/>
    <cellStyle name="40% - Accent2 2 2 2 2 2 2 4 2" xfId="13137" xr:uid="{00000000-0005-0000-0000-00002B380000}"/>
    <cellStyle name="40% - Accent2 2 2 2 2 2 2 4 2 2" xfId="13146" xr:uid="{00000000-0005-0000-0000-00002C380000}"/>
    <cellStyle name="40% - Accent2 2 2 2 2 2 2 4 3" xfId="13153" xr:uid="{00000000-0005-0000-0000-00002D380000}"/>
    <cellStyle name="40% - Accent2 2 2 2 2 2 2 5" xfId="9711" xr:uid="{00000000-0005-0000-0000-00002E380000}"/>
    <cellStyle name="40% - Accent2 2 2 2 2 2 2 5 2" xfId="13492" xr:uid="{00000000-0005-0000-0000-00002F380000}"/>
    <cellStyle name="40% - Accent2 2 2 2 2 2 2 6" xfId="22290" xr:uid="{00000000-0005-0000-0000-000030380000}"/>
    <cellStyle name="40% - Accent2 2 2 2 2 2 3" xfId="22298" xr:uid="{00000000-0005-0000-0000-000031380000}"/>
    <cellStyle name="40% - Accent2 2 2 2 2 2 3 2" xfId="22300" xr:uid="{00000000-0005-0000-0000-000032380000}"/>
    <cellStyle name="40% - Accent2 2 2 2 2 2 3 2 2" xfId="22302" xr:uid="{00000000-0005-0000-0000-000033380000}"/>
    <cellStyle name="40% - Accent2 2 2 2 2 2 3 2 2 2" xfId="22304" xr:uid="{00000000-0005-0000-0000-000034380000}"/>
    <cellStyle name="40% - Accent2 2 2 2 2 2 3 2 2 2 2" xfId="22305" xr:uid="{00000000-0005-0000-0000-000035380000}"/>
    <cellStyle name="40% - Accent2 2 2 2 2 2 3 2 2 3" xfId="22306" xr:uid="{00000000-0005-0000-0000-000036380000}"/>
    <cellStyle name="40% - Accent2 2 2 2 2 2 3 2 3" xfId="22308" xr:uid="{00000000-0005-0000-0000-000037380000}"/>
    <cellStyle name="40% - Accent2 2 2 2 2 2 3 2 3 2" xfId="22309" xr:uid="{00000000-0005-0000-0000-000038380000}"/>
    <cellStyle name="40% - Accent2 2 2 2 2 2 3 2 4" xfId="22312" xr:uid="{00000000-0005-0000-0000-000039380000}"/>
    <cellStyle name="40% - Accent2 2 2 2 2 2 3 3" xfId="6039" xr:uid="{00000000-0005-0000-0000-00003A380000}"/>
    <cellStyle name="40% - Accent2 2 2 2 2 2 3 3 2" xfId="14893" xr:uid="{00000000-0005-0000-0000-00003B380000}"/>
    <cellStyle name="40% - Accent2 2 2 2 2 2 3 3 2 2" xfId="14897" xr:uid="{00000000-0005-0000-0000-00003C380000}"/>
    <cellStyle name="40% - Accent2 2 2 2 2 2 3 3 3" xfId="14913" xr:uid="{00000000-0005-0000-0000-00003D380000}"/>
    <cellStyle name="40% - Accent2 2 2 2 2 2 3 4" xfId="20798" xr:uid="{00000000-0005-0000-0000-00003E380000}"/>
    <cellStyle name="40% - Accent2 2 2 2 2 2 3 4 2" xfId="15382" xr:uid="{00000000-0005-0000-0000-00003F380000}"/>
    <cellStyle name="40% - Accent2 2 2 2 2 2 3 5" xfId="20809" xr:uid="{00000000-0005-0000-0000-000040380000}"/>
    <cellStyle name="40% - Accent2 2 2 2 2 2 4" xfId="22317" xr:uid="{00000000-0005-0000-0000-000041380000}"/>
    <cellStyle name="40% - Accent2 2 2 2 2 2 4 2" xfId="13647" xr:uid="{00000000-0005-0000-0000-000042380000}"/>
    <cellStyle name="40% - Accent2 2 2 2 2 2 4 2 2" xfId="22323" xr:uid="{00000000-0005-0000-0000-000043380000}"/>
    <cellStyle name="40% - Accent2 2 2 2 2 2 4 2 2 2" xfId="22326" xr:uid="{00000000-0005-0000-0000-000044380000}"/>
    <cellStyle name="40% - Accent2 2 2 2 2 2 4 2 3" xfId="22329" xr:uid="{00000000-0005-0000-0000-000045380000}"/>
    <cellStyle name="40% - Accent2 2 2 2 2 2 4 3" xfId="22336" xr:uid="{00000000-0005-0000-0000-000046380000}"/>
    <cellStyle name="40% - Accent2 2 2 2 2 2 4 3 2" xfId="16962" xr:uid="{00000000-0005-0000-0000-000047380000}"/>
    <cellStyle name="40% - Accent2 2 2 2 2 2 4 4" xfId="9667" xr:uid="{00000000-0005-0000-0000-000048380000}"/>
    <cellStyle name="40% - Accent2 2 2 2 2 2 5" xfId="22340" xr:uid="{00000000-0005-0000-0000-000049380000}"/>
    <cellStyle name="40% - Accent2 2 2 2 2 2 5 2" xfId="22345" xr:uid="{00000000-0005-0000-0000-00004A380000}"/>
    <cellStyle name="40% - Accent2 2 2 2 2 2 5 2 2" xfId="22352" xr:uid="{00000000-0005-0000-0000-00004B380000}"/>
    <cellStyle name="40% - Accent2 2 2 2 2 2 5 3" xfId="22357" xr:uid="{00000000-0005-0000-0000-00004C380000}"/>
    <cellStyle name="40% - Accent2 2 2 2 2 2 6" xfId="22360" xr:uid="{00000000-0005-0000-0000-00004D380000}"/>
    <cellStyle name="40% - Accent2 2 2 2 2 2 6 2" xfId="22366" xr:uid="{00000000-0005-0000-0000-00004E380000}"/>
    <cellStyle name="40% - Accent2 2 2 2 2 2 7" xfId="20425" xr:uid="{00000000-0005-0000-0000-00004F380000}"/>
    <cellStyle name="40% - Accent2 2 2 2 2 3" xfId="22373" xr:uid="{00000000-0005-0000-0000-000050380000}"/>
    <cellStyle name="40% - Accent2 2 2 2 2 3 2" xfId="22375" xr:uid="{00000000-0005-0000-0000-000051380000}"/>
    <cellStyle name="40% - Accent2 2 2 2 2 3 2 2" xfId="22377" xr:uid="{00000000-0005-0000-0000-000052380000}"/>
    <cellStyle name="40% - Accent2 2 2 2 2 3 2 2 2" xfId="22379" xr:uid="{00000000-0005-0000-0000-000053380000}"/>
    <cellStyle name="40% - Accent2 2 2 2 2 3 2 2 2 2" xfId="22381" xr:uid="{00000000-0005-0000-0000-000054380000}"/>
    <cellStyle name="40% - Accent2 2 2 2 2 3 2 2 2 2 2" xfId="22382" xr:uid="{00000000-0005-0000-0000-000055380000}"/>
    <cellStyle name="40% - Accent2 2 2 2 2 3 2 2 2 3" xfId="22384" xr:uid="{00000000-0005-0000-0000-000056380000}"/>
    <cellStyle name="40% - Accent2 2 2 2 2 3 2 2 3" xfId="22386" xr:uid="{00000000-0005-0000-0000-000057380000}"/>
    <cellStyle name="40% - Accent2 2 2 2 2 3 2 2 3 2" xfId="22387" xr:uid="{00000000-0005-0000-0000-000058380000}"/>
    <cellStyle name="40% - Accent2 2 2 2 2 3 2 2 4" xfId="22390" xr:uid="{00000000-0005-0000-0000-000059380000}"/>
    <cellStyle name="40% - Accent2 2 2 2 2 3 2 3" xfId="6054" xr:uid="{00000000-0005-0000-0000-00005A380000}"/>
    <cellStyle name="40% - Accent2 2 2 2 2 3 2 3 2" xfId="22393" xr:uid="{00000000-0005-0000-0000-00005B380000}"/>
    <cellStyle name="40% - Accent2 2 2 2 2 3 2 3 2 2" xfId="22395" xr:uid="{00000000-0005-0000-0000-00005C380000}"/>
    <cellStyle name="40% - Accent2 2 2 2 2 3 2 3 3" xfId="22396" xr:uid="{00000000-0005-0000-0000-00005D380000}"/>
    <cellStyle name="40% - Accent2 2 2 2 2 3 2 4" xfId="20859" xr:uid="{00000000-0005-0000-0000-00005E380000}"/>
    <cellStyle name="40% - Accent2 2 2 2 2 3 2 4 2" xfId="22400" xr:uid="{00000000-0005-0000-0000-00005F380000}"/>
    <cellStyle name="40% - Accent2 2 2 2 2 3 2 5" xfId="22404" xr:uid="{00000000-0005-0000-0000-000060380000}"/>
    <cellStyle name="40% - Accent2 2 2 2 2 3 3" xfId="22407" xr:uid="{00000000-0005-0000-0000-000061380000}"/>
    <cellStyle name="40% - Accent2 2 2 2 2 3 3 2" xfId="20330" xr:uid="{00000000-0005-0000-0000-000062380000}"/>
    <cellStyle name="40% - Accent2 2 2 2 2 3 3 2 2" xfId="20333" xr:uid="{00000000-0005-0000-0000-000063380000}"/>
    <cellStyle name="40% - Accent2 2 2 2 2 3 3 2 2 2" xfId="22409" xr:uid="{00000000-0005-0000-0000-000064380000}"/>
    <cellStyle name="40% - Accent2 2 2 2 2 3 3 2 3" xfId="22410" xr:uid="{00000000-0005-0000-0000-000065380000}"/>
    <cellStyle name="40% - Accent2 2 2 2 2 3 3 3" xfId="20337" xr:uid="{00000000-0005-0000-0000-000066380000}"/>
    <cellStyle name="40% - Accent2 2 2 2 2 3 3 3 2" xfId="22411" xr:uid="{00000000-0005-0000-0000-000067380000}"/>
    <cellStyle name="40% - Accent2 2 2 2 2 3 3 4" xfId="20825" xr:uid="{00000000-0005-0000-0000-000068380000}"/>
    <cellStyle name="40% - Accent2 2 2 2 2 3 4" xfId="22415" xr:uid="{00000000-0005-0000-0000-000069380000}"/>
    <cellStyle name="40% - Accent2 2 2 2 2 3 4 2" xfId="20354" xr:uid="{00000000-0005-0000-0000-00006A380000}"/>
    <cellStyle name="40% - Accent2 2 2 2 2 3 4 2 2" xfId="22419" xr:uid="{00000000-0005-0000-0000-00006B380000}"/>
    <cellStyle name="40% - Accent2 2 2 2 2 3 4 3" xfId="22423" xr:uid="{00000000-0005-0000-0000-00006C380000}"/>
    <cellStyle name="40% - Accent2 2 2 2 2 3 5" xfId="1158" xr:uid="{00000000-0005-0000-0000-00006D380000}"/>
    <cellStyle name="40% - Accent2 2 2 2 2 3 5 2" xfId="5393" xr:uid="{00000000-0005-0000-0000-00006E380000}"/>
    <cellStyle name="40% - Accent2 2 2 2 2 3 6" xfId="2595" xr:uid="{00000000-0005-0000-0000-00006F380000}"/>
    <cellStyle name="40% - Accent2 2 2 2 2 4" xfId="22425" xr:uid="{00000000-0005-0000-0000-000070380000}"/>
    <cellStyle name="40% - Accent2 2 2 2 2 4 2" xfId="22427" xr:uid="{00000000-0005-0000-0000-000071380000}"/>
    <cellStyle name="40% - Accent2 2 2 2 2 4 2 2" xfId="3551" xr:uid="{00000000-0005-0000-0000-000072380000}"/>
    <cellStyle name="40% - Accent2 2 2 2 2 4 2 2 2" xfId="22430" xr:uid="{00000000-0005-0000-0000-000073380000}"/>
    <cellStyle name="40% - Accent2 2 2 2 2 4 2 2 2 2" xfId="22432" xr:uid="{00000000-0005-0000-0000-000074380000}"/>
    <cellStyle name="40% - Accent2 2 2 2 2 4 2 2 3" xfId="22434" xr:uid="{00000000-0005-0000-0000-000075380000}"/>
    <cellStyle name="40% - Accent2 2 2 2 2 4 2 3" xfId="22438" xr:uid="{00000000-0005-0000-0000-000076380000}"/>
    <cellStyle name="40% - Accent2 2 2 2 2 4 2 3 2" xfId="22440" xr:uid="{00000000-0005-0000-0000-000077380000}"/>
    <cellStyle name="40% - Accent2 2 2 2 2 4 2 4" xfId="22444" xr:uid="{00000000-0005-0000-0000-000078380000}"/>
    <cellStyle name="40% - Accent2 2 2 2 2 4 3" xfId="21741" xr:uid="{00000000-0005-0000-0000-000079380000}"/>
    <cellStyle name="40% - Accent2 2 2 2 2 4 3 2" xfId="20399" xr:uid="{00000000-0005-0000-0000-00007A380000}"/>
    <cellStyle name="40% - Accent2 2 2 2 2 4 3 2 2" xfId="21746" xr:uid="{00000000-0005-0000-0000-00007B380000}"/>
    <cellStyle name="40% - Accent2 2 2 2 2 4 3 3" xfId="21751" xr:uid="{00000000-0005-0000-0000-00007C380000}"/>
    <cellStyle name="40% - Accent2 2 2 2 2 4 4" xfId="3501" xr:uid="{00000000-0005-0000-0000-00007D380000}"/>
    <cellStyle name="40% - Accent2 2 2 2 2 4 4 2" xfId="10134" xr:uid="{00000000-0005-0000-0000-00007E380000}"/>
    <cellStyle name="40% - Accent2 2 2 2 2 4 5" xfId="5555" xr:uid="{00000000-0005-0000-0000-00007F380000}"/>
    <cellStyle name="40% - Accent2 2 2 2 2 5" xfId="22448" xr:uid="{00000000-0005-0000-0000-000080380000}"/>
    <cellStyle name="40% - Accent2 2 2 2 2 5 2" xfId="22450" xr:uid="{00000000-0005-0000-0000-000081380000}"/>
    <cellStyle name="40% - Accent2 2 2 2 2 5 2 2" xfId="22453" xr:uid="{00000000-0005-0000-0000-000082380000}"/>
    <cellStyle name="40% - Accent2 2 2 2 2 5 2 2 2" xfId="22455" xr:uid="{00000000-0005-0000-0000-000083380000}"/>
    <cellStyle name="40% - Accent2 2 2 2 2 5 2 3" xfId="22458" xr:uid="{00000000-0005-0000-0000-000084380000}"/>
    <cellStyle name="40% - Accent2 2 2 2 2 5 3" xfId="21758" xr:uid="{00000000-0005-0000-0000-000085380000}"/>
    <cellStyle name="40% - Accent2 2 2 2 2 5 3 2" xfId="21763" xr:uid="{00000000-0005-0000-0000-000086380000}"/>
    <cellStyle name="40% - Accent2 2 2 2 2 5 4" xfId="10142" xr:uid="{00000000-0005-0000-0000-000087380000}"/>
    <cellStyle name="40% - Accent2 2 2 2 2 6" xfId="22461" xr:uid="{00000000-0005-0000-0000-000088380000}"/>
    <cellStyle name="40% - Accent2 2 2 2 2 6 2" xfId="22464" xr:uid="{00000000-0005-0000-0000-000089380000}"/>
    <cellStyle name="40% - Accent2 2 2 2 2 6 2 2" xfId="22467" xr:uid="{00000000-0005-0000-0000-00008A380000}"/>
    <cellStyle name="40% - Accent2 2 2 2 2 6 3" xfId="21773" xr:uid="{00000000-0005-0000-0000-00008B380000}"/>
    <cellStyle name="40% - Accent2 2 2 2 2 7" xfId="16969" xr:uid="{00000000-0005-0000-0000-00008C380000}"/>
    <cellStyle name="40% - Accent2 2 2 2 2 7 2" xfId="16975" xr:uid="{00000000-0005-0000-0000-00008D380000}"/>
    <cellStyle name="40% - Accent2 2 2 2 2 8" xfId="16981" xr:uid="{00000000-0005-0000-0000-00008E380000}"/>
    <cellStyle name="40% - Accent2 2 2 2 3" xfId="22469" xr:uid="{00000000-0005-0000-0000-00008F380000}"/>
    <cellStyle name="40% - Accent2 2 2 2 3 2" xfId="22471" xr:uid="{00000000-0005-0000-0000-000090380000}"/>
    <cellStyle name="40% - Accent2 2 2 2 3 2 2" xfId="22473" xr:uid="{00000000-0005-0000-0000-000091380000}"/>
    <cellStyle name="40% - Accent2 2 2 2 3 2 2 2" xfId="270" xr:uid="{00000000-0005-0000-0000-000092380000}"/>
    <cellStyle name="40% - Accent2 2 2 2 3 2 2 2 2" xfId="10481" xr:uid="{00000000-0005-0000-0000-000093380000}"/>
    <cellStyle name="40% - Accent2 2 2 2 3 2 2 2 2 2" xfId="12472" xr:uid="{00000000-0005-0000-0000-000094380000}"/>
    <cellStyle name="40% - Accent2 2 2 2 3 2 2 2 2 2 2" xfId="5125" xr:uid="{00000000-0005-0000-0000-000095380000}"/>
    <cellStyle name="40% - Accent2 2 2 2 3 2 2 2 2 3" xfId="12489" xr:uid="{00000000-0005-0000-0000-000096380000}"/>
    <cellStyle name="40% - Accent2 2 2 2 3 2 2 2 3" xfId="12495" xr:uid="{00000000-0005-0000-0000-000097380000}"/>
    <cellStyle name="40% - Accent2 2 2 2 3 2 2 2 3 2" xfId="12498" xr:uid="{00000000-0005-0000-0000-000098380000}"/>
    <cellStyle name="40% - Accent2 2 2 2 3 2 2 2 4" xfId="12516" xr:uid="{00000000-0005-0000-0000-000099380000}"/>
    <cellStyle name="40% - Accent2 2 2 2 3 2 2 3" xfId="6082" xr:uid="{00000000-0005-0000-0000-00009A380000}"/>
    <cellStyle name="40% - Accent2 2 2 2 3 2 2 3 2" xfId="5245" xr:uid="{00000000-0005-0000-0000-00009B380000}"/>
    <cellStyle name="40% - Accent2 2 2 2 3 2 2 3 2 2" xfId="5253" xr:uid="{00000000-0005-0000-0000-00009C380000}"/>
    <cellStyle name="40% - Accent2 2 2 2 3 2 2 3 3" xfId="12540" xr:uid="{00000000-0005-0000-0000-00009D380000}"/>
    <cellStyle name="40% - Accent2 2 2 2 3 2 2 4" xfId="6026" xr:uid="{00000000-0005-0000-0000-00009E380000}"/>
    <cellStyle name="40% - Accent2 2 2 2 3 2 2 4 2" xfId="12560" xr:uid="{00000000-0005-0000-0000-00009F380000}"/>
    <cellStyle name="40% - Accent2 2 2 2 3 2 2 5" xfId="12572" xr:uid="{00000000-0005-0000-0000-0000A0380000}"/>
    <cellStyle name="40% - Accent2 2 2 2 3 2 3" xfId="22475" xr:uid="{00000000-0005-0000-0000-0000A1380000}"/>
    <cellStyle name="40% - Accent2 2 2 2 3 2 3 2" xfId="13093" xr:uid="{00000000-0005-0000-0000-0000A2380000}"/>
    <cellStyle name="40% - Accent2 2 2 2 3 2 3 2 2" xfId="13097" xr:uid="{00000000-0005-0000-0000-0000A3380000}"/>
    <cellStyle name="40% - Accent2 2 2 2 3 2 3 2 2 2" xfId="13100" xr:uid="{00000000-0005-0000-0000-0000A4380000}"/>
    <cellStyle name="40% - Accent2 2 2 2 3 2 3 2 3" xfId="13112" xr:uid="{00000000-0005-0000-0000-0000A5380000}"/>
    <cellStyle name="40% - Accent2 2 2 2 3 2 3 3" xfId="10756" xr:uid="{00000000-0005-0000-0000-0000A6380000}"/>
    <cellStyle name="40% - Accent2 2 2 2 3 2 3 3 2" xfId="13124" xr:uid="{00000000-0005-0000-0000-0000A7380000}"/>
    <cellStyle name="40% - Accent2 2 2 2 3 2 3 4" xfId="13140" xr:uid="{00000000-0005-0000-0000-0000A8380000}"/>
    <cellStyle name="40% - Accent2 2 2 2 3 2 4" xfId="22479" xr:uid="{00000000-0005-0000-0000-0000A9380000}"/>
    <cellStyle name="40% - Accent2 2 2 2 3 2 4 2" xfId="13464" xr:uid="{00000000-0005-0000-0000-0000AA380000}"/>
    <cellStyle name="40% - Accent2 2 2 2 3 2 4 2 2" xfId="13468" xr:uid="{00000000-0005-0000-0000-0000AB380000}"/>
    <cellStyle name="40% - Accent2 2 2 2 3 2 4 3" xfId="13481" xr:uid="{00000000-0005-0000-0000-0000AC380000}"/>
    <cellStyle name="40% - Accent2 2 2 2 3 2 5" xfId="22482" xr:uid="{00000000-0005-0000-0000-0000AD380000}"/>
    <cellStyle name="40% - Accent2 2 2 2 3 2 5 2" xfId="13622" xr:uid="{00000000-0005-0000-0000-0000AE380000}"/>
    <cellStyle name="40% - Accent2 2 2 2 3 2 6" xfId="22485" xr:uid="{00000000-0005-0000-0000-0000AF380000}"/>
    <cellStyle name="40% - Accent2 2 2 2 3 3" xfId="22491" xr:uid="{00000000-0005-0000-0000-0000B0380000}"/>
    <cellStyle name="40% - Accent2 2 2 2 3 3 2" xfId="22493" xr:uid="{00000000-0005-0000-0000-0000B1380000}"/>
    <cellStyle name="40% - Accent2 2 2 2 3 3 2 2" xfId="10350" xr:uid="{00000000-0005-0000-0000-0000B2380000}"/>
    <cellStyle name="40% - Accent2 2 2 2 3 3 2 2 2" xfId="14815" xr:uid="{00000000-0005-0000-0000-0000B3380000}"/>
    <cellStyle name="40% - Accent2 2 2 2 3 3 2 2 2 2" xfId="14817" xr:uid="{00000000-0005-0000-0000-0000B4380000}"/>
    <cellStyle name="40% - Accent2 2 2 2 3 3 2 2 3" xfId="14831" xr:uid="{00000000-0005-0000-0000-0000B5380000}"/>
    <cellStyle name="40% - Accent2 2 2 2 3 3 2 3" xfId="10767" xr:uid="{00000000-0005-0000-0000-0000B6380000}"/>
    <cellStyle name="40% - Accent2 2 2 2 3 3 2 3 2" xfId="14852" xr:uid="{00000000-0005-0000-0000-0000B7380000}"/>
    <cellStyle name="40% - Accent2 2 2 2 3 3 2 4" xfId="14895" xr:uid="{00000000-0005-0000-0000-0000B8380000}"/>
    <cellStyle name="40% - Accent2 2 2 2 3 3 3" xfId="22495" xr:uid="{00000000-0005-0000-0000-0000B9380000}"/>
    <cellStyle name="40% - Accent2 2 2 2 3 3 3 2" xfId="15342" xr:uid="{00000000-0005-0000-0000-0000BA380000}"/>
    <cellStyle name="40% - Accent2 2 2 2 3 3 3 2 2" xfId="15346" xr:uid="{00000000-0005-0000-0000-0000BB380000}"/>
    <cellStyle name="40% - Accent2 2 2 2 3 3 3 3" xfId="15366" xr:uid="{00000000-0005-0000-0000-0000BC380000}"/>
    <cellStyle name="40% - Accent2 2 2 2 3 3 4" xfId="22499" xr:uid="{00000000-0005-0000-0000-0000BD380000}"/>
    <cellStyle name="40% - Accent2 2 2 2 3 3 4 2" xfId="1201" xr:uid="{00000000-0005-0000-0000-0000BE380000}"/>
    <cellStyle name="40% - Accent2 2 2 2 3 3 5" xfId="5663" xr:uid="{00000000-0005-0000-0000-0000BF380000}"/>
    <cellStyle name="40% - Accent2 2 2 2 3 4" xfId="22500" xr:uid="{00000000-0005-0000-0000-0000C0380000}"/>
    <cellStyle name="40% - Accent2 2 2 2 3 4 2" xfId="22502" xr:uid="{00000000-0005-0000-0000-0000C1380000}"/>
    <cellStyle name="40% - Accent2 2 2 2 3 4 2 2" xfId="16884" xr:uid="{00000000-0005-0000-0000-0000C2380000}"/>
    <cellStyle name="40% - Accent2 2 2 2 3 4 2 2 2" xfId="16889" xr:uid="{00000000-0005-0000-0000-0000C3380000}"/>
    <cellStyle name="40% - Accent2 2 2 2 3 4 2 3" xfId="16929" xr:uid="{00000000-0005-0000-0000-0000C4380000}"/>
    <cellStyle name="40% - Accent2 2 2 2 3 4 3" xfId="21786" xr:uid="{00000000-0005-0000-0000-0000C5380000}"/>
    <cellStyle name="40% - Accent2 2 2 2 3 4 3 2" xfId="17573" xr:uid="{00000000-0005-0000-0000-0000C6380000}"/>
    <cellStyle name="40% - Accent2 2 2 2 3 4 4" xfId="10157" xr:uid="{00000000-0005-0000-0000-0000C7380000}"/>
    <cellStyle name="40% - Accent2 2 2 2 3 5" xfId="22503" xr:uid="{00000000-0005-0000-0000-0000C8380000}"/>
    <cellStyle name="40% - Accent2 2 2 2 3 5 2" xfId="22504" xr:uid="{00000000-0005-0000-0000-0000C9380000}"/>
    <cellStyle name="40% - Accent2 2 2 2 3 5 2 2" xfId="19474" xr:uid="{00000000-0005-0000-0000-0000CA380000}"/>
    <cellStyle name="40% - Accent2 2 2 2 3 5 3" xfId="21793" xr:uid="{00000000-0005-0000-0000-0000CB380000}"/>
    <cellStyle name="40% - Accent2 2 2 2 3 6" xfId="22508" xr:uid="{00000000-0005-0000-0000-0000CC380000}"/>
    <cellStyle name="40% - Accent2 2 2 2 3 6 2" xfId="11442" xr:uid="{00000000-0005-0000-0000-0000CD380000}"/>
    <cellStyle name="40% - Accent2 2 2 2 3 7" xfId="16990" xr:uid="{00000000-0005-0000-0000-0000CE380000}"/>
    <cellStyle name="40% - Accent2 2 2 2 4" xfId="22510" xr:uid="{00000000-0005-0000-0000-0000CF380000}"/>
    <cellStyle name="40% - Accent2 2 2 2 4 2" xfId="22511" xr:uid="{00000000-0005-0000-0000-0000D0380000}"/>
    <cellStyle name="40% - Accent2 2 2 2 4 2 2" xfId="22513" xr:uid="{00000000-0005-0000-0000-0000D1380000}"/>
    <cellStyle name="40% - Accent2 2 2 2 4 2 2 2" xfId="22515" xr:uid="{00000000-0005-0000-0000-0000D2380000}"/>
    <cellStyle name="40% - Accent2 2 2 2 4 2 2 2 2" xfId="22518" xr:uid="{00000000-0005-0000-0000-0000D3380000}"/>
    <cellStyle name="40% - Accent2 2 2 2 4 2 2 2 2 2" xfId="22519" xr:uid="{00000000-0005-0000-0000-0000D4380000}"/>
    <cellStyle name="40% - Accent2 2 2 2 4 2 2 2 3" xfId="19594" xr:uid="{00000000-0005-0000-0000-0000D5380000}"/>
    <cellStyle name="40% - Accent2 2 2 2 4 2 2 3" xfId="10774" xr:uid="{00000000-0005-0000-0000-0000D6380000}"/>
    <cellStyle name="40% - Accent2 2 2 2 4 2 2 3 2" xfId="22520" xr:uid="{00000000-0005-0000-0000-0000D7380000}"/>
    <cellStyle name="40% - Accent2 2 2 2 4 2 2 4" xfId="22394" xr:uid="{00000000-0005-0000-0000-0000D8380000}"/>
    <cellStyle name="40% - Accent2 2 2 2 4 2 3" xfId="22522" xr:uid="{00000000-0005-0000-0000-0000D9380000}"/>
    <cellStyle name="40% - Accent2 2 2 2 4 2 3 2" xfId="22524" xr:uid="{00000000-0005-0000-0000-0000DA380000}"/>
    <cellStyle name="40% - Accent2 2 2 2 4 2 3 2 2" xfId="22525" xr:uid="{00000000-0005-0000-0000-0000DB380000}"/>
    <cellStyle name="40% - Accent2 2 2 2 4 2 3 3" xfId="22526" xr:uid="{00000000-0005-0000-0000-0000DC380000}"/>
    <cellStyle name="40% - Accent2 2 2 2 4 2 4" xfId="22530" xr:uid="{00000000-0005-0000-0000-0000DD380000}"/>
    <cellStyle name="40% - Accent2 2 2 2 4 2 4 2" xfId="22533" xr:uid="{00000000-0005-0000-0000-0000DE380000}"/>
    <cellStyle name="40% - Accent2 2 2 2 4 2 5" xfId="6134" xr:uid="{00000000-0005-0000-0000-0000DF380000}"/>
    <cellStyle name="40% - Accent2 2 2 2 4 3" xfId="7125" xr:uid="{00000000-0005-0000-0000-0000E0380000}"/>
    <cellStyle name="40% - Accent2 2 2 2 4 3 2" xfId="22536" xr:uid="{00000000-0005-0000-0000-0000E1380000}"/>
    <cellStyle name="40% - Accent2 2 2 2 4 3 2 2" xfId="22538" xr:uid="{00000000-0005-0000-0000-0000E2380000}"/>
    <cellStyle name="40% - Accent2 2 2 2 4 3 2 2 2" xfId="22539" xr:uid="{00000000-0005-0000-0000-0000E3380000}"/>
    <cellStyle name="40% - Accent2 2 2 2 4 3 2 3" xfId="22540" xr:uid="{00000000-0005-0000-0000-0000E4380000}"/>
    <cellStyle name="40% - Accent2 2 2 2 4 3 3" xfId="20631" xr:uid="{00000000-0005-0000-0000-0000E5380000}"/>
    <cellStyle name="40% - Accent2 2 2 2 4 3 3 2" xfId="20634" xr:uid="{00000000-0005-0000-0000-0000E6380000}"/>
    <cellStyle name="40% - Accent2 2 2 2 4 3 4" xfId="20644" xr:uid="{00000000-0005-0000-0000-0000E7380000}"/>
    <cellStyle name="40% - Accent2 2 2 2 4 4" xfId="3606" xr:uid="{00000000-0005-0000-0000-0000E8380000}"/>
    <cellStyle name="40% - Accent2 2 2 2 4 4 2" xfId="6530" xr:uid="{00000000-0005-0000-0000-0000E9380000}"/>
    <cellStyle name="40% - Accent2 2 2 2 4 4 2 2" xfId="22544" xr:uid="{00000000-0005-0000-0000-0000EA380000}"/>
    <cellStyle name="40% - Accent2 2 2 2 4 4 3" xfId="1697" xr:uid="{00000000-0005-0000-0000-0000EB380000}"/>
    <cellStyle name="40% - Accent2 2 2 2 4 5" xfId="6534" xr:uid="{00000000-0005-0000-0000-0000EC380000}"/>
    <cellStyle name="40% - Accent2 2 2 2 4 5 2" xfId="22548" xr:uid="{00000000-0005-0000-0000-0000ED380000}"/>
    <cellStyle name="40% - Accent2 2 2 2 4 6" xfId="15679" xr:uid="{00000000-0005-0000-0000-0000EE380000}"/>
    <cellStyle name="40% - Accent2 2 2 2 5" xfId="22550" xr:uid="{00000000-0005-0000-0000-0000EF380000}"/>
    <cellStyle name="40% - Accent2 2 2 2 5 2" xfId="22551" xr:uid="{00000000-0005-0000-0000-0000F0380000}"/>
    <cellStyle name="40% - Accent2 2 2 2 5 2 2" xfId="22553" xr:uid="{00000000-0005-0000-0000-0000F1380000}"/>
    <cellStyle name="40% - Accent2 2 2 2 5 2 2 2" xfId="22555" xr:uid="{00000000-0005-0000-0000-0000F2380000}"/>
    <cellStyle name="40% - Accent2 2 2 2 5 2 2 2 2" xfId="22556" xr:uid="{00000000-0005-0000-0000-0000F3380000}"/>
    <cellStyle name="40% - Accent2 2 2 2 5 2 2 3" xfId="13006" xr:uid="{00000000-0005-0000-0000-0000F4380000}"/>
    <cellStyle name="40% - Accent2 2 2 2 5 2 3" xfId="22558" xr:uid="{00000000-0005-0000-0000-0000F5380000}"/>
    <cellStyle name="40% - Accent2 2 2 2 5 2 3 2" xfId="22559" xr:uid="{00000000-0005-0000-0000-0000F6380000}"/>
    <cellStyle name="40% - Accent2 2 2 2 5 2 4" xfId="22562" xr:uid="{00000000-0005-0000-0000-0000F7380000}"/>
    <cellStyle name="40% - Accent2 2 2 2 5 3" xfId="22563" xr:uid="{00000000-0005-0000-0000-0000F8380000}"/>
    <cellStyle name="40% - Accent2 2 2 2 5 3 2" xfId="17940" xr:uid="{00000000-0005-0000-0000-0000F9380000}"/>
    <cellStyle name="40% - Accent2 2 2 2 5 3 2 2" xfId="22564" xr:uid="{00000000-0005-0000-0000-0000FA380000}"/>
    <cellStyle name="40% - Accent2 2 2 2 5 3 3" xfId="20652" xr:uid="{00000000-0005-0000-0000-0000FB380000}"/>
    <cellStyle name="40% - Accent2 2 2 2 5 4" xfId="6536" xr:uid="{00000000-0005-0000-0000-0000FC380000}"/>
    <cellStyle name="40% - Accent2 2 2 2 5 4 2" xfId="22567" xr:uid="{00000000-0005-0000-0000-0000FD380000}"/>
    <cellStyle name="40% - Accent2 2 2 2 5 5" xfId="22568" xr:uid="{00000000-0005-0000-0000-0000FE380000}"/>
    <cellStyle name="40% - Accent2 2 2 2 6" xfId="22569" xr:uid="{00000000-0005-0000-0000-0000FF380000}"/>
    <cellStyle name="40% - Accent2 2 2 2 6 2" xfId="297" xr:uid="{00000000-0005-0000-0000-000000390000}"/>
    <cellStyle name="40% - Accent2 2 2 2 6 2 2" xfId="14668" xr:uid="{00000000-0005-0000-0000-000001390000}"/>
    <cellStyle name="40% - Accent2 2 2 2 6 2 2 2" xfId="22571" xr:uid="{00000000-0005-0000-0000-000002390000}"/>
    <cellStyle name="40% - Accent2 2 2 2 6 2 3" xfId="22572" xr:uid="{00000000-0005-0000-0000-000003390000}"/>
    <cellStyle name="40% - Accent2 2 2 2 6 3" xfId="14674" xr:uid="{00000000-0005-0000-0000-000004390000}"/>
    <cellStyle name="40% - Accent2 2 2 2 6 3 2" xfId="21688" xr:uid="{00000000-0005-0000-0000-000005390000}"/>
    <cellStyle name="40% - Accent2 2 2 2 6 4" xfId="22573" xr:uid="{00000000-0005-0000-0000-000006390000}"/>
    <cellStyle name="40% - Accent2 2 2 2 7" xfId="22575" xr:uid="{00000000-0005-0000-0000-000007390000}"/>
    <cellStyle name="40% - Accent2 2 2 2 7 2" xfId="13327" xr:uid="{00000000-0005-0000-0000-000008390000}"/>
    <cellStyle name="40% - Accent2 2 2 2 7 2 2" xfId="22576" xr:uid="{00000000-0005-0000-0000-000009390000}"/>
    <cellStyle name="40% - Accent2 2 2 2 7 3" xfId="22577" xr:uid="{00000000-0005-0000-0000-00000A390000}"/>
    <cellStyle name="40% - Accent2 2 2 2 8" xfId="22578" xr:uid="{00000000-0005-0000-0000-00000B390000}"/>
    <cellStyle name="40% - Accent2 2 2 2 8 2" xfId="22579" xr:uid="{00000000-0005-0000-0000-00000C390000}"/>
    <cellStyle name="40% - Accent2 2 2 2 9" xfId="22580" xr:uid="{00000000-0005-0000-0000-00000D390000}"/>
    <cellStyle name="40% - Accent2 2 2 3" xfId="22582" xr:uid="{00000000-0005-0000-0000-00000E390000}"/>
    <cellStyle name="40% - Accent2 2 2 3 2" xfId="22584" xr:uid="{00000000-0005-0000-0000-00000F390000}"/>
    <cellStyle name="40% - Accent2 2 2 3 2 2" xfId="17036" xr:uid="{00000000-0005-0000-0000-000010390000}"/>
    <cellStyle name="40% - Accent2 2 2 3 2 2 2" xfId="22586" xr:uid="{00000000-0005-0000-0000-000011390000}"/>
    <cellStyle name="40% - Accent2 2 2 3 2 2 2 2" xfId="11385" xr:uid="{00000000-0005-0000-0000-000012390000}"/>
    <cellStyle name="40% - Accent2 2 2 3 2 2 2 2 2" xfId="22588" xr:uid="{00000000-0005-0000-0000-000013390000}"/>
    <cellStyle name="40% - Accent2 2 2 3 2 2 2 2 2 2" xfId="11375" xr:uid="{00000000-0005-0000-0000-000014390000}"/>
    <cellStyle name="40% - Accent2 2 2 3 2 2 2 2 2 2 2" xfId="22590" xr:uid="{00000000-0005-0000-0000-000015390000}"/>
    <cellStyle name="40% - Accent2 2 2 3 2 2 2 2 2 3" xfId="22591" xr:uid="{00000000-0005-0000-0000-000016390000}"/>
    <cellStyle name="40% - Accent2 2 2 3 2 2 2 2 3" xfId="22593" xr:uid="{00000000-0005-0000-0000-000017390000}"/>
    <cellStyle name="40% - Accent2 2 2 3 2 2 2 2 3 2" xfId="22594" xr:uid="{00000000-0005-0000-0000-000018390000}"/>
    <cellStyle name="40% - Accent2 2 2 3 2 2 2 2 4" xfId="22597" xr:uid="{00000000-0005-0000-0000-000019390000}"/>
    <cellStyle name="40% - Accent2 2 2 3 2 2 2 3" xfId="6189" xr:uid="{00000000-0005-0000-0000-00001A390000}"/>
    <cellStyle name="40% - Accent2 2 2 3 2 2 2 3 2" xfId="22293" xr:uid="{00000000-0005-0000-0000-00001B390000}"/>
    <cellStyle name="40% - Accent2 2 2 3 2 2 2 3 2 2" xfId="13201" xr:uid="{00000000-0005-0000-0000-00001C390000}"/>
    <cellStyle name="40% - Accent2 2 2 3 2 2 2 3 3" xfId="22598" xr:uid="{00000000-0005-0000-0000-00001D390000}"/>
    <cellStyle name="40% - Accent2 2 2 3 2 2 2 4" xfId="10399" xr:uid="{00000000-0005-0000-0000-00001E390000}"/>
    <cellStyle name="40% - Accent2 2 2 3 2 2 2 4 2" xfId="10408" xr:uid="{00000000-0005-0000-0000-00001F390000}"/>
    <cellStyle name="40% - Accent2 2 2 3 2 2 2 5" xfId="9310" xr:uid="{00000000-0005-0000-0000-000020390000}"/>
    <cellStyle name="40% - Accent2 2 2 3 2 2 3" xfId="22601" xr:uid="{00000000-0005-0000-0000-000021390000}"/>
    <cellStyle name="40% - Accent2 2 2 3 2 2 3 2" xfId="22603" xr:uid="{00000000-0005-0000-0000-000022390000}"/>
    <cellStyle name="40% - Accent2 2 2 3 2 2 3 2 2" xfId="22606" xr:uid="{00000000-0005-0000-0000-000023390000}"/>
    <cellStyle name="40% - Accent2 2 2 3 2 2 3 2 2 2" xfId="22608" xr:uid="{00000000-0005-0000-0000-000024390000}"/>
    <cellStyle name="40% - Accent2 2 2 3 2 2 3 2 3" xfId="22610" xr:uid="{00000000-0005-0000-0000-000025390000}"/>
    <cellStyle name="40% - Accent2 2 2 3 2 2 3 3" xfId="22613" xr:uid="{00000000-0005-0000-0000-000026390000}"/>
    <cellStyle name="40% - Accent2 2 2 3 2 2 3 3 2" xfId="22615" xr:uid="{00000000-0005-0000-0000-000027390000}"/>
    <cellStyle name="40% - Accent2 2 2 3 2 2 3 4" xfId="10426" xr:uid="{00000000-0005-0000-0000-000028390000}"/>
    <cellStyle name="40% - Accent2 2 2 3 2 2 4" xfId="22619" xr:uid="{00000000-0005-0000-0000-000029390000}"/>
    <cellStyle name="40% - Accent2 2 2 3 2 2 4 2" xfId="22624" xr:uid="{00000000-0005-0000-0000-00002A390000}"/>
    <cellStyle name="40% - Accent2 2 2 3 2 2 4 2 2" xfId="22629" xr:uid="{00000000-0005-0000-0000-00002B390000}"/>
    <cellStyle name="40% - Accent2 2 2 3 2 2 4 3" xfId="22634" xr:uid="{00000000-0005-0000-0000-00002C390000}"/>
    <cellStyle name="40% - Accent2 2 2 3 2 2 5" xfId="22638" xr:uid="{00000000-0005-0000-0000-00002D390000}"/>
    <cellStyle name="40% - Accent2 2 2 3 2 2 5 2" xfId="22642" xr:uid="{00000000-0005-0000-0000-00002E390000}"/>
    <cellStyle name="40% - Accent2 2 2 3 2 2 6" xfId="18027" xr:uid="{00000000-0005-0000-0000-00002F390000}"/>
    <cellStyle name="40% - Accent2 2 2 3 2 3" xfId="22645" xr:uid="{00000000-0005-0000-0000-000030390000}"/>
    <cellStyle name="40% - Accent2 2 2 3 2 3 2" xfId="22646" xr:uid="{00000000-0005-0000-0000-000031390000}"/>
    <cellStyle name="40% - Accent2 2 2 3 2 3 2 2" xfId="22647" xr:uid="{00000000-0005-0000-0000-000032390000}"/>
    <cellStyle name="40% - Accent2 2 2 3 2 3 2 2 2" xfId="22281" xr:uid="{00000000-0005-0000-0000-000033390000}"/>
    <cellStyle name="40% - Accent2 2 2 3 2 3 2 2 2 2" xfId="22284" xr:uid="{00000000-0005-0000-0000-000034390000}"/>
    <cellStyle name="40% - Accent2 2 2 3 2 3 2 2 3" xfId="22286" xr:uid="{00000000-0005-0000-0000-000035390000}"/>
    <cellStyle name="40% - Accent2 2 2 3 2 3 2 3" xfId="22649" xr:uid="{00000000-0005-0000-0000-000036390000}"/>
    <cellStyle name="40% - Accent2 2 2 3 2 3 2 3 2" xfId="22288" xr:uid="{00000000-0005-0000-0000-000037390000}"/>
    <cellStyle name="40% - Accent2 2 2 3 2 3 2 4" xfId="10997" xr:uid="{00000000-0005-0000-0000-000038390000}"/>
    <cellStyle name="40% - Accent2 2 2 3 2 3 3" xfId="22650" xr:uid="{00000000-0005-0000-0000-000039390000}"/>
    <cellStyle name="40% - Accent2 2 2 3 2 3 3 2" xfId="22651" xr:uid="{00000000-0005-0000-0000-00003A390000}"/>
    <cellStyle name="40% - Accent2 2 2 3 2 3 3 2 2" xfId="22311" xr:uid="{00000000-0005-0000-0000-00003B390000}"/>
    <cellStyle name="40% - Accent2 2 2 3 2 3 3 3" xfId="22652" xr:uid="{00000000-0005-0000-0000-00003C390000}"/>
    <cellStyle name="40% - Accent2 2 2 3 2 3 4" xfId="22655" xr:uid="{00000000-0005-0000-0000-00003D390000}"/>
    <cellStyle name="40% - Accent2 2 2 3 2 3 4 2" xfId="22658" xr:uid="{00000000-0005-0000-0000-00003E390000}"/>
    <cellStyle name="40% - Accent2 2 2 3 2 3 5" xfId="626" xr:uid="{00000000-0005-0000-0000-00003F390000}"/>
    <cellStyle name="40% - Accent2 2 2 3 2 4" xfId="232" xr:uid="{00000000-0005-0000-0000-000040390000}"/>
    <cellStyle name="40% - Accent2 2 2 3 2 4 2" xfId="22661" xr:uid="{00000000-0005-0000-0000-000041390000}"/>
    <cellStyle name="40% - Accent2 2 2 3 2 4 2 2" xfId="22662" xr:uid="{00000000-0005-0000-0000-000042390000}"/>
    <cellStyle name="40% - Accent2 2 2 3 2 4 2 2 2" xfId="22388" xr:uid="{00000000-0005-0000-0000-000043390000}"/>
    <cellStyle name="40% - Accent2 2 2 3 2 4 2 3" xfId="22663" xr:uid="{00000000-0005-0000-0000-000044390000}"/>
    <cellStyle name="40% - Accent2 2 2 3 2 4 3" xfId="21809" xr:uid="{00000000-0005-0000-0000-000045390000}"/>
    <cellStyle name="40% - Accent2 2 2 3 2 4 3 2" xfId="21813" xr:uid="{00000000-0005-0000-0000-000046390000}"/>
    <cellStyle name="40% - Accent2 2 2 3 2 4 4" xfId="10190" xr:uid="{00000000-0005-0000-0000-000047390000}"/>
    <cellStyle name="40% - Accent2 2 2 3 2 5" xfId="22664" xr:uid="{00000000-0005-0000-0000-000048390000}"/>
    <cellStyle name="40% - Accent2 2 2 3 2 5 2" xfId="22665" xr:uid="{00000000-0005-0000-0000-000049390000}"/>
    <cellStyle name="40% - Accent2 2 2 3 2 5 2 2" xfId="22666" xr:uid="{00000000-0005-0000-0000-00004A390000}"/>
    <cellStyle name="40% - Accent2 2 2 3 2 5 3" xfId="21819" xr:uid="{00000000-0005-0000-0000-00004B390000}"/>
    <cellStyle name="40% - Accent2 2 2 3 2 6" xfId="22668" xr:uid="{00000000-0005-0000-0000-00004C390000}"/>
    <cellStyle name="40% - Accent2 2 2 3 2 6 2" xfId="22670" xr:uid="{00000000-0005-0000-0000-00004D390000}"/>
    <cellStyle name="40% - Accent2 2 2 3 2 7" xfId="16999" xr:uid="{00000000-0005-0000-0000-00004E390000}"/>
    <cellStyle name="40% - Accent2 2 2 3 3" xfId="22672" xr:uid="{00000000-0005-0000-0000-00004F390000}"/>
    <cellStyle name="40% - Accent2 2 2 3 3 2" xfId="22673" xr:uid="{00000000-0005-0000-0000-000050390000}"/>
    <cellStyle name="40% - Accent2 2 2 3 3 2 2" xfId="22674" xr:uid="{00000000-0005-0000-0000-000051390000}"/>
    <cellStyle name="40% - Accent2 2 2 3 3 2 2 2" xfId="22675" xr:uid="{00000000-0005-0000-0000-000052390000}"/>
    <cellStyle name="40% - Accent2 2 2 3 3 2 2 2 2" xfId="5150" xr:uid="{00000000-0005-0000-0000-000053390000}"/>
    <cellStyle name="40% - Accent2 2 2 3 3 2 2 2 2 2" xfId="5155" xr:uid="{00000000-0005-0000-0000-000054390000}"/>
    <cellStyle name="40% - Accent2 2 2 3 3 2 2 2 3" xfId="5169" xr:uid="{00000000-0005-0000-0000-000055390000}"/>
    <cellStyle name="40% - Accent2 2 2 3 3 2 2 3" xfId="5210" xr:uid="{00000000-0005-0000-0000-000056390000}"/>
    <cellStyle name="40% - Accent2 2 2 3 3 2 2 3 2" xfId="5216" xr:uid="{00000000-0005-0000-0000-000057390000}"/>
    <cellStyle name="40% - Accent2 2 2 3 3 2 2 4" xfId="5247" xr:uid="{00000000-0005-0000-0000-000058390000}"/>
    <cellStyle name="40% - Accent2 2 2 3 3 2 3" xfId="22676" xr:uid="{00000000-0005-0000-0000-000059390000}"/>
    <cellStyle name="40% - Accent2 2 2 3 3 2 3 2" xfId="22677" xr:uid="{00000000-0005-0000-0000-00005A390000}"/>
    <cellStyle name="40% - Accent2 2 2 3 3 2 3 2 2" xfId="5310" xr:uid="{00000000-0005-0000-0000-00005B390000}"/>
    <cellStyle name="40% - Accent2 2 2 3 3 2 3 3" xfId="22678" xr:uid="{00000000-0005-0000-0000-00005C390000}"/>
    <cellStyle name="40% - Accent2 2 2 3 3 2 4" xfId="22681" xr:uid="{00000000-0005-0000-0000-00005D390000}"/>
    <cellStyle name="40% - Accent2 2 2 3 3 2 4 2" xfId="22685" xr:uid="{00000000-0005-0000-0000-00005E390000}"/>
    <cellStyle name="40% - Accent2 2 2 3 3 2 5" xfId="22688" xr:uid="{00000000-0005-0000-0000-00005F390000}"/>
    <cellStyle name="40% - Accent2 2 2 3 3 3" xfId="22690" xr:uid="{00000000-0005-0000-0000-000060390000}"/>
    <cellStyle name="40% - Accent2 2 2 3 3 3 2" xfId="22691" xr:uid="{00000000-0005-0000-0000-000061390000}"/>
    <cellStyle name="40% - Accent2 2 2 3 3 3 2 2" xfId="22692" xr:uid="{00000000-0005-0000-0000-000062390000}"/>
    <cellStyle name="40% - Accent2 2 2 3 3 3 2 2 2" xfId="12513" xr:uid="{00000000-0005-0000-0000-000063390000}"/>
    <cellStyle name="40% - Accent2 2 2 3 3 3 2 3" xfId="22693" xr:uid="{00000000-0005-0000-0000-000064390000}"/>
    <cellStyle name="40% - Accent2 2 2 3 3 3 3" xfId="22694" xr:uid="{00000000-0005-0000-0000-000065390000}"/>
    <cellStyle name="40% - Accent2 2 2 3 3 3 3 2" xfId="22695" xr:uid="{00000000-0005-0000-0000-000066390000}"/>
    <cellStyle name="40% - Accent2 2 2 3 3 3 4" xfId="22698" xr:uid="{00000000-0005-0000-0000-000067390000}"/>
    <cellStyle name="40% - Accent2 2 2 3 3 4" xfId="22699" xr:uid="{00000000-0005-0000-0000-000068390000}"/>
    <cellStyle name="40% - Accent2 2 2 3 3 4 2" xfId="22700" xr:uid="{00000000-0005-0000-0000-000069390000}"/>
    <cellStyle name="40% - Accent2 2 2 3 3 4 2 2" xfId="22701" xr:uid="{00000000-0005-0000-0000-00006A390000}"/>
    <cellStyle name="40% - Accent2 2 2 3 3 4 3" xfId="21829" xr:uid="{00000000-0005-0000-0000-00006B390000}"/>
    <cellStyle name="40% - Accent2 2 2 3 3 5" xfId="22703" xr:uid="{00000000-0005-0000-0000-00006C390000}"/>
    <cellStyle name="40% - Accent2 2 2 3 3 5 2" xfId="22704" xr:uid="{00000000-0005-0000-0000-00006D390000}"/>
    <cellStyle name="40% - Accent2 2 2 3 3 6" xfId="22707" xr:uid="{00000000-0005-0000-0000-00006E390000}"/>
    <cellStyle name="40% - Accent2 2 2 3 4" xfId="22708" xr:uid="{00000000-0005-0000-0000-00006F390000}"/>
    <cellStyle name="40% - Accent2 2 2 3 4 2" xfId="22709" xr:uid="{00000000-0005-0000-0000-000070390000}"/>
    <cellStyle name="40% - Accent2 2 2 3 4 2 2" xfId="22710" xr:uid="{00000000-0005-0000-0000-000071390000}"/>
    <cellStyle name="40% - Accent2 2 2 3 4 2 2 2" xfId="22711" xr:uid="{00000000-0005-0000-0000-000072390000}"/>
    <cellStyle name="40% - Accent2 2 2 3 4 2 2 2 2" xfId="22712" xr:uid="{00000000-0005-0000-0000-000073390000}"/>
    <cellStyle name="40% - Accent2 2 2 3 4 2 2 3" xfId="22713" xr:uid="{00000000-0005-0000-0000-000074390000}"/>
    <cellStyle name="40% - Accent2 2 2 3 4 2 3" xfId="5829" xr:uid="{00000000-0005-0000-0000-000075390000}"/>
    <cellStyle name="40% - Accent2 2 2 3 4 2 3 2" xfId="5831" xr:uid="{00000000-0005-0000-0000-000076390000}"/>
    <cellStyle name="40% - Accent2 2 2 3 4 2 4" xfId="5845" xr:uid="{00000000-0005-0000-0000-000077390000}"/>
    <cellStyle name="40% - Accent2 2 2 3 4 3" xfId="22714" xr:uid="{00000000-0005-0000-0000-000078390000}"/>
    <cellStyle name="40% - Accent2 2 2 3 4 3 2" xfId="22715" xr:uid="{00000000-0005-0000-0000-000079390000}"/>
    <cellStyle name="40% - Accent2 2 2 3 4 3 2 2" xfId="22716" xr:uid="{00000000-0005-0000-0000-00007A390000}"/>
    <cellStyle name="40% - Accent2 2 2 3 4 3 3" xfId="5857" xr:uid="{00000000-0005-0000-0000-00007B390000}"/>
    <cellStyle name="40% - Accent2 2 2 3 4 4" xfId="2563" xr:uid="{00000000-0005-0000-0000-00007C390000}"/>
    <cellStyle name="40% - Accent2 2 2 3 4 4 2" xfId="10885" xr:uid="{00000000-0005-0000-0000-00007D390000}"/>
    <cellStyle name="40% - Accent2 2 2 3 4 5" xfId="10886" xr:uid="{00000000-0005-0000-0000-00007E390000}"/>
    <cellStyle name="40% - Accent2 2 2 3 5" xfId="22717" xr:uid="{00000000-0005-0000-0000-00007F390000}"/>
    <cellStyle name="40% - Accent2 2 2 3 5 2" xfId="22718" xr:uid="{00000000-0005-0000-0000-000080390000}"/>
    <cellStyle name="40% - Accent2 2 2 3 5 2 2" xfId="22719" xr:uid="{00000000-0005-0000-0000-000081390000}"/>
    <cellStyle name="40% - Accent2 2 2 3 5 2 2 2" xfId="22720" xr:uid="{00000000-0005-0000-0000-000082390000}"/>
    <cellStyle name="40% - Accent2 2 2 3 5 2 3" xfId="5892" xr:uid="{00000000-0005-0000-0000-000083390000}"/>
    <cellStyle name="40% - Accent2 2 2 3 5 3" xfId="22721" xr:uid="{00000000-0005-0000-0000-000084390000}"/>
    <cellStyle name="40% - Accent2 2 2 3 5 3 2" xfId="22722" xr:uid="{00000000-0005-0000-0000-000085390000}"/>
    <cellStyle name="40% - Accent2 2 2 3 5 4" xfId="10890" xr:uid="{00000000-0005-0000-0000-000086390000}"/>
    <cellStyle name="40% - Accent2 2 2 3 6" xfId="22723" xr:uid="{00000000-0005-0000-0000-000087390000}"/>
    <cellStyle name="40% - Accent2 2 2 3 6 2" xfId="2417" xr:uid="{00000000-0005-0000-0000-000088390000}"/>
    <cellStyle name="40% - Accent2 2 2 3 6 2 2" xfId="22724" xr:uid="{00000000-0005-0000-0000-000089390000}"/>
    <cellStyle name="40% - Accent2 2 2 3 6 3" xfId="22725" xr:uid="{00000000-0005-0000-0000-00008A390000}"/>
    <cellStyle name="40% - Accent2 2 2 3 7" xfId="22726" xr:uid="{00000000-0005-0000-0000-00008B390000}"/>
    <cellStyle name="40% - Accent2 2 2 3 7 2" xfId="22727" xr:uid="{00000000-0005-0000-0000-00008C390000}"/>
    <cellStyle name="40% - Accent2 2 2 3 8" xfId="22728" xr:uid="{00000000-0005-0000-0000-00008D390000}"/>
    <cellStyle name="40% - Accent2 2 2 4" xfId="22730" xr:uid="{00000000-0005-0000-0000-00008E390000}"/>
    <cellStyle name="40% - Accent2 2 2 4 2" xfId="22732" xr:uid="{00000000-0005-0000-0000-00008F390000}"/>
    <cellStyle name="40% - Accent2 2 2 4 2 2" xfId="22733" xr:uid="{00000000-0005-0000-0000-000090390000}"/>
    <cellStyle name="40% - Accent2 2 2 4 2 2 2" xfId="22734" xr:uid="{00000000-0005-0000-0000-000091390000}"/>
    <cellStyle name="40% - Accent2 2 2 4 2 2 2 2" xfId="22735" xr:uid="{00000000-0005-0000-0000-000092390000}"/>
    <cellStyle name="40% - Accent2 2 2 4 2 2 2 2 2" xfId="22737" xr:uid="{00000000-0005-0000-0000-000093390000}"/>
    <cellStyle name="40% - Accent2 2 2 4 2 2 2 2 2 2" xfId="22739" xr:uid="{00000000-0005-0000-0000-000094390000}"/>
    <cellStyle name="40% - Accent2 2 2 4 2 2 2 2 3" xfId="22741" xr:uid="{00000000-0005-0000-0000-000095390000}"/>
    <cellStyle name="40% - Accent2 2 2 4 2 2 2 3" xfId="22744" xr:uid="{00000000-0005-0000-0000-000096390000}"/>
    <cellStyle name="40% - Accent2 2 2 4 2 2 2 3 2" xfId="22746" xr:uid="{00000000-0005-0000-0000-000097390000}"/>
    <cellStyle name="40% - Accent2 2 2 4 2 2 2 4" xfId="22751" xr:uid="{00000000-0005-0000-0000-000098390000}"/>
    <cellStyle name="40% - Accent2 2 2 4 2 2 3" xfId="22753" xr:uid="{00000000-0005-0000-0000-000099390000}"/>
    <cellStyle name="40% - Accent2 2 2 4 2 2 3 2" xfId="22754" xr:uid="{00000000-0005-0000-0000-00009A390000}"/>
    <cellStyle name="40% - Accent2 2 2 4 2 2 3 2 2" xfId="22756" xr:uid="{00000000-0005-0000-0000-00009B390000}"/>
    <cellStyle name="40% - Accent2 2 2 4 2 2 3 3" xfId="22759" xr:uid="{00000000-0005-0000-0000-00009C390000}"/>
    <cellStyle name="40% - Accent2 2 2 4 2 2 4" xfId="22763" xr:uid="{00000000-0005-0000-0000-00009D390000}"/>
    <cellStyle name="40% - Accent2 2 2 4 2 2 4 2" xfId="22766" xr:uid="{00000000-0005-0000-0000-00009E390000}"/>
    <cellStyle name="40% - Accent2 2 2 4 2 2 5" xfId="15551" xr:uid="{00000000-0005-0000-0000-00009F390000}"/>
    <cellStyle name="40% - Accent2 2 2 4 2 3" xfId="22769" xr:uid="{00000000-0005-0000-0000-0000A0390000}"/>
    <cellStyle name="40% - Accent2 2 2 4 2 3 2" xfId="22770" xr:uid="{00000000-0005-0000-0000-0000A1390000}"/>
    <cellStyle name="40% - Accent2 2 2 4 2 3 2 2" xfId="22771" xr:uid="{00000000-0005-0000-0000-0000A2390000}"/>
    <cellStyle name="40% - Accent2 2 2 4 2 3 2 2 2" xfId="22595" xr:uid="{00000000-0005-0000-0000-0000A3390000}"/>
    <cellStyle name="40% - Accent2 2 2 4 2 3 2 3" xfId="22773" xr:uid="{00000000-0005-0000-0000-0000A4390000}"/>
    <cellStyle name="40% - Accent2 2 2 4 2 3 3" xfId="22775" xr:uid="{00000000-0005-0000-0000-0000A5390000}"/>
    <cellStyle name="40% - Accent2 2 2 4 2 3 3 2" xfId="22776" xr:uid="{00000000-0005-0000-0000-0000A6390000}"/>
    <cellStyle name="40% - Accent2 2 2 4 2 3 4" xfId="22780" xr:uid="{00000000-0005-0000-0000-0000A7390000}"/>
    <cellStyle name="40% - Accent2 2 2 4 2 4" xfId="22781" xr:uid="{00000000-0005-0000-0000-0000A8390000}"/>
    <cellStyle name="40% - Accent2 2 2 4 2 4 2" xfId="22782" xr:uid="{00000000-0005-0000-0000-0000A9390000}"/>
    <cellStyle name="40% - Accent2 2 2 4 2 4 2 2" xfId="22785" xr:uid="{00000000-0005-0000-0000-0000AA390000}"/>
    <cellStyle name="40% - Accent2 2 2 4 2 4 3" xfId="21842" xr:uid="{00000000-0005-0000-0000-0000AB390000}"/>
    <cellStyle name="40% - Accent2 2 2 4 2 5" xfId="22786" xr:uid="{00000000-0005-0000-0000-0000AC390000}"/>
    <cellStyle name="40% - Accent2 2 2 4 2 5 2" xfId="22787" xr:uid="{00000000-0005-0000-0000-0000AD390000}"/>
    <cellStyle name="40% - Accent2 2 2 4 2 6" xfId="22789" xr:uid="{00000000-0005-0000-0000-0000AE390000}"/>
    <cellStyle name="40% - Accent2 2 2 4 3" xfId="22790" xr:uid="{00000000-0005-0000-0000-0000AF390000}"/>
    <cellStyle name="40% - Accent2 2 2 4 3 2" xfId="22791" xr:uid="{00000000-0005-0000-0000-0000B0390000}"/>
    <cellStyle name="40% - Accent2 2 2 4 3 2 2" xfId="22792" xr:uid="{00000000-0005-0000-0000-0000B1390000}"/>
    <cellStyle name="40% - Accent2 2 2 4 3 2 2 2" xfId="22793" xr:uid="{00000000-0005-0000-0000-0000B2390000}"/>
    <cellStyle name="40% - Accent2 2 2 4 3 2 2 2 2" xfId="4453" xr:uid="{00000000-0005-0000-0000-0000B3390000}"/>
    <cellStyle name="40% - Accent2 2 2 4 3 2 2 3" xfId="22794" xr:uid="{00000000-0005-0000-0000-0000B4390000}"/>
    <cellStyle name="40% - Accent2 2 2 4 3 2 3" xfId="22795" xr:uid="{00000000-0005-0000-0000-0000B5390000}"/>
    <cellStyle name="40% - Accent2 2 2 4 3 2 3 2" xfId="22796" xr:uid="{00000000-0005-0000-0000-0000B6390000}"/>
    <cellStyle name="40% - Accent2 2 2 4 3 2 4" xfId="22799" xr:uid="{00000000-0005-0000-0000-0000B7390000}"/>
    <cellStyle name="40% - Accent2 2 2 4 3 3" xfId="22800" xr:uid="{00000000-0005-0000-0000-0000B8390000}"/>
    <cellStyle name="40% - Accent2 2 2 4 3 3 2" xfId="22801" xr:uid="{00000000-0005-0000-0000-0000B9390000}"/>
    <cellStyle name="40% - Accent2 2 2 4 3 3 2 2" xfId="22802" xr:uid="{00000000-0005-0000-0000-0000BA390000}"/>
    <cellStyle name="40% - Accent2 2 2 4 3 3 3" xfId="22803" xr:uid="{00000000-0005-0000-0000-0000BB390000}"/>
    <cellStyle name="40% - Accent2 2 2 4 3 4" xfId="22804" xr:uid="{00000000-0005-0000-0000-0000BC390000}"/>
    <cellStyle name="40% - Accent2 2 2 4 3 4 2" xfId="22805" xr:uid="{00000000-0005-0000-0000-0000BD390000}"/>
    <cellStyle name="40% - Accent2 2 2 4 3 5" xfId="22807" xr:uid="{00000000-0005-0000-0000-0000BE390000}"/>
    <cellStyle name="40% - Accent2 2 2 4 4" xfId="22808" xr:uid="{00000000-0005-0000-0000-0000BF390000}"/>
    <cellStyle name="40% - Accent2 2 2 4 4 2" xfId="22809" xr:uid="{00000000-0005-0000-0000-0000C0390000}"/>
    <cellStyle name="40% - Accent2 2 2 4 4 2 2" xfId="22810" xr:uid="{00000000-0005-0000-0000-0000C1390000}"/>
    <cellStyle name="40% - Accent2 2 2 4 4 2 2 2" xfId="22811" xr:uid="{00000000-0005-0000-0000-0000C2390000}"/>
    <cellStyle name="40% - Accent2 2 2 4 4 2 3" xfId="5948" xr:uid="{00000000-0005-0000-0000-0000C3390000}"/>
    <cellStyle name="40% - Accent2 2 2 4 4 3" xfId="22812" xr:uid="{00000000-0005-0000-0000-0000C4390000}"/>
    <cellStyle name="40% - Accent2 2 2 4 4 3 2" xfId="22813" xr:uid="{00000000-0005-0000-0000-0000C5390000}"/>
    <cellStyle name="40% - Accent2 2 2 4 4 4" xfId="10893" xr:uid="{00000000-0005-0000-0000-0000C6390000}"/>
    <cellStyle name="40% - Accent2 2 2 4 5" xfId="22814" xr:uid="{00000000-0005-0000-0000-0000C7390000}"/>
    <cellStyle name="40% - Accent2 2 2 4 5 2" xfId="22815" xr:uid="{00000000-0005-0000-0000-0000C8390000}"/>
    <cellStyle name="40% - Accent2 2 2 4 5 2 2" xfId="22816" xr:uid="{00000000-0005-0000-0000-0000C9390000}"/>
    <cellStyle name="40% - Accent2 2 2 4 5 3" xfId="22818" xr:uid="{00000000-0005-0000-0000-0000CA390000}"/>
    <cellStyle name="40% - Accent2 2 2 4 6" xfId="22819" xr:uid="{00000000-0005-0000-0000-0000CB390000}"/>
    <cellStyle name="40% - Accent2 2 2 4 6 2" xfId="22820" xr:uid="{00000000-0005-0000-0000-0000CC390000}"/>
    <cellStyle name="40% - Accent2 2 2 4 7" xfId="22821" xr:uid="{00000000-0005-0000-0000-0000CD390000}"/>
    <cellStyle name="40% - Accent2 2 2 5" xfId="11979" xr:uid="{00000000-0005-0000-0000-0000CE390000}"/>
    <cellStyle name="40% - Accent2 2 2 5 2" xfId="4943" xr:uid="{00000000-0005-0000-0000-0000CF390000}"/>
    <cellStyle name="40% - Accent2 2 2 5 2 2" xfId="22822" xr:uid="{00000000-0005-0000-0000-0000D0390000}"/>
    <cellStyle name="40% - Accent2 2 2 5 2 2 2" xfId="22823" xr:uid="{00000000-0005-0000-0000-0000D1390000}"/>
    <cellStyle name="40% - Accent2 2 2 5 2 2 2 2" xfId="22824" xr:uid="{00000000-0005-0000-0000-0000D2390000}"/>
    <cellStyle name="40% - Accent2 2 2 5 2 2 2 2 2" xfId="22825" xr:uid="{00000000-0005-0000-0000-0000D3390000}"/>
    <cellStyle name="40% - Accent2 2 2 5 2 2 2 3" xfId="22826" xr:uid="{00000000-0005-0000-0000-0000D4390000}"/>
    <cellStyle name="40% - Accent2 2 2 5 2 2 3" xfId="3255" xr:uid="{00000000-0005-0000-0000-0000D5390000}"/>
    <cellStyle name="40% - Accent2 2 2 5 2 2 3 2" xfId="15052" xr:uid="{00000000-0005-0000-0000-0000D6390000}"/>
    <cellStyle name="40% - Accent2 2 2 5 2 2 4" xfId="15231" xr:uid="{00000000-0005-0000-0000-0000D7390000}"/>
    <cellStyle name="40% - Accent2 2 2 5 2 3" xfId="22827" xr:uid="{00000000-0005-0000-0000-0000D8390000}"/>
    <cellStyle name="40% - Accent2 2 2 5 2 3 2" xfId="22828" xr:uid="{00000000-0005-0000-0000-0000D9390000}"/>
    <cellStyle name="40% - Accent2 2 2 5 2 3 2 2" xfId="22829" xr:uid="{00000000-0005-0000-0000-0000DA390000}"/>
    <cellStyle name="40% - Accent2 2 2 5 2 3 3" xfId="15234" xr:uid="{00000000-0005-0000-0000-0000DB390000}"/>
    <cellStyle name="40% - Accent2 2 2 5 2 4" xfId="12008" xr:uid="{00000000-0005-0000-0000-0000DC390000}"/>
    <cellStyle name="40% - Accent2 2 2 5 2 4 2" xfId="12010" xr:uid="{00000000-0005-0000-0000-0000DD390000}"/>
    <cellStyle name="40% - Accent2 2 2 5 2 5" xfId="12012" xr:uid="{00000000-0005-0000-0000-0000DE390000}"/>
    <cellStyle name="40% - Accent2 2 2 5 3" xfId="22830" xr:uid="{00000000-0005-0000-0000-0000DF390000}"/>
    <cellStyle name="40% - Accent2 2 2 5 3 2" xfId="22831" xr:uid="{00000000-0005-0000-0000-0000E0390000}"/>
    <cellStyle name="40% - Accent2 2 2 5 3 2 2" xfId="22832" xr:uid="{00000000-0005-0000-0000-0000E1390000}"/>
    <cellStyle name="40% - Accent2 2 2 5 3 2 2 2" xfId="22833" xr:uid="{00000000-0005-0000-0000-0000E2390000}"/>
    <cellStyle name="40% - Accent2 2 2 5 3 2 3" xfId="15236" xr:uid="{00000000-0005-0000-0000-0000E3390000}"/>
    <cellStyle name="40% - Accent2 2 2 5 3 3" xfId="22834" xr:uid="{00000000-0005-0000-0000-0000E4390000}"/>
    <cellStyle name="40% - Accent2 2 2 5 3 3 2" xfId="22835" xr:uid="{00000000-0005-0000-0000-0000E5390000}"/>
    <cellStyle name="40% - Accent2 2 2 5 3 4" xfId="12018" xr:uid="{00000000-0005-0000-0000-0000E6390000}"/>
    <cellStyle name="40% - Accent2 2 2 5 4" xfId="22836" xr:uid="{00000000-0005-0000-0000-0000E7390000}"/>
    <cellStyle name="40% - Accent2 2 2 5 4 2" xfId="22837" xr:uid="{00000000-0005-0000-0000-0000E8390000}"/>
    <cellStyle name="40% - Accent2 2 2 5 4 2 2" xfId="22838" xr:uid="{00000000-0005-0000-0000-0000E9390000}"/>
    <cellStyle name="40% - Accent2 2 2 5 4 3" xfId="22839" xr:uid="{00000000-0005-0000-0000-0000EA390000}"/>
    <cellStyle name="40% - Accent2 2 2 5 5" xfId="22840" xr:uid="{00000000-0005-0000-0000-0000EB390000}"/>
    <cellStyle name="40% - Accent2 2 2 5 5 2" xfId="22841" xr:uid="{00000000-0005-0000-0000-0000EC390000}"/>
    <cellStyle name="40% - Accent2 2 2 5 6" xfId="3395" xr:uid="{00000000-0005-0000-0000-0000ED390000}"/>
    <cellStyle name="40% - Accent2 2 2 6" xfId="14560" xr:uid="{00000000-0005-0000-0000-0000EE390000}"/>
    <cellStyle name="40% - Accent2 2 2 6 2" xfId="21340" xr:uid="{00000000-0005-0000-0000-0000EF390000}"/>
    <cellStyle name="40% - Accent2 2 2 6 2 2" xfId="21343" xr:uid="{00000000-0005-0000-0000-0000F0390000}"/>
    <cellStyle name="40% - Accent2 2 2 6 2 2 2" xfId="2126" xr:uid="{00000000-0005-0000-0000-0000F1390000}"/>
    <cellStyle name="40% - Accent2 2 2 6 2 2 2 2" xfId="13416" xr:uid="{00000000-0005-0000-0000-0000F2390000}"/>
    <cellStyle name="40% - Accent2 2 2 6 2 2 3" xfId="14468" xr:uid="{00000000-0005-0000-0000-0000F3390000}"/>
    <cellStyle name="40% - Accent2 2 2 6 2 3" xfId="21346" xr:uid="{00000000-0005-0000-0000-0000F4390000}"/>
    <cellStyle name="40% - Accent2 2 2 6 2 3 2" xfId="14475" xr:uid="{00000000-0005-0000-0000-0000F5390000}"/>
    <cellStyle name="40% - Accent2 2 2 6 2 4" xfId="8227" xr:uid="{00000000-0005-0000-0000-0000F6390000}"/>
    <cellStyle name="40% - Accent2 2 2 6 3" xfId="21350" xr:uid="{00000000-0005-0000-0000-0000F7390000}"/>
    <cellStyle name="40% - Accent2 2 2 6 3 2" xfId="21353" xr:uid="{00000000-0005-0000-0000-0000F8390000}"/>
    <cellStyle name="40% - Accent2 2 2 6 3 2 2" xfId="14488" xr:uid="{00000000-0005-0000-0000-0000F9390000}"/>
    <cellStyle name="40% - Accent2 2 2 6 3 3" xfId="21063" xr:uid="{00000000-0005-0000-0000-0000FA390000}"/>
    <cellStyle name="40% - Accent2 2 2 6 4" xfId="21356" xr:uid="{00000000-0005-0000-0000-0000FB390000}"/>
    <cellStyle name="40% - Accent2 2 2 6 4 2" xfId="21359" xr:uid="{00000000-0005-0000-0000-0000FC390000}"/>
    <cellStyle name="40% - Accent2 2 2 6 5" xfId="21362" xr:uid="{00000000-0005-0000-0000-0000FD390000}"/>
    <cellStyle name="40% - Accent2 2 2 7" xfId="22843" xr:uid="{00000000-0005-0000-0000-0000FE390000}"/>
    <cellStyle name="40% - Accent2 2 2 7 2" xfId="21370" xr:uid="{00000000-0005-0000-0000-0000FF390000}"/>
    <cellStyle name="40% - Accent2 2 2 7 2 2" xfId="21372" xr:uid="{00000000-0005-0000-0000-0000003A0000}"/>
    <cellStyle name="40% - Accent2 2 2 7 2 2 2" xfId="14546" xr:uid="{00000000-0005-0000-0000-0000013A0000}"/>
    <cellStyle name="40% - Accent2 2 2 7 2 3" xfId="21375" xr:uid="{00000000-0005-0000-0000-0000023A0000}"/>
    <cellStyle name="40% - Accent2 2 2 7 3" xfId="21379" xr:uid="{00000000-0005-0000-0000-0000033A0000}"/>
    <cellStyle name="40% - Accent2 2 2 7 3 2" xfId="21382" xr:uid="{00000000-0005-0000-0000-0000043A0000}"/>
    <cellStyle name="40% - Accent2 2 2 7 4" xfId="21386" xr:uid="{00000000-0005-0000-0000-0000053A0000}"/>
    <cellStyle name="40% - Accent2 2 2 8" xfId="16128" xr:uid="{00000000-0005-0000-0000-0000063A0000}"/>
    <cellStyle name="40% - Accent2 2 2 8 2" xfId="10471" xr:uid="{00000000-0005-0000-0000-0000073A0000}"/>
    <cellStyle name="40% - Accent2 2 2 8 2 2" xfId="10475" xr:uid="{00000000-0005-0000-0000-0000083A0000}"/>
    <cellStyle name="40% - Accent2 2 2 8 3" xfId="6215" xr:uid="{00000000-0005-0000-0000-0000093A0000}"/>
    <cellStyle name="40% - Accent2 2 2 9" xfId="16130" xr:uid="{00000000-0005-0000-0000-00000A3A0000}"/>
    <cellStyle name="40% - Accent2 2 2 9 2" xfId="10499" xr:uid="{00000000-0005-0000-0000-00000B3A0000}"/>
    <cellStyle name="40% - Accent2 2 3" xfId="22844" xr:uid="{00000000-0005-0000-0000-00000C3A0000}"/>
    <cellStyle name="40% - Accent2 2 3 2" xfId="22847" xr:uid="{00000000-0005-0000-0000-00000D3A0000}"/>
    <cellStyle name="40% - Accent2 2 3 2 2" xfId="22849" xr:uid="{00000000-0005-0000-0000-00000E3A0000}"/>
    <cellStyle name="40% - Accent2 2 3 2 2 2" xfId="20689" xr:uid="{00000000-0005-0000-0000-00000F3A0000}"/>
    <cellStyle name="40% - Accent2 2 3 2 2 2 2" xfId="20692" xr:uid="{00000000-0005-0000-0000-0000103A0000}"/>
    <cellStyle name="40% - Accent2 2 3 2 2 2 2 2" xfId="5851" xr:uid="{00000000-0005-0000-0000-0000113A0000}"/>
    <cellStyle name="40% - Accent2 2 3 2 2 2 2 2 2" xfId="5855" xr:uid="{00000000-0005-0000-0000-0000123A0000}"/>
    <cellStyle name="40% - Accent2 2 3 2 2 2 2 2 2 2" xfId="20694" xr:uid="{00000000-0005-0000-0000-0000133A0000}"/>
    <cellStyle name="40% - Accent2 2 3 2 2 2 2 2 2 2 2" xfId="22850" xr:uid="{00000000-0005-0000-0000-0000143A0000}"/>
    <cellStyle name="40% - Accent2 2 3 2 2 2 2 2 2 3" xfId="22851" xr:uid="{00000000-0005-0000-0000-0000153A0000}"/>
    <cellStyle name="40% - Accent2 2 3 2 2 2 2 2 3" xfId="20697" xr:uid="{00000000-0005-0000-0000-0000163A0000}"/>
    <cellStyle name="40% - Accent2 2 3 2 2 2 2 2 3 2" xfId="4674" xr:uid="{00000000-0005-0000-0000-0000173A0000}"/>
    <cellStyle name="40% - Accent2 2 3 2 2 2 2 2 4" xfId="6883" xr:uid="{00000000-0005-0000-0000-0000183A0000}"/>
    <cellStyle name="40% - Accent2 2 3 2 2 2 2 3" xfId="1736" xr:uid="{00000000-0005-0000-0000-0000193A0000}"/>
    <cellStyle name="40% - Accent2 2 3 2 2 2 2 3 2" xfId="12632" xr:uid="{00000000-0005-0000-0000-00001A3A0000}"/>
    <cellStyle name="40% - Accent2 2 3 2 2 2 2 3 2 2" xfId="22852" xr:uid="{00000000-0005-0000-0000-00001B3A0000}"/>
    <cellStyle name="40% - Accent2 2 3 2 2 2 2 3 3" xfId="22853" xr:uid="{00000000-0005-0000-0000-00001C3A0000}"/>
    <cellStyle name="40% - Accent2 2 3 2 2 2 2 4" xfId="12645" xr:uid="{00000000-0005-0000-0000-00001D3A0000}"/>
    <cellStyle name="40% - Accent2 2 3 2 2 2 2 4 2" xfId="12682" xr:uid="{00000000-0005-0000-0000-00001E3A0000}"/>
    <cellStyle name="40% - Accent2 2 3 2 2 2 2 5" xfId="22857" xr:uid="{00000000-0005-0000-0000-00001F3A0000}"/>
    <cellStyle name="40% - Accent2 2 3 2 2 2 3" xfId="20700" xr:uid="{00000000-0005-0000-0000-0000203A0000}"/>
    <cellStyle name="40% - Accent2 2 3 2 2 2 3 2" xfId="5900" xr:uid="{00000000-0005-0000-0000-0000213A0000}"/>
    <cellStyle name="40% - Accent2 2 3 2 2 2 3 2 2" xfId="20704" xr:uid="{00000000-0005-0000-0000-0000223A0000}"/>
    <cellStyle name="40% - Accent2 2 3 2 2 2 3 2 2 2" xfId="20751" xr:uid="{00000000-0005-0000-0000-0000233A0000}"/>
    <cellStyle name="40% - Accent2 2 3 2 2 2 3 2 3" xfId="20753" xr:uid="{00000000-0005-0000-0000-0000243A0000}"/>
    <cellStyle name="40% - Accent2 2 3 2 2 2 3 3" xfId="12658" xr:uid="{00000000-0005-0000-0000-0000253A0000}"/>
    <cellStyle name="40% - Accent2 2 3 2 2 2 3 3 2" xfId="20755" xr:uid="{00000000-0005-0000-0000-0000263A0000}"/>
    <cellStyle name="40% - Accent2 2 3 2 2 2 3 4" xfId="20761" xr:uid="{00000000-0005-0000-0000-0000273A0000}"/>
    <cellStyle name="40% - Accent2 2 3 2 2 2 4" xfId="1835" xr:uid="{00000000-0005-0000-0000-0000283A0000}"/>
    <cellStyle name="40% - Accent2 2 3 2 2 2 4 2" xfId="1850" xr:uid="{00000000-0005-0000-0000-0000293A0000}"/>
    <cellStyle name="40% - Accent2 2 3 2 2 2 4 2 2" xfId="9620" xr:uid="{00000000-0005-0000-0000-00002A3A0000}"/>
    <cellStyle name="40% - Accent2 2 3 2 2 2 4 3" xfId="9629" xr:uid="{00000000-0005-0000-0000-00002B3A0000}"/>
    <cellStyle name="40% - Accent2 2 3 2 2 2 5" xfId="219" xr:uid="{00000000-0005-0000-0000-00002C3A0000}"/>
    <cellStyle name="40% - Accent2 2 3 2 2 2 5 2" xfId="450" xr:uid="{00000000-0005-0000-0000-00002D3A0000}"/>
    <cellStyle name="40% - Accent2 2 3 2 2 2 6" xfId="9631" xr:uid="{00000000-0005-0000-0000-00002E3A0000}"/>
    <cellStyle name="40% - Accent2 2 3 2 2 3" xfId="20709" xr:uid="{00000000-0005-0000-0000-00002F3A0000}"/>
    <cellStyle name="40% - Accent2 2 3 2 2 3 2" xfId="20711" xr:uid="{00000000-0005-0000-0000-0000303A0000}"/>
    <cellStyle name="40% - Accent2 2 3 2 2 3 2 2" xfId="5954" xr:uid="{00000000-0005-0000-0000-0000313A0000}"/>
    <cellStyle name="40% - Accent2 2 3 2 2 3 2 2 2" xfId="20713" xr:uid="{00000000-0005-0000-0000-0000323A0000}"/>
    <cellStyle name="40% - Accent2 2 3 2 2 3 2 2 2 2" xfId="22858" xr:uid="{00000000-0005-0000-0000-0000333A0000}"/>
    <cellStyle name="40% - Accent2 2 3 2 2 3 2 2 3" xfId="22859" xr:uid="{00000000-0005-0000-0000-0000343A0000}"/>
    <cellStyle name="40% - Accent2 2 3 2 2 3 2 3" xfId="12700" xr:uid="{00000000-0005-0000-0000-0000353A0000}"/>
    <cellStyle name="40% - Accent2 2 3 2 2 3 2 3 2" xfId="22860" xr:uid="{00000000-0005-0000-0000-0000363A0000}"/>
    <cellStyle name="40% - Accent2 2 3 2 2 3 2 4" xfId="22863" xr:uid="{00000000-0005-0000-0000-0000373A0000}"/>
    <cellStyle name="40% - Accent2 2 3 2 2 3 3" xfId="20716" xr:uid="{00000000-0005-0000-0000-0000383A0000}"/>
    <cellStyle name="40% - Accent2 2 3 2 2 3 3 2" xfId="20082" xr:uid="{00000000-0005-0000-0000-0000393A0000}"/>
    <cellStyle name="40% - Accent2 2 3 2 2 3 3 2 2" xfId="20567" xr:uid="{00000000-0005-0000-0000-00003A3A0000}"/>
    <cellStyle name="40% - Accent2 2 3 2 2 3 3 3" xfId="20766" xr:uid="{00000000-0005-0000-0000-00003B3A0000}"/>
    <cellStyle name="40% - Accent2 2 3 2 2 3 4" xfId="103" xr:uid="{00000000-0005-0000-0000-00003C3A0000}"/>
    <cellStyle name="40% - Accent2 2 3 2 2 3 4 2" xfId="9648" xr:uid="{00000000-0005-0000-0000-00003D3A0000}"/>
    <cellStyle name="40% - Accent2 2 3 2 2 3 5" xfId="4996" xr:uid="{00000000-0005-0000-0000-00003E3A0000}"/>
    <cellStyle name="40% - Accent2 2 3 2 2 4" xfId="20720" xr:uid="{00000000-0005-0000-0000-00003F3A0000}"/>
    <cellStyle name="40% - Accent2 2 3 2 2 4 2" xfId="20723" xr:uid="{00000000-0005-0000-0000-0000403A0000}"/>
    <cellStyle name="40% - Accent2 2 3 2 2 4 2 2" xfId="20726" xr:uid="{00000000-0005-0000-0000-0000413A0000}"/>
    <cellStyle name="40% - Accent2 2 3 2 2 4 2 2 2" xfId="22865" xr:uid="{00000000-0005-0000-0000-0000423A0000}"/>
    <cellStyle name="40% - Accent2 2 3 2 2 4 2 3" xfId="22866" xr:uid="{00000000-0005-0000-0000-0000433A0000}"/>
    <cellStyle name="40% - Accent2 2 3 2 2 4 3" xfId="20730" xr:uid="{00000000-0005-0000-0000-0000443A0000}"/>
    <cellStyle name="40% - Accent2 2 3 2 2 4 3 2" xfId="20771" xr:uid="{00000000-0005-0000-0000-0000453A0000}"/>
    <cellStyle name="40% - Accent2 2 3 2 2 4 4" xfId="9659" xr:uid="{00000000-0005-0000-0000-0000463A0000}"/>
    <cellStyle name="40% - Accent2 2 3 2 2 5" xfId="20736" xr:uid="{00000000-0005-0000-0000-0000473A0000}"/>
    <cellStyle name="40% - Accent2 2 3 2 2 5 2" xfId="20740" xr:uid="{00000000-0005-0000-0000-0000483A0000}"/>
    <cellStyle name="40% - Accent2 2 3 2 2 5 2 2" xfId="22867" xr:uid="{00000000-0005-0000-0000-0000493A0000}"/>
    <cellStyle name="40% - Accent2 2 3 2 2 5 3" xfId="20779" xr:uid="{00000000-0005-0000-0000-00004A3A0000}"/>
    <cellStyle name="40% - Accent2 2 3 2 2 6" xfId="20744" xr:uid="{00000000-0005-0000-0000-00004B3A0000}"/>
    <cellStyle name="40% - Accent2 2 3 2 2 6 2" xfId="22869" xr:uid="{00000000-0005-0000-0000-00004C3A0000}"/>
    <cellStyle name="40% - Accent2 2 3 2 2 7" xfId="17614" xr:uid="{00000000-0005-0000-0000-00004D3A0000}"/>
    <cellStyle name="40% - Accent2 2 3 2 3" xfId="22871" xr:uid="{00000000-0005-0000-0000-00004E3A0000}"/>
    <cellStyle name="40% - Accent2 2 3 2 3 2" xfId="20846" xr:uid="{00000000-0005-0000-0000-00004F3A0000}"/>
    <cellStyle name="40% - Accent2 2 3 2 3 2 2" xfId="20849" xr:uid="{00000000-0005-0000-0000-0000503A0000}"/>
    <cellStyle name="40% - Accent2 2 3 2 3 2 2 2" xfId="5407" xr:uid="{00000000-0005-0000-0000-0000513A0000}"/>
    <cellStyle name="40% - Accent2 2 3 2 3 2 2 2 2" xfId="13142" xr:uid="{00000000-0005-0000-0000-0000523A0000}"/>
    <cellStyle name="40% - Accent2 2 3 2 3 2 2 2 2 2" xfId="13144" xr:uid="{00000000-0005-0000-0000-0000533A0000}"/>
    <cellStyle name="40% - Accent2 2 3 2 3 2 2 2 3" xfId="13151" xr:uid="{00000000-0005-0000-0000-0000543A0000}"/>
    <cellStyle name="40% - Accent2 2 3 2 3 2 2 3" xfId="9706" xr:uid="{00000000-0005-0000-0000-0000553A0000}"/>
    <cellStyle name="40% - Accent2 2 3 2 3 2 2 3 2" xfId="13490" xr:uid="{00000000-0005-0000-0000-0000563A0000}"/>
    <cellStyle name="40% - Accent2 2 3 2 3 2 2 4" xfId="22295" xr:uid="{00000000-0005-0000-0000-0000573A0000}"/>
    <cellStyle name="40% - Accent2 2 3 2 3 2 3" xfId="20792" xr:uid="{00000000-0005-0000-0000-0000583A0000}"/>
    <cellStyle name="40% - Accent2 2 3 2 3 2 3 2" xfId="20803" xr:uid="{00000000-0005-0000-0000-0000593A0000}"/>
    <cellStyle name="40% - Accent2 2 3 2 3 2 3 2 2" xfId="15380" xr:uid="{00000000-0005-0000-0000-00005A3A0000}"/>
    <cellStyle name="40% - Accent2 2 3 2 3 2 3 3" xfId="20807" xr:uid="{00000000-0005-0000-0000-00005B3A0000}"/>
    <cellStyle name="40% - Accent2 2 3 2 3 2 4" xfId="1899" xr:uid="{00000000-0005-0000-0000-00005C3A0000}"/>
    <cellStyle name="40% - Accent2 2 3 2 3 2 4 2" xfId="9676" xr:uid="{00000000-0005-0000-0000-00005D3A0000}"/>
    <cellStyle name="40% - Accent2 2 3 2 3 2 5" xfId="9683" xr:uid="{00000000-0005-0000-0000-00005E3A0000}"/>
    <cellStyle name="40% - Accent2 2 3 2 3 3" xfId="20851" xr:uid="{00000000-0005-0000-0000-00005F3A0000}"/>
    <cellStyle name="40% - Accent2 2 3 2 3 3 2" xfId="20854" xr:uid="{00000000-0005-0000-0000-0000603A0000}"/>
    <cellStyle name="40% - Accent2 2 3 2 3 3 2 2" xfId="20863" xr:uid="{00000000-0005-0000-0000-0000613A0000}"/>
    <cellStyle name="40% - Accent2 2 3 2 3 3 2 2 2" xfId="22398" xr:uid="{00000000-0005-0000-0000-0000623A0000}"/>
    <cellStyle name="40% - Accent2 2 3 2 3 3 2 3" xfId="22403" xr:uid="{00000000-0005-0000-0000-0000633A0000}"/>
    <cellStyle name="40% - Accent2 2 3 2 3 3 3" xfId="20814" xr:uid="{00000000-0005-0000-0000-0000643A0000}"/>
    <cellStyle name="40% - Accent2 2 3 2 3 3 3 2" xfId="20822" xr:uid="{00000000-0005-0000-0000-0000653A0000}"/>
    <cellStyle name="40% - Accent2 2 3 2 3 3 4" xfId="9694" xr:uid="{00000000-0005-0000-0000-0000663A0000}"/>
    <cellStyle name="40% - Accent2 2 3 2 3 4" xfId="20864" xr:uid="{00000000-0005-0000-0000-0000673A0000}"/>
    <cellStyle name="40% - Accent2 2 3 2 3 4 2" xfId="20868" xr:uid="{00000000-0005-0000-0000-0000683A0000}"/>
    <cellStyle name="40% - Accent2 2 3 2 3 4 2 2" xfId="22442" xr:uid="{00000000-0005-0000-0000-0000693A0000}"/>
    <cellStyle name="40% - Accent2 2 3 2 3 4 3" xfId="20833" xr:uid="{00000000-0005-0000-0000-00006A3A0000}"/>
    <cellStyle name="40% - Accent2 2 3 2 3 5" xfId="20872" xr:uid="{00000000-0005-0000-0000-00006B3A0000}"/>
    <cellStyle name="40% - Accent2 2 3 2 3 5 2" xfId="22872" xr:uid="{00000000-0005-0000-0000-00006C3A0000}"/>
    <cellStyle name="40% - Accent2 2 3 2 3 6" xfId="22876" xr:uid="{00000000-0005-0000-0000-00006D3A0000}"/>
    <cellStyle name="40% - Accent2 2 3 2 4" xfId="5429" xr:uid="{00000000-0005-0000-0000-00006E3A0000}"/>
    <cellStyle name="40% - Accent2 2 3 2 4 2" xfId="3836" xr:uid="{00000000-0005-0000-0000-00006F3A0000}"/>
    <cellStyle name="40% - Accent2 2 3 2 4 2 2" xfId="5436" xr:uid="{00000000-0005-0000-0000-0000703A0000}"/>
    <cellStyle name="40% - Accent2 2 3 2 4 2 2 2" xfId="6029" xr:uid="{00000000-0005-0000-0000-0000713A0000}"/>
    <cellStyle name="40% - Accent2 2 3 2 4 2 2 2 2" xfId="12556" xr:uid="{00000000-0005-0000-0000-0000723A0000}"/>
    <cellStyle name="40% - Accent2 2 3 2 4 2 2 3" xfId="12569" xr:uid="{00000000-0005-0000-0000-0000733A0000}"/>
    <cellStyle name="40% - Accent2 2 3 2 4 2 3" xfId="5402" xr:uid="{00000000-0005-0000-0000-0000743A0000}"/>
    <cellStyle name="40% - Accent2 2 3 2 4 2 3 2" xfId="13136" xr:uid="{00000000-0005-0000-0000-0000753A0000}"/>
    <cellStyle name="40% - Accent2 2 3 2 4 2 4" xfId="9710" xr:uid="{00000000-0005-0000-0000-0000763A0000}"/>
    <cellStyle name="40% - Accent2 2 3 2 4 3" xfId="5446" xr:uid="{00000000-0005-0000-0000-0000773A0000}"/>
    <cellStyle name="40% - Accent2 2 3 2 4 3 2" xfId="6038" xr:uid="{00000000-0005-0000-0000-0000783A0000}"/>
    <cellStyle name="40% - Accent2 2 3 2 4 3 2 2" xfId="14892" xr:uid="{00000000-0005-0000-0000-0000793A0000}"/>
    <cellStyle name="40% - Accent2 2 3 2 4 3 3" xfId="20797" xr:uid="{00000000-0005-0000-0000-00007A3A0000}"/>
    <cellStyle name="40% - Accent2 2 3 2 4 4" xfId="6045" xr:uid="{00000000-0005-0000-0000-00007B3A0000}"/>
    <cellStyle name="40% - Accent2 2 3 2 4 4 2" xfId="22335" xr:uid="{00000000-0005-0000-0000-00007C3A0000}"/>
    <cellStyle name="40% - Accent2 2 3 2 4 5" xfId="22877" xr:uid="{00000000-0005-0000-0000-00007D3A0000}"/>
    <cellStyle name="40% - Accent2 2 3 2 5" xfId="5455" xr:uid="{00000000-0005-0000-0000-00007E3A0000}"/>
    <cellStyle name="40% - Accent2 2 3 2 5 2" xfId="4647" xr:uid="{00000000-0005-0000-0000-00007F3A0000}"/>
    <cellStyle name="40% - Accent2 2 3 2 5 2 2" xfId="6053" xr:uid="{00000000-0005-0000-0000-0000803A0000}"/>
    <cellStyle name="40% - Accent2 2 3 2 5 2 2 2" xfId="22392" xr:uid="{00000000-0005-0000-0000-0000813A0000}"/>
    <cellStyle name="40% - Accent2 2 3 2 5 2 3" xfId="20858" xr:uid="{00000000-0005-0000-0000-0000823A0000}"/>
    <cellStyle name="40% - Accent2 2 3 2 5 3" xfId="6059" xr:uid="{00000000-0005-0000-0000-0000833A0000}"/>
    <cellStyle name="40% - Accent2 2 3 2 5 3 2" xfId="20336" xr:uid="{00000000-0005-0000-0000-0000843A0000}"/>
    <cellStyle name="40% - Accent2 2 3 2 5 4" xfId="22879" xr:uid="{00000000-0005-0000-0000-0000853A0000}"/>
    <cellStyle name="40% - Accent2 2 3 2 6" xfId="5470" xr:uid="{00000000-0005-0000-0000-0000863A0000}"/>
    <cellStyle name="40% - Accent2 2 3 2 6 2" xfId="6072" xr:uid="{00000000-0005-0000-0000-0000873A0000}"/>
    <cellStyle name="40% - Accent2 2 3 2 6 2 2" xfId="22437" xr:uid="{00000000-0005-0000-0000-0000883A0000}"/>
    <cellStyle name="40% - Accent2 2 3 2 6 3" xfId="22881" xr:uid="{00000000-0005-0000-0000-0000893A0000}"/>
    <cellStyle name="40% - Accent2 2 3 2 7" xfId="5262" xr:uid="{00000000-0005-0000-0000-00008A3A0000}"/>
    <cellStyle name="40% - Accent2 2 3 2 7 2" xfId="22882" xr:uid="{00000000-0005-0000-0000-00008B3A0000}"/>
    <cellStyle name="40% - Accent2 2 3 2 8" xfId="22884" xr:uid="{00000000-0005-0000-0000-00008C3A0000}"/>
    <cellStyle name="40% - Accent2 2 3 3" xfId="22886" xr:uid="{00000000-0005-0000-0000-00008D3A0000}"/>
    <cellStyle name="40% - Accent2 2 3 3 2" xfId="22888" xr:uid="{00000000-0005-0000-0000-00008E3A0000}"/>
    <cellStyle name="40% - Accent2 2 3 3 2 2" xfId="20990" xr:uid="{00000000-0005-0000-0000-00008F3A0000}"/>
    <cellStyle name="40% - Accent2 2 3 3 2 2 2" xfId="2008" xr:uid="{00000000-0005-0000-0000-0000903A0000}"/>
    <cellStyle name="40% - Accent2 2 3 3 2 2 2 2" xfId="5703" xr:uid="{00000000-0005-0000-0000-0000913A0000}"/>
    <cellStyle name="40% - Accent2 2 3 3 2 2 2 2 2" xfId="5715" xr:uid="{00000000-0005-0000-0000-0000923A0000}"/>
    <cellStyle name="40% - Accent2 2 3 3 2 2 2 2 2 2" xfId="3109" xr:uid="{00000000-0005-0000-0000-0000933A0000}"/>
    <cellStyle name="40% - Accent2 2 3 3 2 2 2 2 3" xfId="5722" xr:uid="{00000000-0005-0000-0000-0000943A0000}"/>
    <cellStyle name="40% - Accent2 2 3 3 2 2 2 3" xfId="5726" xr:uid="{00000000-0005-0000-0000-0000953A0000}"/>
    <cellStyle name="40% - Accent2 2 3 3 2 2 2 3 2" xfId="5738" xr:uid="{00000000-0005-0000-0000-0000963A0000}"/>
    <cellStyle name="40% - Accent2 2 3 3 2 2 2 4" xfId="4481" xr:uid="{00000000-0005-0000-0000-0000973A0000}"/>
    <cellStyle name="40% - Accent2 2 3 3 2 2 3" xfId="5741" xr:uid="{00000000-0005-0000-0000-0000983A0000}"/>
    <cellStyle name="40% - Accent2 2 3 3 2 2 3 2" xfId="5747" xr:uid="{00000000-0005-0000-0000-0000993A0000}"/>
    <cellStyle name="40% - Accent2 2 3 3 2 2 3 2 2" xfId="5754" xr:uid="{00000000-0005-0000-0000-00009A3A0000}"/>
    <cellStyle name="40% - Accent2 2 3 3 2 2 3 3" xfId="5760" xr:uid="{00000000-0005-0000-0000-00009B3A0000}"/>
    <cellStyle name="40% - Accent2 2 3 3 2 2 4" xfId="1935" xr:uid="{00000000-0005-0000-0000-00009C3A0000}"/>
    <cellStyle name="40% - Accent2 2 3 3 2 2 4 2" xfId="5772" xr:uid="{00000000-0005-0000-0000-00009D3A0000}"/>
    <cellStyle name="40% - Accent2 2 3 3 2 2 5" xfId="9739" xr:uid="{00000000-0005-0000-0000-00009E3A0000}"/>
    <cellStyle name="40% - Accent2 2 3 3 2 3" xfId="20993" xr:uid="{00000000-0005-0000-0000-00009F3A0000}"/>
    <cellStyle name="40% - Accent2 2 3 3 2 3 2" xfId="6873" xr:uid="{00000000-0005-0000-0000-0000A03A0000}"/>
    <cellStyle name="40% - Accent2 2 3 3 2 3 2 2" xfId="6877" xr:uid="{00000000-0005-0000-0000-0000A13A0000}"/>
    <cellStyle name="40% - Accent2 2 3 3 2 3 2 2 2" xfId="6881" xr:uid="{00000000-0005-0000-0000-0000A23A0000}"/>
    <cellStyle name="40% - Accent2 2 3 3 2 3 2 3" xfId="6886" xr:uid="{00000000-0005-0000-0000-0000A33A0000}"/>
    <cellStyle name="40% - Accent2 2 3 3 2 3 3" xfId="4148" xr:uid="{00000000-0005-0000-0000-0000A43A0000}"/>
    <cellStyle name="40% - Accent2 2 3 3 2 3 3 2" xfId="6889" xr:uid="{00000000-0005-0000-0000-0000A53A0000}"/>
    <cellStyle name="40% - Accent2 2 3 3 2 3 4" xfId="2213" xr:uid="{00000000-0005-0000-0000-0000A63A0000}"/>
    <cellStyle name="40% - Accent2 2 3 3 2 4" xfId="20995" xr:uid="{00000000-0005-0000-0000-0000A73A0000}"/>
    <cellStyle name="40% - Accent2 2 3 3 2 4 2" xfId="7336" xr:uid="{00000000-0005-0000-0000-0000A83A0000}"/>
    <cellStyle name="40% - Accent2 2 3 3 2 4 2 2" xfId="7340" xr:uid="{00000000-0005-0000-0000-0000A93A0000}"/>
    <cellStyle name="40% - Accent2 2 3 3 2 4 3" xfId="7351" xr:uid="{00000000-0005-0000-0000-0000AA3A0000}"/>
    <cellStyle name="40% - Accent2 2 3 3 2 5" xfId="20998" xr:uid="{00000000-0005-0000-0000-0000AB3A0000}"/>
    <cellStyle name="40% - Accent2 2 3 3 2 5 2" xfId="7555" xr:uid="{00000000-0005-0000-0000-0000AC3A0000}"/>
    <cellStyle name="40% - Accent2 2 3 3 2 6" xfId="22890" xr:uid="{00000000-0005-0000-0000-0000AD3A0000}"/>
    <cellStyle name="40% - Accent2 2 3 3 3" xfId="22891" xr:uid="{00000000-0005-0000-0000-0000AE3A0000}"/>
    <cellStyle name="40% - Accent2 2 3 3 3 2" xfId="21049" xr:uid="{00000000-0005-0000-0000-0000AF3A0000}"/>
    <cellStyle name="40% - Accent2 2 3 3 3 2 2" xfId="5028" xr:uid="{00000000-0005-0000-0000-0000B03A0000}"/>
    <cellStyle name="40% - Accent2 2 3 3 3 2 2 2" xfId="10402" xr:uid="{00000000-0005-0000-0000-0000B13A0000}"/>
    <cellStyle name="40% - Accent2 2 3 3 3 2 2 2 2" xfId="10404" xr:uid="{00000000-0005-0000-0000-0000B23A0000}"/>
    <cellStyle name="40% - Accent2 2 3 3 3 2 2 3" xfId="9308" xr:uid="{00000000-0005-0000-0000-0000B33A0000}"/>
    <cellStyle name="40% - Accent2 2 3 3 3 2 3" xfId="10417" xr:uid="{00000000-0005-0000-0000-0000B43A0000}"/>
    <cellStyle name="40% - Accent2 2 3 3 3 2 3 2" xfId="10424" xr:uid="{00000000-0005-0000-0000-0000B53A0000}"/>
    <cellStyle name="40% - Accent2 2 3 3 3 2 4" xfId="9755" xr:uid="{00000000-0005-0000-0000-0000B63A0000}"/>
    <cellStyle name="40% - Accent2 2 3 3 3 3" xfId="21051" xr:uid="{00000000-0005-0000-0000-0000B73A0000}"/>
    <cellStyle name="40% - Accent2 2 3 3 3 3 2" xfId="8817" xr:uid="{00000000-0005-0000-0000-0000B83A0000}"/>
    <cellStyle name="40% - Accent2 2 3 3 3 3 2 2" xfId="10996" xr:uid="{00000000-0005-0000-0000-0000B93A0000}"/>
    <cellStyle name="40% - Accent2 2 3 3 3 3 3" xfId="11004" xr:uid="{00000000-0005-0000-0000-0000BA3A0000}"/>
    <cellStyle name="40% - Accent2 2 3 3 3 4" xfId="21053" xr:uid="{00000000-0005-0000-0000-0000BB3A0000}"/>
    <cellStyle name="40% - Accent2 2 3 3 3 4 2" xfId="11262" xr:uid="{00000000-0005-0000-0000-0000BC3A0000}"/>
    <cellStyle name="40% - Accent2 2 3 3 3 5" xfId="22892" xr:uid="{00000000-0005-0000-0000-0000BD3A0000}"/>
    <cellStyle name="40% - Accent2 2 3 3 4" xfId="5487" xr:uid="{00000000-0005-0000-0000-0000BE3A0000}"/>
    <cellStyle name="40% - Accent2 2 3 3 4 2" xfId="5493" xr:uid="{00000000-0005-0000-0000-0000BF3A0000}"/>
    <cellStyle name="40% - Accent2 2 3 3 4 2 2" xfId="6081" xr:uid="{00000000-0005-0000-0000-0000C03A0000}"/>
    <cellStyle name="40% - Accent2 2 3 3 4 2 2 2" xfId="5244" xr:uid="{00000000-0005-0000-0000-0000C13A0000}"/>
    <cellStyle name="40% - Accent2 2 3 3 4 2 3" xfId="6025" xr:uid="{00000000-0005-0000-0000-0000C23A0000}"/>
    <cellStyle name="40% - Accent2 2 3 3 4 3" xfId="2820" xr:uid="{00000000-0005-0000-0000-0000C33A0000}"/>
    <cellStyle name="40% - Accent2 2 3 3 4 3 2" xfId="10755" xr:uid="{00000000-0005-0000-0000-0000C43A0000}"/>
    <cellStyle name="40% - Accent2 2 3 3 4 4" xfId="10759" xr:uid="{00000000-0005-0000-0000-0000C53A0000}"/>
    <cellStyle name="40% - Accent2 2 3 3 5" xfId="5501" xr:uid="{00000000-0005-0000-0000-0000C63A0000}"/>
    <cellStyle name="40% - Accent2 2 3 3 5 2" xfId="6087" xr:uid="{00000000-0005-0000-0000-0000C73A0000}"/>
    <cellStyle name="40% - Accent2 2 3 3 5 2 2" xfId="10766" xr:uid="{00000000-0005-0000-0000-0000C83A0000}"/>
    <cellStyle name="40% - Accent2 2 3 3 5 3" xfId="10770" xr:uid="{00000000-0005-0000-0000-0000C93A0000}"/>
    <cellStyle name="40% - Accent2 2 3 3 6" xfId="1391" xr:uid="{00000000-0005-0000-0000-0000CA3A0000}"/>
    <cellStyle name="40% - Accent2 2 3 3 6 2" xfId="162" xr:uid="{00000000-0005-0000-0000-0000CB3A0000}"/>
    <cellStyle name="40% - Accent2 2 3 3 7" xfId="783" xr:uid="{00000000-0005-0000-0000-0000CC3A0000}"/>
    <cellStyle name="40% - Accent2 2 3 4" xfId="22894" xr:uid="{00000000-0005-0000-0000-0000CD3A0000}"/>
    <cellStyle name="40% - Accent2 2 3 4 2" xfId="22895" xr:uid="{00000000-0005-0000-0000-0000CE3A0000}"/>
    <cellStyle name="40% - Accent2 2 3 4 2 2" xfId="21126" xr:uid="{00000000-0005-0000-0000-0000CF3A0000}"/>
    <cellStyle name="40% - Accent2 2 3 4 2 2 2" xfId="21130" xr:uid="{00000000-0005-0000-0000-0000D03A0000}"/>
    <cellStyle name="40% - Accent2 2 3 4 2 2 2 2" xfId="21134" xr:uid="{00000000-0005-0000-0000-0000D13A0000}"/>
    <cellStyle name="40% - Accent2 2 3 4 2 2 2 2 2" xfId="22896" xr:uid="{00000000-0005-0000-0000-0000D23A0000}"/>
    <cellStyle name="40% - Accent2 2 3 4 2 2 2 3" xfId="22899" xr:uid="{00000000-0005-0000-0000-0000D33A0000}"/>
    <cellStyle name="40% - Accent2 2 3 4 2 2 3" xfId="20898" xr:uid="{00000000-0005-0000-0000-0000D43A0000}"/>
    <cellStyle name="40% - Accent2 2 3 4 2 2 3 2" xfId="20902" xr:uid="{00000000-0005-0000-0000-0000D53A0000}"/>
    <cellStyle name="40% - Accent2 2 3 4 2 2 4" xfId="9781" xr:uid="{00000000-0005-0000-0000-0000D63A0000}"/>
    <cellStyle name="40% - Accent2 2 3 4 2 3" xfId="21138" xr:uid="{00000000-0005-0000-0000-0000D73A0000}"/>
    <cellStyle name="40% - Accent2 2 3 4 2 3 2" xfId="21143" xr:uid="{00000000-0005-0000-0000-0000D83A0000}"/>
    <cellStyle name="40% - Accent2 2 3 4 2 3 2 2" xfId="22903" xr:uid="{00000000-0005-0000-0000-0000D93A0000}"/>
    <cellStyle name="40% - Accent2 2 3 4 2 3 3" xfId="20907" xr:uid="{00000000-0005-0000-0000-0000DA3A0000}"/>
    <cellStyle name="40% - Accent2 2 3 4 2 4" xfId="21146" xr:uid="{00000000-0005-0000-0000-0000DB3A0000}"/>
    <cellStyle name="40% - Accent2 2 3 4 2 4 2" xfId="22904" xr:uid="{00000000-0005-0000-0000-0000DC3A0000}"/>
    <cellStyle name="40% - Accent2 2 3 4 2 5" xfId="13402" xr:uid="{00000000-0005-0000-0000-0000DD3A0000}"/>
    <cellStyle name="40% - Accent2 2 3 4 3" xfId="22905" xr:uid="{00000000-0005-0000-0000-0000DE3A0000}"/>
    <cellStyle name="40% - Accent2 2 3 4 3 2" xfId="21174" xr:uid="{00000000-0005-0000-0000-0000DF3A0000}"/>
    <cellStyle name="40% - Accent2 2 3 4 3 2 2" xfId="21178" xr:uid="{00000000-0005-0000-0000-0000E03A0000}"/>
    <cellStyle name="40% - Accent2 2 3 4 3 2 2 2" xfId="22750" xr:uid="{00000000-0005-0000-0000-0000E13A0000}"/>
    <cellStyle name="40% - Accent2 2 3 4 3 2 3" xfId="20915" xr:uid="{00000000-0005-0000-0000-0000E23A0000}"/>
    <cellStyle name="40% - Accent2 2 3 4 3 3" xfId="21181" xr:uid="{00000000-0005-0000-0000-0000E33A0000}"/>
    <cellStyle name="40% - Accent2 2 3 4 3 3 2" xfId="22907" xr:uid="{00000000-0005-0000-0000-0000E43A0000}"/>
    <cellStyle name="40% - Accent2 2 3 4 3 4" xfId="22908" xr:uid="{00000000-0005-0000-0000-0000E53A0000}"/>
    <cellStyle name="40% - Accent2 2 3 4 4" xfId="5520" xr:uid="{00000000-0005-0000-0000-0000E63A0000}"/>
    <cellStyle name="40% - Accent2 2 3 4 4 2" xfId="3638" xr:uid="{00000000-0005-0000-0000-0000E73A0000}"/>
    <cellStyle name="40% - Accent2 2 3 4 4 2 2" xfId="10773" xr:uid="{00000000-0005-0000-0000-0000E83A0000}"/>
    <cellStyle name="40% - Accent2 2 3 4 4 3" xfId="10776" xr:uid="{00000000-0005-0000-0000-0000E93A0000}"/>
    <cellStyle name="40% - Accent2 2 3 4 5" xfId="6097" xr:uid="{00000000-0005-0000-0000-0000EA3A0000}"/>
    <cellStyle name="40% - Accent2 2 3 4 5 2" xfId="10778" xr:uid="{00000000-0005-0000-0000-0000EB3A0000}"/>
    <cellStyle name="40% - Accent2 2 3 4 6" xfId="1475" xr:uid="{00000000-0005-0000-0000-0000EC3A0000}"/>
    <cellStyle name="40% - Accent2 2 3 5" xfId="14564" xr:uid="{00000000-0005-0000-0000-0000ED3A0000}"/>
    <cellStyle name="40% - Accent2 2 3 5 2" xfId="22909" xr:uid="{00000000-0005-0000-0000-0000EE3A0000}"/>
    <cellStyle name="40% - Accent2 2 3 5 2 2" xfId="21210" xr:uid="{00000000-0005-0000-0000-0000EF3A0000}"/>
    <cellStyle name="40% - Accent2 2 3 5 2 2 2" xfId="21212" xr:uid="{00000000-0005-0000-0000-0000F03A0000}"/>
    <cellStyle name="40% - Accent2 2 3 5 2 2 2 2" xfId="22911" xr:uid="{00000000-0005-0000-0000-0000F13A0000}"/>
    <cellStyle name="40% - Accent2 2 3 5 2 2 3" xfId="14931" xr:uid="{00000000-0005-0000-0000-0000F23A0000}"/>
    <cellStyle name="40% - Accent2 2 3 5 2 3" xfId="21214" xr:uid="{00000000-0005-0000-0000-0000F33A0000}"/>
    <cellStyle name="40% - Accent2 2 3 5 2 3 2" xfId="22912" xr:uid="{00000000-0005-0000-0000-0000F43A0000}"/>
    <cellStyle name="40% - Accent2 2 3 5 2 4" xfId="12028" xr:uid="{00000000-0005-0000-0000-0000F53A0000}"/>
    <cellStyle name="40% - Accent2 2 3 5 3" xfId="22913" xr:uid="{00000000-0005-0000-0000-0000F63A0000}"/>
    <cellStyle name="40% - Accent2 2 3 5 3 2" xfId="21224" xr:uid="{00000000-0005-0000-0000-0000F73A0000}"/>
    <cellStyle name="40% - Accent2 2 3 5 3 2 2" xfId="22915" xr:uid="{00000000-0005-0000-0000-0000F83A0000}"/>
    <cellStyle name="40% - Accent2 2 3 5 3 3" xfId="22916" xr:uid="{00000000-0005-0000-0000-0000F93A0000}"/>
    <cellStyle name="40% - Accent2 2 3 5 4" xfId="6109" xr:uid="{00000000-0005-0000-0000-0000FA3A0000}"/>
    <cellStyle name="40% - Accent2 2 3 5 4 2" xfId="7801" xr:uid="{00000000-0005-0000-0000-0000FB3A0000}"/>
    <cellStyle name="40% - Accent2 2 3 5 5" xfId="10780" xr:uid="{00000000-0005-0000-0000-0000FC3A0000}"/>
    <cellStyle name="40% - Accent2 2 3 6" xfId="22917" xr:uid="{00000000-0005-0000-0000-0000FD3A0000}"/>
    <cellStyle name="40% - Accent2 2 3 6 2" xfId="21397" xr:uid="{00000000-0005-0000-0000-0000FE3A0000}"/>
    <cellStyle name="40% - Accent2 2 3 6 2 2" xfId="21242" xr:uid="{00000000-0005-0000-0000-0000FF3A0000}"/>
    <cellStyle name="40% - Accent2 2 3 6 2 2 2" xfId="14652" xr:uid="{00000000-0005-0000-0000-0000003B0000}"/>
    <cellStyle name="40% - Accent2 2 3 6 2 3" xfId="21399" xr:uid="{00000000-0005-0000-0000-0000013B0000}"/>
    <cellStyle name="40% - Accent2 2 3 6 3" xfId="21403" xr:uid="{00000000-0005-0000-0000-0000023B0000}"/>
    <cellStyle name="40% - Accent2 2 3 6 3 2" xfId="21406" xr:uid="{00000000-0005-0000-0000-0000033B0000}"/>
    <cellStyle name="40% - Accent2 2 3 6 4" xfId="10784" xr:uid="{00000000-0005-0000-0000-0000043B0000}"/>
    <cellStyle name="40% - Accent2 2 3 7" xfId="22918" xr:uid="{00000000-0005-0000-0000-0000053B0000}"/>
    <cellStyle name="40% - Accent2 2 3 7 2" xfId="21413" xr:uid="{00000000-0005-0000-0000-0000063B0000}"/>
    <cellStyle name="40% - Accent2 2 3 7 2 2" xfId="21415" xr:uid="{00000000-0005-0000-0000-0000073B0000}"/>
    <cellStyle name="40% - Accent2 2 3 7 3" xfId="21418" xr:uid="{00000000-0005-0000-0000-0000083B0000}"/>
    <cellStyle name="40% - Accent2 2 3 8" xfId="16133" xr:uid="{00000000-0005-0000-0000-0000093B0000}"/>
    <cellStyle name="40% - Accent2 2 3 8 2" xfId="3747" xr:uid="{00000000-0005-0000-0000-00000A3B0000}"/>
    <cellStyle name="40% - Accent2 2 3 9" xfId="22919" xr:uid="{00000000-0005-0000-0000-00000B3B0000}"/>
    <cellStyle name="40% - Accent2 2 4" xfId="22920" xr:uid="{00000000-0005-0000-0000-00000C3B0000}"/>
    <cellStyle name="40% - Accent2 2 4 2" xfId="22922" xr:uid="{00000000-0005-0000-0000-00000D3B0000}"/>
    <cellStyle name="40% - Accent2 2 4 2 2" xfId="22924" xr:uid="{00000000-0005-0000-0000-00000E3B0000}"/>
    <cellStyle name="40% - Accent2 2 4 2 2 2" xfId="21280" xr:uid="{00000000-0005-0000-0000-00000F3B0000}"/>
    <cellStyle name="40% - Accent2 2 4 2 2 2 2" xfId="21282" xr:uid="{00000000-0005-0000-0000-0000103B0000}"/>
    <cellStyle name="40% - Accent2 2 4 2 2 2 2 2" xfId="1378" xr:uid="{00000000-0005-0000-0000-0000113B0000}"/>
    <cellStyle name="40% - Accent2 2 4 2 2 2 2 2 2" xfId="11491" xr:uid="{00000000-0005-0000-0000-0000123B0000}"/>
    <cellStyle name="40% - Accent2 2 4 2 2 2 2 2 2 2" xfId="9593" xr:uid="{00000000-0005-0000-0000-0000133B0000}"/>
    <cellStyle name="40% - Accent2 2 4 2 2 2 2 2 3" xfId="11513" xr:uid="{00000000-0005-0000-0000-0000143B0000}"/>
    <cellStyle name="40% - Accent2 2 4 2 2 2 2 3" xfId="12918" xr:uid="{00000000-0005-0000-0000-0000153B0000}"/>
    <cellStyle name="40% - Accent2 2 4 2 2 2 2 3 2" xfId="11570" xr:uid="{00000000-0005-0000-0000-0000163B0000}"/>
    <cellStyle name="40% - Accent2 2 4 2 2 2 2 4" xfId="11467" xr:uid="{00000000-0005-0000-0000-0000173B0000}"/>
    <cellStyle name="40% - Accent2 2 4 2 2 2 3" xfId="21004" xr:uid="{00000000-0005-0000-0000-0000183B0000}"/>
    <cellStyle name="40% - Accent2 2 4 2 2 2 3 2" xfId="14069" xr:uid="{00000000-0005-0000-0000-0000193B0000}"/>
    <cellStyle name="40% - Accent2 2 4 2 2 2 3 2 2" xfId="9263" xr:uid="{00000000-0005-0000-0000-00001A3B0000}"/>
    <cellStyle name="40% - Accent2 2 4 2 2 2 3 3" xfId="21008" xr:uid="{00000000-0005-0000-0000-00001B3B0000}"/>
    <cellStyle name="40% - Accent2 2 4 2 2 2 4" xfId="2361" xr:uid="{00000000-0005-0000-0000-00001C3B0000}"/>
    <cellStyle name="40% - Accent2 2 4 2 2 2 4 2" xfId="8032" xr:uid="{00000000-0005-0000-0000-00001D3B0000}"/>
    <cellStyle name="40% - Accent2 2 4 2 2 2 5" xfId="8045" xr:uid="{00000000-0005-0000-0000-00001E3B0000}"/>
    <cellStyle name="40% - Accent2 2 4 2 2 3" xfId="21285" xr:uid="{00000000-0005-0000-0000-00001F3B0000}"/>
    <cellStyle name="40% - Accent2 2 4 2 2 3 2" xfId="21288" xr:uid="{00000000-0005-0000-0000-0000203B0000}"/>
    <cellStyle name="40% - Accent2 2 4 2 2 3 2 2" xfId="14084" xr:uid="{00000000-0005-0000-0000-0000213B0000}"/>
    <cellStyle name="40% - Accent2 2 4 2 2 3 2 2 2" xfId="3868" xr:uid="{00000000-0005-0000-0000-0000223B0000}"/>
    <cellStyle name="40% - Accent2 2 4 2 2 3 2 3" xfId="22925" xr:uid="{00000000-0005-0000-0000-0000233B0000}"/>
    <cellStyle name="40% - Accent2 2 4 2 2 3 3" xfId="21013" xr:uid="{00000000-0005-0000-0000-0000243B0000}"/>
    <cellStyle name="40% - Accent2 2 4 2 2 3 3 2" xfId="21017" xr:uid="{00000000-0005-0000-0000-0000253B0000}"/>
    <cellStyle name="40% - Accent2 2 4 2 2 3 4" xfId="8053" xr:uid="{00000000-0005-0000-0000-0000263B0000}"/>
    <cellStyle name="40% - Accent2 2 4 2 2 4" xfId="21290" xr:uid="{00000000-0005-0000-0000-0000273B0000}"/>
    <cellStyle name="40% - Accent2 2 4 2 2 4 2" xfId="21293" xr:uid="{00000000-0005-0000-0000-0000283B0000}"/>
    <cellStyle name="40% - Accent2 2 4 2 2 4 2 2" xfId="22926" xr:uid="{00000000-0005-0000-0000-0000293B0000}"/>
    <cellStyle name="40% - Accent2 2 4 2 2 4 3" xfId="21023" xr:uid="{00000000-0005-0000-0000-00002A3B0000}"/>
    <cellStyle name="40% - Accent2 2 4 2 2 5" xfId="21296" xr:uid="{00000000-0005-0000-0000-00002B3B0000}"/>
    <cellStyle name="40% - Accent2 2 4 2 2 5 2" xfId="22927" xr:uid="{00000000-0005-0000-0000-00002C3B0000}"/>
    <cellStyle name="40% - Accent2 2 4 2 2 6" xfId="22929" xr:uid="{00000000-0005-0000-0000-00002D3B0000}"/>
    <cellStyle name="40% - Accent2 2 4 2 3" xfId="5566" xr:uid="{00000000-0005-0000-0000-00002E3B0000}"/>
    <cellStyle name="40% - Accent2 2 4 2 3 2" xfId="21310" xr:uid="{00000000-0005-0000-0000-00002F3B0000}"/>
    <cellStyle name="40% - Accent2 2 4 2 3 2 2" xfId="21313" xr:uid="{00000000-0005-0000-0000-0000303B0000}"/>
    <cellStyle name="40% - Accent2 2 4 2 3 2 2 2" xfId="12650" xr:uid="{00000000-0005-0000-0000-0000313B0000}"/>
    <cellStyle name="40% - Accent2 2 4 2 3 2 2 2 2" xfId="12679" xr:uid="{00000000-0005-0000-0000-0000323B0000}"/>
    <cellStyle name="40% - Accent2 2 4 2 3 2 2 3" xfId="22855" xr:uid="{00000000-0005-0000-0000-0000333B0000}"/>
    <cellStyle name="40% - Accent2 2 4 2 3 2 3" xfId="21034" xr:uid="{00000000-0005-0000-0000-0000343B0000}"/>
    <cellStyle name="40% - Accent2 2 4 2 3 2 3 2" xfId="20759" xr:uid="{00000000-0005-0000-0000-0000353B0000}"/>
    <cellStyle name="40% - Accent2 2 4 2 3 2 4" xfId="8112" xr:uid="{00000000-0005-0000-0000-0000363B0000}"/>
    <cellStyle name="40% - Accent2 2 4 2 3 3" xfId="21316" xr:uid="{00000000-0005-0000-0000-0000373B0000}"/>
    <cellStyle name="40% - Accent2 2 4 2 3 3 2" xfId="21319" xr:uid="{00000000-0005-0000-0000-0000383B0000}"/>
    <cellStyle name="40% - Accent2 2 4 2 3 3 2 2" xfId="22862" xr:uid="{00000000-0005-0000-0000-0000393B0000}"/>
    <cellStyle name="40% - Accent2 2 4 2 3 3 3" xfId="21042" xr:uid="{00000000-0005-0000-0000-00003A3B0000}"/>
    <cellStyle name="40% - Accent2 2 4 2 3 4" xfId="21323" xr:uid="{00000000-0005-0000-0000-00003B3B0000}"/>
    <cellStyle name="40% - Accent2 2 4 2 3 4 2" xfId="22931" xr:uid="{00000000-0005-0000-0000-00003C3B0000}"/>
    <cellStyle name="40% - Accent2 2 4 2 3 5" xfId="22933" xr:uid="{00000000-0005-0000-0000-00003D3B0000}"/>
    <cellStyle name="40% - Accent2 2 4 2 4" xfId="5585" xr:uid="{00000000-0005-0000-0000-00003E3B0000}"/>
    <cellStyle name="40% - Accent2 2 4 2 4 2" xfId="4495" xr:uid="{00000000-0005-0000-0000-00003F3B0000}"/>
    <cellStyle name="40% - Accent2 2 4 2 4 2 2" xfId="6188" xr:uid="{00000000-0005-0000-0000-0000403B0000}"/>
    <cellStyle name="40% - Accent2 2 4 2 4 2 2 2" xfId="22292" xr:uid="{00000000-0005-0000-0000-0000413B0000}"/>
    <cellStyle name="40% - Accent2 2 4 2 4 2 3" xfId="10398" xr:uid="{00000000-0005-0000-0000-0000423B0000}"/>
    <cellStyle name="40% - Accent2 2 4 2 4 3" xfId="6196" xr:uid="{00000000-0005-0000-0000-0000433B0000}"/>
    <cellStyle name="40% - Accent2 2 4 2 4 3 2" xfId="22612" xr:uid="{00000000-0005-0000-0000-0000443B0000}"/>
    <cellStyle name="40% - Accent2 2 4 2 4 4" xfId="22934" xr:uid="{00000000-0005-0000-0000-0000453B0000}"/>
    <cellStyle name="40% - Accent2 2 4 2 5" xfId="5594" xr:uid="{00000000-0005-0000-0000-0000463B0000}"/>
    <cellStyle name="40% - Accent2 2 4 2 5 2" xfId="6199" xr:uid="{00000000-0005-0000-0000-0000473B0000}"/>
    <cellStyle name="40% - Accent2 2 4 2 5 2 2" xfId="22648" xr:uid="{00000000-0005-0000-0000-0000483B0000}"/>
    <cellStyle name="40% - Accent2 2 4 2 5 3" xfId="22935" xr:uid="{00000000-0005-0000-0000-0000493B0000}"/>
    <cellStyle name="40% - Accent2 2 4 2 6" xfId="6206" xr:uid="{00000000-0005-0000-0000-00004A3B0000}"/>
    <cellStyle name="40% - Accent2 2 4 2 6 2" xfId="22936" xr:uid="{00000000-0005-0000-0000-00004B3B0000}"/>
    <cellStyle name="40% - Accent2 2 4 2 7" xfId="22937" xr:uid="{00000000-0005-0000-0000-00004C3B0000}"/>
    <cellStyle name="40% - Accent2 2 4 3" xfId="22939" xr:uid="{00000000-0005-0000-0000-00004D3B0000}"/>
    <cellStyle name="40% - Accent2 2 4 3 2" xfId="22940" xr:uid="{00000000-0005-0000-0000-00004E3B0000}"/>
    <cellStyle name="40% - Accent2 2 4 3 2 2" xfId="21349" xr:uid="{00000000-0005-0000-0000-00004F3B0000}"/>
    <cellStyle name="40% - Accent2 2 4 3 2 2 2" xfId="21352" xr:uid="{00000000-0005-0000-0000-0000503B0000}"/>
    <cellStyle name="40% - Accent2 2 4 3 2 2 2 2" xfId="14487" xr:uid="{00000000-0005-0000-0000-0000513B0000}"/>
    <cellStyle name="40% - Accent2 2 4 3 2 2 2 2 2" xfId="13819" xr:uid="{00000000-0005-0000-0000-0000523B0000}"/>
    <cellStyle name="40% - Accent2 2 4 3 2 2 2 3" xfId="22941" xr:uid="{00000000-0005-0000-0000-0000533B0000}"/>
    <cellStyle name="40% - Accent2 2 4 3 2 2 3" xfId="21062" xr:uid="{00000000-0005-0000-0000-0000543B0000}"/>
    <cellStyle name="40% - Accent2 2 4 3 2 2 3 2" xfId="21067" xr:uid="{00000000-0005-0000-0000-0000553B0000}"/>
    <cellStyle name="40% - Accent2 2 4 3 2 2 4" xfId="2872" xr:uid="{00000000-0005-0000-0000-0000563B0000}"/>
    <cellStyle name="40% - Accent2 2 4 3 2 3" xfId="21355" xr:uid="{00000000-0005-0000-0000-0000573B0000}"/>
    <cellStyle name="40% - Accent2 2 4 3 2 3 2" xfId="21358" xr:uid="{00000000-0005-0000-0000-0000583B0000}"/>
    <cellStyle name="40% - Accent2 2 4 3 2 3 2 2" xfId="22942" xr:uid="{00000000-0005-0000-0000-0000593B0000}"/>
    <cellStyle name="40% - Accent2 2 4 3 2 3 3" xfId="21071" xr:uid="{00000000-0005-0000-0000-00005A3B0000}"/>
    <cellStyle name="40% - Accent2 2 4 3 2 4" xfId="21361" xr:uid="{00000000-0005-0000-0000-00005B3B0000}"/>
    <cellStyle name="40% - Accent2 2 4 3 2 4 2" xfId="22943" xr:uid="{00000000-0005-0000-0000-00005C3B0000}"/>
    <cellStyle name="40% - Accent2 2 4 3 2 5" xfId="22944" xr:uid="{00000000-0005-0000-0000-00005D3B0000}"/>
    <cellStyle name="40% - Accent2 2 4 3 3" xfId="22945" xr:uid="{00000000-0005-0000-0000-00005E3B0000}"/>
    <cellStyle name="40% - Accent2 2 4 3 3 2" xfId="21378" xr:uid="{00000000-0005-0000-0000-00005F3B0000}"/>
    <cellStyle name="40% - Accent2 2 4 3 3 2 2" xfId="21381" xr:uid="{00000000-0005-0000-0000-0000603B0000}"/>
    <cellStyle name="40% - Accent2 2 4 3 3 2 2 2" xfId="4479" xr:uid="{00000000-0005-0000-0000-0000613B0000}"/>
    <cellStyle name="40% - Accent2 2 4 3 3 2 3" xfId="21079" xr:uid="{00000000-0005-0000-0000-0000623B0000}"/>
    <cellStyle name="40% - Accent2 2 4 3 3 3" xfId="21385" xr:uid="{00000000-0005-0000-0000-0000633B0000}"/>
    <cellStyle name="40% - Accent2 2 4 3 3 3 2" xfId="22946" xr:uid="{00000000-0005-0000-0000-0000643B0000}"/>
    <cellStyle name="40% - Accent2 2 4 3 3 4" xfId="22947" xr:uid="{00000000-0005-0000-0000-0000653B0000}"/>
    <cellStyle name="40% - Accent2 2 4 3 4" xfId="5636" xr:uid="{00000000-0005-0000-0000-0000663B0000}"/>
    <cellStyle name="40% - Accent2 2 4 3 4 2" xfId="6214" xr:uid="{00000000-0005-0000-0000-0000673B0000}"/>
    <cellStyle name="40% - Accent2 2 4 3 4 2 2" xfId="5209" xr:uid="{00000000-0005-0000-0000-0000683B0000}"/>
    <cellStyle name="40% - Accent2 2 4 3 4 3" xfId="10486" xr:uid="{00000000-0005-0000-0000-0000693B0000}"/>
    <cellStyle name="40% - Accent2 2 4 3 5" xfId="6220" xr:uid="{00000000-0005-0000-0000-00006A3B0000}"/>
    <cellStyle name="40% - Accent2 2 4 3 5 2" xfId="10504" xr:uid="{00000000-0005-0000-0000-00006B3B0000}"/>
    <cellStyle name="40% - Accent2 2 4 3 6" xfId="1759" xr:uid="{00000000-0005-0000-0000-00006C3B0000}"/>
    <cellStyle name="40% - Accent2 2 4 4" xfId="22948" xr:uid="{00000000-0005-0000-0000-00006D3B0000}"/>
    <cellStyle name="40% - Accent2 2 4 4 2" xfId="22949" xr:uid="{00000000-0005-0000-0000-00006E3B0000}"/>
    <cellStyle name="40% - Accent2 2 4 4 2 2" xfId="21402" xr:uid="{00000000-0005-0000-0000-00006F3B0000}"/>
    <cellStyle name="40% - Accent2 2 4 4 2 2 2" xfId="21405" xr:uid="{00000000-0005-0000-0000-0000703B0000}"/>
    <cellStyle name="40% - Accent2 2 4 4 2 2 2 2" xfId="22950" xr:uid="{00000000-0005-0000-0000-0000713B0000}"/>
    <cellStyle name="40% - Accent2 2 4 4 2 2 3" xfId="21087" xr:uid="{00000000-0005-0000-0000-0000723B0000}"/>
    <cellStyle name="40% - Accent2 2 4 4 2 3" xfId="10783" xr:uid="{00000000-0005-0000-0000-0000733B0000}"/>
    <cellStyle name="40% - Accent2 2 4 4 2 3 2" xfId="13013" xr:uid="{00000000-0005-0000-0000-0000743B0000}"/>
    <cellStyle name="40% - Accent2 2 4 4 2 4" xfId="13015" xr:uid="{00000000-0005-0000-0000-0000753B0000}"/>
    <cellStyle name="40% - Accent2 2 4 4 3" xfId="22951" xr:uid="{00000000-0005-0000-0000-0000763B0000}"/>
    <cellStyle name="40% - Accent2 2 4 4 3 2" xfId="21417" xr:uid="{00000000-0005-0000-0000-0000773B0000}"/>
    <cellStyle name="40% - Accent2 2 4 4 3 2 2" xfId="22952" xr:uid="{00000000-0005-0000-0000-0000783B0000}"/>
    <cellStyle name="40% - Accent2 2 4 4 3 3" xfId="13018" xr:uid="{00000000-0005-0000-0000-0000793B0000}"/>
    <cellStyle name="40% - Accent2 2 4 4 4" xfId="6230" xr:uid="{00000000-0005-0000-0000-00007A3B0000}"/>
    <cellStyle name="40% - Accent2 2 4 4 4 2" xfId="10522" xr:uid="{00000000-0005-0000-0000-00007B3B0000}"/>
    <cellStyle name="40% - Accent2 2 4 4 5" xfId="10789" xr:uid="{00000000-0005-0000-0000-00007C3B0000}"/>
    <cellStyle name="40% - Accent2 2 4 5" xfId="22953" xr:uid="{00000000-0005-0000-0000-00007D3B0000}"/>
    <cellStyle name="40% - Accent2 2 4 5 2" xfId="22955" xr:uid="{00000000-0005-0000-0000-00007E3B0000}"/>
    <cellStyle name="40% - Accent2 2 4 5 2 2" xfId="21432" xr:uid="{00000000-0005-0000-0000-00007F3B0000}"/>
    <cellStyle name="40% - Accent2 2 4 5 2 2 2" xfId="22956" xr:uid="{00000000-0005-0000-0000-0000803B0000}"/>
    <cellStyle name="40% - Accent2 2 4 5 2 3" xfId="13024" xr:uid="{00000000-0005-0000-0000-0000813B0000}"/>
    <cellStyle name="40% - Accent2 2 4 5 3" xfId="22957" xr:uid="{00000000-0005-0000-0000-0000823B0000}"/>
    <cellStyle name="40% - Accent2 2 4 5 3 2" xfId="22958" xr:uid="{00000000-0005-0000-0000-0000833B0000}"/>
    <cellStyle name="40% - Accent2 2 4 5 4" xfId="10791" xr:uid="{00000000-0005-0000-0000-0000843B0000}"/>
    <cellStyle name="40% - Accent2 2 4 6" xfId="22959" xr:uid="{00000000-0005-0000-0000-0000853B0000}"/>
    <cellStyle name="40% - Accent2 2 4 6 2" xfId="21427" xr:uid="{00000000-0005-0000-0000-0000863B0000}"/>
    <cellStyle name="40% - Accent2 2 4 6 2 2" xfId="21429" xr:uid="{00000000-0005-0000-0000-0000873B0000}"/>
    <cellStyle name="40% - Accent2 2 4 6 3" xfId="21431" xr:uid="{00000000-0005-0000-0000-0000883B0000}"/>
    <cellStyle name="40% - Accent2 2 4 7" xfId="22961" xr:uid="{00000000-0005-0000-0000-0000893B0000}"/>
    <cellStyle name="40% - Accent2 2 4 7 2" xfId="21438" xr:uid="{00000000-0005-0000-0000-00008A3B0000}"/>
    <cellStyle name="40% - Accent2 2 4 8" xfId="22962" xr:uid="{00000000-0005-0000-0000-00008B3B0000}"/>
    <cellStyle name="40% - Accent2 2 5" xfId="17558" xr:uid="{00000000-0005-0000-0000-00008C3B0000}"/>
    <cellStyle name="40% - Accent2 2 5 2" xfId="17561" xr:uid="{00000000-0005-0000-0000-00008D3B0000}"/>
    <cellStyle name="40% - Accent2 2 5 2 2" xfId="22963" xr:uid="{00000000-0005-0000-0000-00008E3B0000}"/>
    <cellStyle name="40% - Accent2 2 5 2 2 2" xfId="21468" xr:uid="{00000000-0005-0000-0000-00008F3B0000}"/>
    <cellStyle name="40% - Accent2 2 5 2 2 2 2" xfId="21470" xr:uid="{00000000-0005-0000-0000-0000903B0000}"/>
    <cellStyle name="40% - Accent2 2 5 2 2 2 2 2" xfId="15116" xr:uid="{00000000-0005-0000-0000-0000913B0000}"/>
    <cellStyle name="40% - Accent2 2 5 2 2 2 2 2 2" xfId="22965" xr:uid="{00000000-0005-0000-0000-0000923B0000}"/>
    <cellStyle name="40% - Accent2 2 5 2 2 2 2 3" xfId="22966" xr:uid="{00000000-0005-0000-0000-0000933B0000}"/>
    <cellStyle name="40% - Accent2 2 5 2 2 2 3" xfId="21156" xr:uid="{00000000-0005-0000-0000-0000943B0000}"/>
    <cellStyle name="40% - Accent2 2 5 2 2 2 3 2" xfId="21160" xr:uid="{00000000-0005-0000-0000-0000953B0000}"/>
    <cellStyle name="40% - Accent2 2 5 2 2 2 4" xfId="1287" xr:uid="{00000000-0005-0000-0000-0000963B0000}"/>
    <cellStyle name="40% - Accent2 2 5 2 2 3" xfId="21472" xr:uid="{00000000-0005-0000-0000-0000973B0000}"/>
    <cellStyle name="40% - Accent2 2 5 2 2 3 2" xfId="21474" xr:uid="{00000000-0005-0000-0000-0000983B0000}"/>
    <cellStyle name="40% - Accent2 2 5 2 2 3 2 2" xfId="22967" xr:uid="{00000000-0005-0000-0000-0000993B0000}"/>
    <cellStyle name="40% - Accent2 2 5 2 2 3 3" xfId="21163" xr:uid="{00000000-0005-0000-0000-00009A3B0000}"/>
    <cellStyle name="40% - Accent2 2 5 2 2 4" xfId="21476" xr:uid="{00000000-0005-0000-0000-00009B3B0000}"/>
    <cellStyle name="40% - Accent2 2 5 2 2 4 2" xfId="22968" xr:uid="{00000000-0005-0000-0000-00009C3B0000}"/>
    <cellStyle name="40% - Accent2 2 5 2 2 5" xfId="22969" xr:uid="{00000000-0005-0000-0000-00009D3B0000}"/>
    <cellStyle name="40% - Accent2 2 5 2 3" xfId="19639" xr:uid="{00000000-0005-0000-0000-00009E3B0000}"/>
    <cellStyle name="40% - Accent2 2 5 2 3 2" xfId="19641" xr:uid="{00000000-0005-0000-0000-00009F3B0000}"/>
    <cellStyle name="40% - Accent2 2 5 2 3 2 2" xfId="21494" xr:uid="{00000000-0005-0000-0000-0000A03B0000}"/>
    <cellStyle name="40% - Accent2 2 5 2 3 2 2 2" xfId="11465" xr:uid="{00000000-0005-0000-0000-0000A13B0000}"/>
    <cellStyle name="40% - Accent2 2 5 2 3 2 3" xfId="21170" xr:uid="{00000000-0005-0000-0000-0000A23B0000}"/>
    <cellStyle name="40% - Accent2 2 5 2 3 3" xfId="21497" xr:uid="{00000000-0005-0000-0000-0000A33B0000}"/>
    <cellStyle name="40% - Accent2 2 5 2 3 3 2" xfId="22970" xr:uid="{00000000-0005-0000-0000-0000A43B0000}"/>
    <cellStyle name="40% - Accent2 2 5 2 3 4" xfId="22971" xr:uid="{00000000-0005-0000-0000-0000A53B0000}"/>
    <cellStyle name="40% - Accent2 2 5 2 4" xfId="4003" xr:uid="{00000000-0005-0000-0000-0000A63B0000}"/>
    <cellStyle name="40% - Accent2 2 5 2 4 2" xfId="4033" xr:uid="{00000000-0005-0000-0000-0000A73B0000}"/>
    <cellStyle name="40% - Accent2 2 5 2 4 2 2" xfId="22743" xr:uid="{00000000-0005-0000-0000-0000A83B0000}"/>
    <cellStyle name="40% - Accent2 2 5 2 4 3" xfId="22972" xr:uid="{00000000-0005-0000-0000-0000A93B0000}"/>
    <cellStyle name="40% - Accent2 2 5 2 5" xfId="4053" xr:uid="{00000000-0005-0000-0000-0000AA3B0000}"/>
    <cellStyle name="40% - Accent2 2 5 2 5 2" xfId="22973" xr:uid="{00000000-0005-0000-0000-0000AB3B0000}"/>
    <cellStyle name="40% - Accent2 2 5 2 6" xfId="22974" xr:uid="{00000000-0005-0000-0000-0000AC3B0000}"/>
    <cellStyle name="40% - Accent2 2 5 3" xfId="22975" xr:uid="{00000000-0005-0000-0000-0000AD3B0000}"/>
    <cellStyle name="40% - Accent2 2 5 3 2" xfId="22976" xr:uid="{00000000-0005-0000-0000-0000AE3B0000}"/>
    <cellStyle name="40% - Accent2 2 5 3 2 2" xfId="21529" xr:uid="{00000000-0005-0000-0000-0000AF3B0000}"/>
    <cellStyle name="40% - Accent2 2 5 3 2 2 2" xfId="21532" xr:uid="{00000000-0005-0000-0000-0000B03B0000}"/>
    <cellStyle name="40% - Accent2 2 5 3 2 2 2 2" xfId="22978" xr:uid="{00000000-0005-0000-0000-0000B13B0000}"/>
    <cellStyle name="40% - Accent2 2 5 3 2 2 3" xfId="21189" xr:uid="{00000000-0005-0000-0000-0000B23B0000}"/>
    <cellStyle name="40% - Accent2 2 5 3 2 3" xfId="21535" xr:uid="{00000000-0005-0000-0000-0000B33B0000}"/>
    <cellStyle name="40% - Accent2 2 5 3 2 3 2" xfId="22979" xr:uid="{00000000-0005-0000-0000-0000B43B0000}"/>
    <cellStyle name="40% - Accent2 2 5 3 2 4" xfId="22980" xr:uid="{00000000-0005-0000-0000-0000B53B0000}"/>
    <cellStyle name="40% - Accent2 2 5 3 3" xfId="19646" xr:uid="{00000000-0005-0000-0000-0000B63B0000}"/>
    <cellStyle name="40% - Accent2 2 5 3 3 2" xfId="21551" xr:uid="{00000000-0005-0000-0000-0000B73B0000}"/>
    <cellStyle name="40% - Accent2 2 5 3 3 2 2" xfId="22981" xr:uid="{00000000-0005-0000-0000-0000B83B0000}"/>
    <cellStyle name="40% - Accent2 2 5 3 3 3" xfId="22982" xr:uid="{00000000-0005-0000-0000-0000B93B0000}"/>
    <cellStyle name="40% - Accent2 2 5 3 4" xfId="4118" xr:uid="{00000000-0005-0000-0000-0000BA3B0000}"/>
    <cellStyle name="40% - Accent2 2 5 3 4 2" xfId="3196" xr:uid="{00000000-0005-0000-0000-0000BB3B0000}"/>
    <cellStyle name="40% - Accent2 2 5 3 5" xfId="4128" xr:uid="{00000000-0005-0000-0000-0000BC3B0000}"/>
    <cellStyle name="40% - Accent2 2 5 4" xfId="22983" xr:uid="{00000000-0005-0000-0000-0000BD3B0000}"/>
    <cellStyle name="40% - Accent2 2 5 4 2" xfId="22984" xr:uid="{00000000-0005-0000-0000-0000BE3B0000}"/>
    <cellStyle name="40% - Accent2 2 5 4 2 2" xfId="9806" xr:uid="{00000000-0005-0000-0000-0000BF3B0000}"/>
    <cellStyle name="40% - Accent2 2 5 4 2 2 2" xfId="12297" xr:uid="{00000000-0005-0000-0000-0000C03B0000}"/>
    <cellStyle name="40% - Accent2 2 5 4 2 3" xfId="12299" xr:uid="{00000000-0005-0000-0000-0000C13B0000}"/>
    <cellStyle name="40% - Accent2 2 5 4 3" xfId="22985" xr:uid="{00000000-0005-0000-0000-0000C23B0000}"/>
    <cellStyle name="40% - Accent2 2 5 4 3 2" xfId="12306" xr:uid="{00000000-0005-0000-0000-0000C33B0000}"/>
    <cellStyle name="40% - Accent2 2 5 4 4" xfId="4162" xr:uid="{00000000-0005-0000-0000-0000C43B0000}"/>
    <cellStyle name="40% - Accent2 2 5 5" xfId="22986" xr:uid="{00000000-0005-0000-0000-0000C53B0000}"/>
    <cellStyle name="40% - Accent2 2 5 5 2" xfId="22988" xr:uid="{00000000-0005-0000-0000-0000C63B0000}"/>
    <cellStyle name="40% - Accent2 2 5 5 2 2" xfId="12313" xr:uid="{00000000-0005-0000-0000-0000C73B0000}"/>
    <cellStyle name="40% - Accent2 2 5 5 3" xfId="21425" xr:uid="{00000000-0005-0000-0000-0000C83B0000}"/>
    <cellStyle name="40% - Accent2 2 5 6" xfId="22989" xr:uid="{00000000-0005-0000-0000-0000C93B0000}"/>
    <cellStyle name="40% - Accent2 2 5 6 2" xfId="21444" xr:uid="{00000000-0005-0000-0000-0000CA3B0000}"/>
    <cellStyle name="40% - Accent2 2 5 7" xfId="22990" xr:uid="{00000000-0005-0000-0000-0000CB3B0000}"/>
    <cellStyle name="40% - Accent2 2 6" xfId="17563" xr:uid="{00000000-0005-0000-0000-0000CC3B0000}"/>
    <cellStyle name="40% - Accent2 2 6 2" xfId="22991" xr:uid="{00000000-0005-0000-0000-0000CD3B0000}"/>
    <cellStyle name="40% - Accent2 2 6 2 2" xfId="22992" xr:uid="{00000000-0005-0000-0000-0000CE3B0000}"/>
    <cellStyle name="40% - Accent2 2 6 2 2 2" xfId="21570" xr:uid="{00000000-0005-0000-0000-0000CF3B0000}"/>
    <cellStyle name="40% - Accent2 2 6 2 2 2 2" xfId="21573" xr:uid="{00000000-0005-0000-0000-0000D03B0000}"/>
    <cellStyle name="40% - Accent2 2 6 2 2 2 2 2" xfId="22994" xr:uid="{00000000-0005-0000-0000-0000D13B0000}"/>
    <cellStyle name="40% - Accent2 2 6 2 2 2 3" xfId="21220" xr:uid="{00000000-0005-0000-0000-0000D23B0000}"/>
    <cellStyle name="40% - Accent2 2 6 2 2 3" xfId="21576" xr:uid="{00000000-0005-0000-0000-0000D33B0000}"/>
    <cellStyle name="40% - Accent2 2 6 2 2 3 2" xfId="12810" xr:uid="{00000000-0005-0000-0000-0000D43B0000}"/>
    <cellStyle name="40% - Accent2 2 6 2 2 4" xfId="22995" xr:uid="{00000000-0005-0000-0000-0000D53B0000}"/>
    <cellStyle name="40% - Accent2 2 6 2 3" xfId="19653" xr:uid="{00000000-0005-0000-0000-0000D63B0000}"/>
    <cellStyle name="40% - Accent2 2 6 2 3 2" xfId="21584" xr:uid="{00000000-0005-0000-0000-0000D73B0000}"/>
    <cellStyle name="40% - Accent2 2 6 2 3 2 2" xfId="22997" xr:uid="{00000000-0005-0000-0000-0000D83B0000}"/>
    <cellStyle name="40% - Accent2 2 6 2 3 3" xfId="22998" xr:uid="{00000000-0005-0000-0000-0000D93B0000}"/>
    <cellStyle name="40% - Accent2 2 6 2 4" xfId="4250" xr:uid="{00000000-0005-0000-0000-0000DA3B0000}"/>
    <cellStyle name="40% - Accent2 2 6 2 4 2" xfId="23000" xr:uid="{00000000-0005-0000-0000-0000DB3B0000}"/>
    <cellStyle name="40% - Accent2 2 6 2 5" xfId="23001" xr:uid="{00000000-0005-0000-0000-0000DC3B0000}"/>
    <cellStyle name="40% - Accent2 2 6 3" xfId="23002" xr:uid="{00000000-0005-0000-0000-0000DD3B0000}"/>
    <cellStyle name="40% - Accent2 2 6 3 2" xfId="23003" xr:uid="{00000000-0005-0000-0000-0000DE3B0000}"/>
    <cellStyle name="40% - Accent2 2 6 3 2 2" xfId="21604" xr:uid="{00000000-0005-0000-0000-0000DF3B0000}"/>
    <cellStyle name="40% - Accent2 2 6 3 2 2 2" xfId="23004" xr:uid="{00000000-0005-0000-0000-0000E03B0000}"/>
    <cellStyle name="40% - Accent2 2 6 3 2 3" xfId="23005" xr:uid="{00000000-0005-0000-0000-0000E13B0000}"/>
    <cellStyle name="40% - Accent2 2 6 3 3" xfId="23007" xr:uid="{00000000-0005-0000-0000-0000E23B0000}"/>
    <cellStyle name="40% - Accent2 2 6 3 3 2" xfId="23008" xr:uid="{00000000-0005-0000-0000-0000E33B0000}"/>
    <cellStyle name="40% - Accent2 2 6 3 4" xfId="4296" xr:uid="{00000000-0005-0000-0000-0000E43B0000}"/>
    <cellStyle name="40% - Accent2 2 6 4" xfId="23009" xr:uid="{00000000-0005-0000-0000-0000E53B0000}"/>
    <cellStyle name="40% - Accent2 2 6 4 2" xfId="23010" xr:uid="{00000000-0005-0000-0000-0000E63B0000}"/>
    <cellStyle name="40% - Accent2 2 6 4 2 2" xfId="12339" xr:uid="{00000000-0005-0000-0000-0000E73B0000}"/>
    <cellStyle name="40% - Accent2 2 6 4 3" xfId="23011" xr:uid="{00000000-0005-0000-0000-0000E83B0000}"/>
    <cellStyle name="40% - Accent2 2 6 5" xfId="23012" xr:uid="{00000000-0005-0000-0000-0000E93B0000}"/>
    <cellStyle name="40% - Accent2 2 6 5 2" xfId="23013" xr:uid="{00000000-0005-0000-0000-0000EA3B0000}"/>
    <cellStyle name="40% - Accent2 2 6 6" xfId="23014" xr:uid="{00000000-0005-0000-0000-0000EB3B0000}"/>
    <cellStyle name="40% - Accent2 2 7" xfId="23015" xr:uid="{00000000-0005-0000-0000-0000EC3B0000}"/>
    <cellStyle name="40% - Accent2 2 7 2" xfId="23016" xr:uid="{00000000-0005-0000-0000-0000ED3B0000}"/>
    <cellStyle name="40% - Accent2 2 7 2 2" xfId="23017" xr:uid="{00000000-0005-0000-0000-0000EE3B0000}"/>
    <cellStyle name="40% - Accent2 2 7 2 2 2" xfId="21623" xr:uid="{00000000-0005-0000-0000-0000EF3B0000}"/>
    <cellStyle name="40% - Accent2 2 7 2 2 2 2" xfId="11614" xr:uid="{00000000-0005-0000-0000-0000F03B0000}"/>
    <cellStyle name="40% - Accent2 2 7 2 2 3" xfId="1151" xr:uid="{00000000-0005-0000-0000-0000F13B0000}"/>
    <cellStyle name="40% - Accent2 2 7 2 3" xfId="23018" xr:uid="{00000000-0005-0000-0000-0000F23B0000}"/>
    <cellStyle name="40% - Accent2 2 7 2 3 2" xfId="23019" xr:uid="{00000000-0005-0000-0000-0000F33B0000}"/>
    <cellStyle name="40% - Accent2 2 7 2 4" xfId="15747" xr:uid="{00000000-0005-0000-0000-0000F43B0000}"/>
    <cellStyle name="40% - Accent2 2 7 3" xfId="23020" xr:uid="{00000000-0005-0000-0000-0000F53B0000}"/>
    <cellStyle name="40% - Accent2 2 7 3 2" xfId="23021" xr:uid="{00000000-0005-0000-0000-0000F63B0000}"/>
    <cellStyle name="40% - Accent2 2 7 3 2 2" xfId="23022" xr:uid="{00000000-0005-0000-0000-0000F73B0000}"/>
    <cellStyle name="40% - Accent2 2 7 3 3" xfId="23023" xr:uid="{00000000-0005-0000-0000-0000F83B0000}"/>
    <cellStyle name="40% - Accent2 2 7 4" xfId="23024" xr:uid="{00000000-0005-0000-0000-0000F93B0000}"/>
    <cellStyle name="40% - Accent2 2 7 4 2" xfId="23025" xr:uid="{00000000-0005-0000-0000-0000FA3B0000}"/>
    <cellStyle name="40% - Accent2 2 7 5" xfId="23026" xr:uid="{00000000-0005-0000-0000-0000FB3B0000}"/>
    <cellStyle name="40% - Accent2 2 8" xfId="23027" xr:uid="{00000000-0005-0000-0000-0000FC3B0000}"/>
    <cellStyle name="40% - Accent2 2 8 2" xfId="23028" xr:uid="{00000000-0005-0000-0000-0000FD3B0000}"/>
    <cellStyle name="40% - Accent2 2 8 2 2" xfId="23030" xr:uid="{00000000-0005-0000-0000-0000FE3B0000}"/>
    <cellStyle name="40% - Accent2 2 8 2 2 2" xfId="10249" xr:uid="{00000000-0005-0000-0000-0000FF3B0000}"/>
    <cellStyle name="40% - Accent2 2 8 2 3" xfId="23031" xr:uid="{00000000-0005-0000-0000-0000003C0000}"/>
    <cellStyle name="40% - Accent2 2 8 3" xfId="18037" xr:uid="{00000000-0005-0000-0000-0000013C0000}"/>
    <cellStyle name="40% - Accent2 2 8 3 2" xfId="18039" xr:uid="{00000000-0005-0000-0000-0000023C0000}"/>
    <cellStyle name="40% - Accent2 2 8 4" xfId="1517" xr:uid="{00000000-0005-0000-0000-0000033C0000}"/>
    <cellStyle name="40% - Accent2 2 9" xfId="2117" xr:uid="{00000000-0005-0000-0000-0000043C0000}"/>
    <cellStyle name="40% - Accent2 2 9 2" xfId="23032" xr:uid="{00000000-0005-0000-0000-0000053C0000}"/>
    <cellStyle name="40% - Accent2 2 9 2 2" xfId="23033" xr:uid="{00000000-0005-0000-0000-0000063C0000}"/>
    <cellStyle name="40% - Accent2 2 9 3" xfId="18062" xr:uid="{00000000-0005-0000-0000-0000073C0000}"/>
    <cellStyle name="40% - Accent2 3" xfId="18588" xr:uid="{00000000-0005-0000-0000-0000083C0000}"/>
    <cellStyle name="40% - Accent2 3 10" xfId="23034" xr:uid="{00000000-0005-0000-0000-0000093C0000}"/>
    <cellStyle name="40% - Accent2 3 2" xfId="23035" xr:uid="{00000000-0005-0000-0000-00000A3C0000}"/>
    <cellStyle name="40% - Accent2 3 2 2" xfId="18891" xr:uid="{00000000-0005-0000-0000-00000B3C0000}"/>
    <cellStyle name="40% - Accent2 3 2 2 2" xfId="18895" xr:uid="{00000000-0005-0000-0000-00000C3C0000}"/>
    <cellStyle name="40% - Accent2 3 2 2 2 2" xfId="18898" xr:uid="{00000000-0005-0000-0000-00000D3C0000}"/>
    <cellStyle name="40% - Accent2 3 2 2 2 2 2" xfId="23038" xr:uid="{00000000-0005-0000-0000-00000E3C0000}"/>
    <cellStyle name="40% - Accent2 3 2 2 2 2 2 2" xfId="23039" xr:uid="{00000000-0005-0000-0000-00000F3C0000}"/>
    <cellStyle name="40% - Accent2 3 2 2 2 2 2 2 2" xfId="23040" xr:uid="{00000000-0005-0000-0000-0000103C0000}"/>
    <cellStyle name="40% - Accent2 3 2 2 2 2 2 2 2 2" xfId="23041" xr:uid="{00000000-0005-0000-0000-0000113C0000}"/>
    <cellStyle name="40% - Accent2 3 2 2 2 2 2 2 2 2 2" xfId="23042" xr:uid="{00000000-0005-0000-0000-0000123C0000}"/>
    <cellStyle name="40% - Accent2 3 2 2 2 2 2 2 2 3" xfId="23044" xr:uid="{00000000-0005-0000-0000-0000133C0000}"/>
    <cellStyle name="40% - Accent2 3 2 2 2 2 2 2 3" xfId="23045" xr:uid="{00000000-0005-0000-0000-0000143C0000}"/>
    <cellStyle name="40% - Accent2 3 2 2 2 2 2 2 3 2" xfId="23046" xr:uid="{00000000-0005-0000-0000-0000153C0000}"/>
    <cellStyle name="40% - Accent2 3 2 2 2 2 2 2 4" xfId="22418" xr:uid="{00000000-0005-0000-0000-0000163C0000}"/>
    <cellStyle name="40% - Accent2 3 2 2 2 2 2 3" xfId="6525" xr:uid="{00000000-0005-0000-0000-0000173C0000}"/>
    <cellStyle name="40% - Accent2 3 2 2 2 2 2 3 2" xfId="22541" xr:uid="{00000000-0005-0000-0000-0000183C0000}"/>
    <cellStyle name="40% - Accent2 3 2 2 2 2 2 3 2 2" xfId="23047" xr:uid="{00000000-0005-0000-0000-0000193C0000}"/>
    <cellStyle name="40% - Accent2 3 2 2 2 2 2 3 3" xfId="23049" xr:uid="{00000000-0005-0000-0000-00001A3C0000}"/>
    <cellStyle name="40% - Accent2 3 2 2 2 2 2 4" xfId="1699" xr:uid="{00000000-0005-0000-0000-00001B3C0000}"/>
    <cellStyle name="40% - Accent2 3 2 2 2 2 2 4 2" xfId="14273" xr:uid="{00000000-0005-0000-0000-00001C3C0000}"/>
    <cellStyle name="40% - Accent2 3 2 2 2 2 2 5" xfId="14281" xr:uid="{00000000-0005-0000-0000-00001D3C0000}"/>
    <cellStyle name="40% - Accent2 3 2 2 2 2 3" xfId="23051" xr:uid="{00000000-0005-0000-0000-00001E3C0000}"/>
    <cellStyle name="40% - Accent2 3 2 2 2 2 3 2" xfId="23052" xr:uid="{00000000-0005-0000-0000-00001F3C0000}"/>
    <cellStyle name="40% - Accent2 3 2 2 2 2 3 2 2" xfId="23053" xr:uid="{00000000-0005-0000-0000-0000203C0000}"/>
    <cellStyle name="40% - Accent2 3 2 2 2 2 3 2 2 2" xfId="23054" xr:uid="{00000000-0005-0000-0000-0000213C0000}"/>
    <cellStyle name="40% - Accent2 3 2 2 2 2 3 2 3" xfId="23055" xr:uid="{00000000-0005-0000-0000-0000223C0000}"/>
    <cellStyle name="40% - Accent2 3 2 2 2 2 3 3" xfId="22546" xr:uid="{00000000-0005-0000-0000-0000233C0000}"/>
    <cellStyle name="40% - Accent2 3 2 2 2 2 3 3 2" xfId="23056" xr:uid="{00000000-0005-0000-0000-0000243C0000}"/>
    <cellStyle name="40% - Accent2 3 2 2 2 2 3 4" xfId="14288" xr:uid="{00000000-0005-0000-0000-0000253C0000}"/>
    <cellStyle name="40% - Accent2 3 2 2 2 2 4" xfId="23060" xr:uid="{00000000-0005-0000-0000-0000263C0000}"/>
    <cellStyle name="40% - Accent2 3 2 2 2 2 4 2" xfId="11079" xr:uid="{00000000-0005-0000-0000-0000273C0000}"/>
    <cellStyle name="40% - Accent2 3 2 2 2 2 4 2 2" xfId="23063" xr:uid="{00000000-0005-0000-0000-0000283C0000}"/>
    <cellStyle name="40% - Accent2 3 2 2 2 2 4 3" xfId="23067" xr:uid="{00000000-0005-0000-0000-0000293C0000}"/>
    <cellStyle name="40% - Accent2 3 2 2 2 2 5" xfId="20204" xr:uid="{00000000-0005-0000-0000-00002A3C0000}"/>
    <cellStyle name="40% - Accent2 3 2 2 2 2 5 2" xfId="20210" xr:uid="{00000000-0005-0000-0000-00002B3C0000}"/>
    <cellStyle name="40% - Accent2 3 2 2 2 2 6" xfId="20212" xr:uid="{00000000-0005-0000-0000-00002C3C0000}"/>
    <cellStyle name="40% - Accent2 3 2 2 2 3" xfId="23070" xr:uid="{00000000-0005-0000-0000-00002D3C0000}"/>
    <cellStyle name="40% - Accent2 3 2 2 2 3 2" xfId="23071" xr:uid="{00000000-0005-0000-0000-00002E3C0000}"/>
    <cellStyle name="40% - Accent2 3 2 2 2 3 2 2" xfId="17959" xr:uid="{00000000-0005-0000-0000-00002F3C0000}"/>
    <cellStyle name="40% - Accent2 3 2 2 2 3 2 2 2" xfId="23072" xr:uid="{00000000-0005-0000-0000-0000303C0000}"/>
    <cellStyle name="40% - Accent2 3 2 2 2 3 2 2 2 2" xfId="23073" xr:uid="{00000000-0005-0000-0000-0000313C0000}"/>
    <cellStyle name="40% - Accent2 3 2 2 2 3 2 2 3" xfId="23074" xr:uid="{00000000-0005-0000-0000-0000323C0000}"/>
    <cellStyle name="40% - Accent2 3 2 2 2 3 2 3" xfId="22565" xr:uid="{00000000-0005-0000-0000-0000333C0000}"/>
    <cellStyle name="40% - Accent2 3 2 2 2 3 2 3 2" xfId="23075" xr:uid="{00000000-0005-0000-0000-0000343C0000}"/>
    <cellStyle name="40% - Accent2 3 2 2 2 3 2 4" xfId="14295" xr:uid="{00000000-0005-0000-0000-0000353C0000}"/>
    <cellStyle name="40% - Accent2 3 2 2 2 3 3" xfId="23077" xr:uid="{00000000-0005-0000-0000-0000363C0000}"/>
    <cellStyle name="40% - Accent2 3 2 2 2 3 3 2" xfId="23078" xr:uid="{00000000-0005-0000-0000-0000373C0000}"/>
    <cellStyle name="40% - Accent2 3 2 2 2 3 3 2 2" xfId="3793" xr:uid="{00000000-0005-0000-0000-0000383C0000}"/>
    <cellStyle name="40% - Accent2 3 2 2 2 3 3 3" xfId="23079" xr:uid="{00000000-0005-0000-0000-0000393C0000}"/>
    <cellStyle name="40% - Accent2 3 2 2 2 3 4" xfId="21658" xr:uid="{00000000-0005-0000-0000-00003A3C0000}"/>
    <cellStyle name="40% - Accent2 3 2 2 2 3 4 2" xfId="23083" xr:uid="{00000000-0005-0000-0000-00003B3C0000}"/>
    <cellStyle name="40% - Accent2 3 2 2 2 3 5" xfId="20226" xr:uid="{00000000-0005-0000-0000-00003C3C0000}"/>
    <cellStyle name="40% - Accent2 3 2 2 2 4" xfId="4220" xr:uid="{00000000-0005-0000-0000-00003D3C0000}"/>
    <cellStyle name="40% - Accent2 3 2 2 2 4 2" xfId="1977" xr:uid="{00000000-0005-0000-0000-00003E3C0000}"/>
    <cellStyle name="40% - Accent2 3 2 2 2 4 2 2" xfId="4227" xr:uid="{00000000-0005-0000-0000-00003F3C0000}"/>
    <cellStyle name="40% - Accent2 3 2 2 2 4 2 2 2" xfId="16235" xr:uid="{00000000-0005-0000-0000-0000403C0000}"/>
    <cellStyle name="40% - Accent2 3 2 2 2 4 2 3" xfId="16243" xr:uid="{00000000-0005-0000-0000-0000413C0000}"/>
    <cellStyle name="40% - Accent2 3 2 2 2 4 3" xfId="4232" xr:uid="{00000000-0005-0000-0000-0000423C0000}"/>
    <cellStyle name="40% - Accent2 3 2 2 2 4 3 2" xfId="11880" xr:uid="{00000000-0005-0000-0000-0000433C0000}"/>
    <cellStyle name="40% - Accent2 3 2 2 2 4 4" xfId="10247" xr:uid="{00000000-0005-0000-0000-0000443C0000}"/>
    <cellStyle name="40% - Accent2 3 2 2 2 5" xfId="4245" xr:uid="{00000000-0005-0000-0000-0000453C0000}"/>
    <cellStyle name="40% - Accent2 3 2 2 2 5 2" xfId="4257" xr:uid="{00000000-0005-0000-0000-0000463C0000}"/>
    <cellStyle name="40% - Accent2 3 2 2 2 5 2 2" xfId="16270" xr:uid="{00000000-0005-0000-0000-0000473C0000}"/>
    <cellStyle name="40% - Accent2 3 2 2 2 5 3" xfId="11890" xr:uid="{00000000-0005-0000-0000-0000483C0000}"/>
    <cellStyle name="40% - Accent2 3 2 2 2 6" xfId="4265" xr:uid="{00000000-0005-0000-0000-0000493C0000}"/>
    <cellStyle name="40% - Accent2 3 2 2 2 6 2" xfId="16287" xr:uid="{00000000-0005-0000-0000-00004A3C0000}"/>
    <cellStyle name="40% - Accent2 3 2 2 2 7" xfId="16300" xr:uid="{00000000-0005-0000-0000-00004B3C0000}"/>
    <cellStyle name="40% - Accent2 3 2 2 3" xfId="18901" xr:uid="{00000000-0005-0000-0000-00004C3C0000}"/>
    <cellStyle name="40% - Accent2 3 2 2 3 2" xfId="23085" xr:uid="{00000000-0005-0000-0000-00004D3C0000}"/>
    <cellStyle name="40% - Accent2 3 2 2 3 2 2" xfId="23086" xr:uid="{00000000-0005-0000-0000-00004E3C0000}"/>
    <cellStyle name="40% - Accent2 3 2 2 3 2 2 2" xfId="23087" xr:uid="{00000000-0005-0000-0000-00004F3C0000}"/>
    <cellStyle name="40% - Accent2 3 2 2 3 2 2 2 2" xfId="23088" xr:uid="{00000000-0005-0000-0000-0000503C0000}"/>
    <cellStyle name="40% - Accent2 3 2 2 3 2 2 2 2 2" xfId="23089" xr:uid="{00000000-0005-0000-0000-0000513C0000}"/>
    <cellStyle name="40% - Accent2 3 2 2 3 2 2 2 3" xfId="23090" xr:uid="{00000000-0005-0000-0000-0000523C0000}"/>
    <cellStyle name="40% - Accent2 3 2 2 3 2 2 3" xfId="10882" xr:uid="{00000000-0005-0000-0000-0000533C0000}"/>
    <cellStyle name="40% - Accent2 3 2 2 3 2 2 3 2" xfId="23091" xr:uid="{00000000-0005-0000-0000-0000543C0000}"/>
    <cellStyle name="40% - Accent2 3 2 2 3 2 2 4" xfId="12635" xr:uid="{00000000-0005-0000-0000-0000553C0000}"/>
    <cellStyle name="40% - Accent2 3 2 2 3 2 3" xfId="23093" xr:uid="{00000000-0005-0000-0000-0000563C0000}"/>
    <cellStyle name="40% - Accent2 3 2 2 3 2 3 2" xfId="23094" xr:uid="{00000000-0005-0000-0000-0000573C0000}"/>
    <cellStyle name="40% - Accent2 3 2 2 3 2 3 2 2" xfId="23095" xr:uid="{00000000-0005-0000-0000-0000583C0000}"/>
    <cellStyle name="40% - Accent2 3 2 2 3 2 3 3" xfId="12583" xr:uid="{00000000-0005-0000-0000-0000593C0000}"/>
    <cellStyle name="40% - Accent2 3 2 2 3 2 4" xfId="23099" xr:uid="{00000000-0005-0000-0000-00005A3C0000}"/>
    <cellStyle name="40% - Accent2 3 2 2 3 2 4 2" xfId="23103" xr:uid="{00000000-0005-0000-0000-00005B3C0000}"/>
    <cellStyle name="40% - Accent2 3 2 2 3 2 5" xfId="20274" xr:uid="{00000000-0005-0000-0000-00005C3C0000}"/>
    <cellStyle name="40% - Accent2 3 2 2 3 3" xfId="23104" xr:uid="{00000000-0005-0000-0000-00005D3C0000}"/>
    <cellStyle name="40% - Accent2 3 2 2 3 3 2" xfId="23105" xr:uid="{00000000-0005-0000-0000-00005E3C0000}"/>
    <cellStyle name="40% - Accent2 3 2 2 3 3 2 2" xfId="23106" xr:uid="{00000000-0005-0000-0000-00005F3C0000}"/>
    <cellStyle name="40% - Accent2 3 2 2 3 3 2 2 2" xfId="23107" xr:uid="{00000000-0005-0000-0000-0000603C0000}"/>
    <cellStyle name="40% - Accent2 3 2 2 3 3 2 3" xfId="23108" xr:uid="{00000000-0005-0000-0000-0000613C0000}"/>
    <cellStyle name="40% - Accent2 3 2 2 3 3 3" xfId="23110" xr:uid="{00000000-0005-0000-0000-0000623C0000}"/>
    <cellStyle name="40% - Accent2 3 2 2 3 3 3 2" xfId="23111" xr:uid="{00000000-0005-0000-0000-0000633C0000}"/>
    <cellStyle name="40% - Accent2 3 2 2 3 3 4" xfId="23116" xr:uid="{00000000-0005-0000-0000-0000643C0000}"/>
    <cellStyle name="40% - Accent2 3 2 2 3 4" xfId="4279" xr:uid="{00000000-0005-0000-0000-0000653C0000}"/>
    <cellStyle name="40% - Accent2 3 2 2 3 4 2" xfId="4289" xr:uid="{00000000-0005-0000-0000-0000663C0000}"/>
    <cellStyle name="40% - Accent2 3 2 2 3 4 2 2" xfId="16322" xr:uid="{00000000-0005-0000-0000-0000673C0000}"/>
    <cellStyle name="40% - Accent2 3 2 2 3 4 3" xfId="11901" xr:uid="{00000000-0005-0000-0000-0000683C0000}"/>
    <cellStyle name="40% - Accent2 3 2 2 3 5" xfId="4297" xr:uid="{00000000-0005-0000-0000-0000693C0000}"/>
    <cellStyle name="40% - Accent2 3 2 2 3 5 2" xfId="16340" xr:uid="{00000000-0005-0000-0000-00006A3C0000}"/>
    <cellStyle name="40% - Accent2 3 2 2 3 6" xfId="16353" xr:uid="{00000000-0005-0000-0000-00006B3C0000}"/>
    <cellStyle name="40% - Accent2 3 2 2 4" xfId="23117" xr:uid="{00000000-0005-0000-0000-00006C3C0000}"/>
    <cellStyle name="40% - Accent2 3 2 2 4 2" xfId="23118" xr:uid="{00000000-0005-0000-0000-00006D3C0000}"/>
    <cellStyle name="40% - Accent2 3 2 2 4 2 2" xfId="23119" xr:uid="{00000000-0005-0000-0000-00006E3C0000}"/>
    <cellStyle name="40% - Accent2 3 2 2 4 2 2 2" xfId="23120" xr:uid="{00000000-0005-0000-0000-00006F3C0000}"/>
    <cellStyle name="40% - Accent2 3 2 2 4 2 2 2 2" xfId="21185" xr:uid="{00000000-0005-0000-0000-0000703C0000}"/>
    <cellStyle name="40% - Accent2 3 2 2 4 2 2 3" xfId="23121" xr:uid="{00000000-0005-0000-0000-0000713C0000}"/>
    <cellStyle name="40% - Accent2 3 2 2 4 2 3" xfId="23123" xr:uid="{00000000-0005-0000-0000-0000723C0000}"/>
    <cellStyle name="40% - Accent2 3 2 2 4 2 3 2" xfId="10511" xr:uid="{00000000-0005-0000-0000-0000733C0000}"/>
    <cellStyle name="40% - Accent2 3 2 2 4 2 4" xfId="23127" xr:uid="{00000000-0005-0000-0000-0000743C0000}"/>
    <cellStyle name="40% - Accent2 3 2 2 4 3" xfId="23128" xr:uid="{00000000-0005-0000-0000-0000753C0000}"/>
    <cellStyle name="40% - Accent2 3 2 2 4 3 2" xfId="20571" xr:uid="{00000000-0005-0000-0000-0000763C0000}"/>
    <cellStyle name="40% - Accent2 3 2 2 4 3 2 2" xfId="20573" xr:uid="{00000000-0005-0000-0000-0000773C0000}"/>
    <cellStyle name="40% - Accent2 3 2 2 4 3 3" xfId="20578" xr:uid="{00000000-0005-0000-0000-0000783C0000}"/>
    <cellStyle name="40% - Accent2 3 2 2 4 4" xfId="4315" xr:uid="{00000000-0005-0000-0000-0000793C0000}"/>
    <cellStyle name="40% - Accent2 3 2 2 4 4 2" xfId="1575" xr:uid="{00000000-0005-0000-0000-00007A3C0000}"/>
    <cellStyle name="40% - Accent2 3 2 2 4 5" xfId="16363" xr:uid="{00000000-0005-0000-0000-00007B3C0000}"/>
    <cellStyle name="40% - Accent2 3 2 2 5" xfId="23130" xr:uid="{00000000-0005-0000-0000-00007C3C0000}"/>
    <cellStyle name="40% - Accent2 3 2 2 5 2" xfId="23133" xr:uid="{00000000-0005-0000-0000-00007D3C0000}"/>
    <cellStyle name="40% - Accent2 3 2 2 5 2 2" xfId="23134" xr:uid="{00000000-0005-0000-0000-00007E3C0000}"/>
    <cellStyle name="40% - Accent2 3 2 2 5 2 2 2" xfId="23135" xr:uid="{00000000-0005-0000-0000-00007F3C0000}"/>
    <cellStyle name="40% - Accent2 3 2 2 5 2 3" xfId="23136" xr:uid="{00000000-0005-0000-0000-0000803C0000}"/>
    <cellStyle name="40% - Accent2 3 2 2 5 3" xfId="23137" xr:uid="{00000000-0005-0000-0000-0000813C0000}"/>
    <cellStyle name="40% - Accent2 3 2 2 5 3 2" xfId="20592" xr:uid="{00000000-0005-0000-0000-0000823C0000}"/>
    <cellStyle name="40% - Accent2 3 2 2 5 4" xfId="16370" xr:uid="{00000000-0005-0000-0000-0000833C0000}"/>
    <cellStyle name="40% - Accent2 3 2 2 6" xfId="23139" xr:uid="{00000000-0005-0000-0000-0000843C0000}"/>
    <cellStyle name="40% - Accent2 3 2 2 6 2" xfId="16744" xr:uid="{00000000-0005-0000-0000-0000853C0000}"/>
    <cellStyle name="40% - Accent2 3 2 2 6 2 2" xfId="16748" xr:uid="{00000000-0005-0000-0000-0000863C0000}"/>
    <cellStyle name="40% - Accent2 3 2 2 6 3" xfId="16751" xr:uid="{00000000-0005-0000-0000-0000873C0000}"/>
    <cellStyle name="40% - Accent2 3 2 2 7" xfId="23140" xr:uid="{00000000-0005-0000-0000-0000883C0000}"/>
    <cellStyle name="40% - Accent2 3 2 2 7 2" xfId="16785" xr:uid="{00000000-0005-0000-0000-0000893C0000}"/>
    <cellStyle name="40% - Accent2 3 2 2 8" xfId="7252" xr:uid="{00000000-0005-0000-0000-00008A3C0000}"/>
    <cellStyle name="40% - Accent2 3 2 3" xfId="18904" xr:uid="{00000000-0005-0000-0000-00008B3C0000}"/>
    <cellStyle name="40% - Accent2 3 2 3 2" xfId="18907" xr:uid="{00000000-0005-0000-0000-00008C3C0000}"/>
    <cellStyle name="40% - Accent2 3 2 3 2 2" xfId="23141" xr:uid="{00000000-0005-0000-0000-00008D3C0000}"/>
    <cellStyle name="40% - Accent2 3 2 3 2 2 2" xfId="22315" xr:uid="{00000000-0005-0000-0000-00008E3C0000}"/>
    <cellStyle name="40% - Accent2 3 2 3 2 2 2 2" xfId="13643" xr:uid="{00000000-0005-0000-0000-00008F3C0000}"/>
    <cellStyle name="40% - Accent2 3 2 3 2 2 2 2 2" xfId="22319" xr:uid="{00000000-0005-0000-0000-0000903C0000}"/>
    <cellStyle name="40% - Accent2 3 2 3 2 2 2 2 2 2" xfId="22325" xr:uid="{00000000-0005-0000-0000-0000913C0000}"/>
    <cellStyle name="40% - Accent2 3 2 3 2 2 2 2 3" xfId="22328" xr:uid="{00000000-0005-0000-0000-0000923C0000}"/>
    <cellStyle name="40% - Accent2 3 2 3 2 2 2 3" xfId="22331" xr:uid="{00000000-0005-0000-0000-0000933C0000}"/>
    <cellStyle name="40% - Accent2 3 2 3 2 2 2 3 2" xfId="16960" xr:uid="{00000000-0005-0000-0000-0000943C0000}"/>
    <cellStyle name="40% - Accent2 3 2 3 2 2 2 4" xfId="9675" xr:uid="{00000000-0005-0000-0000-0000953C0000}"/>
    <cellStyle name="40% - Accent2 3 2 3 2 2 3" xfId="22339" xr:uid="{00000000-0005-0000-0000-0000963C0000}"/>
    <cellStyle name="40% - Accent2 3 2 3 2 2 3 2" xfId="22344" xr:uid="{00000000-0005-0000-0000-0000973C0000}"/>
    <cellStyle name="40% - Accent2 3 2 3 2 2 3 2 2" xfId="22351" xr:uid="{00000000-0005-0000-0000-0000983C0000}"/>
    <cellStyle name="40% - Accent2 3 2 3 2 2 3 3" xfId="22355" xr:uid="{00000000-0005-0000-0000-0000993C0000}"/>
    <cellStyle name="40% - Accent2 3 2 3 2 2 4" xfId="22365" xr:uid="{00000000-0005-0000-0000-00009A3C0000}"/>
    <cellStyle name="40% - Accent2 3 2 3 2 2 4 2" xfId="22370" xr:uid="{00000000-0005-0000-0000-00009B3C0000}"/>
    <cellStyle name="40% - Accent2 3 2 3 2 2 5" xfId="20432" xr:uid="{00000000-0005-0000-0000-00009C3C0000}"/>
    <cellStyle name="40% - Accent2 3 2 3 2 3" xfId="23142" xr:uid="{00000000-0005-0000-0000-00009D3C0000}"/>
    <cellStyle name="40% - Accent2 3 2 3 2 3 2" xfId="22413" xr:uid="{00000000-0005-0000-0000-00009E3C0000}"/>
    <cellStyle name="40% - Accent2 3 2 3 2 3 2 2" xfId="20350" xr:uid="{00000000-0005-0000-0000-00009F3C0000}"/>
    <cellStyle name="40% - Accent2 3 2 3 2 3 2 2 2" xfId="22417" xr:uid="{00000000-0005-0000-0000-0000A03C0000}"/>
    <cellStyle name="40% - Accent2 3 2 3 2 3 2 3" xfId="22421" xr:uid="{00000000-0005-0000-0000-0000A13C0000}"/>
    <cellStyle name="40% - Accent2 3 2 3 2 3 3" xfId="1157" xr:uid="{00000000-0005-0000-0000-0000A23C0000}"/>
    <cellStyle name="40% - Accent2 3 2 3 2 3 3 2" xfId="5392" xr:uid="{00000000-0005-0000-0000-0000A33C0000}"/>
    <cellStyle name="40% - Accent2 3 2 3 2 3 4" xfId="2600" xr:uid="{00000000-0005-0000-0000-0000A43C0000}"/>
    <cellStyle name="40% - Accent2 3 2 3 2 4" xfId="2453" xr:uid="{00000000-0005-0000-0000-0000A53C0000}"/>
    <cellStyle name="40% - Accent2 3 2 3 2 4 2" xfId="3494" xr:uid="{00000000-0005-0000-0000-0000A63C0000}"/>
    <cellStyle name="40% - Accent2 3 2 3 2 4 2 2" xfId="10128" xr:uid="{00000000-0005-0000-0000-0000A73C0000}"/>
    <cellStyle name="40% - Accent2 3 2 3 2 4 3" xfId="5552" xr:uid="{00000000-0005-0000-0000-0000A83C0000}"/>
    <cellStyle name="40% - Accent2 3 2 3 2 5" xfId="3506" xr:uid="{00000000-0005-0000-0000-0000A93C0000}"/>
    <cellStyle name="40% - Accent2 3 2 3 2 5 2" xfId="10137" xr:uid="{00000000-0005-0000-0000-0000AA3C0000}"/>
    <cellStyle name="40% - Accent2 3 2 3 2 6" xfId="10146" xr:uid="{00000000-0005-0000-0000-0000AB3C0000}"/>
    <cellStyle name="40% - Accent2 3 2 3 3" xfId="23144" xr:uid="{00000000-0005-0000-0000-0000AC3C0000}"/>
    <cellStyle name="40% - Accent2 3 2 3 3 2" xfId="23145" xr:uid="{00000000-0005-0000-0000-0000AD3C0000}"/>
    <cellStyle name="40% - Accent2 3 2 3 3 2 2" xfId="22477" xr:uid="{00000000-0005-0000-0000-0000AE3C0000}"/>
    <cellStyle name="40% - Accent2 3 2 3 3 2 2 2" xfId="13460" xr:uid="{00000000-0005-0000-0000-0000AF3C0000}"/>
    <cellStyle name="40% - Accent2 3 2 3 3 2 2 2 2" xfId="13466" xr:uid="{00000000-0005-0000-0000-0000B03C0000}"/>
    <cellStyle name="40% - Accent2 3 2 3 3 2 2 3" xfId="13478" xr:uid="{00000000-0005-0000-0000-0000B13C0000}"/>
    <cellStyle name="40% - Accent2 3 2 3 3 2 3" xfId="22481" xr:uid="{00000000-0005-0000-0000-0000B23C0000}"/>
    <cellStyle name="40% - Accent2 3 2 3 3 2 3 2" xfId="13620" xr:uid="{00000000-0005-0000-0000-0000B33C0000}"/>
    <cellStyle name="40% - Accent2 3 2 3 3 2 4" xfId="22490" xr:uid="{00000000-0005-0000-0000-0000B43C0000}"/>
    <cellStyle name="40% - Accent2 3 2 3 3 3" xfId="23146" xr:uid="{00000000-0005-0000-0000-0000B53C0000}"/>
    <cellStyle name="40% - Accent2 3 2 3 3 3 2" xfId="22497" xr:uid="{00000000-0005-0000-0000-0000B63C0000}"/>
    <cellStyle name="40% - Accent2 3 2 3 3 3 2 2" xfId="1199" xr:uid="{00000000-0005-0000-0000-0000B73C0000}"/>
    <cellStyle name="40% - Accent2 3 2 3 3 3 3" xfId="5662" xr:uid="{00000000-0005-0000-0000-0000B83C0000}"/>
    <cellStyle name="40% - Accent2 3 2 3 3 4" xfId="3387" xr:uid="{00000000-0005-0000-0000-0000B93C0000}"/>
    <cellStyle name="40% - Accent2 3 2 3 3 4 2" xfId="10152" xr:uid="{00000000-0005-0000-0000-0000BA3C0000}"/>
    <cellStyle name="40% - Accent2 3 2 3 3 5" xfId="10159" xr:uid="{00000000-0005-0000-0000-0000BB3C0000}"/>
    <cellStyle name="40% - Accent2 3 2 3 4" xfId="23147" xr:uid="{00000000-0005-0000-0000-0000BC3C0000}"/>
    <cellStyle name="40% - Accent2 3 2 3 4 2" xfId="23148" xr:uid="{00000000-0005-0000-0000-0000BD3C0000}"/>
    <cellStyle name="40% - Accent2 3 2 3 4 2 2" xfId="22528" xr:uid="{00000000-0005-0000-0000-0000BE3C0000}"/>
    <cellStyle name="40% - Accent2 3 2 3 4 2 2 2" xfId="22532" xr:uid="{00000000-0005-0000-0000-0000BF3C0000}"/>
    <cellStyle name="40% - Accent2 3 2 3 4 2 3" xfId="6133" xr:uid="{00000000-0005-0000-0000-0000C03C0000}"/>
    <cellStyle name="40% - Accent2 3 2 3 4 3" xfId="23149" xr:uid="{00000000-0005-0000-0000-0000C13C0000}"/>
    <cellStyle name="40% - Accent2 3 2 3 4 3 2" xfId="20642" xr:uid="{00000000-0005-0000-0000-0000C23C0000}"/>
    <cellStyle name="40% - Accent2 3 2 3 4 4" xfId="10168" xr:uid="{00000000-0005-0000-0000-0000C33C0000}"/>
    <cellStyle name="40% - Accent2 3 2 3 5" xfId="23151" xr:uid="{00000000-0005-0000-0000-0000C43C0000}"/>
    <cellStyle name="40% - Accent2 3 2 3 5 2" xfId="23152" xr:uid="{00000000-0005-0000-0000-0000C53C0000}"/>
    <cellStyle name="40% - Accent2 3 2 3 5 2 2" xfId="22561" xr:uid="{00000000-0005-0000-0000-0000C63C0000}"/>
    <cellStyle name="40% - Accent2 3 2 3 5 3" xfId="23153" xr:uid="{00000000-0005-0000-0000-0000C73C0000}"/>
    <cellStyle name="40% - Accent2 3 2 3 6" xfId="23154" xr:uid="{00000000-0005-0000-0000-0000C83C0000}"/>
    <cellStyle name="40% - Accent2 3 2 3 6 2" xfId="16844" xr:uid="{00000000-0005-0000-0000-0000C93C0000}"/>
    <cellStyle name="40% - Accent2 3 2 3 7" xfId="23155" xr:uid="{00000000-0005-0000-0000-0000CA3C0000}"/>
    <cellStyle name="40% - Accent2 3 2 4" xfId="18910" xr:uid="{00000000-0005-0000-0000-0000CB3C0000}"/>
    <cellStyle name="40% - Accent2 3 2 4 2" xfId="23156" xr:uid="{00000000-0005-0000-0000-0000CC3C0000}"/>
    <cellStyle name="40% - Accent2 3 2 4 2 2" xfId="23157" xr:uid="{00000000-0005-0000-0000-0000CD3C0000}"/>
    <cellStyle name="40% - Accent2 3 2 4 2 2 2" xfId="22617" xr:uid="{00000000-0005-0000-0000-0000CE3C0000}"/>
    <cellStyle name="40% - Accent2 3 2 4 2 2 2 2" xfId="22621" xr:uid="{00000000-0005-0000-0000-0000CF3C0000}"/>
    <cellStyle name="40% - Accent2 3 2 4 2 2 2 2 2" xfId="22626" xr:uid="{00000000-0005-0000-0000-0000D03C0000}"/>
    <cellStyle name="40% - Accent2 3 2 4 2 2 2 3" xfId="22631" xr:uid="{00000000-0005-0000-0000-0000D13C0000}"/>
    <cellStyle name="40% - Accent2 3 2 4 2 2 3" xfId="22636" xr:uid="{00000000-0005-0000-0000-0000D23C0000}"/>
    <cellStyle name="40% - Accent2 3 2 4 2 2 3 2" xfId="22641" xr:uid="{00000000-0005-0000-0000-0000D33C0000}"/>
    <cellStyle name="40% - Accent2 3 2 4 2 2 4" xfId="18032" xr:uid="{00000000-0005-0000-0000-0000D43C0000}"/>
    <cellStyle name="40% - Accent2 3 2 4 2 3" xfId="23158" xr:uid="{00000000-0005-0000-0000-0000D53C0000}"/>
    <cellStyle name="40% - Accent2 3 2 4 2 3 2" xfId="22654" xr:uid="{00000000-0005-0000-0000-0000D63C0000}"/>
    <cellStyle name="40% - Accent2 3 2 4 2 3 2 2" xfId="22657" xr:uid="{00000000-0005-0000-0000-0000D73C0000}"/>
    <cellStyle name="40% - Accent2 3 2 4 2 3 3" xfId="627" xr:uid="{00000000-0005-0000-0000-0000D83C0000}"/>
    <cellStyle name="40% - Accent2 3 2 4 2 4" xfId="1464" xr:uid="{00000000-0005-0000-0000-0000D93C0000}"/>
    <cellStyle name="40% - Accent2 3 2 4 2 4 2" xfId="10185" xr:uid="{00000000-0005-0000-0000-0000DA3C0000}"/>
    <cellStyle name="40% - Accent2 3 2 4 2 5" xfId="10192" xr:uid="{00000000-0005-0000-0000-0000DB3C0000}"/>
    <cellStyle name="40% - Accent2 3 2 4 3" xfId="23159" xr:uid="{00000000-0005-0000-0000-0000DC3C0000}"/>
    <cellStyle name="40% - Accent2 3 2 4 3 2" xfId="23160" xr:uid="{00000000-0005-0000-0000-0000DD3C0000}"/>
    <cellStyle name="40% - Accent2 3 2 4 3 2 2" xfId="22680" xr:uid="{00000000-0005-0000-0000-0000DE3C0000}"/>
    <cellStyle name="40% - Accent2 3 2 4 3 2 2 2" xfId="22683" xr:uid="{00000000-0005-0000-0000-0000DF3C0000}"/>
    <cellStyle name="40% - Accent2 3 2 4 3 2 3" xfId="22687" xr:uid="{00000000-0005-0000-0000-0000E03C0000}"/>
    <cellStyle name="40% - Accent2 3 2 4 3 3" xfId="23161" xr:uid="{00000000-0005-0000-0000-0000E13C0000}"/>
    <cellStyle name="40% - Accent2 3 2 4 3 3 2" xfId="22697" xr:uid="{00000000-0005-0000-0000-0000E23C0000}"/>
    <cellStyle name="40% - Accent2 3 2 4 3 4" xfId="10196" xr:uid="{00000000-0005-0000-0000-0000E33C0000}"/>
    <cellStyle name="40% - Accent2 3 2 4 4" xfId="23162" xr:uid="{00000000-0005-0000-0000-0000E43C0000}"/>
    <cellStyle name="40% - Accent2 3 2 4 4 2" xfId="23163" xr:uid="{00000000-0005-0000-0000-0000E53C0000}"/>
    <cellStyle name="40% - Accent2 3 2 4 4 2 2" xfId="5843" xr:uid="{00000000-0005-0000-0000-0000E63C0000}"/>
    <cellStyle name="40% - Accent2 3 2 4 4 3" xfId="23164" xr:uid="{00000000-0005-0000-0000-0000E73C0000}"/>
    <cellStyle name="40% - Accent2 3 2 4 5" xfId="23165" xr:uid="{00000000-0005-0000-0000-0000E83C0000}"/>
    <cellStyle name="40% - Accent2 3 2 4 5 2" xfId="23166" xr:uid="{00000000-0005-0000-0000-0000E93C0000}"/>
    <cellStyle name="40% - Accent2 3 2 4 6" xfId="23167" xr:uid="{00000000-0005-0000-0000-0000EA3C0000}"/>
    <cellStyle name="40% - Accent2 3 2 5" xfId="14571" xr:uid="{00000000-0005-0000-0000-0000EB3C0000}"/>
    <cellStyle name="40% - Accent2 3 2 5 2" xfId="23168" xr:uid="{00000000-0005-0000-0000-0000EC3C0000}"/>
    <cellStyle name="40% - Accent2 3 2 5 2 2" xfId="23169" xr:uid="{00000000-0005-0000-0000-0000ED3C0000}"/>
    <cellStyle name="40% - Accent2 3 2 5 2 2 2" xfId="22762" xr:uid="{00000000-0005-0000-0000-0000EE3C0000}"/>
    <cellStyle name="40% - Accent2 3 2 5 2 2 2 2" xfId="22765" xr:uid="{00000000-0005-0000-0000-0000EF3C0000}"/>
    <cellStyle name="40% - Accent2 3 2 5 2 2 3" xfId="15549" xr:uid="{00000000-0005-0000-0000-0000F03C0000}"/>
    <cellStyle name="40% - Accent2 3 2 5 2 3" xfId="23170" xr:uid="{00000000-0005-0000-0000-0000F13C0000}"/>
    <cellStyle name="40% - Accent2 3 2 5 2 3 2" xfId="22779" xr:uid="{00000000-0005-0000-0000-0000F23C0000}"/>
    <cellStyle name="40% - Accent2 3 2 5 2 4" xfId="10206" xr:uid="{00000000-0005-0000-0000-0000F33C0000}"/>
    <cellStyle name="40% - Accent2 3 2 5 3" xfId="23171" xr:uid="{00000000-0005-0000-0000-0000F43C0000}"/>
    <cellStyle name="40% - Accent2 3 2 5 3 2" xfId="23172" xr:uid="{00000000-0005-0000-0000-0000F53C0000}"/>
    <cellStyle name="40% - Accent2 3 2 5 3 2 2" xfId="22798" xr:uid="{00000000-0005-0000-0000-0000F63C0000}"/>
    <cellStyle name="40% - Accent2 3 2 5 3 3" xfId="23173" xr:uid="{00000000-0005-0000-0000-0000F73C0000}"/>
    <cellStyle name="40% - Accent2 3 2 5 4" xfId="23174" xr:uid="{00000000-0005-0000-0000-0000F83C0000}"/>
    <cellStyle name="40% - Accent2 3 2 5 4 2" xfId="23175" xr:uid="{00000000-0005-0000-0000-0000F93C0000}"/>
    <cellStyle name="40% - Accent2 3 2 5 5" xfId="23176" xr:uid="{00000000-0005-0000-0000-0000FA3C0000}"/>
    <cellStyle name="40% - Accent2 3 2 6" xfId="23177" xr:uid="{00000000-0005-0000-0000-0000FB3C0000}"/>
    <cellStyle name="40% - Accent2 3 2 6 2" xfId="21520" xr:uid="{00000000-0005-0000-0000-0000FC3C0000}"/>
    <cellStyle name="40% - Accent2 3 2 6 2 2" xfId="21522" xr:uid="{00000000-0005-0000-0000-0000FD3C0000}"/>
    <cellStyle name="40% - Accent2 3 2 6 2 2 2" xfId="15230" xr:uid="{00000000-0005-0000-0000-0000FE3C0000}"/>
    <cellStyle name="40% - Accent2 3 2 6 2 3" xfId="21524" xr:uid="{00000000-0005-0000-0000-0000FF3C0000}"/>
    <cellStyle name="40% - Accent2 3 2 6 3" xfId="21528" xr:uid="{00000000-0005-0000-0000-0000003D0000}"/>
    <cellStyle name="40% - Accent2 3 2 6 3 2" xfId="21531" xr:uid="{00000000-0005-0000-0000-0000013D0000}"/>
    <cellStyle name="40% - Accent2 3 2 6 4" xfId="21534" xr:uid="{00000000-0005-0000-0000-0000023D0000}"/>
    <cellStyle name="40% - Accent2 3 2 7" xfId="23178" xr:uid="{00000000-0005-0000-0000-0000033D0000}"/>
    <cellStyle name="40% - Accent2 3 2 7 2" xfId="21544" xr:uid="{00000000-0005-0000-0000-0000043D0000}"/>
    <cellStyle name="40% - Accent2 3 2 7 2 2" xfId="21547" xr:uid="{00000000-0005-0000-0000-0000053D0000}"/>
    <cellStyle name="40% - Accent2 3 2 7 3" xfId="21550" xr:uid="{00000000-0005-0000-0000-0000063D0000}"/>
    <cellStyle name="40% - Accent2 3 2 8" xfId="16139" xr:uid="{00000000-0005-0000-0000-0000073D0000}"/>
    <cellStyle name="40% - Accent2 3 2 8 2" xfId="7576" xr:uid="{00000000-0005-0000-0000-0000083D0000}"/>
    <cellStyle name="40% - Accent2 3 2 9" xfId="23179" xr:uid="{00000000-0005-0000-0000-0000093D0000}"/>
    <cellStyle name="40% - Accent2 3 3" xfId="23180" xr:uid="{00000000-0005-0000-0000-00000A3D0000}"/>
    <cellStyle name="40% - Accent2 3 3 2" xfId="1533" xr:uid="{00000000-0005-0000-0000-00000B3D0000}"/>
    <cellStyle name="40% - Accent2 3 3 2 2" xfId="1538" xr:uid="{00000000-0005-0000-0000-00000C3D0000}"/>
    <cellStyle name="40% - Accent2 3 3 2 2 2" xfId="1542" xr:uid="{00000000-0005-0000-0000-00000D3D0000}"/>
    <cellStyle name="40% - Accent2 3 3 2 2 2 2" xfId="1552" xr:uid="{00000000-0005-0000-0000-00000E3D0000}"/>
    <cellStyle name="40% - Accent2 3 3 2 2 2 2 2" xfId="1558" xr:uid="{00000000-0005-0000-0000-00000F3D0000}"/>
    <cellStyle name="40% - Accent2 3 3 2 2 2 2 2 2" xfId="1565" xr:uid="{00000000-0005-0000-0000-0000103D0000}"/>
    <cellStyle name="40% - Accent2 3 3 2 2 2 2 2 2 2" xfId="14219" xr:uid="{00000000-0005-0000-0000-0000113D0000}"/>
    <cellStyle name="40% - Accent2 3 3 2 2 2 2 2 3" xfId="14223" xr:uid="{00000000-0005-0000-0000-0000123D0000}"/>
    <cellStyle name="40% - Accent2 3 3 2 2 2 2 3" xfId="1570" xr:uid="{00000000-0005-0000-0000-0000133D0000}"/>
    <cellStyle name="40% - Accent2 3 3 2 2 2 2 3 2" xfId="12950" xr:uid="{00000000-0005-0000-0000-0000143D0000}"/>
    <cellStyle name="40% - Accent2 3 3 2 2 2 2 4" xfId="14230" xr:uid="{00000000-0005-0000-0000-0000153D0000}"/>
    <cellStyle name="40% - Accent2 3 3 2 2 2 3" xfId="1585" xr:uid="{00000000-0005-0000-0000-0000163D0000}"/>
    <cellStyle name="40% - Accent2 3 3 2 2 2 3 2" xfId="1604" xr:uid="{00000000-0005-0000-0000-0000173D0000}"/>
    <cellStyle name="40% - Accent2 3 3 2 2 2 3 2 2" xfId="14235" xr:uid="{00000000-0005-0000-0000-0000183D0000}"/>
    <cellStyle name="40% - Accent2 3 3 2 2 2 3 3" xfId="14240" xr:uid="{00000000-0005-0000-0000-0000193D0000}"/>
    <cellStyle name="40% - Accent2 3 3 2 2 2 4" xfId="1617" xr:uid="{00000000-0005-0000-0000-00001A3D0000}"/>
    <cellStyle name="40% - Accent2 3 3 2 2 2 4 2" xfId="9868" xr:uid="{00000000-0005-0000-0000-00001B3D0000}"/>
    <cellStyle name="40% - Accent2 3 3 2 2 2 5" xfId="9879" xr:uid="{00000000-0005-0000-0000-00001C3D0000}"/>
    <cellStyle name="40% - Accent2 3 3 2 2 3" xfId="1627" xr:uid="{00000000-0005-0000-0000-00001D3D0000}"/>
    <cellStyle name="40% - Accent2 3 3 2 2 3 2" xfId="1635" xr:uid="{00000000-0005-0000-0000-00001E3D0000}"/>
    <cellStyle name="40% - Accent2 3 3 2 2 3 2 2" xfId="1650" xr:uid="{00000000-0005-0000-0000-00001F3D0000}"/>
    <cellStyle name="40% - Accent2 3 3 2 2 3 2 2 2" xfId="13949" xr:uid="{00000000-0005-0000-0000-0000203D0000}"/>
    <cellStyle name="40% - Accent2 3 3 2 2 3 2 3" xfId="14247" xr:uid="{00000000-0005-0000-0000-0000213D0000}"/>
    <cellStyle name="40% - Accent2 3 3 2 2 3 3" xfId="1660" xr:uid="{00000000-0005-0000-0000-0000223D0000}"/>
    <cellStyle name="40% - Accent2 3 3 2 2 3 3 2" xfId="14252" xr:uid="{00000000-0005-0000-0000-0000233D0000}"/>
    <cellStyle name="40% - Accent2 3 3 2 2 3 4" xfId="9887" xr:uid="{00000000-0005-0000-0000-0000243D0000}"/>
    <cellStyle name="40% - Accent2 3 3 2 2 4" xfId="727" xr:uid="{00000000-0005-0000-0000-0000253D0000}"/>
    <cellStyle name="40% - Accent2 3 3 2 2 4 2" xfId="598" xr:uid="{00000000-0005-0000-0000-0000263D0000}"/>
    <cellStyle name="40% - Accent2 3 3 2 2 4 2 2" xfId="753" xr:uid="{00000000-0005-0000-0000-0000273D0000}"/>
    <cellStyle name="40% - Accent2 3 3 2 2 4 3" xfId="655" xr:uid="{00000000-0005-0000-0000-0000283D0000}"/>
    <cellStyle name="40% - Accent2 3 3 2 2 5" xfId="795" xr:uid="{00000000-0005-0000-0000-0000293D0000}"/>
    <cellStyle name="40% - Accent2 3 3 2 2 5 2" xfId="14257" xr:uid="{00000000-0005-0000-0000-00002A3D0000}"/>
    <cellStyle name="40% - Accent2 3 3 2 2 6" xfId="14265" xr:uid="{00000000-0005-0000-0000-00002B3D0000}"/>
    <cellStyle name="40% - Accent2 3 3 2 3" xfId="346" xr:uid="{00000000-0005-0000-0000-00002C3D0000}"/>
    <cellStyle name="40% - Accent2 3 3 2 3 2" xfId="1672" xr:uid="{00000000-0005-0000-0000-00002D3D0000}"/>
    <cellStyle name="40% - Accent2 3 3 2 3 2 2" xfId="1683" xr:uid="{00000000-0005-0000-0000-00002E3D0000}"/>
    <cellStyle name="40% - Accent2 3 3 2 3 2 2 2" xfId="1694" xr:uid="{00000000-0005-0000-0000-00002F3D0000}"/>
    <cellStyle name="40% - Accent2 3 3 2 3 2 2 2 2" xfId="14270" xr:uid="{00000000-0005-0000-0000-0000303D0000}"/>
    <cellStyle name="40% - Accent2 3 3 2 3 2 2 3" xfId="14276" xr:uid="{00000000-0005-0000-0000-0000313D0000}"/>
    <cellStyle name="40% - Accent2 3 3 2 3 2 3" xfId="127" xr:uid="{00000000-0005-0000-0000-0000323D0000}"/>
    <cellStyle name="40% - Accent2 3 3 2 3 2 3 2" xfId="14285" xr:uid="{00000000-0005-0000-0000-0000333D0000}"/>
    <cellStyle name="40% - Accent2 3 3 2 3 2 4" xfId="9904" xr:uid="{00000000-0005-0000-0000-0000343D0000}"/>
    <cellStyle name="40% - Accent2 3 3 2 3 3" xfId="1710" xr:uid="{00000000-0005-0000-0000-0000353D0000}"/>
    <cellStyle name="40% - Accent2 3 3 2 3 3 2" xfId="195" xr:uid="{00000000-0005-0000-0000-0000363D0000}"/>
    <cellStyle name="40% - Accent2 3 3 2 3 3 2 2" xfId="14293" xr:uid="{00000000-0005-0000-0000-0000373D0000}"/>
    <cellStyle name="40% - Accent2 3 3 2 3 3 3" xfId="14300" xr:uid="{00000000-0005-0000-0000-0000383D0000}"/>
    <cellStyle name="40% - Accent2 3 3 2 3 4" xfId="1717" xr:uid="{00000000-0005-0000-0000-0000393D0000}"/>
    <cellStyle name="40% - Accent2 3 3 2 3 4 2" xfId="14309" xr:uid="{00000000-0005-0000-0000-00003A3D0000}"/>
    <cellStyle name="40% - Accent2 3 3 2 3 5" xfId="14317" xr:uid="{00000000-0005-0000-0000-00003B3D0000}"/>
    <cellStyle name="40% - Accent2 3 3 2 4" xfId="1731" xr:uid="{00000000-0005-0000-0000-00003C3D0000}"/>
    <cellStyle name="40% - Accent2 3 3 2 4 2" xfId="556" xr:uid="{00000000-0005-0000-0000-00003D3D0000}"/>
    <cellStyle name="40% - Accent2 3 3 2 4 2 2" xfId="1735" xr:uid="{00000000-0005-0000-0000-00003E3D0000}"/>
    <cellStyle name="40% - Accent2 3 3 2 4 2 2 2" xfId="12631" xr:uid="{00000000-0005-0000-0000-00003F3D0000}"/>
    <cellStyle name="40% - Accent2 3 3 2 4 2 3" xfId="12644" xr:uid="{00000000-0005-0000-0000-0000403D0000}"/>
    <cellStyle name="40% - Accent2 3 3 2 4 3" xfId="1764" xr:uid="{00000000-0005-0000-0000-0000413D0000}"/>
    <cellStyle name="40% - Accent2 3 3 2 4 3 2" xfId="12657" xr:uid="{00000000-0005-0000-0000-0000423D0000}"/>
    <cellStyle name="40% - Accent2 3 3 2 4 4" xfId="12669" xr:uid="{00000000-0005-0000-0000-0000433D0000}"/>
    <cellStyle name="40% - Accent2 3 3 2 5" xfId="1786" xr:uid="{00000000-0005-0000-0000-0000443D0000}"/>
    <cellStyle name="40% - Accent2 3 3 2 5 2" xfId="54" xr:uid="{00000000-0005-0000-0000-0000453D0000}"/>
    <cellStyle name="40% - Accent2 3 3 2 5 2 2" xfId="12699" xr:uid="{00000000-0005-0000-0000-0000463D0000}"/>
    <cellStyle name="40% - Accent2 3 3 2 5 3" xfId="12708" xr:uid="{00000000-0005-0000-0000-0000473D0000}"/>
    <cellStyle name="40% - Accent2 3 3 2 6" xfId="1805" xr:uid="{00000000-0005-0000-0000-0000483D0000}"/>
    <cellStyle name="40% - Accent2 3 3 2 6 2" xfId="12738" xr:uid="{00000000-0005-0000-0000-0000493D0000}"/>
    <cellStyle name="40% - Accent2 3 3 2 7" xfId="7494" xr:uid="{00000000-0005-0000-0000-00004A3D0000}"/>
    <cellStyle name="40% - Accent2 3 3 3" xfId="184" xr:uid="{00000000-0005-0000-0000-00004B3D0000}"/>
    <cellStyle name="40% - Accent2 3 3 3 2" xfId="1812" xr:uid="{00000000-0005-0000-0000-00004C3D0000}"/>
    <cellStyle name="40% - Accent2 3 3 3 2 2" xfId="1823" xr:uid="{00000000-0005-0000-0000-00004D3D0000}"/>
    <cellStyle name="40% - Accent2 3 3 3 2 2 2" xfId="1831" xr:uid="{00000000-0005-0000-0000-00004E3D0000}"/>
    <cellStyle name="40% - Accent2 3 3 3 2 2 2 2" xfId="1844" xr:uid="{00000000-0005-0000-0000-00004F3D0000}"/>
    <cellStyle name="40% - Accent2 3 3 3 2 2 2 2 2" xfId="9617" xr:uid="{00000000-0005-0000-0000-0000503D0000}"/>
    <cellStyle name="40% - Accent2 3 3 3 2 2 2 3" xfId="9624" xr:uid="{00000000-0005-0000-0000-0000513D0000}"/>
    <cellStyle name="40% - Accent2 3 3 3 2 2 3" xfId="215" xr:uid="{00000000-0005-0000-0000-0000523D0000}"/>
    <cellStyle name="40% - Accent2 3 3 3 2 2 3 2" xfId="453" xr:uid="{00000000-0005-0000-0000-0000533D0000}"/>
    <cellStyle name="40% - Accent2 3 3 3 2 2 4" xfId="9639" xr:uid="{00000000-0005-0000-0000-0000543D0000}"/>
    <cellStyle name="40% - Accent2 3 3 3 2 3" xfId="1854" xr:uid="{00000000-0005-0000-0000-0000553D0000}"/>
    <cellStyle name="40% - Accent2 3 3 3 2 3 2" xfId="99" xr:uid="{00000000-0005-0000-0000-0000563D0000}"/>
    <cellStyle name="40% - Accent2 3 3 3 2 3 2 2" xfId="9645" xr:uid="{00000000-0005-0000-0000-0000573D0000}"/>
    <cellStyle name="40% - Accent2 3 3 3 2 3 3" xfId="4993" xr:uid="{00000000-0005-0000-0000-0000583D0000}"/>
    <cellStyle name="40% - Accent2 3 3 3 2 4" xfId="1862" xr:uid="{00000000-0005-0000-0000-0000593D0000}"/>
    <cellStyle name="40% - Accent2 3 3 3 2 4 2" xfId="9652" xr:uid="{00000000-0005-0000-0000-00005A3D0000}"/>
    <cellStyle name="40% - Accent2 3 3 3 2 5" xfId="9661" xr:uid="{00000000-0005-0000-0000-00005B3D0000}"/>
    <cellStyle name="40% - Accent2 3 3 3 3" xfId="1881" xr:uid="{00000000-0005-0000-0000-00005C3D0000}"/>
    <cellStyle name="40% - Accent2 3 3 3 3 2" xfId="1887" xr:uid="{00000000-0005-0000-0000-00005D3D0000}"/>
    <cellStyle name="40% - Accent2 3 3 3 3 2 2" xfId="1894" xr:uid="{00000000-0005-0000-0000-00005E3D0000}"/>
    <cellStyle name="40% - Accent2 3 3 3 3 2 2 2" xfId="9670" xr:uid="{00000000-0005-0000-0000-00005F3D0000}"/>
    <cellStyle name="40% - Accent2 3 3 3 3 2 3" xfId="9680" xr:uid="{00000000-0005-0000-0000-0000603D0000}"/>
    <cellStyle name="40% - Accent2 3 3 3 3 3" xfId="845" xr:uid="{00000000-0005-0000-0000-0000613D0000}"/>
    <cellStyle name="40% - Accent2 3 3 3 3 3 2" xfId="9690" xr:uid="{00000000-0005-0000-0000-0000623D0000}"/>
    <cellStyle name="40% - Accent2 3 3 3 3 4" xfId="9697" xr:uid="{00000000-0005-0000-0000-0000633D0000}"/>
    <cellStyle name="40% - Accent2 3 3 3 4" xfId="1908" xr:uid="{00000000-0005-0000-0000-0000643D0000}"/>
    <cellStyle name="40% - Accent2 3 3 3 4 2" xfId="1914" xr:uid="{00000000-0005-0000-0000-0000653D0000}"/>
    <cellStyle name="40% - Accent2 3 3 3 4 2 2" xfId="9705" xr:uid="{00000000-0005-0000-0000-0000663D0000}"/>
    <cellStyle name="40% - Accent2 3 3 3 4 3" xfId="9719" xr:uid="{00000000-0005-0000-0000-0000673D0000}"/>
    <cellStyle name="40% - Accent2 3 3 3 5" xfId="673" xr:uid="{00000000-0005-0000-0000-0000683D0000}"/>
    <cellStyle name="40% - Accent2 3 3 3 5 2" xfId="9727" xr:uid="{00000000-0005-0000-0000-0000693D0000}"/>
    <cellStyle name="40% - Accent2 3 3 3 6" xfId="9" xr:uid="{00000000-0005-0000-0000-00006A3D0000}"/>
    <cellStyle name="40% - Accent2 3 3 4" xfId="1925" xr:uid="{00000000-0005-0000-0000-00006B3D0000}"/>
    <cellStyle name="40% - Accent2 3 3 4 2" xfId="480" xr:uid="{00000000-0005-0000-0000-00006C3D0000}"/>
    <cellStyle name="40% - Accent2 3 3 4 2 2" xfId="530" xr:uid="{00000000-0005-0000-0000-00006D3D0000}"/>
    <cellStyle name="40% - Accent2 3 3 4 2 2 2" xfId="1930" xr:uid="{00000000-0005-0000-0000-00006E3D0000}"/>
    <cellStyle name="40% - Accent2 3 3 4 2 2 2 2" xfId="5767" xr:uid="{00000000-0005-0000-0000-00006F3D0000}"/>
    <cellStyle name="40% - Accent2 3 3 4 2 2 3" xfId="9736" xr:uid="{00000000-0005-0000-0000-0000703D0000}"/>
    <cellStyle name="40% - Accent2 3 3 4 2 3" xfId="1945" xr:uid="{00000000-0005-0000-0000-0000713D0000}"/>
    <cellStyle name="40% - Accent2 3 3 4 2 3 2" xfId="2209" xr:uid="{00000000-0005-0000-0000-0000723D0000}"/>
    <cellStyle name="40% - Accent2 3 3 4 2 4" xfId="9743" xr:uid="{00000000-0005-0000-0000-0000733D0000}"/>
    <cellStyle name="40% - Accent2 3 3 4 3" xfId="509" xr:uid="{00000000-0005-0000-0000-0000743D0000}"/>
    <cellStyle name="40% - Accent2 3 3 4 3 2" xfId="1954" xr:uid="{00000000-0005-0000-0000-0000753D0000}"/>
    <cellStyle name="40% - Accent2 3 3 4 3 2 2" xfId="9750" xr:uid="{00000000-0005-0000-0000-0000763D0000}"/>
    <cellStyle name="40% - Accent2 3 3 4 3 3" xfId="9757" xr:uid="{00000000-0005-0000-0000-0000773D0000}"/>
    <cellStyle name="40% - Accent2 3 3 4 4" xfId="535" xr:uid="{00000000-0005-0000-0000-0000783D0000}"/>
    <cellStyle name="40% - Accent2 3 3 4 4 2" xfId="9760" xr:uid="{00000000-0005-0000-0000-0000793D0000}"/>
    <cellStyle name="40% - Accent2 3 3 4 5" xfId="9768" xr:uid="{00000000-0005-0000-0000-00007A3D0000}"/>
    <cellStyle name="40% - Accent2 3 3 5" xfId="1960" xr:uid="{00000000-0005-0000-0000-00007B3D0000}"/>
    <cellStyle name="40% - Accent2 3 3 5 2" xfId="1966" xr:uid="{00000000-0005-0000-0000-00007C3D0000}"/>
    <cellStyle name="40% - Accent2 3 3 5 2 2" xfId="1984" xr:uid="{00000000-0005-0000-0000-00007D3D0000}"/>
    <cellStyle name="40% - Accent2 3 3 5 2 2 2" xfId="9778" xr:uid="{00000000-0005-0000-0000-00007E3D0000}"/>
    <cellStyle name="40% - Accent2 3 3 5 2 3" xfId="9783" xr:uid="{00000000-0005-0000-0000-00007F3D0000}"/>
    <cellStyle name="40% - Accent2 3 3 5 3" xfId="1992" xr:uid="{00000000-0005-0000-0000-0000803D0000}"/>
    <cellStyle name="40% - Accent2 3 3 5 3 2" xfId="9787" xr:uid="{00000000-0005-0000-0000-0000813D0000}"/>
    <cellStyle name="40% - Accent2 3 3 5 4" xfId="9791" xr:uid="{00000000-0005-0000-0000-0000823D0000}"/>
    <cellStyle name="40% - Accent2 3 3 6" xfId="2000" xr:uid="{00000000-0005-0000-0000-0000833D0000}"/>
    <cellStyle name="40% - Accent2 3 3 6 2" xfId="2012" xr:uid="{00000000-0005-0000-0000-0000843D0000}"/>
    <cellStyle name="40% - Accent2 3 3 6 2 2" xfId="9800" xr:uid="{00000000-0005-0000-0000-0000853D0000}"/>
    <cellStyle name="40% - Accent2 3 3 6 3" xfId="9805" xr:uid="{00000000-0005-0000-0000-0000863D0000}"/>
    <cellStyle name="40% - Accent2 3 3 7" xfId="2019" xr:uid="{00000000-0005-0000-0000-0000873D0000}"/>
    <cellStyle name="40% - Accent2 3 3 7 2" xfId="9811" xr:uid="{00000000-0005-0000-0000-0000883D0000}"/>
    <cellStyle name="40% - Accent2 3 3 8" xfId="3239" xr:uid="{00000000-0005-0000-0000-0000893D0000}"/>
    <cellStyle name="40% - Accent2 3 4" xfId="23182" xr:uid="{00000000-0005-0000-0000-00008A3D0000}"/>
    <cellStyle name="40% - Accent2 3 4 2" xfId="1655" xr:uid="{00000000-0005-0000-0000-00008B3D0000}"/>
    <cellStyle name="40% - Accent2 3 4 2 2" xfId="2204" xr:uid="{00000000-0005-0000-0000-00008C3D0000}"/>
    <cellStyle name="40% - Accent2 3 4 2 2 2" xfId="2169" xr:uid="{00000000-0005-0000-0000-00008D3D0000}"/>
    <cellStyle name="40% - Accent2 3 4 2 2 2 2" xfId="1938" xr:uid="{00000000-0005-0000-0000-00008E3D0000}"/>
    <cellStyle name="40% - Accent2 3 4 2 2 2 2 2" xfId="2215" xr:uid="{00000000-0005-0000-0000-00008F3D0000}"/>
    <cellStyle name="40% - Accent2 3 4 2 2 2 2 2 2" xfId="9357" xr:uid="{00000000-0005-0000-0000-0000903D0000}"/>
    <cellStyle name="40% - Accent2 3 4 2 2 2 2 3" xfId="14114" xr:uid="{00000000-0005-0000-0000-0000913D0000}"/>
    <cellStyle name="40% - Accent2 3 4 2 2 2 3" xfId="2224" xr:uid="{00000000-0005-0000-0000-0000923D0000}"/>
    <cellStyle name="40% - Accent2 3 4 2 2 2 3 2" xfId="14131" xr:uid="{00000000-0005-0000-0000-0000933D0000}"/>
    <cellStyle name="40% - Accent2 3 4 2 2 2 4" xfId="8899" xr:uid="{00000000-0005-0000-0000-0000943D0000}"/>
    <cellStyle name="40% - Accent2 3 4 2 2 3" xfId="2189" xr:uid="{00000000-0005-0000-0000-0000953D0000}"/>
    <cellStyle name="40% - Accent2 3 4 2 2 3 2" xfId="2238" xr:uid="{00000000-0005-0000-0000-0000963D0000}"/>
    <cellStyle name="40% - Accent2 3 4 2 2 3 2 2" xfId="14173" xr:uid="{00000000-0005-0000-0000-0000973D0000}"/>
    <cellStyle name="40% - Accent2 3 4 2 2 3 3" xfId="14528" xr:uid="{00000000-0005-0000-0000-0000983D0000}"/>
    <cellStyle name="40% - Accent2 3 4 2 2 4" xfId="2249" xr:uid="{00000000-0005-0000-0000-0000993D0000}"/>
    <cellStyle name="40% - Accent2 3 4 2 2 4 2" xfId="14533" xr:uid="{00000000-0005-0000-0000-00009A3D0000}"/>
    <cellStyle name="40% - Accent2 3 4 2 2 5" xfId="14539" xr:uid="{00000000-0005-0000-0000-00009B3D0000}"/>
    <cellStyle name="40% - Accent2 3 4 2 3" xfId="2263" xr:uid="{00000000-0005-0000-0000-00009C3D0000}"/>
    <cellStyle name="40% - Accent2 3 4 2 3 2" xfId="2279" xr:uid="{00000000-0005-0000-0000-00009D3D0000}"/>
    <cellStyle name="40% - Accent2 3 4 2 3 2 2" xfId="2286" xr:uid="{00000000-0005-0000-0000-00009E3D0000}"/>
    <cellStyle name="40% - Accent2 3 4 2 3 2 2 2" xfId="14226" xr:uid="{00000000-0005-0000-0000-00009F3D0000}"/>
    <cellStyle name="40% - Accent2 3 4 2 3 2 3" xfId="14543" xr:uid="{00000000-0005-0000-0000-0000A03D0000}"/>
    <cellStyle name="40% - Accent2 3 4 2 3 3" xfId="2300" xr:uid="{00000000-0005-0000-0000-0000A13D0000}"/>
    <cellStyle name="40% - Accent2 3 4 2 3 3 2" xfId="14550" xr:uid="{00000000-0005-0000-0000-0000A23D0000}"/>
    <cellStyle name="40% - Accent2 3 4 2 3 4" xfId="14555" xr:uid="{00000000-0005-0000-0000-0000A33D0000}"/>
    <cellStyle name="40% - Accent2 3 4 2 4" xfId="2307" xr:uid="{00000000-0005-0000-0000-0000A43D0000}"/>
    <cellStyle name="40% - Accent2 3 4 2 4 2" xfId="2316" xr:uid="{00000000-0005-0000-0000-0000A53D0000}"/>
    <cellStyle name="40% - Accent2 3 4 2 4 2 2" xfId="5725" xr:uid="{00000000-0005-0000-0000-0000A63D0000}"/>
    <cellStyle name="40% - Accent2 3 4 2 4 3" xfId="11484" xr:uid="{00000000-0005-0000-0000-0000A73D0000}"/>
    <cellStyle name="40% - Accent2 3 4 2 5" xfId="2269" xr:uid="{00000000-0005-0000-0000-0000A83D0000}"/>
    <cellStyle name="40% - Accent2 3 4 2 5 2" xfId="11505" xr:uid="{00000000-0005-0000-0000-0000A93D0000}"/>
    <cellStyle name="40% - Accent2 3 4 2 6" xfId="13315" xr:uid="{00000000-0005-0000-0000-0000AA3D0000}"/>
    <cellStyle name="40% - Accent2 3 4 3" xfId="2327" xr:uid="{00000000-0005-0000-0000-0000AB3D0000}"/>
    <cellStyle name="40% - Accent2 3 4 3 2" xfId="2336" xr:uid="{00000000-0005-0000-0000-0000AC3D0000}"/>
    <cellStyle name="40% - Accent2 3 4 3 2 2" xfId="305" xr:uid="{00000000-0005-0000-0000-0000AD3D0000}"/>
    <cellStyle name="40% - Accent2 3 4 3 2 2 2" xfId="2355" xr:uid="{00000000-0005-0000-0000-0000AE3D0000}"/>
    <cellStyle name="40% - Accent2 3 4 3 2 2 2 2" xfId="8026" xr:uid="{00000000-0005-0000-0000-0000AF3D0000}"/>
    <cellStyle name="40% - Accent2 3 4 3 2 2 3" xfId="8038" xr:uid="{00000000-0005-0000-0000-0000B03D0000}"/>
    <cellStyle name="40% - Accent2 3 4 3 2 3" xfId="2366" xr:uid="{00000000-0005-0000-0000-0000B13D0000}"/>
    <cellStyle name="40% - Accent2 3 4 3 2 3 2" xfId="8048" xr:uid="{00000000-0005-0000-0000-0000B23D0000}"/>
    <cellStyle name="40% - Accent2 3 4 3 2 4" xfId="3041" xr:uid="{00000000-0005-0000-0000-0000B33D0000}"/>
    <cellStyle name="40% - Accent2 3 4 3 3" xfId="2379" xr:uid="{00000000-0005-0000-0000-0000B43D0000}"/>
    <cellStyle name="40% - Accent2 3 4 3 3 2" xfId="1168" xr:uid="{00000000-0005-0000-0000-0000B53D0000}"/>
    <cellStyle name="40% - Accent2 3 4 3 3 2 2" xfId="8106" xr:uid="{00000000-0005-0000-0000-0000B63D0000}"/>
    <cellStyle name="40% - Accent2 3 4 3 3 3" xfId="8114" xr:uid="{00000000-0005-0000-0000-0000B73D0000}"/>
    <cellStyle name="40% - Accent2 3 4 3 4" xfId="2387" xr:uid="{00000000-0005-0000-0000-0000B83D0000}"/>
    <cellStyle name="40% - Accent2 3 4 3 4 2" xfId="8164" xr:uid="{00000000-0005-0000-0000-0000B93D0000}"/>
    <cellStyle name="40% - Accent2 3 4 3 5" xfId="9312" xr:uid="{00000000-0005-0000-0000-0000BA3D0000}"/>
    <cellStyle name="40% - Accent2 3 4 4" xfId="2399" xr:uid="{00000000-0005-0000-0000-0000BB3D0000}"/>
    <cellStyle name="40% - Accent2 3 4 4 2" xfId="2409" xr:uid="{00000000-0005-0000-0000-0000BC3D0000}"/>
    <cellStyle name="40% - Accent2 3 4 4 2 2" xfId="2419" xr:uid="{00000000-0005-0000-0000-0000BD3D0000}"/>
    <cellStyle name="40% - Accent2 3 4 4 2 2 2" xfId="2867" xr:uid="{00000000-0005-0000-0000-0000BE3D0000}"/>
    <cellStyle name="40% - Accent2 3 4 4 2 3" xfId="8242" xr:uid="{00000000-0005-0000-0000-0000BF3D0000}"/>
    <cellStyle name="40% - Accent2 3 4 4 3" xfId="2433" xr:uid="{00000000-0005-0000-0000-0000C03D0000}"/>
    <cellStyle name="40% - Accent2 3 4 4 3 2" xfId="8270" xr:uid="{00000000-0005-0000-0000-0000C13D0000}"/>
    <cellStyle name="40% - Accent2 3 4 4 4" xfId="9327" xr:uid="{00000000-0005-0000-0000-0000C23D0000}"/>
    <cellStyle name="40% - Accent2 3 4 5" xfId="2449" xr:uid="{00000000-0005-0000-0000-0000C33D0000}"/>
    <cellStyle name="40% - Accent2 3 4 5 2" xfId="2472" xr:uid="{00000000-0005-0000-0000-0000C43D0000}"/>
    <cellStyle name="40% - Accent2 3 4 5 2 2" xfId="8363" xr:uid="{00000000-0005-0000-0000-0000C53D0000}"/>
    <cellStyle name="40% - Accent2 3 4 5 3" xfId="9819" xr:uid="{00000000-0005-0000-0000-0000C63D0000}"/>
    <cellStyle name="40% - Accent2 3 4 6" xfId="2493" xr:uid="{00000000-0005-0000-0000-0000C73D0000}"/>
    <cellStyle name="40% - Accent2 3 4 6 2" xfId="9823" xr:uid="{00000000-0005-0000-0000-0000C83D0000}"/>
    <cellStyle name="40% - Accent2 3 4 7" xfId="2777" xr:uid="{00000000-0005-0000-0000-0000C93D0000}"/>
    <cellStyle name="40% - Accent2 3 5" xfId="17567" xr:uid="{00000000-0005-0000-0000-0000CA3D0000}"/>
    <cellStyle name="40% - Accent2 3 5 2" xfId="2704" xr:uid="{00000000-0005-0000-0000-0000CB3D0000}"/>
    <cellStyle name="40% - Accent2 3 5 2 2" xfId="712" xr:uid="{00000000-0005-0000-0000-0000CC3D0000}"/>
    <cellStyle name="40% - Accent2 3 5 2 2 2" xfId="1021" xr:uid="{00000000-0005-0000-0000-0000CD3D0000}"/>
    <cellStyle name="40% - Accent2 3 5 2 2 2 2" xfId="1033" xr:uid="{00000000-0005-0000-0000-0000CE3D0000}"/>
    <cellStyle name="40% - Accent2 3 5 2 2 2 2 2" xfId="14499" xr:uid="{00000000-0005-0000-0000-0000CF3D0000}"/>
    <cellStyle name="40% - Accent2 3 5 2 2 2 3" xfId="14693" xr:uid="{00000000-0005-0000-0000-0000D03D0000}"/>
    <cellStyle name="40% - Accent2 3 5 2 2 3" xfId="1053" xr:uid="{00000000-0005-0000-0000-0000D13D0000}"/>
    <cellStyle name="40% - Accent2 3 5 2 2 3 2" xfId="14699" xr:uid="{00000000-0005-0000-0000-0000D23D0000}"/>
    <cellStyle name="40% - Accent2 3 5 2 2 4" xfId="14703" xr:uid="{00000000-0005-0000-0000-0000D33D0000}"/>
    <cellStyle name="40% - Accent2 3 5 2 3" xfId="1085" xr:uid="{00000000-0005-0000-0000-0000D43D0000}"/>
    <cellStyle name="40% - Accent2 3 5 2 3 2" xfId="1100" xr:uid="{00000000-0005-0000-0000-0000D53D0000}"/>
    <cellStyle name="40% - Accent2 3 5 2 3 2 2" xfId="14707" xr:uid="{00000000-0005-0000-0000-0000D63D0000}"/>
    <cellStyle name="40% - Accent2 3 5 2 3 3" xfId="14713" xr:uid="{00000000-0005-0000-0000-0000D73D0000}"/>
    <cellStyle name="40% - Accent2 3 5 2 4" xfId="1135" xr:uid="{00000000-0005-0000-0000-0000D83D0000}"/>
    <cellStyle name="40% - Accent2 3 5 2 4 2" xfId="11763" xr:uid="{00000000-0005-0000-0000-0000D93D0000}"/>
    <cellStyle name="40% - Accent2 3 5 2 5" xfId="13325" xr:uid="{00000000-0005-0000-0000-0000DA3D0000}"/>
    <cellStyle name="40% - Accent2 3 5 3" xfId="2708" xr:uid="{00000000-0005-0000-0000-0000DB3D0000}"/>
    <cellStyle name="40% - Accent2 3 5 3 2" xfId="1260" xr:uid="{00000000-0005-0000-0000-0000DC3D0000}"/>
    <cellStyle name="40% - Accent2 3 5 3 2 2" xfId="1268" xr:uid="{00000000-0005-0000-0000-0000DD3D0000}"/>
    <cellStyle name="40% - Accent2 3 5 3 2 2 2" xfId="1282" xr:uid="{00000000-0005-0000-0000-0000DE3D0000}"/>
    <cellStyle name="40% - Accent2 3 5 3 2 3" xfId="1291" xr:uid="{00000000-0005-0000-0000-0000DF3D0000}"/>
    <cellStyle name="40% - Accent2 3 5 3 3" xfId="1301" xr:uid="{00000000-0005-0000-0000-0000E03D0000}"/>
    <cellStyle name="40% - Accent2 3 5 3 3 2" xfId="1314" xr:uid="{00000000-0005-0000-0000-0000E13D0000}"/>
    <cellStyle name="40% - Accent2 3 5 3 4" xfId="1334" xr:uid="{00000000-0005-0000-0000-0000E23D0000}"/>
    <cellStyle name="40% - Accent2 3 5 4" xfId="2724" xr:uid="{00000000-0005-0000-0000-0000E33D0000}"/>
    <cellStyle name="40% - Accent2 3 5 4 2" xfId="1397" xr:uid="{00000000-0005-0000-0000-0000E43D0000}"/>
    <cellStyle name="40% - Accent2 3 5 4 2 2" xfId="164" xr:uid="{00000000-0005-0000-0000-0000E53D0000}"/>
    <cellStyle name="40% - Accent2 3 5 4 3" xfId="785" xr:uid="{00000000-0005-0000-0000-0000E63D0000}"/>
    <cellStyle name="40% - Accent2 3 5 5" xfId="2753" xr:uid="{00000000-0005-0000-0000-0000E73D0000}"/>
    <cellStyle name="40% - Accent2 3 5 5 2" xfId="1477" xr:uid="{00000000-0005-0000-0000-0000E83D0000}"/>
    <cellStyle name="40% - Accent2 3 5 6" xfId="9829" xr:uid="{00000000-0005-0000-0000-0000E93D0000}"/>
    <cellStyle name="40% - Accent2 3 6" xfId="20539" xr:uid="{00000000-0005-0000-0000-0000EA3D0000}"/>
    <cellStyle name="40% - Accent2 3 6 2" xfId="911" xr:uid="{00000000-0005-0000-0000-0000EB3D0000}"/>
    <cellStyle name="40% - Accent2 3 6 2 2" xfId="1631" xr:uid="{00000000-0005-0000-0000-0000EC3D0000}"/>
    <cellStyle name="40% - Accent2 3 6 2 2 2" xfId="1640" xr:uid="{00000000-0005-0000-0000-0000ED3D0000}"/>
    <cellStyle name="40% - Accent2 3 6 2 2 2 2" xfId="14789" xr:uid="{00000000-0005-0000-0000-0000EE3D0000}"/>
    <cellStyle name="40% - Accent2 3 6 2 2 3" xfId="14793" xr:uid="{00000000-0005-0000-0000-0000EF3D0000}"/>
    <cellStyle name="40% - Accent2 3 6 2 3" xfId="734" xr:uid="{00000000-0005-0000-0000-0000F03D0000}"/>
    <cellStyle name="40% - Accent2 3 6 2 3 2" xfId="589" xr:uid="{00000000-0005-0000-0000-0000F13D0000}"/>
    <cellStyle name="40% - Accent2 3 6 2 4" xfId="802" xr:uid="{00000000-0005-0000-0000-0000F23D0000}"/>
    <cellStyle name="40% - Accent2 3 6 3" xfId="2844" xr:uid="{00000000-0005-0000-0000-0000F33D0000}"/>
    <cellStyle name="40% - Accent2 3 6 3 2" xfId="1703" xr:uid="{00000000-0005-0000-0000-0000F43D0000}"/>
    <cellStyle name="40% - Accent2 3 6 3 2 2" xfId="190" xr:uid="{00000000-0005-0000-0000-0000F53D0000}"/>
    <cellStyle name="40% - Accent2 3 6 3 3" xfId="1714" xr:uid="{00000000-0005-0000-0000-0000F63D0000}"/>
    <cellStyle name="40% - Accent2 3 6 4" xfId="2858" xr:uid="{00000000-0005-0000-0000-0000F73D0000}"/>
    <cellStyle name="40% - Accent2 3 6 4 2" xfId="1761" xr:uid="{00000000-0005-0000-0000-0000F83D0000}"/>
    <cellStyle name="40% - Accent2 3 6 5" xfId="9836" xr:uid="{00000000-0005-0000-0000-0000F93D0000}"/>
    <cellStyle name="40% - Accent2 3 7" xfId="20542" xr:uid="{00000000-0005-0000-0000-0000FA3D0000}"/>
    <cellStyle name="40% - Accent2 3 7 2" xfId="2910" xr:uid="{00000000-0005-0000-0000-0000FB3D0000}"/>
    <cellStyle name="40% - Accent2 3 7 2 2" xfId="1859" xr:uid="{00000000-0005-0000-0000-0000FC3D0000}"/>
    <cellStyle name="40% - Accent2 3 7 2 2 2" xfId="14839" xr:uid="{00000000-0005-0000-0000-0000FD3D0000}"/>
    <cellStyle name="40% - Accent2 3 7 2 3" xfId="14841" xr:uid="{00000000-0005-0000-0000-0000FE3D0000}"/>
    <cellStyle name="40% - Accent2 3 7 3" xfId="827" xr:uid="{00000000-0005-0000-0000-0000FF3D0000}"/>
    <cellStyle name="40% - Accent2 3 7 3 2" xfId="842" xr:uid="{00000000-0005-0000-0000-0000003E0000}"/>
    <cellStyle name="40% - Accent2 3 7 4" xfId="9846" xr:uid="{00000000-0005-0000-0000-0000013E0000}"/>
    <cellStyle name="40% - Accent2 3 8" xfId="20547" xr:uid="{00000000-0005-0000-0000-0000023E0000}"/>
    <cellStyle name="40% - Accent2 3 8 2" xfId="2167" xr:uid="{00000000-0005-0000-0000-0000033E0000}"/>
    <cellStyle name="40% - Accent2 3 8 2 2" xfId="14883" xr:uid="{00000000-0005-0000-0000-0000043E0000}"/>
    <cellStyle name="40% - Accent2 3 8 3" xfId="9854" xr:uid="{00000000-0005-0000-0000-0000053E0000}"/>
    <cellStyle name="40% - Accent2 3 9" xfId="23184" xr:uid="{00000000-0005-0000-0000-0000063E0000}"/>
    <cellStyle name="40% - Accent2 3 9 2" xfId="23186" xr:uid="{00000000-0005-0000-0000-0000073E0000}"/>
    <cellStyle name="40% - Accent2 4" xfId="23187" xr:uid="{00000000-0005-0000-0000-0000083E0000}"/>
    <cellStyle name="40% - Accent2 4 2" xfId="23191" xr:uid="{00000000-0005-0000-0000-0000093E0000}"/>
    <cellStyle name="40% - Accent2 4 2 2" xfId="19234" xr:uid="{00000000-0005-0000-0000-00000A3E0000}"/>
    <cellStyle name="40% - Accent2 4 2 2 2" xfId="19237" xr:uid="{00000000-0005-0000-0000-00000B3E0000}"/>
    <cellStyle name="40% - Accent2 4 2 2 2 2" xfId="23193" xr:uid="{00000000-0005-0000-0000-00000C3E0000}"/>
    <cellStyle name="40% - Accent2 4 2 2 2 2 2" xfId="23194" xr:uid="{00000000-0005-0000-0000-00000D3E0000}"/>
    <cellStyle name="40% - Accent2 4 2 2 2 2 2 2" xfId="23195" xr:uid="{00000000-0005-0000-0000-00000E3E0000}"/>
    <cellStyle name="40% - Accent2 4 2 2 2 2 2 2 2" xfId="4421" xr:uid="{00000000-0005-0000-0000-00000F3E0000}"/>
    <cellStyle name="40% - Accent2 4 2 2 2 2 2 2 2 2" xfId="4429" xr:uid="{00000000-0005-0000-0000-0000103E0000}"/>
    <cellStyle name="40% - Accent2 4 2 2 2 2 2 2 3" xfId="4455" xr:uid="{00000000-0005-0000-0000-0000113E0000}"/>
    <cellStyle name="40% - Accent2 4 2 2 2 2 2 3" xfId="23196" xr:uid="{00000000-0005-0000-0000-0000123E0000}"/>
    <cellStyle name="40% - Accent2 4 2 2 2 2 2 3 2" xfId="4512" xr:uid="{00000000-0005-0000-0000-0000133E0000}"/>
    <cellStyle name="40% - Accent2 4 2 2 2 2 2 4" xfId="14022" xr:uid="{00000000-0005-0000-0000-0000143E0000}"/>
    <cellStyle name="40% - Accent2 4 2 2 2 2 3" xfId="19870" xr:uid="{00000000-0005-0000-0000-0000153E0000}"/>
    <cellStyle name="40% - Accent2 4 2 2 2 2 3 2" xfId="17335" xr:uid="{00000000-0005-0000-0000-0000163E0000}"/>
    <cellStyle name="40% - Accent2 4 2 2 2 2 3 2 2" xfId="4863" xr:uid="{00000000-0005-0000-0000-0000173E0000}"/>
    <cellStyle name="40% - Accent2 4 2 2 2 2 3 3" xfId="19873" xr:uid="{00000000-0005-0000-0000-0000183E0000}"/>
    <cellStyle name="40% - Accent2 4 2 2 2 2 4" xfId="19878" xr:uid="{00000000-0005-0000-0000-0000193E0000}"/>
    <cellStyle name="40% - Accent2 4 2 2 2 2 4 2" xfId="18041" xr:uid="{00000000-0005-0000-0000-00001A3E0000}"/>
    <cellStyle name="40% - Accent2 4 2 2 2 2 5" xfId="19885" xr:uid="{00000000-0005-0000-0000-00001B3E0000}"/>
    <cellStyle name="40% - Accent2 4 2 2 2 3" xfId="23198" xr:uid="{00000000-0005-0000-0000-00001C3E0000}"/>
    <cellStyle name="40% - Accent2 4 2 2 2 3 2" xfId="23199" xr:uid="{00000000-0005-0000-0000-00001D3E0000}"/>
    <cellStyle name="40% - Accent2 4 2 2 2 3 2 2" xfId="23200" xr:uid="{00000000-0005-0000-0000-00001E3E0000}"/>
    <cellStyle name="40% - Accent2 4 2 2 2 3 2 2 2" xfId="5167" xr:uid="{00000000-0005-0000-0000-00001F3E0000}"/>
    <cellStyle name="40% - Accent2 4 2 2 2 3 2 3" xfId="21681" xr:uid="{00000000-0005-0000-0000-0000203E0000}"/>
    <cellStyle name="40% - Accent2 4 2 2 2 3 3" xfId="19889" xr:uid="{00000000-0005-0000-0000-0000213E0000}"/>
    <cellStyle name="40% - Accent2 4 2 2 2 3 3 2" xfId="19892" xr:uid="{00000000-0005-0000-0000-0000223E0000}"/>
    <cellStyle name="40% - Accent2 4 2 2 2 3 4" xfId="19897" xr:uid="{00000000-0005-0000-0000-0000233E0000}"/>
    <cellStyle name="40% - Accent2 4 2 2 2 4" xfId="4751" xr:uid="{00000000-0005-0000-0000-0000243E0000}"/>
    <cellStyle name="40% - Accent2 4 2 2 2 4 2" xfId="3991" xr:uid="{00000000-0005-0000-0000-0000253E0000}"/>
    <cellStyle name="40% - Accent2 4 2 2 2 4 2 2" xfId="11834" xr:uid="{00000000-0005-0000-0000-0000263E0000}"/>
    <cellStyle name="40% - Accent2 4 2 2 2 4 3" xfId="11840" xr:uid="{00000000-0005-0000-0000-0000273E0000}"/>
    <cellStyle name="40% - Accent2 4 2 2 2 5" xfId="4761" xr:uid="{00000000-0005-0000-0000-0000283E0000}"/>
    <cellStyle name="40% - Accent2 4 2 2 2 5 2" xfId="11853" xr:uid="{00000000-0005-0000-0000-0000293E0000}"/>
    <cellStyle name="40% - Accent2 4 2 2 2 6" xfId="17261" xr:uid="{00000000-0005-0000-0000-00002A3E0000}"/>
    <cellStyle name="40% - Accent2 4 2 2 3" xfId="23201" xr:uid="{00000000-0005-0000-0000-00002B3E0000}"/>
    <cellStyle name="40% - Accent2 4 2 2 3 2" xfId="23204" xr:uid="{00000000-0005-0000-0000-00002C3E0000}"/>
    <cellStyle name="40% - Accent2 4 2 2 3 2 2" xfId="23206" xr:uid="{00000000-0005-0000-0000-00002D3E0000}"/>
    <cellStyle name="40% - Accent2 4 2 2 3 2 2 2" xfId="23208" xr:uid="{00000000-0005-0000-0000-00002E3E0000}"/>
    <cellStyle name="40% - Accent2 4 2 2 3 2 2 2 2" xfId="10073" xr:uid="{00000000-0005-0000-0000-00002F3E0000}"/>
    <cellStyle name="40% - Accent2 4 2 2 3 2 2 3" xfId="11567" xr:uid="{00000000-0005-0000-0000-0000303E0000}"/>
    <cellStyle name="40% - Accent2 4 2 2 3 2 3" xfId="19950" xr:uid="{00000000-0005-0000-0000-0000313E0000}"/>
    <cellStyle name="40% - Accent2 4 2 2 3 2 3 2" xfId="19953" xr:uid="{00000000-0005-0000-0000-0000323E0000}"/>
    <cellStyle name="40% - Accent2 4 2 2 3 2 4" xfId="19958" xr:uid="{00000000-0005-0000-0000-0000333E0000}"/>
    <cellStyle name="40% - Accent2 4 2 2 3 3" xfId="23209" xr:uid="{00000000-0005-0000-0000-0000343E0000}"/>
    <cellStyle name="40% - Accent2 4 2 2 3 3 2" xfId="23212" xr:uid="{00000000-0005-0000-0000-0000353E0000}"/>
    <cellStyle name="40% - Accent2 4 2 2 3 3 2 2" xfId="23214" xr:uid="{00000000-0005-0000-0000-0000363E0000}"/>
    <cellStyle name="40% - Accent2 4 2 2 3 3 3" xfId="19965" xr:uid="{00000000-0005-0000-0000-0000373E0000}"/>
    <cellStyle name="40% - Accent2 4 2 2 3 4" xfId="2499" xr:uid="{00000000-0005-0000-0000-0000383E0000}"/>
    <cellStyle name="40% - Accent2 4 2 2 3 4 2" xfId="11861" xr:uid="{00000000-0005-0000-0000-0000393E0000}"/>
    <cellStyle name="40% - Accent2 4 2 2 3 5" xfId="17273" xr:uid="{00000000-0005-0000-0000-00003A3E0000}"/>
    <cellStyle name="40% - Accent2 4 2 2 4" xfId="11050" xr:uid="{00000000-0005-0000-0000-00003B3E0000}"/>
    <cellStyle name="40% - Accent2 4 2 2 4 2" xfId="23215" xr:uid="{00000000-0005-0000-0000-00003C3E0000}"/>
    <cellStyle name="40% - Accent2 4 2 2 4 2 2" xfId="23217" xr:uid="{00000000-0005-0000-0000-00003D3E0000}"/>
    <cellStyle name="40% - Accent2 4 2 2 4 2 2 2" xfId="8604" xr:uid="{00000000-0005-0000-0000-00003E3E0000}"/>
    <cellStyle name="40% - Accent2 4 2 2 4 2 3" xfId="20000" xr:uid="{00000000-0005-0000-0000-00003F3E0000}"/>
    <cellStyle name="40% - Accent2 4 2 2 4 3" xfId="23218" xr:uid="{00000000-0005-0000-0000-0000403E0000}"/>
    <cellStyle name="40% - Accent2 4 2 2 4 3 2" xfId="20935" xr:uid="{00000000-0005-0000-0000-0000413E0000}"/>
    <cellStyle name="40% - Accent2 4 2 2 4 4" xfId="17284" xr:uid="{00000000-0005-0000-0000-0000423E0000}"/>
    <cellStyle name="40% - Accent2 4 2 2 5" xfId="23219" xr:uid="{00000000-0005-0000-0000-0000433E0000}"/>
    <cellStyle name="40% - Accent2 4 2 2 5 2" xfId="23222" xr:uid="{00000000-0005-0000-0000-0000443E0000}"/>
    <cellStyle name="40% - Accent2 4 2 2 5 2 2" xfId="23223" xr:uid="{00000000-0005-0000-0000-0000453E0000}"/>
    <cellStyle name="40% - Accent2 4 2 2 5 3" xfId="23224" xr:uid="{00000000-0005-0000-0000-0000463E0000}"/>
    <cellStyle name="40% - Accent2 4 2 2 6" xfId="8433" xr:uid="{00000000-0005-0000-0000-0000473E0000}"/>
    <cellStyle name="40% - Accent2 4 2 2 6 2" xfId="13342" xr:uid="{00000000-0005-0000-0000-0000483E0000}"/>
    <cellStyle name="40% - Accent2 4 2 2 7" xfId="8453" xr:uid="{00000000-0005-0000-0000-0000493E0000}"/>
    <cellStyle name="40% - Accent2 4 2 3" xfId="19240" xr:uid="{00000000-0005-0000-0000-00004A3E0000}"/>
    <cellStyle name="40% - Accent2 4 2 3 2" xfId="23225" xr:uid="{00000000-0005-0000-0000-00004B3E0000}"/>
    <cellStyle name="40% - Accent2 4 2 3 2 2" xfId="23227" xr:uid="{00000000-0005-0000-0000-00004C3E0000}"/>
    <cellStyle name="40% - Accent2 4 2 3 2 2 2" xfId="23059" xr:uid="{00000000-0005-0000-0000-00004D3E0000}"/>
    <cellStyle name="40% - Accent2 4 2 3 2 2 2 2" xfId="11077" xr:uid="{00000000-0005-0000-0000-00004E3E0000}"/>
    <cellStyle name="40% - Accent2 4 2 3 2 2 2 2 2" xfId="23062" xr:uid="{00000000-0005-0000-0000-00004F3E0000}"/>
    <cellStyle name="40% - Accent2 4 2 3 2 2 2 3" xfId="23065" xr:uid="{00000000-0005-0000-0000-0000503E0000}"/>
    <cellStyle name="40% - Accent2 4 2 3 2 2 3" xfId="20200" xr:uid="{00000000-0005-0000-0000-0000513E0000}"/>
    <cellStyle name="40% - Accent2 4 2 3 2 2 3 2" xfId="20206" xr:uid="{00000000-0005-0000-0000-0000523E0000}"/>
    <cellStyle name="40% - Accent2 4 2 3 2 2 4" xfId="20215" xr:uid="{00000000-0005-0000-0000-0000533E0000}"/>
    <cellStyle name="40% - Accent2 4 2 3 2 3" xfId="21653" xr:uid="{00000000-0005-0000-0000-0000543E0000}"/>
    <cellStyle name="40% - Accent2 4 2 3 2 3 2" xfId="21656" xr:uid="{00000000-0005-0000-0000-0000553E0000}"/>
    <cellStyle name="40% - Accent2 4 2 3 2 3 2 2" xfId="23082" xr:uid="{00000000-0005-0000-0000-0000563E0000}"/>
    <cellStyle name="40% - Accent2 4 2 3 2 3 3" xfId="20222" xr:uid="{00000000-0005-0000-0000-0000573E0000}"/>
    <cellStyle name="40% - Accent2 4 2 3 2 4" xfId="3655" xr:uid="{00000000-0005-0000-0000-0000583E0000}"/>
    <cellStyle name="40% - Accent2 4 2 3 2 4 2" xfId="10240" xr:uid="{00000000-0005-0000-0000-0000593E0000}"/>
    <cellStyle name="40% - Accent2 4 2 3 2 5" xfId="10251" xr:uid="{00000000-0005-0000-0000-00005A3E0000}"/>
    <cellStyle name="40% - Accent2 4 2 3 3" xfId="23228" xr:uid="{00000000-0005-0000-0000-00005B3E0000}"/>
    <cellStyle name="40% - Accent2 4 2 3 3 2" xfId="23230" xr:uid="{00000000-0005-0000-0000-00005C3E0000}"/>
    <cellStyle name="40% - Accent2 4 2 3 3 2 2" xfId="23097" xr:uid="{00000000-0005-0000-0000-00005D3E0000}"/>
    <cellStyle name="40% - Accent2 4 2 3 3 2 2 2" xfId="23101" xr:uid="{00000000-0005-0000-0000-00005E3E0000}"/>
    <cellStyle name="40% - Accent2 4 2 3 3 2 3" xfId="20269" xr:uid="{00000000-0005-0000-0000-00005F3E0000}"/>
    <cellStyle name="40% - Accent2 4 2 3 3 3" xfId="21659" xr:uid="{00000000-0005-0000-0000-0000603E0000}"/>
    <cellStyle name="40% - Accent2 4 2 3 3 3 2" xfId="23114" xr:uid="{00000000-0005-0000-0000-0000613E0000}"/>
    <cellStyle name="40% - Accent2 4 2 3 3 4" xfId="10256" xr:uid="{00000000-0005-0000-0000-0000623E0000}"/>
    <cellStyle name="40% - Accent2 4 2 3 4" xfId="23232" xr:uid="{00000000-0005-0000-0000-0000633E0000}"/>
    <cellStyle name="40% - Accent2 4 2 3 4 2" xfId="23234" xr:uid="{00000000-0005-0000-0000-0000643E0000}"/>
    <cellStyle name="40% - Accent2 4 2 3 4 2 2" xfId="23125" xr:uid="{00000000-0005-0000-0000-0000653E0000}"/>
    <cellStyle name="40% - Accent2 4 2 3 4 3" xfId="23235" xr:uid="{00000000-0005-0000-0000-0000663E0000}"/>
    <cellStyle name="40% - Accent2 4 2 3 5" xfId="23236" xr:uid="{00000000-0005-0000-0000-0000673E0000}"/>
    <cellStyle name="40% - Accent2 4 2 3 5 2" xfId="23237" xr:uid="{00000000-0005-0000-0000-0000683E0000}"/>
    <cellStyle name="40% - Accent2 4 2 3 6" xfId="3016" xr:uid="{00000000-0005-0000-0000-0000693E0000}"/>
    <cellStyle name="40% - Accent2 4 2 4" xfId="23238" xr:uid="{00000000-0005-0000-0000-00006A3E0000}"/>
    <cellStyle name="40% - Accent2 4 2 4 2" xfId="23239" xr:uid="{00000000-0005-0000-0000-00006B3E0000}"/>
    <cellStyle name="40% - Accent2 4 2 4 2 2" xfId="23240" xr:uid="{00000000-0005-0000-0000-00006C3E0000}"/>
    <cellStyle name="40% - Accent2 4 2 4 2 2 2" xfId="22362" xr:uid="{00000000-0005-0000-0000-00006D3E0000}"/>
    <cellStyle name="40% - Accent2 4 2 4 2 2 2 2" xfId="22368" xr:uid="{00000000-0005-0000-0000-00006E3E0000}"/>
    <cellStyle name="40% - Accent2 4 2 4 2 2 3" xfId="20427" xr:uid="{00000000-0005-0000-0000-00006F3E0000}"/>
    <cellStyle name="40% - Accent2 4 2 4 2 3" xfId="21665" xr:uid="{00000000-0005-0000-0000-0000703E0000}"/>
    <cellStyle name="40% - Accent2 4 2 4 2 3 2" xfId="2598" xr:uid="{00000000-0005-0000-0000-0000713E0000}"/>
    <cellStyle name="40% - Accent2 4 2 4 2 4" xfId="10267" xr:uid="{00000000-0005-0000-0000-0000723E0000}"/>
    <cellStyle name="40% - Accent2 4 2 4 3" xfId="23241" xr:uid="{00000000-0005-0000-0000-0000733E0000}"/>
    <cellStyle name="40% - Accent2 4 2 4 3 2" xfId="23244" xr:uid="{00000000-0005-0000-0000-0000743E0000}"/>
    <cellStyle name="40% - Accent2 4 2 4 3 2 2" xfId="22487" xr:uid="{00000000-0005-0000-0000-0000753E0000}"/>
    <cellStyle name="40% - Accent2 4 2 4 3 3" xfId="23245" xr:uid="{00000000-0005-0000-0000-0000763E0000}"/>
    <cellStyle name="40% - Accent2 4 2 4 4" xfId="23246" xr:uid="{00000000-0005-0000-0000-0000773E0000}"/>
    <cellStyle name="40% - Accent2 4 2 4 4 2" xfId="23248" xr:uid="{00000000-0005-0000-0000-0000783E0000}"/>
    <cellStyle name="40% - Accent2 4 2 4 5" xfId="23249" xr:uid="{00000000-0005-0000-0000-0000793E0000}"/>
    <cellStyle name="40% - Accent2 4 2 5" xfId="16793" xr:uid="{00000000-0005-0000-0000-00007A3E0000}"/>
    <cellStyle name="40% - Accent2 4 2 5 2" xfId="23250" xr:uid="{00000000-0005-0000-0000-00007B3E0000}"/>
    <cellStyle name="40% - Accent2 4 2 5 2 2" xfId="18025" xr:uid="{00000000-0005-0000-0000-00007C3E0000}"/>
    <cellStyle name="40% - Accent2 4 2 5 2 2 2" xfId="18030" xr:uid="{00000000-0005-0000-0000-00007D3E0000}"/>
    <cellStyle name="40% - Accent2 4 2 5 2 3" xfId="18108" xr:uid="{00000000-0005-0000-0000-00007E3E0000}"/>
    <cellStyle name="40% - Accent2 4 2 5 3" xfId="23251" xr:uid="{00000000-0005-0000-0000-00007F3E0000}"/>
    <cellStyle name="40% - Accent2 4 2 5 3 2" xfId="20469" xr:uid="{00000000-0005-0000-0000-0000803E0000}"/>
    <cellStyle name="40% - Accent2 4 2 5 4" xfId="23252" xr:uid="{00000000-0005-0000-0000-0000813E0000}"/>
    <cellStyle name="40% - Accent2 4 2 6" xfId="23253" xr:uid="{00000000-0005-0000-0000-0000823E0000}"/>
    <cellStyle name="40% - Accent2 4 2 6 2" xfId="21599" xr:uid="{00000000-0005-0000-0000-0000833E0000}"/>
    <cellStyle name="40% - Accent2 4 2 6 2 2" xfId="21601" xr:uid="{00000000-0005-0000-0000-0000843E0000}"/>
    <cellStyle name="40% - Accent2 4 2 6 3" xfId="21603" xr:uid="{00000000-0005-0000-0000-0000853E0000}"/>
    <cellStyle name="40% - Accent2 4 2 7" xfId="23254" xr:uid="{00000000-0005-0000-0000-0000863E0000}"/>
    <cellStyle name="40% - Accent2 4 2 7 2" xfId="21609" xr:uid="{00000000-0005-0000-0000-0000873E0000}"/>
    <cellStyle name="40% - Accent2 4 2 8" xfId="23255" xr:uid="{00000000-0005-0000-0000-0000883E0000}"/>
    <cellStyle name="40% - Accent2 4 3" xfId="23256" xr:uid="{00000000-0005-0000-0000-0000893E0000}"/>
    <cellStyle name="40% - Accent2 4 3 2" xfId="3068" xr:uid="{00000000-0005-0000-0000-00008A3E0000}"/>
    <cellStyle name="40% - Accent2 4 3 2 2" xfId="91" xr:uid="{00000000-0005-0000-0000-00008B3E0000}"/>
    <cellStyle name="40% - Accent2 4 3 2 2 2" xfId="3074" xr:uid="{00000000-0005-0000-0000-00008C3E0000}"/>
    <cellStyle name="40% - Accent2 4 3 2 2 2 2" xfId="985" xr:uid="{00000000-0005-0000-0000-00008D3E0000}"/>
    <cellStyle name="40% - Accent2 4 3 2 2 2 2 2" xfId="63" xr:uid="{00000000-0005-0000-0000-00008E3E0000}"/>
    <cellStyle name="40% - Accent2 4 3 2 2 2 2 2 2" xfId="13955" xr:uid="{00000000-0005-0000-0000-00008F3E0000}"/>
    <cellStyle name="40% - Accent2 4 3 2 2 2 2 3" xfId="13440" xr:uid="{00000000-0005-0000-0000-0000903E0000}"/>
    <cellStyle name="40% - Accent2 4 3 2 2 2 3" xfId="1003" xr:uid="{00000000-0005-0000-0000-0000913E0000}"/>
    <cellStyle name="40% - Accent2 4 3 2 2 2 3 2" xfId="13960" xr:uid="{00000000-0005-0000-0000-0000923E0000}"/>
    <cellStyle name="40% - Accent2 4 3 2 2 2 4" xfId="10009" xr:uid="{00000000-0005-0000-0000-0000933E0000}"/>
    <cellStyle name="40% - Accent2 4 3 2 2 3" xfId="3082" xr:uid="{00000000-0005-0000-0000-0000943E0000}"/>
    <cellStyle name="40% - Accent2 4 3 2 2 3 2" xfId="1068" xr:uid="{00000000-0005-0000-0000-0000953E0000}"/>
    <cellStyle name="40% - Accent2 4 3 2 2 3 2 2" xfId="13973" xr:uid="{00000000-0005-0000-0000-0000963E0000}"/>
    <cellStyle name="40% - Accent2 4 3 2 2 3 3" xfId="13977" xr:uid="{00000000-0005-0000-0000-0000973E0000}"/>
    <cellStyle name="40% - Accent2 4 3 2 2 4" xfId="3093" xr:uid="{00000000-0005-0000-0000-0000983E0000}"/>
    <cellStyle name="40% - Accent2 4 3 2 2 4 2" xfId="7901" xr:uid="{00000000-0005-0000-0000-0000993E0000}"/>
    <cellStyle name="40% - Accent2 4 3 2 2 5" xfId="15139" xr:uid="{00000000-0005-0000-0000-00009A3E0000}"/>
    <cellStyle name="40% - Accent2 4 3 2 3" xfId="3105" xr:uid="{00000000-0005-0000-0000-00009B3E0000}"/>
    <cellStyle name="40% - Accent2 4 3 2 3 2" xfId="949" xr:uid="{00000000-0005-0000-0000-00009C3E0000}"/>
    <cellStyle name="40% - Accent2 4 3 2 3 2 2" xfId="965" xr:uid="{00000000-0005-0000-0000-00009D3E0000}"/>
    <cellStyle name="40% - Accent2 4 3 2 3 2 2 2" xfId="14019" xr:uid="{00000000-0005-0000-0000-00009E3E0000}"/>
    <cellStyle name="40% - Accent2 4 3 2 3 2 3" xfId="14026" xr:uid="{00000000-0005-0000-0000-00009F3E0000}"/>
    <cellStyle name="40% - Accent2 4 3 2 3 3" xfId="992" xr:uid="{00000000-0005-0000-0000-0000A03E0000}"/>
    <cellStyle name="40% - Accent2 4 3 2 3 3 2" xfId="14044" xr:uid="{00000000-0005-0000-0000-0000A13E0000}"/>
    <cellStyle name="40% - Accent2 4 3 2 3 4" xfId="15143" xr:uid="{00000000-0005-0000-0000-0000A23E0000}"/>
    <cellStyle name="40% - Accent2 4 3 2 4" xfId="3113" xr:uid="{00000000-0005-0000-0000-0000A33E0000}"/>
    <cellStyle name="40% - Accent2 4 3 2 4 2" xfId="1058" xr:uid="{00000000-0005-0000-0000-0000A43E0000}"/>
    <cellStyle name="40% - Accent2 4 3 2 4 2 2" xfId="12917" xr:uid="{00000000-0005-0000-0000-0000A53E0000}"/>
    <cellStyle name="40% - Accent2 4 3 2 4 3" xfId="12926" xr:uid="{00000000-0005-0000-0000-0000A63E0000}"/>
    <cellStyle name="40% - Accent2 4 3 2 5" xfId="2656" xr:uid="{00000000-0005-0000-0000-0000A73E0000}"/>
    <cellStyle name="40% - Accent2 4 3 2 5 2" xfId="12933" xr:uid="{00000000-0005-0000-0000-0000A83E0000}"/>
    <cellStyle name="40% - Accent2 4 3 2 6" xfId="13365" xr:uid="{00000000-0005-0000-0000-0000A93E0000}"/>
    <cellStyle name="40% - Accent2 4 3 3" xfId="1233" xr:uid="{00000000-0005-0000-0000-0000AA3E0000}"/>
    <cellStyle name="40% - Accent2 4 3 3 2" xfId="3131" xr:uid="{00000000-0005-0000-0000-0000AB3E0000}"/>
    <cellStyle name="40% - Accent2 4 3 3 2 2" xfId="3137" xr:uid="{00000000-0005-0000-0000-0000AC3E0000}"/>
    <cellStyle name="40% - Accent2 4 3 3 2 2 2" xfId="1614" xr:uid="{00000000-0005-0000-0000-0000AD3E0000}"/>
    <cellStyle name="40% - Accent2 4 3 3 2 2 2 2" xfId="9866" xr:uid="{00000000-0005-0000-0000-0000AE3E0000}"/>
    <cellStyle name="40% - Accent2 4 3 3 2 2 3" xfId="9874" xr:uid="{00000000-0005-0000-0000-0000AF3E0000}"/>
    <cellStyle name="40% - Accent2 4 3 3 2 3" xfId="886" xr:uid="{00000000-0005-0000-0000-0000B03E0000}"/>
    <cellStyle name="40% - Accent2 4 3 3 2 3 2" xfId="9885" xr:uid="{00000000-0005-0000-0000-0000B13E0000}"/>
    <cellStyle name="40% - Accent2 4 3 3 2 4" xfId="9891" xr:uid="{00000000-0005-0000-0000-0000B23E0000}"/>
    <cellStyle name="40% - Accent2 4 3 3 3" xfId="663" xr:uid="{00000000-0005-0000-0000-0000B33E0000}"/>
    <cellStyle name="40% - Accent2 4 3 3 3 2" xfId="1248" xr:uid="{00000000-0005-0000-0000-0000B43E0000}"/>
    <cellStyle name="40% - Accent2 4 3 3 3 2 2" xfId="9899" xr:uid="{00000000-0005-0000-0000-0000B53E0000}"/>
    <cellStyle name="40% - Accent2 4 3 3 3 3" xfId="9907" xr:uid="{00000000-0005-0000-0000-0000B63E0000}"/>
    <cellStyle name="40% - Accent2 4 3 3 4" xfId="3146" xr:uid="{00000000-0005-0000-0000-0000B73E0000}"/>
    <cellStyle name="40% - Accent2 4 3 3 4 2" xfId="9911" xr:uid="{00000000-0005-0000-0000-0000B83E0000}"/>
    <cellStyle name="40% - Accent2 4 3 3 5" xfId="9919" xr:uid="{00000000-0005-0000-0000-0000B93E0000}"/>
    <cellStyle name="40% - Accent2 4 3 4" xfId="3159" xr:uid="{00000000-0005-0000-0000-0000BA3E0000}"/>
    <cellStyle name="40% - Accent2 4 3 4 2" xfId="2802" xr:uid="{00000000-0005-0000-0000-0000BB3E0000}"/>
    <cellStyle name="40% - Accent2 4 3 4 2 2" xfId="2810" xr:uid="{00000000-0005-0000-0000-0000BC3E0000}"/>
    <cellStyle name="40% - Accent2 4 3 4 2 2 2" xfId="9634" xr:uid="{00000000-0005-0000-0000-0000BD3E0000}"/>
    <cellStyle name="40% - Accent2 4 3 4 2 3" xfId="9926" xr:uid="{00000000-0005-0000-0000-0000BE3E0000}"/>
    <cellStyle name="40% - Accent2 4 3 4 3" xfId="2828" xr:uid="{00000000-0005-0000-0000-0000BF3E0000}"/>
    <cellStyle name="40% - Accent2 4 3 4 3 2" xfId="9930" xr:uid="{00000000-0005-0000-0000-0000C03E0000}"/>
    <cellStyle name="40% - Accent2 4 3 4 4" xfId="9934" xr:uid="{00000000-0005-0000-0000-0000C13E0000}"/>
    <cellStyle name="40% - Accent2 4 3 5" xfId="3164" xr:uid="{00000000-0005-0000-0000-0000C23E0000}"/>
    <cellStyle name="40% - Accent2 4 3 5 2" xfId="719" xr:uid="{00000000-0005-0000-0000-0000C33E0000}"/>
    <cellStyle name="40% - Accent2 4 3 5 2 2" xfId="9941" xr:uid="{00000000-0005-0000-0000-0000C43E0000}"/>
    <cellStyle name="40% - Accent2 4 3 5 3" xfId="9945" xr:uid="{00000000-0005-0000-0000-0000C53E0000}"/>
    <cellStyle name="40% - Accent2 4 3 6" xfId="3171" xr:uid="{00000000-0005-0000-0000-0000C63E0000}"/>
    <cellStyle name="40% - Accent2 4 3 6 2" xfId="9950" xr:uid="{00000000-0005-0000-0000-0000C73E0000}"/>
    <cellStyle name="40% - Accent2 4 3 7" xfId="1548" xr:uid="{00000000-0005-0000-0000-0000C83E0000}"/>
    <cellStyle name="40% - Accent2 4 4" xfId="23257" xr:uid="{00000000-0005-0000-0000-0000C93E0000}"/>
    <cellStyle name="40% - Accent2 4 4 2" xfId="762" xr:uid="{00000000-0005-0000-0000-0000CA3E0000}"/>
    <cellStyle name="40% - Accent2 4 4 2 2" xfId="3281" xr:uid="{00000000-0005-0000-0000-0000CB3E0000}"/>
    <cellStyle name="40% - Accent2 4 4 2 2 2" xfId="430" xr:uid="{00000000-0005-0000-0000-0000CC3E0000}"/>
    <cellStyle name="40% - Accent2 4 4 2 2 2 2" xfId="2075" xr:uid="{00000000-0005-0000-0000-0000CD3E0000}"/>
    <cellStyle name="40% - Accent2 4 4 2 2 2 2 2" xfId="7850" xr:uid="{00000000-0005-0000-0000-0000CE3E0000}"/>
    <cellStyle name="40% - Accent2 4 4 2 2 2 3" xfId="10439" xr:uid="{00000000-0005-0000-0000-0000CF3E0000}"/>
    <cellStyle name="40% - Accent2 4 4 2 2 3" xfId="466" xr:uid="{00000000-0005-0000-0000-0000D03E0000}"/>
    <cellStyle name="40% - Accent2 4 4 2 2 3 2" xfId="11459" xr:uid="{00000000-0005-0000-0000-0000D13E0000}"/>
    <cellStyle name="40% - Accent2 4 4 2 2 4" xfId="487" xr:uid="{00000000-0005-0000-0000-0000D23E0000}"/>
    <cellStyle name="40% - Accent2 4 4 2 3" xfId="3292" xr:uid="{00000000-0005-0000-0000-0000D33E0000}"/>
    <cellStyle name="40% - Accent2 4 4 2 3 2" xfId="1593" xr:uid="{00000000-0005-0000-0000-0000D43E0000}"/>
    <cellStyle name="40% - Accent2 4 4 2 3 2 2" xfId="14467" xr:uid="{00000000-0005-0000-0000-0000D53E0000}"/>
    <cellStyle name="40% - Accent2 4 4 2 3 3" xfId="15244" xr:uid="{00000000-0005-0000-0000-0000D63E0000}"/>
    <cellStyle name="40% - Accent2 4 4 2 4" xfId="3302" xr:uid="{00000000-0005-0000-0000-0000D73E0000}"/>
    <cellStyle name="40% - Accent2 4 4 2 4 2" xfId="12075" xr:uid="{00000000-0005-0000-0000-0000D83E0000}"/>
    <cellStyle name="40% - Accent2 4 4 2 5" xfId="6011" xr:uid="{00000000-0005-0000-0000-0000D93E0000}"/>
    <cellStyle name="40% - Accent2 4 4 3" xfId="3312" xr:uid="{00000000-0005-0000-0000-0000DA3E0000}"/>
    <cellStyle name="40% - Accent2 4 4 3 2" xfId="688" xr:uid="{00000000-0005-0000-0000-0000DB3E0000}"/>
    <cellStyle name="40% - Accent2 4 4 3 2 2" xfId="3317" xr:uid="{00000000-0005-0000-0000-0000DC3E0000}"/>
    <cellStyle name="40% - Accent2 4 4 3 2 2 2" xfId="8893" xr:uid="{00000000-0005-0000-0000-0000DD3E0000}"/>
    <cellStyle name="40% - Accent2 4 4 3 2 3" xfId="8904" xr:uid="{00000000-0005-0000-0000-0000DE3E0000}"/>
    <cellStyle name="40% - Accent2 4 4 3 3" xfId="3334" xr:uid="{00000000-0005-0000-0000-0000DF3E0000}"/>
    <cellStyle name="40% - Accent2 4 4 3 3 2" xfId="8931" xr:uid="{00000000-0005-0000-0000-0000E03E0000}"/>
    <cellStyle name="40% - Accent2 4 4 3 4" xfId="9424" xr:uid="{00000000-0005-0000-0000-0000E13E0000}"/>
    <cellStyle name="40% - Accent2 4 4 4" xfId="3344" xr:uid="{00000000-0005-0000-0000-0000E23E0000}"/>
    <cellStyle name="40% - Accent2 4 4 4 2" xfId="2902" xr:uid="{00000000-0005-0000-0000-0000E33E0000}"/>
    <cellStyle name="40% - Accent2 4 4 4 2 2" xfId="8988" xr:uid="{00000000-0005-0000-0000-0000E43E0000}"/>
    <cellStyle name="40% - Accent2 4 4 4 3" xfId="9957" xr:uid="{00000000-0005-0000-0000-0000E53E0000}"/>
    <cellStyle name="40% - Accent2 4 4 5" xfId="3362" xr:uid="{00000000-0005-0000-0000-0000E63E0000}"/>
    <cellStyle name="40% - Accent2 4 4 5 2" xfId="9961" xr:uid="{00000000-0005-0000-0000-0000E73E0000}"/>
    <cellStyle name="40% - Accent2 4 4 6" xfId="9968" xr:uid="{00000000-0005-0000-0000-0000E83E0000}"/>
    <cellStyle name="40% - Accent2 4 5" xfId="23259" xr:uid="{00000000-0005-0000-0000-0000E93E0000}"/>
    <cellStyle name="40% - Accent2 4 5 2" xfId="3427" xr:uid="{00000000-0005-0000-0000-0000EA3E0000}"/>
    <cellStyle name="40% - Accent2 4 5 2 2" xfId="1484" xr:uid="{00000000-0005-0000-0000-0000EB3E0000}"/>
    <cellStyle name="40% - Accent2 4 5 2 2 2" xfId="251" xr:uid="{00000000-0005-0000-0000-0000EC3E0000}"/>
    <cellStyle name="40% - Accent2 4 5 2 2 2 2" xfId="14644" xr:uid="{00000000-0005-0000-0000-0000ED3E0000}"/>
    <cellStyle name="40% - Accent2 4 5 2 2 3" xfId="15297" xr:uid="{00000000-0005-0000-0000-0000EE3E0000}"/>
    <cellStyle name="40% - Accent2 4 5 2 3" xfId="1503" xr:uid="{00000000-0005-0000-0000-0000EF3E0000}"/>
    <cellStyle name="40% - Accent2 4 5 2 3 2" xfId="14992" xr:uid="{00000000-0005-0000-0000-0000F03E0000}"/>
    <cellStyle name="40% - Accent2 4 5 2 4" xfId="13377" xr:uid="{00000000-0005-0000-0000-0000F13E0000}"/>
    <cellStyle name="40% - Accent2 4 5 3" xfId="3431" xr:uid="{00000000-0005-0000-0000-0000F23E0000}"/>
    <cellStyle name="40% - Accent2 4 5 3 2" xfId="1791" xr:uid="{00000000-0005-0000-0000-0000F33E0000}"/>
    <cellStyle name="40% - Accent2 4 5 3 2 2" xfId="2130" xr:uid="{00000000-0005-0000-0000-0000F43E0000}"/>
    <cellStyle name="40% - Accent2 4 5 3 3" xfId="2139" xr:uid="{00000000-0005-0000-0000-0000F53E0000}"/>
    <cellStyle name="40% - Accent2 4 5 4" xfId="3448" xr:uid="{00000000-0005-0000-0000-0000F63E0000}"/>
    <cellStyle name="40% - Accent2 4 5 4 2" xfId="23" xr:uid="{00000000-0005-0000-0000-0000F73E0000}"/>
    <cellStyle name="40% - Accent2 4 5 5" xfId="9978" xr:uid="{00000000-0005-0000-0000-0000F83E0000}"/>
    <cellStyle name="40% - Accent2 4 6" xfId="23261" xr:uid="{00000000-0005-0000-0000-0000F93E0000}"/>
    <cellStyle name="40% - Accent2 4 6 2" xfId="2921" xr:uid="{00000000-0005-0000-0000-0000FA3E0000}"/>
    <cellStyle name="40% - Accent2 4 6 2 2" xfId="2185" xr:uid="{00000000-0005-0000-0000-0000FB3E0000}"/>
    <cellStyle name="40% - Accent2 4 6 2 2 2" xfId="15330" xr:uid="{00000000-0005-0000-0000-0000FC3E0000}"/>
    <cellStyle name="40% - Accent2 4 6 2 3" xfId="2257" xr:uid="{00000000-0005-0000-0000-0000FD3E0000}"/>
    <cellStyle name="40% - Accent2 4 6 3" xfId="3461" xr:uid="{00000000-0005-0000-0000-0000FE3E0000}"/>
    <cellStyle name="40% - Accent2 4 6 3 2" xfId="2296" xr:uid="{00000000-0005-0000-0000-0000FF3E0000}"/>
    <cellStyle name="40% - Accent2 4 6 4" xfId="9985" xr:uid="{00000000-0005-0000-0000-0000003F0000}"/>
    <cellStyle name="40% - Accent2 4 7" xfId="23264" xr:uid="{00000000-0005-0000-0000-0000013F0000}"/>
    <cellStyle name="40% - Accent2 4 7 2" xfId="3473" xr:uid="{00000000-0005-0000-0000-0000023F0000}"/>
    <cellStyle name="40% - Accent2 4 7 2 2" xfId="15361" xr:uid="{00000000-0005-0000-0000-0000033F0000}"/>
    <cellStyle name="40% - Accent2 4 7 3" xfId="3468" xr:uid="{00000000-0005-0000-0000-0000043F0000}"/>
    <cellStyle name="40% - Accent2 4 8" xfId="23265" xr:uid="{00000000-0005-0000-0000-0000053F0000}"/>
    <cellStyle name="40% - Accent2 4 8 2" xfId="23266" xr:uid="{00000000-0005-0000-0000-0000063F0000}"/>
    <cellStyle name="40% - Accent2 4 9" xfId="23267" xr:uid="{00000000-0005-0000-0000-0000073F0000}"/>
    <cellStyle name="40% - Accent2 5" xfId="23268" xr:uid="{00000000-0005-0000-0000-0000083F0000}"/>
    <cellStyle name="40% - Accent2 5 2" xfId="8451" xr:uid="{00000000-0005-0000-0000-0000093F0000}"/>
    <cellStyle name="40% - Accent2 5 2 2" xfId="11133" xr:uid="{00000000-0005-0000-0000-00000A3F0000}"/>
    <cellStyle name="40% - Accent2 5 2 2 2" xfId="6976" xr:uid="{00000000-0005-0000-0000-00000B3F0000}"/>
    <cellStyle name="40% - Accent2 5 2 2 2 2" xfId="5194" xr:uid="{00000000-0005-0000-0000-00000C3F0000}"/>
    <cellStyle name="40% - Accent2 5 2 2 2 2 2" xfId="6984" xr:uid="{00000000-0005-0000-0000-00000D3F0000}"/>
    <cellStyle name="40% - Accent2 5 2 2 2 2 2 2" xfId="16493" xr:uid="{00000000-0005-0000-0000-00000E3F0000}"/>
    <cellStyle name="40% - Accent2 5 2 2 2 2 2 2 2" xfId="19269" xr:uid="{00000000-0005-0000-0000-00000F3F0000}"/>
    <cellStyle name="40% - Accent2 5 2 2 2 2 2 3" xfId="19272" xr:uid="{00000000-0005-0000-0000-0000103F0000}"/>
    <cellStyle name="40% - Accent2 5 2 2 2 2 3" xfId="19277" xr:uid="{00000000-0005-0000-0000-0000113F0000}"/>
    <cellStyle name="40% - Accent2 5 2 2 2 2 3 2" xfId="19282" xr:uid="{00000000-0005-0000-0000-0000123F0000}"/>
    <cellStyle name="40% - Accent2 5 2 2 2 2 4" xfId="2959" xr:uid="{00000000-0005-0000-0000-0000133F0000}"/>
    <cellStyle name="40% - Accent2 5 2 2 2 3" xfId="6988" xr:uid="{00000000-0005-0000-0000-0000143F0000}"/>
    <cellStyle name="40% - Accent2 5 2 2 2 3 2" xfId="11142" xr:uid="{00000000-0005-0000-0000-0000153F0000}"/>
    <cellStyle name="40% - Accent2 5 2 2 2 3 2 2" xfId="19290" xr:uid="{00000000-0005-0000-0000-0000163F0000}"/>
    <cellStyle name="40% - Accent2 5 2 2 2 3 3" xfId="19293" xr:uid="{00000000-0005-0000-0000-0000173F0000}"/>
    <cellStyle name="40% - Accent2 5 2 2 2 4" xfId="4091" xr:uid="{00000000-0005-0000-0000-0000183F0000}"/>
    <cellStyle name="40% - Accent2 5 2 2 2 4 2" xfId="11713" xr:uid="{00000000-0005-0000-0000-0000193F0000}"/>
    <cellStyle name="40% - Accent2 5 2 2 2 5" xfId="14870" xr:uid="{00000000-0005-0000-0000-00001A3F0000}"/>
    <cellStyle name="40% - Accent2 5 2 2 3" xfId="6994" xr:uid="{00000000-0005-0000-0000-00001B3F0000}"/>
    <cellStyle name="40% - Accent2 5 2 2 3 2" xfId="7005" xr:uid="{00000000-0005-0000-0000-00001C3F0000}"/>
    <cellStyle name="40% - Accent2 5 2 2 3 2 2" xfId="19402" xr:uid="{00000000-0005-0000-0000-00001D3F0000}"/>
    <cellStyle name="40% - Accent2 5 2 2 3 2 2 2" xfId="19405" xr:uid="{00000000-0005-0000-0000-00001E3F0000}"/>
    <cellStyle name="40% - Accent2 5 2 2 3 2 3" xfId="19408" xr:uid="{00000000-0005-0000-0000-00001F3F0000}"/>
    <cellStyle name="40% - Accent2 5 2 2 3 3" xfId="11148" xr:uid="{00000000-0005-0000-0000-0000203F0000}"/>
    <cellStyle name="40% - Accent2 5 2 2 3 3 2" xfId="19415" xr:uid="{00000000-0005-0000-0000-0000213F0000}"/>
    <cellStyle name="40% - Accent2 5 2 2 3 4" xfId="17732" xr:uid="{00000000-0005-0000-0000-0000223F0000}"/>
    <cellStyle name="40% - Accent2 5 2 2 4" xfId="23270" xr:uid="{00000000-0005-0000-0000-0000233F0000}"/>
    <cellStyle name="40% - Accent2 5 2 2 4 2" xfId="23272" xr:uid="{00000000-0005-0000-0000-0000243F0000}"/>
    <cellStyle name="40% - Accent2 5 2 2 4 2 2" xfId="19463" xr:uid="{00000000-0005-0000-0000-0000253F0000}"/>
    <cellStyle name="40% - Accent2 5 2 2 4 3" xfId="23273" xr:uid="{00000000-0005-0000-0000-0000263F0000}"/>
    <cellStyle name="40% - Accent2 5 2 2 5" xfId="23274" xr:uid="{00000000-0005-0000-0000-0000273F0000}"/>
    <cellStyle name="40% - Accent2 5 2 2 5 2" xfId="23275" xr:uid="{00000000-0005-0000-0000-0000283F0000}"/>
    <cellStyle name="40% - Accent2 5 2 2 6" xfId="902" xr:uid="{00000000-0005-0000-0000-0000293F0000}"/>
    <cellStyle name="40% - Accent2 5 2 3" xfId="11157" xr:uid="{00000000-0005-0000-0000-00002A3F0000}"/>
    <cellStyle name="40% - Accent2 5 2 3 2" xfId="7024" xr:uid="{00000000-0005-0000-0000-00002B3F0000}"/>
    <cellStyle name="40% - Accent2 5 2 3 2 2" xfId="6846" xr:uid="{00000000-0005-0000-0000-00002C3F0000}"/>
    <cellStyle name="40% - Accent2 5 2 3 2 2 2" xfId="19877" xr:uid="{00000000-0005-0000-0000-00002D3F0000}"/>
    <cellStyle name="40% - Accent2 5 2 3 2 2 2 2" xfId="18040" xr:uid="{00000000-0005-0000-0000-00002E3F0000}"/>
    <cellStyle name="40% - Accent2 5 2 3 2 2 3" xfId="19882" xr:uid="{00000000-0005-0000-0000-00002F3F0000}"/>
    <cellStyle name="40% - Accent2 5 2 3 2 3" xfId="6868" xr:uid="{00000000-0005-0000-0000-0000303F0000}"/>
    <cellStyle name="40% - Accent2 5 2 3 2 3 2" xfId="19896" xr:uid="{00000000-0005-0000-0000-0000313F0000}"/>
    <cellStyle name="40% - Accent2 5 2 3 2 4" xfId="4144" xr:uid="{00000000-0005-0000-0000-0000323F0000}"/>
    <cellStyle name="40% - Accent2 5 2 3 3" xfId="23276" xr:uid="{00000000-0005-0000-0000-0000333F0000}"/>
    <cellStyle name="40% - Accent2 5 2 3 3 2" xfId="23278" xr:uid="{00000000-0005-0000-0000-0000343F0000}"/>
    <cellStyle name="40% - Accent2 5 2 3 3 2 2" xfId="19956" xr:uid="{00000000-0005-0000-0000-0000353F0000}"/>
    <cellStyle name="40% - Accent2 5 2 3 3 3" xfId="23279" xr:uid="{00000000-0005-0000-0000-0000363F0000}"/>
    <cellStyle name="40% - Accent2 5 2 3 4" xfId="23280" xr:uid="{00000000-0005-0000-0000-0000373F0000}"/>
    <cellStyle name="40% - Accent2 5 2 3 4 2" xfId="23281" xr:uid="{00000000-0005-0000-0000-0000383F0000}"/>
    <cellStyle name="40% - Accent2 5 2 3 5" xfId="23282" xr:uid="{00000000-0005-0000-0000-0000393F0000}"/>
    <cellStyle name="40% - Accent2 5 2 4" xfId="11162" xr:uid="{00000000-0005-0000-0000-00003A3F0000}"/>
    <cellStyle name="40% - Accent2 5 2 4 2" xfId="23283" xr:uid="{00000000-0005-0000-0000-00003B3F0000}"/>
    <cellStyle name="40% - Accent2 5 2 4 2 2" xfId="23284" xr:uid="{00000000-0005-0000-0000-00003C3F0000}"/>
    <cellStyle name="40% - Accent2 5 2 4 2 2 2" xfId="20213" xr:uid="{00000000-0005-0000-0000-00003D3F0000}"/>
    <cellStyle name="40% - Accent2 5 2 4 2 3" xfId="8822" xr:uid="{00000000-0005-0000-0000-00003E3F0000}"/>
    <cellStyle name="40% - Accent2 5 2 4 3" xfId="23285" xr:uid="{00000000-0005-0000-0000-00003F3F0000}"/>
    <cellStyle name="40% - Accent2 5 2 4 3 2" xfId="23286" xr:uid="{00000000-0005-0000-0000-0000403F0000}"/>
    <cellStyle name="40% - Accent2 5 2 4 4" xfId="23287" xr:uid="{00000000-0005-0000-0000-0000413F0000}"/>
    <cellStyle name="40% - Accent2 5 2 5" xfId="23288" xr:uid="{00000000-0005-0000-0000-0000423F0000}"/>
    <cellStyle name="40% - Accent2 5 2 5 2" xfId="23289" xr:uid="{00000000-0005-0000-0000-0000433F0000}"/>
    <cellStyle name="40% - Accent2 5 2 5 2 2" xfId="23290" xr:uid="{00000000-0005-0000-0000-0000443F0000}"/>
    <cellStyle name="40% - Accent2 5 2 5 3" xfId="23291" xr:uid="{00000000-0005-0000-0000-0000453F0000}"/>
    <cellStyle name="40% - Accent2 5 2 6" xfId="23292" xr:uid="{00000000-0005-0000-0000-0000463F0000}"/>
    <cellStyle name="40% - Accent2 5 2 6 2" xfId="21640" xr:uid="{00000000-0005-0000-0000-0000473F0000}"/>
    <cellStyle name="40% - Accent2 5 2 7" xfId="23293" xr:uid="{00000000-0005-0000-0000-0000483F0000}"/>
    <cellStyle name="40% - Accent2 5 3" xfId="1442" xr:uid="{00000000-0005-0000-0000-0000493F0000}"/>
    <cellStyle name="40% - Accent2 5 3 2" xfId="2057" xr:uid="{00000000-0005-0000-0000-00004A3F0000}"/>
    <cellStyle name="40% - Accent2 5 3 2 2" xfId="2714" xr:uid="{00000000-0005-0000-0000-00004B3F0000}"/>
    <cellStyle name="40% - Accent2 5 3 2 2 2" xfId="1383" xr:uid="{00000000-0005-0000-0000-00004C3F0000}"/>
    <cellStyle name="40% - Accent2 5 3 2 2 2 2" xfId="153" xr:uid="{00000000-0005-0000-0000-00004D3F0000}"/>
    <cellStyle name="40% - Accent2 5 3 2 2 2 2 2" xfId="15066" xr:uid="{00000000-0005-0000-0000-00004E3F0000}"/>
    <cellStyle name="40% - Accent2 5 3 2 2 2 3" xfId="15071" xr:uid="{00000000-0005-0000-0000-00004F3F0000}"/>
    <cellStyle name="40% - Accent2 5 3 2 2 3" xfId="776" xr:uid="{00000000-0005-0000-0000-0000503F0000}"/>
    <cellStyle name="40% - Accent2 5 3 2 2 3 2" xfId="15087" xr:uid="{00000000-0005-0000-0000-0000513F0000}"/>
    <cellStyle name="40% - Accent2 5 3 2 2 4" xfId="15511" xr:uid="{00000000-0005-0000-0000-0000523F0000}"/>
    <cellStyle name="40% - Accent2 5 3 2 3" xfId="2736" xr:uid="{00000000-0005-0000-0000-0000533F0000}"/>
    <cellStyle name="40% - Accent2 5 3 2 3 2" xfId="1468" xr:uid="{00000000-0005-0000-0000-0000543F0000}"/>
    <cellStyle name="40% - Accent2 5 3 2 3 2 2" xfId="15102" xr:uid="{00000000-0005-0000-0000-0000553F0000}"/>
    <cellStyle name="40% - Accent2 5 3 2 3 3" xfId="15516" xr:uid="{00000000-0005-0000-0000-0000563F0000}"/>
    <cellStyle name="40% - Accent2 5 3 2 4" xfId="3519" xr:uid="{00000000-0005-0000-0000-0000573F0000}"/>
    <cellStyle name="40% - Accent2 5 3 2 4 2" xfId="13009" xr:uid="{00000000-0005-0000-0000-0000583F0000}"/>
    <cellStyle name="40% - Accent2 5 3 2 5" xfId="13420" xr:uid="{00000000-0005-0000-0000-0000593F0000}"/>
    <cellStyle name="40% - Accent2 5 3 3" xfId="322" xr:uid="{00000000-0005-0000-0000-00005A3F0000}"/>
    <cellStyle name="40% - Accent2 5 3 3 2" xfId="2847" xr:uid="{00000000-0005-0000-0000-00005B3F0000}"/>
    <cellStyle name="40% - Accent2 5 3 3 2 2" xfId="1752" xr:uid="{00000000-0005-0000-0000-00005C3F0000}"/>
    <cellStyle name="40% - Accent2 5 3 3 2 2 2" xfId="10004" xr:uid="{00000000-0005-0000-0000-00005D3F0000}"/>
    <cellStyle name="40% - Accent2 5 3 3 2 3" xfId="10015" xr:uid="{00000000-0005-0000-0000-00005E3F0000}"/>
    <cellStyle name="40% - Accent2 5 3 3 3" xfId="3542" xr:uid="{00000000-0005-0000-0000-00005F3F0000}"/>
    <cellStyle name="40% - Accent2 5 3 3 3 2" xfId="10019" xr:uid="{00000000-0005-0000-0000-0000603F0000}"/>
    <cellStyle name="40% - Accent2 5 3 3 4" xfId="10023" xr:uid="{00000000-0005-0000-0000-0000613F0000}"/>
    <cellStyle name="40% - Accent2 5 3 4" xfId="115" xr:uid="{00000000-0005-0000-0000-0000623F0000}"/>
    <cellStyle name="40% - Accent2 5 3 4 2" xfId="2029" xr:uid="{00000000-0005-0000-0000-0000633F0000}"/>
    <cellStyle name="40% - Accent2 5 3 4 2 2" xfId="10030" xr:uid="{00000000-0005-0000-0000-0000643F0000}"/>
    <cellStyle name="40% - Accent2 5 3 4 3" xfId="10034" xr:uid="{00000000-0005-0000-0000-0000653F0000}"/>
    <cellStyle name="40% - Accent2 5 3 5" xfId="2940" xr:uid="{00000000-0005-0000-0000-0000663F0000}"/>
    <cellStyle name="40% - Accent2 5 3 5 2" xfId="10038" xr:uid="{00000000-0005-0000-0000-0000673F0000}"/>
    <cellStyle name="40% - Accent2 5 3 6" xfId="10043" xr:uid="{00000000-0005-0000-0000-0000683F0000}"/>
    <cellStyle name="40% - Accent2 5 4" xfId="623" xr:uid="{00000000-0005-0000-0000-0000693F0000}"/>
    <cellStyle name="40% - Accent2 5 4 2" xfId="3573" xr:uid="{00000000-0005-0000-0000-00006A3F0000}"/>
    <cellStyle name="40% - Accent2 5 4 2 2" xfId="3436" xr:uid="{00000000-0005-0000-0000-00006B3F0000}"/>
    <cellStyle name="40% - Accent2 5 4 2 2 2" xfId="8" xr:uid="{00000000-0005-0000-0000-00006C3F0000}"/>
    <cellStyle name="40% - Accent2 5 4 2 2 2 2" xfId="15217" xr:uid="{00000000-0005-0000-0000-00006D3F0000}"/>
    <cellStyle name="40% - Accent2 5 4 2 2 3" xfId="7513" xr:uid="{00000000-0005-0000-0000-00006E3F0000}"/>
    <cellStyle name="40% - Accent2 5 4 2 3" xfId="3593" xr:uid="{00000000-0005-0000-0000-00006F3F0000}"/>
    <cellStyle name="40% - Accent2 5 4 2 3 2" xfId="15555" xr:uid="{00000000-0005-0000-0000-0000703F0000}"/>
    <cellStyle name="40% - Accent2 5 4 2 4" xfId="13425" xr:uid="{00000000-0005-0000-0000-0000713F0000}"/>
    <cellStyle name="40% - Accent2 5 4 3" xfId="3599" xr:uid="{00000000-0005-0000-0000-0000723F0000}"/>
    <cellStyle name="40% - Accent2 5 4 3 2" xfId="3607" xr:uid="{00000000-0005-0000-0000-0000733F0000}"/>
    <cellStyle name="40% - Accent2 5 4 3 2 2" xfId="9321" xr:uid="{00000000-0005-0000-0000-0000743F0000}"/>
    <cellStyle name="40% - Accent2 5 4 3 3" xfId="10050" xr:uid="{00000000-0005-0000-0000-0000753F0000}"/>
    <cellStyle name="40% - Accent2 5 4 4" xfId="245" xr:uid="{00000000-0005-0000-0000-0000763F0000}"/>
    <cellStyle name="40% - Accent2 5 4 4 2" xfId="10054" xr:uid="{00000000-0005-0000-0000-0000773F0000}"/>
    <cellStyle name="40% - Accent2 5 4 5" xfId="8727" xr:uid="{00000000-0005-0000-0000-0000783F0000}"/>
    <cellStyle name="40% - Accent2 5 5" xfId="11177" xr:uid="{00000000-0005-0000-0000-0000793F0000}"/>
    <cellStyle name="40% - Accent2 5 5 2" xfId="3062" xr:uid="{00000000-0005-0000-0000-00007A3F0000}"/>
    <cellStyle name="40% - Accent2 5 5 2 2" xfId="2612" xr:uid="{00000000-0005-0000-0000-00007B3F0000}"/>
    <cellStyle name="40% - Accent2 5 5 2 2 2" xfId="13831" xr:uid="{00000000-0005-0000-0000-00007C3F0000}"/>
    <cellStyle name="40% - Accent2 5 5 2 3" xfId="13837" xr:uid="{00000000-0005-0000-0000-00007D3F0000}"/>
    <cellStyle name="40% - Accent2 5 5 3" xfId="2549" xr:uid="{00000000-0005-0000-0000-00007E3F0000}"/>
    <cellStyle name="40% - Accent2 5 5 3 2" xfId="2566" xr:uid="{00000000-0005-0000-0000-00007F3F0000}"/>
    <cellStyle name="40% - Accent2 5 5 4" xfId="10058" xr:uid="{00000000-0005-0000-0000-0000803F0000}"/>
    <cellStyle name="40% - Accent2 5 6" xfId="23294" xr:uid="{00000000-0005-0000-0000-0000813F0000}"/>
    <cellStyle name="40% - Accent2 5 6 2" xfId="3127" xr:uid="{00000000-0005-0000-0000-0000823F0000}"/>
    <cellStyle name="40% - Accent2 5 6 2 2" xfId="1048" xr:uid="{00000000-0005-0000-0000-0000833F0000}"/>
    <cellStyle name="40% - Accent2 5 6 3" xfId="7881" xr:uid="{00000000-0005-0000-0000-0000843F0000}"/>
    <cellStyle name="40% - Accent2 5 7" xfId="23296" xr:uid="{00000000-0005-0000-0000-0000853F0000}"/>
    <cellStyle name="40% - Accent2 5 7 2" xfId="23297" xr:uid="{00000000-0005-0000-0000-0000863F0000}"/>
    <cellStyle name="40% - Accent2 5 8" xfId="23298" xr:uid="{00000000-0005-0000-0000-0000873F0000}"/>
    <cellStyle name="40% - Accent2 6" xfId="23300" xr:uid="{00000000-0005-0000-0000-0000883F0000}"/>
    <cellStyle name="40% - Accent2 6 2" xfId="11189" xr:uid="{00000000-0005-0000-0000-0000893F0000}"/>
    <cellStyle name="40% - Accent2 6 2 2" xfId="11192" xr:uid="{00000000-0005-0000-0000-00008A3F0000}"/>
    <cellStyle name="40% - Accent2 6 2 2 2" xfId="7204" xr:uid="{00000000-0005-0000-0000-00008B3F0000}"/>
    <cellStyle name="40% - Accent2 6 2 2 2 2" xfId="7212" xr:uid="{00000000-0005-0000-0000-00008C3F0000}"/>
    <cellStyle name="40% - Accent2 6 2 2 2 2 2" xfId="23302" xr:uid="{00000000-0005-0000-0000-00008D3F0000}"/>
    <cellStyle name="40% - Accent2 6 2 2 2 2 2 2" xfId="12947" xr:uid="{00000000-0005-0000-0000-00008E3F0000}"/>
    <cellStyle name="40% - Accent2 6 2 2 2 2 3" xfId="22082" xr:uid="{00000000-0005-0000-0000-00008F3F0000}"/>
    <cellStyle name="40% - Accent2 6 2 2 2 3" xfId="11196" xr:uid="{00000000-0005-0000-0000-0000903F0000}"/>
    <cellStyle name="40% - Accent2 6 2 2 2 3 2" xfId="23304" xr:uid="{00000000-0005-0000-0000-0000913F0000}"/>
    <cellStyle name="40% - Accent2 6 2 2 2 4" xfId="17947" xr:uid="{00000000-0005-0000-0000-0000923F0000}"/>
    <cellStyle name="40% - Accent2 6 2 2 3" xfId="23305" xr:uid="{00000000-0005-0000-0000-0000933F0000}"/>
    <cellStyle name="40% - Accent2 6 2 2 3 2" xfId="23307" xr:uid="{00000000-0005-0000-0000-0000943F0000}"/>
    <cellStyle name="40% - Accent2 6 2 2 3 2 2" xfId="23309" xr:uid="{00000000-0005-0000-0000-0000953F0000}"/>
    <cellStyle name="40% - Accent2 6 2 2 3 3" xfId="23310" xr:uid="{00000000-0005-0000-0000-0000963F0000}"/>
    <cellStyle name="40% - Accent2 6 2 2 4" xfId="23311" xr:uid="{00000000-0005-0000-0000-0000973F0000}"/>
    <cellStyle name="40% - Accent2 6 2 2 4 2" xfId="23312" xr:uid="{00000000-0005-0000-0000-0000983F0000}"/>
    <cellStyle name="40% - Accent2 6 2 2 5" xfId="23313" xr:uid="{00000000-0005-0000-0000-0000993F0000}"/>
    <cellStyle name="40% - Accent2 6 2 3" xfId="11202" xr:uid="{00000000-0005-0000-0000-00009A3F0000}"/>
    <cellStyle name="40% - Accent2 6 2 3 2" xfId="23314" xr:uid="{00000000-0005-0000-0000-00009B3F0000}"/>
    <cellStyle name="40% - Accent2 6 2 3 2 2" xfId="2245" xr:uid="{00000000-0005-0000-0000-00009C3F0000}"/>
    <cellStyle name="40% - Accent2 6 2 3 2 2 2" xfId="2957" xr:uid="{00000000-0005-0000-0000-00009D3F0000}"/>
    <cellStyle name="40% - Accent2 6 2 3 2 3" xfId="2963" xr:uid="{00000000-0005-0000-0000-00009E3F0000}"/>
    <cellStyle name="40% - Accent2 6 2 3 3" xfId="23315" xr:uid="{00000000-0005-0000-0000-00009F3F0000}"/>
    <cellStyle name="40% - Accent2 6 2 3 3 2" xfId="2985" xr:uid="{00000000-0005-0000-0000-0000A03F0000}"/>
    <cellStyle name="40% - Accent2 6 2 3 4" xfId="23316" xr:uid="{00000000-0005-0000-0000-0000A13F0000}"/>
    <cellStyle name="40% - Accent2 6 2 4" xfId="23317" xr:uid="{00000000-0005-0000-0000-0000A23F0000}"/>
    <cellStyle name="40% - Accent2 6 2 4 2" xfId="23318" xr:uid="{00000000-0005-0000-0000-0000A33F0000}"/>
    <cellStyle name="40% - Accent2 6 2 4 2 2" xfId="4807" xr:uid="{00000000-0005-0000-0000-0000A43F0000}"/>
    <cellStyle name="40% - Accent2 6 2 4 3" xfId="23319" xr:uid="{00000000-0005-0000-0000-0000A53F0000}"/>
    <cellStyle name="40% - Accent2 6 2 5" xfId="17329" xr:uid="{00000000-0005-0000-0000-0000A63F0000}"/>
    <cellStyle name="40% - Accent2 6 2 5 2" xfId="17331" xr:uid="{00000000-0005-0000-0000-0000A73F0000}"/>
    <cellStyle name="40% - Accent2 6 2 6" xfId="3695" xr:uid="{00000000-0005-0000-0000-0000A83F0000}"/>
    <cellStyle name="40% - Accent2 6 3" xfId="2066" xr:uid="{00000000-0005-0000-0000-0000A93F0000}"/>
    <cellStyle name="40% - Accent2 6 3 2" xfId="3674" xr:uid="{00000000-0005-0000-0000-0000AA3F0000}"/>
    <cellStyle name="40% - Accent2 6 3 2 2" xfId="3680" xr:uid="{00000000-0005-0000-0000-0000AB3F0000}"/>
    <cellStyle name="40% - Accent2 6 3 2 2 2" xfId="3686" xr:uid="{00000000-0005-0000-0000-0000AC3F0000}"/>
    <cellStyle name="40% - Accent2 6 3 2 2 2 2" xfId="7761" xr:uid="{00000000-0005-0000-0000-0000AD3F0000}"/>
    <cellStyle name="40% - Accent2 6 3 2 2 3" xfId="7803" xr:uid="{00000000-0005-0000-0000-0000AE3F0000}"/>
    <cellStyle name="40% - Accent2 6 3 2 3" xfId="3702" xr:uid="{00000000-0005-0000-0000-0000AF3F0000}"/>
    <cellStyle name="40% - Accent2 6 3 2 3 2" xfId="7822" xr:uid="{00000000-0005-0000-0000-0000B03F0000}"/>
    <cellStyle name="40% - Accent2 6 3 2 4" xfId="13456" xr:uid="{00000000-0005-0000-0000-0000B13F0000}"/>
    <cellStyle name="40% - Accent2 6 3 3" xfId="3713" xr:uid="{00000000-0005-0000-0000-0000B23F0000}"/>
    <cellStyle name="40% - Accent2 6 3 3 2" xfId="3727" xr:uid="{00000000-0005-0000-0000-0000B33F0000}"/>
    <cellStyle name="40% - Accent2 6 3 3 2 2" xfId="5914" xr:uid="{00000000-0005-0000-0000-0000B43F0000}"/>
    <cellStyle name="40% - Accent2 6 3 3 3" xfId="10064" xr:uid="{00000000-0005-0000-0000-0000B53F0000}"/>
    <cellStyle name="40% - Accent2 6 3 4" xfId="3736" xr:uid="{00000000-0005-0000-0000-0000B63F0000}"/>
    <cellStyle name="40% - Accent2 6 3 4 2" xfId="10069" xr:uid="{00000000-0005-0000-0000-0000B73F0000}"/>
    <cellStyle name="40% - Accent2 6 3 5" xfId="5823" xr:uid="{00000000-0005-0000-0000-0000B83F0000}"/>
    <cellStyle name="40% - Accent2 6 4" xfId="11212" xr:uid="{00000000-0005-0000-0000-0000B93F0000}"/>
    <cellStyle name="40% - Accent2 6 4 2" xfId="3765" xr:uid="{00000000-0005-0000-0000-0000BA3F0000}"/>
    <cellStyle name="40% - Accent2 6 4 2 2" xfId="3776" xr:uid="{00000000-0005-0000-0000-0000BB3F0000}"/>
    <cellStyle name="40% - Accent2 6 4 2 2 2" xfId="15622" xr:uid="{00000000-0005-0000-0000-0000BC3F0000}"/>
    <cellStyle name="40% - Accent2 6 4 2 3" xfId="15626" xr:uid="{00000000-0005-0000-0000-0000BD3F0000}"/>
    <cellStyle name="40% - Accent2 6 4 3" xfId="3787" xr:uid="{00000000-0005-0000-0000-0000BE3F0000}"/>
    <cellStyle name="40% - Accent2 6 4 3 2" xfId="10075" xr:uid="{00000000-0005-0000-0000-0000BF3F0000}"/>
    <cellStyle name="40% - Accent2 6 4 4" xfId="10079" xr:uid="{00000000-0005-0000-0000-0000C03F0000}"/>
    <cellStyle name="40% - Accent2 6 5" xfId="23320" xr:uid="{00000000-0005-0000-0000-0000C13F0000}"/>
    <cellStyle name="40% - Accent2 6 5 2" xfId="3270" xr:uid="{00000000-0005-0000-0000-0000C23F0000}"/>
    <cellStyle name="40% - Accent2 6 5 2 2" xfId="14178" xr:uid="{00000000-0005-0000-0000-0000C33F0000}"/>
    <cellStyle name="40% - Accent2 6 5 3" xfId="10085" xr:uid="{00000000-0005-0000-0000-0000C43F0000}"/>
    <cellStyle name="40% - Accent2 6 6" xfId="18207" xr:uid="{00000000-0005-0000-0000-0000C53F0000}"/>
    <cellStyle name="40% - Accent2 6 6 2" xfId="18209" xr:uid="{00000000-0005-0000-0000-0000C63F0000}"/>
    <cellStyle name="40% - Accent2 6 7" xfId="18299" xr:uid="{00000000-0005-0000-0000-0000C73F0000}"/>
    <cellStyle name="40% - Accent2 7" xfId="5055" xr:uid="{00000000-0005-0000-0000-0000C83F0000}"/>
    <cellStyle name="40% - Accent2 7 2" xfId="11231" xr:uid="{00000000-0005-0000-0000-0000C93F0000}"/>
    <cellStyle name="40% - Accent2 7 2 2" xfId="11237" xr:uid="{00000000-0005-0000-0000-0000CA3F0000}"/>
    <cellStyle name="40% - Accent2 7 2 2 2" xfId="18568" xr:uid="{00000000-0005-0000-0000-0000CB3F0000}"/>
    <cellStyle name="40% - Accent2 7 2 2 2 2" xfId="23321" xr:uid="{00000000-0005-0000-0000-0000CC3F0000}"/>
    <cellStyle name="40% - Accent2 7 2 2 2 2 2" xfId="23322" xr:uid="{00000000-0005-0000-0000-0000CD3F0000}"/>
    <cellStyle name="40% - Accent2 7 2 2 2 3" xfId="23323" xr:uid="{00000000-0005-0000-0000-0000CE3F0000}"/>
    <cellStyle name="40% - Accent2 7 2 2 3" xfId="7286" xr:uid="{00000000-0005-0000-0000-0000CF3F0000}"/>
    <cellStyle name="40% - Accent2 7 2 2 3 2" xfId="23324" xr:uid="{00000000-0005-0000-0000-0000D03F0000}"/>
    <cellStyle name="40% - Accent2 7 2 2 4" xfId="23325" xr:uid="{00000000-0005-0000-0000-0000D13F0000}"/>
    <cellStyle name="40% - Accent2 7 2 3" xfId="18571" xr:uid="{00000000-0005-0000-0000-0000D23F0000}"/>
    <cellStyle name="40% - Accent2 7 2 3 2" xfId="23326" xr:uid="{00000000-0005-0000-0000-0000D33F0000}"/>
    <cellStyle name="40% - Accent2 7 2 3 2 2" xfId="9083" xr:uid="{00000000-0005-0000-0000-0000D43F0000}"/>
    <cellStyle name="40% - Accent2 7 2 3 3" xfId="23328" xr:uid="{00000000-0005-0000-0000-0000D53F0000}"/>
    <cellStyle name="40% - Accent2 7 2 4" xfId="23329" xr:uid="{00000000-0005-0000-0000-0000D63F0000}"/>
    <cellStyle name="40% - Accent2 7 2 4 2" xfId="23331" xr:uid="{00000000-0005-0000-0000-0000D73F0000}"/>
    <cellStyle name="40% - Accent2 7 2 5" xfId="23332" xr:uid="{00000000-0005-0000-0000-0000D83F0000}"/>
    <cellStyle name="40% - Accent2 7 3" xfId="7857" xr:uid="{00000000-0005-0000-0000-0000D93F0000}"/>
    <cellStyle name="40% - Accent2 7 3 2" xfId="3826" xr:uid="{00000000-0005-0000-0000-0000DA3F0000}"/>
    <cellStyle name="40% - Accent2 7 3 2 2" xfId="3831" xr:uid="{00000000-0005-0000-0000-0000DB3F0000}"/>
    <cellStyle name="40% - Accent2 7 3 2 2 2" xfId="7862" xr:uid="{00000000-0005-0000-0000-0000DC3F0000}"/>
    <cellStyle name="40% - Accent2 7 3 2 3" xfId="8459" xr:uid="{00000000-0005-0000-0000-0000DD3F0000}"/>
    <cellStyle name="40% - Accent2 7 3 3" xfId="3846" xr:uid="{00000000-0005-0000-0000-0000DE3F0000}"/>
    <cellStyle name="40% - Accent2 7 3 3 2" xfId="8866" xr:uid="{00000000-0005-0000-0000-0000DF3F0000}"/>
    <cellStyle name="40% - Accent2 7 3 4" xfId="23334" xr:uid="{00000000-0005-0000-0000-0000E03F0000}"/>
    <cellStyle name="40% - Accent2 7 4" xfId="18576" xr:uid="{00000000-0005-0000-0000-0000E13F0000}"/>
    <cellStyle name="40% - Accent2 7 4 2" xfId="367" xr:uid="{00000000-0005-0000-0000-0000E23F0000}"/>
    <cellStyle name="40% - Accent2 7 4 2 2" xfId="4634" xr:uid="{00000000-0005-0000-0000-0000E33F0000}"/>
    <cellStyle name="40% - Accent2 7 4 3" xfId="23335" xr:uid="{00000000-0005-0000-0000-0000E43F0000}"/>
    <cellStyle name="40% - Accent2 7 5" xfId="23337" xr:uid="{00000000-0005-0000-0000-0000E53F0000}"/>
    <cellStyle name="40% - Accent2 7 5 2" xfId="23338" xr:uid="{00000000-0005-0000-0000-0000E63F0000}"/>
    <cellStyle name="40% - Accent2 7 6" xfId="4714" xr:uid="{00000000-0005-0000-0000-0000E73F0000}"/>
    <cellStyle name="40% - Accent2 8" xfId="18578" xr:uid="{00000000-0005-0000-0000-0000E83F0000}"/>
    <cellStyle name="40% - Accent2 8 2" xfId="11252" xr:uid="{00000000-0005-0000-0000-0000E93F0000}"/>
    <cellStyle name="40% - Accent2 8 2 2" xfId="18581" xr:uid="{00000000-0005-0000-0000-0000EA3F0000}"/>
    <cellStyle name="40% - Accent2 8 2 2 2" xfId="6722" xr:uid="{00000000-0005-0000-0000-0000EB3F0000}"/>
    <cellStyle name="40% - Accent2 8 2 2 2 2" xfId="21680" xr:uid="{00000000-0005-0000-0000-0000EC3F0000}"/>
    <cellStyle name="40% - Accent2 8 2 2 3" xfId="21860" xr:uid="{00000000-0005-0000-0000-0000ED3F0000}"/>
    <cellStyle name="40% - Accent2 8 2 3" xfId="21920" xr:uid="{00000000-0005-0000-0000-0000EE3F0000}"/>
    <cellStyle name="40% - Accent2 8 2 3 2" xfId="10970" xr:uid="{00000000-0005-0000-0000-0000EF3F0000}"/>
    <cellStyle name="40% - Accent2 8 2 4" xfId="21924" xr:uid="{00000000-0005-0000-0000-0000F03F0000}"/>
    <cellStyle name="40% - Accent2 8 3" xfId="18586" xr:uid="{00000000-0005-0000-0000-0000F13F0000}"/>
    <cellStyle name="40% - Accent2 8 3 2" xfId="2747" xr:uid="{00000000-0005-0000-0000-0000F23F0000}"/>
    <cellStyle name="40% - Accent2 8 3 2 2" xfId="15684" xr:uid="{00000000-0005-0000-0000-0000F33F0000}"/>
    <cellStyle name="40% - Accent2 8 3 3" xfId="10104" xr:uid="{00000000-0005-0000-0000-0000F43F0000}"/>
    <cellStyle name="40% - Accent2 8 4" xfId="22101" xr:uid="{00000000-0005-0000-0000-0000F53F0000}"/>
    <cellStyle name="40% - Accent2 8 4 2" xfId="22104" xr:uid="{00000000-0005-0000-0000-0000F63F0000}"/>
    <cellStyle name="40% - Accent2 8 5" xfId="22203" xr:uid="{00000000-0005-0000-0000-0000F73F0000}"/>
    <cellStyle name="40% - Accent2 9" xfId="18163" xr:uid="{00000000-0005-0000-0000-0000F83F0000}"/>
    <cellStyle name="40% - Accent2 9 2" xfId="18590" xr:uid="{00000000-0005-0000-0000-0000F93F0000}"/>
    <cellStyle name="40% - Accent2 9 2 2" xfId="23036" xr:uid="{00000000-0005-0000-0000-0000FA3F0000}"/>
    <cellStyle name="40% - Accent2 9 2 2 2" xfId="18892" xr:uid="{00000000-0005-0000-0000-0000FB3F0000}"/>
    <cellStyle name="40% - Accent2 9 2 3" xfId="23181" xr:uid="{00000000-0005-0000-0000-0000FC3F0000}"/>
    <cellStyle name="40% - Accent2 9 3" xfId="23188" xr:uid="{00000000-0005-0000-0000-0000FD3F0000}"/>
    <cellStyle name="40% - Accent2 9 3 2" xfId="23192" xr:uid="{00000000-0005-0000-0000-0000FE3F0000}"/>
    <cellStyle name="40% - Accent2 9 4" xfId="23269" xr:uid="{00000000-0005-0000-0000-0000FF3F0000}"/>
    <cellStyle name="40% - Accent3 10" xfId="23340" xr:uid="{00000000-0005-0000-0000-000000400000}"/>
    <cellStyle name="40% - Accent3 10 2" xfId="23342" xr:uid="{00000000-0005-0000-0000-000001400000}"/>
    <cellStyle name="40% - Accent3 10 2 2" xfId="23345" xr:uid="{00000000-0005-0000-0000-000002400000}"/>
    <cellStyle name="40% - Accent3 10 3" xfId="6388" xr:uid="{00000000-0005-0000-0000-000003400000}"/>
    <cellStyle name="40% - Accent3 11" xfId="23347" xr:uid="{00000000-0005-0000-0000-000004400000}"/>
    <cellStyle name="40% - Accent3 11 2" xfId="23349" xr:uid="{00000000-0005-0000-0000-000005400000}"/>
    <cellStyle name="40% - Accent3 12" xfId="23351" xr:uid="{00000000-0005-0000-0000-000006400000}"/>
    <cellStyle name="40% - Accent3 13" xfId="23353" xr:uid="{00000000-0005-0000-0000-000007400000}"/>
    <cellStyle name="40% - Accent3 2" xfId="23355" xr:uid="{00000000-0005-0000-0000-000008400000}"/>
    <cellStyle name="40% - Accent3 2 10" xfId="22408" xr:uid="{00000000-0005-0000-0000-000009400000}"/>
    <cellStyle name="40% - Accent3 2 10 2" xfId="23358" xr:uid="{00000000-0005-0000-0000-00000A400000}"/>
    <cellStyle name="40% - Accent3 2 11" xfId="23359" xr:uid="{00000000-0005-0000-0000-00000B400000}"/>
    <cellStyle name="40% - Accent3 2 2" xfId="23361" xr:uid="{00000000-0005-0000-0000-00000C400000}"/>
    <cellStyle name="40% - Accent3 2 2 10" xfId="23363" xr:uid="{00000000-0005-0000-0000-00000D400000}"/>
    <cellStyle name="40% - Accent3 2 2 2" xfId="23365" xr:uid="{00000000-0005-0000-0000-00000E400000}"/>
    <cellStyle name="40% - Accent3 2 2 2 2" xfId="23367" xr:uid="{00000000-0005-0000-0000-00000F400000}"/>
    <cellStyle name="40% - Accent3 2 2 2 2 2" xfId="23368" xr:uid="{00000000-0005-0000-0000-000010400000}"/>
    <cellStyle name="40% - Accent3 2 2 2 2 2 2" xfId="23372" xr:uid="{00000000-0005-0000-0000-000011400000}"/>
    <cellStyle name="40% - Accent3 2 2 2 2 2 2 2" xfId="23374" xr:uid="{00000000-0005-0000-0000-000012400000}"/>
    <cellStyle name="40% - Accent3 2 2 2 2 2 2 2 2" xfId="23377" xr:uid="{00000000-0005-0000-0000-000013400000}"/>
    <cellStyle name="40% - Accent3 2 2 2 2 2 2 2 2 2" xfId="23381" xr:uid="{00000000-0005-0000-0000-000014400000}"/>
    <cellStyle name="40% - Accent3 2 2 2 2 2 2 2 2 2 2" xfId="11543" xr:uid="{00000000-0005-0000-0000-000015400000}"/>
    <cellStyle name="40% - Accent3 2 2 2 2 2 2 2 2 2 2 2" xfId="11548" xr:uid="{00000000-0005-0000-0000-000016400000}"/>
    <cellStyle name="40% - Accent3 2 2 2 2 2 2 2 2 2 3" xfId="11557" xr:uid="{00000000-0005-0000-0000-000017400000}"/>
    <cellStyle name="40% - Accent3 2 2 2 2 2 2 2 2 3" xfId="23384" xr:uid="{00000000-0005-0000-0000-000018400000}"/>
    <cellStyle name="40% - Accent3 2 2 2 2 2 2 2 2 3 2" xfId="1514" xr:uid="{00000000-0005-0000-0000-000019400000}"/>
    <cellStyle name="40% - Accent3 2 2 2 2 2 2 2 2 4" xfId="23388" xr:uid="{00000000-0005-0000-0000-00001A400000}"/>
    <cellStyle name="40% - Accent3 2 2 2 2 2 2 2 3" xfId="23390" xr:uid="{00000000-0005-0000-0000-00001B400000}"/>
    <cellStyle name="40% - Accent3 2 2 2 2 2 2 2 3 2" xfId="23392" xr:uid="{00000000-0005-0000-0000-00001C400000}"/>
    <cellStyle name="40% - Accent3 2 2 2 2 2 2 2 3 2 2" xfId="11819" xr:uid="{00000000-0005-0000-0000-00001D400000}"/>
    <cellStyle name="40% - Accent3 2 2 2 2 2 2 2 3 3" xfId="23393" xr:uid="{00000000-0005-0000-0000-00001E400000}"/>
    <cellStyle name="40% - Accent3 2 2 2 2 2 2 2 4" xfId="23395" xr:uid="{00000000-0005-0000-0000-00001F400000}"/>
    <cellStyle name="40% - Accent3 2 2 2 2 2 2 2 4 2" xfId="23396" xr:uid="{00000000-0005-0000-0000-000020400000}"/>
    <cellStyle name="40% - Accent3 2 2 2 2 2 2 2 5" xfId="23397" xr:uid="{00000000-0005-0000-0000-000021400000}"/>
    <cellStyle name="40% - Accent3 2 2 2 2 2 2 3" xfId="23399" xr:uid="{00000000-0005-0000-0000-000022400000}"/>
    <cellStyle name="40% - Accent3 2 2 2 2 2 2 3 2" xfId="23401" xr:uid="{00000000-0005-0000-0000-000023400000}"/>
    <cellStyle name="40% - Accent3 2 2 2 2 2 2 3 2 2" xfId="23404" xr:uid="{00000000-0005-0000-0000-000024400000}"/>
    <cellStyle name="40% - Accent3 2 2 2 2 2 2 3 2 2 2" xfId="3033" xr:uid="{00000000-0005-0000-0000-000025400000}"/>
    <cellStyle name="40% - Accent3 2 2 2 2 2 2 3 2 3" xfId="23405" xr:uid="{00000000-0005-0000-0000-000026400000}"/>
    <cellStyle name="40% - Accent3 2 2 2 2 2 2 3 3" xfId="23407" xr:uid="{00000000-0005-0000-0000-000027400000}"/>
    <cellStyle name="40% - Accent3 2 2 2 2 2 2 3 3 2" xfId="23408" xr:uid="{00000000-0005-0000-0000-000028400000}"/>
    <cellStyle name="40% - Accent3 2 2 2 2 2 2 3 4" xfId="23409" xr:uid="{00000000-0005-0000-0000-000029400000}"/>
    <cellStyle name="40% - Accent3 2 2 2 2 2 2 4" xfId="16885" xr:uid="{00000000-0005-0000-0000-00002A400000}"/>
    <cellStyle name="40% - Accent3 2 2 2 2 2 2 4 2" xfId="16890" xr:uid="{00000000-0005-0000-0000-00002B400000}"/>
    <cellStyle name="40% - Accent3 2 2 2 2 2 2 4 2 2" xfId="23410" xr:uid="{00000000-0005-0000-0000-00002C400000}"/>
    <cellStyle name="40% - Accent3 2 2 2 2 2 2 4 3" xfId="23411" xr:uid="{00000000-0005-0000-0000-00002D400000}"/>
    <cellStyle name="40% - Accent3 2 2 2 2 2 2 5" xfId="16930" xr:uid="{00000000-0005-0000-0000-00002E400000}"/>
    <cellStyle name="40% - Accent3 2 2 2 2 2 2 5 2" xfId="23412" xr:uid="{00000000-0005-0000-0000-00002F400000}"/>
    <cellStyle name="40% - Accent3 2 2 2 2 2 2 6" xfId="16958" xr:uid="{00000000-0005-0000-0000-000030400000}"/>
    <cellStyle name="40% - Accent3 2 2 2 2 2 3" xfId="23416" xr:uid="{00000000-0005-0000-0000-000031400000}"/>
    <cellStyle name="40% - Accent3 2 2 2 2 2 3 2" xfId="17440" xr:uid="{00000000-0005-0000-0000-000032400000}"/>
    <cellStyle name="40% - Accent3 2 2 2 2 2 3 2 2" xfId="17442" xr:uid="{00000000-0005-0000-0000-000033400000}"/>
    <cellStyle name="40% - Accent3 2 2 2 2 2 3 2 2 2" xfId="23418" xr:uid="{00000000-0005-0000-0000-000034400000}"/>
    <cellStyle name="40% - Accent3 2 2 2 2 2 3 2 2 2 2" xfId="12753" xr:uid="{00000000-0005-0000-0000-000035400000}"/>
    <cellStyle name="40% - Accent3 2 2 2 2 2 3 2 2 3" xfId="23419" xr:uid="{00000000-0005-0000-0000-000036400000}"/>
    <cellStyle name="40% - Accent3 2 2 2 2 2 3 2 3" xfId="23421" xr:uid="{00000000-0005-0000-0000-000037400000}"/>
    <cellStyle name="40% - Accent3 2 2 2 2 2 3 2 3 2" xfId="23422" xr:uid="{00000000-0005-0000-0000-000038400000}"/>
    <cellStyle name="40% - Accent3 2 2 2 2 2 3 2 4" xfId="23424" xr:uid="{00000000-0005-0000-0000-000039400000}"/>
    <cellStyle name="40% - Accent3 2 2 2 2 2 3 3" xfId="17531" xr:uid="{00000000-0005-0000-0000-00003A400000}"/>
    <cellStyle name="40% - Accent3 2 2 2 2 2 3 3 2" xfId="23425" xr:uid="{00000000-0005-0000-0000-00003B400000}"/>
    <cellStyle name="40% - Accent3 2 2 2 2 2 3 3 2 2" xfId="23428" xr:uid="{00000000-0005-0000-0000-00003C400000}"/>
    <cellStyle name="40% - Accent3 2 2 2 2 2 3 3 3" xfId="23429" xr:uid="{00000000-0005-0000-0000-00003D400000}"/>
    <cellStyle name="40% - Accent3 2 2 2 2 2 3 4" xfId="17574" xr:uid="{00000000-0005-0000-0000-00003E400000}"/>
    <cellStyle name="40% - Accent3 2 2 2 2 2 3 4 2" xfId="23430" xr:uid="{00000000-0005-0000-0000-00003F400000}"/>
    <cellStyle name="40% - Accent3 2 2 2 2 2 3 5" xfId="23432" xr:uid="{00000000-0005-0000-0000-000040400000}"/>
    <cellStyle name="40% - Accent3 2 2 2 2 2 4" xfId="23435" xr:uid="{00000000-0005-0000-0000-000041400000}"/>
    <cellStyle name="40% - Accent3 2 2 2 2 2 4 2" xfId="17834" xr:uid="{00000000-0005-0000-0000-000042400000}"/>
    <cellStyle name="40% - Accent3 2 2 2 2 2 4 2 2" xfId="23437" xr:uid="{00000000-0005-0000-0000-000043400000}"/>
    <cellStyle name="40% - Accent3 2 2 2 2 2 4 2 2 2" xfId="23438" xr:uid="{00000000-0005-0000-0000-000044400000}"/>
    <cellStyle name="40% - Accent3 2 2 2 2 2 4 2 3" xfId="23440" xr:uid="{00000000-0005-0000-0000-000045400000}"/>
    <cellStyle name="40% - Accent3 2 2 2 2 2 4 3" xfId="23442" xr:uid="{00000000-0005-0000-0000-000046400000}"/>
    <cellStyle name="40% - Accent3 2 2 2 2 2 4 3 2" xfId="23443" xr:uid="{00000000-0005-0000-0000-000047400000}"/>
    <cellStyle name="40% - Accent3 2 2 2 2 2 4 4" xfId="16451" xr:uid="{00000000-0005-0000-0000-000048400000}"/>
    <cellStyle name="40% - Accent3 2 2 2 2 2 5" xfId="23446" xr:uid="{00000000-0005-0000-0000-000049400000}"/>
    <cellStyle name="40% - Accent3 2 2 2 2 2 5 2" xfId="23447" xr:uid="{00000000-0005-0000-0000-00004A400000}"/>
    <cellStyle name="40% - Accent3 2 2 2 2 2 5 2 2" xfId="9283" xr:uid="{00000000-0005-0000-0000-00004B400000}"/>
    <cellStyle name="40% - Accent3 2 2 2 2 2 5 3" xfId="23450" xr:uid="{00000000-0005-0000-0000-00004C400000}"/>
    <cellStyle name="40% - Accent3 2 2 2 2 2 6" xfId="23453" xr:uid="{00000000-0005-0000-0000-00004D400000}"/>
    <cellStyle name="40% - Accent3 2 2 2 2 2 6 2" xfId="23456" xr:uid="{00000000-0005-0000-0000-00004E400000}"/>
    <cellStyle name="40% - Accent3 2 2 2 2 2 7" xfId="23459" xr:uid="{00000000-0005-0000-0000-00004F400000}"/>
    <cellStyle name="40% - Accent3 2 2 2 2 3" xfId="23461" xr:uid="{00000000-0005-0000-0000-000050400000}"/>
    <cellStyle name="40% - Accent3 2 2 2 2 3 2" xfId="23463" xr:uid="{00000000-0005-0000-0000-000051400000}"/>
    <cellStyle name="40% - Accent3 2 2 2 2 3 2 2" xfId="23465" xr:uid="{00000000-0005-0000-0000-000052400000}"/>
    <cellStyle name="40% - Accent3 2 2 2 2 3 2 2 2" xfId="23467" xr:uid="{00000000-0005-0000-0000-000053400000}"/>
    <cellStyle name="40% - Accent3 2 2 2 2 3 2 2 2 2" xfId="23470" xr:uid="{00000000-0005-0000-0000-000054400000}"/>
    <cellStyle name="40% - Accent3 2 2 2 2 3 2 2 2 2 2" xfId="13929" xr:uid="{00000000-0005-0000-0000-000055400000}"/>
    <cellStyle name="40% - Accent3 2 2 2 2 3 2 2 2 3" xfId="23472" xr:uid="{00000000-0005-0000-0000-000056400000}"/>
    <cellStyle name="40% - Accent3 2 2 2 2 3 2 2 3" xfId="23474" xr:uid="{00000000-0005-0000-0000-000057400000}"/>
    <cellStyle name="40% - Accent3 2 2 2 2 3 2 2 3 2" xfId="23476" xr:uid="{00000000-0005-0000-0000-000058400000}"/>
    <cellStyle name="40% - Accent3 2 2 2 2 3 2 2 4" xfId="23478" xr:uid="{00000000-0005-0000-0000-000059400000}"/>
    <cellStyle name="40% - Accent3 2 2 2 2 3 2 3" xfId="23480" xr:uid="{00000000-0005-0000-0000-00005A400000}"/>
    <cellStyle name="40% - Accent3 2 2 2 2 3 2 3 2" xfId="23482" xr:uid="{00000000-0005-0000-0000-00005B400000}"/>
    <cellStyle name="40% - Accent3 2 2 2 2 3 2 3 2 2" xfId="23484" xr:uid="{00000000-0005-0000-0000-00005C400000}"/>
    <cellStyle name="40% - Accent3 2 2 2 2 3 2 3 3" xfId="23485" xr:uid="{00000000-0005-0000-0000-00005D400000}"/>
    <cellStyle name="40% - Accent3 2 2 2 2 3 2 4" xfId="19475" xr:uid="{00000000-0005-0000-0000-00005E400000}"/>
    <cellStyle name="40% - Accent3 2 2 2 2 3 2 4 2" xfId="23486" xr:uid="{00000000-0005-0000-0000-00005F400000}"/>
    <cellStyle name="40% - Accent3 2 2 2 2 3 2 5" xfId="23488" xr:uid="{00000000-0005-0000-0000-000060400000}"/>
    <cellStyle name="40% - Accent3 2 2 2 2 3 3" xfId="23492" xr:uid="{00000000-0005-0000-0000-000061400000}"/>
    <cellStyle name="40% - Accent3 2 2 2 2 3 3 2" xfId="19903" xr:uid="{00000000-0005-0000-0000-000062400000}"/>
    <cellStyle name="40% - Accent3 2 2 2 2 3 3 2 2" xfId="23494" xr:uid="{00000000-0005-0000-0000-000063400000}"/>
    <cellStyle name="40% - Accent3 2 2 2 2 3 3 2 2 2" xfId="23496" xr:uid="{00000000-0005-0000-0000-000064400000}"/>
    <cellStyle name="40% - Accent3 2 2 2 2 3 3 2 3" xfId="23497" xr:uid="{00000000-0005-0000-0000-000065400000}"/>
    <cellStyle name="40% - Accent3 2 2 2 2 3 3 3" xfId="23499" xr:uid="{00000000-0005-0000-0000-000066400000}"/>
    <cellStyle name="40% - Accent3 2 2 2 2 3 3 3 2" xfId="23500" xr:uid="{00000000-0005-0000-0000-000067400000}"/>
    <cellStyle name="40% - Accent3 2 2 2 2 3 3 4" xfId="23501" xr:uid="{00000000-0005-0000-0000-000068400000}"/>
    <cellStyle name="40% - Accent3 2 2 2 2 3 4" xfId="23505" xr:uid="{00000000-0005-0000-0000-000069400000}"/>
    <cellStyle name="40% - Accent3 2 2 2 2 3 4 2" xfId="23507" xr:uid="{00000000-0005-0000-0000-00006A400000}"/>
    <cellStyle name="40% - Accent3 2 2 2 2 3 4 2 2" xfId="23508" xr:uid="{00000000-0005-0000-0000-00006B400000}"/>
    <cellStyle name="40% - Accent3 2 2 2 2 3 4 3" xfId="23511" xr:uid="{00000000-0005-0000-0000-00006C400000}"/>
    <cellStyle name="40% - Accent3 2 2 2 2 3 5" xfId="23513" xr:uid="{00000000-0005-0000-0000-00006D400000}"/>
    <cellStyle name="40% - Accent3 2 2 2 2 3 5 2" xfId="23514" xr:uid="{00000000-0005-0000-0000-00006E400000}"/>
    <cellStyle name="40% - Accent3 2 2 2 2 3 6" xfId="23516" xr:uid="{00000000-0005-0000-0000-00006F400000}"/>
    <cellStyle name="40% - Accent3 2 2 2 2 4" xfId="23517" xr:uid="{00000000-0005-0000-0000-000070400000}"/>
    <cellStyle name="40% - Accent3 2 2 2 2 4 2" xfId="23519" xr:uid="{00000000-0005-0000-0000-000071400000}"/>
    <cellStyle name="40% - Accent3 2 2 2 2 4 2 2" xfId="23521" xr:uid="{00000000-0005-0000-0000-000072400000}"/>
    <cellStyle name="40% - Accent3 2 2 2 2 4 2 2 2" xfId="23523" xr:uid="{00000000-0005-0000-0000-000073400000}"/>
    <cellStyle name="40% - Accent3 2 2 2 2 4 2 2 2 2" xfId="23525" xr:uid="{00000000-0005-0000-0000-000074400000}"/>
    <cellStyle name="40% - Accent3 2 2 2 2 4 2 2 3" xfId="23526" xr:uid="{00000000-0005-0000-0000-000075400000}"/>
    <cellStyle name="40% - Accent3 2 2 2 2 4 2 3" xfId="23528" xr:uid="{00000000-0005-0000-0000-000076400000}"/>
    <cellStyle name="40% - Accent3 2 2 2 2 4 2 3 2" xfId="23529" xr:uid="{00000000-0005-0000-0000-000077400000}"/>
    <cellStyle name="40% - Accent3 2 2 2 2 4 2 4" xfId="23530" xr:uid="{00000000-0005-0000-0000-000078400000}"/>
    <cellStyle name="40% - Accent3 2 2 2 2 4 3" xfId="23534" xr:uid="{00000000-0005-0000-0000-000079400000}"/>
    <cellStyle name="40% - Accent3 2 2 2 2 4 3 2" xfId="23536" xr:uid="{00000000-0005-0000-0000-00007A400000}"/>
    <cellStyle name="40% - Accent3 2 2 2 2 4 3 2 2" xfId="23537" xr:uid="{00000000-0005-0000-0000-00007B400000}"/>
    <cellStyle name="40% - Accent3 2 2 2 2 4 3 3" xfId="23538" xr:uid="{00000000-0005-0000-0000-00007C400000}"/>
    <cellStyle name="40% - Accent3 2 2 2 2 4 4" xfId="10348" xr:uid="{00000000-0005-0000-0000-00007D400000}"/>
    <cellStyle name="40% - Accent3 2 2 2 2 4 4 2" xfId="18975" xr:uid="{00000000-0005-0000-0000-00007E400000}"/>
    <cellStyle name="40% - Accent3 2 2 2 2 4 5" xfId="18984" xr:uid="{00000000-0005-0000-0000-00007F400000}"/>
    <cellStyle name="40% - Accent3 2 2 2 2 5" xfId="23539" xr:uid="{00000000-0005-0000-0000-000080400000}"/>
    <cellStyle name="40% - Accent3 2 2 2 2 5 2" xfId="17252" xr:uid="{00000000-0005-0000-0000-000081400000}"/>
    <cellStyle name="40% - Accent3 2 2 2 2 5 2 2" xfId="15962" xr:uid="{00000000-0005-0000-0000-000082400000}"/>
    <cellStyle name="40% - Accent3 2 2 2 2 5 2 2 2" xfId="19121" xr:uid="{00000000-0005-0000-0000-000083400000}"/>
    <cellStyle name="40% - Accent3 2 2 2 2 5 2 3" xfId="19127" xr:uid="{00000000-0005-0000-0000-000084400000}"/>
    <cellStyle name="40% - Accent3 2 2 2 2 5 3" xfId="17258" xr:uid="{00000000-0005-0000-0000-000085400000}"/>
    <cellStyle name="40% - Accent3 2 2 2 2 5 3 2" xfId="19135" xr:uid="{00000000-0005-0000-0000-000086400000}"/>
    <cellStyle name="40% - Accent3 2 2 2 2 5 4" xfId="18998" xr:uid="{00000000-0005-0000-0000-000087400000}"/>
    <cellStyle name="40% - Accent3 2 2 2 2 6" xfId="23541" xr:uid="{00000000-0005-0000-0000-000088400000}"/>
    <cellStyle name="40% - Accent3 2 2 2 2 6 2" xfId="17271" xr:uid="{00000000-0005-0000-0000-000089400000}"/>
    <cellStyle name="40% - Accent3 2 2 2 2 6 2 2" xfId="19151" xr:uid="{00000000-0005-0000-0000-00008A400000}"/>
    <cellStyle name="40% - Accent3 2 2 2 2 6 3" xfId="23544" xr:uid="{00000000-0005-0000-0000-00008B400000}"/>
    <cellStyle name="40% - Accent3 2 2 2 2 7" xfId="23546" xr:uid="{00000000-0005-0000-0000-00008C400000}"/>
    <cellStyle name="40% - Accent3 2 2 2 2 7 2" xfId="23548" xr:uid="{00000000-0005-0000-0000-00008D400000}"/>
    <cellStyle name="40% - Accent3 2 2 2 2 8" xfId="23550" xr:uid="{00000000-0005-0000-0000-00008E400000}"/>
    <cellStyle name="40% - Accent3 2 2 2 3" xfId="23552" xr:uid="{00000000-0005-0000-0000-00008F400000}"/>
    <cellStyle name="40% - Accent3 2 2 2 3 2" xfId="23553" xr:uid="{00000000-0005-0000-0000-000090400000}"/>
    <cellStyle name="40% - Accent3 2 2 2 3 2 2" xfId="23555" xr:uid="{00000000-0005-0000-0000-000091400000}"/>
    <cellStyle name="40% - Accent3 2 2 2 3 2 2 2" xfId="23557" xr:uid="{00000000-0005-0000-0000-000092400000}"/>
    <cellStyle name="40% - Accent3 2 2 2 3 2 2 2 2" xfId="12606" xr:uid="{00000000-0005-0000-0000-000093400000}"/>
    <cellStyle name="40% - Accent3 2 2 2 3 2 2 2 2 2" xfId="23559" xr:uid="{00000000-0005-0000-0000-000094400000}"/>
    <cellStyle name="40% - Accent3 2 2 2 3 2 2 2 2 2 2" xfId="23561" xr:uid="{00000000-0005-0000-0000-000095400000}"/>
    <cellStyle name="40% - Accent3 2 2 2 3 2 2 2 2 3" xfId="3842" xr:uid="{00000000-0005-0000-0000-000096400000}"/>
    <cellStyle name="40% - Accent3 2 2 2 3 2 2 2 3" xfId="19685" xr:uid="{00000000-0005-0000-0000-000097400000}"/>
    <cellStyle name="40% - Accent3 2 2 2 3 2 2 2 3 2" xfId="19686" xr:uid="{00000000-0005-0000-0000-000098400000}"/>
    <cellStyle name="40% - Accent3 2 2 2 3 2 2 2 4" xfId="19689" xr:uid="{00000000-0005-0000-0000-000099400000}"/>
    <cellStyle name="40% - Accent3 2 2 2 3 2 2 3" xfId="11140" xr:uid="{00000000-0005-0000-0000-00009A400000}"/>
    <cellStyle name="40% - Accent3 2 2 2 3 2 2 3 2" xfId="23563" xr:uid="{00000000-0005-0000-0000-00009B400000}"/>
    <cellStyle name="40% - Accent3 2 2 2 3 2 2 3 2 2" xfId="23564" xr:uid="{00000000-0005-0000-0000-00009C400000}"/>
    <cellStyle name="40% - Accent3 2 2 2 3 2 2 3 3" xfId="19692" xr:uid="{00000000-0005-0000-0000-00009D400000}"/>
    <cellStyle name="40% - Accent3 2 2 2 3 2 2 4" xfId="22545" xr:uid="{00000000-0005-0000-0000-00009E400000}"/>
    <cellStyle name="40% - Accent3 2 2 2 3 2 2 4 2" xfId="23566" xr:uid="{00000000-0005-0000-0000-00009F400000}"/>
    <cellStyle name="40% - Accent3 2 2 2 3 2 2 5" xfId="23567" xr:uid="{00000000-0005-0000-0000-0000A0400000}"/>
    <cellStyle name="40% - Accent3 2 2 2 3 2 3" xfId="23569" xr:uid="{00000000-0005-0000-0000-0000A1400000}"/>
    <cellStyle name="40% - Accent3 2 2 2 3 2 3 2" xfId="20506" xr:uid="{00000000-0005-0000-0000-0000A2400000}"/>
    <cellStyle name="40% - Accent3 2 2 2 3 2 3 2 2" xfId="23571" xr:uid="{00000000-0005-0000-0000-0000A3400000}"/>
    <cellStyle name="40% - Accent3 2 2 2 3 2 3 2 2 2" xfId="4489" xr:uid="{00000000-0005-0000-0000-0000A4400000}"/>
    <cellStyle name="40% - Accent3 2 2 2 3 2 3 2 3" xfId="19699" xr:uid="{00000000-0005-0000-0000-0000A5400000}"/>
    <cellStyle name="40% - Accent3 2 2 2 3 2 3 3" xfId="23573" xr:uid="{00000000-0005-0000-0000-0000A6400000}"/>
    <cellStyle name="40% - Accent3 2 2 2 3 2 3 3 2" xfId="23574" xr:uid="{00000000-0005-0000-0000-0000A7400000}"/>
    <cellStyle name="40% - Accent3 2 2 2 3 2 3 4" xfId="14269" xr:uid="{00000000-0005-0000-0000-0000A8400000}"/>
    <cellStyle name="40% - Accent3 2 2 2 3 2 4" xfId="23577" xr:uid="{00000000-0005-0000-0000-0000A9400000}"/>
    <cellStyle name="40% - Accent3 2 2 2 3 2 4 2" xfId="23579" xr:uid="{00000000-0005-0000-0000-0000AA400000}"/>
    <cellStyle name="40% - Accent3 2 2 2 3 2 4 2 2" xfId="21852" xr:uid="{00000000-0005-0000-0000-0000AB400000}"/>
    <cellStyle name="40% - Accent3 2 2 2 3 2 4 3" xfId="23581" xr:uid="{00000000-0005-0000-0000-0000AC400000}"/>
    <cellStyle name="40% - Accent3 2 2 2 3 2 5" xfId="23584" xr:uid="{00000000-0005-0000-0000-0000AD400000}"/>
    <cellStyle name="40% - Accent3 2 2 2 3 2 5 2" xfId="23585" xr:uid="{00000000-0005-0000-0000-0000AE400000}"/>
    <cellStyle name="40% - Accent3 2 2 2 3 2 6" xfId="23589" xr:uid="{00000000-0005-0000-0000-0000AF400000}"/>
    <cellStyle name="40% - Accent3 2 2 2 3 3" xfId="23590" xr:uid="{00000000-0005-0000-0000-0000B0400000}"/>
    <cellStyle name="40% - Accent3 2 2 2 3 3 2" xfId="23592" xr:uid="{00000000-0005-0000-0000-0000B1400000}"/>
    <cellStyle name="40% - Accent3 2 2 2 3 3 2 2" xfId="23594" xr:uid="{00000000-0005-0000-0000-0000B2400000}"/>
    <cellStyle name="40% - Accent3 2 2 2 3 3 2 2 2" xfId="23596" xr:uid="{00000000-0005-0000-0000-0000B3400000}"/>
    <cellStyle name="40% - Accent3 2 2 2 3 3 2 2 2 2" xfId="521" xr:uid="{00000000-0005-0000-0000-0000B4400000}"/>
    <cellStyle name="40% - Accent3 2 2 2 3 3 2 2 3" xfId="19707" xr:uid="{00000000-0005-0000-0000-0000B5400000}"/>
    <cellStyle name="40% - Accent3 2 2 2 3 3 2 3" xfId="23598" xr:uid="{00000000-0005-0000-0000-0000B6400000}"/>
    <cellStyle name="40% - Accent3 2 2 2 3 3 2 3 2" xfId="23599" xr:uid="{00000000-0005-0000-0000-0000B7400000}"/>
    <cellStyle name="40% - Accent3 2 2 2 3 3 2 4" xfId="23600" xr:uid="{00000000-0005-0000-0000-0000B8400000}"/>
    <cellStyle name="40% - Accent3 2 2 2 3 3 3" xfId="23603" xr:uid="{00000000-0005-0000-0000-0000B9400000}"/>
    <cellStyle name="40% - Accent3 2 2 2 3 3 3 2" xfId="23605" xr:uid="{00000000-0005-0000-0000-0000BA400000}"/>
    <cellStyle name="40% - Accent3 2 2 2 3 3 3 2 2" xfId="23606" xr:uid="{00000000-0005-0000-0000-0000BB400000}"/>
    <cellStyle name="40% - Accent3 2 2 2 3 3 3 3" xfId="23607" xr:uid="{00000000-0005-0000-0000-0000BC400000}"/>
    <cellStyle name="40% - Accent3 2 2 2 3 3 4" xfId="23609" xr:uid="{00000000-0005-0000-0000-0000BD400000}"/>
    <cellStyle name="40% - Accent3 2 2 2 3 3 4 2" xfId="23610" xr:uid="{00000000-0005-0000-0000-0000BE400000}"/>
    <cellStyle name="40% - Accent3 2 2 2 3 3 5" xfId="23612" xr:uid="{00000000-0005-0000-0000-0000BF400000}"/>
    <cellStyle name="40% - Accent3 2 2 2 3 4" xfId="23613" xr:uid="{00000000-0005-0000-0000-0000C0400000}"/>
    <cellStyle name="40% - Accent3 2 2 2 3 4 2" xfId="23615" xr:uid="{00000000-0005-0000-0000-0000C1400000}"/>
    <cellStyle name="40% - Accent3 2 2 2 3 4 2 2" xfId="23617" xr:uid="{00000000-0005-0000-0000-0000C2400000}"/>
    <cellStyle name="40% - Accent3 2 2 2 3 4 2 2 2" xfId="23619" xr:uid="{00000000-0005-0000-0000-0000C3400000}"/>
    <cellStyle name="40% - Accent3 2 2 2 3 4 2 3" xfId="23623" xr:uid="{00000000-0005-0000-0000-0000C4400000}"/>
    <cellStyle name="40% - Accent3 2 2 2 3 4 3" xfId="23626" xr:uid="{00000000-0005-0000-0000-0000C5400000}"/>
    <cellStyle name="40% - Accent3 2 2 2 3 4 3 2" xfId="23627" xr:uid="{00000000-0005-0000-0000-0000C6400000}"/>
    <cellStyle name="40% - Accent3 2 2 2 3 4 4" xfId="19017" xr:uid="{00000000-0005-0000-0000-0000C7400000}"/>
    <cellStyle name="40% - Accent3 2 2 2 3 5" xfId="23629" xr:uid="{00000000-0005-0000-0000-0000C8400000}"/>
    <cellStyle name="40% - Accent3 2 2 2 3 5 2" xfId="17311" xr:uid="{00000000-0005-0000-0000-0000C9400000}"/>
    <cellStyle name="40% - Accent3 2 2 2 3 5 2 2" xfId="19190" xr:uid="{00000000-0005-0000-0000-0000CA400000}"/>
    <cellStyle name="40% - Accent3 2 2 2 3 5 3" xfId="23631" xr:uid="{00000000-0005-0000-0000-0000CB400000}"/>
    <cellStyle name="40% - Accent3 2 2 2 3 6" xfId="23634" xr:uid="{00000000-0005-0000-0000-0000CC400000}"/>
    <cellStyle name="40% - Accent3 2 2 2 3 6 2" xfId="23637" xr:uid="{00000000-0005-0000-0000-0000CD400000}"/>
    <cellStyle name="40% - Accent3 2 2 2 3 7" xfId="23639" xr:uid="{00000000-0005-0000-0000-0000CE400000}"/>
    <cellStyle name="40% - Accent3 2 2 2 4" xfId="23640" xr:uid="{00000000-0005-0000-0000-0000CF400000}"/>
    <cellStyle name="40% - Accent3 2 2 2 4 2" xfId="686" xr:uid="{00000000-0005-0000-0000-0000D0400000}"/>
    <cellStyle name="40% - Accent3 2 2 2 4 2 2" xfId="23642" xr:uid="{00000000-0005-0000-0000-0000D1400000}"/>
    <cellStyle name="40% - Accent3 2 2 2 4 2 2 2" xfId="23644" xr:uid="{00000000-0005-0000-0000-0000D2400000}"/>
    <cellStyle name="40% - Accent3 2 2 2 4 2 2 2 2" xfId="23646" xr:uid="{00000000-0005-0000-0000-0000D3400000}"/>
    <cellStyle name="40% - Accent3 2 2 2 4 2 2 2 2 2" xfId="23647" xr:uid="{00000000-0005-0000-0000-0000D4400000}"/>
    <cellStyle name="40% - Accent3 2 2 2 4 2 2 2 3" xfId="18526" xr:uid="{00000000-0005-0000-0000-0000D5400000}"/>
    <cellStyle name="40% - Accent3 2 2 2 4 2 2 3" xfId="23649" xr:uid="{00000000-0005-0000-0000-0000D6400000}"/>
    <cellStyle name="40% - Accent3 2 2 2 4 2 2 3 2" xfId="23650" xr:uid="{00000000-0005-0000-0000-0000D7400000}"/>
    <cellStyle name="40% - Accent3 2 2 2 4 2 2 4" xfId="23651" xr:uid="{00000000-0005-0000-0000-0000D8400000}"/>
    <cellStyle name="40% - Accent3 2 2 2 4 2 3" xfId="23653" xr:uid="{00000000-0005-0000-0000-0000D9400000}"/>
    <cellStyle name="40% - Accent3 2 2 2 4 2 3 2" xfId="23655" xr:uid="{00000000-0005-0000-0000-0000DA400000}"/>
    <cellStyle name="40% - Accent3 2 2 2 4 2 3 2 2" xfId="23656" xr:uid="{00000000-0005-0000-0000-0000DB400000}"/>
    <cellStyle name="40% - Accent3 2 2 2 4 2 3 3" xfId="23657" xr:uid="{00000000-0005-0000-0000-0000DC400000}"/>
    <cellStyle name="40% - Accent3 2 2 2 4 2 4" xfId="23659" xr:uid="{00000000-0005-0000-0000-0000DD400000}"/>
    <cellStyle name="40% - Accent3 2 2 2 4 2 4 2" xfId="23661" xr:uid="{00000000-0005-0000-0000-0000DE400000}"/>
    <cellStyle name="40% - Accent3 2 2 2 4 2 5" xfId="14017" xr:uid="{00000000-0005-0000-0000-0000DF400000}"/>
    <cellStyle name="40% - Accent3 2 2 2 4 3" xfId="23663" xr:uid="{00000000-0005-0000-0000-0000E0400000}"/>
    <cellStyle name="40% - Accent3 2 2 2 4 3 2" xfId="23665" xr:uid="{00000000-0005-0000-0000-0000E1400000}"/>
    <cellStyle name="40% - Accent3 2 2 2 4 3 2 2" xfId="23667" xr:uid="{00000000-0005-0000-0000-0000E2400000}"/>
    <cellStyle name="40% - Accent3 2 2 2 4 3 2 2 2" xfId="23668" xr:uid="{00000000-0005-0000-0000-0000E3400000}"/>
    <cellStyle name="40% - Accent3 2 2 2 4 3 2 3" xfId="23669" xr:uid="{00000000-0005-0000-0000-0000E4400000}"/>
    <cellStyle name="40% - Accent3 2 2 2 4 3 3" xfId="23671" xr:uid="{00000000-0005-0000-0000-0000E5400000}"/>
    <cellStyle name="40% - Accent3 2 2 2 4 3 3 2" xfId="23673" xr:uid="{00000000-0005-0000-0000-0000E6400000}"/>
    <cellStyle name="40% - Accent3 2 2 2 4 3 4" xfId="13756" xr:uid="{00000000-0005-0000-0000-0000E7400000}"/>
    <cellStyle name="40% - Accent3 2 2 2 4 4" xfId="6719" xr:uid="{00000000-0005-0000-0000-0000E8400000}"/>
    <cellStyle name="40% - Accent3 2 2 2 4 4 2" xfId="23675" xr:uid="{00000000-0005-0000-0000-0000E9400000}"/>
    <cellStyle name="40% - Accent3 2 2 2 4 4 2 2" xfId="23676" xr:uid="{00000000-0005-0000-0000-0000EA400000}"/>
    <cellStyle name="40% - Accent3 2 2 2 4 4 3" xfId="14018" xr:uid="{00000000-0005-0000-0000-0000EB400000}"/>
    <cellStyle name="40% - Accent3 2 2 2 4 5" xfId="23678" xr:uid="{00000000-0005-0000-0000-0000EC400000}"/>
    <cellStyle name="40% - Accent3 2 2 2 4 5 2" xfId="23680" xr:uid="{00000000-0005-0000-0000-0000ED400000}"/>
    <cellStyle name="40% - Accent3 2 2 2 4 6" xfId="18129" xr:uid="{00000000-0005-0000-0000-0000EE400000}"/>
    <cellStyle name="40% - Accent3 2 2 2 5" xfId="23681" xr:uid="{00000000-0005-0000-0000-0000EF400000}"/>
    <cellStyle name="40% - Accent3 2 2 2 5 2" xfId="23682" xr:uid="{00000000-0005-0000-0000-0000F0400000}"/>
    <cellStyle name="40% - Accent3 2 2 2 5 2 2" xfId="23684" xr:uid="{00000000-0005-0000-0000-0000F1400000}"/>
    <cellStyle name="40% - Accent3 2 2 2 5 2 2 2" xfId="23686" xr:uid="{00000000-0005-0000-0000-0000F2400000}"/>
    <cellStyle name="40% - Accent3 2 2 2 5 2 2 2 2" xfId="23687" xr:uid="{00000000-0005-0000-0000-0000F3400000}"/>
    <cellStyle name="40% - Accent3 2 2 2 5 2 2 3" xfId="23690" xr:uid="{00000000-0005-0000-0000-0000F4400000}"/>
    <cellStyle name="40% - Accent3 2 2 2 5 2 3" xfId="23692" xr:uid="{00000000-0005-0000-0000-0000F5400000}"/>
    <cellStyle name="40% - Accent3 2 2 2 5 2 3 2" xfId="23694" xr:uid="{00000000-0005-0000-0000-0000F6400000}"/>
    <cellStyle name="40% - Accent3 2 2 2 5 2 4" xfId="23696" xr:uid="{00000000-0005-0000-0000-0000F7400000}"/>
    <cellStyle name="40% - Accent3 2 2 2 5 3" xfId="23697" xr:uid="{00000000-0005-0000-0000-0000F8400000}"/>
    <cellStyle name="40% - Accent3 2 2 2 5 3 2" xfId="23699" xr:uid="{00000000-0005-0000-0000-0000F9400000}"/>
    <cellStyle name="40% - Accent3 2 2 2 5 3 2 2" xfId="23700" xr:uid="{00000000-0005-0000-0000-0000FA400000}"/>
    <cellStyle name="40% - Accent3 2 2 2 5 3 3" xfId="23701" xr:uid="{00000000-0005-0000-0000-0000FB400000}"/>
    <cellStyle name="40% - Accent3 2 2 2 5 4" xfId="23702" xr:uid="{00000000-0005-0000-0000-0000FC400000}"/>
    <cellStyle name="40% - Accent3 2 2 2 5 4 2" xfId="23703" xr:uid="{00000000-0005-0000-0000-0000FD400000}"/>
    <cellStyle name="40% - Accent3 2 2 2 5 5" xfId="23704" xr:uid="{00000000-0005-0000-0000-0000FE400000}"/>
    <cellStyle name="40% - Accent3 2 2 2 6" xfId="23705" xr:uid="{00000000-0005-0000-0000-0000FF400000}"/>
    <cellStyle name="40% - Accent3 2 2 2 6 2" xfId="23706" xr:uid="{00000000-0005-0000-0000-000000410000}"/>
    <cellStyle name="40% - Accent3 2 2 2 6 2 2" xfId="23708" xr:uid="{00000000-0005-0000-0000-000001410000}"/>
    <cellStyle name="40% - Accent3 2 2 2 6 2 2 2" xfId="23710" xr:uid="{00000000-0005-0000-0000-000002410000}"/>
    <cellStyle name="40% - Accent3 2 2 2 6 2 3" xfId="14053" xr:uid="{00000000-0005-0000-0000-000003410000}"/>
    <cellStyle name="40% - Accent3 2 2 2 6 3" xfId="23711" xr:uid="{00000000-0005-0000-0000-000004410000}"/>
    <cellStyle name="40% - Accent3 2 2 2 6 3 2" xfId="23712" xr:uid="{00000000-0005-0000-0000-000005410000}"/>
    <cellStyle name="40% - Accent3 2 2 2 6 4" xfId="23713" xr:uid="{00000000-0005-0000-0000-000006410000}"/>
    <cellStyle name="40% - Accent3 2 2 2 7" xfId="23715" xr:uid="{00000000-0005-0000-0000-000007410000}"/>
    <cellStyle name="40% - Accent3 2 2 2 7 2" xfId="23716" xr:uid="{00000000-0005-0000-0000-000008410000}"/>
    <cellStyle name="40% - Accent3 2 2 2 7 2 2" xfId="23718" xr:uid="{00000000-0005-0000-0000-000009410000}"/>
    <cellStyle name="40% - Accent3 2 2 2 7 3" xfId="23719" xr:uid="{00000000-0005-0000-0000-00000A410000}"/>
    <cellStyle name="40% - Accent3 2 2 2 8" xfId="23720" xr:uid="{00000000-0005-0000-0000-00000B410000}"/>
    <cellStyle name="40% - Accent3 2 2 2 8 2" xfId="23721" xr:uid="{00000000-0005-0000-0000-00000C410000}"/>
    <cellStyle name="40% - Accent3 2 2 2 9" xfId="23722" xr:uid="{00000000-0005-0000-0000-00000D410000}"/>
    <cellStyle name="40% - Accent3 2 2 3" xfId="14331" xr:uid="{00000000-0005-0000-0000-00000E410000}"/>
    <cellStyle name="40% - Accent3 2 2 3 2" xfId="14334" xr:uid="{00000000-0005-0000-0000-00000F410000}"/>
    <cellStyle name="40% - Accent3 2 2 3 2 2" xfId="14335" xr:uid="{00000000-0005-0000-0000-000010410000}"/>
    <cellStyle name="40% - Accent3 2 2 3 2 2 2" xfId="23723" xr:uid="{00000000-0005-0000-0000-000011410000}"/>
    <cellStyle name="40% - Accent3 2 2 3 2 2 2 2" xfId="23724" xr:uid="{00000000-0005-0000-0000-000012410000}"/>
    <cellStyle name="40% - Accent3 2 2 3 2 2 2 2 2" xfId="14716" xr:uid="{00000000-0005-0000-0000-000013410000}"/>
    <cellStyle name="40% - Accent3 2 2 3 2 2 2 2 2 2" xfId="14718" xr:uid="{00000000-0005-0000-0000-000014410000}"/>
    <cellStyle name="40% - Accent3 2 2 3 2 2 2 2 2 2 2" xfId="1220" xr:uid="{00000000-0005-0000-0000-000015410000}"/>
    <cellStyle name="40% - Accent3 2 2 3 2 2 2 2 2 3" xfId="1263" xr:uid="{00000000-0005-0000-0000-000016410000}"/>
    <cellStyle name="40% - Accent3 2 2 3 2 2 2 2 3" xfId="14731" xr:uid="{00000000-0005-0000-0000-000017410000}"/>
    <cellStyle name="40% - Accent3 2 2 3 2 2 2 2 3 2" xfId="14734" xr:uid="{00000000-0005-0000-0000-000018410000}"/>
    <cellStyle name="40% - Accent3 2 2 3 2 2 2 2 4" xfId="14737" xr:uid="{00000000-0005-0000-0000-000019410000}"/>
    <cellStyle name="40% - Accent3 2 2 3 2 2 2 3" xfId="23725" xr:uid="{00000000-0005-0000-0000-00001A410000}"/>
    <cellStyle name="40% - Accent3 2 2 3 2 2 2 3 2" xfId="14797" xr:uid="{00000000-0005-0000-0000-00001B410000}"/>
    <cellStyle name="40% - Accent3 2 2 3 2 2 2 3 2 2" xfId="14799" xr:uid="{00000000-0005-0000-0000-00001C410000}"/>
    <cellStyle name="40% - Accent3 2 2 3 2 2 2 3 3" xfId="14807" xr:uid="{00000000-0005-0000-0000-00001D410000}"/>
    <cellStyle name="40% - Accent3 2 2 3 2 2 2 4" xfId="22702" xr:uid="{00000000-0005-0000-0000-00001E410000}"/>
    <cellStyle name="40% - Accent3 2 2 3 2 2 2 4 2" xfId="14844" xr:uid="{00000000-0005-0000-0000-00001F410000}"/>
    <cellStyle name="40% - Accent3 2 2 3 2 2 2 5" xfId="23726" xr:uid="{00000000-0005-0000-0000-000020410000}"/>
    <cellStyle name="40% - Accent3 2 2 3 2 2 3" xfId="23727" xr:uid="{00000000-0005-0000-0000-000021410000}"/>
    <cellStyle name="40% - Accent3 2 2 3 2 2 3 2" xfId="23728" xr:uid="{00000000-0005-0000-0000-000022410000}"/>
    <cellStyle name="40% - Accent3 2 2 3 2 2 3 2 2" xfId="15300" xr:uid="{00000000-0005-0000-0000-000023410000}"/>
    <cellStyle name="40% - Accent3 2 2 3 2 2 3 2 2 2" xfId="15302" xr:uid="{00000000-0005-0000-0000-000024410000}"/>
    <cellStyle name="40% - Accent3 2 2 3 2 2 3 2 3" xfId="15307" xr:uid="{00000000-0005-0000-0000-000025410000}"/>
    <cellStyle name="40% - Accent3 2 2 3 2 2 3 3" xfId="23729" xr:uid="{00000000-0005-0000-0000-000026410000}"/>
    <cellStyle name="40% - Accent3 2 2 3 2 2 3 3 2" xfId="15333" xr:uid="{00000000-0005-0000-0000-000027410000}"/>
    <cellStyle name="40% - Accent3 2 2 3 2 2 3 4" xfId="23730" xr:uid="{00000000-0005-0000-0000-000028410000}"/>
    <cellStyle name="40% - Accent3 2 2 3 2 2 4" xfId="23732" xr:uid="{00000000-0005-0000-0000-000029410000}"/>
    <cellStyle name="40% - Accent3 2 2 3 2 2 4 2" xfId="23734" xr:uid="{00000000-0005-0000-0000-00002A410000}"/>
    <cellStyle name="40% - Accent3 2 2 3 2 2 4 2 2" xfId="13859" xr:uid="{00000000-0005-0000-0000-00002B410000}"/>
    <cellStyle name="40% - Accent3 2 2 3 2 2 4 3" xfId="23735" xr:uid="{00000000-0005-0000-0000-00002C410000}"/>
    <cellStyle name="40% - Accent3 2 2 3 2 2 5" xfId="23737" xr:uid="{00000000-0005-0000-0000-00002D410000}"/>
    <cellStyle name="40% - Accent3 2 2 3 2 2 5 2" xfId="23738" xr:uid="{00000000-0005-0000-0000-00002E410000}"/>
    <cellStyle name="40% - Accent3 2 2 3 2 2 6" xfId="23740" xr:uid="{00000000-0005-0000-0000-00002F410000}"/>
    <cellStyle name="40% - Accent3 2 2 3 2 3" xfId="23741" xr:uid="{00000000-0005-0000-0000-000030410000}"/>
    <cellStyle name="40% - Accent3 2 2 3 2 3 2" xfId="23742" xr:uid="{00000000-0005-0000-0000-000031410000}"/>
    <cellStyle name="40% - Accent3 2 2 3 2 3 2 2" xfId="23743" xr:uid="{00000000-0005-0000-0000-000032410000}"/>
    <cellStyle name="40% - Accent3 2 2 3 2 3 2 2 2" xfId="16789" xr:uid="{00000000-0005-0000-0000-000033410000}"/>
    <cellStyle name="40% - Accent3 2 2 3 2 3 2 2 2 2" xfId="16792" xr:uid="{00000000-0005-0000-0000-000034410000}"/>
    <cellStyle name="40% - Accent3 2 2 3 2 3 2 2 3" xfId="16808" xr:uid="{00000000-0005-0000-0000-000035410000}"/>
    <cellStyle name="40% - Accent3 2 2 3 2 3 2 3" xfId="23744" xr:uid="{00000000-0005-0000-0000-000036410000}"/>
    <cellStyle name="40% - Accent3 2 2 3 2 3 2 3 2" xfId="16868" xr:uid="{00000000-0005-0000-0000-000037410000}"/>
    <cellStyle name="40% - Accent3 2 2 3 2 3 2 4" xfId="23745" xr:uid="{00000000-0005-0000-0000-000038410000}"/>
    <cellStyle name="40% - Accent3 2 2 3 2 3 3" xfId="23747" xr:uid="{00000000-0005-0000-0000-000039410000}"/>
    <cellStyle name="40% - Accent3 2 2 3 2 3 3 2" xfId="23748" xr:uid="{00000000-0005-0000-0000-00003A410000}"/>
    <cellStyle name="40% - Accent3 2 2 3 2 3 3 2 2" xfId="17497" xr:uid="{00000000-0005-0000-0000-00003B410000}"/>
    <cellStyle name="40% - Accent3 2 2 3 2 3 3 3" xfId="23749" xr:uid="{00000000-0005-0000-0000-00003C410000}"/>
    <cellStyle name="40% - Accent3 2 2 3 2 3 4" xfId="23751" xr:uid="{00000000-0005-0000-0000-00003D410000}"/>
    <cellStyle name="40% - Accent3 2 2 3 2 3 4 2" xfId="23752" xr:uid="{00000000-0005-0000-0000-00003E410000}"/>
    <cellStyle name="40% - Accent3 2 2 3 2 3 5" xfId="23753" xr:uid="{00000000-0005-0000-0000-00003F410000}"/>
    <cellStyle name="40% - Accent3 2 2 3 2 4" xfId="23754" xr:uid="{00000000-0005-0000-0000-000040410000}"/>
    <cellStyle name="40% - Accent3 2 2 3 2 4 2" xfId="23755" xr:uid="{00000000-0005-0000-0000-000041410000}"/>
    <cellStyle name="40% - Accent3 2 2 3 2 4 2 2" xfId="23756" xr:uid="{00000000-0005-0000-0000-000042410000}"/>
    <cellStyle name="40% - Accent3 2 2 3 2 4 2 2 2" xfId="19377" xr:uid="{00000000-0005-0000-0000-000043410000}"/>
    <cellStyle name="40% - Accent3 2 2 3 2 4 2 3" xfId="23758" xr:uid="{00000000-0005-0000-0000-000044410000}"/>
    <cellStyle name="40% - Accent3 2 2 3 2 4 3" xfId="23759" xr:uid="{00000000-0005-0000-0000-000045410000}"/>
    <cellStyle name="40% - Accent3 2 2 3 2 4 3 2" xfId="23760" xr:uid="{00000000-0005-0000-0000-000046410000}"/>
    <cellStyle name="40% - Accent3 2 2 3 2 4 4" xfId="19054" xr:uid="{00000000-0005-0000-0000-000047410000}"/>
    <cellStyle name="40% - Accent3 2 2 3 2 5" xfId="23761" xr:uid="{00000000-0005-0000-0000-000048410000}"/>
    <cellStyle name="40% - Accent3 2 2 3 2 5 2" xfId="17403" xr:uid="{00000000-0005-0000-0000-000049410000}"/>
    <cellStyle name="40% - Accent3 2 2 3 2 5 2 2" xfId="19319" xr:uid="{00000000-0005-0000-0000-00004A410000}"/>
    <cellStyle name="40% - Accent3 2 2 3 2 5 3" xfId="23762" xr:uid="{00000000-0005-0000-0000-00004B410000}"/>
    <cellStyle name="40% - Accent3 2 2 3 2 6" xfId="23764" xr:uid="{00000000-0005-0000-0000-00004C410000}"/>
    <cellStyle name="40% - Accent3 2 2 3 2 6 2" xfId="23766" xr:uid="{00000000-0005-0000-0000-00004D410000}"/>
    <cellStyle name="40% - Accent3 2 2 3 2 7" xfId="23768" xr:uid="{00000000-0005-0000-0000-00004E410000}"/>
    <cellStyle name="40% - Accent3 2 2 3 3" xfId="14337" xr:uid="{00000000-0005-0000-0000-00004F410000}"/>
    <cellStyle name="40% - Accent3 2 2 3 3 2" xfId="23769" xr:uid="{00000000-0005-0000-0000-000050410000}"/>
    <cellStyle name="40% - Accent3 2 2 3 3 2 2" xfId="23770" xr:uid="{00000000-0005-0000-0000-000051410000}"/>
    <cellStyle name="40% - Accent3 2 2 3 3 2 2 2" xfId="23771" xr:uid="{00000000-0005-0000-0000-000052410000}"/>
    <cellStyle name="40% - Accent3 2 2 3 3 2 2 2 2" xfId="23772" xr:uid="{00000000-0005-0000-0000-000053410000}"/>
    <cellStyle name="40% - Accent3 2 2 3 3 2 2 2 2 2" xfId="23773" xr:uid="{00000000-0005-0000-0000-000054410000}"/>
    <cellStyle name="40% - Accent3 2 2 3 3 2 2 2 3" xfId="19649" xr:uid="{00000000-0005-0000-0000-000055410000}"/>
    <cellStyle name="40% - Accent3 2 2 3 3 2 2 3" xfId="23774" xr:uid="{00000000-0005-0000-0000-000056410000}"/>
    <cellStyle name="40% - Accent3 2 2 3 3 2 2 3 2" xfId="23775" xr:uid="{00000000-0005-0000-0000-000057410000}"/>
    <cellStyle name="40% - Accent3 2 2 3 3 2 2 4" xfId="23776" xr:uid="{00000000-0005-0000-0000-000058410000}"/>
    <cellStyle name="40% - Accent3 2 2 3 3 2 3" xfId="23777" xr:uid="{00000000-0005-0000-0000-000059410000}"/>
    <cellStyle name="40% - Accent3 2 2 3 3 2 3 2" xfId="23778" xr:uid="{00000000-0005-0000-0000-00005A410000}"/>
    <cellStyle name="40% - Accent3 2 2 3 3 2 3 2 2" xfId="23779" xr:uid="{00000000-0005-0000-0000-00005B410000}"/>
    <cellStyle name="40% - Accent3 2 2 3 3 2 3 3" xfId="23780" xr:uid="{00000000-0005-0000-0000-00005C410000}"/>
    <cellStyle name="40% - Accent3 2 2 3 3 2 4" xfId="23782" xr:uid="{00000000-0005-0000-0000-00005D410000}"/>
    <cellStyle name="40% - Accent3 2 2 3 3 2 4 2" xfId="23783" xr:uid="{00000000-0005-0000-0000-00005E410000}"/>
    <cellStyle name="40% - Accent3 2 2 3 3 2 5" xfId="23784" xr:uid="{00000000-0005-0000-0000-00005F410000}"/>
    <cellStyle name="40% - Accent3 2 2 3 3 3" xfId="23785" xr:uid="{00000000-0005-0000-0000-000060410000}"/>
    <cellStyle name="40% - Accent3 2 2 3 3 3 2" xfId="23786" xr:uid="{00000000-0005-0000-0000-000061410000}"/>
    <cellStyle name="40% - Accent3 2 2 3 3 3 2 2" xfId="23787" xr:uid="{00000000-0005-0000-0000-000062410000}"/>
    <cellStyle name="40% - Accent3 2 2 3 3 3 2 2 2" xfId="23788" xr:uid="{00000000-0005-0000-0000-000063410000}"/>
    <cellStyle name="40% - Accent3 2 2 3 3 3 2 3" xfId="23789" xr:uid="{00000000-0005-0000-0000-000064410000}"/>
    <cellStyle name="40% - Accent3 2 2 3 3 3 3" xfId="23790" xr:uid="{00000000-0005-0000-0000-000065410000}"/>
    <cellStyle name="40% - Accent3 2 2 3 3 3 3 2" xfId="23791" xr:uid="{00000000-0005-0000-0000-000066410000}"/>
    <cellStyle name="40% - Accent3 2 2 3 3 3 4" xfId="23792" xr:uid="{00000000-0005-0000-0000-000067410000}"/>
    <cellStyle name="40% - Accent3 2 2 3 3 4" xfId="23794" xr:uid="{00000000-0005-0000-0000-000068410000}"/>
    <cellStyle name="40% - Accent3 2 2 3 3 4 2" xfId="23795" xr:uid="{00000000-0005-0000-0000-000069410000}"/>
    <cellStyle name="40% - Accent3 2 2 3 3 4 2 2" xfId="23796" xr:uid="{00000000-0005-0000-0000-00006A410000}"/>
    <cellStyle name="40% - Accent3 2 2 3 3 4 3" xfId="23798" xr:uid="{00000000-0005-0000-0000-00006B410000}"/>
    <cellStyle name="40% - Accent3 2 2 3 3 5" xfId="23799" xr:uid="{00000000-0005-0000-0000-00006C410000}"/>
    <cellStyle name="40% - Accent3 2 2 3 3 5 2" xfId="23801" xr:uid="{00000000-0005-0000-0000-00006D410000}"/>
    <cellStyle name="40% - Accent3 2 2 3 3 6" xfId="23803" xr:uid="{00000000-0005-0000-0000-00006E410000}"/>
    <cellStyle name="40% - Accent3 2 2 3 4" xfId="23804" xr:uid="{00000000-0005-0000-0000-00006F410000}"/>
    <cellStyle name="40% - Accent3 2 2 3 4 2" xfId="23805" xr:uid="{00000000-0005-0000-0000-000070410000}"/>
    <cellStyle name="40% - Accent3 2 2 3 4 2 2" xfId="23806" xr:uid="{00000000-0005-0000-0000-000071410000}"/>
    <cellStyle name="40% - Accent3 2 2 3 4 2 2 2" xfId="23807" xr:uid="{00000000-0005-0000-0000-000072410000}"/>
    <cellStyle name="40% - Accent3 2 2 3 4 2 2 2 2" xfId="18438" xr:uid="{00000000-0005-0000-0000-000073410000}"/>
    <cellStyle name="40% - Accent3 2 2 3 4 2 2 3" xfId="23808" xr:uid="{00000000-0005-0000-0000-000074410000}"/>
    <cellStyle name="40% - Accent3 2 2 3 4 2 3" xfId="1376" xr:uid="{00000000-0005-0000-0000-000075410000}"/>
    <cellStyle name="40% - Accent3 2 2 3 4 2 3 2" xfId="23809" xr:uid="{00000000-0005-0000-0000-000076410000}"/>
    <cellStyle name="40% - Accent3 2 2 3 4 2 4" xfId="23810" xr:uid="{00000000-0005-0000-0000-000077410000}"/>
    <cellStyle name="40% - Accent3 2 2 3 4 3" xfId="23811" xr:uid="{00000000-0005-0000-0000-000078410000}"/>
    <cellStyle name="40% - Accent3 2 2 3 4 3 2" xfId="23812" xr:uid="{00000000-0005-0000-0000-000079410000}"/>
    <cellStyle name="40% - Accent3 2 2 3 4 3 2 2" xfId="23813" xr:uid="{00000000-0005-0000-0000-00007A410000}"/>
    <cellStyle name="40% - Accent3 2 2 3 4 3 3" xfId="11490" xr:uid="{00000000-0005-0000-0000-00007B410000}"/>
    <cellStyle name="40% - Accent3 2 2 3 4 4" xfId="23814" xr:uid="{00000000-0005-0000-0000-00007C410000}"/>
    <cellStyle name="40% - Accent3 2 2 3 4 4 2" xfId="23816" xr:uid="{00000000-0005-0000-0000-00007D410000}"/>
    <cellStyle name="40% - Accent3 2 2 3 4 5" xfId="23817" xr:uid="{00000000-0005-0000-0000-00007E410000}"/>
    <cellStyle name="40% - Accent3 2 2 3 5" xfId="23818" xr:uid="{00000000-0005-0000-0000-00007F410000}"/>
    <cellStyle name="40% - Accent3 2 2 3 5 2" xfId="23819" xr:uid="{00000000-0005-0000-0000-000080410000}"/>
    <cellStyle name="40% - Accent3 2 2 3 5 2 2" xfId="23820" xr:uid="{00000000-0005-0000-0000-000081410000}"/>
    <cellStyle name="40% - Accent3 2 2 3 5 2 2 2" xfId="23821" xr:uid="{00000000-0005-0000-0000-000082410000}"/>
    <cellStyle name="40% - Accent3 2 2 3 5 2 3" xfId="23822" xr:uid="{00000000-0005-0000-0000-000083410000}"/>
    <cellStyle name="40% - Accent3 2 2 3 5 3" xfId="23823" xr:uid="{00000000-0005-0000-0000-000084410000}"/>
    <cellStyle name="40% - Accent3 2 2 3 5 3 2" xfId="23824" xr:uid="{00000000-0005-0000-0000-000085410000}"/>
    <cellStyle name="40% - Accent3 2 2 3 5 4" xfId="23825" xr:uid="{00000000-0005-0000-0000-000086410000}"/>
    <cellStyle name="40% - Accent3 2 2 3 6" xfId="23826" xr:uid="{00000000-0005-0000-0000-000087410000}"/>
    <cellStyle name="40% - Accent3 2 2 3 6 2" xfId="23827" xr:uid="{00000000-0005-0000-0000-000088410000}"/>
    <cellStyle name="40% - Accent3 2 2 3 6 2 2" xfId="23828" xr:uid="{00000000-0005-0000-0000-000089410000}"/>
    <cellStyle name="40% - Accent3 2 2 3 6 3" xfId="23829" xr:uid="{00000000-0005-0000-0000-00008A410000}"/>
    <cellStyle name="40% - Accent3 2 2 3 7" xfId="23830" xr:uid="{00000000-0005-0000-0000-00008B410000}"/>
    <cellStyle name="40% - Accent3 2 2 3 7 2" xfId="23831" xr:uid="{00000000-0005-0000-0000-00008C410000}"/>
    <cellStyle name="40% - Accent3 2 2 3 8" xfId="23832" xr:uid="{00000000-0005-0000-0000-00008D410000}"/>
    <cellStyle name="40% - Accent3 2 2 4" xfId="14077" xr:uid="{00000000-0005-0000-0000-00008E410000}"/>
    <cellStyle name="40% - Accent3 2 2 4 2" xfId="9838" xr:uid="{00000000-0005-0000-0000-00008F410000}"/>
    <cellStyle name="40% - Accent3 2 2 4 2 2" xfId="23833" xr:uid="{00000000-0005-0000-0000-000090410000}"/>
    <cellStyle name="40% - Accent3 2 2 4 2 2 2" xfId="23835" xr:uid="{00000000-0005-0000-0000-000091410000}"/>
    <cellStyle name="40% - Accent3 2 2 4 2 2 2 2" xfId="23837" xr:uid="{00000000-0005-0000-0000-000092410000}"/>
    <cellStyle name="40% - Accent3 2 2 4 2 2 2 2 2" xfId="23839" xr:uid="{00000000-0005-0000-0000-000093410000}"/>
    <cellStyle name="40% - Accent3 2 2 4 2 2 2 2 2 2" xfId="12388" xr:uid="{00000000-0005-0000-0000-000094410000}"/>
    <cellStyle name="40% - Accent3 2 2 4 2 2 2 2 3" xfId="23842" xr:uid="{00000000-0005-0000-0000-000095410000}"/>
    <cellStyle name="40% - Accent3 2 2 4 2 2 2 3" xfId="23844" xr:uid="{00000000-0005-0000-0000-000096410000}"/>
    <cellStyle name="40% - Accent3 2 2 4 2 2 2 3 2" xfId="23846" xr:uid="{00000000-0005-0000-0000-000097410000}"/>
    <cellStyle name="40% - Accent3 2 2 4 2 2 2 4" xfId="23848" xr:uid="{00000000-0005-0000-0000-000098410000}"/>
    <cellStyle name="40% - Accent3 2 2 4 2 2 3" xfId="23851" xr:uid="{00000000-0005-0000-0000-000099410000}"/>
    <cellStyle name="40% - Accent3 2 2 4 2 2 3 2" xfId="23853" xr:uid="{00000000-0005-0000-0000-00009A410000}"/>
    <cellStyle name="40% - Accent3 2 2 4 2 2 3 2 2" xfId="23855" xr:uid="{00000000-0005-0000-0000-00009B410000}"/>
    <cellStyle name="40% - Accent3 2 2 4 2 2 3 3" xfId="23857" xr:uid="{00000000-0005-0000-0000-00009C410000}"/>
    <cellStyle name="40% - Accent3 2 2 4 2 2 4" xfId="12235" xr:uid="{00000000-0005-0000-0000-00009D410000}"/>
    <cellStyle name="40% - Accent3 2 2 4 2 2 4 2" xfId="23860" xr:uid="{00000000-0005-0000-0000-00009E410000}"/>
    <cellStyle name="40% - Accent3 2 2 4 2 2 5" xfId="23863" xr:uid="{00000000-0005-0000-0000-00009F410000}"/>
    <cellStyle name="40% - Accent3 2 2 4 2 3" xfId="23864" xr:uid="{00000000-0005-0000-0000-0000A0410000}"/>
    <cellStyle name="40% - Accent3 2 2 4 2 3 2" xfId="23866" xr:uid="{00000000-0005-0000-0000-0000A1410000}"/>
    <cellStyle name="40% - Accent3 2 2 4 2 3 2 2" xfId="23868" xr:uid="{00000000-0005-0000-0000-0000A2410000}"/>
    <cellStyle name="40% - Accent3 2 2 4 2 3 2 2 2" xfId="23871" xr:uid="{00000000-0005-0000-0000-0000A3410000}"/>
    <cellStyle name="40% - Accent3 2 2 4 2 3 2 3" xfId="23873" xr:uid="{00000000-0005-0000-0000-0000A4410000}"/>
    <cellStyle name="40% - Accent3 2 2 4 2 3 3" xfId="23875" xr:uid="{00000000-0005-0000-0000-0000A5410000}"/>
    <cellStyle name="40% - Accent3 2 2 4 2 3 3 2" xfId="23877" xr:uid="{00000000-0005-0000-0000-0000A6410000}"/>
    <cellStyle name="40% - Accent3 2 2 4 2 3 4" xfId="23880" xr:uid="{00000000-0005-0000-0000-0000A7410000}"/>
    <cellStyle name="40% - Accent3 2 2 4 2 4" xfId="23881" xr:uid="{00000000-0005-0000-0000-0000A8410000}"/>
    <cellStyle name="40% - Accent3 2 2 4 2 4 2" xfId="23883" xr:uid="{00000000-0005-0000-0000-0000A9410000}"/>
    <cellStyle name="40% - Accent3 2 2 4 2 4 2 2" xfId="12259" xr:uid="{00000000-0005-0000-0000-0000AA410000}"/>
    <cellStyle name="40% - Accent3 2 2 4 2 4 3" xfId="23885" xr:uid="{00000000-0005-0000-0000-0000AB410000}"/>
    <cellStyle name="40% - Accent3 2 2 4 2 5" xfId="23886" xr:uid="{00000000-0005-0000-0000-0000AC410000}"/>
    <cellStyle name="40% - Accent3 2 2 4 2 5 2" xfId="23888" xr:uid="{00000000-0005-0000-0000-0000AD410000}"/>
    <cellStyle name="40% - Accent3 2 2 4 2 6" xfId="23891" xr:uid="{00000000-0005-0000-0000-0000AE410000}"/>
    <cellStyle name="40% - Accent3 2 2 4 3" xfId="23892" xr:uid="{00000000-0005-0000-0000-0000AF410000}"/>
    <cellStyle name="40% - Accent3 2 2 4 3 2" xfId="23893" xr:uid="{00000000-0005-0000-0000-0000B0410000}"/>
    <cellStyle name="40% - Accent3 2 2 4 3 2 2" xfId="23895" xr:uid="{00000000-0005-0000-0000-0000B1410000}"/>
    <cellStyle name="40% - Accent3 2 2 4 3 2 2 2" xfId="23897" xr:uid="{00000000-0005-0000-0000-0000B2410000}"/>
    <cellStyle name="40% - Accent3 2 2 4 3 2 2 2 2" xfId="19578" xr:uid="{00000000-0005-0000-0000-0000B3410000}"/>
    <cellStyle name="40% - Accent3 2 2 4 3 2 2 3" xfId="23899" xr:uid="{00000000-0005-0000-0000-0000B4410000}"/>
    <cellStyle name="40% - Accent3 2 2 4 3 2 3" xfId="23901" xr:uid="{00000000-0005-0000-0000-0000B5410000}"/>
    <cellStyle name="40% - Accent3 2 2 4 3 2 3 2" xfId="23903" xr:uid="{00000000-0005-0000-0000-0000B6410000}"/>
    <cellStyle name="40% - Accent3 2 2 4 3 2 4" xfId="23906" xr:uid="{00000000-0005-0000-0000-0000B7410000}"/>
    <cellStyle name="40% - Accent3 2 2 4 3 3" xfId="23907" xr:uid="{00000000-0005-0000-0000-0000B8410000}"/>
    <cellStyle name="40% - Accent3 2 2 4 3 3 2" xfId="23909" xr:uid="{00000000-0005-0000-0000-0000B9410000}"/>
    <cellStyle name="40% - Accent3 2 2 4 3 3 2 2" xfId="23911" xr:uid="{00000000-0005-0000-0000-0000BA410000}"/>
    <cellStyle name="40% - Accent3 2 2 4 3 3 3" xfId="23913" xr:uid="{00000000-0005-0000-0000-0000BB410000}"/>
    <cellStyle name="40% - Accent3 2 2 4 3 4" xfId="23914" xr:uid="{00000000-0005-0000-0000-0000BC410000}"/>
    <cellStyle name="40% - Accent3 2 2 4 3 4 2" xfId="23916" xr:uid="{00000000-0005-0000-0000-0000BD410000}"/>
    <cellStyle name="40% - Accent3 2 2 4 3 5" xfId="23917" xr:uid="{00000000-0005-0000-0000-0000BE410000}"/>
    <cellStyle name="40% - Accent3 2 2 4 4" xfId="23918" xr:uid="{00000000-0005-0000-0000-0000BF410000}"/>
    <cellStyle name="40% - Accent3 2 2 4 4 2" xfId="23920" xr:uid="{00000000-0005-0000-0000-0000C0410000}"/>
    <cellStyle name="40% - Accent3 2 2 4 4 2 2" xfId="23923" xr:uid="{00000000-0005-0000-0000-0000C1410000}"/>
    <cellStyle name="40% - Accent3 2 2 4 4 2 2 2" xfId="23925" xr:uid="{00000000-0005-0000-0000-0000C2410000}"/>
    <cellStyle name="40% - Accent3 2 2 4 4 2 3" xfId="23927" xr:uid="{00000000-0005-0000-0000-0000C3410000}"/>
    <cellStyle name="40% - Accent3 2 2 4 4 3" xfId="23928" xr:uid="{00000000-0005-0000-0000-0000C4410000}"/>
    <cellStyle name="40% - Accent3 2 2 4 4 3 2" xfId="8330" xr:uid="{00000000-0005-0000-0000-0000C5410000}"/>
    <cellStyle name="40% - Accent3 2 2 4 4 4" xfId="23929" xr:uid="{00000000-0005-0000-0000-0000C6410000}"/>
    <cellStyle name="40% - Accent3 2 2 4 5" xfId="23930" xr:uid="{00000000-0005-0000-0000-0000C7410000}"/>
    <cellStyle name="40% - Accent3 2 2 4 5 2" xfId="23932" xr:uid="{00000000-0005-0000-0000-0000C8410000}"/>
    <cellStyle name="40% - Accent3 2 2 4 5 2 2" xfId="23934" xr:uid="{00000000-0005-0000-0000-0000C9410000}"/>
    <cellStyle name="40% - Accent3 2 2 4 5 3" xfId="23935" xr:uid="{00000000-0005-0000-0000-0000CA410000}"/>
    <cellStyle name="40% - Accent3 2 2 4 6" xfId="23936" xr:uid="{00000000-0005-0000-0000-0000CB410000}"/>
    <cellStyle name="40% - Accent3 2 2 4 6 2" xfId="23937" xr:uid="{00000000-0005-0000-0000-0000CC410000}"/>
    <cellStyle name="40% - Accent3 2 2 4 7" xfId="23938" xr:uid="{00000000-0005-0000-0000-0000CD410000}"/>
    <cellStyle name="40% - Accent3 2 2 5" xfId="8031" xr:uid="{00000000-0005-0000-0000-0000CE410000}"/>
    <cellStyle name="40% - Accent3 2 2 5 2" xfId="23939" xr:uid="{00000000-0005-0000-0000-0000CF410000}"/>
    <cellStyle name="40% - Accent3 2 2 5 2 2" xfId="23940" xr:uid="{00000000-0005-0000-0000-0000D0410000}"/>
    <cellStyle name="40% - Accent3 2 2 5 2 2 2" xfId="23941" xr:uid="{00000000-0005-0000-0000-0000D1410000}"/>
    <cellStyle name="40% - Accent3 2 2 5 2 2 2 2" xfId="11699" xr:uid="{00000000-0005-0000-0000-0000D2410000}"/>
    <cellStyle name="40% - Accent3 2 2 5 2 2 2 2 2" xfId="6686" xr:uid="{00000000-0005-0000-0000-0000D3410000}"/>
    <cellStyle name="40% - Accent3 2 2 5 2 2 2 3" xfId="23942" xr:uid="{00000000-0005-0000-0000-0000D4410000}"/>
    <cellStyle name="40% - Accent3 2 2 5 2 2 3" xfId="11965" xr:uid="{00000000-0005-0000-0000-0000D5410000}"/>
    <cellStyle name="40% - Accent3 2 2 5 2 2 3 2" xfId="17161" xr:uid="{00000000-0005-0000-0000-0000D6410000}"/>
    <cellStyle name="40% - Accent3 2 2 5 2 2 4" xfId="8512" xr:uid="{00000000-0005-0000-0000-0000D7410000}"/>
    <cellStyle name="40% - Accent3 2 2 5 2 3" xfId="23943" xr:uid="{00000000-0005-0000-0000-0000D8410000}"/>
    <cellStyle name="40% - Accent3 2 2 5 2 3 2" xfId="23944" xr:uid="{00000000-0005-0000-0000-0000D9410000}"/>
    <cellStyle name="40% - Accent3 2 2 5 2 3 2 2" xfId="23946" xr:uid="{00000000-0005-0000-0000-0000DA410000}"/>
    <cellStyle name="40% - Accent3 2 2 5 2 3 3" xfId="17393" xr:uid="{00000000-0005-0000-0000-0000DB410000}"/>
    <cellStyle name="40% - Accent3 2 2 5 2 4" xfId="11973" xr:uid="{00000000-0005-0000-0000-0000DC410000}"/>
    <cellStyle name="40% - Accent3 2 2 5 2 4 2" xfId="23947" xr:uid="{00000000-0005-0000-0000-0000DD410000}"/>
    <cellStyle name="40% - Accent3 2 2 5 2 5" xfId="23948" xr:uid="{00000000-0005-0000-0000-0000DE410000}"/>
    <cellStyle name="40% - Accent3 2 2 5 3" xfId="9993" xr:uid="{00000000-0005-0000-0000-0000DF410000}"/>
    <cellStyle name="40% - Accent3 2 2 5 3 2" xfId="11976" xr:uid="{00000000-0005-0000-0000-0000E0410000}"/>
    <cellStyle name="40% - Accent3 2 2 5 3 2 2" xfId="11981" xr:uid="{00000000-0005-0000-0000-0000E1410000}"/>
    <cellStyle name="40% - Accent3 2 2 5 3 2 2 2" xfId="4945" xr:uid="{00000000-0005-0000-0000-0000E2410000}"/>
    <cellStyle name="40% - Accent3 2 2 5 3 2 3" xfId="14563" xr:uid="{00000000-0005-0000-0000-0000E3410000}"/>
    <cellStyle name="40% - Accent3 2 2 5 3 3" xfId="11984" xr:uid="{00000000-0005-0000-0000-0000E4410000}"/>
    <cellStyle name="40% - Accent3 2 2 5 3 3 2" xfId="14566" xr:uid="{00000000-0005-0000-0000-0000E5410000}"/>
    <cellStyle name="40% - Accent3 2 2 5 3 4" xfId="14568" xr:uid="{00000000-0005-0000-0000-0000E6410000}"/>
    <cellStyle name="40% - Accent3 2 2 5 4" xfId="11987" xr:uid="{00000000-0005-0000-0000-0000E7410000}"/>
    <cellStyle name="40% - Accent3 2 2 5 4 2" xfId="11991" xr:uid="{00000000-0005-0000-0000-0000E8410000}"/>
    <cellStyle name="40% - Accent3 2 2 5 4 2 2" xfId="14573" xr:uid="{00000000-0005-0000-0000-0000E9410000}"/>
    <cellStyle name="40% - Accent3 2 2 5 4 3" xfId="12274" xr:uid="{00000000-0005-0000-0000-0000EA410000}"/>
    <cellStyle name="40% - Accent3 2 2 5 5" xfId="11995" xr:uid="{00000000-0005-0000-0000-0000EB410000}"/>
    <cellStyle name="40% - Accent3 2 2 5 5 2" xfId="14576" xr:uid="{00000000-0005-0000-0000-0000EC410000}"/>
    <cellStyle name="40% - Accent3 2 2 5 6" xfId="14580" xr:uid="{00000000-0005-0000-0000-0000ED410000}"/>
    <cellStyle name="40% - Accent3 2 2 6" xfId="23949" xr:uid="{00000000-0005-0000-0000-0000EE410000}"/>
    <cellStyle name="40% - Accent3 2 2 6 2" xfId="7968" xr:uid="{00000000-0005-0000-0000-0000EF410000}"/>
    <cellStyle name="40% - Accent3 2 2 6 2 2" xfId="7976" xr:uid="{00000000-0005-0000-0000-0000F0410000}"/>
    <cellStyle name="40% - Accent3 2 2 6 2 2 2" xfId="7986" xr:uid="{00000000-0005-0000-0000-0000F1410000}"/>
    <cellStyle name="40% - Accent3 2 2 6 2 2 2 2" xfId="7992" xr:uid="{00000000-0005-0000-0000-0000F2410000}"/>
    <cellStyle name="40% - Accent3 2 2 6 2 2 3" xfId="7998" xr:uid="{00000000-0005-0000-0000-0000F3410000}"/>
    <cellStyle name="40% - Accent3 2 2 6 2 3" xfId="8009" xr:uid="{00000000-0005-0000-0000-0000F4410000}"/>
    <cellStyle name="40% - Accent3 2 2 6 2 3 2" xfId="8015" xr:uid="{00000000-0005-0000-0000-0000F5410000}"/>
    <cellStyle name="40% - Accent3 2 2 6 2 4" xfId="8022" xr:uid="{00000000-0005-0000-0000-0000F6410000}"/>
    <cellStyle name="40% - Accent3 2 2 6 3" xfId="309" xr:uid="{00000000-0005-0000-0000-0000F7410000}"/>
    <cellStyle name="40% - Accent3 2 2 6 3 2" xfId="2359" xr:uid="{00000000-0005-0000-0000-0000F8410000}"/>
    <cellStyle name="40% - Accent3 2 2 6 3 2 2" xfId="8029" xr:uid="{00000000-0005-0000-0000-0000F9410000}"/>
    <cellStyle name="40% - Accent3 2 2 6 3 3" xfId="8042" xr:uid="{00000000-0005-0000-0000-0000FA410000}"/>
    <cellStyle name="40% - Accent3 2 2 6 4" xfId="2370" xr:uid="{00000000-0005-0000-0000-0000FB410000}"/>
    <cellStyle name="40% - Accent3 2 2 6 4 2" xfId="8051" xr:uid="{00000000-0005-0000-0000-0000FC410000}"/>
    <cellStyle name="40% - Accent3 2 2 6 5" xfId="3044" xr:uid="{00000000-0005-0000-0000-0000FD410000}"/>
    <cellStyle name="40% - Accent3 2 2 7" xfId="23950" xr:uid="{00000000-0005-0000-0000-0000FE410000}"/>
    <cellStyle name="40% - Accent3 2 2 7 2" xfId="8086" xr:uid="{00000000-0005-0000-0000-0000FF410000}"/>
    <cellStyle name="40% - Accent3 2 2 7 2 2" xfId="8094" xr:uid="{00000000-0005-0000-0000-000000420000}"/>
    <cellStyle name="40% - Accent3 2 2 7 2 2 2" xfId="8101" xr:uid="{00000000-0005-0000-0000-000001420000}"/>
    <cellStyle name="40% - Accent3 2 2 7 2 3" xfId="8104" xr:uid="{00000000-0005-0000-0000-000002420000}"/>
    <cellStyle name="40% - Accent3 2 2 7 3" xfId="1172" xr:uid="{00000000-0005-0000-0000-000003420000}"/>
    <cellStyle name="40% - Accent3 2 2 7 3 2" xfId="8109" xr:uid="{00000000-0005-0000-0000-000004420000}"/>
    <cellStyle name="40% - Accent3 2 2 7 4" xfId="8117" xr:uid="{00000000-0005-0000-0000-000005420000}"/>
    <cellStyle name="40% - Accent3 2 2 8" xfId="16153" xr:uid="{00000000-0005-0000-0000-000006420000}"/>
    <cellStyle name="40% - Accent3 2 2 8 2" xfId="8153" xr:uid="{00000000-0005-0000-0000-000007420000}"/>
    <cellStyle name="40% - Accent3 2 2 8 2 2" xfId="8163" xr:uid="{00000000-0005-0000-0000-000008420000}"/>
    <cellStyle name="40% - Accent3 2 2 8 3" xfId="8167" xr:uid="{00000000-0005-0000-0000-000009420000}"/>
    <cellStyle name="40% - Accent3 2 2 9" xfId="23951" xr:uid="{00000000-0005-0000-0000-00000A420000}"/>
    <cellStyle name="40% - Accent3 2 2 9 2" xfId="5786" xr:uid="{00000000-0005-0000-0000-00000B420000}"/>
    <cellStyle name="40% - Accent3 2 3" xfId="23952" xr:uid="{00000000-0005-0000-0000-00000C420000}"/>
    <cellStyle name="40% - Accent3 2 3 2" xfId="23954" xr:uid="{00000000-0005-0000-0000-00000D420000}"/>
    <cellStyle name="40% - Accent3 2 3 2 2" xfId="23956" xr:uid="{00000000-0005-0000-0000-00000E420000}"/>
    <cellStyle name="40% - Accent3 2 3 2 2 2" xfId="23957" xr:uid="{00000000-0005-0000-0000-00000F420000}"/>
    <cellStyle name="40% - Accent3 2 3 2 2 2 2" xfId="23958" xr:uid="{00000000-0005-0000-0000-000010420000}"/>
    <cellStyle name="40% - Accent3 2 3 2 2 2 2 2" xfId="3553" xr:uid="{00000000-0005-0000-0000-000011420000}"/>
    <cellStyle name="40% - Accent3 2 3 2 2 2 2 2 2" xfId="23959" xr:uid="{00000000-0005-0000-0000-000012420000}"/>
    <cellStyle name="40% - Accent3 2 3 2 2 2 2 2 2 2" xfId="23960" xr:uid="{00000000-0005-0000-0000-000013420000}"/>
    <cellStyle name="40% - Accent3 2 3 2 2 2 2 2 2 2 2" xfId="23961" xr:uid="{00000000-0005-0000-0000-000014420000}"/>
    <cellStyle name="40% - Accent3 2 3 2 2 2 2 2 2 3" xfId="23962" xr:uid="{00000000-0005-0000-0000-000015420000}"/>
    <cellStyle name="40% - Accent3 2 3 2 2 2 2 2 3" xfId="23963" xr:uid="{00000000-0005-0000-0000-000016420000}"/>
    <cellStyle name="40% - Accent3 2 3 2 2 2 2 2 3 2" xfId="23964" xr:uid="{00000000-0005-0000-0000-000017420000}"/>
    <cellStyle name="40% - Accent3 2 3 2 2 2 2 2 4" xfId="23965" xr:uid="{00000000-0005-0000-0000-000018420000}"/>
    <cellStyle name="40% - Accent3 2 3 2 2 2 2 3" xfId="23966" xr:uid="{00000000-0005-0000-0000-000019420000}"/>
    <cellStyle name="40% - Accent3 2 3 2 2 2 2 3 2" xfId="23967" xr:uid="{00000000-0005-0000-0000-00001A420000}"/>
    <cellStyle name="40% - Accent3 2 3 2 2 2 2 3 2 2" xfId="23968" xr:uid="{00000000-0005-0000-0000-00001B420000}"/>
    <cellStyle name="40% - Accent3 2 3 2 2 2 2 3 3" xfId="23969" xr:uid="{00000000-0005-0000-0000-00001C420000}"/>
    <cellStyle name="40% - Accent3 2 3 2 2 2 2 4" xfId="22443" xr:uid="{00000000-0005-0000-0000-00001D420000}"/>
    <cellStyle name="40% - Accent3 2 3 2 2 2 2 4 2" xfId="23970" xr:uid="{00000000-0005-0000-0000-00001E420000}"/>
    <cellStyle name="40% - Accent3 2 3 2 2 2 2 5" xfId="23971" xr:uid="{00000000-0005-0000-0000-00001F420000}"/>
    <cellStyle name="40% - Accent3 2 3 2 2 2 3" xfId="21744" xr:uid="{00000000-0005-0000-0000-000020420000}"/>
    <cellStyle name="40% - Accent3 2 3 2 2 2 3 2" xfId="20402" xr:uid="{00000000-0005-0000-0000-000021420000}"/>
    <cellStyle name="40% - Accent3 2 3 2 2 2 3 2 2" xfId="21749" xr:uid="{00000000-0005-0000-0000-000022420000}"/>
    <cellStyle name="40% - Accent3 2 3 2 2 2 3 2 2 2" xfId="23973" xr:uid="{00000000-0005-0000-0000-000023420000}"/>
    <cellStyle name="40% - Accent3 2 3 2 2 2 3 2 3" xfId="23975" xr:uid="{00000000-0005-0000-0000-000024420000}"/>
    <cellStyle name="40% - Accent3 2 3 2 2 2 3 3" xfId="21754" xr:uid="{00000000-0005-0000-0000-000025420000}"/>
    <cellStyle name="40% - Accent3 2 3 2 2 2 3 3 2" xfId="23977" xr:uid="{00000000-0005-0000-0000-000026420000}"/>
    <cellStyle name="40% - Accent3 2 3 2 2 2 3 4" xfId="23978" xr:uid="{00000000-0005-0000-0000-000027420000}"/>
    <cellStyle name="40% - Accent3 2 3 2 2 2 4" xfId="3496" xr:uid="{00000000-0005-0000-0000-000028420000}"/>
    <cellStyle name="40% - Accent3 2 3 2 2 2 4 2" xfId="10130" xr:uid="{00000000-0005-0000-0000-000029420000}"/>
    <cellStyle name="40% - Accent3 2 3 2 2 2 4 2 2" xfId="23982" xr:uid="{00000000-0005-0000-0000-00002A420000}"/>
    <cellStyle name="40% - Accent3 2 3 2 2 2 4 3" xfId="23984" xr:uid="{00000000-0005-0000-0000-00002B420000}"/>
    <cellStyle name="40% - Accent3 2 3 2 2 2 5" xfId="5554" xr:uid="{00000000-0005-0000-0000-00002C420000}"/>
    <cellStyle name="40% - Accent3 2 3 2 2 2 5 2" xfId="23986" xr:uid="{00000000-0005-0000-0000-00002D420000}"/>
    <cellStyle name="40% - Accent3 2 3 2 2 2 6" xfId="5614" xr:uid="{00000000-0005-0000-0000-00002E420000}"/>
    <cellStyle name="40% - Accent3 2 3 2 2 3" xfId="23987" xr:uid="{00000000-0005-0000-0000-00002F420000}"/>
    <cellStyle name="40% - Accent3 2 3 2 2 3 2" xfId="23989" xr:uid="{00000000-0005-0000-0000-000030420000}"/>
    <cellStyle name="40% - Accent3 2 3 2 2 3 2 2" xfId="23991" xr:uid="{00000000-0005-0000-0000-000031420000}"/>
    <cellStyle name="40% - Accent3 2 3 2 2 3 2 2 2" xfId="23992" xr:uid="{00000000-0005-0000-0000-000032420000}"/>
    <cellStyle name="40% - Accent3 2 3 2 2 3 2 2 2 2" xfId="23994" xr:uid="{00000000-0005-0000-0000-000033420000}"/>
    <cellStyle name="40% - Accent3 2 3 2 2 3 2 2 3" xfId="23996" xr:uid="{00000000-0005-0000-0000-000034420000}"/>
    <cellStyle name="40% - Accent3 2 3 2 2 3 2 3" xfId="23997" xr:uid="{00000000-0005-0000-0000-000035420000}"/>
    <cellStyle name="40% - Accent3 2 3 2 2 3 2 3 2" xfId="23998" xr:uid="{00000000-0005-0000-0000-000036420000}"/>
    <cellStyle name="40% - Accent3 2 3 2 2 3 2 4" xfId="23999" xr:uid="{00000000-0005-0000-0000-000037420000}"/>
    <cellStyle name="40% - Accent3 2 3 2 2 3 3" xfId="21761" xr:uid="{00000000-0005-0000-0000-000038420000}"/>
    <cellStyle name="40% - Accent3 2 3 2 2 3 3 2" xfId="21766" xr:uid="{00000000-0005-0000-0000-000039420000}"/>
    <cellStyle name="40% - Accent3 2 3 2 2 3 3 2 2" xfId="24002" xr:uid="{00000000-0005-0000-0000-00003A420000}"/>
    <cellStyle name="40% - Accent3 2 3 2 2 3 3 3" xfId="13915" xr:uid="{00000000-0005-0000-0000-00003B420000}"/>
    <cellStyle name="40% - Accent3 2 3 2 2 3 4" xfId="10139" xr:uid="{00000000-0005-0000-0000-00003C420000}"/>
    <cellStyle name="40% - Accent3 2 3 2 2 3 4 2" xfId="24004" xr:uid="{00000000-0005-0000-0000-00003D420000}"/>
    <cellStyle name="40% - Accent3 2 3 2 2 3 5" xfId="24006" xr:uid="{00000000-0005-0000-0000-00003E420000}"/>
    <cellStyle name="40% - Accent3 2 3 2 2 4" xfId="24008" xr:uid="{00000000-0005-0000-0000-00003F420000}"/>
    <cellStyle name="40% - Accent3 2 3 2 2 4 2" xfId="24011" xr:uid="{00000000-0005-0000-0000-000040420000}"/>
    <cellStyle name="40% - Accent3 2 3 2 2 4 2 2" xfId="24012" xr:uid="{00000000-0005-0000-0000-000041420000}"/>
    <cellStyle name="40% - Accent3 2 3 2 2 4 2 2 2" xfId="24013" xr:uid="{00000000-0005-0000-0000-000042420000}"/>
    <cellStyle name="40% - Accent3 2 3 2 2 4 2 3" xfId="349" xr:uid="{00000000-0005-0000-0000-000043420000}"/>
    <cellStyle name="40% - Accent3 2 3 2 2 4 3" xfId="21776" xr:uid="{00000000-0005-0000-0000-000044420000}"/>
    <cellStyle name="40% - Accent3 2 3 2 2 4 3 2" xfId="24015" xr:uid="{00000000-0005-0000-0000-000045420000}"/>
    <cellStyle name="40% - Accent3 2 3 2 2 4 4" xfId="16434" xr:uid="{00000000-0005-0000-0000-000046420000}"/>
    <cellStyle name="40% - Accent3 2 3 2 2 5" xfId="16972" xr:uid="{00000000-0005-0000-0000-000047420000}"/>
    <cellStyle name="40% - Accent3 2 3 2 2 5 2" xfId="16979" xr:uid="{00000000-0005-0000-0000-000048420000}"/>
    <cellStyle name="40% - Accent3 2 3 2 2 5 2 2" xfId="19818" xr:uid="{00000000-0005-0000-0000-000049420000}"/>
    <cellStyle name="40% - Accent3 2 3 2 2 5 3" xfId="24018" xr:uid="{00000000-0005-0000-0000-00004A420000}"/>
    <cellStyle name="40% - Accent3 2 3 2 2 6" xfId="16986" xr:uid="{00000000-0005-0000-0000-00004B420000}"/>
    <cellStyle name="40% - Accent3 2 3 2 2 6 2" xfId="24021" xr:uid="{00000000-0005-0000-0000-00004C420000}"/>
    <cellStyle name="40% - Accent3 2 3 2 2 7" xfId="24024" xr:uid="{00000000-0005-0000-0000-00004D420000}"/>
    <cellStyle name="40% - Accent3 2 3 2 3" xfId="24025" xr:uid="{00000000-0005-0000-0000-00004E420000}"/>
    <cellStyle name="40% - Accent3 2 3 2 3 2" xfId="24026" xr:uid="{00000000-0005-0000-0000-00004F420000}"/>
    <cellStyle name="40% - Accent3 2 3 2 3 2 2" xfId="24027" xr:uid="{00000000-0005-0000-0000-000050420000}"/>
    <cellStyle name="40% - Accent3 2 3 2 3 2 2 2" xfId="16887" xr:uid="{00000000-0005-0000-0000-000051420000}"/>
    <cellStyle name="40% - Accent3 2 3 2 3 2 2 2 2" xfId="16893" xr:uid="{00000000-0005-0000-0000-000052420000}"/>
    <cellStyle name="40% - Accent3 2 3 2 3 2 2 2 2 2" xfId="16895" xr:uid="{00000000-0005-0000-0000-000053420000}"/>
    <cellStyle name="40% - Accent3 2 3 2 3 2 2 2 3" xfId="16907" xr:uid="{00000000-0005-0000-0000-000054420000}"/>
    <cellStyle name="40% - Accent3 2 3 2 3 2 2 3" xfId="16932" xr:uid="{00000000-0005-0000-0000-000055420000}"/>
    <cellStyle name="40% - Accent3 2 3 2 3 2 2 3 2" xfId="16934" xr:uid="{00000000-0005-0000-0000-000056420000}"/>
    <cellStyle name="40% - Accent3 2 3 2 3 2 2 4" xfId="16964" xr:uid="{00000000-0005-0000-0000-000057420000}"/>
    <cellStyle name="40% - Accent3 2 3 2 3 2 3" xfId="21789" xr:uid="{00000000-0005-0000-0000-000058420000}"/>
    <cellStyle name="40% - Accent3 2 3 2 3 2 3 2" xfId="17578" xr:uid="{00000000-0005-0000-0000-000059420000}"/>
    <cellStyle name="40% - Accent3 2 3 2 3 2 3 2 2" xfId="17581" xr:uid="{00000000-0005-0000-0000-00005A420000}"/>
    <cellStyle name="40% - Accent3 2 3 2 3 2 3 3" xfId="17599" xr:uid="{00000000-0005-0000-0000-00005B420000}"/>
    <cellStyle name="40% - Accent3 2 3 2 3 2 4" xfId="10154" xr:uid="{00000000-0005-0000-0000-00005C420000}"/>
    <cellStyle name="40% - Accent3 2 3 2 3 2 4 2" xfId="16447" xr:uid="{00000000-0005-0000-0000-00005D420000}"/>
    <cellStyle name="40% - Accent3 2 3 2 3 2 5" xfId="24029" xr:uid="{00000000-0005-0000-0000-00005E420000}"/>
    <cellStyle name="40% - Accent3 2 3 2 3 3" xfId="24030" xr:uid="{00000000-0005-0000-0000-00005F420000}"/>
    <cellStyle name="40% - Accent3 2 3 2 3 3 2" xfId="24032" xr:uid="{00000000-0005-0000-0000-000060420000}"/>
    <cellStyle name="40% - Accent3 2 3 2 3 3 2 2" xfId="19479" xr:uid="{00000000-0005-0000-0000-000061420000}"/>
    <cellStyle name="40% - Accent3 2 3 2 3 3 2 2 2" xfId="19481" xr:uid="{00000000-0005-0000-0000-000062420000}"/>
    <cellStyle name="40% - Accent3 2 3 2 3 3 2 3" xfId="19519" xr:uid="{00000000-0005-0000-0000-000063420000}"/>
    <cellStyle name="40% - Accent3 2 3 2 3 3 3" xfId="21796" xr:uid="{00000000-0005-0000-0000-000064420000}"/>
    <cellStyle name="40% - Accent3 2 3 2 3 3 3 2" xfId="20008" xr:uid="{00000000-0005-0000-0000-000065420000}"/>
    <cellStyle name="40% - Accent3 2 3 2 3 3 4" xfId="24033" xr:uid="{00000000-0005-0000-0000-000066420000}"/>
    <cellStyle name="40% - Accent3 2 3 2 3 4" xfId="24036" xr:uid="{00000000-0005-0000-0000-000067420000}"/>
    <cellStyle name="40% - Accent3 2 3 2 3 4 2" xfId="11445" xr:uid="{00000000-0005-0000-0000-000068420000}"/>
    <cellStyle name="40% - Accent3 2 3 2 3 4 2 2" xfId="11447" xr:uid="{00000000-0005-0000-0000-000069420000}"/>
    <cellStyle name="40% - Accent3 2 3 2 3 4 3" xfId="11450" xr:uid="{00000000-0005-0000-0000-00006A420000}"/>
    <cellStyle name="40% - Accent3 2 3 2 3 5" xfId="16993" xr:uid="{00000000-0005-0000-0000-00006B420000}"/>
    <cellStyle name="40% - Accent3 2 3 2 3 5 2" xfId="24039" xr:uid="{00000000-0005-0000-0000-00006C420000}"/>
    <cellStyle name="40% - Accent3 2 3 2 3 6" xfId="24042" xr:uid="{00000000-0005-0000-0000-00006D420000}"/>
    <cellStyle name="40% - Accent3 2 3 2 4" xfId="24043" xr:uid="{00000000-0005-0000-0000-00006E420000}"/>
    <cellStyle name="40% - Accent3 2 3 2 4 2" xfId="24044" xr:uid="{00000000-0005-0000-0000-00006F420000}"/>
    <cellStyle name="40% - Accent3 2 3 2 4 2 2" xfId="6526" xr:uid="{00000000-0005-0000-0000-000070420000}"/>
    <cellStyle name="40% - Accent3 2 3 2 4 2 2 2" xfId="22542" xr:uid="{00000000-0005-0000-0000-000071420000}"/>
    <cellStyle name="40% - Accent3 2 3 2 4 2 2 2 2" xfId="23048" xr:uid="{00000000-0005-0000-0000-000072420000}"/>
    <cellStyle name="40% - Accent3 2 3 2 4 2 2 3" xfId="23050" xr:uid="{00000000-0005-0000-0000-000073420000}"/>
    <cellStyle name="40% - Accent3 2 3 2 4 2 3" xfId="1702" xr:uid="{00000000-0005-0000-0000-000074420000}"/>
    <cellStyle name="40% - Accent3 2 3 2 4 2 3 2" xfId="14275" xr:uid="{00000000-0005-0000-0000-000075420000}"/>
    <cellStyle name="40% - Accent3 2 3 2 4 2 4" xfId="14283" xr:uid="{00000000-0005-0000-0000-000076420000}"/>
    <cellStyle name="40% - Accent3 2 3 2 4 3" xfId="24045" xr:uid="{00000000-0005-0000-0000-000077420000}"/>
    <cellStyle name="40% - Accent3 2 3 2 4 3 2" xfId="22547" xr:uid="{00000000-0005-0000-0000-000078420000}"/>
    <cellStyle name="40% - Accent3 2 3 2 4 3 2 2" xfId="23057" xr:uid="{00000000-0005-0000-0000-000079420000}"/>
    <cellStyle name="40% - Accent3 2 3 2 4 3 3" xfId="14290" xr:uid="{00000000-0005-0000-0000-00007A420000}"/>
    <cellStyle name="40% - Accent3 2 3 2 4 4" xfId="24046" xr:uid="{00000000-0005-0000-0000-00007B420000}"/>
    <cellStyle name="40% - Accent3 2 3 2 4 4 2" xfId="23068" xr:uid="{00000000-0005-0000-0000-00007C420000}"/>
    <cellStyle name="40% - Accent3 2 3 2 4 5" xfId="24048" xr:uid="{00000000-0005-0000-0000-00007D420000}"/>
    <cellStyle name="40% - Accent3 2 3 2 5" xfId="241" xr:uid="{00000000-0005-0000-0000-00007E420000}"/>
    <cellStyle name="40% - Accent3 2 3 2 5 2" xfId="6537" xr:uid="{00000000-0005-0000-0000-00007F420000}"/>
    <cellStyle name="40% - Accent3 2 3 2 5 2 2" xfId="22566" xr:uid="{00000000-0005-0000-0000-000080420000}"/>
    <cellStyle name="40% - Accent3 2 3 2 5 2 2 2" xfId="23076" xr:uid="{00000000-0005-0000-0000-000081420000}"/>
    <cellStyle name="40% - Accent3 2 3 2 5 2 3" xfId="14297" xr:uid="{00000000-0005-0000-0000-000082420000}"/>
    <cellStyle name="40% - Accent3 2 3 2 5 3" xfId="24049" xr:uid="{00000000-0005-0000-0000-000083420000}"/>
    <cellStyle name="40% - Accent3 2 3 2 5 3 2" xfId="23080" xr:uid="{00000000-0005-0000-0000-000084420000}"/>
    <cellStyle name="40% - Accent3 2 3 2 5 4" xfId="24050" xr:uid="{00000000-0005-0000-0000-000085420000}"/>
    <cellStyle name="40% - Accent3 2 3 2 6" xfId="6546" xr:uid="{00000000-0005-0000-0000-000086420000}"/>
    <cellStyle name="40% - Accent3 2 3 2 6 2" xfId="24051" xr:uid="{00000000-0005-0000-0000-000087420000}"/>
    <cellStyle name="40% - Accent3 2 3 2 6 2 2" xfId="16245" xr:uid="{00000000-0005-0000-0000-000088420000}"/>
    <cellStyle name="40% - Accent3 2 3 2 6 3" xfId="24052" xr:uid="{00000000-0005-0000-0000-000089420000}"/>
    <cellStyle name="40% - Accent3 2 3 2 7" xfId="24053" xr:uid="{00000000-0005-0000-0000-00008A420000}"/>
    <cellStyle name="40% - Accent3 2 3 2 7 2" xfId="24054" xr:uid="{00000000-0005-0000-0000-00008B420000}"/>
    <cellStyle name="40% - Accent3 2 3 2 8" xfId="24055" xr:uid="{00000000-0005-0000-0000-00008C420000}"/>
    <cellStyle name="40% - Accent3 2 3 3" xfId="14344" xr:uid="{00000000-0005-0000-0000-00008D420000}"/>
    <cellStyle name="40% - Accent3 2 3 3 2" xfId="14345" xr:uid="{00000000-0005-0000-0000-00008E420000}"/>
    <cellStyle name="40% - Accent3 2 3 3 2 2" xfId="24056" xr:uid="{00000000-0005-0000-0000-00008F420000}"/>
    <cellStyle name="40% - Accent3 2 3 3 2 2 2" xfId="24057" xr:uid="{00000000-0005-0000-0000-000090420000}"/>
    <cellStyle name="40% - Accent3 2 3 3 2 2 2 2" xfId="24058" xr:uid="{00000000-0005-0000-0000-000091420000}"/>
    <cellStyle name="40% - Accent3 2 3 3 2 2 2 2 2" xfId="22389" xr:uid="{00000000-0005-0000-0000-000092420000}"/>
    <cellStyle name="40% - Accent3 2 3 3 2 2 2 2 2 2" xfId="24059" xr:uid="{00000000-0005-0000-0000-000093420000}"/>
    <cellStyle name="40% - Accent3 2 3 3 2 2 2 2 3" xfId="24061" xr:uid="{00000000-0005-0000-0000-000094420000}"/>
    <cellStyle name="40% - Accent3 2 3 3 2 2 2 3" xfId="24062" xr:uid="{00000000-0005-0000-0000-000095420000}"/>
    <cellStyle name="40% - Accent3 2 3 3 2 2 2 3 2" xfId="24063" xr:uid="{00000000-0005-0000-0000-000096420000}"/>
    <cellStyle name="40% - Accent3 2 3 3 2 2 2 4" xfId="24064" xr:uid="{00000000-0005-0000-0000-000097420000}"/>
    <cellStyle name="40% - Accent3 2 3 3 2 2 3" xfId="21812" xr:uid="{00000000-0005-0000-0000-000098420000}"/>
    <cellStyle name="40% - Accent3 2 3 3 2 2 3 2" xfId="21816" xr:uid="{00000000-0005-0000-0000-000099420000}"/>
    <cellStyle name="40% - Accent3 2 3 3 2 2 3 2 2" xfId="24066" xr:uid="{00000000-0005-0000-0000-00009A420000}"/>
    <cellStyle name="40% - Accent3 2 3 3 2 2 3 3" xfId="24069" xr:uid="{00000000-0005-0000-0000-00009B420000}"/>
    <cellStyle name="40% - Accent3 2 3 3 2 2 4" xfId="10187" xr:uid="{00000000-0005-0000-0000-00009C420000}"/>
    <cellStyle name="40% - Accent3 2 3 3 2 2 4 2" xfId="24071" xr:uid="{00000000-0005-0000-0000-00009D420000}"/>
    <cellStyle name="40% - Accent3 2 3 3 2 2 5" xfId="24073" xr:uid="{00000000-0005-0000-0000-00009E420000}"/>
    <cellStyle name="40% - Accent3 2 3 3 2 3" xfId="24074" xr:uid="{00000000-0005-0000-0000-00009F420000}"/>
    <cellStyle name="40% - Accent3 2 3 3 2 3 2" xfId="24076" xr:uid="{00000000-0005-0000-0000-0000A0420000}"/>
    <cellStyle name="40% - Accent3 2 3 3 2 3 2 2" xfId="24077" xr:uid="{00000000-0005-0000-0000-0000A1420000}"/>
    <cellStyle name="40% - Accent3 2 3 3 2 3 2 2 2" xfId="24078" xr:uid="{00000000-0005-0000-0000-0000A2420000}"/>
    <cellStyle name="40% - Accent3 2 3 3 2 3 2 3" xfId="15844" xr:uid="{00000000-0005-0000-0000-0000A3420000}"/>
    <cellStyle name="40% - Accent3 2 3 3 2 3 3" xfId="21822" xr:uid="{00000000-0005-0000-0000-0000A4420000}"/>
    <cellStyle name="40% - Accent3 2 3 3 2 3 3 2" xfId="24080" xr:uid="{00000000-0005-0000-0000-0000A5420000}"/>
    <cellStyle name="40% - Accent3 2 3 3 2 3 4" xfId="24082" xr:uid="{00000000-0005-0000-0000-0000A6420000}"/>
    <cellStyle name="40% - Accent3 2 3 3 2 4" xfId="24083" xr:uid="{00000000-0005-0000-0000-0000A7420000}"/>
    <cellStyle name="40% - Accent3 2 3 3 2 4 2" xfId="24085" xr:uid="{00000000-0005-0000-0000-0000A8420000}"/>
    <cellStyle name="40% - Accent3 2 3 3 2 4 2 2" xfId="24086" xr:uid="{00000000-0005-0000-0000-0000A9420000}"/>
    <cellStyle name="40% - Accent3 2 3 3 2 4 3" xfId="24089" xr:uid="{00000000-0005-0000-0000-0000AA420000}"/>
    <cellStyle name="40% - Accent3 2 3 3 2 5" xfId="17002" xr:uid="{00000000-0005-0000-0000-0000AB420000}"/>
    <cellStyle name="40% - Accent3 2 3 3 2 5 2" xfId="24091" xr:uid="{00000000-0005-0000-0000-0000AC420000}"/>
    <cellStyle name="40% - Accent3 2 3 3 2 6" xfId="24094" xr:uid="{00000000-0005-0000-0000-0000AD420000}"/>
    <cellStyle name="40% - Accent3 2 3 3 3" xfId="24095" xr:uid="{00000000-0005-0000-0000-0000AE420000}"/>
    <cellStyle name="40% - Accent3 2 3 3 3 2" xfId="24096" xr:uid="{00000000-0005-0000-0000-0000AF420000}"/>
    <cellStyle name="40% - Accent3 2 3 3 3 2 2" xfId="24097" xr:uid="{00000000-0005-0000-0000-0000B0420000}"/>
    <cellStyle name="40% - Accent3 2 3 3 3 2 2 2" xfId="24098" xr:uid="{00000000-0005-0000-0000-0000B1420000}"/>
    <cellStyle name="40% - Accent3 2 3 3 3 2 2 2 2" xfId="24099" xr:uid="{00000000-0005-0000-0000-0000B2420000}"/>
    <cellStyle name="40% - Accent3 2 3 3 3 2 2 3" xfId="24100" xr:uid="{00000000-0005-0000-0000-0000B3420000}"/>
    <cellStyle name="40% - Accent3 2 3 3 3 2 3" xfId="21832" xr:uid="{00000000-0005-0000-0000-0000B4420000}"/>
    <cellStyle name="40% - Accent3 2 3 3 3 2 3 2" xfId="24102" xr:uid="{00000000-0005-0000-0000-0000B5420000}"/>
    <cellStyle name="40% - Accent3 2 3 3 3 2 4" xfId="24105" xr:uid="{00000000-0005-0000-0000-0000B6420000}"/>
    <cellStyle name="40% - Accent3 2 3 3 3 3" xfId="24106" xr:uid="{00000000-0005-0000-0000-0000B7420000}"/>
    <cellStyle name="40% - Accent3 2 3 3 3 3 2" xfId="24107" xr:uid="{00000000-0005-0000-0000-0000B8420000}"/>
    <cellStyle name="40% - Accent3 2 3 3 3 3 2 2" xfId="24108" xr:uid="{00000000-0005-0000-0000-0000B9420000}"/>
    <cellStyle name="40% - Accent3 2 3 3 3 3 3" xfId="24109" xr:uid="{00000000-0005-0000-0000-0000BA420000}"/>
    <cellStyle name="40% - Accent3 2 3 3 3 4" xfId="24112" xr:uid="{00000000-0005-0000-0000-0000BB420000}"/>
    <cellStyle name="40% - Accent3 2 3 3 3 4 2" xfId="24113" xr:uid="{00000000-0005-0000-0000-0000BC420000}"/>
    <cellStyle name="40% - Accent3 2 3 3 3 5" xfId="24115" xr:uid="{00000000-0005-0000-0000-0000BD420000}"/>
    <cellStyle name="40% - Accent3 2 3 3 4" xfId="2546" xr:uid="{00000000-0005-0000-0000-0000BE420000}"/>
    <cellStyle name="40% - Accent3 2 3 3 4 2" xfId="2564" xr:uid="{00000000-0005-0000-0000-0000BF420000}"/>
    <cellStyle name="40% - Accent3 2 3 3 4 2 2" xfId="10883" xr:uid="{00000000-0005-0000-0000-0000C0420000}"/>
    <cellStyle name="40% - Accent3 2 3 3 4 2 2 2" xfId="23092" xr:uid="{00000000-0005-0000-0000-0000C1420000}"/>
    <cellStyle name="40% - Accent3 2 3 3 4 2 3" xfId="12637" xr:uid="{00000000-0005-0000-0000-0000C2420000}"/>
    <cellStyle name="40% - Accent3 2 3 3 4 3" xfId="10888" xr:uid="{00000000-0005-0000-0000-0000C3420000}"/>
    <cellStyle name="40% - Accent3 2 3 3 4 3 2" xfId="12584" xr:uid="{00000000-0005-0000-0000-0000C4420000}"/>
    <cellStyle name="40% - Accent3 2 3 3 4 4" xfId="24116" xr:uid="{00000000-0005-0000-0000-0000C5420000}"/>
    <cellStyle name="40% - Accent3 2 3 3 5" xfId="6552" xr:uid="{00000000-0005-0000-0000-0000C6420000}"/>
    <cellStyle name="40% - Accent3 2 3 3 5 2" xfId="10891" xr:uid="{00000000-0005-0000-0000-0000C7420000}"/>
    <cellStyle name="40% - Accent3 2 3 3 5 2 2" xfId="23109" xr:uid="{00000000-0005-0000-0000-0000C8420000}"/>
    <cellStyle name="40% - Accent3 2 3 3 5 3" xfId="24117" xr:uid="{00000000-0005-0000-0000-0000C9420000}"/>
    <cellStyle name="40% - Accent3 2 3 3 6" xfId="3693" xr:uid="{00000000-0005-0000-0000-0000CA420000}"/>
    <cellStyle name="40% - Accent3 2 3 3 6 2" xfId="24118" xr:uid="{00000000-0005-0000-0000-0000CB420000}"/>
    <cellStyle name="40% - Accent3 2 3 3 7" xfId="24119" xr:uid="{00000000-0005-0000-0000-0000CC420000}"/>
    <cellStyle name="40% - Accent3 2 3 4" xfId="14347" xr:uid="{00000000-0005-0000-0000-0000CD420000}"/>
    <cellStyle name="40% - Accent3 2 3 4 2" xfId="24120" xr:uid="{00000000-0005-0000-0000-0000CE420000}"/>
    <cellStyle name="40% - Accent3 2 3 4 2 2" xfId="24121" xr:uid="{00000000-0005-0000-0000-0000CF420000}"/>
    <cellStyle name="40% - Accent3 2 3 4 2 2 2" xfId="24122" xr:uid="{00000000-0005-0000-0000-0000D0420000}"/>
    <cellStyle name="40% - Accent3 2 3 4 2 2 2 2" xfId="24123" xr:uid="{00000000-0005-0000-0000-0000D1420000}"/>
    <cellStyle name="40% - Accent3 2 3 4 2 2 2 2 2" xfId="24124" xr:uid="{00000000-0005-0000-0000-0000D2420000}"/>
    <cellStyle name="40% - Accent3 2 3 4 2 2 2 3" xfId="24125" xr:uid="{00000000-0005-0000-0000-0000D3420000}"/>
    <cellStyle name="40% - Accent3 2 3 4 2 2 3" xfId="21845" xr:uid="{00000000-0005-0000-0000-0000D4420000}"/>
    <cellStyle name="40% - Accent3 2 3 4 2 2 3 2" xfId="24127" xr:uid="{00000000-0005-0000-0000-0000D5420000}"/>
    <cellStyle name="40% - Accent3 2 3 4 2 2 4" xfId="24129" xr:uid="{00000000-0005-0000-0000-0000D6420000}"/>
    <cellStyle name="40% - Accent3 2 3 4 2 3" xfId="24130" xr:uid="{00000000-0005-0000-0000-0000D7420000}"/>
    <cellStyle name="40% - Accent3 2 3 4 2 3 2" xfId="24131" xr:uid="{00000000-0005-0000-0000-0000D8420000}"/>
    <cellStyle name="40% - Accent3 2 3 4 2 3 2 2" xfId="24132" xr:uid="{00000000-0005-0000-0000-0000D9420000}"/>
    <cellStyle name="40% - Accent3 2 3 4 2 3 3" xfId="24134" xr:uid="{00000000-0005-0000-0000-0000DA420000}"/>
    <cellStyle name="40% - Accent3 2 3 4 2 4" xfId="24135" xr:uid="{00000000-0005-0000-0000-0000DB420000}"/>
    <cellStyle name="40% - Accent3 2 3 4 2 4 2" xfId="7487" xr:uid="{00000000-0005-0000-0000-0000DC420000}"/>
    <cellStyle name="40% - Accent3 2 3 4 2 5" xfId="24137" xr:uid="{00000000-0005-0000-0000-0000DD420000}"/>
    <cellStyle name="40% - Accent3 2 3 4 3" xfId="24138" xr:uid="{00000000-0005-0000-0000-0000DE420000}"/>
    <cellStyle name="40% - Accent3 2 3 4 3 2" xfId="24139" xr:uid="{00000000-0005-0000-0000-0000DF420000}"/>
    <cellStyle name="40% - Accent3 2 3 4 3 2 2" xfId="24140" xr:uid="{00000000-0005-0000-0000-0000E0420000}"/>
    <cellStyle name="40% - Accent3 2 3 4 3 2 2 2" xfId="24141" xr:uid="{00000000-0005-0000-0000-0000E1420000}"/>
    <cellStyle name="40% - Accent3 2 3 4 3 2 3" xfId="24143" xr:uid="{00000000-0005-0000-0000-0000E2420000}"/>
    <cellStyle name="40% - Accent3 2 3 4 3 3" xfId="24144" xr:uid="{00000000-0005-0000-0000-0000E3420000}"/>
    <cellStyle name="40% - Accent3 2 3 4 3 3 2" xfId="24145" xr:uid="{00000000-0005-0000-0000-0000E4420000}"/>
    <cellStyle name="40% - Accent3 2 3 4 3 4" xfId="24146" xr:uid="{00000000-0005-0000-0000-0000E5420000}"/>
    <cellStyle name="40% - Accent3 2 3 4 4" xfId="6563" xr:uid="{00000000-0005-0000-0000-0000E6420000}"/>
    <cellStyle name="40% - Accent3 2 3 4 4 2" xfId="10894" xr:uid="{00000000-0005-0000-0000-0000E7420000}"/>
    <cellStyle name="40% - Accent3 2 3 4 4 2 2" xfId="23122" xr:uid="{00000000-0005-0000-0000-0000E8420000}"/>
    <cellStyle name="40% - Accent3 2 3 4 4 3" xfId="24147" xr:uid="{00000000-0005-0000-0000-0000E9420000}"/>
    <cellStyle name="40% - Accent3 2 3 4 5" xfId="10896" xr:uid="{00000000-0005-0000-0000-0000EA420000}"/>
    <cellStyle name="40% - Accent3 2 3 4 5 2" xfId="24148" xr:uid="{00000000-0005-0000-0000-0000EB420000}"/>
    <cellStyle name="40% - Accent3 2 3 4 6" xfId="24149" xr:uid="{00000000-0005-0000-0000-0000EC420000}"/>
    <cellStyle name="40% - Accent3 2 3 5" xfId="24150" xr:uid="{00000000-0005-0000-0000-0000ED420000}"/>
    <cellStyle name="40% - Accent3 2 3 5 2" xfId="24151" xr:uid="{00000000-0005-0000-0000-0000EE420000}"/>
    <cellStyle name="40% - Accent3 2 3 5 2 2" xfId="24152" xr:uid="{00000000-0005-0000-0000-0000EF420000}"/>
    <cellStyle name="40% - Accent3 2 3 5 2 2 2" xfId="24153" xr:uid="{00000000-0005-0000-0000-0000F0420000}"/>
    <cellStyle name="40% - Accent3 2 3 5 2 2 2 2" xfId="24154" xr:uid="{00000000-0005-0000-0000-0000F1420000}"/>
    <cellStyle name="40% - Accent3 2 3 5 2 2 3" xfId="17469" xr:uid="{00000000-0005-0000-0000-0000F2420000}"/>
    <cellStyle name="40% - Accent3 2 3 5 2 3" xfId="24155" xr:uid="{00000000-0005-0000-0000-0000F3420000}"/>
    <cellStyle name="40% - Accent3 2 3 5 2 3 2" xfId="24156" xr:uid="{00000000-0005-0000-0000-0000F4420000}"/>
    <cellStyle name="40% - Accent3 2 3 5 2 4" xfId="24157" xr:uid="{00000000-0005-0000-0000-0000F5420000}"/>
    <cellStyle name="40% - Accent3 2 3 5 3" xfId="12017" xr:uid="{00000000-0005-0000-0000-0000F6420000}"/>
    <cellStyle name="40% - Accent3 2 3 5 3 2" xfId="12021" xr:uid="{00000000-0005-0000-0000-0000F7420000}"/>
    <cellStyle name="40% - Accent3 2 3 5 3 2 2" xfId="14584" xr:uid="{00000000-0005-0000-0000-0000F8420000}"/>
    <cellStyle name="40% - Accent3 2 3 5 3 3" xfId="14586" xr:uid="{00000000-0005-0000-0000-0000F9420000}"/>
    <cellStyle name="40% - Accent3 2 3 5 4" xfId="10899" xr:uid="{00000000-0005-0000-0000-0000FA420000}"/>
    <cellStyle name="40% - Accent3 2 3 5 4 2" xfId="13064" xr:uid="{00000000-0005-0000-0000-0000FB420000}"/>
    <cellStyle name="40% - Accent3 2 3 5 5" xfId="13068" xr:uid="{00000000-0005-0000-0000-0000FC420000}"/>
    <cellStyle name="40% - Accent3 2 3 6" xfId="24158" xr:uid="{00000000-0005-0000-0000-0000FD420000}"/>
    <cellStyle name="40% - Accent3 2 3 6 2" xfId="8225" xr:uid="{00000000-0005-0000-0000-0000FE420000}"/>
    <cellStyle name="40% - Accent3 2 3 6 2 2" xfId="8233" xr:uid="{00000000-0005-0000-0000-0000FF420000}"/>
    <cellStyle name="40% - Accent3 2 3 6 2 2 2" xfId="8237" xr:uid="{00000000-0005-0000-0000-000000430000}"/>
    <cellStyle name="40% - Accent3 2 3 6 2 3" xfId="8241" xr:uid="{00000000-0005-0000-0000-000001430000}"/>
    <cellStyle name="40% - Accent3 2 3 6 3" xfId="2423" xr:uid="{00000000-0005-0000-0000-000002430000}"/>
    <cellStyle name="40% - Accent3 2 3 6 3 2" xfId="2870" xr:uid="{00000000-0005-0000-0000-000003430000}"/>
    <cellStyle name="40% - Accent3 2 3 6 4" xfId="8245" xr:uid="{00000000-0005-0000-0000-000004430000}"/>
    <cellStyle name="40% - Accent3 2 3 7" xfId="24159" xr:uid="{00000000-0005-0000-0000-000005430000}"/>
    <cellStyle name="40% - Accent3 2 3 7 2" xfId="8266" xr:uid="{00000000-0005-0000-0000-000006430000}"/>
    <cellStyle name="40% - Accent3 2 3 7 2 2" xfId="8269" xr:uid="{00000000-0005-0000-0000-000007430000}"/>
    <cellStyle name="40% - Accent3 2 3 7 3" xfId="8273" xr:uid="{00000000-0005-0000-0000-000008430000}"/>
    <cellStyle name="40% - Accent3 2 3 8" xfId="24160" xr:uid="{00000000-0005-0000-0000-000009430000}"/>
    <cellStyle name="40% - Accent3 2 3 8 2" xfId="8310" xr:uid="{00000000-0005-0000-0000-00000A430000}"/>
    <cellStyle name="40% - Accent3 2 3 9" xfId="24161" xr:uid="{00000000-0005-0000-0000-00000B430000}"/>
    <cellStyle name="40% - Accent3 2 4" xfId="24162" xr:uid="{00000000-0005-0000-0000-00000C430000}"/>
    <cellStyle name="40% - Accent3 2 4 2" xfId="24164" xr:uid="{00000000-0005-0000-0000-00000D430000}"/>
    <cellStyle name="40% - Accent3 2 4 2 2" xfId="24165" xr:uid="{00000000-0005-0000-0000-00000E430000}"/>
    <cellStyle name="40% - Accent3 2 4 2 2 2" xfId="20721" xr:uid="{00000000-0005-0000-0000-00000F430000}"/>
    <cellStyle name="40% - Accent3 2 4 2 2 2 2" xfId="20724" xr:uid="{00000000-0005-0000-0000-000010430000}"/>
    <cellStyle name="40% - Accent3 2 4 2 2 2 2 2" xfId="20727" xr:uid="{00000000-0005-0000-0000-000011430000}"/>
    <cellStyle name="40% - Accent3 2 4 2 2 2 2 2 2" xfId="24166" xr:uid="{00000000-0005-0000-0000-000012430000}"/>
    <cellStyle name="40% - Accent3 2 4 2 2 2 2 2 2 2" xfId="21284" xr:uid="{00000000-0005-0000-0000-000013430000}"/>
    <cellStyle name="40% - Accent3 2 4 2 2 2 2 2 3" xfId="24167" xr:uid="{00000000-0005-0000-0000-000014430000}"/>
    <cellStyle name="40% - Accent3 2 4 2 2 2 2 3" xfId="24168" xr:uid="{00000000-0005-0000-0000-000015430000}"/>
    <cellStyle name="40% - Accent3 2 4 2 2 2 2 3 2" xfId="24169" xr:uid="{00000000-0005-0000-0000-000016430000}"/>
    <cellStyle name="40% - Accent3 2 4 2 2 2 2 4" xfId="24170" xr:uid="{00000000-0005-0000-0000-000017430000}"/>
    <cellStyle name="40% - Accent3 2 4 2 2 2 3" xfId="20735" xr:uid="{00000000-0005-0000-0000-000018430000}"/>
    <cellStyle name="40% - Accent3 2 4 2 2 2 3 2" xfId="20775" xr:uid="{00000000-0005-0000-0000-000019430000}"/>
    <cellStyle name="40% - Accent3 2 4 2 2 2 3 2 2" xfId="24172" xr:uid="{00000000-0005-0000-0000-00001A430000}"/>
    <cellStyle name="40% - Accent3 2 4 2 2 2 3 3" xfId="24174" xr:uid="{00000000-0005-0000-0000-00001B430000}"/>
    <cellStyle name="40% - Accent3 2 4 2 2 2 4" xfId="9655" xr:uid="{00000000-0005-0000-0000-00001C430000}"/>
    <cellStyle name="40% - Accent3 2 4 2 2 2 4 2" xfId="16403" xr:uid="{00000000-0005-0000-0000-00001D430000}"/>
    <cellStyle name="40% - Accent3 2 4 2 2 2 5" xfId="8145" xr:uid="{00000000-0005-0000-0000-00001E430000}"/>
    <cellStyle name="40% - Accent3 2 4 2 2 3" xfId="20737" xr:uid="{00000000-0005-0000-0000-00001F430000}"/>
    <cellStyle name="40% - Accent3 2 4 2 2 3 2" xfId="20741" xr:uid="{00000000-0005-0000-0000-000020430000}"/>
    <cellStyle name="40% - Accent3 2 4 2 2 3 2 2" xfId="24175" xr:uid="{00000000-0005-0000-0000-000021430000}"/>
    <cellStyle name="40% - Accent3 2 4 2 2 3 2 2 2" xfId="24176" xr:uid="{00000000-0005-0000-0000-000022430000}"/>
    <cellStyle name="40% - Accent3 2 4 2 2 3 2 3" xfId="24177" xr:uid="{00000000-0005-0000-0000-000023430000}"/>
    <cellStyle name="40% - Accent3 2 4 2 2 3 3" xfId="20783" xr:uid="{00000000-0005-0000-0000-000024430000}"/>
    <cellStyle name="40% - Accent3 2 4 2 2 3 3 2" xfId="13878" xr:uid="{00000000-0005-0000-0000-000025430000}"/>
    <cellStyle name="40% - Accent3 2 4 2 2 3 4" xfId="24179" xr:uid="{00000000-0005-0000-0000-000026430000}"/>
    <cellStyle name="40% - Accent3 2 4 2 2 4" xfId="20745" xr:uid="{00000000-0005-0000-0000-000027430000}"/>
    <cellStyle name="40% - Accent3 2 4 2 2 4 2" xfId="24180" xr:uid="{00000000-0005-0000-0000-000028430000}"/>
    <cellStyle name="40% - Accent3 2 4 2 2 4 2 2" xfId="24181" xr:uid="{00000000-0005-0000-0000-000029430000}"/>
    <cellStyle name="40% - Accent3 2 4 2 2 4 3" xfId="24183" xr:uid="{00000000-0005-0000-0000-00002A430000}"/>
    <cellStyle name="40% - Accent3 2 4 2 2 5" xfId="17617" xr:uid="{00000000-0005-0000-0000-00002B430000}"/>
    <cellStyle name="40% - Accent3 2 4 2 2 5 2" xfId="24185" xr:uid="{00000000-0005-0000-0000-00002C430000}"/>
    <cellStyle name="40% - Accent3 2 4 2 2 6" xfId="24188" xr:uid="{00000000-0005-0000-0000-00002D430000}"/>
    <cellStyle name="40% - Accent3 2 4 2 3" xfId="24189" xr:uid="{00000000-0005-0000-0000-00002E430000}"/>
    <cellStyle name="40% - Accent3 2 4 2 3 2" xfId="20865" xr:uid="{00000000-0005-0000-0000-00002F430000}"/>
    <cellStyle name="40% - Accent3 2 4 2 3 2 2" xfId="20871" xr:uid="{00000000-0005-0000-0000-000030430000}"/>
    <cellStyle name="40% - Accent3 2 4 2 3 2 2 2" xfId="22446" xr:uid="{00000000-0005-0000-0000-000031430000}"/>
    <cellStyle name="40% - Accent3 2 4 2 3 2 2 2 2" xfId="24191" xr:uid="{00000000-0005-0000-0000-000032430000}"/>
    <cellStyle name="40% - Accent3 2 4 2 3 2 2 3" xfId="24193" xr:uid="{00000000-0005-0000-0000-000033430000}"/>
    <cellStyle name="40% - Accent3 2 4 2 3 2 3" xfId="20839" xr:uid="{00000000-0005-0000-0000-000034430000}"/>
    <cellStyle name="40% - Accent3 2 4 2 3 2 3 2" xfId="24196" xr:uid="{00000000-0005-0000-0000-000035430000}"/>
    <cellStyle name="40% - Accent3 2 4 2 3 2 4" xfId="24199" xr:uid="{00000000-0005-0000-0000-000036430000}"/>
    <cellStyle name="40% - Accent3 2 4 2 3 3" xfId="20873" xr:uid="{00000000-0005-0000-0000-000037430000}"/>
    <cellStyle name="40% - Accent3 2 4 2 3 3 2" xfId="24201" xr:uid="{00000000-0005-0000-0000-000038430000}"/>
    <cellStyle name="40% - Accent3 2 4 2 3 3 2 2" xfId="24203" xr:uid="{00000000-0005-0000-0000-000039430000}"/>
    <cellStyle name="40% - Accent3 2 4 2 3 3 3" xfId="24204" xr:uid="{00000000-0005-0000-0000-00003A430000}"/>
    <cellStyle name="40% - Accent3 2 4 2 3 4" xfId="24208" xr:uid="{00000000-0005-0000-0000-00003B430000}"/>
    <cellStyle name="40% - Accent3 2 4 2 3 4 2" xfId="24210" xr:uid="{00000000-0005-0000-0000-00003C430000}"/>
    <cellStyle name="40% - Accent3 2 4 2 3 5" xfId="24212" xr:uid="{00000000-0005-0000-0000-00003D430000}"/>
    <cellStyle name="40% - Accent3 2 4 2 4" xfId="3783" xr:uid="{00000000-0005-0000-0000-00003E430000}"/>
    <cellStyle name="40% - Accent3 2 4 2 4 2" xfId="6049" xr:uid="{00000000-0005-0000-0000-00003F430000}"/>
    <cellStyle name="40% - Accent3 2 4 2 4 2 2" xfId="22332" xr:uid="{00000000-0005-0000-0000-000040430000}"/>
    <cellStyle name="40% - Accent3 2 4 2 4 2 2 2" xfId="16961" xr:uid="{00000000-0005-0000-0000-000041430000}"/>
    <cellStyle name="40% - Accent3 2 4 2 4 2 3" xfId="9678" xr:uid="{00000000-0005-0000-0000-000042430000}"/>
    <cellStyle name="40% - Accent3 2 4 2 4 3" xfId="24213" xr:uid="{00000000-0005-0000-0000-000043430000}"/>
    <cellStyle name="40% - Accent3 2 4 2 4 3 2" xfId="22356" xr:uid="{00000000-0005-0000-0000-000044430000}"/>
    <cellStyle name="40% - Accent3 2 4 2 4 4" xfId="24214" xr:uid="{00000000-0005-0000-0000-000045430000}"/>
    <cellStyle name="40% - Accent3 2 4 2 5" xfId="5793" xr:uid="{00000000-0005-0000-0000-000046430000}"/>
    <cellStyle name="40% - Accent3 2 4 2 5 2" xfId="24215" xr:uid="{00000000-0005-0000-0000-000047430000}"/>
    <cellStyle name="40% - Accent3 2 4 2 5 2 2" xfId="22422" xr:uid="{00000000-0005-0000-0000-000048430000}"/>
    <cellStyle name="40% - Accent3 2 4 2 5 3" xfId="24216" xr:uid="{00000000-0005-0000-0000-000049430000}"/>
    <cellStyle name="40% - Accent3 2 4 2 6" xfId="24217" xr:uid="{00000000-0005-0000-0000-00004A430000}"/>
    <cellStyle name="40% - Accent3 2 4 2 6 2" xfId="24218" xr:uid="{00000000-0005-0000-0000-00004B430000}"/>
    <cellStyle name="40% - Accent3 2 4 2 7" xfId="24219" xr:uid="{00000000-0005-0000-0000-00004C430000}"/>
    <cellStyle name="40% - Accent3 2 4 3" xfId="14353" xr:uid="{00000000-0005-0000-0000-00004D430000}"/>
    <cellStyle name="40% - Accent3 2 4 3 2" xfId="24220" xr:uid="{00000000-0005-0000-0000-00004E430000}"/>
    <cellStyle name="40% - Accent3 2 4 3 2 2" xfId="20996" xr:uid="{00000000-0005-0000-0000-00004F430000}"/>
    <cellStyle name="40% - Accent3 2 4 3 2 2 2" xfId="7338" xr:uid="{00000000-0005-0000-0000-000050430000}"/>
    <cellStyle name="40% - Accent3 2 4 3 2 2 2 2" xfId="7342" xr:uid="{00000000-0005-0000-0000-000051430000}"/>
    <cellStyle name="40% - Accent3 2 4 3 2 2 2 2 2" xfId="7347" xr:uid="{00000000-0005-0000-0000-000052430000}"/>
    <cellStyle name="40% - Accent3 2 4 3 2 2 2 3" xfId="7349" xr:uid="{00000000-0005-0000-0000-000053430000}"/>
    <cellStyle name="40% - Accent3 2 4 3 2 2 3" xfId="7356" xr:uid="{00000000-0005-0000-0000-000054430000}"/>
    <cellStyle name="40% - Accent3 2 4 3 2 2 3 2" xfId="7361" xr:uid="{00000000-0005-0000-0000-000055430000}"/>
    <cellStyle name="40% - Accent3 2 4 3 2 2 4" xfId="7367" xr:uid="{00000000-0005-0000-0000-000056430000}"/>
    <cellStyle name="40% - Accent3 2 4 3 2 3" xfId="20999" xr:uid="{00000000-0005-0000-0000-000057430000}"/>
    <cellStyle name="40% - Accent3 2 4 3 2 3 2" xfId="7557" xr:uid="{00000000-0005-0000-0000-000058430000}"/>
    <cellStyle name="40% - Accent3 2 4 3 2 3 2 2" xfId="7560" xr:uid="{00000000-0005-0000-0000-000059430000}"/>
    <cellStyle name="40% - Accent3 2 4 3 2 3 3" xfId="7565" xr:uid="{00000000-0005-0000-0000-00005A430000}"/>
    <cellStyle name="40% - Accent3 2 4 3 2 4" xfId="24221" xr:uid="{00000000-0005-0000-0000-00005B430000}"/>
    <cellStyle name="40% - Accent3 2 4 3 2 4 2" xfId="7673" xr:uid="{00000000-0005-0000-0000-00005C430000}"/>
    <cellStyle name="40% - Accent3 2 4 3 2 5" xfId="24223" xr:uid="{00000000-0005-0000-0000-00005D430000}"/>
    <cellStyle name="40% - Accent3 2 4 3 3" xfId="24224" xr:uid="{00000000-0005-0000-0000-00005E430000}"/>
    <cellStyle name="40% - Accent3 2 4 3 3 2" xfId="21054" xr:uid="{00000000-0005-0000-0000-00005F430000}"/>
    <cellStyle name="40% - Accent3 2 4 3 3 2 2" xfId="11265" xr:uid="{00000000-0005-0000-0000-000060430000}"/>
    <cellStyle name="40% - Accent3 2 4 3 3 2 2 2" xfId="11268" xr:uid="{00000000-0005-0000-0000-000061430000}"/>
    <cellStyle name="40% - Accent3 2 4 3 3 2 3" xfId="11274" xr:uid="{00000000-0005-0000-0000-000062430000}"/>
    <cellStyle name="40% - Accent3 2 4 3 3 3" xfId="24225" xr:uid="{00000000-0005-0000-0000-000063430000}"/>
    <cellStyle name="40% - Accent3 2 4 3 3 3 2" xfId="11368" xr:uid="{00000000-0005-0000-0000-000064430000}"/>
    <cellStyle name="40% - Accent3 2 4 3 3 4" xfId="24226" xr:uid="{00000000-0005-0000-0000-000065430000}"/>
    <cellStyle name="40% - Accent3 2 4 3 4" xfId="6567" xr:uid="{00000000-0005-0000-0000-000066430000}"/>
    <cellStyle name="40% - Accent3 2 4 3 4 2" xfId="10762" xr:uid="{00000000-0005-0000-0000-000067430000}"/>
    <cellStyle name="40% - Accent3 2 4 3 4 2 2" xfId="13480" xr:uid="{00000000-0005-0000-0000-000068430000}"/>
    <cellStyle name="40% - Accent3 2 4 3 4 3" xfId="24227" xr:uid="{00000000-0005-0000-0000-000069430000}"/>
    <cellStyle name="40% - Accent3 2 4 3 5" xfId="6333" xr:uid="{00000000-0005-0000-0000-00006A430000}"/>
    <cellStyle name="40% - Accent3 2 4 3 5 2" xfId="410" xr:uid="{00000000-0005-0000-0000-00006B430000}"/>
    <cellStyle name="40% - Accent3 2 4 3 6" xfId="24228" xr:uid="{00000000-0005-0000-0000-00006C430000}"/>
    <cellStyle name="40% - Accent3 2 4 4" xfId="24229" xr:uid="{00000000-0005-0000-0000-00006D430000}"/>
    <cellStyle name="40% - Accent3 2 4 4 2" xfId="24230" xr:uid="{00000000-0005-0000-0000-00006E430000}"/>
    <cellStyle name="40% - Accent3 2 4 4 2 2" xfId="21149" xr:uid="{00000000-0005-0000-0000-00006F430000}"/>
    <cellStyle name="40% - Accent3 2 4 4 2 2 2" xfId="24232" xr:uid="{00000000-0005-0000-0000-000070430000}"/>
    <cellStyle name="40% - Accent3 2 4 4 2 2 2 2" xfId="24233" xr:uid="{00000000-0005-0000-0000-000071430000}"/>
    <cellStyle name="40% - Accent3 2 4 4 2 2 3" xfId="24235" xr:uid="{00000000-0005-0000-0000-000072430000}"/>
    <cellStyle name="40% - Accent3 2 4 4 2 3" xfId="24237" xr:uid="{00000000-0005-0000-0000-000073430000}"/>
    <cellStyle name="40% - Accent3 2 4 4 2 3 2" xfId="24239" xr:uid="{00000000-0005-0000-0000-000074430000}"/>
    <cellStyle name="40% - Accent3 2 4 4 2 4" xfId="24241" xr:uid="{00000000-0005-0000-0000-000075430000}"/>
    <cellStyle name="40% - Accent3 2 4 4 3" xfId="24242" xr:uid="{00000000-0005-0000-0000-000076430000}"/>
    <cellStyle name="40% - Accent3 2 4 4 3 2" xfId="24243" xr:uid="{00000000-0005-0000-0000-000077430000}"/>
    <cellStyle name="40% - Accent3 2 4 4 3 2 2" xfId="24245" xr:uid="{00000000-0005-0000-0000-000078430000}"/>
    <cellStyle name="40% - Accent3 2 4 4 3 3" xfId="906" xr:uid="{00000000-0005-0000-0000-000079430000}"/>
    <cellStyle name="40% - Accent3 2 4 4 4" xfId="10904" xr:uid="{00000000-0005-0000-0000-00007A430000}"/>
    <cellStyle name="40% - Accent3 2 4 4 4 2" xfId="24246" xr:uid="{00000000-0005-0000-0000-00007B430000}"/>
    <cellStyle name="40% - Accent3 2 4 4 5" xfId="24247" xr:uid="{00000000-0005-0000-0000-00007C430000}"/>
    <cellStyle name="40% - Accent3 2 4 5" xfId="17649" xr:uid="{00000000-0005-0000-0000-00007D430000}"/>
    <cellStyle name="40% - Accent3 2 4 5 2" xfId="24248" xr:uid="{00000000-0005-0000-0000-00007E430000}"/>
    <cellStyle name="40% - Accent3 2 4 5 2 2" xfId="24249" xr:uid="{00000000-0005-0000-0000-00007F430000}"/>
    <cellStyle name="40% - Accent3 2 4 5 2 2 2" xfId="24250" xr:uid="{00000000-0005-0000-0000-000080430000}"/>
    <cellStyle name="40% - Accent3 2 4 5 2 3" xfId="24251" xr:uid="{00000000-0005-0000-0000-000081430000}"/>
    <cellStyle name="40% - Accent3 2 4 5 3" xfId="12032" xr:uid="{00000000-0005-0000-0000-000082430000}"/>
    <cellStyle name="40% - Accent3 2 4 5 3 2" xfId="14592" xr:uid="{00000000-0005-0000-0000-000083430000}"/>
    <cellStyle name="40% - Accent3 2 4 5 4" xfId="13074" xr:uid="{00000000-0005-0000-0000-000084430000}"/>
    <cellStyle name="40% - Accent3 2 4 6" xfId="24252" xr:uid="{00000000-0005-0000-0000-000085430000}"/>
    <cellStyle name="40% - Accent3 2 4 6 2" xfId="8357" xr:uid="{00000000-0005-0000-0000-000086430000}"/>
    <cellStyle name="40% - Accent3 2 4 6 2 2" xfId="8361" xr:uid="{00000000-0005-0000-0000-000087430000}"/>
    <cellStyle name="40% - Accent3 2 4 6 3" xfId="8366" xr:uid="{00000000-0005-0000-0000-000088430000}"/>
    <cellStyle name="40% - Accent3 2 4 7" xfId="24253" xr:uid="{00000000-0005-0000-0000-000089430000}"/>
    <cellStyle name="40% - Accent3 2 4 7 2" xfId="8384" xr:uid="{00000000-0005-0000-0000-00008A430000}"/>
    <cellStyle name="40% - Accent3 2 4 8" xfId="24254" xr:uid="{00000000-0005-0000-0000-00008B430000}"/>
    <cellStyle name="40% - Accent3 2 5" xfId="24255" xr:uid="{00000000-0005-0000-0000-00008C430000}"/>
    <cellStyle name="40% - Accent3 2 5 2" xfId="24256" xr:uid="{00000000-0005-0000-0000-00008D430000}"/>
    <cellStyle name="40% - Accent3 2 5 2 2" xfId="24257" xr:uid="{00000000-0005-0000-0000-00008E430000}"/>
    <cellStyle name="40% - Accent3 2 5 2 2 2" xfId="21291" xr:uid="{00000000-0005-0000-0000-00008F430000}"/>
    <cellStyle name="40% - Accent3 2 5 2 2 2 2" xfId="21294" xr:uid="{00000000-0005-0000-0000-000090430000}"/>
    <cellStyle name="40% - Accent3 2 5 2 2 2 2 2" xfId="24259" xr:uid="{00000000-0005-0000-0000-000091430000}"/>
    <cellStyle name="40% - Accent3 2 5 2 2 2 2 2 2" xfId="1998" xr:uid="{00000000-0005-0000-0000-000092430000}"/>
    <cellStyle name="40% - Accent3 2 5 2 2 2 2 3" xfId="24260" xr:uid="{00000000-0005-0000-0000-000093430000}"/>
    <cellStyle name="40% - Accent3 2 5 2 2 2 3" xfId="21027" xr:uid="{00000000-0005-0000-0000-000094430000}"/>
    <cellStyle name="40% - Accent3 2 5 2 2 2 3 2" xfId="24262" xr:uid="{00000000-0005-0000-0000-000095430000}"/>
    <cellStyle name="40% - Accent3 2 5 2 2 2 4" xfId="24264" xr:uid="{00000000-0005-0000-0000-000096430000}"/>
    <cellStyle name="40% - Accent3 2 5 2 2 3" xfId="21297" xr:uid="{00000000-0005-0000-0000-000097430000}"/>
    <cellStyle name="40% - Accent3 2 5 2 2 3 2" xfId="24265" xr:uid="{00000000-0005-0000-0000-000098430000}"/>
    <cellStyle name="40% - Accent3 2 5 2 2 3 2 2" xfId="24266" xr:uid="{00000000-0005-0000-0000-000099430000}"/>
    <cellStyle name="40% - Accent3 2 5 2 2 3 3" xfId="24268" xr:uid="{00000000-0005-0000-0000-00009A430000}"/>
    <cellStyle name="40% - Accent3 2 5 2 2 4" xfId="24269" xr:uid="{00000000-0005-0000-0000-00009B430000}"/>
    <cellStyle name="40% - Accent3 2 5 2 2 4 2" xfId="17726" xr:uid="{00000000-0005-0000-0000-00009C430000}"/>
    <cellStyle name="40% - Accent3 2 5 2 2 5" xfId="24271" xr:uid="{00000000-0005-0000-0000-00009D430000}"/>
    <cellStyle name="40% - Accent3 2 5 2 3" xfId="19687" xr:uid="{00000000-0005-0000-0000-00009E430000}"/>
    <cellStyle name="40% - Accent3 2 5 2 3 2" xfId="21324" xr:uid="{00000000-0005-0000-0000-00009F430000}"/>
    <cellStyle name="40% - Accent3 2 5 2 3 2 2" xfId="24273" xr:uid="{00000000-0005-0000-0000-0000A0430000}"/>
    <cellStyle name="40% - Accent3 2 5 2 3 2 2 2" xfId="24276" xr:uid="{00000000-0005-0000-0000-0000A1430000}"/>
    <cellStyle name="40% - Accent3 2 5 2 3 2 3" xfId="24279" xr:uid="{00000000-0005-0000-0000-0000A2430000}"/>
    <cellStyle name="40% - Accent3 2 5 2 3 3" xfId="24280" xr:uid="{00000000-0005-0000-0000-0000A3430000}"/>
    <cellStyle name="40% - Accent3 2 5 2 3 3 2" xfId="24282" xr:uid="{00000000-0005-0000-0000-0000A4430000}"/>
    <cellStyle name="40% - Accent3 2 5 2 3 4" xfId="24283" xr:uid="{00000000-0005-0000-0000-0000A5430000}"/>
    <cellStyle name="40% - Accent3 2 5 2 4" xfId="4657" xr:uid="{00000000-0005-0000-0000-0000A6430000}"/>
    <cellStyle name="40% - Accent3 2 5 2 4 2" xfId="24284" xr:uid="{00000000-0005-0000-0000-0000A7430000}"/>
    <cellStyle name="40% - Accent3 2 5 2 4 2 2" xfId="22632" xr:uid="{00000000-0005-0000-0000-0000A8430000}"/>
    <cellStyle name="40% - Accent3 2 5 2 4 3" xfId="24285" xr:uid="{00000000-0005-0000-0000-0000A9430000}"/>
    <cellStyle name="40% - Accent3 2 5 2 5" xfId="24286" xr:uid="{00000000-0005-0000-0000-0000AA430000}"/>
    <cellStyle name="40% - Accent3 2 5 2 5 2" xfId="24287" xr:uid="{00000000-0005-0000-0000-0000AB430000}"/>
    <cellStyle name="40% - Accent3 2 5 2 6" xfId="24288" xr:uid="{00000000-0005-0000-0000-0000AC430000}"/>
    <cellStyle name="40% - Accent3 2 5 3" xfId="24289" xr:uid="{00000000-0005-0000-0000-0000AD430000}"/>
    <cellStyle name="40% - Accent3 2 5 3 2" xfId="24290" xr:uid="{00000000-0005-0000-0000-0000AE430000}"/>
    <cellStyle name="40% - Accent3 2 5 3 2 2" xfId="21363" xr:uid="{00000000-0005-0000-0000-0000AF430000}"/>
    <cellStyle name="40% - Accent3 2 5 3 2 2 2" xfId="24291" xr:uid="{00000000-0005-0000-0000-0000B0430000}"/>
    <cellStyle name="40% - Accent3 2 5 3 2 2 2 2" xfId="24292" xr:uid="{00000000-0005-0000-0000-0000B1430000}"/>
    <cellStyle name="40% - Accent3 2 5 3 2 2 3" xfId="24294" xr:uid="{00000000-0005-0000-0000-0000B2430000}"/>
    <cellStyle name="40% - Accent3 2 5 3 2 3" xfId="24295" xr:uid="{00000000-0005-0000-0000-0000B3430000}"/>
    <cellStyle name="40% - Accent3 2 5 3 2 3 2" xfId="24296" xr:uid="{00000000-0005-0000-0000-0000B4430000}"/>
    <cellStyle name="40% - Accent3 2 5 3 2 4" xfId="24297" xr:uid="{00000000-0005-0000-0000-0000B5430000}"/>
    <cellStyle name="40% - Accent3 2 5 3 3" xfId="24298" xr:uid="{00000000-0005-0000-0000-0000B6430000}"/>
    <cellStyle name="40% - Accent3 2 5 3 3 2" xfId="24299" xr:uid="{00000000-0005-0000-0000-0000B7430000}"/>
    <cellStyle name="40% - Accent3 2 5 3 3 2 2" xfId="24301" xr:uid="{00000000-0005-0000-0000-0000B8430000}"/>
    <cellStyle name="40% - Accent3 2 5 3 3 3" xfId="24302" xr:uid="{00000000-0005-0000-0000-0000B9430000}"/>
    <cellStyle name="40% - Accent3 2 5 3 4" xfId="4696" xr:uid="{00000000-0005-0000-0000-0000BA430000}"/>
    <cellStyle name="40% - Accent3 2 5 3 4 2" xfId="24303" xr:uid="{00000000-0005-0000-0000-0000BB430000}"/>
    <cellStyle name="40% - Accent3 2 5 3 5" xfId="24304" xr:uid="{00000000-0005-0000-0000-0000BC430000}"/>
    <cellStyle name="40% - Accent3 2 5 4" xfId="24305" xr:uid="{00000000-0005-0000-0000-0000BD430000}"/>
    <cellStyle name="40% - Accent3 2 5 4 2" xfId="24306" xr:uid="{00000000-0005-0000-0000-0000BE430000}"/>
    <cellStyle name="40% - Accent3 2 5 4 2 2" xfId="13016" xr:uid="{00000000-0005-0000-0000-0000BF430000}"/>
    <cellStyle name="40% - Accent3 2 5 4 2 2 2" xfId="24307" xr:uid="{00000000-0005-0000-0000-0000C0430000}"/>
    <cellStyle name="40% - Accent3 2 5 4 2 3" xfId="24308" xr:uid="{00000000-0005-0000-0000-0000C1430000}"/>
    <cellStyle name="40% - Accent3 2 5 4 3" xfId="24309" xr:uid="{00000000-0005-0000-0000-0000C2430000}"/>
    <cellStyle name="40% - Accent3 2 5 4 3 2" xfId="24310" xr:uid="{00000000-0005-0000-0000-0000C3430000}"/>
    <cellStyle name="40% - Accent3 2 5 4 4" xfId="24311" xr:uid="{00000000-0005-0000-0000-0000C4430000}"/>
    <cellStyle name="40% - Accent3 2 5 5" xfId="24312" xr:uid="{00000000-0005-0000-0000-0000C5430000}"/>
    <cellStyle name="40% - Accent3 2 5 5 2" xfId="24313" xr:uid="{00000000-0005-0000-0000-0000C6430000}"/>
    <cellStyle name="40% - Accent3 2 5 5 2 2" xfId="24314" xr:uid="{00000000-0005-0000-0000-0000C7430000}"/>
    <cellStyle name="40% - Accent3 2 5 5 3" xfId="14601" xr:uid="{00000000-0005-0000-0000-0000C8430000}"/>
    <cellStyle name="40% - Accent3 2 5 6" xfId="24317" xr:uid="{00000000-0005-0000-0000-0000C9430000}"/>
    <cellStyle name="40% - Accent3 2 5 6 2" xfId="8412" xr:uid="{00000000-0005-0000-0000-0000CA430000}"/>
    <cellStyle name="40% - Accent3 2 5 7" xfId="12579" xr:uid="{00000000-0005-0000-0000-0000CB430000}"/>
    <cellStyle name="40% - Accent3 2 6" xfId="24318" xr:uid="{00000000-0005-0000-0000-0000CC430000}"/>
    <cellStyle name="40% - Accent3 2 6 2" xfId="24319" xr:uid="{00000000-0005-0000-0000-0000CD430000}"/>
    <cellStyle name="40% - Accent3 2 6 2 2" xfId="24320" xr:uid="{00000000-0005-0000-0000-0000CE430000}"/>
    <cellStyle name="40% - Accent3 2 6 2 2 2" xfId="21477" xr:uid="{00000000-0005-0000-0000-0000CF430000}"/>
    <cellStyle name="40% - Accent3 2 6 2 2 2 2" xfId="24321" xr:uid="{00000000-0005-0000-0000-0000D0430000}"/>
    <cellStyle name="40% - Accent3 2 6 2 2 2 2 2" xfId="24323" xr:uid="{00000000-0005-0000-0000-0000D1430000}"/>
    <cellStyle name="40% - Accent3 2 6 2 2 2 3" xfId="24325" xr:uid="{00000000-0005-0000-0000-0000D2430000}"/>
    <cellStyle name="40% - Accent3 2 6 2 2 3" xfId="24326" xr:uid="{00000000-0005-0000-0000-0000D3430000}"/>
    <cellStyle name="40% - Accent3 2 6 2 2 3 2" xfId="24328" xr:uid="{00000000-0005-0000-0000-0000D4430000}"/>
    <cellStyle name="40% - Accent3 2 6 2 2 4" xfId="24331" xr:uid="{00000000-0005-0000-0000-0000D5430000}"/>
    <cellStyle name="40% - Accent3 2 6 2 3" xfId="24333" xr:uid="{00000000-0005-0000-0000-0000D6430000}"/>
    <cellStyle name="40% - Accent3 2 6 2 3 2" xfId="24335" xr:uid="{00000000-0005-0000-0000-0000D7430000}"/>
    <cellStyle name="40% - Accent3 2 6 2 3 2 2" xfId="24338" xr:uid="{00000000-0005-0000-0000-0000D8430000}"/>
    <cellStyle name="40% - Accent3 2 6 2 3 3" xfId="24340" xr:uid="{00000000-0005-0000-0000-0000D9430000}"/>
    <cellStyle name="40% - Accent3 2 6 2 4" xfId="24342" xr:uid="{00000000-0005-0000-0000-0000DA430000}"/>
    <cellStyle name="40% - Accent3 2 6 2 4 2" xfId="24344" xr:uid="{00000000-0005-0000-0000-0000DB430000}"/>
    <cellStyle name="40% - Accent3 2 6 2 5" xfId="24345" xr:uid="{00000000-0005-0000-0000-0000DC430000}"/>
    <cellStyle name="40% - Accent3 2 6 3" xfId="24346" xr:uid="{00000000-0005-0000-0000-0000DD430000}"/>
    <cellStyle name="40% - Accent3 2 6 3 2" xfId="24347" xr:uid="{00000000-0005-0000-0000-0000DE430000}"/>
    <cellStyle name="40% - Accent3 2 6 3 2 2" xfId="24348" xr:uid="{00000000-0005-0000-0000-0000DF430000}"/>
    <cellStyle name="40% - Accent3 2 6 3 2 2 2" xfId="24349" xr:uid="{00000000-0005-0000-0000-0000E0430000}"/>
    <cellStyle name="40% - Accent3 2 6 3 2 3" xfId="24350" xr:uid="{00000000-0005-0000-0000-0000E1430000}"/>
    <cellStyle name="40% - Accent3 2 6 3 3" xfId="24352" xr:uid="{00000000-0005-0000-0000-0000E2430000}"/>
    <cellStyle name="40% - Accent3 2 6 3 3 2" xfId="24354" xr:uid="{00000000-0005-0000-0000-0000E3430000}"/>
    <cellStyle name="40% - Accent3 2 6 3 4" xfId="24355" xr:uid="{00000000-0005-0000-0000-0000E4430000}"/>
    <cellStyle name="40% - Accent3 2 6 4" xfId="24356" xr:uid="{00000000-0005-0000-0000-0000E5430000}"/>
    <cellStyle name="40% - Accent3 2 6 4 2" xfId="24357" xr:uid="{00000000-0005-0000-0000-0000E6430000}"/>
    <cellStyle name="40% - Accent3 2 6 4 2 2" xfId="24358" xr:uid="{00000000-0005-0000-0000-0000E7430000}"/>
    <cellStyle name="40% - Accent3 2 6 4 3" xfId="24359" xr:uid="{00000000-0005-0000-0000-0000E8430000}"/>
    <cellStyle name="40% - Accent3 2 6 5" xfId="24360" xr:uid="{00000000-0005-0000-0000-0000E9430000}"/>
    <cellStyle name="40% - Accent3 2 6 5 2" xfId="24361" xr:uid="{00000000-0005-0000-0000-0000EA430000}"/>
    <cellStyle name="40% - Accent3 2 6 6" xfId="24362" xr:uid="{00000000-0005-0000-0000-0000EB430000}"/>
    <cellStyle name="40% - Accent3 2 7" xfId="12723" xr:uid="{00000000-0005-0000-0000-0000EC430000}"/>
    <cellStyle name="40% - Accent3 2 7 2" xfId="24363" xr:uid="{00000000-0005-0000-0000-0000ED430000}"/>
    <cellStyle name="40% - Accent3 2 7 2 2" xfId="24364" xr:uid="{00000000-0005-0000-0000-0000EE430000}"/>
    <cellStyle name="40% - Accent3 2 7 2 2 2" xfId="24365" xr:uid="{00000000-0005-0000-0000-0000EF430000}"/>
    <cellStyle name="40% - Accent3 2 7 2 2 2 2" xfId="24368" xr:uid="{00000000-0005-0000-0000-0000F0430000}"/>
    <cellStyle name="40% - Accent3 2 7 2 2 3" xfId="24369" xr:uid="{00000000-0005-0000-0000-0000F1430000}"/>
    <cellStyle name="40% - Accent3 2 7 2 3" xfId="24371" xr:uid="{00000000-0005-0000-0000-0000F2430000}"/>
    <cellStyle name="40% - Accent3 2 7 2 3 2" xfId="24373" xr:uid="{00000000-0005-0000-0000-0000F3430000}"/>
    <cellStyle name="40% - Accent3 2 7 2 4" xfId="24374" xr:uid="{00000000-0005-0000-0000-0000F4430000}"/>
    <cellStyle name="40% - Accent3 2 7 3" xfId="24376" xr:uid="{00000000-0005-0000-0000-0000F5430000}"/>
    <cellStyle name="40% - Accent3 2 7 3 2" xfId="24377" xr:uid="{00000000-0005-0000-0000-0000F6430000}"/>
    <cellStyle name="40% - Accent3 2 7 3 2 2" xfId="24378" xr:uid="{00000000-0005-0000-0000-0000F7430000}"/>
    <cellStyle name="40% - Accent3 2 7 3 3" xfId="24379" xr:uid="{00000000-0005-0000-0000-0000F8430000}"/>
    <cellStyle name="40% - Accent3 2 7 4" xfId="24380" xr:uid="{00000000-0005-0000-0000-0000F9430000}"/>
    <cellStyle name="40% - Accent3 2 7 4 2" xfId="24381" xr:uid="{00000000-0005-0000-0000-0000FA430000}"/>
    <cellStyle name="40% - Accent3 2 7 5" xfId="24382" xr:uid="{00000000-0005-0000-0000-0000FB430000}"/>
    <cellStyle name="40% - Accent3 2 8" xfId="24383" xr:uid="{00000000-0005-0000-0000-0000FC430000}"/>
    <cellStyle name="40% - Accent3 2 8 2" xfId="24385" xr:uid="{00000000-0005-0000-0000-0000FD430000}"/>
    <cellStyle name="40% - Accent3 2 8 2 2" xfId="24387" xr:uid="{00000000-0005-0000-0000-0000FE430000}"/>
    <cellStyle name="40% - Accent3 2 8 2 2 2" xfId="24390" xr:uid="{00000000-0005-0000-0000-0000FF430000}"/>
    <cellStyle name="40% - Accent3 2 8 2 3" xfId="24391" xr:uid="{00000000-0005-0000-0000-000000440000}"/>
    <cellStyle name="40% - Accent3 2 8 3" xfId="2608" xr:uid="{00000000-0005-0000-0000-000001440000}"/>
    <cellStyle name="40% - Accent3 2 8 3 2" xfId="18110" xr:uid="{00000000-0005-0000-0000-000002440000}"/>
    <cellStyle name="40% - Accent3 2 8 4" xfId="18116" xr:uid="{00000000-0005-0000-0000-000003440000}"/>
    <cellStyle name="40% - Accent3 2 9" xfId="24392" xr:uid="{00000000-0005-0000-0000-000004440000}"/>
    <cellStyle name="40% - Accent3 2 9 2" xfId="24394" xr:uid="{00000000-0005-0000-0000-000005440000}"/>
    <cellStyle name="40% - Accent3 2 9 2 2" xfId="23632" xr:uid="{00000000-0005-0000-0000-000006440000}"/>
    <cellStyle name="40% - Accent3 2 9 3" xfId="18122" xr:uid="{00000000-0005-0000-0000-000007440000}"/>
    <cellStyle name="40% - Accent3 3" xfId="24397" xr:uid="{00000000-0005-0000-0000-000008440000}"/>
    <cellStyle name="40% - Accent3 3 10" xfId="24400" xr:uid="{00000000-0005-0000-0000-000009440000}"/>
    <cellStyle name="40% - Accent3 3 2" xfId="24401" xr:uid="{00000000-0005-0000-0000-00000A440000}"/>
    <cellStyle name="40% - Accent3 3 2 2" xfId="13732" xr:uid="{00000000-0005-0000-0000-00000B440000}"/>
    <cellStyle name="40% - Accent3 3 2 2 2" xfId="19742" xr:uid="{00000000-0005-0000-0000-00000C440000}"/>
    <cellStyle name="40% - Accent3 3 2 2 2 2" xfId="24402" xr:uid="{00000000-0005-0000-0000-00000D440000}"/>
    <cellStyle name="40% - Accent3 3 2 2 2 2 2" xfId="24403" xr:uid="{00000000-0005-0000-0000-00000E440000}"/>
    <cellStyle name="40% - Accent3 3 2 2 2 2 2 2" xfId="24404" xr:uid="{00000000-0005-0000-0000-00000F440000}"/>
    <cellStyle name="40% - Accent3 3 2 2 2 2 2 2 2" xfId="24405" xr:uid="{00000000-0005-0000-0000-000010440000}"/>
    <cellStyle name="40% - Accent3 3 2 2 2 2 2 2 2 2" xfId="24407" xr:uid="{00000000-0005-0000-0000-000011440000}"/>
    <cellStyle name="40% - Accent3 3 2 2 2 2 2 2 2 2 2" xfId="24409" xr:uid="{00000000-0005-0000-0000-000012440000}"/>
    <cellStyle name="40% - Accent3 3 2 2 2 2 2 2 2 3" xfId="24411" xr:uid="{00000000-0005-0000-0000-000013440000}"/>
    <cellStyle name="40% - Accent3 3 2 2 2 2 2 2 3" xfId="24413" xr:uid="{00000000-0005-0000-0000-000014440000}"/>
    <cellStyle name="40% - Accent3 3 2 2 2 2 2 2 3 2" xfId="24415" xr:uid="{00000000-0005-0000-0000-000015440000}"/>
    <cellStyle name="40% - Accent3 3 2 2 2 2 2 2 4" xfId="23509" xr:uid="{00000000-0005-0000-0000-000016440000}"/>
    <cellStyle name="40% - Accent3 3 2 2 2 2 2 3" xfId="24417" xr:uid="{00000000-0005-0000-0000-000017440000}"/>
    <cellStyle name="40% - Accent3 3 2 2 2 2 2 3 2" xfId="24418" xr:uid="{00000000-0005-0000-0000-000018440000}"/>
    <cellStyle name="40% - Accent3 3 2 2 2 2 2 3 2 2" xfId="24420" xr:uid="{00000000-0005-0000-0000-000019440000}"/>
    <cellStyle name="40% - Accent3 3 2 2 2 2 2 3 3" xfId="24422" xr:uid="{00000000-0005-0000-0000-00001A440000}"/>
    <cellStyle name="40% - Accent3 3 2 2 2 2 2 4" xfId="16324" xr:uid="{00000000-0005-0000-0000-00001B440000}"/>
    <cellStyle name="40% - Accent3 3 2 2 2 2 2 4 2" xfId="24425" xr:uid="{00000000-0005-0000-0000-00001C440000}"/>
    <cellStyle name="40% - Accent3 3 2 2 2 2 2 5" xfId="24427" xr:uid="{00000000-0005-0000-0000-00001D440000}"/>
    <cellStyle name="40% - Accent3 3 2 2 2 2 3" xfId="11584" xr:uid="{00000000-0005-0000-0000-00001E440000}"/>
    <cellStyle name="40% - Accent3 3 2 2 2 2 3 2" xfId="11587" xr:uid="{00000000-0005-0000-0000-00001F440000}"/>
    <cellStyle name="40% - Accent3 3 2 2 2 2 3 2 2" xfId="9039" xr:uid="{00000000-0005-0000-0000-000020440000}"/>
    <cellStyle name="40% - Accent3 3 2 2 2 2 3 2 2 2" xfId="9047" xr:uid="{00000000-0005-0000-0000-000021440000}"/>
    <cellStyle name="40% - Accent3 3 2 2 2 2 3 2 3" xfId="4570" xr:uid="{00000000-0005-0000-0000-000022440000}"/>
    <cellStyle name="40% - Accent3 3 2 2 2 2 3 3" xfId="11593" xr:uid="{00000000-0005-0000-0000-000023440000}"/>
    <cellStyle name="40% - Accent3 3 2 2 2 2 3 3 2" xfId="9176" xr:uid="{00000000-0005-0000-0000-000024440000}"/>
    <cellStyle name="40% - Accent3 3 2 2 2 2 3 4" xfId="24428" xr:uid="{00000000-0005-0000-0000-000025440000}"/>
    <cellStyle name="40% - Accent3 3 2 2 2 2 4" xfId="144" xr:uid="{00000000-0005-0000-0000-000026440000}"/>
    <cellStyle name="40% - Accent3 3 2 2 2 2 4 2" xfId="11596" xr:uid="{00000000-0005-0000-0000-000027440000}"/>
    <cellStyle name="40% - Accent3 3 2 2 2 2 4 2 2" xfId="9389" xr:uid="{00000000-0005-0000-0000-000028440000}"/>
    <cellStyle name="40% - Accent3 3 2 2 2 2 4 3" xfId="24429" xr:uid="{00000000-0005-0000-0000-000029440000}"/>
    <cellStyle name="40% - Accent3 3 2 2 2 2 5" xfId="11599" xr:uid="{00000000-0005-0000-0000-00002A440000}"/>
    <cellStyle name="40% - Accent3 3 2 2 2 2 5 2" xfId="24430" xr:uid="{00000000-0005-0000-0000-00002B440000}"/>
    <cellStyle name="40% - Accent3 3 2 2 2 2 6" xfId="24432" xr:uid="{00000000-0005-0000-0000-00002C440000}"/>
    <cellStyle name="40% - Accent3 3 2 2 2 3" xfId="24433" xr:uid="{00000000-0005-0000-0000-00002D440000}"/>
    <cellStyle name="40% - Accent3 3 2 2 2 3 2" xfId="24434" xr:uid="{00000000-0005-0000-0000-00002E440000}"/>
    <cellStyle name="40% - Accent3 3 2 2 2 3 2 2" xfId="24435" xr:uid="{00000000-0005-0000-0000-00002F440000}"/>
    <cellStyle name="40% - Accent3 3 2 2 2 3 2 2 2" xfId="24436" xr:uid="{00000000-0005-0000-0000-000030440000}"/>
    <cellStyle name="40% - Accent3 3 2 2 2 3 2 2 2 2" xfId="15711" xr:uid="{00000000-0005-0000-0000-000031440000}"/>
    <cellStyle name="40% - Accent3 3 2 2 2 3 2 2 3" xfId="24438" xr:uid="{00000000-0005-0000-0000-000032440000}"/>
    <cellStyle name="40% - Accent3 3 2 2 2 3 2 3" xfId="24440" xr:uid="{00000000-0005-0000-0000-000033440000}"/>
    <cellStyle name="40% - Accent3 3 2 2 2 3 2 3 2" xfId="24442" xr:uid="{00000000-0005-0000-0000-000034440000}"/>
    <cellStyle name="40% - Accent3 3 2 2 2 3 2 4" xfId="24444" xr:uid="{00000000-0005-0000-0000-000035440000}"/>
    <cellStyle name="40% - Accent3 3 2 2 2 3 3" xfId="11606" xr:uid="{00000000-0005-0000-0000-000036440000}"/>
    <cellStyle name="40% - Accent3 3 2 2 2 3 3 2" xfId="11610" xr:uid="{00000000-0005-0000-0000-000037440000}"/>
    <cellStyle name="40% - Accent3 3 2 2 2 3 3 2 2" xfId="3168" xr:uid="{00000000-0005-0000-0000-000038440000}"/>
    <cellStyle name="40% - Accent3 3 2 2 2 3 3 3" xfId="24446" xr:uid="{00000000-0005-0000-0000-000039440000}"/>
    <cellStyle name="40% - Accent3 3 2 2 2 3 4" xfId="11613" xr:uid="{00000000-0005-0000-0000-00003A440000}"/>
    <cellStyle name="40% - Accent3 3 2 2 2 3 4 2" xfId="24448" xr:uid="{00000000-0005-0000-0000-00003B440000}"/>
    <cellStyle name="40% - Accent3 3 2 2 2 3 5" xfId="24449" xr:uid="{00000000-0005-0000-0000-00003C440000}"/>
    <cellStyle name="40% - Accent3 3 2 2 2 4" xfId="24450" xr:uid="{00000000-0005-0000-0000-00003D440000}"/>
    <cellStyle name="40% - Accent3 3 2 2 2 4 2" xfId="5079" xr:uid="{00000000-0005-0000-0000-00003E440000}"/>
    <cellStyle name="40% - Accent3 3 2 2 2 4 2 2" xfId="18735" xr:uid="{00000000-0005-0000-0000-00003F440000}"/>
    <cellStyle name="40% - Accent3 3 2 2 2 4 2 2 2" xfId="24452" xr:uid="{00000000-0005-0000-0000-000040440000}"/>
    <cellStyle name="40% - Accent3 3 2 2 2 4 2 3" xfId="24454" xr:uid="{00000000-0005-0000-0000-000041440000}"/>
    <cellStyle name="40% - Accent3 3 2 2 2 4 3" xfId="8298" xr:uid="{00000000-0005-0000-0000-000042440000}"/>
    <cellStyle name="40% - Accent3 3 2 2 2 4 3 2" xfId="24455" xr:uid="{00000000-0005-0000-0000-000043440000}"/>
    <cellStyle name="40% - Accent3 3 2 2 2 4 4" xfId="18758" xr:uid="{00000000-0005-0000-0000-000044440000}"/>
    <cellStyle name="40% - Accent3 3 2 2 2 5" xfId="24456" xr:uid="{00000000-0005-0000-0000-000045440000}"/>
    <cellStyle name="40% - Accent3 3 2 2 2 5 2" xfId="18773" xr:uid="{00000000-0005-0000-0000-000046440000}"/>
    <cellStyle name="40% - Accent3 3 2 2 2 5 2 2" xfId="18397" xr:uid="{00000000-0005-0000-0000-000047440000}"/>
    <cellStyle name="40% - Accent3 3 2 2 2 5 3" xfId="18780" xr:uid="{00000000-0005-0000-0000-000048440000}"/>
    <cellStyle name="40% - Accent3 3 2 2 2 6" xfId="18792" xr:uid="{00000000-0005-0000-0000-000049440000}"/>
    <cellStyle name="40% - Accent3 3 2 2 2 6 2" xfId="18798" xr:uid="{00000000-0005-0000-0000-00004A440000}"/>
    <cellStyle name="40% - Accent3 3 2 2 2 7" xfId="18812" xr:uid="{00000000-0005-0000-0000-00004B440000}"/>
    <cellStyle name="40% - Accent3 3 2 2 3" xfId="24457" xr:uid="{00000000-0005-0000-0000-00004C440000}"/>
    <cellStyle name="40% - Accent3 3 2 2 3 2" xfId="24458" xr:uid="{00000000-0005-0000-0000-00004D440000}"/>
    <cellStyle name="40% - Accent3 3 2 2 3 2 2" xfId="24459" xr:uid="{00000000-0005-0000-0000-00004E440000}"/>
    <cellStyle name="40% - Accent3 3 2 2 3 2 2 2" xfId="24460" xr:uid="{00000000-0005-0000-0000-00004F440000}"/>
    <cellStyle name="40% - Accent3 3 2 2 3 2 2 2 2" xfId="21993" xr:uid="{00000000-0005-0000-0000-000050440000}"/>
    <cellStyle name="40% - Accent3 3 2 2 3 2 2 2 2 2" xfId="21996" xr:uid="{00000000-0005-0000-0000-000051440000}"/>
    <cellStyle name="40% - Accent3 3 2 2 3 2 2 2 3" xfId="22007" xr:uid="{00000000-0005-0000-0000-000052440000}"/>
    <cellStyle name="40% - Accent3 3 2 2 3 2 2 3" xfId="24461" xr:uid="{00000000-0005-0000-0000-000053440000}"/>
    <cellStyle name="40% - Accent3 3 2 2 3 2 2 3 2" xfId="22030" xr:uid="{00000000-0005-0000-0000-000054440000}"/>
    <cellStyle name="40% - Accent3 3 2 2 3 2 2 4" xfId="12955" xr:uid="{00000000-0005-0000-0000-000055440000}"/>
    <cellStyle name="40% - Accent3 3 2 2 3 2 3" xfId="11620" xr:uid="{00000000-0005-0000-0000-000056440000}"/>
    <cellStyle name="40% - Accent3 3 2 2 3 2 3 2" xfId="11624" xr:uid="{00000000-0005-0000-0000-000057440000}"/>
    <cellStyle name="40% - Accent3 3 2 2 3 2 3 2 2" xfId="10691" xr:uid="{00000000-0005-0000-0000-000058440000}"/>
    <cellStyle name="40% - Accent3 3 2 2 3 2 3 3" xfId="10699" xr:uid="{00000000-0005-0000-0000-000059440000}"/>
    <cellStyle name="40% - Accent3 3 2 2 3 2 4" xfId="11628" xr:uid="{00000000-0005-0000-0000-00005A440000}"/>
    <cellStyle name="40% - Accent3 3 2 2 3 2 4 2" xfId="7836" xr:uid="{00000000-0005-0000-0000-00005B440000}"/>
    <cellStyle name="40% - Accent3 3 2 2 3 2 5" xfId="24462" xr:uid="{00000000-0005-0000-0000-00005C440000}"/>
    <cellStyle name="40% - Accent3 3 2 2 3 3" xfId="24463" xr:uid="{00000000-0005-0000-0000-00005D440000}"/>
    <cellStyle name="40% - Accent3 3 2 2 3 3 2" xfId="24464" xr:uid="{00000000-0005-0000-0000-00005E440000}"/>
    <cellStyle name="40% - Accent3 3 2 2 3 3 2 2" xfId="24465" xr:uid="{00000000-0005-0000-0000-00005F440000}"/>
    <cellStyle name="40% - Accent3 3 2 2 3 3 2 2 2" xfId="22131" xr:uid="{00000000-0005-0000-0000-000060440000}"/>
    <cellStyle name="40% - Accent3 3 2 2 3 3 2 3" xfId="24466" xr:uid="{00000000-0005-0000-0000-000061440000}"/>
    <cellStyle name="40% - Accent3 3 2 2 3 3 3" xfId="11634" xr:uid="{00000000-0005-0000-0000-000062440000}"/>
    <cellStyle name="40% - Accent3 3 2 2 3 3 3 2" xfId="24468" xr:uid="{00000000-0005-0000-0000-000063440000}"/>
    <cellStyle name="40% - Accent3 3 2 2 3 3 4" xfId="24469" xr:uid="{00000000-0005-0000-0000-000064440000}"/>
    <cellStyle name="40% - Accent3 3 2 2 3 4" xfId="24470" xr:uid="{00000000-0005-0000-0000-000065440000}"/>
    <cellStyle name="40% - Accent3 3 2 2 3 4 2" xfId="18825" xr:uid="{00000000-0005-0000-0000-000066440000}"/>
    <cellStyle name="40% - Accent3 3 2 2 3 4 2 2" xfId="24471" xr:uid="{00000000-0005-0000-0000-000067440000}"/>
    <cellStyle name="40% - Accent3 3 2 2 3 4 3" xfId="24473" xr:uid="{00000000-0005-0000-0000-000068440000}"/>
    <cellStyle name="40% - Accent3 3 2 2 3 5" xfId="24474" xr:uid="{00000000-0005-0000-0000-000069440000}"/>
    <cellStyle name="40% - Accent3 3 2 2 3 5 2" xfId="18852" xr:uid="{00000000-0005-0000-0000-00006A440000}"/>
    <cellStyle name="40% - Accent3 3 2 2 3 6" xfId="18865" xr:uid="{00000000-0005-0000-0000-00006B440000}"/>
    <cellStyle name="40% - Accent3 3 2 2 4" xfId="24475" xr:uid="{00000000-0005-0000-0000-00006C440000}"/>
    <cellStyle name="40% - Accent3 3 2 2 4 2" xfId="24476" xr:uid="{00000000-0005-0000-0000-00006D440000}"/>
    <cellStyle name="40% - Accent3 3 2 2 4 2 2" xfId="922" xr:uid="{00000000-0005-0000-0000-00006E440000}"/>
    <cellStyle name="40% - Accent3 3 2 2 4 2 2 2" xfId="925" xr:uid="{00000000-0005-0000-0000-00006F440000}"/>
    <cellStyle name="40% - Accent3 3 2 2 4 2 2 2 2" xfId="11052" xr:uid="{00000000-0005-0000-0000-000070440000}"/>
    <cellStyle name="40% - Accent3 3 2 2 4 2 2 3" xfId="13347" xr:uid="{00000000-0005-0000-0000-000071440000}"/>
    <cellStyle name="40% - Accent3 3 2 2 4 2 3" xfId="932" xr:uid="{00000000-0005-0000-0000-000072440000}"/>
    <cellStyle name="40% - Accent3 3 2 2 4 2 3 2" xfId="6405" xr:uid="{00000000-0005-0000-0000-000073440000}"/>
    <cellStyle name="40% - Accent3 3 2 2 4 2 4" xfId="13369" xr:uid="{00000000-0005-0000-0000-000074440000}"/>
    <cellStyle name="40% - Accent3 3 2 2 4 3" xfId="24477" xr:uid="{00000000-0005-0000-0000-000075440000}"/>
    <cellStyle name="40% - Accent3 3 2 2 4 3 2" xfId="978" xr:uid="{00000000-0005-0000-0000-000076440000}"/>
    <cellStyle name="40% - Accent3 3 2 2 4 3 2 2" xfId="13398" xr:uid="{00000000-0005-0000-0000-000077440000}"/>
    <cellStyle name="40% - Accent3 3 2 2 4 3 3" xfId="13415" xr:uid="{00000000-0005-0000-0000-000078440000}"/>
    <cellStyle name="40% - Accent3 3 2 2 4 4" xfId="24478" xr:uid="{00000000-0005-0000-0000-000079440000}"/>
    <cellStyle name="40% - Accent3 3 2 2 4 4 2" xfId="13446" xr:uid="{00000000-0005-0000-0000-00007A440000}"/>
    <cellStyle name="40% - Accent3 3 2 2 4 5" xfId="24479" xr:uid="{00000000-0005-0000-0000-00007B440000}"/>
    <cellStyle name="40% - Accent3 3 2 2 5" xfId="24481" xr:uid="{00000000-0005-0000-0000-00007C440000}"/>
    <cellStyle name="40% - Accent3 3 2 2 5 2" xfId="24482" xr:uid="{00000000-0005-0000-0000-00007D440000}"/>
    <cellStyle name="40% - Accent3 3 2 2 5 2 2" xfId="1045" xr:uid="{00000000-0005-0000-0000-00007E440000}"/>
    <cellStyle name="40% - Accent3 3 2 2 5 2 2 2" xfId="13562" xr:uid="{00000000-0005-0000-0000-00007F440000}"/>
    <cellStyle name="40% - Accent3 3 2 2 5 2 3" xfId="13579" xr:uid="{00000000-0005-0000-0000-000080440000}"/>
    <cellStyle name="40% - Accent3 3 2 2 5 3" xfId="24483" xr:uid="{00000000-0005-0000-0000-000081440000}"/>
    <cellStyle name="40% - Accent3 3 2 2 5 3 2" xfId="13597" xr:uid="{00000000-0005-0000-0000-000082440000}"/>
    <cellStyle name="40% - Accent3 3 2 2 5 4" xfId="24484" xr:uid="{00000000-0005-0000-0000-000083440000}"/>
    <cellStyle name="40% - Accent3 3 2 2 6" xfId="24485" xr:uid="{00000000-0005-0000-0000-000084440000}"/>
    <cellStyle name="40% - Accent3 3 2 2 6 2" xfId="24486" xr:uid="{00000000-0005-0000-0000-000085440000}"/>
    <cellStyle name="40% - Accent3 3 2 2 6 2 2" xfId="13674" xr:uid="{00000000-0005-0000-0000-000086440000}"/>
    <cellStyle name="40% - Accent3 3 2 2 6 3" xfId="24487" xr:uid="{00000000-0005-0000-0000-000087440000}"/>
    <cellStyle name="40% - Accent3 3 2 2 7" xfId="24488" xr:uid="{00000000-0005-0000-0000-000088440000}"/>
    <cellStyle name="40% - Accent3 3 2 2 7 2" xfId="24489" xr:uid="{00000000-0005-0000-0000-000089440000}"/>
    <cellStyle name="40% - Accent3 3 2 2 8" xfId="11795" xr:uid="{00000000-0005-0000-0000-00008A440000}"/>
    <cellStyle name="40% - Accent3 3 2 3" xfId="14368" xr:uid="{00000000-0005-0000-0000-00008B440000}"/>
    <cellStyle name="40% - Accent3 3 2 3 2" xfId="14112" xr:uid="{00000000-0005-0000-0000-00008C440000}"/>
    <cellStyle name="40% - Accent3 3 2 3 2 2" xfId="24490" xr:uid="{00000000-0005-0000-0000-00008D440000}"/>
    <cellStyle name="40% - Accent3 3 2 3 2 2 2" xfId="24491" xr:uid="{00000000-0005-0000-0000-00008E440000}"/>
    <cellStyle name="40% - Accent3 3 2 3 2 2 2 2" xfId="17836" xr:uid="{00000000-0005-0000-0000-00008F440000}"/>
    <cellStyle name="40% - Accent3 3 2 3 2 2 2 2 2" xfId="17838" xr:uid="{00000000-0005-0000-0000-000090440000}"/>
    <cellStyle name="40% - Accent3 3 2 3 2 2 2 2 2 2" xfId="17841" xr:uid="{00000000-0005-0000-0000-000091440000}"/>
    <cellStyle name="40% - Accent3 3 2 3 2 2 2 2 3" xfId="17845" xr:uid="{00000000-0005-0000-0000-000092440000}"/>
    <cellStyle name="40% - Accent3 3 2 3 2 2 2 3" xfId="17866" xr:uid="{00000000-0005-0000-0000-000093440000}"/>
    <cellStyle name="40% - Accent3 3 2 3 2 2 2 3 2" xfId="17868" xr:uid="{00000000-0005-0000-0000-000094440000}"/>
    <cellStyle name="40% - Accent3 3 2 3 2 2 2 4" xfId="16448" xr:uid="{00000000-0005-0000-0000-000095440000}"/>
    <cellStyle name="40% - Accent3 3 2 3 2 2 3" xfId="11642" xr:uid="{00000000-0005-0000-0000-000096440000}"/>
    <cellStyle name="40% - Accent3 3 2 3 2 2 3 2" xfId="11648" xr:uid="{00000000-0005-0000-0000-000097440000}"/>
    <cellStyle name="40% - Accent3 3 2 3 2 2 3 2 2" xfId="9280" xr:uid="{00000000-0005-0000-0000-000098440000}"/>
    <cellStyle name="40% - Accent3 3 2 3 2 2 3 3" xfId="18015" xr:uid="{00000000-0005-0000-0000-000099440000}"/>
    <cellStyle name="40% - Accent3 3 2 3 2 2 4" xfId="11651" xr:uid="{00000000-0005-0000-0000-00009A440000}"/>
    <cellStyle name="40% - Accent3 3 2 3 2 2 4 2" xfId="18096" xr:uid="{00000000-0005-0000-0000-00009B440000}"/>
    <cellStyle name="40% - Accent3 3 2 3 2 2 5" xfId="24492" xr:uid="{00000000-0005-0000-0000-00009C440000}"/>
    <cellStyle name="40% - Accent3 3 2 3 2 3" xfId="24493" xr:uid="{00000000-0005-0000-0000-00009D440000}"/>
    <cellStyle name="40% - Accent3 3 2 3 2 3 2" xfId="24494" xr:uid="{00000000-0005-0000-0000-00009E440000}"/>
    <cellStyle name="40% - Accent3 3 2 3 2 3 2 2" xfId="20228" xr:uid="{00000000-0005-0000-0000-00009F440000}"/>
    <cellStyle name="40% - Accent3 3 2 3 2 3 2 2 2" xfId="20230" xr:uid="{00000000-0005-0000-0000-0000A0440000}"/>
    <cellStyle name="40% - Accent3 3 2 3 2 3 2 3" xfId="20278" xr:uid="{00000000-0005-0000-0000-0000A1440000}"/>
    <cellStyle name="40% - Accent3 3 2 3 2 3 3" xfId="11655" xr:uid="{00000000-0005-0000-0000-0000A2440000}"/>
    <cellStyle name="40% - Accent3 3 2 3 2 3 3 2" xfId="20436" xr:uid="{00000000-0005-0000-0000-0000A3440000}"/>
    <cellStyle name="40% - Accent3 3 2 3 2 3 4" xfId="24495" xr:uid="{00000000-0005-0000-0000-0000A4440000}"/>
    <cellStyle name="40% - Accent3 3 2 3 2 4" xfId="4029" xr:uid="{00000000-0005-0000-0000-0000A5440000}"/>
    <cellStyle name="40% - Accent3 3 2 3 2 4 2" xfId="10342" xr:uid="{00000000-0005-0000-0000-0000A6440000}"/>
    <cellStyle name="40% - Accent3 3 2 3 2 4 2 2" xfId="24496" xr:uid="{00000000-0005-0000-0000-0000A7440000}"/>
    <cellStyle name="40% - Accent3 3 2 3 2 4 3" xfId="24498" xr:uid="{00000000-0005-0000-0000-0000A8440000}"/>
    <cellStyle name="40% - Accent3 3 2 3 2 5" xfId="10356" xr:uid="{00000000-0005-0000-0000-0000A9440000}"/>
    <cellStyle name="40% - Accent3 3 2 3 2 5 2" xfId="18994" xr:uid="{00000000-0005-0000-0000-0000AA440000}"/>
    <cellStyle name="40% - Accent3 3 2 3 2 6" xfId="19005" xr:uid="{00000000-0005-0000-0000-0000AB440000}"/>
    <cellStyle name="40% - Accent3 3 2 3 3" xfId="24500" xr:uid="{00000000-0005-0000-0000-0000AC440000}"/>
    <cellStyle name="40% - Accent3 3 2 3 3 2" xfId="24501" xr:uid="{00000000-0005-0000-0000-0000AD440000}"/>
    <cellStyle name="40% - Accent3 3 2 3 3 2 2" xfId="24502" xr:uid="{00000000-0005-0000-0000-0000AE440000}"/>
    <cellStyle name="40% - Accent3 3 2 3 3 2 2 2" xfId="24503" xr:uid="{00000000-0005-0000-0000-0000AF440000}"/>
    <cellStyle name="40% - Accent3 3 2 3 3 2 2 2 2" xfId="24504" xr:uid="{00000000-0005-0000-0000-0000B0440000}"/>
    <cellStyle name="40% - Accent3 3 2 3 3 2 2 3" xfId="24506" xr:uid="{00000000-0005-0000-0000-0000B1440000}"/>
    <cellStyle name="40% - Accent3 3 2 3 3 2 3" xfId="11664" xr:uid="{00000000-0005-0000-0000-0000B2440000}"/>
    <cellStyle name="40% - Accent3 3 2 3 3 2 3 2" xfId="24508" xr:uid="{00000000-0005-0000-0000-0000B3440000}"/>
    <cellStyle name="40% - Accent3 3 2 3 3 2 4" xfId="24510" xr:uid="{00000000-0005-0000-0000-0000B4440000}"/>
    <cellStyle name="40% - Accent3 3 2 3 3 3" xfId="24511" xr:uid="{00000000-0005-0000-0000-0000B5440000}"/>
    <cellStyle name="40% - Accent3 3 2 3 3 3 2" xfId="24512" xr:uid="{00000000-0005-0000-0000-0000B6440000}"/>
    <cellStyle name="40% - Accent3 3 2 3 3 3 2 2" xfId="24513" xr:uid="{00000000-0005-0000-0000-0000B7440000}"/>
    <cellStyle name="40% - Accent3 3 2 3 3 3 3" xfId="24514" xr:uid="{00000000-0005-0000-0000-0000B8440000}"/>
    <cellStyle name="40% - Accent3 3 2 3 3 4" xfId="10361" xr:uid="{00000000-0005-0000-0000-0000B9440000}"/>
    <cellStyle name="40% - Accent3 3 2 3 3 4 2" xfId="24515" xr:uid="{00000000-0005-0000-0000-0000BA440000}"/>
    <cellStyle name="40% - Accent3 3 2 3 3 5" xfId="24517" xr:uid="{00000000-0005-0000-0000-0000BB440000}"/>
    <cellStyle name="40% - Accent3 3 2 3 4" xfId="24518" xr:uid="{00000000-0005-0000-0000-0000BC440000}"/>
    <cellStyle name="40% - Accent3 3 2 3 4 2" xfId="24519" xr:uid="{00000000-0005-0000-0000-0000BD440000}"/>
    <cellStyle name="40% - Accent3 3 2 3 4 2 2" xfId="1243" xr:uid="{00000000-0005-0000-0000-0000BE440000}"/>
    <cellStyle name="40% - Accent3 3 2 3 4 2 2 2" xfId="14009" xr:uid="{00000000-0005-0000-0000-0000BF440000}"/>
    <cellStyle name="40% - Accent3 3 2 3 4 2 3" xfId="14014" xr:uid="{00000000-0005-0000-0000-0000C0440000}"/>
    <cellStyle name="40% - Accent3 3 2 3 4 3" xfId="24520" xr:uid="{00000000-0005-0000-0000-0000C1440000}"/>
    <cellStyle name="40% - Accent3 3 2 3 4 3 2" xfId="13754" xr:uid="{00000000-0005-0000-0000-0000C2440000}"/>
    <cellStyle name="40% - Accent3 3 2 3 4 4" xfId="24521" xr:uid="{00000000-0005-0000-0000-0000C3440000}"/>
    <cellStyle name="40% - Accent3 3 2 3 5" xfId="24522" xr:uid="{00000000-0005-0000-0000-0000C4440000}"/>
    <cellStyle name="40% - Accent3 3 2 3 5 2" xfId="24523" xr:uid="{00000000-0005-0000-0000-0000C5440000}"/>
    <cellStyle name="40% - Accent3 3 2 3 5 2 2" xfId="14039" xr:uid="{00000000-0005-0000-0000-0000C6440000}"/>
    <cellStyle name="40% - Accent3 3 2 3 5 3" xfId="24524" xr:uid="{00000000-0005-0000-0000-0000C7440000}"/>
    <cellStyle name="40% - Accent3 3 2 3 6" xfId="24525" xr:uid="{00000000-0005-0000-0000-0000C8440000}"/>
    <cellStyle name="40% - Accent3 3 2 3 6 2" xfId="24526" xr:uid="{00000000-0005-0000-0000-0000C9440000}"/>
    <cellStyle name="40% - Accent3 3 2 3 7" xfId="24527" xr:uid="{00000000-0005-0000-0000-0000CA440000}"/>
    <cellStyle name="40% - Accent3 3 2 4" xfId="14369" xr:uid="{00000000-0005-0000-0000-0000CB440000}"/>
    <cellStyle name="40% - Accent3 3 2 4 2" xfId="24528" xr:uid="{00000000-0005-0000-0000-0000CC440000}"/>
    <cellStyle name="40% - Accent3 3 2 4 2 2" xfId="24529" xr:uid="{00000000-0005-0000-0000-0000CD440000}"/>
    <cellStyle name="40% - Accent3 3 2 4 2 2 2" xfId="24530" xr:uid="{00000000-0005-0000-0000-0000CE440000}"/>
    <cellStyle name="40% - Accent3 3 2 4 2 2 2 2" xfId="24531" xr:uid="{00000000-0005-0000-0000-0000CF440000}"/>
    <cellStyle name="40% - Accent3 3 2 4 2 2 2 2 2" xfId="24533" xr:uid="{00000000-0005-0000-0000-0000D0440000}"/>
    <cellStyle name="40% - Accent3 3 2 4 2 2 2 3" xfId="24536" xr:uid="{00000000-0005-0000-0000-0000D1440000}"/>
    <cellStyle name="40% - Accent3 3 2 4 2 2 3" xfId="11675" xr:uid="{00000000-0005-0000-0000-0000D2440000}"/>
    <cellStyle name="40% - Accent3 3 2 4 2 2 3 2" xfId="24538" xr:uid="{00000000-0005-0000-0000-0000D3440000}"/>
    <cellStyle name="40% - Accent3 3 2 4 2 2 4" xfId="24540" xr:uid="{00000000-0005-0000-0000-0000D4440000}"/>
    <cellStyle name="40% - Accent3 3 2 4 2 3" xfId="24541" xr:uid="{00000000-0005-0000-0000-0000D5440000}"/>
    <cellStyle name="40% - Accent3 3 2 4 2 3 2" xfId="24542" xr:uid="{00000000-0005-0000-0000-0000D6440000}"/>
    <cellStyle name="40% - Accent3 3 2 4 2 3 2 2" xfId="24543" xr:uid="{00000000-0005-0000-0000-0000D7440000}"/>
    <cellStyle name="40% - Accent3 3 2 4 2 3 3" xfId="24545" xr:uid="{00000000-0005-0000-0000-0000D8440000}"/>
    <cellStyle name="40% - Accent3 3 2 4 2 4" xfId="3206" xr:uid="{00000000-0005-0000-0000-0000D9440000}"/>
    <cellStyle name="40% - Accent3 3 2 4 2 4 2" xfId="24546" xr:uid="{00000000-0005-0000-0000-0000DA440000}"/>
    <cellStyle name="40% - Accent3 3 2 4 2 5" xfId="24548" xr:uid="{00000000-0005-0000-0000-0000DB440000}"/>
    <cellStyle name="40% - Accent3 3 2 4 3" xfId="24549" xr:uid="{00000000-0005-0000-0000-0000DC440000}"/>
    <cellStyle name="40% - Accent3 3 2 4 3 2" xfId="24550" xr:uid="{00000000-0005-0000-0000-0000DD440000}"/>
    <cellStyle name="40% - Accent3 3 2 4 3 2 2" xfId="24551" xr:uid="{00000000-0005-0000-0000-0000DE440000}"/>
    <cellStyle name="40% - Accent3 3 2 4 3 2 2 2" xfId="24552" xr:uid="{00000000-0005-0000-0000-0000DF440000}"/>
    <cellStyle name="40% - Accent3 3 2 4 3 2 3" xfId="24554" xr:uid="{00000000-0005-0000-0000-0000E0440000}"/>
    <cellStyle name="40% - Accent3 3 2 4 3 3" xfId="24555" xr:uid="{00000000-0005-0000-0000-0000E1440000}"/>
    <cellStyle name="40% - Accent3 3 2 4 3 3 2" xfId="24556" xr:uid="{00000000-0005-0000-0000-0000E2440000}"/>
    <cellStyle name="40% - Accent3 3 2 4 3 4" xfId="24558" xr:uid="{00000000-0005-0000-0000-0000E3440000}"/>
    <cellStyle name="40% - Accent3 3 2 4 4" xfId="24559" xr:uid="{00000000-0005-0000-0000-0000E4440000}"/>
    <cellStyle name="40% - Accent3 3 2 4 4 2" xfId="24560" xr:uid="{00000000-0005-0000-0000-0000E5440000}"/>
    <cellStyle name="40% - Accent3 3 2 4 4 2 2" xfId="14067" xr:uid="{00000000-0005-0000-0000-0000E6440000}"/>
    <cellStyle name="40% - Accent3 3 2 4 4 3" xfId="24561" xr:uid="{00000000-0005-0000-0000-0000E7440000}"/>
    <cellStyle name="40% - Accent3 3 2 4 5" xfId="24562" xr:uid="{00000000-0005-0000-0000-0000E8440000}"/>
    <cellStyle name="40% - Accent3 3 2 4 5 2" xfId="24563" xr:uid="{00000000-0005-0000-0000-0000E9440000}"/>
    <cellStyle name="40% - Accent3 3 2 4 6" xfId="24564" xr:uid="{00000000-0005-0000-0000-0000EA440000}"/>
    <cellStyle name="40% - Accent3 3 2 5" xfId="24565" xr:uid="{00000000-0005-0000-0000-0000EB440000}"/>
    <cellStyle name="40% - Accent3 3 2 5 2" xfId="9408" xr:uid="{00000000-0005-0000-0000-0000EC440000}"/>
    <cellStyle name="40% - Accent3 3 2 5 2 2" xfId="9412" xr:uid="{00000000-0005-0000-0000-0000ED440000}"/>
    <cellStyle name="40% - Accent3 3 2 5 2 2 2" xfId="24566" xr:uid="{00000000-0005-0000-0000-0000EE440000}"/>
    <cellStyle name="40% - Accent3 3 2 5 2 2 2 2" xfId="24567" xr:uid="{00000000-0005-0000-0000-0000EF440000}"/>
    <cellStyle name="40% - Accent3 3 2 5 2 2 3" xfId="17792" xr:uid="{00000000-0005-0000-0000-0000F0440000}"/>
    <cellStyle name="40% - Accent3 3 2 5 2 3" xfId="24569" xr:uid="{00000000-0005-0000-0000-0000F1440000}"/>
    <cellStyle name="40% - Accent3 3 2 5 2 3 2" xfId="24570" xr:uid="{00000000-0005-0000-0000-0000F2440000}"/>
    <cellStyle name="40% - Accent3 3 2 5 2 4" xfId="24571" xr:uid="{00000000-0005-0000-0000-0000F3440000}"/>
    <cellStyle name="40% - Accent3 3 2 5 3" xfId="1221" xr:uid="{00000000-0005-0000-0000-0000F4440000}"/>
    <cellStyle name="40% - Accent3 3 2 5 3 2" xfId="12241" xr:uid="{00000000-0005-0000-0000-0000F5440000}"/>
    <cellStyle name="40% - Accent3 3 2 5 3 2 2" xfId="14721" xr:uid="{00000000-0005-0000-0000-0000F6440000}"/>
    <cellStyle name="40% - Accent3 3 2 5 3 3" xfId="14723" xr:uid="{00000000-0005-0000-0000-0000F7440000}"/>
    <cellStyle name="40% - Accent3 3 2 5 4" xfId="12244" xr:uid="{00000000-0005-0000-0000-0000F8440000}"/>
    <cellStyle name="40% - Accent3 3 2 5 4 2" xfId="14725" xr:uid="{00000000-0005-0000-0000-0000F9440000}"/>
    <cellStyle name="40% - Accent3 3 2 5 5" xfId="14728" xr:uid="{00000000-0005-0000-0000-0000FA440000}"/>
    <cellStyle name="40% - Accent3 3 2 6" xfId="24572" xr:uid="{00000000-0005-0000-0000-0000FB440000}"/>
    <cellStyle name="40% - Accent3 3 2 6 2" xfId="7195" xr:uid="{00000000-0005-0000-0000-0000FC440000}"/>
    <cellStyle name="40% - Accent3 3 2 6 2 2" xfId="7382" xr:uid="{00000000-0005-0000-0000-0000FD440000}"/>
    <cellStyle name="40% - Accent3 3 2 6 2 2 2" xfId="8515" xr:uid="{00000000-0005-0000-0000-0000FE440000}"/>
    <cellStyle name="40% - Accent3 3 2 6 2 3" xfId="8518" xr:uid="{00000000-0005-0000-0000-0000FF440000}"/>
    <cellStyle name="40% - Accent3 3 2 6 3" xfId="1272" xr:uid="{00000000-0005-0000-0000-000000450000}"/>
    <cellStyle name="40% - Accent3 3 2 6 3 2" xfId="1285" xr:uid="{00000000-0005-0000-0000-000001450000}"/>
    <cellStyle name="40% - Accent3 3 2 6 4" xfId="1294" xr:uid="{00000000-0005-0000-0000-000002450000}"/>
    <cellStyle name="40% - Accent3 3 2 7" xfId="24573" xr:uid="{00000000-0005-0000-0000-000003450000}"/>
    <cellStyle name="40% - Accent3 3 2 7 2" xfId="7390" xr:uid="{00000000-0005-0000-0000-000004450000}"/>
    <cellStyle name="40% - Accent3 3 2 7 2 2" xfId="8539" xr:uid="{00000000-0005-0000-0000-000005450000}"/>
    <cellStyle name="40% - Accent3 3 2 7 3" xfId="1317" xr:uid="{00000000-0005-0000-0000-000006450000}"/>
    <cellStyle name="40% - Accent3 3 2 8" xfId="24574" xr:uid="{00000000-0005-0000-0000-000007450000}"/>
    <cellStyle name="40% - Accent3 3 2 8 2" xfId="8580" xr:uid="{00000000-0005-0000-0000-000008450000}"/>
    <cellStyle name="40% - Accent3 3 2 9" xfId="24575" xr:uid="{00000000-0005-0000-0000-000009450000}"/>
    <cellStyle name="40% - Accent3 3 3" xfId="24576" xr:uid="{00000000-0005-0000-0000-00000A450000}"/>
    <cellStyle name="40% - Accent3 3 3 2" xfId="4204" xr:uid="{00000000-0005-0000-0000-00000B450000}"/>
    <cellStyle name="40% - Accent3 3 3 2 2" xfId="4217" xr:uid="{00000000-0005-0000-0000-00000C450000}"/>
    <cellStyle name="40% - Accent3 3 3 2 2 2" xfId="4223" xr:uid="{00000000-0005-0000-0000-00000D450000}"/>
    <cellStyle name="40% - Accent3 3 3 2 2 2 2" xfId="1981" xr:uid="{00000000-0005-0000-0000-00000E450000}"/>
    <cellStyle name="40% - Accent3 3 3 2 2 2 2 2" xfId="4231" xr:uid="{00000000-0005-0000-0000-00000F450000}"/>
    <cellStyle name="40% - Accent3 3 3 2 2 2 2 2 2" xfId="16238" xr:uid="{00000000-0005-0000-0000-000010450000}"/>
    <cellStyle name="40% - Accent3 3 3 2 2 2 2 2 2 2" xfId="16240" xr:uid="{00000000-0005-0000-0000-000011450000}"/>
    <cellStyle name="40% - Accent3 3 3 2 2 2 2 2 3" xfId="16242" xr:uid="{00000000-0005-0000-0000-000012450000}"/>
    <cellStyle name="40% - Accent3 3 3 2 2 2 2 3" xfId="16247" xr:uid="{00000000-0005-0000-0000-000013450000}"/>
    <cellStyle name="40% - Accent3 3 3 2 2 2 2 3 2" xfId="16249" xr:uid="{00000000-0005-0000-0000-000014450000}"/>
    <cellStyle name="40% - Accent3 3 3 2 2 2 2 4" xfId="16254" xr:uid="{00000000-0005-0000-0000-000015450000}"/>
    <cellStyle name="40% - Accent3 3 3 2 2 2 3" xfId="4239" xr:uid="{00000000-0005-0000-0000-000016450000}"/>
    <cellStyle name="40% - Accent3 3 3 2 2 2 3 2" xfId="11886" xr:uid="{00000000-0005-0000-0000-000017450000}"/>
    <cellStyle name="40% - Accent3 3 3 2 2 2 3 2 2" xfId="6470" xr:uid="{00000000-0005-0000-0000-000018450000}"/>
    <cellStyle name="40% - Accent3 3 3 2 2 2 3 3" xfId="16257" xr:uid="{00000000-0005-0000-0000-000019450000}"/>
    <cellStyle name="40% - Accent3 3 3 2 2 2 4" xfId="10244" xr:uid="{00000000-0005-0000-0000-00001A450000}"/>
    <cellStyle name="40% - Accent3 3 3 2 2 2 4 2" xfId="16262" xr:uid="{00000000-0005-0000-0000-00001B450000}"/>
    <cellStyle name="40% - Accent3 3 3 2 2 2 5" xfId="16268" xr:uid="{00000000-0005-0000-0000-00001C450000}"/>
    <cellStyle name="40% - Accent3 3 3 2 2 3" xfId="4248" xr:uid="{00000000-0005-0000-0000-00001D450000}"/>
    <cellStyle name="40% - Accent3 3 3 2 2 3 2" xfId="4261" xr:uid="{00000000-0005-0000-0000-00001E450000}"/>
    <cellStyle name="40% - Accent3 3 3 2 2 3 2 2" xfId="16273" xr:uid="{00000000-0005-0000-0000-00001F450000}"/>
    <cellStyle name="40% - Accent3 3 3 2 2 3 2 2 2" xfId="15985" xr:uid="{00000000-0005-0000-0000-000020450000}"/>
    <cellStyle name="40% - Accent3 3 3 2 2 3 2 3" xfId="16275" xr:uid="{00000000-0005-0000-0000-000021450000}"/>
    <cellStyle name="40% - Accent3 3 3 2 2 3 3" xfId="11896" xr:uid="{00000000-0005-0000-0000-000022450000}"/>
    <cellStyle name="40% - Accent3 3 3 2 2 3 3 2" xfId="16278" xr:uid="{00000000-0005-0000-0000-000023450000}"/>
    <cellStyle name="40% - Accent3 3 3 2 2 3 4" xfId="16284" xr:uid="{00000000-0005-0000-0000-000024450000}"/>
    <cellStyle name="40% - Accent3 3 3 2 2 4" xfId="4268" xr:uid="{00000000-0005-0000-0000-000025450000}"/>
    <cellStyle name="40% - Accent3 3 3 2 2 4 2" xfId="16291" xr:uid="{00000000-0005-0000-0000-000026450000}"/>
    <cellStyle name="40% - Accent3 3 3 2 2 4 2 2" xfId="16296" xr:uid="{00000000-0005-0000-0000-000027450000}"/>
    <cellStyle name="40% - Accent3 3 3 2 2 4 3" xfId="8922" xr:uid="{00000000-0005-0000-0000-000028450000}"/>
    <cellStyle name="40% - Accent3 3 3 2 2 5" xfId="16304" xr:uid="{00000000-0005-0000-0000-000029450000}"/>
    <cellStyle name="40% - Accent3 3 3 2 2 5 2" xfId="16309" xr:uid="{00000000-0005-0000-0000-00002A450000}"/>
    <cellStyle name="40% - Accent3 3 3 2 2 6" xfId="16318" xr:uid="{00000000-0005-0000-0000-00002B450000}"/>
    <cellStyle name="40% - Accent3 3 3 2 3" xfId="4274" xr:uid="{00000000-0005-0000-0000-00002C450000}"/>
    <cellStyle name="40% - Accent3 3 3 2 3 2" xfId="4282" xr:uid="{00000000-0005-0000-0000-00002D450000}"/>
    <cellStyle name="40% - Accent3 3 3 2 3 2 2" xfId="4293" xr:uid="{00000000-0005-0000-0000-00002E450000}"/>
    <cellStyle name="40% - Accent3 3 3 2 3 2 2 2" xfId="16326" xr:uid="{00000000-0005-0000-0000-00002F450000}"/>
    <cellStyle name="40% - Accent3 3 3 2 3 2 2 2 2" xfId="16328" xr:uid="{00000000-0005-0000-0000-000030450000}"/>
    <cellStyle name="40% - Accent3 3 3 2 3 2 2 3" xfId="16330" xr:uid="{00000000-0005-0000-0000-000031450000}"/>
    <cellStyle name="40% - Accent3 3 3 2 3 2 3" xfId="11908" xr:uid="{00000000-0005-0000-0000-000032450000}"/>
    <cellStyle name="40% - Accent3 3 3 2 3 2 3 2" xfId="16333" xr:uid="{00000000-0005-0000-0000-000033450000}"/>
    <cellStyle name="40% - Accent3 3 3 2 3 2 4" xfId="16337" xr:uid="{00000000-0005-0000-0000-000034450000}"/>
    <cellStyle name="40% - Accent3 3 3 2 3 3" xfId="4300" xr:uid="{00000000-0005-0000-0000-000035450000}"/>
    <cellStyle name="40% - Accent3 3 3 2 3 3 2" xfId="16344" xr:uid="{00000000-0005-0000-0000-000036450000}"/>
    <cellStyle name="40% - Accent3 3 3 2 3 3 2 2" xfId="16346" xr:uid="{00000000-0005-0000-0000-000037450000}"/>
    <cellStyle name="40% - Accent3 3 3 2 3 3 3" xfId="16350" xr:uid="{00000000-0005-0000-0000-000038450000}"/>
    <cellStyle name="40% - Accent3 3 3 2 3 4" xfId="16355" xr:uid="{00000000-0005-0000-0000-000039450000}"/>
    <cellStyle name="40% - Accent3 3 3 2 3 4 2" xfId="284" xr:uid="{00000000-0005-0000-0000-00003A450000}"/>
    <cellStyle name="40% - Accent3 3 3 2 3 5" xfId="16359" xr:uid="{00000000-0005-0000-0000-00003B450000}"/>
    <cellStyle name="40% - Accent3 3 3 2 4" xfId="4305" xr:uid="{00000000-0005-0000-0000-00003C450000}"/>
    <cellStyle name="40% - Accent3 3 3 2 4 2" xfId="4318" xr:uid="{00000000-0005-0000-0000-00003D450000}"/>
    <cellStyle name="40% - Accent3 3 3 2 4 2 2" xfId="1574" xr:uid="{00000000-0005-0000-0000-00003E450000}"/>
    <cellStyle name="40% - Accent3 3 3 2 4 2 2 2" xfId="12953" xr:uid="{00000000-0005-0000-0000-00003F450000}"/>
    <cellStyle name="40% - Accent3 3 3 2 4 2 3" xfId="14234" xr:uid="{00000000-0005-0000-0000-000040450000}"/>
    <cellStyle name="40% - Accent3 3 3 2 4 3" xfId="16365" xr:uid="{00000000-0005-0000-0000-000041450000}"/>
    <cellStyle name="40% - Accent3 3 3 2 4 3 2" xfId="14244" xr:uid="{00000000-0005-0000-0000-000042450000}"/>
    <cellStyle name="40% - Accent3 3 3 2 4 4" xfId="16369" xr:uid="{00000000-0005-0000-0000-000043450000}"/>
    <cellStyle name="40% - Accent3 3 3 2 5" xfId="4324" xr:uid="{00000000-0005-0000-0000-000044450000}"/>
    <cellStyle name="40% - Accent3 3 3 2 5 2" xfId="16372" xr:uid="{00000000-0005-0000-0000-000045450000}"/>
    <cellStyle name="40% - Accent3 3 3 2 5 2 2" xfId="14250" xr:uid="{00000000-0005-0000-0000-000046450000}"/>
    <cellStyle name="40% - Accent3 3 3 2 5 3" xfId="16374" xr:uid="{00000000-0005-0000-0000-000047450000}"/>
    <cellStyle name="40% - Accent3 3 3 2 6" xfId="16376" xr:uid="{00000000-0005-0000-0000-000048450000}"/>
    <cellStyle name="40% - Accent3 3 3 2 6 2" xfId="16378" xr:uid="{00000000-0005-0000-0000-000049450000}"/>
    <cellStyle name="40% - Accent3 3 3 2 7" xfId="16380" xr:uid="{00000000-0005-0000-0000-00004A450000}"/>
    <cellStyle name="40% - Accent3 3 3 3" xfId="4330" xr:uid="{00000000-0005-0000-0000-00004B450000}"/>
    <cellStyle name="40% - Accent3 3 3 3 2" xfId="2439" xr:uid="{00000000-0005-0000-0000-00004C450000}"/>
    <cellStyle name="40% - Accent3 3 3 3 2 2" xfId="2456" xr:uid="{00000000-0005-0000-0000-00004D450000}"/>
    <cellStyle name="40% - Accent3 3 3 3 2 2 2" xfId="3499" xr:uid="{00000000-0005-0000-0000-00004E450000}"/>
    <cellStyle name="40% - Accent3 3 3 3 2 2 2 2" xfId="10132" xr:uid="{00000000-0005-0000-0000-00004F450000}"/>
    <cellStyle name="40% - Accent3 3 3 3 2 2 2 2 2" xfId="16425" xr:uid="{00000000-0005-0000-0000-000050450000}"/>
    <cellStyle name="40% - Accent3 3 3 3 2 2 2 3" xfId="16428" xr:uid="{00000000-0005-0000-0000-000051450000}"/>
    <cellStyle name="40% - Accent3 3 3 3 2 2 3" xfId="5561" xr:uid="{00000000-0005-0000-0000-000052450000}"/>
    <cellStyle name="40% - Accent3 3 3 3 2 2 3 2" xfId="5572" xr:uid="{00000000-0005-0000-0000-000053450000}"/>
    <cellStyle name="40% - Accent3 3 3 3 2 2 4" xfId="5618" xr:uid="{00000000-0005-0000-0000-000054450000}"/>
    <cellStyle name="40% - Accent3 3 3 3 2 3" xfId="3509" xr:uid="{00000000-0005-0000-0000-000055450000}"/>
    <cellStyle name="40% - Accent3 3 3 3 2 3 2" xfId="10141" xr:uid="{00000000-0005-0000-0000-000056450000}"/>
    <cellStyle name="40% - Accent3 3 3 3 2 3 2 2" xfId="16430" xr:uid="{00000000-0005-0000-0000-000057450000}"/>
    <cellStyle name="40% - Accent3 3 3 3 2 3 3" xfId="3950" xr:uid="{00000000-0005-0000-0000-000058450000}"/>
    <cellStyle name="40% - Accent3 3 3 3 2 4" xfId="10148" xr:uid="{00000000-0005-0000-0000-000059450000}"/>
    <cellStyle name="40% - Accent3 3 3 3 2 4 2" xfId="16436" xr:uid="{00000000-0005-0000-0000-00005A450000}"/>
    <cellStyle name="40% - Accent3 3 3 3 2 5" xfId="16441" xr:uid="{00000000-0005-0000-0000-00005B450000}"/>
    <cellStyle name="40% - Accent3 3 3 3 3" xfId="2481" xr:uid="{00000000-0005-0000-0000-00005C450000}"/>
    <cellStyle name="40% - Accent3 3 3 3 3 2" xfId="3390" xr:uid="{00000000-0005-0000-0000-00005D450000}"/>
    <cellStyle name="40% - Accent3 3 3 3 3 2 2" xfId="10156" xr:uid="{00000000-0005-0000-0000-00005E450000}"/>
    <cellStyle name="40% - Accent3 3 3 3 3 2 2 2" xfId="16450" xr:uid="{00000000-0005-0000-0000-00005F450000}"/>
    <cellStyle name="40% - Accent3 3 3 3 3 2 3" xfId="5697" xr:uid="{00000000-0005-0000-0000-000060450000}"/>
    <cellStyle name="40% - Accent3 3 3 3 3 3" xfId="10161" xr:uid="{00000000-0005-0000-0000-000061450000}"/>
    <cellStyle name="40% - Accent3 3 3 3 3 3 2" xfId="16454" xr:uid="{00000000-0005-0000-0000-000062450000}"/>
    <cellStyle name="40% - Accent3 3 3 3 3 4" xfId="16459" xr:uid="{00000000-0005-0000-0000-000063450000}"/>
    <cellStyle name="40% - Accent3 3 3 3 4" xfId="2768" xr:uid="{00000000-0005-0000-0000-000064450000}"/>
    <cellStyle name="40% - Accent3 3 3 3 4 2" xfId="10170" xr:uid="{00000000-0005-0000-0000-000065450000}"/>
    <cellStyle name="40% - Accent3 3 3 3 4 2 2" xfId="14279" xr:uid="{00000000-0005-0000-0000-000066450000}"/>
    <cellStyle name="40% - Accent3 3 3 3 4 3" xfId="14927" xr:uid="{00000000-0005-0000-0000-000067450000}"/>
    <cellStyle name="40% - Accent3 3 3 3 5" xfId="10176" xr:uid="{00000000-0005-0000-0000-000068450000}"/>
    <cellStyle name="40% - Accent3 3 3 3 5 2" xfId="16461" xr:uid="{00000000-0005-0000-0000-000069450000}"/>
    <cellStyle name="40% - Accent3 3 3 3 6" xfId="16463" xr:uid="{00000000-0005-0000-0000-00006A450000}"/>
    <cellStyle name="40% - Accent3 3 3 4" xfId="4340" xr:uid="{00000000-0005-0000-0000-00006B450000}"/>
    <cellStyle name="40% - Accent3 3 3 4 2" xfId="2732" xr:uid="{00000000-0005-0000-0000-00006C450000}"/>
    <cellStyle name="40% - Accent3 3 3 4 2 2" xfId="1467" xr:uid="{00000000-0005-0000-0000-00006D450000}"/>
    <cellStyle name="40% - Accent3 3 3 4 2 2 2" xfId="10189" xr:uid="{00000000-0005-0000-0000-00006E450000}"/>
    <cellStyle name="40% - Accent3 3 3 4 2 2 2 2" xfId="16488" xr:uid="{00000000-0005-0000-0000-00006F450000}"/>
    <cellStyle name="40% - Accent3 3 3 4 2 2 3" xfId="6837" xr:uid="{00000000-0005-0000-0000-000070450000}"/>
    <cellStyle name="40% - Accent3 3 3 4 2 3" xfId="10194" xr:uid="{00000000-0005-0000-0000-000071450000}"/>
    <cellStyle name="40% - Accent3 3 3 4 2 3 2" xfId="16490" xr:uid="{00000000-0005-0000-0000-000072450000}"/>
    <cellStyle name="40% - Accent3 3 3 4 2 4" xfId="16492" xr:uid="{00000000-0005-0000-0000-000073450000}"/>
    <cellStyle name="40% - Accent3 3 3 4 3" xfId="3517" xr:uid="{00000000-0005-0000-0000-000074450000}"/>
    <cellStyle name="40% - Accent3 3 3 4 3 2" xfId="10198" xr:uid="{00000000-0005-0000-0000-000075450000}"/>
    <cellStyle name="40% - Accent3 3 3 4 3 2 2" xfId="16497" xr:uid="{00000000-0005-0000-0000-000076450000}"/>
    <cellStyle name="40% - Accent3 3 3 4 3 3" xfId="16499" xr:uid="{00000000-0005-0000-0000-000077450000}"/>
    <cellStyle name="40% - Accent3 3 3 4 4" xfId="10203" xr:uid="{00000000-0005-0000-0000-000078450000}"/>
    <cellStyle name="40% - Accent3 3 3 4 4 2" xfId="16501" xr:uid="{00000000-0005-0000-0000-000079450000}"/>
    <cellStyle name="40% - Accent3 3 3 4 5" xfId="16503" xr:uid="{00000000-0005-0000-0000-00007A450000}"/>
    <cellStyle name="40% - Accent3 3 3 5" xfId="4346" xr:uid="{00000000-0005-0000-0000-00007B450000}"/>
    <cellStyle name="40% - Accent3 3 3 5 2" xfId="3530" xr:uid="{00000000-0005-0000-0000-00007C450000}"/>
    <cellStyle name="40% - Accent3 3 3 5 2 2" xfId="10210" xr:uid="{00000000-0005-0000-0000-00007D450000}"/>
    <cellStyle name="40% - Accent3 3 3 5 2 2 2" xfId="12399" xr:uid="{00000000-0005-0000-0000-00007E450000}"/>
    <cellStyle name="40% - Accent3 3 3 5 2 3" xfId="12402" xr:uid="{00000000-0005-0000-0000-00007F450000}"/>
    <cellStyle name="40% - Accent3 3 3 5 3" xfId="1366" xr:uid="{00000000-0005-0000-0000-000080450000}"/>
    <cellStyle name="40% - Accent3 3 3 5 3 2" xfId="12406" xr:uid="{00000000-0005-0000-0000-000081450000}"/>
    <cellStyle name="40% - Accent3 3 3 5 4" xfId="12410" xr:uid="{00000000-0005-0000-0000-000082450000}"/>
    <cellStyle name="40% - Accent3 3 3 6" xfId="4351" xr:uid="{00000000-0005-0000-0000-000083450000}"/>
    <cellStyle name="40% - Accent3 3 3 6 2" xfId="2518" xr:uid="{00000000-0005-0000-0000-000084450000}"/>
    <cellStyle name="40% - Accent3 3 3 6 2 2" xfId="8635" xr:uid="{00000000-0005-0000-0000-000085450000}"/>
    <cellStyle name="40% - Accent3 3 3 6 3" xfId="168" xr:uid="{00000000-0005-0000-0000-000086450000}"/>
    <cellStyle name="40% - Accent3 3 3 7" xfId="7396" xr:uid="{00000000-0005-0000-0000-000087450000}"/>
    <cellStyle name="40% - Accent3 3 3 7 2" xfId="8650" xr:uid="{00000000-0005-0000-0000-000088450000}"/>
    <cellStyle name="40% - Accent3 3 3 8" xfId="12415" xr:uid="{00000000-0005-0000-0000-000089450000}"/>
    <cellStyle name="40% - Accent3 3 4" xfId="24577" xr:uid="{00000000-0005-0000-0000-00008A450000}"/>
    <cellStyle name="40% - Accent3 3 4 2" xfId="4413" xr:uid="{00000000-0005-0000-0000-00008B450000}"/>
    <cellStyle name="40% - Accent3 3 4 2 2" xfId="4425" xr:uid="{00000000-0005-0000-0000-00008C450000}"/>
    <cellStyle name="40% - Accent3 3 4 2 2 2" xfId="732" xr:uid="{00000000-0005-0000-0000-00008D450000}"/>
    <cellStyle name="40% - Accent3 3 4 2 2 2 2" xfId="592" xr:uid="{00000000-0005-0000-0000-00008E450000}"/>
    <cellStyle name="40% - Accent3 3 4 2 2 2 2 2" xfId="758" xr:uid="{00000000-0005-0000-0000-00008F450000}"/>
    <cellStyle name="40% - Accent3 3 4 2 2 2 2 2 2" xfId="16143" xr:uid="{00000000-0005-0000-0000-000090450000}"/>
    <cellStyle name="40% - Accent3 3 4 2 2 2 2 3" xfId="16147" xr:uid="{00000000-0005-0000-0000-000091450000}"/>
    <cellStyle name="40% - Accent3 3 4 2 2 2 3" xfId="645" xr:uid="{00000000-0005-0000-0000-000092450000}"/>
    <cellStyle name="40% - Accent3 3 4 2 2 2 3 2" xfId="7603" xr:uid="{00000000-0005-0000-0000-000093450000}"/>
    <cellStyle name="40% - Accent3 3 4 2 2 2 4" xfId="8073" xr:uid="{00000000-0005-0000-0000-000094450000}"/>
    <cellStyle name="40% - Accent3 3 4 2 2 3" xfId="800" xr:uid="{00000000-0005-0000-0000-000095450000}"/>
    <cellStyle name="40% - Accent3 3 4 2 2 3 2" xfId="14261" xr:uid="{00000000-0005-0000-0000-000096450000}"/>
    <cellStyle name="40% - Accent3 3 4 2 2 3 2 2" xfId="16182" xr:uid="{00000000-0005-0000-0000-000097450000}"/>
    <cellStyle name="40% - Accent3 3 4 2 2 3 3" xfId="8081" xr:uid="{00000000-0005-0000-0000-000098450000}"/>
    <cellStyle name="40% - Accent3 3 4 2 2 4" xfId="14268" xr:uid="{00000000-0005-0000-0000-000099450000}"/>
    <cellStyle name="40% - Accent3 3 4 2 2 4 2" xfId="16634" xr:uid="{00000000-0005-0000-0000-00009A450000}"/>
    <cellStyle name="40% - Accent3 3 4 2 2 5" xfId="16638" xr:uid="{00000000-0005-0000-0000-00009B450000}"/>
    <cellStyle name="40% - Accent3 3 4 2 3" xfId="4435" xr:uid="{00000000-0005-0000-0000-00009C450000}"/>
    <cellStyle name="40% - Accent3 3 4 2 3 2" xfId="1722" xr:uid="{00000000-0005-0000-0000-00009D450000}"/>
    <cellStyle name="40% - Accent3 3 4 2 3 2 2" xfId="14315" xr:uid="{00000000-0005-0000-0000-00009E450000}"/>
    <cellStyle name="40% - Accent3 3 4 2 3 2 2 2" xfId="16252" xr:uid="{00000000-0005-0000-0000-00009F450000}"/>
    <cellStyle name="40% - Accent3 3 4 2 3 2 3" xfId="8098" xr:uid="{00000000-0005-0000-0000-0000A0450000}"/>
    <cellStyle name="40% - Accent3 3 4 2 3 3" xfId="14320" xr:uid="{00000000-0005-0000-0000-0000A1450000}"/>
    <cellStyle name="40% - Accent3 3 4 2 3 3 2" xfId="16644" xr:uid="{00000000-0005-0000-0000-0000A2450000}"/>
    <cellStyle name="40% - Accent3 3 4 2 3 4" xfId="16648" xr:uid="{00000000-0005-0000-0000-0000A3450000}"/>
    <cellStyle name="40% - Accent3 3 4 2 4" xfId="4442" xr:uid="{00000000-0005-0000-0000-0000A4450000}"/>
    <cellStyle name="40% - Accent3 3 4 2 4 2" xfId="12673" xr:uid="{00000000-0005-0000-0000-0000A5450000}"/>
    <cellStyle name="40% - Accent3 3 4 2 4 2 2" xfId="9627" xr:uid="{00000000-0005-0000-0000-0000A6450000}"/>
    <cellStyle name="40% - Accent3 3 4 2 4 3" xfId="16650" xr:uid="{00000000-0005-0000-0000-0000A7450000}"/>
    <cellStyle name="40% - Accent3 3 4 2 5" xfId="16652" xr:uid="{00000000-0005-0000-0000-0000A8450000}"/>
    <cellStyle name="40% - Accent3 3 4 2 5 2" xfId="16654" xr:uid="{00000000-0005-0000-0000-0000A9450000}"/>
    <cellStyle name="40% - Accent3 3 4 2 6" xfId="16656" xr:uid="{00000000-0005-0000-0000-0000AA450000}"/>
    <cellStyle name="40% - Accent3 3 4 3" xfId="4450" xr:uid="{00000000-0005-0000-0000-0000AB450000}"/>
    <cellStyle name="40% - Accent3 3 4 3 2" xfId="3354" xr:uid="{00000000-0005-0000-0000-0000AC450000}"/>
    <cellStyle name="40% - Accent3 3 4 3 2 2" xfId="1869" xr:uid="{00000000-0005-0000-0000-0000AD450000}"/>
    <cellStyle name="40% - Accent3 3 4 3 2 2 2" xfId="9658" xr:uid="{00000000-0005-0000-0000-0000AE450000}"/>
    <cellStyle name="40% - Accent3 3 4 3 2 2 2 2" xfId="16399" xr:uid="{00000000-0005-0000-0000-0000AF450000}"/>
    <cellStyle name="40% - Accent3 3 4 3 2 2 3" xfId="8142" xr:uid="{00000000-0005-0000-0000-0000B0450000}"/>
    <cellStyle name="40% - Accent3 3 4 3 2 3" xfId="9666" xr:uid="{00000000-0005-0000-0000-0000B1450000}"/>
    <cellStyle name="40% - Accent3 3 4 3 2 3 2" xfId="16671" xr:uid="{00000000-0005-0000-0000-0000B2450000}"/>
    <cellStyle name="40% - Accent3 3 4 3 2 4" xfId="16675" xr:uid="{00000000-0005-0000-0000-0000B3450000}"/>
    <cellStyle name="40% - Accent3 3 4 3 3" xfId="3566" xr:uid="{00000000-0005-0000-0000-0000B4450000}"/>
    <cellStyle name="40% - Accent3 3 4 3 3 2" xfId="9702" xr:uid="{00000000-0005-0000-0000-0000B5450000}"/>
    <cellStyle name="40% - Accent3 3 4 3 3 2 2" xfId="16678" xr:uid="{00000000-0005-0000-0000-0000B6450000}"/>
    <cellStyle name="40% - Accent3 3 4 3 3 3" xfId="16680" xr:uid="{00000000-0005-0000-0000-0000B7450000}"/>
    <cellStyle name="40% - Accent3 3 4 3 4" xfId="9502" xr:uid="{00000000-0005-0000-0000-0000B8450000}"/>
    <cellStyle name="40% - Accent3 3 4 3 4 2" xfId="16682" xr:uid="{00000000-0005-0000-0000-0000B9450000}"/>
    <cellStyle name="40% - Accent3 3 4 3 5" xfId="16684" xr:uid="{00000000-0005-0000-0000-0000BA450000}"/>
    <cellStyle name="40% - Accent3 3 4 4" xfId="4460" xr:uid="{00000000-0005-0000-0000-0000BB450000}"/>
    <cellStyle name="40% - Accent3 3 4 4 2" xfId="3585" xr:uid="{00000000-0005-0000-0000-0000BC450000}"/>
    <cellStyle name="40% - Accent3 3 4 4 2 2" xfId="9748" xr:uid="{00000000-0005-0000-0000-0000BD450000}"/>
    <cellStyle name="40% - Accent3 3 4 4 2 2 2" xfId="7364" xr:uid="{00000000-0005-0000-0000-0000BE450000}"/>
    <cellStyle name="40% - Accent3 3 4 4 2 3" xfId="16695" xr:uid="{00000000-0005-0000-0000-0000BF450000}"/>
    <cellStyle name="40% - Accent3 3 4 4 3" xfId="10218" xr:uid="{00000000-0005-0000-0000-0000C0450000}"/>
    <cellStyle name="40% - Accent3 3 4 4 3 2" xfId="16697" xr:uid="{00000000-0005-0000-0000-0000C1450000}"/>
    <cellStyle name="40% - Accent3 3 4 4 4" xfId="16699" xr:uid="{00000000-0005-0000-0000-0000C2450000}"/>
    <cellStyle name="40% - Accent3 3 4 5" xfId="4465" xr:uid="{00000000-0005-0000-0000-0000C3450000}"/>
    <cellStyle name="40% - Accent3 3 4 5 2" xfId="3797" xr:uid="{00000000-0005-0000-0000-0000C4450000}"/>
    <cellStyle name="40% - Accent3 3 4 5 2 2" xfId="3803" xr:uid="{00000000-0005-0000-0000-0000C5450000}"/>
    <cellStyle name="40% - Accent3 3 4 5 3" xfId="1451" xr:uid="{00000000-0005-0000-0000-0000C6450000}"/>
    <cellStyle name="40% - Accent3 3 4 6" xfId="5628" xr:uid="{00000000-0005-0000-0000-0000C7450000}"/>
    <cellStyle name="40% - Accent3 3 4 6 2" xfId="4473" xr:uid="{00000000-0005-0000-0000-0000C8450000}"/>
    <cellStyle name="40% - Accent3 3 4 7" xfId="2883" xr:uid="{00000000-0005-0000-0000-0000C9450000}"/>
    <cellStyle name="40% - Accent3 3 5" xfId="24579" xr:uid="{00000000-0005-0000-0000-0000CA450000}"/>
    <cellStyle name="40% - Accent3 3 5 2" xfId="4507" xr:uid="{00000000-0005-0000-0000-0000CB450000}"/>
    <cellStyle name="40% - Accent3 3 5 2 2" xfId="2947" xr:uid="{00000000-0005-0000-0000-0000CC450000}"/>
    <cellStyle name="40% - Accent3 3 5 2 2 2" xfId="2254" xr:uid="{00000000-0005-0000-0000-0000CD450000}"/>
    <cellStyle name="40% - Accent3 3 5 2 2 2 2" xfId="14537" xr:uid="{00000000-0005-0000-0000-0000CE450000}"/>
    <cellStyle name="40% - Accent3 3 5 2 2 2 2 2" xfId="16608" xr:uid="{00000000-0005-0000-0000-0000CF450000}"/>
    <cellStyle name="40% - Accent3 3 5 2 2 2 3" xfId="8260" xr:uid="{00000000-0005-0000-0000-0000D0450000}"/>
    <cellStyle name="40% - Accent3 3 5 2 2 3" xfId="14542" xr:uid="{00000000-0005-0000-0000-0000D1450000}"/>
    <cellStyle name="40% - Accent3 3 5 2 2 3 2" xfId="16771" xr:uid="{00000000-0005-0000-0000-0000D2450000}"/>
    <cellStyle name="40% - Accent3 3 5 2 2 4" xfId="16775" xr:uid="{00000000-0005-0000-0000-0000D3450000}"/>
    <cellStyle name="40% - Accent3 3 5 2 3" xfId="2982" xr:uid="{00000000-0005-0000-0000-0000D4450000}"/>
    <cellStyle name="40% - Accent3 3 5 2 3 2" xfId="14558" xr:uid="{00000000-0005-0000-0000-0000D5450000}"/>
    <cellStyle name="40% - Accent3 3 5 2 3 2 2" xfId="16778" xr:uid="{00000000-0005-0000-0000-0000D6450000}"/>
    <cellStyle name="40% - Accent3 3 5 2 3 3" xfId="16780" xr:uid="{00000000-0005-0000-0000-0000D7450000}"/>
    <cellStyle name="40% - Accent3 3 5 2 4" xfId="16782" xr:uid="{00000000-0005-0000-0000-0000D8450000}"/>
    <cellStyle name="40% - Accent3 3 5 2 4 2" xfId="16784" xr:uid="{00000000-0005-0000-0000-0000D9450000}"/>
    <cellStyle name="40% - Accent3 3 5 2 5" xfId="16787" xr:uid="{00000000-0005-0000-0000-0000DA450000}"/>
    <cellStyle name="40% - Accent3 3 5 3" xfId="4518" xr:uid="{00000000-0005-0000-0000-0000DB450000}"/>
    <cellStyle name="40% - Accent3 3 5 3 2" xfId="3025" xr:uid="{00000000-0005-0000-0000-0000DC450000}"/>
    <cellStyle name="40% - Accent3 3 5 3 2 2" xfId="3048" xr:uid="{00000000-0005-0000-0000-0000DD450000}"/>
    <cellStyle name="40% - Accent3 3 5 3 2 2 2" xfId="16799" xr:uid="{00000000-0005-0000-0000-0000DE450000}"/>
    <cellStyle name="40% - Accent3 3 5 3 2 3" xfId="16801" xr:uid="{00000000-0005-0000-0000-0000DF450000}"/>
    <cellStyle name="40% - Accent3 3 5 3 3" xfId="35" xr:uid="{00000000-0005-0000-0000-0000E0450000}"/>
    <cellStyle name="40% - Accent3 3 5 3 3 2" xfId="16803" xr:uid="{00000000-0005-0000-0000-0000E1450000}"/>
    <cellStyle name="40% - Accent3 3 5 3 4" xfId="16805" xr:uid="{00000000-0005-0000-0000-0000E2450000}"/>
    <cellStyle name="40% - Accent3 3 5 4" xfId="4531" xr:uid="{00000000-0005-0000-0000-0000E3450000}"/>
    <cellStyle name="40% - Accent3 3 5 4 2" xfId="2648" xr:uid="{00000000-0005-0000-0000-0000E4450000}"/>
    <cellStyle name="40% - Accent3 3 5 4 2 2" xfId="16813" xr:uid="{00000000-0005-0000-0000-0000E5450000}"/>
    <cellStyle name="40% - Accent3 3 5 4 3" xfId="16815" xr:uid="{00000000-0005-0000-0000-0000E6450000}"/>
    <cellStyle name="40% - Accent3 3 5 5" xfId="10224" xr:uid="{00000000-0005-0000-0000-0000E7450000}"/>
    <cellStyle name="40% - Accent3 3 5 5 2" xfId="6473" xr:uid="{00000000-0005-0000-0000-0000E8450000}"/>
    <cellStyle name="40% - Accent3 3 5 6" xfId="11312" xr:uid="{00000000-0005-0000-0000-0000E9450000}"/>
    <cellStyle name="40% - Accent3 3 6" xfId="24582" xr:uid="{00000000-0005-0000-0000-0000EA450000}"/>
    <cellStyle name="40% - Accent3 3 6 2" xfId="4550" xr:uid="{00000000-0005-0000-0000-0000EB450000}"/>
    <cellStyle name="40% - Accent3 3 6 2 2" xfId="3092" xr:uid="{00000000-0005-0000-0000-0000EC450000}"/>
    <cellStyle name="40% - Accent3 3 6 2 2 2" xfId="14706" xr:uid="{00000000-0005-0000-0000-0000ED450000}"/>
    <cellStyle name="40% - Accent3 3 6 2 2 2 2" xfId="16856" xr:uid="{00000000-0005-0000-0000-0000EE450000}"/>
    <cellStyle name="40% - Accent3 3 6 2 2 3" xfId="16858" xr:uid="{00000000-0005-0000-0000-0000EF450000}"/>
    <cellStyle name="40% - Accent3 3 6 2 3" xfId="16861" xr:uid="{00000000-0005-0000-0000-0000F0450000}"/>
    <cellStyle name="40% - Accent3 3 6 2 3 2" xfId="16864" xr:uid="{00000000-0005-0000-0000-0000F1450000}"/>
    <cellStyle name="40% - Accent3 3 6 2 4" xfId="16866" xr:uid="{00000000-0005-0000-0000-0000F2450000}"/>
    <cellStyle name="40% - Accent3 3 6 3" xfId="3073" xr:uid="{00000000-0005-0000-0000-0000F3450000}"/>
    <cellStyle name="40% - Accent3 3 6 3 2" xfId="1001" xr:uid="{00000000-0005-0000-0000-0000F4450000}"/>
    <cellStyle name="40% - Accent3 3 6 3 2 2" xfId="16873" xr:uid="{00000000-0005-0000-0000-0000F5450000}"/>
    <cellStyle name="40% - Accent3 3 6 3 3" xfId="16875" xr:uid="{00000000-0005-0000-0000-0000F6450000}"/>
    <cellStyle name="40% - Accent3 3 6 4" xfId="24586" xr:uid="{00000000-0005-0000-0000-0000F7450000}"/>
    <cellStyle name="40% - Accent3 3 6 4 2" xfId="16880" xr:uid="{00000000-0005-0000-0000-0000F8450000}"/>
    <cellStyle name="40% - Accent3 3 6 5" xfId="12424" xr:uid="{00000000-0005-0000-0000-0000F9450000}"/>
    <cellStyle name="40% - Accent3 3 7" xfId="24587" xr:uid="{00000000-0005-0000-0000-0000FA450000}"/>
    <cellStyle name="40% - Accent3 3 7 2" xfId="885" xr:uid="{00000000-0005-0000-0000-0000FB450000}"/>
    <cellStyle name="40% - Accent3 3 7 2 2" xfId="16914" xr:uid="{00000000-0005-0000-0000-0000FC450000}"/>
    <cellStyle name="40% - Accent3 3 7 2 2 2" xfId="16916" xr:uid="{00000000-0005-0000-0000-0000FD450000}"/>
    <cellStyle name="40% - Accent3 3 7 2 3" xfId="16918" xr:uid="{00000000-0005-0000-0000-0000FE450000}"/>
    <cellStyle name="40% - Accent3 3 7 3" xfId="24590" xr:uid="{00000000-0005-0000-0000-0000FF450000}"/>
    <cellStyle name="40% - Accent3 3 7 3 2" xfId="16924" xr:uid="{00000000-0005-0000-0000-000000460000}"/>
    <cellStyle name="40% - Accent3 3 7 4" xfId="24592" xr:uid="{00000000-0005-0000-0000-000001460000}"/>
    <cellStyle name="40% - Accent3 3 8" xfId="23620" xr:uid="{00000000-0005-0000-0000-000002460000}"/>
    <cellStyle name="40% - Accent3 3 8 2" xfId="24593" xr:uid="{00000000-0005-0000-0000-000003460000}"/>
    <cellStyle name="40% - Accent3 3 8 2 2" xfId="16954" xr:uid="{00000000-0005-0000-0000-000004460000}"/>
    <cellStyle name="40% - Accent3 3 8 3" xfId="18137" xr:uid="{00000000-0005-0000-0000-000005460000}"/>
    <cellStyle name="40% - Accent3 3 9" xfId="24595" xr:uid="{00000000-0005-0000-0000-000006460000}"/>
    <cellStyle name="40% - Accent3 3 9 2" xfId="24597" xr:uid="{00000000-0005-0000-0000-000007460000}"/>
    <cellStyle name="40% - Accent3 4" xfId="24600" xr:uid="{00000000-0005-0000-0000-000008460000}"/>
    <cellStyle name="40% - Accent3 4 2" xfId="24601" xr:uid="{00000000-0005-0000-0000-000009460000}"/>
    <cellStyle name="40% - Accent3 4 2 2" xfId="19853" xr:uid="{00000000-0005-0000-0000-00000A460000}"/>
    <cellStyle name="40% - Accent3 4 2 2 2" xfId="24602" xr:uid="{00000000-0005-0000-0000-00000B460000}"/>
    <cellStyle name="40% - Accent3 4 2 2 2 2" xfId="24603" xr:uid="{00000000-0005-0000-0000-00000C460000}"/>
    <cellStyle name="40% - Accent3 4 2 2 2 2 2" xfId="24604" xr:uid="{00000000-0005-0000-0000-00000D460000}"/>
    <cellStyle name="40% - Accent3 4 2 2 2 2 2 2" xfId="24606" xr:uid="{00000000-0005-0000-0000-00000E460000}"/>
    <cellStyle name="40% - Accent3 4 2 2 2 2 2 2 2" xfId="328" xr:uid="{00000000-0005-0000-0000-00000F460000}"/>
    <cellStyle name="40% - Accent3 4 2 2 2 2 2 2 2 2" xfId="2852" xr:uid="{00000000-0005-0000-0000-000010460000}"/>
    <cellStyle name="40% - Accent3 4 2 2 2 2 2 2 3" xfId="119" xr:uid="{00000000-0005-0000-0000-000011460000}"/>
    <cellStyle name="40% - Accent3 4 2 2 2 2 2 3" xfId="24608" xr:uid="{00000000-0005-0000-0000-000012460000}"/>
    <cellStyle name="40% - Accent3 4 2 2 2 2 2 3 2" xfId="3603" xr:uid="{00000000-0005-0000-0000-000013460000}"/>
    <cellStyle name="40% - Accent3 4 2 2 2 2 2 4" xfId="16079" xr:uid="{00000000-0005-0000-0000-000014460000}"/>
    <cellStyle name="40% - Accent3 4 2 2 2 2 3" xfId="5973" xr:uid="{00000000-0005-0000-0000-000015460000}"/>
    <cellStyle name="40% - Accent3 4 2 2 2 2 3 2" xfId="10062" xr:uid="{00000000-0005-0000-0000-000016460000}"/>
    <cellStyle name="40% - Accent3 4 2 2 2 2 3 2 2" xfId="3717" xr:uid="{00000000-0005-0000-0000-000017460000}"/>
    <cellStyle name="40% - Accent3 4 2 2 2 2 3 3" xfId="24609" xr:uid="{00000000-0005-0000-0000-000018460000}"/>
    <cellStyle name="40% - Accent3 4 2 2 2 2 4" xfId="10091" xr:uid="{00000000-0005-0000-0000-000019460000}"/>
    <cellStyle name="40% - Accent3 4 2 2 2 2 4 2" xfId="24610" xr:uid="{00000000-0005-0000-0000-00001A460000}"/>
    <cellStyle name="40% - Accent3 4 2 2 2 2 5" xfId="24611" xr:uid="{00000000-0005-0000-0000-00001B460000}"/>
    <cellStyle name="40% - Accent3 4 2 2 2 3" xfId="24613" xr:uid="{00000000-0005-0000-0000-00001C460000}"/>
    <cellStyle name="40% - Accent3 4 2 2 2 3 2" xfId="24614" xr:uid="{00000000-0005-0000-0000-00001D460000}"/>
    <cellStyle name="40% - Accent3 4 2 2 2 3 2 2" xfId="24616" xr:uid="{00000000-0005-0000-0000-00001E460000}"/>
    <cellStyle name="40% - Accent3 4 2 2 2 3 2 2 2" xfId="4142" xr:uid="{00000000-0005-0000-0000-00001F460000}"/>
    <cellStyle name="40% - Accent3 4 2 2 2 3 2 3" xfId="24617" xr:uid="{00000000-0005-0000-0000-000020460000}"/>
    <cellStyle name="40% - Accent3 4 2 2 2 3 3" xfId="83" xr:uid="{00000000-0005-0000-0000-000021460000}"/>
    <cellStyle name="40% - Accent3 4 2 2 2 3 3 2" xfId="24618" xr:uid="{00000000-0005-0000-0000-000022460000}"/>
    <cellStyle name="40% - Accent3 4 2 2 2 3 4" xfId="24619" xr:uid="{00000000-0005-0000-0000-000023460000}"/>
    <cellStyle name="40% - Accent3 4 2 2 2 4" xfId="2694" xr:uid="{00000000-0005-0000-0000-000024460000}"/>
    <cellStyle name="40% - Accent3 4 2 2 2 4 2" xfId="4974" xr:uid="{00000000-0005-0000-0000-000025460000}"/>
    <cellStyle name="40% - Accent3 4 2 2 2 4 2 2" xfId="18434" xr:uid="{00000000-0005-0000-0000-000026460000}"/>
    <cellStyle name="40% - Accent3 4 2 2 2 4 3" xfId="18443" xr:uid="{00000000-0005-0000-0000-000027460000}"/>
    <cellStyle name="40% - Accent3 4 2 2 2 5" xfId="13724" xr:uid="{00000000-0005-0000-0000-000028460000}"/>
    <cellStyle name="40% - Accent3 4 2 2 2 5 2" xfId="18465" xr:uid="{00000000-0005-0000-0000-000029460000}"/>
    <cellStyle name="40% - Accent3 4 2 2 2 6" xfId="19728" xr:uid="{00000000-0005-0000-0000-00002A460000}"/>
    <cellStyle name="40% - Accent3 4 2 2 3" xfId="24620" xr:uid="{00000000-0005-0000-0000-00002B460000}"/>
    <cellStyle name="40% - Accent3 4 2 2 3 2" xfId="24623" xr:uid="{00000000-0005-0000-0000-00002C460000}"/>
    <cellStyle name="40% - Accent3 4 2 2 3 2 2" xfId="10833" xr:uid="{00000000-0005-0000-0000-00002D460000}"/>
    <cellStyle name="40% - Accent3 4 2 2 3 2 2 2" xfId="10841" xr:uid="{00000000-0005-0000-0000-00002E460000}"/>
    <cellStyle name="40% - Accent3 4 2 2 3 2 2 2 2" xfId="6410" xr:uid="{00000000-0005-0000-0000-00002F460000}"/>
    <cellStyle name="40% - Accent3 4 2 2 3 2 2 3" xfId="9419" xr:uid="{00000000-0005-0000-0000-000030460000}"/>
    <cellStyle name="40% - Accent3 4 2 2 3 2 3" xfId="10853" xr:uid="{00000000-0005-0000-0000-000031460000}"/>
    <cellStyle name="40% - Accent3 4 2 2 3 2 3 2" xfId="22192" xr:uid="{00000000-0005-0000-0000-000032460000}"/>
    <cellStyle name="40% - Accent3 4 2 2 3 2 4" xfId="22195" xr:uid="{00000000-0005-0000-0000-000033460000}"/>
    <cellStyle name="40% - Accent3 4 2 2 3 3" xfId="24628" xr:uid="{00000000-0005-0000-0000-000034460000}"/>
    <cellStyle name="40% - Accent3 4 2 2 3 3 2" xfId="10937" xr:uid="{00000000-0005-0000-0000-000035460000}"/>
    <cellStyle name="40% - Accent3 4 2 2 3 3 2 2" xfId="22224" xr:uid="{00000000-0005-0000-0000-000036460000}"/>
    <cellStyle name="40% - Accent3 4 2 2 3 3 3" xfId="22227" xr:uid="{00000000-0005-0000-0000-000037460000}"/>
    <cellStyle name="40% - Accent3 4 2 2 3 4" xfId="13728" xr:uid="{00000000-0005-0000-0000-000038460000}"/>
    <cellStyle name="40% - Accent3 4 2 2 3 4 2" xfId="18517" xr:uid="{00000000-0005-0000-0000-000039460000}"/>
    <cellStyle name="40% - Accent3 4 2 2 3 5" xfId="24630" xr:uid="{00000000-0005-0000-0000-00003A460000}"/>
    <cellStyle name="40% - Accent3 4 2 2 4" xfId="24632" xr:uid="{00000000-0005-0000-0000-00003B460000}"/>
    <cellStyle name="40% - Accent3 4 2 2 4 2" xfId="24635" xr:uid="{00000000-0005-0000-0000-00003C460000}"/>
    <cellStyle name="40% - Accent3 4 2 2 4 2 2" xfId="620" xr:uid="{00000000-0005-0000-0000-00003D460000}"/>
    <cellStyle name="40% - Accent3 4 2 2 4 2 2 2" xfId="3576" xr:uid="{00000000-0005-0000-0000-00003E460000}"/>
    <cellStyle name="40% - Accent3 4 2 2 4 2 3" xfId="11179" xr:uid="{00000000-0005-0000-0000-00003F460000}"/>
    <cellStyle name="40% - Accent3 4 2 2 4 3" xfId="24637" xr:uid="{00000000-0005-0000-0000-000040460000}"/>
    <cellStyle name="40% - Accent3 4 2 2 4 3 2" xfId="11215" xr:uid="{00000000-0005-0000-0000-000041460000}"/>
    <cellStyle name="40% - Accent3 4 2 2 4 4" xfId="24639" xr:uid="{00000000-0005-0000-0000-000042460000}"/>
    <cellStyle name="40% - Accent3 4 2 2 5" xfId="24641" xr:uid="{00000000-0005-0000-0000-000043460000}"/>
    <cellStyle name="40% - Accent3 4 2 2 5 2" xfId="24642" xr:uid="{00000000-0005-0000-0000-000044460000}"/>
    <cellStyle name="40% - Accent3 4 2 2 5 2 2" xfId="11324" xr:uid="{00000000-0005-0000-0000-000045460000}"/>
    <cellStyle name="40% - Accent3 4 2 2 5 3" xfId="24644" xr:uid="{00000000-0005-0000-0000-000046460000}"/>
    <cellStyle name="40% - Accent3 4 2 2 6" xfId="13570" xr:uid="{00000000-0005-0000-0000-000047460000}"/>
    <cellStyle name="40% - Accent3 4 2 2 6 2" xfId="14107" xr:uid="{00000000-0005-0000-0000-000048460000}"/>
    <cellStyle name="40% - Accent3 4 2 2 7" xfId="4158" xr:uid="{00000000-0005-0000-0000-000049460000}"/>
    <cellStyle name="40% - Accent3 4 2 3" xfId="5346" xr:uid="{00000000-0005-0000-0000-00004A460000}"/>
    <cellStyle name="40% - Accent3 4 2 3 2" xfId="24646" xr:uid="{00000000-0005-0000-0000-00004B460000}"/>
    <cellStyle name="40% - Accent3 4 2 3 2 2" xfId="21622" xr:uid="{00000000-0005-0000-0000-00004C460000}"/>
    <cellStyle name="40% - Accent3 4 2 3 2 2 2" xfId="142" xr:uid="{00000000-0005-0000-0000-00004D460000}"/>
    <cellStyle name="40% - Accent3 4 2 3 2 2 2 2" xfId="24647" xr:uid="{00000000-0005-0000-0000-00004E460000}"/>
    <cellStyle name="40% - Accent3 4 2 3 2 2 2 2 2" xfId="24649" xr:uid="{00000000-0005-0000-0000-00004F460000}"/>
    <cellStyle name="40% - Accent3 4 2 3 2 2 2 3" xfId="24650" xr:uid="{00000000-0005-0000-0000-000050460000}"/>
    <cellStyle name="40% - Accent3 4 2 3 2 2 3" xfId="11601" xr:uid="{00000000-0005-0000-0000-000051460000}"/>
    <cellStyle name="40% - Accent3 4 2 3 2 2 3 2" xfId="24651" xr:uid="{00000000-0005-0000-0000-000052460000}"/>
    <cellStyle name="40% - Accent3 4 2 3 2 2 4" xfId="24653" xr:uid="{00000000-0005-0000-0000-000053460000}"/>
    <cellStyle name="40% - Accent3 4 2 3 2 3" xfId="21626" xr:uid="{00000000-0005-0000-0000-000054460000}"/>
    <cellStyle name="40% - Accent3 4 2 3 2 3 2" xfId="24655" xr:uid="{00000000-0005-0000-0000-000055460000}"/>
    <cellStyle name="40% - Accent3 4 2 3 2 3 2 2" xfId="24656" xr:uid="{00000000-0005-0000-0000-000056460000}"/>
    <cellStyle name="40% - Accent3 4 2 3 2 3 3" xfId="24657" xr:uid="{00000000-0005-0000-0000-000057460000}"/>
    <cellStyle name="40% - Accent3 4 2 3 2 4" xfId="1154" xr:uid="{00000000-0005-0000-0000-000058460000}"/>
    <cellStyle name="40% - Accent3 4 2 3 2 4 2" xfId="18760" xr:uid="{00000000-0005-0000-0000-000059460000}"/>
    <cellStyle name="40% - Accent3 4 2 3 2 5" xfId="24389" xr:uid="{00000000-0005-0000-0000-00005A460000}"/>
    <cellStyle name="40% - Accent3 4 2 3 3" xfId="24659" xr:uid="{00000000-0005-0000-0000-00005B460000}"/>
    <cellStyle name="40% - Accent3 4 2 3 3 2" xfId="21630" xr:uid="{00000000-0005-0000-0000-00005C460000}"/>
    <cellStyle name="40% - Accent3 4 2 3 3 2 2" xfId="24662" xr:uid="{00000000-0005-0000-0000-00005D460000}"/>
    <cellStyle name="40% - Accent3 4 2 3 3 2 2 2" xfId="24664" xr:uid="{00000000-0005-0000-0000-00005E460000}"/>
    <cellStyle name="40% - Accent3 4 2 3 3 2 3" xfId="24666" xr:uid="{00000000-0005-0000-0000-00005F460000}"/>
    <cellStyle name="40% - Accent3 4 2 3 3 3" xfId="24670" xr:uid="{00000000-0005-0000-0000-000060460000}"/>
    <cellStyle name="40% - Accent3 4 2 3 3 3 2" xfId="24672" xr:uid="{00000000-0005-0000-0000-000061460000}"/>
    <cellStyle name="40% - Accent3 4 2 3 3 4" xfId="24674" xr:uid="{00000000-0005-0000-0000-000062460000}"/>
    <cellStyle name="40% - Accent3 4 2 3 4" xfId="24676" xr:uid="{00000000-0005-0000-0000-000063460000}"/>
    <cellStyle name="40% - Accent3 4 2 3 4 2" xfId="24677" xr:uid="{00000000-0005-0000-0000-000064460000}"/>
    <cellStyle name="40% - Accent3 4 2 3 4 2 2" xfId="13371" xr:uid="{00000000-0005-0000-0000-000065460000}"/>
    <cellStyle name="40% - Accent3 4 2 3 4 3" xfId="24679" xr:uid="{00000000-0005-0000-0000-000066460000}"/>
    <cellStyle name="40% - Accent3 4 2 3 5" xfId="24681" xr:uid="{00000000-0005-0000-0000-000067460000}"/>
    <cellStyle name="40% - Accent3 4 2 3 5 2" xfId="24682" xr:uid="{00000000-0005-0000-0000-000068460000}"/>
    <cellStyle name="40% - Accent3 4 2 3 6" xfId="14125" xr:uid="{00000000-0005-0000-0000-000069460000}"/>
    <cellStyle name="40% - Accent3 4 2 4" xfId="24684" xr:uid="{00000000-0005-0000-0000-00006A460000}"/>
    <cellStyle name="40% - Accent3 4 2 4 2" xfId="24685" xr:uid="{00000000-0005-0000-0000-00006B460000}"/>
    <cellStyle name="40% - Accent3 4 2 4 2 2" xfId="21642" xr:uid="{00000000-0005-0000-0000-00006C460000}"/>
    <cellStyle name="40% - Accent3 4 2 4 2 2 2" xfId="23451" xr:uid="{00000000-0005-0000-0000-00006D460000}"/>
    <cellStyle name="40% - Accent3 4 2 4 2 2 2 2" xfId="23454" xr:uid="{00000000-0005-0000-0000-00006E460000}"/>
    <cellStyle name="40% - Accent3 4 2 4 2 2 3" xfId="23457" xr:uid="{00000000-0005-0000-0000-00006F460000}"/>
    <cellStyle name="40% - Accent3 4 2 4 2 3" xfId="24687" xr:uid="{00000000-0005-0000-0000-000070460000}"/>
    <cellStyle name="40% - Accent3 4 2 4 2 3 2" xfId="23515" xr:uid="{00000000-0005-0000-0000-000071460000}"/>
    <cellStyle name="40% - Accent3 4 2 4 2 4" xfId="24688" xr:uid="{00000000-0005-0000-0000-000072460000}"/>
    <cellStyle name="40% - Accent3 4 2 4 3" xfId="24689" xr:uid="{00000000-0005-0000-0000-000073460000}"/>
    <cellStyle name="40% - Accent3 4 2 4 3 2" xfId="24690" xr:uid="{00000000-0005-0000-0000-000074460000}"/>
    <cellStyle name="40% - Accent3 4 2 4 3 2 2" xfId="23587" xr:uid="{00000000-0005-0000-0000-000075460000}"/>
    <cellStyle name="40% - Accent3 4 2 4 3 3" xfId="24693" xr:uid="{00000000-0005-0000-0000-000076460000}"/>
    <cellStyle name="40% - Accent3 4 2 4 4" xfId="24695" xr:uid="{00000000-0005-0000-0000-000077460000}"/>
    <cellStyle name="40% - Accent3 4 2 4 4 2" xfId="24697" xr:uid="{00000000-0005-0000-0000-000078460000}"/>
    <cellStyle name="40% - Accent3 4 2 4 5" xfId="24699" xr:uid="{00000000-0005-0000-0000-000079460000}"/>
    <cellStyle name="40% - Accent3 4 2 5" xfId="24700" xr:uid="{00000000-0005-0000-0000-00007A460000}"/>
    <cellStyle name="40% - Accent3 4 2 5 2" xfId="10044" xr:uid="{00000000-0005-0000-0000-00007B460000}"/>
    <cellStyle name="40% - Accent3 4 2 5 2 2" xfId="24701" xr:uid="{00000000-0005-0000-0000-00007C460000}"/>
    <cellStyle name="40% - Accent3 4 2 5 2 2 2" xfId="23739" xr:uid="{00000000-0005-0000-0000-00007D460000}"/>
    <cellStyle name="40% - Accent3 4 2 5 2 3" xfId="24703" xr:uid="{00000000-0005-0000-0000-00007E460000}"/>
    <cellStyle name="40% - Accent3 4 2 5 3" xfId="12377" xr:uid="{00000000-0005-0000-0000-00007F460000}"/>
    <cellStyle name="40% - Accent3 4 2 5 3 2" xfId="14801" xr:uid="{00000000-0005-0000-0000-000080460000}"/>
    <cellStyle name="40% - Accent3 4 2 5 4" xfId="14804" xr:uid="{00000000-0005-0000-0000-000081460000}"/>
    <cellStyle name="40% - Accent3 4 2 6" xfId="16604" xr:uid="{00000000-0005-0000-0000-000082460000}"/>
    <cellStyle name="40% - Accent3 4 2 6 2" xfId="7406" xr:uid="{00000000-0005-0000-0000-000083460000}"/>
    <cellStyle name="40% - Accent3 4 2 6 2 2" xfId="8743" xr:uid="{00000000-0005-0000-0000-000084460000}"/>
    <cellStyle name="40% - Accent3 4 2 6 3" xfId="193" xr:uid="{00000000-0005-0000-0000-000085460000}"/>
    <cellStyle name="40% - Accent3 4 2 7" xfId="24704" xr:uid="{00000000-0005-0000-0000-000086460000}"/>
    <cellStyle name="40% - Accent3 4 2 7 2" xfId="8757" xr:uid="{00000000-0005-0000-0000-000087460000}"/>
    <cellStyle name="40% - Accent3 4 2 8" xfId="250" xr:uid="{00000000-0005-0000-0000-000088460000}"/>
    <cellStyle name="40% - Accent3 4 3" xfId="24705" xr:uid="{00000000-0005-0000-0000-000089460000}"/>
    <cellStyle name="40% - Accent3 4 3 2" xfId="4732" xr:uid="{00000000-0005-0000-0000-00008A460000}"/>
    <cellStyle name="40% - Accent3 4 3 2 2" xfId="4745" xr:uid="{00000000-0005-0000-0000-00008B460000}"/>
    <cellStyle name="40% - Accent3 4 3 2 2 2" xfId="4754" xr:uid="{00000000-0005-0000-0000-00008C460000}"/>
    <cellStyle name="40% - Accent3 4 3 2 2 2 2" xfId="3998" xr:uid="{00000000-0005-0000-0000-00008D460000}"/>
    <cellStyle name="40% - Accent3 4 3 2 2 2 2 2" xfId="11839" xr:uid="{00000000-0005-0000-0000-00008E460000}"/>
    <cellStyle name="40% - Accent3 4 3 2 2 2 2 2 2" xfId="5483" xr:uid="{00000000-0005-0000-0000-00008F460000}"/>
    <cellStyle name="40% - Accent3 4 3 2 2 2 2 3" xfId="16003" xr:uid="{00000000-0005-0000-0000-000090460000}"/>
    <cellStyle name="40% - Accent3 4 3 2 2 2 3" xfId="11849" xr:uid="{00000000-0005-0000-0000-000091460000}"/>
    <cellStyle name="40% - Accent3 4 3 2 2 2 3 2" xfId="16005" xr:uid="{00000000-0005-0000-0000-000092460000}"/>
    <cellStyle name="40% - Accent3 4 3 2 2 2 4" xfId="16013" xr:uid="{00000000-0005-0000-0000-000093460000}"/>
    <cellStyle name="40% - Accent3 4 3 2 2 3" xfId="4765" xr:uid="{00000000-0005-0000-0000-000094460000}"/>
    <cellStyle name="40% - Accent3 4 3 2 2 3 2" xfId="11859" xr:uid="{00000000-0005-0000-0000-000095460000}"/>
    <cellStyle name="40% - Accent3 4 3 2 2 3 2 2" xfId="16028" xr:uid="{00000000-0005-0000-0000-000096460000}"/>
    <cellStyle name="40% - Accent3 4 3 2 2 3 3" xfId="16033" xr:uid="{00000000-0005-0000-0000-000097460000}"/>
    <cellStyle name="40% - Accent3 4 3 2 2 4" xfId="17264" xr:uid="{00000000-0005-0000-0000-000098460000}"/>
    <cellStyle name="40% - Accent3 4 3 2 2 4 2" xfId="6706" xr:uid="{00000000-0005-0000-0000-000099460000}"/>
    <cellStyle name="40% - Accent3 4 3 2 2 5" xfId="17272" xr:uid="{00000000-0005-0000-0000-00009A460000}"/>
    <cellStyle name="40% - Accent3 4 3 2 3" xfId="401" xr:uid="{00000000-0005-0000-0000-00009B460000}"/>
    <cellStyle name="40% - Accent3 4 3 2 3 2" xfId="2502" xr:uid="{00000000-0005-0000-0000-00009C460000}"/>
    <cellStyle name="40% - Accent3 4 3 2 3 2 2" xfId="11866" xr:uid="{00000000-0005-0000-0000-00009D460000}"/>
    <cellStyle name="40% - Accent3 4 3 2 3 2 2 2" xfId="16076" xr:uid="{00000000-0005-0000-0000-00009E460000}"/>
    <cellStyle name="40% - Accent3 4 3 2 3 2 3" xfId="16081" xr:uid="{00000000-0005-0000-0000-00009F460000}"/>
    <cellStyle name="40% - Accent3 4 3 2 3 3" xfId="17276" xr:uid="{00000000-0005-0000-0000-0000A0460000}"/>
    <cellStyle name="40% - Accent3 4 3 2 3 3 2" xfId="16092" xr:uid="{00000000-0005-0000-0000-0000A1460000}"/>
    <cellStyle name="40% - Accent3 4 3 2 3 4" xfId="17282" xr:uid="{00000000-0005-0000-0000-0000A2460000}"/>
    <cellStyle name="40% - Accent3 4 3 2 4" xfId="4772" xr:uid="{00000000-0005-0000-0000-0000A3460000}"/>
    <cellStyle name="40% - Accent3 4 3 2 4 2" xfId="17286" xr:uid="{00000000-0005-0000-0000-0000A4460000}"/>
    <cellStyle name="40% - Accent3 4 3 2 4 2 2" xfId="14117" xr:uid="{00000000-0005-0000-0000-0000A5460000}"/>
    <cellStyle name="40% - Accent3 4 3 2 4 3" xfId="17290" xr:uid="{00000000-0005-0000-0000-0000A6460000}"/>
    <cellStyle name="40% - Accent3 4 3 2 5" xfId="17293" xr:uid="{00000000-0005-0000-0000-0000A7460000}"/>
    <cellStyle name="40% - Accent3 4 3 2 5 2" xfId="17295" xr:uid="{00000000-0005-0000-0000-0000A8460000}"/>
    <cellStyle name="40% - Accent3 4 3 2 6" xfId="14170" xr:uid="{00000000-0005-0000-0000-0000A9460000}"/>
    <cellStyle name="40% - Accent3 4 3 3" xfId="4787" xr:uid="{00000000-0005-0000-0000-0000AA460000}"/>
    <cellStyle name="40% - Accent3 4 3 3 2" xfId="3646" xr:uid="{00000000-0005-0000-0000-0000AB460000}"/>
    <cellStyle name="40% - Accent3 4 3 3 2 2" xfId="3659" xr:uid="{00000000-0005-0000-0000-0000AC460000}"/>
    <cellStyle name="40% - Accent3 4 3 3 2 2 2" xfId="10246" xr:uid="{00000000-0005-0000-0000-0000AD460000}"/>
    <cellStyle name="40% - Accent3 4 3 3 2 2 2 2" xfId="16259" xr:uid="{00000000-0005-0000-0000-0000AE460000}"/>
    <cellStyle name="40% - Accent3 4 3 3 2 2 3" xfId="16264" xr:uid="{00000000-0005-0000-0000-0000AF460000}"/>
    <cellStyle name="40% - Accent3 4 3 3 2 3" xfId="10254" xr:uid="{00000000-0005-0000-0000-0000B0460000}"/>
    <cellStyle name="40% - Accent3 4 3 3 2 3 2" xfId="16281" xr:uid="{00000000-0005-0000-0000-0000B1460000}"/>
    <cellStyle name="40% - Accent3 4 3 3 2 4" xfId="17317" xr:uid="{00000000-0005-0000-0000-0000B2460000}"/>
    <cellStyle name="40% - Accent3 4 3 3 3" xfId="3668" xr:uid="{00000000-0005-0000-0000-0000B3460000}"/>
    <cellStyle name="40% - Accent3 4 3 3 3 2" xfId="10258" xr:uid="{00000000-0005-0000-0000-0000B4460000}"/>
    <cellStyle name="40% - Accent3 4 3 3 3 2 2" xfId="16335" xr:uid="{00000000-0005-0000-0000-0000B5460000}"/>
    <cellStyle name="40% - Accent3 4 3 3 3 3" xfId="17320" xr:uid="{00000000-0005-0000-0000-0000B6460000}"/>
    <cellStyle name="40% - Accent3 4 3 3 4" xfId="10263" xr:uid="{00000000-0005-0000-0000-0000B7460000}"/>
    <cellStyle name="40% - Accent3 4 3 3 4 2" xfId="17323" xr:uid="{00000000-0005-0000-0000-0000B8460000}"/>
    <cellStyle name="40% - Accent3 4 3 3 5" xfId="17326" xr:uid="{00000000-0005-0000-0000-0000B9460000}"/>
    <cellStyle name="40% - Accent3 4 3 4" xfId="4793" xr:uid="{00000000-0005-0000-0000-0000BA460000}"/>
    <cellStyle name="40% - Accent3 4 3 4 2" xfId="3699" xr:uid="{00000000-0005-0000-0000-0000BB460000}"/>
    <cellStyle name="40% - Accent3 4 3 4 2 2" xfId="10269" xr:uid="{00000000-0005-0000-0000-0000BC460000}"/>
    <cellStyle name="40% - Accent3 4 3 4 2 2 2" xfId="5612" xr:uid="{00000000-0005-0000-0000-0000BD460000}"/>
    <cellStyle name="40% - Accent3 4 3 4 2 3" xfId="17344" xr:uid="{00000000-0005-0000-0000-0000BE460000}"/>
    <cellStyle name="40% - Accent3 4 3 4 3" xfId="10271" xr:uid="{00000000-0005-0000-0000-0000BF460000}"/>
    <cellStyle name="40% - Accent3 4 3 4 3 2" xfId="17346" xr:uid="{00000000-0005-0000-0000-0000C0460000}"/>
    <cellStyle name="40% - Accent3 4 3 4 4" xfId="17349" xr:uid="{00000000-0005-0000-0000-0000C1460000}"/>
    <cellStyle name="40% - Accent3 4 3 5" xfId="4800" xr:uid="{00000000-0005-0000-0000-0000C2460000}"/>
    <cellStyle name="40% - Accent3 4 3 5 2" xfId="5847" xr:uid="{00000000-0005-0000-0000-0000C3460000}"/>
    <cellStyle name="40% - Accent3 4 3 5 2 2" xfId="12431" xr:uid="{00000000-0005-0000-0000-0000C4460000}"/>
    <cellStyle name="40% - Accent3 4 3 5 3" xfId="12436" xr:uid="{00000000-0005-0000-0000-0000C5460000}"/>
    <cellStyle name="40% - Accent3 4 3 6" xfId="7409" xr:uid="{00000000-0005-0000-0000-0000C6460000}"/>
    <cellStyle name="40% - Accent3 4 3 6 2" xfId="5898" xr:uid="{00000000-0005-0000-0000-0000C7460000}"/>
    <cellStyle name="40% - Accent3 4 3 7" xfId="12438" xr:uid="{00000000-0005-0000-0000-0000C8460000}"/>
    <cellStyle name="40% - Accent3 4 4" xfId="24706" xr:uid="{00000000-0005-0000-0000-0000C9460000}"/>
    <cellStyle name="40% - Accent3 4 4 2" xfId="4859" xr:uid="{00000000-0005-0000-0000-0000CA460000}"/>
    <cellStyle name="40% - Accent3 4 4 2 2" xfId="4871" xr:uid="{00000000-0005-0000-0000-0000CB460000}"/>
    <cellStyle name="40% - Accent3 4 4 2 2 2" xfId="3098" xr:uid="{00000000-0005-0000-0000-0000CC460000}"/>
    <cellStyle name="40% - Accent3 4 4 2 2 2 2" xfId="7911" xr:uid="{00000000-0005-0000-0000-0000CD460000}"/>
    <cellStyle name="40% - Accent3 4 4 2 2 2 2 2" xfId="7916" xr:uid="{00000000-0005-0000-0000-0000CE460000}"/>
    <cellStyle name="40% - Accent3 4 4 2 2 2 3" xfId="7923" xr:uid="{00000000-0005-0000-0000-0000CF460000}"/>
    <cellStyle name="40% - Accent3 4 4 2 2 3" xfId="15142" xr:uid="{00000000-0005-0000-0000-0000D0460000}"/>
    <cellStyle name="40% - Accent3 4 4 2 2 3 2" xfId="7945" xr:uid="{00000000-0005-0000-0000-0000D1460000}"/>
    <cellStyle name="40% - Accent3 4 4 2 2 4" xfId="17407" xr:uid="{00000000-0005-0000-0000-0000D2460000}"/>
    <cellStyle name="40% - Accent3 4 4 2 3" xfId="4879" xr:uid="{00000000-0005-0000-0000-0000D3460000}"/>
    <cellStyle name="40% - Accent3 4 4 2 3 2" xfId="15146" xr:uid="{00000000-0005-0000-0000-0000D4460000}"/>
    <cellStyle name="40% - Accent3 4 4 2 3 2 2" xfId="7999" xr:uid="{00000000-0005-0000-0000-0000D5460000}"/>
    <cellStyle name="40% - Accent3 4 4 2 3 3" xfId="17409" xr:uid="{00000000-0005-0000-0000-0000D6460000}"/>
    <cellStyle name="40% - Accent3 4 4 2 4" xfId="17412" xr:uid="{00000000-0005-0000-0000-0000D7460000}"/>
    <cellStyle name="40% - Accent3 4 4 2 4 2" xfId="17414" xr:uid="{00000000-0005-0000-0000-0000D8460000}"/>
    <cellStyle name="40% - Accent3 4 4 2 5" xfId="7373" xr:uid="{00000000-0005-0000-0000-0000D9460000}"/>
    <cellStyle name="40% - Accent3 4 4 3" xfId="4883" xr:uid="{00000000-0005-0000-0000-0000DA460000}"/>
    <cellStyle name="40% - Accent3 4 4 3 2" xfId="3757" xr:uid="{00000000-0005-0000-0000-0000DB460000}"/>
    <cellStyle name="40% - Accent3 4 4 3 2 2" xfId="9896" xr:uid="{00000000-0005-0000-0000-0000DC460000}"/>
    <cellStyle name="40% - Accent3 4 4 3 2 2 2" xfId="8070" xr:uid="{00000000-0005-0000-0000-0000DD460000}"/>
    <cellStyle name="40% - Accent3 4 4 3 2 3" xfId="17422" xr:uid="{00000000-0005-0000-0000-0000DE460000}"/>
    <cellStyle name="40% - Accent3 4 4 3 3" xfId="10279" xr:uid="{00000000-0005-0000-0000-0000DF460000}"/>
    <cellStyle name="40% - Accent3 4 4 3 3 2" xfId="17424" xr:uid="{00000000-0005-0000-0000-0000E0460000}"/>
    <cellStyle name="40% - Accent3 4 4 3 4" xfId="17427" xr:uid="{00000000-0005-0000-0000-0000E1460000}"/>
    <cellStyle name="40% - Accent3 4 4 4" xfId="4891" xr:uid="{00000000-0005-0000-0000-0000E2460000}"/>
    <cellStyle name="40% - Accent3 4 4 4 2" xfId="10282" xr:uid="{00000000-0005-0000-0000-0000E3460000}"/>
    <cellStyle name="40% - Accent3 4 4 4 2 2" xfId="17433" xr:uid="{00000000-0005-0000-0000-0000E4460000}"/>
    <cellStyle name="40% - Accent3 4 4 4 3" xfId="17436" xr:uid="{00000000-0005-0000-0000-0000E5460000}"/>
    <cellStyle name="40% - Accent3 4 4 5" xfId="10284" xr:uid="{00000000-0005-0000-0000-0000E6460000}"/>
    <cellStyle name="40% - Accent3 4 4 5 2" xfId="5950" xr:uid="{00000000-0005-0000-0000-0000E7460000}"/>
    <cellStyle name="40% - Accent3 4 4 6" xfId="11319" xr:uid="{00000000-0005-0000-0000-0000E8460000}"/>
    <cellStyle name="40% - Accent3 4 5" xfId="24708" xr:uid="{00000000-0005-0000-0000-0000E9460000}"/>
    <cellStyle name="40% - Accent3 4 5 2" xfId="4920" xr:uid="{00000000-0005-0000-0000-0000EA460000}"/>
    <cellStyle name="40% - Accent3 4 5 2 2" xfId="3214" xr:uid="{00000000-0005-0000-0000-0000EB460000}"/>
    <cellStyle name="40% - Accent3 4 5 2 2 2" xfId="491" xr:uid="{00000000-0005-0000-0000-0000EC460000}"/>
    <cellStyle name="40% - Accent3 4 5 2 2 2 2" xfId="8210" xr:uid="{00000000-0005-0000-0000-0000ED460000}"/>
    <cellStyle name="40% - Accent3 4 5 2 2 3" xfId="17486" xr:uid="{00000000-0005-0000-0000-0000EE460000}"/>
    <cellStyle name="40% - Accent3 4 5 2 3" xfId="17489" xr:uid="{00000000-0005-0000-0000-0000EF460000}"/>
    <cellStyle name="40% - Accent3 4 5 2 3 2" xfId="17492" xr:uid="{00000000-0005-0000-0000-0000F0460000}"/>
    <cellStyle name="40% - Accent3 4 5 2 4" xfId="17495" xr:uid="{00000000-0005-0000-0000-0000F1460000}"/>
    <cellStyle name="40% - Accent3 4 5 3" xfId="4927" xr:uid="{00000000-0005-0000-0000-0000F2460000}"/>
    <cellStyle name="40% - Accent3 4 5 3 2" xfId="3263" xr:uid="{00000000-0005-0000-0000-0000F3460000}"/>
    <cellStyle name="40% - Accent3 4 5 3 2 2" xfId="17509" xr:uid="{00000000-0005-0000-0000-0000F4460000}"/>
    <cellStyle name="40% - Accent3 4 5 3 3" xfId="17512" xr:uid="{00000000-0005-0000-0000-0000F5460000}"/>
    <cellStyle name="40% - Accent3 4 5 4" xfId="24710" xr:uid="{00000000-0005-0000-0000-0000F6460000}"/>
    <cellStyle name="40% - Accent3 4 5 4 2" xfId="17524" xr:uid="{00000000-0005-0000-0000-0000F7460000}"/>
    <cellStyle name="40% - Accent3 4 5 5" xfId="12447" xr:uid="{00000000-0005-0000-0000-0000F8460000}"/>
    <cellStyle name="40% - Accent3 4 6" xfId="24711" xr:uid="{00000000-0005-0000-0000-0000F9460000}"/>
    <cellStyle name="40% - Accent3 4 6 2" xfId="4941" xr:uid="{00000000-0005-0000-0000-0000FA460000}"/>
    <cellStyle name="40% - Accent3 4 6 2 2" xfId="17552" xr:uid="{00000000-0005-0000-0000-0000FB460000}"/>
    <cellStyle name="40% - Accent3 4 6 2 2 2" xfId="17554" xr:uid="{00000000-0005-0000-0000-0000FC460000}"/>
    <cellStyle name="40% - Accent3 4 6 2 3" xfId="17556" xr:uid="{00000000-0005-0000-0000-0000FD460000}"/>
    <cellStyle name="40% - Accent3 4 6 3" xfId="24712" xr:uid="{00000000-0005-0000-0000-0000FE460000}"/>
    <cellStyle name="40% - Accent3 4 6 3 2" xfId="17565" xr:uid="{00000000-0005-0000-0000-0000FF460000}"/>
    <cellStyle name="40% - Accent3 4 6 4" xfId="24713" xr:uid="{00000000-0005-0000-0000-000000470000}"/>
    <cellStyle name="40% - Accent3 4 7" xfId="24714" xr:uid="{00000000-0005-0000-0000-000001470000}"/>
    <cellStyle name="40% - Accent3 4 7 2" xfId="24715" xr:uid="{00000000-0005-0000-0000-000002470000}"/>
    <cellStyle name="40% - Accent3 4 7 2 2" xfId="17593" xr:uid="{00000000-0005-0000-0000-000003470000}"/>
    <cellStyle name="40% - Accent3 4 7 3" xfId="24716" xr:uid="{00000000-0005-0000-0000-000004470000}"/>
    <cellStyle name="40% - Accent3 4 8" xfId="24717" xr:uid="{00000000-0005-0000-0000-000005470000}"/>
    <cellStyle name="40% - Accent3 4 8 2" xfId="24719" xr:uid="{00000000-0005-0000-0000-000006470000}"/>
    <cellStyle name="40% - Accent3 4 9" xfId="24720" xr:uid="{00000000-0005-0000-0000-000007470000}"/>
    <cellStyle name="40% - Accent3 5" xfId="24721" xr:uid="{00000000-0005-0000-0000-000008470000}"/>
    <cellStyle name="40% - Accent3 5 2" xfId="24724" xr:uid="{00000000-0005-0000-0000-000009470000}"/>
    <cellStyle name="40% - Accent3 5 2 2" xfId="24726" xr:uid="{00000000-0005-0000-0000-00000A470000}"/>
    <cellStyle name="40% - Accent3 5 2 2 2" xfId="24728" xr:uid="{00000000-0005-0000-0000-00000B470000}"/>
    <cellStyle name="40% - Accent3 5 2 2 2 2" xfId="5627" xr:uid="{00000000-0005-0000-0000-00000C470000}"/>
    <cellStyle name="40% - Accent3 5 2 2 2 2 2" xfId="4469" xr:uid="{00000000-0005-0000-0000-00000D470000}"/>
    <cellStyle name="40% - Accent3 5 2 2 2 2 2 2" xfId="4482" xr:uid="{00000000-0005-0000-0000-00000E470000}"/>
    <cellStyle name="40% - Accent3 5 2 2 2 2 2 2 2" xfId="24729" xr:uid="{00000000-0005-0000-0000-00000F470000}"/>
    <cellStyle name="40% - Accent3 5 2 2 2 2 2 3" xfId="24730" xr:uid="{00000000-0005-0000-0000-000010470000}"/>
    <cellStyle name="40% - Accent3 5 2 2 2 2 3" xfId="4536" xr:uid="{00000000-0005-0000-0000-000011470000}"/>
    <cellStyle name="40% - Accent3 5 2 2 2 2 3 2" xfId="24731" xr:uid="{00000000-0005-0000-0000-000012470000}"/>
    <cellStyle name="40% - Accent3 5 2 2 2 2 4" xfId="24732" xr:uid="{00000000-0005-0000-0000-000013470000}"/>
    <cellStyle name="40% - Accent3 5 2 2 2 3" xfId="2882" xr:uid="{00000000-0005-0000-0000-000014470000}"/>
    <cellStyle name="40% - Accent3 5 2 2 2 3 2" xfId="4897" xr:uid="{00000000-0005-0000-0000-000015470000}"/>
    <cellStyle name="40% - Accent3 5 2 2 2 3 2 2" xfId="24733" xr:uid="{00000000-0005-0000-0000-000016470000}"/>
    <cellStyle name="40% - Accent3 5 2 2 2 3 3" xfId="24734" xr:uid="{00000000-0005-0000-0000-000017470000}"/>
    <cellStyle name="40% - Accent3 5 2 2 2 4" xfId="24735" xr:uid="{00000000-0005-0000-0000-000018470000}"/>
    <cellStyle name="40% - Accent3 5 2 2 2 4 2" xfId="19658" xr:uid="{00000000-0005-0000-0000-000019470000}"/>
    <cellStyle name="40% - Accent3 5 2 2 2 5" xfId="16946" xr:uid="{00000000-0005-0000-0000-00001A470000}"/>
    <cellStyle name="40% - Accent3 5 2 2 3" xfId="24736" xr:uid="{00000000-0005-0000-0000-00001B470000}"/>
    <cellStyle name="40% - Accent3 5 2 2 3 2" xfId="11311" xr:uid="{00000000-0005-0000-0000-00001C470000}"/>
    <cellStyle name="40% - Accent3 5 2 2 3 2 2" xfId="5203" xr:uid="{00000000-0005-0000-0000-00001D470000}"/>
    <cellStyle name="40% - Accent3 5 2 2 3 2 2 2" xfId="24739" xr:uid="{00000000-0005-0000-0000-00001E470000}"/>
    <cellStyle name="40% - Accent3 5 2 2 3 2 3" xfId="24741" xr:uid="{00000000-0005-0000-0000-00001F470000}"/>
    <cellStyle name="40% - Accent3 5 2 2 3 3" xfId="24742" xr:uid="{00000000-0005-0000-0000-000020470000}"/>
    <cellStyle name="40% - Accent3 5 2 2 3 3 2" xfId="24743" xr:uid="{00000000-0005-0000-0000-000021470000}"/>
    <cellStyle name="40% - Accent3 5 2 2 3 4" xfId="24744" xr:uid="{00000000-0005-0000-0000-000022470000}"/>
    <cellStyle name="40% - Accent3 5 2 2 4" xfId="24745" xr:uid="{00000000-0005-0000-0000-000023470000}"/>
    <cellStyle name="40% - Accent3 5 2 2 4 2" xfId="24747" xr:uid="{00000000-0005-0000-0000-000024470000}"/>
    <cellStyle name="40% - Accent3 5 2 2 4 2 2" xfId="5510" xr:uid="{00000000-0005-0000-0000-000025470000}"/>
    <cellStyle name="40% - Accent3 5 2 2 4 3" xfId="24748" xr:uid="{00000000-0005-0000-0000-000026470000}"/>
    <cellStyle name="40% - Accent3 5 2 2 5" xfId="1751" xr:uid="{00000000-0005-0000-0000-000027470000}"/>
    <cellStyle name="40% - Accent3 5 2 2 5 2" xfId="6488" xr:uid="{00000000-0005-0000-0000-000028470000}"/>
    <cellStyle name="40% - Accent3 5 2 2 6" xfId="1562" xr:uid="{00000000-0005-0000-0000-000029470000}"/>
    <cellStyle name="40% - Accent3 5 2 3" xfId="24749" xr:uid="{00000000-0005-0000-0000-00002A470000}"/>
    <cellStyle name="40% - Accent3 5 2 3 2" xfId="24750" xr:uid="{00000000-0005-0000-0000-00002B470000}"/>
    <cellStyle name="40% - Accent3 5 2 3 2 2" xfId="11318" xr:uid="{00000000-0005-0000-0000-00002C470000}"/>
    <cellStyle name="40% - Accent3 5 2 3 2 2 2" xfId="10088" xr:uid="{00000000-0005-0000-0000-00002D470000}"/>
    <cellStyle name="40% - Accent3 5 2 3 2 2 2 2" xfId="24751" xr:uid="{00000000-0005-0000-0000-00002E470000}"/>
    <cellStyle name="40% - Accent3 5 2 3 2 2 3" xfId="24753" xr:uid="{00000000-0005-0000-0000-00002F470000}"/>
    <cellStyle name="40% - Accent3 5 2 3 2 3" xfId="24754" xr:uid="{00000000-0005-0000-0000-000030470000}"/>
    <cellStyle name="40% - Accent3 5 2 3 2 3 2" xfId="24755" xr:uid="{00000000-0005-0000-0000-000031470000}"/>
    <cellStyle name="40% - Accent3 5 2 3 2 4" xfId="24756" xr:uid="{00000000-0005-0000-0000-000032470000}"/>
    <cellStyle name="40% - Accent3 5 2 3 3" xfId="24757" xr:uid="{00000000-0005-0000-0000-000033470000}"/>
    <cellStyle name="40% - Accent3 5 2 3 3 2" xfId="24758" xr:uid="{00000000-0005-0000-0000-000034470000}"/>
    <cellStyle name="40% - Accent3 5 2 3 3 2 2" xfId="24759" xr:uid="{00000000-0005-0000-0000-000035470000}"/>
    <cellStyle name="40% - Accent3 5 2 3 3 3" xfId="24760" xr:uid="{00000000-0005-0000-0000-000036470000}"/>
    <cellStyle name="40% - Accent3 5 2 3 4" xfId="24761" xr:uid="{00000000-0005-0000-0000-000037470000}"/>
    <cellStyle name="40% - Accent3 5 2 3 4 2" xfId="24762" xr:uid="{00000000-0005-0000-0000-000038470000}"/>
    <cellStyle name="40% - Accent3 5 2 3 5" xfId="6493" xr:uid="{00000000-0005-0000-0000-000039470000}"/>
    <cellStyle name="40% - Accent3 5 2 4" xfId="24763" xr:uid="{00000000-0005-0000-0000-00003A470000}"/>
    <cellStyle name="40% - Accent3 5 2 4 2" xfId="24764" xr:uid="{00000000-0005-0000-0000-00003B470000}"/>
    <cellStyle name="40% - Accent3 5 2 4 2 2" xfId="24765" xr:uid="{00000000-0005-0000-0000-00003C470000}"/>
    <cellStyle name="40% - Accent3 5 2 4 2 2 2" xfId="24431" xr:uid="{00000000-0005-0000-0000-00003D470000}"/>
    <cellStyle name="40% - Accent3 5 2 4 2 3" xfId="24766" xr:uid="{00000000-0005-0000-0000-00003E470000}"/>
    <cellStyle name="40% - Accent3 5 2 4 3" xfId="24767" xr:uid="{00000000-0005-0000-0000-00003F470000}"/>
    <cellStyle name="40% - Accent3 5 2 4 3 2" xfId="24768" xr:uid="{00000000-0005-0000-0000-000040470000}"/>
    <cellStyle name="40% - Accent3 5 2 4 4" xfId="24769" xr:uid="{00000000-0005-0000-0000-000041470000}"/>
    <cellStyle name="40% - Accent3 5 2 5" xfId="24770" xr:uid="{00000000-0005-0000-0000-000042470000}"/>
    <cellStyle name="40% - Accent3 5 2 5 2" xfId="24771" xr:uid="{00000000-0005-0000-0000-000043470000}"/>
    <cellStyle name="40% - Accent3 5 2 5 2 2" xfId="24772" xr:uid="{00000000-0005-0000-0000-000044470000}"/>
    <cellStyle name="40% - Accent3 5 2 5 3" xfId="14848" xr:uid="{00000000-0005-0000-0000-000045470000}"/>
    <cellStyle name="40% - Accent3 5 2 6" xfId="24773" xr:uid="{00000000-0005-0000-0000-000046470000}"/>
    <cellStyle name="40% - Accent3 5 2 6 2" xfId="8798" xr:uid="{00000000-0005-0000-0000-000047470000}"/>
    <cellStyle name="40% - Accent3 5 2 7" xfId="24774" xr:uid="{00000000-0005-0000-0000-000048470000}"/>
    <cellStyle name="40% - Accent3 5 3" xfId="2093" xr:uid="{00000000-0005-0000-0000-000049470000}"/>
    <cellStyle name="40% - Accent3 5 3 2" xfId="4071" xr:uid="{00000000-0005-0000-0000-00004A470000}"/>
    <cellStyle name="40% - Accent3 5 3 2 2" xfId="4084" xr:uid="{00000000-0005-0000-0000-00004B470000}"/>
    <cellStyle name="40% - Accent3 5 3 2 2 2" xfId="4096" xr:uid="{00000000-0005-0000-0000-00004C470000}"/>
    <cellStyle name="40% - Accent3 5 3 2 2 2 2" xfId="11721" xr:uid="{00000000-0005-0000-0000-00004D470000}"/>
    <cellStyle name="40% - Accent3 5 3 2 2 2 2 2" xfId="17169" xr:uid="{00000000-0005-0000-0000-00004E470000}"/>
    <cellStyle name="40% - Accent3 5 3 2 2 2 3" xfId="17172" xr:uid="{00000000-0005-0000-0000-00004F470000}"/>
    <cellStyle name="40% - Accent3 5 3 2 2 3" xfId="14873" xr:uid="{00000000-0005-0000-0000-000050470000}"/>
    <cellStyle name="40% - Accent3 5 3 2 2 3 2" xfId="17187" xr:uid="{00000000-0005-0000-0000-000051470000}"/>
    <cellStyle name="40% - Accent3 5 3 2 2 4" xfId="17731" xr:uid="{00000000-0005-0000-0000-000052470000}"/>
    <cellStyle name="40% - Accent3 5 3 2 3" xfId="4124" xr:uid="{00000000-0005-0000-0000-000053470000}"/>
    <cellStyle name="40% - Accent3 5 3 2 3 2" xfId="17735" xr:uid="{00000000-0005-0000-0000-000054470000}"/>
    <cellStyle name="40% - Accent3 5 3 2 3 2 2" xfId="17211" xr:uid="{00000000-0005-0000-0000-000055470000}"/>
    <cellStyle name="40% - Accent3 5 3 2 3 3" xfId="17737" xr:uid="{00000000-0005-0000-0000-000056470000}"/>
    <cellStyle name="40% - Accent3 5 3 2 4" xfId="17739" xr:uid="{00000000-0005-0000-0000-000057470000}"/>
    <cellStyle name="40% - Accent3 5 3 2 4 2" xfId="17741" xr:uid="{00000000-0005-0000-0000-000058470000}"/>
    <cellStyle name="40% - Accent3 5 3 2 5" xfId="6501" xr:uid="{00000000-0005-0000-0000-000059470000}"/>
    <cellStyle name="40% - Accent3 5 3 3" xfId="4140" xr:uid="{00000000-0005-0000-0000-00005A470000}"/>
    <cellStyle name="40% - Accent3 5 3 3 2" xfId="3817" xr:uid="{00000000-0005-0000-0000-00005B470000}"/>
    <cellStyle name="40% - Accent3 5 3 3 2 2" xfId="4147" xr:uid="{00000000-0005-0000-0000-00005C470000}"/>
    <cellStyle name="40% - Accent3 5 3 3 2 2 2" xfId="16011" xr:uid="{00000000-0005-0000-0000-00005D470000}"/>
    <cellStyle name="40% - Accent3 5 3 3 2 3" xfId="17749" xr:uid="{00000000-0005-0000-0000-00005E470000}"/>
    <cellStyle name="40% - Accent3 5 3 3 3" xfId="10306" xr:uid="{00000000-0005-0000-0000-00005F470000}"/>
    <cellStyle name="40% - Accent3 5 3 3 3 2" xfId="17751" xr:uid="{00000000-0005-0000-0000-000060470000}"/>
    <cellStyle name="40% - Accent3 5 3 3 4" xfId="17753" xr:uid="{00000000-0005-0000-0000-000061470000}"/>
    <cellStyle name="40% - Accent3 5 3 4" xfId="4171" xr:uid="{00000000-0005-0000-0000-000062470000}"/>
    <cellStyle name="40% - Accent3 5 3 4 2" xfId="10309" xr:uid="{00000000-0005-0000-0000-000063470000}"/>
    <cellStyle name="40% - Accent3 5 3 4 2 2" xfId="17759" xr:uid="{00000000-0005-0000-0000-000064470000}"/>
    <cellStyle name="40% - Accent3 5 3 4 3" xfId="17761" xr:uid="{00000000-0005-0000-0000-000065470000}"/>
    <cellStyle name="40% - Accent3 5 3 5" xfId="4187" xr:uid="{00000000-0005-0000-0000-000066470000}"/>
    <cellStyle name="40% - Accent3 5 3 5 2" xfId="12457" xr:uid="{00000000-0005-0000-0000-000067470000}"/>
    <cellStyle name="40% - Accent3 5 3 6" xfId="12459" xr:uid="{00000000-0005-0000-0000-000068470000}"/>
    <cellStyle name="40% - Accent3 5 4" xfId="11325" xr:uid="{00000000-0005-0000-0000-000069470000}"/>
    <cellStyle name="40% - Accent3 5 4 2" xfId="4276" xr:uid="{00000000-0005-0000-0000-00006A470000}"/>
    <cellStyle name="40% - Accent3 5 4 2 2" xfId="4285" xr:uid="{00000000-0005-0000-0000-00006B470000}"/>
    <cellStyle name="40% - Accent3 5 4 2 2 2" xfId="15515" xr:uid="{00000000-0005-0000-0000-00006C470000}"/>
    <cellStyle name="40% - Accent3 5 4 2 2 2 2" xfId="8499" xr:uid="{00000000-0005-0000-0000-00006D470000}"/>
    <cellStyle name="40% - Accent3 5 4 2 2 3" xfId="17808" xr:uid="{00000000-0005-0000-0000-00006E470000}"/>
    <cellStyle name="40% - Accent3 5 4 2 3" xfId="11694" xr:uid="{00000000-0005-0000-0000-00006F470000}"/>
    <cellStyle name="40% - Accent3 5 4 2 3 2" xfId="13736" xr:uid="{00000000-0005-0000-0000-000070470000}"/>
    <cellStyle name="40% - Accent3 5 4 2 4" xfId="13740" xr:uid="{00000000-0005-0000-0000-000071470000}"/>
    <cellStyle name="40% - Accent3 5 4 3" xfId="4309" xr:uid="{00000000-0005-0000-0000-000072470000}"/>
    <cellStyle name="40% - Accent3 5 4 3 2" xfId="10314" xr:uid="{00000000-0005-0000-0000-000073470000}"/>
    <cellStyle name="40% - Accent3 5 4 3 2 2" xfId="17819" xr:uid="{00000000-0005-0000-0000-000074470000}"/>
    <cellStyle name="40% - Accent3 5 4 3 3" xfId="17821" xr:uid="{00000000-0005-0000-0000-000075470000}"/>
    <cellStyle name="40% - Accent3 5 4 4" xfId="24775" xr:uid="{00000000-0005-0000-0000-000076470000}"/>
    <cellStyle name="40% - Accent3 5 4 4 2" xfId="17828" xr:uid="{00000000-0005-0000-0000-000077470000}"/>
    <cellStyle name="40% - Accent3 5 4 5" xfId="5420" xr:uid="{00000000-0005-0000-0000-000078470000}"/>
    <cellStyle name="40% - Accent3 5 5" xfId="24776" xr:uid="{00000000-0005-0000-0000-000079470000}"/>
    <cellStyle name="40% - Accent3 5 5 2" xfId="2484" xr:uid="{00000000-0005-0000-0000-00007A470000}"/>
    <cellStyle name="40% - Accent3 5 5 2 2" xfId="17853" xr:uid="{00000000-0005-0000-0000-00007B470000}"/>
    <cellStyle name="40% - Accent3 5 5 2 2 2" xfId="7529" xr:uid="{00000000-0005-0000-0000-00007C470000}"/>
    <cellStyle name="40% - Accent3 5 5 2 3" xfId="17855" xr:uid="{00000000-0005-0000-0000-00007D470000}"/>
    <cellStyle name="40% - Accent3 5 5 3" xfId="24777" xr:uid="{00000000-0005-0000-0000-00007E470000}"/>
    <cellStyle name="40% - Accent3 5 5 3 2" xfId="17861" xr:uid="{00000000-0005-0000-0000-00007F470000}"/>
    <cellStyle name="40% - Accent3 5 5 4" xfId="24778" xr:uid="{00000000-0005-0000-0000-000080470000}"/>
    <cellStyle name="40% - Accent3 5 6" xfId="24779" xr:uid="{00000000-0005-0000-0000-000081470000}"/>
    <cellStyle name="40% - Accent3 5 6 2" xfId="24780" xr:uid="{00000000-0005-0000-0000-000082470000}"/>
    <cellStyle name="40% - Accent3 5 6 2 2" xfId="17878" xr:uid="{00000000-0005-0000-0000-000083470000}"/>
    <cellStyle name="40% - Accent3 5 6 3" xfId="24781" xr:uid="{00000000-0005-0000-0000-000084470000}"/>
    <cellStyle name="40% - Accent3 5 7" xfId="24782" xr:uid="{00000000-0005-0000-0000-000085470000}"/>
    <cellStyle name="40% - Accent3 5 7 2" xfId="24783" xr:uid="{00000000-0005-0000-0000-000086470000}"/>
    <cellStyle name="40% - Accent3 5 8" xfId="24784" xr:uid="{00000000-0005-0000-0000-000087470000}"/>
    <cellStyle name="40% - Accent3 6" xfId="24786" xr:uid="{00000000-0005-0000-0000-000088470000}"/>
    <cellStyle name="40% - Accent3 6 2" xfId="24787" xr:uid="{00000000-0005-0000-0000-000089470000}"/>
    <cellStyle name="40% - Accent3 6 2 2" xfId="24788" xr:uid="{00000000-0005-0000-0000-00008A470000}"/>
    <cellStyle name="40% - Accent3 6 2 2 2" xfId="24789" xr:uid="{00000000-0005-0000-0000-00008B470000}"/>
    <cellStyle name="40% - Accent3 6 2 2 2 2" xfId="11335" xr:uid="{00000000-0005-0000-0000-00008C470000}"/>
    <cellStyle name="40% - Accent3 6 2 2 2 2 2" xfId="12059" xr:uid="{00000000-0005-0000-0000-00008D470000}"/>
    <cellStyle name="40% - Accent3 6 2 2 2 2 2 2" xfId="24790" xr:uid="{00000000-0005-0000-0000-00008E470000}"/>
    <cellStyle name="40% - Accent3 6 2 2 2 2 3" xfId="24791" xr:uid="{00000000-0005-0000-0000-00008F470000}"/>
    <cellStyle name="40% - Accent3 6 2 2 2 3" xfId="24792" xr:uid="{00000000-0005-0000-0000-000090470000}"/>
    <cellStyle name="40% - Accent3 6 2 2 2 3 2" xfId="24793" xr:uid="{00000000-0005-0000-0000-000091470000}"/>
    <cellStyle name="40% - Accent3 6 2 2 2 4" xfId="24794" xr:uid="{00000000-0005-0000-0000-000092470000}"/>
    <cellStyle name="40% - Accent3 6 2 2 3" xfId="24795" xr:uid="{00000000-0005-0000-0000-000093470000}"/>
    <cellStyle name="40% - Accent3 6 2 2 3 2" xfId="24797" xr:uid="{00000000-0005-0000-0000-000094470000}"/>
    <cellStyle name="40% - Accent3 6 2 2 3 2 2" xfId="24800" xr:uid="{00000000-0005-0000-0000-000095470000}"/>
    <cellStyle name="40% - Accent3 6 2 2 3 3" xfId="24803" xr:uid="{00000000-0005-0000-0000-000096470000}"/>
    <cellStyle name="40% - Accent3 6 2 2 4" xfId="24806" xr:uid="{00000000-0005-0000-0000-000097470000}"/>
    <cellStyle name="40% - Accent3 6 2 2 4 2" xfId="24808" xr:uid="{00000000-0005-0000-0000-000098470000}"/>
    <cellStyle name="40% - Accent3 6 2 2 5" xfId="6528" xr:uid="{00000000-0005-0000-0000-000099470000}"/>
    <cellStyle name="40% - Accent3 6 2 3" xfId="19380" xr:uid="{00000000-0005-0000-0000-00009A470000}"/>
    <cellStyle name="40% - Accent3 6 2 3 2" xfId="24811" xr:uid="{00000000-0005-0000-0000-00009B470000}"/>
    <cellStyle name="40% - Accent3 6 2 3 2 2" xfId="24812" xr:uid="{00000000-0005-0000-0000-00009C470000}"/>
    <cellStyle name="40% - Accent3 6 2 3 2 2 2" xfId="24813" xr:uid="{00000000-0005-0000-0000-00009D470000}"/>
    <cellStyle name="40% - Accent3 6 2 3 2 3" xfId="24814" xr:uid="{00000000-0005-0000-0000-00009E470000}"/>
    <cellStyle name="40% - Accent3 6 2 3 3" xfId="24815" xr:uid="{00000000-0005-0000-0000-00009F470000}"/>
    <cellStyle name="40% - Accent3 6 2 3 3 2" xfId="24817" xr:uid="{00000000-0005-0000-0000-0000A0470000}"/>
    <cellStyle name="40% - Accent3 6 2 3 4" xfId="24821" xr:uid="{00000000-0005-0000-0000-0000A1470000}"/>
    <cellStyle name="40% - Accent3 6 2 4" xfId="24823" xr:uid="{00000000-0005-0000-0000-0000A2470000}"/>
    <cellStyle name="40% - Accent3 6 2 4 2" xfId="24824" xr:uid="{00000000-0005-0000-0000-0000A3470000}"/>
    <cellStyle name="40% - Accent3 6 2 4 2 2" xfId="24825" xr:uid="{00000000-0005-0000-0000-0000A4470000}"/>
    <cellStyle name="40% - Accent3 6 2 4 3" xfId="24826" xr:uid="{00000000-0005-0000-0000-0000A5470000}"/>
    <cellStyle name="40% - Accent3 6 2 5" xfId="24828" xr:uid="{00000000-0005-0000-0000-0000A6470000}"/>
    <cellStyle name="40% - Accent3 6 2 5 2" xfId="24829" xr:uid="{00000000-0005-0000-0000-0000A7470000}"/>
    <cellStyle name="40% - Accent3 6 2 6" xfId="10311" xr:uid="{00000000-0005-0000-0000-0000A8470000}"/>
    <cellStyle name="40% - Accent3 6 3" xfId="11343" xr:uid="{00000000-0005-0000-0000-0000A9470000}"/>
    <cellStyle name="40% - Accent3 6 3 2" xfId="4397" xr:uid="{00000000-0005-0000-0000-0000AA470000}"/>
    <cellStyle name="40% - Accent3 6 3 2 2" xfId="1312" xr:uid="{00000000-0005-0000-0000-0000AB470000}"/>
    <cellStyle name="40% - Accent3 6 3 2 2 2" xfId="17949" xr:uid="{00000000-0005-0000-0000-0000AC470000}"/>
    <cellStyle name="40% - Accent3 6 3 2 2 2 2" xfId="17697" xr:uid="{00000000-0005-0000-0000-0000AD470000}"/>
    <cellStyle name="40% - Accent3 6 3 2 2 3" xfId="17951" xr:uid="{00000000-0005-0000-0000-0000AE470000}"/>
    <cellStyle name="40% - Accent3 6 3 2 3" xfId="17953" xr:uid="{00000000-0005-0000-0000-0000AF470000}"/>
    <cellStyle name="40% - Accent3 6 3 2 3 2" xfId="17956" xr:uid="{00000000-0005-0000-0000-0000B0470000}"/>
    <cellStyle name="40% - Accent3 6 3 2 4" xfId="17961" xr:uid="{00000000-0005-0000-0000-0000B1470000}"/>
    <cellStyle name="40% - Accent3 6 3 3" xfId="4405" xr:uid="{00000000-0005-0000-0000-0000B2470000}"/>
    <cellStyle name="40% - Accent3 6 3 3 2" xfId="10322" xr:uid="{00000000-0005-0000-0000-0000B3470000}"/>
    <cellStyle name="40% - Accent3 6 3 3 2 2" xfId="611" xr:uid="{00000000-0005-0000-0000-0000B4470000}"/>
    <cellStyle name="40% - Accent3 6 3 3 3" xfId="17966" xr:uid="{00000000-0005-0000-0000-0000B5470000}"/>
    <cellStyle name="40% - Accent3 6 3 4" xfId="24830" xr:uid="{00000000-0005-0000-0000-0000B6470000}"/>
    <cellStyle name="40% - Accent3 6 3 4 2" xfId="17971" xr:uid="{00000000-0005-0000-0000-0000B7470000}"/>
    <cellStyle name="40% - Accent3 6 3 5" xfId="12465" xr:uid="{00000000-0005-0000-0000-0000B8470000}"/>
    <cellStyle name="40% - Accent3 6 4" xfId="24831" xr:uid="{00000000-0005-0000-0000-0000B9470000}"/>
    <cellStyle name="40% - Accent3 6 4 2" xfId="4437" xr:uid="{00000000-0005-0000-0000-0000BA470000}"/>
    <cellStyle name="40% - Accent3 6 4 2 2" xfId="17987" xr:uid="{00000000-0005-0000-0000-0000BB470000}"/>
    <cellStyle name="40% - Accent3 6 4 2 2 2" xfId="89" xr:uid="{00000000-0005-0000-0000-0000BC470000}"/>
    <cellStyle name="40% - Accent3 6 4 2 3" xfId="7174" xr:uid="{00000000-0005-0000-0000-0000BD470000}"/>
    <cellStyle name="40% - Accent3 6 4 3" xfId="24832" xr:uid="{00000000-0005-0000-0000-0000BE470000}"/>
    <cellStyle name="40% - Accent3 6 4 3 2" xfId="17991" xr:uid="{00000000-0005-0000-0000-0000BF470000}"/>
    <cellStyle name="40% - Accent3 6 4 4" xfId="24834" xr:uid="{00000000-0005-0000-0000-0000C0470000}"/>
    <cellStyle name="40% - Accent3 6 5" xfId="24836" xr:uid="{00000000-0005-0000-0000-0000C1470000}"/>
    <cellStyle name="40% - Accent3 6 5 2" xfId="24837" xr:uid="{00000000-0005-0000-0000-0000C2470000}"/>
    <cellStyle name="40% - Accent3 6 5 2 2" xfId="18009" xr:uid="{00000000-0005-0000-0000-0000C3470000}"/>
    <cellStyle name="40% - Accent3 6 5 3" xfId="24839" xr:uid="{00000000-0005-0000-0000-0000C4470000}"/>
    <cellStyle name="40% - Accent3 6 6" xfId="18618" xr:uid="{00000000-0005-0000-0000-0000C5470000}"/>
    <cellStyle name="40% - Accent3 6 6 2" xfId="18620" xr:uid="{00000000-0005-0000-0000-0000C6470000}"/>
    <cellStyle name="40% - Accent3 6 7" xfId="18668" xr:uid="{00000000-0005-0000-0000-0000C7470000}"/>
    <cellStyle name="40% - Accent3 7" xfId="18594" xr:uid="{00000000-0005-0000-0000-0000C8470000}"/>
    <cellStyle name="40% - Accent3 7 2" xfId="8343" xr:uid="{00000000-0005-0000-0000-0000C9470000}"/>
    <cellStyle name="40% - Accent3 7 2 2" xfId="18596" xr:uid="{00000000-0005-0000-0000-0000CA470000}"/>
    <cellStyle name="40% - Accent3 7 2 2 2" xfId="24841" xr:uid="{00000000-0005-0000-0000-0000CB470000}"/>
    <cellStyle name="40% - Accent3 7 2 2 2 2" xfId="24842" xr:uid="{00000000-0005-0000-0000-0000CC470000}"/>
    <cellStyle name="40% - Accent3 7 2 2 2 2 2" xfId="24843" xr:uid="{00000000-0005-0000-0000-0000CD470000}"/>
    <cellStyle name="40% - Accent3 7 2 2 2 3" xfId="24844" xr:uid="{00000000-0005-0000-0000-0000CE470000}"/>
    <cellStyle name="40% - Accent3 7 2 2 3" xfId="24846" xr:uid="{00000000-0005-0000-0000-0000CF470000}"/>
    <cellStyle name="40% - Accent3 7 2 2 3 2" xfId="24848" xr:uid="{00000000-0005-0000-0000-0000D0470000}"/>
    <cellStyle name="40% - Accent3 7 2 2 4" xfId="24850" xr:uid="{00000000-0005-0000-0000-0000D1470000}"/>
    <cellStyle name="40% - Accent3 7 2 3" xfId="24851" xr:uid="{00000000-0005-0000-0000-0000D2470000}"/>
    <cellStyle name="40% - Accent3 7 2 3 2" xfId="24853" xr:uid="{00000000-0005-0000-0000-0000D3470000}"/>
    <cellStyle name="40% - Accent3 7 2 3 2 2" xfId="24854" xr:uid="{00000000-0005-0000-0000-0000D4470000}"/>
    <cellStyle name="40% - Accent3 7 2 3 3" xfId="24856" xr:uid="{00000000-0005-0000-0000-0000D5470000}"/>
    <cellStyle name="40% - Accent3 7 2 4" xfId="24857" xr:uid="{00000000-0005-0000-0000-0000D6470000}"/>
    <cellStyle name="40% - Accent3 7 2 4 2" xfId="15577" xr:uid="{00000000-0005-0000-0000-0000D7470000}"/>
    <cellStyle name="40% - Accent3 7 2 5" xfId="24858" xr:uid="{00000000-0005-0000-0000-0000D8470000}"/>
    <cellStyle name="40% - Accent3 7 3" xfId="18598" xr:uid="{00000000-0005-0000-0000-0000D9470000}"/>
    <cellStyle name="40% - Accent3 7 3 2" xfId="4493" xr:uid="{00000000-0005-0000-0000-0000DA470000}"/>
    <cellStyle name="40% - Accent3 7 3 2 2" xfId="18067" xr:uid="{00000000-0005-0000-0000-0000DB470000}"/>
    <cellStyle name="40% - Accent3 7 3 2 2 2" xfId="18069" xr:uid="{00000000-0005-0000-0000-0000DC470000}"/>
    <cellStyle name="40% - Accent3 7 3 2 3" xfId="18073" xr:uid="{00000000-0005-0000-0000-0000DD470000}"/>
    <cellStyle name="40% - Accent3 7 3 3" xfId="24859" xr:uid="{00000000-0005-0000-0000-0000DE470000}"/>
    <cellStyle name="40% - Accent3 7 3 3 2" xfId="18077" xr:uid="{00000000-0005-0000-0000-0000DF470000}"/>
    <cellStyle name="40% - Accent3 7 3 4" xfId="21620" xr:uid="{00000000-0005-0000-0000-0000E0470000}"/>
    <cellStyle name="40% - Accent3 7 4" xfId="24860" xr:uid="{00000000-0005-0000-0000-0000E1470000}"/>
    <cellStyle name="40% - Accent3 7 4 2" xfId="24861" xr:uid="{00000000-0005-0000-0000-0000E2470000}"/>
    <cellStyle name="40% - Accent3 7 4 2 2" xfId="18091" xr:uid="{00000000-0005-0000-0000-0000E3470000}"/>
    <cellStyle name="40% - Accent3 7 4 3" xfId="24863" xr:uid="{00000000-0005-0000-0000-0000E4470000}"/>
    <cellStyle name="40% - Accent3 7 5" xfId="24865" xr:uid="{00000000-0005-0000-0000-0000E5470000}"/>
    <cellStyle name="40% - Accent3 7 5 2" xfId="24866" xr:uid="{00000000-0005-0000-0000-0000E6470000}"/>
    <cellStyle name="40% - Accent3 7 6" xfId="4854" xr:uid="{00000000-0005-0000-0000-0000E7470000}"/>
    <cellStyle name="40% - Accent3 8" xfId="18600" xr:uid="{00000000-0005-0000-0000-0000E8470000}"/>
    <cellStyle name="40% - Accent3 8 2" xfId="18602" xr:uid="{00000000-0005-0000-0000-0000E9470000}"/>
    <cellStyle name="40% - Accent3 8 2 2" xfId="24867" xr:uid="{00000000-0005-0000-0000-0000EA470000}"/>
    <cellStyle name="40% - Accent3 8 2 2 2" xfId="24870" xr:uid="{00000000-0005-0000-0000-0000EB470000}"/>
    <cellStyle name="40% - Accent3 8 2 2 2 2" xfId="24872" xr:uid="{00000000-0005-0000-0000-0000EC470000}"/>
    <cellStyle name="40% - Accent3 8 2 2 3" xfId="24875" xr:uid="{00000000-0005-0000-0000-0000ED470000}"/>
    <cellStyle name="40% - Accent3 8 2 3" xfId="24876" xr:uid="{00000000-0005-0000-0000-0000EE470000}"/>
    <cellStyle name="40% - Accent3 8 2 3 2" xfId="24878" xr:uid="{00000000-0005-0000-0000-0000EF470000}"/>
    <cellStyle name="40% - Accent3 8 2 4" xfId="24879" xr:uid="{00000000-0005-0000-0000-0000F0470000}"/>
    <cellStyle name="40% - Accent3 8 3" xfId="24881" xr:uid="{00000000-0005-0000-0000-0000F1470000}"/>
    <cellStyle name="40% - Accent3 8 3 2" xfId="24883" xr:uid="{00000000-0005-0000-0000-0000F2470000}"/>
    <cellStyle name="40% - Accent3 8 3 2 2" xfId="18133" xr:uid="{00000000-0005-0000-0000-0000F3470000}"/>
    <cellStyle name="40% - Accent3 8 3 3" xfId="24884" xr:uid="{00000000-0005-0000-0000-0000F4470000}"/>
    <cellStyle name="40% - Accent3 8 4" xfId="24885" xr:uid="{00000000-0005-0000-0000-0000F5470000}"/>
    <cellStyle name="40% - Accent3 8 4 2" xfId="24886" xr:uid="{00000000-0005-0000-0000-0000F6470000}"/>
    <cellStyle name="40% - Accent3 8 5" xfId="24888" xr:uid="{00000000-0005-0000-0000-0000F7470000}"/>
    <cellStyle name="40% - Accent3 9" xfId="18605" xr:uid="{00000000-0005-0000-0000-0000F8470000}"/>
    <cellStyle name="40% - Accent3 9 2" xfId="24889" xr:uid="{00000000-0005-0000-0000-0000F9470000}"/>
    <cellStyle name="40% - Accent3 9 2 2" xfId="24891" xr:uid="{00000000-0005-0000-0000-0000FA470000}"/>
    <cellStyle name="40% - Accent3 9 2 2 2" xfId="24893" xr:uid="{00000000-0005-0000-0000-0000FB470000}"/>
    <cellStyle name="40% - Accent3 9 2 3" xfId="24894" xr:uid="{00000000-0005-0000-0000-0000FC470000}"/>
    <cellStyle name="40% - Accent3 9 3" xfId="24895" xr:uid="{00000000-0005-0000-0000-0000FD470000}"/>
    <cellStyle name="40% - Accent3 9 3 2" xfId="24896" xr:uid="{00000000-0005-0000-0000-0000FE470000}"/>
    <cellStyle name="40% - Accent3 9 4" xfId="24897" xr:uid="{00000000-0005-0000-0000-0000FF470000}"/>
    <cellStyle name="40% - Accent4 10" xfId="24898" xr:uid="{00000000-0005-0000-0000-000000480000}"/>
    <cellStyle name="40% - Accent4 10 2" xfId="24900" xr:uid="{00000000-0005-0000-0000-000001480000}"/>
    <cellStyle name="40% - Accent4 10 2 2" xfId="24902" xr:uid="{00000000-0005-0000-0000-000002480000}"/>
    <cellStyle name="40% - Accent4 10 3" xfId="24904" xr:uid="{00000000-0005-0000-0000-000003480000}"/>
    <cellStyle name="40% - Accent4 11" xfId="24906" xr:uid="{00000000-0005-0000-0000-000004480000}"/>
    <cellStyle name="40% - Accent4 11 2" xfId="24907" xr:uid="{00000000-0005-0000-0000-000005480000}"/>
    <cellStyle name="40% - Accent4 12" xfId="24909" xr:uid="{00000000-0005-0000-0000-000006480000}"/>
    <cellStyle name="40% - Accent4 13" xfId="24910" xr:uid="{00000000-0005-0000-0000-000007480000}"/>
    <cellStyle name="40% - Accent4 2" xfId="3708" xr:uid="{00000000-0005-0000-0000-000008480000}"/>
    <cellStyle name="40% - Accent4 2 10" xfId="24911" xr:uid="{00000000-0005-0000-0000-000009480000}"/>
    <cellStyle name="40% - Accent4 2 10 2" xfId="24912" xr:uid="{00000000-0005-0000-0000-00000A480000}"/>
    <cellStyle name="40% - Accent4 2 11" xfId="24914" xr:uid="{00000000-0005-0000-0000-00000B480000}"/>
    <cellStyle name="40% - Accent4 2 2" xfId="3723" xr:uid="{00000000-0005-0000-0000-00000C480000}"/>
    <cellStyle name="40% - Accent4 2 2 10" xfId="16724" xr:uid="{00000000-0005-0000-0000-00000D480000}"/>
    <cellStyle name="40% - Accent4 2 2 2" xfId="5913" xr:uid="{00000000-0005-0000-0000-00000E480000}"/>
    <cellStyle name="40% - Accent4 2 2 2 2" xfId="24917" xr:uid="{00000000-0005-0000-0000-00000F480000}"/>
    <cellStyle name="40% - Accent4 2 2 2 2 2" xfId="24918" xr:uid="{00000000-0005-0000-0000-000010480000}"/>
    <cellStyle name="40% - Accent4 2 2 2 2 2 2" xfId="24919" xr:uid="{00000000-0005-0000-0000-000011480000}"/>
    <cellStyle name="40% - Accent4 2 2 2 2 2 2 2" xfId="24920" xr:uid="{00000000-0005-0000-0000-000012480000}"/>
    <cellStyle name="40% - Accent4 2 2 2 2 2 2 2 2" xfId="24921" xr:uid="{00000000-0005-0000-0000-000013480000}"/>
    <cellStyle name="40% - Accent4 2 2 2 2 2 2 2 2 2" xfId="24922" xr:uid="{00000000-0005-0000-0000-000014480000}"/>
    <cellStyle name="40% - Accent4 2 2 2 2 2 2 2 2 2 2" xfId="24924" xr:uid="{00000000-0005-0000-0000-000015480000}"/>
    <cellStyle name="40% - Accent4 2 2 2 2 2 2 2 2 2 2 2" xfId="10355" xr:uid="{00000000-0005-0000-0000-000016480000}"/>
    <cellStyle name="40% - Accent4 2 2 2 2 2 2 2 2 2 3" xfId="24925" xr:uid="{00000000-0005-0000-0000-000017480000}"/>
    <cellStyle name="40% - Accent4 2 2 2 2 2 2 2 2 3" xfId="24926" xr:uid="{00000000-0005-0000-0000-000018480000}"/>
    <cellStyle name="40% - Accent4 2 2 2 2 2 2 2 2 3 2" xfId="24927" xr:uid="{00000000-0005-0000-0000-000019480000}"/>
    <cellStyle name="40% - Accent4 2 2 2 2 2 2 2 2 4" xfId="24928" xr:uid="{00000000-0005-0000-0000-00001A480000}"/>
    <cellStyle name="40% - Accent4 2 2 2 2 2 2 2 3" xfId="24929" xr:uid="{00000000-0005-0000-0000-00001B480000}"/>
    <cellStyle name="40% - Accent4 2 2 2 2 2 2 2 3 2" xfId="19533" xr:uid="{00000000-0005-0000-0000-00001C480000}"/>
    <cellStyle name="40% - Accent4 2 2 2 2 2 2 2 3 2 2" xfId="19536" xr:uid="{00000000-0005-0000-0000-00001D480000}"/>
    <cellStyle name="40% - Accent4 2 2 2 2 2 2 2 3 3" xfId="24930" xr:uid="{00000000-0005-0000-0000-00001E480000}"/>
    <cellStyle name="40% - Accent4 2 2 2 2 2 2 2 4" xfId="24932" xr:uid="{00000000-0005-0000-0000-00001F480000}"/>
    <cellStyle name="40% - Accent4 2 2 2 2 2 2 2 4 2" xfId="20035" xr:uid="{00000000-0005-0000-0000-000020480000}"/>
    <cellStyle name="40% - Accent4 2 2 2 2 2 2 2 5" xfId="24933" xr:uid="{00000000-0005-0000-0000-000021480000}"/>
    <cellStyle name="40% - Accent4 2 2 2 2 2 2 3" xfId="24934" xr:uid="{00000000-0005-0000-0000-000022480000}"/>
    <cellStyle name="40% - Accent4 2 2 2 2 2 2 3 2" xfId="24384" xr:uid="{00000000-0005-0000-0000-000023480000}"/>
    <cellStyle name="40% - Accent4 2 2 2 2 2 2 3 2 2" xfId="24386" xr:uid="{00000000-0005-0000-0000-000024480000}"/>
    <cellStyle name="40% - Accent4 2 2 2 2 2 2 3 2 2 2" xfId="24388" xr:uid="{00000000-0005-0000-0000-000025480000}"/>
    <cellStyle name="40% - Accent4 2 2 2 2 2 2 3 2 3" xfId="2609" xr:uid="{00000000-0005-0000-0000-000026480000}"/>
    <cellStyle name="40% - Accent4 2 2 2 2 2 2 3 3" xfId="24393" xr:uid="{00000000-0005-0000-0000-000027480000}"/>
    <cellStyle name="40% - Accent4 2 2 2 2 2 2 3 3 2" xfId="24395" xr:uid="{00000000-0005-0000-0000-000028480000}"/>
    <cellStyle name="40% - Accent4 2 2 2 2 2 2 3 4" xfId="24935" xr:uid="{00000000-0005-0000-0000-000029480000}"/>
    <cellStyle name="40% - Accent4 2 2 2 2 2 2 4" xfId="23618" xr:uid="{00000000-0005-0000-0000-00002A480000}"/>
    <cellStyle name="40% - Accent4 2 2 2 2 2 2 4 2" xfId="23621" xr:uid="{00000000-0005-0000-0000-00002B480000}"/>
    <cellStyle name="40% - Accent4 2 2 2 2 2 2 4 2 2" xfId="24594" xr:uid="{00000000-0005-0000-0000-00002C480000}"/>
    <cellStyle name="40% - Accent4 2 2 2 2 2 2 4 3" xfId="24596" xr:uid="{00000000-0005-0000-0000-00002D480000}"/>
    <cellStyle name="40% - Accent4 2 2 2 2 2 2 5" xfId="23624" xr:uid="{00000000-0005-0000-0000-00002E480000}"/>
    <cellStyle name="40% - Accent4 2 2 2 2 2 2 5 2" xfId="24718" xr:uid="{00000000-0005-0000-0000-00002F480000}"/>
    <cellStyle name="40% - Accent4 2 2 2 2 2 2 6" xfId="24936" xr:uid="{00000000-0005-0000-0000-000030480000}"/>
    <cellStyle name="40% - Accent4 2 2 2 2 2 3" xfId="24939" xr:uid="{00000000-0005-0000-0000-000031480000}"/>
    <cellStyle name="40% - Accent4 2 2 2 2 2 3 2" xfId="24941" xr:uid="{00000000-0005-0000-0000-000032480000}"/>
    <cellStyle name="40% - Accent4 2 2 2 2 2 3 2 2" xfId="24943" xr:uid="{00000000-0005-0000-0000-000033480000}"/>
    <cellStyle name="40% - Accent4 2 2 2 2 2 3 2 2 2" xfId="5419" xr:uid="{00000000-0005-0000-0000-000034480000}"/>
    <cellStyle name="40% - Accent4 2 2 2 2 2 3 2 2 2 2" xfId="5425" xr:uid="{00000000-0005-0000-0000-000035480000}"/>
    <cellStyle name="40% - Accent4 2 2 2 2 2 3 2 2 3" xfId="3774" xr:uid="{00000000-0005-0000-0000-000036480000}"/>
    <cellStyle name="40% - Accent4 2 2 2 2 2 3 2 3" xfId="24944" xr:uid="{00000000-0005-0000-0000-000037480000}"/>
    <cellStyle name="40% - Accent4 2 2 2 2 2 3 2 3 2" xfId="5451" xr:uid="{00000000-0005-0000-0000-000038480000}"/>
    <cellStyle name="40% - Accent4 2 2 2 2 2 3 2 4" xfId="24945" xr:uid="{00000000-0005-0000-0000-000039480000}"/>
    <cellStyle name="40% - Accent4 2 2 2 2 2 3 3" xfId="24946" xr:uid="{00000000-0005-0000-0000-00003A480000}"/>
    <cellStyle name="40% - Accent4 2 2 2 2 2 3 3 2" xfId="24947" xr:uid="{00000000-0005-0000-0000-00003B480000}"/>
    <cellStyle name="40% - Accent4 2 2 2 2 2 3 3 2 2" xfId="2786" xr:uid="{00000000-0005-0000-0000-00003C480000}"/>
    <cellStyle name="40% - Accent4 2 2 2 2 2 3 3 3" xfId="24950" xr:uid="{00000000-0005-0000-0000-00003D480000}"/>
    <cellStyle name="40% - Accent4 2 2 2 2 2 3 4" xfId="23628" xr:uid="{00000000-0005-0000-0000-00003E480000}"/>
    <cellStyle name="40% - Accent4 2 2 2 2 2 3 4 2" xfId="24952" xr:uid="{00000000-0005-0000-0000-00003F480000}"/>
    <cellStyle name="40% - Accent4 2 2 2 2 2 3 5" xfId="24954" xr:uid="{00000000-0005-0000-0000-000040480000}"/>
    <cellStyle name="40% - Accent4 2 2 2 2 2 4" xfId="24955" xr:uid="{00000000-0005-0000-0000-000041480000}"/>
    <cellStyle name="40% - Accent4 2 2 2 2 2 4 2" xfId="24957" xr:uid="{00000000-0005-0000-0000-000042480000}"/>
    <cellStyle name="40% - Accent4 2 2 2 2 2 4 2 2" xfId="24959" xr:uid="{00000000-0005-0000-0000-000043480000}"/>
    <cellStyle name="40% - Accent4 2 2 2 2 2 4 2 2 2" xfId="5583" xr:uid="{00000000-0005-0000-0000-000044480000}"/>
    <cellStyle name="40% - Accent4 2 2 2 2 2 4 2 3" xfId="24962" xr:uid="{00000000-0005-0000-0000-000045480000}"/>
    <cellStyle name="40% - Accent4 2 2 2 2 2 4 3" xfId="24963" xr:uid="{00000000-0005-0000-0000-000046480000}"/>
    <cellStyle name="40% - Accent4 2 2 2 2 2 4 3 2" xfId="24965" xr:uid="{00000000-0005-0000-0000-000047480000}"/>
    <cellStyle name="40% - Accent4 2 2 2 2 2 4 4" xfId="19020" xr:uid="{00000000-0005-0000-0000-000048480000}"/>
    <cellStyle name="40% - Accent4 2 2 2 2 2 5" xfId="24968" xr:uid="{00000000-0005-0000-0000-000049480000}"/>
    <cellStyle name="40% - Accent4 2 2 2 2 2 5 2" xfId="24969" xr:uid="{00000000-0005-0000-0000-00004A480000}"/>
    <cellStyle name="40% - Accent4 2 2 2 2 2 5 2 2" xfId="24971" xr:uid="{00000000-0005-0000-0000-00004B480000}"/>
    <cellStyle name="40% - Accent4 2 2 2 2 2 5 3" xfId="24972" xr:uid="{00000000-0005-0000-0000-00004C480000}"/>
    <cellStyle name="40% - Accent4 2 2 2 2 2 6" xfId="24974" xr:uid="{00000000-0005-0000-0000-00004D480000}"/>
    <cellStyle name="40% - Accent4 2 2 2 2 2 6 2" xfId="24976" xr:uid="{00000000-0005-0000-0000-00004E480000}"/>
    <cellStyle name="40% - Accent4 2 2 2 2 2 7" xfId="24979" xr:uid="{00000000-0005-0000-0000-00004F480000}"/>
    <cellStyle name="40% - Accent4 2 2 2 2 3" xfId="24980" xr:uid="{00000000-0005-0000-0000-000050480000}"/>
    <cellStyle name="40% - Accent4 2 2 2 2 3 2" xfId="16209" xr:uid="{00000000-0005-0000-0000-000051480000}"/>
    <cellStyle name="40% - Accent4 2 2 2 2 3 2 2" xfId="16214" xr:uid="{00000000-0005-0000-0000-000052480000}"/>
    <cellStyle name="40% - Accent4 2 2 2 2 3 2 2 2" xfId="16218" xr:uid="{00000000-0005-0000-0000-000053480000}"/>
    <cellStyle name="40% - Accent4 2 2 2 2 3 2 2 2 2" xfId="13633" xr:uid="{00000000-0005-0000-0000-000054480000}"/>
    <cellStyle name="40% - Accent4 2 2 2 2 3 2 2 2 2 2" xfId="24981" xr:uid="{00000000-0005-0000-0000-000055480000}"/>
    <cellStyle name="40% - Accent4 2 2 2 2 3 2 2 2 3" xfId="24982" xr:uid="{00000000-0005-0000-0000-000056480000}"/>
    <cellStyle name="40% - Accent4 2 2 2 2 3 2 2 3" xfId="19183" xr:uid="{00000000-0005-0000-0000-000057480000}"/>
    <cellStyle name="40% - Accent4 2 2 2 2 3 2 2 3 2" xfId="13190" xr:uid="{00000000-0005-0000-0000-000058480000}"/>
    <cellStyle name="40% - Accent4 2 2 2 2 3 2 2 4" xfId="24984" xr:uid="{00000000-0005-0000-0000-000059480000}"/>
    <cellStyle name="40% - Accent4 2 2 2 2 3 2 3" xfId="16222" xr:uid="{00000000-0005-0000-0000-00005A480000}"/>
    <cellStyle name="40% - Accent4 2 2 2 2 3 2 3 2" xfId="19185" xr:uid="{00000000-0005-0000-0000-00005B480000}"/>
    <cellStyle name="40% - Accent4 2 2 2 2 3 2 3 2 2" xfId="24985" xr:uid="{00000000-0005-0000-0000-00005C480000}"/>
    <cellStyle name="40% - Accent4 2 2 2 2 3 2 3 3" xfId="24986" xr:uid="{00000000-0005-0000-0000-00005D480000}"/>
    <cellStyle name="40% - Accent4 2 2 2 2 3 2 4" xfId="19191" xr:uid="{00000000-0005-0000-0000-00005E480000}"/>
    <cellStyle name="40% - Accent4 2 2 2 2 3 2 4 2" xfId="24988" xr:uid="{00000000-0005-0000-0000-00005F480000}"/>
    <cellStyle name="40% - Accent4 2 2 2 2 3 2 5" xfId="24990" xr:uid="{00000000-0005-0000-0000-000060480000}"/>
    <cellStyle name="40% - Accent4 2 2 2 2 3 3" xfId="16224" xr:uid="{00000000-0005-0000-0000-000061480000}"/>
    <cellStyle name="40% - Accent4 2 2 2 2 3 3 2" xfId="16230" xr:uid="{00000000-0005-0000-0000-000062480000}"/>
    <cellStyle name="40% - Accent4 2 2 2 2 3 3 2 2" xfId="19194" xr:uid="{00000000-0005-0000-0000-000063480000}"/>
    <cellStyle name="40% - Accent4 2 2 2 2 3 3 2 2 2" xfId="1708" xr:uid="{00000000-0005-0000-0000-000064480000}"/>
    <cellStyle name="40% - Accent4 2 2 2 2 3 3 2 3" xfId="24991" xr:uid="{00000000-0005-0000-0000-000065480000}"/>
    <cellStyle name="40% - Accent4 2 2 2 2 3 3 3" xfId="19196" xr:uid="{00000000-0005-0000-0000-000066480000}"/>
    <cellStyle name="40% - Accent4 2 2 2 2 3 3 3 2" xfId="24992" xr:uid="{00000000-0005-0000-0000-000067480000}"/>
    <cellStyle name="40% - Accent4 2 2 2 2 3 3 4" xfId="24994" xr:uid="{00000000-0005-0000-0000-000068480000}"/>
    <cellStyle name="40% - Accent4 2 2 2 2 3 4" xfId="16232" xr:uid="{00000000-0005-0000-0000-000069480000}"/>
    <cellStyle name="40% - Accent4 2 2 2 2 3 4 2" xfId="19198" xr:uid="{00000000-0005-0000-0000-00006A480000}"/>
    <cellStyle name="40% - Accent4 2 2 2 2 3 4 2 2" xfId="15742" xr:uid="{00000000-0005-0000-0000-00006B480000}"/>
    <cellStyle name="40% - Accent4 2 2 2 2 3 4 3" xfId="24995" xr:uid="{00000000-0005-0000-0000-00006C480000}"/>
    <cellStyle name="40% - Accent4 2 2 2 2 3 5" xfId="19201" xr:uid="{00000000-0005-0000-0000-00006D480000}"/>
    <cellStyle name="40% - Accent4 2 2 2 2 3 5 2" xfId="24996" xr:uid="{00000000-0005-0000-0000-00006E480000}"/>
    <cellStyle name="40% - Accent4 2 2 2 2 3 6" xfId="24998" xr:uid="{00000000-0005-0000-0000-00006F480000}"/>
    <cellStyle name="40% - Accent4 2 2 2 2 4" xfId="24999" xr:uid="{00000000-0005-0000-0000-000070480000}"/>
    <cellStyle name="40% - Accent4 2 2 2 2 4 2" xfId="16298" xr:uid="{00000000-0005-0000-0000-000071480000}"/>
    <cellStyle name="40% - Accent4 2 2 2 2 4 2 2" xfId="16311" xr:uid="{00000000-0005-0000-0000-000072480000}"/>
    <cellStyle name="40% - Accent4 2 2 2 2 4 2 2 2" xfId="18678" xr:uid="{00000000-0005-0000-0000-000073480000}"/>
    <cellStyle name="40% - Accent4 2 2 2 2 4 2 2 2 2" xfId="25000" xr:uid="{00000000-0005-0000-0000-000074480000}"/>
    <cellStyle name="40% - Accent4 2 2 2 2 4 2 2 3" xfId="25001" xr:uid="{00000000-0005-0000-0000-000075480000}"/>
    <cellStyle name="40% - Accent4 2 2 2 2 4 2 3" xfId="19208" xr:uid="{00000000-0005-0000-0000-000076480000}"/>
    <cellStyle name="40% - Accent4 2 2 2 2 4 2 3 2" xfId="25002" xr:uid="{00000000-0005-0000-0000-000077480000}"/>
    <cellStyle name="40% - Accent4 2 2 2 2 4 2 4" xfId="25005" xr:uid="{00000000-0005-0000-0000-000078480000}"/>
    <cellStyle name="40% - Accent4 2 2 2 2 4 3" xfId="16320" xr:uid="{00000000-0005-0000-0000-000079480000}"/>
    <cellStyle name="40% - Accent4 2 2 2 2 4 3 2" xfId="19211" xr:uid="{00000000-0005-0000-0000-00007A480000}"/>
    <cellStyle name="40% - Accent4 2 2 2 2 4 3 2 2" xfId="25006" xr:uid="{00000000-0005-0000-0000-00007B480000}"/>
    <cellStyle name="40% - Accent4 2 2 2 2 4 3 3" xfId="25007" xr:uid="{00000000-0005-0000-0000-00007C480000}"/>
    <cellStyle name="40% - Accent4 2 2 2 2 4 4" xfId="19216" xr:uid="{00000000-0005-0000-0000-00007D480000}"/>
    <cellStyle name="40% - Accent4 2 2 2 2 4 4 2" xfId="25009" xr:uid="{00000000-0005-0000-0000-00007E480000}"/>
    <cellStyle name="40% - Accent4 2 2 2 2 4 5" xfId="25012" xr:uid="{00000000-0005-0000-0000-00007F480000}"/>
    <cellStyle name="40% - Accent4 2 2 2 2 5" xfId="25013" xr:uid="{00000000-0005-0000-0000-000080480000}"/>
    <cellStyle name="40% - Accent4 2 2 2 2 5 2" xfId="16361" xr:uid="{00000000-0005-0000-0000-000081480000}"/>
    <cellStyle name="40% - Accent4 2 2 2 2 5 2 2" xfId="19224" xr:uid="{00000000-0005-0000-0000-000082480000}"/>
    <cellStyle name="40% - Accent4 2 2 2 2 5 2 2 2" xfId="25014" xr:uid="{00000000-0005-0000-0000-000083480000}"/>
    <cellStyle name="40% - Accent4 2 2 2 2 5 2 3" xfId="25015" xr:uid="{00000000-0005-0000-0000-000084480000}"/>
    <cellStyle name="40% - Accent4 2 2 2 2 5 3" xfId="19227" xr:uid="{00000000-0005-0000-0000-000085480000}"/>
    <cellStyle name="40% - Accent4 2 2 2 2 5 3 2" xfId="25016" xr:uid="{00000000-0005-0000-0000-000086480000}"/>
    <cellStyle name="40% - Accent4 2 2 2 2 5 4" xfId="25018" xr:uid="{00000000-0005-0000-0000-000087480000}"/>
    <cellStyle name="40% - Accent4 2 2 2 2 6" xfId="13248" xr:uid="{00000000-0005-0000-0000-000088480000}"/>
    <cellStyle name="40% - Accent4 2 2 2 2 6 2" xfId="13252" xr:uid="{00000000-0005-0000-0000-000089480000}"/>
    <cellStyle name="40% - Accent4 2 2 2 2 6 2 2" xfId="25019" xr:uid="{00000000-0005-0000-0000-00008A480000}"/>
    <cellStyle name="40% - Accent4 2 2 2 2 6 3" xfId="25023" xr:uid="{00000000-0005-0000-0000-00008B480000}"/>
    <cellStyle name="40% - Accent4 2 2 2 2 7" xfId="6130" xr:uid="{00000000-0005-0000-0000-00008C480000}"/>
    <cellStyle name="40% - Accent4 2 2 2 2 7 2" xfId="23203" xr:uid="{00000000-0005-0000-0000-00008D480000}"/>
    <cellStyle name="40% - Accent4 2 2 2 2 8" xfId="25026" xr:uid="{00000000-0005-0000-0000-00008E480000}"/>
    <cellStyle name="40% - Accent4 2 2 2 3" xfId="25027" xr:uid="{00000000-0005-0000-0000-00008F480000}"/>
    <cellStyle name="40% - Accent4 2 2 2 3 2" xfId="25028" xr:uid="{00000000-0005-0000-0000-000090480000}"/>
    <cellStyle name="40% - Accent4 2 2 2 3 2 2" xfId="25029" xr:uid="{00000000-0005-0000-0000-000091480000}"/>
    <cellStyle name="40% - Accent4 2 2 2 3 2 2 2" xfId="25030" xr:uid="{00000000-0005-0000-0000-000092480000}"/>
    <cellStyle name="40% - Accent4 2 2 2 3 2 2 2 2" xfId="14948" xr:uid="{00000000-0005-0000-0000-000093480000}"/>
    <cellStyle name="40% - Accent4 2 2 2 3 2 2 2 2 2" xfId="25031" xr:uid="{00000000-0005-0000-0000-000094480000}"/>
    <cellStyle name="40% - Accent4 2 2 2 3 2 2 2 2 2 2" xfId="25032" xr:uid="{00000000-0005-0000-0000-000095480000}"/>
    <cellStyle name="40% - Accent4 2 2 2 3 2 2 2 2 3" xfId="25033" xr:uid="{00000000-0005-0000-0000-000096480000}"/>
    <cellStyle name="40% - Accent4 2 2 2 3 2 2 2 3" xfId="25034" xr:uid="{00000000-0005-0000-0000-000097480000}"/>
    <cellStyle name="40% - Accent4 2 2 2 3 2 2 2 3 2" xfId="25035" xr:uid="{00000000-0005-0000-0000-000098480000}"/>
    <cellStyle name="40% - Accent4 2 2 2 3 2 2 2 4" xfId="25036" xr:uid="{00000000-0005-0000-0000-000099480000}"/>
    <cellStyle name="40% - Accent4 2 2 2 3 2 2 3" xfId="25037" xr:uid="{00000000-0005-0000-0000-00009A480000}"/>
    <cellStyle name="40% - Accent4 2 2 2 3 2 2 3 2" xfId="25038" xr:uid="{00000000-0005-0000-0000-00009B480000}"/>
    <cellStyle name="40% - Accent4 2 2 2 3 2 2 3 2 2" xfId="25039" xr:uid="{00000000-0005-0000-0000-00009C480000}"/>
    <cellStyle name="40% - Accent4 2 2 2 3 2 2 3 3" xfId="25040" xr:uid="{00000000-0005-0000-0000-00009D480000}"/>
    <cellStyle name="40% - Accent4 2 2 2 3 2 2 4" xfId="23677" xr:uid="{00000000-0005-0000-0000-00009E480000}"/>
    <cellStyle name="40% - Accent4 2 2 2 3 2 2 4 2" xfId="25041" xr:uid="{00000000-0005-0000-0000-00009F480000}"/>
    <cellStyle name="40% - Accent4 2 2 2 3 2 2 5" xfId="25042" xr:uid="{00000000-0005-0000-0000-0000A0480000}"/>
    <cellStyle name="40% - Accent4 2 2 2 3 2 3" xfId="25043" xr:uid="{00000000-0005-0000-0000-0000A1480000}"/>
    <cellStyle name="40% - Accent4 2 2 2 3 2 3 2" xfId="25045" xr:uid="{00000000-0005-0000-0000-0000A2480000}"/>
    <cellStyle name="40% - Accent4 2 2 2 3 2 3 2 2" xfId="25046" xr:uid="{00000000-0005-0000-0000-0000A3480000}"/>
    <cellStyle name="40% - Accent4 2 2 2 3 2 3 2 2 2" xfId="3591" xr:uid="{00000000-0005-0000-0000-0000A4480000}"/>
    <cellStyle name="40% - Accent4 2 2 2 3 2 3 2 3" xfId="25047" xr:uid="{00000000-0005-0000-0000-0000A5480000}"/>
    <cellStyle name="40% - Accent4 2 2 2 3 2 3 3" xfId="25048" xr:uid="{00000000-0005-0000-0000-0000A6480000}"/>
    <cellStyle name="40% - Accent4 2 2 2 3 2 3 3 2" xfId="25049" xr:uid="{00000000-0005-0000-0000-0000A7480000}"/>
    <cellStyle name="40% - Accent4 2 2 2 3 2 3 4" xfId="25050" xr:uid="{00000000-0005-0000-0000-0000A8480000}"/>
    <cellStyle name="40% - Accent4 2 2 2 3 2 4" xfId="25051" xr:uid="{00000000-0005-0000-0000-0000A9480000}"/>
    <cellStyle name="40% - Accent4 2 2 2 3 2 4 2" xfId="25052" xr:uid="{00000000-0005-0000-0000-0000AA480000}"/>
    <cellStyle name="40% - Accent4 2 2 2 3 2 4 2 2" xfId="25054" xr:uid="{00000000-0005-0000-0000-0000AB480000}"/>
    <cellStyle name="40% - Accent4 2 2 2 3 2 4 3" xfId="25055" xr:uid="{00000000-0005-0000-0000-0000AC480000}"/>
    <cellStyle name="40% - Accent4 2 2 2 3 2 5" xfId="25056" xr:uid="{00000000-0005-0000-0000-0000AD480000}"/>
    <cellStyle name="40% - Accent4 2 2 2 3 2 5 2" xfId="25057" xr:uid="{00000000-0005-0000-0000-0000AE480000}"/>
    <cellStyle name="40% - Accent4 2 2 2 3 2 6" xfId="25059" xr:uid="{00000000-0005-0000-0000-0000AF480000}"/>
    <cellStyle name="40% - Accent4 2 2 2 3 3" xfId="25060" xr:uid="{00000000-0005-0000-0000-0000B0480000}"/>
    <cellStyle name="40% - Accent4 2 2 2 3 3 2" xfId="16415" xr:uid="{00000000-0005-0000-0000-0000B1480000}"/>
    <cellStyle name="40% - Accent4 2 2 2 3 3 2 2" xfId="16420" xr:uid="{00000000-0005-0000-0000-0000B2480000}"/>
    <cellStyle name="40% - Accent4 2 2 2 3 3 2 2 2" xfId="19245" xr:uid="{00000000-0005-0000-0000-0000B3480000}"/>
    <cellStyle name="40% - Accent4 2 2 2 3 3 2 2 2 2" xfId="13003" xr:uid="{00000000-0005-0000-0000-0000B4480000}"/>
    <cellStyle name="40% - Accent4 2 2 2 3 3 2 2 3" xfId="25061" xr:uid="{00000000-0005-0000-0000-0000B5480000}"/>
    <cellStyle name="40% - Accent4 2 2 2 3 3 2 3" xfId="4909" xr:uid="{00000000-0005-0000-0000-0000B6480000}"/>
    <cellStyle name="40% - Accent4 2 2 2 3 3 2 3 2" xfId="25062" xr:uid="{00000000-0005-0000-0000-0000B7480000}"/>
    <cellStyle name="40% - Accent4 2 2 2 3 3 2 4" xfId="25064" xr:uid="{00000000-0005-0000-0000-0000B8480000}"/>
    <cellStyle name="40% - Accent4 2 2 2 3 3 3" xfId="16422" xr:uid="{00000000-0005-0000-0000-0000B9480000}"/>
    <cellStyle name="40% - Accent4 2 2 2 3 3 3 2" xfId="19247" xr:uid="{00000000-0005-0000-0000-0000BA480000}"/>
    <cellStyle name="40% - Accent4 2 2 2 3 3 3 2 2" xfId="25065" xr:uid="{00000000-0005-0000-0000-0000BB480000}"/>
    <cellStyle name="40% - Accent4 2 2 2 3 3 3 3" xfId="25066" xr:uid="{00000000-0005-0000-0000-0000BC480000}"/>
    <cellStyle name="40% - Accent4 2 2 2 3 3 4" xfId="19249" xr:uid="{00000000-0005-0000-0000-0000BD480000}"/>
    <cellStyle name="40% - Accent4 2 2 2 3 3 4 2" xfId="25067" xr:uid="{00000000-0005-0000-0000-0000BE480000}"/>
    <cellStyle name="40% - Accent4 2 2 2 3 3 5" xfId="25068" xr:uid="{00000000-0005-0000-0000-0000BF480000}"/>
    <cellStyle name="40% - Accent4 2 2 2 3 4" xfId="25069" xr:uid="{00000000-0005-0000-0000-0000C0480000}"/>
    <cellStyle name="40% - Accent4 2 2 2 3 4 2" xfId="16443" xr:uid="{00000000-0005-0000-0000-0000C1480000}"/>
    <cellStyle name="40% - Accent4 2 2 2 3 4 2 2" xfId="19251" xr:uid="{00000000-0005-0000-0000-0000C2480000}"/>
    <cellStyle name="40% - Accent4 2 2 2 3 4 2 2 2" xfId="25070" xr:uid="{00000000-0005-0000-0000-0000C3480000}"/>
    <cellStyle name="40% - Accent4 2 2 2 3 4 2 3" xfId="25072" xr:uid="{00000000-0005-0000-0000-0000C4480000}"/>
    <cellStyle name="40% - Accent4 2 2 2 3 4 3" xfId="19255" xr:uid="{00000000-0005-0000-0000-0000C5480000}"/>
    <cellStyle name="40% - Accent4 2 2 2 3 4 3 2" xfId="25074" xr:uid="{00000000-0005-0000-0000-0000C6480000}"/>
    <cellStyle name="40% - Accent4 2 2 2 3 4 4" xfId="25078" xr:uid="{00000000-0005-0000-0000-0000C7480000}"/>
    <cellStyle name="40% - Accent4 2 2 2 3 5" xfId="25079" xr:uid="{00000000-0005-0000-0000-0000C8480000}"/>
    <cellStyle name="40% - Accent4 2 2 2 3 5 2" xfId="19259" xr:uid="{00000000-0005-0000-0000-0000C9480000}"/>
    <cellStyle name="40% - Accent4 2 2 2 3 5 2 2" xfId="25081" xr:uid="{00000000-0005-0000-0000-0000CA480000}"/>
    <cellStyle name="40% - Accent4 2 2 2 3 5 3" xfId="25084" xr:uid="{00000000-0005-0000-0000-0000CB480000}"/>
    <cellStyle name="40% - Accent4 2 2 2 3 6" xfId="13258" xr:uid="{00000000-0005-0000-0000-0000CC480000}"/>
    <cellStyle name="40% - Accent4 2 2 2 3 6 2" xfId="3003" xr:uid="{00000000-0005-0000-0000-0000CD480000}"/>
    <cellStyle name="40% - Accent4 2 2 2 3 7" xfId="25086" xr:uid="{00000000-0005-0000-0000-0000CE480000}"/>
    <cellStyle name="40% - Accent4 2 2 2 4" xfId="25087" xr:uid="{00000000-0005-0000-0000-0000CF480000}"/>
    <cellStyle name="40% - Accent4 2 2 2 4 2" xfId="11337" xr:uid="{00000000-0005-0000-0000-0000D0480000}"/>
    <cellStyle name="40% - Accent4 2 2 2 4 2 2" xfId="25088" xr:uid="{00000000-0005-0000-0000-0000D1480000}"/>
    <cellStyle name="40% - Accent4 2 2 2 4 2 2 2" xfId="25089" xr:uid="{00000000-0005-0000-0000-0000D2480000}"/>
    <cellStyle name="40% - Accent4 2 2 2 4 2 2 2 2" xfId="25090" xr:uid="{00000000-0005-0000-0000-0000D3480000}"/>
    <cellStyle name="40% - Accent4 2 2 2 4 2 2 2 2 2" xfId="25092" xr:uid="{00000000-0005-0000-0000-0000D4480000}"/>
    <cellStyle name="40% - Accent4 2 2 2 4 2 2 2 3" xfId="25094" xr:uid="{00000000-0005-0000-0000-0000D5480000}"/>
    <cellStyle name="40% - Accent4 2 2 2 4 2 2 3" xfId="25095" xr:uid="{00000000-0005-0000-0000-0000D6480000}"/>
    <cellStyle name="40% - Accent4 2 2 2 4 2 2 3 2" xfId="25096" xr:uid="{00000000-0005-0000-0000-0000D7480000}"/>
    <cellStyle name="40% - Accent4 2 2 2 4 2 2 4" xfId="25097" xr:uid="{00000000-0005-0000-0000-0000D8480000}"/>
    <cellStyle name="40% - Accent4 2 2 2 4 2 3" xfId="25098" xr:uid="{00000000-0005-0000-0000-0000D9480000}"/>
    <cellStyle name="40% - Accent4 2 2 2 4 2 3 2" xfId="25099" xr:uid="{00000000-0005-0000-0000-0000DA480000}"/>
    <cellStyle name="40% - Accent4 2 2 2 4 2 3 2 2" xfId="25100" xr:uid="{00000000-0005-0000-0000-0000DB480000}"/>
    <cellStyle name="40% - Accent4 2 2 2 4 2 3 3" xfId="25101" xr:uid="{00000000-0005-0000-0000-0000DC480000}"/>
    <cellStyle name="40% - Accent4 2 2 2 4 2 4" xfId="25102" xr:uid="{00000000-0005-0000-0000-0000DD480000}"/>
    <cellStyle name="40% - Accent4 2 2 2 4 2 4 2" xfId="25103" xr:uid="{00000000-0005-0000-0000-0000DE480000}"/>
    <cellStyle name="40% - Accent4 2 2 2 4 2 5" xfId="25104" xr:uid="{00000000-0005-0000-0000-0000DF480000}"/>
    <cellStyle name="40% - Accent4 2 2 2 4 3" xfId="25105" xr:uid="{00000000-0005-0000-0000-0000E0480000}"/>
    <cellStyle name="40% - Accent4 2 2 2 4 3 2" xfId="16484" xr:uid="{00000000-0005-0000-0000-0000E1480000}"/>
    <cellStyle name="40% - Accent4 2 2 2 4 3 2 2" xfId="19267" xr:uid="{00000000-0005-0000-0000-0000E2480000}"/>
    <cellStyle name="40% - Accent4 2 2 2 4 3 2 2 2" xfId="22296" xr:uid="{00000000-0005-0000-0000-0000E3480000}"/>
    <cellStyle name="40% - Accent4 2 2 2 4 3 2 3" xfId="25106" xr:uid="{00000000-0005-0000-0000-0000E4480000}"/>
    <cellStyle name="40% - Accent4 2 2 2 4 3 3" xfId="15101" xr:uid="{00000000-0005-0000-0000-0000E5480000}"/>
    <cellStyle name="40% - Accent4 2 2 2 4 3 3 2" xfId="25107" xr:uid="{00000000-0005-0000-0000-0000E6480000}"/>
    <cellStyle name="40% - Accent4 2 2 2 4 3 4" xfId="25108" xr:uid="{00000000-0005-0000-0000-0000E7480000}"/>
    <cellStyle name="40% - Accent4 2 2 2 4 4" xfId="25109" xr:uid="{00000000-0005-0000-0000-0000E8480000}"/>
    <cellStyle name="40% - Accent4 2 2 2 4 4 2" xfId="19275" xr:uid="{00000000-0005-0000-0000-0000E9480000}"/>
    <cellStyle name="40% - Accent4 2 2 2 4 4 2 2" xfId="25110" xr:uid="{00000000-0005-0000-0000-0000EA480000}"/>
    <cellStyle name="40% - Accent4 2 2 2 4 4 3" xfId="25112" xr:uid="{00000000-0005-0000-0000-0000EB480000}"/>
    <cellStyle name="40% - Accent4 2 2 2 4 5" xfId="25113" xr:uid="{00000000-0005-0000-0000-0000EC480000}"/>
    <cellStyle name="40% - Accent4 2 2 2 4 5 2" xfId="25115" xr:uid="{00000000-0005-0000-0000-0000ED480000}"/>
    <cellStyle name="40% - Accent4 2 2 2 4 6" xfId="20495" xr:uid="{00000000-0005-0000-0000-0000EE480000}"/>
    <cellStyle name="40% - Accent4 2 2 2 5" xfId="20553" xr:uid="{00000000-0005-0000-0000-0000EF480000}"/>
    <cellStyle name="40% - Accent4 2 2 2 5 2" xfId="20556" xr:uid="{00000000-0005-0000-0000-0000F0480000}"/>
    <cellStyle name="40% - Accent4 2 2 2 5 2 2" xfId="20557" xr:uid="{00000000-0005-0000-0000-0000F1480000}"/>
    <cellStyle name="40% - Accent4 2 2 2 5 2 2 2" xfId="5269" xr:uid="{00000000-0005-0000-0000-0000F2480000}"/>
    <cellStyle name="40% - Accent4 2 2 2 5 2 2 2 2" xfId="20559" xr:uid="{00000000-0005-0000-0000-0000F3480000}"/>
    <cellStyle name="40% - Accent4 2 2 2 5 2 2 3" xfId="5273" xr:uid="{00000000-0005-0000-0000-0000F4480000}"/>
    <cellStyle name="40% - Accent4 2 2 2 5 2 3" xfId="15107" xr:uid="{00000000-0005-0000-0000-0000F5480000}"/>
    <cellStyle name="40% - Accent4 2 2 2 5 2 3 2" xfId="20626" xr:uid="{00000000-0005-0000-0000-0000F6480000}"/>
    <cellStyle name="40% - Accent4 2 2 2 5 2 4" xfId="20690" xr:uid="{00000000-0005-0000-0000-0000F7480000}"/>
    <cellStyle name="40% - Accent4 2 2 2 5 3" xfId="20747" xr:uid="{00000000-0005-0000-0000-0000F8480000}"/>
    <cellStyle name="40% - Accent4 2 2 2 5 3 2" xfId="19288" xr:uid="{00000000-0005-0000-0000-0000F9480000}"/>
    <cellStyle name="40% - Accent4 2 2 2 5 3 2 2" xfId="20749" xr:uid="{00000000-0005-0000-0000-0000FA480000}"/>
    <cellStyle name="40% - Accent4 2 2 2 5 3 3" xfId="20788" xr:uid="{00000000-0005-0000-0000-0000FB480000}"/>
    <cellStyle name="40% - Accent4 2 2 2 5 4" xfId="20875" xr:uid="{00000000-0005-0000-0000-0000FC480000}"/>
    <cellStyle name="40% - Accent4 2 2 2 5 4 2" xfId="20877" xr:uid="{00000000-0005-0000-0000-0000FD480000}"/>
    <cellStyle name="40% - Accent4 2 2 2 5 5" xfId="20893" xr:uid="{00000000-0005-0000-0000-0000FE480000}"/>
    <cellStyle name="40% - Accent4 2 2 2 6" xfId="20927" xr:uid="{00000000-0005-0000-0000-0000FF480000}"/>
    <cellStyle name="40% - Accent4 2 2 2 6 2" xfId="20928" xr:uid="{00000000-0005-0000-0000-000000490000}"/>
    <cellStyle name="40% - Accent4 2 2 2 6 2 2" xfId="11704" xr:uid="{00000000-0005-0000-0000-000001490000}"/>
    <cellStyle name="40% - Accent4 2 2 2 6 2 2 2" xfId="10874" xr:uid="{00000000-0005-0000-0000-000002490000}"/>
    <cellStyle name="40% - Accent4 2 2 2 6 2 3" xfId="17158" xr:uid="{00000000-0005-0000-0000-000003490000}"/>
    <cellStyle name="40% - Accent4 2 2 2 6 3" xfId="11080" xr:uid="{00000000-0005-0000-0000-000004490000}"/>
    <cellStyle name="40% - Accent4 2 2 2 6 3 2" xfId="17164" xr:uid="{00000000-0005-0000-0000-000005490000}"/>
    <cellStyle name="40% - Accent4 2 2 2 6 4" xfId="21056" xr:uid="{00000000-0005-0000-0000-000006490000}"/>
    <cellStyle name="40% - Accent4 2 2 2 7" xfId="21097" xr:uid="{00000000-0005-0000-0000-000007490000}"/>
    <cellStyle name="40% - Accent4 2 2 2 7 2" xfId="21099" xr:uid="{00000000-0005-0000-0000-000008490000}"/>
    <cellStyle name="40% - Accent4 2 2 2 7 2 2" xfId="17177" xr:uid="{00000000-0005-0000-0000-000009490000}"/>
    <cellStyle name="40% - Accent4 2 2 2 7 3" xfId="21150" xr:uid="{00000000-0005-0000-0000-00000A490000}"/>
    <cellStyle name="40% - Accent4 2 2 2 8" xfId="21200" xr:uid="{00000000-0005-0000-0000-00000B490000}"/>
    <cellStyle name="40% - Accent4 2 2 2 8 2" xfId="21202" xr:uid="{00000000-0005-0000-0000-00000C490000}"/>
    <cellStyle name="40% - Accent4 2 2 2 9" xfId="21234" xr:uid="{00000000-0005-0000-0000-00000D490000}"/>
    <cellStyle name="40% - Accent4 2 2 3" xfId="1842" xr:uid="{00000000-0005-0000-0000-00000E490000}"/>
    <cellStyle name="40% - Accent4 2 2 3 2" xfId="9615" xr:uid="{00000000-0005-0000-0000-00000F490000}"/>
    <cellStyle name="40% - Accent4 2 2 3 2 2" xfId="25116" xr:uid="{00000000-0005-0000-0000-000010490000}"/>
    <cellStyle name="40% - Accent4 2 2 3 2 2 2" xfId="25118" xr:uid="{00000000-0005-0000-0000-000011490000}"/>
    <cellStyle name="40% - Accent4 2 2 3 2 2 2 2" xfId="25119" xr:uid="{00000000-0005-0000-0000-000012490000}"/>
    <cellStyle name="40% - Accent4 2 2 3 2 2 2 2 2" xfId="25120" xr:uid="{00000000-0005-0000-0000-000013490000}"/>
    <cellStyle name="40% - Accent4 2 2 3 2 2 2 2 2 2" xfId="25121" xr:uid="{00000000-0005-0000-0000-000014490000}"/>
    <cellStyle name="40% - Accent4 2 2 3 2 2 2 2 2 2 2" xfId="23793" xr:uid="{00000000-0005-0000-0000-000015490000}"/>
    <cellStyle name="40% - Accent4 2 2 3 2 2 2 2 2 3" xfId="6733" xr:uid="{00000000-0005-0000-0000-000016490000}"/>
    <cellStyle name="40% - Accent4 2 2 3 2 2 2 2 3" xfId="25122" xr:uid="{00000000-0005-0000-0000-000017490000}"/>
    <cellStyle name="40% - Accent4 2 2 3 2 2 2 2 3 2" xfId="25123" xr:uid="{00000000-0005-0000-0000-000018490000}"/>
    <cellStyle name="40% - Accent4 2 2 3 2 2 2 2 4" xfId="25124" xr:uid="{00000000-0005-0000-0000-000019490000}"/>
    <cellStyle name="40% - Accent4 2 2 3 2 2 2 3" xfId="25126" xr:uid="{00000000-0005-0000-0000-00001A490000}"/>
    <cellStyle name="40% - Accent4 2 2 3 2 2 2 3 2" xfId="25127" xr:uid="{00000000-0005-0000-0000-00001B490000}"/>
    <cellStyle name="40% - Accent4 2 2 3 2 2 2 3 2 2" xfId="25128" xr:uid="{00000000-0005-0000-0000-00001C490000}"/>
    <cellStyle name="40% - Accent4 2 2 3 2 2 2 3 3" xfId="25129" xr:uid="{00000000-0005-0000-0000-00001D490000}"/>
    <cellStyle name="40% - Accent4 2 2 3 2 2 2 4" xfId="23797" xr:uid="{00000000-0005-0000-0000-00001E490000}"/>
    <cellStyle name="40% - Accent4 2 2 3 2 2 2 4 2" xfId="25130" xr:uid="{00000000-0005-0000-0000-00001F490000}"/>
    <cellStyle name="40% - Accent4 2 2 3 2 2 2 5" xfId="25132" xr:uid="{00000000-0005-0000-0000-000020490000}"/>
    <cellStyle name="40% - Accent4 2 2 3 2 2 3" xfId="25133" xr:uid="{00000000-0005-0000-0000-000021490000}"/>
    <cellStyle name="40% - Accent4 2 2 3 2 2 3 2" xfId="25135" xr:uid="{00000000-0005-0000-0000-000022490000}"/>
    <cellStyle name="40% - Accent4 2 2 3 2 2 3 2 2" xfId="25136" xr:uid="{00000000-0005-0000-0000-000023490000}"/>
    <cellStyle name="40% - Accent4 2 2 3 2 2 3 2 2 2" xfId="4064" xr:uid="{00000000-0005-0000-0000-000024490000}"/>
    <cellStyle name="40% - Accent4 2 2 3 2 2 3 2 3" xfId="25137" xr:uid="{00000000-0005-0000-0000-000025490000}"/>
    <cellStyle name="40% - Accent4 2 2 3 2 2 3 3" xfId="25139" xr:uid="{00000000-0005-0000-0000-000026490000}"/>
    <cellStyle name="40% - Accent4 2 2 3 2 2 3 3 2" xfId="25140" xr:uid="{00000000-0005-0000-0000-000027490000}"/>
    <cellStyle name="40% - Accent4 2 2 3 2 2 3 4" xfId="25141" xr:uid="{00000000-0005-0000-0000-000028490000}"/>
    <cellStyle name="40% - Accent4 2 2 3 2 2 4" xfId="25142" xr:uid="{00000000-0005-0000-0000-000029490000}"/>
    <cellStyle name="40% - Accent4 2 2 3 2 2 4 2" xfId="25143" xr:uid="{00000000-0005-0000-0000-00002A490000}"/>
    <cellStyle name="40% - Accent4 2 2 3 2 2 4 2 2" xfId="25144" xr:uid="{00000000-0005-0000-0000-00002B490000}"/>
    <cellStyle name="40% - Accent4 2 2 3 2 2 4 3" xfId="25145" xr:uid="{00000000-0005-0000-0000-00002C490000}"/>
    <cellStyle name="40% - Accent4 2 2 3 2 2 5" xfId="25146" xr:uid="{00000000-0005-0000-0000-00002D490000}"/>
    <cellStyle name="40% - Accent4 2 2 3 2 2 5 2" xfId="25147" xr:uid="{00000000-0005-0000-0000-00002E490000}"/>
    <cellStyle name="40% - Accent4 2 2 3 2 2 6" xfId="25149" xr:uid="{00000000-0005-0000-0000-00002F490000}"/>
    <cellStyle name="40% - Accent4 2 2 3 2 3" xfId="25150" xr:uid="{00000000-0005-0000-0000-000030490000}"/>
    <cellStyle name="40% - Accent4 2 2 3 2 3 2" xfId="14216" xr:uid="{00000000-0005-0000-0000-000031490000}"/>
    <cellStyle name="40% - Accent4 2 2 3 2 3 2 2" xfId="16627" xr:uid="{00000000-0005-0000-0000-000032490000}"/>
    <cellStyle name="40% - Accent4 2 2 3 2 3 2 2 2" xfId="19349" xr:uid="{00000000-0005-0000-0000-000033490000}"/>
    <cellStyle name="40% - Accent4 2 2 3 2 3 2 2 2 2" xfId="25151" xr:uid="{00000000-0005-0000-0000-000034490000}"/>
    <cellStyle name="40% - Accent4 2 2 3 2 3 2 2 3" xfId="25152" xr:uid="{00000000-0005-0000-0000-000035490000}"/>
    <cellStyle name="40% - Accent4 2 2 3 2 3 2 3" xfId="19351" xr:uid="{00000000-0005-0000-0000-000036490000}"/>
    <cellStyle name="40% - Accent4 2 2 3 2 3 2 3 2" xfId="25153" xr:uid="{00000000-0005-0000-0000-000037490000}"/>
    <cellStyle name="40% - Accent4 2 2 3 2 3 2 4" xfId="25155" xr:uid="{00000000-0005-0000-0000-000038490000}"/>
    <cellStyle name="40% - Accent4 2 2 3 2 3 3" xfId="16629" xr:uid="{00000000-0005-0000-0000-000039490000}"/>
    <cellStyle name="40% - Accent4 2 2 3 2 3 3 2" xfId="19353" xr:uid="{00000000-0005-0000-0000-00003A490000}"/>
    <cellStyle name="40% - Accent4 2 2 3 2 3 3 2 2" xfId="25156" xr:uid="{00000000-0005-0000-0000-00003B490000}"/>
    <cellStyle name="40% - Accent4 2 2 3 2 3 3 3" xfId="25157" xr:uid="{00000000-0005-0000-0000-00003C490000}"/>
    <cellStyle name="40% - Accent4 2 2 3 2 3 4" xfId="19355" xr:uid="{00000000-0005-0000-0000-00003D490000}"/>
    <cellStyle name="40% - Accent4 2 2 3 2 3 4 2" xfId="25158" xr:uid="{00000000-0005-0000-0000-00003E490000}"/>
    <cellStyle name="40% - Accent4 2 2 3 2 3 5" xfId="25159" xr:uid="{00000000-0005-0000-0000-00003F490000}"/>
    <cellStyle name="40% - Accent4 2 2 3 2 4" xfId="25160" xr:uid="{00000000-0005-0000-0000-000040490000}"/>
    <cellStyle name="40% - Accent4 2 2 3 2 4 2" xfId="16640" xr:uid="{00000000-0005-0000-0000-000041490000}"/>
    <cellStyle name="40% - Accent4 2 2 3 2 4 2 2" xfId="19359" xr:uid="{00000000-0005-0000-0000-000042490000}"/>
    <cellStyle name="40% - Accent4 2 2 3 2 4 2 2 2" xfId="25161" xr:uid="{00000000-0005-0000-0000-000043490000}"/>
    <cellStyle name="40% - Accent4 2 2 3 2 4 2 3" xfId="25162" xr:uid="{00000000-0005-0000-0000-000044490000}"/>
    <cellStyle name="40% - Accent4 2 2 3 2 4 3" xfId="19362" xr:uid="{00000000-0005-0000-0000-000045490000}"/>
    <cellStyle name="40% - Accent4 2 2 3 2 4 3 2" xfId="25163" xr:uid="{00000000-0005-0000-0000-000046490000}"/>
    <cellStyle name="40% - Accent4 2 2 3 2 4 4" xfId="14973" xr:uid="{00000000-0005-0000-0000-000047490000}"/>
    <cellStyle name="40% - Accent4 2 2 3 2 5" xfId="25164" xr:uid="{00000000-0005-0000-0000-000048490000}"/>
    <cellStyle name="40% - Accent4 2 2 3 2 5 2" xfId="19370" xr:uid="{00000000-0005-0000-0000-000049490000}"/>
    <cellStyle name="40% - Accent4 2 2 3 2 5 2 2" xfId="25165" xr:uid="{00000000-0005-0000-0000-00004A490000}"/>
    <cellStyle name="40% - Accent4 2 2 3 2 5 3" xfId="25166" xr:uid="{00000000-0005-0000-0000-00004B490000}"/>
    <cellStyle name="40% - Accent4 2 2 3 2 6" xfId="13266" xr:uid="{00000000-0005-0000-0000-00004C490000}"/>
    <cellStyle name="40% - Accent4 2 2 3 2 6 2" xfId="25168" xr:uid="{00000000-0005-0000-0000-00004D490000}"/>
    <cellStyle name="40% - Accent4 2 2 3 2 7" xfId="25170" xr:uid="{00000000-0005-0000-0000-00004E490000}"/>
    <cellStyle name="40% - Accent4 2 2 3 3" xfId="25171" xr:uid="{00000000-0005-0000-0000-00004F490000}"/>
    <cellStyle name="40% - Accent4 2 2 3 3 2" xfId="25173" xr:uid="{00000000-0005-0000-0000-000050490000}"/>
    <cellStyle name="40% - Accent4 2 2 3 3 2 2" xfId="25174" xr:uid="{00000000-0005-0000-0000-000051490000}"/>
    <cellStyle name="40% - Accent4 2 2 3 3 2 2 2" xfId="25175" xr:uid="{00000000-0005-0000-0000-000052490000}"/>
    <cellStyle name="40% - Accent4 2 2 3 3 2 2 2 2" xfId="18572" xr:uid="{00000000-0005-0000-0000-000053490000}"/>
    <cellStyle name="40% - Accent4 2 2 3 3 2 2 2 2 2" xfId="23327" xr:uid="{00000000-0005-0000-0000-000054490000}"/>
    <cellStyle name="40% - Accent4 2 2 3 3 2 2 2 3" xfId="23330" xr:uid="{00000000-0005-0000-0000-000055490000}"/>
    <cellStyle name="40% - Accent4 2 2 3 3 2 2 3" xfId="25176" xr:uid="{00000000-0005-0000-0000-000056490000}"/>
    <cellStyle name="40% - Accent4 2 2 3 3 2 2 3 2" xfId="3847" xr:uid="{00000000-0005-0000-0000-000057490000}"/>
    <cellStyle name="40% - Accent4 2 2 3 3 2 2 4" xfId="25178" xr:uid="{00000000-0005-0000-0000-000058490000}"/>
    <cellStyle name="40% - Accent4 2 2 3 3 2 3" xfId="25179" xr:uid="{00000000-0005-0000-0000-000059490000}"/>
    <cellStyle name="40% - Accent4 2 2 3 3 2 3 2" xfId="25180" xr:uid="{00000000-0005-0000-0000-00005A490000}"/>
    <cellStyle name="40% - Accent4 2 2 3 3 2 3 2 2" xfId="21921" xr:uid="{00000000-0005-0000-0000-00005B490000}"/>
    <cellStyle name="40% - Accent4 2 2 3 3 2 3 3" xfId="25181" xr:uid="{00000000-0005-0000-0000-00005C490000}"/>
    <cellStyle name="40% - Accent4 2 2 3 3 2 4" xfId="25182" xr:uid="{00000000-0005-0000-0000-00005D490000}"/>
    <cellStyle name="40% - Accent4 2 2 3 3 2 4 2" xfId="25183" xr:uid="{00000000-0005-0000-0000-00005E490000}"/>
    <cellStyle name="40% - Accent4 2 2 3 3 2 5" xfId="25184" xr:uid="{00000000-0005-0000-0000-00005F490000}"/>
    <cellStyle name="40% - Accent4 2 2 3 3 3" xfId="25185" xr:uid="{00000000-0005-0000-0000-000060490000}"/>
    <cellStyle name="40% - Accent4 2 2 3 3 3 2" xfId="16667" xr:uid="{00000000-0005-0000-0000-000061490000}"/>
    <cellStyle name="40% - Accent4 2 2 3 3 3 2 2" xfId="19382" xr:uid="{00000000-0005-0000-0000-000062490000}"/>
    <cellStyle name="40% - Accent4 2 2 3 3 3 2 2 2" xfId="24852" xr:uid="{00000000-0005-0000-0000-000063490000}"/>
    <cellStyle name="40% - Accent4 2 2 3 3 3 2 3" xfId="25186" xr:uid="{00000000-0005-0000-0000-000064490000}"/>
    <cellStyle name="40% - Accent4 2 2 3 3 3 3" xfId="19384" xr:uid="{00000000-0005-0000-0000-000065490000}"/>
    <cellStyle name="40% - Accent4 2 2 3 3 3 3 2" xfId="25187" xr:uid="{00000000-0005-0000-0000-000066490000}"/>
    <cellStyle name="40% - Accent4 2 2 3 3 3 4" xfId="25188" xr:uid="{00000000-0005-0000-0000-000067490000}"/>
    <cellStyle name="40% - Accent4 2 2 3 3 4" xfId="25189" xr:uid="{00000000-0005-0000-0000-000068490000}"/>
    <cellStyle name="40% - Accent4 2 2 3 3 4 2" xfId="19388" xr:uid="{00000000-0005-0000-0000-000069490000}"/>
    <cellStyle name="40% - Accent4 2 2 3 3 4 2 2" xfId="25190" xr:uid="{00000000-0005-0000-0000-00006A490000}"/>
    <cellStyle name="40% - Accent4 2 2 3 3 4 3" xfId="25192" xr:uid="{00000000-0005-0000-0000-00006B490000}"/>
    <cellStyle name="40% - Accent4 2 2 3 3 5" xfId="25193" xr:uid="{00000000-0005-0000-0000-00006C490000}"/>
    <cellStyle name="40% - Accent4 2 2 3 3 5 2" xfId="25195" xr:uid="{00000000-0005-0000-0000-00006D490000}"/>
    <cellStyle name="40% - Accent4 2 2 3 3 6" xfId="25197" xr:uid="{00000000-0005-0000-0000-00006E490000}"/>
    <cellStyle name="40% - Accent4 2 2 3 4" xfId="25198" xr:uid="{00000000-0005-0000-0000-00006F490000}"/>
    <cellStyle name="40% - Accent4 2 2 3 4 2" xfId="25199" xr:uid="{00000000-0005-0000-0000-000070490000}"/>
    <cellStyle name="40% - Accent4 2 2 3 4 2 2" xfId="25200" xr:uid="{00000000-0005-0000-0000-000071490000}"/>
    <cellStyle name="40% - Accent4 2 2 3 4 2 2 2" xfId="25201" xr:uid="{00000000-0005-0000-0000-000072490000}"/>
    <cellStyle name="40% - Accent4 2 2 3 4 2 2 2 2" xfId="25202" xr:uid="{00000000-0005-0000-0000-000073490000}"/>
    <cellStyle name="40% - Accent4 2 2 3 4 2 2 3" xfId="25203" xr:uid="{00000000-0005-0000-0000-000074490000}"/>
    <cellStyle name="40% - Accent4 2 2 3 4 2 3" xfId="25204" xr:uid="{00000000-0005-0000-0000-000075490000}"/>
    <cellStyle name="40% - Accent4 2 2 3 4 2 3 2" xfId="25205" xr:uid="{00000000-0005-0000-0000-000076490000}"/>
    <cellStyle name="40% - Accent4 2 2 3 4 2 4" xfId="25206" xr:uid="{00000000-0005-0000-0000-000077490000}"/>
    <cellStyle name="40% - Accent4 2 2 3 4 3" xfId="25207" xr:uid="{00000000-0005-0000-0000-000078490000}"/>
    <cellStyle name="40% - Accent4 2 2 3 4 3 2" xfId="19401" xr:uid="{00000000-0005-0000-0000-000079490000}"/>
    <cellStyle name="40% - Accent4 2 2 3 4 3 2 2" xfId="25208" xr:uid="{00000000-0005-0000-0000-00007A490000}"/>
    <cellStyle name="40% - Accent4 2 2 3 4 3 3" xfId="22964" xr:uid="{00000000-0005-0000-0000-00007B490000}"/>
    <cellStyle name="40% - Accent4 2 2 3 4 4" xfId="25209" xr:uid="{00000000-0005-0000-0000-00007C490000}"/>
    <cellStyle name="40% - Accent4 2 2 3 4 4 2" xfId="25210" xr:uid="{00000000-0005-0000-0000-00007D490000}"/>
    <cellStyle name="40% - Accent4 2 2 3 4 5" xfId="25211" xr:uid="{00000000-0005-0000-0000-00007E490000}"/>
    <cellStyle name="40% - Accent4 2 2 3 5" xfId="21267" xr:uid="{00000000-0005-0000-0000-00007F490000}"/>
    <cellStyle name="40% - Accent4 2 2 3 5 2" xfId="21268" xr:uid="{00000000-0005-0000-0000-000080490000}"/>
    <cellStyle name="40% - Accent4 2 2 3 5 2 2" xfId="21270" xr:uid="{00000000-0005-0000-0000-000081490000}"/>
    <cellStyle name="40% - Accent4 2 2 3 5 2 2 2" xfId="21272" xr:uid="{00000000-0005-0000-0000-000082490000}"/>
    <cellStyle name="40% - Accent4 2 2 3 5 2 3" xfId="21274" xr:uid="{00000000-0005-0000-0000-000083490000}"/>
    <cellStyle name="40% - Accent4 2 2 3 5 3" xfId="21299" xr:uid="{00000000-0005-0000-0000-000084490000}"/>
    <cellStyle name="40% - Accent4 2 2 3 5 3 2" xfId="21301" xr:uid="{00000000-0005-0000-0000-000085490000}"/>
    <cellStyle name="40% - Accent4 2 2 3 5 4" xfId="21326" xr:uid="{00000000-0005-0000-0000-000086490000}"/>
    <cellStyle name="40% - Accent4 2 2 3 6" xfId="21334" xr:uid="{00000000-0005-0000-0000-000087490000}"/>
    <cellStyle name="40% - Accent4 2 2 3 6 2" xfId="21336" xr:uid="{00000000-0005-0000-0000-000088490000}"/>
    <cellStyle name="40% - Accent4 2 2 3 6 2 2" xfId="17205" xr:uid="{00000000-0005-0000-0000-000089490000}"/>
    <cellStyle name="40% - Accent4 2 2 3 6 3" xfId="21365" xr:uid="{00000000-0005-0000-0000-00008A490000}"/>
    <cellStyle name="40% - Accent4 2 2 3 7" xfId="21388" xr:uid="{00000000-0005-0000-0000-00008B490000}"/>
    <cellStyle name="40% - Accent4 2 2 3 7 2" xfId="21390" xr:uid="{00000000-0005-0000-0000-00008C490000}"/>
    <cellStyle name="40% - Accent4 2 2 3 8" xfId="21420" xr:uid="{00000000-0005-0000-0000-00008D490000}"/>
    <cellStyle name="40% - Accent4 2 2 4" xfId="9622" xr:uid="{00000000-0005-0000-0000-00008E490000}"/>
    <cellStyle name="40% - Accent4 2 2 4 2" xfId="25212" xr:uid="{00000000-0005-0000-0000-00008F490000}"/>
    <cellStyle name="40% - Accent4 2 2 4 2 2" xfId="25214" xr:uid="{00000000-0005-0000-0000-000090490000}"/>
    <cellStyle name="40% - Accent4 2 2 4 2 2 2" xfId="25215" xr:uid="{00000000-0005-0000-0000-000091490000}"/>
    <cellStyle name="40% - Accent4 2 2 4 2 2 2 2" xfId="14581" xr:uid="{00000000-0005-0000-0000-000092490000}"/>
    <cellStyle name="40% - Accent4 2 2 4 2 2 2 2 2" xfId="6821" xr:uid="{00000000-0005-0000-0000-000093490000}"/>
    <cellStyle name="40% - Accent4 2 2 4 2 2 2 2 2 2" xfId="12015" xr:uid="{00000000-0005-0000-0000-000094490000}"/>
    <cellStyle name="40% - Accent4 2 2 4 2 2 2 2 3" xfId="2408" xr:uid="{00000000-0005-0000-0000-000095490000}"/>
    <cellStyle name="40% - Accent4 2 2 4 2 2 2 3" xfId="14587" xr:uid="{00000000-0005-0000-0000-000096490000}"/>
    <cellStyle name="40% - Accent4 2 2 4 2 2 2 3 2" xfId="14589" xr:uid="{00000000-0005-0000-0000-000097490000}"/>
    <cellStyle name="40% - Accent4 2 2 4 2 2 2 4" xfId="14595" xr:uid="{00000000-0005-0000-0000-000098490000}"/>
    <cellStyle name="40% - Accent4 2 2 4 2 2 3" xfId="25216" xr:uid="{00000000-0005-0000-0000-000099490000}"/>
    <cellStyle name="40% - Accent4 2 2 4 2 2 3 2" xfId="14729" xr:uid="{00000000-0005-0000-0000-00009A490000}"/>
    <cellStyle name="40% - Accent4 2 2 4 2 2 3 2 2" xfId="14732" xr:uid="{00000000-0005-0000-0000-00009B490000}"/>
    <cellStyle name="40% - Accent4 2 2 4 2 2 3 3" xfId="14735" xr:uid="{00000000-0005-0000-0000-00009C490000}"/>
    <cellStyle name="40% - Accent4 2 2 4 2 2 4" xfId="25217" xr:uid="{00000000-0005-0000-0000-00009D490000}"/>
    <cellStyle name="40% - Accent4 2 2 4 2 2 4 2" xfId="14805" xr:uid="{00000000-0005-0000-0000-00009E490000}"/>
    <cellStyle name="40% - Accent4 2 2 4 2 2 5" xfId="25218" xr:uid="{00000000-0005-0000-0000-00009F490000}"/>
    <cellStyle name="40% - Accent4 2 2 4 2 3" xfId="25219" xr:uid="{00000000-0005-0000-0000-0000A0490000}"/>
    <cellStyle name="40% - Accent4 2 2 4 2 3 2" xfId="16768" xr:uid="{00000000-0005-0000-0000-0000A1490000}"/>
    <cellStyle name="40% - Accent4 2 2 4 2 3 2 2" xfId="15255" xr:uid="{00000000-0005-0000-0000-0000A2490000}"/>
    <cellStyle name="40% - Accent4 2 2 4 2 3 2 2 2" xfId="15257" xr:uid="{00000000-0005-0000-0000-0000A3490000}"/>
    <cellStyle name="40% - Accent4 2 2 4 2 3 2 3" xfId="15259" xr:uid="{00000000-0005-0000-0000-0000A4490000}"/>
    <cellStyle name="40% - Accent4 2 2 4 2 3 3" xfId="19434" xr:uid="{00000000-0005-0000-0000-0000A5490000}"/>
    <cellStyle name="40% - Accent4 2 2 4 2 3 3 2" xfId="15305" xr:uid="{00000000-0005-0000-0000-0000A6490000}"/>
    <cellStyle name="40% - Accent4 2 2 4 2 3 4" xfId="25220" xr:uid="{00000000-0005-0000-0000-0000A7490000}"/>
    <cellStyle name="40% - Accent4 2 2 4 2 4" xfId="14664" xr:uid="{00000000-0005-0000-0000-0000A8490000}"/>
    <cellStyle name="40% - Accent4 2 2 4 2 4 2" xfId="15399" xr:uid="{00000000-0005-0000-0000-0000A9490000}"/>
    <cellStyle name="40% - Accent4 2 2 4 2 4 2 2" xfId="15403" xr:uid="{00000000-0005-0000-0000-0000AA490000}"/>
    <cellStyle name="40% - Accent4 2 2 4 2 4 3" xfId="15407" xr:uid="{00000000-0005-0000-0000-0000AB490000}"/>
    <cellStyle name="40% - Accent4 2 2 4 2 5" xfId="15410" xr:uid="{00000000-0005-0000-0000-0000AC490000}"/>
    <cellStyle name="40% - Accent4 2 2 4 2 5 2" xfId="15413" xr:uid="{00000000-0005-0000-0000-0000AD490000}"/>
    <cellStyle name="40% - Accent4 2 2 4 2 6" xfId="15416" xr:uid="{00000000-0005-0000-0000-0000AE490000}"/>
    <cellStyle name="40% - Accent4 2 2 4 3" xfId="25221" xr:uid="{00000000-0005-0000-0000-0000AF490000}"/>
    <cellStyle name="40% - Accent4 2 2 4 3 2" xfId="25222" xr:uid="{00000000-0005-0000-0000-0000B0490000}"/>
    <cellStyle name="40% - Accent4 2 2 4 3 2 2" xfId="25223" xr:uid="{00000000-0005-0000-0000-0000B1490000}"/>
    <cellStyle name="40% - Accent4 2 2 4 3 2 2 2" xfId="16685" xr:uid="{00000000-0005-0000-0000-0000B2490000}"/>
    <cellStyle name="40% - Accent4 2 2 4 3 2 2 2 2" xfId="16688" xr:uid="{00000000-0005-0000-0000-0000B3490000}"/>
    <cellStyle name="40% - Accent4 2 2 4 3 2 2 3" xfId="12254" xr:uid="{00000000-0005-0000-0000-0000B4490000}"/>
    <cellStyle name="40% - Accent4 2 2 4 3 2 3" xfId="25224" xr:uid="{00000000-0005-0000-0000-0000B5490000}"/>
    <cellStyle name="40% - Accent4 2 2 4 3 2 3 2" xfId="16806" xr:uid="{00000000-0005-0000-0000-0000B6490000}"/>
    <cellStyle name="40% - Accent4 2 2 4 3 2 4" xfId="25225" xr:uid="{00000000-0005-0000-0000-0000B7490000}"/>
    <cellStyle name="40% - Accent4 2 2 4 3 3" xfId="25226" xr:uid="{00000000-0005-0000-0000-0000B8490000}"/>
    <cellStyle name="40% - Accent4 2 2 4 3 3 2" xfId="19448" xr:uid="{00000000-0005-0000-0000-0000B9490000}"/>
    <cellStyle name="40% - Accent4 2 2 4 3 3 2 2" xfId="17428" xr:uid="{00000000-0005-0000-0000-0000BA490000}"/>
    <cellStyle name="40% - Accent4 2 2 4 3 3 3" xfId="25227" xr:uid="{00000000-0005-0000-0000-0000BB490000}"/>
    <cellStyle name="40% - Accent4 2 2 4 3 4" xfId="15422" xr:uid="{00000000-0005-0000-0000-0000BC490000}"/>
    <cellStyle name="40% - Accent4 2 2 4 3 4 2" xfId="15425" xr:uid="{00000000-0005-0000-0000-0000BD490000}"/>
    <cellStyle name="40% - Accent4 2 2 4 3 5" xfId="15428" xr:uid="{00000000-0005-0000-0000-0000BE490000}"/>
    <cellStyle name="40% - Accent4 2 2 4 4" xfId="25228" xr:uid="{00000000-0005-0000-0000-0000BF490000}"/>
    <cellStyle name="40% - Accent4 2 2 4 4 2" xfId="25229" xr:uid="{00000000-0005-0000-0000-0000C0490000}"/>
    <cellStyle name="40% - Accent4 2 2 4 4 2 2" xfId="25230" xr:uid="{00000000-0005-0000-0000-0000C1490000}"/>
    <cellStyle name="40% - Accent4 2 2 4 4 2 2 2" xfId="19261" xr:uid="{00000000-0005-0000-0000-0000C2490000}"/>
    <cellStyle name="40% - Accent4 2 2 4 4 2 3" xfId="25231" xr:uid="{00000000-0005-0000-0000-0000C3490000}"/>
    <cellStyle name="40% - Accent4 2 2 4 4 3" xfId="25232" xr:uid="{00000000-0005-0000-0000-0000C4490000}"/>
    <cellStyle name="40% - Accent4 2 2 4 4 3 2" xfId="25234" xr:uid="{00000000-0005-0000-0000-0000C5490000}"/>
    <cellStyle name="40% - Accent4 2 2 4 4 4" xfId="7680" xr:uid="{00000000-0005-0000-0000-0000C6490000}"/>
    <cellStyle name="40% - Accent4 2 2 4 5" xfId="21458" xr:uid="{00000000-0005-0000-0000-0000C7490000}"/>
    <cellStyle name="40% - Accent4 2 2 4 5 2" xfId="21460" xr:uid="{00000000-0005-0000-0000-0000C8490000}"/>
    <cellStyle name="40% - Accent4 2 2 4 5 2 2" xfId="21462" xr:uid="{00000000-0005-0000-0000-0000C9490000}"/>
    <cellStyle name="40% - Accent4 2 2 4 5 3" xfId="21479" xr:uid="{00000000-0005-0000-0000-0000CA490000}"/>
    <cellStyle name="40% - Accent4 2 2 4 6" xfId="21513" xr:uid="{00000000-0005-0000-0000-0000CB490000}"/>
    <cellStyle name="40% - Accent4 2 2 4 6 2" xfId="21515" xr:uid="{00000000-0005-0000-0000-0000CC490000}"/>
    <cellStyle name="40% - Accent4 2 2 4 7" xfId="21554" xr:uid="{00000000-0005-0000-0000-0000CD490000}"/>
    <cellStyle name="40% - Accent4 2 2 5" xfId="25235" xr:uid="{00000000-0005-0000-0000-0000CE490000}"/>
    <cellStyle name="40% - Accent4 2 2 5 2" xfId="25237" xr:uid="{00000000-0005-0000-0000-0000CF490000}"/>
    <cellStyle name="40% - Accent4 2 2 5 2 2" xfId="11779" xr:uid="{00000000-0005-0000-0000-0000D0490000}"/>
    <cellStyle name="40% - Accent4 2 2 5 2 2 2" xfId="11785" xr:uid="{00000000-0005-0000-0000-0000D1490000}"/>
    <cellStyle name="40% - Accent4 2 2 5 2 2 2 2" xfId="25238" xr:uid="{00000000-0005-0000-0000-0000D2490000}"/>
    <cellStyle name="40% - Accent4 2 2 5 2 2 2 2 2" xfId="25239" xr:uid="{00000000-0005-0000-0000-0000D3490000}"/>
    <cellStyle name="40% - Accent4 2 2 5 2 2 2 3" xfId="25241" xr:uid="{00000000-0005-0000-0000-0000D4490000}"/>
    <cellStyle name="40% - Accent4 2 2 5 2 2 3" xfId="17222" xr:uid="{00000000-0005-0000-0000-0000D5490000}"/>
    <cellStyle name="40% - Accent4 2 2 5 2 2 3 2" xfId="19648" xr:uid="{00000000-0005-0000-0000-0000D6490000}"/>
    <cellStyle name="40% - Accent4 2 2 5 2 2 4" xfId="19827" xr:uid="{00000000-0005-0000-0000-0000D7490000}"/>
    <cellStyle name="40% - Accent4 2 2 5 2 3" xfId="11788" xr:uid="{00000000-0005-0000-0000-0000D8490000}"/>
    <cellStyle name="40% - Accent4 2 2 5 2 3 2" xfId="19497" xr:uid="{00000000-0005-0000-0000-0000D9490000}"/>
    <cellStyle name="40% - Accent4 2 2 5 2 3 2 2" xfId="25242" xr:uid="{00000000-0005-0000-0000-0000DA490000}"/>
    <cellStyle name="40% - Accent4 2 2 5 2 3 3" xfId="19829" xr:uid="{00000000-0005-0000-0000-0000DB490000}"/>
    <cellStyle name="40% - Accent4 2 2 5 2 4" xfId="15431" xr:uid="{00000000-0005-0000-0000-0000DC490000}"/>
    <cellStyle name="40% - Accent4 2 2 5 2 4 2" xfId="15434" xr:uid="{00000000-0005-0000-0000-0000DD490000}"/>
    <cellStyle name="40% - Accent4 2 2 5 2 5" xfId="15437" xr:uid="{00000000-0005-0000-0000-0000DE490000}"/>
    <cellStyle name="40% - Accent4 2 2 5 3" xfId="12209" xr:uid="{00000000-0005-0000-0000-0000DF490000}"/>
    <cellStyle name="40% - Accent4 2 2 5 3 2" xfId="11805" xr:uid="{00000000-0005-0000-0000-0000E0490000}"/>
    <cellStyle name="40% - Accent4 2 2 5 3 2 2" xfId="14510" xr:uid="{00000000-0005-0000-0000-0000E1490000}"/>
    <cellStyle name="40% - Accent4 2 2 5 3 2 2 2" xfId="25243" xr:uid="{00000000-0005-0000-0000-0000E2490000}"/>
    <cellStyle name="40% - Accent4 2 2 5 3 2 3" xfId="19832" xr:uid="{00000000-0005-0000-0000-0000E3490000}"/>
    <cellStyle name="40% - Accent4 2 2 5 3 3" xfId="14513" xr:uid="{00000000-0005-0000-0000-0000E4490000}"/>
    <cellStyle name="40% - Accent4 2 2 5 3 3 2" xfId="25244" xr:uid="{00000000-0005-0000-0000-0000E5490000}"/>
    <cellStyle name="40% - Accent4 2 2 5 3 4" xfId="15444" xr:uid="{00000000-0005-0000-0000-0000E6490000}"/>
    <cellStyle name="40% - Accent4 2 2 5 4" xfId="7181" xr:uid="{00000000-0005-0000-0000-0000E7490000}"/>
    <cellStyle name="40% - Accent4 2 2 5 4 2" xfId="14520" xr:uid="{00000000-0005-0000-0000-0000E8490000}"/>
    <cellStyle name="40% - Accent4 2 2 5 4 2 2" xfId="25246" xr:uid="{00000000-0005-0000-0000-0000E9490000}"/>
    <cellStyle name="40% - Accent4 2 2 5 4 3" xfId="25247" xr:uid="{00000000-0005-0000-0000-0000EA490000}"/>
    <cellStyle name="40% - Accent4 2 2 5 5" xfId="15251" xr:uid="{00000000-0005-0000-0000-0000EB490000}"/>
    <cellStyle name="40% - Accent4 2 2 5 5 2" xfId="16762" xr:uid="{00000000-0005-0000-0000-0000EC490000}"/>
    <cellStyle name="40% - Accent4 2 2 5 6" xfId="17501" xr:uid="{00000000-0005-0000-0000-0000ED490000}"/>
    <cellStyle name="40% - Accent4 2 2 6" xfId="25249" xr:uid="{00000000-0005-0000-0000-0000EE490000}"/>
    <cellStyle name="40% - Accent4 2 2 6 2" xfId="8585" xr:uid="{00000000-0005-0000-0000-0000EF490000}"/>
    <cellStyle name="40% - Accent4 2 2 6 2 2" xfId="8595" xr:uid="{00000000-0005-0000-0000-0000F0490000}"/>
    <cellStyle name="40% - Accent4 2 2 6 2 2 2" xfId="8888" xr:uid="{00000000-0005-0000-0000-0000F1490000}"/>
    <cellStyle name="40% - Accent4 2 2 6 2 2 2 2" xfId="18428" xr:uid="{00000000-0005-0000-0000-0000F2490000}"/>
    <cellStyle name="40% - Accent4 2 2 6 2 2 3" xfId="19159" xr:uid="{00000000-0005-0000-0000-0000F3490000}"/>
    <cellStyle name="40% - Accent4 2 2 6 2 3" xfId="8892" xr:uid="{00000000-0005-0000-0000-0000F4490000}"/>
    <cellStyle name="40% - Accent4 2 2 6 2 3 2" xfId="25250" xr:uid="{00000000-0005-0000-0000-0000F5490000}"/>
    <cellStyle name="40% - Accent4 2 2 6 2 4" xfId="15455" xr:uid="{00000000-0005-0000-0000-0000F6490000}"/>
    <cellStyle name="40% - Accent4 2 2 6 3" xfId="3321" xr:uid="{00000000-0005-0000-0000-0000F7490000}"/>
    <cellStyle name="40% - Accent4 2 2 6 3 2" xfId="8896" xr:uid="{00000000-0005-0000-0000-0000F8490000}"/>
    <cellStyle name="40% - Accent4 2 2 6 3 2 2" xfId="25251" xr:uid="{00000000-0005-0000-0000-0000F9490000}"/>
    <cellStyle name="40% - Accent4 2 2 6 3 3" xfId="10560" xr:uid="{00000000-0005-0000-0000-0000FA490000}"/>
    <cellStyle name="40% - Accent4 2 2 6 4" xfId="8907" xr:uid="{00000000-0005-0000-0000-0000FB490000}"/>
    <cellStyle name="40% - Accent4 2 2 6 4 2" xfId="25252" xr:uid="{00000000-0005-0000-0000-0000FC490000}"/>
    <cellStyle name="40% - Accent4 2 2 6 5" xfId="17505" xr:uid="{00000000-0005-0000-0000-0000FD490000}"/>
    <cellStyle name="40% - Accent4 2 2 7" xfId="25253" xr:uid="{00000000-0005-0000-0000-0000FE490000}"/>
    <cellStyle name="40% - Accent4 2 2 7 2" xfId="8679" xr:uid="{00000000-0005-0000-0000-0000FF490000}"/>
    <cellStyle name="40% - Accent4 2 2 7 2 2" xfId="8929" xr:uid="{00000000-0005-0000-0000-0000004A0000}"/>
    <cellStyle name="40% - Accent4 2 2 7 2 2 2" xfId="25254" xr:uid="{00000000-0005-0000-0000-0000014A0000}"/>
    <cellStyle name="40% - Accent4 2 2 7 2 3" xfId="25255" xr:uid="{00000000-0005-0000-0000-0000024A0000}"/>
    <cellStyle name="40% - Accent4 2 2 7 3" xfId="8934" xr:uid="{00000000-0005-0000-0000-0000034A0000}"/>
    <cellStyle name="40% - Accent4 2 2 7 3 2" xfId="25256" xr:uid="{00000000-0005-0000-0000-0000044A0000}"/>
    <cellStyle name="40% - Accent4 2 2 7 4" xfId="25257" xr:uid="{00000000-0005-0000-0000-0000054A0000}"/>
    <cellStyle name="40% - Accent4 2 2 8" xfId="25258" xr:uid="{00000000-0005-0000-0000-0000064A0000}"/>
    <cellStyle name="40% - Accent4 2 2 8 2" xfId="8955" xr:uid="{00000000-0005-0000-0000-0000074A0000}"/>
    <cellStyle name="40% - Accent4 2 2 8 2 2" xfId="4417" xr:uid="{00000000-0005-0000-0000-0000084A0000}"/>
    <cellStyle name="40% - Accent4 2 2 8 3" xfId="25259" xr:uid="{00000000-0005-0000-0000-0000094A0000}"/>
    <cellStyle name="40% - Accent4 2 2 9" xfId="25260" xr:uid="{00000000-0005-0000-0000-00000A4A0000}"/>
    <cellStyle name="40% - Accent4 2 2 9 2" xfId="25261" xr:uid="{00000000-0005-0000-0000-00000B4A0000}"/>
    <cellStyle name="40% - Accent4 2 3" xfId="5930" xr:uid="{00000000-0005-0000-0000-00000C4A0000}"/>
    <cellStyle name="40% - Accent4 2 3 2" xfId="25264" xr:uid="{00000000-0005-0000-0000-00000D4A0000}"/>
    <cellStyle name="40% - Accent4 2 3 2 2" xfId="25265" xr:uid="{00000000-0005-0000-0000-00000E4A0000}"/>
    <cellStyle name="40% - Accent4 2 3 2 2 2" xfId="25266" xr:uid="{00000000-0005-0000-0000-00000F4A0000}"/>
    <cellStyle name="40% - Accent4 2 3 2 2 2 2" xfId="25267" xr:uid="{00000000-0005-0000-0000-0000104A0000}"/>
    <cellStyle name="40% - Accent4 2 3 2 2 2 2 2" xfId="25268" xr:uid="{00000000-0005-0000-0000-0000114A0000}"/>
    <cellStyle name="40% - Accent4 2 3 2 2 2 2 2 2" xfId="25269" xr:uid="{00000000-0005-0000-0000-0000124A0000}"/>
    <cellStyle name="40% - Accent4 2 3 2 2 2 2 2 2 2" xfId="25270" xr:uid="{00000000-0005-0000-0000-0000134A0000}"/>
    <cellStyle name="40% - Accent4 2 3 2 2 2 2 2 2 2 2" xfId="15964" xr:uid="{00000000-0005-0000-0000-0000144A0000}"/>
    <cellStyle name="40% - Accent4 2 3 2 2 2 2 2 2 3" xfId="5518" xr:uid="{00000000-0005-0000-0000-0000154A0000}"/>
    <cellStyle name="40% - Accent4 2 3 2 2 2 2 2 3" xfId="25271" xr:uid="{00000000-0005-0000-0000-0000164A0000}"/>
    <cellStyle name="40% - Accent4 2 3 2 2 2 2 2 3 2" xfId="25273" xr:uid="{00000000-0005-0000-0000-0000174A0000}"/>
    <cellStyle name="40% - Accent4 2 3 2 2 2 2 2 4" xfId="25274" xr:uid="{00000000-0005-0000-0000-0000184A0000}"/>
    <cellStyle name="40% - Accent4 2 3 2 2 2 2 3" xfId="25275" xr:uid="{00000000-0005-0000-0000-0000194A0000}"/>
    <cellStyle name="40% - Accent4 2 3 2 2 2 2 3 2" xfId="25276" xr:uid="{00000000-0005-0000-0000-00001A4A0000}"/>
    <cellStyle name="40% - Accent4 2 3 2 2 2 2 3 2 2" xfId="25277" xr:uid="{00000000-0005-0000-0000-00001B4A0000}"/>
    <cellStyle name="40% - Accent4 2 3 2 2 2 2 3 3" xfId="25278" xr:uid="{00000000-0005-0000-0000-00001C4A0000}"/>
    <cellStyle name="40% - Accent4 2 3 2 2 2 2 4" xfId="11448" xr:uid="{00000000-0005-0000-0000-00001D4A0000}"/>
    <cellStyle name="40% - Accent4 2 3 2 2 2 2 4 2" xfId="25279" xr:uid="{00000000-0005-0000-0000-00001E4A0000}"/>
    <cellStyle name="40% - Accent4 2 3 2 2 2 2 5" xfId="25280" xr:uid="{00000000-0005-0000-0000-00001F4A0000}"/>
    <cellStyle name="40% - Accent4 2 3 2 2 2 3" xfId="21975" xr:uid="{00000000-0005-0000-0000-0000204A0000}"/>
    <cellStyle name="40% - Accent4 2 3 2 2 2 3 2" xfId="21978" xr:uid="{00000000-0005-0000-0000-0000214A0000}"/>
    <cellStyle name="40% - Accent4 2 3 2 2 2 3 2 2" xfId="25281" xr:uid="{00000000-0005-0000-0000-0000224A0000}"/>
    <cellStyle name="40% - Accent4 2 3 2 2 2 3 2 2 2" xfId="25282" xr:uid="{00000000-0005-0000-0000-0000234A0000}"/>
    <cellStyle name="40% - Accent4 2 3 2 2 2 3 2 3" xfId="25283" xr:uid="{00000000-0005-0000-0000-0000244A0000}"/>
    <cellStyle name="40% - Accent4 2 3 2 2 2 3 3" xfId="25284" xr:uid="{00000000-0005-0000-0000-0000254A0000}"/>
    <cellStyle name="40% - Accent4 2 3 2 2 2 3 3 2" xfId="25285" xr:uid="{00000000-0005-0000-0000-0000264A0000}"/>
    <cellStyle name="40% - Accent4 2 3 2 2 2 3 4" xfId="25286" xr:uid="{00000000-0005-0000-0000-0000274A0000}"/>
    <cellStyle name="40% - Accent4 2 3 2 2 2 4" xfId="10343" xr:uid="{00000000-0005-0000-0000-0000284A0000}"/>
    <cellStyle name="40% - Accent4 2 3 2 2 2 4 2" xfId="24497" xr:uid="{00000000-0005-0000-0000-0000294A0000}"/>
    <cellStyle name="40% - Accent4 2 3 2 2 2 4 2 2" xfId="25288" xr:uid="{00000000-0005-0000-0000-00002A4A0000}"/>
    <cellStyle name="40% - Accent4 2 3 2 2 2 4 3" xfId="25290" xr:uid="{00000000-0005-0000-0000-00002B4A0000}"/>
    <cellStyle name="40% - Accent4 2 3 2 2 2 5" xfId="24499" xr:uid="{00000000-0005-0000-0000-00002C4A0000}"/>
    <cellStyle name="40% - Accent4 2 3 2 2 2 5 2" xfId="25291" xr:uid="{00000000-0005-0000-0000-00002D4A0000}"/>
    <cellStyle name="40% - Accent4 2 3 2 2 2 6" xfId="18990" xr:uid="{00000000-0005-0000-0000-00002E4A0000}"/>
    <cellStyle name="40% - Accent4 2 3 2 2 3" xfId="25292" xr:uid="{00000000-0005-0000-0000-00002F4A0000}"/>
    <cellStyle name="40% - Accent4 2 3 2 2 3 2" xfId="17249" xr:uid="{00000000-0005-0000-0000-0000304A0000}"/>
    <cellStyle name="40% - Accent4 2 3 2 2 3 2 2" xfId="15957" xr:uid="{00000000-0005-0000-0000-0000314A0000}"/>
    <cellStyle name="40% - Accent4 2 3 2 2 3 2 2 2" xfId="19119" xr:uid="{00000000-0005-0000-0000-0000324A0000}"/>
    <cellStyle name="40% - Accent4 2 3 2 2 3 2 2 2 2" xfId="25295" xr:uid="{00000000-0005-0000-0000-0000334A0000}"/>
    <cellStyle name="40% - Accent4 2 3 2 2 3 2 2 3" xfId="25296" xr:uid="{00000000-0005-0000-0000-0000344A0000}"/>
    <cellStyle name="40% - Accent4 2 3 2 2 3 2 3" xfId="19123" xr:uid="{00000000-0005-0000-0000-0000354A0000}"/>
    <cellStyle name="40% - Accent4 2 3 2 2 3 2 3 2" xfId="25297" xr:uid="{00000000-0005-0000-0000-0000364A0000}"/>
    <cellStyle name="40% - Accent4 2 3 2 2 3 2 4" xfId="25300" xr:uid="{00000000-0005-0000-0000-0000374A0000}"/>
    <cellStyle name="40% - Accent4 2 3 2 2 3 3" xfId="17255" xr:uid="{00000000-0005-0000-0000-0000384A0000}"/>
    <cellStyle name="40% - Accent4 2 3 2 2 3 3 2" xfId="19133" xr:uid="{00000000-0005-0000-0000-0000394A0000}"/>
    <cellStyle name="40% - Accent4 2 3 2 2 3 3 2 2" xfId="25303" xr:uid="{00000000-0005-0000-0000-00003A4A0000}"/>
    <cellStyle name="40% - Accent4 2 3 2 2 3 3 3" xfId="25304" xr:uid="{00000000-0005-0000-0000-00003B4A0000}"/>
    <cellStyle name="40% - Accent4 2 3 2 2 3 4" xfId="18995" xr:uid="{00000000-0005-0000-0000-00003C4A0000}"/>
    <cellStyle name="40% - Accent4 2 3 2 2 3 4 2" xfId="25306" xr:uid="{00000000-0005-0000-0000-00003D4A0000}"/>
    <cellStyle name="40% - Accent4 2 3 2 2 3 5" xfId="25307" xr:uid="{00000000-0005-0000-0000-00003E4A0000}"/>
    <cellStyle name="40% - Accent4 2 3 2 2 4" xfId="25308" xr:uid="{00000000-0005-0000-0000-00003F4A0000}"/>
    <cellStyle name="40% - Accent4 2 3 2 2 4 2" xfId="17266" xr:uid="{00000000-0005-0000-0000-0000404A0000}"/>
    <cellStyle name="40% - Accent4 2 3 2 2 4 2 2" xfId="19147" xr:uid="{00000000-0005-0000-0000-0000414A0000}"/>
    <cellStyle name="40% - Accent4 2 3 2 2 4 2 2 2" xfId="25309" xr:uid="{00000000-0005-0000-0000-0000424A0000}"/>
    <cellStyle name="40% - Accent4 2 3 2 2 4 2 3" xfId="25310" xr:uid="{00000000-0005-0000-0000-0000434A0000}"/>
    <cellStyle name="40% - Accent4 2 3 2 2 4 3" xfId="19839" xr:uid="{00000000-0005-0000-0000-0000444A0000}"/>
    <cellStyle name="40% - Accent4 2 3 2 2 4 3 2" xfId="25312" xr:uid="{00000000-0005-0000-0000-0000454A0000}"/>
    <cellStyle name="40% - Accent4 2 3 2 2 4 4" xfId="25315" xr:uid="{00000000-0005-0000-0000-0000464A0000}"/>
    <cellStyle name="40% - Accent4 2 3 2 2 5" xfId="25317" xr:uid="{00000000-0005-0000-0000-0000474A0000}"/>
    <cellStyle name="40% - Accent4 2 3 2 2 5 2" xfId="19845" xr:uid="{00000000-0005-0000-0000-0000484A0000}"/>
    <cellStyle name="40% - Accent4 2 3 2 2 5 2 2" xfId="25319" xr:uid="{00000000-0005-0000-0000-0000494A0000}"/>
    <cellStyle name="40% - Accent4 2 3 2 2 5 3" xfId="25321" xr:uid="{00000000-0005-0000-0000-00004A4A0000}"/>
    <cellStyle name="40% - Accent4 2 3 2 2 6" xfId="5841" xr:uid="{00000000-0005-0000-0000-00004B4A0000}"/>
    <cellStyle name="40% - Accent4 2 3 2 2 6 2" xfId="25324" xr:uid="{00000000-0005-0000-0000-00004C4A0000}"/>
    <cellStyle name="40% - Accent4 2 3 2 2 7" xfId="25327" xr:uid="{00000000-0005-0000-0000-00004D4A0000}"/>
    <cellStyle name="40% - Accent4 2 3 2 3" xfId="25328" xr:uid="{00000000-0005-0000-0000-00004E4A0000}"/>
    <cellStyle name="40% - Accent4 2 3 2 3 2" xfId="25329" xr:uid="{00000000-0005-0000-0000-00004F4A0000}"/>
    <cellStyle name="40% - Accent4 2 3 2 3 2 2" xfId="25330" xr:uid="{00000000-0005-0000-0000-0000504A0000}"/>
    <cellStyle name="40% - Accent4 2 3 2 3 2 2 2" xfId="25331" xr:uid="{00000000-0005-0000-0000-0000514A0000}"/>
    <cellStyle name="40% - Accent4 2 3 2 3 2 2 2 2" xfId="25332" xr:uid="{00000000-0005-0000-0000-0000524A0000}"/>
    <cellStyle name="40% - Accent4 2 3 2 3 2 2 2 2 2" xfId="25333" xr:uid="{00000000-0005-0000-0000-0000534A0000}"/>
    <cellStyle name="40% - Accent4 2 3 2 3 2 2 2 3" xfId="25334" xr:uid="{00000000-0005-0000-0000-0000544A0000}"/>
    <cellStyle name="40% - Accent4 2 3 2 3 2 2 3" xfId="25335" xr:uid="{00000000-0005-0000-0000-0000554A0000}"/>
    <cellStyle name="40% - Accent4 2 3 2 3 2 2 3 2" xfId="25336" xr:uid="{00000000-0005-0000-0000-0000564A0000}"/>
    <cellStyle name="40% - Accent4 2 3 2 3 2 2 4" xfId="25337" xr:uid="{00000000-0005-0000-0000-0000574A0000}"/>
    <cellStyle name="40% - Accent4 2 3 2 3 2 3" xfId="21989" xr:uid="{00000000-0005-0000-0000-0000584A0000}"/>
    <cellStyle name="40% - Accent4 2 3 2 3 2 3 2" xfId="25338" xr:uid="{00000000-0005-0000-0000-0000594A0000}"/>
    <cellStyle name="40% - Accent4 2 3 2 3 2 3 2 2" xfId="25339" xr:uid="{00000000-0005-0000-0000-00005A4A0000}"/>
    <cellStyle name="40% - Accent4 2 3 2 3 2 3 3" xfId="25340" xr:uid="{00000000-0005-0000-0000-00005B4A0000}"/>
    <cellStyle name="40% - Accent4 2 3 2 3 2 4" xfId="24516" xr:uid="{00000000-0005-0000-0000-00005C4A0000}"/>
    <cellStyle name="40% - Accent4 2 3 2 3 2 4 2" xfId="25341" xr:uid="{00000000-0005-0000-0000-00005D4A0000}"/>
    <cellStyle name="40% - Accent4 2 3 2 3 2 5" xfId="25343" xr:uid="{00000000-0005-0000-0000-00005E4A0000}"/>
    <cellStyle name="40% - Accent4 2 3 2 3 3" xfId="25344" xr:uid="{00000000-0005-0000-0000-00005F4A0000}"/>
    <cellStyle name="40% - Accent4 2 3 2 3 3 2" xfId="17307" xr:uid="{00000000-0005-0000-0000-0000604A0000}"/>
    <cellStyle name="40% - Accent4 2 3 2 3 3 2 2" xfId="19187" xr:uid="{00000000-0005-0000-0000-0000614A0000}"/>
    <cellStyle name="40% - Accent4 2 3 2 3 3 2 2 2" xfId="25345" xr:uid="{00000000-0005-0000-0000-0000624A0000}"/>
    <cellStyle name="40% - Accent4 2 3 2 3 3 2 3" xfId="25346" xr:uid="{00000000-0005-0000-0000-0000634A0000}"/>
    <cellStyle name="40% - Accent4 2 3 2 3 3 3" xfId="19858" xr:uid="{00000000-0005-0000-0000-0000644A0000}"/>
    <cellStyle name="40% - Accent4 2 3 2 3 3 3 2" xfId="25349" xr:uid="{00000000-0005-0000-0000-0000654A0000}"/>
    <cellStyle name="40% - Accent4 2 3 2 3 3 4" xfId="25351" xr:uid="{00000000-0005-0000-0000-0000664A0000}"/>
    <cellStyle name="40% - Accent4 2 3 2 3 4" xfId="25352" xr:uid="{00000000-0005-0000-0000-0000674A0000}"/>
    <cellStyle name="40% - Accent4 2 3 2 3 4 2" xfId="19860" xr:uid="{00000000-0005-0000-0000-0000684A0000}"/>
    <cellStyle name="40% - Accent4 2 3 2 3 4 2 2" xfId="25353" xr:uid="{00000000-0005-0000-0000-0000694A0000}"/>
    <cellStyle name="40% - Accent4 2 3 2 3 4 3" xfId="25356" xr:uid="{00000000-0005-0000-0000-00006A4A0000}"/>
    <cellStyle name="40% - Accent4 2 3 2 3 5" xfId="25358" xr:uid="{00000000-0005-0000-0000-00006B4A0000}"/>
    <cellStyle name="40% - Accent4 2 3 2 3 5 2" xfId="25361" xr:uid="{00000000-0005-0000-0000-00006C4A0000}"/>
    <cellStyle name="40% - Accent4 2 3 2 3 6" xfId="25364" xr:uid="{00000000-0005-0000-0000-00006D4A0000}"/>
    <cellStyle name="40% - Accent4 2 3 2 4" xfId="25365" xr:uid="{00000000-0005-0000-0000-00006E4A0000}"/>
    <cellStyle name="40% - Accent4 2 3 2 4 2" xfId="25366" xr:uid="{00000000-0005-0000-0000-00006F4A0000}"/>
    <cellStyle name="40% - Accent4 2 3 2 4 2 2" xfId="23197" xr:uid="{00000000-0005-0000-0000-0000704A0000}"/>
    <cellStyle name="40% - Accent4 2 3 2 4 2 2 2" xfId="4514" xr:uid="{00000000-0005-0000-0000-0000714A0000}"/>
    <cellStyle name="40% - Accent4 2 3 2 4 2 2 2 2" xfId="2952" xr:uid="{00000000-0005-0000-0000-0000724A0000}"/>
    <cellStyle name="40% - Accent4 2 3 2 4 2 2 3" xfId="4521" xr:uid="{00000000-0005-0000-0000-0000734A0000}"/>
    <cellStyle name="40% - Accent4 2 3 2 4 2 3" xfId="14025" xr:uid="{00000000-0005-0000-0000-0000744A0000}"/>
    <cellStyle name="40% - Accent4 2 3 2 4 2 3 2" xfId="4558" xr:uid="{00000000-0005-0000-0000-0000754A0000}"/>
    <cellStyle name="40% - Accent4 2 3 2 4 2 4" xfId="25368" xr:uid="{00000000-0005-0000-0000-0000764A0000}"/>
    <cellStyle name="40% - Accent4 2 3 2 4 3" xfId="25369" xr:uid="{00000000-0005-0000-0000-0000774A0000}"/>
    <cellStyle name="40% - Accent4 2 3 2 4 3 2" xfId="19875" xr:uid="{00000000-0005-0000-0000-0000784A0000}"/>
    <cellStyle name="40% - Accent4 2 3 2 4 3 2 2" xfId="4923" xr:uid="{00000000-0005-0000-0000-0000794A0000}"/>
    <cellStyle name="40% - Accent4 2 3 2 4 3 3" xfId="25372" xr:uid="{00000000-0005-0000-0000-00007A4A0000}"/>
    <cellStyle name="40% - Accent4 2 3 2 4 4" xfId="18125" xr:uid="{00000000-0005-0000-0000-00007B4A0000}"/>
    <cellStyle name="40% - Accent4 2 3 2 4 4 2" xfId="25374" xr:uid="{00000000-0005-0000-0000-00007C4A0000}"/>
    <cellStyle name="40% - Accent4 2 3 2 4 5" xfId="12640" xr:uid="{00000000-0005-0000-0000-00007D4A0000}"/>
    <cellStyle name="40% - Accent4 2 3 2 5" xfId="6724" xr:uid="{00000000-0005-0000-0000-00007E4A0000}"/>
    <cellStyle name="40% - Accent4 2 3 2 5 2" xfId="21678" xr:uid="{00000000-0005-0000-0000-00007F4A0000}"/>
    <cellStyle name="40% - Accent4 2 3 2 5 2 2" xfId="21682" xr:uid="{00000000-0005-0000-0000-0000804A0000}"/>
    <cellStyle name="40% - Accent4 2 3 2 5 2 2 2" xfId="5231" xr:uid="{00000000-0005-0000-0000-0000814A0000}"/>
    <cellStyle name="40% - Accent4 2 3 2 5 2 3" xfId="21707" xr:uid="{00000000-0005-0000-0000-0000824A0000}"/>
    <cellStyle name="40% - Accent4 2 3 2 5 3" xfId="21731" xr:uid="{00000000-0005-0000-0000-0000834A0000}"/>
    <cellStyle name="40% - Accent4 2 3 2 5 3 2" xfId="21733" xr:uid="{00000000-0005-0000-0000-0000844A0000}"/>
    <cellStyle name="40% - Accent4 2 3 2 5 4" xfId="21803" xr:uid="{00000000-0005-0000-0000-0000854A0000}"/>
    <cellStyle name="40% - Accent4 2 3 2 6" xfId="21858" xr:uid="{00000000-0005-0000-0000-0000864A0000}"/>
    <cellStyle name="40% - Accent4 2 3 2 6 2" xfId="21861" xr:uid="{00000000-0005-0000-0000-0000874A0000}"/>
    <cellStyle name="40% - Accent4 2 3 2 6 2 2" xfId="15999" xr:uid="{00000000-0005-0000-0000-0000884A0000}"/>
    <cellStyle name="40% - Accent4 2 3 2 6 3" xfId="21866" xr:uid="{00000000-0005-0000-0000-0000894A0000}"/>
    <cellStyle name="40% - Accent4 2 3 2 7" xfId="21880" xr:uid="{00000000-0005-0000-0000-00008A4A0000}"/>
    <cellStyle name="40% - Accent4 2 3 2 7 2" xfId="21882" xr:uid="{00000000-0005-0000-0000-00008B4A0000}"/>
    <cellStyle name="40% - Accent4 2 3 2 8" xfId="21893" xr:uid="{00000000-0005-0000-0000-00008C4A0000}"/>
    <cellStyle name="40% - Accent4 2 3 3" xfId="455" xr:uid="{00000000-0005-0000-0000-00008D4A0000}"/>
    <cellStyle name="40% - Accent4 2 3 3 2" xfId="25376" xr:uid="{00000000-0005-0000-0000-00008E4A0000}"/>
    <cellStyle name="40% - Accent4 2 3 3 2 2" xfId="25379" xr:uid="{00000000-0005-0000-0000-00008F4A0000}"/>
    <cellStyle name="40% - Accent4 2 3 3 2 2 2" xfId="25380" xr:uid="{00000000-0005-0000-0000-0000904A0000}"/>
    <cellStyle name="40% - Accent4 2 3 3 2 2 2 2" xfId="25381" xr:uid="{00000000-0005-0000-0000-0000914A0000}"/>
    <cellStyle name="40% - Accent4 2 3 3 2 2 2 2 2" xfId="23477" xr:uid="{00000000-0005-0000-0000-0000924A0000}"/>
    <cellStyle name="40% - Accent4 2 3 3 2 2 2 2 2 2" xfId="25382" xr:uid="{00000000-0005-0000-0000-0000934A0000}"/>
    <cellStyle name="40% - Accent4 2 3 3 2 2 2 2 3" xfId="25383" xr:uid="{00000000-0005-0000-0000-0000944A0000}"/>
    <cellStyle name="40% - Accent4 2 3 3 2 2 2 3" xfId="25384" xr:uid="{00000000-0005-0000-0000-0000954A0000}"/>
    <cellStyle name="40% - Accent4 2 3 3 2 2 2 3 2" xfId="25385" xr:uid="{00000000-0005-0000-0000-0000964A0000}"/>
    <cellStyle name="40% - Accent4 2 3 3 2 2 2 4" xfId="25386" xr:uid="{00000000-0005-0000-0000-0000974A0000}"/>
    <cellStyle name="40% - Accent4 2 3 3 2 2 3" xfId="22001" xr:uid="{00000000-0005-0000-0000-0000984A0000}"/>
    <cellStyle name="40% - Accent4 2 3 3 2 2 3 2" xfId="25387" xr:uid="{00000000-0005-0000-0000-0000994A0000}"/>
    <cellStyle name="40% - Accent4 2 3 3 2 2 3 2 2" xfId="25389" xr:uid="{00000000-0005-0000-0000-00009A4A0000}"/>
    <cellStyle name="40% - Accent4 2 3 3 2 2 3 3" xfId="25391" xr:uid="{00000000-0005-0000-0000-00009B4A0000}"/>
    <cellStyle name="40% - Accent4 2 3 3 2 2 4" xfId="24547" xr:uid="{00000000-0005-0000-0000-00009C4A0000}"/>
    <cellStyle name="40% - Accent4 2 3 3 2 2 4 2" xfId="25393" xr:uid="{00000000-0005-0000-0000-00009D4A0000}"/>
    <cellStyle name="40% - Accent4 2 3 3 2 2 5" xfId="25395" xr:uid="{00000000-0005-0000-0000-00009E4A0000}"/>
    <cellStyle name="40% - Accent4 2 3 3 2 3" xfId="25396" xr:uid="{00000000-0005-0000-0000-00009F4A0000}"/>
    <cellStyle name="40% - Accent4 2 3 3 2 3 2" xfId="17401" xr:uid="{00000000-0005-0000-0000-0000A04A0000}"/>
    <cellStyle name="40% - Accent4 2 3 3 2 3 2 2" xfId="19317" xr:uid="{00000000-0005-0000-0000-0000A14A0000}"/>
    <cellStyle name="40% - Accent4 2 3 3 2 3 2 2 2" xfId="25397" xr:uid="{00000000-0005-0000-0000-0000A24A0000}"/>
    <cellStyle name="40% - Accent4 2 3 3 2 3 2 3" xfId="17084" xr:uid="{00000000-0005-0000-0000-0000A34A0000}"/>
    <cellStyle name="40% - Accent4 2 3 3 2 3 3" xfId="19925" xr:uid="{00000000-0005-0000-0000-0000A44A0000}"/>
    <cellStyle name="40% - Accent4 2 3 3 2 3 3 2" xfId="25398" xr:uid="{00000000-0005-0000-0000-0000A54A0000}"/>
    <cellStyle name="40% - Accent4 2 3 3 2 3 4" xfId="25400" xr:uid="{00000000-0005-0000-0000-0000A64A0000}"/>
    <cellStyle name="40% - Accent4 2 3 3 2 4" xfId="25401" xr:uid="{00000000-0005-0000-0000-0000A74A0000}"/>
    <cellStyle name="40% - Accent4 2 3 3 2 4 2" xfId="19929" xr:uid="{00000000-0005-0000-0000-0000A84A0000}"/>
    <cellStyle name="40% - Accent4 2 3 3 2 4 2 2" xfId="25402" xr:uid="{00000000-0005-0000-0000-0000A94A0000}"/>
    <cellStyle name="40% - Accent4 2 3 3 2 4 3" xfId="25403" xr:uid="{00000000-0005-0000-0000-0000AA4A0000}"/>
    <cellStyle name="40% - Accent4 2 3 3 2 5" xfId="25405" xr:uid="{00000000-0005-0000-0000-0000AB4A0000}"/>
    <cellStyle name="40% - Accent4 2 3 3 2 5 2" xfId="25407" xr:uid="{00000000-0005-0000-0000-0000AC4A0000}"/>
    <cellStyle name="40% - Accent4 2 3 3 2 6" xfId="25411" xr:uid="{00000000-0005-0000-0000-0000AD4A0000}"/>
    <cellStyle name="40% - Accent4 2 3 3 3" xfId="25412" xr:uid="{00000000-0005-0000-0000-0000AE4A0000}"/>
    <cellStyle name="40% - Accent4 2 3 3 3 2" xfId="25413" xr:uid="{00000000-0005-0000-0000-0000AF4A0000}"/>
    <cellStyle name="40% - Accent4 2 3 3 3 2 2" xfId="25414" xr:uid="{00000000-0005-0000-0000-0000B04A0000}"/>
    <cellStyle name="40% - Accent4 2 3 3 3 2 2 2" xfId="25415" xr:uid="{00000000-0005-0000-0000-0000B14A0000}"/>
    <cellStyle name="40% - Accent4 2 3 3 3 2 2 2 2" xfId="25416" xr:uid="{00000000-0005-0000-0000-0000B24A0000}"/>
    <cellStyle name="40% - Accent4 2 3 3 3 2 2 3" xfId="25417" xr:uid="{00000000-0005-0000-0000-0000B34A0000}"/>
    <cellStyle name="40% - Accent4 2 3 3 3 2 3" xfId="25418" xr:uid="{00000000-0005-0000-0000-0000B44A0000}"/>
    <cellStyle name="40% - Accent4 2 3 3 3 2 3 2" xfId="25419" xr:uid="{00000000-0005-0000-0000-0000B54A0000}"/>
    <cellStyle name="40% - Accent4 2 3 3 3 2 4" xfId="25422" xr:uid="{00000000-0005-0000-0000-0000B64A0000}"/>
    <cellStyle name="40% - Accent4 2 3 3 3 3" xfId="25423" xr:uid="{00000000-0005-0000-0000-0000B74A0000}"/>
    <cellStyle name="40% - Accent4 2 3 3 3 3 2" xfId="19940" xr:uid="{00000000-0005-0000-0000-0000B84A0000}"/>
    <cellStyle name="40% - Accent4 2 3 3 3 3 2 2" xfId="25424" xr:uid="{00000000-0005-0000-0000-0000B94A0000}"/>
    <cellStyle name="40% - Accent4 2 3 3 3 3 3" xfId="25426" xr:uid="{00000000-0005-0000-0000-0000BA4A0000}"/>
    <cellStyle name="40% - Accent4 2 3 3 3 4" xfId="25427" xr:uid="{00000000-0005-0000-0000-0000BB4A0000}"/>
    <cellStyle name="40% - Accent4 2 3 3 3 4 2" xfId="25428" xr:uid="{00000000-0005-0000-0000-0000BC4A0000}"/>
    <cellStyle name="40% - Accent4 2 3 3 3 5" xfId="25430" xr:uid="{00000000-0005-0000-0000-0000BD4A0000}"/>
    <cellStyle name="40% - Accent4 2 3 3 4" xfId="6730" xr:uid="{00000000-0005-0000-0000-0000BE4A0000}"/>
    <cellStyle name="40% - Accent4 2 3 3 4 2" xfId="10964" xr:uid="{00000000-0005-0000-0000-0000BF4A0000}"/>
    <cellStyle name="40% - Accent4 2 3 3 4 2 2" xfId="11568" xr:uid="{00000000-0005-0000-0000-0000C04A0000}"/>
    <cellStyle name="40% - Accent4 2 3 3 4 2 2 2" xfId="10095" xr:uid="{00000000-0005-0000-0000-0000C14A0000}"/>
    <cellStyle name="40% - Accent4 2 3 3 4 2 3" xfId="11574" xr:uid="{00000000-0005-0000-0000-0000C24A0000}"/>
    <cellStyle name="40% - Accent4 2 3 3 4 3" xfId="11577" xr:uid="{00000000-0005-0000-0000-0000C34A0000}"/>
    <cellStyle name="40% - Accent4 2 3 3 4 3 2" xfId="11579" xr:uid="{00000000-0005-0000-0000-0000C44A0000}"/>
    <cellStyle name="40% - Accent4 2 3 3 4 4" xfId="11635" xr:uid="{00000000-0005-0000-0000-0000C54A0000}"/>
    <cellStyle name="40% - Accent4 2 3 3 5" xfId="10967" xr:uid="{00000000-0005-0000-0000-0000C64A0000}"/>
    <cellStyle name="40% - Accent4 2 3 3 5 2" xfId="11826" xr:uid="{00000000-0005-0000-0000-0000C74A0000}"/>
    <cellStyle name="40% - Accent4 2 3 3 5 2 2" xfId="9474" xr:uid="{00000000-0005-0000-0000-0000C84A0000}"/>
    <cellStyle name="40% - Accent4 2 3 3 5 3" xfId="11877" xr:uid="{00000000-0005-0000-0000-0000C94A0000}"/>
    <cellStyle name="40% - Accent4 2 3 3 6" xfId="7863" xr:uid="{00000000-0005-0000-0000-0000CA4A0000}"/>
    <cellStyle name="40% - Accent4 2 3 3 6 2" xfId="7867" xr:uid="{00000000-0005-0000-0000-0000CB4A0000}"/>
    <cellStyle name="40% - Accent4 2 3 3 7" xfId="8178" xr:uid="{00000000-0005-0000-0000-0000CC4A0000}"/>
    <cellStyle name="40% - Accent4 2 3 4" xfId="25431" xr:uid="{00000000-0005-0000-0000-0000CD4A0000}"/>
    <cellStyle name="40% - Accent4 2 3 4 2" xfId="25433" xr:uid="{00000000-0005-0000-0000-0000CE4A0000}"/>
    <cellStyle name="40% - Accent4 2 3 4 2 2" xfId="25434" xr:uid="{00000000-0005-0000-0000-0000CF4A0000}"/>
    <cellStyle name="40% - Accent4 2 3 4 2 2 2" xfId="25435" xr:uid="{00000000-0005-0000-0000-0000D04A0000}"/>
    <cellStyle name="40% - Accent4 2 3 4 2 2 2 2" xfId="25436" xr:uid="{00000000-0005-0000-0000-0000D14A0000}"/>
    <cellStyle name="40% - Accent4 2 3 4 2 2 2 2 2" xfId="12260" xr:uid="{00000000-0005-0000-0000-0000D24A0000}"/>
    <cellStyle name="40% - Accent4 2 3 4 2 2 2 3" xfId="25437" xr:uid="{00000000-0005-0000-0000-0000D34A0000}"/>
    <cellStyle name="40% - Accent4 2 3 4 2 2 3" xfId="25439" xr:uid="{00000000-0005-0000-0000-0000D44A0000}"/>
    <cellStyle name="40% - Accent4 2 3 4 2 2 3 2" xfId="23840" xr:uid="{00000000-0005-0000-0000-0000D54A0000}"/>
    <cellStyle name="40% - Accent4 2 3 4 2 2 4" xfId="25440" xr:uid="{00000000-0005-0000-0000-0000D64A0000}"/>
    <cellStyle name="40% - Accent4 2 3 4 2 3" xfId="25441" xr:uid="{00000000-0005-0000-0000-0000D74A0000}"/>
    <cellStyle name="40% - Accent4 2 3 4 2 3 2" xfId="19982" xr:uid="{00000000-0005-0000-0000-0000D84A0000}"/>
    <cellStyle name="40% - Accent4 2 3 4 2 3 2 2" xfId="25442" xr:uid="{00000000-0005-0000-0000-0000D94A0000}"/>
    <cellStyle name="40% - Accent4 2 3 4 2 3 3" xfId="25443" xr:uid="{00000000-0005-0000-0000-0000DA4A0000}"/>
    <cellStyle name="40% - Accent4 2 3 4 2 4" xfId="2864" xr:uid="{00000000-0005-0000-0000-0000DB4A0000}"/>
    <cellStyle name="40% - Accent4 2 3 4 2 4 2" xfId="15475" xr:uid="{00000000-0005-0000-0000-0000DC4A0000}"/>
    <cellStyle name="40% - Accent4 2 3 4 2 5" xfId="15480" xr:uid="{00000000-0005-0000-0000-0000DD4A0000}"/>
    <cellStyle name="40% - Accent4 2 3 4 3" xfId="25444" xr:uid="{00000000-0005-0000-0000-0000DE4A0000}"/>
    <cellStyle name="40% - Accent4 2 3 4 3 2" xfId="25445" xr:uid="{00000000-0005-0000-0000-0000DF4A0000}"/>
    <cellStyle name="40% - Accent4 2 3 4 3 2 2" xfId="21557" xr:uid="{00000000-0005-0000-0000-0000E04A0000}"/>
    <cellStyle name="40% - Accent4 2 3 4 3 2 2 2" xfId="14594" xr:uid="{00000000-0005-0000-0000-0000E14A0000}"/>
    <cellStyle name="40% - Accent4 2 3 4 3 2 3" xfId="21559" xr:uid="{00000000-0005-0000-0000-0000E24A0000}"/>
    <cellStyle name="40% - Accent4 2 3 4 3 3" xfId="25446" xr:uid="{00000000-0005-0000-0000-0000E34A0000}"/>
    <cellStyle name="40% - Accent4 2 3 4 3 3 2" xfId="21613" xr:uid="{00000000-0005-0000-0000-0000E44A0000}"/>
    <cellStyle name="40% - Accent4 2 3 4 3 4" xfId="15485" xr:uid="{00000000-0005-0000-0000-0000E54A0000}"/>
    <cellStyle name="40% - Accent4 2 3 4 4" xfId="7190" xr:uid="{00000000-0005-0000-0000-0000E64A0000}"/>
    <cellStyle name="40% - Accent4 2 3 4 4 2" xfId="12114" xr:uid="{00000000-0005-0000-0000-0000E74A0000}"/>
    <cellStyle name="40% - Accent4 2 3 4 4 2 2" xfId="8683" xr:uid="{00000000-0005-0000-0000-0000E84A0000}"/>
    <cellStyle name="40% - Accent4 2 3 4 4 3" xfId="12116" xr:uid="{00000000-0005-0000-0000-0000E94A0000}"/>
    <cellStyle name="40% - Accent4 2 3 4 5" xfId="21928" xr:uid="{00000000-0005-0000-0000-0000EA4A0000}"/>
    <cellStyle name="40% - Accent4 2 3 4 5 2" xfId="11591" xr:uid="{00000000-0005-0000-0000-0000EB4A0000}"/>
    <cellStyle name="40% - Accent4 2 3 4 6" xfId="8464" xr:uid="{00000000-0005-0000-0000-0000EC4A0000}"/>
    <cellStyle name="40% - Accent4 2 3 5" xfId="25447" xr:uid="{00000000-0005-0000-0000-0000ED4A0000}"/>
    <cellStyle name="40% - Accent4 2 3 5 2" xfId="25448" xr:uid="{00000000-0005-0000-0000-0000EE4A0000}"/>
    <cellStyle name="40% - Accent4 2 3 5 2 2" xfId="11970" xr:uid="{00000000-0005-0000-0000-0000EF4A0000}"/>
    <cellStyle name="40% - Accent4 2 3 5 2 2 2" xfId="25449" xr:uid="{00000000-0005-0000-0000-0000F04A0000}"/>
    <cellStyle name="40% - Accent4 2 3 5 2 2 2 2" xfId="25450" xr:uid="{00000000-0005-0000-0000-0000F14A0000}"/>
    <cellStyle name="40% - Accent4 2 3 5 2 2 3" xfId="19918" xr:uid="{00000000-0005-0000-0000-0000F24A0000}"/>
    <cellStyle name="40% - Accent4 2 3 5 2 3" xfId="25451" xr:uid="{00000000-0005-0000-0000-0000F34A0000}"/>
    <cellStyle name="40% - Accent4 2 3 5 2 3 2" xfId="25452" xr:uid="{00000000-0005-0000-0000-0000F44A0000}"/>
    <cellStyle name="40% - Accent4 2 3 5 2 4" xfId="15487" xr:uid="{00000000-0005-0000-0000-0000F54A0000}"/>
    <cellStyle name="40% - Accent4 2 3 5 3" xfId="12880" xr:uid="{00000000-0005-0000-0000-0000F64A0000}"/>
    <cellStyle name="40% - Accent4 2 3 5 3 2" xfId="14570" xr:uid="{00000000-0005-0000-0000-0000F74A0000}"/>
    <cellStyle name="40% - Accent4 2 3 5 3 2 2" xfId="22954" xr:uid="{00000000-0005-0000-0000-0000F84A0000}"/>
    <cellStyle name="40% - Accent4 2 3 5 3 3" xfId="25453" xr:uid="{00000000-0005-0000-0000-0000F94A0000}"/>
    <cellStyle name="40% - Accent4 2 3 5 4" xfId="13106" xr:uid="{00000000-0005-0000-0000-0000FA4A0000}"/>
    <cellStyle name="40% - Accent4 2 3 5 4 2" xfId="745" xr:uid="{00000000-0005-0000-0000-0000FB4A0000}"/>
    <cellStyle name="40% - Accent4 2 3 5 5" xfId="17519" xr:uid="{00000000-0005-0000-0000-0000FC4A0000}"/>
    <cellStyle name="40% - Accent4 2 3 6" xfId="17629" xr:uid="{00000000-0005-0000-0000-0000FD4A0000}"/>
    <cellStyle name="40% - Accent4 2 3 6 2" xfId="8772" xr:uid="{00000000-0005-0000-0000-0000FE4A0000}"/>
    <cellStyle name="40% - Accent4 2 3 6 2 2" xfId="8017" xr:uid="{00000000-0005-0000-0000-0000FF4A0000}"/>
    <cellStyle name="40% - Accent4 2 3 6 2 2 2" xfId="17634" xr:uid="{00000000-0005-0000-0000-0000004B0000}"/>
    <cellStyle name="40% - Accent4 2 3 6 2 3" xfId="17639" xr:uid="{00000000-0005-0000-0000-0000014B0000}"/>
    <cellStyle name="40% - Accent4 2 3 6 3" xfId="8991" xr:uid="{00000000-0005-0000-0000-0000024B0000}"/>
    <cellStyle name="40% - Accent4 2 3 6 3 2" xfId="10461" xr:uid="{00000000-0005-0000-0000-0000034B0000}"/>
    <cellStyle name="40% - Accent4 2 3 6 4" xfId="17655" xr:uid="{00000000-0005-0000-0000-0000044B0000}"/>
    <cellStyle name="40% - Accent4 2 3 7" xfId="17662" xr:uid="{00000000-0005-0000-0000-0000054B0000}"/>
    <cellStyle name="40% - Accent4 2 3 7 2" xfId="9004" xr:uid="{00000000-0005-0000-0000-0000064B0000}"/>
    <cellStyle name="40% - Accent4 2 3 7 2 2" xfId="17664" xr:uid="{00000000-0005-0000-0000-0000074B0000}"/>
    <cellStyle name="40% - Accent4 2 3 7 3" xfId="17669" xr:uid="{00000000-0005-0000-0000-0000084B0000}"/>
    <cellStyle name="40% - Accent4 2 3 8" xfId="17679" xr:uid="{00000000-0005-0000-0000-0000094B0000}"/>
    <cellStyle name="40% - Accent4 2 3 8 2" xfId="17682" xr:uid="{00000000-0005-0000-0000-00000A4B0000}"/>
    <cellStyle name="40% - Accent4 2 3 9" xfId="17688" xr:uid="{00000000-0005-0000-0000-00000B4B0000}"/>
    <cellStyle name="40% - Accent4 2 4" xfId="15687" xr:uid="{00000000-0005-0000-0000-00000C4B0000}"/>
    <cellStyle name="40% - Accent4 2 4 2" xfId="25455" xr:uid="{00000000-0005-0000-0000-00000D4B0000}"/>
    <cellStyle name="40% - Accent4 2 4 2 2" xfId="25456" xr:uid="{00000000-0005-0000-0000-00000E4B0000}"/>
    <cellStyle name="40% - Accent4 2 4 2 2 2" xfId="22460" xr:uid="{00000000-0005-0000-0000-00000F4B0000}"/>
    <cellStyle name="40% - Accent4 2 4 2 2 2 2" xfId="22462" xr:uid="{00000000-0005-0000-0000-0000104B0000}"/>
    <cellStyle name="40% - Accent4 2 4 2 2 2 2 2" xfId="22465" xr:uid="{00000000-0005-0000-0000-0000114B0000}"/>
    <cellStyle name="40% - Accent4 2 4 2 2 2 2 2 2" xfId="25457" xr:uid="{00000000-0005-0000-0000-0000124B0000}"/>
    <cellStyle name="40% - Accent4 2 4 2 2 2 2 2 2 2" xfId="25459" xr:uid="{00000000-0005-0000-0000-0000134B0000}"/>
    <cellStyle name="40% - Accent4 2 4 2 2 2 2 2 3" xfId="25460" xr:uid="{00000000-0005-0000-0000-0000144B0000}"/>
    <cellStyle name="40% - Accent4 2 4 2 2 2 2 3" xfId="25461" xr:uid="{00000000-0005-0000-0000-0000154B0000}"/>
    <cellStyle name="40% - Accent4 2 4 2 2 2 2 3 2" xfId="25462" xr:uid="{00000000-0005-0000-0000-0000164B0000}"/>
    <cellStyle name="40% - Accent4 2 4 2 2 2 2 4" xfId="25464" xr:uid="{00000000-0005-0000-0000-0000174B0000}"/>
    <cellStyle name="40% - Accent4 2 4 2 2 2 3" xfId="21772" xr:uid="{00000000-0005-0000-0000-0000184B0000}"/>
    <cellStyle name="40% - Accent4 2 4 2 2 2 3 2" xfId="25465" xr:uid="{00000000-0005-0000-0000-0000194B0000}"/>
    <cellStyle name="40% - Accent4 2 4 2 2 2 3 2 2" xfId="25466" xr:uid="{00000000-0005-0000-0000-00001A4B0000}"/>
    <cellStyle name="40% - Accent4 2 4 2 2 2 3 3" xfId="16549" xr:uid="{00000000-0005-0000-0000-00001B4B0000}"/>
    <cellStyle name="40% - Accent4 2 4 2 2 2 4" xfId="16437" xr:uid="{00000000-0005-0000-0000-00001C4B0000}"/>
    <cellStyle name="40% - Accent4 2 4 2 2 2 4 2" xfId="18929" xr:uid="{00000000-0005-0000-0000-00001D4B0000}"/>
    <cellStyle name="40% - Accent4 2 4 2 2 2 5" xfId="4213" xr:uid="{00000000-0005-0000-0000-00001E4B0000}"/>
    <cellStyle name="40% - Accent4 2 4 2 2 3" xfId="16968" xr:uid="{00000000-0005-0000-0000-00001F4B0000}"/>
    <cellStyle name="40% - Accent4 2 4 2 2 3 2" xfId="16974" xr:uid="{00000000-0005-0000-0000-0000204B0000}"/>
    <cellStyle name="40% - Accent4 2 4 2 2 3 2 2" xfId="19815" xr:uid="{00000000-0005-0000-0000-0000214B0000}"/>
    <cellStyle name="40% - Accent4 2 4 2 2 3 2 2 2" xfId="25467" xr:uid="{00000000-0005-0000-0000-0000224B0000}"/>
    <cellStyle name="40% - Accent4 2 4 2 2 3 2 3" xfId="25468" xr:uid="{00000000-0005-0000-0000-0000234B0000}"/>
    <cellStyle name="40% - Accent4 2 4 2 2 3 3" xfId="20170" xr:uid="{00000000-0005-0000-0000-0000244B0000}"/>
    <cellStyle name="40% - Accent4 2 4 2 2 3 3 2" xfId="17360" xr:uid="{00000000-0005-0000-0000-0000254B0000}"/>
    <cellStyle name="40% - Accent4 2 4 2 2 3 4" xfId="25471" xr:uid="{00000000-0005-0000-0000-0000264B0000}"/>
    <cellStyle name="40% - Accent4 2 4 2 2 4" xfId="16980" xr:uid="{00000000-0005-0000-0000-0000274B0000}"/>
    <cellStyle name="40% - Accent4 2 4 2 2 4 2" xfId="20174" xr:uid="{00000000-0005-0000-0000-0000284B0000}"/>
    <cellStyle name="40% - Accent4 2 4 2 2 4 2 2" xfId="25472" xr:uid="{00000000-0005-0000-0000-0000294B0000}"/>
    <cellStyle name="40% - Accent4 2 4 2 2 4 3" xfId="25473" xr:uid="{00000000-0005-0000-0000-00002A4B0000}"/>
    <cellStyle name="40% - Accent4 2 4 2 2 5" xfId="25475" xr:uid="{00000000-0005-0000-0000-00002B4B0000}"/>
    <cellStyle name="40% - Accent4 2 4 2 2 5 2" xfId="25477" xr:uid="{00000000-0005-0000-0000-00002C4B0000}"/>
    <cellStyle name="40% - Accent4 2 4 2 2 6" xfId="25480" xr:uid="{00000000-0005-0000-0000-00002D4B0000}"/>
    <cellStyle name="40% - Accent4 2 4 2 3" xfId="25481" xr:uid="{00000000-0005-0000-0000-00002E4B0000}"/>
    <cellStyle name="40% - Accent4 2 4 2 3 2" xfId="22507" xr:uid="{00000000-0005-0000-0000-00002F4B0000}"/>
    <cellStyle name="40% - Accent4 2 4 2 3 2 2" xfId="11444" xr:uid="{00000000-0005-0000-0000-0000304B0000}"/>
    <cellStyle name="40% - Accent4 2 4 2 3 2 2 2" xfId="23532" xr:uid="{00000000-0005-0000-0000-0000314B0000}"/>
    <cellStyle name="40% - Accent4 2 4 2 3 2 2 2 2" xfId="25483" xr:uid="{00000000-0005-0000-0000-0000324B0000}"/>
    <cellStyle name="40% - Accent4 2 4 2 3 2 2 3" xfId="25485" xr:uid="{00000000-0005-0000-0000-0000334B0000}"/>
    <cellStyle name="40% - Accent4 2 4 2 3 2 3" xfId="25487" xr:uid="{00000000-0005-0000-0000-0000344B0000}"/>
    <cellStyle name="40% - Accent4 2 4 2 3 2 3 2" xfId="25489" xr:uid="{00000000-0005-0000-0000-0000354B0000}"/>
    <cellStyle name="40% - Accent4 2 4 2 3 2 4" xfId="25491" xr:uid="{00000000-0005-0000-0000-0000364B0000}"/>
    <cellStyle name="40% - Accent4 2 4 2 3 3" xfId="16989" xr:uid="{00000000-0005-0000-0000-0000374B0000}"/>
    <cellStyle name="40% - Accent4 2 4 2 3 3 2" xfId="20188" xr:uid="{00000000-0005-0000-0000-0000384B0000}"/>
    <cellStyle name="40% - Accent4 2 4 2 3 3 2 2" xfId="25493" xr:uid="{00000000-0005-0000-0000-0000394B0000}"/>
    <cellStyle name="40% - Accent4 2 4 2 3 3 3" xfId="25496" xr:uid="{00000000-0005-0000-0000-00003A4B0000}"/>
    <cellStyle name="40% - Accent4 2 4 2 3 4" xfId="25497" xr:uid="{00000000-0005-0000-0000-00003B4B0000}"/>
    <cellStyle name="40% - Accent4 2 4 2 3 4 2" xfId="25499" xr:uid="{00000000-0005-0000-0000-00003C4B0000}"/>
    <cellStyle name="40% - Accent4 2 4 2 3 5" xfId="25501" xr:uid="{00000000-0005-0000-0000-00003D4B0000}"/>
    <cellStyle name="40% - Accent4 2 4 2 4" xfId="6749" xr:uid="{00000000-0005-0000-0000-00003E4B0000}"/>
    <cellStyle name="40% - Accent4 2 4 2 4 2" xfId="15678" xr:uid="{00000000-0005-0000-0000-00003F4B0000}"/>
    <cellStyle name="40% - Accent4 2 4 2 4 2 2" xfId="23066" xr:uid="{00000000-0005-0000-0000-0000404B0000}"/>
    <cellStyle name="40% - Accent4 2 4 2 4 2 2 2" xfId="24938" xr:uid="{00000000-0005-0000-0000-0000414B0000}"/>
    <cellStyle name="40% - Accent4 2 4 2 4 2 3" xfId="25504" xr:uid="{00000000-0005-0000-0000-0000424B0000}"/>
    <cellStyle name="40% - Accent4 2 4 2 4 3" xfId="13174" xr:uid="{00000000-0005-0000-0000-0000434B0000}"/>
    <cellStyle name="40% - Accent4 2 4 2 4 3 2" xfId="13178" xr:uid="{00000000-0005-0000-0000-0000444B0000}"/>
    <cellStyle name="40% - Accent4 2 4 2 4 4" xfId="13182" xr:uid="{00000000-0005-0000-0000-0000454B0000}"/>
    <cellStyle name="40% - Accent4 2 4 2 5" xfId="15681" xr:uid="{00000000-0005-0000-0000-0000464B0000}"/>
    <cellStyle name="40% - Accent4 2 4 2 5 2" xfId="21939" xr:uid="{00000000-0005-0000-0000-0000474B0000}"/>
    <cellStyle name="40% - Accent4 2 4 2 5 2 2" xfId="21943" xr:uid="{00000000-0005-0000-0000-0000484B0000}"/>
    <cellStyle name="40% - Accent4 2 4 2 5 3" xfId="10509" xr:uid="{00000000-0005-0000-0000-0000494B0000}"/>
    <cellStyle name="40% - Accent4 2 4 2 6" xfId="22017" xr:uid="{00000000-0005-0000-0000-00004A4B0000}"/>
    <cellStyle name="40% - Accent4 2 4 2 6 2" xfId="22019" xr:uid="{00000000-0005-0000-0000-00004B4B0000}"/>
    <cellStyle name="40% - Accent4 2 4 2 7" xfId="22039" xr:uid="{00000000-0005-0000-0000-00004C4B0000}"/>
    <cellStyle name="40% - Accent4 2 4 3" xfId="25505" xr:uid="{00000000-0005-0000-0000-00004D4B0000}"/>
    <cellStyle name="40% - Accent4 2 4 3 2" xfId="25507" xr:uid="{00000000-0005-0000-0000-00004E4B0000}"/>
    <cellStyle name="40% - Accent4 2 4 3 2 2" xfId="22667" xr:uid="{00000000-0005-0000-0000-00004F4B0000}"/>
    <cellStyle name="40% - Accent4 2 4 3 2 2 2" xfId="22669" xr:uid="{00000000-0005-0000-0000-0000504B0000}"/>
    <cellStyle name="40% - Accent4 2 4 3 2 2 2 2" xfId="25508" xr:uid="{00000000-0005-0000-0000-0000514B0000}"/>
    <cellStyle name="40% - Accent4 2 4 3 2 2 2 2 2" xfId="25509" xr:uid="{00000000-0005-0000-0000-0000524B0000}"/>
    <cellStyle name="40% - Accent4 2 4 3 2 2 2 3" xfId="25510" xr:uid="{00000000-0005-0000-0000-0000534B0000}"/>
    <cellStyle name="40% - Accent4 2 4 3 2 2 3" xfId="25511" xr:uid="{00000000-0005-0000-0000-0000544B0000}"/>
    <cellStyle name="40% - Accent4 2 4 3 2 2 3 2" xfId="25512" xr:uid="{00000000-0005-0000-0000-0000554B0000}"/>
    <cellStyle name="40% - Accent4 2 4 3 2 2 4" xfId="19268" xr:uid="{00000000-0005-0000-0000-0000564B0000}"/>
    <cellStyle name="40% - Accent4 2 4 3 2 3" xfId="16998" xr:uid="{00000000-0005-0000-0000-0000574B0000}"/>
    <cellStyle name="40% - Accent4 2 4 3 2 3 2" xfId="20250" xr:uid="{00000000-0005-0000-0000-0000584B0000}"/>
    <cellStyle name="40% - Accent4 2 4 3 2 3 2 2" xfId="25513" xr:uid="{00000000-0005-0000-0000-0000594B0000}"/>
    <cellStyle name="40% - Accent4 2 4 3 2 3 3" xfId="25515" xr:uid="{00000000-0005-0000-0000-00005A4B0000}"/>
    <cellStyle name="40% - Accent4 2 4 3 2 4" xfId="25516" xr:uid="{00000000-0005-0000-0000-00005B4B0000}"/>
    <cellStyle name="40% - Accent4 2 4 3 2 4 2" xfId="25517" xr:uid="{00000000-0005-0000-0000-00005C4B0000}"/>
    <cellStyle name="40% - Accent4 2 4 3 2 5" xfId="25519" xr:uid="{00000000-0005-0000-0000-00005D4B0000}"/>
    <cellStyle name="40% - Accent4 2 4 3 3" xfId="25520" xr:uid="{00000000-0005-0000-0000-00005E4B0000}"/>
    <cellStyle name="40% - Accent4 2 4 3 3 2" xfId="22706" xr:uid="{00000000-0005-0000-0000-00005F4B0000}"/>
    <cellStyle name="40% - Accent4 2 4 3 3 2 2" xfId="25522" xr:uid="{00000000-0005-0000-0000-0000604B0000}"/>
    <cellStyle name="40% - Accent4 2 4 3 3 2 2 2" xfId="25524" xr:uid="{00000000-0005-0000-0000-0000614B0000}"/>
    <cellStyle name="40% - Accent4 2 4 3 3 2 3" xfId="25527" xr:uid="{00000000-0005-0000-0000-0000624B0000}"/>
    <cellStyle name="40% - Accent4 2 4 3 3 3" xfId="25528" xr:uid="{00000000-0005-0000-0000-0000634B0000}"/>
    <cellStyle name="40% - Accent4 2 4 3 3 3 2" xfId="25530" xr:uid="{00000000-0005-0000-0000-0000644B0000}"/>
    <cellStyle name="40% - Accent4 2 4 3 3 4" xfId="25531" xr:uid="{00000000-0005-0000-0000-0000654B0000}"/>
    <cellStyle name="40% - Accent4 2 4 3 4" xfId="10976" xr:uid="{00000000-0005-0000-0000-0000664B0000}"/>
    <cellStyle name="40% - Accent4 2 4 3 4 2" xfId="12764" xr:uid="{00000000-0005-0000-0000-0000674B0000}"/>
    <cellStyle name="40% - Accent4 2 4 3 4 2 2" xfId="12768" xr:uid="{00000000-0005-0000-0000-0000684B0000}"/>
    <cellStyle name="40% - Accent4 2 4 3 4 3" xfId="12798" xr:uid="{00000000-0005-0000-0000-0000694B0000}"/>
    <cellStyle name="40% - Accent4 2 4 3 5" xfId="22079" xr:uid="{00000000-0005-0000-0000-00006A4B0000}"/>
    <cellStyle name="40% - Accent4 2 4 3 5 2" xfId="10677" xr:uid="{00000000-0005-0000-0000-00006B4B0000}"/>
    <cellStyle name="40% - Accent4 2 4 3 6" xfId="8871" xr:uid="{00000000-0005-0000-0000-00006C4B0000}"/>
    <cellStyle name="40% - Accent4 2 4 4" xfId="25532" xr:uid="{00000000-0005-0000-0000-00006D4B0000}"/>
    <cellStyle name="40% - Accent4 2 4 4 2" xfId="25533" xr:uid="{00000000-0005-0000-0000-00006E4B0000}"/>
    <cellStyle name="40% - Accent4 2 4 4 2 2" xfId="22788" xr:uid="{00000000-0005-0000-0000-00006F4B0000}"/>
    <cellStyle name="40% - Accent4 2 4 4 2 2 2" xfId="25534" xr:uid="{00000000-0005-0000-0000-0000704B0000}"/>
    <cellStyle name="40% - Accent4 2 4 4 2 2 2 2" xfId="6607" xr:uid="{00000000-0005-0000-0000-0000714B0000}"/>
    <cellStyle name="40% - Accent4 2 4 4 2 2 3" xfId="25535" xr:uid="{00000000-0005-0000-0000-0000724B0000}"/>
    <cellStyle name="40% - Accent4 2 4 4 2 3" xfId="25536" xr:uid="{00000000-0005-0000-0000-0000734B0000}"/>
    <cellStyle name="40% - Accent4 2 4 4 2 3 2" xfId="25537" xr:uid="{00000000-0005-0000-0000-0000744B0000}"/>
    <cellStyle name="40% - Accent4 2 4 4 2 4" xfId="15496" xr:uid="{00000000-0005-0000-0000-0000754B0000}"/>
    <cellStyle name="40% - Accent4 2 4 4 3" xfId="25538" xr:uid="{00000000-0005-0000-0000-0000764B0000}"/>
    <cellStyle name="40% - Accent4 2 4 4 3 2" xfId="25539" xr:uid="{00000000-0005-0000-0000-0000774B0000}"/>
    <cellStyle name="40% - Accent4 2 4 4 3 2 2" xfId="25541" xr:uid="{00000000-0005-0000-0000-0000784B0000}"/>
    <cellStyle name="40% - Accent4 2 4 4 3 3" xfId="25542" xr:uid="{00000000-0005-0000-0000-0000794B0000}"/>
    <cellStyle name="40% - Accent4 2 4 4 4" xfId="23301" xr:uid="{00000000-0005-0000-0000-00007A4B0000}"/>
    <cellStyle name="40% - Accent4 2 4 4 4 2" xfId="12946" xr:uid="{00000000-0005-0000-0000-00007B4B0000}"/>
    <cellStyle name="40% - Accent4 2 4 4 5" xfId="22085" xr:uid="{00000000-0005-0000-0000-00007C4B0000}"/>
    <cellStyle name="40% - Accent4 2 4 5" xfId="25543" xr:uid="{00000000-0005-0000-0000-00007D4B0000}"/>
    <cellStyle name="40% - Accent4 2 4 5 2" xfId="25544" xr:uid="{00000000-0005-0000-0000-00007E4B0000}"/>
    <cellStyle name="40% - Accent4 2 4 5 2 2" xfId="25545" xr:uid="{00000000-0005-0000-0000-00007F4B0000}"/>
    <cellStyle name="40% - Accent4 2 4 5 2 2 2" xfId="25546" xr:uid="{00000000-0005-0000-0000-0000804B0000}"/>
    <cellStyle name="40% - Accent4 2 4 5 2 3" xfId="25547" xr:uid="{00000000-0005-0000-0000-0000814B0000}"/>
    <cellStyle name="40% - Accent4 2 4 5 3" xfId="15265" xr:uid="{00000000-0005-0000-0000-0000824B0000}"/>
    <cellStyle name="40% - Accent4 2 4 5 3 2" xfId="25548" xr:uid="{00000000-0005-0000-0000-0000834B0000}"/>
    <cellStyle name="40% - Accent4 2 4 5 4" xfId="23303" xr:uid="{00000000-0005-0000-0000-0000844B0000}"/>
    <cellStyle name="40% - Accent4 2 4 6" xfId="3967" xr:uid="{00000000-0005-0000-0000-0000854B0000}"/>
    <cellStyle name="40% - Accent4 2 4 6 2" xfId="3974" xr:uid="{00000000-0005-0000-0000-0000864B0000}"/>
    <cellStyle name="40% - Accent4 2 4 6 2 2" xfId="12143" xr:uid="{00000000-0005-0000-0000-0000874B0000}"/>
    <cellStyle name="40% - Accent4 2 4 6 3" xfId="12148" xr:uid="{00000000-0005-0000-0000-0000884B0000}"/>
    <cellStyle name="40% - Accent4 2 4 7" xfId="51" xr:uid="{00000000-0005-0000-0000-0000894B0000}"/>
    <cellStyle name="40% - Accent4 2 4 7 2" xfId="12156" xr:uid="{00000000-0005-0000-0000-00008A4B0000}"/>
    <cellStyle name="40% - Accent4 2 4 8" xfId="17704" xr:uid="{00000000-0005-0000-0000-00008B4B0000}"/>
    <cellStyle name="40% - Accent4 2 5" xfId="25550" xr:uid="{00000000-0005-0000-0000-00008C4B0000}"/>
    <cellStyle name="40% - Accent4 2 5 2" xfId="25552" xr:uid="{00000000-0005-0000-0000-00008D4B0000}"/>
    <cellStyle name="40% - Accent4 2 5 2 2" xfId="25554" xr:uid="{00000000-0005-0000-0000-00008E4B0000}"/>
    <cellStyle name="40% - Accent4 2 5 2 2 2" xfId="20743" xr:uid="{00000000-0005-0000-0000-00008F4B0000}"/>
    <cellStyle name="40% - Accent4 2 5 2 2 2 2" xfId="22868" xr:uid="{00000000-0005-0000-0000-0000904B0000}"/>
    <cellStyle name="40% - Accent4 2 5 2 2 2 2 2" xfId="25555" xr:uid="{00000000-0005-0000-0000-0000914B0000}"/>
    <cellStyle name="40% - Accent4 2 5 2 2 2 2 2 2" xfId="22270" xr:uid="{00000000-0005-0000-0000-0000924B0000}"/>
    <cellStyle name="40% - Accent4 2 5 2 2 2 2 3" xfId="1207" xr:uid="{00000000-0005-0000-0000-0000934B0000}"/>
    <cellStyle name="40% - Accent4 2 5 2 2 2 3" xfId="25556" xr:uid="{00000000-0005-0000-0000-0000944B0000}"/>
    <cellStyle name="40% - Accent4 2 5 2 2 2 3 2" xfId="25557" xr:uid="{00000000-0005-0000-0000-0000954B0000}"/>
    <cellStyle name="40% - Accent4 2 5 2 2 2 4" xfId="25558" xr:uid="{00000000-0005-0000-0000-0000964B0000}"/>
    <cellStyle name="40% - Accent4 2 5 2 2 3" xfId="17613" xr:uid="{00000000-0005-0000-0000-0000974B0000}"/>
    <cellStyle name="40% - Accent4 2 5 2 2 3 2" xfId="20405" xr:uid="{00000000-0005-0000-0000-0000984B0000}"/>
    <cellStyle name="40% - Accent4 2 5 2 2 3 2 2" xfId="25559" xr:uid="{00000000-0005-0000-0000-0000994B0000}"/>
    <cellStyle name="40% - Accent4 2 5 2 2 3 3" xfId="25560" xr:uid="{00000000-0005-0000-0000-00009A4B0000}"/>
    <cellStyle name="40% - Accent4 2 5 2 2 4" xfId="25561" xr:uid="{00000000-0005-0000-0000-00009B4B0000}"/>
    <cellStyle name="40% - Accent4 2 5 2 2 4 2" xfId="25562" xr:uid="{00000000-0005-0000-0000-00009C4B0000}"/>
    <cellStyle name="40% - Accent4 2 5 2 2 5" xfId="25565" xr:uid="{00000000-0005-0000-0000-00009D4B0000}"/>
    <cellStyle name="40% - Accent4 2 5 2 3" xfId="25566" xr:uid="{00000000-0005-0000-0000-00009E4B0000}"/>
    <cellStyle name="40% - Accent4 2 5 2 3 2" xfId="22875" xr:uid="{00000000-0005-0000-0000-00009F4B0000}"/>
    <cellStyle name="40% - Accent4 2 5 2 3 2 2" xfId="25568" xr:uid="{00000000-0005-0000-0000-0000A04B0000}"/>
    <cellStyle name="40% - Accent4 2 5 2 3 2 2 2" xfId="25570" xr:uid="{00000000-0005-0000-0000-0000A14B0000}"/>
    <cellStyle name="40% - Accent4 2 5 2 3 2 3" xfId="25573" xr:uid="{00000000-0005-0000-0000-0000A24B0000}"/>
    <cellStyle name="40% - Accent4 2 5 2 3 3" xfId="25574" xr:uid="{00000000-0005-0000-0000-0000A34B0000}"/>
    <cellStyle name="40% - Accent4 2 5 2 3 3 2" xfId="2919" xr:uid="{00000000-0005-0000-0000-0000A44B0000}"/>
    <cellStyle name="40% - Accent4 2 5 2 3 4" xfId="25575" xr:uid="{00000000-0005-0000-0000-0000A54B0000}"/>
    <cellStyle name="40% - Accent4 2 5 2 4" xfId="15690" xr:uid="{00000000-0005-0000-0000-0000A64B0000}"/>
    <cellStyle name="40% - Accent4 2 5 2 4 2" xfId="25577" xr:uid="{00000000-0005-0000-0000-0000A74B0000}"/>
    <cellStyle name="40% - Accent4 2 5 2 4 2 2" xfId="25580" xr:uid="{00000000-0005-0000-0000-0000A84B0000}"/>
    <cellStyle name="40% - Accent4 2 5 2 4 3" xfId="13211" xr:uid="{00000000-0005-0000-0000-0000A94B0000}"/>
    <cellStyle name="40% - Accent4 2 5 2 5" xfId="22108" xr:uid="{00000000-0005-0000-0000-0000AA4B0000}"/>
    <cellStyle name="40% - Accent4 2 5 2 5 2" xfId="22112" xr:uid="{00000000-0005-0000-0000-0000AB4B0000}"/>
    <cellStyle name="40% - Accent4 2 5 2 6" xfId="22150" xr:uid="{00000000-0005-0000-0000-0000AC4B0000}"/>
    <cellStyle name="40% - Accent4 2 5 3" xfId="25582" xr:uid="{00000000-0005-0000-0000-0000AD4B0000}"/>
    <cellStyle name="40% - Accent4 2 5 3 2" xfId="25583" xr:uid="{00000000-0005-0000-0000-0000AE4B0000}"/>
    <cellStyle name="40% - Accent4 2 5 3 2 2" xfId="22889" xr:uid="{00000000-0005-0000-0000-0000AF4B0000}"/>
    <cellStyle name="40% - Accent4 2 5 3 2 2 2" xfId="25584" xr:uid="{00000000-0005-0000-0000-0000B04B0000}"/>
    <cellStyle name="40% - Accent4 2 5 3 2 2 2 2" xfId="15795" xr:uid="{00000000-0005-0000-0000-0000B14B0000}"/>
    <cellStyle name="40% - Accent4 2 5 3 2 2 3" xfId="25585" xr:uid="{00000000-0005-0000-0000-0000B24B0000}"/>
    <cellStyle name="40% - Accent4 2 5 3 2 3" xfId="25587" xr:uid="{00000000-0005-0000-0000-0000B34B0000}"/>
    <cellStyle name="40% - Accent4 2 5 3 2 3 2" xfId="25588" xr:uid="{00000000-0005-0000-0000-0000B44B0000}"/>
    <cellStyle name="40% - Accent4 2 5 3 2 4" xfId="25589" xr:uid="{00000000-0005-0000-0000-0000B54B0000}"/>
    <cellStyle name="40% - Accent4 2 5 3 3" xfId="25590" xr:uid="{00000000-0005-0000-0000-0000B64B0000}"/>
    <cellStyle name="40% - Accent4 2 5 3 3 2" xfId="25591" xr:uid="{00000000-0005-0000-0000-0000B74B0000}"/>
    <cellStyle name="40% - Accent4 2 5 3 3 2 2" xfId="25593" xr:uid="{00000000-0005-0000-0000-0000B84B0000}"/>
    <cellStyle name="40% - Accent4 2 5 3 3 3" xfId="25594" xr:uid="{00000000-0005-0000-0000-0000B94B0000}"/>
    <cellStyle name="40% - Accent4 2 5 3 4" xfId="25595" xr:uid="{00000000-0005-0000-0000-0000BA4B0000}"/>
    <cellStyle name="40% - Accent4 2 5 3 4 2" xfId="13238" xr:uid="{00000000-0005-0000-0000-0000BB4B0000}"/>
    <cellStyle name="40% - Accent4 2 5 3 5" xfId="10828" xr:uid="{00000000-0005-0000-0000-0000BC4B0000}"/>
    <cellStyle name="40% - Accent4 2 5 4" xfId="25596" xr:uid="{00000000-0005-0000-0000-0000BD4B0000}"/>
    <cellStyle name="40% - Accent4 2 5 4 2" xfId="25598" xr:uid="{00000000-0005-0000-0000-0000BE4B0000}"/>
    <cellStyle name="40% - Accent4 2 5 4 2 2" xfId="25599" xr:uid="{00000000-0005-0000-0000-0000BF4B0000}"/>
    <cellStyle name="40% - Accent4 2 5 4 2 2 2" xfId="25600" xr:uid="{00000000-0005-0000-0000-0000C04B0000}"/>
    <cellStyle name="40% - Accent4 2 5 4 2 3" xfId="25601" xr:uid="{00000000-0005-0000-0000-0000C14B0000}"/>
    <cellStyle name="40% - Accent4 2 5 4 3" xfId="25602" xr:uid="{00000000-0005-0000-0000-0000C24B0000}"/>
    <cellStyle name="40% - Accent4 2 5 4 3 2" xfId="25603" xr:uid="{00000000-0005-0000-0000-0000C34B0000}"/>
    <cellStyle name="40% - Accent4 2 5 4 4" xfId="23308" xr:uid="{00000000-0005-0000-0000-0000C44B0000}"/>
    <cellStyle name="40% - Accent4 2 5 5" xfId="25604" xr:uid="{00000000-0005-0000-0000-0000C54B0000}"/>
    <cellStyle name="40% - Accent4 2 5 5 2" xfId="25605" xr:uid="{00000000-0005-0000-0000-0000C64B0000}"/>
    <cellStyle name="40% - Accent4 2 5 5 2 2" xfId="25606" xr:uid="{00000000-0005-0000-0000-0000C74B0000}"/>
    <cellStyle name="40% - Accent4 2 5 5 3" xfId="25607" xr:uid="{00000000-0005-0000-0000-0000C84B0000}"/>
    <cellStyle name="40% - Accent4 2 5 6" xfId="4037" xr:uid="{00000000-0005-0000-0000-0000C94B0000}"/>
    <cellStyle name="40% - Accent4 2 5 6 2" xfId="12165" xr:uid="{00000000-0005-0000-0000-0000CA4B0000}"/>
    <cellStyle name="40% - Accent4 2 5 7" xfId="17712" xr:uid="{00000000-0005-0000-0000-0000CB4B0000}"/>
    <cellStyle name="40% - Accent4 2 6" xfId="25608" xr:uid="{00000000-0005-0000-0000-0000CC4B0000}"/>
    <cellStyle name="40% - Accent4 2 6 2" xfId="25610" xr:uid="{00000000-0005-0000-0000-0000CD4B0000}"/>
    <cellStyle name="40% - Accent4 2 6 2 2" xfId="25611" xr:uid="{00000000-0005-0000-0000-0000CE4B0000}"/>
    <cellStyle name="40% - Accent4 2 6 2 2 2" xfId="22928" xr:uid="{00000000-0005-0000-0000-0000CF4B0000}"/>
    <cellStyle name="40% - Accent4 2 6 2 2 2 2" xfId="25612" xr:uid="{00000000-0005-0000-0000-0000D04B0000}"/>
    <cellStyle name="40% - Accent4 2 6 2 2 2 2 2" xfId="25613" xr:uid="{00000000-0005-0000-0000-0000D14B0000}"/>
    <cellStyle name="40% - Accent4 2 6 2 2 2 3" xfId="25614" xr:uid="{00000000-0005-0000-0000-0000D24B0000}"/>
    <cellStyle name="40% - Accent4 2 6 2 2 3" xfId="25615" xr:uid="{00000000-0005-0000-0000-0000D34B0000}"/>
    <cellStyle name="40% - Accent4 2 6 2 2 3 2" xfId="25617" xr:uid="{00000000-0005-0000-0000-0000D44B0000}"/>
    <cellStyle name="40% - Accent4 2 6 2 2 4" xfId="25619" xr:uid="{00000000-0005-0000-0000-0000D54B0000}"/>
    <cellStyle name="40% - Accent4 2 6 2 3" xfId="25621" xr:uid="{00000000-0005-0000-0000-0000D64B0000}"/>
    <cellStyle name="40% - Accent4 2 6 2 3 2" xfId="25622" xr:uid="{00000000-0005-0000-0000-0000D74B0000}"/>
    <cellStyle name="40% - Accent4 2 6 2 3 2 2" xfId="25624" xr:uid="{00000000-0005-0000-0000-0000D84B0000}"/>
    <cellStyle name="40% - Accent4 2 6 2 3 3" xfId="25625" xr:uid="{00000000-0005-0000-0000-0000D94B0000}"/>
    <cellStyle name="40% - Accent4 2 6 2 4" xfId="25627" xr:uid="{00000000-0005-0000-0000-0000DA4B0000}"/>
    <cellStyle name="40% - Accent4 2 6 2 4 2" xfId="25628" xr:uid="{00000000-0005-0000-0000-0000DB4B0000}"/>
    <cellStyle name="40% - Accent4 2 6 2 5" xfId="22210" xr:uid="{00000000-0005-0000-0000-0000DC4B0000}"/>
    <cellStyle name="40% - Accent4 2 6 3" xfId="25629" xr:uid="{00000000-0005-0000-0000-0000DD4B0000}"/>
    <cellStyle name="40% - Accent4 2 6 3 2" xfId="25630" xr:uid="{00000000-0005-0000-0000-0000DE4B0000}"/>
    <cellStyle name="40% - Accent4 2 6 3 2 2" xfId="25631" xr:uid="{00000000-0005-0000-0000-0000DF4B0000}"/>
    <cellStyle name="40% - Accent4 2 6 3 2 2 2" xfId="25632" xr:uid="{00000000-0005-0000-0000-0000E04B0000}"/>
    <cellStyle name="40% - Accent4 2 6 3 2 3" xfId="25633" xr:uid="{00000000-0005-0000-0000-0000E14B0000}"/>
    <cellStyle name="40% - Accent4 2 6 3 3" xfId="25635" xr:uid="{00000000-0005-0000-0000-0000E24B0000}"/>
    <cellStyle name="40% - Accent4 2 6 3 3 2" xfId="25636" xr:uid="{00000000-0005-0000-0000-0000E34B0000}"/>
    <cellStyle name="40% - Accent4 2 6 3 4" xfId="25637" xr:uid="{00000000-0005-0000-0000-0000E44B0000}"/>
    <cellStyle name="40% - Accent4 2 6 4" xfId="25638" xr:uid="{00000000-0005-0000-0000-0000E54B0000}"/>
    <cellStyle name="40% - Accent4 2 6 4 2" xfId="25639" xr:uid="{00000000-0005-0000-0000-0000E64B0000}"/>
    <cellStyle name="40% - Accent4 2 6 4 2 2" xfId="25640" xr:uid="{00000000-0005-0000-0000-0000E74B0000}"/>
    <cellStyle name="40% - Accent4 2 6 4 3" xfId="25641" xr:uid="{00000000-0005-0000-0000-0000E84B0000}"/>
    <cellStyle name="40% - Accent4 2 6 5" xfId="25642" xr:uid="{00000000-0005-0000-0000-0000E94B0000}"/>
    <cellStyle name="40% - Accent4 2 6 5 2" xfId="25643" xr:uid="{00000000-0005-0000-0000-0000EA4B0000}"/>
    <cellStyle name="40% - Accent4 2 6 6" xfId="17717" xr:uid="{00000000-0005-0000-0000-0000EB4B0000}"/>
    <cellStyle name="40% - Accent4 2 7" xfId="25644" xr:uid="{00000000-0005-0000-0000-0000EC4B0000}"/>
    <cellStyle name="40% - Accent4 2 7 2" xfId="25645" xr:uid="{00000000-0005-0000-0000-0000ED4B0000}"/>
    <cellStyle name="40% - Accent4 2 7 2 2" xfId="25646" xr:uid="{00000000-0005-0000-0000-0000EE4B0000}"/>
    <cellStyle name="40% - Accent4 2 7 2 2 2" xfId="25647" xr:uid="{00000000-0005-0000-0000-0000EF4B0000}"/>
    <cellStyle name="40% - Accent4 2 7 2 2 2 2" xfId="25650" xr:uid="{00000000-0005-0000-0000-0000F04B0000}"/>
    <cellStyle name="40% - Accent4 2 7 2 2 3" xfId="25651" xr:uid="{00000000-0005-0000-0000-0000F14B0000}"/>
    <cellStyle name="40% - Accent4 2 7 2 3" xfId="25653" xr:uid="{00000000-0005-0000-0000-0000F24B0000}"/>
    <cellStyle name="40% - Accent4 2 7 2 3 2" xfId="25654" xr:uid="{00000000-0005-0000-0000-0000F34B0000}"/>
    <cellStyle name="40% - Accent4 2 7 2 4" xfId="25655" xr:uid="{00000000-0005-0000-0000-0000F44B0000}"/>
    <cellStyle name="40% - Accent4 2 7 3" xfId="25656" xr:uid="{00000000-0005-0000-0000-0000F54B0000}"/>
    <cellStyle name="40% - Accent4 2 7 3 2" xfId="25657" xr:uid="{00000000-0005-0000-0000-0000F64B0000}"/>
    <cellStyle name="40% - Accent4 2 7 3 2 2" xfId="25658" xr:uid="{00000000-0005-0000-0000-0000F74B0000}"/>
    <cellStyle name="40% - Accent4 2 7 3 3" xfId="25659" xr:uid="{00000000-0005-0000-0000-0000F84B0000}"/>
    <cellStyle name="40% - Accent4 2 7 4" xfId="25660" xr:uid="{00000000-0005-0000-0000-0000F94B0000}"/>
    <cellStyle name="40% - Accent4 2 7 4 2" xfId="25661" xr:uid="{00000000-0005-0000-0000-0000FA4B0000}"/>
    <cellStyle name="40% - Accent4 2 7 5" xfId="25662" xr:uid="{00000000-0005-0000-0000-0000FB4B0000}"/>
    <cellStyle name="40% - Accent4 2 8" xfId="24948" xr:uid="{00000000-0005-0000-0000-0000FC4B0000}"/>
    <cellStyle name="40% - Accent4 2 8 2" xfId="2787" xr:uid="{00000000-0005-0000-0000-0000FD4B0000}"/>
    <cellStyle name="40% - Accent4 2 8 2 2" xfId="25663" xr:uid="{00000000-0005-0000-0000-0000FE4B0000}"/>
    <cellStyle name="40% - Accent4 2 8 2 2 2" xfId="25665" xr:uid="{00000000-0005-0000-0000-0000FF4B0000}"/>
    <cellStyle name="40% - Accent4 2 8 2 3" xfId="25666" xr:uid="{00000000-0005-0000-0000-0000004C0000}"/>
    <cellStyle name="40% - Accent4 2 8 3" xfId="18160" xr:uid="{00000000-0005-0000-0000-0000014C0000}"/>
    <cellStyle name="40% - Accent4 2 8 3 2" xfId="18164" xr:uid="{00000000-0005-0000-0000-0000024C0000}"/>
    <cellStyle name="40% - Accent4 2 8 4" xfId="18166" xr:uid="{00000000-0005-0000-0000-0000034C0000}"/>
    <cellStyle name="40% - Accent4 2 9" xfId="24951" xr:uid="{00000000-0005-0000-0000-0000044C0000}"/>
    <cellStyle name="40% - Accent4 2 9 2" xfId="22114" xr:uid="{00000000-0005-0000-0000-0000054C0000}"/>
    <cellStyle name="40% - Accent4 2 9 2 2" xfId="18863" xr:uid="{00000000-0005-0000-0000-0000064C0000}"/>
    <cellStyle name="40% - Accent4 2 9 3" xfId="18172" xr:uid="{00000000-0005-0000-0000-0000074C0000}"/>
    <cellStyle name="40% - Accent4 3" xfId="3733" xr:uid="{00000000-0005-0000-0000-0000084C0000}"/>
    <cellStyle name="40% - Accent4 3 10" xfId="25667" xr:uid="{00000000-0005-0000-0000-0000094C0000}"/>
    <cellStyle name="40% - Accent4 3 2" xfId="5986" xr:uid="{00000000-0005-0000-0000-00000A4C0000}"/>
    <cellStyle name="40% - Accent4 3 2 2" xfId="79" xr:uid="{00000000-0005-0000-0000-00000B4C0000}"/>
    <cellStyle name="40% - Accent4 3 2 2 2" xfId="25668" xr:uid="{00000000-0005-0000-0000-00000C4C0000}"/>
    <cellStyle name="40% - Accent4 3 2 2 2 2" xfId="25669" xr:uid="{00000000-0005-0000-0000-00000D4C0000}"/>
    <cellStyle name="40% - Accent4 3 2 2 2 2 2" xfId="25670" xr:uid="{00000000-0005-0000-0000-00000E4C0000}"/>
    <cellStyle name="40% - Accent4 3 2 2 2 2 2 2" xfId="25671" xr:uid="{00000000-0005-0000-0000-00000F4C0000}"/>
    <cellStyle name="40% - Accent4 3 2 2 2 2 2 2 2" xfId="25673" xr:uid="{00000000-0005-0000-0000-0000104C0000}"/>
    <cellStyle name="40% - Accent4 3 2 2 2 2 2 2 2 2" xfId="823" xr:uid="{00000000-0005-0000-0000-0000114C0000}"/>
    <cellStyle name="40% - Accent4 3 2 2 2 2 2 2 2 2 2" xfId="25674" xr:uid="{00000000-0005-0000-0000-0000124C0000}"/>
    <cellStyle name="40% - Accent4 3 2 2 2 2 2 2 2 3" xfId="25675" xr:uid="{00000000-0005-0000-0000-0000134C0000}"/>
    <cellStyle name="40% - Accent4 3 2 2 2 2 2 2 3" xfId="15737" xr:uid="{00000000-0005-0000-0000-0000144C0000}"/>
    <cellStyle name="40% - Accent4 3 2 2 2 2 2 2 3 2" xfId="15740" xr:uid="{00000000-0005-0000-0000-0000154C0000}"/>
    <cellStyle name="40% - Accent4 3 2 2 2 2 2 2 4" xfId="15743" xr:uid="{00000000-0005-0000-0000-0000164C0000}"/>
    <cellStyle name="40% - Accent4 3 2 2 2 2 2 3" xfId="25676" xr:uid="{00000000-0005-0000-0000-0000174C0000}"/>
    <cellStyle name="40% - Accent4 3 2 2 2 2 2 3 2" xfId="25678" xr:uid="{00000000-0005-0000-0000-0000184C0000}"/>
    <cellStyle name="40% - Accent4 3 2 2 2 2 2 3 2 2" xfId="25680" xr:uid="{00000000-0005-0000-0000-0000194C0000}"/>
    <cellStyle name="40% - Accent4 3 2 2 2 2 2 3 3" xfId="25682" xr:uid="{00000000-0005-0000-0000-00001A4C0000}"/>
    <cellStyle name="40% - Accent4 3 2 2 2 2 2 4" xfId="24472" xr:uid="{00000000-0005-0000-0000-00001B4C0000}"/>
    <cellStyle name="40% - Accent4 3 2 2 2 2 2 4 2" xfId="18831" xr:uid="{00000000-0005-0000-0000-00001C4C0000}"/>
    <cellStyle name="40% - Accent4 3 2 2 2 2 2 5" xfId="25684" xr:uid="{00000000-0005-0000-0000-00001D4C0000}"/>
    <cellStyle name="40% - Accent4 3 2 2 2 2 3" xfId="12806" xr:uid="{00000000-0005-0000-0000-00001E4C0000}"/>
    <cellStyle name="40% - Accent4 3 2 2 2 2 3 2" xfId="12809" xr:uid="{00000000-0005-0000-0000-00001F4C0000}"/>
    <cellStyle name="40% - Accent4 3 2 2 2 2 3 2 2" xfId="25686" xr:uid="{00000000-0005-0000-0000-0000204C0000}"/>
    <cellStyle name="40% - Accent4 3 2 2 2 2 3 2 2 2" xfId="25687" xr:uid="{00000000-0005-0000-0000-0000214C0000}"/>
    <cellStyle name="40% - Accent4 3 2 2 2 2 3 2 3" xfId="25688" xr:uid="{00000000-0005-0000-0000-0000224C0000}"/>
    <cellStyle name="40% - Accent4 3 2 2 2 2 3 3" xfId="25689" xr:uid="{00000000-0005-0000-0000-0000234C0000}"/>
    <cellStyle name="40% - Accent4 3 2 2 2 2 3 3 2" xfId="13545" xr:uid="{00000000-0005-0000-0000-0000244C0000}"/>
    <cellStyle name="40% - Accent4 3 2 2 2 2 3 4" xfId="25690" xr:uid="{00000000-0005-0000-0000-0000254C0000}"/>
    <cellStyle name="40% - Accent4 3 2 2 2 2 4" xfId="12814" xr:uid="{00000000-0005-0000-0000-0000264C0000}"/>
    <cellStyle name="40% - Accent4 3 2 2 2 2 4 2" xfId="25691" xr:uid="{00000000-0005-0000-0000-0000274C0000}"/>
    <cellStyle name="40% - Accent4 3 2 2 2 2 4 2 2" xfId="3289" xr:uid="{00000000-0005-0000-0000-0000284C0000}"/>
    <cellStyle name="40% - Accent4 3 2 2 2 2 4 3" xfId="23688" xr:uid="{00000000-0005-0000-0000-0000294C0000}"/>
    <cellStyle name="40% - Accent4 3 2 2 2 2 5" xfId="25692" xr:uid="{00000000-0005-0000-0000-00002A4C0000}"/>
    <cellStyle name="40% - Accent4 3 2 2 2 2 5 2" xfId="25694" xr:uid="{00000000-0005-0000-0000-00002B4C0000}"/>
    <cellStyle name="40% - Accent4 3 2 2 2 2 6" xfId="25696" xr:uid="{00000000-0005-0000-0000-00002C4C0000}"/>
    <cellStyle name="40% - Accent4 3 2 2 2 3" xfId="25697" xr:uid="{00000000-0005-0000-0000-00002D4C0000}"/>
    <cellStyle name="40% - Accent4 3 2 2 2 3 2" xfId="25698" xr:uid="{00000000-0005-0000-0000-00002E4C0000}"/>
    <cellStyle name="40% - Accent4 3 2 2 2 3 2 2" xfId="18720" xr:uid="{00000000-0005-0000-0000-00002F4C0000}"/>
    <cellStyle name="40% - Accent4 3 2 2 2 3 2 2 2" xfId="25700" xr:uid="{00000000-0005-0000-0000-0000304C0000}"/>
    <cellStyle name="40% - Accent4 3 2 2 2 3 2 2 2 2" xfId="11935" xr:uid="{00000000-0005-0000-0000-0000314C0000}"/>
    <cellStyle name="40% - Accent4 3 2 2 2 3 2 2 3" xfId="25701" xr:uid="{00000000-0005-0000-0000-0000324C0000}"/>
    <cellStyle name="40% - Accent4 3 2 2 2 3 2 3" xfId="25702" xr:uid="{00000000-0005-0000-0000-0000334C0000}"/>
    <cellStyle name="40% - Accent4 3 2 2 2 3 2 3 2" xfId="4950" xr:uid="{00000000-0005-0000-0000-0000344C0000}"/>
    <cellStyle name="40% - Accent4 3 2 2 2 3 2 4" xfId="25704" xr:uid="{00000000-0005-0000-0000-0000354C0000}"/>
    <cellStyle name="40% - Accent4 3 2 2 2 3 3" xfId="12819" xr:uid="{00000000-0005-0000-0000-0000364C0000}"/>
    <cellStyle name="40% - Accent4 3 2 2 2 3 3 2" xfId="25705" xr:uid="{00000000-0005-0000-0000-0000374C0000}"/>
    <cellStyle name="40% - Accent4 3 2 2 2 3 3 2 2" xfId="25706" xr:uid="{00000000-0005-0000-0000-0000384C0000}"/>
    <cellStyle name="40% - Accent4 3 2 2 2 3 3 3" xfId="25707" xr:uid="{00000000-0005-0000-0000-0000394C0000}"/>
    <cellStyle name="40% - Accent4 3 2 2 2 3 4" xfId="24367" xr:uid="{00000000-0005-0000-0000-00003A4C0000}"/>
    <cellStyle name="40% - Accent4 3 2 2 2 3 4 2" xfId="25708" xr:uid="{00000000-0005-0000-0000-00003B4C0000}"/>
    <cellStyle name="40% - Accent4 3 2 2 2 3 5" xfId="25709" xr:uid="{00000000-0005-0000-0000-00003C4C0000}"/>
    <cellStyle name="40% - Accent4 3 2 2 2 4" xfId="25710" xr:uid="{00000000-0005-0000-0000-00003D4C0000}"/>
    <cellStyle name="40% - Accent4 3 2 2 2 4 2" xfId="18810" xr:uid="{00000000-0005-0000-0000-00003E4C0000}"/>
    <cellStyle name="40% - Accent4 3 2 2 2 4 2 2" xfId="25711" xr:uid="{00000000-0005-0000-0000-00003F4C0000}"/>
    <cellStyle name="40% - Accent4 3 2 2 2 4 2 2 2" xfId="25713" xr:uid="{00000000-0005-0000-0000-0000404C0000}"/>
    <cellStyle name="40% - Accent4 3 2 2 2 4 2 3" xfId="25715" xr:uid="{00000000-0005-0000-0000-0000414C0000}"/>
    <cellStyle name="40% - Accent4 3 2 2 2 4 3" xfId="25718" xr:uid="{00000000-0005-0000-0000-0000424C0000}"/>
    <cellStyle name="40% - Accent4 3 2 2 2 4 3 2" xfId="25720" xr:uid="{00000000-0005-0000-0000-0000434C0000}"/>
    <cellStyle name="40% - Accent4 3 2 2 2 4 4" xfId="25723" xr:uid="{00000000-0005-0000-0000-0000444C0000}"/>
    <cellStyle name="40% - Accent4 3 2 2 2 5" xfId="5409" xr:uid="{00000000-0005-0000-0000-0000454C0000}"/>
    <cellStyle name="40% - Accent4 3 2 2 2 5 2" xfId="25725" xr:uid="{00000000-0005-0000-0000-0000464C0000}"/>
    <cellStyle name="40% - Accent4 3 2 2 2 5 2 2" xfId="25727" xr:uid="{00000000-0005-0000-0000-0000474C0000}"/>
    <cellStyle name="40% - Accent4 3 2 2 2 5 3" xfId="25729" xr:uid="{00000000-0005-0000-0000-0000484C0000}"/>
    <cellStyle name="40% - Accent4 3 2 2 2 6" xfId="9716" xr:uid="{00000000-0005-0000-0000-0000494C0000}"/>
    <cellStyle name="40% - Accent4 3 2 2 2 6 2" xfId="25732" xr:uid="{00000000-0005-0000-0000-00004A4C0000}"/>
    <cellStyle name="40% - Accent4 3 2 2 2 7" xfId="25736" xr:uid="{00000000-0005-0000-0000-00004B4C0000}"/>
    <cellStyle name="40% - Accent4 3 2 2 3" xfId="25737" xr:uid="{00000000-0005-0000-0000-00004C4C0000}"/>
    <cellStyle name="40% - Accent4 3 2 2 3 2" xfId="25738" xr:uid="{00000000-0005-0000-0000-00004D4C0000}"/>
    <cellStyle name="40% - Accent4 3 2 2 3 2 2" xfId="25739" xr:uid="{00000000-0005-0000-0000-00004E4C0000}"/>
    <cellStyle name="40% - Accent4 3 2 2 3 2 2 2" xfId="25740" xr:uid="{00000000-0005-0000-0000-00004F4C0000}"/>
    <cellStyle name="40% - Accent4 3 2 2 3 2 2 2 2" xfId="25742" xr:uid="{00000000-0005-0000-0000-0000504C0000}"/>
    <cellStyle name="40% - Accent4 3 2 2 3 2 2 2 2 2" xfId="14202" xr:uid="{00000000-0005-0000-0000-0000514C0000}"/>
    <cellStyle name="40% - Accent4 3 2 2 3 2 2 2 3" xfId="25743" xr:uid="{00000000-0005-0000-0000-0000524C0000}"/>
    <cellStyle name="40% - Accent4 3 2 2 3 2 2 3" xfId="25744" xr:uid="{00000000-0005-0000-0000-0000534C0000}"/>
    <cellStyle name="40% - Accent4 3 2 2 3 2 2 3 2" xfId="25745" xr:uid="{00000000-0005-0000-0000-0000544C0000}"/>
    <cellStyle name="40% - Accent4 3 2 2 3 2 2 4" xfId="25747" xr:uid="{00000000-0005-0000-0000-0000554C0000}"/>
    <cellStyle name="40% - Accent4 3 2 2 3 2 3" xfId="12827" xr:uid="{00000000-0005-0000-0000-0000564C0000}"/>
    <cellStyle name="40% - Accent4 3 2 2 3 2 3 2" xfId="25748" xr:uid="{00000000-0005-0000-0000-0000574C0000}"/>
    <cellStyle name="40% - Accent4 3 2 2 3 2 3 2 2" xfId="25750" xr:uid="{00000000-0005-0000-0000-0000584C0000}"/>
    <cellStyle name="40% - Accent4 3 2 2 3 2 3 3" xfId="25752" xr:uid="{00000000-0005-0000-0000-0000594C0000}"/>
    <cellStyle name="40% - Accent4 3 2 2 3 2 4" xfId="25754" xr:uid="{00000000-0005-0000-0000-00005A4C0000}"/>
    <cellStyle name="40% - Accent4 3 2 2 3 2 4 2" xfId="25757" xr:uid="{00000000-0005-0000-0000-00005B4C0000}"/>
    <cellStyle name="40% - Accent4 3 2 2 3 2 5" xfId="25759" xr:uid="{00000000-0005-0000-0000-00005C4C0000}"/>
    <cellStyle name="40% - Accent4 3 2 2 3 3" xfId="25761" xr:uid="{00000000-0005-0000-0000-00005D4C0000}"/>
    <cellStyle name="40% - Accent4 3 2 2 3 3 2" xfId="25762" xr:uid="{00000000-0005-0000-0000-00005E4C0000}"/>
    <cellStyle name="40% - Accent4 3 2 2 3 3 2 2" xfId="25763" xr:uid="{00000000-0005-0000-0000-00005F4C0000}"/>
    <cellStyle name="40% - Accent4 3 2 2 3 3 2 2 2" xfId="25764" xr:uid="{00000000-0005-0000-0000-0000604C0000}"/>
    <cellStyle name="40% - Accent4 3 2 2 3 3 2 3" xfId="25765" xr:uid="{00000000-0005-0000-0000-0000614C0000}"/>
    <cellStyle name="40% - Accent4 3 2 2 3 3 3" xfId="25766" xr:uid="{00000000-0005-0000-0000-0000624C0000}"/>
    <cellStyle name="40% - Accent4 3 2 2 3 3 3 2" xfId="25768" xr:uid="{00000000-0005-0000-0000-0000634C0000}"/>
    <cellStyle name="40% - Accent4 3 2 2 3 3 4" xfId="25770" xr:uid="{00000000-0005-0000-0000-0000644C0000}"/>
    <cellStyle name="40% - Accent4 3 2 2 3 4" xfId="25772" xr:uid="{00000000-0005-0000-0000-0000654C0000}"/>
    <cellStyle name="40% - Accent4 3 2 2 3 4 2" xfId="25773" xr:uid="{00000000-0005-0000-0000-0000664C0000}"/>
    <cellStyle name="40% - Accent4 3 2 2 3 4 2 2" xfId="25775" xr:uid="{00000000-0005-0000-0000-0000674C0000}"/>
    <cellStyle name="40% - Accent4 3 2 2 3 4 3" xfId="25778" xr:uid="{00000000-0005-0000-0000-0000684C0000}"/>
    <cellStyle name="40% - Accent4 3 2 2 3 5" xfId="25781" xr:uid="{00000000-0005-0000-0000-0000694C0000}"/>
    <cellStyle name="40% - Accent4 3 2 2 3 5 2" xfId="25783" xr:uid="{00000000-0005-0000-0000-00006A4C0000}"/>
    <cellStyle name="40% - Accent4 3 2 2 3 6" xfId="25786" xr:uid="{00000000-0005-0000-0000-00006B4C0000}"/>
    <cellStyle name="40% - Accent4 3 2 2 4" xfId="25787" xr:uid="{00000000-0005-0000-0000-00006C4C0000}"/>
    <cellStyle name="40% - Accent4 3 2 2 4 2" xfId="25789" xr:uid="{00000000-0005-0000-0000-00006D4C0000}"/>
    <cellStyle name="40% - Accent4 3 2 2 4 2 2" xfId="1647" xr:uid="{00000000-0005-0000-0000-00006E4C0000}"/>
    <cellStyle name="40% - Accent4 3 2 2 4 2 2 2" xfId="15051" xr:uid="{00000000-0005-0000-0000-00006F4C0000}"/>
    <cellStyle name="40% - Accent4 3 2 2 4 2 2 2 2" xfId="25791" xr:uid="{00000000-0005-0000-0000-0000704C0000}"/>
    <cellStyle name="40% - Accent4 3 2 2 4 2 2 3" xfId="25091" xr:uid="{00000000-0005-0000-0000-0000714C0000}"/>
    <cellStyle name="40% - Accent4 3 2 2 4 2 3" xfId="15055" xr:uid="{00000000-0005-0000-0000-0000724C0000}"/>
    <cellStyle name="40% - Accent4 3 2 2 4 2 3 2" xfId="25794" xr:uid="{00000000-0005-0000-0000-0000734C0000}"/>
    <cellStyle name="40% - Accent4 3 2 2 4 2 4" xfId="25796" xr:uid="{00000000-0005-0000-0000-0000744C0000}"/>
    <cellStyle name="40% - Accent4 3 2 2 4 3" xfId="25798" xr:uid="{00000000-0005-0000-0000-0000754C0000}"/>
    <cellStyle name="40% - Accent4 3 2 2 4 3 2" xfId="15062" xr:uid="{00000000-0005-0000-0000-0000764C0000}"/>
    <cellStyle name="40% - Accent4 3 2 2 4 3 2 2" xfId="25799" xr:uid="{00000000-0005-0000-0000-0000774C0000}"/>
    <cellStyle name="40% - Accent4 3 2 2 4 3 3" xfId="25800" xr:uid="{00000000-0005-0000-0000-0000784C0000}"/>
    <cellStyle name="40% - Accent4 3 2 2 4 4" xfId="25802" xr:uid="{00000000-0005-0000-0000-0000794C0000}"/>
    <cellStyle name="40% - Accent4 3 2 2 4 4 2" xfId="25803" xr:uid="{00000000-0005-0000-0000-00007A4C0000}"/>
    <cellStyle name="40% - Accent4 3 2 2 4 5" xfId="25805" xr:uid="{00000000-0005-0000-0000-00007B4C0000}"/>
    <cellStyle name="40% - Accent4 3 2 2 5" xfId="22255" xr:uid="{00000000-0005-0000-0000-00007C4C0000}"/>
    <cellStyle name="40% - Accent4 3 2 2 5 2" xfId="22259" xr:uid="{00000000-0005-0000-0000-00007D4C0000}"/>
    <cellStyle name="40% - Accent4 3 2 2 5 2 2" xfId="15082" xr:uid="{00000000-0005-0000-0000-00007E4C0000}"/>
    <cellStyle name="40% - Accent4 3 2 2 5 2 2 2" xfId="22261" xr:uid="{00000000-0005-0000-0000-00007F4C0000}"/>
    <cellStyle name="40% - Accent4 3 2 2 5 2 3" xfId="22371" xr:uid="{00000000-0005-0000-0000-0000804C0000}"/>
    <cellStyle name="40% - Accent4 3 2 2 5 3" xfId="22468" xr:uid="{00000000-0005-0000-0000-0000814C0000}"/>
    <cellStyle name="40% - Accent4 3 2 2 5 3 2" xfId="22470" xr:uid="{00000000-0005-0000-0000-0000824C0000}"/>
    <cellStyle name="40% - Accent4 3 2 2 5 4" xfId="22509" xr:uid="{00000000-0005-0000-0000-0000834C0000}"/>
    <cellStyle name="40% - Accent4 3 2 2 6" xfId="22581" xr:uid="{00000000-0005-0000-0000-0000844C0000}"/>
    <cellStyle name="40% - Accent4 3 2 2 6 2" xfId="22583" xr:uid="{00000000-0005-0000-0000-0000854C0000}"/>
    <cellStyle name="40% - Accent4 3 2 2 6 2 2" xfId="17035" xr:uid="{00000000-0005-0000-0000-0000864C0000}"/>
    <cellStyle name="40% - Accent4 3 2 2 6 3" xfId="22671" xr:uid="{00000000-0005-0000-0000-0000874C0000}"/>
    <cellStyle name="40% - Accent4 3 2 2 7" xfId="22729" xr:uid="{00000000-0005-0000-0000-0000884C0000}"/>
    <cellStyle name="40% - Accent4 3 2 2 7 2" xfId="22731" xr:uid="{00000000-0005-0000-0000-0000894C0000}"/>
    <cellStyle name="40% - Accent4 3 2 2 8" xfId="11978" xr:uid="{00000000-0005-0000-0000-00008A4C0000}"/>
    <cellStyle name="40% - Accent4 3 2 3" xfId="9643" xr:uid="{00000000-0005-0000-0000-00008B4C0000}"/>
    <cellStyle name="40% - Accent4 3 2 3 2" xfId="25806" xr:uid="{00000000-0005-0000-0000-00008C4C0000}"/>
    <cellStyle name="40% - Accent4 3 2 3 2 2" xfId="25808" xr:uid="{00000000-0005-0000-0000-00008D4C0000}"/>
    <cellStyle name="40% - Accent4 3 2 3 2 2 2" xfId="25809" xr:uid="{00000000-0005-0000-0000-00008E4C0000}"/>
    <cellStyle name="40% - Accent4 3 2 3 2 2 2 2" xfId="25810" xr:uid="{00000000-0005-0000-0000-00008F4C0000}"/>
    <cellStyle name="40% - Accent4 3 2 3 2 2 2 2 2" xfId="25812" xr:uid="{00000000-0005-0000-0000-0000904C0000}"/>
    <cellStyle name="40% - Accent4 3 2 3 2 2 2 2 2 2" xfId="25813" xr:uid="{00000000-0005-0000-0000-0000914C0000}"/>
    <cellStyle name="40% - Accent4 3 2 3 2 2 2 2 3" xfId="25814" xr:uid="{00000000-0005-0000-0000-0000924C0000}"/>
    <cellStyle name="40% - Accent4 3 2 3 2 2 2 3" xfId="25815" xr:uid="{00000000-0005-0000-0000-0000934C0000}"/>
    <cellStyle name="40% - Accent4 3 2 3 2 2 2 3 2" xfId="25816" xr:uid="{00000000-0005-0000-0000-0000944C0000}"/>
    <cellStyle name="40% - Accent4 3 2 3 2 2 2 4" xfId="25342" xr:uid="{00000000-0005-0000-0000-0000954C0000}"/>
    <cellStyle name="40% - Accent4 3 2 3 2 2 3" xfId="12840" xr:uid="{00000000-0005-0000-0000-0000964C0000}"/>
    <cellStyle name="40% - Accent4 3 2 3 2 2 3 2" xfId="25818" xr:uid="{00000000-0005-0000-0000-0000974C0000}"/>
    <cellStyle name="40% - Accent4 3 2 3 2 2 3 2 2" xfId="25819" xr:uid="{00000000-0005-0000-0000-0000984C0000}"/>
    <cellStyle name="40% - Accent4 3 2 3 2 2 3 3" xfId="25820" xr:uid="{00000000-0005-0000-0000-0000994C0000}"/>
    <cellStyle name="40% - Accent4 3 2 3 2 2 4" xfId="25821" xr:uid="{00000000-0005-0000-0000-00009A4C0000}"/>
    <cellStyle name="40% - Accent4 3 2 3 2 2 4 2" xfId="25822" xr:uid="{00000000-0005-0000-0000-00009B4C0000}"/>
    <cellStyle name="40% - Accent4 3 2 3 2 2 5" xfId="25823" xr:uid="{00000000-0005-0000-0000-00009C4C0000}"/>
    <cellStyle name="40% - Accent4 3 2 3 2 3" xfId="25824" xr:uid="{00000000-0005-0000-0000-00009D4C0000}"/>
    <cellStyle name="40% - Accent4 3 2 3 2 3 2" xfId="16233" xr:uid="{00000000-0005-0000-0000-00009E4C0000}"/>
    <cellStyle name="40% - Accent4 3 2 3 2 3 2 2" xfId="25825" xr:uid="{00000000-0005-0000-0000-00009F4C0000}"/>
    <cellStyle name="40% - Accent4 3 2 3 2 3 2 2 2" xfId="25826" xr:uid="{00000000-0005-0000-0000-0000A04C0000}"/>
    <cellStyle name="40% - Accent4 3 2 3 2 3 2 3" xfId="25827" xr:uid="{00000000-0005-0000-0000-0000A14C0000}"/>
    <cellStyle name="40% - Accent4 3 2 3 2 3 3" xfId="25828" xr:uid="{00000000-0005-0000-0000-0000A24C0000}"/>
    <cellStyle name="40% - Accent4 3 2 3 2 3 3 2" xfId="25829" xr:uid="{00000000-0005-0000-0000-0000A34C0000}"/>
    <cellStyle name="40% - Accent4 3 2 3 2 3 4" xfId="25830" xr:uid="{00000000-0005-0000-0000-0000A44C0000}"/>
    <cellStyle name="40% - Accent4 3 2 3 2 4" xfId="6057" xr:uid="{00000000-0005-0000-0000-0000A54C0000}"/>
    <cellStyle name="40% - Accent4 3 2 3 2 4 2" xfId="25831" xr:uid="{00000000-0005-0000-0000-0000A64C0000}"/>
    <cellStyle name="40% - Accent4 3 2 3 2 4 2 2" xfId="25834" xr:uid="{00000000-0005-0000-0000-0000A74C0000}"/>
    <cellStyle name="40% - Accent4 3 2 3 2 4 3" xfId="25837" xr:uid="{00000000-0005-0000-0000-0000A84C0000}"/>
    <cellStyle name="40% - Accent4 3 2 3 2 5" xfId="25840" xr:uid="{00000000-0005-0000-0000-0000A94C0000}"/>
    <cellStyle name="40% - Accent4 3 2 3 2 5 2" xfId="25841" xr:uid="{00000000-0005-0000-0000-0000AA4C0000}"/>
    <cellStyle name="40% - Accent4 3 2 3 2 6" xfId="25845" xr:uid="{00000000-0005-0000-0000-0000AB4C0000}"/>
    <cellStyle name="40% - Accent4 3 2 3 3" xfId="25846" xr:uid="{00000000-0005-0000-0000-0000AC4C0000}"/>
    <cellStyle name="40% - Accent4 3 2 3 3 2" xfId="25847" xr:uid="{00000000-0005-0000-0000-0000AD4C0000}"/>
    <cellStyle name="40% - Accent4 3 2 3 3 2 2" xfId="25848" xr:uid="{00000000-0005-0000-0000-0000AE4C0000}"/>
    <cellStyle name="40% - Accent4 3 2 3 3 2 2 2" xfId="25849" xr:uid="{00000000-0005-0000-0000-0000AF4C0000}"/>
    <cellStyle name="40% - Accent4 3 2 3 3 2 2 2 2" xfId="25850" xr:uid="{00000000-0005-0000-0000-0000B04C0000}"/>
    <cellStyle name="40% - Accent4 3 2 3 3 2 2 3" xfId="4573" xr:uid="{00000000-0005-0000-0000-0000B14C0000}"/>
    <cellStyle name="40% - Accent4 3 2 3 3 2 3" xfId="25851" xr:uid="{00000000-0005-0000-0000-0000B24C0000}"/>
    <cellStyle name="40% - Accent4 3 2 3 3 2 3 2" xfId="25853" xr:uid="{00000000-0005-0000-0000-0000B34C0000}"/>
    <cellStyle name="40% - Accent4 3 2 3 3 2 4" xfId="25855" xr:uid="{00000000-0005-0000-0000-0000B44C0000}"/>
    <cellStyle name="40% - Accent4 3 2 3 3 3" xfId="25857" xr:uid="{00000000-0005-0000-0000-0000B54C0000}"/>
    <cellStyle name="40% - Accent4 3 2 3 3 3 2" xfId="25858" xr:uid="{00000000-0005-0000-0000-0000B64C0000}"/>
    <cellStyle name="40% - Accent4 3 2 3 3 3 2 2" xfId="25859" xr:uid="{00000000-0005-0000-0000-0000B74C0000}"/>
    <cellStyle name="40% - Accent4 3 2 3 3 3 3" xfId="25860" xr:uid="{00000000-0005-0000-0000-0000B84C0000}"/>
    <cellStyle name="40% - Accent4 3 2 3 3 4" xfId="25862" xr:uid="{00000000-0005-0000-0000-0000B94C0000}"/>
    <cellStyle name="40% - Accent4 3 2 3 3 4 2" xfId="25863" xr:uid="{00000000-0005-0000-0000-0000BA4C0000}"/>
    <cellStyle name="40% - Accent4 3 2 3 3 5" xfId="25866" xr:uid="{00000000-0005-0000-0000-0000BB4C0000}"/>
    <cellStyle name="40% - Accent4 3 2 3 4" xfId="25867" xr:uid="{00000000-0005-0000-0000-0000BC4C0000}"/>
    <cellStyle name="40% - Accent4 3 2 3 4 2" xfId="25869" xr:uid="{00000000-0005-0000-0000-0000BD4C0000}"/>
    <cellStyle name="40% - Accent4 3 2 3 4 2 2" xfId="15097" xr:uid="{00000000-0005-0000-0000-0000BE4C0000}"/>
    <cellStyle name="40% - Accent4 3 2 3 4 2 2 2" xfId="25870" xr:uid="{00000000-0005-0000-0000-0000BF4C0000}"/>
    <cellStyle name="40% - Accent4 3 2 3 4 2 3" xfId="25871" xr:uid="{00000000-0005-0000-0000-0000C04C0000}"/>
    <cellStyle name="40% - Accent4 3 2 3 4 3" xfId="25873" xr:uid="{00000000-0005-0000-0000-0000C14C0000}"/>
    <cellStyle name="40% - Accent4 3 2 3 4 3 2" xfId="25874" xr:uid="{00000000-0005-0000-0000-0000C24C0000}"/>
    <cellStyle name="40% - Accent4 3 2 3 4 4" xfId="25875" xr:uid="{00000000-0005-0000-0000-0000C34C0000}"/>
    <cellStyle name="40% - Accent4 3 2 3 5" xfId="22846" xr:uid="{00000000-0005-0000-0000-0000C44C0000}"/>
    <cellStyle name="40% - Accent4 3 2 3 5 2" xfId="22848" xr:uid="{00000000-0005-0000-0000-0000C54C0000}"/>
    <cellStyle name="40% - Accent4 3 2 3 5 2 2" xfId="20688" xr:uid="{00000000-0005-0000-0000-0000C64C0000}"/>
    <cellStyle name="40% - Accent4 3 2 3 5 3" xfId="22870" xr:uid="{00000000-0005-0000-0000-0000C74C0000}"/>
    <cellStyle name="40% - Accent4 3 2 3 6" xfId="22885" xr:uid="{00000000-0005-0000-0000-0000C84C0000}"/>
    <cellStyle name="40% - Accent4 3 2 3 6 2" xfId="22887" xr:uid="{00000000-0005-0000-0000-0000C94C0000}"/>
    <cellStyle name="40% - Accent4 3 2 3 7" xfId="22893" xr:uid="{00000000-0005-0000-0000-0000CA4C0000}"/>
    <cellStyle name="40% - Accent4 3 2 4" xfId="25876" xr:uid="{00000000-0005-0000-0000-0000CB4C0000}"/>
    <cellStyle name="40% - Accent4 3 2 4 2" xfId="25878" xr:uid="{00000000-0005-0000-0000-0000CC4C0000}"/>
    <cellStyle name="40% - Accent4 3 2 4 2 2" xfId="25879" xr:uid="{00000000-0005-0000-0000-0000CD4C0000}"/>
    <cellStyle name="40% - Accent4 3 2 4 2 2 2" xfId="25880" xr:uid="{00000000-0005-0000-0000-0000CE4C0000}"/>
    <cellStyle name="40% - Accent4 3 2 4 2 2 2 2" xfId="25881" xr:uid="{00000000-0005-0000-0000-0000CF4C0000}"/>
    <cellStyle name="40% - Accent4 3 2 4 2 2 2 2 2" xfId="25882" xr:uid="{00000000-0005-0000-0000-0000D04C0000}"/>
    <cellStyle name="40% - Accent4 3 2 4 2 2 2 3" xfId="25883" xr:uid="{00000000-0005-0000-0000-0000D14C0000}"/>
    <cellStyle name="40% - Accent4 3 2 4 2 2 3" xfId="25885" xr:uid="{00000000-0005-0000-0000-0000D24C0000}"/>
    <cellStyle name="40% - Accent4 3 2 4 2 2 3 2" xfId="24060" xr:uid="{00000000-0005-0000-0000-0000D34C0000}"/>
    <cellStyle name="40% - Accent4 3 2 4 2 2 4" xfId="25886" xr:uid="{00000000-0005-0000-0000-0000D44C0000}"/>
    <cellStyle name="40% - Accent4 3 2 4 2 3" xfId="25887" xr:uid="{00000000-0005-0000-0000-0000D54C0000}"/>
    <cellStyle name="40% - Accent4 3 2 4 2 3 2" xfId="25888" xr:uid="{00000000-0005-0000-0000-0000D64C0000}"/>
    <cellStyle name="40% - Accent4 3 2 4 2 3 2 2" xfId="25889" xr:uid="{00000000-0005-0000-0000-0000D74C0000}"/>
    <cellStyle name="40% - Accent4 3 2 4 2 3 3" xfId="25890" xr:uid="{00000000-0005-0000-0000-0000D84C0000}"/>
    <cellStyle name="40% - Accent4 3 2 4 2 4" xfId="14969" xr:uid="{00000000-0005-0000-0000-0000D94C0000}"/>
    <cellStyle name="40% - Accent4 3 2 4 2 4 2" xfId="14974" xr:uid="{00000000-0005-0000-0000-0000DA4C0000}"/>
    <cellStyle name="40% - Accent4 3 2 4 2 5" xfId="14980" xr:uid="{00000000-0005-0000-0000-0000DB4C0000}"/>
    <cellStyle name="40% - Accent4 3 2 4 3" xfId="25891" xr:uid="{00000000-0005-0000-0000-0000DC4C0000}"/>
    <cellStyle name="40% - Accent4 3 2 4 3 2" xfId="25893" xr:uid="{00000000-0005-0000-0000-0000DD4C0000}"/>
    <cellStyle name="40% - Accent4 3 2 4 3 2 2" xfId="25895" xr:uid="{00000000-0005-0000-0000-0000DE4C0000}"/>
    <cellStyle name="40% - Accent4 3 2 4 3 2 2 2" xfId="25896" xr:uid="{00000000-0005-0000-0000-0000DF4C0000}"/>
    <cellStyle name="40% - Accent4 3 2 4 3 2 3" xfId="25897" xr:uid="{00000000-0005-0000-0000-0000E04C0000}"/>
    <cellStyle name="40% - Accent4 3 2 4 3 3" xfId="25900" xr:uid="{00000000-0005-0000-0000-0000E14C0000}"/>
    <cellStyle name="40% - Accent4 3 2 4 3 3 2" xfId="25902" xr:uid="{00000000-0005-0000-0000-0000E24C0000}"/>
    <cellStyle name="40% - Accent4 3 2 4 3 4" xfId="14991" xr:uid="{00000000-0005-0000-0000-0000E34C0000}"/>
    <cellStyle name="40% - Accent4 3 2 4 4" xfId="25903" xr:uid="{00000000-0005-0000-0000-0000E44C0000}"/>
    <cellStyle name="40% - Accent4 3 2 4 4 2" xfId="25904" xr:uid="{00000000-0005-0000-0000-0000E54C0000}"/>
    <cellStyle name="40% - Accent4 3 2 4 4 2 2" xfId="25905" xr:uid="{00000000-0005-0000-0000-0000E64C0000}"/>
    <cellStyle name="40% - Accent4 3 2 4 4 3" xfId="25906" xr:uid="{00000000-0005-0000-0000-0000E74C0000}"/>
    <cellStyle name="40% - Accent4 3 2 4 5" xfId="22921" xr:uid="{00000000-0005-0000-0000-0000E84C0000}"/>
    <cellStyle name="40% - Accent4 3 2 4 5 2" xfId="22923" xr:uid="{00000000-0005-0000-0000-0000E94C0000}"/>
    <cellStyle name="40% - Accent4 3 2 4 6" xfId="22938" xr:uid="{00000000-0005-0000-0000-0000EA4C0000}"/>
    <cellStyle name="40% - Accent4 3 2 5" xfId="25908" xr:uid="{00000000-0005-0000-0000-0000EB4C0000}"/>
    <cellStyle name="40% - Accent4 3 2 5 2" xfId="6930" xr:uid="{00000000-0005-0000-0000-0000EC4C0000}"/>
    <cellStyle name="40% - Accent4 3 2 5 2 2" xfId="6937" xr:uid="{00000000-0005-0000-0000-0000ED4C0000}"/>
    <cellStyle name="40% - Accent4 3 2 5 2 2 2" xfId="25909" xr:uid="{00000000-0005-0000-0000-0000EE4C0000}"/>
    <cellStyle name="40% - Accent4 3 2 5 2 2 2 2" xfId="25911" xr:uid="{00000000-0005-0000-0000-0000EF4C0000}"/>
    <cellStyle name="40% - Accent4 3 2 5 2 2 3" xfId="20155" xr:uid="{00000000-0005-0000-0000-0000F04C0000}"/>
    <cellStyle name="40% - Accent4 3 2 5 2 3" xfId="25912" xr:uid="{00000000-0005-0000-0000-0000F14C0000}"/>
    <cellStyle name="40% - Accent4 3 2 5 2 3 2" xfId="25914" xr:uid="{00000000-0005-0000-0000-0000F24C0000}"/>
    <cellStyle name="40% - Accent4 3 2 5 2 4" xfId="15008" xr:uid="{00000000-0005-0000-0000-0000F34C0000}"/>
    <cellStyle name="40% - Accent4 3 2 5 3" xfId="44" xr:uid="{00000000-0005-0000-0000-0000F44C0000}"/>
    <cellStyle name="40% - Accent4 3 2 5 3 2" xfId="14683" xr:uid="{00000000-0005-0000-0000-0000F54C0000}"/>
    <cellStyle name="40% - Accent4 3 2 5 3 2 2" xfId="25916" xr:uid="{00000000-0005-0000-0000-0000F64C0000}"/>
    <cellStyle name="40% - Accent4 3 2 5 3 3" xfId="25918" xr:uid="{00000000-0005-0000-0000-0000F74C0000}"/>
    <cellStyle name="40% - Accent4 3 2 5 4" xfId="15304" xr:uid="{00000000-0005-0000-0000-0000F84C0000}"/>
    <cellStyle name="40% - Accent4 3 2 5 4 2" xfId="25921" xr:uid="{00000000-0005-0000-0000-0000F94C0000}"/>
    <cellStyle name="40% - Accent4 3 2 5 5" xfId="17560" xr:uid="{00000000-0005-0000-0000-0000FA4C0000}"/>
    <cellStyle name="40% - Accent4 3 2 6" xfId="25922" xr:uid="{00000000-0005-0000-0000-0000FB4C0000}"/>
    <cellStyle name="40% - Accent4 3 2 6 2" xfId="6949" xr:uid="{00000000-0005-0000-0000-0000FC4C0000}"/>
    <cellStyle name="40% - Accent4 3 2 6 2 2" xfId="9114" xr:uid="{00000000-0005-0000-0000-0000FD4C0000}"/>
    <cellStyle name="40% - Accent4 3 2 6 2 2 2" xfId="25923" xr:uid="{00000000-0005-0000-0000-0000FE4C0000}"/>
    <cellStyle name="40% - Accent4 3 2 6 2 3" xfId="25924" xr:uid="{00000000-0005-0000-0000-0000FF4C0000}"/>
    <cellStyle name="40% - Accent4 3 2 6 3" xfId="2133" xr:uid="{00000000-0005-0000-0000-0000004D0000}"/>
    <cellStyle name="40% - Accent4 3 2 6 3 2" xfId="25925" xr:uid="{00000000-0005-0000-0000-0000014D0000}"/>
    <cellStyle name="40% - Accent4 3 2 6 4" xfId="25926" xr:uid="{00000000-0005-0000-0000-0000024D0000}"/>
    <cellStyle name="40% - Accent4 3 2 7" xfId="25927" xr:uid="{00000000-0005-0000-0000-0000034D0000}"/>
    <cellStyle name="40% - Accent4 3 2 7 2" xfId="9130" xr:uid="{00000000-0005-0000-0000-0000044D0000}"/>
    <cellStyle name="40% - Accent4 3 2 7 2 2" xfId="25928" xr:uid="{00000000-0005-0000-0000-0000054D0000}"/>
    <cellStyle name="40% - Accent4 3 2 7 3" xfId="25929" xr:uid="{00000000-0005-0000-0000-0000064D0000}"/>
    <cellStyle name="40% - Accent4 3 2 8" xfId="25930" xr:uid="{00000000-0005-0000-0000-0000074D0000}"/>
    <cellStyle name="40% - Accent4 3 2 8 2" xfId="25931" xr:uid="{00000000-0005-0000-0000-0000084D0000}"/>
    <cellStyle name="40% - Accent4 3 2 9" xfId="24010" xr:uid="{00000000-0005-0000-0000-0000094D0000}"/>
    <cellStyle name="40% - Accent4 3 3" xfId="25932" xr:uid="{00000000-0005-0000-0000-00000A4D0000}"/>
    <cellStyle name="40% - Accent4 3 3 2" xfId="5067" xr:uid="{00000000-0005-0000-0000-00000B4D0000}"/>
    <cellStyle name="40% - Accent4 3 3 2 2" xfId="5073" xr:uid="{00000000-0005-0000-0000-00000C4D0000}"/>
    <cellStyle name="40% - Accent4 3 3 2 2 2" xfId="4855" xr:uid="{00000000-0005-0000-0000-00000D4D0000}"/>
    <cellStyle name="40% - Accent4 3 3 2 2 2 2" xfId="5082" xr:uid="{00000000-0005-0000-0000-00000E4D0000}"/>
    <cellStyle name="40% - Accent4 3 3 2 2 2 2 2" xfId="18737" xr:uid="{00000000-0005-0000-0000-00000F4D0000}"/>
    <cellStyle name="40% - Accent4 3 3 2 2 2 2 2 2" xfId="18739" xr:uid="{00000000-0005-0000-0000-0000104D0000}"/>
    <cellStyle name="40% - Accent4 3 3 2 2 2 2 2 2 2" xfId="18741" xr:uid="{00000000-0005-0000-0000-0000114D0000}"/>
    <cellStyle name="40% - Accent4 3 3 2 2 2 2 2 3" xfId="4355" xr:uid="{00000000-0005-0000-0000-0000124D0000}"/>
    <cellStyle name="40% - Accent4 3 3 2 2 2 2 3" xfId="18743" xr:uid="{00000000-0005-0000-0000-0000134D0000}"/>
    <cellStyle name="40% - Accent4 3 3 2 2 2 2 3 2" xfId="18745" xr:uid="{00000000-0005-0000-0000-0000144D0000}"/>
    <cellStyle name="40% - Accent4 3 3 2 2 2 2 4" xfId="18751" xr:uid="{00000000-0005-0000-0000-0000154D0000}"/>
    <cellStyle name="40% - Accent4 3 3 2 2 2 3" xfId="8295" xr:uid="{00000000-0005-0000-0000-0000164D0000}"/>
    <cellStyle name="40% - Accent4 3 3 2 2 2 3 2" xfId="18753" xr:uid="{00000000-0005-0000-0000-0000174D0000}"/>
    <cellStyle name="40% - Accent4 3 3 2 2 2 3 2 2" xfId="4803" xr:uid="{00000000-0005-0000-0000-0000184D0000}"/>
    <cellStyle name="40% - Accent4 3 3 2 2 2 3 3" xfId="18755" xr:uid="{00000000-0005-0000-0000-0000194D0000}"/>
    <cellStyle name="40% - Accent4 3 3 2 2 2 4" xfId="18761" xr:uid="{00000000-0005-0000-0000-00001A4D0000}"/>
    <cellStyle name="40% - Accent4 3 3 2 2 2 4 2" xfId="18765" xr:uid="{00000000-0005-0000-0000-00001B4D0000}"/>
    <cellStyle name="40% - Accent4 3 3 2 2 2 5" xfId="18770" xr:uid="{00000000-0005-0000-0000-00001C4D0000}"/>
    <cellStyle name="40% - Accent4 3 3 2 2 3" xfId="274" xr:uid="{00000000-0005-0000-0000-00001D4D0000}"/>
    <cellStyle name="40% - Accent4 3 3 2 2 3 2" xfId="18775" xr:uid="{00000000-0005-0000-0000-00001E4D0000}"/>
    <cellStyle name="40% - Accent4 3 3 2 2 3 2 2" xfId="18401" xr:uid="{00000000-0005-0000-0000-00001F4D0000}"/>
    <cellStyle name="40% - Accent4 3 3 2 2 3 2 2 2" xfId="5131" xr:uid="{00000000-0005-0000-0000-0000204D0000}"/>
    <cellStyle name="40% - Accent4 3 3 2 2 3 2 3" xfId="18778" xr:uid="{00000000-0005-0000-0000-0000214D0000}"/>
    <cellStyle name="40% - Accent4 3 3 2 2 3 3" xfId="18782" xr:uid="{00000000-0005-0000-0000-0000224D0000}"/>
    <cellStyle name="40% - Accent4 3 3 2 2 3 3 2" xfId="18785" xr:uid="{00000000-0005-0000-0000-0000234D0000}"/>
    <cellStyle name="40% - Accent4 3 3 2 2 3 4" xfId="18789" xr:uid="{00000000-0005-0000-0000-0000244D0000}"/>
    <cellStyle name="40% - Accent4 3 3 2 2 4" xfId="18794" xr:uid="{00000000-0005-0000-0000-0000254D0000}"/>
    <cellStyle name="40% - Accent4 3 3 2 2 4 2" xfId="18801" xr:uid="{00000000-0005-0000-0000-0000264D0000}"/>
    <cellStyle name="40% - Accent4 3 3 2 2 4 2 2" xfId="18804" xr:uid="{00000000-0005-0000-0000-0000274D0000}"/>
    <cellStyle name="40% - Accent4 3 3 2 2 4 3" xfId="18807" xr:uid="{00000000-0005-0000-0000-0000284D0000}"/>
    <cellStyle name="40% - Accent4 3 3 2 2 5" xfId="18815" xr:uid="{00000000-0005-0000-0000-0000294D0000}"/>
    <cellStyle name="40% - Accent4 3 3 2 2 5 2" xfId="18817" xr:uid="{00000000-0005-0000-0000-00002A4D0000}"/>
    <cellStyle name="40% - Accent4 3 3 2 2 6" xfId="18823" xr:uid="{00000000-0005-0000-0000-00002B4D0000}"/>
    <cellStyle name="40% - Accent4 3 3 2 3" xfId="5088" xr:uid="{00000000-0005-0000-0000-00002C4D0000}"/>
    <cellStyle name="40% - Accent4 3 3 2 3 2" xfId="5095" xr:uid="{00000000-0005-0000-0000-00002D4D0000}"/>
    <cellStyle name="40% - Accent4 3 3 2 3 2 2" xfId="18827" xr:uid="{00000000-0005-0000-0000-00002E4D0000}"/>
    <cellStyle name="40% - Accent4 3 3 2 3 2 2 2" xfId="18829" xr:uid="{00000000-0005-0000-0000-00002F4D0000}"/>
    <cellStyle name="40% - Accent4 3 3 2 3 2 2 2 2" xfId="18834" xr:uid="{00000000-0005-0000-0000-0000304D0000}"/>
    <cellStyle name="40% - Accent4 3 3 2 3 2 2 3" xfId="18836" xr:uid="{00000000-0005-0000-0000-0000314D0000}"/>
    <cellStyle name="40% - Accent4 3 3 2 3 2 3" xfId="18838" xr:uid="{00000000-0005-0000-0000-0000324D0000}"/>
    <cellStyle name="40% - Accent4 3 3 2 3 2 3 2" xfId="18841" xr:uid="{00000000-0005-0000-0000-0000334D0000}"/>
    <cellStyle name="40% - Accent4 3 3 2 3 2 4" xfId="18846" xr:uid="{00000000-0005-0000-0000-0000344D0000}"/>
    <cellStyle name="40% - Accent4 3 3 2 3 3" xfId="18849" xr:uid="{00000000-0005-0000-0000-0000354D0000}"/>
    <cellStyle name="40% - Accent4 3 3 2 3 3 2" xfId="18854" xr:uid="{00000000-0005-0000-0000-0000364D0000}"/>
    <cellStyle name="40% - Accent4 3 3 2 3 3 2 2" xfId="18857" xr:uid="{00000000-0005-0000-0000-0000374D0000}"/>
    <cellStyle name="40% - Accent4 3 3 2 3 3 3" xfId="18860" xr:uid="{00000000-0005-0000-0000-0000384D0000}"/>
    <cellStyle name="40% - Accent4 3 3 2 3 4" xfId="18867" xr:uid="{00000000-0005-0000-0000-0000394D0000}"/>
    <cellStyle name="40% - Accent4 3 3 2 3 4 2" xfId="18869" xr:uid="{00000000-0005-0000-0000-00003A4D0000}"/>
    <cellStyle name="40% - Accent4 3 3 2 3 5" xfId="18873" xr:uid="{00000000-0005-0000-0000-00003B4D0000}"/>
    <cellStyle name="40% - Accent4 3 3 2 4" xfId="5099" xr:uid="{00000000-0005-0000-0000-00003C4D0000}"/>
    <cellStyle name="40% - Accent4 3 3 2 4 2" xfId="18875" xr:uid="{00000000-0005-0000-0000-00003D4D0000}"/>
    <cellStyle name="40% - Accent4 3 3 2 4 2 2" xfId="13443" xr:uid="{00000000-0005-0000-0000-00003E4D0000}"/>
    <cellStyle name="40% - Accent4 3 3 2 4 2 2 2" xfId="18877" xr:uid="{00000000-0005-0000-0000-00003F4D0000}"/>
    <cellStyle name="40% - Accent4 3 3 2 4 2 3" xfId="18879" xr:uid="{00000000-0005-0000-0000-0000404D0000}"/>
    <cellStyle name="40% - Accent4 3 3 2 4 3" xfId="18883" xr:uid="{00000000-0005-0000-0000-0000414D0000}"/>
    <cellStyle name="40% - Accent4 3 3 2 4 3 2" xfId="18885" xr:uid="{00000000-0005-0000-0000-0000424D0000}"/>
    <cellStyle name="40% - Accent4 3 3 2 4 4" xfId="18888" xr:uid="{00000000-0005-0000-0000-0000434D0000}"/>
    <cellStyle name="40% - Accent4 3 3 2 5" xfId="18890" xr:uid="{00000000-0005-0000-0000-0000444D0000}"/>
    <cellStyle name="40% - Accent4 3 3 2 5 2" xfId="18894" xr:uid="{00000000-0005-0000-0000-0000454D0000}"/>
    <cellStyle name="40% - Accent4 3 3 2 5 2 2" xfId="18897" xr:uid="{00000000-0005-0000-0000-0000464D0000}"/>
    <cellStyle name="40% - Accent4 3 3 2 5 3" xfId="18900" xr:uid="{00000000-0005-0000-0000-0000474D0000}"/>
    <cellStyle name="40% - Accent4 3 3 2 6" xfId="18903" xr:uid="{00000000-0005-0000-0000-0000484D0000}"/>
    <cellStyle name="40% - Accent4 3 3 2 6 2" xfId="18906" xr:uid="{00000000-0005-0000-0000-0000494D0000}"/>
    <cellStyle name="40% - Accent4 3 3 2 7" xfId="18909" xr:uid="{00000000-0005-0000-0000-00004A4D0000}"/>
    <cellStyle name="40% - Accent4 3 3 3" xfId="5112" xr:uid="{00000000-0005-0000-0000-00004B4D0000}"/>
    <cellStyle name="40% - Accent4 3 3 3 2" xfId="4021" xr:uid="{00000000-0005-0000-0000-00004C4D0000}"/>
    <cellStyle name="40% - Accent4 3 3 3 2 2" xfId="4027" xr:uid="{00000000-0005-0000-0000-00004D4D0000}"/>
    <cellStyle name="40% - Accent4 3 3 3 2 2 2" xfId="10346" xr:uid="{00000000-0005-0000-0000-00004E4D0000}"/>
    <cellStyle name="40% - Accent4 3 3 3 2 2 2 2" xfId="18974" xr:uid="{00000000-0005-0000-0000-00004F4D0000}"/>
    <cellStyle name="40% - Accent4 3 3 3 2 2 2 2 2" xfId="18978" xr:uid="{00000000-0005-0000-0000-0000504D0000}"/>
    <cellStyle name="40% - Accent4 3 3 3 2 2 2 3" xfId="18980" xr:uid="{00000000-0005-0000-0000-0000514D0000}"/>
    <cellStyle name="40% - Accent4 3 3 3 2 2 3" xfId="18983" xr:uid="{00000000-0005-0000-0000-0000524D0000}"/>
    <cellStyle name="40% - Accent4 3 3 3 2 2 3 2" xfId="18986" xr:uid="{00000000-0005-0000-0000-0000534D0000}"/>
    <cellStyle name="40% - Accent4 3 3 3 2 2 4" xfId="18992" xr:uid="{00000000-0005-0000-0000-0000544D0000}"/>
    <cellStyle name="40% - Accent4 3 3 3 2 3" xfId="10353" xr:uid="{00000000-0005-0000-0000-0000554D0000}"/>
    <cellStyle name="40% - Accent4 3 3 3 2 3 2" xfId="18997" xr:uid="{00000000-0005-0000-0000-0000564D0000}"/>
    <cellStyle name="40% - Accent4 3 3 3 2 3 2 2" xfId="19000" xr:uid="{00000000-0005-0000-0000-0000574D0000}"/>
    <cellStyle name="40% - Accent4 3 3 3 2 3 3" xfId="19002" xr:uid="{00000000-0005-0000-0000-0000584D0000}"/>
    <cellStyle name="40% - Accent4 3 3 3 2 4" xfId="19007" xr:uid="{00000000-0005-0000-0000-0000594D0000}"/>
    <cellStyle name="40% - Accent4 3 3 3 2 4 2" xfId="19009" xr:uid="{00000000-0005-0000-0000-00005A4D0000}"/>
    <cellStyle name="40% - Accent4 3 3 3 2 5" xfId="19014" xr:uid="{00000000-0005-0000-0000-00005B4D0000}"/>
    <cellStyle name="40% - Accent4 3 3 3 3" xfId="4062" xr:uid="{00000000-0005-0000-0000-00005C4D0000}"/>
    <cellStyle name="40% - Accent4 3 3 3 3 2" xfId="10360" xr:uid="{00000000-0005-0000-0000-00005D4D0000}"/>
    <cellStyle name="40% - Accent4 3 3 3 3 2 2" xfId="19016" xr:uid="{00000000-0005-0000-0000-00005E4D0000}"/>
    <cellStyle name="40% - Accent4 3 3 3 3 2 2 2" xfId="19019" xr:uid="{00000000-0005-0000-0000-00005F4D0000}"/>
    <cellStyle name="40% - Accent4 3 3 3 3 2 3" xfId="19022" xr:uid="{00000000-0005-0000-0000-0000604D0000}"/>
    <cellStyle name="40% - Accent4 3 3 3 3 3" xfId="19025" xr:uid="{00000000-0005-0000-0000-0000614D0000}"/>
    <cellStyle name="40% - Accent4 3 3 3 3 3 2" xfId="19027" xr:uid="{00000000-0005-0000-0000-0000624D0000}"/>
    <cellStyle name="40% - Accent4 3 3 3 3 4" xfId="19029" xr:uid="{00000000-0005-0000-0000-0000634D0000}"/>
    <cellStyle name="40% - Accent4 3 3 3 4" xfId="859" xr:uid="{00000000-0005-0000-0000-0000644D0000}"/>
    <cellStyle name="40% - Accent4 3 3 3 4 2" xfId="867" xr:uid="{00000000-0005-0000-0000-0000654D0000}"/>
    <cellStyle name="40% - Accent4 3 3 3 4 2 2" xfId="706" xr:uid="{00000000-0005-0000-0000-0000664D0000}"/>
    <cellStyle name="40% - Accent4 3 3 3 4 3" xfId="1203" xr:uid="{00000000-0005-0000-0000-0000674D0000}"/>
    <cellStyle name="40% - Accent4 3 3 3 5" xfId="1532" xr:uid="{00000000-0005-0000-0000-0000684D0000}"/>
    <cellStyle name="40% - Accent4 3 3 3 5 2" xfId="1537" xr:uid="{00000000-0005-0000-0000-0000694D0000}"/>
    <cellStyle name="40% - Accent4 3 3 3 6" xfId="183" xr:uid="{00000000-0005-0000-0000-00006A4D0000}"/>
    <cellStyle name="40% - Accent4 3 3 4" xfId="5122" xr:uid="{00000000-0005-0000-0000-00006B4D0000}"/>
    <cellStyle name="40% - Accent4 3 3 4 2" xfId="4114" xr:uid="{00000000-0005-0000-0000-00006C4D0000}"/>
    <cellStyle name="40% - Accent4 3 3 4 2 2" xfId="3204" xr:uid="{00000000-0005-0000-0000-00006D4D0000}"/>
    <cellStyle name="40% - Accent4 3 3 4 2 2 2" xfId="19053" xr:uid="{00000000-0005-0000-0000-00006E4D0000}"/>
    <cellStyle name="40% - Accent4 3 3 4 2 2 2 2" xfId="19056" xr:uid="{00000000-0005-0000-0000-00006F4D0000}"/>
    <cellStyle name="40% - Accent4 3 3 4 2 2 3" xfId="19058" xr:uid="{00000000-0005-0000-0000-0000704D0000}"/>
    <cellStyle name="40% - Accent4 3 3 4 2 3" xfId="19060" xr:uid="{00000000-0005-0000-0000-0000714D0000}"/>
    <cellStyle name="40% - Accent4 3 3 4 2 3 2" xfId="19062" xr:uid="{00000000-0005-0000-0000-0000724D0000}"/>
    <cellStyle name="40% - Accent4 3 3 4 2 4" xfId="15065" xr:uid="{00000000-0005-0000-0000-0000734D0000}"/>
    <cellStyle name="40% - Accent4 3 3 4 3" xfId="6961" xr:uid="{00000000-0005-0000-0000-0000744D0000}"/>
    <cellStyle name="40% - Accent4 3 3 4 3 2" xfId="19064" xr:uid="{00000000-0005-0000-0000-0000754D0000}"/>
    <cellStyle name="40% - Accent4 3 3 4 3 2 2" xfId="19066" xr:uid="{00000000-0005-0000-0000-0000764D0000}"/>
    <cellStyle name="40% - Accent4 3 3 4 3 3" xfId="19068" xr:uid="{00000000-0005-0000-0000-0000774D0000}"/>
    <cellStyle name="40% - Accent4 3 3 4 4" xfId="2045" xr:uid="{00000000-0005-0000-0000-0000784D0000}"/>
    <cellStyle name="40% - Accent4 3 3 4 4 2" xfId="2054" xr:uid="{00000000-0005-0000-0000-0000794D0000}"/>
    <cellStyle name="40% - Accent4 3 3 4 5" xfId="1659" xr:uid="{00000000-0005-0000-0000-00007A4D0000}"/>
    <cellStyle name="40% - Accent4 3 3 5" xfId="5128" xr:uid="{00000000-0005-0000-0000-00007B4D0000}"/>
    <cellStyle name="40% - Accent4 3 3 5 2" xfId="6965" xr:uid="{00000000-0005-0000-0000-00007C4D0000}"/>
    <cellStyle name="40% - Accent4 3 3 5 2 2" xfId="12477" xr:uid="{00000000-0005-0000-0000-00007D4D0000}"/>
    <cellStyle name="40% - Accent4 3 3 5 2 2 2" xfId="19078" xr:uid="{00000000-0005-0000-0000-00007E4D0000}"/>
    <cellStyle name="40% - Accent4 3 3 5 2 3" xfId="19080" xr:uid="{00000000-0005-0000-0000-00007F4D0000}"/>
    <cellStyle name="40% - Accent4 3 3 5 3" xfId="12482" xr:uid="{00000000-0005-0000-0000-0000804D0000}"/>
    <cellStyle name="40% - Accent4 3 3 5 3 2" xfId="19082" xr:uid="{00000000-0005-0000-0000-0000814D0000}"/>
    <cellStyle name="40% - Accent4 3 3 5 4" xfId="2529" xr:uid="{00000000-0005-0000-0000-0000824D0000}"/>
    <cellStyle name="40% - Accent4 3 3 6" xfId="6970" xr:uid="{00000000-0005-0000-0000-0000834D0000}"/>
    <cellStyle name="40% - Accent4 3 3 6 2" xfId="9154" xr:uid="{00000000-0005-0000-0000-0000844D0000}"/>
    <cellStyle name="40% - Accent4 3 3 6 2 2" xfId="17047" xr:uid="{00000000-0005-0000-0000-0000854D0000}"/>
    <cellStyle name="40% - Accent4 3 3 6 3" xfId="17057" xr:uid="{00000000-0005-0000-0000-0000864D0000}"/>
    <cellStyle name="40% - Accent4 3 3 7" xfId="12484" xr:uid="{00000000-0005-0000-0000-0000874D0000}"/>
    <cellStyle name="40% - Accent4 3 3 7 2" xfId="14857" xr:uid="{00000000-0005-0000-0000-0000884D0000}"/>
    <cellStyle name="40% - Accent4 3 3 8" xfId="14866" xr:uid="{00000000-0005-0000-0000-0000894D0000}"/>
    <cellStyle name="40% - Accent4 3 4" xfId="25933" xr:uid="{00000000-0005-0000-0000-00008A4D0000}"/>
    <cellStyle name="40% - Accent4 3 4 2" xfId="5174" xr:uid="{00000000-0005-0000-0000-00008B4D0000}"/>
    <cellStyle name="40% - Accent4 3 4 2 2" xfId="5182" xr:uid="{00000000-0005-0000-0000-00008C4D0000}"/>
    <cellStyle name="40% - Accent4 3 4 2 2 2" xfId="4264" xr:uid="{00000000-0005-0000-0000-00008D4D0000}"/>
    <cellStyle name="40% - Accent4 3 4 2 2 2 2" xfId="16286" xr:uid="{00000000-0005-0000-0000-00008E4D0000}"/>
    <cellStyle name="40% - Accent4 3 4 2 2 2 2 2" xfId="16293" xr:uid="{00000000-0005-0000-0000-00008F4D0000}"/>
    <cellStyle name="40% - Accent4 3 4 2 2 2 2 2 2" xfId="18633" xr:uid="{00000000-0005-0000-0000-0000904D0000}"/>
    <cellStyle name="40% - Accent4 3 4 2 2 2 2 3" xfId="18636" xr:uid="{00000000-0005-0000-0000-0000914D0000}"/>
    <cellStyle name="40% - Accent4 3 4 2 2 2 3" xfId="8918" xr:uid="{00000000-0005-0000-0000-0000924D0000}"/>
    <cellStyle name="40% - Accent4 3 4 2 2 2 3 2" xfId="18647" xr:uid="{00000000-0005-0000-0000-0000934D0000}"/>
    <cellStyle name="40% - Accent4 3 4 2 2 2 4" xfId="19206" xr:uid="{00000000-0005-0000-0000-0000944D0000}"/>
    <cellStyle name="40% - Accent4 3 4 2 2 3" xfId="16299" xr:uid="{00000000-0005-0000-0000-0000954D0000}"/>
    <cellStyle name="40% - Accent4 3 4 2 2 3 2" xfId="16312" xr:uid="{00000000-0005-0000-0000-0000964D0000}"/>
    <cellStyle name="40% - Accent4 3 4 2 2 3 2 2" xfId="18679" xr:uid="{00000000-0005-0000-0000-0000974D0000}"/>
    <cellStyle name="40% - Accent4 3 4 2 2 3 3" xfId="19209" xr:uid="{00000000-0005-0000-0000-0000984D0000}"/>
    <cellStyle name="40% - Accent4 3 4 2 2 4" xfId="16321" xr:uid="{00000000-0005-0000-0000-0000994D0000}"/>
    <cellStyle name="40% - Accent4 3 4 2 2 4 2" xfId="19212" xr:uid="{00000000-0005-0000-0000-00009A4D0000}"/>
    <cellStyle name="40% - Accent4 3 4 2 2 5" xfId="19217" xr:uid="{00000000-0005-0000-0000-00009B4D0000}"/>
    <cellStyle name="40% - Accent4 3 4 2 3" xfId="5186" xr:uid="{00000000-0005-0000-0000-00009C4D0000}"/>
    <cellStyle name="40% - Accent4 3 4 2 3 2" xfId="16352" xr:uid="{00000000-0005-0000-0000-00009D4D0000}"/>
    <cellStyle name="40% - Accent4 3 4 2 3 2 2" xfId="282" xr:uid="{00000000-0005-0000-0000-00009E4D0000}"/>
    <cellStyle name="40% - Accent4 3 4 2 3 2 2 2" xfId="18749" xr:uid="{00000000-0005-0000-0000-00009F4D0000}"/>
    <cellStyle name="40% - Accent4 3 4 2 3 2 3" xfId="19220" xr:uid="{00000000-0005-0000-0000-0000A04D0000}"/>
    <cellStyle name="40% - Accent4 3 4 2 3 3" xfId="16362" xr:uid="{00000000-0005-0000-0000-0000A14D0000}"/>
    <cellStyle name="40% - Accent4 3 4 2 3 3 2" xfId="19225" xr:uid="{00000000-0005-0000-0000-0000A24D0000}"/>
    <cellStyle name="40% - Accent4 3 4 2 3 4" xfId="19228" xr:uid="{00000000-0005-0000-0000-0000A34D0000}"/>
    <cellStyle name="40% - Accent4 3 4 2 4" xfId="15702" xr:uid="{00000000-0005-0000-0000-0000A44D0000}"/>
    <cellStyle name="40% - Accent4 3 4 2 4 2" xfId="16367" xr:uid="{00000000-0005-0000-0000-0000A54D0000}"/>
    <cellStyle name="40% - Accent4 3 4 2 4 2 2" xfId="19231" xr:uid="{00000000-0005-0000-0000-0000A64D0000}"/>
    <cellStyle name="40% - Accent4 3 4 2 4 3" xfId="13253" xr:uid="{00000000-0005-0000-0000-0000A74D0000}"/>
    <cellStyle name="40% - Accent4 3 4 2 5" xfId="19233" xr:uid="{00000000-0005-0000-0000-0000A84D0000}"/>
    <cellStyle name="40% - Accent4 3 4 2 5 2" xfId="19236" xr:uid="{00000000-0005-0000-0000-0000A94D0000}"/>
    <cellStyle name="40% - Accent4 3 4 2 6" xfId="19239" xr:uid="{00000000-0005-0000-0000-0000AA4D0000}"/>
    <cellStyle name="40% - Accent4 3 4 3" xfId="5191" xr:uid="{00000000-0005-0000-0000-0000AB4D0000}"/>
    <cellStyle name="40% - Accent4 3 4 3 2" xfId="4242" xr:uid="{00000000-0005-0000-0000-0000AC4D0000}"/>
    <cellStyle name="40% - Accent4 3 4 3 2 2" xfId="10145" xr:uid="{00000000-0005-0000-0000-0000AD4D0000}"/>
    <cellStyle name="40% - Accent4 3 4 3 2 2 2" xfId="16432" xr:uid="{00000000-0005-0000-0000-0000AE4D0000}"/>
    <cellStyle name="40% - Accent4 3 4 3 2 2 2 2" xfId="18927" xr:uid="{00000000-0005-0000-0000-0000AF4D0000}"/>
    <cellStyle name="40% - Accent4 3 4 3 2 2 3" xfId="4212" xr:uid="{00000000-0005-0000-0000-0000B04D0000}"/>
    <cellStyle name="40% - Accent4 3 4 3 2 3" xfId="16444" xr:uid="{00000000-0005-0000-0000-0000B14D0000}"/>
    <cellStyle name="40% - Accent4 3 4 3 2 3 2" xfId="19252" xr:uid="{00000000-0005-0000-0000-0000B24D0000}"/>
    <cellStyle name="40% - Accent4 3 4 3 2 4" xfId="19256" xr:uid="{00000000-0005-0000-0000-0000B34D0000}"/>
    <cellStyle name="40% - Accent4 3 4 3 3" xfId="10369" xr:uid="{00000000-0005-0000-0000-0000B44D0000}"/>
    <cellStyle name="40% - Accent4 3 4 3 3 2" xfId="16457" xr:uid="{00000000-0005-0000-0000-0000B54D0000}"/>
    <cellStyle name="40% - Accent4 3 4 3 3 2 2" xfId="11458" xr:uid="{00000000-0005-0000-0000-0000B64D0000}"/>
    <cellStyle name="40% - Accent4 3 4 3 3 3" xfId="19260" xr:uid="{00000000-0005-0000-0000-0000B74D0000}"/>
    <cellStyle name="40% - Accent4 3 4 3 4" xfId="2235" xr:uid="{00000000-0005-0000-0000-0000B84D0000}"/>
    <cellStyle name="40% - Accent4 3 4 3 4 2" xfId="2931" xr:uid="{00000000-0005-0000-0000-0000B94D0000}"/>
    <cellStyle name="40% - Accent4 3 4 3 5" xfId="3067" xr:uid="{00000000-0005-0000-0000-0000BA4D0000}"/>
    <cellStyle name="40% - Accent4 3 4 4" xfId="5198" xr:uid="{00000000-0005-0000-0000-0000BB4D0000}"/>
    <cellStyle name="40% - Accent4 3 4 4 2" xfId="6987" xr:uid="{00000000-0005-0000-0000-0000BC4D0000}"/>
    <cellStyle name="40% - Accent4 3 4 4 2 2" xfId="16495" xr:uid="{00000000-0005-0000-0000-0000BD4D0000}"/>
    <cellStyle name="40% - Accent4 3 4 4 2 2 2" xfId="19271" xr:uid="{00000000-0005-0000-0000-0000BE4D0000}"/>
    <cellStyle name="40% - Accent4 3 4 4 2 3" xfId="19276" xr:uid="{00000000-0005-0000-0000-0000BF4D0000}"/>
    <cellStyle name="40% - Accent4 3 4 4 3" xfId="19281" xr:uid="{00000000-0005-0000-0000-0000C04D0000}"/>
    <cellStyle name="40% - Accent4 3 4 4 3 2" xfId="19286" xr:uid="{00000000-0005-0000-0000-0000C14D0000}"/>
    <cellStyle name="40% - Accent4 3 4 4 4" xfId="2956" xr:uid="{00000000-0005-0000-0000-0000C24D0000}"/>
    <cellStyle name="40% - Accent4 3 4 5" xfId="6990" xr:uid="{00000000-0005-0000-0000-0000C34D0000}"/>
    <cellStyle name="40% - Accent4 3 4 5 2" xfId="11144" xr:uid="{00000000-0005-0000-0000-0000C44D0000}"/>
    <cellStyle name="40% - Accent4 3 4 5 2 2" xfId="19292" xr:uid="{00000000-0005-0000-0000-0000C54D0000}"/>
    <cellStyle name="40% - Accent4 3 4 5 3" xfId="19297" xr:uid="{00000000-0005-0000-0000-0000C64D0000}"/>
    <cellStyle name="40% - Accent4 3 4 6" xfId="4092" xr:uid="{00000000-0005-0000-0000-0000C74D0000}"/>
    <cellStyle name="40% - Accent4 3 4 6 2" xfId="11719" xr:uid="{00000000-0005-0000-0000-0000C84D0000}"/>
    <cellStyle name="40% - Accent4 3 4 7" xfId="14871" xr:uid="{00000000-0005-0000-0000-0000C94D0000}"/>
    <cellStyle name="40% - Accent4 3 5" xfId="25935" xr:uid="{00000000-0005-0000-0000-0000CA4D0000}"/>
    <cellStyle name="40% - Accent4 3 5 2" xfId="5237" xr:uid="{00000000-0005-0000-0000-0000CB4D0000}"/>
    <cellStyle name="40% - Accent4 3 5 2 2" xfId="2429" xr:uid="{00000000-0005-0000-0000-0000CC4D0000}"/>
    <cellStyle name="40% - Accent4 3 5 2 2 2" xfId="14264" xr:uid="{00000000-0005-0000-0000-0000CD4D0000}"/>
    <cellStyle name="40% - Accent4 3 5 2 2 2 2" xfId="16632" xr:uid="{00000000-0005-0000-0000-0000CE4D0000}"/>
    <cellStyle name="40% - Accent4 3 5 2 2 2 2 2" xfId="7659" xr:uid="{00000000-0005-0000-0000-0000CF4D0000}"/>
    <cellStyle name="40% - Accent4 3 5 2 2 2 3" xfId="19357" xr:uid="{00000000-0005-0000-0000-0000D04D0000}"/>
    <cellStyle name="40% - Accent4 3 5 2 2 3" xfId="16641" xr:uid="{00000000-0005-0000-0000-0000D14D0000}"/>
    <cellStyle name="40% - Accent4 3 5 2 2 3 2" xfId="19360" xr:uid="{00000000-0005-0000-0000-0000D24D0000}"/>
    <cellStyle name="40% - Accent4 3 5 2 2 4" xfId="19363" xr:uid="{00000000-0005-0000-0000-0000D34D0000}"/>
    <cellStyle name="40% - Accent4 3 5 2 3" xfId="19365" xr:uid="{00000000-0005-0000-0000-0000D44D0000}"/>
    <cellStyle name="40% - Accent4 3 5 2 3 2" xfId="16646" xr:uid="{00000000-0005-0000-0000-0000D54D0000}"/>
    <cellStyle name="40% - Accent4 3 5 2 3 2 2" xfId="19368" xr:uid="{00000000-0005-0000-0000-0000D64D0000}"/>
    <cellStyle name="40% - Accent4 3 5 2 3 3" xfId="19371" xr:uid="{00000000-0005-0000-0000-0000D74D0000}"/>
    <cellStyle name="40% - Accent4 3 5 2 4" xfId="19373" xr:uid="{00000000-0005-0000-0000-0000D84D0000}"/>
    <cellStyle name="40% - Accent4 3 5 2 4 2" xfId="19375" xr:uid="{00000000-0005-0000-0000-0000D94D0000}"/>
    <cellStyle name="40% - Accent4 3 5 2 5" xfId="11136" xr:uid="{00000000-0005-0000-0000-0000DA4D0000}"/>
    <cellStyle name="40% - Accent4 3 5 3" xfId="5240" xr:uid="{00000000-0005-0000-0000-0000DB4D0000}"/>
    <cellStyle name="40% - Accent4 3 5 3 2" xfId="3511" xr:uid="{00000000-0005-0000-0000-0000DC4D0000}"/>
    <cellStyle name="40% - Accent4 3 5 3 2 2" xfId="16673" xr:uid="{00000000-0005-0000-0000-0000DD4D0000}"/>
    <cellStyle name="40% - Accent4 3 5 3 2 2 2" xfId="19386" xr:uid="{00000000-0005-0000-0000-0000DE4D0000}"/>
    <cellStyle name="40% - Accent4 3 5 3 2 3" xfId="19389" xr:uid="{00000000-0005-0000-0000-0000DF4D0000}"/>
    <cellStyle name="40% - Accent4 3 5 3 3" xfId="19392" xr:uid="{00000000-0005-0000-0000-0000E04D0000}"/>
    <cellStyle name="40% - Accent4 3 5 3 3 2" xfId="19395" xr:uid="{00000000-0005-0000-0000-0000E14D0000}"/>
    <cellStyle name="40% - Accent4 3 5 3 4" xfId="3484" xr:uid="{00000000-0005-0000-0000-0000E24D0000}"/>
    <cellStyle name="40% - Accent4 3 5 4" xfId="25939" xr:uid="{00000000-0005-0000-0000-0000E34D0000}"/>
    <cellStyle name="40% - Accent4 3 5 4 2" xfId="19404" xr:uid="{00000000-0005-0000-0000-0000E44D0000}"/>
    <cellStyle name="40% - Accent4 3 5 4 2 2" xfId="19407" xr:uid="{00000000-0005-0000-0000-0000E54D0000}"/>
    <cellStyle name="40% - Accent4 3 5 4 3" xfId="19412" xr:uid="{00000000-0005-0000-0000-0000E64D0000}"/>
    <cellStyle name="40% - Accent4 3 5 5" xfId="11149" xr:uid="{00000000-0005-0000-0000-0000E74D0000}"/>
    <cellStyle name="40% - Accent4 3 5 5 2" xfId="19417" xr:uid="{00000000-0005-0000-0000-0000E84D0000}"/>
    <cellStyle name="40% - Accent4 3 5 6" xfId="17733" xr:uid="{00000000-0005-0000-0000-0000E94D0000}"/>
    <cellStyle name="40% - Accent4 3 6" xfId="25940" xr:uid="{00000000-0005-0000-0000-0000EA4D0000}"/>
    <cellStyle name="40% - Accent4 3 6 2" xfId="361" xr:uid="{00000000-0005-0000-0000-0000EB4D0000}"/>
    <cellStyle name="40% - Accent4 3 6 2 2" xfId="19436" xr:uid="{00000000-0005-0000-0000-0000EC4D0000}"/>
    <cellStyle name="40% - Accent4 3 6 2 2 2" xfId="16773" xr:uid="{00000000-0005-0000-0000-0000ED4D0000}"/>
    <cellStyle name="40% - Accent4 3 6 2 2 2 2" xfId="15523" xr:uid="{00000000-0005-0000-0000-0000EE4D0000}"/>
    <cellStyle name="40% - Accent4 3 6 2 2 3" xfId="15400" xr:uid="{00000000-0005-0000-0000-0000EF4D0000}"/>
    <cellStyle name="40% - Accent4 3 6 2 3" xfId="19438" xr:uid="{00000000-0005-0000-0000-0000F04D0000}"/>
    <cellStyle name="40% - Accent4 3 6 2 3 2" xfId="19440" xr:uid="{00000000-0005-0000-0000-0000F14D0000}"/>
    <cellStyle name="40% - Accent4 3 6 2 4" xfId="19442" xr:uid="{00000000-0005-0000-0000-0000F24D0000}"/>
    <cellStyle name="40% - Accent4 3 6 3" xfId="25941" xr:uid="{00000000-0005-0000-0000-0000F34D0000}"/>
    <cellStyle name="40% - Accent4 3 6 3 2" xfId="19450" xr:uid="{00000000-0005-0000-0000-0000F44D0000}"/>
    <cellStyle name="40% - Accent4 3 6 3 2 2" xfId="19452" xr:uid="{00000000-0005-0000-0000-0000F54D0000}"/>
    <cellStyle name="40% - Accent4 3 6 3 3" xfId="19455" xr:uid="{00000000-0005-0000-0000-0000F64D0000}"/>
    <cellStyle name="40% - Accent4 3 6 4" xfId="25943" xr:uid="{00000000-0005-0000-0000-0000F74D0000}"/>
    <cellStyle name="40% - Accent4 3 6 4 2" xfId="19466" xr:uid="{00000000-0005-0000-0000-0000F84D0000}"/>
    <cellStyle name="40% - Accent4 3 6 5" xfId="25944" xr:uid="{00000000-0005-0000-0000-0000F94D0000}"/>
    <cellStyle name="40% - Accent4 3 7" xfId="25945" xr:uid="{00000000-0005-0000-0000-0000FA4D0000}"/>
    <cellStyle name="40% - Accent4 3 7 2" xfId="25946" xr:uid="{00000000-0005-0000-0000-0000FB4D0000}"/>
    <cellStyle name="40% - Accent4 3 7 2 2" xfId="19499" xr:uid="{00000000-0005-0000-0000-0000FC4D0000}"/>
    <cellStyle name="40% - Accent4 3 7 2 2 2" xfId="19501" xr:uid="{00000000-0005-0000-0000-0000FD4D0000}"/>
    <cellStyle name="40% - Accent4 3 7 2 3" xfId="19503" xr:uid="{00000000-0005-0000-0000-0000FE4D0000}"/>
    <cellStyle name="40% - Accent4 3 7 3" xfId="25947" xr:uid="{00000000-0005-0000-0000-0000FF4D0000}"/>
    <cellStyle name="40% - Accent4 3 7 3 2" xfId="19509" xr:uid="{00000000-0005-0000-0000-0000004E0000}"/>
    <cellStyle name="40% - Accent4 3 7 4" xfId="25949" xr:uid="{00000000-0005-0000-0000-0000014E0000}"/>
    <cellStyle name="40% - Accent4 3 8" xfId="24953" xr:uid="{00000000-0005-0000-0000-0000024E0000}"/>
    <cellStyle name="40% - Accent4 3 8 2" xfId="25950" xr:uid="{00000000-0005-0000-0000-0000034E0000}"/>
    <cellStyle name="40% - Accent4 3 8 2 2" xfId="16108" xr:uid="{00000000-0005-0000-0000-0000044E0000}"/>
    <cellStyle name="40% - Accent4 3 8 3" xfId="18176" xr:uid="{00000000-0005-0000-0000-0000054E0000}"/>
    <cellStyle name="40% - Accent4 3 9" xfId="25951" xr:uid="{00000000-0005-0000-0000-0000064E0000}"/>
    <cellStyle name="40% - Accent4 3 9 2" xfId="22126" xr:uid="{00000000-0005-0000-0000-0000074E0000}"/>
    <cellStyle name="40% - Accent4 4" xfId="5817" xr:uid="{00000000-0005-0000-0000-0000084E0000}"/>
    <cellStyle name="40% - Accent4 4 2" xfId="25952" xr:uid="{00000000-0005-0000-0000-0000094E0000}"/>
    <cellStyle name="40% - Accent4 4 2 2" xfId="16394" xr:uid="{00000000-0005-0000-0000-00000A4E0000}"/>
    <cellStyle name="40% - Accent4 4 2 2 2" xfId="16396" xr:uid="{00000000-0005-0000-0000-00000B4E0000}"/>
    <cellStyle name="40% - Accent4 4 2 2 2 2" xfId="25953" xr:uid="{00000000-0005-0000-0000-00000C4E0000}"/>
    <cellStyle name="40% - Accent4 4 2 2 2 2 2" xfId="25954" xr:uid="{00000000-0005-0000-0000-00000D4E0000}"/>
    <cellStyle name="40% - Accent4 4 2 2 2 2 2 2" xfId="25955" xr:uid="{00000000-0005-0000-0000-00000E4E0000}"/>
    <cellStyle name="40% - Accent4 4 2 2 2 2 2 2 2" xfId="25956" xr:uid="{00000000-0005-0000-0000-00000F4E0000}"/>
    <cellStyle name="40% - Accent4 4 2 2 2 2 2 2 2 2" xfId="25957" xr:uid="{00000000-0005-0000-0000-0000104E0000}"/>
    <cellStyle name="40% - Accent4 4 2 2 2 2 2 2 3" xfId="7639" xr:uid="{00000000-0005-0000-0000-0000114E0000}"/>
    <cellStyle name="40% - Accent4 4 2 2 2 2 2 3" xfId="25958" xr:uid="{00000000-0005-0000-0000-0000124E0000}"/>
    <cellStyle name="40% - Accent4 4 2 2 2 2 2 3 2" xfId="13683" xr:uid="{00000000-0005-0000-0000-0000134E0000}"/>
    <cellStyle name="40% - Accent4 4 2 2 2 2 2 4" xfId="18523" xr:uid="{00000000-0005-0000-0000-0000144E0000}"/>
    <cellStyle name="40% - Accent4 4 2 2 2 2 3" xfId="12775" xr:uid="{00000000-0005-0000-0000-0000154E0000}"/>
    <cellStyle name="40% - Accent4 4 2 2 2 2 3 2" xfId="25959" xr:uid="{00000000-0005-0000-0000-0000164E0000}"/>
    <cellStyle name="40% - Accent4 4 2 2 2 2 3 2 2" xfId="25961" xr:uid="{00000000-0005-0000-0000-0000174E0000}"/>
    <cellStyle name="40% - Accent4 4 2 2 2 2 3 3" xfId="25963" xr:uid="{00000000-0005-0000-0000-0000184E0000}"/>
    <cellStyle name="40% - Accent4 4 2 2 2 2 4" xfId="25965" xr:uid="{00000000-0005-0000-0000-0000194E0000}"/>
    <cellStyle name="40% - Accent4 4 2 2 2 2 4 2" xfId="25967" xr:uid="{00000000-0005-0000-0000-00001A4E0000}"/>
    <cellStyle name="40% - Accent4 4 2 2 2 2 5" xfId="25969" xr:uid="{00000000-0005-0000-0000-00001B4E0000}"/>
    <cellStyle name="40% - Accent4 4 2 2 2 3" xfId="25971" xr:uid="{00000000-0005-0000-0000-00001C4E0000}"/>
    <cellStyle name="40% - Accent4 4 2 2 2 3 2" xfId="25972" xr:uid="{00000000-0005-0000-0000-00001D4E0000}"/>
    <cellStyle name="40% - Accent4 4 2 2 2 3 2 2" xfId="25973" xr:uid="{00000000-0005-0000-0000-00001E4E0000}"/>
    <cellStyle name="40% - Accent4 4 2 2 2 3 2 2 2" xfId="25974" xr:uid="{00000000-0005-0000-0000-00001F4E0000}"/>
    <cellStyle name="40% - Accent4 4 2 2 2 3 2 3" xfId="14003" xr:uid="{00000000-0005-0000-0000-0000204E0000}"/>
    <cellStyle name="40% - Accent4 4 2 2 2 3 3" xfId="25975" xr:uid="{00000000-0005-0000-0000-0000214E0000}"/>
    <cellStyle name="40% - Accent4 4 2 2 2 3 3 2" xfId="25977" xr:uid="{00000000-0005-0000-0000-0000224E0000}"/>
    <cellStyle name="40% - Accent4 4 2 2 2 3 4" xfId="25979" xr:uid="{00000000-0005-0000-0000-0000234E0000}"/>
    <cellStyle name="40% - Accent4 4 2 2 2 4" xfId="25981" xr:uid="{00000000-0005-0000-0000-0000244E0000}"/>
    <cellStyle name="40% - Accent4 4 2 2 2 4 2" xfId="25734" xr:uid="{00000000-0005-0000-0000-0000254E0000}"/>
    <cellStyle name="40% - Accent4 4 2 2 2 4 2 2" xfId="25982" xr:uid="{00000000-0005-0000-0000-0000264E0000}"/>
    <cellStyle name="40% - Accent4 4 2 2 2 4 3" xfId="25984" xr:uid="{00000000-0005-0000-0000-0000274E0000}"/>
    <cellStyle name="40% - Accent4 4 2 2 2 5" xfId="25987" xr:uid="{00000000-0005-0000-0000-0000284E0000}"/>
    <cellStyle name="40% - Accent4 4 2 2 2 5 2" xfId="25988" xr:uid="{00000000-0005-0000-0000-0000294E0000}"/>
    <cellStyle name="40% - Accent4 4 2 2 2 6" xfId="25991" xr:uid="{00000000-0005-0000-0000-00002A4E0000}"/>
    <cellStyle name="40% - Accent4 4 2 2 3" xfId="25992" xr:uid="{00000000-0005-0000-0000-00002B4E0000}"/>
    <cellStyle name="40% - Accent4 4 2 2 3 2" xfId="25995" xr:uid="{00000000-0005-0000-0000-00002C4E0000}"/>
    <cellStyle name="40% - Accent4 4 2 2 3 2 2" xfId="25996" xr:uid="{00000000-0005-0000-0000-00002D4E0000}"/>
    <cellStyle name="40% - Accent4 4 2 2 3 2 2 2" xfId="25997" xr:uid="{00000000-0005-0000-0000-00002E4E0000}"/>
    <cellStyle name="40% - Accent4 4 2 2 3 2 2 2 2" xfId="25999" xr:uid="{00000000-0005-0000-0000-00002F4E0000}"/>
    <cellStyle name="40% - Accent4 4 2 2 3 2 2 3" xfId="3852" xr:uid="{00000000-0005-0000-0000-0000304E0000}"/>
    <cellStyle name="40% - Accent4 4 2 2 3 2 3" xfId="26001" xr:uid="{00000000-0005-0000-0000-0000314E0000}"/>
    <cellStyle name="40% - Accent4 4 2 2 3 2 3 2" xfId="26004" xr:uid="{00000000-0005-0000-0000-0000324E0000}"/>
    <cellStyle name="40% - Accent4 4 2 2 3 2 4" xfId="26008" xr:uid="{00000000-0005-0000-0000-0000334E0000}"/>
    <cellStyle name="40% - Accent4 4 2 2 3 3" xfId="26011" xr:uid="{00000000-0005-0000-0000-0000344E0000}"/>
    <cellStyle name="40% - Accent4 4 2 2 3 3 2" xfId="26012" xr:uid="{00000000-0005-0000-0000-0000354E0000}"/>
    <cellStyle name="40% - Accent4 4 2 2 3 3 2 2" xfId="26013" xr:uid="{00000000-0005-0000-0000-0000364E0000}"/>
    <cellStyle name="40% - Accent4 4 2 2 3 3 3" xfId="26015" xr:uid="{00000000-0005-0000-0000-0000374E0000}"/>
    <cellStyle name="40% - Accent4 4 2 2 3 4" xfId="26018" xr:uid="{00000000-0005-0000-0000-0000384E0000}"/>
    <cellStyle name="40% - Accent4 4 2 2 3 4 2" xfId="26019" xr:uid="{00000000-0005-0000-0000-0000394E0000}"/>
    <cellStyle name="40% - Accent4 4 2 2 3 5" xfId="26021" xr:uid="{00000000-0005-0000-0000-00003A4E0000}"/>
    <cellStyle name="40% - Accent4 4 2 2 4" xfId="26022" xr:uid="{00000000-0005-0000-0000-00003B4E0000}"/>
    <cellStyle name="40% - Accent4 4 2 2 4 2" xfId="26024" xr:uid="{00000000-0005-0000-0000-00003C4E0000}"/>
    <cellStyle name="40% - Accent4 4 2 2 4 2 2" xfId="14954" xr:uid="{00000000-0005-0000-0000-00003D4E0000}"/>
    <cellStyle name="40% - Accent4 4 2 2 4 2 2 2" xfId="26025" xr:uid="{00000000-0005-0000-0000-00003E4E0000}"/>
    <cellStyle name="40% - Accent4 4 2 2 4 2 3" xfId="26027" xr:uid="{00000000-0005-0000-0000-00003F4E0000}"/>
    <cellStyle name="40% - Accent4 4 2 2 4 3" xfId="26030" xr:uid="{00000000-0005-0000-0000-0000404E0000}"/>
    <cellStyle name="40% - Accent4 4 2 2 4 3 2" xfId="26031" xr:uid="{00000000-0005-0000-0000-0000414E0000}"/>
    <cellStyle name="40% - Accent4 4 2 2 4 4" xfId="26032" xr:uid="{00000000-0005-0000-0000-0000424E0000}"/>
    <cellStyle name="40% - Accent4 4 2 2 5" xfId="23364" xr:uid="{00000000-0005-0000-0000-0000434E0000}"/>
    <cellStyle name="40% - Accent4 4 2 2 5 2" xfId="23366" xr:uid="{00000000-0005-0000-0000-0000444E0000}"/>
    <cellStyle name="40% - Accent4 4 2 2 5 2 2" xfId="23370" xr:uid="{00000000-0005-0000-0000-0000454E0000}"/>
    <cellStyle name="40% - Accent4 4 2 2 5 3" xfId="23551" xr:uid="{00000000-0005-0000-0000-0000464E0000}"/>
    <cellStyle name="40% - Accent4 4 2 2 6" xfId="14330" xr:uid="{00000000-0005-0000-0000-0000474E0000}"/>
    <cellStyle name="40% - Accent4 4 2 2 6 2" xfId="14333" xr:uid="{00000000-0005-0000-0000-0000484E0000}"/>
    <cellStyle name="40% - Accent4 4 2 2 7" xfId="14076" xr:uid="{00000000-0005-0000-0000-0000494E0000}"/>
    <cellStyle name="40% - Accent4 4 2 3" xfId="16400" xr:uid="{00000000-0005-0000-0000-00004A4E0000}"/>
    <cellStyle name="40% - Accent4 4 2 3 2" xfId="26033" xr:uid="{00000000-0005-0000-0000-00004B4E0000}"/>
    <cellStyle name="40% - Accent4 4 2 3 2 2" xfId="21577" xr:uid="{00000000-0005-0000-0000-00004C4E0000}"/>
    <cellStyle name="40% - Accent4 4 2 3 2 2 2" xfId="12811" xr:uid="{00000000-0005-0000-0000-00004D4E0000}"/>
    <cellStyle name="40% - Accent4 4 2 3 2 2 2 2" xfId="26034" xr:uid="{00000000-0005-0000-0000-00004E4E0000}"/>
    <cellStyle name="40% - Accent4 4 2 3 2 2 2 2 2" xfId="26035" xr:uid="{00000000-0005-0000-0000-00004F4E0000}"/>
    <cellStyle name="40% - Accent4 4 2 3 2 2 2 3" xfId="26036" xr:uid="{00000000-0005-0000-0000-0000504E0000}"/>
    <cellStyle name="40% - Accent4 4 2 3 2 2 3" xfId="26037" xr:uid="{00000000-0005-0000-0000-0000514E0000}"/>
    <cellStyle name="40% - Accent4 4 2 3 2 2 3 2" xfId="26039" xr:uid="{00000000-0005-0000-0000-0000524E0000}"/>
    <cellStyle name="40% - Accent4 4 2 3 2 2 4" xfId="26041" xr:uid="{00000000-0005-0000-0000-0000534E0000}"/>
    <cellStyle name="40% - Accent4 4 2 3 2 3" xfId="22996" xr:uid="{00000000-0005-0000-0000-0000544E0000}"/>
    <cellStyle name="40% - Accent4 4 2 3 2 3 2" xfId="18732" xr:uid="{00000000-0005-0000-0000-0000554E0000}"/>
    <cellStyle name="40% - Accent4 4 2 3 2 3 2 2" xfId="26044" xr:uid="{00000000-0005-0000-0000-0000564E0000}"/>
    <cellStyle name="40% - Accent4 4 2 3 2 3 3" xfId="26045" xr:uid="{00000000-0005-0000-0000-0000574E0000}"/>
    <cellStyle name="40% - Accent4 4 2 3 2 4" xfId="26047" xr:uid="{00000000-0005-0000-0000-0000584E0000}"/>
    <cellStyle name="40% - Accent4 4 2 3 2 4 2" xfId="26048" xr:uid="{00000000-0005-0000-0000-0000594E0000}"/>
    <cellStyle name="40% - Accent4 4 2 3 2 5" xfId="25664" xr:uid="{00000000-0005-0000-0000-00005A4E0000}"/>
    <cellStyle name="40% - Accent4 4 2 3 3" xfId="26051" xr:uid="{00000000-0005-0000-0000-00005B4E0000}"/>
    <cellStyle name="40% - Accent4 4 2 3 3 2" xfId="22999" xr:uid="{00000000-0005-0000-0000-00005C4E0000}"/>
    <cellStyle name="40% - Accent4 4 2 3 3 2 2" xfId="26052" xr:uid="{00000000-0005-0000-0000-00005D4E0000}"/>
    <cellStyle name="40% - Accent4 4 2 3 3 2 2 2" xfId="26053" xr:uid="{00000000-0005-0000-0000-00005E4E0000}"/>
    <cellStyle name="40% - Accent4 4 2 3 3 2 3" xfId="26054" xr:uid="{00000000-0005-0000-0000-00005F4E0000}"/>
    <cellStyle name="40% - Accent4 4 2 3 3 3" xfId="26057" xr:uid="{00000000-0005-0000-0000-0000604E0000}"/>
    <cellStyle name="40% - Accent4 4 2 3 3 3 2" xfId="26058" xr:uid="{00000000-0005-0000-0000-0000614E0000}"/>
    <cellStyle name="40% - Accent4 4 2 3 3 4" xfId="26059" xr:uid="{00000000-0005-0000-0000-0000624E0000}"/>
    <cellStyle name="40% - Accent4 4 2 3 4" xfId="26060" xr:uid="{00000000-0005-0000-0000-0000634E0000}"/>
    <cellStyle name="40% - Accent4 4 2 3 4 2" xfId="26061" xr:uid="{00000000-0005-0000-0000-0000644E0000}"/>
    <cellStyle name="40% - Accent4 4 2 3 4 2 2" xfId="26062" xr:uid="{00000000-0005-0000-0000-0000654E0000}"/>
    <cellStyle name="40% - Accent4 4 2 3 4 3" xfId="26063" xr:uid="{00000000-0005-0000-0000-0000664E0000}"/>
    <cellStyle name="40% - Accent4 4 2 3 5" xfId="23953" xr:uid="{00000000-0005-0000-0000-0000674E0000}"/>
    <cellStyle name="40% - Accent4 4 2 3 5 2" xfId="23955" xr:uid="{00000000-0005-0000-0000-0000684E0000}"/>
    <cellStyle name="40% - Accent4 4 2 3 6" xfId="14343" xr:uid="{00000000-0005-0000-0000-0000694E0000}"/>
    <cellStyle name="40% - Accent4 4 2 4" xfId="26064" xr:uid="{00000000-0005-0000-0000-00006A4E0000}"/>
    <cellStyle name="40% - Accent4 4 2 4 2" xfId="26065" xr:uid="{00000000-0005-0000-0000-00006B4E0000}"/>
    <cellStyle name="40% - Accent4 4 2 4 2 2" xfId="23006" xr:uid="{00000000-0005-0000-0000-00006C4E0000}"/>
    <cellStyle name="40% - Accent4 4 2 4 2 2 2" xfId="24973" xr:uid="{00000000-0005-0000-0000-00006D4E0000}"/>
    <cellStyle name="40% - Accent4 4 2 4 2 2 2 2" xfId="24975" xr:uid="{00000000-0005-0000-0000-00006E4E0000}"/>
    <cellStyle name="40% - Accent4 4 2 4 2 2 3" xfId="24977" xr:uid="{00000000-0005-0000-0000-00006F4E0000}"/>
    <cellStyle name="40% - Accent4 4 2 4 2 3" xfId="26066" xr:uid="{00000000-0005-0000-0000-0000704E0000}"/>
    <cellStyle name="40% - Accent4 4 2 4 2 3 2" xfId="24997" xr:uid="{00000000-0005-0000-0000-0000714E0000}"/>
    <cellStyle name="40% - Accent4 4 2 4 2 4" xfId="13816" xr:uid="{00000000-0005-0000-0000-0000724E0000}"/>
    <cellStyle name="40% - Accent4 4 2 4 3" xfId="26067" xr:uid="{00000000-0005-0000-0000-0000734E0000}"/>
    <cellStyle name="40% - Accent4 4 2 4 3 2" xfId="26068" xr:uid="{00000000-0005-0000-0000-0000744E0000}"/>
    <cellStyle name="40% - Accent4 4 2 4 3 2 2" xfId="25058" xr:uid="{00000000-0005-0000-0000-0000754E0000}"/>
    <cellStyle name="40% - Accent4 4 2 4 3 3" xfId="12591" xr:uid="{00000000-0005-0000-0000-0000764E0000}"/>
    <cellStyle name="40% - Accent4 4 2 4 4" xfId="26069" xr:uid="{00000000-0005-0000-0000-0000774E0000}"/>
    <cellStyle name="40% - Accent4 4 2 4 4 2" xfId="26070" xr:uid="{00000000-0005-0000-0000-0000784E0000}"/>
    <cellStyle name="40% - Accent4 4 2 4 5" xfId="24163" xr:uid="{00000000-0005-0000-0000-0000794E0000}"/>
    <cellStyle name="40% - Accent4 4 2 5" xfId="26071" xr:uid="{00000000-0005-0000-0000-00007A4E0000}"/>
    <cellStyle name="40% - Accent4 4 2 5 2" xfId="26072" xr:uid="{00000000-0005-0000-0000-00007B4E0000}"/>
    <cellStyle name="40% - Accent4 4 2 5 2 2" xfId="26073" xr:uid="{00000000-0005-0000-0000-00007C4E0000}"/>
    <cellStyle name="40% - Accent4 4 2 5 2 2 2" xfId="25148" xr:uid="{00000000-0005-0000-0000-00007D4E0000}"/>
    <cellStyle name="40% - Accent4 4 2 5 2 3" xfId="26074" xr:uid="{00000000-0005-0000-0000-00007E4E0000}"/>
    <cellStyle name="40% - Accent4 4 2 5 3" xfId="15336" xr:uid="{00000000-0005-0000-0000-00007F4E0000}"/>
    <cellStyle name="40% - Accent4 4 2 5 3 2" xfId="26075" xr:uid="{00000000-0005-0000-0000-0000804E0000}"/>
    <cellStyle name="40% - Accent4 4 2 5 4" xfId="26076" xr:uid="{00000000-0005-0000-0000-0000814E0000}"/>
    <cellStyle name="40% - Accent4 4 2 6" xfId="26077" xr:uid="{00000000-0005-0000-0000-0000824E0000}"/>
    <cellStyle name="40% - Accent4 4 2 6 2" xfId="9216" xr:uid="{00000000-0005-0000-0000-0000834E0000}"/>
    <cellStyle name="40% - Accent4 4 2 6 2 2" xfId="26078" xr:uid="{00000000-0005-0000-0000-0000844E0000}"/>
    <cellStyle name="40% - Accent4 4 2 6 3" xfId="26079" xr:uid="{00000000-0005-0000-0000-0000854E0000}"/>
    <cellStyle name="40% - Accent4 4 2 7" xfId="26080" xr:uid="{00000000-0005-0000-0000-0000864E0000}"/>
    <cellStyle name="40% - Accent4 4 2 7 2" xfId="26081" xr:uid="{00000000-0005-0000-0000-0000874E0000}"/>
    <cellStyle name="40% - Accent4 4 2 8" xfId="11439" xr:uid="{00000000-0005-0000-0000-0000884E0000}"/>
    <cellStyle name="40% - Accent4 4 3" xfId="26082" xr:uid="{00000000-0005-0000-0000-0000894E0000}"/>
    <cellStyle name="40% - Accent4 4 3 2" xfId="4963" xr:uid="{00000000-0005-0000-0000-00008A4E0000}"/>
    <cellStyle name="40% - Accent4 4 3 2 2" xfId="2678" xr:uid="{00000000-0005-0000-0000-00008B4E0000}"/>
    <cellStyle name="40% - Accent4 4 3 2 2 2" xfId="2692" xr:uid="{00000000-0005-0000-0000-00008C4E0000}"/>
    <cellStyle name="40% - Accent4 4 3 2 2 2 2" xfId="4976" xr:uid="{00000000-0005-0000-0000-00008D4E0000}"/>
    <cellStyle name="40% - Accent4 4 3 2 2 2 2 2" xfId="18432" xr:uid="{00000000-0005-0000-0000-00008E4E0000}"/>
    <cellStyle name="40% - Accent4 4 3 2 2 2 2 2 2" xfId="4709" xr:uid="{00000000-0005-0000-0000-00008F4E0000}"/>
    <cellStyle name="40% - Accent4 4 3 2 2 2 2 3" xfId="18436" xr:uid="{00000000-0005-0000-0000-0000904E0000}"/>
    <cellStyle name="40% - Accent4 4 3 2 2 2 3" xfId="18440" xr:uid="{00000000-0005-0000-0000-0000914E0000}"/>
    <cellStyle name="40% - Accent4 4 3 2 2 2 3 2" xfId="18445" xr:uid="{00000000-0005-0000-0000-0000924E0000}"/>
    <cellStyle name="40% - Accent4 4 3 2 2 2 4" xfId="18453" xr:uid="{00000000-0005-0000-0000-0000934E0000}"/>
    <cellStyle name="40% - Accent4 4 3 2 2 3" xfId="13722" xr:uid="{00000000-0005-0000-0000-0000944E0000}"/>
    <cellStyle name="40% - Accent4 4 3 2 2 3 2" xfId="18463" xr:uid="{00000000-0005-0000-0000-0000954E0000}"/>
    <cellStyle name="40% - Accent4 4 3 2 2 3 2 2" xfId="18467" xr:uid="{00000000-0005-0000-0000-0000964E0000}"/>
    <cellStyle name="40% - Accent4 4 3 2 2 3 3" xfId="18470" xr:uid="{00000000-0005-0000-0000-0000974E0000}"/>
    <cellStyle name="40% - Accent4 4 3 2 2 4" xfId="19731" xr:uid="{00000000-0005-0000-0000-0000984E0000}"/>
    <cellStyle name="40% - Accent4 4 3 2 2 4 2" xfId="18483" xr:uid="{00000000-0005-0000-0000-0000994E0000}"/>
    <cellStyle name="40% - Accent4 4 3 2 2 5" xfId="18799" xr:uid="{00000000-0005-0000-0000-00009A4E0000}"/>
    <cellStyle name="40% - Accent4 4 3 2 3" xfId="287" xr:uid="{00000000-0005-0000-0000-00009B4E0000}"/>
    <cellStyle name="40% - Accent4 4 3 2 3 2" xfId="13726" xr:uid="{00000000-0005-0000-0000-00009C4E0000}"/>
    <cellStyle name="40% - Accent4 4 3 2 3 2 2" xfId="18520" xr:uid="{00000000-0005-0000-0000-00009D4E0000}"/>
    <cellStyle name="40% - Accent4 4 3 2 3 2 2 2" xfId="18525" xr:uid="{00000000-0005-0000-0000-00009E4E0000}"/>
    <cellStyle name="40% - Accent4 4 3 2 3 2 3" xfId="18530" xr:uid="{00000000-0005-0000-0000-00009F4E0000}"/>
    <cellStyle name="40% - Accent4 4 3 2 3 3" xfId="19733" xr:uid="{00000000-0005-0000-0000-0000A04E0000}"/>
    <cellStyle name="40% - Accent4 4 3 2 3 3 2" xfId="18549" xr:uid="{00000000-0005-0000-0000-0000A14E0000}"/>
    <cellStyle name="40% - Accent4 4 3 2 3 4" xfId="19735" xr:uid="{00000000-0005-0000-0000-0000A24E0000}"/>
    <cellStyle name="40% - Accent4 4 3 2 4" xfId="13687" xr:uid="{00000000-0005-0000-0000-0000A34E0000}"/>
    <cellStyle name="40% - Accent4 4 3 2 4 2" xfId="19737" xr:uid="{00000000-0005-0000-0000-0000A44E0000}"/>
    <cellStyle name="40% - Accent4 4 3 2 4 2 2" xfId="18574" xr:uid="{00000000-0005-0000-0000-0000A54E0000}"/>
    <cellStyle name="40% - Accent4 4 3 2 4 3" xfId="19739" xr:uid="{00000000-0005-0000-0000-0000A64E0000}"/>
    <cellStyle name="40% - Accent4 4 3 2 5" xfId="13731" xr:uid="{00000000-0005-0000-0000-0000A74E0000}"/>
    <cellStyle name="40% - Accent4 4 3 2 5 2" xfId="19741" xr:uid="{00000000-0005-0000-0000-0000A84E0000}"/>
    <cellStyle name="40% - Accent4 4 3 2 6" xfId="14367" xr:uid="{00000000-0005-0000-0000-0000A94E0000}"/>
    <cellStyle name="40% - Accent4 4 3 3" xfId="5284" xr:uid="{00000000-0005-0000-0000-0000AA4E0000}"/>
    <cellStyle name="40% - Accent4 4 3 3 2" xfId="1123" xr:uid="{00000000-0005-0000-0000-0000AB4E0000}"/>
    <cellStyle name="40% - Accent4 4 3 3 2 2" xfId="1153" xr:uid="{00000000-0005-0000-0000-0000AC4E0000}"/>
    <cellStyle name="40% - Accent4 4 3 3 2 2 2" xfId="18757" xr:uid="{00000000-0005-0000-0000-0000AD4E0000}"/>
    <cellStyle name="40% - Accent4 4 3 3 2 2 2 2" xfId="18763" xr:uid="{00000000-0005-0000-0000-0000AE4E0000}"/>
    <cellStyle name="40% - Accent4 4 3 3 2 2 3" xfId="18767" xr:uid="{00000000-0005-0000-0000-0000AF4E0000}"/>
    <cellStyle name="40% - Accent4 4 3 3 2 3" xfId="19751" xr:uid="{00000000-0005-0000-0000-0000B04E0000}"/>
    <cellStyle name="40% - Accent4 4 3 3 2 3 2" xfId="18787" xr:uid="{00000000-0005-0000-0000-0000B14E0000}"/>
    <cellStyle name="40% - Accent4 4 3 3 2 4" xfId="19754" xr:uid="{00000000-0005-0000-0000-0000B24E0000}"/>
    <cellStyle name="40% - Accent4 4 3 3 3" xfId="1177" xr:uid="{00000000-0005-0000-0000-0000B34E0000}"/>
    <cellStyle name="40% - Accent4 4 3 3 3 2" xfId="19756" xr:uid="{00000000-0005-0000-0000-0000B44E0000}"/>
    <cellStyle name="40% - Accent4 4 3 3 3 2 2" xfId="18844" xr:uid="{00000000-0005-0000-0000-0000B54E0000}"/>
    <cellStyle name="40% - Accent4 4 3 3 3 3" xfId="19758" xr:uid="{00000000-0005-0000-0000-0000B64E0000}"/>
    <cellStyle name="40% - Accent4 4 3 3 4" xfId="3930" xr:uid="{00000000-0005-0000-0000-0000B74E0000}"/>
    <cellStyle name="40% - Accent4 4 3 3 4 2" xfId="3952" xr:uid="{00000000-0005-0000-0000-0000B84E0000}"/>
    <cellStyle name="40% - Accent4 4 3 3 5" xfId="4202" xr:uid="{00000000-0005-0000-0000-0000B94E0000}"/>
    <cellStyle name="40% - Accent4 4 3 4" xfId="5295" xr:uid="{00000000-0005-0000-0000-0000BA4E0000}"/>
    <cellStyle name="40% - Accent4 4 3 4 2" xfId="1327" xr:uid="{00000000-0005-0000-0000-0000BB4E0000}"/>
    <cellStyle name="40% - Accent4 4 3 4 2 2" xfId="19768" xr:uid="{00000000-0005-0000-0000-0000BC4E0000}"/>
    <cellStyle name="40% - Accent4 4 3 4 2 2 2" xfId="18988" xr:uid="{00000000-0005-0000-0000-0000BD4E0000}"/>
    <cellStyle name="40% - Accent4 4 3 4 2 3" xfId="18113" xr:uid="{00000000-0005-0000-0000-0000BE4E0000}"/>
    <cellStyle name="40% - Accent4 4 3 4 3" xfId="19771" xr:uid="{00000000-0005-0000-0000-0000BF4E0000}"/>
    <cellStyle name="40% - Accent4 4 3 4 3 2" xfId="19774" xr:uid="{00000000-0005-0000-0000-0000C04E0000}"/>
    <cellStyle name="40% - Accent4 4 3 4 4" xfId="4369" xr:uid="{00000000-0005-0000-0000-0000C14E0000}"/>
    <cellStyle name="40% - Accent4 4 3 5" xfId="2004" xr:uid="{00000000-0005-0000-0000-0000C24E0000}"/>
    <cellStyle name="40% - Accent4 4 3 5 2" xfId="12502" xr:uid="{00000000-0005-0000-0000-0000C34E0000}"/>
    <cellStyle name="40% - Accent4 4 3 5 2 2" xfId="19781" xr:uid="{00000000-0005-0000-0000-0000C44E0000}"/>
    <cellStyle name="40% - Accent4 4 3 5 3" xfId="19784" xr:uid="{00000000-0005-0000-0000-0000C54E0000}"/>
    <cellStyle name="40% - Accent4 4 3 6" xfId="12505" xr:uid="{00000000-0005-0000-0000-0000C64E0000}"/>
    <cellStyle name="40% - Accent4 4 3 6 2" xfId="15824" xr:uid="{00000000-0005-0000-0000-0000C74E0000}"/>
    <cellStyle name="40% - Accent4 4 3 7" xfId="14879" xr:uid="{00000000-0005-0000-0000-0000C84E0000}"/>
    <cellStyle name="40% - Accent4 4 4" xfId="26083" xr:uid="{00000000-0005-0000-0000-0000C94E0000}"/>
    <cellStyle name="40% - Accent4 4 4 2" xfId="5331" xr:uid="{00000000-0005-0000-0000-0000CA4E0000}"/>
    <cellStyle name="40% - Accent4 4 4 2 2" xfId="2837" xr:uid="{00000000-0005-0000-0000-0000CB4E0000}"/>
    <cellStyle name="40% - Accent4 4 4 2 2 2" xfId="17260" xr:uid="{00000000-0005-0000-0000-0000CC4E0000}"/>
    <cellStyle name="40% - Accent4 4 4 2 2 2 2" xfId="6701" xr:uid="{00000000-0005-0000-0000-0000CD4E0000}"/>
    <cellStyle name="40% - Accent4 4 4 2 2 2 2 2" xfId="18277" xr:uid="{00000000-0005-0000-0000-0000CE4E0000}"/>
    <cellStyle name="40% - Accent4 4 4 2 2 2 3" xfId="19142" xr:uid="{00000000-0005-0000-0000-0000CF4E0000}"/>
    <cellStyle name="40% - Accent4 4 4 2 2 3" xfId="17267" xr:uid="{00000000-0005-0000-0000-0000D04E0000}"/>
    <cellStyle name="40% - Accent4 4 4 2 2 3 2" xfId="19148" xr:uid="{00000000-0005-0000-0000-0000D14E0000}"/>
    <cellStyle name="40% - Accent4 4 4 2 2 4" xfId="19840" xr:uid="{00000000-0005-0000-0000-0000D24E0000}"/>
    <cellStyle name="40% - Accent4 4 4 2 3" xfId="19842" xr:uid="{00000000-0005-0000-0000-0000D34E0000}"/>
    <cellStyle name="40% - Accent4 4 4 2 3 2" xfId="17279" xr:uid="{00000000-0005-0000-0000-0000D44E0000}"/>
    <cellStyle name="40% - Accent4 4 4 2 3 2 2" xfId="19160" xr:uid="{00000000-0005-0000-0000-0000D54E0000}"/>
    <cellStyle name="40% - Accent4 4 4 2 3 3" xfId="19846" xr:uid="{00000000-0005-0000-0000-0000D64E0000}"/>
    <cellStyle name="40% - Accent4 4 4 2 4" xfId="19848" xr:uid="{00000000-0005-0000-0000-0000D74E0000}"/>
    <cellStyle name="40% - Accent4 4 4 2 4 2" xfId="19850" xr:uid="{00000000-0005-0000-0000-0000D84E0000}"/>
    <cellStyle name="40% - Accent4 4 4 2 5" xfId="19852" xr:uid="{00000000-0005-0000-0000-0000D94E0000}"/>
    <cellStyle name="40% - Accent4 4 4 3" xfId="5340" xr:uid="{00000000-0005-0000-0000-0000DA4E0000}"/>
    <cellStyle name="40% - Accent4 4 4 3 2" xfId="6806" xr:uid="{00000000-0005-0000-0000-0000DB4E0000}"/>
    <cellStyle name="40% - Accent4 4 4 3 2 2" xfId="17313" xr:uid="{00000000-0005-0000-0000-0000DC4E0000}"/>
    <cellStyle name="40% - Accent4 4 4 3 2 2 2" xfId="19203" xr:uid="{00000000-0005-0000-0000-0000DD4E0000}"/>
    <cellStyle name="40% - Accent4 4 4 3 2 3" xfId="19861" xr:uid="{00000000-0005-0000-0000-0000DE4E0000}"/>
    <cellStyle name="40% - Accent4 4 4 3 3" xfId="19864" xr:uid="{00000000-0005-0000-0000-0000DF4E0000}"/>
    <cellStyle name="40% - Accent4 4 4 3 3 2" xfId="19867" xr:uid="{00000000-0005-0000-0000-0000E04E0000}"/>
    <cellStyle name="40% - Accent4 4 4 3 4" xfId="577" xr:uid="{00000000-0005-0000-0000-0000E14E0000}"/>
    <cellStyle name="40% - Accent4 4 4 4" xfId="26085" xr:uid="{00000000-0005-0000-0000-0000E24E0000}"/>
    <cellStyle name="40% - Accent4 4 4 4 2" xfId="19880" xr:uid="{00000000-0005-0000-0000-0000E34E0000}"/>
    <cellStyle name="40% - Accent4 4 4 4 2 2" xfId="18043" xr:uid="{00000000-0005-0000-0000-0000E44E0000}"/>
    <cellStyle name="40% - Accent4 4 4 4 3" xfId="19887" xr:uid="{00000000-0005-0000-0000-0000E54E0000}"/>
    <cellStyle name="40% - Accent4 4 4 5" xfId="6869" xr:uid="{00000000-0005-0000-0000-0000E64E0000}"/>
    <cellStyle name="40% - Accent4 4 4 5 2" xfId="19899" xr:uid="{00000000-0005-0000-0000-0000E74E0000}"/>
    <cellStyle name="40% - Accent4 4 4 6" xfId="4145" xr:uid="{00000000-0005-0000-0000-0000E84E0000}"/>
    <cellStyle name="40% - Accent4 4 5" xfId="26086" xr:uid="{00000000-0005-0000-0000-0000E94E0000}"/>
    <cellStyle name="40% - Accent4 4 5 2" xfId="5371" xr:uid="{00000000-0005-0000-0000-0000EA4E0000}"/>
    <cellStyle name="40% - Accent4 4 5 2 2" xfId="19927" xr:uid="{00000000-0005-0000-0000-0000EB4E0000}"/>
    <cellStyle name="40% - Accent4 4 5 2 2 2" xfId="17405" xr:uid="{00000000-0005-0000-0000-0000EC4E0000}"/>
    <cellStyle name="40% - Accent4 4 5 2 2 2 2" xfId="19325" xr:uid="{00000000-0005-0000-0000-0000ED4E0000}"/>
    <cellStyle name="40% - Accent4 4 5 2 2 3" xfId="19930" xr:uid="{00000000-0005-0000-0000-0000EE4E0000}"/>
    <cellStyle name="40% - Accent4 4 5 2 3" xfId="19932" xr:uid="{00000000-0005-0000-0000-0000EF4E0000}"/>
    <cellStyle name="40% - Accent4 4 5 2 3 2" xfId="19934" xr:uid="{00000000-0005-0000-0000-0000F04E0000}"/>
    <cellStyle name="40% - Accent4 4 5 2 4" xfId="19936" xr:uid="{00000000-0005-0000-0000-0000F14E0000}"/>
    <cellStyle name="40% - Accent4 4 5 3" xfId="26087" xr:uid="{00000000-0005-0000-0000-0000F24E0000}"/>
    <cellStyle name="40% - Accent4 4 5 3 2" xfId="19942" xr:uid="{00000000-0005-0000-0000-0000F34E0000}"/>
    <cellStyle name="40% - Accent4 4 5 3 2 2" xfId="19944" xr:uid="{00000000-0005-0000-0000-0000F44E0000}"/>
    <cellStyle name="40% - Accent4 4 5 3 3" xfId="19947" xr:uid="{00000000-0005-0000-0000-0000F54E0000}"/>
    <cellStyle name="40% - Accent4 4 5 4" xfId="26088" xr:uid="{00000000-0005-0000-0000-0000F64E0000}"/>
    <cellStyle name="40% - Accent4 4 5 4 2" xfId="19960" xr:uid="{00000000-0005-0000-0000-0000F74E0000}"/>
    <cellStyle name="40% - Accent4 4 5 5" xfId="26089" xr:uid="{00000000-0005-0000-0000-0000F84E0000}"/>
    <cellStyle name="40% - Accent4 4 6" xfId="26090" xr:uid="{00000000-0005-0000-0000-0000F94E0000}"/>
    <cellStyle name="40% - Accent4 4 6 2" xfId="26091" xr:uid="{00000000-0005-0000-0000-0000FA4E0000}"/>
    <cellStyle name="40% - Accent4 4 6 2 2" xfId="19984" xr:uid="{00000000-0005-0000-0000-0000FB4E0000}"/>
    <cellStyle name="40% - Accent4 4 6 2 2 2" xfId="19986" xr:uid="{00000000-0005-0000-0000-0000FC4E0000}"/>
    <cellStyle name="40% - Accent4 4 6 2 3" xfId="19988" xr:uid="{00000000-0005-0000-0000-0000FD4E0000}"/>
    <cellStyle name="40% - Accent4 4 6 3" xfId="26092" xr:uid="{00000000-0005-0000-0000-0000FE4E0000}"/>
    <cellStyle name="40% - Accent4 4 6 3 2" xfId="19995" xr:uid="{00000000-0005-0000-0000-0000FF4E0000}"/>
    <cellStyle name="40% - Accent4 4 6 4" xfId="26093" xr:uid="{00000000-0005-0000-0000-0000004F0000}"/>
    <cellStyle name="40% - Accent4 4 7" xfId="26094" xr:uid="{00000000-0005-0000-0000-0000014F0000}"/>
    <cellStyle name="40% - Accent4 4 7 2" xfId="26095" xr:uid="{00000000-0005-0000-0000-0000024F0000}"/>
    <cellStyle name="40% - Accent4 4 7 2 2" xfId="20022" xr:uid="{00000000-0005-0000-0000-0000034F0000}"/>
    <cellStyle name="40% - Accent4 4 7 3" xfId="26096" xr:uid="{00000000-0005-0000-0000-0000044F0000}"/>
    <cellStyle name="40% - Accent4 4 8" xfId="26097" xr:uid="{00000000-0005-0000-0000-0000054F0000}"/>
    <cellStyle name="40% - Accent4 4 8 2" xfId="26098" xr:uid="{00000000-0005-0000-0000-0000064F0000}"/>
    <cellStyle name="40% - Accent4 4 9" xfId="26099" xr:uid="{00000000-0005-0000-0000-0000074F0000}"/>
    <cellStyle name="40% - Accent4 5" xfId="26100" xr:uid="{00000000-0005-0000-0000-0000084F0000}"/>
    <cellStyle name="40% - Accent4 5 2" xfId="11394" xr:uid="{00000000-0005-0000-0000-0000094F0000}"/>
    <cellStyle name="40% - Accent4 5 2 2" xfId="11221" xr:uid="{00000000-0005-0000-0000-00000A4F0000}"/>
    <cellStyle name="40% - Accent4 5 2 2 2" xfId="16516" xr:uid="{00000000-0005-0000-0000-00000B4F0000}"/>
    <cellStyle name="40% - Accent4 5 2 2 2 2" xfId="2794" xr:uid="{00000000-0005-0000-0000-00000C4F0000}"/>
    <cellStyle name="40% - Accent4 5 2 2 2 2 2" xfId="12611" xr:uid="{00000000-0005-0000-0000-00000D4F0000}"/>
    <cellStyle name="40% - Accent4 5 2 2 2 2 2 2" xfId="26101" xr:uid="{00000000-0005-0000-0000-00000E4F0000}"/>
    <cellStyle name="40% - Accent4 5 2 2 2 2 2 2 2" xfId="26102" xr:uid="{00000000-0005-0000-0000-00000F4F0000}"/>
    <cellStyle name="40% - Accent4 5 2 2 2 2 2 3" xfId="23565" xr:uid="{00000000-0005-0000-0000-0000104F0000}"/>
    <cellStyle name="40% - Accent4 5 2 2 2 2 3" xfId="26103" xr:uid="{00000000-0005-0000-0000-0000114F0000}"/>
    <cellStyle name="40% - Accent4 5 2 2 2 2 3 2" xfId="26105" xr:uid="{00000000-0005-0000-0000-0000124F0000}"/>
    <cellStyle name="40% - Accent4 5 2 2 2 2 4" xfId="26107" xr:uid="{00000000-0005-0000-0000-0000134F0000}"/>
    <cellStyle name="40% - Accent4 5 2 2 2 3" xfId="14773" xr:uid="{00000000-0005-0000-0000-0000144F0000}"/>
    <cellStyle name="40% - Accent4 5 2 2 2 3 2" xfId="26109" xr:uid="{00000000-0005-0000-0000-0000154F0000}"/>
    <cellStyle name="40% - Accent4 5 2 2 2 3 2 2" xfId="20563" xr:uid="{00000000-0005-0000-0000-0000164F0000}"/>
    <cellStyle name="40% - Accent4 5 2 2 2 3 3" xfId="26110" xr:uid="{00000000-0005-0000-0000-0000174F0000}"/>
    <cellStyle name="40% - Accent4 5 2 2 2 4" xfId="26112" xr:uid="{00000000-0005-0000-0000-0000184F0000}"/>
    <cellStyle name="40% - Accent4 5 2 2 2 4 2" xfId="26114" xr:uid="{00000000-0005-0000-0000-0000194F0000}"/>
    <cellStyle name="40% - Accent4 5 2 2 2 5" xfId="16061" xr:uid="{00000000-0005-0000-0000-00001A4F0000}"/>
    <cellStyle name="40% - Accent4 5 2 2 3" xfId="26115" xr:uid="{00000000-0005-0000-0000-00001B4F0000}"/>
    <cellStyle name="40% - Accent4 5 2 2 3 2" xfId="14777" xr:uid="{00000000-0005-0000-0000-00001C4F0000}"/>
    <cellStyle name="40% - Accent4 5 2 2 3 2 2" xfId="26116" xr:uid="{00000000-0005-0000-0000-00001D4F0000}"/>
    <cellStyle name="40% - Accent4 5 2 2 3 2 2 2" xfId="26117" xr:uid="{00000000-0005-0000-0000-00001E4F0000}"/>
    <cellStyle name="40% - Accent4 5 2 2 3 2 3" xfId="26118" xr:uid="{00000000-0005-0000-0000-00001F4F0000}"/>
    <cellStyle name="40% - Accent4 5 2 2 3 3" xfId="26121" xr:uid="{00000000-0005-0000-0000-0000204F0000}"/>
    <cellStyle name="40% - Accent4 5 2 2 3 3 2" xfId="26122" xr:uid="{00000000-0005-0000-0000-0000214F0000}"/>
    <cellStyle name="40% - Accent4 5 2 2 3 4" xfId="26123" xr:uid="{00000000-0005-0000-0000-0000224F0000}"/>
    <cellStyle name="40% - Accent4 5 2 2 4" xfId="26124" xr:uid="{00000000-0005-0000-0000-0000234F0000}"/>
    <cellStyle name="40% - Accent4 5 2 2 4 2" xfId="26126" xr:uid="{00000000-0005-0000-0000-0000244F0000}"/>
    <cellStyle name="40% - Accent4 5 2 2 4 2 2" xfId="26128" xr:uid="{00000000-0005-0000-0000-0000254F0000}"/>
    <cellStyle name="40% - Accent4 5 2 2 4 3" xfId="26130" xr:uid="{00000000-0005-0000-0000-0000264F0000}"/>
    <cellStyle name="40% - Accent4 5 2 2 5" xfId="5911" xr:uid="{00000000-0005-0000-0000-0000274F0000}"/>
    <cellStyle name="40% - Accent4 5 2 2 5 2" xfId="24915" xr:uid="{00000000-0005-0000-0000-0000284F0000}"/>
    <cellStyle name="40% - Accent4 5 2 2 6" xfId="1847" xr:uid="{00000000-0005-0000-0000-0000294F0000}"/>
    <cellStyle name="40% - Accent4 5 2 3" xfId="16518" xr:uid="{00000000-0005-0000-0000-00002A4F0000}"/>
    <cellStyle name="40% - Accent4 5 2 3 2" xfId="26132" xr:uid="{00000000-0005-0000-0000-00002B4F0000}"/>
    <cellStyle name="40% - Accent4 5 2 3 2 2" xfId="14795" xr:uid="{00000000-0005-0000-0000-00002C4F0000}"/>
    <cellStyle name="40% - Accent4 5 2 3 2 2 2" xfId="26133" xr:uid="{00000000-0005-0000-0000-00002D4F0000}"/>
    <cellStyle name="40% - Accent4 5 2 3 2 2 2 2" xfId="26134" xr:uid="{00000000-0005-0000-0000-00002E4F0000}"/>
    <cellStyle name="40% - Accent4 5 2 3 2 2 3" xfId="26135" xr:uid="{00000000-0005-0000-0000-00002F4F0000}"/>
    <cellStyle name="40% - Accent4 5 2 3 2 3" xfId="26137" xr:uid="{00000000-0005-0000-0000-0000304F0000}"/>
    <cellStyle name="40% - Accent4 5 2 3 2 3 2" xfId="26138" xr:uid="{00000000-0005-0000-0000-0000314F0000}"/>
    <cellStyle name="40% - Accent4 5 2 3 2 4" xfId="26139" xr:uid="{00000000-0005-0000-0000-0000324F0000}"/>
    <cellStyle name="40% - Accent4 5 2 3 3" xfId="26140" xr:uid="{00000000-0005-0000-0000-0000334F0000}"/>
    <cellStyle name="40% - Accent4 5 2 3 3 2" xfId="26141" xr:uid="{00000000-0005-0000-0000-0000344F0000}"/>
    <cellStyle name="40% - Accent4 5 2 3 3 2 2" xfId="26142" xr:uid="{00000000-0005-0000-0000-0000354F0000}"/>
    <cellStyle name="40% - Accent4 5 2 3 3 3" xfId="26143" xr:uid="{00000000-0005-0000-0000-0000364F0000}"/>
    <cellStyle name="40% - Accent4 5 2 3 4" xfId="26144" xr:uid="{00000000-0005-0000-0000-0000374F0000}"/>
    <cellStyle name="40% - Accent4 5 2 3 4 2" xfId="26146" xr:uid="{00000000-0005-0000-0000-0000384F0000}"/>
    <cellStyle name="40% - Accent4 5 2 3 5" xfId="25262" xr:uid="{00000000-0005-0000-0000-0000394F0000}"/>
    <cellStyle name="40% - Accent4 5 2 4" xfId="26148" xr:uid="{00000000-0005-0000-0000-00003A4F0000}"/>
    <cellStyle name="40% - Accent4 5 2 4 2" xfId="26149" xr:uid="{00000000-0005-0000-0000-00003B4F0000}"/>
    <cellStyle name="40% - Accent4 5 2 4 2 2" xfId="26150" xr:uid="{00000000-0005-0000-0000-00003C4F0000}"/>
    <cellStyle name="40% - Accent4 5 2 4 2 2 2" xfId="25695" xr:uid="{00000000-0005-0000-0000-00003D4F0000}"/>
    <cellStyle name="40% - Accent4 5 2 4 2 3" xfId="26151" xr:uid="{00000000-0005-0000-0000-00003E4F0000}"/>
    <cellStyle name="40% - Accent4 5 2 4 3" xfId="26152" xr:uid="{00000000-0005-0000-0000-00003F4F0000}"/>
    <cellStyle name="40% - Accent4 5 2 4 3 2" xfId="26153" xr:uid="{00000000-0005-0000-0000-0000404F0000}"/>
    <cellStyle name="40% - Accent4 5 2 4 4" xfId="26154" xr:uid="{00000000-0005-0000-0000-0000414F0000}"/>
    <cellStyle name="40% - Accent4 5 2 5" xfId="26156" xr:uid="{00000000-0005-0000-0000-0000424F0000}"/>
    <cellStyle name="40% - Accent4 5 2 5 2" xfId="26157" xr:uid="{00000000-0005-0000-0000-0000434F0000}"/>
    <cellStyle name="40% - Accent4 5 2 5 2 2" xfId="26158" xr:uid="{00000000-0005-0000-0000-0000444F0000}"/>
    <cellStyle name="40% - Accent4 5 2 5 3" xfId="26159" xr:uid="{00000000-0005-0000-0000-0000454F0000}"/>
    <cellStyle name="40% - Accent4 5 2 6" xfId="26160" xr:uid="{00000000-0005-0000-0000-0000464F0000}"/>
    <cellStyle name="40% - Accent4 5 2 6 2" xfId="26161" xr:uid="{00000000-0005-0000-0000-0000474F0000}"/>
    <cellStyle name="40% - Accent4 5 2 7" xfId="15641" xr:uid="{00000000-0005-0000-0000-0000484F0000}"/>
    <cellStyle name="40% - Accent4 5 3" xfId="11403" xr:uid="{00000000-0005-0000-0000-0000494F0000}"/>
    <cellStyle name="40% - Accent4 5 3 2" xfId="4686" xr:uid="{00000000-0005-0000-0000-00004A4F0000}"/>
    <cellStyle name="40% - Accent4 5 3 2 2" xfId="3419" xr:uid="{00000000-0005-0000-0000-00004B4F0000}"/>
    <cellStyle name="40% - Accent4 5 3 2 2 2" xfId="14828" xr:uid="{00000000-0005-0000-0000-00004C4F0000}"/>
    <cellStyle name="40% - Accent4 5 3 2 2 2 2" xfId="19656" xr:uid="{00000000-0005-0000-0000-00004D4F0000}"/>
    <cellStyle name="40% - Accent4 5 3 2 2 2 2 2" xfId="19660" xr:uid="{00000000-0005-0000-0000-00004E4F0000}"/>
    <cellStyle name="40% - Accent4 5 3 2 2 2 3" xfId="19663" xr:uid="{00000000-0005-0000-0000-00004F4F0000}"/>
    <cellStyle name="40% - Accent4 5 3 2 2 3" xfId="16945" xr:uid="{00000000-0005-0000-0000-0000504F0000}"/>
    <cellStyle name="40% - Accent4 5 3 2 2 3 2" xfId="19672" xr:uid="{00000000-0005-0000-0000-0000514F0000}"/>
    <cellStyle name="40% - Accent4 5 3 2 2 4" xfId="20091" xr:uid="{00000000-0005-0000-0000-0000524F0000}"/>
    <cellStyle name="40% - Accent4 5 3 2 3" xfId="20093" xr:uid="{00000000-0005-0000-0000-0000534F0000}"/>
    <cellStyle name="40% - Accent4 5 3 2 3 2" xfId="20095" xr:uid="{00000000-0005-0000-0000-0000544F0000}"/>
    <cellStyle name="40% - Accent4 5 3 2 3 2 2" xfId="19695" xr:uid="{00000000-0005-0000-0000-0000554F0000}"/>
    <cellStyle name="40% - Accent4 5 3 2 3 3" xfId="20097" xr:uid="{00000000-0005-0000-0000-0000564F0000}"/>
    <cellStyle name="40% - Accent4 5 3 2 4" xfId="20099" xr:uid="{00000000-0005-0000-0000-0000574F0000}"/>
    <cellStyle name="40% - Accent4 5 3 2 4 2" xfId="20102" xr:uid="{00000000-0005-0000-0000-0000584F0000}"/>
    <cellStyle name="40% - Accent4 5 3 2 5" xfId="77" xr:uid="{00000000-0005-0000-0000-0000594F0000}"/>
    <cellStyle name="40% - Accent4 5 3 3" xfId="4707" xr:uid="{00000000-0005-0000-0000-00005A4F0000}"/>
    <cellStyle name="40% - Accent4 5 3 3 2" xfId="2104" xr:uid="{00000000-0005-0000-0000-00005B4F0000}"/>
    <cellStyle name="40% - Accent4 5 3 3 2 2" xfId="20109" xr:uid="{00000000-0005-0000-0000-00005C4F0000}"/>
    <cellStyle name="40% - Accent4 5 3 3 2 2 2" xfId="18450" xr:uid="{00000000-0005-0000-0000-00005D4F0000}"/>
    <cellStyle name="40% - Accent4 5 3 3 2 3" xfId="20111" xr:uid="{00000000-0005-0000-0000-00005E4F0000}"/>
    <cellStyle name="40% - Accent4 5 3 3 3" xfId="20113" xr:uid="{00000000-0005-0000-0000-00005F4F0000}"/>
    <cellStyle name="40% - Accent4 5 3 3 3 2" xfId="20115" xr:uid="{00000000-0005-0000-0000-0000604F0000}"/>
    <cellStyle name="40% - Accent4 5 3 3 4" xfId="4983" xr:uid="{00000000-0005-0000-0000-0000614F0000}"/>
    <cellStyle name="40% - Accent4 5 3 4" xfId="26162" xr:uid="{00000000-0005-0000-0000-0000624F0000}"/>
    <cellStyle name="40% - Accent4 5 3 4 2" xfId="20125" xr:uid="{00000000-0005-0000-0000-0000634F0000}"/>
    <cellStyle name="40% - Accent4 5 3 4 2 2" xfId="20128" xr:uid="{00000000-0005-0000-0000-0000644F0000}"/>
    <cellStyle name="40% - Accent4 5 3 4 3" xfId="20131" xr:uid="{00000000-0005-0000-0000-0000654F0000}"/>
    <cellStyle name="40% - Accent4 5 3 5" xfId="12519" xr:uid="{00000000-0005-0000-0000-0000664F0000}"/>
    <cellStyle name="40% - Accent4 5 3 5 2" xfId="20138" xr:uid="{00000000-0005-0000-0000-0000674F0000}"/>
    <cellStyle name="40% - Accent4 5 3 6" xfId="17756" xr:uid="{00000000-0005-0000-0000-0000684F0000}"/>
    <cellStyle name="40% - Accent4 5 4" xfId="11409" xr:uid="{00000000-0005-0000-0000-0000694F0000}"/>
    <cellStyle name="40% - Accent4 5 4 2" xfId="396" xr:uid="{00000000-0005-0000-0000-00006A4F0000}"/>
    <cellStyle name="40% - Accent4 5 4 2 2" xfId="20172" xr:uid="{00000000-0005-0000-0000-00006B4F0000}"/>
    <cellStyle name="40% - Accent4 5 4 2 2 2" xfId="17729" xr:uid="{00000000-0005-0000-0000-00006C4F0000}"/>
    <cellStyle name="40% - Accent4 5 4 2 2 2 2" xfId="19821" xr:uid="{00000000-0005-0000-0000-00006D4F0000}"/>
    <cellStyle name="40% - Accent4 5 4 2 2 3" xfId="20175" xr:uid="{00000000-0005-0000-0000-00006E4F0000}"/>
    <cellStyle name="40% - Accent4 5 4 2 3" xfId="20177" xr:uid="{00000000-0005-0000-0000-00006F4F0000}"/>
    <cellStyle name="40% - Accent4 5 4 2 3 2" xfId="20180" xr:uid="{00000000-0005-0000-0000-0000704F0000}"/>
    <cellStyle name="40% - Accent4 5 4 2 4" xfId="16387" xr:uid="{00000000-0005-0000-0000-0000714F0000}"/>
    <cellStyle name="40% - Accent4 5 4 3" xfId="26163" xr:uid="{00000000-0005-0000-0000-0000724F0000}"/>
    <cellStyle name="40% - Accent4 5 4 3 2" xfId="20191" xr:uid="{00000000-0005-0000-0000-0000734F0000}"/>
    <cellStyle name="40% - Accent4 5 4 3 2 2" xfId="20194" xr:uid="{00000000-0005-0000-0000-0000744F0000}"/>
    <cellStyle name="40% - Accent4 5 4 3 3" xfId="20198" xr:uid="{00000000-0005-0000-0000-0000754F0000}"/>
    <cellStyle name="40% - Accent4 5 4 4" xfId="26164" xr:uid="{00000000-0005-0000-0000-0000764F0000}"/>
    <cellStyle name="40% - Accent4 5 4 4 2" xfId="20217" xr:uid="{00000000-0005-0000-0000-0000774F0000}"/>
    <cellStyle name="40% - Accent4 5 4 5" xfId="26165" xr:uid="{00000000-0005-0000-0000-0000784F0000}"/>
    <cellStyle name="40% - Accent4 5 5" xfId="11412" xr:uid="{00000000-0005-0000-0000-0000794F0000}"/>
    <cellStyle name="40% - Accent4 5 5 2" xfId="26167" xr:uid="{00000000-0005-0000-0000-00007A4F0000}"/>
    <cellStyle name="40% - Accent4 5 5 2 2" xfId="20252" xr:uid="{00000000-0005-0000-0000-00007B4F0000}"/>
    <cellStyle name="40% - Accent4 5 5 2 2 2" xfId="20254" xr:uid="{00000000-0005-0000-0000-00007C4F0000}"/>
    <cellStyle name="40% - Accent4 5 5 2 3" xfId="20256" xr:uid="{00000000-0005-0000-0000-00007D4F0000}"/>
    <cellStyle name="40% - Accent4 5 5 3" xfId="26168" xr:uid="{00000000-0005-0000-0000-00007E4F0000}"/>
    <cellStyle name="40% - Accent4 5 5 3 2" xfId="20265" xr:uid="{00000000-0005-0000-0000-00007F4F0000}"/>
    <cellStyle name="40% - Accent4 5 5 4" xfId="26169" xr:uid="{00000000-0005-0000-0000-0000804F0000}"/>
    <cellStyle name="40% - Accent4 5 6" xfId="26170" xr:uid="{00000000-0005-0000-0000-0000814F0000}"/>
    <cellStyle name="40% - Accent4 5 6 2" xfId="26172" xr:uid="{00000000-0005-0000-0000-0000824F0000}"/>
    <cellStyle name="40% - Accent4 5 6 2 2" xfId="20288" xr:uid="{00000000-0005-0000-0000-0000834F0000}"/>
    <cellStyle name="40% - Accent4 5 6 3" xfId="26173" xr:uid="{00000000-0005-0000-0000-0000844F0000}"/>
    <cellStyle name="40% - Accent4 5 7" xfId="26174" xr:uid="{00000000-0005-0000-0000-0000854F0000}"/>
    <cellStyle name="40% - Accent4 5 7 2" xfId="26175" xr:uid="{00000000-0005-0000-0000-0000864F0000}"/>
    <cellStyle name="40% - Accent4 5 8" xfId="26176" xr:uid="{00000000-0005-0000-0000-0000874F0000}"/>
    <cellStyle name="40% - Accent4 6" xfId="26177" xr:uid="{00000000-0005-0000-0000-0000884F0000}"/>
    <cellStyle name="40% - Accent4 6 2" xfId="11416" xr:uid="{00000000-0005-0000-0000-0000894F0000}"/>
    <cellStyle name="40% - Accent4 6 2 2" xfId="16523" xr:uid="{00000000-0005-0000-0000-00008A4F0000}"/>
    <cellStyle name="40% - Accent4 6 2 2 2" xfId="26178" xr:uid="{00000000-0005-0000-0000-00008B4F0000}"/>
    <cellStyle name="40% - Accent4 6 2 2 2 2" xfId="15326" xr:uid="{00000000-0005-0000-0000-00008C4F0000}"/>
    <cellStyle name="40% - Accent4 6 2 2 2 2 2" xfId="26179" xr:uid="{00000000-0005-0000-0000-00008D4F0000}"/>
    <cellStyle name="40% - Accent4 6 2 2 2 2 2 2" xfId="26180" xr:uid="{00000000-0005-0000-0000-00008E4F0000}"/>
    <cellStyle name="40% - Accent4 6 2 2 2 2 3" xfId="26181" xr:uid="{00000000-0005-0000-0000-00008F4F0000}"/>
    <cellStyle name="40% - Accent4 6 2 2 2 3" xfId="26183" xr:uid="{00000000-0005-0000-0000-0000904F0000}"/>
    <cellStyle name="40% - Accent4 6 2 2 2 3 2" xfId="26184" xr:uid="{00000000-0005-0000-0000-0000914F0000}"/>
    <cellStyle name="40% - Accent4 6 2 2 2 4" xfId="26185" xr:uid="{00000000-0005-0000-0000-0000924F0000}"/>
    <cellStyle name="40% - Accent4 6 2 2 3" xfId="13641" xr:uid="{00000000-0005-0000-0000-0000934F0000}"/>
    <cellStyle name="40% - Accent4 6 2 2 3 2" xfId="1649" xr:uid="{00000000-0005-0000-0000-0000944F0000}"/>
    <cellStyle name="40% - Accent4 6 2 2 3 2 2" xfId="26186" xr:uid="{00000000-0005-0000-0000-0000954F0000}"/>
    <cellStyle name="40% - Accent4 6 2 2 3 3" xfId="26187" xr:uid="{00000000-0005-0000-0000-0000964F0000}"/>
    <cellStyle name="40% - Accent4 6 2 2 4" xfId="13645" xr:uid="{00000000-0005-0000-0000-0000974F0000}"/>
    <cellStyle name="40% - Accent4 6 2 2 4 2" xfId="22321" xr:uid="{00000000-0005-0000-0000-0000984F0000}"/>
    <cellStyle name="40% - Accent4 6 2 2 5" xfId="22333" xr:uid="{00000000-0005-0000-0000-0000994F0000}"/>
    <cellStyle name="40% - Accent4 6 2 3" xfId="26188" xr:uid="{00000000-0005-0000-0000-00009A4F0000}"/>
    <cellStyle name="40% - Accent4 6 2 3 2" xfId="26189" xr:uid="{00000000-0005-0000-0000-00009B4F0000}"/>
    <cellStyle name="40% - Accent4 6 2 3 2 2" xfId="26190" xr:uid="{00000000-0005-0000-0000-00009C4F0000}"/>
    <cellStyle name="40% - Accent4 6 2 3 2 2 2" xfId="26191" xr:uid="{00000000-0005-0000-0000-00009D4F0000}"/>
    <cellStyle name="40% - Accent4 6 2 3 2 3" xfId="26192" xr:uid="{00000000-0005-0000-0000-00009E4F0000}"/>
    <cellStyle name="40% - Accent4 6 2 3 3" xfId="13650" xr:uid="{00000000-0005-0000-0000-00009F4F0000}"/>
    <cellStyle name="40% - Accent4 6 2 3 3 2" xfId="26193" xr:uid="{00000000-0005-0000-0000-0000A04F0000}"/>
    <cellStyle name="40% - Accent4 6 2 3 4" xfId="22347" xr:uid="{00000000-0005-0000-0000-0000A14F0000}"/>
    <cellStyle name="40% - Accent4 6 2 4" xfId="26194" xr:uid="{00000000-0005-0000-0000-0000A24F0000}"/>
    <cellStyle name="40% - Accent4 6 2 4 2" xfId="26195" xr:uid="{00000000-0005-0000-0000-0000A34F0000}"/>
    <cellStyle name="40% - Accent4 6 2 4 2 2" xfId="26196" xr:uid="{00000000-0005-0000-0000-0000A44F0000}"/>
    <cellStyle name="40% - Accent4 6 2 4 3" xfId="26197" xr:uid="{00000000-0005-0000-0000-0000A54F0000}"/>
    <cellStyle name="40% - Accent4 6 2 5" xfId="26198" xr:uid="{00000000-0005-0000-0000-0000A64F0000}"/>
    <cellStyle name="40% - Accent4 6 2 5 2" xfId="4533" xr:uid="{00000000-0005-0000-0000-0000A74F0000}"/>
    <cellStyle name="40% - Accent4 6 2 6" xfId="26199" xr:uid="{00000000-0005-0000-0000-0000A84F0000}"/>
    <cellStyle name="40% - Accent4 6 3" xfId="8203" xr:uid="{00000000-0005-0000-0000-0000A94F0000}"/>
    <cellStyle name="40% - Accent4 6 3 2" xfId="4843" xr:uid="{00000000-0005-0000-0000-0000AA4F0000}"/>
    <cellStyle name="40% - Accent4 6 3 2 2" xfId="20342" xr:uid="{00000000-0005-0000-0000-0000AB4F0000}"/>
    <cellStyle name="40% - Accent4 6 3 2 2 2" xfId="20344" xr:uid="{00000000-0005-0000-0000-0000AC4F0000}"/>
    <cellStyle name="40% - Accent4 6 3 2 2 2 2" xfId="20059" xr:uid="{00000000-0005-0000-0000-0000AD4F0000}"/>
    <cellStyle name="40% - Accent4 6 3 2 2 3" xfId="20346" xr:uid="{00000000-0005-0000-0000-0000AE4F0000}"/>
    <cellStyle name="40% - Accent4 6 3 2 3" xfId="13657" xr:uid="{00000000-0005-0000-0000-0000AF4F0000}"/>
    <cellStyle name="40% - Accent4 6 3 2 3 2" xfId="20348" xr:uid="{00000000-0005-0000-0000-0000B04F0000}"/>
    <cellStyle name="40% - Accent4 6 3 2 4" xfId="20352" xr:uid="{00000000-0005-0000-0000-0000B14F0000}"/>
    <cellStyle name="40% - Accent4 6 3 3" xfId="26200" xr:uid="{00000000-0005-0000-0000-0000B24F0000}"/>
    <cellStyle name="40% - Accent4 6 3 3 2" xfId="20362" xr:uid="{00000000-0005-0000-0000-0000B34F0000}"/>
    <cellStyle name="40% - Accent4 6 3 3 2 2" xfId="20364" xr:uid="{00000000-0005-0000-0000-0000B44F0000}"/>
    <cellStyle name="40% - Accent4 6 3 3 3" xfId="20366" xr:uid="{00000000-0005-0000-0000-0000B54F0000}"/>
    <cellStyle name="40% - Accent4 6 3 4" xfId="26201" xr:uid="{00000000-0005-0000-0000-0000B64F0000}"/>
    <cellStyle name="40% - Accent4 6 3 4 2" xfId="20375" xr:uid="{00000000-0005-0000-0000-0000B74F0000}"/>
    <cellStyle name="40% - Accent4 6 3 5" xfId="26202" xr:uid="{00000000-0005-0000-0000-0000B84F0000}"/>
    <cellStyle name="40% - Accent4 6 4" xfId="11423" xr:uid="{00000000-0005-0000-0000-0000B94F0000}"/>
    <cellStyle name="40% - Accent4 6 4 2" xfId="26203" xr:uid="{00000000-0005-0000-0000-0000BA4F0000}"/>
    <cellStyle name="40% - Accent4 6 4 2 2" xfId="20407" xr:uid="{00000000-0005-0000-0000-0000BB4F0000}"/>
    <cellStyle name="40% - Accent4 6 4 2 2 2" xfId="20410" xr:uid="{00000000-0005-0000-0000-0000BC4F0000}"/>
    <cellStyle name="40% - Accent4 6 4 2 3" xfId="20413" xr:uid="{00000000-0005-0000-0000-0000BD4F0000}"/>
    <cellStyle name="40% - Accent4 6 4 3" xfId="26206" xr:uid="{00000000-0005-0000-0000-0000BE4F0000}"/>
    <cellStyle name="40% - Accent4 6 4 3 2" xfId="20421" xr:uid="{00000000-0005-0000-0000-0000BF4F0000}"/>
    <cellStyle name="40% - Accent4 6 4 4" xfId="26208" xr:uid="{00000000-0005-0000-0000-0000C04F0000}"/>
    <cellStyle name="40% - Accent4 6 5" xfId="26210" xr:uid="{00000000-0005-0000-0000-0000C14F0000}"/>
    <cellStyle name="40% - Accent4 6 5 2" xfId="26211" xr:uid="{00000000-0005-0000-0000-0000C24F0000}"/>
    <cellStyle name="40% - Accent4 6 5 2 2" xfId="20449" xr:uid="{00000000-0005-0000-0000-0000C34F0000}"/>
    <cellStyle name="40% - Accent4 6 5 3" xfId="26213" xr:uid="{00000000-0005-0000-0000-0000C44F0000}"/>
    <cellStyle name="40% - Accent4 6 6" xfId="18915" xr:uid="{00000000-0005-0000-0000-0000C54F0000}"/>
    <cellStyle name="40% - Accent4 6 6 2" xfId="18917" xr:uid="{00000000-0005-0000-0000-0000C64F0000}"/>
    <cellStyle name="40% - Accent4 6 7" xfId="18948" xr:uid="{00000000-0005-0000-0000-0000C74F0000}"/>
    <cellStyle name="40% - Accent4 7" xfId="18608" xr:uid="{00000000-0005-0000-0000-0000C84F0000}"/>
    <cellStyle name="40% - Accent4 7 2" xfId="16528" xr:uid="{00000000-0005-0000-0000-0000C94F0000}"/>
    <cellStyle name="40% - Accent4 7 2 2" xfId="26215" xr:uid="{00000000-0005-0000-0000-0000CA4F0000}"/>
    <cellStyle name="40% - Accent4 7 2 2 2" xfId="26216" xr:uid="{00000000-0005-0000-0000-0000CB4F0000}"/>
    <cellStyle name="40% - Accent4 7 2 2 2 2" xfId="26217" xr:uid="{00000000-0005-0000-0000-0000CC4F0000}"/>
    <cellStyle name="40% - Accent4 7 2 2 2 2 2" xfId="26218" xr:uid="{00000000-0005-0000-0000-0000CD4F0000}"/>
    <cellStyle name="40% - Accent4 7 2 2 2 3" xfId="26219" xr:uid="{00000000-0005-0000-0000-0000CE4F0000}"/>
    <cellStyle name="40% - Accent4 7 2 2 3" xfId="13439" xr:uid="{00000000-0005-0000-0000-0000CF4F0000}"/>
    <cellStyle name="40% - Accent4 7 2 2 3 2" xfId="26220" xr:uid="{00000000-0005-0000-0000-0000D04F0000}"/>
    <cellStyle name="40% - Accent4 7 2 2 4" xfId="13462" xr:uid="{00000000-0005-0000-0000-0000D14F0000}"/>
    <cellStyle name="40% - Accent4 7 2 3" xfId="26221" xr:uid="{00000000-0005-0000-0000-0000D24F0000}"/>
    <cellStyle name="40% - Accent4 7 2 3 2" xfId="26223" xr:uid="{00000000-0005-0000-0000-0000D34F0000}"/>
    <cellStyle name="40% - Accent4 7 2 3 2 2" xfId="26224" xr:uid="{00000000-0005-0000-0000-0000D44F0000}"/>
    <cellStyle name="40% - Accent4 7 2 3 3" xfId="26225" xr:uid="{00000000-0005-0000-0000-0000D54F0000}"/>
    <cellStyle name="40% - Accent4 7 2 4" xfId="26226" xr:uid="{00000000-0005-0000-0000-0000D64F0000}"/>
    <cellStyle name="40% - Accent4 7 2 4 2" xfId="13700" xr:uid="{00000000-0005-0000-0000-0000D74F0000}"/>
    <cellStyle name="40% - Accent4 7 2 5" xfId="26227" xr:uid="{00000000-0005-0000-0000-0000D84F0000}"/>
    <cellStyle name="40% - Accent4 7 3" xfId="26228" xr:uid="{00000000-0005-0000-0000-0000D94F0000}"/>
    <cellStyle name="40% - Accent4 7 3 2" xfId="26229" xr:uid="{00000000-0005-0000-0000-0000DA4F0000}"/>
    <cellStyle name="40% - Accent4 7 3 2 2" xfId="13520" xr:uid="{00000000-0005-0000-0000-0000DB4F0000}"/>
    <cellStyle name="40% - Accent4 7 3 2 2 2" xfId="13750" xr:uid="{00000000-0005-0000-0000-0000DC4F0000}"/>
    <cellStyle name="40% - Accent4 7 3 2 3" xfId="864" xr:uid="{00000000-0005-0000-0000-0000DD4F0000}"/>
    <cellStyle name="40% - Accent4 7 3 3" xfId="26230" xr:uid="{00000000-0005-0000-0000-0000DE4F0000}"/>
    <cellStyle name="40% - Accent4 7 3 3 2" xfId="14098" xr:uid="{00000000-0005-0000-0000-0000DF4F0000}"/>
    <cellStyle name="40% - Accent4 7 3 4" xfId="21639" xr:uid="{00000000-0005-0000-0000-0000E04F0000}"/>
    <cellStyle name="40% - Accent4 7 4" xfId="26231" xr:uid="{00000000-0005-0000-0000-0000E14F0000}"/>
    <cellStyle name="40% - Accent4 7 4 2" xfId="23433" xr:uid="{00000000-0005-0000-0000-0000E24F0000}"/>
    <cellStyle name="40% - Accent4 7 4 2 2" xfId="17832" xr:uid="{00000000-0005-0000-0000-0000E34F0000}"/>
    <cellStyle name="40% - Accent4 7 4 3" xfId="23444" xr:uid="{00000000-0005-0000-0000-0000E44F0000}"/>
    <cellStyle name="40% - Accent4 7 5" xfId="26233" xr:uid="{00000000-0005-0000-0000-0000E54F0000}"/>
    <cellStyle name="40% - Accent4 7 5 2" xfId="23503" xr:uid="{00000000-0005-0000-0000-0000E64F0000}"/>
    <cellStyle name="40% - Accent4 7 6" xfId="4028" xr:uid="{00000000-0005-0000-0000-0000E74F0000}"/>
    <cellStyle name="40% - Accent4 8" xfId="18610" xr:uid="{00000000-0005-0000-0000-0000E84F0000}"/>
    <cellStyle name="40% - Accent4 8 2" xfId="26234" xr:uid="{00000000-0005-0000-0000-0000E94F0000}"/>
    <cellStyle name="40% - Accent4 8 2 2" xfId="26236" xr:uid="{00000000-0005-0000-0000-0000EA4F0000}"/>
    <cellStyle name="40% - Accent4 8 2 2 2" xfId="13198" xr:uid="{00000000-0005-0000-0000-0000EB4F0000}"/>
    <cellStyle name="40% - Accent4 8 2 2 2 2" xfId="26237" xr:uid="{00000000-0005-0000-0000-0000EC4F0000}"/>
    <cellStyle name="40% - Accent4 8 2 2 3" xfId="26241" xr:uid="{00000000-0005-0000-0000-0000ED4F0000}"/>
    <cellStyle name="40% - Accent4 8 2 3" xfId="26242" xr:uid="{00000000-0005-0000-0000-0000EE4F0000}"/>
    <cellStyle name="40% - Accent4 8 2 3 2" xfId="26244" xr:uid="{00000000-0005-0000-0000-0000EF4F0000}"/>
    <cellStyle name="40% - Accent4 8 2 4" xfId="26245" xr:uid="{00000000-0005-0000-0000-0000F04F0000}"/>
    <cellStyle name="40% - Accent4 8 3" xfId="26247" xr:uid="{00000000-0005-0000-0000-0000F14F0000}"/>
    <cellStyle name="40% - Accent4 8 3 2" xfId="26248" xr:uid="{00000000-0005-0000-0000-0000F24F0000}"/>
    <cellStyle name="40% - Accent4 8 3 2 2" xfId="20498" xr:uid="{00000000-0005-0000-0000-0000F34F0000}"/>
    <cellStyle name="40% - Accent4 8 3 3" xfId="26249" xr:uid="{00000000-0005-0000-0000-0000F44F0000}"/>
    <cellStyle name="40% - Accent4 8 4" xfId="26250" xr:uid="{00000000-0005-0000-0000-0000F54F0000}"/>
    <cellStyle name="40% - Accent4 8 4 2" xfId="23575" xr:uid="{00000000-0005-0000-0000-0000F64F0000}"/>
    <cellStyle name="40% - Accent4 8 5" xfId="26251" xr:uid="{00000000-0005-0000-0000-0000F74F0000}"/>
    <cellStyle name="40% - Accent4 9" xfId="26252" xr:uid="{00000000-0005-0000-0000-0000F84F0000}"/>
    <cellStyle name="40% - Accent4 9 2" xfId="26253" xr:uid="{00000000-0005-0000-0000-0000F94F0000}"/>
    <cellStyle name="40% - Accent4 9 2 2" xfId="26254" xr:uid="{00000000-0005-0000-0000-0000FA4F0000}"/>
    <cellStyle name="40% - Accent4 9 2 2 2" xfId="26256" xr:uid="{00000000-0005-0000-0000-0000FB4F0000}"/>
    <cellStyle name="40% - Accent4 9 2 3" xfId="26257" xr:uid="{00000000-0005-0000-0000-0000FC4F0000}"/>
    <cellStyle name="40% - Accent4 9 3" xfId="26258" xr:uid="{00000000-0005-0000-0000-0000FD4F0000}"/>
    <cellStyle name="40% - Accent4 9 3 2" xfId="26259" xr:uid="{00000000-0005-0000-0000-0000FE4F0000}"/>
    <cellStyle name="40% - Accent4 9 4" xfId="26260" xr:uid="{00000000-0005-0000-0000-0000FF4F0000}"/>
    <cellStyle name="40% - Accent5 10" xfId="26262" xr:uid="{00000000-0005-0000-0000-000000500000}"/>
    <cellStyle name="40% - Accent5 10 2" xfId="26263" xr:uid="{00000000-0005-0000-0000-000001500000}"/>
    <cellStyle name="40% - Accent5 10 2 2" xfId="22817" xr:uid="{00000000-0005-0000-0000-000002500000}"/>
    <cellStyle name="40% - Accent5 10 3" xfId="26264" xr:uid="{00000000-0005-0000-0000-000003500000}"/>
    <cellStyle name="40% - Accent5 11" xfId="26265" xr:uid="{00000000-0005-0000-0000-000004500000}"/>
    <cellStyle name="40% - Accent5 11 2" xfId="26266" xr:uid="{00000000-0005-0000-0000-000005500000}"/>
    <cellStyle name="40% - Accent5 12" xfId="26267" xr:uid="{00000000-0005-0000-0000-000006500000}"/>
    <cellStyle name="40% - Accent5 13" xfId="26268" xr:uid="{00000000-0005-0000-0000-000007500000}"/>
    <cellStyle name="40% - Accent5 2" xfId="3781" xr:uid="{00000000-0005-0000-0000-000008500000}"/>
    <cellStyle name="40% - Accent5 2 10" xfId="26269" xr:uid="{00000000-0005-0000-0000-000009500000}"/>
    <cellStyle name="40% - Accent5 2 10 2" xfId="26270" xr:uid="{00000000-0005-0000-0000-00000A500000}"/>
    <cellStyle name="40% - Accent5 2 11" xfId="26271" xr:uid="{00000000-0005-0000-0000-00000B500000}"/>
    <cellStyle name="40% - Accent5 2 2" xfId="6046" xr:uid="{00000000-0005-0000-0000-00000C500000}"/>
    <cellStyle name="40% - Accent5 2 2 10" xfId="26272" xr:uid="{00000000-0005-0000-0000-00000D500000}"/>
    <cellStyle name="40% - Accent5 2 2 2" xfId="22337" xr:uid="{00000000-0005-0000-0000-00000E500000}"/>
    <cellStyle name="40% - Accent5 2 2 2 2" xfId="16965" xr:uid="{00000000-0005-0000-0000-00000F500000}"/>
    <cellStyle name="40% - Accent5 2 2 2 2 2" xfId="16967" xr:uid="{00000000-0005-0000-0000-000010500000}"/>
    <cellStyle name="40% - Accent5 2 2 2 2 2 2" xfId="16971" xr:uid="{00000000-0005-0000-0000-000011500000}"/>
    <cellStyle name="40% - Accent5 2 2 2 2 2 2 2" xfId="16977" xr:uid="{00000000-0005-0000-0000-000012500000}"/>
    <cellStyle name="40% - Accent5 2 2 2 2 2 2 2 2" xfId="19816" xr:uid="{00000000-0005-0000-0000-000013500000}"/>
    <cellStyle name="40% - Accent5 2 2 2 2 2 2 2 2 2" xfId="26273" xr:uid="{00000000-0005-0000-0000-000014500000}"/>
    <cellStyle name="40% - Accent5 2 2 2 2 2 2 2 2 2 2" xfId="26274" xr:uid="{00000000-0005-0000-0000-000015500000}"/>
    <cellStyle name="40% - Accent5 2 2 2 2 2 2 2 2 2 2 2" xfId="26276" xr:uid="{00000000-0005-0000-0000-000016500000}"/>
    <cellStyle name="40% - Accent5 2 2 2 2 2 2 2 2 2 3" xfId="26277" xr:uid="{00000000-0005-0000-0000-000017500000}"/>
    <cellStyle name="40% - Accent5 2 2 2 2 2 2 2 2 3" xfId="26278" xr:uid="{00000000-0005-0000-0000-000018500000}"/>
    <cellStyle name="40% - Accent5 2 2 2 2 2 2 2 2 3 2" xfId="26279" xr:uid="{00000000-0005-0000-0000-000019500000}"/>
    <cellStyle name="40% - Accent5 2 2 2 2 2 2 2 2 4" xfId="26280" xr:uid="{00000000-0005-0000-0000-00001A500000}"/>
    <cellStyle name="40% - Accent5 2 2 2 2 2 2 2 3" xfId="26281" xr:uid="{00000000-0005-0000-0000-00001B500000}"/>
    <cellStyle name="40% - Accent5 2 2 2 2 2 2 2 3 2" xfId="26283" xr:uid="{00000000-0005-0000-0000-00001C500000}"/>
    <cellStyle name="40% - Accent5 2 2 2 2 2 2 2 3 2 2" xfId="15495" xr:uid="{00000000-0005-0000-0000-00001D500000}"/>
    <cellStyle name="40% - Accent5 2 2 2 2 2 2 2 3 3" xfId="26284" xr:uid="{00000000-0005-0000-0000-00001E500000}"/>
    <cellStyle name="40% - Accent5 2 2 2 2 2 2 2 4" xfId="2305" xr:uid="{00000000-0005-0000-0000-00001F500000}"/>
    <cellStyle name="40% - Accent5 2 2 2 2 2 2 2 4 2" xfId="14907" xr:uid="{00000000-0005-0000-0000-000020500000}"/>
    <cellStyle name="40% - Accent5 2 2 2 2 2 2 2 5" xfId="23185" xr:uid="{00000000-0005-0000-0000-000021500000}"/>
    <cellStyle name="40% - Accent5 2 2 2 2 2 2 3" xfId="24016" xr:uid="{00000000-0005-0000-0000-000022500000}"/>
    <cellStyle name="40% - Accent5 2 2 2 2 2 2 3 2" xfId="26285" xr:uid="{00000000-0005-0000-0000-000023500000}"/>
    <cellStyle name="40% - Accent5 2 2 2 2 2 2 3 2 2" xfId="26286" xr:uid="{00000000-0005-0000-0000-000024500000}"/>
    <cellStyle name="40% - Accent5 2 2 2 2 2 2 3 2 2 2" xfId="26287" xr:uid="{00000000-0005-0000-0000-000025500000}"/>
    <cellStyle name="40% - Accent5 2 2 2 2 2 2 3 2 3" xfId="26288" xr:uid="{00000000-0005-0000-0000-000026500000}"/>
    <cellStyle name="40% - Accent5 2 2 2 2 2 2 3 3" xfId="26289" xr:uid="{00000000-0005-0000-0000-000027500000}"/>
    <cellStyle name="40% - Accent5 2 2 2 2 2 2 3 3 2" xfId="26290" xr:uid="{00000000-0005-0000-0000-000028500000}"/>
    <cellStyle name="40% - Accent5 2 2 2 2 2 2 3 4" xfId="26291" xr:uid="{00000000-0005-0000-0000-000029500000}"/>
    <cellStyle name="40% - Accent5 2 2 2 2 2 2 4" xfId="19253" xr:uid="{00000000-0005-0000-0000-00002A500000}"/>
    <cellStyle name="40% - Accent5 2 2 2 2 2 2 4 2" xfId="25071" xr:uid="{00000000-0005-0000-0000-00002B500000}"/>
    <cellStyle name="40% - Accent5 2 2 2 2 2 2 4 2 2" xfId="26292" xr:uid="{00000000-0005-0000-0000-00002C500000}"/>
    <cellStyle name="40% - Accent5 2 2 2 2 2 2 4 3" xfId="26293" xr:uid="{00000000-0005-0000-0000-00002D500000}"/>
    <cellStyle name="40% - Accent5 2 2 2 2 2 2 5" xfId="25073" xr:uid="{00000000-0005-0000-0000-00002E500000}"/>
    <cellStyle name="40% - Accent5 2 2 2 2 2 2 5 2" xfId="26294" xr:uid="{00000000-0005-0000-0000-00002F500000}"/>
    <cellStyle name="40% - Accent5 2 2 2 2 2 2 6" xfId="26296" xr:uid="{00000000-0005-0000-0000-000030500000}"/>
    <cellStyle name="40% - Accent5 2 2 2 2 2 3" xfId="16983" xr:uid="{00000000-0005-0000-0000-000031500000}"/>
    <cellStyle name="40% - Accent5 2 2 2 2 2 3 2" xfId="24019" xr:uid="{00000000-0005-0000-0000-000032500000}"/>
    <cellStyle name="40% - Accent5 2 2 2 2 2 3 2 2" xfId="26297" xr:uid="{00000000-0005-0000-0000-000033500000}"/>
    <cellStyle name="40% - Accent5 2 2 2 2 2 3 2 2 2" xfId="26299" xr:uid="{00000000-0005-0000-0000-000034500000}"/>
    <cellStyle name="40% - Accent5 2 2 2 2 2 3 2 2 2 2" xfId="26301" xr:uid="{00000000-0005-0000-0000-000035500000}"/>
    <cellStyle name="40% - Accent5 2 2 2 2 2 3 2 2 3" xfId="21249" xr:uid="{00000000-0005-0000-0000-000036500000}"/>
    <cellStyle name="40% - Accent5 2 2 2 2 2 3 2 3" xfId="26302" xr:uid="{00000000-0005-0000-0000-000037500000}"/>
    <cellStyle name="40% - Accent5 2 2 2 2 2 3 2 3 2" xfId="26304" xr:uid="{00000000-0005-0000-0000-000038500000}"/>
    <cellStyle name="40% - Accent5 2 2 2 2 2 3 2 4" xfId="26305" xr:uid="{00000000-0005-0000-0000-000039500000}"/>
    <cellStyle name="40% - Accent5 2 2 2 2 2 3 3" xfId="26306" xr:uid="{00000000-0005-0000-0000-00003A500000}"/>
    <cellStyle name="40% - Accent5 2 2 2 2 2 3 3 2" xfId="26309" xr:uid="{00000000-0005-0000-0000-00003B500000}"/>
    <cellStyle name="40% - Accent5 2 2 2 2 2 3 3 2 2" xfId="26311" xr:uid="{00000000-0005-0000-0000-00003C500000}"/>
    <cellStyle name="40% - Accent5 2 2 2 2 2 3 3 3" xfId="26312" xr:uid="{00000000-0005-0000-0000-00003D500000}"/>
    <cellStyle name="40% - Accent5 2 2 2 2 2 3 4" xfId="25075" xr:uid="{00000000-0005-0000-0000-00003E500000}"/>
    <cellStyle name="40% - Accent5 2 2 2 2 2 3 4 2" xfId="26313" xr:uid="{00000000-0005-0000-0000-00003F500000}"/>
    <cellStyle name="40% - Accent5 2 2 2 2 2 3 5" xfId="26314" xr:uid="{00000000-0005-0000-0000-000040500000}"/>
    <cellStyle name="40% - Accent5 2 2 2 2 2 4" xfId="24022" xr:uid="{00000000-0005-0000-0000-000041500000}"/>
    <cellStyle name="40% - Accent5 2 2 2 2 2 4 2" xfId="26315" xr:uid="{00000000-0005-0000-0000-000042500000}"/>
    <cellStyle name="40% - Accent5 2 2 2 2 2 4 2 2" xfId="26317" xr:uid="{00000000-0005-0000-0000-000043500000}"/>
    <cellStyle name="40% - Accent5 2 2 2 2 2 4 2 2 2" xfId="26319" xr:uid="{00000000-0005-0000-0000-000044500000}"/>
    <cellStyle name="40% - Accent5 2 2 2 2 2 4 2 3" xfId="26320" xr:uid="{00000000-0005-0000-0000-000045500000}"/>
    <cellStyle name="40% - Accent5 2 2 2 2 2 4 3" xfId="26321" xr:uid="{00000000-0005-0000-0000-000046500000}"/>
    <cellStyle name="40% - Accent5 2 2 2 2 2 4 3 2" xfId="26323" xr:uid="{00000000-0005-0000-0000-000047500000}"/>
    <cellStyle name="40% - Accent5 2 2 2 2 2 4 4" xfId="26325" xr:uid="{00000000-0005-0000-0000-000048500000}"/>
    <cellStyle name="40% - Accent5 2 2 2 2 2 5" xfId="26326" xr:uid="{00000000-0005-0000-0000-000049500000}"/>
    <cellStyle name="40% - Accent5 2 2 2 2 2 5 2" xfId="26328" xr:uid="{00000000-0005-0000-0000-00004A500000}"/>
    <cellStyle name="40% - Accent5 2 2 2 2 2 5 2 2" xfId="26331" xr:uid="{00000000-0005-0000-0000-00004B500000}"/>
    <cellStyle name="40% - Accent5 2 2 2 2 2 5 3" xfId="26332" xr:uid="{00000000-0005-0000-0000-00004C500000}"/>
    <cellStyle name="40% - Accent5 2 2 2 2 2 6" xfId="26334" xr:uid="{00000000-0005-0000-0000-00004D500000}"/>
    <cellStyle name="40% - Accent5 2 2 2 2 2 6 2" xfId="26337" xr:uid="{00000000-0005-0000-0000-00004E500000}"/>
    <cellStyle name="40% - Accent5 2 2 2 2 2 7" xfId="26339" xr:uid="{00000000-0005-0000-0000-00004F500000}"/>
    <cellStyle name="40% - Accent5 2 2 2 2 3" xfId="16988" xr:uid="{00000000-0005-0000-0000-000050500000}"/>
    <cellStyle name="40% - Accent5 2 2 2 2 3 2" xfId="16992" xr:uid="{00000000-0005-0000-0000-000051500000}"/>
    <cellStyle name="40% - Accent5 2 2 2 2 3 2 2" xfId="24037" xr:uid="{00000000-0005-0000-0000-000052500000}"/>
    <cellStyle name="40% - Accent5 2 2 2 2 3 2 2 2" xfId="25302" xr:uid="{00000000-0005-0000-0000-000053500000}"/>
    <cellStyle name="40% - Accent5 2 2 2 2 3 2 2 2 2" xfId="26340" xr:uid="{00000000-0005-0000-0000-000054500000}"/>
    <cellStyle name="40% - Accent5 2 2 2 2 3 2 2 2 2 2" xfId="26341" xr:uid="{00000000-0005-0000-0000-000055500000}"/>
    <cellStyle name="40% - Accent5 2 2 2 2 3 2 2 2 3" xfId="26342" xr:uid="{00000000-0005-0000-0000-000056500000}"/>
    <cellStyle name="40% - Accent5 2 2 2 2 3 2 2 3" xfId="26343" xr:uid="{00000000-0005-0000-0000-000057500000}"/>
    <cellStyle name="40% - Accent5 2 2 2 2 3 2 2 3 2" xfId="26344" xr:uid="{00000000-0005-0000-0000-000058500000}"/>
    <cellStyle name="40% - Accent5 2 2 2 2 3 2 2 4" xfId="26347" xr:uid="{00000000-0005-0000-0000-000059500000}"/>
    <cellStyle name="40% - Accent5 2 2 2 2 3 2 3" xfId="26350" xr:uid="{00000000-0005-0000-0000-00005A500000}"/>
    <cellStyle name="40% - Accent5 2 2 2 2 3 2 3 2" xfId="406" xr:uid="{00000000-0005-0000-0000-00005B500000}"/>
    <cellStyle name="40% - Accent5 2 2 2 2 3 2 3 2 2" xfId="26351" xr:uid="{00000000-0005-0000-0000-00005C500000}"/>
    <cellStyle name="40% - Accent5 2 2 2 2 3 2 3 3" xfId="26353" xr:uid="{00000000-0005-0000-0000-00005D500000}"/>
    <cellStyle name="40% - Accent5 2 2 2 2 3 2 4" xfId="25082" xr:uid="{00000000-0005-0000-0000-00005E500000}"/>
    <cellStyle name="40% - Accent5 2 2 2 2 3 2 4 2" xfId="26354" xr:uid="{00000000-0005-0000-0000-00005F500000}"/>
    <cellStyle name="40% - Accent5 2 2 2 2 3 2 5" xfId="26355" xr:uid="{00000000-0005-0000-0000-000060500000}"/>
    <cellStyle name="40% - Accent5 2 2 2 2 3 3" xfId="24040" xr:uid="{00000000-0005-0000-0000-000061500000}"/>
    <cellStyle name="40% - Accent5 2 2 2 2 3 3 2" xfId="26356" xr:uid="{00000000-0005-0000-0000-000062500000}"/>
    <cellStyle name="40% - Accent5 2 2 2 2 3 3 2 2" xfId="26358" xr:uid="{00000000-0005-0000-0000-000063500000}"/>
    <cellStyle name="40% - Accent5 2 2 2 2 3 3 2 2 2" xfId="26360" xr:uid="{00000000-0005-0000-0000-000064500000}"/>
    <cellStyle name="40% - Accent5 2 2 2 2 3 3 2 3" xfId="26361" xr:uid="{00000000-0005-0000-0000-000065500000}"/>
    <cellStyle name="40% - Accent5 2 2 2 2 3 3 3" xfId="26362" xr:uid="{00000000-0005-0000-0000-000066500000}"/>
    <cellStyle name="40% - Accent5 2 2 2 2 3 3 3 2" xfId="26364" xr:uid="{00000000-0005-0000-0000-000067500000}"/>
    <cellStyle name="40% - Accent5 2 2 2 2 3 3 4" xfId="26365" xr:uid="{00000000-0005-0000-0000-000068500000}"/>
    <cellStyle name="40% - Accent5 2 2 2 2 3 4" xfId="26366" xr:uid="{00000000-0005-0000-0000-000069500000}"/>
    <cellStyle name="40% - Accent5 2 2 2 2 3 4 2" xfId="26368" xr:uid="{00000000-0005-0000-0000-00006A500000}"/>
    <cellStyle name="40% - Accent5 2 2 2 2 3 4 2 2" xfId="26370" xr:uid="{00000000-0005-0000-0000-00006B500000}"/>
    <cellStyle name="40% - Accent5 2 2 2 2 3 4 3" xfId="26372" xr:uid="{00000000-0005-0000-0000-00006C500000}"/>
    <cellStyle name="40% - Accent5 2 2 2 2 3 5" xfId="26373" xr:uid="{00000000-0005-0000-0000-00006D500000}"/>
    <cellStyle name="40% - Accent5 2 2 2 2 3 5 2" xfId="26375" xr:uid="{00000000-0005-0000-0000-00006E500000}"/>
    <cellStyle name="40% - Accent5 2 2 2 2 3 6" xfId="26377" xr:uid="{00000000-0005-0000-0000-00006F500000}"/>
    <cellStyle name="40% - Accent5 2 2 2 2 4" xfId="13169" xr:uid="{00000000-0005-0000-0000-000070500000}"/>
    <cellStyle name="40% - Accent5 2 2 2 2 4 2" xfId="24047" xr:uid="{00000000-0005-0000-0000-000071500000}"/>
    <cellStyle name="40% - Accent5 2 2 2 2 4 2 2" xfId="26378" xr:uid="{00000000-0005-0000-0000-000072500000}"/>
    <cellStyle name="40% - Accent5 2 2 2 2 4 2 2 2" xfId="26379" xr:uid="{00000000-0005-0000-0000-000073500000}"/>
    <cellStyle name="40% - Accent5 2 2 2 2 4 2 2 2 2" xfId="26380" xr:uid="{00000000-0005-0000-0000-000074500000}"/>
    <cellStyle name="40% - Accent5 2 2 2 2 4 2 2 3" xfId="25272" xr:uid="{00000000-0005-0000-0000-000075500000}"/>
    <cellStyle name="40% - Accent5 2 2 2 2 4 2 3" xfId="26381" xr:uid="{00000000-0005-0000-0000-000076500000}"/>
    <cellStyle name="40% - Accent5 2 2 2 2 4 2 3 2" xfId="26383" xr:uid="{00000000-0005-0000-0000-000077500000}"/>
    <cellStyle name="40% - Accent5 2 2 2 2 4 2 4" xfId="237" xr:uid="{00000000-0005-0000-0000-000078500000}"/>
    <cellStyle name="40% - Accent5 2 2 2 2 4 3" xfId="26384" xr:uid="{00000000-0005-0000-0000-000079500000}"/>
    <cellStyle name="40% - Accent5 2 2 2 2 4 3 2" xfId="26386" xr:uid="{00000000-0005-0000-0000-00007A500000}"/>
    <cellStyle name="40% - Accent5 2 2 2 2 4 3 2 2" xfId="26388" xr:uid="{00000000-0005-0000-0000-00007B500000}"/>
    <cellStyle name="40% - Accent5 2 2 2 2 4 3 3" xfId="26389" xr:uid="{00000000-0005-0000-0000-00007C500000}"/>
    <cellStyle name="40% - Accent5 2 2 2 2 4 4" xfId="26391" xr:uid="{00000000-0005-0000-0000-00007D500000}"/>
    <cellStyle name="40% - Accent5 2 2 2 2 4 4 2" xfId="26394" xr:uid="{00000000-0005-0000-0000-00007E500000}"/>
    <cellStyle name="40% - Accent5 2 2 2 2 4 5" xfId="26396" xr:uid="{00000000-0005-0000-0000-00007F500000}"/>
    <cellStyle name="40% - Accent5 2 2 2 2 5" xfId="26397" xr:uid="{00000000-0005-0000-0000-000080500000}"/>
    <cellStyle name="40% - Accent5 2 2 2 2 5 2" xfId="26398" xr:uid="{00000000-0005-0000-0000-000081500000}"/>
    <cellStyle name="40% - Accent5 2 2 2 2 5 2 2" xfId="26399" xr:uid="{00000000-0005-0000-0000-000082500000}"/>
    <cellStyle name="40% - Accent5 2 2 2 2 5 2 2 2" xfId="26400" xr:uid="{00000000-0005-0000-0000-000083500000}"/>
    <cellStyle name="40% - Accent5 2 2 2 2 5 2 3" xfId="26401" xr:uid="{00000000-0005-0000-0000-000084500000}"/>
    <cellStyle name="40% - Accent5 2 2 2 2 5 3" xfId="26402" xr:uid="{00000000-0005-0000-0000-000085500000}"/>
    <cellStyle name="40% - Accent5 2 2 2 2 5 3 2" xfId="26404" xr:uid="{00000000-0005-0000-0000-000086500000}"/>
    <cellStyle name="40% - Accent5 2 2 2 2 5 4" xfId="26406" xr:uid="{00000000-0005-0000-0000-000087500000}"/>
    <cellStyle name="40% - Accent5 2 2 2 2 6" xfId="13187" xr:uid="{00000000-0005-0000-0000-000088500000}"/>
    <cellStyle name="40% - Accent5 2 2 2 2 6 2" xfId="26408" xr:uid="{00000000-0005-0000-0000-000089500000}"/>
    <cellStyle name="40% - Accent5 2 2 2 2 6 2 2" xfId="26409" xr:uid="{00000000-0005-0000-0000-00008A500000}"/>
    <cellStyle name="40% - Accent5 2 2 2 2 6 3" xfId="26410" xr:uid="{00000000-0005-0000-0000-00008B500000}"/>
    <cellStyle name="40% - Accent5 2 2 2 2 7" xfId="26411" xr:uid="{00000000-0005-0000-0000-00008C500000}"/>
    <cellStyle name="40% - Accent5 2 2 2 2 7 2" xfId="26412" xr:uid="{00000000-0005-0000-0000-00008D500000}"/>
    <cellStyle name="40% - Accent5 2 2 2 2 8" xfId="26413" xr:uid="{00000000-0005-0000-0000-00008E500000}"/>
    <cellStyle name="40% - Accent5 2 2 2 3" xfId="16995" xr:uid="{00000000-0005-0000-0000-00008F500000}"/>
    <cellStyle name="40% - Accent5 2 2 2 3 2" xfId="16997" xr:uid="{00000000-0005-0000-0000-000090500000}"/>
    <cellStyle name="40% - Accent5 2 2 2 3 2 2" xfId="17001" xr:uid="{00000000-0005-0000-0000-000091500000}"/>
    <cellStyle name="40% - Accent5 2 2 2 3 2 2 2" xfId="24090" xr:uid="{00000000-0005-0000-0000-000092500000}"/>
    <cellStyle name="40% - Accent5 2 2 2 3 2 2 2 2" xfId="17030" xr:uid="{00000000-0005-0000-0000-000093500000}"/>
    <cellStyle name="40% - Accent5 2 2 2 3 2 2 2 2 2" xfId="26414" xr:uid="{00000000-0005-0000-0000-000094500000}"/>
    <cellStyle name="40% - Accent5 2 2 2 3 2 2 2 2 2 2" xfId="26415" xr:uid="{00000000-0005-0000-0000-000095500000}"/>
    <cellStyle name="40% - Accent5 2 2 2 3 2 2 2 2 3" xfId="21287" xr:uid="{00000000-0005-0000-0000-000096500000}"/>
    <cellStyle name="40% - Accent5 2 2 2 3 2 2 2 3" xfId="26416" xr:uid="{00000000-0005-0000-0000-000097500000}"/>
    <cellStyle name="40% - Accent5 2 2 2 3 2 2 2 3 2" xfId="26417" xr:uid="{00000000-0005-0000-0000-000098500000}"/>
    <cellStyle name="40% - Accent5 2 2 2 3 2 2 2 4" xfId="26418" xr:uid="{00000000-0005-0000-0000-000099500000}"/>
    <cellStyle name="40% - Accent5 2 2 2 3 2 2 3" xfId="26419" xr:uid="{00000000-0005-0000-0000-00009A500000}"/>
    <cellStyle name="40% - Accent5 2 2 2 3 2 2 3 2" xfId="26420" xr:uid="{00000000-0005-0000-0000-00009B500000}"/>
    <cellStyle name="40% - Accent5 2 2 2 3 2 2 3 2 2" xfId="26422" xr:uid="{00000000-0005-0000-0000-00009C500000}"/>
    <cellStyle name="40% - Accent5 2 2 2 3 2 2 3 3" xfId="26424" xr:uid="{00000000-0005-0000-0000-00009D500000}"/>
    <cellStyle name="40% - Accent5 2 2 2 3 2 2 4" xfId="25111" xr:uid="{00000000-0005-0000-0000-00009E500000}"/>
    <cellStyle name="40% - Accent5 2 2 2 3 2 2 4 2" xfId="22599" xr:uid="{00000000-0005-0000-0000-00009F500000}"/>
    <cellStyle name="40% - Accent5 2 2 2 3 2 2 5" xfId="26426" xr:uid="{00000000-0005-0000-0000-0000A0500000}"/>
    <cellStyle name="40% - Accent5 2 2 2 3 2 3" xfId="24092" xr:uid="{00000000-0005-0000-0000-0000A1500000}"/>
    <cellStyle name="40% - Accent5 2 2 2 3 2 3 2" xfId="26427" xr:uid="{00000000-0005-0000-0000-0000A2500000}"/>
    <cellStyle name="40% - Accent5 2 2 2 3 2 3 2 2" xfId="26429" xr:uid="{00000000-0005-0000-0000-0000A3500000}"/>
    <cellStyle name="40% - Accent5 2 2 2 3 2 3 2 2 2" xfId="26431" xr:uid="{00000000-0005-0000-0000-0000A4500000}"/>
    <cellStyle name="40% - Accent5 2 2 2 3 2 3 2 3" xfId="26432" xr:uid="{00000000-0005-0000-0000-0000A5500000}"/>
    <cellStyle name="40% - Accent5 2 2 2 3 2 3 3" xfId="26433" xr:uid="{00000000-0005-0000-0000-0000A6500000}"/>
    <cellStyle name="40% - Accent5 2 2 2 3 2 3 3 2" xfId="26436" xr:uid="{00000000-0005-0000-0000-0000A7500000}"/>
    <cellStyle name="40% - Accent5 2 2 2 3 2 3 4" xfId="26437" xr:uid="{00000000-0005-0000-0000-0000A8500000}"/>
    <cellStyle name="40% - Accent5 2 2 2 3 2 4" xfId="26438" xr:uid="{00000000-0005-0000-0000-0000A9500000}"/>
    <cellStyle name="40% - Accent5 2 2 2 3 2 4 2" xfId="26440" xr:uid="{00000000-0005-0000-0000-0000AA500000}"/>
    <cellStyle name="40% - Accent5 2 2 2 3 2 4 2 2" xfId="26442" xr:uid="{00000000-0005-0000-0000-0000AB500000}"/>
    <cellStyle name="40% - Accent5 2 2 2 3 2 4 3" xfId="26443" xr:uid="{00000000-0005-0000-0000-0000AC500000}"/>
    <cellStyle name="40% - Accent5 2 2 2 3 2 5" xfId="26444" xr:uid="{00000000-0005-0000-0000-0000AD500000}"/>
    <cellStyle name="40% - Accent5 2 2 2 3 2 5 2" xfId="26447" xr:uid="{00000000-0005-0000-0000-0000AE500000}"/>
    <cellStyle name="40% - Accent5 2 2 2 3 2 6" xfId="26449" xr:uid="{00000000-0005-0000-0000-0000AF500000}"/>
    <cellStyle name="40% - Accent5 2 2 2 3 3" xfId="17004" xr:uid="{00000000-0005-0000-0000-0000B0500000}"/>
    <cellStyle name="40% - Accent5 2 2 2 3 3 2" xfId="24114" xr:uid="{00000000-0005-0000-0000-0000B1500000}"/>
    <cellStyle name="40% - Accent5 2 2 2 3 3 2 2" xfId="26450" xr:uid="{00000000-0005-0000-0000-0000B2500000}"/>
    <cellStyle name="40% - Accent5 2 2 2 3 3 2 2 2" xfId="26451" xr:uid="{00000000-0005-0000-0000-0000B3500000}"/>
    <cellStyle name="40% - Accent5 2 2 2 3 3 2 2 2 2" xfId="26452" xr:uid="{00000000-0005-0000-0000-0000B4500000}"/>
    <cellStyle name="40% - Accent5 2 2 2 3 3 2 2 3" xfId="26453" xr:uid="{00000000-0005-0000-0000-0000B5500000}"/>
    <cellStyle name="40% - Accent5 2 2 2 3 3 2 3" xfId="26454" xr:uid="{00000000-0005-0000-0000-0000B6500000}"/>
    <cellStyle name="40% - Accent5 2 2 2 3 3 2 3 2" xfId="26456" xr:uid="{00000000-0005-0000-0000-0000B7500000}"/>
    <cellStyle name="40% - Accent5 2 2 2 3 3 2 4" xfId="26457" xr:uid="{00000000-0005-0000-0000-0000B8500000}"/>
    <cellStyle name="40% - Accent5 2 2 2 3 3 3" xfId="26458" xr:uid="{00000000-0005-0000-0000-0000B9500000}"/>
    <cellStyle name="40% - Accent5 2 2 2 3 3 3 2" xfId="26460" xr:uid="{00000000-0005-0000-0000-0000BA500000}"/>
    <cellStyle name="40% - Accent5 2 2 2 3 3 3 2 2" xfId="26462" xr:uid="{00000000-0005-0000-0000-0000BB500000}"/>
    <cellStyle name="40% - Accent5 2 2 2 3 3 3 3" xfId="26463" xr:uid="{00000000-0005-0000-0000-0000BC500000}"/>
    <cellStyle name="40% - Accent5 2 2 2 3 3 4" xfId="26464" xr:uid="{00000000-0005-0000-0000-0000BD500000}"/>
    <cellStyle name="40% - Accent5 2 2 2 3 3 4 2" xfId="26466" xr:uid="{00000000-0005-0000-0000-0000BE500000}"/>
    <cellStyle name="40% - Accent5 2 2 2 3 3 5" xfId="26467" xr:uid="{00000000-0005-0000-0000-0000BF500000}"/>
    <cellStyle name="40% - Accent5 2 2 2 3 4" xfId="26468" xr:uid="{00000000-0005-0000-0000-0000C0500000}"/>
    <cellStyle name="40% - Accent5 2 2 2 3 4 2" xfId="26469" xr:uid="{00000000-0005-0000-0000-0000C1500000}"/>
    <cellStyle name="40% - Accent5 2 2 2 3 4 2 2" xfId="26470" xr:uid="{00000000-0005-0000-0000-0000C2500000}"/>
    <cellStyle name="40% - Accent5 2 2 2 3 4 2 2 2" xfId="26472" xr:uid="{00000000-0005-0000-0000-0000C3500000}"/>
    <cellStyle name="40% - Accent5 2 2 2 3 4 2 3" xfId="26474" xr:uid="{00000000-0005-0000-0000-0000C4500000}"/>
    <cellStyle name="40% - Accent5 2 2 2 3 4 3" xfId="26476" xr:uid="{00000000-0005-0000-0000-0000C5500000}"/>
    <cellStyle name="40% - Accent5 2 2 2 3 4 3 2" xfId="26478" xr:uid="{00000000-0005-0000-0000-0000C6500000}"/>
    <cellStyle name="40% - Accent5 2 2 2 3 4 4" xfId="26481" xr:uid="{00000000-0005-0000-0000-0000C7500000}"/>
    <cellStyle name="40% - Accent5 2 2 2 3 5" xfId="26482" xr:uid="{00000000-0005-0000-0000-0000C8500000}"/>
    <cellStyle name="40% - Accent5 2 2 2 3 5 2" xfId="26484" xr:uid="{00000000-0005-0000-0000-0000C9500000}"/>
    <cellStyle name="40% - Accent5 2 2 2 3 5 2 2" xfId="26485" xr:uid="{00000000-0005-0000-0000-0000CA500000}"/>
    <cellStyle name="40% - Accent5 2 2 2 3 5 3" xfId="26487" xr:uid="{00000000-0005-0000-0000-0000CB500000}"/>
    <cellStyle name="40% - Accent5 2 2 2 3 6" xfId="26488" xr:uid="{00000000-0005-0000-0000-0000CC500000}"/>
    <cellStyle name="40% - Accent5 2 2 2 3 6 2" xfId="8914" xr:uid="{00000000-0005-0000-0000-0000CD500000}"/>
    <cellStyle name="40% - Accent5 2 2 2 3 7" xfId="19487" xr:uid="{00000000-0005-0000-0000-0000CE500000}"/>
    <cellStyle name="40% - Accent5 2 2 2 4" xfId="26489" xr:uid="{00000000-0005-0000-0000-0000CF500000}"/>
    <cellStyle name="40% - Accent5 2 2 2 4 2" xfId="1748" xr:uid="{00000000-0005-0000-0000-0000D0500000}"/>
    <cellStyle name="40% - Accent5 2 2 2 4 2 2" xfId="24136" xr:uid="{00000000-0005-0000-0000-0000D1500000}"/>
    <cellStyle name="40% - Accent5 2 2 2 4 2 2 2" xfId="5674" xr:uid="{00000000-0005-0000-0000-0000D2500000}"/>
    <cellStyle name="40% - Accent5 2 2 2 4 2 2 2 2" xfId="26491" xr:uid="{00000000-0005-0000-0000-0000D3500000}"/>
    <cellStyle name="40% - Accent5 2 2 2 4 2 2 2 2 2" xfId="26492" xr:uid="{00000000-0005-0000-0000-0000D4500000}"/>
    <cellStyle name="40% - Accent5 2 2 2 4 2 2 2 3" xfId="20949" xr:uid="{00000000-0005-0000-0000-0000D5500000}"/>
    <cellStyle name="40% - Accent5 2 2 2 4 2 2 3" xfId="26493" xr:uid="{00000000-0005-0000-0000-0000D6500000}"/>
    <cellStyle name="40% - Accent5 2 2 2 4 2 2 3 2" xfId="26494" xr:uid="{00000000-0005-0000-0000-0000D7500000}"/>
    <cellStyle name="40% - Accent5 2 2 2 4 2 2 4" xfId="20879" xr:uid="{00000000-0005-0000-0000-0000D8500000}"/>
    <cellStyle name="40% - Accent5 2 2 2 4 2 3" xfId="26495" xr:uid="{00000000-0005-0000-0000-0000D9500000}"/>
    <cellStyle name="40% - Accent5 2 2 2 4 2 3 2" xfId="26497" xr:uid="{00000000-0005-0000-0000-0000DA500000}"/>
    <cellStyle name="40% - Accent5 2 2 2 4 2 3 2 2" xfId="26499" xr:uid="{00000000-0005-0000-0000-0000DB500000}"/>
    <cellStyle name="40% - Accent5 2 2 2 4 2 3 3" xfId="26501" xr:uid="{00000000-0005-0000-0000-0000DC500000}"/>
    <cellStyle name="40% - Accent5 2 2 2 4 2 4" xfId="26502" xr:uid="{00000000-0005-0000-0000-0000DD500000}"/>
    <cellStyle name="40% - Accent5 2 2 2 4 2 4 2" xfId="26504" xr:uid="{00000000-0005-0000-0000-0000DE500000}"/>
    <cellStyle name="40% - Accent5 2 2 2 4 2 5" xfId="26505" xr:uid="{00000000-0005-0000-0000-0000DF500000}"/>
    <cellStyle name="40% - Accent5 2 2 2 4 3" xfId="26506" xr:uid="{00000000-0005-0000-0000-0000E0500000}"/>
    <cellStyle name="40% - Accent5 2 2 2 4 3 2" xfId="26507" xr:uid="{00000000-0005-0000-0000-0000E1500000}"/>
    <cellStyle name="40% - Accent5 2 2 2 4 3 2 2" xfId="26508" xr:uid="{00000000-0005-0000-0000-0000E2500000}"/>
    <cellStyle name="40% - Accent5 2 2 2 4 3 2 2 2" xfId="26509" xr:uid="{00000000-0005-0000-0000-0000E3500000}"/>
    <cellStyle name="40% - Accent5 2 2 2 4 3 2 3" xfId="26510" xr:uid="{00000000-0005-0000-0000-0000E4500000}"/>
    <cellStyle name="40% - Accent5 2 2 2 4 3 3" xfId="26512" xr:uid="{00000000-0005-0000-0000-0000E5500000}"/>
    <cellStyle name="40% - Accent5 2 2 2 4 3 3 2" xfId="26514" xr:uid="{00000000-0005-0000-0000-0000E6500000}"/>
    <cellStyle name="40% - Accent5 2 2 2 4 3 4" xfId="26515" xr:uid="{00000000-0005-0000-0000-0000E7500000}"/>
    <cellStyle name="40% - Accent5 2 2 2 4 4" xfId="1580" xr:uid="{00000000-0005-0000-0000-0000E8500000}"/>
    <cellStyle name="40% - Accent5 2 2 2 4 4 2" xfId="26516" xr:uid="{00000000-0005-0000-0000-0000E9500000}"/>
    <cellStyle name="40% - Accent5 2 2 2 4 4 2 2" xfId="10627" xr:uid="{00000000-0005-0000-0000-0000EA500000}"/>
    <cellStyle name="40% - Accent5 2 2 2 4 4 3" xfId="26517" xr:uid="{00000000-0005-0000-0000-0000EB500000}"/>
    <cellStyle name="40% - Accent5 2 2 2 4 5" xfId="26518" xr:uid="{00000000-0005-0000-0000-0000EC500000}"/>
    <cellStyle name="40% - Accent5 2 2 2 4 5 2" xfId="26519" xr:uid="{00000000-0005-0000-0000-0000ED500000}"/>
    <cellStyle name="40% - Accent5 2 2 2 4 6" xfId="26520" xr:uid="{00000000-0005-0000-0000-0000EE500000}"/>
    <cellStyle name="40% - Accent5 2 2 2 5" xfId="26522" xr:uid="{00000000-0005-0000-0000-0000EF500000}"/>
    <cellStyle name="40% - Accent5 2 2 2 5 2" xfId="26523" xr:uid="{00000000-0005-0000-0000-0000F0500000}"/>
    <cellStyle name="40% - Accent5 2 2 2 5 2 2" xfId="26524" xr:uid="{00000000-0005-0000-0000-0000F1500000}"/>
    <cellStyle name="40% - Accent5 2 2 2 5 2 2 2" xfId="11330" xr:uid="{00000000-0005-0000-0000-0000F2500000}"/>
    <cellStyle name="40% - Accent5 2 2 2 5 2 2 2 2" xfId="26525" xr:uid="{00000000-0005-0000-0000-0000F3500000}"/>
    <cellStyle name="40% - Accent5 2 2 2 5 2 2 3" xfId="26526" xr:uid="{00000000-0005-0000-0000-0000F4500000}"/>
    <cellStyle name="40% - Accent5 2 2 2 5 2 3" xfId="26527" xr:uid="{00000000-0005-0000-0000-0000F5500000}"/>
    <cellStyle name="40% - Accent5 2 2 2 5 2 3 2" xfId="26529" xr:uid="{00000000-0005-0000-0000-0000F6500000}"/>
    <cellStyle name="40% - Accent5 2 2 2 5 2 4" xfId="26530" xr:uid="{00000000-0005-0000-0000-0000F7500000}"/>
    <cellStyle name="40% - Accent5 2 2 2 5 3" xfId="26531" xr:uid="{00000000-0005-0000-0000-0000F8500000}"/>
    <cellStyle name="40% - Accent5 2 2 2 5 3 2" xfId="26532" xr:uid="{00000000-0005-0000-0000-0000F9500000}"/>
    <cellStyle name="40% - Accent5 2 2 2 5 3 2 2" xfId="26533" xr:uid="{00000000-0005-0000-0000-0000FA500000}"/>
    <cellStyle name="40% - Accent5 2 2 2 5 3 3" xfId="26534" xr:uid="{00000000-0005-0000-0000-0000FB500000}"/>
    <cellStyle name="40% - Accent5 2 2 2 5 4" xfId="26535" xr:uid="{00000000-0005-0000-0000-0000FC500000}"/>
    <cellStyle name="40% - Accent5 2 2 2 5 4 2" xfId="26536" xr:uid="{00000000-0005-0000-0000-0000FD500000}"/>
    <cellStyle name="40% - Accent5 2 2 2 5 5" xfId="26537" xr:uid="{00000000-0005-0000-0000-0000FE500000}"/>
    <cellStyle name="40% - Accent5 2 2 2 6" xfId="26538" xr:uid="{00000000-0005-0000-0000-0000FF500000}"/>
    <cellStyle name="40% - Accent5 2 2 2 6 2" xfId="26541" xr:uid="{00000000-0005-0000-0000-000000510000}"/>
    <cellStyle name="40% - Accent5 2 2 2 6 2 2" xfId="26543" xr:uid="{00000000-0005-0000-0000-000001510000}"/>
    <cellStyle name="40% - Accent5 2 2 2 6 2 2 2" xfId="13594" xr:uid="{00000000-0005-0000-0000-000002510000}"/>
    <cellStyle name="40% - Accent5 2 2 2 6 2 3" xfId="26545" xr:uid="{00000000-0005-0000-0000-000003510000}"/>
    <cellStyle name="40% - Accent5 2 2 2 6 3" xfId="26547" xr:uid="{00000000-0005-0000-0000-000004510000}"/>
    <cellStyle name="40% - Accent5 2 2 2 6 3 2" xfId="26549" xr:uid="{00000000-0005-0000-0000-000005510000}"/>
    <cellStyle name="40% - Accent5 2 2 2 6 4" xfId="26551" xr:uid="{00000000-0005-0000-0000-000006510000}"/>
    <cellStyle name="40% - Accent5 2 2 2 7" xfId="26552" xr:uid="{00000000-0005-0000-0000-000007510000}"/>
    <cellStyle name="40% - Accent5 2 2 2 7 2" xfId="26554" xr:uid="{00000000-0005-0000-0000-000008510000}"/>
    <cellStyle name="40% - Accent5 2 2 2 7 2 2" xfId="26556" xr:uid="{00000000-0005-0000-0000-000009510000}"/>
    <cellStyle name="40% - Accent5 2 2 2 7 3" xfId="26558" xr:uid="{00000000-0005-0000-0000-00000A510000}"/>
    <cellStyle name="40% - Accent5 2 2 2 8" xfId="22806" xr:uid="{00000000-0005-0000-0000-00000B510000}"/>
    <cellStyle name="40% - Accent5 2 2 2 8 2" xfId="23849" xr:uid="{00000000-0005-0000-0000-00000C510000}"/>
    <cellStyle name="40% - Accent5 2 2 2 9" xfId="26559" xr:uid="{00000000-0005-0000-0000-00000D510000}"/>
    <cellStyle name="40% - Accent5 2 2 3" xfId="9668" xr:uid="{00000000-0005-0000-0000-00000E510000}"/>
    <cellStyle name="40% - Accent5 2 2 3 2" xfId="17609" xr:uid="{00000000-0005-0000-0000-00000F510000}"/>
    <cellStyle name="40% - Accent5 2 2 3 2 2" xfId="17612" xr:uid="{00000000-0005-0000-0000-000010510000}"/>
    <cellStyle name="40% - Accent5 2 2 3 2 2 2" xfId="17616" xr:uid="{00000000-0005-0000-0000-000011510000}"/>
    <cellStyle name="40% - Accent5 2 2 3 2 2 2 2" xfId="24184" xr:uid="{00000000-0005-0000-0000-000012510000}"/>
    <cellStyle name="40% - Accent5 2 2 3 2 2 2 2 2" xfId="26560" xr:uid="{00000000-0005-0000-0000-000013510000}"/>
    <cellStyle name="40% - Accent5 2 2 3 2 2 2 2 2 2" xfId="26561" xr:uid="{00000000-0005-0000-0000-000014510000}"/>
    <cellStyle name="40% - Accent5 2 2 3 2 2 2 2 2 2 2" xfId="7515" xr:uid="{00000000-0005-0000-0000-000015510000}"/>
    <cellStyle name="40% - Accent5 2 2 3 2 2 2 2 2 3" xfId="26563" xr:uid="{00000000-0005-0000-0000-000016510000}"/>
    <cellStyle name="40% - Accent5 2 2 3 2 2 2 2 3" xfId="26564" xr:uid="{00000000-0005-0000-0000-000017510000}"/>
    <cellStyle name="40% - Accent5 2 2 3 2 2 2 2 3 2" xfId="26565" xr:uid="{00000000-0005-0000-0000-000018510000}"/>
    <cellStyle name="40% - Accent5 2 2 3 2 2 2 2 4" xfId="8855" xr:uid="{00000000-0005-0000-0000-000019510000}"/>
    <cellStyle name="40% - Accent5 2 2 3 2 2 2 3" xfId="26566" xr:uid="{00000000-0005-0000-0000-00001A510000}"/>
    <cellStyle name="40% - Accent5 2 2 3 2 2 2 3 2" xfId="26567" xr:uid="{00000000-0005-0000-0000-00001B510000}"/>
    <cellStyle name="40% - Accent5 2 2 3 2 2 2 3 2 2" xfId="26568" xr:uid="{00000000-0005-0000-0000-00001C510000}"/>
    <cellStyle name="40% - Accent5 2 2 3 2 2 2 3 3" xfId="26569" xr:uid="{00000000-0005-0000-0000-00001D510000}"/>
    <cellStyle name="40% - Accent5 2 2 3 2 2 2 4" xfId="25191" xr:uid="{00000000-0005-0000-0000-00001E510000}"/>
    <cellStyle name="40% - Accent5 2 2 3 2 2 2 4 2" xfId="26222" xr:uid="{00000000-0005-0000-0000-00001F510000}"/>
    <cellStyle name="40% - Accent5 2 2 3 2 2 2 5" xfId="26570" xr:uid="{00000000-0005-0000-0000-000020510000}"/>
    <cellStyle name="40% - Accent5 2 2 3 2 2 3" xfId="24186" xr:uid="{00000000-0005-0000-0000-000021510000}"/>
    <cellStyle name="40% - Accent5 2 2 3 2 2 3 2" xfId="26571" xr:uid="{00000000-0005-0000-0000-000022510000}"/>
    <cellStyle name="40% - Accent5 2 2 3 2 2 3 2 2" xfId="26573" xr:uid="{00000000-0005-0000-0000-000023510000}"/>
    <cellStyle name="40% - Accent5 2 2 3 2 2 3 2 2 2" xfId="26575" xr:uid="{00000000-0005-0000-0000-000024510000}"/>
    <cellStyle name="40% - Accent5 2 2 3 2 2 3 2 3" xfId="26576" xr:uid="{00000000-0005-0000-0000-000025510000}"/>
    <cellStyle name="40% - Accent5 2 2 3 2 2 3 3" xfId="26577" xr:uid="{00000000-0005-0000-0000-000026510000}"/>
    <cellStyle name="40% - Accent5 2 2 3 2 2 3 3 2" xfId="26579" xr:uid="{00000000-0005-0000-0000-000027510000}"/>
    <cellStyle name="40% - Accent5 2 2 3 2 2 3 4" xfId="26580" xr:uid="{00000000-0005-0000-0000-000028510000}"/>
    <cellStyle name="40% - Accent5 2 2 3 2 2 4" xfId="26581" xr:uid="{00000000-0005-0000-0000-000029510000}"/>
    <cellStyle name="40% - Accent5 2 2 3 2 2 4 2" xfId="26583" xr:uid="{00000000-0005-0000-0000-00002A510000}"/>
    <cellStyle name="40% - Accent5 2 2 3 2 2 4 2 2" xfId="26585" xr:uid="{00000000-0005-0000-0000-00002B510000}"/>
    <cellStyle name="40% - Accent5 2 2 3 2 2 4 3" xfId="26586" xr:uid="{00000000-0005-0000-0000-00002C510000}"/>
    <cellStyle name="40% - Accent5 2 2 3 2 2 5" xfId="26587" xr:uid="{00000000-0005-0000-0000-00002D510000}"/>
    <cellStyle name="40% - Accent5 2 2 3 2 2 5 2" xfId="26589" xr:uid="{00000000-0005-0000-0000-00002E510000}"/>
    <cellStyle name="40% - Accent5 2 2 3 2 2 6" xfId="26591" xr:uid="{00000000-0005-0000-0000-00002F510000}"/>
    <cellStyle name="40% - Accent5 2 2 3 2 3" xfId="17619" xr:uid="{00000000-0005-0000-0000-000030510000}"/>
    <cellStyle name="40% - Accent5 2 2 3 2 3 2" xfId="24211" xr:uid="{00000000-0005-0000-0000-000031510000}"/>
    <cellStyle name="40% - Accent5 2 2 3 2 3 2 2" xfId="26592" xr:uid="{00000000-0005-0000-0000-000032510000}"/>
    <cellStyle name="40% - Accent5 2 2 3 2 3 2 2 2" xfId="26594" xr:uid="{00000000-0005-0000-0000-000033510000}"/>
    <cellStyle name="40% - Accent5 2 2 3 2 3 2 2 2 2" xfId="26595" xr:uid="{00000000-0005-0000-0000-000034510000}"/>
    <cellStyle name="40% - Accent5 2 2 3 2 3 2 2 3" xfId="26596" xr:uid="{00000000-0005-0000-0000-000035510000}"/>
    <cellStyle name="40% - Accent5 2 2 3 2 3 2 3" xfId="26597" xr:uid="{00000000-0005-0000-0000-000036510000}"/>
    <cellStyle name="40% - Accent5 2 2 3 2 3 2 3 2" xfId="26598" xr:uid="{00000000-0005-0000-0000-000037510000}"/>
    <cellStyle name="40% - Accent5 2 2 3 2 3 2 4" xfId="26599" xr:uid="{00000000-0005-0000-0000-000038510000}"/>
    <cellStyle name="40% - Accent5 2 2 3 2 3 3" xfId="26600" xr:uid="{00000000-0005-0000-0000-000039510000}"/>
    <cellStyle name="40% - Accent5 2 2 3 2 3 3 2" xfId="26602" xr:uid="{00000000-0005-0000-0000-00003A510000}"/>
    <cellStyle name="40% - Accent5 2 2 3 2 3 3 2 2" xfId="26604" xr:uid="{00000000-0005-0000-0000-00003B510000}"/>
    <cellStyle name="40% - Accent5 2 2 3 2 3 3 3" xfId="26605" xr:uid="{00000000-0005-0000-0000-00003C510000}"/>
    <cellStyle name="40% - Accent5 2 2 3 2 3 4" xfId="26606" xr:uid="{00000000-0005-0000-0000-00003D510000}"/>
    <cellStyle name="40% - Accent5 2 2 3 2 3 4 2" xfId="26608" xr:uid="{00000000-0005-0000-0000-00003E510000}"/>
    <cellStyle name="40% - Accent5 2 2 3 2 3 5" xfId="25811" xr:uid="{00000000-0005-0000-0000-00003F510000}"/>
    <cellStyle name="40% - Accent5 2 2 3 2 4" xfId="26609" xr:uid="{00000000-0005-0000-0000-000040510000}"/>
    <cellStyle name="40% - Accent5 2 2 3 2 4 2" xfId="26610" xr:uid="{00000000-0005-0000-0000-000041510000}"/>
    <cellStyle name="40% - Accent5 2 2 3 2 4 2 2" xfId="26611" xr:uid="{00000000-0005-0000-0000-000042510000}"/>
    <cellStyle name="40% - Accent5 2 2 3 2 4 2 2 2" xfId="26612" xr:uid="{00000000-0005-0000-0000-000043510000}"/>
    <cellStyle name="40% - Accent5 2 2 3 2 4 2 3" xfId="26613" xr:uid="{00000000-0005-0000-0000-000044510000}"/>
    <cellStyle name="40% - Accent5 2 2 3 2 4 3" xfId="26614" xr:uid="{00000000-0005-0000-0000-000045510000}"/>
    <cellStyle name="40% - Accent5 2 2 3 2 4 3 2" xfId="26616" xr:uid="{00000000-0005-0000-0000-000046510000}"/>
    <cellStyle name="40% - Accent5 2 2 3 2 4 4" xfId="26618" xr:uid="{00000000-0005-0000-0000-000047510000}"/>
    <cellStyle name="40% - Accent5 2 2 3 2 5" xfId="26619" xr:uid="{00000000-0005-0000-0000-000048510000}"/>
    <cellStyle name="40% - Accent5 2 2 3 2 5 2" xfId="26620" xr:uid="{00000000-0005-0000-0000-000049510000}"/>
    <cellStyle name="40% - Accent5 2 2 3 2 5 2 2" xfId="26621" xr:uid="{00000000-0005-0000-0000-00004A510000}"/>
    <cellStyle name="40% - Accent5 2 2 3 2 5 3" xfId="26622" xr:uid="{00000000-0005-0000-0000-00004B510000}"/>
    <cellStyle name="40% - Accent5 2 2 3 2 6" xfId="26623" xr:uid="{00000000-0005-0000-0000-00004C510000}"/>
    <cellStyle name="40% - Accent5 2 2 3 2 6 2" xfId="26624" xr:uid="{00000000-0005-0000-0000-00004D510000}"/>
    <cellStyle name="40% - Accent5 2 2 3 2 7" xfId="26625" xr:uid="{00000000-0005-0000-0000-00004E510000}"/>
    <cellStyle name="40% - Accent5 2 2 3 3" xfId="17621" xr:uid="{00000000-0005-0000-0000-00004F510000}"/>
    <cellStyle name="40% - Accent5 2 2 3 3 2" xfId="17623" xr:uid="{00000000-0005-0000-0000-000050510000}"/>
    <cellStyle name="40% - Accent5 2 2 3 3 2 2" xfId="24222" xr:uid="{00000000-0005-0000-0000-000051510000}"/>
    <cellStyle name="40% - Accent5 2 2 3 3 2 2 2" xfId="26626" xr:uid="{00000000-0005-0000-0000-000052510000}"/>
    <cellStyle name="40% - Accent5 2 2 3 3 2 2 2 2" xfId="26627" xr:uid="{00000000-0005-0000-0000-000053510000}"/>
    <cellStyle name="40% - Accent5 2 2 3 3 2 2 2 2 2" xfId="26628" xr:uid="{00000000-0005-0000-0000-000054510000}"/>
    <cellStyle name="40% - Accent5 2 2 3 3 2 2 2 3" xfId="26629" xr:uid="{00000000-0005-0000-0000-000055510000}"/>
    <cellStyle name="40% - Accent5 2 2 3 3 2 2 3" xfId="26631" xr:uid="{00000000-0005-0000-0000-000056510000}"/>
    <cellStyle name="40% - Accent5 2 2 3 3 2 2 3 2" xfId="26632" xr:uid="{00000000-0005-0000-0000-000057510000}"/>
    <cellStyle name="40% - Accent5 2 2 3 3 2 2 4" xfId="26634" xr:uid="{00000000-0005-0000-0000-000058510000}"/>
    <cellStyle name="40% - Accent5 2 2 3 3 2 3" xfId="26635" xr:uid="{00000000-0005-0000-0000-000059510000}"/>
    <cellStyle name="40% - Accent5 2 2 3 3 2 3 2" xfId="26638" xr:uid="{00000000-0005-0000-0000-00005A510000}"/>
    <cellStyle name="40% - Accent5 2 2 3 3 2 3 2 2" xfId="26642" xr:uid="{00000000-0005-0000-0000-00005B510000}"/>
    <cellStyle name="40% - Accent5 2 2 3 3 2 3 3" xfId="19039" xr:uid="{00000000-0005-0000-0000-00005C510000}"/>
    <cellStyle name="40% - Accent5 2 2 3 3 2 4" xfId="26643" xr:uid="{00000000-0005-0000-0000-00005D510000}"/>
    <cellStyle name="40% - Accent5 2 2 3 3 2 4 2" xfId="26645" xr:uid="{00000000-0005-0000-0000-00005E510000}"/>
    <cellStyle name="40% - Accent5 2 2 3 3 2 5" xfId="26646" xr:uid="{00000000-0005-0000-0000-00005F510000}"/>
    <cellStyle name="40% - Accent5 2 2 3 3 3" xfId="26647" xr:uid="{00000000-0005-0000-0000-000060510000}"/>
    <cellStyle name="40% - Accent5 2 2 3 3 3 2" xfId="26648" xr:uid="{00000000-0005-0000-0000-000061510000}"/>
    <cellStyle name="40% - Accent5 2 2 3 3 3 2 2" xfId="26649" xr:uid="{00000000-0005-0000-0000-000062510000}"/>
    <cellStyle name="40% - Accent5 2 2 3 3 3 2 2 2" xfId="26650" xr:uid="{00000000-0005-0000-0000-000063510000}"/>
    <cellStyle name="40% - Accent5 2 2 3 3 3 2 3" xfId="26651" xr:uid="{00000000-0005-0000-0000-000064510000}"/>
    <cellStyle name="40% - Accent5 2 2 3 3 3 3" xfId="26652" xr:uid="{00000000-0005-0000-0000-000065510000}"/>
    <cellStyle name="40% - Accent5 2 2 3 3 3 3 2" xfId="26655" xr:uid="{00000000-0005-0000-0000-000066510000}"/>
    <cellStyle name="40% - Accent5 2 2 3 3 3 4" xfId="26656" xr:uid="{00000000-0005-0000-0000-000067510000}"/>
    <cellStyle name="40% - Accent5 2 2 3 3 4" xfId="26657" xr:uid="{00000000-0005-0000-0000-000068510000}"/>
    <cellStyle name="40% - Accent5 2 2 3 3 4 2" xfId="26658" xr:uid="{00000000-0005-0000-0000-000069510000}"/>
    <cellStyle name="40% - Accent5 2 2 3 3 4 2 2" xfId="26659" xr:uid="{00000000-0005-0000-0000-00006A510000}"/>
    <cellStyle name="40% - Accent5 2 2 3 3 4 3" xfId="26661" xr:uid="{00000000-0005-0000-0000-00006B510000}"/>
    <cellStyle name="40% - Accent5 2 2 3 3 5" xfId="26662" xr:uid="{00000000-0005-0000-0000-00006C510000}"/>
    <cellStyle name="40% - Accent5 2 2 3 3 5 2" xfId="476" xr:uid="{00000000-0005-0000-0000-00006D510000}"/>
    <cellStyle name="40% - Accent5 2 2 3 3 6" xfId="26663" xr:uid="{00000000-0005-0000-0000-00006E510000}"/>
    <cellStyle name="40% - Accent5 2 2 3 4" xfId="26664" xr:uid="{00000000-0005-0000-0000-00006F510000}"/>
    <cellStyle name="40% - Accent5 2 2 3 4 2" xfId="26665" xr:uid="{00000000-0005-0000-0000-000070510000}"/>
    <cellStyle name="40% - Accent5 2 2 3 4 2 2" xfId="26666" xr:uid="{00000000-0005-0000-0000-000071510000}"/>
    <cellStyle name="40% - Accent5 2 2 3 4 2 2 2" xfId="26667" xr:uid="{00000000-0005-0000-0000-000072510000}"/>
    <cellStyle name="40% - Accent5 2 2 3 4 2 2 2 2" xfId="20612" xr:uid="{00000000-0005-0000-0000-000073510000}"/>
    <cellStyle name="40% - Accent5 2 2 3 4 2 2 3" xfId="26668" xr:uid="{00000000-0005-0000-0000-000074510000}"/>
    <cellStyle name="40% - Accent5 2 2 3 4 2 3" xfId="26669" xr:uid="{00000000-0005-0000-0000-000075510000}"/>
    <cellStyle name="40% - Accent5 2 2 3 4 2 3 2" xfId="26671" xr:uid="{00000000-0005-0000-0000-000076510000}"/>
    <cellStyle name="40% - Accent5 2 2 3 4 2 4" xfId="10950" xr:uid="{00000000-0005-0000-0000-000077510000}"/>
    <cellStyle name="40% - Accent5 2 2 3 4 3" xfId="26672" xr:uid="{00000000-0005-0000-0000-000078510000}"/>
    <cellStyle name="40% - Accent5 2 2 3 4 3 2" xfId="26673" xr:uid="{00000000-0005-0000-0000-000079510000}"/>
    <cellStyle name="40% - Accent5 2 2 3 4 3 2 2" xfId="26674" xr:uid="{00000000-0005-0000-0000-00007A510000}"/>
    <cellStyle name="40% - Accent5 2 2 3 4 3 3" xfId="26675" xr:uid="{00000000-0005-0000-0000-00007B510000}"/>
    <cellStyle name="40% - Accent5 2 2 3 4 4" xfId="26676" xr:uid="{00000000-0005-0000-0000-00007C510000}"/>
    <cellStyle name="40% - Accent5 2 2 3 4 4 2" xfId="26678" xr:uid="{00000000-0005-0000-0000-00007D510000}"/>
    <cellStyle name="40% - Accent5 2 2 3 4 5" xfId="26679" xr:uid="{00000000-0005-0000-0000-00007E510000}"/>
    <cellStyle name="40% - Accent5 2 2 3 5" xfId="26680" xr:uid="{00000000-0005-0000-0000-00007F510000}"/>
    <cellStyle name="40% - Accent5 2 2 3 5 2" xfId="26681" xr:uid="{00000000-0005-0000-0000-000080510000}"/>
    <cellStyle name="40% - Accent5 2 2 3 5 2 2" xfId="26683" xr:uid="{00000000-0005-0000-0000-000081510000}"/>
    <cellStyle name="40% - Accent5 2 2 3 5 2 2 2" xfId="26685" xr:uid="{00000000-0005-0000-0000-000082510000}"/>
    <cellStyle name="40% - Accent5 2 2 3 5 2 3" xfId="26686" xr:uid="{00000000-0005-0000-0000-000083510000}"/>
    <cellStyle name="40% - Accent5 2 2 3 5 3" xfId="26687" xr:uid="{00000000-0005-0000-0000-000084510000}"/>
    <cellStyle name="40% - Accent5 2 2 3 5 3 2" xfId="26689" xr:uid="{00000000-0005-0000-0000-000085510000}"/>
    <cellStyle name="40% - Accent5 2 2 3 5 4" xfId="26690" xr:uid="{00000000-0005-0000-0000-000086510000}"/>
    <cellStyle name="40% - Accent5 2 2 3 6" xfId="26692" xr:uid="{00000000-0005-0000-0000-000087510000}"/>
    <cellStyle name="40% - Accent5 2 2 3 6 2" xfId="26694" xr:uid="{00000000-0005-0000-0000-000088510000}"/>
    <cellStyle name="40% - Accent5 2 2 3 6 2 2" xfId="26697" xr:uid="{00000000-0005-0000-0000-000089510000}"/>
    <cellStyle name="40% - Accent5 2 2 3 6 3" xfId="26699" xr:uid="{00000000-0005-0000-0000-00008A510000}"/>
    <cellStyle name="40% - Accent5 2 2 3 7" xfId="26701" xr:uid="{00000000-0005-0000-0000-00008B510000}"/>
    <cellStyle name="40% - Accent5 2 2 3 7 2" xfId="26703" xr:uid="{00000000-0005-0000-0000-00008C510000}"/>
    <cellStyle name="40% - Accent5 2 2 3 8" xfId="26706" xr:uid="{00000000-0005-0000-0000-00008D510000}"/>
    <cellStyle name="40% - Accent5 2 2 4" xfId="26708" xr:uid="{00000000-0005-0000-0000-00008E510000}"/>
    <cellStyle name="40% - Accent5 2 2 4 2" xfId="17894" xr:uid="{00000000-0005-0000-0000-00008F510000}"/>
    <cellStyle name="40% - Accent5 2 2 4 2 2" xfId="17896" xr:uid="{00000000-0005-0000-0000-000090510000}"/>
    <cellStyle name="40% - Accent5 2 2 4 2 2 2" xfId="24270" xr:uid="{00000000-0005-0000-0000-000091510000}"/>
    <cellStyle name="40% - Accent5 2 2 4 2 2 2 2" xfId="17799" xr:uid="{00000000-0005-0000-0000-000092510000}"/>
    <cellStyle name="40% - Accent5 2 2 4 2 2 2 2 2" xfId="17802" xr:uid="{00000000-0005-0000-0000-000093510000}"/>
    <cellStyle name="40% - Accent5 2 2 4 2 2 2 2 2 2" xfId="12534" xr:uid="{00000000-0005-0000-0000-000094510000}"/>
    <cellStyle name="40% - Accent5 2 2 4 2 2 2 2 3" xfId="4287" xr:uid="{00000000-0005-0000-0000-000095510000}"/>
    <cellStyle name="40% - Accent5 2 2 4 2 2 2 3" xfId="17811" xr:uid="{00000000-0005-0000-0000-000096510000}"/>
    <cellStyle name="40% - Accent5 2 2 4 2 2 2 3 2" xfId="17814" xr:uid="{00000000-0005-0000-0000-000097510000}"/>
    <cellStyle name="40% - Accent5 2 2 4 2 2 2 4" xfId="17822" xr:uid="{00000000-0005-0000-0000-000098510000}"/>
    <cellStyle name="40% - Accent5 2 2 4 2 2 3" xfId="26710" xr:uid="{00000000-0005-0000-0000-000099510000}"/>
    <cellStyle name="40% - Accent5 2 2 4 2 2 3 2" xfId="17847" xr:uid="{00000000-0005-0000-0000-00009A510000}"/>
    <cellStyle name="40% - Accent5 2 2 4 2 2 3 2 2" xfId="17851" xr:uid="{00000000-0005-0000-0000-00009B510000}"/>
    <cellStyle name="40% - Accent5 2 2 4 2 2 3 3" xfId="17858" xr:uid="{00000000-0005-0000-0000-00009C510000}"/>
    <cellStyle name="40% - Accent5 2 2 4 2 2 4" xfId="26712" xr:uid="{00000000-0005-0000-0000-00009D510000}"/>
    <cellStyle name="40% - Accent5 2 2 4 2 2 4 2" xfId="17875" xr:uid="{00000000-0005-0000-0000-00009E510000}"/>
    <cellStyle name="40% - Accent5 2 2 4 2 2 5" xfId="26714" xr:uid="{00000000-0005-0000-0000-00009F510000}"/>
    <cellStyle name="40% - Accent5 2 2 4 2 3" xfId="26715" xr:uid="{00000000-0005-0000-0000-0000A0510000}"/>
    <cellStyle name="40% - Accent5 2 2 4 2 3 2" xfId="26716" xr:uid="{00000000-0005-0000-0000-0000A1510000}"/>
    <cellStyle name="40% - Accent5 2 2 4 2 3 2 2" xfId="8849" xr:uid="{00000000-0005-0000-0000-0000A2510000}"/>
    <cellStyle name="40% - Accent5 2 2 4 2 3 2 2 2" xfId="8854" xr:uid="{00000000-0005-0000-0000-0000A3510000}"/>
    <cellStyle name="40% - Accent5 2 2 4 2 3 2 3" xfId="8860" xr:uid="{00000000-0005-0000-0000-0000A4510000}"/>
    <cellStyle name="40% - Accent5 2 2 4 2 3 3" xfId="26717" xr:uid="{00000000-0005-0000-0000-0000A5510000}"/>
    <cellStyle name="40% - Accent5 2 2 4 2 3 3 2" xfId="820" xr:uid="{00000000-0005-0000-0000-0000A6510000}"/>
    <cellStyle name="40% - Accent5 2 2 4 2 3 4" xfId="26719" xr:uid="{00000000-0005-0000-0000-0000A7510000}"/>
    <cellStyle name="40% - Accent5 2 2 4 2 4" xfId="13231" xr:uid="{00000000-0005-0000-0000-0000A8510000}"/>
    <cellStyle name="40% - Accent5 2 2 4 2 4 2" xfId="15537" xr:uid="{00000000-0005-0000-0000-0000A9510000}"/>
    <cellStyle name="40% - Accent5 2 2 4 2 4 2 2" xfId="9858" xr:uid="{00000000-0005-0000-0000-0000AA510000}"/>
    <cellStyle name="40% - Accent5 2 2 4 2 4 3" xfId="26720" xr:uid="{00000000-0005-0000-0000-0000AB510000}"/>
    <cellStyle name="40% - Accent5 2 2 4 2 5" xfId="15539" xr:uid="{00000000-0005-0000-0000-0000AC510000}"/>
    <cellStyle name="40% - Accent5 2 2 4 2 5 2" xfId="26721" xr:uid="{00000000-0005-0000-0000-0000AD510000}"/>
    <cellStyle name="40% - Accent5 2 2 4 2 6" xfId="26722" xr:uid="{00000000-0005-0000-0000-0000AE510000}"/>
    <cellStyle name="40% - Accent5 2 2 4 3" xfId="17898" xr:uid="{00000000-0005-0000-0000-0000AF510000}"/>
    <cellStyle name="40% - Accent5 2 2 4 3 2" xfId="26723" xr:uid="{00000000-0005-0000-0000-0000B0510000}"/>
    <cellStyle name="40% - Accent5 2 2 4 3 2 2" xfId="26724" xr:uid="{00000000-0005-0000-0000-0000B1510000}"/>
    <cellStyle name="40% - Accent5 2 2 4 3 2 2 2" xfId="20165" xr:uid="{00000000-0005-0000-0000-0000B2510000}"/>
    <cellStyle name="40% - Accent5 2 2 4 3 2 2 2 2" xfId="20168" xr:uid="{00000000-0005-0000-0000-0000B3510000}"/>
    <cellStyle name="40% - Accent5 2 2 4 3 2 2 3" xfId="20183" xr:uid="{00000000-0005-0000-0000-0000B4510000}"/>
    <cellStyle name="40% - Accent5 2 2 4 3 2 3" xfId="26725" xr:uid="{00000000-0005-0000-0000-0000B5510000}"/>
    <cellStyle name="40% - Accent5 2 2 4 3 2 3 2" xfId="20247" xr:uid="{00000000-0005-0000-0000-0000B6510000}"/>
    <cellStyle name="40% - Accent5 2 2 4 3 2 4" xfId="26727" xr:uid="{00000000-0005-0000-0000-0000B7510000}"/>
    <cellStyle name="40% - Accent5 2 2 4 3 3" xfId="26729" xr:uid="{00000000-0005-0000-0000-0000B8510000}"/>
    <cellStyle name="40% - Accent5 2 2 4 3 3 2" xfId="26730" xr:uid="{00000000-0005-0000-0000-0000B9510000}"/>
    <cellStyle name="40% - Accent5 2 2 4 3 3 2 2" xfId="10669" xr:uid="{00000000-0005-0000-0000-0000BA510000}"/>
    <cellStyle name="40% - Accent5 2 2 4 3 3 3" xfId="26731" xr:uid="{00000000-0005-0000-0000-0000BB510000}"/>
    <cellStyle name="40% - Accent5 2 2 4 3 4" xfId="15541" xr:uid="{00000000-0005-0000-0000-0000BC510000}"/>
    <cellStyle name="40% - Accent5 2 2 4 3 4 2" xfId="26732" xr:uid="{00000000-0005-0000-0000-0000BD510000}"/>
    <cellStyle name="40% - Accent5 2 2 4 3 5" xfId="26733" xr:uid="{00000000-0005-0000-0000-0000BE510000}"/>
    <cellStyle name="40% - Accent5 2 2 4 4" xfId="26734" xr:uid="{00000000-0005-0000-0000-0000BF510000}"/>
    <cellStyle name="40% - Accent5 2 2 4 4 2" xfId="26735" xr:uid="{00000000-0005-0000-0000-0000C0510000}"/>
    <cellStyle name="40% - Accent5 2 2 4 4 2 2" xfId="26736" xr:uid="{00000000-0005-0000-0000-0000C1510000}"/>
    <cellStyle name="40% - Accent5 2 2 4 4 2 2 2" xfId="26738" xr:uid="{00000000-0005-0000-0000-0000C2510000}"/>
    <cellStyle name="40% - Accent5 2 2 4 4 2 3" xfId="26739" xr:uid="{00000000-0005-0000-0000-0000C3510000}"/>
    <cellStyle name="40% - Accent5 2 2 4 4 3" xfId="26740" xr:uid="{00000000-0005-0000-0000-0000C4510000}"/>
    <cellStyle name="40% - Accent5 2 2 4 4 3 2" xfId="26741" xr:uid="{00000000-0005-0000-0000-0000C5510000}"/>
    <cellStyle name="40% - Accent5 2 2 4 4 4" xfId="26742" xr:uid="{00000000-0005-0000-0000-0000C6510000}"/>
    <cellStyle name="40% - Accent5 2 2 4 5" xfId="26743" xr:uid="{00000000-0005-0000-0000-0000C7510000}"/>
    <cellStyle name="40% - Accent5 2 2 4 5 2" xfId="26744" xr:uid="{00000000-0005-0000-0000-0000C8510000}"/>
    <cellStyle name="40% - Accent5 2 2 4 5 2 2" xfId="26745" xr:uid="{00000000-0005-0000-0000-0000C9510000}"/>
    <cellStyle name="40% - Accent5 2 2 4 5 3" xfId="26746" xr:uid="{00000000-0005-0000-0000-0000CA510000}"/>
    <cellStyle name="40% - Accent5 2 2 4 6" xfId="26747" xr:uid="{00000000-0005-0000-0000-0000CB510000}"/>
    <cellStyle name="40% - Accent5 2 2 4 6 2" xfId="26749" xr:uid="{00000000-0005-0000-0000-0000CC510000}"/>
    <cellStyle name="40% - Accent5 2 2 4 7" xfId="26750" xr:uid="{00000000-0005-0000-0000-0000CD510000}"/>
    <cellStyle name="40% - Accent5 2 2 5" xfId="10413" xr:uid="{00000000-0005-0000-0000-0000CE510000}"/>
    <cellStyle name="40% - Accent5 2 2 5 2" xfId="2276" xr:uid="{00000000-0005-0000-0000-0000CF510000}"/>
    <cellStyle name="40% - Accent5 2 2 5 2 2" xfId="11510" xr:uid="{00000000-0005-0000-0000-0000D0510000}"/>
    <cellStyle name="40% - Accent5 2 2 5 2 2 2" xfId="26753" xr:uid="{00000000-0005-0000-0000-0000D1510000}"/>
    <cellStyle name="40% - Accent5 2 2 5 2 2 2 2" xfId="26756" xr:uid="{00000000-0005-0000-0000-0000D2510000}"/>
    <cellStyle name="40% - Accent5 2 2 5 2 2 2 2 2" xfId="26758" xr:uid="{00000000-0005-0000-0000-0000D3510000}"/>
    <cellStyle name="40% - Accent5 2 2 5 2 2 2 3" xfId="26760" xr:uid="{00000000-0005-0000-0000-0000D4510000}"/>
    <cellStyle name="40% - Accent5 2 2 5 2 2 3" xfId="26761" xr:uid="{00000000-0005-0000-0000-0000D5510000}"/>
    <cellStyle name="40% - Accent5 2 2 5 2 2 3 2" xfId="26766" xr:uid="{00000000-0005-0000-0000-0000D6510000}"/>
    <cellStyle name="40% - Accent5 2 2 5 2 2 4" xfId="26767" xr:uid="{00000000-0005-0000-0000-0000D7510000}"/>
    <cellStyle name="40% - Accent5 2 2 5 2 3" xfId="26768" xr:uid="{00000000-0005-0000-0000-0000D8510000}"/>
    <cellStyle name="40% - Accent5 2 2 5 2 3 2" xfId="26770" xr:uid="{00000000-0005-0000-0000-0000D9510000}"/>
    <cellStyle name="40% - Accent5 2 2 5 2 3 2 2" xfId="26772" xr:uid="{00000000-0005-0000-0000-0000DA510000}"/>
    <cellStyle name="40% - Accent5 2 2 5 2 3 3" xfId="18726" xr:uid="{00000000-0005-0000-0000-0000DB510000}"/>
    <cellStyle name="40% - Accent5 2 2 5 2 4" xfId="7163" xr:uid="{00000000-0005-0000-0000-0000DC510000}"/>
    <cellStyle name="40% - Accent5 2 2 5 2 4 2" xfId="26773" xr:uid="{00000000-0005-0000-0000-0000DD510000}"/>
    <cellStyle name="40% - Accent5 2 2 5 2 5" xfId="26774" xr:uid="{00000000-0005-0000-0000-0000DE510000}"/>
    <cellStyle name="40% - Accent5 2 2 5 3" xfId="13314" xr:uid="{00000000-0005-0000-0000-0000DF510000}"/>
    <cellStyle name="40% - Accent5 2 2 5 3 2" xfId="14446" xr:uid="{00000000-0005-0000-0000-0000E0510000}"/>
    <cellStyle name="40% - Accent5 2 2 5 3 2 2" xfId="26776" xr:uid="{00000000-0005-0000-0000-0000E1510000}"/>
    <cellStyle name="40% - Accent5 2 2 5 3 2 2 2" xfId="26778" xr:uid="{00000000-0005-0000-0000-0000E2510000}"/>
    <cellStyle name="40% - Accent5 2 2 5 3 2 3" xfId="26779" xr:uid="{00000000-0005-0000-0000-0000E3510000}"/>
    <cellStyle name="40% - Accent5 2 2 5 3 3" xfId="26781" xr:uid="{00000000-0005-0000-0000-0000E4510000}"/>
    <cellStyle name="40% - Accent5 2 2 5 3 3 2" xfId="26783" xr:uid="{00000000-0005-0000-0000-0000E5510000}"/>
    <cellStyle name="40% - Accent5 2 2 5 3 4" xfId="26785" xr:uid="{00000000-0005-0000-0000-0000E6510000}"/>
    <cellStyle name="40% - Accent5 2 2 5 4" xfId="7629" xr:uid="{00000000-0005-0000-0000-0000E7510000}"/>
    <cellStyle name="40% - Accent5 2 2 5 4 2" xfId="26787" xr:uid="{00000000-0005-0000-0000-0000E8510000}"/>
    <cellStyle name="40% - Accent5 2 2 5 4 2 2" xfId="26788" xr:uid="{00000000-0005-0000-0000-0000E9510000}"/>
    <cellStyle name="40% - Accent5 2 2 5 4 3" xfId="26789" xr:uid="{00000000-0005-0000-0000-0000EA510000}"/>
    <cellStyle name="40% - Accent5 2 2 5 5" xfId="26791" xr:uid="{00000000-0005-0000-0000-0000EB510000}"/>
    <cellStyle name="40% - Accent5 2 2 5 5 2" xfId="26792" xr:uid="{00000000-0005-0000-0000-0000EC510000}"/>
    <cellStyle name="40% - Accent5 2 2 5 6" xfId="26794" xr:uid="{00000000-0005-0000-0000-0000ED510000}"/>
    <cellStyle name="40% - Accent5 2 2 6" xfId="10415" xr:uid="{00000000-0005-0000-0000-0000EE510000}"/>
    <cellStyle name="40% - Accent5 2 2 6 2" xfId="9320" xr:uid="{00000000-0005-0000-0000-0000EF510000}"/>
    <cellStyle name="40% - Accent5 2 2 6 2 2" xfId="6899" xr:uid="{00000000-0005-0000-0000-0000F0510000}"/>
    <cellStyle name="40% - Accent5 2 2 6 2 2 2" xfId="18563" xr:uid="{00000000-0005-0000-0000-0000F1510000}"/>
    <cellStyle name="40% - Accent5 2 2 6 2 2 2 2" xfId="22247" xr:uid="{00000000-0005-0000-0000-0000F2510000}"/>
    <cellStyle name="40% - Accent5 2 2 6 2 2 3" xfId="22248" xr:uid="{00000000-0005-0000-0000-0000F3510000}"/>
    <cellStyle name="40% - Accent5 2 2 6 2 3" xfId="26795" xr:uid="{00000000-0005-0000-0000-0000F4510000}"/>
    <cellStyle name="40% - Accent5 2 2 6 2 3 2" xfId="26796" xr:uid="{00000000-0005-0000-0000-0000F5510000}"/>
    <cellStyle name="40% - Accent5 2 2 6 2 4" xfId="26797" xr:uid="{00000000-0005-0000-0000-0000F6510000}"/>
    <cellStyle name="40% - Accent5 2 2 6 3" xfId="9324" xr:uid="{00000000-0005-0000-0000-0000F7510000}"/>
    <cellStyle name="40% - Accent5 2 2 6 3 2" xfId="26798" xr:uid="{00000000-0005-0000-0000-0000F8510000}"/>
    <cellStyle name="40% - Accent5 2 2 6 3 2 2" xfId="23190" xr:uid="{00000000-0005-0000-0000-0000F9510000}"/>
    <cellStyle name="40% - Accent5 2 2 6 3 3" xfId="26799" xr:uid="{00000000-0005-0000-0000-0000FA510000}"/>
    <cellStyle name="40% - Accent5 2 2 6 4" xfId="1690" xr:uid="{00000000-0005-0000-0000-0000FB510000}"/>
    <cellStyle name="40% - Accent5 2 2 6 4 2" xfId="26801" xr:uid="{00000000-0005-0000-0000-0000FC510000}"/>
    <cellStyle name="40% - Accent5 2 2 6 5" xfId="26802" xr:uid="{00000000-0005-0000-0000-0000FD510000}"/>
    <cellStyle name="40% - Accent5 2 2 7" xfId="26803" xr:uid="{00000000-0005-0000-0000-0000FE510000}"/>
    <cellStyle name="40% - Accent5 2 2 7 2" xfId="9337" xr:uid="{00000000-0005-0000-0000-0000FF510000}"/>
    <cellStyle name="40% - Accent5 2 2 7 2 2" xfId="26806" xr:uid="{00000000-0005-0000-0000-000000520000}"/>
    <cellStyle name="40% - Accent5 2 2 7 2 2 2" xfId="26807" xr:uid="{00000000-0005-0000-0000-000001520000}"/>
    <cellStyle name="40% - Accent5 2 2 7 2 3" xfId="26808" xr:uid="{00000000-0005-0000-0000-000002520000}"/>
    <cellStyle name="40% - Accent5 2 2 7 3" xfId="26809" xr:uid="{00000000-0005-0000-0000-000003520000}"/>
    <cellStyle name="40% - Accent5 2 2 7 3 2" xfId="26810" xr:uid="{00000000-0005-0000-0000-000004520000}"/>
    <cellStyle name="40% - Accent5 2 2 7 4" xfId="26811" xr:uid="{00000000-0005-0000-0000-000005520000}"/>
    <cellStyle name="40% - Accent5 2 2 8" xfId="26812" xr:uid="{00000000-0005-0000-0000-000006520000}"/>
    <cellStyle name="40% - Accent5 2 2 8 2" xfId="26813" xr:uid="{00000000-0005-0000-0000-000007520000}"/>
    <cellStyle name="40% - Accent5 2 2 8 2 2" xfId="26814" xr:uid="{00000000-0005-0000-0000-000008520000}"/>
    <cellStyle name="40% - Accent5 2 2 8 3" xfId="15785" xr:uid="{00000000-0005-0000-0000-000009520000}"/>
    <cellStyle name="40% - Accent5 2 2 9" xfId="26815" xr:uid="{00000000-0005-0000-0000-00000A520000}"/>
    <cellStyle name="40% - Accent5 2 2 9 2" xfId="26816" xr:uid="{00000000-0005-0000-0000-00000B520000}"/>
    <cellStyle name="40% - Accent5 2 3" xfId="22878" xr:uid="{00000000-0005-0000-0000-00000C520000}"/>
    <cellStyle name="40% - Accent5 2 3 2" xfId="22358" xr:uid="{00000000-0005-0000-0000-00000D520000}"/>
    <cellStyle name="40% - Accent5 2 3 2 2" xfId="19526" xr:uid="{00000000-0005-0000-0000-00000E520000}"/>
    <cellStyle name="40% - Accent5 2 3 2 2 2" xfId="19529" xr:uid="{00000000-0005-0000-0000-00000F520000}"/>
    <cellStyle name="40% - Accent5 2 3 2 2 2 2" xfId="16302" xr:uid="{00000000-0005-0000-0000-000010520000}"/>
    <cellStyle name="40% - Accent5 2 3 2 2 2 2 2" xfId="16306" xr:uid="{00000000-0005-0000-0000-000011520000}"/>
    <cellStyle name="40% - Accent5 2 3 2 2 2 2 2 2" xfId="18680" xr:uid="{00000000-0005-0000-0000-000012520000}"/>
    <cellStyle name="40% - Accent5 2 3 2 2 2 2 2 2 2" xfId="11046" xr:uid="{00000000-0005-0000-0000-000013520000}"/>
    <cellStyle name="40% - Accent5 2 3 2 2 2 2 2 2 2 2" xfId="11048" xr:uid="{00000000-0005-0000-0000-000014520000}"/>
    <cellStyle name="40% - Accent5 2 3 2 2 2 2 2 2 3" xfId="2505" xr:uid="{00000000-0005-0000-0000-000015520000}"/>
    <cellStyle name="40% - Accent5 2 3 2 2 2 2 2 3" xfId="26817" xr:uid="{00000000-0005-0000-0000-000016520000}"/>
    <cellStyle name="40% - Accent5 2 3 2 2 2 2 2 3 2" xfId="11061" xr:uid="{00000000-0005-0000-0000-000017520000}"/>
    <cellStyle name="40% - Accent5 2 3 2 2 2 2 2 4" xfId="26818" xr:uid="{00000000-0005-0000-0000-000018520000}"/>
    <cellStyle name="40% - Accent5 2 3 2 2 2 2 3" xfId="26819" xr:uid="{00000000-0005-0000-0000-000019520000}"/>
    <cellStyle name="40% - Accent5 2 3 2 2 2 2 3 2" xfId="26820" xr:uid="{00000000-0005-0000-0000-00001A520000}"/>
    <cellStyle name="40% - Accent5 2 3 2 2 2 2 3 2 2" xfId="11089" xr:uid="{00000000-0005-0000-0000-00001B520000}"/>
    <cellStyle name="40% - Accent5 2 3 2 2 2 2 3 3" xfId="26821" xr:uid="{00000000-0005-0000-0000-00001C520000}"/>
    <cellStyle name="40% - Accent5 2 3 2 2 2 2 4" xfId="25354" xr:uid="{00000000-0005-0000-0000-00001D520000}"/>
    <cellStyle name="40% - Accent5 2 3 2 2 2 2 4 2" xfId="26822" xr:uid="{00000000-0005-0000-0000-00001E520000}"/>
    <cellStyle name="40% - Accent5 2 3 2 2 2 2 5" xfId="26823" xr:uid="{00000000-0005-0000-0000-00001F520000}"/>
    <cellStyle name="40% - Accent5 2 3 2 2 2 3" xfId="16315" xr:uid="{00000000-0005-0000-0000-000020520000}"/>
    <cellStyle name="40% - Accent5 2 3 2 2 2 3 2" xfId="26824" xr:uid="{00000000-0005-0000-0000-000021520000}"/>
    <cellStyle name="40% - Accent5 2 3 2 2 2 3 2 2" xfId="26826" xr:uid="{00000000-0005-0000-0000-000022520000}"/>
    <cellStyle name="40% - Accent5 2 3 2 2 2 3 2 2 2" xfId="997" xr:uid="{00000000-0005-0000-0000-000023520000}"/>
    <cellStyle name="40% - Accent5 2 3 2 2 2 3 2 3" xfId="26828" xr:uid="{00000000-0005-0000-0000-000024520000}"/>
    <cellStyle name="40% - Accent5 2 3 2 2 2 3 3" xfId="26829" xr:uid="{00000000-0005-0000-0000-000025520000}"/>
    <cellStyle name="40% - Accent5 2 3 2 2 2 3 3 2" xfId="26832" xr:uid="{00000000-0005-0000-0000-000026520000}"/>
    <cellStyle name="40% - Accent5 2 3 2 2 2 3 4" xfId="26833" xr:uid="{00000000-0005-0000-0000-000027520000}"/>
    <cellStyle name="40% - Accent5 2 3 2 2 2 4" xfId="25832" xr:uid="{00000000-0005-0000-0000-000028520000}"/>
    <cellStyle name="40% - Accent5 2 3 2 2 2 4 2" xfId="25835" xr:uid="{00000000-0005-0000-0000-000029520000}"/>
    <cellStyle name="40% - Accent5 2 3 2 2 2 4 2 2" xfId="26834" xr:uid="{00000000-0005-0000-0000-00002A520000}"/>
    <cellStyle name="40% - Accent5 2 3 2 2 2 4 3" xfId="26835" xr:uid="{00000000-0005-0000-0000-00002B520000}"/>
    <cellStyle name="40% - Accent5 2 3 2 2 2 5" xfId="25838" xr:uid="{00000000-0005-0000-0000-00002C520000}"/>
    <cellStyle name="40% - Accent5 2 3 2 2 2 5 2" xfId="26836" xr:uid="{00000000-0005-0000-0000-00002D520000}"/>
    <cellStyle name="40% - Accent5 2 3 2 2 2 6" xfId="22254" xr:uid="{00000000-0005-0000-0000-00002E520000}"/>
    <cellStyle name="40% - Accent5 2 3 2 2 3" xfId="19531" xr:uid="{00000000-0005-0000-0000-00002F520000}"/>
    <cellStyle name="40% - Accent5 2 3 2 2 3 2" xfId="16357" xr:uid="{00000000-0005-0000-0000-000030520000}"/>
    <cellStyle name="40% - Accent5 2 3 2 2 3 2 2" xfId="26837" xr:uid="{00000000-0005-0000-0000-000031520000}"/>
    <cellStyle name="40% - Accent5 2 3 2 2 3 2 2 2" xfId="26838" xr:uid="{00000000-0005-0000-0000-000032520000}"/>
    <cellStyle name="40% - Accent5 2 3 2 2 3 2 2 2 2" xfId="11151" xr:uid="{00000000-0005-0000-0000-000033520000}"/>
    <cellStyle name="40% - Accent5 2 3 2 2 3 2 2 3" xfId="26839" xr:uid="{00000000-0005-0000-0000-000034520000}"/>
    <cellStyle name="40% - Accent5 2 3 2 2 3 2 3" xfId="26840" xr:uid="{00000000-0005-0000-0000-000035520000}"/>
    <cellStyle name="40% - Accent5 2 3 2 2 3 2 3 2" xfId="26841" xr:uid="{00000000-0005-0000-0000-000036520000}"/>
    <cellStyle name="40% - Accent5 2 3 2 2 3 2 4" xfId="26843" xr:uid="{00000000-0005-0000-0000-000037520000}"/>
    <cellStyle name="40% - Accent5 2 3 2 2 3 3" xfId="26844" xr:uid="{00000000-0005-0000-0000-000038520000}"/>
    <cellStyle name="40% - Accent5 2 3 2 2 3 3 2" xfId="26846" xr:uid="{00000000-0005-0000-0000-000039520000}"/>
    <cellStyle name="40% - Accent5 2 3 2 2 3 3 2 2" xfId="26848" xr:uid="{00000000-0005-0000-0000-00003A520000}"/>
    <cellStyle name="40% - Accent5 2 3 2 2 3 3 3" xfId="26849" xr:uid="{00000000-0005-0000-0000-00003B520000}"/>
    <cellStyle name="40% - Accent5 2 3 2 2 3 4" xfId="25842" xr:uid="{00000000-0005-0000-0000-00003C520000}"/>
    <cellStyle name="40% - Accent5 2 3 2 2 3 4 2" xfId="26850" xr:uid="{00000000-0005-0000-0000-00003D520000}"/>
    <cellStyle name="40% - Accent5 2 3 2 2 3 5" xfId="26851" xr:uid="{00000000-0005-0000-0000-00003E520000}"/>
    <cellStyle name="40% - Accent5 2 3 2 2 4" xfId="13245" xr:uid="{00000000-0005-0000-0000-00003F520000}"/>
    <cellStyle name="40% - Accent5 2 3 2 2 4 2" xfId="26852" xr:uid="{00000000-0005-0000-0000-000040520000}"/>
    <cellStyle name="40% - Accent5 2 3 2 2 4 2 2" xfId="26854" xr:uid="{00000000-0005-0000-0000-000041520000}"/>
    <cellStyle name="40% - Accent5 2 3 2 2 4 2 2 2" xfId="26855" xr:uid="{00000000-0005-0000-0000-000042520000}"/>
    <cellStyle name="40% - Accent5 2 3 2 2 4 2 3" xfId="26856" xr:uid="{00000000-0005-0000-0000-000043520000}"/>
    <cellStyle name="40% - Accent5 2 3 2 2 4 3" xfId="26857" xr:uid="{00000000-0005-0000-0000-000044520000}"/>
    <cellStyle name="40% - Accent5 2 3 2 2 4 3 2" xfId="26859" xr:uid="{00000000-0005-0000-0000-000045520000}"/>
    <cellStyle name="40% - Accent5 2 3 2 2 4 4" xfId="26861" xr:uid="{00000000-0005-0000-0000-000046520000}"/>
    <cellStyle name="40% - Accent5 2 3 2 2 5" xfId="26864" xr:uid="{00000000-0005-0000-0000-000047520000}"/>
    <cellStyle name="40% - Accent5 2 3 2 2 5 2" xfId="26867" xr:uid="{00000000-0005-0000-0000-000048520000}"/>
    <cellStyle name="40% - Accent5 2 3 2 2 5 2 2" xfId="26870" xr:uid="{00000000-0005-0000-0000-000049520000}"/>
    <cellStyle name="40% - Accent5 2 3 2 2 5 3" xfId="26873" xr:uid="{00000000-0005-0000-0000-00004A520000}"/>
    <cellStyle name="40% - Accent5 2 3 2 2 6" xfId="26876" xr:uid="{00000000-0005-0000-0000-00004B520000}"/>
    <cellStyle name="40% - Accent5 2 3 2 2 6 2" xfId="26879" xr:uid="{00000000-0005-0000-0000-00004C520000}"/>
    <cellStyle name="40% - Accent5 2 3 2 2 7" xfId="26882" xr:uid="{00000000-0005-0000-0000-00004D520000}"/>
    <cellStyle name="40% - Accent5 2 3 2 3" xfId="19534" xr:uid="{00000000-0005-0000-0000-00004E520000}"/>
    <cellStyle name="40% - Accent5 2 3 2 3 2" xfId="19537" xr:uid="{00000000-0005-0000-0000-00004F520000}"/>
    <cellStyle name="40% - Accent5 2 3 2 3 2 2" xfId="16439" xr:uid="{00000000-0005-0000-0000-000050520000}"/>
    <cellStyle name="40% - Accent5 2 3 2 3 2 2 2" xfId="25470" xr:uid="{00000000-0005-0000-0000-000051520000}"/>
    <cellStyle name="40% - Accent5 2 3 2 3 2 2 2 2" xfId="26883" xr:uid="{00000000-0005-0000-0000-000052520000}"/>
    <cellStyle name="40% - Accent5 2 3 2 3 2 2 2 2 2" xfId="11283" xr:uid="{00000000-0005-0000-0000-000053520000}"/>
    <cellStyle name="40% - Accent5 2 3 2 3 2 2 2 3" xfId="26884" xr:uid="{00000000-0005-0000-0000-000054520000}"/>
    <cellStyle name="40% - Accent5 2 3 2 3 2 2 3" xfId="2443" xr:uid="{00000000-0005-0000-0000-000055520000}"/>
    <cellStyle name="40% - Accent5 2 3 2 3 2 2 3 2" xfId="26886" xr:uid="{00000000-0005-0000-0000-000056520000}"/>
    <cellStyle name="40% - Accent5 2 3 2 3 2 2 4" xfId="26887" xr:uid="{00000000-0005-0000-0000-000057520000}"/>
    <cellStyle name="40% - Accent5 2 3 2 3 2 3" xfId="26889" xr:uid="{00000000-0005-0000-0000-000058520000}"/>
    <cellStyle name="40% - Accent5 2 3 2 3 2 3 2" xfId="26891" xr:uid="{00000000-0005-0000-0000-000059520000}"/>
    <cellStyle name="40% - Accent5 2 3 2 3 2 3 2 2" xfId="26893" xr:uid="{00000000-0005-0000-0000-00005A520000}"/>
    <cellStyle name="40% - Accent5 2 3 2 3 2 3 3" xfId="26894" xr:uid="{00000000-0005-0000-0000-00005B520000}"/>
    <cellStyle name="40% - Accent5 2 3 2 3 2 4" xfId="25864" xr:uid="{00000000-0005-0000-0000-00005C520000}"/>
    <cellStyle name="40% - Accent5 2 3 2 3 2 4 2" xfId="26895" xr:uid="{00000000-0005-0000-0000-00005D520000}"/>
    <cellStyle name="40% - Accent5 2 3 2 3 2 5" xfId="26897" xr:uid="{00000000-0005-0000-0000-00005E520000}"/>
    <cellStyle name="40% - Accent5 2 3 2 3 3" xfId="19539" xr:uid="{00000000-0005-0000-0000-00005F520000}"/>
    <cellStyle name="40% - Accent5 2 3 2 3 3 2" xfId="26898" xr:uid="{00000000-0005-0000-0000-000060520000}"/>
    <cellStyle name="40% - Accent5 2 3 2 3 3 2 2" xfId="26899" xr:uid="{00000000-0005-0000-0000-000061520000}"/>
    <cellStyle name="40% - Accent5 2 3 2 3 3 2 2 2" xfId="26900" xr:uid="{00000000-0005-0000-0000-000062520000}"/>
    <cellStyle name="40% - Accent5 2 3 2 3 3 2 3" xfId="26901" xr:uid="{00000000-0005-0000-0000-000063520000}"/>
    <cellStyle name="40% - Accent5 2 3 2 3 3 3" xfId="26903" xr:uid="{00000000-0005-0000-0000-000064520000}"/>
    <cellStyle name="40% - Accent5 2 3 2 3 3 3 2" xfId="26905" xr:uid="{00000000-0005-0000-0000-000065520000}"/>
    <cellStyle name="40% - Accent5 2 3 2 3 3 4" xfId="26906" xr:uid="{00000000-0005-0000-0000-000066520000}"/>
    <cellStyle name="40% - Accent5 2 3 2 3 4" xfId="26907" xr:uid="{00000000-0005-0000-0000-000067520000}"/>
    <cellStyle name="40% - Accent5 2 3 2 3 4 2" xfId="26908" xr:uid="{00000000-0005-0000-0000-000068520000}"/>
    <cellStyle name="40% - Accent5 2 3 2 3 4 2 2" xfId="26909" xr:uid="{00000000-0005-0000-0000-000069520000}"/>
    <cellStyle name="40% - Accent5 2 3 2 3 4 3" xfId="3058" xr:uid="{00000000-0005-0000-0000-00006A520000}"/>
    <cellStyle name="40% - Accent5 2 3 2 3 5" xfId="26913" xr:uid="{00000000-0005-0000-0000-00006B520000}"/>
    <cellStyle name="40% - Accent5 2 3 2 3 5 2" xfId="26916" xr:uid="{00000000-0005-0000-0000-00006C520000}"/>
    <cellStyle name="40% - Accent5 2 3 2 3 6" xfId="26919" xr:uid="{00000000-0005-0000-0000-00006D520000}"/>
    <cellStyle name="40% - Accent5 2 3 2 4" xfId="24931" xr:uid="{00000000-0005-0000-0000-00006E520000}"/>
    <cellStyle name="40% - Accent5 2 3 2 4 2" xfId="26920" xr:uid="{00000000-0005-0000-0000-00006F520000}"/>
    <cellStyle name="40% - Accent5 2 3 2 4 2 2" xfId="19273" xr:uid="{00000000-0005-0000-0000-000070520000}"/>
    <cellStyle name="40% - Accent5 2 3 2 4 2 2 2" xfId="26921" xr:uid="{00000000-0005-0000-0000-000071520000}"/>
    <cellStyle name="40% - Accent5 2 3 2 4 2 2 2 2" xfId="26923" xr:uid="{00000000-0005-0000-0000-000072520000}"/>
    <cellStyle name="40% - Accent5 2 3 2 4 2 2 3" xfId="26925" xr:uid="{00000000-0005-0000-0000-000073520000}"/>
    <cellStyle name="40% - Accent5 2 3 2 4 2 3" xfId="26927" xr:uid="{00000000-0005-0000-0000-000074520000}"/>
    <cellStyle name="40% - Accent5 2 3 2 4 2 3 2" xfId="26929" xr:uid="{00000000-0005-0000-0000-000075520000}"/>
    <cellStyle name="40% - Accent5 2 3 2 4 2 4" xfId="26931" xr:uid="{00000000-0005-0000-0000-000076520000}"/>
    <cellStyle name="40% - Accent5 2 3 2 4 3" xfId="26932" xr:uid="{00000000-0005-0000-0000-000077520000}"/>
    <cellStyle name="40% - Accent5 2 3 2 4 3 2" xfId="26933" xr:uid="{00000000-0005-0000-0000-000078520000}"/>
    <cellStyle name="40% - Accent5 2 3 2 4 3 2 2" xfId="26935" xr:uid="{00000000-0005-0000-0000-000079520000}"/>
    <cellStyle name="40% - Accent5 2 3 2 4 3 3" xfId="26938" xr:uid="{00000000-0005-0000-0000-00007A520000}"/>
    <cellStyle name="40% - Accent5 2 3 2 4 4" xfId="26940" xr:uid="{00000000-0005-0000-0000-00007B520000}"/>
    <cellStyle name="40% - Accent5 2 3 2 4 4 2" xfId="26941" xr:uid="{00000000-0005-0000-0000-00007C520000}"/>
    <cellStyle name="40% - Accent5 2 3 2 4 5" xfId="26945" xr:uid="{00000000-0005-0000-0000-00007D520000}"/>
    <cellStyle name="40% - Accent5 2 3 2 5" xfId="24869" xr:uid="{00000000-0005-0000-0000-00007E520000}"/>
    <cellStyle name="40% - Accent5 2 3 2 5 2" xfId="24871" xr:uid="{00000000-0005-0000-0000-00007F520000}"/>
    <cellStyle name="40% - Accent5 2 3 2 5 2 2" xfId="26946" xr:uid="{00000000-0005-0000-0000-000080520000}"/>
    <cellStyle name="40% - Accent5 2 3 2 5 2 2 2" xfId="26947" xr:uid="{00000000-0005-0000-0000-000081520000}"/>
    <cellStyle name="40% - Accent5 2 3 2 5 2 3" xfId="26949" xr:uid="{00000000-0005-0000-0000-000082520000}"/>
    <cellStyle name="40% - Accent5 2 3 2 5 3" xfId="26951" xr:uid="{00000000-0005-0000-0000-000083520000}"/>
    <cellStyle name="40% - Accent5 2 3 2 5 3 2" xfId="26952" xr:uid="{00000000-0005-0000-0000-000084520000}"/>
    <cellStyle name="40% - Accent5 2 3 2 5 4" xfId="26954" xr:uid="{00000000-0005-0000-0000-000085520000}"/>
    <cellStyle name="40% - Accent5 2 3 2 6" xfId="24873" xr:uid="{00000000-0005-0000-0000-000086520000}"/>
    <cellStyle name="40% - Accent5 2 3 2 6 2" xfId="26956" xr:uid="{00000000-0005-0000-0000-000087520000}"/>
    <cellStyle name="40% - Accent5 2 3 2 6 2 2" xfId="26958" xr:uid="{00000000-0005-0000-0000-000088520000}"/>
    <cellStyle name="40% - Accent5 2 3 2 6 3" xfId="26960" xr:uid="{00000000-0005-0000-0000-000089520000}"/>
    <cellStyle name="40% - Accent5 2 3 2 7" xfId="26961" xr:uid="{00000000-0005-0000-0000-00008A520000}"/>
    <cellStyle name="40% - Accent5 2 3 2 7 2" xfId="26963" xr:uid="{00000000-0005-0000-0000-00008B520000}"/>
    <cellStyle name="40% - Accent5 2 3 2 8" xfId="26964" xr:uid="{00000000-0005-0000-0000-00008C520000}"/>
    <cellStyle name="40% - Accent5 2 3 3" xfId="26965" xr:uid="{00000000-0005-0000-0000-00008D520000}"/>
    <cellStyle name="40% - Accent5 2 3 3 2" xfId="19306" xr:uid="{00000000-0005-0000-0000-00008E520000}"/>
    <cellStyle name="40% - Accent5 2 3 3 2 2" xfId="20031" xr:uid="{00000000-0005-0000-0000-00008F520000}"/>
    <cellStyle name="40% - Accent5 2 3 3 2 2 2" xfId="16636" xr:uid="{00000000-0005-0000-0000-000090520000}"/>
    <cellStyle name="40% - Accent5 2 3 3 2 2 2 2" xfId="26968" xr:uid="{00000000-0005-0000-0000-000091520000}"/>
    <cellStyle name="40% - Accent5 2 3 3 2 2 2 2 2" xfId="24983" xr:uid="{00000000-0005-0000-0000-000092520000}"/>
    <cellStyle name="40% - Accent5 2 3 3 2 2 2 2 2 2" xfId="13216" xr:uid="{00000000-0005-0000-0000-000093520000}"/>
    <cellStyle name="40% - Accent5 2 3 3 2 2 2 2 3" xfId="26969" xr:uid="{00000000-0005-0000-0000-000094520000}"/>
    <cellStyle name="40% - Accent5 2 3 3 2 2 2 3" xfId="26970" xr:uid="{00000000-0005-0000-0000-000095520000}"/>
    <cellStyle name="40% - Accent5 2 3 3 2 2 2 3 2" xfId="26971" xr:uid="{00000000-0005-0000-0000-000096520000}"/>
    <cellStyle name="40% - Accent5 2 3 3 2 2 2 4" xfId="26972" xr:uid="{00000000-0005-0000-0000-000097520000}"/>
    <cellStyle name="40% - Accent5 2 3 3 2 2 3" xfId="26973" xr:uid="{00000000-0005-0000-0000-000098520000}"/>
    <cellStyle name="40% - Accent5 2 3 3 2 2 3 2" xfId="26975" xr:uid="{00000000-0005-0000-0000-000099520000}"/>
    <cellStyle name="40% - Accent5 2 3 3 2 2 3 2 2" xfId="26977" xr:uid="{00000000-0005-0000-0000-00009A520000}"/>
    <cellStyle name="40% - Accent5 2 3 3 2 2 3 3" xfId="26978" xr:uid="{00000000-0005-0000-0000-00009B520000}"/>
    <cellStyle name="40% - Accent5 2 3 3 2 2 4" xfId="14975" xr:uid="{00000000-0005-0000-0000-00009C520000}"/>
    <cellStyle name="40% - Accent5 2 3 3 2 2 4 2" xfId="26979" xr:uid="{00000000-0005-0000-0000-00009D520000}"/>
    <cellStyle name="40% - Accent5 2 3 3 2 2 5" xfId="26980" xr:uid="{00000000-0005-0000-0000-00009E520000}"/>
    <cellStyle name="40% - Accent5 2 3 3 2 3" xfId="20033" xr:uid="{00000000-0005-0000-0000-00009F520000}"/>
    <cellStyle name="40% - Accent5 2 3 3 2 3 2" xfId="26981" xr:uid="{00000000-0005-0000-0000-0000A0520000}"/>
    <cellStyle name="40% - Accent5 2 3 3 2 3 2 2" xfId="26982" xr:uid="{00000000-0005-0000-0000-0000A1520000}"/>
    <cellStyle name="40% - Accent5 2 3 3 2 3 2 2 2" xfId="26983" xr:uid="{00000000-0005-0000-0000-0000A2520000}"/>
    <cellStyle name="40% - Accent5 2 3 3 2 3 2 3" xfId="26984" xr:uid="{00000000-0005-0000-0000-0000A3520000}"/>
    <cellStyle name="40% - Accent5 2 3 3 2 3 3" xfId="26985" xr:uid="{00000000-0005-0000-0000-0000A4520000}"/>
    <cellStyle name="40% - Accent5 2 3 3 2 3 3 2" xfId="26987" xr:uid="{00000000-0005-0000-0000-0000A5520000}"/>
    <cellStyle name="40% - Accent5 2 3 3 2 3 4" xfId="26988" xr:uid="{00000000-0005-0000-0000-0000A6520000}"/>
    <cellStyle name="40% - Accent5 2 3 3 2 4" xfId="26989" xr:uid="{00000000-0005-0000-0000-0000A7520000}"/>
    <cellStyle name="40% - Accent5 2 3 3 2 4 2" xfId="26990" xr:uid="{00000000-0005-0000-0000-0000A8520000}"/>
    <cellStyle name="40% - Accent5 2 3 3 2 4 2 2" xfId="25597" xr:uid="{00000000-0005-0000-0000-0000A9520000}"/>
    <cellStyle name="40% - Accent5 2 3 3 2 4 3" xfId="26991" xr:uid="{00000000-0005-0000-0000-0000AA520000}"/>
    <cellStyle name="40% - Accent5 2 3 3 2 5" xfId="26994" xr:uid="{00000000-0005-0000-0000-0000AB520000}"/>
    <cellStyle name="40% - Accent5 2 3 3 2 5 2" xfId="6999" xr:uid="{00000000-0005-0000-0000-0000AC520000}"/>
    <cellStyle name="40% - Accent5 2 3 3 2 6" xfId="26999" xr:uid="{00000000-0005-0000-0000-0000AD520000}"/>
    <cellStyle name="40% - Accent5 2 3 3 3" xfId="20036" xr:uid="{00000000-0005-0000-0000-0000AE520000}"/>
    <cellStyle name="40% - Accent5 2 3 3 3 2" xfId="20038" xr:uid="{00000000-0005-0000-0000-0000AF520000}"/>
    <cellStyle name="40% - Accent5 2 3 3 3 2 2" xfId="27000" xr:uid="{00000000-0005-0000-0000-0000B0520000}"/>
    <cellStyle name="40% - Accent5 2 3 3 3 2 2 2" xfId="27001" xr:uid="{00000000-0005-0000-0000-0000B1520000}"/>
    <cellStyle name="40% - Accent5 2 3 3 3 2 2 2 2" xfId="27002" xr:uid="{00000000-0005-0000-0000-0000B2520000}"/>
    <cellStyle name="40% - Accent5 2 3 3 3 2 2 3" xfId="4018" xr:uid="{00000000-0005-0000-0000-0000B3520000}"/>
    <cellStyle name="40% - Accent5 2 3 3 3 2 3" xfId="27003" xr:uid="{00000000-0005-0000-0000-0000B4520000}"/>
    <cellStyle name="40% - Accent5 2 3 3 3 2 3 2" xfId="27005" xr:uid="{00000000-0005-0000-0000-0000B5520000}"/>
    <cellStyle name="40% - Accent5 2 3 3 3 2 4" xfId="27007" xr:uid="{00000000-0005-0000-0000-0000B6520000}"/>
    <cellStyle name="40% - Accent5 2 3 3 3 3" xfId="27008" xr:uid="{00000000-0005-0000-0000-0000B7520000}"/>
    <cellStyle name="40% - Accent5 2 3 3 3 3 2" xfId="27009" xr:uid="{00000000-0005-0000-0000-0000B8520000}"/>
    <cellStyle name="40% - Accent5 2 3 3 3 3 2 2" xfId="27010" xr:uid="{00000000-0005-0000-0000-0000B9520000}"/>
    <cellStyle name="40% - Accent5 2 3 3 3 3 3" xfId="27011" xr:uid="{00000000-0005-0000-0000-0000BA520000}"/>
    <cellStyle name="40% - Accent5 2 3 3 3 4" xfId="27012" xr:uid="{00000000-0005-0000-0000-0000BB520000}"/>
    <cellStyle name="40% - Accent5 2 3 3 3 4 2" xfId="27013" xr:uid="{00000000-0005-0000-0000-0000BC520000}"/>
    <cellStyle name="40% - Accent5 2 3 3 3 5" xfId="27016" xr:uid="{00000000-0005-0000-0000-0000BD520000}"/>
    <cellStyle name="40% - Accent5 2 3 3 4" xfId="6539" xr:uid="{00000000-0005-0000-0000-0000BE520000}"/>
    <cellStyle name="40% - Accent5 2 3 3 4 2" xfId="27017" xr:uid="{00000000-0005-0000-0000-0000BF520000}"/>
    <cellStyle name="40% - Accent5 2 3 3 4 2 2" xfId="27018" xr:uid="{00000000-0005-0000-0000-0000C0520000}"/>
    <cellStyle name="40% - Accent5 2 3 3 4 2 2 2" xfId="27019" xr:uid="{00000000-0005-0000-0000-0000C1520000}"/>
    <cellStyle name="40% - Accent5 2 3 3 4 2 3" xfId="27021" xr:uid="{00000000-0005-0000-0000-0000C2520000}"/>
    <cellStyle name="40% - Accent5 2 3 3 4 3" xfId="27022" xr:uid="{00000000-0005-0000-0000-0000C3520000}"/>
    <cellStyle name="40% - Accent5 2 3 3 4 3 2" xfId="27023" xr:uid="{00000000-0005-0000-0000-0000C4520000}"/>
    <cellStyle name="40% - Accent5 2 3 3 4 4" xfId="27025" xr:uid="{00000000-0005-0000-0000-0000C5520000}"/>
    <cellStyle name="40% - Accent5 2 3 3 5" xfId="24877" xr:uid="{00000000-0005-0000-0000-0000C6520000}"/>
    <cellStyle name="40% - Accent5 2 3 3 5 2" xfId="27026" xr:uid="{00000000-0005-0000-0000-0000C7520000}"/>
    <cellStyle name="40% - Accent5 2 3 3 5 2 2" xfId="27027" xr:uid="{00000000-0005-0000-0000-0000C8520000}"/>
    <cellStyle name="40% - Accent5 2 3 3 5 3" xfId="27028" xr:uid="{00000000-0005-0000-0000-0000C9520000}"/>
    <cellStyle name="40% - Accent5 2 3 3 6" xfId="27029" xr:uid="{00000000-0005-0000-0000-0000CA520000}"/>
    <cellStyle name="40% - Accent5 2 3 3 6 2" xfId="27031" xr:uid="{00000000-0005-0000-0000-0000CB520000}"/>
    <cellStyle name="40% - Accent5 2 3 3 7" xfId="27032" xr:uid="{00000000-0005-0000-0000-0000CC520000}"/>
    <cellStyle name="40% - Accent5 2 3 4" xfId="27034" xr:uid="{00000000-0005-0000-0000-0000CD520000}"/>
    <cellStyle name="40% - Accent5 2 3 4 2" xfId="294" xr:uid="{00000000-0005-0000-0000-0000CE520000}"/>
    <cellStyle name="40% - Accent5 2 3 4 2 2" xfId="14663" xr:uid="{00000000-0005-0000-0000-0000CF520000}"/>
    <cellStyle name="40% - Accent5 2 3 4 2 2 2" xfId="27035" xr:uid="{00000000-0005-0000-0000-0000D0520000}"/>
    <cellStyle name="40% - Accent5 2 3 4 2 2 2 2" xfId="27038" xr:uid="{00000000-0005-0000-0000-0000D1520000}"/>
    <cellStyle name="40% - Accent5 2 3 4 2 2 2 2 2" xfId="27041" xr:uid="{00000000-0005-0000-0000-0000D2520000}"/>
    <cellStyle name="40% - Accent5 2 3 4 2 2 2 3" xfId="27044" xr:uid="{00000000-0005-0000-0000-0000D3520000}"/>
    <cellStyle name="40% - Accent5 2 3 4 2 2 3" xfId="27045" xr:uid="{00000000-0005-0000-0000-0000D4520000}"/>
    <cellStyle name="40% - Accent5 2 3 4 2 2 3 2" xfId="27049" xr:uid="{00000000-0005-0000-0000-0000D5520000}"/>
    <cellStyle name="40% - Accent5 2 3 4 2 2 4" xfId="27050" xr:uid="{00000000-0005-0000-0000-0000D6520000}"/>
    <cellStyle name="40% - Accent5 2 3 4 2 3" xfId="27052" xr:uid="{00000000-0005-0000-0000-0000D7520000}"/>
    <cellStyle name="40% - Accent5 2 3 4 2 3 2" xfId="27053" xr:uid="{00000000-0005-0000-0000-0000D8520000}"/>
    <cellStyle name="40% - Accent5 2 3 4 2 3 2 2" xfId="27056" xr:uid="{00000000-0005-0000-0000-0000D9520000}"/>
    <cellStyle name="40% - Accent5 2 3 4 2 3 3" xfId="27057" xr:uid="{00000000-0005-0000-0000-0000DA520000}"/>
    <cellStyle name="40% - Accent5 2 3 4 2 4" xfId="15420" xr:uid="{00000000-0005-0000-0000-0000DB520000}"/>
    <cellStyle name="40% - Accent5 2 3 4 2 4 2" xfId="27058" xr:uid="{00000000-0005-0000-0000-0000DC520000}"/>
    <cellStyle name="40% - Accent5 2 3 4 2 5" xfId="27061" xr:uid="{00000000-0005-0000-0000-0000DD520000}"/>
    <cellStyle name="40% - Accent5 2 3 4 3" xfId="14671" xr:uid="{00000000-0005-0000-0000-0000DE520000}"/>
    <cellStyle name="40% - Accent5 2 3 4 3 2" xfId="27062" xr:uid="{00000000-0005-0000-0000-0000DF520000}"/>
    <cellStyle name="40% - Accent5 2 3 4 3 2 2" xfId="27063" xr:uid="{00000000-0005-0000-0000-0000E0520000}"/>
    <cellStyle name="40% - Accent5 2 3 4 3 2 2 2" xfId="27066" xr:uid="{00000000-0005-0000-0000-0000E1520000}"/>
    <cellStyle name="40% - Accent5 2 3 4 3 2 3" xfId="27067" xr:uid="{00000000-0005-0000-0000-0000E2520000}"/>
    <cellStyle name="40% - Accent5 2 3 4 3 3" xfId="27068" xr:uid="{00000000-0005-0000-0000-0000E3520000}"/>
    <cellStyle name="40% - Accent5 2 3 4 3 3 2" xfId="27069" xr:uid="{00000000-0005-0000-0000-0000E4520000}"/>
    <cellStyle name="40% - Accent5 2 3 4 3 4" xfId="27070" xr:uid="{00000000-0005-0000-0000-0000E5520000}"/>
    <cellStyle name="40% - Accent5 2 3 4 4" xfId="7677" xr:uid="{00000000-0005-0000-0000-0000E6520000}"/>
    <cellStyle name="40% - Accent5 2 3 4 4 2" xfId="7683" xr:uid="{00000000-0005-0000-0000-0000E7520000}"/>
    <cellStyle name="40% - Accent5 2 3 4 4 2 2" xfId="27071" xr:uid="{00000000-0005-0000-0000-0000E8520000}"/>
    <cellStyle name="40% - Accent5 2 3 4 4 3" xfId="27072" xr:uid="{00000000-0005-0000-0000-0000E9520000}"/>
    <cellStyle name="40% - Accent5 2 3 4 5" xfId="7703" xr:uid="{00000000-0005-0000-0000-0000EA520000}"/>
    <cellStyle name="40% - Accent5 2 3 4 5 2" xfId="27074" xr:uid="{00000000-0005-0000-0000-0000EB520000}"/>
    <cellStyle name="40% - Accent5 2 3 4 6" xfId="27076" xr:uid="{00000000-0005-0000-0000-0000EC520000}"/>
    <cellStyle name="40% - Accent5 2 3 5" xfId="5223" xr:uid="{00000000-0005-0000-0000-0000ED520000}"/>
    <cellStyle name="40% - Accent5 2 3 5 2" xfId="13321" xr:uid="{00000000-0005-0000-0000-0000EE520000}"/>
    <cellStyle name="40% - Accent5 2 3 5 2 2" xfId="27077" xr:uid="{00000000-0005-0000-0000-0000EF520000}"/>
    <cellStyle name="40% - Accent5 2 3 5 2 2 2" xfId="27079" xr:uid="{00000000-0005-0000-0000-0000F0520000}"/>
    <cellStyle name="40% - Accent5 2 3 5 2 2 2 2" xfId="27082" xr:uid="{00000000-0005-0000-0000-0000F1520000}"/>
    <cellStyle name="40% - Accent5 2 3 5 2 2 3" xfId="27083" xr:uid="{00000000-0005-0000-0000-0000F2520000}"/>
    <cellStyle name="40% - Accent5 2 3 5 2 3" xfId="27085" xr:uid="{00000000-0005-0000-0000-0000F3520000}"/>
    <cellStyle name="40% - Accent5 2 3 5 2 3 2" xfId="27086" xr:uid="{00000000-0005-0000-0000-0000F4520000}"/>
    <cellStyle name="40% - Accent5 2 3 5 2 4" xfId="27087" xr:uid="{00000000-0005-0000-0000-0000F5520000}"/>
    <cellStyle name="40% - Accent5 2 3 5 3" xfId="15443" xr:uid="{00000000-0005-0000-0000-0000F6520000}"/>
    <cellStyle name="40% - Accent5 2 3 5 3 2" xfId="27088" xr:uid="{00000000-0005-0000-0000-0000F7520000}"/>
    <cellStyle name="40% - Accent5 2 3 5 3 2 2" xfId="27089" xr:uid="{00000000-0005-0000-0000-0000F8520000}"/>
    <cellStyle name="40% - Accent5 2 3 5 3 3" xfId="27090" xr:uid="{00000000-0005-0000-0000-0000F9520000}"/>
    <cellStyle name="40% - Accent5 2 3 5 4" xfId="7728" xr:uid="{00000000-0005-0000-0000-0000FA520000}"/>
    <cellStyle name="40% - Accent5 2 3 5 4 2" xfId="27092" xr:uid="{00000000-0005-0000-0000-0000FB520000}"/>
    <cellStyle name="40% - Accent5 2 3 5 5" xfId="27094" xr:uid="{00000000-0005-0000-0000-0000FC520000}"/>
    <cellStyle name="40% - Accent5 2 3 6" xfId="15450" xr:uid="{00000000-0005-0000-0000-0000FD520000}"/>
    <cellStyle name="40% - Accent5 2 3 6 2" xfId="9369" xr:uid="{00000000-0005-0000-0000-0000FE520000}"/>
    <cellStyle name="40% - Accent5 2 3 6 2 2" xfId="15452" xr:uid="{00000000-0005-0000-0000-0000FF520000}"/>
    <cellStyle name="40% - Accent5 2 3 6 2 2 2" xfId="17768" xr:uid="{00000000-0005-0000-0000-000000530000}"/>
    <cellStyle name="40% - Accent5 2 3 6 2 3" xfId="17770" xr:uid="{00000000-0005-0000-0000-000001530000}"/>
    <cellStyle name="40% - Accent5 2 3 6 3" xfId="15459" xr:uid="{00000000-0005-0000-0000-000002530000}"/>
    <cellStyle name="40% - Accent5 2 3 6 3 2" xfId="17772" xr:uid="{00000000-0005-0000-0000-000003530000}"/>
    <cellStyle name="40% - Accent5 2 3 6 4" xfId="7753" xr:uid="{00000000-0005-0000-0000-000004530000}"/>
    <cellStyle name="40% - Accent5 2 3 7" xfId="15465" xr:uid="{00000000-0005-0000-0000-000005530000}"/>
    <cellStyle name="40% - Accent5 2 3 7 2" xfId="15468" xr:uid="{00000000-0005-0000-0000-000006530000}"/>
    <cellStyle name="40% - Accent5 2 3 7 2 2" xfId="17774" xr:uid="{00000000-0005-0000-0000-000007530000}"/>
    <cellStyle name="40% - Accent5 2 3 7 3" xfId="17776" xr:uid="{00000000-0005-0000-0000-000008530000}"/>
    <cellStyle name="40% - Accent5 2 3 8" xfId="8443" xr:uid="{00000000-0005-0000-0000-000009530000}"/>
    <cellStyle name="40% - Accent5 2 3 8 2" xfId="17780" xr:uid="{00000000-0005-0000-0000-00000A530000}"/>
    <cellStyle name="40% - Accent5 2 3 9" xfId="17783" xr:uid="{00000000-0005-0000-0000-00000B530000}"/>
    <cellStyle name="40% - Accent5 2 4" xfId="25576" xr:uid="{00000000-0005-0000-0000-00000C530000}"/>
    <cellStyle name="40% - Accent5 2 4 2" xfId="25578" xr:uid="{00000000-0005-0000-0000-00000D530000}"/>
    <cellStyle name="40% - Accent5 2 4 2 2" xfId="27095" xr:uid="{00000000-0005-0000-0000-00000E530000}"/>
    <cellStyle name="40% - Accent5 2 4 2 2 2" xfId="23540" xr:uid="{00000000-0005-0000-0000-00000F530000}"/>
    <cellStyle name="40% - Accent5 2 4 2 2 2 2" xfId="17268" xr:uid="{00000000-0005-0000-0000-000010530000}"/>
    <cellStyle name="40% - Accent5 2 4 2 2 2 2 2" xfId="19149" xr:uid="{00000000-0005-0000-0000-000011530000}"/>
    <cellStyle name="40% - Accent5 2 4 2 2 2 2 2 2" xfId="27096" xr:uid="{00000000-0005-0000-0000-000012530000}"/>
    <cellStyle name="40% - Accent5 2 4 2 2 2 2 2 2 2" xfId="27098" xr:uid="{00000000-0005-0000-0000-000013530000}"/>
    <cellStyle name="40% - Accent5 2 4 2 2 2 2 2 3" xfId="27099" xr:uid="{00000000-0005-0000-0000-000014530000}"/>
    <cellStyle name="40% - Accent5 2 4 2 2 2 2 3" xfId="27100" xr:uid="{00000000-0005-0000-0000-000015530000}"/>
    <cellStyle name="40% - Accent5 2 4 2 2 2 2 3 2" xfId="27101" xr:uid="{00000000-0005-0000-0000-000016530000}"/>
    <cellStyle name="40% - Accent5 2 4 2 2 2 2 4" xfId="27102" xr:uid="{00000000-0005-0000-0000-000017530000}"/>
    <cellStyle name="40% - Accent5 2 4 2 2 2 3" xfId="23542" xr:uid="{00000000-0005-0000-0000-000018530000}"/>
    <cellStyle name="40% - Accent5 2 4 2 2 2 3 2" xfId="27103" xr:uid="{00000000-0005-0000-0000-000019530000}"/>
    <cellStyle name="40% - Accent5 2 4 2 2 2 3 2 2" xfId="27105" xr:uid="{00000000-0005-0000-0000-00001A530000}"/>
    <cellStyle name="40% - Accent5 2 4 2 2 2 3 3" xfId="27106" xr:uid="{00000000-0005-0000-0000-00001B530000}"/>
    <cellStyle name="40% - Accent5 2 4 2 2 2 4" xfId="19010" xr:uid="{00000000-0005-0000-0000-00001C530000}"/>
    <cellStyle name="40% - Accent5 2 4 2 2 2 4 2" xfId="27107" xr:uid="{00000000-0005-0000-0000-00001D530000}"/>
    <cellStyle name="40% - Accent5 2 4 2 2 2 5" xfId="27108" xr:uid="{00000000-0005-0000-0000-00001E530000}"/>
    <cellStyle name="40% - Accent5 2 4 2 2 3" xfId="23545" xr:uid="{00000000-0005-0000-0000-00001F530000}"/>
    <cellStyle name="40% - Accent5 2 4 2 2 3 2" xfId="23547" xr:uid="{00000000-0005-0000-0000-000020530000}"/>
    <cellStyle name="40% - Accent5 2 4 2 2 3 2 2" xfId="27109" xr:uid="{00000000-0005-0000-0000-000021530000}"/>
    <cellStyle name="40% - Accent5 2 4 2 2 3 2 2 2" xfId="27110" xr:uid="{00000000-0005-0000-0000-000022530000}"/>
    <cellStyle name="40% - Accent5 2 4 2 2 3 2 3" xfId="27111" xr:uid="{00000000-0005-0000-0000-000023530000}"/>
    <cellStyle name="40% - Accent5 2 4 2 2 3 3" xfId="27112" xr:uid="{00000000-0005-0000-0000-000024530000}"/>
    <cellStyle name="40% - Accent5 2 4 2 2 3 3 2" xfId="27114" xr:uid="{00000000-0005-0000-0000-000025530000}"/>
    <cellStyle name="40% - Accent5 2 4 2 2 3 4" xfId="27116" xr:uid="{00000000-0005-0000-0000-000026530000}"/>
    <cellStyle name="40% - Accent5 2 4 2 2 4" xfId="23549" xr:uid="{00000000-0005-0000-0000-000027530000}"/>
    <cellStyle name="40% - Accent5 2 4 2 2 4 2" xfId="27117" xr:uid="{00000000-0005-0000-0000-000028530000}"/>
    <cellStyle name="40% - Accent5 2 4 2 2 4 2 2" xfId="27118" xr:uid="{00000000-0005-0000-0000-000029530000}"/>
    <cellStyle name="40% - Accent5 2 4 2 2 4 3" xfId="27119" xr:uid="{00000000-0005-0000-0000-00002A530000}"/>
    <cellStyle name="40% - Accent5 2 4 2 2 5" xfId="24330" xr:uid="{00000000-0005-0000-0000-00002B530000}"/>
    <cellStyle name="40% - Accent5 2 4 2 2 5 2" xfId="27121" xr:uid="{00000000-0005-0000-0000-00002C530000}"/>
    <cellStyle name="40% - Accent5 2 4 2 2 6" xfId="27123" xr:uid="{00000000-0005-0000-0000-00002D530000}"/>
    <cellStyle name="40% - Accent5 2 4 2 3" xfId="24396" xr:uid="{00000000-0005-0000-0000-00002E530000}"/>
    <cellStyle name="40% - Accent5 2 4 2 3 2" xfId="23633" xr:uid="{00000000-0005-0000-0000-00002F530000}"/>
    <cellStyle name="40% - Accent5 2 4 2 3 2 2" xfId="23635" xr:uid="{00000000-0005-0000-0000-000030530000}"/>
    <cellStyle name="40% - Accent5 2 4 2 3 2 2 2" xfId="25003" xr:uid="{00000000-0005-0000-0000-000031530000}"/>
    <cellStyle name="40% - Accent5 2 4 2 3 2 2 2 2" xfId="27124" xr:uid="{00000000-0005-0000-0000-000032530000}"/>
    <cellStyle name="40% - Accent5 2 4 2 3 2 2 3" xfId="27125" xr:uid="{00000000-0005-0000-0000-000033530000}"/>
    <cellStyle name="40% - Accent5 2 4 2 3 2 3" xfId="27126" xr:uid="{00000000-0005-0000-0000-000034530000}"/>
    <cellStyle name="40% - Accent5 2 4 2 3 2 3 2" xfId="27128" xr:uid="{00000000-0005-0000-0000-000035530000}"/>
    <cellStyle name="40% - Accent5 2 4 2 3 2 4" xfId="27129" xr:uid="{00000000-0005-0000-0000-000036530000}"/>
    <cellStyle name="40% - Accent5 2 4 2 3 3" xfId="23638" xr:uid="{00000000-0005-0000-0000-000037530000}"/>
    <cellStyle name="40% - Accent5 2 4 2 3 3 2" xfId="27130" xr:uid="{00000000-0005-0000-0000-000038530000}"/>
    <cellStyle name="40% - Accent5 2 4 2 3 3 2 2" xfId="27131" xr:uid="{00000000-0005-0000-0000-000039530000}"/>
    <cellStyle name="40% - Accent5 2 4 2 3 3 3" xfId="27132" xr:uid="{00000000-0005-0000-0000-00003A530000}"/>
    <cellStyle name="40% - Accent5 2 4 2 3 4" xfId="27133" xr:uid="{00000000-0005-0000-0000-00003B530000}"/>
    <cellStyle name="40% - Accent5 2 4 2 3 4 2" xfId="27134" xr:uid="{00000000-0005-0000-0000-00003C530000}"/>
    <cellStyle name="40% - Accent5 2 4 2 3 5" xfId="27136" xr:uid="{00000000-0005-0000-0000-00003D530000}"/>
    <cellStyle name="40% - Accent5 2 4 2 4" xfId="18123" xr:uid="{00000000-0005-0000-0000-00003E530000}"/>
    <cellStyle name="40% - Accent5 2 4 2 4 2" xfId="18127" xr:uid="{00000000-0005-0000-0000-00003F530000}"/>
    <cellStyle name="40% - Accent5 2 4 2 4 2 2" xfId="27137" xr:uid="{00000000-0005-0000-0000-000040530000}"/>
    <cellStyle name="40% - Accent5 2 4 2 4 2 2 2" xfId="26295" xr:uid="{00000000-0005-0000-0000-000041530000}"/>
    <cellStyle name="40% - Accent5 2 4 2 4 2 3" xfId="27138" xr:uid="{00000000-0005-0000-0000-000042530000}"/>
    <cellStyle name="40% - Accent5 2 4 2 4 3" xfId="12643" xr:uid="{00000000-0005-0000-0000-000043530000}"/>
    <cellStyle name="40% - Accent5 2 4 2 4 3 2" xfId="27140" xr:uid="{00000000-0005-0000-0000-000044530000}"/>
    <cellStyle name="40% - Accent5 2 4 2 4 4" xfId="27144" xr:uid="{00000000-0005-0000-0000-000045530000}"/>
    <cellStyle name="40% - Accent5 2 4 2 5" xfId="18131" xr:uid="{00000000-0005-0000-0000-000046530000}"/>
    <cellStyle name="40% - Accent5 2 4 2 5 2" xfId="27145" xr:uid="{00000000-0005-0000-0000-000047530000}"/>
    <cellStyle name="40% - Accent5 2 4 2 5 2 2" xfId="27146" xr:uid="{00000000-0005-0000-0000-000048530000}"/>
    <cellStyle name="40% - Accent5 2 4 2 5 3" xfId="27148" xr:uid="{00000000-0005-0000-0000-000049530000}"/>
    <cellStyle name="40% - Accent5 2 4 2 6" xfId="27149" xr:uid="{00000000-0005-0000-0000-00004A530000}"/>
    <cellStyle name="40% - Accent5 2 4 2 6 2" xfId="27151" xr:uid="{00000000-0005-0000-0000-00004B530000}"/>
    <cellStyle name="40% - Accent5 2 4 2 7" xfId="27152" xr:uid="{00000000-0005-0000-0000-00004C530000}"/>
    <cellStyle name="40% - Accent5 2 4 3" xfId="27153" xr:uid="{00000000-0005-0000-0000-00004D530000}"/>
    <cellStyle name="40% - Accent5 2 4 3 2" xfId="27154" xr:uid="{00000000-0005-0000-0000-00004E530000}"/>
    <cellStyle name="40% - Accent5 2 4 3 2 2" xfId="23763" xr:uid="{00000000-0005-0000-0000-00004F530000}"/>
    <cellStyle name="40% - Accent5 2 4 3 2 2 2" xfId="23765" xr:uid="{00000000-0005-0000-0000-000050530000}"/>
    <cellStyle name="40% - Accent5 2 4 3 2 2 2 2" xfId="27155" xr:uid="{00000000-0005-0000-0000-000051530000}"/>
    <cellStyle name="40% - Accent5 2 4 3 2 2 2 2 2" xfId="27156" xr:uid="{00000000-0005-0000-0000-000052530000}"/>
    <cellStyle name="40% - Accent5 2 4 3 2 2 2 3" xfId="27157" xr:uid="{00000000-0005-0000-0000-000053530000}"/>
    <cellStyle name="40% - Accent5 2 4 3 2 2 3" xfId="27159" xr:uid="{00000000-0005-0000-0000-000054530000}"/>
    <cellStyle name="40% - Accent5 2 4 3 2 2 3 2" xfId="27161" xr:uid="{00000000-0005-0000-0000-000055530000}"/>
    <cellStyle name="40% - Accent5 2 4 3 2 2 4" xfId="27162" xr:uid="{00000000-0005-0000-0000-000056530000}"/>
    <cellStyle name="40% - Accent5 2 4 3 2 3" xfId="23767" xr:uid="{00000000-0005-0000-0000-000057530000}"/>
    <cellStyle name="40% - Accent5 2 4 3 2 3 2" xfId="27163" xr:uid="{00000000-0005-0000-0000-000058530000}"/>
    <cellStyle name="40% - Accent5 2 4 3 2 3 2 2" xfId="27164" xr:uid="{00000000-0005-0000-0000-000059530000}"/>
    <cellStyle name="40% - Accent5 2 4 3 2 3 3" xfId="27165" xr:uid="{00000000-0005-0000-0000-00005A530000}"/>
    <cellStyle name="40% - Accent5 2 4 3 2 4" xfId="27166" xr:uid="{00000000-0005-0000-0000-00005B530000}"/>
    <cellStyle name="40% - Accent5 2 4 3 2 4 2" xfId="27168" xr:uid="{00000000-0005-0000-0000-00005C530000}"/>
    <cellStyle name="40% - Accent5 2 4 3 2 5" xfId="27170" xr:uid="{00000000-0005-0000-0000-00005D530000}"/>
    <cellStyle name="40% - Accent5 2 4 3 3" xfId="27173" xr:uid="{00000000-0005-0000-0000-00005E530000}"/>
    <cellStyle name="40% - Accent5 2 4 3 3 2" xfId="23802" xr:uid="{00000000-0005-0000-0000-00005F530000}"/>
    <cellStyle name="40% - Accent5 2 4 3 3 2 2" xfId="27174" xr:uid="{00000000-0005-0000-0000-000060530000}"/>
    <cellStyle name="40% - Accent5 2 4 3 3 2 2 2" xfId="27175" xr:uid="{00000000-0005-0000-0000-000061530000}"/>
    <cellStyle name="40% - Accent5 2 4 3 3 2 3" xfId="27176" xr:uid="{00000000-0005-0000-0000-000062530000}"/>
    <cellStyle name="40% - Accent5 2 4 3 3 3" xfId="27177" xr:uid="{00000000-0005-0000-0000-000063530000}"/>
    <cellStyle name="40% - Accent5 2 4 3 3 3 2" xfId="27178" xr:uid="{00000000-0005-0000-0000-000064530000}"/>
    <cellStyle name="40% - Accent5 2 4 3 3 4" xfId="27179" xr:uid="{00000000-0005-0000-0000-000065530000}"/>
    <cellStyle name="40% - Accent5 2 4 3 4" xfId="18135" xr:uid="{00000000-0005-0000-0000-000066530000}"/>
    <cellStyle name="40% - Accent5 2 4 3 4 2" xfId="27181" xr:uid="{00000000-0005-0000-0000-000067530000}"/>
    <cellStyle name="40% - Accent5 2 4 3 4 2 2" xfId="27182" xr:uid="{00000000-0005-0000-0000-000068530000}"/>
    <cellStyle name="40% - Accent5 2 4 3 4 3" xfId="27184" xr:uid="{00000000-0005-0000-0000-000069530000}"/>
    <cellStyle name="40% - Accent5 2 4 3 5" xfId="27185" xr:uid="{00000000-0005-0000-0000-00006A530000}"/>
    <cellStyle name="40% - Accent5 2 4 3 5 2" xfId="27186" xr:uid="{00000000-0005-0000-0000-00006B530000}"/>
    <cellStyle name="40% - Accent5 2 4 3 6" xfId="27187" xr:uid="{00000000-0005-0000-0000-00006C530000}"/>
    <cellStyle name="40% - Accent5 2 4 4" xfId="27188" xr:uid="{00000000-0005-0000-0000-00006D530000}"/>
    <cellStyle name="40% - Accent5 2 4 4 2" xfId="27189" xr:uid="{00000000-0005-0000-0000-00006E530000}"/>
    <cellStyle name="40% - Accent5 2 4 4 2 2" xfId="23890" xr:uid="{00000000-0005-0000-0000-00006F530000}"/>
    <cellStyle name="40% - Accent5 2 4 4 2 2 2" xfId="27190" xr:uid="{00000000-0005-0000-0000-000070530000}"/>
    <cellStyle name="40% - Accent5 2 4 4 2 2 2 2" xfId="13393" xr:uid="{00000000-0005-0000-0000-000071530000}"/>
    <cellStyle name="40% - Accent5 2 4 4 2 2 3" xfId="27191" xr:uid="{00000000-0005-0000-0000-000072530000}"/>
    <cellStyle name="40% - Accent5 2 4 4 2 3" xfId="27192" xr:uid="{00000000-0005-0000-0000-000073530000}"/>
    <cellStyle name="40% - Accent5 2 4 4 2 3 2" xfId="27193" xr:uid="{00000000-0005-0000-0000-000074530000}"/>
    <cellStyle name="40% - Accent5 2 4 4 2 4" xfId="27194" xr:uid="{00000000-0005-0000-0000-000075530000}"/>
    <cellStyle name="40% - Accent5 2 4 4 3" xfId="27196" xr:uid="{00000000-0005-0000-0000-000076530000}"/>
    <cellStyle name="40% - Accent5 2 4 4 3 2" xfId="27197" xr:uid="{00000000-0005-0000-0000-000077530000}"/>
    <cellStyle name="40% - Accent5 2 4 4 3 2 2" xfId="27198" xr:uid="{00000000-0005-0000-0000-000078530000}"/>
    <cellStyle name="40% - Accent5 2 4 4 3 3" xfId="27199" xr:uid="{00000000-0005-0000-0000-000079530000}"/>
    <cellStyle name="40% - Accent5 2 4 4 4" xfId="7760" xr:uid="{00000000-0005-0000-0000-00007A530000}"/>
    <cellStyle name="40% - Accent5 2 4 4 4 2" xfId="27200" xr:uid="{00000000-0005-0000-0000-00007B530000}"/>
    <cellStyle name="40% - Accent5 2 4 4 5" xfId="27202" xr:uid="{00000000-0005-0000-0000-00007C530000}"/>
    <cellStyle name="40% - Accent5 2 4 5" xfId="27203" xr:uid="{00000000-0005-0000-0000-00007D530000}"/>
    <cellStyle name="40% - Accent5 2 4 5 2" xfId="27204" xr:uid="{00000000-0005-0000-0000-00007E530000}"/>
    <cellStyle name="40% - Accent5 2 4 5 2 2" xfId="27205" xr:uid="{00000000-0005-0000-0000-00007F530000}"/>
    <cellStyle name="40% - Accent5 2 4 5 2 2 2" xfId="27206" xr:uid="{00000000-0005-0000-0000-000080530000}"/>
    <cellStyle name="40% - Accent5 2 4 5 2 3" xfId="27207" xr:uid="{00000000-0005-0000-0000-000081530000}"/>
    <cellStyle name="40% - Accent5 2 4 5 3" xfId="27208" xr:uid="{00000000-0005-0000-0000-000082530000}"/>
    <cellStyle name="40% - Accent5 2 4 5 3 2" xfId="27209" xr:uid="{00000000-0005-0000-0000-000083530000}"/>
    <cellStyle name="40% - Accent5 2 4 5 4" xfId="27210" xr:uid="{00000000-0005-0000-0000-000084530000}"/>
    <cellStyle name="40% - Accent5 2 4 6" xfId="1974" xr:uid="{00000000-0005-0000-0000-000085530000}"/>
    <cellStyle name="40% - Accent5 2 4 6 2" xfId="12217" xr:uid="{00000000-0005-0000-0000-000086530000}"/>
    <cellStyle name="40% - Accent5 2 4 6 2 2" xfId="17643" xr:uid="{00000000-0005-0000-0000-000087530000}"/>
    <cellStyle name="40% - Accent5 2 4 6 3" xfId="8734" xr:uid="{00000000-0005-0000-0000-000088530000}"/>
    <cellStyle name="40% - Accent5 2 4 7" xfId="15491" xr:uid="{00000000-0005-0000-0000-000089530000}"/>
    <cellStyle name="40% - Accent5 2 4 7 2" xfId="17785" xr:uid="{00000000-0005-0000-0000-00008A530000}"/>
    <cellStyle name="40% - Accent5 2 4 8" xfId="17788" xr:uid="{00000000-0005-0000-0000-00008B530000}"/>
    <cellStyle name="40% - Accent5 2 5" xfId="13209" xr:uid="{00000000-0005-0000-0000-00008C530000}"/>
    <cellStyle name="40% - Accent5 2 5 2" xfId="4597" xr:uid="{00000000-0005-0000-0000-00008D530000}"/>
    <cellStyle name="40% - Accent5 2 5 2 2" xfId="26345" xr:uid="{00000000-0005-0000-0000-00008E530000}"/>
    <cellStyle name="40% - Accent5 2 5 2 2 2" xfId="16984" xr:uid="{00000000-0005-0000-0000-00008F530000}"/>
    <cellStyle name="40% - Accent5 2 5 2 2 2 2" xfId="24020" xr:uid="{00000000-0005-0000-0000-000090530000}"/>
    <cellStyle name="40% - Accent5 2 5 2 2 2 2 2" xfId="26298" xr:uid="{00000000-0005-0000-0000-000091530000}"/>
    <cellStyle name="40% - Accent5 2 5 2 2 2 2 2 2" xfId="26300" xr:uid="{00000000-0005-0000-0000-000092530000}"/>
    <cellStyle name="40% - Accent5 2 5 2 2 2 2 3" xfId="26303" xr:uid="{00000000-0005-0000-0000-000093530000}"/>
    <cellStyle name="40% - Accent5 2 5 2 2 2 3" xfId="26307" xr:uid="{00000000-0005-0000-0000-000094530000}"/>
    <cellStyle name="40% - Accent5 2 5 2 2 2 3 2" xfId="26310" xr:uid="{00000000-0005-0000-0000-000095530000}"/>
    <cellStyle name="40% - Accent5 2 5 2 2 2 4" xfId="25076" xr:uid="{00000000-0005-0000-0000-000096530000}"/>
    <cellStyle name="40% - Accent5 2 5 2 2 3" xfId="24023" xr:uid="{00000000-0005-0000-0000-000097530000}"/>
    <cellStyle name="40% - Accent5 2 5 2 2 3 2" xfId="26316" xr:uid="{00000000-0005-0000-0000-000098530000}"/>
    <cellStyle name="40% - Accent5 2 5 2 2 3 2 2" xfId="26318" xr:uid="{00000000-0005-0000-0000-000099530000}"/>
    <cellStyle name="40% - Accent5 2 5 2 2 3 3" xfId="26322" xr:uid="{00000000-0005-0000-0000-00009A530000}"/>
    <cellStyle name="40% - Accent5 2 5 2 2 4" xfId="26327" xr:uid="{00000000-0005-0000-0000-00009B530000}"/>
    <cellStyle name="40% - Accent5 2 5 2 2 4 2" xfId="26329" xr:uid="{00000000-0005-0000-0000-00009C530000}"/>
    <cellStyle name="40% - Accent5 2 5 2 2 5" xfId="26335" xr:uid="{00000000-0005-0000-0000-00009D530000}"/>
    <cellStyle name="40% - Accent5 2 5 2 3" xfId="24598" xr:uid="{00000000-0005-0000-0000-00009E530000}"/>
    <cellStyle name="40% - Accent5 2 5 2 3 2" xfId="24041" xr:uid="{00000000-0005-0000-0000-00009F530000}"/>
    <cellStyle name="40% - Accent5 2 5 2 3 2 2" xfId="26357" xr:uid="{00000000-0005-0000-0000-0000A0530000}"/>
    <cellStyle name="40% - Accent5 2 5 2 3 2 2 2" xfId="26359" xr:uid="{00000000-0005-0000-0000-0000A1530000}"/>
    <cellStyle name="40% - Accent5 2 5 2 3 2 3" xfId="26363" xr:uid="{00000000-0005-0000-0000-0000A2530000}"/>
    <cellStyle name="40% - Accent5 2 5 2 3 3" xfId="26367" xr:uid="{00000000-0005-0000-0000-0000A3530000}"/>
    <cellStyle name="40% - Accent5 2 5 2 3 3 2" xfId="26369" xr:uid="{00000000-0005-0000-0000-0000A4530000}"/>
    <cellStyle name="40% - Accent5 2 5 2 3 4" xfId="26374" xr:uid="{00000000-0005-0000-0000-0000A5530000}"/>
    <cellStyle name="40% - Accent5 2 5 2 4" xfId="18146" xr:uid="{00000000-0005-0000-0000-0000A6530000}"/>
    <cellStyle name="40% - Accent5 2 5 2 4 2" xfId="26385" xr:uid="{00000000-0005-0000-0000-0000A7530000}"/>
    <cellStyle name="40% - Accent5 2 5 2 4 2 2" xfId="26387" xr:uid="{00000000-0005-0000-0000-0000A8530000}"/>
    <cellStyle name="40% - Accent5 2 5 2 4 3" xfId="26392" xr:uid="{00000000-0005-0000-0000-0000A9530000}"/>
    <cellStyle name="40% - Accent5 2 5 2 5" xfId="27212" xr:uid="{00000000-0005-0000-0000-0000AA530000}"/>
    <cellStyle name="40% - Accent5 2 5 2 5 2" xfId="26403" xr:uid="{00000000-0005-0000-0000-0000AB530000}"/>
    <cellStyle name="40% - Accent5 2 5 2 6" xfId="27213" xr:uid="{00000000-0005-0000-0000-0000AC530000}"/>
    <cellStyle name="40% - Accent5 2 5 3" xfId="27214" xr:uid="{00000000-0005-0000-0000-0000AD530000}"/>
    <cellStyle name="40% - Accent5 2 5 3 2" xfId="27216" xr:uid="{00000000-0005-0000-0000-0000AE530000}"/>
    <cellStyle name="40% - Accent5 2 5 3 2 2" xfId="24093" xr:uid="{00000000-0005-0000-0000-0000AF530000}"/>
    <cellStyle name="40% - Accent5 2 5 3 2 2 2" xfId="26428" xr:uid="{00000000-0005-0000-0000-0000B0530000}"/>
    <cellStyle name="40% - Accent5 2 5 3 2 2 2 2" xfId="26430" xr:uid="{00000000-0005-0000-0000-0000B1530000}"/>
    <cellStyle name="40% - Accent5 2 5 3 2 2 3" xfId="26434" xr:uid="{00000000-0005-0000-0000-0000B2530000}"/>
    <cellStyle name="40% - Accent5 2 5 3 2 3" xfId="26439" xr:uid="{00000000-0005-0000-0000-0000B3530000}"/>
    <cellStyle name="40% - Accent5 2 5 3 2 3 2" xfId="26441" xr:uid="{00000000-0005-0000-0000-0000B4530000}"/>
    <cellStyle name="40% - Accent5 2 5 3 2 4" xfId="26445" xr:uid="{00000000-0005-0000-0000-0000B5530000}"/>
    <cellStyle name="40% - Accent5 2 5 3 3" xfId="27218" xr:uid="{00000000-0005-0000-0000-0000B6530000}"/>
    <cellStyle name="40% - Accent5 2 5 3 3 2" xfId="26459" xr:uid="{00000000-0005-0000-0000-0000B7530000}"/>
    <cellStyle name="40% - Accent5 2 5 3 3 2 2" xfId="26461" xr:uid="{00000000-0005-0000-0000-0000B8530000}"/>
    <cellStyle name="40% - Accent5 2 5 3 3 3" xfId="26465" xr:uid="{00000000-0005-0000-0000-0000B9530000}"/>
    <cellStyle name="40% - Accent5 2 5 3 4" xfId="27219" xr:uid="{00000000-0005-0000-0000-0000BA530000}"/>
    <cellStyle name="40% - Accent5 2 5 3 4 2" xfId="26477" xr:uid="{00000000-0005-0000-0000-0000BB530000}"/>
    <cellStyle name="40% - Accent5 2 5 3 5" xfId="27220" xr:uid="{00000000-0005-0000-0000-0000BC530000}"/>
    <cellStyle name="40% - Accent5 2 5 4" xfId="27221" xr:uid="{00000000-0005-0000-0000-0000BD530000}"/>
    <cellStyle name="40% - Accent5 2 5 4 2" xfId="27223" xr:uid="{00000000-0005-0000-0000-0000BE530000}"/>
    <cellStyle name="40% - Accent5 2 5 4 2 2" xfId="26496" xr:uid="{00000000-0005-0000-0000-0000BF530000}"/>
    <cellStyle name="40% - Accent5 2 5 4 2 2 2" xfId="26498" xr:uid="{00000000-0005-0000-0000-0000C0530000}"/>
    <cellStyle name="40% - Accent5 2 5 4 2 3" xfId="26503" xr:uid="{00000000-0005-0000-0000-0000C1530000}"/>
    <cellStyle name="40% - Accent5 2 5 4 3" xfId="27224" xr:uid="{00000000-0005-0000-0000-0000C2530000}"/>
    <cellStyle name="40% - Accent5 2 5 4 3 2" xfId="26513" xr:uid="{00000000-0005-0000-0000-0000C3530000}"/>
    <cellStyle name="40% - Accent5 2 5 4 4" xfId="27225" xr:uid="{00000000-0005-0000-0000-0000C4530000}"/>
    <cellStyle name="40% - Accent5 2 5 5" xfId="27226" xr:uid="{00000000-0005-0000-0000-0000C5530000}"/>
    <cellStyle name="40% - Accent5 2 5 5 2" xfId="27227" xr:uid="{00000000-0005-0000-0000-0000C6530000}"/>
    <cellStyle name="40% - Accent5 2 5 5 2 2" xfId="26528" xr:uid="{00000000-0005-0000-0000-0000C7530000}"/>
    <cellStyle name="40% - Accent5 2 5 5 3" xfId="27228" xr:uid="{00000000-0005-0000-0000-0000C8530000}"/>
    <cellStyle name="40% - Accent5 2 5 6" xfId="11684" xr:uid="{00000000-0005-0000-0000-0000C9530000}"/>
    <cellStyle name="40% - Accent5 2 5 6 2" xfId="17790" xr:uid="{00000000-0005-0000-0000-0000CA530000}"/>
    <cellStyle name="40% - Accent5 2 5 7" xfId="17793" xr:uid="{00000000-0005-0000-0000-0000CB530000}"/>
    <cellStyle name="40% - Accent5 2 6" xfId="27229" xr:uid="{00000000-0005-0000-0000-0000CC530000}"/>
    <cellStyle name="40% - Accent5 2 6 2" xfId="27231" xr:uid="{00000000-0005-0000-0000-0000CD530000}"/>
    <cellStyle name="40% - Accent5 2 6 2 2" xfId="27233" xr:uid="{00000000-0005-0000-0000-0000CE530000}"/>
    <cellStyle name="40% - Accent5 2 6 2 2 2" xfId="24187" xr:uid="{00000000-0005-0000-0000-0000CF530000}"/>
    <cellStyle name="40% - Accent5 2 6 2 2 2 2" xfId="26572" xr:uid="{00000000-0005-0000-0000-0000D0530000}"/>
    <cellStyle name="40% - Accent5 2 6 2 2 2 2 2" xfId="26574" xr:uid="{00000000-0005-0000-0000-0000D1530000}"/>
    <cellStyle name="40% - Accent5 2 6 2 2 2 3" xfId="26578" xr:uid="{00000000-0005-0000-0000-0000D2530000}"/>
    <cellStyle name="40% - Accent5 2 6 2 2 3" xfId="26582" xr:uid="{00000000-0005-0000-0000-0000D3530000}"/>
    <cellStyle name="40% - Accent5 2 6 2 2 3 2" xfId="26584" xr:uid="{00000000-0005-0000-0000-0000D4530000}"/>
    <cellStyle name="40% - Accent5 2 6 2 2 4" xfId="26588" xr:uid="{00000000-0005-0000-0000-0000D5530000}"/>
    <cellStyle name="40% - Accent5 2 6 2 3" xfId="27235" xr:uid="{00000000-0005-0000-0000-0000D6530000}"/>
    <cellStyle name="40% - Accent5 2 6 2 3 2" xfId="26601" xr:uid="{00000000-0005-0000-0000-0000D7530000}"/>
    <cellStyle name="40% - Accent5 2 6 2 3 2 2" xfId="26603" xr:uid="{00000000-0005-0000-0000-0000D8530000}"/>
    <cellStyle name="40% - Accent5 2 6 2 3 3" xfId="26607" xr:uid="{00000000-0005-0000-0000-0000D9530000}"/>
    <cellStyle name="40% - Accent5 2 6 2 4" xfId="27236" xr:uid="{00000000-0005-0000-0000-0000DA530000}"/>
    <cellStyle name="40% - Accent5 2 6 2 4 2" xfId="26615" xr:uid="{00000000-0005-0000-0000-0000DB530000}"/>
    <cellStyle name="40% - Accent5 2 6 2 5" xfId="27237" xr:uid="{00000000-0005-0000-0000-0000DC530000}"/>
    <cellStyle name="40% - Accent5 2 6 3" xfId="27238" xr:uid="{00000000-0005-0000-0000-0000DD530000}"/>
    <cellStyle name="40% - Accent5 2 6 3 2" xfId="27240" xr:uid="{00000000-0005-0000-0000-0000DE530000}"/>
    <cellStyle name="40% - Accent5 2 6 3 2 2" xfId="26636" xr:uid="{00000000-0005-0000-0000-0000DF530000}"/>
    <cellStyle name="40% - Accent5 2 6 3 2 2 2" xfId="26639" xr:uid="{00000000-0005-0000-0000-0000E0530000}"/>
    <cellStyle name="40% - Accent5 2 6 3 2 3" xfId="26644" xr:uid="{00000000-0005-0000-0000-0000E1530000}"/>
    <cellStyle name="40% - Accent5 2 6 3 3" xfId="27241" xr:uid="{00000000-0005-0000-0000-0000E2530000}"/>
    <cellStyle name="40% - Accent5 2 6 3 3 2" xfId="26653" xr:uid="{00000000-0005-0000-0000-0000E3530000}"/>
    <cellStyle name="40% - Accent5 2 6 3 4" xfId="27242" xr:uid="{00000000-0005-0000-0000-0000E4530000}"/>
    <cellStyle name="40% - Accent5 2 6 4" xfId="3393" xr:uid="{00000000-0005-0000-0000-0000E5530000}"/>
    <cellStyle name="40% - Accent5 2 6 4 2" xfId="27243" xr:uid="{00000000-0005-0000-0000-0000E6530000}"/>
    <cellStyle name="40% - Accent5 2 6 4 2 2" xfId="26670" xr:uid="{00000000-0005-0000-0000-0000E7530000}"/>
    <cellStyle name="40% - Accent5 2 6 4 3" xfId="22993" xr:uid="{00000000-0005-0000-0000-0000E8530000}"/>
    <cellStyle name="40% - Accent5 2 6 5" xfId="27244" xr:uid="{00000000-0005-0000-0000-0000E9530000}"/>
    <cellStyle name="40% - Accent5 2 6 5 2" xfId="27245" xr:uid="{00000000-0005-0000-0000-0000EA530000}"/>
    <cellStyle name="40% - Accent5 2 6 6" xfId="17795" xr:uid="{00000000-0005-0000-0000-0000EB530000}"/>
    <cellStyle name="40% - Accent5 2 7" xfId="27246" xr:uid="{00000000-0005-0000-0000-0000EC530000}"/>
    <cellStyle name="40% - Accent5 2 7 2" xfId="27249" xr:uid="{00000000-0005-0000-0000-0000ED530000}"/>
    <cellStyle name="40% - Accent5 2 7 2 2" xfId="27251" xr:uid="{00000000-0005-0000-0000-0000EE530000}"/>
    <cellStyle name="40% - Accent5 2 7 2 2 2" xfId="26711" xr:uid="{00000000-0005-0000-0000-0000EF530000}"/>
    <cellStyle name="40% - Accent5 2 7 2 2 2 2" xfId="17848" xr:uid="{00000000-0005-0000-0000-0000F0530000}"/>
    <cellStyle name="40% - Accent5 2 7 2 2 3" xfId="26713" xr:uid="{00000000-0005-0000-0000-0000F1530000}"/>
    <cellStyle name="40% - Accent5 2 7 2 3" xfId="27252" xr:uid="{00000000-0005-0000-0000-0000F2530000}"/>
    <cellStyle name="40% - Accent5 2 7 2 3 2" xfId="26718" xr:uid="{00000000-0005-0000-0000-0000F3530000}"/>
    <cellStyle name="40% - Accent5 2 7 2 4" xfId="27253" xr:uid="{00000000-0005-0000-0000-0000F4530000}"/>
    <cellStyle name="40% - Accent5 2 7 3" xfId="27254" xr:uid="{00000000-0005-0000-0000-0000F5530000}"/>
    <cellStyle name="40% - Accent5 2 7 3 2" xfId="27255" xr:uid="{00000000-0005-0000-0000-0000F6530000}"/>
    <cellStyle name="40% - Accent5 2 7 3 2 2" xfId="26726" xr:uid="{00000000-0005-0000-0000-0000F7530000}"/>
    <cellStyle name="40% - Accent5 2 7 3 3" xfId="27256" xr:uid="{00000000-0005-0000-0000-0000F8530000}"/>
    <cellStyle name="40% - Accent5 2 7 4" xfId="27257" xr:uid="{00000000-0005-0000-0000-0000F9530000}"/>
    <cellStyle name="40% - Accent5 2 7 4 2" xfId="27258" xr:uid="{00000000-0005-0000-0000-0000FA530000}"/>
    <cellStyle name="40% - Accent5 2 7 5" xfId="27259" xr:uid="{00000000-0005-0000-0000-0000FB530000}"/>
    <cellStyle name="40% - Accent5 2 8" xfId="24966" xr:uid="{00000000-0005-0000-0000-0000FC530000}"/>
    <cellStyle name="40% - Accent5 2 8 2" xfId="27260" xr:uid="{00000000-0005-0000-0000-0000FD530000}"/>
    <cellStyle name="40% - Accent5 2 8 2 2" xfId="27261" xr:uid="{00000000-0005-0000-0000-0000FE530000}"/>
    <cellStyle name="40% - Accent5 2 8 2 2 2" xfId="26762" xr:uid="{00000000-0005-0000-0000-0000FF530000}"/>
    <cellStyle name="40% - Accent5 2 8 2 3" xfId="18723" xr:uid="{00000000-0005-0000-0000-000000540000}"/>
    <cellStyle name="40% - Accent5 2 8 3" xfId="18185" xr:uid="{00000000-0005-0000-0000-000001540000}"/>
    <cellStyle name="40% - Accent5 2 8 3 2" xfId="27263" xr:uid="{00000000-0005-0000-0000-000002540000}"/>
    <cellStyle name="40% - Accent5 2 8 4" xfId="27265" xr:uid="{00000000-0005-0000-0000-000003540000}"/>
    <cellStyle name="40% - Accent5 2 9" xfId="2887" xr:uid="{00000000-0005-0000-0000-000004540000}"/>
    <cellStyle name="40% - Accent5 2 9 2" xfId="21955" xr:uid="{00000000-0005-0000-0000-000005540000}"/>
    <cellStyle name="40% - Accent5 2 9 2 2" xfId="27266" xr:uid="{00000000-0005-0000-0000-000006540000}"/>
    <cellStyle name="40% - Accent5 2 9 3" xfId="27268" xr:uid="{00000000-0005-0000-0000-000007540000}"/>
    <cellStyle name="40% - Accent5 3" xfId="5796" xr:uid="{00000000-0005-0000-0000-000008540000}"/>
    <cellStyle name="40% - Accent5 3 10" xfId="27270" xr:uid="{00000000-0005-0000-0000-000009540000}"/>
    <cellStyle name="40% - Accent5 3 2" xfId="22880" xr:uid="{00000000-0005-0000-0000-00000A540000}"/>
    <cellStyle name="40% - Accent5 3 2 2" xfId="22424" xr:uid="{00000000-0005-0000-0000-00000B540000}"/>
    <cellStyle name="40% - Accent5 3 2 2 2" xfId="27271" xr:uid="{00000000-0005-0000-0000-00000C540000}"/>
    <cellStyle name="40% - Accent5 3 2 2 2 2" xfId="27272" xr:uid="{00000000-0005-0000-0000-00000D540000}"/>
    <cellStyle name="40% - Accent5 3 2 2 2 2 2" xfId="25316" xr:uid="{00000000-0005-0000-0000-00000E540000}"/>
    <cellStyle name="40% - Accent5 3 2 2 2 2 2 2" xfId="19843" xr:uid="{00000000-0005-0000-0000-00000F540000}"/>
    <cellStyle name="40% - Accent5 3 2 2 2 2 2 2 2" xfId="25318" xr:uid="{00000000-0005-0000-0000-000010540000}"/>
    <cellStyle name="40% - Accent5 3 2 2 2 2 2 2 2 2" xfId="27273" xr:uid="{00000000-0005-0000-0000-000011540000}"/>
    <cellStyle name="40% - Accent5 3 2 2 2 2 2 2 2 2 2" xfId="27274" xr:uid="{00000000-0005-0000-0000-000012540000}"/>
    <cellStyle name="40% - Accent5 3 2 2 2 2 2 2 2 3" xfId="8404" xr:uid="{00000000-0005-0000-0000-000013540000}"/>
    <cellStyle name="40% - Accent5 3 2 2 2 2 2 2 3" xfId="27275" xr:uid="{00000000-0005-0000-0000-000014540000}"/>
    <cellStyle name="40% - Accent5 3 2 2 2 2 2 2 3 2" xfId="27276" xr:uid="{00000000-0005-0000-0000-000015540000}"/>
    <cellStyle name="40% - Accent5 3 2 2 2 2 2 2 4" xfId="26371" xr:uid="{00000000-0005-0000-0000-000016540000}"/>
    <cellStyle name="40% - Accent5 3 2 2 2 2 2 3" xfId="25320" xr:uid="{00000000-0005-0000-0000-000017540000}"/>
    <cellStyle name="40% - Accent5 3 2 2 2 2 2 3 2" xfId="27277" xr:uid="{00000000-0005-0000-0000-000018540000}"/>
    <cellStyle name="40% - Accent5 3 2 2 2 2 2 3 2 2" xfId="27278" xr:uid="{00000000-0005-0000-0000-000019540000}"/>
    <cellStyle name="40% - Accent5 3 2 2 2 2 2 3 3" xfId="27279" xr:uid="{00000000-0005-0000-0000-00001A540000}"/>
    <cellStyle name="40% - Accent5 3 2 2 2 2 2 4" xfId="25776" xr:uid="{00000000-0005-0000-0000-00001B540000}"/>
    <cellStyle name="40% - Accent5 3 2 2 2 2 2 4 2" xfId="27280" xr:uid="{00000000-0005-0000-0000-00001C540000}"/>
    <cellStyle name="40% - Accent5 3 2 2 2 2 2 5" xfId="27281" xr:uid="{00000000-0005-0000-0000-00001D540000}"/>
    <cellStyle name="40% - Accent5 3 2 2 2 2 3" xfId="5839" xr:uid="{00000000-0005-0000-0000-00001E540000}"/>
    <cellStyle name="40% - Accent5 3 2 2 2 2 3 2" xfId="25322" xr:uid="{00000000-0005-0000-0000-00001F540000}"/>
    <cellStyle name="40% - Accent5 3 2 2 2 2 3 2 2" xfId="27282" xr:uid="{00000000-0005-0000-0000-000020540000}"/>
    <cellStyle name="40% - Accent5 3 2 2 2 2 3 2 2 2" xfId="27284" xr:uid="{00000000-0005-0000-0000-000021540000}"/>
    <cellStyle name="40% - Accent5 3 2 2 2 2 3 2 3" xfId="27287" xr:uid="{00000000-0005-0000-0000-000022540000}"/>
    <cellStyle name="40% - Accent5 3 2 2 2 2 3 3" xfId="27289" xr:uid="{00000000-0005-0000-0000-000023540000}"/>
    <cellStyle name="40% - Accent5 3 2 2 2 2 3 3 2" xfId="27291" xr:uid="{00000000-0005-0000-0000-000024540000}"/>
    <cellStyle name="40% - Accent5 3 2 2 2 2 3 4" xfId="27293" xr:uid="{00000000-0005-0000-0000-000025540000}"/>
    <cellStyle name="40% - Accent5 3 2 2 2 2 4" xfId="25325" xr:uid="{00000000-0005-0000-0000-000026540000}"/>
    <cellStyle name="40% - Accent5 3 2 2 2 2 4 2" xfId="24621" xr:uid="{00000000-0005-0000-0000-000027540000}"/>
    <cellStyle name="40% - Accent5 3 2 2 2 2 4 2 2" xfId="24624" xr:uid="{00000000-0005-0000-0000-000028540000}"/>
    <cellStyle name="40% - Accent5 3 2 2 2 2 4 3" xfId="24633" xr:uid="{00000000-0005-0000-0000-000029540000}"/>
    <cellStyle name="40% - Accent5 3 2 2 2 2 5" xfId="27295" xr:uid="{00000000-0005-0000-0000-00002A540000}"/>
    <cellStyle name="40% - Accent5 3 2 2 2 2 5 2" xfId="24660" xr:uid="{00000000-0005-0000-0000-00002B540000}"/>
    <cellStyle name="40% - Accent5 3 2 2 2 2 6" xfId="27297" xr:uid="{00000000-0005-0000-0000-00002C540000}"/>
    <cellStyle name="40% - Accent5 3 2 2 2 3" xfId="27300" xr:uid="{00000000-0005-0000-0000-00002D540000}"/>
    <cellStyle name="40% - Accent5 3 2 2 2 3 2" xfId="25357" xr:uid="{00000000-0005-0000-0000-00002E540000}"/>
    <cellStyle name="40% - Accent5 3 2 2 2 3 2 2" xfId="25359" xr:uid="{00000000-0005-0000-0000-00002F540000}"/>
    <cellStyle name="40% - Accent5 3 2 2 2 3 2 2 2" xfId="26842" xr:uid="{00000000-0005-0000-0000-000030540000}"/>
    <cellStyle name="40% - Accent5 3 2 2 2 3 2 2 2 2" xfId="27301" xr:uid="{00000000-0005-0000-0000-000031540000}"/>
    <cellStyle name="40% - Accent5 3 2 2 2 3 2 2 3" xfId="27302" xr:uid="{00000000-0005-0000-0000-000032540000}"/>
    <cellStyle name="40% - Accent5 3 2 2 2 3 2 3" xfId="27303" xr:uid="{00000000-0005-0000-0000-000033540000}"/>
    <cellStyle name="40% - Accent5 3 2 2 2 3 2 3 2" xfId="27304" xr:uid="{00000000-0005-0000-0000-000034540000}"/>
    <cellStyle name="40% - Accent5 3 2 2 2 3 2 4" xfId="27305" xr:uid="{00000000-0005-0000-0000-000035540000}"/>
    <cellStyle name="40% - Accent5 3 2 2 2 3 3" xfId="25362" xr:uid="{00000000-0005-0000-0000-000036540000}"/>
    <cellStyle name="40% - Accent5 3 2 2 2 3 3 2" xfId="4678" xr:uid="{00000000-0005-0000-0000-000037540000}"/>
    <cellStyle name="40% - Accent5 3 2 2 2 3 3 2 2" xfId="3415" xr:uid="{00000000-0005-0000-0000-000038540000}"/>
    <cellStyle name="40% - Accent5 3 2 2 2 3 3 3" xfId="4702" xr:uid="{00000000-0005-0000-0000-000039540000}"/>
    <cellStyle name="40% - Accent5 3 2 2 2 3 4" xfId="25648" xr:uid="{00000000-0005-0000-0000-00003A540000}"/>
    <cellStyle name="40% - Accent5 3 2 2 2 3 4 2" xfId="400" xr:uid="{00000000-0005-0000-0000-00003B540000}"/>
    <cellStyle name="40% - Accent5 3 2 2 2 3 5" xfId="27306" xr:uid="{00000000-0005-0000-0000-00003C540000}"/>
    <cellStyle name="40% - Accent5 3 2 2 2 4" xfId="1745" xr:uid="{00000000-0005-0000-0000-00003D540000}"/>
    <cellStyle name="40% - Accent5 3 2 2 2 4 2" xfId="12639" xr:uid="{00000000-0005-0000-0000-00003E540000}"/>
    <cellStyle name="40% - Accent5 3 2 2 2 4 2 2" xfId="27309" xr:uid="{00000000-0005-0000-0000-00003F540000}"/>
    <cellStyle name="40% - Accent5 3 2 2 2 4 2 2 2" xfId="27310" xr:uid="{00000000-0005-0000-0000-000040540000}"/>
    <cellStyle name="40% - Accent5 3 2 2 2 4 2 3" xfId="27311" xr:uid="{00000000-0005-0000-0000-000041540000}"/>
    <cellStyle name="40% - Accent5 3 2 2 2 4 3" xfId="27312" xr:uid="{00000000-0005-0000-0000-000042540000}"/>
    <cellStyle name="40% - Accent5 3 2 2 2 4 3 2" xfId="4840" xr:uid="{00000000-0005-0000-0000-000043540000}"/>
    <cellStyle name="40% - Accent5 3 2 2 2 4 4" xfId="27315" xr:uid="{00000000-0005-0000-0000-000044540000}"/>
    <cellStyle name="40% - Accent5 3 2 2 2 5" xfId="12654" xr:uid="{00000000-0005-0000-0000-000045540000}"/>
    <cellStyle name="40% - Accent5 3 2 2 2 5 2" xfId="21837" xr:uid="{00000000-0005-0000-0000-000046540000}"/>
    <cellStyle name="40% - Accent5 3 2 2 2 5 2 2" xfId="21839" xr:uid="{00000000-0005-0000-0000-000047540000}"/>
    <cellStyle name="40% - Accent5 3 2 2 2 5 3" xfId="21853" xr:uid="{00000000-0005-0000-0000-000048540000}"/>
    <cellStyle name="40% - Accent5 3 2 2 2 6" xfId="27317" xr:uid="{00000000-0005-0000-0000-000049540000}"/>
    <cellStyle name="40% - Accent5 3 2 2 2 6 2" xfId="21875" xr:uid="{00000000-0005-0000-0000-00004A540000}"/>
    <cellStyle name="40% - Accent5 3 2 2 2 7" xfId="26113" xr:uid="{00000000-0005-0000-0000-00004B540000}"/>
    <cellStyle name="40% - Accent5 3 2 2 3" xfId="27318" xr:uid="{00000000-0005-0000-0000-00004C540000}"/>
    <cellStyle name="40% - Accent5 3 2 2 3 2" xfId="27319" xr:uid="{00000000-0005-0000-0000-00004D540000}"/>
    <cellStyle name="40% - Accent5 3 2 2 3 2 2" xfId="25404" xr:uid="{00000000-0005-0000-0000-00004E540000}"/>
    <cellStyle name="40% - Accent5 3 2 2 3 2 2 2" xfId="25406" xr:uid="{00000000-0005-0000-0000-00004F540000}"/>
    <cellStyle name="40% - Accent5 3 2 2 3 2 2 2 2" xfId="27320" xr:uid="{00000000-0005-0000-0000-000050540000}"/>
    <cellStyle name="40% - Accent5 3 2 2 3 2 2 2 2 2" xfId="27321" xr:uid="{00000000-0005-0000-0000-000051540000}"/>
    <cellStyle name="40% - Accent5 3 2 2 3 2 2 2 3" xfId="27322" xr:uid="{00000000-0005-0000-0000-000052540000}"/>
    <cellStyle name="40% - Accent5 3 2 2 3 2 2 3" xfId="27323" xr:uid="{00000000-0005-0000-0000-000053540000}"/>
    <cellStyle name="40% - Accent5 3 2 2 3 2 2 3 2" xfId="27325" xr:uid="{00000000-0005-0000-0000-000054540000}"/>
    <cellStyle name="40% - Accent5 3 2 2 3 2 2 4" xfId="27326" xr:uid="{00000000-0005-0000-0000-000055540000}"/>
    <cellStyle name="40% - Accent5 3 2 2 3 2 3" xfId="25408" xr:uid="{00000000-0005-0000-0000-000056540000}"/>
    <cellStyle name="40% - Accent5 3 2 2 3 2 3 2" xfId="27327" xr:uid="{00000000-0005-0000-0000-000057540000}"/>
    <cellStyle name="40% - Accent5 3 2 2 3 2 3 2 2" xfId="24315" xr:uid="{00000000-0005-0000-0000-000058540000}"/>
    <cellStyle name="40% - Accent5 3 2 2 3 2 3 3" xfId="27330" xr:uid="{00000000-0005-0000-0000-000059540000}"/>
    <cellStyle name="40% - Accent5 3 2 2 3 2 4" xfId="27332" xr:uid="{00000000-0005-0000-0000-00005A540000}"/>
    <cellStyle name="40% - Accent5 3 2 2 3 2 4 2" xfId="24737" xr:uid="{00000000-0005-0000-0000-00005B540000}"/>
    <cellStyle name="40% - Accent5 3 2 2 3 2 5" xfId="27335" xr:uid="{00000000-0005-0000-0000-00005C540000}"/>
    <cellStyle name="40% - Accent5 3 2 2 3 3" xfId="27337" xr:uid="{00000000-0005-0000-0000-00005D540000}"/>
    <cellStyle name="40% - Accent5 3 2 2 3 3 2" xfId="25429" xr:uid="{00000000-0005-0000-0000-00005E540000}"/>
    <cellStyle name="40% - Accent5 3 2 2 3 3 2 2" xfId="27338" xr:uid="{00000000-0005-0000-0000-00005F540000}"/>
    <cellStyle name="40% - Accent5 3 2 2 3 3 2 2 2" xfId="27339" xr:uid="{00000000-0005-0000-0000-000060540000}"/>
    <cellStyle name="40% - Accent5 3 2 2 3 3 2 3" xfId="27340" xr:uid="{00000000-0005-0000-0000-000061540000}"/>
    <cellStyle name="40% - Accent5 3 2 2 3 3 3" xfId="27341" xr:uid="{00000000-0005-0000-0000-000062540000}"/>
    <cellStyle name="40% - Accent5 3 2 2 3 3 3 2" xfId="4013" xr:uid="{00000000-0005-0000-0000-000063540000}"/>
    <cellStyle name="40% - Accent5 3 2 2 3 3 4" xfId="27344" xr:uid="{00000000-0005-0000-0000-000064540000}"/>
    <cellStyle name="40% - Accent5 3 2 2 3 4" xfId="12666" xr:uid="{00000000-0005-0000-0000-000065540000}"/>
    <cellStyle name="40% - Accent5 3 2 2 3 4 2" xfId="11668" xr:uid="{00000000-0005-0000-0000-000066540000}"/>
    <cellStyle name="40% - Accent5 3 2 2 3 4 2 2" xfId="11670" xr:uid="{00000000-0005-0000-0000-000067540000}"/>
    <cellStyle name="40% - Accent5 3 2 2 3 4 3" xfId="11682" xr:uid="{00000000-0005-0000-0000-000068540000}"/>
    <cellStyle name="40% - Accent5 3 2 2 3 5" xfId="18363" xr:uid="{00000000-0005-0000-0000-000069540000}"/>
    <cellStyle name="40% - Accent5 3 2 2 3 5 2" xfId="11923" xr:uid="{00000000-0005-0000-0000-00006A540000}"/>
    <cellStyle name="40% - Accent5 3 2 2 3 6" xfId="18364" xr:uid="{00000000-0005-0000-0000-00006B540000}"/>
    <cellStyle name="40% - Accent5 3 2 2 4" xfId="27346" xr:uid="{00000000-0005-0000-0000-00006C540000}"/>
    <cellStyle name="40% - Accent5 3 2 2 4 2" xfId="27348" xr:uid="{00000000-0005-0000-0000-00006D540000}"/>
    <cellStyle name="40% - Accent5 3 2 2 4 2 2" xfId="15478" xr:uid="{00000000-0005-0000-0000-00006E540000}"/>
    <cellStyle name="40% - Accent5 3 2 2 4 2 2 2" xfId="27349" xr:uid="{00000000-0005-0000-0000-00006F540000}"/>
    <cellStyle name="40% - Accent5 3 2 2 4 2 2 2 2" xfId="387" xr:uid="{00000000-0005-0000-0000-000070540000}"/>
    <cellStyle name="40% - Accent5 3 2 2 4 2 2 3" xfId="25792" xr:uid="{00000000-0005-0000-0000-000071540000}"/>
    <cellStyle name="40% - Accent5 3 2 2 4 2 3" xfId="27352" xr:uid="{00000000-0005-0000-0000-000072540000}"/>
    <cellStyle name="40% - Accent5 3 2 2 4 2 3 2" xfId="27357" xr:uid="{00000000-0005-0000-0000-000073540000}"/>
    <cellStyle name="40% - Accent5 3 2 2 4 2 4" xfId="27360" xr:uid="{00000000-0005-0000-0000-000074540000}"/>
    <cellStyle name="40% - Accent5 3 2 2 4 3" xfId="27363" xr:uid="{00000000-0005-0000-0000-000075540000}"/>
    <cellStyle name="40% - Accent5 3 2 2 4 3 2" xfId="27364" xr:uid="{00000000-0005-0000-0000-000076540000}"/>
    <cellStyle name="40% - Accent5 3 2 2 4 3 2 2" xfId="21669" xr:uid="{00000000-0005-0000-0000-000077540000}"/>
    <cellStyle name="40% - Accent5 3 2 2 4 3 3" xfId="27367" xr:uid="{00000000-0005-0000-0000-000078540000}"/>
    <cellStyle name="40% - Accent5 3 2 2 4 4" xfId="27370" xr:uid="{00000000-0005-0000-0000-000079540000}"/>
    <cellStyle name="40% - Accent5 3 2 2 4 4 2" xfId="7778" xr:uid="{00000000-0005-0000-0000-00007A540000}"/>
    <cellStyle name="40% - Accent5 3 2 2 4 5" xfId="18375" xr:uid="{00000000-0005-0000-0000-00007B540000}"/>
    <cellStyle name="40% - Accent5 3 2 2 5" xfId="27371" xr:uid="{00000000-0005-0000-0000-00007C540000}"/>
    <cellStyle name="40% - Accent5 3 2 2 5 2" xfId="27372" xr:uid="{00000000-0005-0000-0000-00007D540000}"/>
    <cellStyle name="40% - Accent5 3 2 2 5 2 2" xfId="27375" xr:uid="{00000000-0005-0000-0000-00007E540000}"/>
    <cellStyle name="40% - Accent5 3 2 2 5 2 2 2" xfId="27377" xr:uid="{00000000-0005-0000-0000-00007F540000}"/>
    <cellStyle name="40% - Accent5 3 2 2 5 2 3" xfId="6427" xr:uid="{00000000-0005-0000-0000-000080540000}"/>
    <cellStyle name="40% - Accent5 3 2 2 5 3" xfId="27378" xr:uid="{00000000-0005-0000-0000-000081540000}"/>
    <cellStyle name="40% - Accent5 3 2 2 5 3 2" xfId="27380" xr:uid="{00000000-0005-0000-0000-000082540000}"/>
    <cellStyle name="40% - Accent5 3 2 2 5 4" xfId="27381" xr:uid="{00000000-0005-0000-0000-000083540000}"/>
    <cellStyle name="40% - Accent5 3 2 2 6" xfId="27382" xr:uid="{00000000-0005-0000-0000-000084540000}"/>
    <cellStyle name="40% - Accent5 3 2 2 6 2" xfId="27383" xr:uid="{00000000-0005-0000-0000-000085540000}"/>
    <cellStyle name="40% - Accent5 3 2 2 6 2 2" xfId="27385" xr:uid="{00000000-0005-0000-0000-000086540000}"/>
    <cellStyle name="40% - Accent5 3 2 2 6 3" xfId="27386" xr:uid="{00000000-0005-0000-0000-000087540000}"/>
    <cellStyle name="40% - Accent5 3 2 2 7" xfId="27387" xr:uid="{00000000-0005-0000-0000-000088540000}"/>
    <cellStyle name="40% - Accent5 3 2 2 7 2" xfId="27388" xr:uid="{00000000-0005-0000-0000-000089540000}"/>
    <cellStyle name="40% - Accent5 3 2 2 8" xfId="27389" xr:uid="{00000000-0005-0000-0000-00008A540000}"/>
    <cellStyle name="40% - Accent5 3 2 3" xfId="27390" xr:uid="{00000000-0005-0000-0000-00008B540000}"/>
    <cellStyle name="40% - Accent5 3 2 3 2" xfId="27393" xr:uid="{00000000-0005-0000-0000-00008C540000}"/>
    <cellStyle name="40% - Accent5 3 2 3 2 2" xfId="27395" xr:uid="{00000000-0005-0000-0000-00008D540000}"/>
    <cellStyle name="40% - Accent5 3 2 3 2 2 2" xfId="25474" xr:uid="{00000000-0005-0000-0000-00008E540000}"/>
    <cellStyle name="40% - Accent5 3 2 3 2 2 2 2" xfId="25476" xr:uid="{00000000-0005-0000-0000-00008F540000}"/>
    <cellStyle name="40% - Accent5 3 2 3 2 2 2 2 2" xfId="27396" xr:uid="{00000000-0005-0000-0000-000090540000}"/>
    <cellStyle name="40% - Accent5 3 2 3 2 2 2 2 2 2" xfId="27397" xr:uid="{00000000-0005-0000-0000-000091540000}"/>
    <cellStyle name="40% - Accent5 3 2 3 2 2 2 2 3" xfId="27398" xr:uid="{00000000-0005-0000-0000-000092540000}"/>
    <cellStyle name="40% - Accent5 3 2 3 2 2 2 3" xfId="27399" xr:uid="{00000000-0005-0000-0000-000093540000}"/>
    <cellStyle name="40% - Accent5 3 2 3 2 2 2 3 2" xfId="27400" xr:uid="{00000000-0005-0000-0000-000094540000}"/>
    <cellStyle name="40% - Accent5 3 2 3 2 2 2 4" xfId="26896" xr:uid="{00000000-0005-0000-0000-000095540000}"/>
    <cellStyle name="40% - Accent5 3 2 3 2 2 3" xfId="25478" xr:uid="{00000000-0005-0000-0000-000096540000}"/>
    <cellStyle name="40% - Accent5 3 2 3 2 2 3 2" xfId="16391" xr:uid="{00000000-0005-0000-0000-000097540000}"/>
    <cellStyle name="40% - Accent5 3 2 3 2 2 3 2 2" xfId="27401" xr:uid="{00000000-0005-0000-0000-000098540000}"/>
    <cellStyle name="40% - Accent5 3 2 3 2 2 3 3" xfId="27403" xr:uid="{00000000-0005-0000-0000-000099540000}"/>
    <cellStyle name="40% - Accent5 3 2 3 2 2 4" xfId="27405" xr:uid="{00000000-0005-0000-0000-00009A540000}"/>
    <cellStyle name="40% - Accent5 3 2 3 2 2 4 2" xfId="25993" xr:uid="{00000000-0005-0000-0000-00009B540000}"/>
    <cellStyle name="40% - Accent5 3 2 3 2 2 5" xfId="27407" xr:uid="{00000000-0005-0000-0000-00009C540000}"/>
    <cellStyle name="40% - Accent5 3 2 3 2 3" xfId="27409" xr:uid="{00000000-0005-0000-0000-00009D540000}"/>
    <cellStyle name="40% - Accent5 3 2 3 2 3 2" xfId="25500" xr:uid="{00000000-0005-0000-0000-00009E540000}"/>
    <cellStyle name="40% - Accent5 3 2 3 2 3 2 2" xfId="27410" xr:uid="{00000000-0005-0000-0000-00009F540000}"/>
    <cellStyle name="40% - Accent5 3 2 3 2 3 2 2 2" xfId="27411" xr:uid="{00000000-0005-0000-0000-0000A0540000}"/>
    <cellStyle name="40% - Accent5 3 2 3 2 3 2 3" xfId="27412" xr:uid="{00000000-0005-0000-0000-0000A1540000}"/>
    <cellStyle name="40% - Accent5 3 2 3 2 3 3" xfId="27413" xr:uid="{00000000-0005-0000-0000-0000A2540000}"/>
    <cellStyle name="40% - Accent5 3 2 3 2 3 3 2" xfId="4609" xr:uid="{00000000-0005-0000-0000-0000A3540000}"/>
    <cellStyle name="40% - Accent5 3 2 3 2 3 4" xfId="27415" xr:uid="{00000000-0005-0000-0000-0000A4540000}"/>
    <cellStyle name="40% - Accent5 3 2 3 2 4" xfId="12705" xr:uid="{00000000-0005-0000-0000-0000A5540000}"/>
    <cellStyle name="40% - Accent5 3 2 3 2 4 2" xfId="27417" xr:uid="{00000000-0005-0000-0000-0000A6540000}"/>
    <cellStyle name="40% - Accent5 3 2 3 2 4 2 2" xfId="27419" xr:uid="{00000000-0005-0000-0000-0000A7540000}"/>
    <cellStyle name="40% - Accent5 3 2 3 2 4 3" xfId="27421" xr:uid="{00000000-0005-0000-0000-0000A8540000}"/>
    <cellStyle name="40% - Accent5 3 2 3 2 5" xfId="27425" xr:uid="{00000000-0005-0000-0000-0000A9540000}"/>
    <cellStyle name="40% - Accent5 3 2 3 2 5 2" xfId="22008" xr:uid="{00000000-0005-0000-0000-0000AA540000}"/>
    <cellStyle name="40% - Accent5 3 2 3 2 6" xfId="27426" xr:uid="{00000000-0005-0000-0000-0000AB540000}"/>
    <cellStyle name="40% - Accent5 3 2 3 3" xfId="27427" xr:uid="{00000000-0005-0000-0000-0000AC540000}"/>
    <cellStyle name="40% - Accent5 3 2 3 3 2" xfId="27428" xr:uid="{00000000-0005-0000-0000-0000AD540000}"/>
    <cellStyle name="40% - Accent5 3 2 3 3 2 2" xfId="25518" xr:uid="{00000000-0005-0000-0000-0000AE540000}"/>
    <cellStyle name="40% - Accent5 3 2 3 3 2 2 2" xfId="27429" xr:uid="{00000000-0005-0000-0000-0000AF540000}"/>
    <cellStyle name="40% - Accent5 3 2 3 3 2 2 2 2" xfId="27430" xr:uid="{00000000-0005-0000-0000-0000B0540000}"/>
    <cellStyle name="40% - Accent5 3 2 3 3 2 2 3" xfId="27431" xr:uid="{00000000-0005-0000-0000-0000B1540000}"/>
    <cellStyle name="40% - Accent5 3 2 3 3 2 3" xfId="27433" xr:uid="{00000000-0005-0000-0000-0000B2540000}"/>
    <cellStyle name="40% - Accent5 3 2 3 3 2 3 2" xfId="27436" xr:uid="{00000000-0005-0000-0000-0000B3540000}"/>
    <cellStyle name="40% - Accent5 3 2 3 3 2 4" xfId="27438" xr:uid="{00000000-0005-0000-0000-0000B4540000}"/>
    <cellStyle name="40% - Accent5 3 2 3 3 3" xfId="27440" xr:uid="{00000000-0005-0000-0000-0000B5540000}"/>
    <cellStyle name="40% - Accent5 3 2 3 3 3 2" xfId="27441" xr:uid="{00000000-0005-0000-0000-0000B6540000}"/>
    <cellStyle name="40% - Accent5 3 2 3 3 3 2 2" xfId="27442" xr:uid="{00000000-0005-0000-0000-0000B7540000}"/>
    <cellStyle name="40% - Accent5 3 2 3 3 3 3" xfId="27443" xr:uid="{00000000-0005-0000-0000-0000B8540000}"/>
    <cellStyle name="40% - Accent5 3 2 3 3 4" xfId="27445" xr:uid="{00000000-0005-0000-0000-0000B9540000}"/>
    <cellStyle name="40% - Accent5 3 2 3 3 4 2" xfId="12848" xr:uid="{00000000-0005-0000-0000-0000BA540000}"/>
    <cellStyle name="40% - Accent5 3 2 3 3 5" xfId="18392" xr:uid="{00000000-0005-0000-0000-0000BB540000}"/>
    <cellStyle name="40% - Accent5 3 2 3 4" xfId="27446" xr:uid="{00000000-0005-0000-0000-0000BC540000}"/>
    <cellStyle name="40% - Accent5 3 2 3 4 2" xfId="27447" xr:uid="{00000000-0005-0000-0000-0000BD540000}"/>
    <cellStyle name="40% - Accent5 3 2 3 4 2 2" xfId="27449" xr:uid="{00000000-0005-0000-0000-0000BE540000}"/>
    <cellStyle name="40% - Accent5 3 2 3 4 2 2 2" xfId="27450" xr:uid="{00000000-0005-0000-0000-0000BF540000}"/>
    <cellStyle name="40% - Accent5 3 2 3 4 2 3" xfId="27451" xr:uid="{00000000-0005-0000-0000-0000C0540000}"/>
    <cellStyle name="40% - Accent5 3 2 3 4 3" xfId="27453" xr:uid="{00000000-0005-0000-0000-0000C1540000}"/>
    <cellStyle name="40% - Accent5 3 2 3 4 3 2" xfId="27454" xr:uid="{00000000-0005-0000-0000-0000C2540000}"/>
    <cellStyle name="40% - Accent5 3 2 3 4 4" xfId="27455" xr:uid="{00000000-0005-0000-0000-0000C3540000}"/>
    <cellStyle name="40% - Accent5 3 2 3 5" xfId="27456" xr:uid="{00000000-0005-0000-0000-0000C4540000}"/>
    <cellStyle name="40% - Accent5 3 2 3 5 2" xfId="27457" xr:uid="{00000000-0005-0000-0000-0000C5540000}"/>
    <cellStyle name="40% - Accent5 3 2 3 5 2 2" xfId="27458" xr:uid="{00000000-0005-0000-0000-0000C6540000}"/>
    <cellStyle name="40% - Accent5 3 2 3 5 3" xfId="27459" xr:uid="{00000000-0005-0000-0000-0000C7540000}"/>
    <cellStyle name="40% - Accent5 3 2 3 6" xfId="27460" xr:uid="{00000000-0005-0000-0000-0000C8540000}"/>
    <cellStyle name="40% - Accent5 3 2 3 6 2" xfId="27461" xr:uid="{00000000-0005-0000-0000-0000C9540000}"/>
    <cellStyle name="40% - Accent5 3 2 3 7" xfId="27462" xr:uid="{00000000-0005-0000-0000-0000CA540000}"/>
    <cellStyle name="40% - Accent5 3 2 4" xfId="27464" xr:uid="{00000000-0005-0000-0000-0000CB540000}"/>
    <cellStyle name="40% - Accent5 3 2 4 2" xfId="27466" xr:uid="{00000000-0005-0000-0000-0000CC540000}"/>
    <cellStyle name="40% - Accent5 3 2 4 2 2" xfId="27467" xr:uid="{00000000-0005-0000-0000-0000CD540000}"/>
    <cellStyle name="40% - Accent5 3 2 4 2 2 2" xfId="25564" xr:uid="{00000000-0005-0000-0000-0000CE540000}"/>
    <cellStyle name="40% - Accent5 3 2 4 2 2 2 2" xfId="27468" xr:uid="{00000000-0005-0000-0000-0000CF540000}"/>
    <cellStyle name="40% - Accent5 3 2 4 2 2 2 2 2" xfId="27469" xr:uid="{00000000-0005-0000-0000-0000D0540000}"/>
    <cellStyle name="40% - Accent5 3 2 4 2 2 2 3" xfId="27470" xr:uid="{00000000-0005-0000-0000-0000D1540000}"/>
    <cellStyle name="40% - Accent5 3 2 4 2 2 3" xfId="27471" xr:uid="{00000000-0005-0000-0000-0000D2540000}"/>
    <cellStyle name="40% - Accent5 3 2 4 2 2 3 2" xfId="27473" xr:uid="{00000000-0005-0000-0000-0000D3540000}"/>
    <cellStyle name="40% - Accent5 3 2 4 2 2 4" xfId="27475" xr:uid="{00000000-0005-0000-0000-0000D4540000}"/>
    <cellStyle name="40% - Accent5 3 2 4 2 3" xfId="27477" xr:uid="{00000000-0005-0000-0000-0000D5540000}"/>
    <cellStyle name="40% - Accent5 3 2 4 2 3 2" xfId="27478" xr:uid="{00000000-0005-0000-0000-0000D6540000}"/>
    <cellStyle name="40% - Accent5 3 2 4 2 3 2 2" xfId="27479" xr:uid="{00000000-0005-0000-0000-0000D7540000}"/>
    <cellStyle name="40% - Accent5 3 2 4 2 3 3" xfId="24960" xr:uid="{00000000-0005-0000-0000-0000D8540000}"/>
    <cellStyle name="40% - Accent5 3 2 4 2 4" xfId="15197" xr:uid="{00000000-0005-0000-0000-0000D9540000}"/>
    <cellStyle name="40% - Accent5 3 2 4 2 4 2" xfId="27247" xr:uid="{00000000-0005-0000-0000-0000DA540000}"/>
    <cellStyle name="40% - Accent5 3 2 4 2 5" xfId="27481" xr:uid="{00000000-0005-0000-0000-0000DB540000}"/>
    <cellStyle name="40% - Accent5 3 2 4 3" xfId="27482" xr:uid="{00000000-0005-0000-0000-0000DC540000}"/>
    <cellStyle name="40% - Accent5 3 2 4 3 2" xfId="27483" xr:uid="{00000000-0005-0000-0000-0000DD540000}"/>
    <cellStyle name="40% - Accent5 3 2 4 3 2 2" xfId="27484" xr:uid="{00000000-0005-0000-0000-0000DE540000}"/>
    <cellStyle name="40% - Accent5 3 2 4 3 2 2 2" xfId="27485" xr:uid="{00000000-0005-0000-0000-0000DF540000}"/>
    <cellStyle name="40% - Accent5 3 2 4 3 2 3" xfId="27486" xr:uid="{00000000-0005-0000-0000-0000E0540000}"/>
    <cellStyle name="40% - Accent5 3 2 4 3 3" xfId="27488" xr:uid="{00000000-0005-0000-0000-0000E1540000}"/>
    <cellStyle name="40% - Accent5 3 2 4 3 3 2" xfId="27489" xr:uid="{00000000-0005-0000-0000-0000E2540000}"/>
    <cellStyle name="40% - Accent5 3 2 4 3 4" xfId="27491" xr:uid="{00000000-0005-0000-0000-0000E3540000}"/>
    <cellStyle name="40% - Accent5 3 2 4 4" xfId="27492" xr:uid="{00000000-0005-0000-0000-0000E4540000}"/>
    <cellStyle name="40% - Accent5 3 2 4 4 2" xfId="27493" xr:uid="{00000000-0005-0000-0000-0000E5540000}"/>
    <cellStyle name="40% - Accent5 3 2 4 4 2 2" xfId="27494" xr:uid="{00000000-0005-0000-0000-0000E6540000}"/>
    <cellStyle name="40% - Accent5 3 2 4 4 3" xfId="27495" xr:uid="{00000000-0005-0000-0000-0000E7540000}"/>
    <cellStyle name="40% - Accent5 3 2 4 5" xfId="27496" xr:uid="{00000000-0005-0000-0000-0000E8540000}"/>
    <cellStyle name="40% - Accent5 3 2 4 5 2" xfId="27497" xr:uid="{00000000-0005-0000-0000-0000E9540000}"/>
    <cellStyle name="40% - Accent5 3 2 4 6" xfId="27498" xr:uid="{00000000-0005-0000-0000-0000EA540000}"/>
    <cellStyle name="40% - Accent5 3 2 5" xfId="6010" xr:uid="{00000000-0005-0000-0000-0000EB540000}"/>
    <cellStyle name="40% - Accent5 3 2 5 2" xfId="27500" xr:uid="{00000000-0005-0000-0000-0000EC540000}"/>
    <cellStyle name="40% - Accent5 3 2 5 2 2" xfId="27502" xr:uid="{00000000-0005-0000-0000-0000ED540000}"/>
    <cellStyle name="40% - Accent5 3 2 5 2 2 2" xfId="27504" xr:uid="{00000000-0005-0000-0000-0000EE540000}"/>
    <cellStyle name="40% - Accent5 3 2 5 2 2 2 2" xfId="27506" xr:uid="{00000000-0005-0000-0000-0000EF540000}"/>
    <cellStyle name="40% - Accent5 3 2 5 2 2 3" xfId="27508" xr:uid="{00000000-0005-0000-0000-0000F0540000}"/>
    <cellStyle name="40% - Accent5 3 2 5 2 3" xfId="27510" xr:uid="{00000000-0005-0000-0000-0000F1540000}"/>
    <cellStyle name="40% - Accent5 3 2 5 2 3 2" xfId="15738" xr:uid="{00000000-0005-0000-0000-0000F2540000}"/>
    <cellStyle name="40% - Accent5 3 2 5 2 4" xfId="27511" xr:uid="{00000000-0005-0000-0000-0000F3540000}"/>
    <cellStyle name="40% - Accent5 3 2 5 3" xfId="13867" xr:uid="{00000000-0005-0000-0000-0000F4540000}"/>
    <cellStyle name="40% - Accent5 3 2 5 3 2" xfId="27513" xr:uid="{00000000-0005-0000-0000-0000F5540000}"/>
    <cellStyle name="40% - Accent5 3 2 5 3 2 2" xfId="27515" xr:uid="{00000000-0005-0000-0000-0000F6540000}"/>
    <cellStyle name="40% - Accent5 3 2 5 3 3" xfId="27516" xr:uid="{00000000-0005-0000-0000-0000F7540000}"/>
    <cellStyle name="40% - Accent5 3 2 5 4" xfId="27519" xr:uid="{00000000-0005-0000-0000-0000F8540000}"/>
    <cellStyle name="40% - Accent5 3 2 5 4 2" xfId="27520" xr:uid="{00000000-0005-0000-0000-0000F9540000}"/>
    <cellStyle name="40% - Accent5 3 2 5 5" xfId="27521" xr:uid="{00000000-0005-0000-0000-0000FA540000}"/>
    <cellStyle name="40% - Accent5 3 2 6" xfId="27522" xr:uid="{00000000-0005-0000-0000-0000FB540000}"/>
    <cellStyle name="40% - Accent5 3 2 6 2" xfId="9437" xr:uid="{00000000-0005-0000-0000-0000FC540000}"/>
    <cellStyle name="40% - Accent5 3 2 6 2 2" xfId="27525" xr:uid="{00000000-0005-0000-0000-0000FD540000}"/>
    <cellStyle name="40% - Accent5 3 2 6 2 2 2" xfId="27527" xr:uid="{00000000-0005-0000-0000-0000FE540000}"/>
    <cellStyle name="40% - Accent5 3 2 6 2 3" xfId="27528" xr:uid="{00000000-0005-0000-0000-0000FF540000}"/>
    <cellStyle name="40% - Accent5 3 2 6 3" xfId="27530" xr:uid="{00000000-0005-0000-0000-000000550000}"/>
    <cellStyle name="40% - Accent5 3 2 6 3 2" xfId="27532" xr:uid="{00000000-0005-0000-0000-000001550000}"/>
    <cellStyle name="40% - Accent5 3 2 6 4" xfId="27534" xr:uid="{00000000-0005-0000-0000-000002550000}"/>
    <cellStyle name="40% - Accent5 3 2 7" xfId="27535" xr:uid="{00000000-0005-0000-0000-000003550000}"/>
    <cellStyle name="40% - Accent5 3 2 7 2" xfId="27537" xr:uid="{00000000-0005-0000-0000-000004550000}"/>
    <cellStyle name="40% - Accent5 3 2 7 2 2" xfId="27540" xr:uid="{00000000-0005-0000-0000-000005550000}"/>
    <cellStyle name="40% - Accent5 3 2 7 3" xfId="27542" xr:uid="{00000000-0005-0000-0000-000006550000}"/>
    <cellStyle name="40% - Accent5 3 2 8" xfId="27543" xr:uid="{00000000-0005-0000-0000-000007550000}"/>
    <cellStyle name="40% - Accent5 3 2 8 2" xfId="27545" xr:uid="{00000000-0005-0000-0000-000008550000}"/>
    <cellStyle name="40% - Accent5 3 2 9" xfId="24084" xr:uid="{00000000-0005-0000-0000-000009550000}"/>
    <cellStyle name="40% - Accent5 3 3" xfId="27546" xr:uid="{00000000-0005-0000-0000-00000A550000}"/>
    <cellStyle name="40% - Accent5 3 3 2" xfId="5433" xr:uid="{00000000-0005-0000-0000-00000B550000}"/>
    <cellStyle name="40% - Accent5 3 3 2 2" xfId="3840" xr:uid="{00000000-0005-0000-0000-00000C550000}"/>
    <cellStyle name="40% - Accent5 3 3 2 2 2" xfId="5441" xr:uid="{00000000-0005-0000-0000-00000D550000}"/>
    <cellStyle name="40% - Accent5 3 3 2 2 2 2" xfId="18813" xr:uid="{00000000-0005-0000-0000-00000E550000}"/>
    <cellStyle name="40% - Accent5 3 3 2 2 2 2 2" xfId="18819" xr:uid="{00000000-0005-0000-0000-00000F550000}"/>
    <cellStyle name="40% - Accent5 3 3 2 2 2 2 2 2" xfId="27547" xr:uid="{00000000-0005-0000-0000-000010550000}"/>
    <cellStyle name="40% - Accent5 3 3 2 2 2 2 2 2 2" xfId="27548" xr:uid="{00000000-0005-0000-0000-000011550000}"/>
    <cellStyle name="40% - Accent5 3 3 2 2 2 2 2 3" xfId="27549" xr:uid="{00000000-0005-0000-0000-000012550000}"/>
    <cellStyle name="40% - Accent5 3 3 2 2 2 2 3" xfId="27550" xr:uid="{00000000-0005-0000-0000-000013550000}"/>
    <cellStyle name="40% - Accent5 3 3 2 2 2 2 3 2" xfId="6516" xr:uid="{00000000-0005-0000-0000-000014550000}"/>
    <cellStyle name="40% - Accent5 3 3 2 2 2 2 4" xfId="27551" xr:uid="{00000000-0005-0000-0000-000015550000}"/>
    <cellStyle name="40% - Accent5 3 3 2 2 2 3" xfId="18820" xr:uid="{00000000-0005-0000-0000-000016550000}"/>
    <cellStyle name="40% - Accent5 3 3 2 2 2 3 2" xfId="27552" xr:uid="{00000000-0005-0000-0000-000017550000}"/>
    <cellStyle name="40% - Accent5 3 3 2 2 2 3 2 2" xfId="24722" xr:uid="{00000000-0005-0000-0000-000018550000}"/>
    <cellStyle name="40% - Accent5 3 3 2 2 2 3 3" xfId="27554" xr:uid="{00000000-0005-0000-0000-000019550000}"/>
    <cellStyle name="40% - Accent5 3 3 2 2 2 4" xfId="26049" xr:uid="{00000000-0005-0000-0000-00001A550000}"/>
    <cellStyle name="40% - Accent5 3 3 2 2 2 4 2" xfId="27556" xr:uid="{00000000-0005-0000-0000-00001B550000}"/>
    <cellStyle name="40% - Accent5 3 3 2 2 2 5" xfId="27558" xr:uid="{00000000-0005-0000-0000-00001C550000}"/>
    <cellStyle name="40% - Accent5 3 3 2 2 3" xfId="27561" xr:uid="{00000000-0005-0000-0000-00001D550000}"/>
    <cellStyle name="40% - Accent5 3 3 2 2 3 2" xfId="18871" xr:uid="{00000000-0005-0000-0000-00001E550000}"/>
    <cellStyle name="40% - Accent5 3 3 2 2 3 2 2" xfId="27562" xr:uid="{00000000-0005-0000-0000-00001F550000}"/>
    <cellStyle name="40% - Accent5 3 3 2 2 3 2 2 2" xfId="27563" xr:uid="{00000000-0005-0000-0000-000020550000}"/>
    <cellStyle name="40% - Accent5 3 3 2 2 3 2 3" xfId="27564" xr:uid="{00000000-0005-0000-0000-000021550000}"/>
    <cellStyle name="40% - Accent5 3 3 2 2 3 3" xfId="27565" xr:uid="{00000000-0005-0000-0000-000022550000}"/>
    <cellStyle name="40% - Accent5 3 3 2 2 3 3 2" xfId="4177" xr:uid="{00000000-0005-0000-0000-000023550000}"/>
    <cellStyle name="40% - Accent5 3 3 2 2 3 4" xfId="27567" xr:uid="{00000000-0005-0000-0000-000024550000}"/>
    <cellStyle name="40% - Accent5 3 3 2 2 4" xfId="9718" xr:uid="{00000000-0005-0000-0000-000025550000}"/>
    <cellStyle name="40% - Accent5 3 3 2 2 4 2" xfId="27569" xr:uid="{00000000-0005-0000-0000-000026550000}"/>
    <cellStyle name="40% - Accent5 3 3 2 2 4 2 2" xfId="27570" xr:uid="{00000000-0005-0000-0000-000027550000}"/>
    <cellStyle name="40% - Accent5 3 3 2 2 4 3" xfId="27571" xr:uid="{00000000-0005-0000-0000-000028550000}"/>
    <cellStyle name="40% - Accent5 3 3 2 2 5" xfId="27574" xr:uid="{00000000-0005-0000-0000-000029550000}"/>
    <cellStyle name="40% - Accent5 3 3 2 2 5 2" xfId="23131" xr:uid="{00000000-0005-0000-0000-00002A550000}"/>
    <cellStyle name="40% - Accent5 3 3 2 2 6" xfId="27576" xr:uid="{00000000-0005-0000-0000-00002B550000}"/>
    <cellStyle name="40% - Accent5 3 3 2 3" xfId="5452" xr:uid="{00000000-0005-0000-0000-00002C550000}"/>
    <cellStyle name="40% - Accent5 3 3 2 3 2" xfId="27577" xr:uid="{00000000-0005-0000-0000-00002D550000}"/>
    <cellStyle name="40% - Accent5 3 3 2 3 2 2" xfId="19012" xr:uid="{00000000-0005-0000-0000-00002E550000}"/>
    <cellStyle name="40% - Accent5 3 3 2 3 2 2 2" xfId="27115" xr:uid="{00000000-0005-0000-0000-00002F550000}"/>
    <cellStyle name="40% - Accent5 3 3 2 3 2 2 2 2" xfId="27578" xr:uid="{00000000-0005-0000-0000-000030550000}"/>
    <cellStyle name="40% - Accent5 3 3 2 3 2 2 3" xfId="27579" xr:uid="{00000000-0005-0000-0000-000031550000}"/>
    <cellStyle name="40% - Accent5 3 3 2 3 2 3" xfId="27580" xr:uid="{00000000-0005-0000-0000-000032550000}"/>
    <cellStyle name="40% - Accent5 3 3 2 3 2 3 2" xfId="27583" xr:uid="{00000000-0005-0000-0000-000033550000}"/>
    <cellStyle name="40% - Accent5 3 3 2 3 2 4" xfId="27585" xr:uid="{00000000-0005-0000-0000-000034550000}"/>
    <cellStyle name="40% - Accent5 3 3 2 3 3" xfId="27587" xr:uid="{00000000-0005-0000-0000-000035550000}"/>
    <cellStyle name="40% - Accent5 3 3 2 3 3 2" xfId="27588" xr:uid="{00000000-0005-0000-0000-000036550000}"/>
    <cellStyle name="40% - Accent5 3 3 2 3 3 2 2" xfId="27589" xr:uid="{00000000-0005-0000-0000-000037550000}"/>
    <cellStyle name="40% - Accent5 3 3 2 3 3 3" xfId="27590" xr:uid="{00000000-0005-0000-0000-000038550000}"/>
    <cellStyle name="40% - Accent5 3 3 2 3 4" xfId="27592" xr:uid="{00000000-0005-0000-0000-000039550000}"/>
    <cellStyle name="40% - Accent5 3 3 2 3 4 2" xfId="1417" xr:uid="{00000000-0005-0000-0000-00003A550000}"/>
    <cellStyle name="40% - Accent5 3 3 2 3 5" xfId="18477" xr:uid="{00000000-0005-0000-0000-00003B550000}"/>
    <cellStyle name="40% - Accent5 3 3 2 4" xfId="27593" xr:uid="{00000000-0005-0000-0000-00003C550000}"/>
    <cellStyle name="40% - Accent5 3 3 2 4 2" xfId="27594" xr:uid="{00000000-0005-0000-0000-00003D550000}"/>
    <cellStyle name="40% - Accent5 3 3 2 4 2 2" xfId="27595" xr:uid="{00000000-0005-0000-0000-00003E550000}"/>
    <cellStyle name="40% - Accent5 3 3 2 4 2 2 2" xfId="27596" xr:uid="{00000000-0005-0000-0000-00003F550000}"/>
    <cellStyle name="40% - Accent5 3 3 2 4 2 3" xfId="27597" xr:uid="{00000000-0005-0000-0000-000040550000}"/>
    <cellStyle name="40% - Accent5 3 3 2 4 3" xfId="27599" xr:uid="{00000000-0005-0000-0000-000041550000}"/>
    <cellStyle name="40% - Accent5 3 3 2 4 3 2" xfId="27600" xr:uid="{00000000-0005-0000-0000-000042550000}"/>
    <cellStyle name="40% - Accent5 3 3 2 4 4" xfId="27602" xr:uid="{00000000-0005-0000-0000-000043550000}"/>
    <cellStyle name="40% - Accent5 3 3 2 5" xfId="24892" xr:uid="{00000000-0005-0000-0000-000044550000}"/>
    <cellStyle name="40% - Accent5 3 3 2 5 2" xfId="27603" xr:uid="{00000000-0005-0000-0000-000045550000}"/>
    <cellStyle name="40% - Accent5 3 3 2 5 2 2" xfId="27604" xr:uid="{00000000-0005-0000-0000-000046550000}"/>
    <cellStyle name="40% - Accent5 3 3 2 5 3" xfId="27605" xr:uid="{00000000-0005-0000-0000-000047550000}"/>
    <cellStyle name="40% - Accent5 3 3 2 6" xfId="27606" xr:uid="{00000000-0005-0000-0000-000048550000}"/>
    <cellStyle name="40% - Accent5 3 3 2 6 2" xfId="27607" xr:uid="{00000000-0005-0000-0000-000049550000}"/>
    <cellStyle name="40% - Accent5 3 3 2 7" xfId="27608" xr:uid="{00000000-0005-0000-0000-00004A550000}"/>
    <cellStyle name="40% - Accent5 3 3 3" xfId="5461" xr:uid="{00000000-0005-0000-0000-00004B550000}"/>
    <cellStyle name="40% - Accent5 3 3 3 2" xfId="4652" xr:uid="{00000000-0005-0000-0000-00004C550000}"/>
    <cellStyle name="40% - Accent5 3 3 3 2 2" xfId="27609" xr:uid="{00000000-0005-0000-0000-00004D550000}"/>
    <cellStyle name="40% - Accent5 3 3 3 2 2 2" xfId="19214" xr:uid="{00000000-0005-0000-0000-00004E550000}"/>
    <cellStyle name="40% - Accent5 3 3 3 2 2 2 2" xfId="25008" xr:uid="{00000000-0005-0000-0000-00004F550000}"/>
    <cellStyle name="40% - Accent5 3 3 3 2 2 2 2 2" xfId="27610" xr:uid="{00000000-0005-0000-0000-000050550000}"/>
    <cellStyle name="40% - Accent5 3 3 3 2 2 2 3" xfId="27611" xr:uid="{00000000-0005-0000-0000-000051550000}"/>
    <cellStyle name="40% - Accent5 3 3 3 2 2 3" xfId="25010" xr:uid="{00000000-0005-0000-0000-000052550000}"/>
    <cellStyle name="40% - Accent5 3 3 3 2 2 3 2" xfId="27612" xr:uid="{00000000-0005-0000-0000-000053550000}"/>
    <cellStyle name="40% - Accent5 3 3 3 2 2 4" xfId="27614" xr:uid="{00000000-0005-0000-0000-000054550000}"/>
    <cellStyle name="40% - Accent5 3 3 3 2 3" xfId="27616" xr:uid="{00000000-0005-0000-0000-000055550000}"/>
    <cellStyle name="40% - Accent5 3 3 3 2 3 2" xfId="25017" xr:uid="{00000000-0005-0000-0000-000056550000}"/>
    <cellStyle name="40% - Accent5 3 3 3 2 3 2 2" xfId="27617" xr:uid="{00000000-0005-0000-0000-000057550000}"/>
    <cellStyle name="40% - Accent5 3 3 3 2 3 3" xfId="27618" xr:uid="{00000000-0005-0000-0000-000058550000}"/>
    <cellStyle name="40% - Accent5 3 3 3 2 4" xfId="27620" xr:uid="{00000000-0005-0000-0000-000059550000}"/>
    <cellStyle name="40% - Accent5 3 3 3 2 4 2" xfId="27621" xr:uid="{00000000-0005-0000-0000-00005A550000}"/>
    <cellStyle name="40% - Accent5 3 3 3 2 5" xfId="27624" xr:uid="{00000000-0005-0000-0000-00005B550000}"/>
    <cellStyle name="40% - Accent5 3 3 3 3" xfId="27625" xr:uid="{00000000-0005-0000-0000-00005C550000}"/>
    <cellStyle name="40% - Accent5 3 3 3 3 2" xfId="27626" xr:uid="{00000000-0005-0000-0000-00005D550000}"/>
    <cellStyle name="40% - Accent5 3 3 3 3 2 2" xfId="25077" xr:uid="{00000000-0005-0000-0000-00005E550000}"/>
    <cellStyle name="40% - Accent5 3 3 3 3 2 2 2" xfId="26324" xr:uid="{00000000-0005-0000-0000-00005F550000}"/>
    <cellStyle name="40% - Accent5 3 3 3 3 2 3" xfId="27627" xr:uid="{00000000-0005-0000-0000-000060550000}"/>
    <cellStyle name="40% - Accent5 3 3 3 3 3" xfId="27629" xr:uid="{00000000-0005-0000-0000-000061550000}"/>
    <cellStyle name="40% - Accent5 3 3 3 3 3 2" xfId="27630" xr:uid="{00000000-0005-0000-0000-000062550000}"/>
    <cellStyle name="40% - Accent5 3 3 3 3 4" xfId="27631" xr:uid="{00000000-0005-0000-0000-000063550000}"/>
    <cellStyle name="40% - Accent5 3 3 3 4" xfId="5801" xr:uid="{00000000-0005-0000-0000-000064550000}"/>
    <cellStyle name="40% - Accent5 3 3 3 4 2" xfId="5809" xr:uid="{00000000-0005-0000-0000-000065550000}"/>
    <cellStyle name="40% - Accent5 3 3 3 4 2 2" xfId="5815" xr:uid="{00000000-0005-0000-0000-000066550000}"/>
    <cellStyle name="40% - Accent5 3 3 3 4 3" xfId="5936" xr:uid="{00000000-0005-0000-0000-000067550000}"/>
    <cellStyle name="40% - Accent5 3 3 3 5" xfId="6020" xr:uid="{00000000-0005-0000-0000-000068550000}"/>
    <cellStyle name="40% - Accent5 3 3 3 5 2" xfId="5430" xr:uid="{00000000-0005-0000-0000-000069550000}"/>
    <cellStyle name="40% - Accent5 3 3 3 6" xfId="6077" xr:uid="{00000000-0005-0000-0000-00006A550000}"/>
    <cellStyle name="40% - Accent5 3 3 4" xfId="5466" xr:uid="{00000000-0005-0000-0000-00006B550000}"/>
    <cellStyle name="40% - Accent5 3 3 4 2" xfId="6070" xr:uid="{00000000-0005-0000-0000-00006C550000}"/>
    <cellStyle name="40% - Accent5 3 3 4 2 2" xfId="14968" xr:uid="{00000000-0005-0000-0000-00006D550000}"/>
    <cellStyle name="40% - Accent5 3 3 4 2 2 2" xfId="14972" xr:uid="{00000000-0005-0000-0000-00006E550000}"/>
    <cellStyle name="40% - Accent5 3 3 4 2 2 2 2" xfId="27632" xr:uid="{00000000-0005-0000-0000-00006F550000}"/>
    <cellStyle name="40% - Accent5 3 3 4 2 2 3" xfId="27633" xr:uid="{00000000-0005-0000-0000-000070550000}"/>
    <cellStyle name="40% - Accent5 3 3 4 2 3" xfId="14979" xr:uid="{00000000-0005-0000-0000-000071550000}"/>
    <cellStyle name="40% - Accent5 3 3 4 2 3 2" xfId="27635" xr:uid="{00000000-0005-0000-0000-000072550000}"/>
    <cellStyle name="40% - Accent5 3 3 4 2 4" xfId="27636" xr:uid="{00000000-0005-0000-0000-000073550000}"/>
    <cellStyle name="40% - Accent5 3 3 4 3" xfId="14983" xr:uid="{00000000-0005-0000-0000-000074550000}"/>
    <cellStyle name="40% - Accent5 3 3 4 3 2" xfId="14987" xr:uid="{00000000-0005-0000-0000-000075550000}"/>
    <cellStyle name="40% - Accent5 3 3 4 3 2 2" xfId="27637" xr:uid="{00000000-0005-0000-0000-000076550000}"/>
    <cellStyle name="40% - Accent5 3 3 4 3 3" xfId="27638" xr:uid="{00000000-0005-0000-0000-000077550000}"/>
    <cellStyle name="40% - Accent5 3 3 4 4" xfId="5886" xr:uid="{00000000-0005-0000-0000-000078550000}"/>
    <cellStyle name="40% - Accent5 3 3 4 4 2" xfId="6117" xr:uid="{00000000-0005-0000-0000-000079550000}"/>
    <cellStyle name="40% - Accent5 3 3 4 5" xfId="6184" xr:uid="{00000000-0005-0000-0000-00007A550000}"/>
    <cellStyle name="40% - Accent5 3 3 5" xfId="5260" xr:uid="{00000000-0005-0000-0000-00007B550000}"/>
    <cellStyle name="40% - Accent5 3 3 5 2" xfId="12528" xr:uid="{00000000-0005-0000-0000-00007C550000}"/>
    <cellStyle name="40% - Accent5 3 3 5 2 2" xfId="15007" xr:uid="{00000000-0005-0000-0000-00007D550000}"/>
    <cellStyle name="40% - Accent5 3 3 5 2 2 2" xfId="27640" xr:uid="{00000000-0005-0000-0000-00007E550000}"/>
    <cellStyle name="40% - Accent5 3 3 5 2 3" xfId="27641" xr:uid="{00000000-0005-0000-0000-00007F550000}"/>
    <cellStyle name="40% - Accent5 3 3 5 3" xfId="13905" xr:uid="{00000000-0005-0000-0000-000080550000}"/>
    <cellStyle name="40% - Accent5 3 3 5 3 2" xfId="27642" xr:uid="{00000000-0005-0000-0000-000081550000}"/>
    <cellStyle name="40% - Accent5 3 3 5 4" xfId="6239" xr:uid="{00000000-0005-0000-0000-000082550000}"/>
    <cellStyle name="40% - Accent5 3 3 6" xfId="12535" xr:uid="{00000000-0005-0000-0000-000083550000}"/>
    <cellStyle name="40% - Accent5 3 3 6 2" xfId="15023" xr:uid="{00000000-0005-0000-0000-000084550000}"/>
    <cellStyle name="40% - Accent5 3 3 6 2 2" xfId="17368" xr:uid="{00000000-0005-0000-0000-000085550000}"/>
    <cellStyle name="40% - Accent5 3 3 6 3" xfId="17371" xr:uid="{00000000-0005-0000-0000-000086550000}"/>
    <cellStyle name="40% - Accent5 3 3 7" xfId="14902" xr:uid="{00000000-0005-0000-0000-000087550000}"/>
    <cellStyle name="40% - Accent5 3 3 7 2" xfId="17378" xr:uid="{00000000-0005-0000-0000-000088550000}"/>
    <cellStyle name="40% - Accent5 3 3 8" xfId="17804" xr:uid="{00000000-0005-0000-0000-000089550000}"/>
    <cellStyle name="40% - Accent5 3 4" xfId="22110" xr:uid="{00000000-0005-0000-0000-00008A550000}"/>
    <cellStyle name="40% - Accent5 3 4 2" xfId="5491" xr:uid="{00000000-0005-0000-0000-00008B550000}"/>
    <cellStyle name="40% - Accent5 3 4 2 2" xfId="5498" xr:uid="{00000000-0005-0000-0000-00008C550000}"/>
    <cellStyle name="40% - Accent5 3 4 2 2 2" xfId="18791" xr:uid="{00000000-0005-0000-0000-00008D550000}"/>
    <cellStyle name="40% - Accent5 3 4 2 2 2 2" xfId="18796" xr:uid="{00000000-0005-0000-0000-00008E550000}"/>
    <cellStyle name="40% - Accent5 3 4 2 2 2 2 2" xfId="27644" xr:uid="{00000000-0005-0000-0000-00008F550000}"/>
    <cellStyle name="40% - Accent5 3 4 2 2 2 2 2 2" xfId="5263" xr:uid="{00000000-0005-0000-0000-000090550000}"/>
    <cellStyle name="40% - Accent5 3 4 2 2 2 2 3" xfId="27645" xr:uid="{00000000-0005-0000-0000-000091550000}"/>
    <cellStyle name="40% - Accent5 3 4 2 2 2 3" xfId="27646" xr:uid="{00000000-0005-0000-0000-000092550000}"/>
    <cellStyle name="40% - Accent5 3 4 2 2 2 3 2" xfId="27648" xr:uid="{00000000-0005-0000-0000-000093550000}"/>
    <cellStyle name="40% - Accent5 3 4 2 2 2 4" xfId="27651" xr:uid="{00000000-0005-0000-0000-000094550000}"/>
    <cellStyle name="40% - Accent5 3 4 2 2 3" xfId="18811" xr:uid="{00000000-0005-0000-0000-000095550000}"/>
    <cellStyle name="40% - Accent5 3 4 2 2 3 2" xfId="25712" xr:uid="{00000000-0005-0000-0000-000096550000}"/>
    <cellStyle name="40% - Accent5 3 4 2 2 3 2 2" xfId="25714" xr:uid="{00000000-0005-0000-0000-000097550000}"/>
    <cellStyle name="40% - Accent5 3 4 2 2 3 3" xfId="25716" xr:uid="{00000000-0005-0000-0000-000098550000}"/>
    <cellStyle name="40% - Accent5 3 4 2 2 4" xfId="25719" xr:uid="{00000000-0005-0000-0000-000099550000}"/>
    <cellStyle name="40% - Accent5 3 4 2 2 4 2" xfId="25721" xr:uid="{00000000-0005-0000-0000-00009A550000}"/>
    <cellStyle name="40% - Accent5 3 4 2 2 5" xfId="25724" xr:uid="{00000000-0005-0000-0000-00009B550000}"/>
    <cellStyle name="40% - Accent5 3 4 2 3" xfId="22115" xr:uid="{00000000-0005-0000-0000-00009C550000}"/>
    <cellStyle name="40% - Accent5 3 4 2 3 2" xfId="18864" xr:uid="{00000000-0005-0000-0000-00009D550000}"/>
    <cellStyle name="40% - Accent5 3 4 2 3 2 2" xfId="27653" xr:uid="{00000000-0005-0000-0000-00009E550000}"/>
    <cellStyle name="40% - Accent5 3 4 2 3 2 2 2" xfId="27654" xr:uid="{00000000-0005-0000-0000-00009F550000}"/>
    <cellStyle name="40% - Accent5 3 4 2 3 2 3" xfId="27655" xr:uid="{00000000-0005-0000-0000-0000A0550000}"/>
    <cellStyle name="40% - Accent5 3 4 2 3 3" xfId="25726" xr:uid="{00000000-0005-0000-0000-0000A1550000}"/>
    <cellStyle name="40% - Accent5 3 4 2 3 3 2" xfId="25728" xr:uid="{00000000-0005-0000-0000-0000A2550000}"/>
    <cellStyle name="40% - Accent5 3 4 2 3 4" xfId="25730" xr:uid="{00000000-0005-0000-0000-0000A3550000}"/>
    <cellStyle name="40% - Accent5 3 4 2 4" xfId="18173" xr:uid="{00000000-0005-0000-0000-0000A4550000}"/>
    <cellStyle name="40% - Accent5 3 4 2 4 2" xfId="27657" xr:uid="{00000000-0005-0000-0000-0000A5550000}"/>
    <cellStyle name="40% - Accent5 3 4 2 4 2 2" xfId="27659" xr:uid="{00000000-0005-0000-0000-0000A6550000}"/>
    <cellStyle name="40% - Accent5 3 4 2 4 3" xfId="25733" xr:uid="{00000000-0005-0000-0000-0000A7550000}"/>
    <cellStyle name="40% - Accent5 3 4 2 5" xfId="27660" xr:uid="{00000000-0005-0000-0000-0000A8550000}"/>
    <cellStyle name="40% - Accent5 3 4 2 5 2" xfId="27661" xr:uid="{00000000-0005-0000-0000-0000A9550000}"/>
    <cellStyle name="40% - Accent5 3 4 2 6" xfId="27662" xr:uid="{00000000-0005-0000-0000-0000AA550000}"/>
    <cellStyle name="40% - Accent5 3 4 3" xfId="5506" xr:uid="{00000000-0005-0000-0000-0000AB550000}"/>
    <cellStyle name="40% - Accent5 3 4 3 2" xfId="6091" xr:uid="{00000000-0005-0000-0000-0000AC550000}"/>
    <cellStyle name="40% - Accent5 3 4 3 2 2" xfId="19004" xr:uid="{00000000-0005-0000-0000-0000AD550000}"/>
    <cellStyle name="40% - Accent5 3 4 3 2 2 2" xfId="25314" xr:uid="{00000000-0005-0000-0000-0000AE550000}"/>
    <cellStyle name="40% - Accent5 3 4 3 2 2 2 2" xfId="27663" xr:uid="{00000000-0005-0000-0000-0000AF550000}"/>
    <cellStyle name="40% - Accent5 3 4 3 2 2 3" xfId="27664" xr:uid="{00000000-0005-0000-0000-0000B0550000}"/>
    <cellStyle name="40% - Accent5 3 4 3 2 3" xfId="25774" xr:uid="{00000000-0005-0000-0000-0000B1550000}"/>
    <cellStyle name="40% - Accent5 3 4 3 2 3 2" xfId="25777" xr:uid="{00000000-0005-0000-0000-0000B2550000}"/>
    <cellStyle name="40% - Accent5 3 4 3 2 4" xfId="25779" xr:uid="{00000000-0005-0000-0000-0000B3550000}"/>
    <cellStyle name="40% - Accent5 3 4 3 3" xfId="22118" xr:uid="{00000000-0005-0000-0000-0000B4550000}"/>
    <cellStyle name="40% - Accent5 3 4 3 3 2" xfId="27667" xr:uid="{00000000-0005-0000-0000-0000B5550000}"/>
    <cellStyle name="40% - Accent5 3 4 3 3 2 2" xfId="27669" xr:uid="{00000000-0005-0000-0000-0000B6550000}"/>
    <cellStyle name="40% - Accent5 3 4 3 3 3" xfId="25784" xr:uid="{00000000-0005-0000-0000-0000B7550000}"/>
    <cellStyle name="40% - Accent5 3 4 3 4" xfId="408" xr:uid="{00000000-0005-0000-0000-0000B8550000}"/>
    <cellStyle name="40% - Accent5 3 4 3 4 2" xfId="1356" xr:uid="{00000000-0005-0000-0000-0000B9550000}"/>
    <cellStyle name="40% - Accent5 3 4 3 5" xfId="421" xr:uid="{00000000-0005-0000-0000-0000BA550000}"/>
    <cellStyle name="40% - Accent5 3 4 4" xfId="1388" xr:uid="{00000000-0005-0000-0000-0000BB550000}"/>
    <cellStyle name="40% - Accent5 3 4 4 2" xfId="160" xr:uid="{00000000-0005-0000-0000-0000BC550000}"/>
    <cellStyle name="40% - Accent5 3 4 4 2 2" xfId="15070" xr:uid="{00000000-0005-0000-0000-0000BD550000}"/>
    <cellStyle name="40% - Accent5 3 4 4 2 2 2" xfId="27670" xr:uid="{00000000-0005-0000-0000-0000BE550000}"/>
    <cellStyle name="40% - Accent5 3 4 4 2 3" xfId="25804" xr:uid="{00000000-0005-0000-0000-0000BF550000}"/>
    <cellStyle name="40% - Accent5 3 4 4 3" xfId="15078" xr:uid="{00000000-0005-0000-0000-0000C0550000}"/>
    <cellStyle name="40% - Accent5 3 4 4 3 2" xfId="27672" xr:uid="{00000000-0005-0000-0000-0000C1550000}"/>
    <cellStyle name="40% - Accent5 3 4 4 4" xfId="6338" xr:uid="{00000000-0005-0000-0000-0000C2550000}"/>
    <cellStyle name="40% - Accent5 3 4 5" xfId="780" xr:uid="{00000000-0005-0000-0000-0000C3550000}"/>
    <cellStyle name="40% - Accent5 3 4 5 2" xfId="15091" xr:uid="{00000000-0005-0000-0000-0000C4550000}"/>
    <cellStyle name="40% - Accent5 3 4 5 2 2" xfId="27674" xr:uid="{00000000-0005-0000-0000-0000C5550000}"/>
    <cellStyle name="40% - Accent5 3 4 5 3" xfId="27676" xr:uid="{00000000-0005-0000-0000-0000C6550000}"/>
    <cellStyle name="40% - Accent5 3 4 6" xfId="15513" xr:uid="{00000000-0005-0000-0000-0000C7550000}"/>
    <cellStyle name="40% - Accent5 3 4 6 2" xfId="8496" xr:uid="{00000000-0005-0000-0000-0000C8550000}"/>
    <cellStyle name="40% - Accent5 3 4 7" xfId="17806" xr:uid="{00000000-0005-0000-0000-0000C9550000}"/>
    <cellStyle name="40% - Accent5 3 5" xfId="22120" xr:uid="{00000000-0005-0000-0000-0000CA550000}"/>
    <cellStyle name="40% - Accent5 3 5 2" xfId="5524" xr:uid="{00000000-0005-0000-0000-0000CB550000}"/>
    <cellStyle name="40% - Accent5 3 5 2 2" xfId="22123" xr:uid="{00000000-0005-0000-0000-0000CC550000}"/>
    <cellStyle name="40% - Accent5 3 5 2 2 2" xfId="16316" xr:uid="{00000000-0005-0000-0000-0000CD550000}"/>
    <cellStyle name="40% - Accent5 3 5 2 2 2 2" xfId="26825" xr:uid="{00000000-0005-0000-0000-0000CE550000}"/>
    <cellStyle name="40% - Accent5 3 5 2 2 2 2 2" xfId="26827" xr:uid="{00000000-0005-0000-0000-0000CF550000}"/>
    <cellStyle name="40% - Accent5 3 5 2 2 2 3" xfId="26830" xr:uid="{00000000-0005-0000-0000-0000D0550000}"/>
    <cellStyle name="40% - Accent5 3 5 2 2 3" xfId="25833" xr:uid="{00000000-0005-0000-0000-0000D1550000}"/>
    <cellStyle name="40% - Accent5 3 5 2 2 3 2" xfId="25836" xr:uid="{00000000-0005-0000-0000-0000D2550000}"/>
    <cellStyle name="40% - Accent5 3 5 2 2 4" xfId="25839" xr:uid="{00000000-0005-0000-0000-0000D3550000}"/>
    <cellStyle name="40% - Accent5 3 5 2 3" xfId="22127" xr:uid="{00000000-0005-0000-0000-0000D4550000}"/>
    <cellStyle name="40% - Accent5 3 5 2 3 2" xfId="26845" xr:uid="{00000000-0005-0000-0000-0000D5550000}"/>
    <cellStyle name="40% - Accent5 3 5 2 3 2 2" xfId="26847" xr:uid="{00000000-0005-0000-0000-0000D6550000}"/>
    <cellStyle name="40% - Accent5 3 5 2 3 3" xfId="25843" xr:uid="{00000000-0005-0000-0000-0000D7550000}"/>
    <cellStyle name="40% - Accent5 3 5 2 4" xfId="27677" xr:uid="{00000000-0005-0000-0000-0000D8550000}"/>
    <cellStyle name="40% - Accent5 3 5 2 4 2" xfId="26858" xr:uid="{00000000-0005-0000-0000-0000D9550000}"/>
    <cellStyle name="40% - Accent5 3 5 2 5" xfId="27679" xr:uid="{00000000-0005-0000-0000-0000DA550000}"/>
    <cellStyle name="40% - Accent5 3 5 3" xfId="6100" xr:uid="{00000000-0005-0000-0000-0000DB550000}"/>
    <cellStyle name="40% - Accent5 3 5 3 2" xfId="22129" xr:uid="{00000000-0005-0000-0000-0000DC550000}"/>
    <cellStyle name="40% - Accent5 3 5 3 2 2" xfId="26890" xr:uid="{00000000-0005-0000-0000-0000DD550000}"/>
    <cellStyle name="40% - Accent5 3 5 3 2 2 2" xfId="26892" xr:uid="{00000000-0005-0000-0000-0000DE550000}"/>
    <cellStyle name="40% - Accent5 3 5 3 2 3" xfId="25865" xr:uid="{00000000-0005-0000-0000-0000DF550000}"/>
    <cellStyle name="40% - Accent5 3 5 3 3" xfId="27681" xr:uid="{00000000-0005-0000-0000-0000E0550000}"/>
    <cellStyle name="40% - Accent5 3 5 3 3 2" xfId="26904" xr:uid="{00000000-0005-0000-0000-0000E1550000}"/>
    <cellStyle name="40% - Accent5 3 5 3 4" xfId="6400" xr:uid="{00000000-0005-0000-0000-0000E2550000}"/>
    <cellStyle name="40% - Accent5 3 5 4" xfId="1473" xr:uid="{00000000-0005-0000-0000-0000E3550000}"/>
    <cellStyle name="40% - Accent5 3 5 4 2" xfId="15106" xr:uid="{00000000-0005-0000-0000-0000E4550000}"/>
    <cellStyle name="40% - Accent5 3 5 4 2 2" xfId="26928" xr:uid="{00000000-0005-0000-0000-0000E5550000}"/>
    <cellStyle name="40% - Accent5 3 5 4 3" xfId="27683" xr:uid="{00000000-0005-0000-0000-0000E6550000}"/>
    <cellStyle name="40% - Accent5 3 5 5" xfId="27684" xr:uid="{00000000-0005-0000-0000-0000E7550000}"/>
    <cellStyle name="40% - Accent5 3 5 5 2" xfId="27685" xr:uid="{00000000-0005-0000-0000-0000E8550000}"/>
    <cellStyle name="40% - Accent5 3 5 6" xfId="13734" xr:uid="{00000000-0005-0000-0000-0000E9550000}"/>
    <cellStyle name="40% - Accent5 3 6" xfId="22132" xr:uid="{00000000-0005-0000-0000-0000EA550000}"/>
    <cellStyle name="40% - Accent5 3 6 2" xfId="22135" xr:uid="{00000000-0005-0000-0000-0000EB550000}"/>
    <cellStyle name="40% - Accent5 3 6 2 2" xfId="22138" xr:uid="{00000000-0005-0000-0000-0000EC550000}"/>
    <cellStyle name="40% - Accent5 3 6 2 2 2" xfId="26974" xr:uid="{00000000-0005-0000-0000-0000ED550000}"/>
    <cellStyle name="40% - Accent5 3 6 2 2 2 2" xfId="26976" xr:uid="{00000000-0005-0000-0000-0000EE550000}"/>
    <cellStyle name="40% - Accent5 3 6 2 2 3" xfId="14976" xr:uid="{00000000-0005-0000-0000-0000EF550000}"/>
    <cellStyle name="40% - Accent5 3 6 2 3" xfId="86" xr:uid="{00000000-0005-0000-0000-0000F0550000}"/>
    <cellStyle name="40% - Accent5 3 6 2 3 2" xfId="26986" xr:uid="{00000000-0005-0000-0000-0000F1550000}"/>
    <cellStyle name="40% - Accent5 3 6 2 4" xfId="27687" xr:uid="{00000000-0005-0000-0000-0000F2550000}"/>
    <cellStyle name="40% - Accent5 3 6 3" xfId="22140" xr:uid="{00000000-0005-0000-0000-0000F3550000}"/>
    <cellStyle name="40% - Accent5 3 6 3 2" xfId="27688" xr:uid="{00000000-0005-0000-0000-0000F4550000}"/>
    <cellStyle name="40% - Accent5 3 6 3 2 2" xfId="27004" xr:uid="{00000000-0005-0000-0000-0000F5550000}"/>
    <cellStyle name="40% - Accent5 3 6 3 3" xfId="27690" xr:uid="{00000000-0005-0000-0000-0000F6550000}"/>
    <cellStyle name="40% - Accent5 3 6 4" xfId="27692" xr:uid="{00000000-0005-0000-0000-0000F7550000}"/>
    <cellStyle name="40% - Accent5 3 6 4 2" xfId="27693" xr:uid="{00000000-0005-0000-0000-0000F8550000}"/>
    <cellStyle name="40% - Accent5 3 6 5" xfId="27694" xr:uid="{00000000-0005-0000-0000-0000F9550000}"/>
    <cellStyle name="40% - Accent5 3 7" xfId="22142" xr:uid="{00000000-0005-0000-0000-0000FA550000}"/>
    <cellStyle name="40% - Accent5 3 7 2" xfId="22145" xr:uid="{00000000-0005-0000-0000-0000FB550000}"/>
    <cellStyle name="40% - Accent5 3 7 2 2" xfId="27695" xr:uid="{00000000-0005-0000-0000-0000FC550000}"/>
    <cellStyle name="40% - Accent5 3 7 2 2 2" xfId="27046" xr:uid="{00000000-0005-0000-0000-0000FD550000}"/>
    <cellStyle name="40% - Accent5 3 7 2 3" xfId="27696" xr:uid="{00000000-0005-0000-0000-0000FE550000}"/>
    <cellStyle name="40% - Accent5 3 7 3" xfId="27697" xr:uid="{00000000-0005-0000-0000-0000FF550000}"/>
    <cellStyle name="40% - Accent5 3 7 3 2" xfId="27698" xr:uid="{00000000-0005-0000-0000-000000560000}"/>
    <cellStyle name="40% - Accent5 3 7 4" xfId="27700" xr:uid="{00000000-0005-0000-0000-000001560000}"/>
    <cellStyle name="40% - Accent5 3 8" xfId="22147" xr:uid="{00000000-0005-0000-0000-000002560000}"/>
    <cellStyle name="40% - Accent5 3 8 2" xfId="27701" xr:uid="{00000000-0005-0000-0000-000003560000}"/>
    <cellStyle name="40% - Accent5 3 8 2 2" xfId="27702" xr:uid="{00000000-0005-0000-0000-000004560000}"/>
    <cellStyle name="40% - Accent5 3 8 3" xfId="27704" xr:uid="{00000000-0005-0000-0000-000005560000}"/>
    <cellStyle name="40% - Accent5 3 9" xfId="27705" xr:uid="{00000000-0005-0000-0000-000006560000}"/>
    <cellStyle name="40% - Accent5 3 9 2" xfId="27706" xr:uid="{00000000-0005-0000-0000-000007560000}"/>
    <cellStyle name="40% - Accent5 4" xfId="27708" xr:uid="{00000000-0005-0000-0000-000008560000}"/>
    <cellStyle name="40% - Accent5 4 2" xfId="27709" xr:uid="{00000000-0005-0000-0000-000009560000}"/>
    <cellStyle name="40% - Accent5 4 2 2" xfId="16426" xr:uid="{00000000-0005-0000-0000-00000A560000}"/>
    <cellStyle name="40% - Accent5 4 2 2 2" xfId="27710" xr:uid="{00000000-0005-0000-0000-00000B560000}"/>
    <cellStyle name="40% - Accent5 4 2 2 2 2" xfId="27711" xr:uid="{00000000-0005-0000-0000-00000C560000}"/>
    <cellStyle name="40% - Accent5 4 2 2 2 2 2" xfId="26862" xr:uid="{00000000-0005-0000-0000-00000D560000}"/>
    <cellStyle name="40% - Accent5 4 2 2 2 2 2 2" xfId="26865" xr:uid="{00000000-0005-0000-0000-00000E560000}"/>
    <cellStyle name="40% - Accent5 4 2 2 2 2 2 2 2" xfId="26868" xr:uid="{00000000-0005-0000-0000-00000F560000}"/>
    <cellStyle name="40% - Accent5 4 2 2 2 2 2 2 2 2" xfId="27713" xr:uid="{00000000-0005-0000-0000-000010560000}"/>
    <cellStyle name="40% - Accent5 4 2 2 2 2 2 2 3" xfId="27715" xr:uid="{00000000-0005-0000-0000-000011560000}"/>
    <cellStyle name="40% - Accent5 4 2 2 2 2 2 3" xfId="26871" xr:uid="{00000000-0005-0000-0000-000012560000}"/>
    <cellStyle name="40% - Accent5 4 2 2 2 2 2 3 2" xfId="27717" xr:uid="{00000000-0005-0000-0000-000013560000}"/>
    <cellStyle name="40% - Accent5 4 2 2 2 2 2 4" xfId="27719" xr:uid="{00000000-0005-0000-0000-000014560000}"/>
    <cellStyle name="40% - Accent5 4 2 2 2 2 3" xfId="26874" xr:uid="{00000000-0005-0000-0000-000015560000}"/>
    <cellStyle name="40% - Accent5 4 2 2 2 2 3 2" xfId="26877" xr:uid="{00000000-0005-0000-0000-000016560000}"/>
    <cellStyle name="40% - Accent5 4 2 2 2 2 3 2 2" xfId="27722" xr:uid="{00000000-0005-0000-0000-000017560000}"/>
    <cellStyle name="40% - Accent5 4 2 2 2 2 3 3" xfId="27724" xr:uid="{00000000-0005-0000-0000-000018560000}"/>
    <cellStyle name="40% - Accent5 4 2 2 2 2 4" xfId="26880" xr:uid="{00000000-0005-0000-0000-000019560000}"/>
    <cellStyle name="40% - Accent5 4 2 2 2 2 4 2" xfId="27726" xr:uid="{00000000-0005-0000-0000-00001A560000}"/>
    <cellStyle name="40% - Accent5 4 2 2 2 2 5" xfId="27728" xr:uid="{00000000-0005-0000-0000-00001B560000}"/>
    <cellStyle name="40% - Accent5 4 2 2 2 3" xfId="27730" xr:uid="{00000000-0005-0000-0000-00001C560000}"/>
    <cellStyle name="40% - Accent5 4 2 2 2 3 2" xfId="26911" xr:uid="{00000000-0005-0000-0000-00001D560000}"/>
    <cellStyle name="40% - Accent5 4 2 2 2 3 2 2" xfId="26914" xr:uid="{00000000-0005-0000-0000-00001E560000}"/>
    <cellStyle name="40% - Accent5 4 2 2 2 3 2 2 2" xfId="953" xr:uid="{00000000-0005-0000-0000-00001F560000}"/>
    <cellStyle name="40% - Accent5 4 2 2 2 3 2 3" xfId="3118" xr:uid="{00000000-0005-0000-0000-000020560000}"/>
    <cellStyle name="40% - Accent5 4 2 2 2 3 3" xfId="26917" xr:uid="{00000000-0005-0000-0000-000021560000}"/>
    <cellStyle name="40% - Accent5 4 2 2 2 3 3 2" xfId="668" xr:uid="{00000000-0005-0000-0000-000022560000}"/>
    <cellStyle name="40% - Accent5 4 2 2 2 3 4" xfId="27732" xr:uid="{00000000-0005-0000-0000-000023560000}"/>
    <cellStyle name="40% - Accent5 4 2 2 2 4" xfId="5735" xr:uid="{00000000-0005-0000-0000-000024560000}"/>
    <cellStyle name="40% - Accent5 4 2 2 2 4 2" xfId="26943" xr:uid="{00000000-0005-0000-0000-000025560000}"/>
    <cellStyle name="40% - Accent5 4 2 2 2 4 2 2" xfId="27734" xr:uid="{00000000-0005-0000-0000-000026560000}"/>
    <cellStyle name="40% - Accent5 4 2 2 2 4 3" xfId="27736" xr:uid="{00000000-0005-0000-0000-000027560000}"/>
    <cellStyle name="40% - Accent5 4 2 2 2 5" xfId="27739" xr:uid="{00000000-0005-0000-0000-000028560000}"/>
    <cellStyle name="40% - Accent5 4 2 2 2 5 2" xfId="27741" xr:uid="{00000000-0005-0000-0000-000029560000}"/>
    <cellStyle name="40% - Accent5 4 2 2 2 6" xfId="27743" xr:uid="{00000000-0005-0000-0000-00002A560000}"/>
    <cellStyle name="40% - Accent5 4 2 2 3" xfId="27745" xr:uid="{00000000-0005-0000-0000-00002B560000}"/>
    <cellStyle name="40% - Accent5 4 2 2 3 2" xfId="27746" xr:uid="{00000000-0005-0000-0000-00002C560000}"/>
    <cellStyle name="40% - Accent5 4 2 2 3 2 2" xfId="26992" xr:uid="{00000000-0005-0000-0000-00002D560000}"/>
    <cellStyle name="40% - Accent5 4 2 2 3 2 2 2" xfId="6996" xr:uid="{00000000-0005-0000-0000-00002E560000}"/>
    <cellStyle name="40% - Accent5 4 2 2 3 2 2 2 2" xfId="25937" xr:uid="{00000000-0005-0000-0000-00002F560000}"/>
    <cellStyle name="40% - Accent5 4 2 2 3 2 2 3" xfId="27749" xr:uid="{00000000-0005-0000-0000-000030560000}"/>
    <cellStyle name="40% - Accent5 4 2 2 3 2 3" xfId="26997" xr:uid="{00000000-0005-0000-0000-000031560000}"/>
    <cellStyle name="40% - Accent5 4 2 2 3 2 3 2" xfId="27751" xr:uid="{00000000-0005-0000-0000-000032560000}"/>
    <cellStyle name="40% - Accent5 4 2 2 3 2 4" xfId="27753" xr:uid="{00000000-0005-0000-0000-000033560000}"/>
    <cellStyle name="40% - Accent5 4 2 2 3 3" xfId="27755" xr:uid="{00000000-0005-0000-0000-000034560000}"/>
    <cellStyle name="40% - Accent5 4 2 2 3 3 2" xfId="27014" xr:uid="{00000000-0005-0000-0000-000035560000}"/>
    <cellStyle name="40% - Accent5 4 2 2 3 3 2 2" xfId="27758" xr:uid="{00000000-0005-0000-0000-000036560000}"/>
    <cellStyle name="40% - Accent5 4 2 2 3 3 3" xfId="27760" xr:uid="{00000000-0005-0000-0000-000037560000}"/>
    <cellStyle name="40% - Accent5 4 2 2 3 4" xfId="27762" xr:uid="{00000000-0005-0000-0000-000038560000}"/>
    <cellStyle name="40% - Accent5 4 2 2 3 4 2" xfId="27764" xr:uid="{00000000-0005-0000-0000-000039560000}"/>
    <cellStyle name="40% - Accent5 4 2 2 3 5" xfId="18703" xr:uid="{00000000-0005-0000-0000-00003A560000}"/>
    <cellStyle name="40% - Accent5 4 2 2 4" xfId="27766" xr:uid="{00000000-0005-0000-0000-00003B560000}"/>
    <cellStyle name="40% - Accent5 4 2 2 4 2" xfId="27767" xr:uid="{00000000-0005-0000-0000-00003C560000}"/>
    <cellStyle name="40% - Accent5 4 2 2 4 2 2" xfId="27059" xr:uid="{00000000-0005-0000-0000-00003D560000}"/>
    <cellStyle name="40% - Accent5 4 2 2 4 2 2 2" xfId="27770" xr:uid="{00000000-0005-0000-0000-00003E560000}"/>
    <cellStyle name="40% - Accent5 4 2 2 4 2 3" xfId="27772" xr:uid="{00000000-0005-0000-0000-00003F560000}"/>
    <cellStyle name="40% - Accent5 4 2 2 4 3" xfId="27774" xr:uid="{00000000-0005-0000-0000-000040560000}"/>
    <cellStyle name="40% - Accent5 4 2 2 4 3 2" xfId="27776" xr:uid="{00000000-0005-0000-0000-000041560000}"/>
    <cellStyle name="40% - Accent5 4 2 2 4 4" xfId="27778" xr:uid="{00000000-0005-0000-0000-000042560000}"/>
    <cellStyle name="40% - Accent5 4 2 2 5" xfId="27780" xr:uid="{00000000-0005-0000-0000-000043560000}"/>
    <cellStyle name="40% - Accent5 4 2 2 5 2" xfId="27781" xr:uid="{00000000-0005-0000-0000-000044560000}"/>
    <cellStyle name="40% - Accent5 4 2 2 5 2 2" xfId="27782" xr:uid="{00000000-0005-0000-0000-000045560000}"/>
    <cellStyle name="40% - Accent5 4 2 2 5 3" xfId="27783" xr:uid="{00000000-0005-0000-0000-000046560000}"/>
    <cellStyle name="40% - Accent5 4 2 2 6" xfId="14392" xr:uid="{00000000-0005-0000-0000-000047560000}"/>
    <cellStyle name="40% - Accent5 4 2 2 6 2" xfId="14396" xr:uid="{00000000-0005-0000-0000-000048560000}"/>
    <cellStyle name="40% - Accent5 4 2 2 7" xfId="14400" xr:uid="{00000000-0005-0000-0000-000049560000}"/>
    <cellStyle name="40% - Accent5 4 2 3" xfId="27784" xr:uid="{00000000-0005-0000-0000-00004A560000}"/>
    <cellStyle name="40% - Accent5 4 2 3 2" xfId="27786" xr:uid="{00000000-0005-0000-0000-00004B560000}"/>
    <cellStyle name="40% - Accent5 4 2 3 2 2" xfId="24327" xr:uid="{00000000-0005-0000-0000-00004C560000}"/>
    <cellStyle name="40% - Accent5 4 2 3 2 2 2" xfId="24329" xr:uid="{00000000-0005-0000-0000-00004D560000}"/>
    <cellStyle name="40% - Accent5 4 2 3 2 2 2 2" xfId="27120" xr:uid="{00000000-0005-0000-0000-00004E560000}"/>
    <cellStyle name="40% - Accent5 4 2 3 2 2 2 2 2" xfId="27787" xr:uid="{00000000-0005-0000-0000-00004F560000}"/>
    <cellStyle name="40% - Accent5 4 2 3 2 2 2 3" xfId="27788" xr:uid="{00000000-0005-0000-0000-000050560000}"/>
    <cellStyle name="40% - Accent5 4 2 3 2 2 3" xfId="27122" xr:uid="{00000000-0005-0000-0000-000051560000}"/>
    <cellStyle name="40% - Accent5 4 2 3 2 2 3 2" xfId="27789" xr:uid="{00000000-0005-0000-0000-000052560000}"/>
    <cellStyle name="40% - Accent5 4 2 3 2 2 4" xfId="27790" xr:uid="{00000000-0005-0000-0000-000053560000}"/>
    <cellStyle name="40% - Accent5 4 2 3 2 3" xfId="24332" xr:uid="{00000000-0005-0000-0000-000054560000}"/>
    <cellStyle name="40% - Accent5 4 2 3 2 3 2" xfId="27135" xr:uid="{00000000-0005-0000-0000-000055560000}"/>
    <cellStyle name="40% - Accent5 4 2 3 2 3 2 2" xfId="27791" xr:uid="{00000000-0005-0000-0000-000056560000}"/>
    <cellStyle name="40% - Accent5 4 2 3 2 3 3" xfId="27792" xr:uid="{00000000-0005-0000-0000-000057560000}"/>
    <cellStyle name="40% - Accent5 4 2 3 2 4" xfId="26752" xr:uid="{00000000-0005-0000-0000-000058560000}"/>
    <cellStyle name="40% - Accent5 4 2 3 2 4 2" xfId="26754" xr:uid="{00000000-0005-0000-0000-000059560000}"/>
    <cellStyle name="40% - Accent5 4 2 3 2 5" xfId="26764" xr:uid="{00000000-0005-0000-0000-00005A560000}"/>
    <cellStyle name="40% - Accent5 4 2 3 3" xfId="27793" xr:uid="{00000000-0005-0000-0000-00005B560000}"/>
    <cellStyle name="40% - Accent5 4 2 3 3 2" xfId="24341" xr:uid="{00000000-0005-0000-0000-00005C560000}"/>
    <cellStyle name="40% - Accent5 4 2 3 3 2 2" xfId="27172" xr:uid="{00000000-0005-0000-0000-00005D560000}"/>
    <cellStyle name="40% - Accent5 4 2 3 3 2 2 2" xfId="27794" xr:uid="{00000000-0005-0000-0000-00005E560000}"/>
    <cellStyle name="40% - Accent5 4 2 3 3 2 3" xfId="27795" xr:uid="{00000000-0005-0000-0000-00005F560000}"/>
    <cellStyle name="40% - Accent5 4 2 3 3 3" xfId="27796" xr:uid="{00000000-0005-0000-0000-000060560000}"/>
    <cellStyle name="40% - Accent5 4 2 3 3 3 2" xfId="27797" xr:uid="{00000000-0005-0000-0000-000061560000}"/>
    <cellStyle name="40% - Accent5 4 2 3 3 4" xfId="26769" xr:uid="{00000000-0005-0000-0000-000062560000}"/>
    <cellStyle name="40% - Accent5 4 2 3 4" xfId="27798" xr:uid="{00000000-0005-0000-0000-000063560000}"/>
    <cellStyle name="40% - Accent5 4 2 3 4 2" xfId="27799" xr:uid="{00000000-0005-0000-0000-000064560000}"/>
    <cellStyle name="40% - Accent5 4 2 3 4 2 2" xfId="27800" xr:uid="{00000000-0005-0000-0000-000065560000}"/>
    <cellStyle name="40% - Accent5 4 2 3 4 3" xfId="27801" xr:uid="{00000000-0005-0000-0000-000066560000}"/>
    <cellStyle name="40% - Accent5 4 2 3 5" xfId="27802" xr:uid="{00000000-0005-0000-0000-000067560000}"/>
    <cellStyle name="40% - Accent5 4 2 3 5 2" xfId="27803" xr:uid="{00000000-0005-0000-0000-000068560000}"/>
    <cellStyle name="40% - Accent5 4 2 3 6" xfId="14403" xr:uid="{00000000-0005-0000-0000-000069560000}"/>
    <cellStyle name="40% - Accent5 4 2 4" xfId="27804" xr:uid="{00000000-0005-0000-0000-00006A560000}"/>
    <cellStyle name="40% - Accent5 4 2 4 2" xfId="27805" xr:uid="{00000000-0005-0000-0000-00006B560000}"/>
    <cellStyle name="40% - Accent5 4 2 4 2 2" xfId="24351" xr:uid="{00000000-0005-0000-0000-00006C560000}"/>
    <cellStyle name="40% - Accent5 4 2 4 2 2 2" xfId="26333" xr:uid="{00000000-0005-0000-0000-00006D560000}"/>
    <cellStyle name="40% - Accent5 4 2 4 2 2 2 2" xfId="26336" xr:uid="{00000000-0005-0000-0000-00006E560000}"/>
    <cellStyle name="40% - Accent5 4 2 4 2 2 3" xfId="26338" xr:uid="{00000000-0005-0000-0000-00006F560000}"/>
    <cellStyle name="40% - Accent5 4 2 4 2 3" xfId="27806" xr:uid="{00000000-0005-0000-0000-000070560000}"/>
    <cellStyle name="40% - Accent5 4 2 4 2 3 2" xfId="26376" xr:uid="{00000000-0005-0000-0000-000071560000}"/>
    <cellStyle name="40% - Accent5 4 2 4 2 4" xfId="26775" xr:uid="{00000000-0005-0000-0000-000072560000}"/>
    <cellStyle name="40% - Accent5 4 2 4 3" xfId="27807" xr:uid="{00000000-0005-0000-0000-000073560000}"/>
    <cellStyle name="40% - Accent5 4 2 4 3 2" xfId="27808" xr:uid="{00000000-0005-0000-0000-000074560000}"/>
    <cellStyle name="40% - Accent5 4 2 4 3 2 2" xfId="26448" xr:uid="{00000000-0005-0000-0000-000075560000}"/>
    <cellStyle name="40% - Accent5 4 2 4 3 3" xfId="7357" xr:uid="{00000000-0005-0000-0000-000076560000}"/>
    <cellStyle name="40% - Accent5 4 2 4 4" xfId="27809" xr:uid="{00000000-0005-0000-0000-000077560000}"/>
    <cellStyle name="40% - Accent5 4 2 4 4 2" xfId="27810" xr:uid="{00000000-0005-0000-0000-000078560000}"/>
    <cellStyle name="40% - Accent5 4 2 4 5" xfId="27811" xr:uid="{00000000-0005-0000-0000-000079560000}"/>
    <cellStyle name="40% - Accent5 4 2 5" xfId="27812" xr:uid="{00000000-0005-0000-0000-00007A560000}"/>
    <cellStyle name="40% - Accent5 4 2 5 2" xfId="27813" xr:uid="{00000000-0005-0000-0000-00007B560000}"/>
    <cellStyle name="40% - Accent5 4 2 5 2 2" xfId="27814" xr:uid="{00000000-0005-0000-0000-00007C560000}"/>
    <cellStyle name="40% - Accent5 4 2 5 2 2 2" xfId="26590" xr:uid="{00000000-0005-0000-0000-00007D560000}"/>
    <cellStyle name="40% - Accent5 4 2 5 2 3" xfId="27815" xr:uid="{00000000-0005-0000-0000-00007E560000}"/>
    <cellStyle name="40% - Accent5 4 2 5 3" xfId="27816" xr:uid="{00000000-0005-0000-0000-00007F560000}"/>
    <cellStyle name="40% - Accent5 4 2 5 3 2" xfId="27817" xr:uid="{00000000-0005-0000-0000-000080560000}"/>
    <cellStyle name="40% - Accent5 4 2 5 4" xfId="13669" xr:uid="{00000000-0005-0000-0000-000081560000}"/>
    <cellStyle name="40% - Accent5 4 2 6" xfId="27818" xr:uid="{00000000-0005-0000-0000-000082560000}"/>
    <cellStyle name="40% - Accent5 4 2 6 2" xfId="27819" xr:uid="{00000000-0005-0000-0000-000083560000}"/>
    <cellStyle name="40% - Accent5 4 2 6 2 2" xfId="27820" xr:uid="{00000000-0005-0000-0000-000084560000}"/>
    <cellStyle name="40% - Accent5 4 2 6 3" xfId="27821" xr:uid="{00000000-0005-0000-0000-000085560000}"/>
    <cellStyle name="40% - Accent5 4 2 7" xfId="27822" xr:uid="{00000000-0005-0000-0000-000086560000}"/>
    <cellStyle name="40% - Accent5 4 2 7 2" xfId="27823" xr:uid="{00000000-0005-0000-0000-000087560000}"/>
    <cellStyle name="40% - Accent5 4 2 8" xfId="27824" xr:uid="{00000000-0005-0000-0000-000088560000}"/>
    <cellStyle name="40% - Accent5 4 3" xfId="27825" xr:uid="{00000000-0005-0000-0000-000089560000}"/>
    <cellStyle name="40% - Accent5 4 3 2" xfId="5591" xr:uid="{00000000-0005-0000-0000-00008A560000}"/>
    <cellStyle name="40% - Accent5 4 3 2 2" xfId="4499" xr:uid="{00000000-0005-0000-0000-00008B560000}"/>
    <cellStyle name="40% - Accent5 4 3 2 2 2" xfId="27826" xr:uid="{00000000-0005-0000-0000-00008C560000}"/>
    <cellStyle name="40% - Accent5 4 3 2 2 2 2" xfId="27573" xr:uid="{00000000-0005-0000-0000-00008D560000}"/>
    <cellStyle name="40% - Accent5 4 3 2 2 2 2 2" xfId="23129" xr:uid="{00000000-0005-0000-0000-00008E560000}"/>
    <cellStyle name="40% - Accent5 4 3 2 2 2 2 2 2" xfId="23132" xr:uid="{00000000-0005-0000-0000-00008F560000}"/>
    <cellStyle name="40% - Accent5 4 3 2 2 2 2 3" xfId="23138" xr:uid="{00000000-0005-0000-0000-000090560000}"/>
    <cellStyle name="40% - Accent5 4 3 2 2 2 3" xfId="27575" xr:uid="{00000000-0005-0000-0000-000091560000}"/>
    <cellStyle name="40% - Accent5 4 3 2 2 2 3 2" xfId="23150" xr:uid="{00000000-0005-0000-0000-000092560000}"/>
    <cellStyle name="40% - Accent5 4 3 2 2 2 4" xfId="27828" xr:uid="{00000000-0005-0000-0000-000093560000}"/>
    <cellStyle name="40% - Accent5 4 3 2 2 3" xfId="18474" xr:uid="{00000000-0005-0000-0000-000094560000}"/>
    <cellStyle name="40% - Accent5 4 3 2 2 3 2" xfId="18476" xr:uid="{00000000-0005-0000-0000-000095560000}"/>
    <cellStyle name="40% - Accent5 4 3 2 2 3 2 2" xfId="1785" xr:uid="{00000000-0005-0000-0000-000096560000}"/>
    <cellStyle name="40% - Accent5 4 3 2 2 3 3" xfId="18479" xr:uid="{00000000-0005-0000-0000-000097560000}"/>
    <cellStyle name="40% - Accent5 4 3 2 2 4" xfId="9305" xr:uid="{00000000-0005-0000-0000-000098560000}"/>
    <cellStyle name="40% - Accent5 4 3 2 2 4 2" xfId="18481" xr:uid="{00000000-0005-0000-0000-000099560000}"/>
    <cellStyle name="40% - Accent5 4 3 2 2 5" xfId="18487" xr:uid="{00000000-0005-0000-0000-00009A560000}"/>
    <cellStyle name="40% - Accent5 4 3 2 3" xfId="27829" xr:uid="{00000000-0005-0000-0000-00009B560000}"/>
    <cellStyle name="40% - Accent5 4 3 2 3 2" xfId="27831" xr:uid="{00000000-0005-0000-0000-00009C560000}"/>
    <cellStyle name="40% - Accent5 4 3 2 3 2 2" xfId="27623" xr:uid="{00000000-0005-0000-0000-00009D560000}"/>
    <cellStyle name="40% - Accent5 4 3 2 3 2 2 2" xfId="23221" xr:uid="{00000000-0005-0000-0000-00009E560000}"/>
    <cellStyle name="40% - Accent5 4 3 2 3 2 3" xfId="27832" xr:uid="{00000000-0005-0000-0000-00009F560000}"/>
    <cellStyle name="40% - Accent5 4 3 2 3 3" xfId="18490" xr:uid="{00000000-0005-0000-0000-0000A0560000}"/>
    <cellStyle name="40% - Accent5 4 3 2 3 3 2" xfId="18492" xr:uid="{00000000-0005-0000-0000-0000A1560000}"/>
    <cellStyle name="40% - Accent5 4 3 2 3 4" xfId="18494" xr:uid="{00000000-0005-0000-0000-0000A2560000}"/>
    <cellStyle name="40% - Accent5 4 3 2 4" xfId="27833" xr:uid="{00000000-0005-0000-0000-0000A3560000}"/>
    <cellStyle name="40% - Accent5 4 3 2 4 2" xfId="27834" xr:uid="{00000000-0005-0000-0000-0000A4560000}"/>
    <cellStyle name="40% - Accent5 4 3 2 4 2 2" xfId="27835" xr:uid="{00000000-0005-0000-0000-0000A5560000}"/>
    <cellStyle name="40% - Accent5 4 3 2 4 3" xfId="18497" xr:uid="{00000000-0005-0000-0000-0000A6560000}"/>
    <cellStyle name="40% - Accent5 4 3 2 5" xfId="27836" xr:uid="{00000000-0005-0000-0000-0000A7560000}"/>
    <cellStyle name="40% - Accent5 4 3 2 5 2" xfId="27837" xr:uid="{00000000-0005-0000-0000-0000A8560000}"/>
    <cellStyle name="40% - Accent5 4 3 2 6" xfId="14409" xr:uid="{00000000-0005-0000-0000-0000A9560000}"/>
    <cellStyle name="40% - Accent5 4 3 3" xfId="5598" xr:uid="{00000000-0005-0000-0000-0000AA560000}"/>
    <cellStyle name="40% - Accent5 4 3 3 2" xfId="27838" xr:uid="{00000000-0005-0000-0000-0000AB560000}"/>
    <cellStyle name="40% - Accent5 4 3 3 2 2" xfId="24370" xr:uid="{00000000-0005-0000-0000-0000AC560000}"/>
    <cellStyle name="40% - Accent5 4 3 3 2 2 2" xfId="25722" xr:uid="{00000000-0005-0000-0000-0000AD560000}"/>
    <cellStyle name="40% - Accent5 4 3 3 2 2 2 2" xfId="24480" xr:uid="{00000000-0005-0000-0000-0000AE560000}"/>
    <cellStyle name="40% - Accent5 4 3 3 2 2 3" xfId="27839" xr:uid="{00000000-0005-0000-0000-0000AF560000}"/>
    <cellStyle name="40% - Accent5 4 3 3 2 3" xfId="18555" xr:uid="{00000000-0005-0000-0000-0000B0560000}"/>
    <cellStyle name="40% - Accent5 4 3 3 2 3 2" xfId="18558" xr:uid="{00000000-0005-0000-0000-0000B1560000}"/>
    <cellStyle name="40% - Accent5 4 3 3 2 4" xfId="18562" xr:uid="{00000000-0005-0000-0000-0000B2560000}"/>
    <cellStyle name="40% - Accent5 4 3 3 3" xfId="27840" xr:uid="{00000000-0005-0000-0000-0000B3560000}"/>
    <cellStyle name="40% - Accent5 4 3 3 3 2" xfId="27841" xr:uid="{00000000-0005-0000-0000-0000B4560000}"/>
    <cellStyle name="40% - Accent5 4 3 3 3 2 2" xfId="27842" xr:uid="{00000000-0005-0000-0000-0000B5560000}"/>
    <cellStyle name="40% - Accent5 4 3 3 3 3" xfId="18566" xr:uid="{00000000-0005-0000-0000-0000B6560000}"/>
    <cellStyle name="40% - Accent5 4 3 3 4" xfId="6485" xr:uid="{00000000-0005-0000-0000-0000B7560000}"/>
    <cellStyle name="40% - Accent5 4 3 3 4 2" xfId="320" xr:uid="{00000000-0005-0000-0000-0000B8560000}"/>
    <cellStyle name="40% - Accent5 4 3 3 5" xfId="6523" xr:uid="{00000000-0005-0000-0000-0000B9560000}"/>
    <cellStyle name="40% - Accent5 4 3 4" xfId="27843" xr:uid="{00000000-0005-0000-0000-0000BA560000}"/>
    <cellStyle name="40% - Accent5 4 3 4 2" xfId="203" xr:uid="{00000000-0005-0000-0000-0000BB560000}"/>
    <cellStyle name="40% - Accent5 4 3 4 2 2" xfId="13813" xr:uid="{00000000-0005-0000-0000-0000BC560000}"/>
    <cellStyle name="40% - Accent5 4 3 4 2 2 2" xfId="22252" xr:uid="{00000000-0005-0000-0000-0000BD560000}"/>
    <cellStyle name="40% - Accent5 4 3 4 2 3" xfId="18591" xr:uid="{00000000-0005-0000-0000-0000BE560000}"/>
    <cellStyle name="40% - Accent5 4 3 4 3" xfId="177" xr:uid="{00000000-0005-0000-0000-0000BF560000}"/>
    <cellStyle name="40% - Accent5 4 3 4 3 2" xfId="23356" xr:uid="{00000000-0005-0000-0000-0000C0560000}"/>
    <cellStyle name="40% - Accent5 4 3 4 4" xfId="496" xr:uid="{00000000-0005-0000-0000-0000C1560000}"/>
    <cellStyle name="40% - Accent5 4 3 5" xfId="12545" xr:uid="{00000000-0005-0000-0000-0000C2560000}"/>
    <cellStyle name="40% - Accent5 4 3 5 2" xfId="13856" xr:uid="{00000000-0005-0000-0000-0000C3560000}"/>
    <cellStyle name="40% - Accent5 4 3 5 2 2" xfId="27844" xr:uid="{00000000-0005-0000-0000-0000C4560000}"/>
    <cellStyle name="40% - Accent5 4 3 5 3" xfId="27846" xr:uid="{00000000-0005-0000-0000-0000C5560000}"/>
    <cellStyle name="40% - Accent5 4 3 6" xfId="15519" xr:uid="{00000000-0005-0000-0000-0000C6560000}"/>
    <cellStyle name="40% - Accent5 4 3 6 2" xfId="16534" xr:uid="{00000000-0005-0000-0000-0000C7560000}"/>
    <cellStyle name="40% - Accent5 4 3 7" xfId="17815" xr:uid="{00000000-0005-0000-0000-0000C8560000}"/>
    <cellStyle name="40% - Accent5 4 4" xfId="22152" xr:uid="{00000000-0005-0000-0000-0000C9560000}"/>
    <cellStyle name="40% - Accent5 4 4 2" xfId="5640" xr:uid="{00000000-0005-0000-0000-0000CA560000}"/>
    <cellStyle name="40% - Accent5 4 4 2 2" xfId="21952" xr:uid="{00000000-0005-0000-0000-0000CB560000}"/>
    <cellStyle name="40% - Accent5 4 4 2 2 2" xfId="19727" xr:uid="{00000000-0005-0000-0000-0000CC560000}"/>
    <cellStyle name="40% - Accent5 4 4 2 2 2 2" xfId="18485" xr:uid="{00000000-0005-0000-0000-0000CD560000}"/>
    <cellStyle name="40% - Accent5 4 4 2 2 2 2 2" xfId="27848" xr:uid="{00000000-0005-0000-0000-0000CE560000}"/>
    <cellStyle name="40% - Accent5 4 4 2 2 2 3" xfId="27849" xr:uid="{00000000-0005-0000-0000-0000CF560000}"/>
    <cellStyle name="40% - Accent5 4 4 2 2 3" xfId="18802" xr:uid="{00000000-0005-0000-0000-0000D0560000}"/>
    <cellStyle name="40% - Accent5 4 4 2 2 3 2" xfId="18805" xr:uid="{00000000-0005-0000-0000-0000D1560000}"/>
    <cellStyle name="40% - Accent5 4 4 2 2 4" xfId="18808" xr:uid="{00000000-0005-0000-0000-0000D2560000}"/>
    <cellStyle name="40% - Accent5 4 4 2 3" xfId="21956" xr:uid="{00000000-0005-0000-0000-0000D3560000}"/>
    <cellStyle name="40% - Accent5 4 4 2 3 2" xfId="27267" xr:uid="{00000000-0005-0000-0000-0000D4560000}"/>
    <cellStyle name="40% - Accent5 4 4 2 3 2 2" xfId="22249" xr:uid="{00000000-0005-0000-0000-0000D5560000}"/>
    <cellStyle name="40% - Accent5 4 4 2 3 3" xfId="18818" xr:uid="{00000000-0005-0000-0000-0000D6560000}"/>
    <cellStyle name="40% - Accent5 4 4 2 4" xfId="27269" xr:uid="{00000000-0005-0000-0000-0000D7560000}"/>
    <cellStyle name="40% - Accent5 4 4 2 4 2" xfId="27850" xr:uid="{00000000-0005-0000-0000-0000D8560000}"/>
    <cellStyle name="40% - Accent5 4 4 2 5" xfId="27851" xr:uid="{00000000-0005-0000-0000-0000D9560000}"/>
    <cellStyle name="40% - Accent5 4 4 3" xfId="6224" xr:uid="{00000000-0005-0000-0000-0000DA560000}"/>
    <cellStyle name="40% - Accent5 4 4 3 2" xfId="21966" xr:uid="{00000000-0005-0000-0000-0000DB560000}"/>
    <cellStyle name="40% - Accent5 4 4 3 2 2" xfId="27852" xr:uid="{00000000-0005-0000-0000-0000DC560000}"/>
    <cellStyle name="40% - Accent5 4 4 3 2 2 2" xfId="27853" xr:uid="{00000000-0005-0000-0000-0000DD560000}"/>
    <cellStyle name="40% - Accent5 4 4 3 2 3" xfId="18870" xr:uid="{00000000-0005-0000-0000-0000DE560000}"/>
    <cellStyle name="40% - Accent5 4 4 3 3" xfId="27855" xr:uid="{00000000-0005-0000-0000-0000DF560000}"/>
    <cellStyle name="40% - Accent5 4 4 3 3 2" xfId="27857" xr:uid="{00000000-0005-0000-0000-0000E0560000}"/>
    <cellStyle name="40% - Accent5 4 4 3 4" xfId="6618" xr:uid="{00000000-0005-0000-0000-0000E1560000}"/>
    <cellStyle name="40% - Accent5 4 4 4" xfId="1756" xr:uid="{00000000-0005-0000-0000-0000E2560000}"/>
    <cellStyle name="40% - Accent5 4 4 4 2" xfId="10012" xr:uid="{00000000-0005-0000-0000-0000E3560000}"/>
    <cellStyle name="40% - Accent5 4 4 4 2 2" xfId="27858" xr:uid="{00000000-0005-0000-0000-0000E4560000}"/>
    <cellStyle name="40% - Accent5 4 4 4 3" xfId="27861" xr:uid="{00000000-0005-0000-0000-0000E5560000}"/>
    <cellStyle name="40% - Accent5 4 4 5" xfId="10017" xr:uid="{00000000-0005-0000-0000-0000E6560000}"/>
    <cellStyle name="40% - Accent5 4 4 5 2" xfId="27863" xr:uid="{00000000-0005-0000-0000-0000E7560000}"/>
    <cellStyle name="40% - Accent5 4 4 6" xfId="17817" xr:uid="{00000000-0005-0000-0000-0000E8560000}"/>
    <cellStyle name="40% - Accent5 4 5" xfId="22154" xr:uid="{00000000-0005-0000-0000-0000E9560000}"/>
    <cellStyle name="40% - Accent5 4 5 2" xfId="22157" xr:uid="{00000000-0005-0000-0000-0000EA560000}"/>
    <cellStyle name="40% - Accent5 4 5 2 2" xfId="21982" xr:uid="{00000000-0005-0000-0000-0000EB560000}"/>
    <cellStyle name="40% - Accent5 4 5 2 2 2" xfId="23543" xr:uid="{00000000-0005-0000-0000-0000EC560000}"/>
    <cellStyle name="40% - Accent5 4 5 2 2 2 2" xfId="27104" xr:uid="{00000000-0005-0000-0000-0000ED560000}"/>
    <cellStyle name="40% - Accent5 4 5 2 2 3" xfId="19011" xr:uid="{00000000-0005-0000-0000-0000EE560000}"/>
    <cellStyle name="40% - Accent5 4 5 2 3" xfId="27707" xr:uid="{00000000-0005-0000-0000-0000EF560000}"/>
    <cellStyle name="40% - Accent5 4 5 2 3 2" xfId="27113" xr:uid="{00000000-0005-0000-0000-0000F0560000}"/>
    <cellStyle name="40% - Accent5 4 5 2 4" xfId="27865" xr:uid="{00000000-0005-0000-0000-0000F1560000}"/>
    <cellStyle name="40% - Accent5 4 5 3" xfId="22160" xr:uid="{00000000-0005-0000-0000-0000F2560000}"/>
    <cellStyle name="40% - Accent5 4 5 3 2" xfId="27866" xr:uid="{00000000-0005-0000-0000-0000F3560000}"/>
    <cellStyle name="40% - Accent5 4 5 3 2 2" xfId="27127" xr:uid="{00000000-0005-0000-0000-0000F4560000}"/>
    <cellStyle name="40% - Accent5 4 5 3 3" xfId="27868" xr:uid="{00000000-0005-0000-0000-0000F5560000}"/>
    <cellStyle name="40% - Accent5 4 5 4" xfId="10021" xr:uid="{00000000-0005-0000-0000-0000F6560000}"/>
    <cellStyle name="40% - Accent5 4 5 4 2" xfId="27869" xr:uid="{00000000-0005-0000-0000-0000F7560000}"/>
    <cellStyle name="40% - Accent5 4 5 5" xfId="27871" xr:uid="{00000000-0005-0000-0000-0000F8560000}"/>
    <cellStyle name="40% - Accent5 4 6" xfId="22162" xr:uid="{00000000-0005-0000-0000-0000F9560000}"/>
    <cellStyle name="40% - Accent5 4 6 2" xfId="22165" xr:uid="{00000000-0005-0000-0000-0000FA560000}"/>
    <cellStyle name="40% - Accent5 4 6 2 2" xfId="27872" xr:uid="{00000000-0005-0000-0000-0000FB560000}"/>
    <cellStyle name="40% - Accent5 4 6 2 2 2" xfId="27160" xr:uid="{00000000-0005-0000-0000-0000FC560000}"/>
    <cellStyle name="40% - Accent5 4 6 2 3" xfId="27873" xr:uid="{00000000-0005-0000-0000-0000FD560000}"/>
    <cellStyle name="40% - Accent5 4 6 3" xfId="27874" xr:uid="{00000000-0005-0000-0000-0000FE560000}"/>
    <cellStyle name="40% - Accent5 4 6 3 2" xfId="27875" xr:uid="{00000000-0005-0000-0000-0000FF560000}"/>
    <cellStyle name="40% - Accent5 4 6 4" xfId="27876" xr:uid="{00000000-0005-0000-0000-000000570000}"/>
    <cellStyle name="40% - Accent5 4 7" xfId="22167" xr:uid="{00000000-0005-0000-0000-000001570000}"/>
    <cellStyle name="40% - Accent5 4 7 2" xfId="27877" xr:uid="{00000000-0005-0000-0000-000002570000}"/>
    <cellStyle name="40% - Accent5 4 7 2 2" xfId="27878" xr:uid="{00000000-0005-0000-0000-000003570000}"/>
    <cellStyle name="40% - Accent5 4 7 3" xfId="27879" xr:uid="{00000000-0005-0000-0000-000004570000}"/>
    <cellStyle name="40% - Accent5 4 8" xfId="27880" xr:uid="{00000000-0005-0000-0000-000005570000}"/>
    <cellStyle name="40% - Accent5 4 8 2" xfId="27881" xr:uid="{00000000-0005-0000-0000-000006570000}"/>
    <cellStyle name="40% - Accent5 4 9" xfId="27882" xr:uid="{00000000-0005-0000-0000-000007570000}"/>
    <cellStyle name="40% - Accent5 5" xfId="27883" xr:uid="{00000000-0005-0000-0000-000008570000}"/>
    <cellStyle name="40% - Accent5 5 2" xfId="6236" xr:uid="{00000000-0005-0000-0000-000009570000}"/>
    <cellStyle name="40% - Accent5 5 2 2" xfId="16543" xr:uid="{00000000-0005-0000-0000-00000A570000}"/>
    <cellStyle name="40% - Accent5 5 2 2 2" xfId="27884" xr:uid="{00000000-0005-0000-0000-00000B570000}"/>
    <cellStyle name="40% - Accent5 5 2 2 2 2" xfId="6253" xr:uid="{00000000-0005-0000-0000-00000C570000}"/>
    <cellStyle name="40% - Accent5 5 2 2 2 2 2" xfId="16835" xr:uid="{00000000-0005-0000-0000-00000D570000}"/>
    <cellStyle name="40% - Accent5 5 2 2 2 2 2 2" xfId="22044" xr:uid="{00000000-0005-0000-0000-00000E570000}"/>
    <cellStyle name="40% - Accent5 5 2 2 2 2 2 2 2" xfId="22050" xr:uid="{00000000-0005-0000-0000-00000F570000}"/>
    <cellStyle name="40% - Accent5 5 2 2 2 2 2 3" xfId="22054" xr:uid="{00000000-0005-0000-0000-000010570000}"/>
    <cellStyle name="40% - Accent5 5 2 2 2 2 3" xfId="12051" xr:uid="{00000000-0005-0000-0000-000011570000}"/>
    <cellStyle name="40% - Accent5 5 2 2 2 2 3 2" xfId="22066" xr:uid="{00000000-0005-0000-0000-000012570000}"/>
    <cellStyle name="40% - Accent5 5 2 2 2 2 4" xfId="27886" xr:uid="{00000000-0005-0000-0000-000013570000}"/>
    <cellStyle name="40% - Accent5 5 2 2 2 3" xfId="16838" xr:uid="{00000000-0005-0000-0000-000014570000}"/>
    <cellStyle name="40% - Accent5 5 2 2 2 3 2" xfId="27888" xr:uid="{00000000-0005-0000-0000-000015570000}"/>
    <cellStyle name="40% - Accent5 5 2 2 2 3 2 2" xfId="8999" xr:uid="{00000000-0005-0000-0000-000016570000}"/>
    <cellStyle name="40% - Accent5 5 2 2 2 3 3" xfId="27890" xr:uid="{00000000-0005-0000-0000-000017570000}"/>
    <cellStyle name="40% - Accent5 5 2 2 2 4" xfId="27891" xr:uid="{00000000-0005-0000-0000-000018570000}"/>
    <cellStyle name="40% - Accent5 5 2 2 2 4 2" xfId="27893" xr:uid="{00000000-0005-0000-0000-000019570000}"/>
    <cellStyle name="40% - Accent5 5 2 2 2 5" xfId="27895" xr:uid="{00000000-0005-0000-0000-00001A570000}"/>
    <cellStyle name="40% - Accent5 5 2 2 3" xfId="27896" xr:uid="{00000000-0005-0000-0000-00001B570000}"/>
    <cellStyle name="40% - Accent5 5 2 2 3 2" xfId="16841" xr:uid="{00000000-0005-0000-0000-00001C570000}"/>
    <cellStyle name="40% - Accent5 5 2 2 3 2 2" xfId="27898" xr:uid="{00000000-0005-0000-0000-00001D570000}"/>
    <cellStyle name="40% - Accent5 5 2 2 3 2 2 2" xfId="22175" xr:uid="{00000000-0005-0000-0000-00001E570000}"/>
    <cellStyle name="40% - Accent5 5 2 2 3 2 3" xfId="27900" xr:uid="{00000000-0005-0000-0000-00001F570000}"/>
    <cellStyle name="40% - Accent5 5 2 2 3 3" xfId="27901" xr:uid="{00000000-0005-0000-0000-000020570000}"/>
    <cellStyle name="40% - Accent5 5 2 2 3 3 2" xfId="27903" xr:uid="{00000000-0005-0000-0000-000021570000}"/>
    <cellStyle name="40% - Accent5 5 2 2 3 4" xfId="27904" xr:uid="{00000000-0005-0000-0000-000022570000}"/>
    <cellStyle name="40% - Accent5 5 2 2 4" xfId="27905" xr:uid="{00000000-0005-0000-0000-000023570000}"/>
    <cellStyle name="40% - Accent5 5 2 2 4 2" xfId="27907" xr:uid="{00000000-0005-0000-0000-000024570000}"/>
    <cellStyle name="40% - Accent5 5 2 2 4 2 2" xfId="27910" xr:uid="{00000000-0005-0000-0000-000025570000}"/>
    <cellStyle name="40% - Accent5 5 2 2 4 3" xfId="27911" xr:uid="{00000000-0005-0000-0000-000026570000}"/>
    <cellStyle name="40% - Accent5 5 2 2 5" xfId="27912" xr:uid="{00000000-0005-0000-0000-000027570000}"/>
    <cellStyle name="40% - Accent5 5 2 2 5 2" xfId="27914" xr:uid="{00000000-0005-0000-0000-000028570000}"/>
    <cellStyle name="40% - Accent5 5 2 2 6" xfId="5770" xr:uid="{00000000-0005-0000-0000-000029570000}"/>
    <cellStyle name="40% - Accent5 5 2 3" xfId="27915" xr:uid="{00000000-0005-0000-0000-00002A570000}"/>
    <cellStyle name="40% - Accent5 5 2 3 2" xfId="27916" xr:uid="{00000000-0005-0000-0000-00002B570000}"/>
    <cellStyle name="40% - Accent5 5 2 3 2 2" xfId="16859" xr:uid="{00000000-0005-0000-0000-00002C570000}"/>
    <cellStyle name="40% - Accent5 5 2 3 2 2 2" xfId="27918" xr:uid="{00000000-0005-0000-0000-00002D570000}"/>
    <cellStyle name="40% - Accent5 5 2 3 2 2 2 2" xfId="23243" xr:uid="{00000000-0005-0000-0000-00002E570000}"/>
    <cellStyle name="40% - Accent5 5 2 3 2 2 3" xfId="27920" xr:uid="{00000000-0005-0000-0000-00002F570000}"/>
    <cellStyle name="40% - Accent5 5 2 3 2 3" xfId="27921" xr:uid="{00000000-0005-0000-0000-000030570000}"/>
    <cellStyle name="40% - Accent5 5 2 3 2 3 2" xfId="27923" xr:uid="{00000000-0005-0000-0000-000031570000}"/>
    <cellStyle name="40% - Accent5 5 2 3 2 4" xfId="27078" xr:uid="{00000000-0005-0000-0000-000032570000}"/>
    <cellStyle name="40% - Accent5 5 2 3 3" xfId="27924" xr:uid="{00000000-0005-0000-0000-000033570000}"/>
    <cellStyle name="40% - Accent5 5 2 3 3 2" xfId="27925" xr:uid="{00000000-0005-0000-0000-000034570000}"/>
    <cellStyle name="40% - Accent5 5 2 3 3 2 2" xfId="27927" xr:uid="{00000000-0005-0000-0000-000035570000}"/>
    <cellStyle name="40% - Accent5 5 2 3 3 3" xfId="27928" xr:uid="{00000000-0005-0000-0000-000036570000}"/>
    <cellStyle name="40% - Accent5 5 2 3 4" xfId="27929" xr:uid="{00000000-0005-0000-0000-000037570000}"/>
    <cellStyle name="40% - Accent5 5 2 3 4 2" xfId="27931" xr:uid="{00000000-0005-0000-0000-000038570000}"/>
    <cellStyle name="40% - Accent5 5 2 3 5" xfId="27932" xr:uid="{00000000-0005-0000-0000-000039570000}"/>
    <cellStyle name="40% - Accent5 5 2 4" xfId="27933" xr:uid="{00000000-0005-0000-0000-00003A570000}"/>
    <cellStyle name="40% - Accent5 5 2 4 2" xfId="27934" xr:uid="{00000000-0005-0000-0000-00003B570000}"/>
    <cellStyle name="40% - Accent5 5 2 4 2 2" xfId="27935" xr:uid="{00000000-0005-0000-0000-00003C570000}"/>
    <cellStyle name="40% - Accent5 5 2 4 2 2 2" xfId="27299" xr:uid="{00000000-0005-0000-0000-00003D570000}"/>
    <cellStyle name="40% - Accent5 5 2 4 2 3" xfId="27936" xr:uid="{00000000-0005-0000-0000-00003E570000}"/>
    <cellStyle name="40% - Accent5 5 2 4 3" xfId="27937" xr:uid="{00000000-0005-0000-0000-00003F570000}"/>
    <cellStyle name="40% - Accent5 5 2 4 3 2" xfId="27938" xr:uid="{00000000-0005-0000-0000-000040570000}"/>
    <cellStyle name="40% - Accent5 5 2 4 4" xfId="27939" xr:uid="{00000000-0005-0000-0000-000041570000}"/>
    <cellStyle name="40% - Accent5 5 2 5" xfId="27940" xr:uid="{00000000-0005-0000-0000-000042570000}"/>
    <cellStyle name="40% - Accent5 5 2 5 2" xfId="27941" xr:uid="{00000000-0005-0000-0000-000043570000}"/>
    <cellStyle name="40% - Accent5 5 2 5 2 2" xfId="27942" xr:uid="{00000000-0005-0000-0000-000044570000}"/>
    <cellStyle name="40% - Accent5 5 2 5 3" xfId="27943" xr:uid="{00000000-0005-0000-0000-000045570000}"/>
    <cellStyle name="40% - Accent5 5 2 6" xfId="27944" xr:uid="{00000000-0005-0000-0000-000046570000}"/>
    <cellStyle name="40% - Accent5 5 2 6 2" xfId="27945" xr:uid="{00000000-0005-0000-0000-000047570000}"/>
    <cellStyle name="40% - Accent5 5 2 7" xfId="15580" xr:uid="{00000000-0005-0000-0000-000048570000}"/>
    <cellStyle name="40% - Accent5 5 3" xfId="16547" xr:uid="{00000000-0005-0000-0000-000049570000}"/>
    <cellStyle name="40% - Accent5 5 3 2" xfId="4006" xr:uid="{00000000-0005-0000-0000-00004A570000}"/>
    <cellStyle name="40% - Accent5 5 3 2 2" xfId="27946" xr:uid="{00000000-0005-0000-0000-00004B570000}"/>
    <cellStyle name="40% - Accent5 5 3 2 2 2" xfId="16901" xr:uid="{00000000-0005-0000-0000-00004C570000}"/>
    <cellStyle name="40% - Accent5 5 3 2 2 2 2" xfId="27948" xr:uid="{00000000-0005-0000-0000-00004D570000}"/>
    <cellStyle name="40% - Accent5 5 3 2 2 2 2 2" xfId="27950" xr:uid="{00000000-0005-0000-0000-00004E570000}"/>
    <cellStyle name="40% - Accent5 5 3 2 2 2 3" xfId="27952" xr:uid="{00000000-0005-0000-0000-00004F570000}"/>
    <cellStyle name="40% - Accent5 5 3 2 2 3" xfId="16064" xr:uid="{00000000-0005-0000-0000-000050570000}"/>
    <cellStyle name="40% - Accent5 5 3 2 2 3 2" xfId="18369" xr:uid="{00000000-0005-0000-0000-000051570000}"/>
    <cellStyle name="40% - Accent5 5 3 2 2 4" xfId="19153" xr:uid="{00000000-0005-0000-0000-000052570000}"/>
    <cellStyle name="40% - Accent5 5 3 2 3" xfId="27953" xr:uid="{00000000-0005-0000-0000-000053570000}"/>
    <cellStyle name="40% - Accent5 5 3 2 3 2" xfId="27954" xr:uid="{00000000-0005-0000-0000-000054570000}"/>
    <cellStyle name="40% - Accent5 5 3 2 3 2 2" xfId="27956" xr:uid="{00000000-0005-0000-0000-000055570000}"/>
    <cellStyle name="40% - Accent5 5 3 2 3 3" xfId="19155" xr:uid="{00000000-0005-0000-0000-000056570000}"/>
    <cellStyle name="40% - Accent5 5 3 2 4" xfId="27957" xr:uid="{00000000-0005-0000-0000-000057570000}"/>
    <cellStyle name="40% - Accent5 5 3 2 4 2" xfId="27959" xr:uid="{00000000-0005-0000-0000-000058570000}"/>
    <cellStyle name="40% - Accent5 5 3 2 5" xfId="27960" xr:uid="{00000000-0005-0000-0000-000059570000}"/>
    <cellStyle name="40% - Accent5 5 3 3" xfId="27961" xr:uid="{00000000-0005-0000-0000-00005A570000}"/>
    <cellStyle name="40% - Accent5 5 3 3 2" xfId="27962" xr:uid="{00000000-0005-0000-0000-00005B570000}"/>
    <cellStyle name="40% - Accent5 5 3 3 2 2" xfId="27963" xr:uid="{00000000-0005-0000-0000-00005C570000}"/>
    <cellStyle name="40% - Accent5 5 3 3 2 2 2" xfId="27966" xr:uid="{00000000-0005-0000-0000-00005D570000}"/>
    <cellStyle name="40% - Accent5 5 3 3 2 3" xfId="19165" xr:uid="{00000000-0005-0000-0000-00005E570000}"/>
    <cellStyle name="40% - Accent5 5 3 3 3" xfId="27967" xr:uid="{00000000-0005-0000-0000-00005F570000}"/>
    <cellStyle name="40% - Accent5 5 3 3 3 2" xfId="27968" xr:uid="{00000000-0005-0000-0000-000060570000}"/>
    <cellStyle name="40% - Accent5 5 3 3 4" xfId="6707" xr:uid="{00000000-0005-0000-0000-000061570000}"/>
    <cellStyle name="40% - Accent5 5 3 4" xfId="27969" xr:uid="{00000000-0005-0000-0000-000062570000}"/>
    <cellStyle name="40% - Accent5 5 3 4 2" xfId="14160" xr:uid="{00000000-0005-0000-0000-000063570000}"/>
    <cellStyle name="40% - Accent5 5 3 4 2 2" xfId="27970" xr:uid="{00000000-0005-0000-0000-000064570000}"/>
    <cellStyle name="40% - Accent5 5 3 4 3" xfId="27972" xr:uid="{00000000-0005-0000-0000-000065570000}"/>
    <cellStyle name="40% - Accent5 5 3 5" xfId="27974" xr:uid="{00000000-0005-0000-0000-000066570000}"/>
    <cellStyle name="40% - Accent5 5 3 5 2" xfId="27975" xr:uid="{00000000-0005-0000-0000-000067570000}"/>
    <cellStyle name="40% - Accent5 5 3 6" xfId="15582" xr:uid="{00000000-0005-0000-0000-000068570000}"/>
    <cellStyle name="40% - Accent5 5 4" xfId="6282" xr:uid="{00000000-0005-0000-0000-000069570000}"/>
    <cellStyle name="40% - Accent5 5 4 2" xfId="22169" xr:uid="{00000000-0005-0000-0000-00006A570000}"/>
    <cellStyle name="40% - Accent5 5 4 2 2" xfId="21704" xr:uid="{00000000-0005-0000-0000-00006B570000}"/>
    <cellStyle name="40% - Accent5 5 4 2 2 2" xfId="27977" xr:uid="{00000000-0005-0000-0000-00006C570000}"/>
    <cellStyle name="40% - Accent5 5 4 2 2 2 2" xfId="27979" xr:uid="{00000000-0005-0000-0000-00006D570000}"/>
    <cellStyle name="40% - Accent5 5 4 2 2 3" xfId="19213" xr:uid="{00000000-0005-0000-0000-00006E570000}"/>
    <cellStyle name="40% - Accent5 5 4 2 3" xfId="27980" xr:uid="{00000000-0005-0000-0000-00006F570000}"/>
    <cellStyle name="40% - Accent5 5 4 2 3 2" xfId="27982" xr:uid="{00000000-0005-0000-0000-000070570000}"/>
    <cellStyle name="40% - Accent5 5 4 2 4" xfId="16472" xr:uid="{00000000-0005-0000-0000-000071570000}"/>
    <cellStyle name="40% - Accent5 5 4 3" xfId="22171" xr:uid="{00000000-0005-0000-0000-000072570000}"/>
    <cellStyle name="40% - Accent5 5 4 3 2" xfId="27985" xr:uid="{00000000-0005-0000-0000-000073570000}"/>
    <cellStyle name="40% - Accent5 5 4 3 2 2" xfId="27987" xr:uid="{00000000-0005-0000-0000-000074570000}"/>
    <cellStyle name="40% - Accent5 5 4 3 3" xfId="27990" xr:uid="{00000000-0005-0000-0000-000075570000}"/>
    <cellStyle name="40% - Accent5 5 4 4" xfId="10032" xr:uid="{00000000-0005-0000-0000-000076570000}"/>
    <cellStyle name="40% - Accent5 5 4 4 2" xfId="27992" xr:uid="{00000000-0005-0000-0000-000077570000}"/>
    <cellStyle name="40% - Accent5 5 4 5" xfId="15586" xr:uid="{00000000-0005-0000-0000-000078570000}"/>
    <cellStyle name="40% - Accent5 5 5" xfId="22173" xr:uid="{00000000-0005-0000-0000-000079570000}"/>
    <cellStyle name="40% - Accent5 5 5 2" xfId="22177" xr:uid="{00000000-0005-0000-0000-00007A570000}"/>
    <cellStyle name="40% - Accent5 5 5 2 2" xfId="27994" xr:uid="{00000000-0005-0000-0000-00007B570000}"/>
    <cellStyle name="40% - Accent5 5 5 2 2 2" xfId="26308" xr:uid="{00000000-0005-0000-0000-00007C570000}"/>
    <cellStyle name="40% - Accent5 5 5 2 3" xfId="27996" xr:uid="{00000000-0005-0000-0000-00007D570000}"/>
    <cellStyle name="40% - Accent5 5 5 3" xfId="27998" xr:uid="{00000000-0005-0000-0000-00007E570000}"/>
    <cellStyle name="40% - Accent5 5 5 3 2" xfId="28000" xr:uid="{00000000-0005-0000-0000-00007F570000}"/>
    <cellStyle name="40% - Accent5 5 5 4" xfId="28001" xr:uid="{00000000-0005-0000-0000-000080570000}"/>
    <cellStyle name="40% - Accent5 5 6" xfId="22179" xr:uid="{00000000-0005-0000-0000-000081570000}"/>
    <cellStyle name="40% - Accent5 5 6 2" xfId="28002" xr:uid="{00000000-0005-0000-0000-000082570000}"/>
    <cellStyle name="40% - Accent5 5 6 2 2" xfId="28003" xr:uid="{00000000-0005-0000-0000-000083570000}"/>
    <cellStyle name="40% - Accent5 5 6 3" xfId="28004" xr:uid="{00000000-0005-0000-0000-000084570000}"/>
    <cellStyle name="40% - Accent5 5 7" xfId="28005" xr:uid="{00000000-0005-0000-0000-000085570000}"/>
    <cellStyle name="40% - Accent5 5 7 2" xfId="28006" xr:uid="{00000000-0005-0000-0000-000086570000}"/>
    <cellStyle name="40% - Accent5 5 8" xfId="28007" xr:uid="{00000000-0005-0000-0000-000087570000}"/>
    <cellStyle name="40% - Accent5 6" xfId="28008" xr:uid="{00000000-0005-0000-0000-000088570000}"/>
    <cellStyle name="40% - Accent5 6 2" xfId="16552" xr:uid="{00000000-0005-0000-0000-000089570000}"/>
    <cellStyle name="40% - Accent5 6 2 2" xfId="28009" xr:uid="{00000000-0005-0000-0000-00008A570000}"/>
    <cellStyle name="40% - Accent5 6 2 2 2" xfId="28010" xr:uid="{00000000-0005-0000-0000-00008B570000}"/>
    <cellStyle name="40% - Accent5 6 2 2 2 2" xfId="17541" xr:uid="{00000000-0005-0000-0000-00008C570000}"/>
    <cellStyle name="40% - Accent5 6 2 2 2 2 2" xfId="28011" xr:uid="{00000000-0005-0000-0000-00008D570000}"/>
    <cellStyle name="40% - Accent5 6 2 2 2 2 2 2" xfId="28012" xr:uid="{00000000-0005-0000-0000-00008E570000}"/>
    <cellStyle name="40% - Accent5 6 2 2 2 2 3" xfId="28013" xr:uid="{00000000-0005-0000-0000-00008F570000}"/>
    <cellStyle name="40% - Accent5 6 2 2 2 3" xfId="28014" xr:uid="{00000000-0005-0000-0000-000090570000}"/>
    <cellStyle name="40% - Accent5 6 2 2 2 3 2" xfId="28015" xr:uid="{00000000-0005-0000-0000-000091570000}"/>
    <cellStyle name="40% - Accent5 6 2 2 2 4" xfId="28016" xr:uid="{00000000-0005-0000-0000-000092570000}"/>
    <cellStyle name="40% - Accent5 6 2 2 3" xfId="13679" xr:uid="{00000000-0005-0000-0000-000093570000}"/>
    <cellStyle name="40% - Accent5 6 2 2 3 2" xfId="28018" xr:uid="{00000000-0005-0000-0000-000094570000}"/>
    <cellStyle name="40% - Accent5 6 2 2 3 2 2" xfId="28019" xr:uid="{00000000-0005-0000-0000-000095570000}"/>
    <cellStyle name="40% - Accent5 6 2 2 3 3" xfId="14936" xr:uid="{00000000-0005-0000-0000-000096570000}"/>
    <cellStyle name="40% - Accent5 6 2 2 4" xfId="22622" xr:uid="{00000000-0005-0000-0000-000097570000}"/>
    <cellStyle name="40% - Accent5 6 2 2 4 2" xfId="22627" xr:uid="{00000000-0005-0000-0000-000098570000}"/>
    <cellStyle name="40% - Accent5 6 2 2 5" xfId="22633" xr:uid="{00000000-0005-0000-0000-000099570000}"/>
    <cellStyle name="40% - Accent5 6 2 3" xfId="28020" xr:uid="{00000000-0005-0000-0000-00009A570000}"/>
    <cellStyle name="40% - Accent5 6 2 3 2" xfId="28021" xr:uid="{00000000-0005-0000-0000-00009B570000}"/>
    <cellStyle name="40% - Accent5 6 2 3 2 2" xfId="28022" xr:uid="{00000000-0005-0000-0000-00009C570000}"/>
    <cellStyle name="40% - Accent5 6 2 3 2 2 2" xfId="28023" xr:uid="{00000000-0005-0000-0000-00009D570000}"/>
    <cellStyle name="40% - Accent5 6 2 3 2 3" xfId="28024" xr:uid="{00000000-0005-0000-0000-00009E570000}"/>
    <cellStyle name="40% - Accent5 6 2 3 3" xfId="28025" xr:uid="{00000000-0005-0000-0000-00009F570000}"/>
    <cellStyle name="40% - Accent5 6 2 3 3 2" xfId="28026" xr:uid="{00000000-0005-0000-0000-0000A0570000}"/>
    <cellStyle name="40% - Accent5 6 2 3 4" xfId="22644" xr:uid="{00000000-0005-0000-0000-0000A1570000}"/>
    <cellStyle name="40% - Accent5 6 2 4" xfId="28027" xr:uid="{00000000-0005-0000-0000-0000A2570000}"/>
    <cellStyle name="40% - Accent5 6 2 4 2" xfId="28028" xr:uid="{00000000-0005-0000-0000-0000A3570000}"/>
    <cellStyle name="40% - Accent5 6 2 4 2 2" xfId="28029" xr:uid="{00000000-0005-0000-0000-0000A4570000}"/>
    <cellStyle name="40% - Accent5 6 2 4 3" xfId="28030" xr:uid="{00000000-0005-0000-0000-0000A5570000}"/>
    <cellStyle name="40% - Accent5 6 2 5" xfId="28031" xr:uid="{00000000-0005-0000-0000-0000A6570000}"/>
    <cellStyle name="40% - Accent5 6 2 5 2" xfId="9831" xr:uid="{00000000-0005-0000-0000-0000A7570000}"/>
    <cellStyle name="40% - Accent5 6 2 6" xfId="28032" xr:uid="{00000000-0005-0000-0000-0000A8570000}"/>
    <cellStyle name="40% - Accent5 6 3" xfId="28033" xr:uid="{00000000-0005-0000-0000-0000A9570000}"/>
    <cellStyle name="40% - Accent5 6 3 2" xfId="28034" xr:uid="{00000000-0005-0000-0000-0000AA570000}"/>
    <cellStyle name="40% - Accent5 6 3 2 2" xfId="28036" xr:uid="{00000000-0005-0000-0000-0000AB570000}"/>
    <cellStyle name="40% - Accent5 6 3 2 2 2" xfId="28038" xr:uid="{00000000-0005-0000-0000-0000AC570000}"/>
    <cellStyle name="40% - Accent5 6 3 2 2 2 2" xfId="28040" xr:uid="{00000000-0005-0000-0000-0000AD570000}"/>
    <cellStyle name="40% - Accent5 6 3 2 2 3" xfId="19332" xr:uid="{00000000-0005-0000-0000-0000AE570000}"/>
    <cellStyle name="40% - Accent5 6 3 2 3" xfId="28042" xr:uid="{00000000-0005-0000-0000-0000AF570000}"/>
    <cellStyle name="40% - Accent5 6 3 2 3 2" xfId="28044" xr:uid="{00000000-0005-0000-0000-0000B0570000}"/>
    <cellStyle name="40% - Accent5 6 3 2 4" xfId="22660" xr:uid="{00000000-0005-0000-0000-0000B1570000}"/>
    <cellStyle name="40% - Accent5 6 3 3" xfId="28045" xr:uid="{00000000-0005-0000-0000-0000B2570000}"/>
    <cellStyle name="40% - Accent5 6 3 3 2" xfId="28047" xr:uid="{00000000-0005-0000-0000-0000B3570000}"/>
    <cellStyle name="40% - Accent5 6 3 3 2 2" xfId="28049" xr:uid="{00000000-0005-0000-0000-0000B4570000}"/>
    <cellStyle name="40% - Accent5 6 3 3 3" xfId="28051" xr:uid="{00000000-0005-0000-0000-0000B5570000}"/>
    <cellStyle name="40% - Accent5 6 3 4" xfId="28052" xr:uid="{00000000-0005-0000-0000-0000B6570000}"/>
    <cellStyle name="40% - Accent5 6 3 4 2" xfId="28054" xr:uid="{00000000-0005-0000-0000-0000B7570000}"/>
    <cellStyle name="40% - Accent5 6 3 5" xfId="28056" xr:uid="{00000000-0005-0000-0000-0000B8570000}"/>
    <cellStyle name="40% - Accent5 6 4" xfId="22181" xr:uid="{00000000-0005-0000-0000-0000B9570000}"/>
    <cellStyle name="40% - Accent5 6 4 2" xfId="22183" xr:uid="{00000000-0005-0000-0000-0000BA570000}"/>
    <cellStyle name="40% - Accent5 6 4 2 2" xfId="28057" xr:uid="{00000000-0005-0000-0000-0000BB570000}"/>
    <cellStyle name="40% - Accent5 6 4 2 2 2" xfId="28058" xr:uid="{00000000-0005-0000-0000-0000BC570000}"/>
    <cellStyle name="40% - Accent5 6 4 2 3" xfId="28059" xr:uid="{00000000-0005-0000-0000-0000BD570000}"/>
    <cellStyle name="40% - Accent5 6 4 3" xfId="28060" xr:uid="{00000000-0005-0000-0000-0000BE570000}"/>
    <cellStyle name="40% - Accent5 6 4 3 2" xfId="28062" xr:uid="{00000000-0005-0000-0000-0000BF570000}"/>
    <cellStyle name="40% - Accent5 6 4 4" xfId="28063" xr:uid="{00000000-0005-0000-0000-0000C0570000}"/>
    <cellStyle name="40% - Accent5 6 5" xfId="22185" xr:uid="{00000000-0005-0000-0000-0000C1570000}"/>
    <cellStyle name="40% - Accent5 6 5 2" xfId="28064" xr:uid="{00000000-0005-0000-0000-0000C2570000}"/>
    <cellStyle name="40% - Accent5 6 5 2 2" xfId="28065" xr:uid="{00000000-0005-0000-0000-0000C3570000}"/>
    <cellStyle name="40% - Accent5 6 5 3" xfId="26275" xr:uid="{00000000-0005-0000-0000-0000C4570000}"/>
    <cellStyle name="40% - Accent5 6 6" xfId="19033" xr:uid="{00000000-0005-0000-0000-0000C5570000}"/>
    <cellStyle name="40% - Accent5 6 6 2" xfId="19035" xr:uid="{00000000-0005-0000-0000-0000C6570000}"/>
    <cellStyle name="40% - Accent5 6 7" xfId="19047" xr:uid="{00000000-0005-0000-0000-0000C7570000}"/>
    <cellStyle name="40% - Accent5 7" xfId="18613" xr:uid="{00000000-0005-0000-0000-0000C8570000}"/>
    <cellStyle name="40% - Accent5 7 2" xfId="28066" xr:uid="{00000000-0005-0000-0000-0000C9570000}"/>
    <cellStyle name="40% - Accent5 7 2 2" xfId="26885" xr:uid="{00000000-0005-0000-0000-0000CA570000}"/>
    <cellStyle name="40% - Accent5 7 2 2 2" xfId="28067" xr:uid="{00000000-0005-0000-0000-0000CB570000}"/>
    <cellStyle name="40% - Accent5 7 2 2 2 2" xfId="11218" xr:uid="{00000000-0005-0000-0000-0000CC570000}"/>
    <cellStyle name="40% - Accent5 7 2 2 2 2 2" xfId="3768" xr:uid="{00000000-0005-0000-0000-0000CD570000}"/>
    <cellStyle name="40% - Accent5 7 2 2 2 3" xfId="11227" xr:uid="{00000000-0005-0000-0000-0000CE570000}"/>
    <cellStyle name="40% - Accent5 7 2 2 3" xfId="28068" xr:uid="{00000000-0005-0000-0000-0000CF570000}"/>
    <cellStyle name="40% - Accent5 7 2 2 3 2" xfId="4622" xr:uid="{00000000-0005-0000-0000-0000D0570000}"/>
    <cellStyle name="40% - Accent5 7 2 2 4" xfId="22684" xr:uid="{00000000-0005-0000-0000-0000D1570000}"/>
    <cellStyle name="40% - Accent5 7 2 3" xfId="28069" xr:uid="{00000000-0005-0000-0000-0000D2570000}"/>
    <cellStyle name="40% - Accent5 7 2 3 2" xfId="28070" xr:uid="{00000000-0005-0000-0000-0000D3570000}"/>
    <cellStyle name="40% - Accent5 7 2 3 2 2" xfId="11346" xr:uid="{00000000-0005-0000-0000-0000D4570000}"/>
    <cellStyle name="40% - Accent5 7 2 3 3" xfId="28071" xr:uid="{00000000-0005-0000-0000-0000D5570000}"/>
    <cellStyle name="40% - Accent5 7 2 4" xfId="28072" xr:uid="{00000000-0005-0000-0000-0000D6570000}"/>
    <cellStyle name="40% - Accent5 7 2 4 2" xfId="28073" xr:uid="{00000000-0005-0000-0000-0000D7570000}"/>
    <cellStyle name="40% - Accent5 7 2 5" xfId="28074" xr:uid="{00000000-0005-0000-0000-0000D8570000}"/>
    <cellStyle name="40% - Accent5 7 3" xfId="28075" xr:uid="{00000000-0005-0000-0000-0000D9570000}"/>
    <cellStyle name="40% - Accent5 7 3 2" xfId="28076" xr:uid="{00000000-0005-0000-0000-0000DA570000}"/>
    <cellStyle name="40% - Accent5 7 3 2 2" xfId="28077" xr:uid="{00000000-0005-0000-0000-0000DB570000}"/>
    <cellStyle name="40% - Accent5 7 3 2 2 2" xfId="13423" xr:uid="{00000000-0005-0000-0000-0000DC570000}"/>
    <cellStyle name="40% - Accent5 7 3 2 3" xfId="28078" xr:uid="{00000000-0005-0000-0000-0000DD570000}"/>
    <cellStyle name="40% - Accent5 7 3 3" xfId="28079" xr:uid="{00000000-0005-0000-0000-0000DE570000}"/>
    <cellStyle name="40% - Accent5 7 3 3 2" xfId="28080" xr:uid="{00000000-0005-0000-0000-0000DF570000}"/>
    <cellStyle name="40% - Accent5 7 3 4" xfId="28081" xr:uid="{00000000-0005-0000-0000-0000E0570000}"/>
    <cellStyle name="40% - Accent5 7 4" xfId="22189" xr:uid="{00000000-0005-0000-0000-0000E1570000}"/>
    <cellStyle name="40% - Accent5 7 4 2" xfId="23731" xr:uid="{00000000-0005-0000-0000-0000E2570000}"/>
    <cellStyle name="40% - Accent5 7 4 2 2" xfId="23733" xr:uid="{00000000-0005-0000-0000-0000E3570000}"/>
    <cellStyle name="40% - Accent5 7 4 3" xfId="23736" xr:uid="{00000000-0005-0000-0000-0000E4570000}"/>
    <cellStyle name="40% - Accent5 7 5" xfId="28082" xr:uid="{00000000-0005-0000-0000-0000E5570000}"/>
    <cellStyle name="40% - Accent5 7 5 2" xfId="23750" xr:uid="{00000000-0005-0000-0000-0000E6570000}"/>
    <cellStyle name="40% - Accent5 7 6" xfId="3205" xr:uid="{00000000-0005-0000-0000-0000E7570000}"/>
    <cellStyle name="40% - Accent5 8" xfId="16849" xr:uid="{00000000-0005-0000-0000-0000E8570000}"/>
    <cellStyle name="40% - Accent5 8 2" xfId="28083" xr:uid="{00000000-0005-0000-0000-0000E9570000}"/>
    <cellStyle name="40% - Accent5 8 2 2" xfId="28084" xr:uid="{00000000-0005-0000-0000-0000EA570000}"/>
    <cellStyle name="40% - Accent5 8 2 2 2" xfId="28085" xr:uid="{00000000-0005-0000-0000-0000EB570000}"/>
    <cellStyle name="40% - Accent5 8 2 2 2 2" xfId="28086" xr:uid="{00000000-0005-0000-0000-0000EC570000}"/>
    <cellStyle name="40% - Accent5 8 2 2 3" xfId="28087" xr:uid="{00000000-0005-0000-0000-0000ED570000}"/>
    <cellStyle name="40% - Accent5 8 2 3" xfId="28088" xr:uid="{00000000-0005-0000-0000-0000EE570000}"/>
    <cellStyle name="40% - Accent5 8 2 3 2" xfId="28089" xr:uid="{00000000-0005-0000-0000-0000EF570000}"/>
    <cellStyle name="40% - Accent5 8 2 4" xfId="28090" xr:uid="{00000000-0005-0000-0000-0000F0570000}"/>
    <cellStyle name="40% - Accent5 8 3" xfId="28092" xr:uid="{00000000-0005-0000-0000-0000F1570000}"/>
    <cellStyle name="40% - Accent5 8 3 2" xfId="28093" xr:uid="{00000000-0005-0000-0000-0000F2570000}"/>
    <cellStyle name="40% - Accent5 8 3 2 2" xfId="28094" xr:uid="{00000000-0005-0000-0000-0000F3570000}"/>
    <cellStyle name="40% - Accent5 8 3 3" xfId="28095" xr:uid="{00000000-0005-0000-0000-0000F4570000}"/>
    <cellStyle name="40% - Accent5 8 4" xfId="28096" xr:uid="{00000000-0005-0000-0000-0000F5570000}"/>
    <cellStyle name="40% - Accent5 8 4 2" xfId="23781" xr:uid="{00000000-0005-0000-0000-0000F6570000}"/>
    <cellStyle name="40% - Accent5 8 5" xfId="28097" xr:uid="{00000000-0005-0000-0000-0000F7570000}"/>
    <cellStyle name="40% - Accent5 9" xfId="20589" xr:uid="{00000000-0005-0000-0000-0000F8570000}"/>
    <cellStyle name="40% - Accent5 9 2" xfId="28098" xr:uid="{00000000-0005-0000-0000-0000F9570000}"/>
    <cellStyle name="40% - Accent5 9 2 2" xfId="28099" xr:uid="{00000000-0005-0000-0000-0000FA570000}"/>
    <cellStyle name="40% - Accent5 9 2 2 2" xfId="28100" xr:uid="{00000000-0005-0000-0000-0000FB570000}"/>
    <cellStyle name="40% - Accent5 9 2 3" xfId="28101" xr:uid="{00000000-0005-0000-0000-0000FC570000}"/>
    <cellStyle name="40% - Accent5 9 3" xfId="28102" xr:uid="{00000000-0005-0000-0000-0000FD570000}"/>
    <cellStyle name="40% - Accent5 9 3 2" xfId="28103" xr:uid="{00000000-0005-0000-0000-0000FE570000}"/>
    <cellStyle name="40% - Accent5 9 4" xfId="28104" xr:uid="{00000000-0005-0000-0000-0000FF570000}"/>
    <cellStyle name="40% - Accent6 10" xfId="24580" xr:uid="{00000000-0005-0000-0000-000000580000}"/>
    <cellStyle name="40% - Accent6 10 2" xfId="4508" xr:uid="{00000000-0005-0000-0000-000001580000}"/>
    <cellStyle name="40% - Accent6 10 2 2" xfId="2948" xr:uid="{00000000-0005-0000-0000-000002580000}"/>
    <cellStyle name="40% - Accent6 10 3" xfId="4519" xr:uid="{00000000-0005-0000-0000-000003580000}"/>
    <cellStyle name="40% - Accent6 11" xfId="24583" xr:uid="{00000000-0005-0000-0000-000004580000}"/>
    <cellStyle name="40% - Accent6 11 2" xfId="4551" xr:uid="{00000000-0005-0000-0000-000005580000}"/>
    <cellStyle name="40% - Accent6 12" xfId="24588" xr:uid="{00000000-0005-0000-0000-000006580000}"/>
    <cellStyle name="40% - Accent6 13" xfId="23622" xr:uid="{00000000-0005-0000-0000-000007580000}"/>
    <cellStyle name="40% - Accent6 2" xfId="6570" xr:uid="{00000000-0005-0000-0000-000008580000}"/>
    <cellStyle name="40% - Accent6 2 10" xfId="28105" xr:uid="{00000000-0005-0000-0000-000009580000}"/>
    <cellStyle name="40% - Accent6 2 10 2" xfId="28106" xr:uid="{00000000-0005-0000-0000-00000A580000}"/>
    <cellStyle name="40% - Accent6 2 11" xfId="28107" xr:uid="{00000000-0005-0000-0000-00000B580000}"/>
    <cellStyle name="40% - Accent6 2 2" xfId="10760" xr:uid="{00000000-0005-0000-0000-00000C580000}"/>
    <cellStyle name="40% - Accent6 2 2 10" xfId="8941" xr:uid="{00000000-0005-0000-0000-00000D580000}"/>
    <cellStyle name="40% - Accent6 2 2 2" xfId="13482" xr:uid="{00000000-0005-0000-0000-00000E580000}"/>
    <cellStyle name="40% - Accent6 2 2 2 2" xfId="28108" xr:uid="{00000000-0005-0000-0000-00000F580000}"/>
    <cellStyle name="40% - Accent6 2 2 2 2 2" xfId="28109" xr:uid="{00000000-0005-0000-0000-000010580000}"/>
    <cellStyle name="40% - Accent6 2 2 2 2 2 2" xfId="15652" xr:uid="{00000000-0005-0000-0000-000011580000}"/>
    <cellStyle name="40% - Accent6 2 2 2 2 2 2 2" xfId="28110" xr:uid="{00000000-0005-0000-0000-000012580000}"/>
    <cellStyle name="40% - Accent6 2 2 2 2 2 2 2 2" xfId="28111" xr:uid="{00000000-0005-0000-0000-000013580000}"/>
    <cellStyle name="40% - Accent6 2 2 2 2 2 2 2 2 2" xfId="28112" xr:uid="{00000000-0005-0000-0000-000014580000}"/>
    <cellStyle name="40% - Accent6 2 2 2 2 2 2 2 2 2 2" xfId="28113" xr:uid="{00000000-0005-0000-0000-000015580000}"/>
    <cellStyle name="40% - Accent6 2 2 2 2 2 2 2 2 2 2 2" xfId="28114" xr:uid="{00000000-0005-0000-0000-000016580000}"/>
    <cellStyle name="40% - Accent6 2 2 2 2 2 2 2 2 2 3" xfId="28115" xr:uid="{00000000-0005-0000-0000-000017580000}"/>
    <cellStyle name="40% - Accent6 2 2 2 2 2 2 2 2 3" xfId="28116" xr:uid="{00000000-0005-0000-0000-000018580000}"/>
    <cellStyle name="40% - Accent6 2 2 2 2 2 2 2 2 3 2" xfId="28117" xr:uid="{00000000-0005-0000-0000-000019580000}"/>
    <cellStyle name="40% - Accent6 2 2 2 2 2 2 2 2 4" xfId="28118" xr:uid="{00000000-0005-0000-0000-00001A580000}"/>
    <cellStyle name="40% - Accent6 2 2 2 2 2 2 2 3" xfId="28119" xr:uid="{00000000-0005-0000-0000-00001B580000}"/>
    <cellStyle name="40% - Accent6 2 2 2 2 2 2 2 3 2" xfId="28120" xr:uid="{00000000-0005-0000-0000-00001C580000}"/>
    <cellStyle name="40% - Accent6 2 2 2 2 2 2 2 3 2 2" xfId="28121" xr:uid="{00000000-0005-0000-0000-00001D580000}"/>
    <cellStyle name="40% - Accent6 2 2 2 2 2 2 2 3 3" xfId="28122" xr:uid="{00000000-0005-0000-0000-00001E580000}"/>
    <cellStyle name="40% - Accent6 2 2 2 2 2 2 2 4" xfId="28123" xr:uid="{00000000-0005-0000-0000-00001F580000}"/>
    <cellStyle name="40% - Accent6 2 2 2 2 2 2 2 4 2" xfId="28124" xr:uid="{00000000-0005-0000-0000-000020580000}"/>
    <cellStyle name="40% - Accent6 2 2 2 2 2 2 2 5" xfId="28125" xr:uid="{00000000-0005-0000-0000-000021580000}"/>
    <cellStyle name="40% - Accent6 2 2 2 2 2 2 3" xfId="28126" xr:uid="{00000000-0005-0000-0000-000022580000}"/>
    <cellStyle name="40% - Accent6 2 2 2 2 2 2 3 2" xfId="28128" xr:uid="{00000000-0005-0000-0000-000023580000}"/>
    <cellStyle name="40% - Accent6 2 2 2 2 2 2 3 2 2" xfId="28129" xr:uid="{00000000-0005-0000-0000-000024580000}"/>
    <cellStyle name="40% - Accent6 2 2 2 2 2 2 3 2 2 2" xfId="28130" xr:uid="{00000000-0005-0000-0000-000025580000}"/>
    <cellStyle name="40% - Accent6 2 2 2 2 2 2 3 2 3" xfId="28131" xr:uid="{00000000-0005-0000-0000-000026580000}"/>
    <cellStyle name="40% - Accent6 2 2 2 2 2 2 3 3" xfId="25294" xr:uid="{00000000-0005-0000-0000-000027580000}"/>
    <cellStyle name="40% - Accent6 2 2 2 2 2 2 3 3 2" xfId="18403" xr:uid="{00000000-0005-0000-0000-000028580000}"/>
    <cellStyle name="40% - Accent6 2 2 2 2 2 2 3 4" xfId="28132" xr:uid="{00000000-0005-0000-0000-000029580000}"/>
    <cellStyle name="40% - Accent6 2 2 2 2 2 2 4" xfId="26471" xr:uid="{00000000-0005-0000-0000-00002A580000}"/>
    <cellStyle name="40% - Accent6 2 2 2 2 2 2 4 2" xfId="26473" xr:uid="{00000000-0005-0000-0000-00002B580000}"/>
    <cellStyle name="40% - Accent6 2 2 2 2 2 2 4 2 2" xfId="28133" xr:uid="{00000000-0005-0000-0000-00002C580000}"/>
    <cellStyle name="40% - Accent6 2 2 2 2 2 2 4 3" xfId="28134" xr:uid="{00000000-0005-0000-0000-00002D580000}"/>
    <cellStyle name="40% - Accent6 2 2 2 2 2 2 5" xfId="26475" xr:uid="{00000000-0005-0000-0000-00002E580000}"/>
    <cellStyle name="40% - Accent6 2 2 2 2 2 2 5 2" xfId="28136" xr:uid="{00000000-0005-0000-0000-00002F580000}"/>
    <cellStyle name="40% - Accent6 2 2 2 2 2 2 6" xfId="3251" xr:uid="{00000000-0005-0000-0000-000030580000}"/>
    <cellStyle name="40% - Accent6 2 2 2 2 2 3" xfId="28137" xr:uid="{00000000-0005-0000-0000-000031580000}"/>
    <cellStyle name="40% - Accent6 2 2 2 2 2 3 2" xfId="28138" xr:uid="{00000000-0005-0000-0000-000032580000}"/>
    <cellStyle name="40% - Accent6 2 2 2 2 2 3 2 2" xfId="28139" xr:uid="{00000000-0005-0000-0000-000033580000}"/>
    <cellStyle name="40% - Accent6 2 2 2 2 2 3 2 2 2" xfId="28140" xr:uid="{00000000-0005-0000-0000-000034580000}"/>
    <cellStyle name="40% - Accent6 2 2 2 2 2 3 2 2 2 2" xfId="28141" xr:uid="{00000000-0005-0000-0000-000035580000}"/>
    <cellStyle name="40% - Accent6 2 2 2 2 2 3 2 2 3" xfId="23247" xr:uid="{00000000-0005-0000-0000-000036580000}"/>
    <cellStyle name="40% - Accent6 2 2 2 2 2 3 2 3" xfId="28143" xr:uid="{00000000-0005-0000-0000-000037580000}"/>
    <cellStyle name="40% - Accent6 2 2 2 2 2 3 2 3 2" xfId="28144" xr:uid="{00000000-0005-0000-0000-000038580000}"/>
    <cellStyle name="40% - Accent6 2 2 2 2 2 3 2 4" xfId="28145" xr:uid="{00000000-0005-0000-0000-000039580000}"/>
    <cellStyle name="40% - Accent6 2 2 2 2 2 3 3" xfId="28146" xr:uid="{00000000-0005-0000-0000-00003A580000}"/>
    <cellStyle name="40% - Accent6 2 2 2 2 2 3 3 2" xfId="28147" xr:uid="{00000000-0005-0000-0000-00003B580000}"/>
    <cellStyle name="40% - Accent6 2 2 2 2 2 3 3 2 2" xfId="28149" xr:uid="{00000000-0005-0000-0000-00003C580000}"/>
    <cellStyle name="40% - Accent6 2 2 2 2 2 3 3 3" xfId="28151" xr:uid="{00000000-0005-0000-0000-00003D580000}"/>
    <cellStyle name="40% - Accent6 2 2 2 2 2 3 4" xfId="26479" xr:uid="{00000000-0005-0000-0000-00003E580000}"/>
    <cellStyle name="40% - Accent6 2 2 2 2 2 3 4 2" xfId="28153" xr:uid="{00000000-0005-0000-0000-00003F580000}"/>
    <cellStyle name="40% - Accent6 2 2 2 2 2 3 5" xfId="28154" xr:uid="{00000000-0005-0000-0000-000040580000}"/>
    <cellStyle name="40% - Accent6 2 2 2 2 2 4" xfId="28155" xr:uid="{00000000-0005-0000-0000-000041580000}"/>
    <cellStyle name="40% - Accent6 2 2 2 2 2 4 2" xfId="28156" xr:uid="{00000000-0005-0000-0000-000042580000}"/>
    <cellStyle name="40% - Accent6 2 2 2 2 2 4 2 2" xfId="28157" xr:uid="{00000000-0005-0000-0000-000043580000}"/>
    <cellStyle name="40% - Accent6 2 2 2 2 2 4 2 2 2" xfId="28158" xr:uid="{00000000-0005-0000-0000-000044580000}"/>
    <cellStyle name="40% - Accent6 2 2 2 2 2 4 2 3" xfId="28159" xr:uid="{00000000-0005-0000-0000-000045580000}"/>
    <cellStyle name="40% - Accent6 2 2 2 2 2 4 3" xfId="28160" xr:uid="{00000000-0005-0000-0000-000046580000}"/>
    <cellStyle name="40% - Accent6 2 2 2 2 2 4 3 2" xfId="28161" xr:uid="{00000000-0005-0000-0000-000047580000}"/>
    <cellStyle name="40% - Accent6 2 2 2 2 2 4 4" xfId="28163" xr:uid="{00000000-0005-0000-0000-000048580000}"/>
    <cellStyle name="40% - Accent6 2 2 2 2 2 5" xfId="28164" xr:uid="{00000000-0005-0000-0000-000049580000}"/>
    <cellStyle name="40% - Accent6 2 2 2 2 2 5 2" xfId="28165" xr:uid="{00000000-0005-0000-0000-00004A580000}"/>
    <cellStyle name="40% - Accent6 2 2 2 2 2 5 2 2" xfId="17678" xr:uid="{00000000-0005-0000-0000-00004B580000}"/>
    <cellStyle name="40% - Accent6 2 2 2 2 2 5 3" xfId="28166" xr:uid="{00000000-0005-0000-0000-00004C580000}"/>
    <cellStyle name="40% - Accent6 2 2 2 2 2 6" xfId="28168" xr:uid="{00000000-0005-0000-0000-00004D580000}"/>
    <cellStyle name="40% - Accent6 2 2 2 2 2 6 2" xfId="28170" xr:uid="{00000000-0005-0000-0000-00004E580000}"/>
    <cellStyle name="40% - Accent6 2 2 2 2 2 7" xfId="28174" xr:uid="{00000000-0005-0000-0000-00004F580000}"/>
    <cellStyle name="40% - Accent6 2 2 2 2 3" xfId="28175" xr:uid="{00000000-0005-0000-0000-000050580000}"/>
    <cellStyle name="40% - Accent6 2 2 2 2 3 2" xfId="28176" xr:uid="{00000000-0005-0000-0000-000051580000}"/>
    <cellStyle name="40% - Accent6 2 2 2 2 3 2 2" xfId="28177" xr:uid="{00000000-0005-0000-0000-000052580000}"/>
    <cellStyle name="40% - Accent6 2 2 2 2 3 2 2 2" xfId="8189" xr:uid="{00000000-0005-0000-0000-000053580000}"/>
    <cellStyle name="40% - Accent6 2 2 2 2 3 2 2 2 2" xfId="28178" xr:uid="{00000000-0005-0000-0000-000054580000}"/>
    <cellStyle name="40% - Accent6 2 2 2 2 3 2 2 2 2 2" xfId="28179" xr:uid="{00000000-0005-0000-0000-000055580000}"/>
    <cellStyle name="40% - Accent6 2 2 2 2 3 2 2 2 3" xfId="28180" xr:uid="{00000000-0005-0000-0000-000056580000}"/>
    <cellStyle name="40% - Accent6 2 2 2 2 3 2 2 3" xfId="28181" xr:uid="{00000000-0005-0000-0000-000057580000}"/>
    <cellStyle name="40% - Accent6 2 2 2 2 3 2 2 3 2" xfId="28182" xr:uid="{00000000-0005-0000-0000-000058580000}"/>
    <cellStyle name="40% - Accent6 2 2 2 2 3 2 2 4" xfId="28183" xr:uid="{00000000-0005-0000-0000-000059580000}"/>
    <cellStyle name="40% - Accent6 2 2 2 2 3 2 3" xfId="28184" xr:uid="{00000000-0005-0000-0000-00005A580000}"/>
    <cellStyle name="40% - Accent6 2 2 2 2 3 2 3 2" xfId="28185" xr:uid="{00000000-0005-0000-0000-00005B580000}"/>
    <cellStyle name="40% - Accent6 2 2 2 2 3 2 3 2 2" xfId="28186" xr:uid="{00000000-0005-0000-0000-00005C580000}"/>
    <cellStyle name="40% - Accent6 2 2 2 2 3 2 3 3" xfId="28187" xr:uid="{00000000-0005-0000-0000-00005D580000}"/>
    <cellStyle name="40% - Accent6 2 2 2 2 3 2 4" xfId="26486" xr:uid="{00000000-0005-0000-0000-00005E580000}"/>
    <cellStyle name="40% - Accent6 2 2 2 2 3 2 4 2" xfId="8287" xr:uid="{00000000-0005-0000-0000-00005F580000}"/>
    <cellStyle name="40% - Accent6 2 2 2 2 3 2 5" xfId="28188" xr:uid="{00000000-0005-0000-0000-000060580000}"/>
    <cellStyle name="40% - Accent6 2 2 2 2 3 3" xfId="24406" xr:uid="{00000000-0005-0000-0000-000061580000}"/>
    <cellStyle name="40% - Accent6 2 2 2 2 3 3 2" xfId="24408" xr:uid="{00000000-0005-0000-0000-000062580000}"/>
    <cellStyle name="40% - Accent6 2 2 2 2 3 3 2 2" xfId="24410" xr:uid="{00000000-0005-0000-0000-000063580000}"/>
    <cellStyle name="40% - Accent6 2 2 2 2 3 3 2 2 2" xfId="28189" xr:uid="{00000000-0005-0000-0000-000064580000}"/>
    <cellStyle name="40% - Accent6 2 2 2 2 3 3 2 3" xfId="28190" xr:uid="{00000000-0005-0000-0000-000065580000}"/>
    <cellStyle name="40% - Accent6 2 2 2 2 3 3 3" xfId="24412" xr:uid="{00000000-0005-0000-0000-000066580000}"/>
    <cellStyle name="40% - Accent6 2 2 2 2 3 3 3 2" xfId="28191" xr:uid="{00000000-0005-0000-0000-000067580000}"/>
    <cellStyle name="40% - Accent6 2 2 2 2 3 3 4" xfId="28192" xr:uid="{00000000-0005-0000-0000-000068580000}"/>
    <cellStyle name="40% - Accent6 2 2 2 2 3 4" xfId="24414" xr:uid="{00000000-0005-0000-0000-000069580000}"/>
    <cellStyle name="40% - Accent6 2 2 2 2 3 4 2" xfId="24416" xr:uid="{00000000-0005-0000-0000-00006A580000}"/>
    <cellStyle name="40% - Accent6 2 2 2 2 3 4 2 2" xfId="28193" xr:uid="{00000000-0005-0000-0000-00006B580000}"/>
    <cellStyle name="40% - Accent6 2 2 2 2 3 4 3" xfId="28195" xr:uid="{00000000-0005-0000-0000-00006C580000}"/>
    <cellStyle name="40% - Accent6 2 2 2 2 3 5" xfId="23510" xr:uid="{00000000-0005-0000-0000-00006D580000}"/>
    <cellStyle name="40% - Accent6 2 2 2 2 3 5 2" xfId="28196" xr:uid="{00000000-0005-0000-0000-00006E580000}"/>
    <cellStyle name="40% - Accent6 2 2 2 2 3 6" xfId="28198" xr:uid="{00000000-0005-0000-0000-00006F580000}"/>
    <cellStyle name="40% - Accent6 2 2 2 2 4" xfId="11059" xr:uid="{00000000-0005-0000-0000-000070580000}"/>
    <cellStyle name="40% - Accent6 2 2 2 2 4 2" xfId="28199" xr:uid="{00000000-0005-0000-0000-000071580000}"/>
    <cellStyle name="40% - Accent6 2 2 2 2 4 2 2" xfId="28200" xr:uid="{00000000-0005-0000-0000-000072580000}"/>
    <cellStyle name="40% - Accent6 2 2 2 2 4 2 2 2" xfId="28201" xr:uid="{00000000-0005-0000-0000-000073580000}"/>
    <cellStyle name="40% - Accent6 2 2 2 2 4 2 2 2 2" xfId="28202" xr:uid="{00000000-0005-0000-0000-000074580000}"/>
    <cellStyle name="40% - Accent6 2 2 2 2 4 2 2 3" xfId="2520" xr:uid="{00000000-0005-0000-0000-000075580000}"/>
    <cellStyle name="40% - Accent6 2 2 2 2 4 2 3" xfId="28203" xr:uid="{00000000-0005-0000-0000-000076580000}"/>
    <cellStyle name="40% - Accent6 2 2 2 2 4 2 3 2" xfId="28204" xr:uid="{00000000-0005-0000-0000-000077580000}"/>
    <cellStyle name="40% - Accent6 2 2 2 2 4 2 4" xfId="8658" xr:uid="{00000000-0005-0000-0000-000078580000}"/>
    <cellStyle name="40% - Accent6 2 2 2 2 4 3" xfId="24419" xr:uid="{00000000-0005-0000-0000-000079580000}"/>
    <cellStyle name="40% - Accent6 2 2 2 2 4 3 2" xfId="24421" xr:uid="{00000000-0005-0000-0000-00007A580000}"/>
    <cellStyle name="40% - Accent6 2 2 2 2 4 3 2 2" xfId="4366" xr:uid="{00000000-0005-0000-0000-00007B580000}"/>
    <cellStyle name="40% - Accent6 2 2 2 2 4 3 3" xfId="28205" xr:uid="{00000000-0005-0000-0000-00007C580000}"/>
    <cellStyle name="40% - Accent6 2 2 2 2 4 4" xfId="24423" xr:uid="{00000000-0005-0000-0000-00007D580000}"/>
    <cellStyle name="40% - Accent6 2 2 2 2 4 4 2" xfId="28206" xr:uid="{00000000-0005-0000-0000-00007E580000}"/>
    <cellStyle name="40% - Accent6 2 2 2 2 4 5" xfId="28207" xr:uid="{00000000-0005-0000-0000-00007F580000}"/>
    <cellStyle name="40% - Accent6 2 2 2 2 5" xfId="28208" xr:uid="{00000000-0005-0000-0000-000080580000}"/>
    <cellStyle name="40% - Accent6 2 2 2 2 5 2" xfId="28210" xr:uid="{00000000-0005-0000-0000-000081580000}"/>
    <cellStyle name="40% - Accent6 2 2 2 2 5 2 2" xfId="28212" xr:uid="{00000000-0005-0000-0000-000082580000}"/>
    <cellStyle name="40% - Accent6 2 2 2 2 5 2 2 2" xfId="28213" xr:uid="{00000000-0005-0000-0000-000083580000}"/>
    <cellStyle name="40% - Accent6 2 2 2 2 5 2 3" xfId="28214" xr:uid="{00000000-0005-0000-0000-000084580000}"/>
    <cellStyle name="40% - Accent6 2 2 2 2 5 3" xfId="24426" xr:uid="{00000000-0005-0000-0000-000085580000}"/>
    <cellStyle name="40% - Accent6 2 2 2 2 5 3 2" xfId="28215" xr:uid="{00000000-0005-0000-0000-000086580000}"/>
    <cellStyle name="40% - Accent6 2 2 2 2 5 4" xfId="28216" xr:uid="{00000000-0005-0000-0000-000087580000}"/>
    <cellStyle name="40% - Accent6 2 2 2 2 6" xfId="28217" xr:uid="{00000000-0005-0000-0000-000088580000}"/>
    <cellStyle name="40% - Accent6 2 2 2 2 6 2" xfId="28218" xr:uid="{00000000-0005-0000-0000-000089580000}"/>
    <cellStyle name="40% - Accent6 2 2 2 2 6 2 2" xfId="28219" xr:uid="{00000000-0005-0000-0000-00008A580000}"/>
    <cellStyle name="40% - Accent6 2 2 2 2 6 3" xfId="28221" xr:uid="{00000000-0005-0000-0000-00008B580000}"/>
    <cellStyle name="40% - Accent6 2 2 2 2 7" xfId="28222" xr:uid="{00000000-0005-0000-0000-00008C580000}"/>
    <cellStyle name="40% - Accent6 2 2 2 2 7 2" xfId="28223" xr:uid="{00000000-0005-0000-0000-00008D580000}"/>
    <cellStyle name="40% - Accent6 2 2 2 2 8" xfId="28224" xr:uid="{00000000-0005-0000-0000-00008E580000}"/>
    <cellStyle name="40% - Accent6 2 2 2 3" xfId="28225" xr:uid="{00000000-0005-0000-0000-00008F580000}"/>
    <cellStyle name="40% - Accent6 2 2 2 3 2" xfId="28226" xr:uid="{00000000-0005-0000-0000-000090580000}"/>
    <cellStyle name="40% - Accent6 2 2 2 3 2 2" xfId="10606" xr:uid="{00000000-0005-0000-0000-000091580000}"/>
    <cellStyle name="40% - Accent6 2 2 2 3 2 2 2" xfId="7746" xr:uid="{00000000-0005-0000-0000-000092580000}"/>
    <cellStyle name="40% - Accent6 2 2 2 3 2 2 2 2" xfId="10609" xr:uid="{00000000-0005-0000-0000-000093580000}"/>
    <cellStyle name="40% - Accent6 2 2 2 3 2 2 2 2 2" xfId="10614" xr:uid="{00000000-0005-0000-0000-000094580000}"/>
    <cellStyle name="40% - Accent6 2 2 2 3 2 2 2 2 2 2" xfId="10617" xr:uid="{00000000-0005-0000-0000-000095580000}"/>
    <cellStyle name="40% - Accent6 2 2 2 3 2 2 2 2 3" xfId="10620" xr:uid="{00000000-0005-0000-0000-000096580000}"/>
    <cellStyle name="40% - Accent6 2 2 2 3 2 2 2 3" xfId="10622" xr:uid="{00000000-0005-0000-0000-000097580000}"/>
    <cellStyle name="40% - Accent6 2 2 2 3 2 2 2 3 2" xfId="147" xr:uid="{00000000-0005-0000-0000-000098580000}"/>
    <cellStyle name="40% - Accent6 2 2 2 3 2 2 2 4" xfId="2818" xr:uid="{00000000-0005-0000-0000-000099580000}"/>
    <cellStyle name="40% - Accent6 2 2 2 3 2 2 3" xfId="10625" xr:uid="{00000000-0005-0000-0000-00009A580000}"/>
    <cellStyle name="40% - Accent6 2 2 2 3 2 2 3 2" xfId="3536" xr:uid="{00000000-0005-0000-0000-00009B580000}"/>
    <cellStyle name="40% - Accent6 2 2 2 3 2 2 3 2 2" xfId="6491" xr:uid="{00000000-0005-0000-0000-00009C580000}"/>
    <cellStyle name="40% - Accent6 2 2 2 3 2 2 3 3" xfId="6495" xr:uid="{00000000-0005-0000-0000-00009D580000}"/>
    <cellStyle name="40% - Accent6 2 2 2 3 2 2 4" xfId="10628" xr:uid="{00000000-0005-0000-0000-00009E580000}"/>
    <cellStyle name="40% - Accent6 2 2 2 3 2 2 4 2" xfId="6507" xr:uid="{00000000-0005-0000-0000-00009F580000}"/>
    <cellStyle name="40% - Accent6 2 2 2 3 2 2 5" xfId="10633" xr:uid="{00000000-0005-0000-0000-0000A0580000}"/>
    <cellStyle name="40% - Accent6 2 2 2 3 2 3" xfId="10639" xr:uid="{00000000-0005-0000-0000-0000A1580000}"/>
    <cellStyle name="40% - Accent6 2 2 2 3 2 3 2" xfId="10641" xr:uid="{00000000-0005-0000-0000-0000A2580000}"/>
    <cellStyle name="40% - Accent6 2 2 2 3 2 3 2 2" xfId="3588" xr:uid="{00000000-0005-0000-0000-0000A3580000}"/>
    <cellStyle name="40% - Accent6 2 2 2 3 2 3 2 2 2" xfId="10644" xr:uid="{00000000-0005-0000-0000-0000A4580000}"/>
    <cellStyle name="40% - Accent6 2 2 2 3 2 3 2 3" xfId="10646" xr:uid="{00000000-0005-0000-0000-0000A5580000}"/>
    <cellStyle name="40% - Accent6 2 2 2 3 2 3 3" xfId="10653" xr:uid="{00000000-0005-0000-0000-0000A6580000}"/>
    <cellStyle name="40% - Accent6 2 2 2 3 2 3 3 2" xfId="6532" xr:uid="{00000000-0005-0000-0000-0000A7580000}"/>
    <cellStyle name="40% - Accent6 2 2 2 3 2 3 4" xfId="10655" xr:uid="{00000000-0005-0000-0000-0000A8580000}"/>
    <cellStyle name="40% - Accent6 2 2 2 3 2 4" xfId="4545" xr:uid="{00000000-0005-0000-0000-0000A9580000}"/>
    <cellStyle name="40% - Accent6 2 2 2 3 2 4 2" xfId="4525" xr:uid="{00000000-0005-0000-0000-0000AA580000}"/>
    <cellStyle name="40% - Accent6 2 2 2 3 2 4 2 2" xfId="10660" xr:uid="{00000000-0005-0000-0000-0000AB580000}"/>
    <cellStyle name="40% - Accent6 2 2 2 3 2 4 3" xfId="10662" xr:uid="{00000000-0005-0000-0000-0000AC580000}"/>
    <cellStyle name="40% - Accent6 2 2 2 3 2 5" xfId="4555" xr:uid="{00000000-0005-0000-0000-0000AD580000}"/>
    <cellStyle name="40% - Accent6 2 2 2 3 2 5 2" xfId="10666" xr:uid="{00000000-0005-0000-0000-0000AE580000}"/>
    <cellStyle name="40% - Accent6 2 2 2 3 2 6" xfId="10672" xr:uid="{00000000-0005-0000-0000-0000AF580000}"/>
    <cellStyle name="40% - Accent6 2 2 2 3 3" xfId="28227" xr:uid="{00000000-0005-0000-0000-0000B0580000}"/>
    <cellStyle name="40% - Accent6 2 2 2 3 3 2" xfId="8978" xr:uid="{00000000-0005-0000-0000-0000B1580000}"/>
    <cellStyle name="40% - Accent6 2 2 2 3 3 2 2" xfId="8987" xr:uid="{00000000-0005-0000-0000-0000B2580000}"/>
    <cellStyle name="40% - Accent6 2 2 2 3 3 2 2 2" xfId="8763" xr:uid="{00000000-0005-0000-0000-0000B3580000}"/>
    <cellStyle name="40% - Accent6 2 2 2 3 3 2 2 2 2" xfId="7956" xr:uid="{00000000-0005-0000-0000-0000B4580000}"/>
    <cellStyle name="40% - Accent6 2 2 2 3 3 2 2 3" xfId="8775" xr:uid="{00000000-0005-0000-0000-0000B5580000}"/>
    <cellStyle name="40% - Accent6 2 2 2 3 3 2 3" xfId="9002" xr:uid="{00000000-0005-0000-0000-0000B6580000}"/>
    <cellStyle name="40% - Accent6 2 2 2 3 3 2 3 2" xfId="5927" xr:uid="{00000000-0005-0000-0000-0000B7580000}"/>
    <cellStyle name="40% - Accent6 2 2 2 3 3 2 4" xfId="9011" xr:uid="{00000000-0005-0000-0000-0000B8580000}"/>
    <cellStyle name="40% - Accent6 2 2 2 3 3 3" xfId="9040" xr:uid="{00000000-0005-0000-0000-0000B9580000}"/>
    <cellStyle name="40% - Accent6 2 2 2 3 3 3 2" xfId="9048" xr:uid="{00000000-0005-0000-0000-0000BA580000}"/>
    <cellStyle name="40% - Accent6 2 2 2 3 3 3 2 2" xfId="8806" xr:uid="{00000000-0005-0000-0000-0000BB580000}"/>
    <cellStyle name="40% - Accent6 2 2 2 3 3 3 3" xfId="9055" xr:uid="{00000000-0005-0000-0000-0000BC580000}"/>
    <cellStyle name="40% - Accent6 2 2 2 3 3 4" xfId="4571" xr:uid="{00000000-0005-0000-0000-0000BD580000}"/>
    <cellStyle name="40% - Accent6 2 2 2 3 3 4 2" xfId="9075" xr:uid="{00000000-0005-0000-0000-0000BE580000}"/>
    <cellStyle name="40% - Accent6 2 2 2 3 3 5" xfId="879" xr:uid="{00000000-0005-0000-0000-0000BF580000}"/>
    <cellStyle name="40% - Accent6 2 2 2 3 4" xfId="28228" xr:uid="{00000000-0005-0000-0000-0000C0580000}"/>
    <cellStyle name="40% - Accent6 2 2 2 3 4 2" xfId="9137" xr:uid="{00000000-0005-0000-0000-0000C1580000}"/>
    <cellStyle name="40% - Accent6 2 2 2 3 4 2 2" xfId="9143" xr:uid="{00000000-0005-0000-0000-0000C2580000}"/>
    <cellStyle name="40% - Accent6 2 2 2 3 4 2 2 2" xfId="9150" xr:uid="{00000000-0005-0000-0000-0000C3580000}"/>
    <cellStyle name="40% - Accent6 2 2 2 3 4 2 3" xfId="9164" xr:uid="{00000000-0005-0000-0000-0000C4580000}"/>
    <cellStyle name="40% - Accent6 2 2 2 3 4 3" xfId="9177" xr:uid="{00000000-0005-0000-0000-0000C5580000}"/>
    <cellStyle name="40% - Accent6 2 2 2 3 4 3 2" xfId="9187" xr:uid="{00000000-0005-0000-0000-0000C6580000}"/>
    <cellStyle name="40% - Accent6 2 2 2 3 4 4" xfId="4588" xr:uid="{00000000-0005-0000-0000-0000C7580000}"/>
    <cellStyle name="40% - Accent6 2 2 2 3 5" xfId="28229" xr:uid="{00000000-0005-0000-0000-0000C8580000}"/>
    <cellStyle name="40% - Accent6 2 2 2 3 5 2" xfId="9229" xr:uid="{00000000-0005-0000-0000-0000C9580000}"/>
    <cellStyle name="40% - Accent6 2 2 2 3 5 2 2" xfId="6147" xr:uid="{00000000-0005-0000-0000-0000CA580000}"/>
    <cellStyle name="40% - Accent6 2 2 2 3 5 3" xfId="9238" xr:uid="{00000000-0005-0000-0000-0000CB580000}"/>
    <cellStyle name="40% - Accent6 2 2 2 3 6" xfId="28230" xr:uid="{00000000-0005-0000-0000-0000CC580000}"/>
    <cellStyle name="40% - Accent6 2 2 2 3 6 2" xfId="9252" xr:uid="{00000000-0005-0000-0000-0000CD580000}"/>
    <cellStyle name="40% - Accent6 2 2 2 3 7" xfId="28231" xr:uid="{00000000-0005-0000-0000-0000CE580000}"/>
    <cellStyle name="40% - Accent6 2 2 2 4" xfId="28232" xr:uid="{00000000-0005-0000-0000-0000CF580000}"/>
    <cellStyle name="40% - Accent6 2 2 2 4 2" xfId="4153" xr:uid="{00000000-0005-0000-0000-0000D0580000}"/>
    <cellStyle name="40% - Accent6 2 2 2 4 2 2" xfId="10799" xr:uid="{00000000-0005-0000-0000-0000D1580000}"/>
    <cellStyle name="40% - Accent6 2 2 2 4 2 2 2" xfId="6285" xr:uid="{00000000-0005-0000-0000-0000D2580000}"/>
    <cellStyle name="40% - Accent6 2 2 2 4 2 2 2 2" xfId="4117" xr:uid="{00000000-0005-0000-0000-0000D3580000}"/>
    <cellStyle name="40% - Accent6 2 2 2 4 2 2 2 2 2" xfId="3195" xr:uid="{00000000-0005-0000-0000-0000D4580000}"/>
    <cellStyle name="40% - Accent6 2 2 2 4 2 2 2 3" xfId="4127" xr:uid="{00000000-0005-0000-0000-0000D5580000}"/>
    <cellStyle name="40% - Accent6 2 2 2 4 2 2 3" xfId="6288" xr:uid="{00000000-0005-0000-0000-0000D6580000}"/>
    <cellStyle name="40% - Accent6 2 2 2 4 2 2 3 2" xfId="4161" xr:uid="{00000000-0005-0000-0000-0000D7580000}"/>
    <cellStyle name="40% - Accent6 2 2 2 4 2 2 4" xfId="10801" xr:uid="{00000000-0005-0000-0000-0000D8580000}"/>
    <cellStyle name="40% - Accent6 2 2 2 4 2 3" xfId="10809" xr:uid="{00000000-0005-0000-0000-0000D9580000}"/>
    <cellStyle name="40% - Accent6 2 2 2 4 2 3 2" xfId="6308" xr:uid="{00000000-0005-0000-0000-0000DA580000}"/>
    <cellStyle name="40% - Accent6 2 2 2 4 2 3 2 2" xfId="4295" xr:uid="{00000000-0005-0000-0000-0000DB580000}"/>
    <cellStyle name="40% - Accent6 2 2 2 4 2 3 3" xfId="10811" xr:uid="{00000000-0005-0000-0000-0000DC580000}"/>
    <cellStyle name="40% - Accent6 2 2 2 4 2 4" xfId="4936" xr:uid="{00000000-0005-0000-0000-0000DD580000}"/>
    <cellStyle name="40% - Accent6 2 2 2 4 2 4 2" xfId="10814" xr:uid="{00000000-0005-0000-0000-0000DE580000}"/>
    <cellStyle name="40% - Accent6 2 2 2 4 2 5" xfId="10819" xr:uid="{00000000-0005-0000-0000-0000DF580000}"/>
    <cellStyle name="40% - Accent6 2 2 2 4 3" xfId="28233" xr:uid="{00000000-0005-0000-0000-0000E0580000}"/>
    <cellStyle name="40% - Accent6 2 2 2 4 3 2" xfId="9365" xr:uid="{00000000-0005-0000-0000-0000E1580000}"/>
    <cellStyle name="40% - Accent6 2 2 2 4 3 2 2" xfId="6379" xr:uid="{00000000-0005-0000-0000-0000E2580000}"/>
    <cellStyle name="40% - Accent6 2 2 2 4 3 2 2 2" xfId="1333" xr:uid="{00000000-0005-0000-0000-0000E3580000}"/>
    <cellStyle name="40% - Accent6 2 2 2 4 3 2 3" xfId="9377" xr:uid="{00000000-0005-0000-0000-0000E4580000}"/>
    <cellStyle name="40% - Accent6 2 2 2 4 3 3" xfId="9390" xr:uid="{00000000-0005-0000-0000-0000E5580000}"/>
    <cellStyle name="40% - Accent6 2 2 2 4 3 3 2" xfId="9397" xr:uid="{00000000-0005-0000-0000-0000E6580000}"/>
    <cellStyle name="40% - Accent6 2 2 2 4 3 4" xfId="9411" xr:uid="{00000000-0005-0000-0000-0000E7580000}"/>
    <cellStyle name="40% - Accent6 2 2 2 4 4" xfId="28234" xr:uid="{00000000-0005-0000-0000-0000E8580000}"/>
    <cellStyle name="40% - Accent6 2 2 2 4 4 2" xfId="9447" xr:uid="{00000000-0005-0000-0000-0000E9580000}"/>
    <cellStyle name="40% - Accent6 2 2 2 4 4 2 2" xfId="9453" xr:uid="{00000000-0005-0000-0000-0000EA580000}"/>
    <cellStyle name="40% - Accent6 2 2 2 4 4 3" xfId="8479" xr:uid="{00000000-0005-0000-0000-0000EB580000}"/>
    <cellStyle name="40% - Accent6 2 2 2 4 5" xfId="28235" xr:uid="{00000000-0005-0000-0000-0000EC580000}"/>
    <cellStyle name="40% - Accent6 2 2 2 4 5 2" xfId="9473" xr:uid="{00000000-0005-0000-0000-0000ED580000}"/>
    <cellStyle name="40% - Accent6 2 2 2 4 6" xfId="28236" xr:uid="{00000000-0005-0000-0000-0000EE580000}"/>
    <cellStyle name="40% - Accent6 2 2 2 5" xfId="28237" xr:uid="{00000000-0005-0000-0000-0000EF580000}"/>
    <cellStyle name="40% - Accent6 2 2 2 5 2" xfId="28239" xr:uid="{00000000-0005-0000-0000-0000F0580000}"/>
    <cellStyle name="40% - Accent6 2 2 2 5 2 2" xfId="10912" xr:uid="{00000000-0005-0000-0000-0000F1580000}"/>
    <cellStyle name="40% - Accent6 2 2 2 5 2 2 2" xfId="6590" xr:uid="{00000000-0005-0000-0000-0000F2580000}"/>
    <cellStyle name="40% - Accent6 2 2 2 5 2 2 2 2" xfId="4695" xr:uid="{00000000-0005-0000-0000-0000F3580000}"/>
    <cellStyle name="40% - Accent6 2 2 2 5 2 2 3" xfId="10916" xr:uid="{00000000-0005-0000-0000-0000F4580000}"/>
    <cellStyle name="40% - Accent6 2 2 2 5 2 3" xfId="10918" xr:uid="{00000000-0005-0000-0000-0000F5580000}"/>
    <cellStyle name="40% - Accent6 2 2 2 5 2 3 2" xfId="10920" xr:uid="{00000000-0005-0000-0000-0000F6580000}"/>
    <cellStyle name="40% - Accent6 2 2 2 5 2 4" xfId="2734" xr:uid="{00000000-0005-0000-0000-0000F7580000}"/>
    <cellStyle name="40% - Accent6 2 2 2 5 3" xfId="28242" xr:uid="{00000000-0005-0000-0000-0000F8580000}"/>
    <cellStyle name="40% - Accent6 2 2 2 5 3 2" xfId="9522" xr:uid="{00000000-0005-0000-0000-0000F9580000}"/>
    <cellStyle name="40% - Accent6 2 2 2 5 3 2 2" xfId="9527" xr:uid="{00000000-0005-0000-0000-0000FA580000}"/>
    <cellStyle name="40% - Accent6 2 2 2 5 3 3" xfId="9536" xr:uid="{00000000-0005-0000-0000-0000FB580000}"/>
    <cellStyle name="40% - Accent6 2 2 2 5 4" xfId="28245" xr:uid="{00000000-0005-0000-0000-0000FC580000}"/>
    <cellStyle name="40% - Accent6 2 2 2 5 4 2" xfId="9553" xr:uid="{00000000-0005-0000-0000-0000FD580000}"/>
    <cellStyle name="40% - Accent6 2 2 2 5 5" xfId="28246" xr:uid="{00000000-0005-0000-0000-0000FE580000}"/>
    <cellStyle name="40% - Accent6 2 2 2 6" xfId="28247" xr:uid="{00000000-0005-0000-0000-0000FF580000}"/>
    <cellStyle name="40% - Accent6 2 2 2 6 2" xfId="28249" xr:uid="{00000000-0005-0000-0000-000000590000}"/>
    <cellStyle name="40% - Accent6 2 2 2 6 2 2" xfId="10978" xr:uid="{00000000-0005-0000-0000-000001590000}"/>
    <cellStyle name="40% - Accent6 2 2 2 6 2 2 2" xfId="10981" xr:uid="{00000000-0005-0000-0000-000002590000}"/>
    <cellStyle name="40% - Accent6 2 2 2 6 2 3" xfId="10983" xr:uid="{00000000-0005-0000-0000-000003590000}"/>
    <cellStyle name="40% - Accent6 2 2 2 6 3" xfId="28252" xr:uid="{00000000-0005-0000-0000-000004590000}"/>
    <cellStyle name="40% - Accent6 2 2 2 6 3 2" xfId="3456" xr:uid="{00000000-0005-0000-0000-000005590000}"/>
    <cellStyle name="40% - Accent6 2 2 2 6 4" xfId="28253" xr:uid="{00000000-0005-0000-0000-000006590000}"/>
    <cellStyle name="40% - Accent6 2 2 2 7" xfId="28255" xr:uid="{00000000-0005-0000-0000-000007590000}"/>
    <cellStyle name="40% - Accent6 2 2 2 7 2" xfId="28257" xr:uid="{00000000-0005-0000-0000-000008590000}"/>
    <cellStyle name="40% - Accent6 2 2 2 7 2 2" xfId="10994" xr:uid="{00000000-0005-0000-0000-000009590000}"/>
    <cellStyle name="40% - Accent6 2 2 2 7 3" xfId="28258" xr:uid="{00000000-0005-0000-0000-00000A590000}"/>
    <cellStyle name="40% - Accent6 2 2 2 8" xfId="28259" xr:uid="{00000000-0005-0000-0000-00000B590000}"/>
    <cellStyle name="40% - Accent6 2 2 2 8 2" xfId="28260" xr:uid="{00000000-0005-0000-0000-00000C590000}"/>
    <cellStyle name="40% - Accent6 2 2 2 9" xfId="28261" xr:uid="{00000000-0005-0000-0000-00000D590000}"/>
    <cellStyle name="40% - Accent6 2 2 3" xfId="13488" xr:uid="{00000000-0005-0000-0000-00000E590000}"/>
    <cellStyle name="40% - Accent6 2 2 3 2" xfId="28264" xr:uid="{00000000-0005-0000-0000-00000F590000}"/>
    <cellStyle name="40% - Accent6 2 2 3 2 2" xfId="28265" xr:uid="{00000000-0005-0000-0000-000010590000}"/>
    <cellStyle name="40% - Accent6 2 2 3 2 2 2" xfId="28266" xr:uid="{00000000-0005-0000-0000-000011590000}"/>
    <cellStyle name="40% - Accent6 2 2 3 2 2 2 2" xfId="6601" xr:uid="{00000000-0005-0000-0000-000012590000}"/>
    <cellStyle name="40% - Accent6 2 2 3 2 2 2 2 2" xfId="6604" xr:uid="{00000000-0005-0000-0000-000013590000}"/>
    <cellStyle name="40% - Accent6 2 2 3 2 2 2 2 2 2" xfId="28267" xr:uid="{00000000-0005-0000-0000-000014590000}"/>
    <cellStyle name="40% - Accent6 2 2 3 2 2 2 2 2 2 2" xfId="28269" xr:uid="{00000000-0005-0000-0000-000015590000}"/>
    <cellStyle name="40% - Accent6 2 2 3 2 2 2 2 2 3" xfId="28270" xr:uid="{00000000-0005-0000-0000-000016590000}"/>
    <cellStyle name="40% - Accent6 2 2 3 2 2 2 2 3" xfId="28271" xr:uid="{00000000-0005-0000-0000-000017590000}"/>
    <cellStyle name="40% - Accent6 2 2 3 2 2 2 2 3 2" xfId="24375" xr:uid="{00000000-0005-0000-0000-000018590000}"/>
    <cellStyle name="40% - Accent6 2 2 3 2 2 2 2 4" xfId="28272" xr:uid="{00000000-0005-0000-0000-000019590000}"/>
    <cellStyle name="40% - Accent6 2 2 3 2 2 2 3" xfId="6611" xr:uid="{00000000-0005-0000-0000-00001A590000}"/>
    <cellStyle name="40% - Accent6 2 2 3 2 2 2 3 2" xfId="28273" xr:uid="{00000000-0005-0000-0000-00001B590000}"/>
    <cellStyle name="40% - Accent6 2 2 3 2 2 2 3 2 2" xfId="28274" xr:uid="{00000000-0005-0000-0000-00001C590000}"/>
    <cellStyle name="40% - Accent6 2 2 3 2 2 2 3 3" xfId="28275" xr:uid="{00000000-0005-0000-0000-00001D590000}"/>
    <cellStyle name="40% - Accent6 2 2 3 2 2 2 4" xfId="26660" xr:uid="{00000000-0005-0000-0000-00001E590000}"/>
    <cellStyle name="40% - Accent6 2 2 3 2 2 2 4 2" xfId="28276" xr:uid="{00000000-0005-0000-0000-00001F590000}"/>
    <cellStyle name="40% - Accent6 2 2 3 2 2 2 5" xfId="28277" xr:uid="{00000000-0005-0000-0000-000020590000}"/>
    <cellStyle name="40% - Accent6 2 2 3 2 2 3" xfId="28278" xr:uid="{00000000-0005-0000-0000-000021590000}"/>
    <cellStyle name="40% - Accent6 2 2 3 2 2 3 2" xfId="6696" xr:uid="{00000000-0005-0000-0000-000022590000}"/>
    <cellStyle name="40% - Accent6 2 2 3 2 2 3 2 2" xfId="28280" xr:uid="{00000000-0005-0000-0000-000023590000}"/>
    <cellStyle name="40% - Accent6 2 2 3 2 2 3 2 2 2" xfId="16905" xr:uid="{00000000-0005-0000-0000-000024590000}"/>
    <cellStyle name="40% - Accent6 2 2 3 2 2 3 2 3" xfId="28281" xr:uid="{00000000-0005-0000-0000-000025590000}"/>
    <cellStyle name="40% - Accent6 2 2 3 2 2 3 3" xfId="28283" xr:uid="{00000000-0005-0000-0000-000026590000}"/>
    <cellStyle name="40% - Accent6 2 2 3 2 2 3 3 2" xfId="28285" xr:uid="{00000000-0005-0000-0000-000027590000}"/>
    <cellStyle name="40% - Accent6 2 2 3 2 2 3 4" xfId="28287" xr:uid="{00000000-0005-0000-0000-000028590000}"/>
    <cellStyle name="40% - Accent6 2 2 3 2 2 4" xfId="28288" xr:uid="{00000000-0005-0000-0000-000029590000}"/>
    <cellStyle name="40% - Accent6 2 2 3 2 2 4 2" xfId="28289" xr:uid="{00000000-0005-0000-0000-00002A590000}"/>
    <cellStyle name="40% - Accent6 2 2 3 2 2 4 2 2" xfId="28290" xr:uid="{00000000-0005-0000-0000-00002B590000}"/>
    <cellStyle name="40% - Accent6 2 2 3 2 2 4 3" xfId="28291" xr:uid="{00000000-0005-0000-0000-00002C590000}"/>
    <cellStyle name="40% - Accent6 2 2 3 2 2 5" xfId="28292" xr:uid="{00000000-0005-0000-0000-00002D590000}"/>
    <cellStyle name="40% - Accent6 2 2 3 2 2 5 2" xfId="28293" xr:uid="{00000000-0005-0000-0000-00002E590000}"/>
    <cellStyle name="40% - Accent6 2 2 3 2 2 6" xfId="7572" xr:uid="{00000000-0005-0000-0000-00002F590000}"/>
    <cellStyle name="40% - Accent6 2 2 3 2 3" xfId="28294" xr:uid="{00000000-0005-0000-0000-000030590000}"/>
    <cellStyle name="40% - Accent6 2 2 3 2 3 2" xfId="28295" xr:uid="{00000000-0005-0000-0000-000031590000}"/>
    <cellStyle name="40% - Accent6 2 2 3 2 3 2 2" xfId="484" xr:uid="{00000000-0005-0000-0000-000032590000}"/>
    <cellStyle name="40% - Accent6 2 2 3 2 3 2 2 2" xfId="15694" xr:uid="{00000000-0005-0000-0000-000033590000}"/>
    <cellStyle name="40% - Accent6 2 2 3 2 3 2 2 2 2" xfId="28297" xr:uid="{00000000-0005-0000-0000-000034590000}"/>
    <cellStyle name="40% - Accent6 2 2 3 2 3 2 2 3" xfId="28298" xr:uid="{00000000-0005-0000-0000-000035590000}"/>
    <cellStyle name="40% - Accent6 2 2 3 2 3 2 3" xfId="513" xr:uid="{00000000-0005-0000-0000-000036590000}"/>
    <cellStyle name="40% - Accent6 2 2 3 2 3 2 3 2" xfId="28299" xr:uid="{00000000-0005-0000-0000-000037590000}"/>
    <cellStyle name="40% - Accent6 2 2 3 2 3 2 4" xfId="28301" xr:uid="{00000000-0005-0000-0000-000038590000}"/>
    <cellStyle name="40% - Accent6 2 2 3 2 3 3" xfId="24437" xr:uid="{00000000-0005-0000-0000-000039590000}"/>
    <cellStyle name="40% - Accent6 2 2 3 2 3 3 2" xfId="15712" xr:uid="{00000000-0005-0000-0000-00003A590000}"/>
    <cellStyle name="40% - Accent6 2 2 3 2 3 3 2 2" xfId="28303" xr:uid="{00000000-0005-0000-0000-00003B590000}"/>
    <cellStyle name="40% - Accent6 2 2 3 2 3 3 3" xfId="28305" xr:uid="{00000000-0005-0000-0000-00003C590000}"/>
    <cellStyle name="40% - Accent6 2 2 3 2 3 4" xfId="24439" xr:uid="{00000000-0005-0000-0000-00003D590000}"/>
    <cellStyle name="40% - Accent6 2 2 3 2 3 4 2" xfId="28306" xr:uid="{00000000-0005-0000-0000-00003E590000}"/>
    <cellStyle name="40% - Accent6 2 2 3 2 3 5" xfId="18976" xr:uid="{00000000-0005-0000-0000-00003F590000}"/>
    <cellStyle name="40% - Accent6 2 2 3 2 4" xfId="28307" xr:uid="{00000000-0005-0000-0000-000040590000}"/>
    <cellStyle name="40% - Accent6 2 2 3 2 4 2" xfId="28308" xr:uid="{00000000-0005-0000-0000-000041590000}"/>
    <cellStyle name="40% - Accent6 2 2 3 2 4 2 2" xfId="18154" xr:uid="{00000000-0005-0000-0000-000042590000}"/>
    <cellStyle name="40% - Accent6 2 2 3 2 4 2 2 2" xfId="18156" xr:uid="{00000000-0005-0000-0000-000043590000}"/>
    <cellStyle name="40% - Accent6 2 2 3 2 4 2 3" xfId="18158" xr:uid="{00000000-0005-0000-0000-000044590000}"/>
    <cellStyle name="40% - Accent6 2 2 3 2 4 3" xfId="24443" xr:uid="{00000000-0005-0000-0000-000045590000}"/>
    <cellStyle name="40% - Accent6 2 2 3 2 4 3 2" xfId="18182" xr:uid="{00000000-0005-0000-0000-000046590000}"/>
    <cellStyle name="40% - Accent6 2 2 3 2 4 4" xfId="28309" xr:uid="{00000000-0005-0000-0000-000047590000}"/>
    <cellStyle name="40% - Accent6 2 2 3 2 5" xfId="28310" xr:uid="{00000000-0005-0000-0000-000048590000}"/>
    <cellStyle name="40% - Accent6 2 2 3 2 5 2" xfId="16072" xr:uid="{00000000-0005-0000-0000-000049590000}"/>
    <cellStyle name="40% - Accent6 2 2 3 2 5 2 2" xfId="20514" xr:uid="{00000000-0005-0000-0000-00004A590000}"/>
    <cellStyle name="40% - Accent6 2 2 3 2 5 3" xfId="28311" xr:uid="{00000000-0005-0000-0000-00004B590000}"/>
    <cellStyle name="40% - Accent6 2 2 3 2 6" xfId="28313" xr:uid="{00000000-0005-0000-0000-00004C590000}"/>
    <cellStyle name="40% - Accent6 2 2 3 2 6 2" xfId="28314" xr:uid="{00000000-0005-0000-0000-00004D590000}"/>
    <cellStyle name="40% - Accent6 2 2 3 2 7" xfId="28315" xr:uid="{00000000-0005-0000-0000-00004E590000}"/>
    <cellStyle name="40% - Accent6 2 2 3 3" xfId="28316" xr:uid="{00000000-0005-0000-0000-00004F590000}"/>
    <cellStyle name="40% - Accent6 2 2 3 3 2" xfId="28317" xr:uid="{00000000-0005-0000-0000-000050590000}"/>
    <cellStyle name="40% - Accent6 2 2 3 3 2 2" xfId="11099" xr:uid="{00000000-0005-0000-0000-000051590000}"/>
    <cellStyle name="40% - Accent6 2 2 3 3 2 2 2" xfId="7241" xr:uid="{00000000-0005-0000-0000-000052590000}"/>
    <cellStyle name="40% - Accent6 2 2 3 3 2 2 2 2" xfId="11101" xr:uid="{00000000-0005-0000-0000-000053590000}"/>
    <cellStyle name="40% - Accent6 2 2 3 3 2 2 2 2 2" xfId="11104" xr:uid="{00000000-0005-0000-0000-000054590000}"/>
    <cellStyle name="40% - Accent6 2 2 3 3 2 2 2 3" xfId="11107" xr:uid="{00000000-0005-0000-0000-000055590000}"/>
    <cellStyle name="40% - Accent6 2 2 3 3 2 2 3" xfId="11110" xr:uid="{00000000-0005-0000-0000-000056590000}"/>
    <cellStyle name="40% - Accent6 2 2 3 3 2 2 3 2" xfId="6711" xr:uid="{00000000-0005-0000-0000-000057590000}"/>
    <cellStyle name="40% - Accent6 2 2 3 3 2 2 4" xfId="11112" xr:uid="{00000000-0005-0000-0000-000058590000}"/>
    <cellStyle name="40% - Accent6 2 2 3 3 2 3" xfId="11116" xr:uid="{00000000-0005-0000-0000-000059590000}"/>
    <cellStyle name="40% - Accent6 2 2 3 3 2 3 2" xfId="11118" xr:uid="{00000000-0005-0000-0000-00005A590000}"/>
    <cellStyle name="40% - Accent6 2 2 3 3 2 3 2 2" xfId="11120" xr:uid="{00000000-0005-0000-0000-00005B590000}"/>
    <cellStyle name="40% - Accent6 2 2 3 3 2 3 3" xfId="11122" xr:uid="{00000000-0005-0000-0000-00005C590000}"/>
    <cellStyle name="40% - Accent6 2 2 3 3 2 4" xfId="5251" xr:uid="{00000000-0005-0000-0000-00005D590000}"/>
    <cellStyle name="40% - Accent6 2 2 3 3 2 4 2" xfId="11125" xr:uid="{00000000-0005-0000-0000-00005E590000}"/>
    <cellStyle name="40% - Accent6 2 2 3 3 2 5" xfId="11127" xr:uid="{00000000-0005-0000-0000-00005F590000}"/>
    <cellStyle name="40% - Accent6 2 2 3 3 3" xfId="28318" xr:uid="{00000000-0005-0000-0000-000060590000}"/>
    <cellStyle name="40% - Accent6 2 2 3 3 3 2" xfId="3157" xr:uid="{00000000-0005-0000-0000-000061590000}"/>
    <cellStyle name="40% - Accent6 2 2 3 3 3 2 2" xfId="2807" xr:uid="{00000000-0005-0000-0000-000062590000}"/>
    <cellStyle name="40% - Accent6 2 2 3 3 3 2 2 2" xfId="2816" xr:uid="{00000000-0005-0000-0000-000063590000}"/>
    <cellStyle name="40% - Accent6 2 2 3 3 3 2 3" xfId="2834" xr:uid="{00000000-0005-0000-0000-000064590000}"/>
    <cellStyle name="40% - Accent6 2 2 3 3 3 3" xfId="3169" xr:uid="{00000000-0005-0000-0000-000065590000}"/>
    <cellStyle name="40% - Accent6 2 2 3 3 3 3 2" xfId="725" xr:uid="{00000000-0005-0000-0000-000066590000}"/>
    <cellStyle name="40% - Accent6 2 2 3 3 3 4" xfId="3175" xr:uid="{00000000-0005-0000-0000-000067590000}"/>
    <cellStyle name="40% - Accent6 2 2 3 3 4" xfId="28319" xr:uid="{00000000-0005-0000-0000-000068590000}"/>
    <cellStyle name="40% - Accent6 2 2 3 3 4 2" xfId="3348" xr:uid="{00000000-0005-0000-0000-000069590000}"/>
    <cellStyle name="40% - Accent6 2 2 3 3 4 2 2" xfId="2908" xr:uid="{00000000-0005-0000-0000-00006A590000}"/>
    <cellStyle name="40% - Accent6 2 2 3 3 4 3" xfId="3366" xr:uid="{00000000-0005-0000-0000-00006B590000}"/>
    <cellStyle name="40% - Accent6 2 2 3 3 5" xfId="28320" xr:uid="{00000000-0005-0000-0000-00006C590000}"/>
    <cellStyle name="40% - Accent6 2 2 3 3 5 2" xfId="3453" xr:uid="{00000000-0005-0000-0000-00006D590000}"/>
    <cellStyle name="40% - Accent6 2 2 3 3 6" xfId="28321" xr:uid="{00000000-0005-0000-0000-00006E590000}"/>
    <cellStyle name="40% - Accent6 2 2 3 4" xfId="28322" xr:uid="{00000000-0005-0000-0000-00006F590000}"/>
    <cellStyle name="40% - Accent6 2 2 3 4 2" xfId="28323" xr:uid="{00000000-0005-0000-0000-000070590000}"/>
    <cellStyle name="40% - Accent6 2 2 3 4 2 2" xfId="11167" xr:uid="{00000000-0005-0000-0000-000071590000}"/>
    <cellStyle name="40% - Accent6 2 2 3 4 2 2 2" xfId="7058" xr:uid="{00000000-0005-0000-0000-000072590000}"/>
    <cellStyle name="40% - Accent6 2 2 3 4 2 2 2 2" xfId="5039" xr:uid="{00000000-0005-0000-0000-000073590000}"/>
    <cellStyle name="40% - Accent6 2 2 3 4 2 2 3" xfId="7846" xr:uid="{00000000-0005-0000-0000-000074590000}"/>
    <cellStyle name="40% - Accent6 2 2 3 4 2 3" xfId="11169" xr:uid="{00000000-0005-0000-0000-000075590000}"/>
    <cellStyle name="40% - Accent6 2 2 3 4 2 3 2" xfId="11171" xr:uid="{00000000-0005-0000-0000-000076590000}"/>
    <cellStyle name="40% - Accent6 2 2 3 4 2 4" xfId="11176" xr:uid="{00000000-0005-0000-0000-000077590000}"/>
    <cellStyle name="40% - Accent6 2 2 3 4 3" xfId="28324" xr:uid="{00000000-0005-0000-0000-000078590000}"/>
    <cellStyle name="40% - Accent6 2 2 3 4 3 2" xfId="120" xr:uid="{00000000-0005-0000-0000-000079590000}"/>
    <cellStyle name="40% - Accent6 2 2 3 4 3 2 2" xfId="2034" xr:uid="{00000000-0005-0000-0000-00007A590000}"/>
    <cellStyle name="40% - Accent6 2 2 3 4 3 3" xfId="2944" xr:uid="{00000000-0005-0000-0000-00007B590000}"/>
    <cellStyle name="40% - Accent6 2 2 3 4 4" xfId="28325" xr:uid="{00000000-0005-0000-0000-00007C590000}"/>
    <cellStyle name="40% - Accent6 2 2 3 4 4 2" xfId="249" xr:uid="{00000000-0005-0000-0000-00007D590000}"/>
    <cellStyle name="40% - Accent6 2 2 3 4 5" xfId="28326" xr:uid="{00000000-0005-0000-0000-00007E590000}"/>
    <cellStyle name="40% - Accent6 2 2 3 5" xfId="28327" xr:uid="{00000000-0005-0000-0000-00007F590000}"/>
    <cellStyle name="40% - Accent6 2 2 3 5 2" xfId="28329" xr:uid="{00000000-0005-0000-0000-000080590000}"/>
    <cellStyle name="40% - Accent6 2 2 3 5 2 2" xfId="11207" xr:uid="{00000000-0005-0000-0000-000081590000}"/>
    <cellStyle name="40% - Accent6 2 2 3 5 2 2 2" xfId="11209" xr:uid="{00000000-0005-0000-0000-000082590000}"/>
    <cellStyle name="40% - Accent6 2 2 3 5 2 3" xfId="11211" xr:uid="{00000000-0005-0000-0000-000083590000}"/>
    <cellStyle name="40% - Accent6 2 2 3 5 3" xfId="28330" xr:uid="{00000000-0005-0000-0000-000084590000}"/>
    <cellStyle name="40% - Accent6 2 2 3 5 3 2" xfId="3741" xr:uid="{00000000-0005-0000-0000-000085590000}"/>
    <cellStyle name="40% - Accent6 2 2 3 5 4" xfId="28331" xr:uid="{00000000-0005-0000-0000-000086590000}"/>
    <cellStyle name="40% - Accent6 2 2 3 6" xfId="28332" xr:uid="{00000000-0005-0000-0000-000087590000}"/>
    <cellStyle name="40% - Accent6 2 2 3 6 2" xfId="28333" xr:uid="{00000000-0005-0000-0000-000088590000}"/>
    <cellStyle name="40% - Accent6 2 2 3 6 2 2" xfId="11246" xr:uid="{00000000-0005-0000-0000-000089590000}"/>
    <cellStyle name="40% - Accent6 2 2 3 6 3" xfId="28334" xr:uid="{00000000-0005-0000-0000-00008A590000}"/>
    <cellStyle name="40% - Accent6 2 2 3 7" xfId="28335" xr:uid="{00000000-0005-0000-0000-00008B590000}"/>
    <cellStyle name="40% - Accent6 2 2 3 7 2" xfId="16016" xr:uid="{00000000-0005-0000-0000-00008C590000}"/>
    <cellStyle name="40% - Accent6 2 2 3 8" xfId="28337" xr:uid="{00000000-0005-0000-0000-00008D590000}"/>
    <cellStyle name="40% - Accent6 2 2 4" xfId="28339" xr:uid="{00000000-0005-0000-0000-00008E590000}"/>
    <cellStyle name="40% - Accent6 2 2 4 2" xfId="28340" xr:uid="{00000000-0005-0000-0000-00008F590000}"/>
    <cellStyle name="40% - Accent6 2 2 4 2 2" xfId="28342" xr:uid="{00000000-0005-0000-0000-000090590000}"/>
    <cellStyle name="40% - Accent6 2 2 4 2 2 2" xfId="28344" xr:uid="{00000000-0005-0000-0000-000091590000}"/>
    <cellStyle name="40% - Accent6 2 2 4 2 2 2 2" xfId="28346" xr:uid="{00000000-0005-0000-0000-000092590000}"/>
    <cellStyle name="40% - Accent6 2 2 4 2 2 2 2 2" xfId="28348" xr:uid="{00000000-0005-0000-0000-000093590000}"/>
    <cellStyle name="40% - Accent6 2 2 4 2 2 2 2 2 2" xfId="28349" xr:uid="{00000000-0005-0000-0000-000094590000}"/>
    <cellStyle name="40% - Accent6 2 2 4 2 2 2 2 3" xfId="23375" xr:uid="{00000000-0005-0000-0000-000095590000}"/>
    <cellStyle name="40% - Accent6 2 2 4 2 2 2 3" xfId="10817" xr:uid="{00000000-0005-0000-0000-000096590000}"/>
    <cellStyle name="40% - Accent6 2 2 4 2 2 2 3 2" xfId="17350" xr:uid="{00000000-0005-0000-0000-000097590000}"/>
    <cellStyle name="40% - Accent6 2 2 4 2 2 2 4" xfId="13534" xr:uid="{00000000-0005-0000-0000-000098590000}"/>
    <cellStyle name="40% - Accent6 2 2 4 2 2 3" xfId="28352" xr:uid="{00000000-0005-0000-0000-000099590000}"/>
    <cellStyle name="40% - Accent6 2 2 4 2 2 3 2" xfId="28354" xr:uid="{00000000-0005-0000-0000-00009A590000}"/>
    <cellStyle name="40% - Accent6 2 2 4 2 2 3 2 2" xfId="28355" xr:uid="{00000000-0005-0000-0000-00009B590000}"/>
    <cellStyle name="40% - Accent6 2 2 4 2 2 3 3" xfId="20478" xr:uid="{00000000-0005-0000-0000-00009C590000}"/>
    <cellStyle name="40% - Accent6 2 2 4 2 2 4" xfId="28357" xr:uid="{00000000-0005-0000-0000-00009D590000}"/>
    <cellStyle name="40% - Accent6 2 2 4 2 2 4 2" xfId="28358" xr:uid="{00000000-0005-0000-0000-00009E590000}"/>
    <cellStyle name="40% - Accent6 2 2 4 2 2 5" xfId="28359" xr:uid="{00000000-0005-0000-0000-00009F590000}"/>
    <cellStyle name="40% - Accent6 2 2 4 2 3" xfId="28361" xr:uid="{00000000-0005-0000-0000-0000A0590000}"/>
    <cellStyle name="40% - Accent6 2 2 4 2 3 2" xfId="28363" xr:uid="{00000000-0005-0000-0000-0000A1590000}"/>
    <cellStyle name="40% - Accent6 2 2 4 2 3 2 2" xfId="28365" xr:uid="{00000000-0005-0000-0000-0000A2590000}"/>
    <cellStyle name="40% - Accent6 2 2 4 2 3 2 2 2" xfId="28366" xr:uid="{00000000-0005-0000-0000-0000A3590000}"/>
    <cellStyle name="40% - Accent6 2 2 4 2 3 2 3" xfId="20501" xr:uid="{00000000-0005-0000-0000-0000A4590000}"/>
    <cellStyle name="40% - Accent6 2 2 4 2 3 3" xfId="24453" xr:uid="{00000000-0005-0000-0000-0000A5590000}"/>
    <cellStyle name="40% - Accent6 2 2 4 2 3 3 2" xfId="28367" xr:uid="{00000000-0005-0000-0000-0000A6590000}"/>
    <cellStyle name="40% - Accent6 2 2 4 2 3 4" xfId="28368" xr:uid="{00000000-0005-0000-0000-0000A7590000}"/>
    <cellStyle name="40% - Accent6 2 2 4 2 4" xfId="13759" xr:uid="{00000000-0005-0000-0000-0000A8590000}"/>
    <cellStyle name="40% - Accent6 2 2 4 2 4 2" xfId="28370" xr:uid="{00000000-0005-0000-0000-0000A9590000}"/>
    <cellStyle name="40% - Accent6 2 2 4 2 4 2 2" xfId="28371" xr:uid="{00000000-0005-0000-0000-0000AA590000}"/>
    <cellStyle name="40% - Accent6 2 2 4 2 4 3" xfId="28372" xr:uid="{00000000-0005-0000-0000-0000AB590000}"/>
    <cellStyle name="40% - Accent6 2 2 4 2 5" xfId="28375" xr:uid="{00000000-0005-0000-0000-0000AC590000}"/>
    <cellStyle name="40% - Accent6 2 2 4 2 5 2" xfId="28376" xr:uid="{00000000-0005-0000-0000-0000AD590000}"/>
    <cellStyle name="40% - Accent6 2 2 4 2 6" xfId="28377" xr:uid="{00000000-0005-0000-0000-0000AE590000}"/>
    <cellStyle name="40% - Accent6 2 2 4 3" xfId="28378" xr:uid="{00000000-0005-0000-0000-0000AF590000}"/>
    <cellStyle name="40% - Accent6 2 2 4 3 2" xfId="28380" xr:uid="{00000000-0005-0000-0000-0000B0590000}"/>
    <cellStyle name="40% - Accent6 2 2 4 3 2 2" xfId="5376" xr:uid="{00000000-0005-0000-0000-0000B1590000}"/>
    <cellStyle name="40% - Accent6 2 2 4 3 2 2 2" xfId="11174" xr:uid="{00000000-0005-0000-0000-0000B2590000}"/>
    <cellStyle name="40% - Accent6 2 2 4 3 2 2 2 2" xfId="11299" xr:uid="{00000000-0005-0000-0000-0000B3590000}"/>
    <cellStyle name="40% - Accent6 2 2 4 3 2 2 3" xfId="11301" xr:uid="{00000000-0005-0000-0000-0000B4590000}"/>
    <cellStyle name="40% - Accent6 2 2 4 3 2 3" xfId="11304" xr:uid="{00000000-0005-0000-0000-0000B5590000}"/>
    <cellStyle name="40% - Accent6 2 2 4 3 2 3 2" xfId="10047" xr:uid="{00000000-0005-0000-0000-0000B6590000}"/>
    <cellStyle name="40% - Accent6 2 2 4 3 2 4" xfId="5535" xr:uid="{00000000-0005-0000-0000-0000B7590000}"/>
    <cellStyle name="40% - Accent6 2 2 4 3 3" xfId="28382" xr:uid="{00000000-0005-0000-0000-0000B8590000}"/>
    <cellStyle name="40% - Accent6 2 2 4 3 3 2" xfId="4796" xr:uid="{00000000-0005-0000-0000-0000B9590000}"/>
    <cellStyle name="40% - Accent6 2 2 4 3 3 2 2" xfId="3701" xr:uid="{00000000-0005-0000-0000-0000BA590000}"/>
    <cellStyle name="40% - Accent6 2 2 4 3 3 3" xfId="4805" xr:uid="{00000000-0005-0000-0000-0000BB590000}"/>
    <cellStyle name="40% - Accent6 2 2 4 3 4" xfId="28384" xr:uid="{00000000-0005-0000-0000-0000BC590000}"/>
    <cellStyle name="40% - Accent6 2 2 4 3 4 2" xfId="4893" xr:uid="{00000000-0005-0000-0000-0000BD590000}"/>
    <cellStyle name="40% - Accent6 2 2 4 3 5" xfId="28385" xr:uid="{00000000-0005-0000-0000-0000BE590000}"/>
    <cellStyle name="40% - Accent6 2 2 4 4" xfId="28386" xr:uid="{00000000-0005-0000-0000-0000BF590000}"/>
    <cellStyle name="40% - Accent6 2 2 4 4 2" xfId="7417" xr:uid="{00000000-0005-0000-0000-0000C0590000}"/>
    <cellStyle name="40% - Accent6 2 2 4 4 2 2" xfId="5654" xr:uid="{00000000-0005-0000-0000-0000C1590000}"/>
    <cellStyle name="40% - Accent6 2 2 4 4 2 2 2" xfId="7419" xr:uid="{00000000-0005-0000-0000-0000C2590000}"/>
    <cellStyle name="40% - Accent6 2 2 4 4 2 3" xfId="7422" xr:uid="{00000000-0005-0000-0000-0000C3590000}"/>
    <cellStyle name="40% - Accent6 2 2 4 4 3" xfId="7426" xr:uid="{00000000-0005-0000-0000-0000C4590000}"/>
    <cellStyle name="40% - Accent6 2 2 4 4 3 2" xfId="4167" xr:uid="{00000000-0005-0000-0000-0000C5590000}"/>
    <cellStyle name="40% - Accent6 2 2 4 4 4" xfId="7429" xr:uid="{00000000-0005-0000-0000-0000C6590000}"/>
    <cellStyle name="40% - Accent6 2 2 4 5" xfId="28387" xr:uid="{00000000-0005-0000-0000-0000C7590000}"/>
    <cellStyle name="40% - Accent6 2 2 4 5 2" xfId="7452" xr:uid="{00000000-0005-0000-0000-0000C8590000}"/>
    <cellStyle name="40% - Accent6 2 2 4 5 2 2" xfId="7454" xr:uid="{00000000-0005-0000-0000-0000C9590000}"/>
    <cellStyle name="40% - Accent6 2 2 4 5 3" xfId="7457" xr:uid="{00000000-0005-0000-0000-0000CA590000}"/>
    <cellStyle name="40% - Accent6 2 2 4 6" xfId="28388" xr:uid="{00000000-0005-0000-0000-0000CB590000}"/>
    <cellStyle name="40% - Accent6 2 2 4 6 2" xfId="7469" xr:uid="{00000000-0005-0000-0000-0000CC590000}"/>
    <cellStyle name="40% - Accent6 2 2 4 7" xfId="28389" xr:uid="{00000000-0005-0000-0000-0000CD590000}"/>
    <cellStyle name="40% - Accent6 2 2 5" xfId="6906" xr:uid="{00000000-0005-0000-0000-0000CE590000}"/>
    <cellStyle name="40% - Accent6 2 2 5 2" xfId="6908" xr:uid="{00000000-0005-0000-0000-0000CF590000}"/>
    <cellStyle name="40% - Accent6 2 2 5 2 2" xfId="6912" xr:uid="{00000000-0005-0000-0000-0000D0590000}"/>
    <cellStyle name="40% - Accent6 2 2 5 2 2 2" xfId="6671" xr:uid="{00000000-0005-0000-0000-0000D1590000}"/>
    <cellStyle name="40% - Accent6 2 2 5 2 2 2 2" xfId="6679" xr:uid="{00000000-0005-0000-0000-0000D2590000}"/>
    <cellStyle name="40% - Accent6 2 2 5 2 2 2 2 2" xfId="6914" xr:uid="{00000000-0005-0000-0000-0000D3590000}"/>
    <cellStyle name="40% - Accent6 2 2 5 2 2 2 3" xfId="6922" xr:uid="{00000000-0005-0000-0000-0000D4590000}"/>
    <cellStyle name="40% - Accent6 2 2 5 2 2 3" xfId="6692" xr:uid="{00000000-0005-0000-0000-0000D5590000}"/>
    <cellStyle name="40% - Accent6 2 2 5 2 2 3 2" xfId="6936" xr:uid="{00000000-0005-0000-0000-0000D6590000}"/>
    <cellStyle name="40% - Accent6 2 2 5 2 2 4" xfId="6943" xr:uid="{00000000-0005-0000-0000-0000D7590000}"/>
    <cellStyle name="40% - Accent6 2 2 5 2 3" xfId="6958" xr:uid="{00000000-0005-0000-0000-0000D8590000}"/>
    <cellStyle name="40% - Accent6 2 2 5 2 3 2" xfId="5119" xr:uid="{00000000-0005-0000-0000-0000D9590000}"/>
    <cellStyle name="40% - Accent6 2 2 5 2 3 2 2" xfId="4110" xr:uid="{00000000-0005-0000-0000-0000DA590000}"/>
    <cellStyle name="40% - Accent6 2 2 5 2 3 3" xfId="5134" xr:uid="{00000000-0005-0000-0000-0000DB590000}"/>
    <cellStyle name="40% - Accent6 2 2 5 2 4" xfId="6981" xr:uid="{00000000-0005-0000-0000-0000DC590000}"/>
    <cellStyle name="40% - Accent6 2 2 5 2 4 2" xfId="5201" xr:uid="{00000000-0005-0000-0000-0000DD590000}"/>
    <cellStyle name="40% - Accent6 2 2 5 2 5" xfId="7002" xr:uid="{00000000-0005-0000-0000-0000DE590000}"/>
    <cellStyle name="40% - Accent6 2 2 5 3" xfId="6034" xr:uid="{00000000-0005-0000-0000-0000DF590000}"/>
    <cellStyle name="40% - Accent6 2 2 5 3 2" xfId="7013" xr:uid="{00000000-0005-0000-0000-0000E0590000}"/>
    <cellStyle name="40% - Accent6 2 2 5 3 2 2" xfId="6799" xr:uid="{00000000-0005-0000-0000-0000E1590000}"/>
    <cellStyle name="40% - Accent6 2 2 5 3 2 2 2" xfId="7016" xr:uid="{00000000-0005-0000-0000-0000E2590000}"/>
    <cellStyle name="40% - Accent6 2 2 5 3 2 3" xfId="1965" xr:uid="{00000000-0005-0000-0000-0000E3590000}"/>
    <cellStyle name="40% - Accent6 2 2 5 3 3" xfId="7021" xr:uid="{00000000-0005-0000-0000-0000E4590000}"/>
    <cellStyle name="40% - Accent6 2 2 5 3 3 2" xfId="5292" xr:uid="{00000000-0005-0000-0000-0000E5590000}"/>
    <cellStyle name="40% - Accent6 2 2 5 3 4" xfId="7028" xr:uid="{00000000-0005-0000-0000-0000E6590000}"/>
    <cellStyle name="40% - Accent6 2 2 5 4" xfId="7032" xr:uid="{00000000-0005-0000-0000-0000E7590000}"/>
    <cellStyle name="40% - Accent6 2 2 5 4 2" xfId="7038" xr:uid="{00000000-0005-0000-0000-0000E8590000}"/>
    <cellStyle name="40% - Accent6 2 2 5 4 2 2" xfId="7041" xr:uid="{00000000-0005-0000-0000-0000E9590000}"/>
    <cellStyle name="40% - Accent6 2 2 5 4 3" xfId="7055" xr:uid="{00000000-0005-0000-0000-0000EA590000}"/>
    <cellStyle name="40% - Accent6 2 2 5 5" xfId="2052" xr:uid="{00000000-0005-0000-0000-0000EB590000}"/>
    <cellStyle name="40% - Accent6 2 2 5 5 2" xfId="1411" xr:uid="{00000000-0005-0000-0000-0000EC590000}"/>
    <cellStyle name="40% - Accent6 2 2 5 6" xfId="7064" xr:uid="{00000000-0005-0000-0000-0000ED590000}"/>
    <cellStyle name="40% - Accent6 2 2 6" xfId="7071" xr:uid="{00000000-0005-0000-0000-0000EE590000}"/>
    <cellStyle name="40% - Accent6 2 2 6 2" xfId="7078" xr:uid="{00000000-0005-0000-0000-0000EF590000}"/>
    <cellStyle name="40% - Accent6 2 2 6 2 2" xfId="7082" xr:uid="{00000000-0005-0000-0000-0000F0590000}"/>
    <cellStyle name="40% - Accent6 2 2 6 2 2 2" xfId="5992" xr:uid="{00000000-0005-0000-0000-0000F1590000}"/>
    <cellStyle name="40% - Accent6 2 2 6 2 2 2 2" xfId="1019" xr:uid="{00000000-0005-0000-0000-0000F2590000}"/>
    <cellStyle name="40% - Accent6 2 2 6 2 2 3" xfId="6007" xr:uid="{00000000-0005-0000-0000-0000F3590000}"/>
    <cellStyle name="40% - Accent6 2 2 6 2 3" xfId="7086" xr:uid="{00000000-0005-0000-0000-0000F4590000}"/>
    <cellStyle name="40% - Accent6 2 2 6 2 3 2" xfId="5469" xr:uid="{00000000-0005-0000-0000-0000F5590000}"/>
    <cellStyle name="40% - Accent6 2 2 6 2 4" xfId="2721" xr:uid="{00000000-0005-0000-0000-0000F6590000}"/>
    <cellStyle name="40% - Accent6 2 2 6 3" xfId="7088" xr:uid="{00000000-0005-0000-0000-0000F7590000}"/>
    <cellStyle name="40% - Accent6 2 2 6 3 2" xfId="7091" xr:uid="{00000000-0005-0000-0000-0000F8590000}"/>
    <cellStyle name="40% - Accent6 2 2 6 3 2 2" xfId="6178" xr:uid="{00000000-0005-0000-0000-0000F9590000}"/>
    <cellStyle name="40% - Accent6 2 2 6 3 3" xfId="7096" xr:uid="{00000000-0005-0000-0000-0000FA590000}"/>
    <cellStyle name="40% - Accent6 2 2 6 4" xfId="7098" xr:uid="{00000000-0005-0000-0000-0000FB590000}"/>
    <cellStyle name="40% - Accent6 2 2 6 4 2" xfId="7101" xr:uid="{00000000-0005-0000-0000-0000FC590000}"/>
    <cellStyle name="40% - Accent6 2 2 6 5" xfId="7106" xr:uid="{00000000-0005-0000-0000-0000FD590000}"/>
    <cellStyle name="40% - Accent6 2 2 7" xfId="7111" xr:uid="{00000000-0005-0000-0000-0000FE590000}"/>
    <cellStyle name="40% - Accent6 2 2 7 2" xfId="7113" xr:uid="{00000000-0005-0000-0000-0000FF590000}"/>
    <cellStyle name="40% - Accent6 2 2 7 2 2" xfId="7116" xr:uid="{00000000-0005-0000-0000-0000005A0000}"/>
    <cellStyle name="40% - Accent6 2 2 7 2 2 2" xfId="1494" xr:uid="{00000000-0005-0000-0000-0000015A0000}"/>
    <cellStyle name="40% - Accent6 2 2 7 2 3" xfId="7119" xr:uid="{00000000-0005-0000-0000-0000025A0000}"/>
    <cellStyle name="40% - Accent6 2 2 7 3" xfId="7121" xr:uid="{00000000-0005-0000-0000-0000035A0000}"/>
    <cellStyle name="40% - Accent6 2 2 7 3 2" xfId="7124" xr:uid="{00000000-0005-0000-0000-0000045A0000}"/>
    <cellStyle name="40% - Accent6 2 2 7 4" xfId="7130" xr:uid="{00000000-0005-0000-0000-0000055A0000}"/>
    <cellStyle name="40% - Accent6 2 2 8" xfId="7135" xr:uid="{00000000-0005-0000-0000-0000065A0000}"/>
    <cellStyle name="40% - Accent6 2 2 8 2" xfId="3882" xr:uid="{00000000-0005-0000-0000-0000075A0000}"/>
    <cellStyle name="40% - Accent6 2 2 8 2 2" xfId="3888" xr:uid="{00000000-0005-0000-0000-0000085A0000}"/>
    <cellStyle name="40% - Accent6 2 2 8 3" xfId="7140" xr:uid="{00000000-0005-0000-0000-0000095A0000}"/>
    <cellStyle name="40% - Accent6 2 2 9" xfId="7152" xr:uid="{00000000-0005-0000-0000-00000A5A0000}"/>
    <cellStyle name="40% - Accent6 2 2 9 2" xfId="4578" xr:uid="{00000000-0005-0000-0000-00000B5A0000}"/>
    <cellStyle name="40% - Accent6 2 3" xfId="13158" xr:uid="{00000000-0005-0000-0000-00000C5A0000}"/>
    <cellStyle name="40% - Accent6 2 3 2" xfId="13160" xr:uid="{00000000-0005-0000-0000-00000D5A0000}"/>
    <cellStyle name="40% - Accent6 2 3 2 2" xfId="13167" xr:uid="{00000000-0005-0000-0000-00000E5A0000}"/>
    <cellStyle name="40% - Accent6 2 3 2 2 2" xfId="13171" xr:uid="{00000000-0005-0000-0000-00000F5A0000}"/>
    <cellStyle name="40% - Accent6 2 3 2 2 2 2" xfId="13173" xr:uid="{00000000-0005-0000-0000-0000105A0000}"/>
    <cellStyle name="40% - Accent6 2 3 2 2 2 2 2" xfId="13176" xr:uid="{00000000-0005-0000-0000-0000115A0000}"/>
    <cellStyle name="40% - Accent6 2 3 2 2 2 2 2 2" xfId="28392" xr:uid="{00000000-0005-0000-0000-0000125A0000}"/>
    <cellStyle name="40% - Accent6 2 3 2 2 2 2 2 2 2" xfId="24940" xr:uid="{00000000-0005-0000-0000-0000135A0000}"/>
    <cellStyle name="40% - Accent6 2 3 2 2 2 2 2 2 2 2" xfId="24942" xr:uid="{00000000-0005-0000-0000-0000145A0000}"/>
    <cellStyle name="40% - Accent6 2 3 2 2 2 2 2 2 3" xfId="24956" xr:uid="{00000000-0005-0000-0000-0000155A0000}"/>
    <cellStyle name="40% - Accent6 2 3 2 2 2 2 2 3" xfId="28393" xr:uid="{00000000-0005-0000-0000-0000165A0000}"/>
    <cellStyle name="40% - Accent6 2 3 2 2 2 2 2 3 2" xfId="16225" xr:uid="{00000000-0005-0000-0000-0000175A0000}"/>
    <cellStyle name="40% - Accent6 2 3 2 2 2 2 2 4" xfId="28394" xr:uid="{00000000-0005-0000-0000-0000185A0000}"/>
    <cellStyle name="40% - Accent6 2 3 2 2 2 2 3" xfId="28396" xr:uid="{00000000-0005-0000-0000-0000195A0000}"/>
    <cellStyle name="40% - Accent6 2 3 2 2 2 2 3 2" xfId="28397" xr:uid="{00000000-0005-0000-0000-00001A5A0000}"/>
    <cellStyle name="40% - Accent6 2 3 2 2 2 2 3 2 2" xfId="25044" xr:uid="{00000000-0005-0000-0000-00001B5A0000}"/>
    <cellStyle name="40% - Accent6 2 3 2 2 2 2 3 3" xfId="28398" xr:uid="{00000000-0005-0000-0000-00001C5A0000}"/>
    <cellStyle name="40% - Accent6 2 3 2 2 2 2 4" xfId="26910" xr:uid="{00000000-0005-0000-0000-00001D5A0000}"/>
    <cellStyle name="40% - Accent6 2 3 2 2 2 2 4 2" xfId="28399" xr:uid="{00000000-0005-0000-0000-00001E5A0000}"/>
    <cellStyle name="40% - Accent6 2 3 2 2 2 2 5" xfId="28400" xr:uid="{00000000-0005-0000-0000-00001F5A0000}"/>
    <cellStyle name="40% - Accent6 2 3 2 2 2 3" xfId="13181" xr:uid="{00000000-0005-0000-0000-0000205A0000}"/>
    <cellStyle name="40% - Accent6 2 3 2 2 2 3 2" xfId="28402" xr:uid="{00000000-0005-0000-0000-0000215A0000}"/>
    <cellStyle name="40% - Accent6 2 3 2 2 2 3 2 2" xfId="28403" xr:uid="{00000000-0005-0000-0000-0000225A0000}"/>
    <cellStyle name="40% - Accent6 2 3 2 2 2 3 2 2 2" xfId="25134" xr:uid="{00000000-0005-0000-0000-0000235A0000}"/>
    <cellStyle name="40% - Accent6 2 3 2 2 2 3 2 3" xfId="28404" xr:uid="{00000000-0005-0000-0000-0000245A0000}"/>
    <cellStyle name="40% - Accent6 2 3 2 2 2 3 3" xfId="28405" xr:uid="{00000000-0005-0000-0000-0000255A0000}"/>
    <cellStyle name="40% - Accent6 2 3 2 2 2 3 3 2" xfId="28406" xr:uid="{00000000-0005-0000-0000-0000265A0000}"/>
    <cellStyle name="40% - Accent6 2 3 2 2 2 3 4" xfId="2625" xr:uid="{00000000-0005-0000-0000-0000275A0000}"/>
    <cellStyle name="40% - Accent6 2 3 2 2 2 4" xfId="27418" xr:uid="{00000000-0005-0000-0000-0000285A0000}"/>
    <cellStyle name="40% - Accent6 2 3 2 2 2 4 2" xfId="27420" xr:uid="{00000000-0005-0000-0000-0000295A0000}"/>
    <cellStyle name="40% - Accent6 2 3 2 2 2 4 2 2" xfId="28407" xr:uid="{00000000-0005-0000-0000-00002A5A0000}"/>
    <cellStyle name="40% - Accent6 2 3 2 2 2 4 3" xfId="28408" xr:uid="{00000000-0005-0000-0000-00002B5A0000}"/>
    <cellStyle name="40% - Accent6 2 3 2 2 2 5" xfId="27422" xr:uid="{00000000-0005-0000-0000-00002C5A0000}"/>
    <cellStyle name="40% - Accent6 2 3 2 2 2 5 2" xfId="5325" xr:uid="{00000000-0005-0000-0000-00002D5A0000}"/>
    <cellStyle name="40% - Accent6 2 3 2 2 2 6" xfId="28411" xr:uid="{00000000-0005-0000-0000-00002E5A0000}"/>
    <cellStyle name="40% - Accent6 2 3 2 2 3" xfId="13184" xr:uid="{00000000-0005-0000-0000-00002F5A0000}"/>
    <cellStyle name="40% - Accent6 2 3 2 2 3 2" xfId="10508" xr:uid="{00000000-0005-0000-0000-0000305A0000}"/>
    <cellStyle name="40% - Accent6 2 3 2 2 3 2 2" xfId="21971" xr:uid="{00000000-0005-0000-0000-0000315A0000}"/>
    <cellStyle name="40% - Accent6 2 3 2 2 3 2 2 2" xfId="21973" xr:uid="{00000000-0005-0000-0000-0000325A0000}"/>
    <cellStyle name="40% - Accent6 2 3 2 2 3 2 2 2 2" xfId="21976" xr:uid="{00000000-0005-0000-0000-0000335A0000}"/>
    <cellStyle name="40% - Accent6 2 3 2 2 3 2 2 3" xfId="21980" xr:uid="{00000000-0005-0000-0000-0000345A0000}"/>
    <cellStyle name="40% - Accent6 2 3 2 2 3 2 3" xfId="21985" xr:uid="{00000000-0005-0000-0000-0000355A0000}"/>
    <cellStyle name="40% - Accent6 2 3 2 2 3 2 3 2" xfId="21987" xr:uid="{00000000-0005-0000-0000-0000365A0000}"/>
    <cellStyle name="40% - Accent6 2 3 2 2 3 2 4" xfId="956" xr:uid="{00000000-0005-0000-0000-0000375A0000}"/>
    <cellStyle name="40% - Accent6 2 3 2 2 3 3" xfId="21994" xr:uid="{00000000-0005-0000-0000-0000385A0000}"/>
    <cellStyle name="40% - Accent6 2 3 2 2 3 3 2" xfId="21997" xr:uid="{00000000-0005-0000-0000-0000395A0000}"/>
    <cellStyle name="40% - Accent6 2 3 2 2 3 3 2 2" xfId="21999" xr:uid="{00000000-0005-0000-0000-00003A5A0000}"/>
    <cellStyle name="40% - Accent6 2 3 2 2 3 3 3" xfId="22004" xr:uid="{00000000-0005-0000-0000-00003B5A0000}"/>
    <cellStyle name="40% - Accent6 2 3 2 2 3 4" xfId="22009" xr:uid="{00000000-0005-0000-0000-00003C5A0000}"/>
    <cellStyle name="40% - Accent6 2 3 2 2 3 4 2" xfId="22011" xr:uid="{00000000-0005-0000-0000-00003D5A0000}"/>
    <cellStyle name="40% - Accent6 2 3 2 2 3 5" xfId="22015" xr:uid="{00000000-0005-0000-0000-00003E5A0000}"/>
    <cellStyle name="40% - Accent6 2 3 2 2 4" xfId="13186" xr:uid="{00000000-0005-0000-0000-00003F5A0000}"/>
    <cellStyle name="40% - Accent6 2 3 2 2 4 2" xfId="22024" xr:uid="{00000000-0005-0000-0000-0000405A0000}"/>
    <cellStyle name="40% - Accent6 2 3 2 2 4 2 2" xfId="22026" xr:uid="{00000000-0005-0000-0000-0000415A0000}"/>
    <cellStyle name="40% - Accent6 2 3 2 2 4 2 2 2" xfId="21768" xr:uid="{00000000-0005-0000-0000-0000425A0000}"/>
    <cellStyle name="40% - Accent6 2 3 2 2 4 2 3" xfId="22028" xr:uid="{00000000-0005-0000-0000-0000435A0000}"/>
    <cellStyle name="40% - Accent6 2 3 2 2 4 3" xfId="22031" xr:uid="{00000000-0005-0000-0000-0000445A0000}"/>
    <cellStyle name="40% - Accent6 2 3 2 2 4 3 2" xfId="22033" xr:uid="{00000000-0005-0000-0000-0000455A0000}"/>
    <cellStyle name="40% - Accent6 2 3 2 2 4 4" xfId="22036" xr:uid="{00000000-0005-0000-0000-0000465A0000}"/>
    <cellStyle name="40% - Accent6 2 3 2 2 5" xfId="16833" xr:uid="{00000000-0005-0000-0000-0000475A0000}"/>
    <cellStyle name="40% - Accent6 2 3 2 2 5 2" xfId="22047" xr:uid="{00000000-0005-0000-0000-0000485A0000}"/>
    <cellStyle name="40% - Accent6 2 3 2 2 5 2 2" xfId="22049" xr:uid="{00000000-0005-0000-0000-0000495A0000}"/>
    <cellStyle name="40% - Accent6 2 3 2 2 5 3" xfId="22053" xr:uid="{00000000-0005-0000-0000-00004A5A0000}"/>
    <cellStyle name="40% - Accent6 2 3 2 2 6" xfId="12050" xr:uid="{00000000-0005-0000-0000-00004B5A0000}"/>
    <cellStyle name="40% - Accent6 2 3 2 2 6 2" xfId="22065" xr:uid="{00000000-0005-0000-0000-00004C5A0000}"/>
    <cellStyle name="40% - Accent6 2 3 2 2 7" xfId="27885" xr:uid="{00000000-0005-0000-0000-00004D5A0000}"/>
    <cellStyle name="40% - Accent6 2 3 2 3" xfId="13191" xr:uid="{00000000-0005-0000-0000-00004E5A0000}"/>
    <cellStyle name="40% - Accent6 2 3 2 3 2" xfId="13193" xr:uid="{00000000-0005-0000-0000-00004F5A0000}"/>
    <cellStyle name="40% - Accent6 2 3 2 3 2 2" xfId="12796" xr:uid="{00000000-0005-0000-0000-0000505A0000}"/>
    <cellStyle name="40% - Accent6 2 3 2 3 2 2 2" xfId="12801" xr:uid="{00000000-0005-0000-0000-0000515A0000}"/>
    <cellStyle name="40% - Accent6 2 3 2 3 2 2 2 2" xfId="12804" xr:uid="{00000000-0005-0000-0000-0000525A0000}"/>
    <cellStyle name="40% - Accent6 2 3 2 3 2 2 2 2 2" xfId="12807" xr:uid="{00000000-0005-0000-0000-0000535A0000}"/>
    <cellStyle name="40% - Accent6 2 3 2 3 2 2 2 3" xfId="12816" xr:uid="{00000000-0005-0000-0000-0000545A0000}"/>
    <cellStyle name="40% - Accent6 2 3 2 3 2 2 3" xfId="12821" xr:uid="{00000000-0005-0000-0000-0000555A0000}"/>
    <cellStyle name="40% - Accent6 2 3 2 3 2 2 3 2" xfId="12824" xr:uid="{00000000-0005-0000-0000-0000565A0000}"/>
    <cellStyle name="40% - Accent6 2 3 2 3 2 2 4" xfId="3253" xr:uid="{00000000-0005-0000-0000-0000575A0000}"/>
    <cellStyle name="40% - Accent6 2 3 2 3 2 3" xfId="12832" xr:uid="{00000000-0005-0000-0000-0000585A0000}"/>
    <cellStyle name="40% - Accent6 2 3 2 3 2 3 2" xfId="12835" xr:uid="{00000000-0005-0000-0000-0000595A0000}"/>
    <cellStyle name="40% - Accent6 2 3 2 3 2 3 2 2" xfId="12838" xr:uid="{00000000-0005-0000-0000-00005A5A0000}"/>
    <cellStyle name="40% - Accent6 2 3 2 3 2 3 3" xfId="12843" xr:uid="{00000000-0005-0000-0000-00005B5A0000}"/>
    <cellStyle name="40% - Accent6 2 3 2 3 2 4" xfId="12849" xr:uid="{00000000-0005-0000-0000-00005C5A0000}"/>
    <cellStyle name="40% - Accent6 2 3 2 3 2 4 2" xfId="12852" xr:uid="{00000000-0005-0000-0000-00005D5A0000}"/>
    <cellStyle name="40% - Accent6 2 3 2 3 2 5" xfId="12859" xr:uid="{00000000-0005-0000-0000-00005E5A0000}"/>
    <cellStyle name="40% - Accent6 2 3 2 3 3" xfId="13195" xr:uid="{00000000-0005-0000-0000-00005F5A0000}"/>
    <cellStyle name="40% - Accent6 2 3 2 3 3 2" xfId="10681" xr:uid="{00000000-0005-0000-0000-0000605A0000}"/>
    <cellStyle name="40% - Accent6 2 3 2 3 3 2 2" xfId="8277" xr:uid="{00000000-0005-0000-0000-0000615A0000}"/>
    <cellStyle name="40% - Accent6 2 3 2 3 3 2 2 2" xfId="8285" xr:uid="{00000000-0005-0000-0000-0000625A0000}"/>
    <cellStyle name="40% - Accent6 2 3 2 3 3 2 3" xfId="8313" xr:uid="{00000000-0005-0000-0000-0000635A0000}"/>
    <cellStyle name="40% - Accent6 2 3 2 3 3 3" xfId="10692" xr:uid="{00000000-0005-0000-0000-0000645A0000}"/>
    <cellStyle name="40% - Accent6 2 3 2 3 3 3 2" xfId="8394" xr:uid="{00000000-0005-0000-0000-0000655A0000}"/>
    <cellStyle name="40% - Accent6 2 3 2 3 3 4" xfId="10119" xr:uid="{00000000-0005-0000-0000-0000665A0000}"/>
    <cellStyle name="40% - Accent6 2 3 2 3 4" xfId="28412" xr:uid="{00000000-0005-0000-0000-0000675A0000}"/>
    <cellStyle name="40% - Accent6 2 3 2 3 4 2" xfId="8912" xr:uid="{00000000-0005-0000-0000-0000685A0000}"/>
    <cellStyle name="40% - Accent6 2 3 2 3 4 2 2" xfId="8656" xr:uid="{00000000-0005-0000-0000-0000695A0000}"/>
    <cellStyle name="40% - Accent6 2 3 2 3 4 3" xfId="8945" xr:uid="{00000000-0005-0000-0000-00006A5A0000}"/>
    <cellStyle name="40% - Accent6 2 3 2 3 5" xfId="27887" xr:uid="{00000000-0005-0000-0000-00006B5A0000}"/>
    <cellStyle name="40% - Accent6 2 3 2 3 5 2" xfId="8997" xr:uid="{00000000-0005-0000-0000-00006C5A0000}"/>
    <cellStyle name="40% - Accent6 2 3 2 3 6" xfId="27889" xr:uid="{00000000-0005-0000-0000-00006D5A0000}"/>
    <cellStyle name="40% - Accent6 2 3 2 4" xfId="4312" xr:uid="{00000000-0005-0000-0000-00006E5A0000}"/>
    <cellStyle name="40% - Accent6 2 3 2 4 2" xfId="1579" xr:uid="{00000000-0005-0000-0000-00006F5A0000}"/>
    <cellStyle name="40% - Accent6 2 3 2 4 2 2" xfId="12957" xr:uid="{00000000-0005-0000-0000-0000705A0000}"/>
    <cellStyle name="40% - Accent6 2 3 2 4 2 2 2" xfId="10630" xr:uid="{00000000-0005-0000-0000-0000715A0000}"/>
    <cellStyle name="40% - Accent6 2 3 2 4 2 2 2 2" xfId="6504" xr:uid="{00000000-0005-0000-0000-0000725A0000}"/>
    <cellStyle name="40% - Accent6 2 3 2 4 2 2 3" xfId="10635" xr:uid="{00000000-0005-0000-0000-0000735A0000}"/>
    <cellStyle name="40% - Accent6 2 3 2 4 2 3" xfId="7832" xr:uid="{00000000-0005-0000-0000-0000745A0000}"/>
    <cellStyle name="40% - Accent6 2 3 2 4 2 3 2" xfId="10657" xr:uid="{00000000-0005-0000-0000-0000755A0000}"/>
    <cellStyle name="40% - Accent6 2 3 2 4 2 4" xfId="6681" xr:uid="{00000000-0005-0000-0000-0000765A0000}"/>
    <cellStyle name="40% - Accent6 2 3 2 4 3" xfId="28413" xr:uid="{00000000-0005-0000-0000-0000775A0000}"/>
    <cellStyle name="40% - Accent6 2 3 2 4 3 2" xfId="10703" xr:uid="{00000000-0005-0000-0000-0000785A0000}"/>
    <cellStyle name="40% - Accent6 2 3 2 4 3 2 2" xfId="9008" xr:uid="{00000000-0005-0000-0000-0000795A0000}"/>
    <cellStyle name="40% - Accent6 2 3 2 4 3 3" xfId="10710" xr:uid="{00000000-0005-0000-0000-00007A5A0000}"/>
    <cellStyle name="40% - Accent6 2 3 2 4 4" xfId="28414" xr:uid="{00000000-0005-0000-0000-00007B5A0000}"/>
    <cellStyle name="40% - Accent6 2 3 2 4 4 2" xfId="9117" xr:uid="{00000000-0005-0000-0000-00007C5A0000}"/>
    <cellStyle name="40% - Accent6 2 3 2 4 5" xfId="27892" xr:uid="{00000000-0005-0000-0000-00007D5A0000}"/>
    <cellStyle name="40% - Accent6 2 3 2 5" xfId="13197" xr:uid="{00000000-0005-0000-0000-00007E5A0000}"/>
    <cellStyle name="40% - Accent6 2 3 2 5 2" xfId="26239" xr:uid="{00000000-0005-0000-0000-00007F5A0000}"/>
    <cellStyle name="40% - Accent6 2 3 2 5 2 2" xfId="13027" xr:uid="{00000000-0005-0000-0000-0000805A0000}"/>
    <cellStyle name="40% - Accent6 2 3 2 5 2 2 2" xfId="10803" xr:uid="{00000000-0005-0000-0000-0000815A0000}"/>
    <cellStyle name="40% - Accent6 2 3 2 5 2 3" xfId="13035" xr:uid="{00000000-0005-0000-0000-0000825A0000}"/>
    <cellStyle name="40% - Accent6 2 3 2 5 3" xfId="19629" xr:uid="{00000000-0005-0000-0000-0000835A0000}"/>
    <cellStyle name="40% - Accent6 2 3 2 5 3 2" xfId="10720" xr:uid="{00000000-0005-0000-0000-0000845A0000}"/>
    <cellStyle name="40% - Accent6 2 3 2 5 4" xfId="19631" xr:uid="{00000000-0005-0000-0000-0000855A0000}"/>
    <cellStyle name="40% - Accent6 2 3 2 6" xfId="26240" xr:uid="{00000000-0005-0000-0000-0000865A0000}"/>
    <cellStyle name="40% - Accent6 2 3 2 6 2" xfId="28415" xr:uid="{00000000-0005-0000-0000-0000875A0000}"/>
    <cellStyle name="40% - Accent6 2 3 2 6 2 2" xfId="13076" xr:uid="{00000000-0005-0000-0000-0000885A0000}"/>
    <cellStyle name="40% - Accent6 2 3 2 6 3" xfId="19634" xr:uid="{00000000-0005-0000-0000-0000895A0000}"/>
    <cellStyle name="40% - Accent6 2 3 2 7" xfId="22534" xr:uid="{00000000-0005-0000-0000-00008A5A0000}"/>
    <cellStyle name="40% - Accent6 2 3 2 7 2" xfId="28416" xr:uid="{00000000-0005-0000-0000-00008B5A0000}"/>
    <cellStyle name="40% - Accent6 2 3 2 8" xfId="28417" xr:uid="{00000000-0005-0000-0000-00008C5A0000}"/>
    <cellStyle name="40% - Accent6 2 3 3" xfId="13203" xr:uid="{00000000-0005-0000-0000-00008D5A0000}"/>
    <cellStyle name="40% - Accent6 2 3 3 2" xfId="13205" xr:uid="{00000000-0005-0000-0000-00008E5A0000}"/>
    <cellStyle name="40% - Accent6 2 3 3 2 2" xfId="13207" xr:uid="{00000000-0005-0000-0000-00008F5A0000}"/>
    <cellStyle name="40% - Accent6 2 3 3 2 2 2" xfId="13210" xr:uid="{00000000-0005-0000-0000-0000905A0000}"/>
    <cellStyle name="40% - Accent6 2 3 3 2 2 2 2" xfId="4598" xr:uid="{00000000-0005-0000-0000-0000915A0000}"/>
    <cellStyle name="40% - Accent6 2 3 3 2 2 2 2 2" xfId="26346" xr:uid="{00000000-0005-0000-0000-0000925A0000}"/>
    <cellStyle name="40% - Accent6 2 3 3 2 2 2 2 2 2" xfId="16985" xr:uid="{00000000-0005-0000-0000-0000935A0000}"/>
    <cellStyle name="40% - Accent6 2 3 3 2 2 2 2 3" xfId="24599" xr:uid="{00000000-0005-0000-0000-0000945A0000}"/>
    <cellStyle name="40% - Accent6 2 3 3 2 2 2 3" xfId="27215" xr:uid="{00000000-0005-0000-0000-0000955A0000}"/>
    <cellStyle name="40% - Accent6 2 3 3 2 2 2 3 2" xfId="27217" xr:uid="{00000000-0005-0000-0000-0000965A0000}"/>
    <cellStyle name="40% - Accent6 2 3 3 2 2 2 4" xfId="27222" xr:uid="{00000000-0005-0000-0000-0000975A0000}"/>
    <cellStyle name="40% - Accent6 2 3 3 2 2 3" xfId="27230" xr:uid="{00000000-0005-0000-0000-0000985A0000}"/>
    <cellStyle name="40% - Accent6 2 3 3 2 2 3 2" xfId="27232" xr:uid="{00000000-0005-0000-0000-0000995A0000}"/>
    <cellStyle name="40% - Accent6 2 3 3 2 2 3 2 2" xfId="27234" xr:uid="{00000000-0005-0000-0000-00009A5A0000}"/>
    <cellStyle name="40% - Accent6 2 3 3 2 2 3 3" xfId="27239" xr:uid="{00000000-0005-0000-0000-00009B5A0000}"/>
    <cellStyle name="40% - Accent6 2 3 3 2 2 4" xfId="27248" xr:uid="{00000000-0005-0000-0000-00009C5A0000}"/>
    <cellStyle name="40% - Accent6 2 3 3 2 2 4 2" xfId="27250" xr:uid="{00000000-0005-0000-0000-00009D5A0000}"/>
    <cellStyle name="40% - Accent6 2 3 3 2 2 5" xfId="24967" xr:uid="{00000000-0005-0000-0000-00009E5A0000}"/>
    <cellStyle name="40% - Accent6 2 3 3 2 3" xfId="13213" xr:uid="{00000000-0005-0000-0000-00009F5A0000}"/>
    <cellStyle name="40% - Accent6 2 3 3 2 3 2" xfId="22121" xr:uid="{00000000-0005-0000-0000-0000A05A0000}"/>
    <cellStyle name="40% - Accent6 2 3 3 2 3 2 2" xfId="5525" xr:uid="{00000000-0005-0000-0000-0000A15A0000}"/>
    <cellStyle name="40% - Accent6 2 3 3 2 3 2 2 2" xfId="22124" xr:uid="{00000000-0005-0000-0000-0000A25A0000}"/>
    <cellStyle name="40% - Accent6 2 3 3 2 3 2 3" xfId="6101" xr:uid="{00000000-0005-0000-0000-0000A35A0000}"/>
    <cellStyle name="40% - Accent6 2 3 3 2 3 3" xfId="22133" xr:uid="{00000000-0005-0000-0000-0000A45A0000}"/>
    <cellStyle name="40% - Accent6 2 3 3 2 3 3 2" xfId="22136" xr:uid="{00000000-0005-0000-0000-0000A55A0000}"/>
    <cellStyle name="40% - Accent6 2 3 3 2 3 4" xfId="22143" xr:uid="{00000000-0005-0000-0000-0000A65A0000}"/>
    <cellStyle name="40% - Accent6 2 3 3 2 4" xfId="28418" xr:uid="{00000000-0005-0000-0000-0000A75A0000}"/>
    <cellStyle name="40% - Accent6 2 3 3 2 4 2" xfId="22155" xr:uid="{00000000-0005-0000-0000-0000A85A0000}"/>
    <cellStyle name="40% - Accent6 2 3 3 2 4 2 2" xfId="22158" xr:uid="{00000000-0005-0000-0000-0000A95A0000}"/>
    <cellStyle name="40% - Accent6 2 3 3 2 4 3" xfId="22163" xr:uid="{00000000-0005-0000-0000-0000AA5A0000}"/>
    <cellStyle name="40% - Accent6 2 3 3 2 5" xfId="27897" xr:uid="{00000000-0005-0000-0000-0000AB5A0000}"/>
    <cellStyle name="40% - Accent6 2 3 3 2 5 2" xfId="22174" xr:uid="{00000000-0005-0000-0000-0000AC5A0000}"/>
    <cellStyle name="40% - Accent6 2 3 3 2 6" xfId="27899" xr:uid="{00000000-0005-0000-0000-0000AD5A0000}"/>
    <cellStyle name="40% - Accent6 2 3 3 3" xfId="13215" xr:uid="{00000000-0005-0000-0000-0000AE5A0000}"/>
    <cellStyle name="40% - Accent6 2 3 3 3 2" xfId="13218" xr:uid="{00000000-0005-0000-0000-0000AF5A0000}"/>
    <cellStyle name="40% - Accent6 2 3 3 3 2 2" xfId="13270" xr:uid="{00000000-0005-0000-0000-0000B05A0000}"/>
    <cellStyle name="40% - Accent6 2 3 3 3 2 2 2" xfId="13273" xr:uid="{00000000-0005-0000-0000-0000B15A0000}"/>
    <cellStyle name="40% - Accent6 2 3 3 3 2 2 2 2" xfId="13276" xr:uid="{00000000-0005-0000-0000-0000B25A0000}"/>
    <cellStyle name="40% - Accent6 2 3 3 3 2 2 3" xfId="13281" xr:uid="{00000000-0005-0000-0000-0000B35A0000}"/>
    <cellStyle name="40% - Accent6 2 3 3 3 2 3" xfId="13288" xr:uid="{00000000-0005-0000-0000-0000B45A0000}"/>
    <cellStyle name="40% - Accent6 2 3 3 3 2 3 2" xfId="13291" xr:uid="{00000000-0005-0000-0000-0000B55A0000}"/>
    <cellStyle name="40% - Accent6 2 3 3 3 2 4" xfId="13301" xr:uid="{00000000-0005-0000-0000-0000B65A0000}"/>
    <cellStyle name="40% - Accent6 2 3 3 3 3" xfId="28419" xr:uid="{00000000-0005-0000-0000-0000B75A0000}"/>
    <cellStyle name="40% - Accent6 2 3 3 3 3 2" xfId="474" xr:uid="{00000000-0005-0000-0000-0000B85A0000}"/>
    <cellStyle name="40% - Accent6 2 3 3 3 3 2 2" xfId="544" xr:uid="{00000000-0005-0000-0000-0000B95A0000}"/>
    <cellStyle name="40% - Accent6 2 3 3 3 3 3" xfId="503" xr:uid="{00000000-0005-0000-0000-0000BA5A0000}"/>
    <cellStyle name="40% - Accent6 2 3 3 3 4" xfId="28420" xr:uid="{00000000-0005-0000-0000-0000BB5A0000}"/>
    <cellStyle name="40% - Accent6 2 3 3 3 4 2" xfId="6357" xr:uid="{00000000-0005-0000-0000-0000BC5A0000}"/>
    <cellStyle name="40% - Accent6 2 3 3 3 5" xfId="27902" xr:uid="{00000000-0005-0000-0000-0000BD5A0000}"/>
    <cellStyle name="40% - Accent6 2 3 3 4" xfId="13220" xr:uid="{00000000-0005-0000-0000-0000BE5A0000}"/>
    <cellStyle name="40% - Accent6 2 3 3 4 2" xfId="28421" xr:uid="{00000000-0005-0000-0000-0000BF5A0000}"/>
    <cellStyle name="40% - Accent6 2 3 3 4 2 2" xfId="13352" xr:uid="{00000000-0005-0000-0000-0000C05A0000}"/>
    <cellStyle name="40% - Accent6 2 3 3 4 2 2 2" xfId="11114" xr:uid="{00000000-0005-0000-0000-0000C15A0000}"/>
    <cellStyle name="40% - Accent6 2 3 3 4 2 3" xfId="13360" xr:uid="{00000000-0005-0000-0000-0000C25A0000}"/>
    <cellStyle name="40% - Accent6 2 3 3 4 3" xfId="28422" xr:uid="{00000000-0005-0000-0000-0000C35A0000}"/>
    <cellStyle name="40% - Accent6 2 3 3 4 3 2" xfId="6417" xr:uid="{00000000-0005-0000-0000-0000C45A0000}"/>
    <cellStyle name="40% - Accent6 2 3 3 4 4" xfId="28423" xr:uid="{00000000-0005-0000-0000-0000C55A0000}"/>
    <cellStyle name="40% - Accent6 2 3 3 5" xfId="26243" xr:uid="{00000000-0005-0000-0000-0000C65A0000}"/>
    <cellStyle name="40% - Accent6 2 3 3 5 2" xfId="18221" xr:uid="{00000000-0005-0000-0000-0000C75A0000}"/>
    <cellStyle name="40% - Accent6 2 3 3 5 2 2" xfId="13407" xr:uid="{00000000-0005-0000-0000-0000C85A0000}"/>
    <cellStyle name="40% - Accent6 2 3 3 5 3" xfId="18223" xr:uid="{00000000-0005-0000-0000-0000C95A0000}"/>
    <cellStyle name="40% - Accent6 2 3 3 6" xfId="28424" xr:uid="{00000000-0005-0000-0000-0000CA5A0000}"/>
    <cellStyle name="40% - Accent6 2 3 3 6 2" xfId="11023" xr:uid="{00000000-0005-0000-0000-0000CB5A0000}"/>
    <cellStyle name="40% - Accent6 2 3 3 7" xfId="28425" xr:uid="{00000000-0005-0000-0000-0000CC5A0000}"/>
    <cellStyle name="40% - Accent6 2 3 4" xfId="13223" xr:uid="{00000000-0005-0000-0000-0000CD5A0000}"/>
    <cellStyle name="40% - Accent6 2 3 4 2" xfId="13226" xr:uid="{00000000-0005-0000-0000-0000CE5A0000}"/>
    <cellStyle name="40% - Accent6 2 3 4 2 2" xfId="13230" xr:uid="{00000000-0005-0000-0000-0000CF5A0000}"/>
    <cellStyle name="40% - Accent6 2 3 4 2 2 2" xfId="28428" xr:uid="{00000000-0005-0000-0000-0000D05A0000}"/>
    <cellStyle name="40% - Accent6 2 3 4 2 2 2 2" xfId="9861" xr:uid="{00000000-0005-0000-0000-0000D15A0000}"/>
    <cellStyle name="40% - Accent6 2 3 4 2 2 2 2 2" xfId="28429" xr:uid="{00000000-0005-0000-0000-0000D25A0000}"/>
    <cellStyle name="40% - Accent6 2 3 4 2 2 2 3" xfId="28430" xr:uid="{00000000-0005-0000-0000-0000D35A0000}"/>
    <cellStyle name="40% - Accent6 2 3 4 2 2 3" xfId="25679" xr:uid="{00000000-0005-0000-0000-0000D45A0000}"/>
    <cellStyle name="40% - Accent6 2 3 4 2 2 3 2" xfId="25681" xr:uid="{00000000-0005-0000-0000-0000D55A0000}"/>
    <cellStyle name="40% - Accent6 2 3 4 2 2 4" xfId="25683" xr:uid="{00000000-0005-0000-0000-0000D65A0000}"/>
    <cellStyle name="40% - Accent6 2 3 4 2 3" xfId="28432" xr:uid="{00000000-0005-0000-0000-0000D75A0000}"/>
    <cellStyle name="40% - Accent6 2 3 4 2 3 2" xfId="22214" xr:uid="{00000000-0005-0000-0000-0000D85A0000}"/>
    <cellStyle name="40% - Accent6 2 3 4 2 3 2 2" xfId="18143" xr:uid="{00000000-0005-0000-0000-0000D95A0000}"/>
    <cellStyle name="40% - Accent6 2 3 4 2 3 3" xfId="18832" xr:uid="{00000000-0005-0000-0000-0000DA5A0000}"/>
    <cellStyle name="40% - Accent6 2 3 4 2 4" xfId="28434" xr:uid="{00000000-0005-0000-0000-0000DB5A0000}"/>
    <cellStyle name="40% - Accent6 2 3 4 2 4 2" xfId="22218" xr:uid="{00000000-0005-0000-0000-0000DC5A0000}"/>
    <cellStyle name="40% - Accent6 2 3 4 2 5" xfId="27909" xr:uid="{00000000-0005-0000-0000-0000DD5A0000}"/>
    <cellStyle name="40% - Accent6 2 3 4 3" xfId="13234" xr:uid="{00000000-0005-0000-0000-0000DE5A0000}"/>
    <cellStyle name="40% - Accent6 2 3 4 3 2" xfId="28436" xr:uid="{00000000-0005-0000-0000-0000DF5A0000}"/>
    <cellStyle name="40% - Accent6 2 3 4 3 2 2" xfId="13533" xr:uid="{00000000-0005-0000-0000-0000E05A0000}"/>
    <cellStyle name="40% - Accent6 2 3 4 3 2 2 2" xfId="13537" xr:uid="{00000000-0005-0000-0000-0000E15A0000}"/>
    <cellStyle name="40% - Accent6 2 3 4 3 2 3" xfId="13546" xr:uid="{00000000-0005-0000-0000-0000E25A0000}"/>
    <cellStyle name="40% - Accent6 2 3 4 3 3" xfId="28438" xr:uid="{00000000-0005-0000-0000-0000E35A0000}"/>
    <cellStyle name="40% - Accent6 2 3 4 3 3 2" xfId="6629" xr:uid="{00000000-0005-0000-0000-0000E45A0000}"/>
    <cellStyle name="40% - Accent6 2 3 4 3 4" xfId="28439" xr:uid="{00000000-0005-0000-0000-0000E55A0000}"/>
    <cellStyle name="40% - Accent6 2 3 4 4" xfId="15544" xr:uid="{00000000-0005-0000-0000-0000E65A0000}"/>
    <cellStyle name="40% - Accent6 2 3 4 4 2" xfId="7586" xr:uid="{00000000-0005-0000-0000-0000E75A0000}"/>
    <cellStyle name="40% - Accent6 2 3 4 4 2 2" xfId="7588" xr:uid="{00000000-0005-0000-0000-0000E85A0000}"/>
    <cellStyle name="40% - Accent6 2 3 4 4 3" xfId="7590" xr:uid="{00000000-0005-0000-0000-0000E95A0000}"/>
    <cellStyle name="40% - Accent6 2 3 4 5" xfId="28441" xr:uid="{00000000-0005-0000-0000-0000EA5A0000}"/>
    <cellStyle name="40% - Accent6 2 3 4 5 2" xfId="7611" xr:uid="{00000000-0005-0000-0000-0000EB5A0000}"/>
    <cellStyle name="40% - Accent6 2 3 4 6" xfId="28443" xr:uid="{00000000-0005-0000-0000-0000EC5A0000}"/>
    <cellStyle name="40% - Accent6 2 3 5" xfId="5368" xr:uid="{00000000-0005-0000-0000-0000ED5A0000}"/>
    <cellStyle name="40% - Accent6 2 3 5 2" xfId="137" xr:uid="{00000000-0005-0000-0000-0000EE5A0000}"/>
    <cellStyle name="40% - Accent6 2 3 5 2 2" xfId="7162" xr:uid="{00000000-0005-0000-0000-0000EF5A0000}"/>
    <cellStyle name="40% - Accent6 2 3 5 2 2 2" xfId="7167" xr:uid="{00000000-0005-0000-0000-0000F05A0000}"/>
    <cellStyle name="40% - Accent6 2 3 5 2 2 2 2" xfId="7170" xr:uid="{00000000-0005-0000-0000-0000F15A0000}"/>
    <cellStyle name="40% - Accent6 2 3 5 2 2 3" xfId="4951" xr:uid="{00000000-0005-0000-0000-0000F25A0000}"/>
    <cellStyle name="40% - Accent6 2 3 5 2 3" xfId="7186" xr:uid="{00000000-0005-0000-0000-0000F35A0000}"/>
    <cellStyle name="40% - Accent6 2 3 5 2 3 2" xfId="6737" xr:uid="{00000000-0005-0000-0000-0000F45A0000}"/>
    <cellStyle name="40% - Accent6 2 3 5 2 4" xfId="7208" xr:uid="{00000000-0005-0000-0000-0000F55A0000}"/>
    <cellStyle name="40% - Accent6 2 3 5 3" xfId="7218" xr:uid="{00000000-0005-0000-0000-0000F65A0000}"/>
    <cellStyle name="40% - Accent6 2 3 5 3 2" xfId="7223" xr:uid="{00000000-0005-0000-0000-0000F75A0000}"/>
    <cellStyle name="40% - Accent6 2 3 5 3 2 2" xfId="7226" xr:uid="{00000000-0005-0000-0000-0000F85A0000}"/>
    <cellStyle name="40% - Accent6 2 3 5 3 3" xfId="7228" xr:uid="{00000000-0005-0000-0000-0000F95A0000}"/>
    <cellStyle name="40% - Accent6 2 3 5 4" xfId="7232" xr:uid="{00000000-0005-0000-0000-0000FA5A0000}"/>
    <cellStyle name="40% - Accent6 2 3 5 4 2" xfId="7234" xr:uid="{00000000-0005-0000-0000-0000FB5A0000}"/>
    <cellStyle name="40% - Accent6 2 3 5 5" xfId="7239" xr:uid="{00000000-0005-0000-0000-0000FC5A0000}"/>
    <cellStyle name="40% - Accent6 2 3 6" xfId="7250" xr:uid="{00000000-0005-0000-0000-0000FD5A0000}"/>
    <cellStyle name="40% - Accent6 2 3 6 2" xfId="7256" xr:uid="{00000000-0005-0000-0000-0000FE5A0000}"/>
    <cellStyle name="40% - Accent6 2 3 6 2 2" xfId="7267" xr:uid="{00000000-0005-0000-0000-0000FF5A0000}"/>
    <cellStyle name="40% - Accent6 2 3 6 2 2 2" xfId="2938" xr:uid="{00000000-0005-0000-0000-0000005B0000}"/>
    <cellStyle name="40% - Accent6 2 3 6 2 3" xfId="7272" xr:uid="{00000000-0005-0000-0000-0000015B0000}"/>
    <cellStyle name="40% - Accent6 2 3 6 3" xfId="5806" xr:uid="{00000000-0005-0000-0000-0000025B0000}"/>
    <cellStyle name="40% - Accent6 2 3 6 3 2" xfId="5814" xr:uid="{00000000-0005-0000-0000-0000035B0000}"/>
    <cellStyle name="40% - Accent6 2 3 6 4" xfId="5935" xr:uid="{00000000-0005-0000-0000-0000045B0000}"/>
    <cellStyle name="40% - Accent6 2 3 7" xfId="1146" xr:uid="{00000000-0005-0000-0000-0000055B0000}"/>
    <cellStyle name="40% - Accent6 2 3 7 2" xfId="5389" xr:uid="{00000000-0005-0000-0000-0000065B0000}"/>
    <cellStyle name="40% - Accent6 2 3 7 2 2" xfId="5398" xr:uid="{00000000-0005-0000-0000-0000075B0000}"/>
    <cellStyle name="40% - Accent6 2 3 7 3" xfId="5428" xr:uid="{00000000-0005-0000-0000-0000085B0000}"/>
    <cellStyle name="40% - Accent6 2 3 8" xfId="2593" xr:uid="{00000000-0005-0000-0000-0000095B0000}"/>
    <cellStyle name="40% - Accent6 2 3 8 2" xfId="5478" xr:uid="{00000000-0005-0000-0000-00000A5B0000}"/>
    <cellStyle name="40% - Accent6 2 3 9" xfId="5513" xr:uid="{00000000-0005-0000-0000-00000B5B0000}"/>
    <cellStyle name="40% - Accent6 2 4" xfId="13237" xr:uid="{00000000-0005-0000-0000-00000C5B0000}"/>
    <cellStyle name="40% - Accent6 2 4 2" xfId="13240" xr:uid="{00000000-0005-0000-0000-00000D5B0000}"/>
    <cellStyle name="40% - Accent6 2 4 2 2" xfId="13243" xr:uid="{00000000-0005-0000-0000-00000E5B0000}"/>
    <cellStyle name="40% - Accent6 2 4 2 2 2" xfId="13247" xr:uid="{00000000-0005-0000-0000-00000F5B0000}"/>
    <cellStyle name="40% - Accent6 2 4 2 2 2 2" xfId="13250" xr:uid="{00000000-0005-0000-0000-0000105B0000}"/>
    <cellStyle name="40% - Accent6 2 4 2 2 2 2 2" xfId="25021" xr:uid="{00000000-0005-0000-0000-0000115B0000}"/>
    <cellStyle name="40% - Accent6 2 4 2 2 2 2 2 2" xfId="28444" xr:uid="{00000000-0005-0000-0000-0000125B0000}"/>
    <cellStyle name="40% - Accent6 2 4 2 2 2 2 2 2 2" xfId="28445" xr:uid="{00000000-0005-0000-0000-0000135B0000}"/>
    <cellStyle name="40% - Accent6 2 4 2 2 2 2 2 3" xfId="19398" xr:uid="{00000000-0005-0000-0000-0000145B0000}"/>
    <cellStyle name="40% - Accent6 2 4 2 2 2 2 3" xfId="28446" xr:uid="{00000000-0005-0000-0000-0000155B0000}"/>
    <cellStyle name="40% - Accent6 2 4 2 2 2 2 3 2" xfId="28447" xr:uid="{00000000-0005-0000-0000-0000165B0000}"/>
    <cellStyle name="40% - Accent6 2 4 2 2 2 2 4" xfId="28448" xr:uid="{00000000-0005-0000-0000-0000175B0000}"/>
    <cellStyle name="40% - Accent6 2 4 2 2 2 3" xfId="25022" xr:uid="{00000000-0005-0000-0000-0000185B0000}"/>
    <cellStyle name="40% - Accent6 2 4 2 2 2 3 2" xfId="28449" xr:uid="{00000000-0005-0000-0000-0000195B0000}"/>
    <cellStyle name="40% - Accent6 2 4 2 2 2 3 2 2" xfId="28450" xr:uid="{00000000-0005-0000-0000-00001A5B0000}"/>
    <cellStyle name="40% - Accent6 2 4 2 2 2 3 3" xfId="28451" xr:uid="{00000000-0005-0000-0000-00001B5B0000}"/>
    <cellStyle name="40% - Accent6 2 4 2 2 2 4" xfId="27622" xr:uid="{00000000-0005-0000-0000-00001C5B0000}"/>
    <cellStyle name="40% - Accent6 2 4 2 2 2 4 2" xfId="28452" xr:uid="{00000000-0005-0000-0000-00001D5B0000}"/>
    <cellStyle name="40% - Accent6 2 4 2 2 2 5" xfId="28453" xr:uid="{00000000-0005-0000-0000-00001E5B0000}"/>
    <cellStyle name="40% - Accent6 2 4 2 2 3" xfId="6129" xr:uid="{00000000-0005-0000-0000-00001F5B0000}"/>
    <cellStyle name="40% - Accent6 2 4 2 2 3 2" xfId="23202" xr:uid="{00000000-0005-0000-0000-0000205B0000}"/>
    <cellStyle name="40% - Accent6 2 4 2 2 3 2 2" xfId="23205" xr:uid="{00000000-0005-0000-0000-0000215B0000}"/>
    <cellStyle name="40% - Accent6 2 4 2 2 3 2 2 2" xfId="23207" xr:uid="{00000000-0005-0000-0000-0000225B0000}"/>
    <cellStyle name="40% - Accent6 2 4 2 2 3 2 3" xfId="23210" xr:uid="{00000000-0005-0000-0000-0000235B0000}"/>
    <cellStyle name="40% - Accent6 2 4 2 2 3 3" xfId="11053" xr:uid="{00000000-0005-0000-0000-0000245B0000}"/>
    <cellStyle name="40% - Accent6 2 4 2 2 3 3 2" xfId="23216" xr:uid="{00000000-0005-0000-0000-0000255B0000}"/>
    <cellStyle name="40% - Accent6 2 4 2 2 3 4" xfId="23220" xr:uid="{00000000-0005-0000-0000-0000265B0000}"/>
    <cellStyle name="40% - Accent6 2 4 2 2 4" xfId="25024" xr:uid="{00000000-0005-0000-0000-0000275B0000}"/>
    <cellStyle name="40% - Accent6 2 4 2 2 4 2" xfId="23229" xr:uid="{00000000-0005-0000-0000-0000285B0000}"/>
    <cellStyle name="40% - Accent6 2 4 2 2 4 2 2" xfId="23231" xr:uid="{00000000-0005-0000-0000-0000295B0000}"/>
    <cellStyle name="40% - Accent6 2 4 2 2 4 3" xfId="23233" xr:uid="{00000000-0005-0000-0000-00002A5B0000}"/>
    <cellStyle name="40% - Accent6 2 4 2 2 5" xfId="27917" xr:uid="{00000000-0005-0000-0000-00002B5B0000}"/>
    <cellStyle name="40% - Accent6 2 4 2 2 5 2" xfId="23242" xr:uid="{00000000-0005-0000-0000-00002C5B0000}"/>
    <cellStyle name="40% - Accent6 2 4 2 2 6" xfId="27919" xr:uid="{00000000-0005-0000-0000-00002D5B0000}"/>
    <cellStyle name="40% - Accent6 2 4 2 3" xfId="13255" xr:uid="{00000000-0005-0000-0000-00002E5B0000}"/>
    <cellStyle name="40% - Accent6 2 4 2 3 2" xfId="13257" xr:uid="{00000000-0005-0000-0000-00002F5B0000}"/>
    <cellStyle name="40% - Accent6 2 4 2 3 2 2" xfId="3001" xr:uid="{00000000-0005-0000-0000-0000305B0000}"/>
    <cellStyle name="40% - Accent6 2 4 2 3 2 2 2" xfId="236" xr:uid="{00000000-0005-0000-0000-0000315B0000}"/>
    <cellStyle name="40% - Accent6 2 4 2 3 2 2 2 2" xfId="3009" xr:uid="{00000000-0005-0000-0000-0000325B0000}"/>
    <cellStyle name="40% - Accent6 2 4 2 3 2 2 3" xfId="3029" xr:uid="{00000000-0005-0000-0000-0000335B0000}"/>
    <cellStyle name="40% - Accent6 2 4 2 3 2 3" xfId="3057" xr:uid="{00000000-0005-0000-0000-0000345B0000}"/>
    <cellStyle name="40% - Accent6 2 4 2 3 2 3 2" xfId="2624" xr:uid="{00000000-0005-0000-0000-0000355B0000}"/>
    <cellStyle name="40% - Accent6 2 4 2 3 2 4" xfId="2540" xr:uid="{00000000-0005-0000-0000-0000365B0000}"/>
    <cellStyle name="40% - Accent6 2 4 2 3 3" xfId="25085" xr:uid="{00000000-0005-0000-0000-0000375B0000}"/>
    <cellStyle name="40% - Accent6 2 4 2 3 3 2" xfId="3108" xr:uid="{00000000-0005-0000-0000-0000385B0000}"/>
    <cellStyle name="40% - Accent6 2 4 2 3 3 2 2" xfId="952" xr:uid="{00000000-0005-0000-0000-0000395B0000}"/>
    <cellStyle name="40% - Accent6 2 4 2 3 3 3" xfId="3116" xr:uid="{00000000-0005-0000-0000-00003A5B0000}"/>
    <cellStyle name="40% - Accent6 2 4 2 3 4" xfId="28454" xr:uid="{00000000-0005-0000-0000-00003B5B0000}"/>
    <cellStyle name="40% - Accent6 2 4 2 3 4 2" xfId="666" xr:uid="{00000000-0005-0000-0000-00003C5B0000}"/>
    <cellStyle name="40% - Accent6 2 4 2 3 5" xfId="27922" xr:uid="{00000000-0005-0000-0000-00003D5B0000}"/>
    <cellStyle name="40% - Accent6 2 4 2 4" xfId="10165" xr:uid="{00000000-0005-0000-0000-00003E5B0000}"/>
    <cellStyle name="40% - Accent6 2 4 2 4 2" xfId="20493" xr:uid="{00000000-0005-0000-0000-00003F5B0000}"/>
    <cellStyle name="40% - Accent6 2 4 2 4 2 2" xfId="3237" xr:uid="{00000000-0005-0000-0000-0000405B0000}"/>
    <cellStyle name="40% - Accent6 2 4 2 4 2 2 2" xfId="3250" xr:uid="{00000000-0005-0000-0000-0000415B0000}"/>
    <cellStyle name="40% - Accent6 2 4 2 4 2 3" xfId="3278" xr:uid="{00000000-0005-0000-0000-0000425B0000}"/>
    <cellStyle name="40% - Accent6 2 4 2 4 3" xfId="28457" xr:uid="{00000000-0005-0000-0000-0000435B0000}"/>
    <cellStyle name="40% - Accent6 2 4 2 4 3 2" xfId="3295" xr:uid="{00000000-0005-0000-0000-0000445B0000}"/>
    <cellStyle name="40% - Accent6 2 4 2 4 4" xfId="28460" xr:uid="{00000000-0005-0000-0000-0000455B0000}"/>
    <cellStyle name="40% - Accent6 2 4 2 5" xfId="20496" xr:uid="{00000000-0005-0000-0000-0000465B0000}"/>
    <cellStyle name="40% - Accent6 2 4 2 5 2" xfId="20920" xr:uid="{00000000-0005-0000-0000-0000475B0000}"/>
    <cellStyle name="40% - Accent6 2 4 2 5 2 2" xfId="3404" xr:uid="{00000000-0005-0000-0000-0000485B0000}"/>
    <cellStyle name="40% - Accent6 2 4 2 5 3" xfId="19680" xr:uid="{00000000-0005-0000-0000-0000495B0000}"/>
    <cellStyle name="40% - Accent6 2 4 2 6" xfId="28461" xr:uid="{00000000-0005-0000-0000-00004A5B0000}"/>
    <cellStyle name="40% - Accent6 2 4 2 6 2" xfId="21093" xr:uid="{00000000-0005-0000-0000-00004B5B0000}"/>
    <cellStyle name="40% - Accent6 2 4 2 7" xfId="28462" xr:uid="{00000000-0005-0000-0000-00004C5B0000}"/>
    <cellStyle name="40% - Accent6 2 4 3" xfId="13260" xr:uid="{00000000-0005-0000-0000-00004D5B0000}"/>
    <cellStyle name="40% - Accent6 2 4 3 2" xfId="13262" xr:uid="{00000000-0005-0000-0000-00004E5B0000}"/>
    <cellStyle name="40% - Accent6 2 4 3 2 2" xfId="13264" xr:uid="{00000000-0005-0000-0000-00004F5B0000}"/>
    <cellStyle name="40% - Accent6 2 4 3 2 2 2" xfId="25167" xr:uid="{00000000-0005-0000-0000-0000505B0000}"/>
    <cellStyle name="40% - Accent6 2 4 3 2 2 2 2" xfId="28463" xr:uid="{00000000-0005-0000-0000-0000515B0000}"/>
    <cellStyle name="40% - Accent6 2 4 3 2 2 2 2 2" xfId="28464" xr:uid="{00000000-0005-0000-0000-0000525B0000}"/>
    <cellStyle name="40% - Accent6 2 4 3 2 2 2 3" xfId="28465" xr:uid="{00000000-0005-0000-0000-0000535B0000}"/>
    <cellStyle name="40% - Accent6 2 4 3 2 2 3" xfId="28466" xr:uid="{00000000-0005-0000-0000-0000545B0000}"/>
    <cellStyle name="40% - Accent6 2 4 3 2 2 3 2" xfId="28467" xr:uid="{00000000-0005-0000-0000-0000555B0000}"/>
    <cellStyle name="40% - Accent6 2 4 3 2 2 4" xfId="28468" xr:uid="{00000000-0005-0000-0000-0000565B0000}"/>
    <cellStyle name="40% - Accent6 2 4 3 2 3" xfId="25169" xr:uid="{00000000-0005-0000-0000-0000575B0000}"/>
    <cellStyle name="40% - Accent6 2 4 3 2 3 2" xfId="6995" xr:uid="{00000000-0005-0000-0000-0000585B0000}"/>
    <cellStyle name="40% - Accent6 2 4 3 2 3 2 2" xfId="7007" xr:uid="{00000000-0005-0000-0000-0000595B0000}"/>
    <cellStyle name="40% - Accent6 2 4 3 2 3 3" xfId="23271" xr:uid="{00000000-0005-0000-0000-00005A5B0000}"/>
    <cellStyle name="40% - Accent6 2 4 3 2 4" xfId="28469" xr:uid="{00000000-0005-0000-0000-00005B5B0000}"/>
    <cellStyle name="40% - Accent6 2 4 3 2 4 2" xfId="23277" xr:uid="{00000000-0005-0000-0000-00005C5B0000}"/>
    <cellStyle name="40% - Accent6 2 4 3 2 5" xfId="27926" xr:uid="{00000000-0005-0000-0000-00005D5B0000}"/>
    <cellStyle name="40% - Accent6 2 4 3 3" xfId="13268" xr:uid="{00000000-0005-0000-0000-00005E5B0000}"/>
    <cellStyle name="40% - Accent6 2 4 3 3 2" xfId="25196" xr:uid="{00000000-0005-0000-0000-00005F5B0000}"/>
    <cellStyle name="40% - Accent6 2 4 3 3 2 2" xfId="2447" xr:uid="{00000000-0005-0000-0000-0000605B0000}"/>
    <cellStyle name="40% - Accent6 2 4 3 3 2 2 2" xfId="2467" xr:uid="{00000000-0005-0000-0000-0000615B0000}"/>
    <cellStyle name="40% - Accent6 2 4 3 3 2 3" xfId="2488" xr:uid="{00000000-0005-0000-0000-0000625B0000}"/>
    <cellStyle name="40% - Accent6 2 4 3 3 3" xfId="28471" xr:uid="{00000000-0005-0000-0000-0000635B0000}"/>
    <cellStyle name="40% - Accent6 2 4 3 3 3 2" xfId="2739" xr:uid="{00000000-0005-0000-0000-0000645B0000}"/>
    <cellStyle name="40% - Accent6 2 4 3 3 4" xfId="28472" xr:uid="{00000000-0005-0000-0000-0000655B0000}"/>
    <cellStyle name="40% - Accent6 2 4 3 4" xfId="20499" xr:uid="{00000000-0005-0000-0000-0000665B0000}"/>
    <cellStyle name="40% - Accent6 2 4 3 4 2" xfId="28473" xr:uid="{00000000-0005-0000-0000-0000675B0000}"/>
    <cellStyle name="40% - Accent6 2 4 3 4 2 2" xfId="3358" xr:uid="{00000000-0005-0000-0000-0000685B0000}"/>
    <cellStyle name="40% - Accent6 2 4 3 4 3" xfId="28475" xr:uid="{00000000-0005-0000-0000-0000695B0000}"/>
    <cellStyle name="40% - Accent6 2 4 3 5" xfId="28476" xr:uid="{00000000-0005-0000-0000-00006A5B0000}"/>
    <cellStyle name="40% - Accent6 2 4 3 5 2" xfId="18314" xr:uid="{00000000-0005-0000-0000-00006B5B0000}"/>
    <cellStyle name="40% - Accent6 2 4 3 6" xfId="28477" xr:uid="{00000000-0005-0000-0000-00006C5B0000}"/>
    <cellStyle name="40% - Accent6 2 4 4" xfId="2894" xr:uid="{00000000-0005-0000-0000-00006D5B0000}"/>
    <cellStyle name="40% - Accent6 2 4 4 2" xfId="3557" xr:uid="{00000000-0005-0000-0000-00006E5B0000}"/>
    <cellStyle name="40% - Accent6 2 4 4 2 2" xfId="15419" xr:uid="{00000000-0005-0000-0000-00006F5B0000}"/>
    <cellStyle name="40% - Accent6 2 4 4 2 2 2" xfId="28479" xr:uid="{00000000-0005-0000-0000-0000705B0000}"/>
    <cellStyle name="40% - Accent6 2 4 4 2 2 2 2" xfId="15672" xr:uid="{00000000-0005-0000-0000-0000715B0000}"/>
    <cellStyle name="40% - Accent6 2 4 4 2 2 3" xfId="25746" xr:uid="{00000000-0005-0000-0000-0000725B0000}"/>
    <cellStyle name="40% - Accent6 2 4 4 2 3" xfId="28481" xr:uid="{00000000-0005-0000-0000-0000735B0000}"/>
    <cellStyle name="40% - Accent6 2 4 4 2 3 2" xfId="23306" xr:uid="{00000000-0005-0000-0000-0000745B0000}"/>
    <cellStyle name="40% - Accent6 2 4 4 2 4" xfId="28482" xr:uid="{00000000-0005-0000-0000-0000755B0000}"/>
    <cellStyle name="40% - Accent6 2 4 4 3" xfId="28483" xr:uid="{00000000-0005-0000-0000-0000765B0000}"/>
    <cellStyle name="40% - Accent6 2 4 4 3 2" xfId="28485" xr:uid="{00000000-0005-0000-0000-0000775B0000}"/>
    <cellStyle name="40% - Accent6 2 4 4 3 2 2" xfId="3653" xr:uid="{00000000-0005-0000-0000-0000785B0000}"/>
    <cellStyle name="40% - Accent6 2 4 4 3 3" xfId="28486" xr:uid="{00000000-0005-0000-0000-0000795B0000}"/>
    <cellStyle name="40% - Accent6 2 4 4 4" xfId="28488" xr:uid="{00000000-0005-0000-0000-00007A5B0000}"/>
    <cellStyle name="40% - Accent6 2 4 4 4 2" xfId="7697" xr:uid="{00000000-0005-0000-0000-00007B5B0000}"/>
    <cellStyle name="40% - Accent6 2 4 4 5" xfId="28491" xr:uid="{00000000-0005-0000-0000-00007C5B0000}"/>
    <cellStyle name="40% - Accent6 2 4 5" xfId="3562" xr:uid="{00000000-0005-0000-0000-00007D5B0000}"/>
    <cellStyle name="40% - Accent6 2 4 5 2" xfId="7274" xr:uid="{00000000-0005-0000-0000-00007E5B0000}"/>
    <cellStyle name="40% - Accent6 2 4 5 2 2" xfId="7278" xr:uid="{00000000-0005-0000-0000-00007F5B0000}"/>
    <cellStyle name="40% - Accent6 2 4 5 2 2 2" xfId="7280" xr:uid="{00000000-0005-0000-0000-0000805B0000}"/>
    <cellStyle name="40% - Accent6 2 4 5 2 3" xfId="7284" xr:uid="{00000000-0005-0000-0000-0000815B0000}"/>
    <cellStyle name="40% - Accent6 2 4 5 3" xfId="7291" xr:uid="{00000000-0005-0000-0000-0000825B0000}"/>
    <cellStyle name="40% - Accent6 2 4 5 3 2" xfId="7293" xr:uid="{00000000-0005-0000-0000-0000835B0000}"/>
    <cellStyle name="40% - Accent6 2 4 5 4" xfId="7297" xr:uid="{00000000-0005-0000-0000-0000845B0000}"/>
    <cellStyle name="40% - Accent6 2 4 6" xfId="3487" xr:uid="{00000000-0005-0000-0000-0000855B0000}"/>
    <cellStyle name="40% - Accent6 2 4 6 2" xfId="7305" xr:uid="{00000000-0005-0000-0000-0000865B0000}"/>
    <cellStyle name="40% - Accent6 2 4 6 2 2" xfId="7310" xr:uid="{00000000-0005-0000-0000-0000875B0000}"/>
    <cellStyle name="40% - Accent6 2 4 6 3" xfId="6114" xr:uid="{00000000-0005-0000-0000-0000885B0000}"/>
    <cellStyle name="40% - Accent6 2 4 7" xfId="5546" xr:uid="{00000000-0005-0000-0000-0000895B0000}"/>
    <cellStyle name="40% - Accent6 2 4 7 2" xfId="5565" xr:uid="{00000000-0005-0000-0000-00008A5B0000}"/>
    <cellStyle name="40% - Accent6 2 4 8" xfId="5607" xr:uid="{00000000-0005-0000-0000-00008B5B0000}"/>
    <cellStyle name="40% - Accent6 2 5" xfId="13271" xr:uid="{00000000-0005-0000-0000-00008C5B0000}"/>
    <cellStyle name="40% - Accent6 2 5 2" xfId="13274" xr:uid="{00000000-0005-0000-0000-00008D5B0000}"/>
    <cellStyle name="40% - Accent6 2 5 2 2" xfId="13277" xr:uid="{00000000-0005-0000-0000-00008E5B0000}"/>
    <cellStyle name="40% - Accent6 2 5 2 2 2" xfId="5840" xr:uid="{00000000-0005-0000-0000-00008F5B0000}"/>
    <cellStyle name="40% - Accent6 2 5 2 2 2 2" xfId="25323" xr:uid="{00000000-0005-0000-0000-0000905B0000}"/>
    <cellStyle name="40% - Accent6 2 5 2 2 2 2 2" xfId="27283" xr:uid="{00000000-0005-0000-0000-0000915B0000}"/>
    <cellStyle name="40% - Accent6 2 5 2 2 2 2 2 2" xfId="27285" xr:uid="{00000000-0005-0000-0000-0000925B0000}"/>
    <cellStyle name="40% - Accent6 2 5 2 2 2 2 3" xfId="27288" xr:uid="{00000000-0005-0000-0000-0000935B0000}"/>
    <cellStyle name="40% - Accent6 2 5 2 2 2 3" xfId="27290" xr:uid="{00000000-0005-0000-0000-0000945B0000}"/>
    <cellStyle name="40% - Accent6 2 5 2 2 2 3 2" xfId="27292" xr:uid="{00000000-0005-0000-0000-0000955B0000}"/>
    <cellStyle name="40% - Accent6 2 5 2 2 2 4" xfId="27294" xr:uid="{00000000-0005-0000-0000-0000965B0000}"/>
    <cellStyle name="40% - Accent6 2 5 2 2 3" xfId="25326" xr:uid="{00000000-0005-0000-0000-0000975B0000}"/>
    <cellStyle name="40% - Accent6 2 5 2 2 3 2" xfId="24622" xr:uid="{00000000-0005-0000-0000-0000985B0000}"/>
    <cellStyle name="40% - Accent6 2 5 2 2 3 2 2" xfId="24625" xr:uid="{00000000-0005-0000-0000-0000995B0000}"/>
    <cellStyle name="40% - Accent6 2 5 2 2 3 3" xfId="24634" xr:uid="{00000000-0005-0000-0000-00009A5B0000}"/>
    <cellStyle name="40% - Accent6 2 5 2 2 4" xfId="27296" xr:uid="{00000000-0005-0000-0000-00009B5B0000}"/>
    <cellStyle name="40% - Accent6 2 5 2 2 4 2" xfId="24661" xr:uid="{00000000-0005-0000-0000-00009C5B0000}"/>
    <cellStyle name="40% - Accent6 2 5 2 2 5" xfId="27298" xr:uid="{00000000-0005-0000-0000-00009D5B0000}"/>
    <cellStyle name="40% - Accent6 2 5 2 3" xfId="13279" xr:uid="{00000000-0005-0000-0000-00009E5B0000}"/>
    <cellStyle name="40% - Accent6 2 5 2 3 2" xfId="25363" xr:uid="{00000000-0005-0000-0000-00009F5B0000}"/>
    <cellStyle name="40% - Accent6 2 5 2 3 2 2" xfId="4679" xr:uid="{00000000-0005-0000-0000-0000A05B0000}"/>
    <cellStyle name="40% - Accent6 2 5 2 3 2 2 2" xfId="3416" xr:uid="{00000000-0005-0000-0000-0000A15B0000}"/>
    <cellStyle name="40% - Accent6 2 5 2 3 2 3" xfId="4703" xr:uid="{00000000-0005-0000-0000-0000A25B0000}"/>
    <cellStyle name="40% - Accent6 2 5 2 3 3" xfId="25649" xr:uid="{00000000-0005-0000-0000-0000A35B0000}"/>
    <cellStyle name="40% - Accent6 2 5 2 3 3 2" xfId="399" xr:uid="{00000000-0005-0000-0000-0000A45B0000}"/>
    <cellStyle name="40% - Accent6 2 5 2 3 4" xfId="27307" xr:uid="{00000000-0005-0000-0000-0000A55B0000}"/>
    <cellStyle name="40% - Accent6 2 5 2 4" xfId="20507" xr:uid="{00000000-0005-0000-0000-0000A65B0000}"/>
    <cellStyle name="40% - Accent6 2 5 2 4 2" xfId="27313" xr:uid="{00000000-0005-0000-0000-0000A75B0000}"/>
    <cellStyle name="40% - Accent6 2 5 2 4 2 2" xfId="4841" xr:uid="{00000000-0005-0000-0000-0000A85B0000}"/>
    <cellStyle name="40% - Accent6 2 5 2 4 3" xfId="27316" xr:uid="{00000000-0005-0000-0000-0000A95B0000}"/>
    <cellStyle name="40% - Accent6 2 5 2 5" xfId="23580" xr:uid="{00000000-0005-0000-0000-0000AA5B0000}"/>
    <cellStyle name="40% - Accent6 2 5 2 5 2" xfId="21854" xr:uid="{00000000-0005-0000-0000-0000AB5B0000}"/>
    <cellStyle name="40% - Accent6 2 5 2 6" xfId="23582" xr:uid="{00000000-0005-0000-0000-0000AC5B0000}"/>
    <cellStyle name="40% - Accent6 2 5 3" xfId="13282" xr:uid="{00000000-0005-0000-0000-0000AD5B0000}"/>
    <cellStyle name="40% - Accent6 2 5 3 2" xfId="13285" xr:uid="{00000000-0005-0000-0000-0000AE5B0000}"/>
    <cellStyle name="40% - Accent6 2 5 3 2 2" xfId="25409" xr:uid="{00000000-0005-0000-0000-0000AF5B0000}"/>
    <cellStyle name="40% - Accent6 2 5 3 2 2 2" xfId="27328" xr:uid="{00000000-0005-0000-0000-0000B05B0000}"/>
    <cellStyle name="40% - Accent6 2 5 3 2 2 2 2" xfId="24316" xr:uid="{00000000-0005-0000-0000-0000B15B0000}"/>
    <cellStyle name="40% - Accent6 2 5 3 2 2 3" xfId="27331" xr:uid="{00000000-0005-0000-0000-0000B25B0000}"/>
    <cellStyle name="40% - Accent6 2 5 3 2 3" xfId="27333" xr:uid="{00000000-0005-0000-0000-0000B35B0000}"/>
    <cellStyle name="40% - Accent6 2 5 3 2 3 2" xfId="24738" xr:uid="{00000000-0005-0000-0000-0000B45B0000}"/>
    <cellStyle name="40% - Accent6 2 5 3 2 4" xfId="27336" xr:uid="{00000000-0005-0000-0000-0000B55B0000}"/>
    <cellStyle name="40% - Accent6 2 5 3 3" xfId="28492" xr:uid="{00000000-0005-0000-0000-0000B65B0000}"/>
    <cellStyle name="40% - Accent6 2 5 3 3 2" xfId="27342" xr:uid="{00000000-0005-0000-0000-0000B75B0000}"/>
    <cellStyle name="40% - Accent6 2 5 3 3 2 2" xfId="4014" xr:uid="{00000000-0005-0000-0000-0000B85B0000}"/>
    <cellStyle name="40% - Accent6 2 5 3 3 3" xfId="27345" xr:uid="{00000000-0005-0000-0000-0000B95B0000}"/>
    <cellStyle name="40% - Accent6 2 5 3 4" xfId="28494" xr:uid="{00000000-0005-0000-0000-0000BA5B0000}"/>
    <cellStyle name="40% - Accent6 2 5 3 4 2" xfId="11683" xr:uid="{00000000-0005-0000-0000-0000BB5B0000}"/>
    <cellStyle name="40% - Accent6 2 5 3 5" xfId="23586" xr:uid="{00000000-0005-0000-0000-0000BC5B0000}"/>
    <cellStyle name="40% - Accent6 2 5 4" xfId="1874" xr:uid="{00000000-0005-0000-0000-0000BD5B0000}"/>
    <cellStyle name="40% - Accent6 2 5 4 2" xfId="15552" xr:uid="{00000000-0005-0000-0000-0000BE5B0000}"/>
    <cellStyle name="40% - Accent6 2 5 4 2 2" xfId="27353" xr:uid="{00000000-0005-0000-0000-0000BF5B0000}"/>
    <cellStyle name="40% - Accent6 2 5 4 2 2 2" xfId="27358" xr:uid="{00000000-0005-0000-0000-0000C05B0000}"/>
    <cellStyle name="40% - Accent6 2 5 4 2 3" xfId="27361" xr:uid="{00000000-0005-0000-0000-0000C15B0000}"/>
    <cellStyle name="40% - Accent6 2 5 4 3" xfId="28496" xr:uid="{00000000-0005-0000-0000-0000C25B0000}"/>
    <cellStyle name="40% - Accent6 2 5 4 3 2" xfId="27368" xr:uid="{00000000-0005-0000-0000-0000C35B0000}"/>
    <cellStyle name="40% - Accent6 2 5 4 4" xfId="28499" xr:uid="{00000000-0005-0000-0000-0000C45B0000}"/>
    <cellStyle name="40% - Accent6 2 5 5" xfId="583" xr:uid="{00000000-0005-0000-0000-0000C55B0000}"/>
    <cellStyle name="40% - Accent6 2 5 5 2" xfId="749" xr:uid="{00000000-0005-0000-0000-0000C65B0000}"/>
    <cellStyle name="40% - Accent6 2 5 5 2 2" xfId="6428" xr:uid="{00000000-0005-0000-0000-0000C75B0000}"/>
    <cellStyle name="40% - Accent6 2 5 5 3" xfId="7316" xr:uid="{00000000-0005-0000-0000-0000C85B0000}"/>
    <cellStyle name="40% - Accent6 2 5 6" xfId="634" xr:uid="{00000000-0005-0000-0000-0000C95B0000}"/>
    <cellStyle name="40% - Accent6 2 5 6 2" xfId="7321" xr:uid="{00000000-0005-0000-0000-0000CA5B0000}"/>
    <cellStyle name="40% - Accent6 2 5 7" xfId="3942" xr:uid="{00000000-0005-0000-0000-0000CB5B0000}"/>
    <cellStyle name="40% - Accent6 2 6" xfId="13289" xr:uid="{00000000-0005-0000-0000-0000CC5B0000}"/>
    <cellStyle name="40% - Accent6 2 6 2" xfId="13292" xr:uid="{00000000-0005-0000-0000-0000CD5B0000}"/>
    <cellStyle name="40% - Accent6 2 6 2 2" xfId="13294" xr:uid="{00000000-0005-0000-0000-0000CE5B0000}"/>
    <cellStyle name="40% - Accent6 2 6 2 2 2" xfId="25479" xr:uid="{00000000-0005-0000-0000-0000CF5B0000}"/>
    <cellStyle name="40% - Accent6 2 6 2 2 2 2" xfId="16392" xr:uid="{00000000-0005-0000-0000-0000D05B0000}"/>
    <cellStyle name="40% - Accent6 2 6 2 2 2 2 2" xfId="27402" xr:uid="{00000000-0005-0000-0000-0000D15B0000}"/>
    <cellStyle name="40% - Accent6 2 6 2 2 2 3" xfId="27404" xr:uid="{00000000-0005-0000-0000-0000D25B0000}"/>
    <cellStyle name="40% - Accent6 2 6 2 2 3" xfId="27406" xr:uid="{00000000-0005-0000-0000-0000D35B0000}"/>
    <cellStyle name="40% - Accent6 2 6 2 2 3 2" xfId="25994" xr:uid="{00000000-0005-0000-0000-0000D45B0000}"/>
    <cellStyle name="40% - Accent6 2 6 2 2 4" xfId="27408" xr:uid="{00000000-0005-0000-0000-0000D55B0000}"/>
    <cellStyle name="40% - Accent6 2 6 2 3" xfId="28500" xr:uid="{00000000-0005-0000-0000-0000D65B0000}"/>
    <cellStyle name="40% - Accent6 2 6 2 3 2" xfId="27414" xr:uid="{00000000-0005-0000-0000-0000D75B0000}"/>
    <cellStyle name="40% - Accent6 2 6 2 3 2 2" xfId="4610" xr:uid="{00000000-0005-0000-0000-0000D85B0000}"/>
    <cellStyle name="40% - Accent6 2 6 2 3 3" xfId="27416" xr:uid="{00000000-0005-0000-0000-0000D95B0000}"/>
    <cellStyle name="40% - Accent6 2 6 2 4" xfId="28501" xr:uid="{00000000-0005-0000-0000-0000DA5B0000}"/>
    <cellStyle name="40% - Accent6 2 6 2 4 2" xfId="27423" xr:uid="{00000000-0005-0000-0000-0000DB5B0000}"/>
    <cellStyle name="40% - Accent6 2 6 2 5" xfId="23611" xr:uid="{00000000-0005-0000-0000-0000DC5B0000}"/>
    <cellStyle name="40% - Accent6 2 6 3" xfId="13296" xr:uid="{00000000-0005-0000-0000-0000DD5B0000}"/>
    <cellStyle name="40% - Accent6 2 6 3 2" xfId="28502" xr:uid="{00000000-0005-0000-0000-0000DE5B0000}"/>
    <cellStyle name="40% - Accent6 2 6 3 2 2" xfId="27434" xr:uid="{00000000-0005-0000-0000-0000DF5B0000}"/>
    <cellStyle name="40% - Accent6 2 6 3 2 2 2" xfId="27437" xr:uid="{00000000-0005-0000-0000-0000E05B0000}"/>
    <cellStyle name="40% - Accent6 2 6 3 2 3" xfId="27439" xr:uid="{00000000-0005-0000-0000-0000E15B0000}"/>
    <cellStyle name="40% - Accent6 2 6 3 3" xfId="28504" xr:uid="{00000000-0005-0000-0000-0000E25B0000}"/>
    <cellStyle name="40% - Accent6 2 6 3 3 2" xfId="27444" xr:uid="{00000000-0005-0000-0000-0000E35B0000}"/>
    <cellStyle name="40% - Accent6 2 6 3 4" xfId="28506" xr:uid="{00000000-0005-0000-0000-0000E45B0000}"/>
    <cellStyle name="40% - Accent6 2 6 4" xfId="28507" xr:uid="{00000000-0005-0000-0000-0000E55B0000}"/>
    <cellStyle name="40% - Accent6 2 6 4 2" xfId="28509" xr:uid="{00000000-0005-0000-0000-0000E65B0000}"/>
    <cellStyle name="40% - Accent6 2 6 4 2 2" xfId="27452" xr:uid="{00000000-0005-0000-0000-0000E75B0000}"/>
    <cellStyle name="40% - Accent6 2 6 4 3" xfId="28511" xr:uid="{00000000-0005-0000-0000-0000E85B0000}"/>
    <cellStyle name="40% - Accent6 2 6 5" xfId="7325" xr:uid="{00000000-0005-0000-0000-0000E95B0000}"/>
    <cellStyle name="40% - Accent6 2 6 5 2" xfId="7328" xr:uid="{00000000-0005-0000-0000-0000EA5B0000}"/>
    <cellStyle name="40% - Accent6 2 6 6" xfId="7334" xr:uid="{00000000-0005-0000-0000-0000EB5B0000}"/>
    <cellStyle name="40% - Accent6 2 7" xfId="13302" xr:uid="{00000000-0005-0000-0000-0000EC5B0000}"/>
    <cellStyle name="40% - Accent6 2 7 2" xfId="13304" xr:uid="{00000000-0005-0000-0000-0000ED5B0000}"/>
    <cellStyle name="40% - Accent6 2 7 2 2" xfId="28512" xr:uid="{00000000-0005-0000-0000-0000EE5B0000}"/>
    <cellStyle name="40% - Accent6 2 7 2 2 2" xfId="27472" xr:uid="{00000000-0005-0000-0000-0000EF5B0000}"/>
    <cellStyle name="40% - Accent6 2 7 2 2 2 2" xfId="27474" xr:uid="{00000000-0005-0000-0000-0000F05B0000}"/>
    <cellStyle name="40% - Accent6 2 7 2 2 3" xfId="27476" xr:uid="{00000000-0005-0000-0000-0000F15B0000}"/>
    <cellStyle name="40% - Accent6 2 7 2 3" xfId="24958" xr:uid="{00000000-0005-0000-0000-0000F25B0000}"/>
    <cellStyle name="40% - Accent6 2 7 2 3 2" xfId="24961" xr:uid="{00000000-0005-0000-0000-0000F35B0000}"/>
    <cellStyle name="40% - Accent6 2 7 2 4" xfId="24964" xr:uid="{00000000-0005-0000-0000-0000F45B0000}"/>
    <cellStyle name="40% - Accent6 2 7 3" xfId="28513" xr:uid="{00000000-0005-0000-0000-0000F55B0000}"/>
    <cellStyle name="40% - Accent6 2 7 3 2" xfId="28515" xr:uid="{00000000-0005-0000-0000-0000F65B0000}"/>
    <cellStyle name="40% - Accent6 2 7 3 2 2" xfId="27487" xr:uid="{00000000-0005-0000-0000-0000F75B0000}"/>
    <cellStyle name="40% - Accent6 2 7 3 3" xfId="24970" xr:uid="{00000000-0005-0000-0000-0000F85B0000}"/>
    <cellStyle name="40% - Accent6 2 7 4" xfId="28517" xr:uid="{00000000-0005-0000-0000-0000F95B0000}"/>
    <cellStyle name="40% - Accent6 2 7 4 2" xfId="28519" xr:uid="{00000000-0005-0000-0000-0000FA5B0000}"/>
    <cellStyle name="40% - Accent6 2 7 5" xfId="7343" xr:uid="{00000000-0005-0000-0000-0000FB5B0000}"/>
    <cellStyle name="40% - Accent6 2 8" xfId="13306" xr:uid="{00000000-0005-0000-0000-0000FC5B0000}"/>
    <cellStyle name="40% - Accent6 2 8 2" xfId="28520" xr:uid="{00000000-0005-0000-0000-0000FD5B0000}"/>
    <cellStyle name="40% - Accent6 2 8 2 2" xfId="28521" xr:uid="{00000000-0005-0000-0000-0000FE5B0000}"/>
    <cellStyle name="40% - Accent6 2 8 2 2 2" xfId="27509" xr:uid="{00000000-0005-0000-0000-0000FF5B0000}"/>
    <cellStyle name="40% - Accent6 2 8 2 3" xfId="19199" xr:uid="{00000000-0005-0000-0000-0000005C0000}"/>
    <cellStyle name="40% - Accent6 2 8 3" xfId="28522" xr:uid="{00000000-0005-0000-0000-0000015C0000}"/>
    <cellStyle name="40% - Accent6 2 8 3 2" xfId="28524" xr:uid="{00000000-0005-0000-0000-0000025C0000}"/>
    <cellStyle name="40% - Accent6 2 8 4" xfId="28525" xr:uid="{00000000-0005-0000-0000-0000035C0000}"/>
    <cellStyle name="40% - Accent6 2 9" xfId="28526" xr:uid="{00000000-0005-0000-0000-0000045C0000}"/>
    <cellStyle name="40% - Accent6 2 9 2" xfId="27981" xr:uid="{00000000-0005-0000-0000-0000055C0000}"/>
    <cellStyle name="40% - Accent6 2 9 2 2" xfId="27983" xr:uid="{00000000-0005-0000-0000-0000065C0000}"/>
    <cellStyle name="40% - Accent6 2 9 3" xfId="16473" xr:uid="{00000000-0005-0000-0000-0000075C0000}"/>
    <cellStyle name="40% - Accent6 3" xfId="6336" xr:uid="{00000000-0005-0000-0000-0000085C0000}"/>
    <cellStyle name="40% - Accent6 3 10" xfId="21699" xr:uid="{00000000-0005-0000-0000-0000095C0000}"/>
    <cellStyle name="40% - Accent6 3 2" xfId="28527" xr:uid="{00000000-0005-0000-0000-00000A5C0000}"/>
    <cellStyle name="40% - Accent6 3 2 2" xfId="28528" xr:uid="{00000000-0005-0000-0000-00000B5C0000}"/>
    <cellStyle name="40% - Accent6 3 2 2 2" xfId="28529" xr:uid="{00000000-0005-0000-0000-00000C5C0000}"/>
    <cellStyle name="40% - Accent6 3 2 2 2 2" xfId="28530" xr:uid="{00000000-0005-0000-0000-00000D5C0000}"/>
    <cellStyle name="40% - Accent6 3 2 2 2 2 2" xfId="18065" xr:uid="{00000000-0005-0000-0000-00000E5C0000}"/>
    <cellStyle name="40% - Accent6 3 2 2 2 2 2 2" xfId="28531" xr:uid="{00000000-0005-0000-0000-00000F5C0000}"/>
    <cellStyle name="40% - Accent6 3 2 2 2 2 2 2 2" xfId="5163" xr:uid="{00000000-0005-0000-0000-0000105C0000}"/>
    <cellStyle name="40% - Accent6 3 2 2 2 2 2 2 2 2" xfId="28532" xr:uid="{00000000-0005-0000-0000-0000115C0000}"/>
    <cellStyle name="40% - Accent6 3 2 2 2 2 2 2 2 2 2" xfId="28534" xr:uid="{00000000-0005-0000-0000-0000125C0000}"/>
    <cellStyle name="40% - Accent6 3 2 2 2 2 2 2 2 3" xfId="10029" xr:uid="{00000000-0005-0000-0000-0000135C0000}"/>
    <cellStyle name="40% - Accent6 3 2 2 2 2 2 2 3" xfId="28535" xr:uid="{00000000-0005-0000-0000-0000145C0000}"/>
    <cellStyle name="40% - Accent6 3 2 2 2 2 2 2 3 2" xfId="28536" xr:uid="{00000000-0005-0000-0000-0000155C0000}"/>
    <cellStyle name="40% - Accent6 3 2 2 2 2 2 2 4" xfId="28194" xr:uid="{00000000-0005-0000-0000-0000165C0000}"/>
    <cellStyle name="40% - Accent6 3 2 2 2 2 2 3" xfId="28538" xr:uid="{00000000-0005-0000-0000-0000175C0000}"/>
    <cellStyle name="40% - Accent6 3 2 2 2 2 2 3 2" xfId="28539" xr:uid="{00000000-0005-0000-0000-0000185C0000}"/>
    <cellStyle name="40% - Accent6 3 2 2 2 2 2 3 2 2" xfId="28540" xr:uid="{00000000-0005-0000-0000-0000195C0000}"/>
    <cellStyle name="40% - Accent6 3 2 2 2 2 2 3 3" xfId="28541" xr:uid="{00000000-0005-0000-0000-00001A5C0000}"/>
    <cellStyle name="40% - Accent6 3 2 2 2 2 2 4" xfId="11671" xr:uid="{00000000-0005-0000-0000-00001B5C0000}"/>
    <cellStyle name="40% - Accent6 3 2 2 2 2 2 4 2" xfId="11673" xr:uid="{00000000-0005-0000-0000-00001C5C0000}"/>
    <cellStyle name="40% - Accent6 3 2 2 2 2 2 5" xfId="11678" xr:uid="{00000000-0005-0000-0000-00001D5C0000}"/>
    <cellStyle name="40% - Accent6 3 2 2 2 2 3" xfId="17765" xr:uid="{00000000-0005-0000-0000-00001E5C0000}"/>
    <cellStyle name="40% - Accent6 3 2 2 2 2 3 2" xfId="17767" xr:uid="{00000000-0005-0000-0000-00001F5C0000}"/>
    <cellStyle name="40% - Accent6 3 2 2 2 2 3 2 2" xfId="15449" xr:uid="{00000000-0005-0000-0000-0000205C0000}"/>
    <cellStyle name="40% - Accent6 3 2 2 2 2 3 2 2 2" xfId="9367" xr:uid="{00000000-0005-0000-0000-0000215C0000}"/>
    <cellStyle name="40% - Accent6 3 2 2 2 2 3 2 3" xfId="15464" xr:uid="{00000000-0005-0000-0000-0000225C0000}"/>
    <cellStyle name="40% - Accent6 3 2 2 2 2 3 3" xfId="4226" xr:uid="{00000000-0005-0000-0000-0000235C0000}"/>
    <cellStyle name="40% - Accent6 3 2 2 2 2 3 3 2" xfId="1973" xr:uid="{00000000-0005-0000-0000-0000245C0000}"/>
    <cellStyle name="40% - Accent6 3 2 2 2 2 3 4" xfId="4256" xr:uid="{00000000-0005-0000-0000-0000255C0000}"/>
    <cellStyle name="40% - Accent6 3 2 2 2 2 4" xfId="17798" xr:uid="{00000000-0005-0000-0000-0000265C0000}"/>
    <cellStyle name="40% - Accent6 3 2 2 2 2 4 2" xfId="17801" xr:uid="{00000000-0005-0000-0000-0000275C0000}"/>
    <cellStyle name="40% - Accent6 3 2 2 2 2 4 2 2" xfId="12533" xr:uid="{00000000-0005-0000-0000-0000285C0000}"/>
    <cellStyle name="40% - Accent6 3 2 2 2 2 4 3" xfId="4286" xr:uid="{00000000-0005-0000-0000-0000295C0000}"/>
    <cellStyle name="40% - Accent6 3 2 2 2 2 5" xfId="17810" xr:uid="{00000000-0005-0000-0000-00002A5C0000}"/>
    <cellStyle name="40% - Accent6 3 2 2 2 2 5 2" xfId="17813" xr:uid="{00000000-0005-0000-0000-00002B5C0000}"/>
    <cellStyle name="40% - Accent6 3 2 2 2 2 6" xfId="17825" xr:uid="{00000000-0005-0000-0000-00002C5C0000}"/>
    <cellStyle name="40% - Accent6 3 2 2 2 3" xfId="28542" xr:uid="{00000000-0005-0000-0000-00002D5C0000}"/>
    <cellStyle name="40% - Accent6 3 2 2 2 3 2" xfId="28543" xr:uid="{00000000-0005-0000-0000-00002E5C0000}"/>
    <cellStyle name="40% - Accent6 3 2 2 2 3 2 2" xfId="28544" xr:uid="{00000000-0005-0000-0000-00002F5C0000}"/>
    <cellStyle name="40% - Accent6 3 2 2 2 3 2 2 2" xfId="5321" xr:uid="{00000000-0005-0000-0000-0000305C0000}"/>
    <cellStyle name="40% - Accent6 3 2 2 2 3 2 2 2 2" xfId="6614" xr:uid="{00000000-0005-0000-0000-0000315C0000}"/>
    <cellStyle name="40% - Accent6 3 2 2 2 3 2 2 3" xfId="2688" xr:uid="{00000000-0005-0000-0000-0000325C0000}"/>
    <cellStyle name="40% - Accent6 3 2 2 2 3 2 3" xfId="28545" xr:uid="{00000000-0005-0000-0000-0000335C0000}"/>
    <cellStyle name="40% - Accent6 3 2 2 2 3 2 3 2" xfId="6772" xr:uid="{00000000-0005-0000-0000-0000345C0000}"/>
    <cellStyle name="40% - Accent6 3 2 2 2 3 2 4" xfId="11499" xr:uid="{00000000-0005-0000-0000-0000355C0000}"/>
    <cellStyle name="40% - Accent6 3 2 2 2 3 3" xfId="17839" xr:uid="{00000000-0005-0000-0000-0000365C0000}"/>
    <cellStyle name="40% - Accent6 3 2 2 2 3 3 2" xfId="17842" xr:uid="{00000000-0005-0000-0000-0000375C0000}"/>
    <cellStyle name="40% - Accent6 3 2 2 2 3 3 2 2" xfId="7247" xr:uid="{00000000-0005-0000-0000-0000385C0000}"/>
    <cellStyle name="40% - Accent6 3 2 2 2 3 3 3" xfId="2464" xr:uid="{00000000-0005-0000-0000-0000395C0000}"/>
    <cellStyle name="40% - Accent6 3 2 2 2 3 4" xfId="17846" xr:uid="{00000000-0005-0000-0000-00003A5C0000}"/>
    <cellStyle name="40% - Accent6 3 2 2 2 3 4 2" xfId="17850" xr:uid="{00000000-0005-0000-0000-00003B5C0000}"/>
    <cellStyle name="40% - Accent6 3 2 2 2 3 5" xfId="17857" xr:uid="{00000000-0005-0000-0000-00003C5C0000}"/>
    <cellStyle name="40% - Accent6 3 2 2 2 4" xfId="12924" xr:uid="{00000000-0005-0000-0000-00003D5C0000}"/>
    <cellStyle name="40% - Accent6 3 2 2 2 4 2" xfId="28546" xr:uid="{00000000-0005-0000-0000-00003E5C0000}"/>
    <cellStyle name="40% - Accent6 3 2 2 2 4 2 2" xfId="28547" xr:uid="{00000000-0005-0000-0000-00003F5C0000}"/>
    <cellStyle name="40% - Accent6 3 2 2 2 4 2 2 2" xfId="10824" xr:uid="{00000000-0005-0000-0000-0000405C0000}"/>
    <cellStyle name="40% - Accent6 3 2 2 2 4 2 3" xfId="28548" xr:uid="{00000000-0005-0000-0000-0000415C0000}"/>
    <cellStyle name="40% - Accent6 3 2 2 2 4 3" xfId="17869" xr:uid="{00000000-0005-0000-0000-0000425C0000}"/>
    <cellStyle name="40% - Accent6 3 2 2 2 4 3 2" xfId="17871" xr:uid="{00000000-0005-0000-0000-0000435C0000}"/>
    <cellStyle name="40% - Accent6 3 2 2 2 4 4" xfId="17874" xr:uid="{00000000-0005-0000-0000-0000445C0000}"/>
    <cellStyle name="40% - Accent6 3 2 2 2 5" xfId="28549" xr:uid="{00000000-0005-0000-0000-0000455C0000}"/>
    <cellStyle name="40% - Accent6 3 2 2 2 5 2" xfId="28550" xr:uid="{00000000-0005-0000-0000-0000465C0000}"/>
    <cellStyle name="40% - Accent6 3 2 2 2 5 2 2" xfId="28551" xr:uid="{00000000-0005-0000-0000-0000475C0000}"/>
    <cellStyle name="40% - Accent6 3 2 2 2 5 3" xfId="17883" xr:uid="{00000000-0005-0000-0000-0000485C0000}"/>
    <cellStyle name="40% - Accent6 3 2 2 2 6" xfId="28552" xr:uid="{00000000-0005-0000-0000-0000495C0000}"/>
    <cellStyle name="40% - Accent6 3 2 2 2 6 2" xfId="28553" xr:uid="{00000000-0005-0000-0000-00004A5C0000}"/>
    <cellStyle name="40% - Accent6 3 2 2 2 7" xfId="28554" xr:uid="{00000000-0005-0000-0000-00004B5C0000}"/>
    <cellStyle name="40% - Accent6 3 2 2 3" xfId="28555" xr:uid="{00000000-0005-0000-0000-00004C5C0000}"/>
    <cellStyle name="40% - Accent6 3 2 2 3 2" xfId="28556" xr:uid="{00000000-0005-0000-0000-00004D5C0000}"/>
    <cellStyle name="40% - Accent6 3 2 2 3 2 2" xfId="28557" xr:uid="{00000000-0005-0000-0000-00004E5C0000}"/>
    <cellStyle name="40% - Accent6 3 2 2 3 2 2 2" xfId="8813" xr:uid="{00000000-0005-0000-0000-00004F5C0000}"/>
    <cellStyle name="40% - Accent6 3 2 2 3 2 2 2 2" xfId="2781" xr:uid="{00000000-0005-0000-0000-0000505C0000}"/>
    <cellStyle name="40% - Accent6 3 2 2 3 2 2 2 2 2" xfId="26166" xr:uid="{00000000-0005-0000-0000-0000515C0000}"/>
    <cellStyle name="40% - Accent6 3 2 2 3 2 2 2 3" xfId="28558" xr:uid="{00000000-0005-0000-0000-0000525C0000}"/>
    <cellStyle name="40% - Accent6 3 2 2 3 2 2 3" xfId="8824" xr:uid="{00000000-0005-0000-0000-0000535C0000}"/>
    <cellStyle name="40% - Accent6 3 2 2 3 2 2 3 2" xfId="28559" xr:uid="{00000000-0005-0000-0000-0000545C0000}"/>
    <cellStyle name="40% - Accent6 3 2 2 3 2 2 4" xfId="8831" xr:uid="{00000000-0005-0000-0000-0000555C0000}"/>
    <cellStyle name="40% - Accent6 3 2 2 3 2 3" xfId="8836" xr:uid="{00000000-0005-0000-0000-0000565C0000}"/>
    <cellStyle name="40% - Accent6 3 2 2 3 2 3 2" xfId="8840" xr:uid="{00000000-0005-0000-0000-0000575C0000}"/>
    <cellStyle name="40% - Accent6 3 2 2 3 2 3 2 2" xfId="8844" xr:uid="{00000000-0005-0000-0000-0000585C0000}"/>
    <cellStyle name="40% - Accent6 3 2 2 3 2 3 3" xfId="741" xr:uid="{00000000-0005-0000-0000-0000595C0000}"/>
    <cellStyle name="40% - Accent6 3 2 2 3 2 4" xfId="8848" xr:uid="{00000000-0005-0000-0000-00005A5C0000}"/>
    <cellStyle name="40% - Accent6 3 2 2 3 2 4 2" xfId="8853" xr:uid="{00000000-0005-0000-0000-00005B5C0000}"/>
    <cellStyle name="40% - Accent6 3 2 2 3 2 5" xfId="8859" xr:uid="{00000000-0005-0000-0000-00005C5C0000}"/>
    <cellStyle name="40% - Accent6 3 2 2 3 3" xfId="28560" xr:uid="{00000000-0005-0000-0000-00005D5C0000}"/>
    <cellStyle name="40% - Accent6 3 2 2 3 3 2" xfId="28561" xr:uid="{00000000-0005-0000-0000-00005E5C0000}"/>
    <cellStyle name="40% - Accent6 3 2 2 3 3 2 2" xfId="9271" xr:uid="{00000000-0005-0000-0000-00005F5C0000}"/>
    <cellStyle name="40% - Accent6 3 2 2 3 3 2 2 2" xfId="28562" xr:uid="{00000000-0005-0000-0000-0000605C0000}"/>
    <cellStyle name="40% - Accent6 3 2 2 3 3 2 3" xfId="28563" xr:uid="{00000000-0005-0000-0000-0000615C0000}"/>
    <cellStyle name="40% - Accent6 3 2 2 3 3 3" xfId="9281" xr:uid="{00000000-0005-0000-0000-0000625C0000}"/>
    <cellStyle name="40% - Accent6 3 2 2 3 3 3 2" xfId="9291" xr:uid="{00000000-0005-0000-0000-0000635C0000}"/>
    <cellStyle name="40% - Accent6 3 2 2 3 3 4" xfId="819" xr:uid="{00000000-0005-0000-0000-0000645C0000}"/>
    <cellStyle name="40% - Accent6 3 2 2 3 4" xfId="28565" xr:uid="{00000000-0005-0000-0000-0000655C0000}"/>
    <cellStyle name="40% - Accent6 3 2 2 3 4 2" xfId="28566" xr:uid="{00000000-0005-0000-0000-0000665C0000}"/>
    <cellStyle name="40% - Accent6 3 2 2 3 4 2 2" xfId="28567" xr:uid="{00000000-0005-0000-0000-0000675C0000}"/>
    <cellStyle name="40% - Accent6 3 2 2 3 4 3" xfId="2177" xr:uid="{00000000-0005-0000-0000-0000685C0000}"/>
    <cellStyle name="40% - Accent6 3 2 2 3 5" xfId="15968" xr:uid="{00000000-0005-0000-0000-0000695C0000}"/>
    <cellStyle name="40% - Accent6 3 2 2 3 5 2" xfId="9577" xr:uid="{00000000-0005-0000-0000-00006A5C0000}"/>
    <cellStyle name="40% - Accent6 3 2 2 3 6" xfId="19128" xr:uid="{00000000-0005-0000-0000-00006B5C0000}"/>
    <cellStyle name="40% - Accent6 3 2 2 4" xfId="28568" xr:uid="{00000000-0005-0000-0000-00006C5C0000}"/>
    <cellStyle name="40% - Accent6 3 2 2 4 2" xfId="28569" xr:uid="{00000000-0005-0000-0000-00006D5C0000}"/>
    <cellStyle name="40% - Accent6 3 2 2 4 2 2" xfId="28570" xr:uid="{00000000-0005-0000-0000-00006E5C0000}"/>
    <cellStyle name="40% - Accent6 3 2 2 4 2 2 2" xfId="826" xr:uid="{00000000-0005-0000-0000-00006F5C0000}"/>
    <cellStyle name="40% - Accent6 3 2 2 4 2 2 2 2" xfId="841" xr:uid="{00000000-0005-0000-0000-0000705C0000}"/>
    <cellStyle name="40% - Accent6 3 2 2 4 2 2 3" xfId="9844" xr:uid="{00000000-0005-0000-0000-0000715C0000}"/>
    <cellStyle name="40% - Accent6 3 2 2 4 2 3" xfId="9849" xr:uid="{00000000-0005-0000-0000-0000725C0000}"/>
    <cellStyle name="40% - Accent6 3 2 2 4 2 3 2" xfId="9853" xr:uid="{00000000-0005-0000-0000-0000735C0000}"/>
    <cellStyle name="40% - Accent6 3 2 2 4 2 4" xfId="9857" xr:uid="{00000000-0005-0000-0000-0000745C0000}"/>
    <cellStyle name="40% - Accent6 3 2 2 4 3" xfId="28571" xr:uid="{00000000-0005-0000-0000-0000755C0000}"/>
    <cellStyle name="40% - Accent6 3 2 2 4 3 2" xfId="28572" xr:uid="{00000000-0005-0000-0000-0000765C0000}"/>
    <cellStyle name="40% - Accent6 3 2 2 4 3 2 2" xfId="3467" xr:uid="{00000000-0005-0000-0000-0000775C0000}"/>
    <cellStyle name="40% - Accent6 3 2 2 4 3 3" xfId="9995" xr:uid="{00000000-0005-0000-0000-0000785C0000}"/>
    <cellStyle name="40% - Accent6 3 2 2 4 4" xfId="28573" xr:uid="{00000000-0005-0000-0000-0000795C0000}"/>
    <cellStyle name="40% - Accent6 3 2 2 4 4 2" xfId="28574" xr:uid="{00000000-0005-0000-0000-00007A5C0000}"/>
    <cellStyle name="40% - Accent6 3 2 2 4 5" xfId="19130" xr:uid="{00000000-0005-0000-0000-00007B5C0000}"/>
    <cellStyle name="40% - Accent6 3 2 2 5" xfId="28575" xr:uid="{00000000-0005-0000-0000-00007C5C0000}"/>
    <cellStyle name="40% - Accent6 3 2 2 5 2" xfId="28577" xr:uid="{00000000-0005-0000-0000-00007D5C0000}"/>
    <cellStyle name="40% - Accent6 3 2 2 5 2 2" xfId="28578" xr:uid="{00000000-0005-0000-0000-00007E5C0000}"/>
    <cellStyle name="40% - Accent6 3 2 2 5 2 2 2" xfId="24589" xr:uid="{00000000-0005-0000-0000-00007F5C0000}"/>
    <cellStyle name="40% - Accent6 3 2 2 5 2 3" xfId="3124" xr:uid="{00000000-0005-0000-0000-0000805C0000}"/>
    <cellStyle name="40% - Accent6 3 2 2 5 3" xfId="21947" xr:uid="{00000000-0005-0000-0000-0000815C0000}"/>
    <cellStyle name="40% - Accent6 3 2 2 5 3 2" xfId="28579" xr:uid="{00000000-0005-0000-0000-0000825C0000}"/>
    <cellStyle name="40% - Accent6 3 2 2 5 4" xfId="28580" xr:uid="{00000000-0005-0000-0000-0000835C0000}"/>
    <cellStyle name="40% - Accent6 3 2 2 6" xfId="28581" xr:uid="{00000000-0005-0000-0000-0000845C0000}"/>
    <cellStyle name="40% - Accent6 3 2 2 6 2" xfId="28582" xr:uid="{00000000-0005-0000-0000-0000855C0000}"/>
    <cellStyle name="40% - Accent6 3 2 2 6 2 2" xfId="28583" xr:uid="{00000000-0005-0000-0000-0000865C0000}"/>
    <cellStyle name="40% - Accent6 3 2 2 6 3" xfId="28584" xr:uid="{00000000-0005-0000-0000-0000875C0000}"/>
    <cellStyle name="40% - Accent6 3 2 2 7" xfId="28585" xr:uid="{00000000-0005-0000-0000-0000885C0000}"/>
    <cellStyle name="40% - Accent6 3 2 2 7 2" xfId="28586" xr:uid="{00000000-0005-0000-0000-0000895C0000}"/>
    <cellStyle name="40% - Accent6 3 2 2 8" xfId="28587" xr:uid="{00000000-0005-0000-0000-00008A5C0000}"/>
    <cellStyle name="40% - Accent6 3 2 3" xfId="28588" xr:uid="{00000000-0005-0000-0000-00008B5C0000}"/>
    <cellStyle name="40% - Accent6 3 2 3 2" xfId="28590" xr:uid="{00000000-0005-0000-0000-00008C5C0000}"/>
    <cellStyle name="40% - Accent6 3 2 3 2 2" xfId="28591" xr:uid="{00000000-0005-0000-0000-00008D5C0000}"/>
    <cellStyle name="40% - Accent6 3 2 3 2 2 2" xfId="28592" xr:uid="{00000000-0005-0000-0000-00008E5C0000}"/>
    <cellStyle name="40% - Accent6 3 2 3 2 2 2 2" xfId="28593" xr:uid="{00000000-0005-0000-0000-00008F5C0000}"/>
    <cellStyle name="40% - Accent6 3 2 3 2 2 2 2 2" xfId="28594" xr:uid="{00000000-0005-0000-0000-0000905C0000}"/>
    <cellStyle name="40% - Accent6 3 2 3 2 2 2 2 2 2" xfId="28595" xr:uid="{00000000-0005-0000-0000-0000915C0000}"/>
    <cellStyle name="40% - Accent6 3 2 3 2 2 2 2 3" xfId="28598" xr:uid="{00000000-0005-0000-0000-0000925C0000}"/>
    <cellStyle name="40% - Accent6 3 2 3 2 2 2 3" xfId="28599" xr:uid="{00000000-0005-0000-0000-0000935C0000}"/>
    <cellStyle name="40% - Accent6 3 2 3 2 2 2 3 2" xfId="28600" xr:uid="{00000000-0005-0000-0000-0000945C0000}"/>
    <cellStyle name="40% - Accent6 3 2 3 2 2 2 4" xfId="12853" xr:uid="{00000000-0005-0000-0000-0000955C0000}"/>
    <cellStyle name="40% - Accent6 3 2 3 2 2 3" xfId="20145" xr:uid="{00000000-0005-0000-0000-0000965C0000}"/>
    <cellStyle name="40% - Accent6 3 2 3 2 2 3 2" xfId="20147" xr:uid="{00000000-0005-0000-0000-0000975C0000}"/>
    <cellStyle name="40% - Accent6 3 2 3 2 2 3 2 2" xfId="17675" xr:uid="{00000000-0005-0000-0000-0000985C0000}"/>
    <cellStyle name="40% - Accent6 3 2 3 2 2 3 3" xfId="4760" xr:uid="{00000000-0005-0000-0000-0000995C0000}"/>
    <cellStyle name="40% - Accent6 3 2 3 2 2 4" xfId="20164" xr:uid="{00000000-0005-0000-0000-00009A5C0000}"/>
    <cellStyle name="40% - Accent6 3 2 3 2 2 4 2" xfId="20167" xr:uid="{00000000-0005-0000-0000-00009B5C0000}"/>
    <cellStyle name="40% - Accent6 3 2 3 2 2 5" xfId="20182" xr:uid="{00000000-0005-0000-0000-00009C5C0000}"/>
    <cellStyle name="40% - Accent6 3 2 3 2 3" xfId="28601" xr:uid="{00000000-0005-0000-0000-00009D5C0000}"/>
    <cellStyle name="40% - Accent6 3 2 3 2 3 2" xfId="28602" xr:uid="{00000000-0005-0000-0000-00009E5C0000}"/>
    <cellStyle name="40% - Accent6 3 2 3 2 3 2 2" xfId="28603" xr:uid="{00000000-0005-0000-0000-00009F5C0000}"/>
    <cellStyle name="40% - Accent6 3 2 3 2 3 2 2 2" xfId="28604" xr:uid="{00000000-0005-0000-0000-0000A05C0000}"/>
    <cellStyle name="40% - Accent6 3 2 3 2 3 2 3" xfId="28605" xr:uid="{00000000-0005-0000-0000-0000A15C0000}"/>
    <cellStyle name="40% - Accent6 3 2 3 2 3 3" xfId="20231" xr:uid="{00000000-0005-0000-0000-0000A25C0000}"/>
    <cellStyle name="40% - Accent6 3 2 3 2 3 3 2" xfId="20233" xr:uid="{00000000-0005-0000-0000-0000A35C0000}"/>
    <cellStyle name="40% - Accent6 3 2 3 2 3 4" xfId="20246" xr:uid="{00000000-0005-0000-0000-0000A45C0000}"/>
    <cellStyle name="40% - Accent6 3 2 3 2 4" xfId="28606" xr:uid="{00000000-0005-0000-0000-0000A55C0000}"/>
    <cellStyle name="40% - Accent6 3 2 3 2 4 2" xfId="28607" xr:uid="{00000000-0005-0000-0000-0000A65C0000}"/>
    <cellStyle name="40% - Accent6 3 2 3 2 4 2 2" xfId="28608" xr:uid="{00000000-0005-0000-0000-0000A75C0000}"/>
    <cellStyle name="40% - Accent6 3 2 3 2 4 3" xfId="20280" xr:uid="{00000000-0005-0000-0000-0000A85C0000}"/>
    <cellStyle name="40% - Accent6 3 2 3 2 5" xfId="28609" xr:uid="{00000000-0005-0000-0000-0000A95C0000}"/>
    <cellStyle name="40% - Accent6 3 2 3 2 5 2" xfId="28610" xr:uid="{00000000-0005-0000-0000-0000AA5C0000}"/>
    <cellStyle name="40% - Accent6 3 2 3 2 6" xfId="28611" xr:uid="{00000000-0005-0000-0000-0000AB5C0000}"/>
    <cellStyle name="40% - Accent6 3 2 3 3" xfId="28612" xr:uid="{00000000-0005-0000-0000-0000AC5C0000}"/>
    <cellStyle name="40% - Accent6 3 2 3 3 2" xfId="28613" xr:uid="{00000000-0005-0000-0000-0000AD5C0000}"/>
    <cellStyle name="40% - Accent6 3 2 3 3 2 2" xfId="28614" xr:uid="{00000000-0005-0000-0000-0000AE5C0000}"/>
    <cellStyle name="40% - Accent6 3 2 3 3 2 2 2" xfId="28615" xr:uid="{00000000-0005-0000-0000-0000AF5C0000}"/>
    <cellStyle name="40% - Accent6 3 2 3 3 2 2 2 2" xfId="28616" xr:uid="{00000000-0005-0000-0000-0000B05C0000}"/>
    <cellStyle name="40% - Accent6 3 2 3 3 2 2 3" xfId="28617" xr:uid="{00000000-0005-0000-0000-0000B15C0000}"/>
    <cellStyle name="40% - Accent6 3 2 3 3 2 3" xfId="4553" xr:uid="{00000000-0005-0000-0000-0000B25C0000}"/>
    <cellStyle name="40% - Accent6 3 2 3 3 2 3 2" xfId="10664" xr:uid="{00000000-0005-0000-0000-0000B35C0000}"/>
    <cellStyle name="40% - Accent6 3 2 3 3 2 4" xfId="10668" xr:uid="{00000000-0005-0000-0000-0000B45C0000}"/>
    <cellStyle name="40% - Accent6 3 2 3 3 3" xfId="28619" xr:uid="{00000000-0005-0000-0000-0000B55C0000}"/>
    <cellStyle name="40% - Accent6 3 2 3 3 3 2" xfId="28620" xr:uid="{00000000-0005-0000-0000-0000B65C0000}"/>
    <cellStyle name="40% - Accent6 3 2 3 3 3 2 2" xfId="28621" xr:uid="{00000000-0005-0000-0000-0000B75C0000}"/>
    <cellStyle name="40% - Accent6 3 2 3 3 3 3" xfId="877" xr:uid="{00000000-0005-0000-0000-0000B85C0000}"/>
    <cellStyle name="40% - Accent6 3 2 3 3 4" xfId="28622" xr:uid="{00000000-0005-0000-0000-0000B95C0000}"/>
    <cellStyle name="40% - Accent6 3 2 3 3 4 2" xfId="28623" xr:uid="{00000000-0005-0000-0000-0000BA5C0000}"/>
    <cellStyle name="40% - Accent6 3 2 3 3 5" xfId="19136" xr:uid="{00000000-0005-0000-0000-0000BB5C0000}"/>
    <cellStyle name="40% - Accent6 3 2 3 4" xfId="28341" xr:uid="{00000000-0005-0000-0000-0000BC5C0000}"/>
    <cellStyle name="40% - Accent6 3 2 3 4 2" xfId="28343" xr:uid="{00000000-0005-0000-0000-0000BD5C0000}"/>
    <cellStyle name="40% - Accent6 3 2 3 4 2 2" xfId="28345" xr:uid="{00000000-0005-0000-0000-0000BE5C0000}"/>
    <cellStyle name="40% - Accent6 3 2 3 4 2 2 2" xfId="28347" xr:uid="{00000000-0005-0000-0000-0000BF5C0000}"/>
    <cellStyle name="40% - Accent6 3 2 3 4 2 3" xfId="10816" xr:uid="{00000000-0005-0000-0000-0000C05C0000}"/>
    <cellStyle name="40% - Accent6 3 2 3 4 3" xfId="28351" xr:uid="{00000000-0005-0000-0000-0000C15C0000}"/>
    <cellStyle name="40% - Accent6 3 2 3 4 3 2" xfId="28353" xr:uid="{00000000-0005-0000-0000-0000C25C0000}"/>
    <cellStyle name="40% - Accent6 3 2 3 4 4" xfId="28356" xr:uid="{00000000-0005-0000-0000-0000C35C0000}"/>
    <cellStyle name="40% - Accent6 3 2 3 5" xfId="28360" xr:uid="{00000000-0005-0000-0000-0000C45C0000}"/>
    <cellStyle name="40% - Accent6 3 2 3 5 2" xfId="28362" xr:uid="{00000000-0005-0000-0000-0000C55C0000}"/>
    <cellStyle name="40% - Accent6 3 2 3 5 2 2" xfId="28364" xr:uid="{00000000-0005-0000-0000-0000C65C0000}"/>
    <cellStyle name="40% - Accent6 3 2 3 5 3" xfId="24451" xr:uid="{00000000-0005-0000-0000-0000C75C0000}"/>
    <cellStyle name="40% - Accent6 3 2 3 6" xfId="13758" xr:uid="{00000000-0005-0000-0000-0000C85C0000}"/>
    <cellStyle name="40% - Accent6 3 2 3 6 2" xfId="28369" xr:uid="{00000000-0005-0000-0000-0000C95C0000}"/>
    <cellStyle name="40% - Accent6 3 2 3 7" xfId="28373" xr:uid="{00000000-0005-0000-0000-0000CA5C0000}"/>
    <cellStyle name="40% - Accent6 3 2 4" xfId="28624" xr:uid="{00000000-0005-0000-0000-0000CB5C0000}"/>
    <cellStyle name="40% - Accent6 3 2 4 2" xfId="28625" xr:uid="{00000000-0005-0000-0000-0000CC5C0000}"/>
    <cellStyle name="40% - Accent6 3 2 4 2 2" xfId="28626" xr:uid="{00000000-0005-0000-0000-0000CD5C0000}"/>
    <cellStyle name="40% - Accent6 3 2 4 2 2 2" xfId="28627" xr:uid="{00000000-0005-0000-0000-0000CE5C0000}"/>
    <cellStyle name="40% - Accent6 3 2 4 2 2 2 2" xfId="28628" xr:uid="{00000000-0005-0000-0000-0000CF5C0000}"/>
    <cellStyle name="40% - Accent6 3 2 4 2 2 2 2 2" xfId="28629" xr:uid="{00000000-0005-0000-0000-0000D05C0000}"/>
    <cellStyle name="40% - Accent6 3 2 4 2 2 2 3" xfId="28630" xr:uid="{00000000-0005-0000-0000-0000D15C0000}"/>
    <cellStyle name="40% - Accent6 3 2 4 2 2 3" xfId="28631" xr:uid="{00000000-0005-0000-0000-0000D25C0000}"/>
    <cellStyle name="40% - Accent6 3 2 4 2 2 3 2" xfId="28632" xr:uid="{00000000-0005-0000-0000-0000D35C0000}"/>
    <cellStyle name="40% - Accent6 3 2 4 2 2 4" xfId="26737" xr:uid="{00000000-0005-0000-0000-0000D45C0000}"/>
    <cellStyle name="40% - Accent6 3 2 4 2 3" xfId="28633" xr:uid="{00000000-0005-0000-0000-0000D55C0000}"/>
    <cellStyle name="40% - Accent6 3 2 4 2 3 2" xfId="28634" xr:uid="{00000000-0005-0000-0000-0000D65C0000}"/>
    <cellStyle name="40% - Accent6 3 2 4 2 3 2 2" xfId="28635" xr:uid="{00000000-0005-0000-0000-0000D75C0000}"/>
    <cellStyle name="40% - Accent6 3 2 4 2 3 3" xfId="25289" xr:uid="{00000000-0005-0000-0000-0000D85C0000}"/>
    <cellStyle name="40% - Accent6 3 2 4 2 4" xfId="28636" xr:uid="{00000000-0005-0000-0000-0000D95C0000}"/>
    <cellStyle name="40% - Accent6 3 2 4 2 4 2" xfId="28637" xr:uid="{00000000-0005-0000-0000-0000DA5C0000}"/>
    <cellStyle name="40% - Accent6 3 2 4 2 5" xfId="28638" xr:uid="{00000000-0005-0000-0000-0000DB5C0000}"/>
    <cellStyle name="40% - Accent6 3 2 4 3" xfId="28639" xr:uid="{00000000-0005-0000-0000-0000DC5C0000}"/>
    <cellStyle name="40% - Accent6 3 2 4 3 2" xfId="28640" xr:uid="{00000000-0005-0000-0000-0000DD5C0000}"/>
    <cellStyle name="40% - Accent6 3 2 4 3 2 2" xfId="28641" xr:uid="{00000000-0005-0000-0000-0000DE5C0000}"/>
    <cellStyle name="40% - Accent6 3 2 4 3 2 2 2" xfId="28642" xr:uid="{00000000-0005-0000-0000-0000DF5C0000}"/>
    <cellStyle name="40% - Accent6 3 2 4 3 2 3" xfId="28643" xr:uid="{00000000-0005-0000-0000-0000E05C0000}"/>
    <cellStyle name="40% - Accent6 3 2 4 3 3" xfId="28644" xr:uid="{00000000-0005-0000-0000-0000E15C0000}"/>
    <cellStyle name="40% - Accent6 3 2 4 3 3 2" xfId="28645" xr:uid="{00000000-0005-0000-0000-0000E25C0000}"/>
    <cellStyle name="40% - Accent6 3 2 4 3 4" xfId="28647" xr:uid="{00000000-0005-0000-0000-0000E35C0000}"/>
    <cellStyle name="40% - Accent6 3 2 4 4" xfId="28379" xr:uid="{00000000-0005-0000-0000-0000E45C0000}"/>
    <cellStyle name="40% - Accent6 3 2 4 4 2" xfId="5374" xr:uid="{00000000-0005-0000-0000-0000E55C0000}"/>
    <cellStyle name="40% - Accent6 3 2 4 4 2 2" xfId="11172" xr:uid="{00000000-0005-0000-0000-0000E65C0000}"/>
    <cellStyle name="40% - Accent6 3 2 4 4 3" xfId="11302" xr:uid="{00000000-0005-0000-0000-0000E75C0000}"/>
    <cellStyle name="40% - Accent6 3 2 4 5" xfId="28381" xr:uid="{00000000-0005-0000-0000-0000E85C0000}"/>
    <cellStyle name="40% - Accent6 3 2 4 5 2" xfId="4794" xr:uid="{00000000-0005-0000-0000-0000E95C0000}"/>
    <cellStyle name="40% - Accent6 3 2 4 6" xfId="28383" xr:uid="{00000000-0005-0000-0000-0000EA5C0000}"/>
    <cellStyle name="40% - Accent6 3 2 5" xfId="1523" xr:uid="{00000000-0005-0000-0000-0000EB5C0000}"/>
    <cellStyle name="40% - Accent6 3 2 5 2" xfId="7376" xr:uid="{00000000-0005-0000-0000-0000EC5C0000}"/>
    <cellStyle name="40% - Accent6 3 2 5 2 2" xfId="7155" xr:uid="{00000000-0005-0000-0000-0000ED5C0000}"/>
    <cellStyle name="40% - Accent6 3 2 5 2 2 2" xfId="4954" xr:uid="{00000000-0005-0000-0000-0000EE5C0000}"/>
    <cellStyle name="40% - Accent6 3 2 5 2 2 2 2" xfId="7198" xr:uid="{00000000-0005-0000-0000-0000EF5C0000}"/>
    <cellStyle name="40% - Accent6 3 2 5 2 2 3" xfId="7385" xr:uid="{00000000-0005-0000-0000-0000F05C0000}"/>
    <cellStyle name="40% - Accent6 3 2 5 2 3" xfId="7159" xr:uid="{00000000-0005-0000-0000-0000F15C0000}"/>
    <cellStyle name="40% - Accent6 3 2 5 2 3 2" xfId="4356" xr:uid="{00000000-0005-0000-0000-0000F25C0000}"/>
    <cellStyle name="40% - Accent6 3 2 5 2 4" xfId="5622" xr:uid="{00000000-0005-0000-0000-0000F35C0000}"/>
    <cellStyle name="40% - Accent6 3 2 5 3" xfId="7402" xr:uid="{00000000-0005-0000-0000-0000F45C0000}"/>
    <cellStyle name="40% - Accent6 3 2 5 3 2" xfId="5531" xr:uid="{00000000-0005-0000-0000-0000F55C0000}"/>
    <cellStyle name="40% - Accent6 3 2 5 3 2 2" xfId="5537" xr:uid="{00000000-0005-0000-0000-0000F65C0000}"/>
    <cellStyle name="40% - Accent6 3 2 5 3 3" xfId="5540" xr:uid="{00000000-0005-0000-0000-0000F75C0000}"/>
    <cellStyle name="40% - Accent6 3 2 5 4" xfId="7416" xr:uid="{00000000-0005-0000-0000-0000F85C0000}"/>
    <cellStyle name="40% - Accent6 3 2 5 4 2" xfId="5652" xr:uid="{00000000-0005-0000-0000-0000F95C0000}"/>
    <cellStyle name="40% - Accent6 3 2 5 5" xfId="7425" xr:uid="{00000000-0005-0000-0000-0000FA5C0000}"/>
    <cellStyle name="40% - Accent6 3 2 6" xfId="7435" xr:uid="{00000000-0005-0000-0000-0000FB5C0000}"/>
    <cellStyle name="40% - Accent6 3 2 6 2" xfId="7437" xr:uid="{00000000-0005-0000-0000-0000FC5C0000}"/>
    <cellStyle name="40% - Accent6 3 2 6 2 2" xfId="7439" xr:uid="{00000000-0005-0000-0000-0000FD5C0000}"/>
    <cellStyle name="40% - Accent6 3 2 6 2 2 2" xfId="6945" xr:uid="{00000000-0005-0000-0000-0000FE5C0000}"/>
    <cellStyle name="40% - Accent6 3 2 6 2 3" xfId="7442" xr:uid="{00000000-0005-0000-0000-0000FF5C0000}"/>
    <cellStyle name="40% - Accent6 3 2 6 3" xfId="7446" xr:uid="{00000000-0005-0000-0000-0000005D0000}"/>
    <cellStyle name="40% - Accent6 3 2 6 3 2" xfId="5678" xr:uid="{00000000-0005-0000-0000-0000015D0000}"/>
    <cellStyle name="40% - Accent6 3 2 6 4" xfId="7451" xr:uid="{00000000-0005-0000-0000-0000025D0000}"/>
    <cellStyle name="40% - Accent6 3 2 7" xfId="7460" xr:uid="{00000000-0005-0000-0000-0000035D0000}"/>
    <cellStyle name="40% - Accent6 3 2 7 2" xfId="7462" xr:uid="{00000000-0005-0000-0000-0000045D0000}"/>
    <cellStyle name="40% - Accent6 3 2 7 2 2" xfId="7464" xr:uid="{00000000-0005-0000-0000-0000055D0000}"/>
    <cellStyle name="40% - Accent6 3 2 7 3" xfId="7467" xr:uid="{00000000-0005-0000-0000-0000065D0000}"/>
    <cellStyle name="40% - Accent6 3 2 8" xfId="7472" xr:uid="{00000000-0005-0000-0000-0000075D0000}"/>
    <cellStyle name="40% - Accent6 3 2 8 2" xfId="7477" xr:uid="{00000000-0005-0000-0000-0000085D0000}"/>
    <cellStyle name="40% - Accent6 3 2 9" xfId="7486" xr:uid="{00000000-0005-0000-0000-0000095D0000}"/>
    <cellStyle name="40% - Accent6 3 3" xfId="423" xr:uid="{00000000-0005-0000-0000-00000A5D0000}"/>
    <cellStyle name="40% - Accent6 3 3 2" xfId="1727" xr:uid="{00000000-0005-0000-0000-00000B5D0000}"/>
    <cellStyle name="40% - Accent6 3 3 2 2" xfId="553" xr:uid="{00000000-0005-0000-0000-00000C5D0000}"/>
    <cellStyle name="40% - Accent6 3 3 2 2 2" xfId="1747" xr:uid="{00000000-0005-0000-0000-00000D5D0000}"/>
    <cellStyle name="40% - Accent6 3 3 2 2 2 2" xfId="12642" xr:uid="{00000000-0005-0000-0000-00000E5D0000}"/>
    <cellStyle name="40% - Accent6 3 3 2 2 2 2 2" xfId="27142" xr:uid="{00000000-0005-0000-0000-00000F5D0000}"/>
    <cellStyle name="40% - Accent6 3 3 2 2 2 2 2 2" xfId="28648" xr:uid="{00000000-0005-0000-0000-0000105D0000}"/>
    <cellStyle name="40% - Accent6 3 3 2 2 2 2 2 2 2" xfId="28649" xr:uid="{00000000-0005-0000-0000-0000115D0000}"/>
    <cellStyle name="40% - Accent6 3 3 2 2 2 2 2 3" xfId="28650" xr:uid="{00000000-0005-0000-0000-0000125D0000}"/>
    <cellStyle name="40% - Accent6 3 3 2 2 2 2 3" xfId="28651" xr:uid="{00000000-0005-0000-0000-0000135D0000}"/>
    <cellStyle name="40% - Accent6 3 3 2 2 2 2 3 2" xfId="28652" xr:uid="{00000000-0005-0000-0000-0000145D0000}"/>
    <cellStyle name="40% - Accent6 3 3 2 2 2 2 4" xfId="1436" xr:uid="{00000000-0005-0000-0000-0000155D0000}"/>
    <cellStyle name="40% - Accent6 3 3 2 2 2 3" xfId="27143" xr:uid="{00000000-0005-0000-0000-0000165D0000}"/>
    <cellStyle name="40% - Accent6 3 3 2 2 2 3 2" xfId="28653" xr:uid="{00000000-0005-0000-0000-0000175D0000}"/>
    <cellStyle name="40% - Accent6 3 3 2 2 2 3 2 2" xfId="31" xr:uid="{00000000-0005-0000-0000-0000185D0000}"/>
    <cellStyle name="40% - Accent6 3 3 2 2 2 3 3" xfId="4849" xr:uid="{00000000-0005-0000-0000-0000195D0000}"/>
    <cellStyle name="40% - Accent6 3 3 2 2 2 4" xfId="26755" xr:uid="{00000000-0005-0000-0000-00001A5D0000}"/>
    <cellStyle name="40% - Accent6 3 3 2 2 2 4 2" xfId="26757" xr:uid="{00000000-0005-0000-0000-00001B5D0000}"/>
    <cellStyle name="40% - Accent6 3 3 2 2 2 5" xfId="26759" xr:uid="{00000000-0005-0000-0000-00001C5D0000}"/>
    <cellStyle name="40% - Accent6 3 3 2 2 3" xfId="12656" xr:uid="{00000000-0005-0000-0000-00001D5D0000}"/>
    <cellStyle name="40% - Accent6 3 3 2 2 3 2" xfId="27147" xr:uid="{00000000-0005-0000-0000-00001E5D0000}"/>
    <cellStyle name="40% - Accent6 3 3 2 2 3 2 2" xfId="28654" xr:uid="{00000000-0005-0000-0000-00001F5D0000}"/>
    <cellStyle name="40% - Accent6 3 3 2 2 3 2 2 2" xfId="28655" xr:uid="{00000000-0005-0000-0000-0000205D0000}"/>
    <cellStyle name="40% - Accent6 3 3 2 2 3 2 3" xfId="28656" xr:uid="{00000000-0005-0000-0000-0000215D0000}"/>
    <cellStyle name="40% - Accent6 3 3 2 2 3 3" xfId="24505" xr:uid="{00000000-0005-0000-0000-0000225D0000}"/>
    <cellStyle name="40% - Accent6 3 3 2 2 3 3 2" xfId="28657" xr:uid="{00000000-0005-0000-0000-0000235D0000}"/>
    <cellStyle name="40% - Accent6 3 3 2 2 3 4" xfId="26765" xr:uid="{00000000-0005-0000-0000-0000245D0000}"/>
    <cellStyle name="40% - Accent6 3 3 2 2 4" xfId="28658" xr:uid="{00000000-0005-0000-0000-0000255D0000}"/>
    <cellStyle name="40% - Accent6 3 3 2 2 4 2" xfId="28659" xr:uid="{00000000-0005-0000-0000-0000265D0000}"/>
    <cellStyle name="40% - Accent6 3 3 2 2 4 2 2" xfId="28660" xr:uid="{00000000-0005-0000-0000-0000275D0000}"/>
    <cellStyle name="40% - Accent6 3 3 2 2 4 3" xfId="28661" xr:uid="{00000000-0005-0000-0000-0000285D0000}"/>
    <cellStyle name="40% - Accent6 3 3 2 2 5" xfId="27947" xr:uid="{00000000-0005-0000-0000-0000295D0000}"/>
    <cellStyle name="40% - Accent6 3 3 2 2 5 2" xfId="27949" xr:uid="{00000000-0005-0000-0000-00002A5D0000}"/>
    <cellStyle name="40% - Accent6 3 3 2 2 6" xfId="27951" xr:uid="{00000000-0005-0000-0000-00002B5D0000}"/>
    <cellStyle name="40% - Accent6 3 3 2 3" xfId="1772" xr:uid="{00000000-0005-0000-0000-00002C5D0000}"/>
    <cellStyle name="40% - Accent6 3 3 2 3 2" xfId="12668" xr:uid="{00000000-0005-0000-0000-00002D5D0000}"/>
    <cellStyle name="40% - Accent6 3 3 2 3 2 2" xfId="27183" xr:uid="{00000000-0005-0000-0000-00002E5D0000}"/>
    <cellStyle name="40% - Accent6 3 3 2 3 2 2 2" xfId="28662" xr:uid="{00000000-0005-0000-0000-00002F5D0000}"/>
    <cellStyle name="40% - Accent6 3 3 2 3 2 2 2 2" xfId="28663" xr:uid="{00000000-0005-0000-0000-0000305D0000}"/>
    <cellStyle name="40% - Accent6 3 3 2 3 2 2 3" xfId="28664" xr:uid="{00000000-0005-0000-0000-0000315D0000}"/>
    <cellStyle name="40% - Accent6 3 3 2 3 2 3" xfId="28665" xr:uid="{00000000-0005-0000-0000-0000325D0000}"/>
    <cellStyle name="40% - Accent6 3 3 2 3 2 3 2" xfId="28666" xr:uid="{00000000-0005-0000-0000-0000335D0000}"/>
    <cellStyle name="40% - Accent6 3 3 2 3 2 4" xfId="26771" xr:uid="{00000000-0005-0000-0000-0000345D0000}"/>
    <cellStyle name="40% - Accent6 3 3 2 3 3" xfId="28667" xr:uid="{00000000-0005-0000-0000-0000355D0000}"/>
    <cellStyle name="40% - Accent6 3 3 2 3 3 2" xfId="28668" xr:uid="{00000000-0005-0000-0000-0000365D0000}"/>
    <cellStyle name="40% - Accent6 3 3 2 3 3 2 2" xfId="28669" xr:uid="{00000000-0005-0000-0000-0000375D0000}"/>
    <cellStyle name="40% - Accent6 3 3 2 3 3 3" xfId="28671" xr:uid="{00000000-0005-0000-0000-0000385D0000}"/>
    <cellStyle name="40% - Accent6 3 3 2 3 4" xfId="28672" xr:uid="{00000000-0005-0000-0000-0000395D0000}"/>
    <cellStyle name="40% - Accent6 3 3 2 3 4 2" xfId="359" xr:uid="{00000000-0005-0000-0000-00003A5D0000}"/>
    <cellStyle name="40% - Accent6 3 3 2 3 5" xfId="18367" xr:uid="{00000000-0005-0000-0000-00003B5D0000}"/>
    <cellStyle name="40% - Accent6 3 3 2 4" xfId="12677" xr:uid="{00000000-0005-0000-0000-00003C5D0000}"/>
    <cellStyle name="40% - Accent6 3 3 2 4 2" xfId="28673" xr:uid="{00000000-0005-0000-0000-00003D5D0000}"/>
    <cellStyle name="40% - Accent6 3 3 2 4 2 2" xfId="28674" xr:uid="{00000000-0005-0000-0000-00003E5D0000}"/>
    <cellStyle name="40% - Accent6 3 3 2 4 2 2 2" xfId="8828" xr:uid="{00000000-0005-0000-0000-00003F5D0000}"/>
    <cellStyle name="40% - Accent6 3 3 2 4 2 3" xfId="28675" xr:uid="{00000000-0005-0000-0000-0000405D0000}"/>
    <cellStyle name="40% - Accent6 3 3 2 4 3" xfId="28676" xr:uid="{00000000-0005-0000-0000-0000415D0000}"/>
    <cellStyle name="40% - Accent6 3 3 2 4 3 2" xfId="28677" xr:uid="{00000000-0005-0000-0000-0000425D0000}"/>
    <cellStyle name="40% - Accent6 3 3 2 4 4" xfId="28678" xr:uid="{00000000-0005-0000-0000-0000435D0000}"/>
    <cellStyle name="40% - Accent6 3 3 2 5" xfId="26255" xr:uid="{00000000-0005-0000-0000-0000445D0000}"/>
    <cellStyle name="40% - Accent6 3 3 2 5 2" xfId="28679" xr:uid="{00000000-0005-0000-0000-0000455D0000}"/>
    <cellStyle name="40% - Accent6 3 3 2 5 2 2" xfId="28680" xr:uid="{00000000-0005-0000-0000-0000465D0000}"/>
    <cellStyle name="40% - Accent6 3 3 2 5 3" xfId="18381" xr:uid="{00000000-0005-0000-0000-0000475D0000}"/>
    <cellStyle name="40% - Accent6 3 3 2 6" xfId="28681" xr:uid="{00000000-0005-0000-0000-0000485D0000}"/>
    <cellStyle name="40% - Accent6 3 3 2 6 2" xfId="28682" xr:uid="{00000000-0005-0000-0000-0000495D0000}"/>
    <cellStyle name="40% - Accent6 3 3 2 7" xfId="28683" xr:uid="{00000000-0005-0000-0000-00004A5D0000}"/>
    <cellStyle name="40% - Accent6 3 3 3" xfId="1783" xr:uid="{00000000-0005-0000-0000-00004B5D0000}"/>
    <cellStyle name="40% - Accent6 3 3 3 2" xfId="62" xr:uid="{00000000-0005-0000-0000-00004C5D0000}"/>
    <cellStyle name="40% - Accent6 3 3 3 2 2" xfId="12707" xr:uid="{00000000-0005-0000-0000-00004D5D0000}"/>
    <cellStyle name="40% - Accent6 3 3 3 2 2 2" xfId="26390" xr:uid="{00000000-0005-0000-0000-00004E5D0000}"/>
    <cellStyle name="40% - Accent6 3 3 3 2 2 2 2" xfId="26393" xr:uid="{00000000-0005-0000-0000-00004F5D0000}"/>
    <cellStyle name="40% - Accent6 3 3 3 2 2 2 2 2" xfId="28684" xr:uid="{00000000-0005-0000-0000-0000505D0000}"/>
    <cellStyle name="40% - Accent6 3 3 3 2 2 2 3" xfId="28685" xr:uid="{00000000-0005-0000-0000-0000515D0000}"/>
    <cellStyle name="40% - Accent6 3 3 3 2 2 3" xfId="26395" xr:uid="{00000000-0005-0000-0000-0000525D0000}"/>
    <cellStyle name="40% - Accent6 3 3 3 2 2 3 2" xfId="28686" xr:uid="{00000000-0005-0000-0000-0000535D0000}"/>
    <cellStyle name="40% - Accent6 3 3 3 2 2 4" xfId="26777" xr:uid="{00000000-0005-0000-0000-0000545D0000}"/>
    <cellStyle name="40% - Accent6 3 3 3 2 3" xfId="28687" xr:uid="{00000000-0005-0000-0000-0000555D0000}"/>
    <cellStyle name="40% - Accent6 3 3 3 2 3 2" xfId="26405" xr:uid="{00000000-0005-0000-0000-0000565D0000}"/>
    <cellStyle name="40% - Accent6 3 3 3 2 3 2 2" xfId="28688" xr:uid="{00000000-0005-0000-0000-0000575D0000}"/>
    <cellStyle name="40% - Accent6 3 3 3 2 3 3" xfId="28689" xr:uid="{00000000-0005-0000-0000-0000585D0000}"/>
    <cellStyle name="40% - Accent6 3 3 3 2 4" xfId="24913" xr:uid="{00000000-0005-0000-0000-0000595D0000}"/>
    <cellStyle name="40% - Accent6 3 3 3 2 4 2" xfId="28690" xr:uid="{00000000-0005-0000-0000-00005A5D0000}"/>
    <cellStyle name="40% - Accent6 3 3 3 2 5" xfId="27955" xr:uid="{00000000-0005-0000-0000-00005B5D0000}"/>
    <cellStyle name="40% - Accent6 3 3 3 3" xfId="12712" xr:uid="{00000000-0005-0000-0000-00005C5D0000}"/>
    <cellStyle name="40% - Accent6 3 3 3 3 2" xfId="28691" xr:uid="{00000000-0005-0000-0000-00005D5D0000}"/>
    <cellStyle name="40% - Accent6 3 3 3 3 2 2" xfId="26480" xr:uid="{00000000-0005-0000-0000-00005E5D0000}"/>
    <cellStyle name="40% - Accent6 3 3 3 3 2 2 2" xfId="28162" xr:uid="{00000000-0005-0000-0000-00005F5D0000}"/>
    <cellStyle name="40% - Accent6 3 3 3 3 2 3" xfId="28692" xr:uid="{00000000-0005-0000-0000-0000605D0000}"/>
    <cellStyle name="40% - Accent6 3 3 3 3 3" xfId="28693" xr:uid="{00000000-0005-0000-0000-0000615D0000}"/>
    <cellStyle name="40% - Accent6 3 3 3 3 3 2" xfId="28694" xr:uid="{00000000-0005-0000-0000-0000625D0000}"/>
    <cellStyle name="40% - Accent6 3 3 3 3 4" xfId="28695" xr:uid="{00000000-0005-0000-0000-0000635D0000}"/>
    <cellStyle name="40% - Accent6 3 3 3 4" xfId="6910" xr:uid="{00000000-0005-0000-0000-0000645D0000}"/>
    <cellStyle name="40% - Accent6 3 3 3 4 2" xfId="6669" xr:uid="{00000000-0005-0000-0000-0000655D0000}"/>
    <cellStyle name="40% - Accent6 3 3 3 4 2 2" xfId="6677" xr:uid="{00000000-0005-0000-0000-0000665D0000}"/>
    <cellStyle name="40% - Accent6 3 3 3 4 3" xfId="6690" xr:uid="{00000000-0005-0000-0000-0000675D0000}"/>
    <cellStyle name="40% - Accent6 3 3 3 5" xfId="6956" xr:uid="{00000000-0005-0000-0000-0000685D0000}"/>
    <cellStyle name="40% - Accent6 3 3 3 5 2" xfId="5116" xr:uid="{00000000-0005-0000-0000-0000695D0000}"/>
    <cellStyle name="40% - Accent6 3 3 3 6" xfId="6979" xr:uid="{00000000-0005-0000-0000-00006A5D0000}"/>
    <cellStyle name="40% - Accent6 3 3 4" xfId="1804" xr:uid="{00000000-0005-0000-0000-00006B5D0000}"/>
    <cellStyle name="40% - Accent6 3 3 4 2" xfId="12737" xr:uid="{00000000-0005-0000-0000-00006C5D0000}"/>
    <cellStyle name="40% - Accent6 3 3 4 2 2" xfId="15196" xr:uid="{00000000-0005-0000-0000-00006D5D0000}"/>
    <cellStyle name="40% - Accent6 3 3 4 2 2 2" xfId="26617" xr:uid="{00000000-0005-0000-0000-00006E5D0000}"/>
    <cellStyle name="40% - Accent6 3 3 4 2 2 2 2" xfId="28696" xr:uid="{00000000-0005-0000-0000-00006F5D0000}"/>
    <cellStyle name="40% - Accent6 3 3 4 2 2 3" xfId="25817" xr:uid="{00000000-0005-0000-0000-0000705D0000}"/>
    <cellStyle name="40% - Accent6 3 3 4 2 3" xfId="28697" xr:uid="{00000000-0005-0000-0000-0000715D0000}"/>
    <cellStyle name="40% - Accent6 3 3 4 2 3 2" xfId="28698" xr:uid="{00000000-0005-0000-0000-0000725D0000}"/>
    <cellStyle name="40% - Accent6 3 3 4 2 4" xfId="28699" xr:uid="{00000000-0005-0000-0000-0000735D0000}"/>
    <cellStyle name="40% - Accent6 3 3 4 3" xfId="15200" xr:uid="{00000000-0005-0000-0000-0000745D0000}"/>
    <cellStyle name="40% - Accent6 3 3 4 3 2" xfId="28700" xr:uid="{00000000-0005-0000-0000-0000755D0000}"/>
    <cellStyle name="40% - Accent6 3 3 4 3 2 2" xfId="28701" xr:uid="{00000000-0005-0000-0000-0000765D0000}"/>
    <cellStyle name="40% - Accent6 3 3 4 3 3" xfId="28702" xr:uid="{00000000-0005-0000-0000-0000775D0000}"/>
    <cellStyle name="40% - Accent6 3 3 4 4" xfId="7011" xr:uid="{00000000-0005-0000-0000-0000785D0000}"/>
    <cellStyle name="40% - Accent6 3 3 4 4 2" xfId="6796" xr:uid="{00000000-0005-0000-0000-0000795D0000}"/>
    <cellStyle name="40% - Accent6 3 3 4 5" xfId="7023" xr:uid="{00000000-0005-0000-0000-00007A5D0000}"/>
    <cellStyle name="40% - Accent6 3 3 5" xfId="7492" xr:uid="{00000000-0005-0000-0000-00007B5D0000}"/>
    <cellStyle name="40% - Accent6 3 3 5 2" xfId="7498" xr:uid="{00000000-0005-0000-0000-00007C5D0000}"/>
    <cellStyle name="40% - Accent6 3 3 5 2 2" xfId="7504" xr:uid="{00000000-0005-0000-0000-00007D5D0000}"/>
    <cellStyle name="40% - Accent6 3 3 5 2 2 2" xfId="3477" xr:uid="{00000000-0005-0000-0000-00007E5D0000}"/>
    <cellStyle name="40% - Accent6 3 3 5 2 3" xfId="2335" xr:uid="{00000000-0005-0000-0000-00007F5D0000}"/>
    <cellStyle name="40% - Accent6 3 3 5 3" xfId="7508" xr:uid="{00000000-0005-0000-0000-0000805D0000}"/>
    <cellStyle name="40% - Accent6 3 3 5 3 2" xfId="6820" xr:uid="{00000000-0005-0000-0000-0000815D0000}"/>
    <cellStyle name="40% - Accent6 3 3 5 4" xfId="7036" xr:uid="{00000000-0005-0000-0000-0000825D0000}"/>
    <cellStyle name="40% - Accent6 3 3 6" xfId="3378" xr:uid="{00000000-0005-0000-0000-0000835D0000}"/>
    <cellStyle name="40% - Accent6 3 3 6 2" xfId="1195" xr:uid="{00000000-0005-0000-0000-0000845D0000}"/>
    <cellStyle name="40% - Accent6 3 3 6 2 2" xfId="1211" xr:uid="{00000000-0005-0000-0000-0000855D0000}"/>
    <cellStyle name="40% - Accent6 3 3 6 3" xfId="1349" xr:uid="{00000000-0005-0000-0000-0000865D0000}"/>
    <cellStyle name="40% - Accent6 3 3 7" xfId="5659" xr:uid="{00000000-0005-0000-0000-0000875D0000}"/>
    <cellStyle name="40% - Accent6 3 3 7 2" xfId="340" xr:uid="{00000000-0005-0000-0000-0000885D0000}"/>
    <cellStyle name="40% - Accent6 3 3 8" xfId="5670" xr:uid="{00000000-0005-0000-0000-0000895D0000}"/>
    <cellStyle name="40% - Accent6 3 4" xfId="460" xr:uid="{00000000-0005-0000-0000-00008A5D0000}"/>
    <cellStyle name="40% - Accent6 3 4 2" xfId="1905" xr:uid="{00000000-0005-0000-0000-00008B5D0000}"/>
    <cellStyle name="40% - Accent6 3 4 2 2" xfId="1923" xr:uid="{00000000-0005-0000-0000-00008C5D0000}"/>
    <cellStyle name="40% - Accent6 3 4 2 2 2" xfId="9715" xr:uid="{00000000-0005-0000-0000-00008D5D0000}"/>
    <cellStyle name="40% - Accent6 3 4 2 2 2 2" xfId="25731" xr:uid="{00000000-0005-0000-0000-00008E5D0000}"/>
    <cellStyle name="40% - Accent6 3 4 2 2 2 2 2" xfId="28703" xr:uid="{00000000-0005-0000-0000-00008F5D0000}"/>
    <cellStyle name="40% - Accent6 3 4 2 2 2 2 2 2" xfId="28704" xr:uid="{00000000-0005-0000-0000-0000905D0000}"/>
    <cellStyle name="40% - Accent6 3 4 2 2 2 2 3" xfId="28705" xr:uid="{00000000-0005-0000-0000-0000915D0000}"/>
    <cellStyle name="40% - Accent6 3 4 2 2 2 3" xfId="28706" xr:uid="{00000000-0005-0000-0000-0000925D0000}"/>
    <cellStyle name="40% - Accent6 3 4 2 2 2 3 2" xfId="4408" xr:uid="{00000000-0005-0000-0000-0000935D0000}"/>
    <cellStyle name="40% - Accent6 3 4 2 2 2 4" xfId="22246" xr:uid="{00000000-0005-0000-0000-0000945D0000}"/>
    <cellStyle name="40% - Accent6 3 4 2 2 3" xfId="25735" xr:uid="{00000000-0005-0000-0000-0000955D0000}"/>
    <cellStyle name="40% - Accent6 3 4 2 2 3 2" xfId="25983" xr:uid="{00000000-0005-0000-0000-0000965D0000}"/>
    <cellStyle name="40% - Accent6 3 4 2 2 3 2 2" xfId="28707" xr:uid="{00000000-0005-0000-0000-0000975D0000}"/>
    <cellStyle name="40% - Accent6 3 4 2 2 3 3" xfId="28708" xr:uid="{00000000-0005-0000-0000-0000985D0000}"/>
    <cellStyle name="40% - Accent6 3 4 2 2 4" xfId="25985" xr:uid="{00000000-0005-0000-0000-0000995D0000}"/>
    <cellStyle name="40% - Accent6 3 4 2 2 4 2" xfId="28709" xr:uid="{00000000-0005-0000-0000-00009A5D0000}"/>
    <cellStyle name="40% - Accent6 3 4 2 2 5" xfId="27964" xr:uid="{00000000-0005-0000-0000-00009B5D0000}"/>
    <cellStyle name="40% - Accent6 3 4 2 3" xfId="9725" xr:uid="{00000000-0005-0000-0000-00009C5D0000}"/>
    <cellStyle name="40% - Accent6 3 4 2 3 2" xfId="25785" xr:uid="{00000000-0005-0000-0000-00009D5D0000}"/>
    <cellStyle name="40% - Accent6 3 4 2 3 2 2" xfId="1419" xr:uid="{00000000-0005-0000-0000-00009E5D0000}"/>
    <cellStyle name="40% - Accent6 3 4 2 3 2 2 2" xfId="1438" xr:uid="{00000000-0005-0000-0000-00009F5D0000}"/>
    <cellStyle name="40% - Accent6 3 4 2 3 2 3" xfId="1498" xr:uid="{00000000-0005-0000-0000-0000A05D0000}"/>
    <cellStyle name="40% - Accent6 3 4 2 3 3" xfId="25989" xr:uid="{00000000-0005-0000-0000-0000A15D0000}"/>
    <cellStyle name="40% - Accent6 3 4 2 3 3 2" xfId="1790" xr:uid="{00000000-0005-0000-0000-0000A25D0000}"/>
    <cellStyle name="40% - Accent6 3 4 2 3 4" xfId="28711" xr:uid="{00000000-0005-0000-0000-0000A35D0000}"/>
    <cellStyle name="40% - Accent6 3 4 2 4" xfId="9505" xr:uid="{00000000-0005-0000-0000-0000A45D0000}"/>
    <cellStyle name="40% - Accent6 3 4 2 4 2" xfId="28713" xr:uid="{00000000-0005-0000-0000-0000A55D0000}"/>
    <cellStyle name="40% - Accent6 3 4 2 4 2 2" xfId="2184" xr:uid="{00000000-0005-0000-0000-0000A65D0000}"/>
    <cellStyle name="40% - Accent6 3 4 2 4 3" xfId="28715" xr:uid="{00000000-0005-0000-0000-0000A75D0000}"/>
    <cellStyle name="40% - Accent6 3 4 2 5" xfId="28716" xr:uid="{00000000-0005-0000-0000-0000A85D0000}"/>
    <cellStyle name="40% - Accent6 3 4 2 5 2" xfId="22570" xr:uid="{00000000-0005-0000-0000-0000A95D0000}"/>
    <cellStyle name="40% - Accent6 3 4 2 6" xfId="28717" xr:uid="{00000000-0005-0000-0000-0000AA5D0000}"/>
    <cellStyle name="40% - Accent6 3 4 3" xfId="681" xr:uid="{00000000-0005-0000-0000-0000AB5D0000}"/>
    <cellStyle name="40% - Accent6 3 4 3 2" xfId="9733" xr:uid="{00000000-0005-0000-0000-0000AC5D0000}"/>
    <cellStyle name="40% - Accent6 3 4 3 2 2" xfId="25844" xr:uid="{00000000-0005-0000-0000-0000AD5D0000}"/>
    <cellStyle name="40% - Accent6 3 4 3 2 2 2" xfId="26860" xr:uid="{00000000-0005-0000-0000-0000AE5D0000}"/>
    <cellStyle name="40% - Accent6 3 4 3 2 2 2 2" xfId="28718" xr:uid="{00000000-0005-0000-0000-0000AF5D0000}"/>
    <cellStyle name="40% - Accent6 3 4 3 2 2 3" xfId="3447" xr:uid="{00000000-0005-0000-0000-0000B05D0000}"/>
    <cellStyle name="40% - Accent6 3 4 3 2 3" xfId="26020" xr:uid="{00000000-0005-0000-0000-0000B15D0000}"/>
    <cellStyle name="40% - Accent6 3 4 3 2 3 2" xfId="27720" xr:uid="{00000000-0005-0000-0000-0000B25D0000}"/>
    <cellStyle name="40% - Accent6 3 4 3 2 4" xfId="28719" xr:uid="{00000000-0005-0000-0000-0000B35D0000}"/>
    <cellStyle name="40% - Accent6 3 4 3 3" xfId="28722" xr:uid="{00000000-0005-0000-0000-0000B45D0000}"/>
    <cellStyle name="40% - Accent6 3 4 3 3 2" xfId="28724" xr:uid="{00000000-0005-0000-0000-0000B55D0000}"/>
    <cellStyle name="40% - Accent6 3 4 3 3 2 2" xfId="2542" xr:uid="{00000000-0005-0000-0000-0000B65D0000}"/>
    <cellStyle name="40% - Accent6 3 4 3 3 3" xfId="28725" xr:uid="{00000000-0005-0000-0000-0000B75D0000}"/>
    <cellStyle name="40% - Accent6 3 4 3 4" xfId="7080" xr:uid="{00000000-0005-0000-0000-0000B85D0000}"/>
    <cellStyle name="40% - Accent6 3 4 3 4 2" xfId="5990" xr:uid="{00000000-0005-0000-0000-0000B95D0000}"/>
    <cellStyle name="40% - Accent6 3 4 3 5" xfId="7084" xr:uid="{00000000-0005-0000-0000-0000BA5D0000}"/>
    <cellStyle name="40% - Accent6 3 4 4" xfId="2" xr:uid="{00000000-0005-0000-0000-0000BB5D0000}"/>
    <cellStyle name="40% - Accent6 3 4 4 2" xfId="15221" xr:uid="{00000000-0005-0000-0000-0000BC5D0000}"/>
    <cellStyle name="40% - Accent6 3 4 4 2 2" xfId="28726" xr:uid="{00000000-0005-0000-0000-0000BD5D0000}"/>
    <cellStyle name="40% - Accent6 3 4 4 2 2 2" xfId="28727" xr:uid="{00000000-0005-0000-0000-0000BE5D0000}"/>
    <cellStyle name="40% - Accent6 3 4 4 2 3" xfId="28728" xr:uid="{00000000-0005-0000-0000-0000BF5D0000}"/>
    <cellStyle name="40% - Accent6 3 4 4 3" xfId="28730" xr:uid="{00000000-0005-0000-0000-0000C05D0000}"/>
    <cellStyle name="40% - Accent6 3 4 4 3 2" xfId="28731" xr:uid="{00000000-0005-0000-0000-0000C15D0000}"/>
    <cellStyle name="40% - Accent6 3 4 4 4" xfId="7093" xr:uid="{00000000-0005-0000-0000-0000C25D0000}"/>
    <cellStyle name="40% - Accent6 3 4 5" xfId="7517" xr:uid="{00000000-0005-0000-0000-0000C35D0000}"/>
    <cellStyle name="40% - Accent6 3 4 5 2" xfId="437" xr:uid="{00000000-0005-0000-0000-0000C45D0000}"/>
    <cellStyle name="40% - Accent6 3 4 5 2 2" xfId="7519" xr:uid="{00000000-0005-0000-0000-0000C55D0000}"/>
    <cellStyle name="40% - Accent6 3 4 5 3" xfId="7522" xr:uid="{00000000-0005-0000-0000-0000C65D0000}"/>
    <cellStyle name="40% - Accent6 3 4 6" xfId="7527" xr:uid="{00000000-0005-0000-0000-0000C75D0000}"/>
    <cellStyle name="40% - Accent6 3 4 6 2" xfId="2120" xr:uid="{00000000-0005-0000-0000-0000C85D0000}"/>
    <cellStyle name="40% - Accent6 3 4 7" xfId="5690" xr:uid="{00000000-0005-0000-0000-0000C95D0000}"/>
    <cellStyle name="40% - Accent6 3 5" xfId="475" xr:uid="{00000000-0005-0000-0000-0000CA5D0000}"/>
    <cellStyle name="40% - Accent6 3 5 2" xfId="545" xr:uid="{00000000-0005-0000-0000-0000CB5D0000}"/>
    <cellStyle name="40% - Accent6 3 5 2 2" xfId="9766" xr:uid="{00000000-0005-0000-0000-0000CC5D0000}"/>
    <cellStyle name="40% - Accent6 3 5 2 2 2" xfId="18821" xr:uid="{00000000-0005-0000-0000-0000CD5D0000}"/>
    <cellStyle name="40% - Accent6 3 5 2 2 2 2" xfId="27553" xr:uid="{00000000-0005-0000-0000-0000CE5D0000}"/>
    <cellStyle name="40% - Accent6 3 5 2 2 2 2 2" xfId="24723" xr:uid="{00000000-0005-0000-0000-0000CF5D0000}"/>
    <cellStyle name="40% - Accent6 3 5 2 2 2 3" xfId="27555" xr:uid="{00000000-0005-0000-0000-0000D05D0000}"/>
    <cellStyle name="40% - Accent6 3 5 2 2 3" xfId="26050" xr:uid="{00000000-0005-0000-0000-0000D15D0000}"/>
    <cellStyle name="40% - Accent6 3 5 2 2 3 2" xfId="27557" xr:uid="{00000000-0005-0000-0000-0000D25D0000}"/>
    <cellStyle name="40% - Accent6 3 5 2 2 4" xfId="27559" xr:uid="{00000000-0005-0000-0000-0000D35D0000}"/>
    <cellStyle name="40% - Accent6 3 5 2 3" xfId="28733" xr:uid="{00000000-0005-0000-0000-0000D45D0000}"/>
    <cellStyle name="40% - Accent6 3 5 2 3 2" xfId="27566" xr:uid="{00000000-0005-0000-0000-0000D55D0000}"/>
    <cellStyle name="40% - Accent6 3 5 2 3 2 2" xfId="4178" xr:uid="{00000000-0005-0000-0000-0000D65D0000}"/>
    <cellStyle name="40% - Accent6 3 5 2 3 3" xfId="27568" xr:uid="{00000000-0005-0000-0000-0000D75D0000}"/>
    <cellStyle name="40% - Accent6 3 5 2 4" xfId="28734" xr:uid="{00000000-0005-0000-0000-0000D85D0000}"/>
    <cellStyle name="40% - Accent6 3 5 2 4 2" xfId="27572" xr:uid="{00000000-0005-0000-0000-0000D95D0000}"/>
    <cellStyle name="40% - Accent6 3 5 2 5" xfId="23662" xr:uid="{00000000-0005-0000-0000-0000DA5D0000}"/>
    <cellStyle name="40% - Accent6 3 5 3" xfId="9774" xr:uid="{00000000-0005-0000-0000-0000DB5D0000}"/>
    <cellStyle name="40% - Accent6 3 5 3 2" xfId="28735" xr:uid="{00000000-0005-0000-0000-0000DC5D0000}"/>
    <cellStyle name="40% - Accent6 3 5 3 2 2" xfId="27581" xr:uid="{00000000-0005-0000-0000-0000DD5D0000}"/>
    <cellStyle name="40% - Accent6 3 5 3 2 2 2" xfId="27584" xr:uid="{00000000-0005-0000-0000-0000DE5D0000}"/>
    <cellStyle name="40% - Accent6 3 5 3 2 3" xfId="27586" xr:uid="{00000000-0005-0000-0000-0000DF5D0000}"/>
    <cellStyle name="40% - Accent6 3 5 3 3" xfId="28738" xr:uid="{00000000-0005-0000-0000-0000E05D0000}"/>
    <cellStyle name="40% - Accent6 3 5 3 3 2" xfId="27591" xr:uid="{00000000-0005-0000-0000-0000E15D0000}"/>
    <cellStyle name="40% - Accent6 3 5 3 4" xfId="7114" xr:uid="{00000000-0005-0000-0000-0000E25D0000}"/>
    <cellStyle name="40% - Accent6 3 5 4" xfId="28740" xr:uid="{00000000-0005-0000-0000-0000E35D0000}"/>
    <cellStyle name="40% - Accent6 3 5 4 2" xfId="28743" xr:uid="{00000000-0005-0000-0000-0000E45D0000}"/>
    <cellStyle name="40% - Accent6 3 5 4 2 2" xfId="27598" xr:uid="{00000000-0005-0000-0000-0000E55D0000}"/>
    <cellStyle name="40% - Accent6 3 5 4 3" xfId="28745" xr:uid="{00000000-0005-0000-0000-0000E65D0000}"/>
    <cellStyle name="40% - Accent6 3 5 5" xfId="7532" xr:uid="{00000000-0005-0000-0000-0000E75D0000}"/>
    <cellStyle name="40% - Accent6 3 5 5 2" xfId="7535" xr:uid="{00000000-0005-0000-0000-0000E85D0000}"/>
    <cellStyle name="40% - Accent6 3 5 6" xfId="7541" xr:uid="{00000000-0005-0000-0000-0000E95D0000}"/>
    <cellStyle name="40% - Accent6 3 6" xfId="504" xr:uid="{00000000-0005-0000-0000-0000EA5D0000}"/>
    <cellStyle name="40% - Accent6 3 6 2" xfId="9799" xr:uid="{00000000-0005-0000-0000-0000EB5D0000}"/>
    <cellStyle name="40% - Accent6 3 6 2 2" xfId="28746" xr:uid="{00000000-0005-0000-0000-0000EC5D0000}"/>
    <cellStyle name="40% - Accent6 3 6 2 2 2" xfId="25011" xr:uid="{00000000-0005-0000-0000-0000ED5D0000}"/>
    <cellStyle name="40% - Accent6 3 6 2 2 2 2" xfId="27613" xr:uid="{00000000-0005-0000-0000-0000EE5D0000}"/>
    <cellStyle name="40% - Accent6 3 6 2 2 3" xfId="27615" xr:uid="{00000000-0005-0000-0000-0000EF5D0000}"/>
    <cellStyle name="40% - Accent6 3 6 2 3" xfId="28747" xr:uid="{00000000-0005-0000-0000-0000F05D0000}"/>
    <cellStyle name="40% - Accent6 3 6 2 3 2" xfId="27619" xr:uid="{00000000-0005-0000-0000-0000F15D0000}"/>
    <cellStyle name="40% - Accent6 3 6 2 4" xfId="28748" xr:uid="{00000000-0005-0000-0000-0000F25D0000}"/>
    <cellStyle name="40% - Accent6 3 6 3" xfId="28749" xr:uid="{00000000-0005-0000-0000-0000F35D0000}"/>
    <cellStyle name="40% - Accent6 3 6 3 2" xfId="28751" xr:uid="{00000000-0005-0000-0000-0000F45D0000}"/>
    <cellStyle name="40% - Accent6 3 6 3 2 2" xfId="27628" xr:uid="{00000000-0005-0000-0000-0000F55D0000}"/>
    <cellStyle name="40% - Accent6 3 6 3 3" xfId="28753" xr:uid="{00000000-0005-0000-0000-0000F65D0000}"/>
    <cellStyle name="40% - Accent6 3 6 4" xfId="28754" xr:uid="{00000000-0005-0000-0000-0000F75D0000}"/>
    <cellStyle name="40% - Accent6 3 6 4 2" xfId="28757" xr:uid="{00000000-0005-0000-0000-0000F85D0000}"/>
    <cellStyle name="40% - Accent6 3 6 5" xfId="7545" xr:uid="{00000000-0005-0000-0000-0000F95D0000}"/>
    <cellStyle name="40% - Accent6 3 7" xfId="527" xr:uid="{00000000-0005-0000-0000-0000FA5D0000}"/>
    <cellStyle name="40% - Accent6 3 7 2" xfId="28758" xr:uid="{00000000-0005-0000-0000-0000FB5D0000}"/>
    <cellStyle name="40% - Accent6 3 7 2 2" xfId="28759" xr:uid="{00000000-0005-0000-0000-0000FC5D0000}"/>
    <cellStyle name="40% - Accent6 3 7 2 2 2" xfId="27634" xr:uid="{00000000-0005-0000-0000-0000FD5D0000}"/>
    <cellStyle name="40% - Accent6 3 7 2 3" xfId="25053" xr:uid="{00000000-0005-0000-0000-0000FE5D0000}"/>
    <cellStyle name="40% - Accent6 3 7 3" xfId="28760" xr:uid="{00000000-0005-0000-0000-0000FF5D0000}"/>
    <cellStyle name="40% - Accent6 3 7 3 2" xfId="28762" xr:uid="{00000000-0005-0000-0000-0000005E0000}"/>
    <cellStyle name="40% - Accent6 3 7 4" xfId="28764" xr:uid="{00000000-0005-0000-0000-0000015E0000}"/>
    <cellStyle name="40% - Accent6 3 8" xfId="28765" xr:uid="{00000000-0005-0000-0000-0000025E0000}"/>
    <cellStyle name="40% - Accent6 3 8 2" xfId="28766" xr:uid="{00000000-0005-0000-0000-0000035E0000}"/>
    <cellStyle name="40% - Accent6 3 8 2 2" xfId="28767" xr:uid="{00000000-0005-0000-0000-0000045E0000}"/>
    <cellStyle name="40% - Accent6 3 8 3" xfId="28768" xr:uid="{00000000-0005-0000-0000-0000055E0000}"/>
    <cellStyle name="40% - Accent6 3 9" xfId="28769" xr:uid="{00000000-0005-0000-0000-0000065E0000}"/>
    <cellStyle name="40% - Accent6 3 9 2" xfId="27997" xr:uid="{00000000-0005-0000-0000-0000075E0000}"/>
    <cellStyle name="40% - Accent6 4" xfId="28770" xr:uid="{00000000-0005-0000-0000-0000085E0000}"/>
    <cellStyle name="40% - Accent6 4 2" xfId="28771" xr:uid="{00000000-0005-0000-0000-0000095E0000}"/>
    <cellStyle name="40% - Accent6 4 2 2" xfId="28772" xr:uid="{00000000-0005-0000-0000-00000A5E0000}"/>
    <cellStyle name="40% - Accent6 4 2 2 2" xfId="28773" xr:uid="{00000000-0005-0000-0000-00000B5E0000}"/>
    <cellStyle name="40% - Accent6 4 2 2 2 2" xfId="28774" xr:uid="{00000000-0005-0000-0000-00000C5E0000}"/>
    <cellStyle name="40% - Accent6 4 2 2 2 2 2" xfId="14011" xr:uid="{00000000-0005-0000-0000-00000D5E0000}"/>
    <cellStyle name="40% - Accent6 4 2 2 2 2 2 2" xfId="28775" xr:uid="{00000000-0005-0000-0000-00000E5E0000}"/>
    <cellStyle name="40% - Accent6 4 2 2 2 2 2 2 2" xfId="1802" xr:uid="{00000000-0005-0000-0000-00000F5E0000}"/>
    <cellStyle name="40% - Accent6 4 2 2 2 2 2 2 2 2" xfId="12734" xr:uid="{00000000-0005-0000-0000-0000105E0000}"/>
    <cellStyle name="40% - Accent6 4 2 2 2 2 2 2 3" xfId="7489" xr:uid="{00000000-0005-0000-0000-0000115E0000}"/>
    <cellStyle name="40% - Accent6 4 2 2 2 2 2 3" xfId="28776" xr:uid="{00000000-0005-0000-0000-0000125E0000}"/>
    <cellStyle name="40% - Accent6 4 2 2 2 2 2 3 2" xfId="5" xr:uid="{00000000-0005-0000-0000-0000135E0000}"/>
    <cellStyle name="40% - Accent6 4 2 2 2 2 2 4" xfId="28777" xr:uid="{00000000-0005-0000-0000-0000145E0000}"/>
    <cellStyle name="40% - Accent6 4 2 2 2 2 3" xfId="28779" xr:uid="{00000000-0005-0000-0000-0000155E0000}"/>
    <cellStyle name="40% - Accent6 4 2 2 2 2 3 2" xfId="28781" xr:uid="{00000000-0005-0000-0000-0000165E0000}"/>
    <cellStyle name="40% - Accent6 4 2 2 2 2 3 2 2" xfId="13309" xr:uid="{00000000-0005-0000-0000-0000175E0000}"/>
    <cellStyle name="40% - Accent6 4 2 2 2 2 3 3" xfId="3611" xr:uid="{00000000-0005-0000-0000-0000185E0000}"/>
    <cellStyle name="40% - Accent6 4 2 2 2 2 4" xfId="27036" xr:uid="{00000000-0005-0000-0000-0000195E0000}"/>
    <cellStyle name="40% - Accent6 4 2 2 2 2 4 2" xfId="27039" xr:uid="{00000000-0005-0000-0000-00001A5E0000}"/>
    <cellStyle name="40% - Accent6 4 2 2 2 2 5" xfId="27042" xr:uid="{00000000-0005-0000-0000-00001B5E0000}"/>
    <cellStyle name="40% - Accent6 4 2 2 2 3" xfId="28783" xr:uid="{00000000-0005-0000-0000-00001C5E0000}"/>
    <cellStyle name="40% - Accent6 4 2 2 2 3 2" xfId="28784" xr:uid="{00000000-0005-0000-0000-00001D5E0000}"/>
    <cellStyle name="40% - Accent6 4 2 2 2 3 2 2" xfId="28785" xr:uid="{00000000-0005-0000-0000-00001E5E0000}"/>
    <cellStyle name="40% - Accent6 4 2 2 2 3 2 2 2" xfId="13362" xr:uid="{00000000-0005-0000-0000-00001F5E0000}"/>
    <cellStyle name="40% - Accent6 4 2 2 2 3 2 3" xfId="28786" xr:uid="{00000000-0005-0000-0000-0000205E0000}"/>
    <cellStyle name="40% - Accent6 4 2 2 2 3 3" xfId="24534" xr:uid="{00000000-0005-0000-0000-0000215E0000}"/>
    <cellStyle name="40% - Accent6 4 2 2 2 3 3 2" xfId="28787" xr:uid="{00000000-0005-0000-0000-0000225E0000}"/>
    <cellStyle name="40% - Accent6 4 2 2 2 3 4" xfId="27047" xr:uid="{00000000-0005-0000-0000-0000235E0000}"/>
    <cellStyle name="40% - Accent6 4 2 2 2 4" xfId="28789" xr:uid="{00000000-0005-0000-0000-0000245E0000}"/>
    <cellStyle name="40% - Accent6 4 2 2 2 4 2" xfId="28790" xr:uid="{00000000-0005-0000-0000-0000255E0000}"/>
    <cellStyle name="40% - Accent6 4 2 2 2 4 2 2" xfId="28791" xr:uid="{00000000-0005-0000-0000-0000265E0000}"/>
    <cellStyle name="40% - Accent6 4 2 2 2 4 3" xfId="28792" xr:uid="{00000000-0005-0000-0000-0000275E0000}"/>
    <cellStyle name="40% - Accent6 4 2 2 2 5" xfId="28794" xr:uid="{00000000-0005-0000-0000-0000285E0000}"/>
    <cellStyle name="40% - Accent6 4 2 2 2 5 2" xfId="28795" xr:uid="{00000000-0005-0000-0000-0000295E0000}"/>
    <cellStyle name="40% - Accent6 4 2 2 2 6" xfId="28796" xr:uid="{00000000-0005-0000-0000-00002A5E0000}"/>
    <cellStyle name="40% - Accent6 4 2 2 3" xfId="28797" xr:uid="{00000000-0005-0000-0000-00002B5E0000}"/>
    <cellStyle name="40% - Accent6 4 2 2 3 2" xfId="28798" xr:uid="{00000000-0005-0000-0000-00002C5E0000}"/>
    <cellStyle name="40% - Accent6 4 2 2 3 2 2" xfId="28799" xr:uid="{00000000-0005-0000-0000-00002D5E0000}"/>
    <cellStyle name="40% - Accent6 4 2 2 3 2 2 2" xfId="28800" xr:uid="{00000000-0005-0000-0000-00002E5E0000}"/>
    <cellStyle name="40% - Accent6 4 2 2 3 2 2 2 2" xfId="13548" xr:uid="{00000000-0005-0000-0000-00002F5E0000}"/>
    <cellStyle name="40% - Accent6 4 2 2 3 2 2 3" xfId="28801" xr:uid="{00000000-0005-0000-0000-0000305E0000}"/>
    <cellStyle name="40% - Accent6 4 2 2 3 2 3" xfId="28802" xr:uid="{00000000-0005-0000-0000-0000315E0000}"/>
    <cellStyle name="40% - Accent6 4 2 2 3 2 3 2" xfId="28804" xr:uid="{00000000-0005-0000-0000-0000325E0000}"/>
    <cellStyle name="40% - Accent6 4 2 2 3 2 4" xfId="27054" xr:uid="{00000000-0005-0000-0000-0000335E0000}"/>
    <cellStyle name="40% - Accent6 4 2 2 3 3" xfId="28806" xr:uid="{00000000-0005-0000-0000-0000345E0000}"/>
    <cellStyle name="40% - Accent6 4 2 2 3 3 2" xfId="28807" xr:uid="{00000000-0005-0000-0000-0000355E0000}"/>
    <cellStyle name="40% - Accent6 4 2 2 3 3 2 2" xfId="28808" xr:uid="{00000000-0005-0000-0000-0000365E0000}"/>
    <cellStyle name="40% - Accent6 4 2 2 3 3 3" xfId="28809" xr:uid="{00000000-0005-0000-0000-0000375E0000}"/>
    <cellStyle name="40% - Accent6 4 2 2 3 4" xfId="28811" xr:uid="{00000000-0005-0000-0000-0000385E0000}"/>
    <cellStyle name="40% - Accent6 4 2 2 3 4 2" xfId="28812" xr:uid="{00000000-0005-0000-0000-0000395E0000}"/>
    <cellStyle name="40% - Accent6 4 2 2 3 5" xfId="19192" xr:uid="{00000000-0005-0000-0000-00003A5E0000}"/>
    <cellStyle name="40% - Accent6 4 2 2 4" xfId="28813" xr:uid="{00000000-0005-0000-0000-00003B5E0000}"/>
    <cellStyle name="40% - Accent6 4 2 2 4 2" xfId="28814" xr:uid="{00000000-0005-0000-0000-00003C5E0000}"/>
    <cellStyle name="40% - Accent6 4 2 2 4 2 2" xfId="28815" xr:uid="{00000000-0005-0000-0000-00003D5E0000}"/>
    <cellStyle name="40% - Accent6 4 2 2 4 2 2 2" xfId="28817" xr:uid="{00000000-0005-0000-0000-00003E5E0000}"/>
    <cellStyle name="40% - Accent6 4 2 2 4 2 3" xfId="28818" xr:uid="{00000000-0005-0000-0000-00003F5E0000}"/>
    <cellStyle name="40% - Accent6 4 2 2 4 3" xfId="28820" xr:uid="{00000000-0005-0000-0000-0000405E0000}"/>
    <cellStyle name="40% - Accent6 4 2 2 4 3 2" xfId="28821" xr:uid="{00000000-0005-0000-0000-0000415E0000}"/>
    <cellStyle name="40% - Accent6 4 2 2 4 4" xfId="28822" xr:uid="{00000000-0005-0000-0000-0000425E0000}"/>
    <cellStyle name="40% - Accent6 4 2 2 5" xfId="28823" xr:uid="{00000000-0005-0000-0000-0000435E0000}"/>
    <cellStyle name="40% - Accent6 4 2 2 5 2" xfId="28824" xr:uid="{00000000-0005-0000-0000-0000445E0000}"/>
    <cellStyle name="40% - Accent6 4 2 2 5 2 2" xfId="6762" xr:uid="{00000000-0005-0000-0000-0000455E0000}"/>
    <cellStyle name="40% - Accent6 4 2 2 5 3" xfId="28825" xr:uid="{00000000-0005-0000-0000-0000465E0000}"/>
    <cellStyle name="40% - Accent6 4 2 2 6" xfId="14418" xr:uid="{00000000-0005-0000-0000-0000475E0000}"/>
    <cellStyle name="40% - Accent6 4 2 2 6 2" xfId="28826" xr:uid="{00000000-0005-0000-0000-0000485E0000}"/>
    <cellStyle name="40% - Accent6 4 2 2 7" xfId="28827" xr:uid="{00000000-0005-0000-0000-0000495E0000}"/>
    <cellStyle name="40% - Accent6 4 2 3" xfId="28828" xr:uid="{00000000-0005-0000-0000-00004A5E0000}"/>
    <cellStyle name="40% - Accent6 4 2 3 2" xfId="28829" xr:uid="{00000000-0005-0000-0000-00004B5E0000}"/>
    <cellStyle name="40% - Accent6 4 2 3 2 2" xfId="25616" xr:uid="{00000000-0005-0000-0000-00004C5E0000}"/>
    <cellStyle name="40% - Accent6 4 2 3 2 2 2" xfId="25618" xr:uid="{00000000-0005-0000-0000-00004D5E0000}"/>
    <cellStyle name="40% - Accent6 4 2 3 2 2 2 2" xfId="28830" xr:uid="{00000000-0005-0000-0000-00004E5E0000}"/>
    <cellStyle name="40% - Accent6 4 2 3 2 2 2 2 2" xfId="12536" xr:uid="{00000000-0005-0000-0000-00004F5E0000}"/>
    <cellStyle name="40% - Accent6 4 2 3 2 2 2 3" xfId="28831" xr:uid="{00000000-0005-0000-0000-0000505E0000}"/>
    <cellStyle name="40% - Accent6 4 2 3 2 2 3" xfId="28832" xr:uid="{00000000-0005-0000-0000-0000515E0000}"/>
    <cellStyle name="40% - Accent6 4 2 3 2 2 3 2" xfId="28834" xr:uid="{00000000-0005-0000-0000-0000525E0000}"/>
    <cellStyle name="40% - Accent6 4 2 3 2 2 4" xfId="27064" xr:uid="{00000000-0005-0000-0000-0000535E0000}"/>
    <cellStyle name="40% - Accent6 4 2 3 2 3" xfId="25620" xr:uid="{00000000-0005-0000-0000-0000545E0000}"/>
    <cellStyle name="40% - Accent6 4 2 3 2 3 2" xfId="23439" xr:uid="{00000000-0005-0000-0000-0000555E0000}"/>
    <cellStyle name="40% - Accent6 4 2 3 2 3 2 2" xfId="28836" xr:uid="{00000000-0005-0000-0000-0000565E0000}"/>
    <cellStyle name="40% - Accent6 4 2 3 2 3 3" xfId="28837" xr:uid="{00000000-0005-0000-0000-0000575E0000}"/>
    <cellStyle name="40% - Accent6 4 2 3 2 4" xfId="27503" xr:uid="{00000000-0005-0000-0000-0000585E0000}"/>
    <cellStyle name="40% - Accent6 4 2 3 2 4 2" xfId="27505" xr:uid="{00000000-0005-0000-0000-0000595E0000}"/>
    <cellStyle name="40% - Accent6 4 2 3 2 5" xfId="27507" xr:uid="{00000000-0005-0000-0000-00005A5E0000}"/>
    <cellStyle name="40% - Accent6 4 2 3 3" xfId="28839" xr:uid="{00000000-0005-0000-0000-00005B5E0000}"/>
    <cellStyle name="40% - Accent6 4 2 3 3 2" xfId="25626" xr:uid="{00000000-0005-0000-0000-00005C5E0000}"/>
    <cellStyle name="40% - Accent6 4 2 3 3 2 2" xfId="8850" xr:uid="{00000000-0005-0000-0000-00005D5E0000}"/>
    <cellStyle name="40% - Accent6 4 2 3 3 2 2 2" xfId="8856" xr:uid="{00000000-0005-0000-0000-00005E5E0000}"/>
    <cellStyle name="40% - Accent6 4 2 3 3 2 3" xfId="8861" xr:uid="{00000000-0005-0000-0000-00005F5E0000}"/>
    <cellStyle name="40% - Accent6 4 2 3 3 3" xfId="25672" xr:uid="{00000000-0005-0000-0000-0000605E0000}"/>
    <cellStyle name="40% - Accent6 4 2 3 3 3 2" xfId="821" xr:uid="{00000000-0005-0000-0000-0000615E0000}"/>
    <cellStyle name="40% - Accent6 4 2 3 3 4" xfId="15736" xr:uid="{00000000-0005-0000-0000-0000625E0000}"/>
    <cellStyle name="40% - Accent6 4 2 3 4" xfId="13228" xr:uid="{00000000-0005-0000-0000-0000635E0000}"/>
    <cellStyle name="40% - Accent6 4 2 3 4 2" xfId="28427" xr:uid="{00000000-0005-0000-0000-0000645E0000}"/>
    <cellStyle name="40% - Accent6 4 2 3 4 2 2" xfId="9859" xr:uid="{00000000-0005-0000-0000-0000655E0000}"/>
    <cellStyle name="40% - Accent6 4 2 3 4 3" xfId="25677" xr:uid="{00000000-0005-0000-0000-0000665E0000}"/>
    <cellStyle name="40% - Accent6 4 2 3 5" xfId="28431" xr:uid="{00000000-0005-0000-0000-0000675E0000}"/>
    <cellStyle name="40% - Accent6 4 2 3 5 2" xfId="22212" xr:uid="{00000000-0005-0000-0000-0000685E0000}"/>
    <cellStyle name="40% - Accent6 4 2 3 6" xfId="28433" xr:uid="{00000000-0005-0000-0000-0000695E0000}"/>
    <cellStyle name="40% - Accent6 4 2 4" xfId="28840" xr:uid="{00000000-0005-0000-0000-00006A5E0000}"/>
    <cellStyle name="40% - Accent6 4 2 4 2" xfId="28841" xr:uid="{00000000-0005-0000-0000-00006B5E0000}"/>
    <cellStyle name="40% - Accent6 4 2 4 2 2" xfId="25634" xr:uid="{00000000-0005-0000-0000-00006C5E0000}"/>
    <cellStyle name="40% - Accent6 4 2 4 2 2 2" xfId="28167" xr:uid="{00000000-0005-0000-0000-00006D5E0000}"/>
    <cellStyle name="40% - Accent6 4 2 4 2 2 2 2" xfId="28169" xr:uid="{00000000-0005-0000-0000-00006E5E0000}"/>
    <cellStyle name="40% - Accent6 4 2 4 2 2 3" xfId="28171" xr:uid="{00000000-0005-0000-0000-00006F5E0000}"/>
    <cellStyle name="40% - Accent6 4 2 4 2 3" xfId="28842" xr:uid="{00000000-0005-0000-0000-0000705E0000}"/>
    <cellStyle name="40% - Accent6 4 2 4 2 3 2" xfId="28197" xr:uid="{00000000-0005-0000-0000-0000715E0000}"/>
    <cellStyle name="40% - Accent6 4 2 4 2 4" xfId="27514" xr:uid="{00000000-0005-0000-0000-0000725E0000}"/>
    <cellStyle name="40% - Accent6 4 2 4 3" xfId="28843" xr:uid="{00000000-0005-0000-0000-0000735E0000}"/>
    <cellStyle name="40% - Accent6 4 2 4 3 2" xfId="28844" xr:uid="{00000000-0005-0000-0000-0000745E0000}"/>
    <cellStyle name="40% - Accent6 4 2 4 3 2 2" xfId="10670" xr:uid="{00000000-0005-0000-0000-0000755E0000}"/>
    <cellStyle name="40% - Accent6 4 2 4 3 3" xfId="25685" xr:uid="{00000000-0005-0000-0000-0000765E0000}"/>
    <cellStyle name="40% - Accent6 4 2 4 4" xfId="28435" xr:uid="{00000000-0005-0000-0000-0000775E0000}"/>
    <cellStyle name="40% - Accent6 4 2 4 4 2" xfId="13531" xr:uid="{00000000-0005-0000-0000-0000785E0000}"/>
    <cellStyle name="40% - Accent6 4 2 4 5" xfId="28437" xr:uid="{00000000-0005-0000-0000-0000795E0000}"/>
    <cellStyle name="40% - Accent6 4 2 5" xfId="6513" xr:uid="{00000000-0005-0000-0000-00007A5E0000}"/>
    <cellStyle name="40% - Accent6 4 2 5 2" xfId="7567" xr:uid="{00000000-0005-0000-0000-00007B5E0000}"/>
    <cellStyle name="40% - Accent6 4 2 5 2 2" xfId="7569" xr:uid="{00000000-0005-0000-0000-00007C5E0000}"/>
    <cellStyle name="40% - Accent6 4 2 5 2 2 2" xfId="7571" xr:uid="{00000000-0005-0000-0000-00007D5E0000}"/>
    <cellStyle name="40% - Accent6 4 2 5 2 3" xfId="3229" xr:uid="{00000000-0005-0000-0000-00007E5E0000}"/>
    <cellStyle name="40% - Accent6 4 2 5 3" xfId="761" xr:uid="{00000000-0005-0000-0000-00007F5E0000}"/>
    <cellStyle name="40% - Accent6 4 2 5 3 2" xfId="7582" xr:uid="{00000000-0005-0000-0000-0000805E0000}"/>
    <cellStyle name="40% - Accent6 4 2 5 4" xfId="7585" xr:uid="{00000000-0005-0000-0000-0000815E0000}"/>
    <cellStyle name="40% - Accent6 4 2 6" xfId="7593" xr:uid="{00000000-0005-0000-0000-0000825E0000}"/>
    <cellStyle name="40% - Accent6 4 2 6 2" xfId="7595" xr:uid="{00000000-0005-0000-0000-0000835E0000}"/>
    <cellStyle name="40% - Accent6 4 2 6 2 2" xfId="7597" xr:uid="{00000000-0005-0000-0000-0000845E0000}"/>
    <cellStyle name="40% - Accent6 4 2 6 3" xfId="7600" xr:uid="{00000000-0005-0000-0000-0000855E0000}"/>
    <cellStyle name="40% - Accent6 4 2 7" xfId="6127" xr:uid="{00000000-0005-0000-0000-0000865E0000}"/>
    <cellStyle name="40% - Accent6 4 2 7 2" xfId="7614" xr:uid="{00000000-0005-0000-0000-0000875E0000}"/>
    <cellStyle name="40% - Accent6 4 2 8" xfId="7621" xr:uid="{00000000-0005-0000-0000-0000885E0000}"/>
    <cellStyle name="40% - Accent6 4 3" xfId="6343" xr:uid="{00000000-0005-0000-0000-0000895E0000}"/>
    <cellStyle name="40% - Accent6 4 3 2" xfId="2315" xr:uid="{00000000-0005-0000-0000-00008A5E0000}"/>
    <cellStyle name="40% - Accent6 4 3 2 2" xfId="2325" xr:uid="{00000000-0005-0000-0000-00008B5E0000}"/>
    <cellStyle name="40% - Accent6 4 3 2 2 2" xfId="5732" xr:uid="{00000000-0005-0000-0000-00008C5E0000}"/>
    <cellStyle name="40% - Accent6 4 3 2 2 2 2" xfId="28456" xr:uid="{00000000-0005-0000-0000-00008D5E0000}"/>
    <cellStyle name="40% - Accent6 4 3 2 2 2 2 2" xfId="3291" xr:uid="{00000000-0005-0000-0000-00008E5E0000}"/>
    <cellStyle name="40% - Accent6 4 3 2 2 2 2 2 2" xfId="1592" xr:uid="{00000000-0005-0000-0000-00008F5E0000}"/>
    <cellStyle name="40% - Accent6 4 3 2 2 2 2 3" xfId="3301" xr:uid="{00000000-0005-0000-0000-0000905E0000}"/>
    <cellStyle name="40% - Accent6 4 3 2 2 2 3" xfId="28458" xr:uid="{00000000-0005-0000-0000-0000915E0000}"/>
    <cellStyle name="40% - Accent6 4 3 2 2 2 3 2" xfId="3332" xr:uid="{00000000-0005-0000-0000-0000925E0000}"/>
    <cellStyle name="40% - Accent6 4 3 2 2 2 4" xfId="27080" xr:uid="{00000000-0005-0000-0000-0000935E0000}"/>
    <cellStyle name="40% - Accent6 4 3 2 2 3" xfId="19676" xr:uid="{00000000-0005-0000-0000-0000945E0000}"/>
    <cellStyle name="40% - Accent6 4 3 2 2 3 2" xfId="19678" xr:uid="{00000000-0005-0000-0000-0000955E0000}"/>
    <cellStyle name="40% - Accent6 4 3 2 2 3 2 2" xfId="1502" xr:uid="{00000000-0005-0000-0000-0000965E0000}"/>
    <cellStyle name="40% - Accent6 4 3 2 2 3 3" xfId="20921" xr:uid="{00000000-0005-0000-0000-0000975E0000}"/>
    <cellStyle name="40% - Accent6 4 3 2 2 4" xfId="19682" xr:uid="{00000000-0005-0000-0000-0000985E0000}"/>
    <cellStyle name="40% - Accent6 4 3 2 2 4 2" xfId="21094" xr:uid="{00000000-0005-0000-0000-0000995E0000}"/>
    <cellStyle name="40% - Accent6 4 3 2 2 5" xfId="27978" xr:uid="{00000000-0005-0000-0000-00009A5E0000}"/>
    <cellStyle name="40% - Accent6 4 3 2 3" xfId="11487" xr:uid="{00000000-0005-0000-0000-00009B5E0000}"/>
    <cellStyle name="40% - Accent6 4 3 2 3 2" xfId="28845" xr:uid="{00000000-0005-0000-0000-00009C5E0000}"/>
    <cellStyle name="40% - Accent6 4 3 2 3 2 2" xfId="28474" xr:uid="{00000000-0005-0000-0000-00009D5E0000}"/>
    <cellStyle name="40% - Accent6 4 3 2 3 2 2 2" xfId="3592" xr:uid="{00000000-0005-0000-0000-00009E5E0000}"/>
    <cellStyle name="40% - Accent6 4 3 2 3 2 3" xfId="28846" xr:uid="{00000000-0005-0000-0000-00009F5E0000}"/>
    <cellStyle name="40% - Accent6 4 3 2 3 3" xfId="18702" xr:uid="{00000000-0005-0000-0000-0000A05E0000}"/>
    <cellStyle name="40% - Accent6 4 3 2 3 3 2" xfId="18317" xr:uid="{00000000-0005-0000-0000-0000A15E0000}"/>
    <cellStyle name="40% - Accent6 4 3 2 3 4" xfId="28848" xr:uid="{00000000-0005-0000-0000-0000A25E0000}"/>
    <cellStyle name="40% - Accent6 4 3 2 4" xfId="28849" xr:uid="{00000000-0005-0000-0000-0000A35E0000}"/>
    <cellStyle name="40% - Accent6 4 3 2 4 2" xfId="28850" xr:uid="{00000000-0005-0000-0000-0000A45E0000}"/>
    <cellStyle name="40% - Accent6 4 3 2 4 2 2" xfId="28851" xr:uid="{00000000-0005-0000-0000-0000A55E0000}"/>
    <cellStyle name="40% - Accent6 4 3 2 4 3" xfId="28852" xr:uid="{00000000-0005-0000-0000-0000A65E0000}"/>
    <cellStyle name="40% - Accent6 4 3 2 5" xfId="28853" xr:uid="{00000000-0005-0000-0000-0000A75E0000}"/>
    <cellStyle name="40% - Accent6 4 3 2 5 2" xfId="28854" xr:uid="{00000000-0005-0000-0000-0000A85E0000}"/>
    <cellStyle name="40% - Accent6 4 3 2 6" xfId="28855" xr:uid="{00000000-0005-0000-0000-0000A95E0000}"/>
    <cellStyle name="40% - Accent6 4 3 3" xfId="2278" xr:uid="{00000000-0005-0000-0000-0000AA5E0000}"/>
    <cellStyle name="40% - Accent6 4 3 3 2" xfId="11508" xr:uid="{00000000-0005-0000-0000-0000AB5E0000}"/>
    <cellStyle name="40% - Accent6 4 3 3 2 2" xfId="25652" xr:uid="{00000000-0005-0000-0000-0000AC5E0000}"/>
    <cellStyle name="40% - Accent6 4 3 3 2 2 2" xfId="27314" xr:uid="{00000000-0005-0000-0000-0000AD5E0000}"/>
    <cellStyle name="40% - Accent6 4 3 3 2 2 2 2" xfId="4876" xr:uid="{00000000-0005-0000-0000-0000AE5E0000}"/>
    <cellStyle name="40% - Accent6 4 3 3 2 2 3" xfId="28856" xr:uid="{00000000-0005-0000-0000-0000AF5E0000}"/>
    <cellStyle name="40% - Accent6 4 3 3 2 3" xfId="19705" xr:uid="{00000000-0005-0000-0000-0000B05E0000}"/>
    <cellStyle name="40% - Accent6 4 3 3 2 3 2" xfId="21855" xr:uid="{00000000-0005-0000-0000-0000B15E0000}"/>
    <cellStyle name="40% - Accent6 4 3 3 2 4" xfId="27526" xr:uid="{00000000-0005-0000-0000-0000B25E0000}"/>
    <cellStyle name="40% - Accent6 4 3 3 3" xfId="28858" xr:uid="{00000000-0005-0000-0000-0000B35E0000}"/>
    <cellStyle name="40% - Accent6 4 3 3 3 2" xfId="28859" xr:uid="{00000000-0005-0000-0000-0000B45E0000}"/>
    <cellStyle name="40% - Accent6 4 3 3 3 2 2" xfId="11690" xr:uid="{00000000-0005-0000-0000-0000B55E0000}"/>
    <cellStyle name="40% - Accent6 4 3 3 3 3" xfId="25699" xr:uid="{00000000-0005-0000-0000-0000B65E0000}"/>
    <cellStyle name="40% - Accent6 4 3 3 4" xfId="7160" xr:uid="{00000000-0005-0000-0000-0000B75E0000}"/>
    <cellStyle name="40% - Accent6 4 3 3 4 2" xfId="7165" xr:uid="{00000000-0005-0000-0000-0000B85E0000}"/>
    <cellStyle name="40% - Accent6 4 3 3 5" xfId="7184" xr:uid="{00000000-0005-0000-0000-0000B95E0000}"/>
    <cellStyle name="40% - Accent6 4 3 4" xfId="13312" xr:uid="{00000000-0005-0000-0000-0000BA5E0000}"/>
    <cellStyle name="40% - Accent6 4 3 4 2" xfId="14449" xr:uid="{00000000-0005-0000-0000-0000BB5E0000}"/>
    <cellStyle name="40% - Accent6 4 3 4 2 2" xfId="28860" xr:uid="{00000000-0005-0000-0000-0000BC5E0000}"/>
    <cellStyle name="40% - Accent6 4 3 4 2 2 2" xfId="28409" xr:uid="{00000000-0005-0000-0000-0000BD5E0000}"/>
    <cellStyle name="40% - Accent6 4 3 4 2 3" xfId="28862" xr:uid="{00000000-0005-0000-0000-0000BE5E0000}"/>
    <cellStyle name="40% - Accent6 4 3 4 3" xfId="28864" xr:uid="{00000000-0005-0000-0000-0000BF5E0000}"/>
    <cellStyle name="40% - Accent6 4 3 4 3 2" xfId="28866" xr:uid="{00000000-0005-0000-0000-0000C05E0000}"/>
    <cellStyle name="40% - Accent6 4 3 4 4" xfId="7220" xr:uid="{00000000-0005-0000-0000-0000C15E0000}"/>
    <cellStyle name="40% - Accent6 4 3 5" xfId="7627" xr:uid="{00000000-0005-0000-0000-0000C25E0000}"/>
    <cellStyle name="40% - Accent6 4 3 5 2" xfId="7631" xr:uid="{00000000-0005-0000-0000-0000C35E0000}"/>
    <cellStyle name="40% - Accent6 4 3 5 2 2" xfId="7634" xr:uid="{00000000-0005-0000-0000-0000C45E0000}"/>
    <cellStyle name="40% - Accent6 4 3 5 3" xfId="7637" xr:uid="{00000000-0005-0000-0000-0000C55E0000}"/>
    <cellStyle name="40% - Accent6 4 3 6" xfId="7646" xr:uid="{00000000-0005-0000-0000-0000C65E0000}"/>
    <cellStyle name="40% - Accent6 4 3 6 2" xfId="2997" xr:uid="{00000000-0005-0000-0000-0000C75E0000}"/>
    <cellStyle name="40% - Accent6 4 3 7" xfId="5713" xr:uid="{00000000-0005-0000-0000-0000C85E0000}"/>
    <cellStyle name="40% - Accent6 4 4" xfId="6350" xr:uid="{00000000-0005-0000-0000-0000C95E0000}"/>
    <cellStyle name="40% - Accent6 4 4 2" xfId="2394" xr:uid="{00000000-0005-0000-0000-0000CA5E0000}"/>
    <cellStyle name="40% - Accent6 4 4 2 2" xfId="8173" xr:uid="{00000000-0005-0000-0000-0000CB5E0000}"/>
    <cellStyle name="40% - Accent6 4 4 2 2 2" xfId="25990" xr:uid="{00000000-0005-0000-0000-0000CC5E0000}"/>
    <cellStyle name="40% - Accent6 4 4 2 2 2 2" xfId="28714" xr:uid="{00000000-0005-0000-0000-0000CD5E0000}"/>
    <cellStyle name="40% - Accent6 4 4 2 2 2 2 2" xfId="2272" xr:uid="{00000000-0005-0000-0000-0000CE5E0000}"/>
    <cellStyle name="40% - Accent6 4 4 2 2 2 3" xfId="28868" xr:uid="{00000000-0005-0000-0000-0000CF5E0000}"/>
    <cellStyle name="40% - Accent6 4 4 2 2 3" xfId="18484" xr:uid="{00000000-0005-0000-0000-0000D05E0000}"/>
    <cellStyle name="40% - Accent6 4 4 2 2 3 2" xfId="22574" xr:uid="{00000000-0005-0000-0000-0000D15E0000}"/>
    <cellStyle name="40% - Accent6 4 4 2 2 4" xfId="28870" xr:uid="{00000000-0005-0000-0000-0000D25E0000}"/>
    <cellStyle name="40% - Accent6 4 4 2 3" xfId="28872" xr:uid="{00000000-0005-0000-0000-0000D35E0000}"/>
    <cellStyle name="40% - Accent6 4 4 2 3 2" xfId="28873" xr:uid="{00000000-0005-0000-0000-0000D45E0000}"/>
    <cellStyle name="40% - Accent6 4 4 2 3 2 2" xfId="6008" xr:uid="{00000000-0005-0000-0000-0000D55E0000}"/>
    <cellStyle name="40% - Accent6 4 4 2 3 3" xfId="27643" xr:uid="{00000000-0005-0000-0000-0000D65E0000}"/>
    <cellStyle name="40% - Accent6 4 4 2 4" xfId="28874" xr:uid="{00000000-0005-0000-0000-0000D75E0000}"/>
    <cellStyle name="40% - Accent6 4 4 2 4 2" xfId="28875" xr:uid="{00000000-0005-0000-0000-0000D85E0000}"/>
    <cellStyle name="40% - Accent6 4 4 2 5" xfId="28876" xr:uid="{00000000-0005-0000-0000-0000D95E0000}"/>
    <cellStyle name="40% - Accent6 4 4 3" xfId="9318" xr:uid="{00000000-0005-0000-0000-0000DA5E0000}"/>
    <cellStyle name="40% - Accent6 4 4 3 2" xfId="28877" xr:uid="{00000000-0005-0000-0000-0000DB5E0000}"/>
    <cellStyle name="40% - Accent6 4 4 3 2 2" xfId="28878" xr:uid="{00000000-0005-0000-0000-0000DC5E0000}"/>
    <cellStyle name="40% - Accent6 4 4 3 2 2 2" xfId="28879" xr:uid="{00000000-0005-0000-0000-0000DD5E0000}"/>
    <cellStyle name="40% - Accent6 4 4 3 2 3" xfId="28880" xr:uid="{00000000-0005-0000-0000-0000DE5E0000}"/>
    <cellStyle name="40% - Accent6 4 4 3 3" xfId="28882" xr:uid="{00000000-0005-0000-0000-0000DF5E0000}"/>
    <cellStyle name="40% - Accent6 4 4 3 3 2" xfId="28883" xr:uid="{00000000-0005-0000-0000-0000E05E0000}"/>
    <cellStyle name="40% - Accent6 4 4 3 4" xfId="7265" xr:uid="{00000000-0005-0000-0000-0000E15E0000}"/>
    <cellStyle name="40% - Accent6 4 4 4" xfId="9325" xr:uid="{00000000-0005-0000-0000-0000E25E0000}"/>
    <cellStyle name="40% - Accent6 4 4 4 2" xfId="28884" xr:uid="{00000000-0005-0000-0000-0000E35E0000}"/>
    <cellStyle name="40% - Accent6 4 4 4 2 2" xfId="28886" xr:uid="{00000000-0005-0000-0000-0000E45E0000}"/>
    <cellStyle name="40% - Accent6 4 4 4 3" xfId="28888" xr:uid="{00000000-0005-0000-0000-0000E55E0000}"/>
    <cellStyle name="40% - Accent6 4 4 5" xfId="1693" xr:uid="{00000000-0005-0000-0000-0000E65E0000}"/>
    <cellStyle name="40% - Accent6 4 4 5 2" xfId="7652" xr:uid="{00000000-0005-0000-0000-0000E75E0000}"/>
    <cellStyle name="40% - Accent6 4 4 6" xfId="7666" xr:uid="{00000000-0005-0000-0000-0000E85E0000}"/>
    <cellStyle name="40% - Accent6 4 5" xfId="6358" xr:uid="{00000000-0005-0000-0000-0000E95E0000}"/>
    <cellStyle name="40% - Accent6 4 5 2" xfId="9333" xr:uid="{00000000-0005-0000-0000-0000EA5E0000}"/>
    <cellStyle name="40% - Accent6 4 5 2 2" xfId="28890" xr:uid="{00000000-0005-0000-0000-0000EB5E0000}"/>
    <cellStyle name="40% - Accent6 4 5 2 2 2" xfId="27647" xr:uid="{00000000-0005-0000-0000-0000EC5E0000}"/>
    <cellStyle name="40% - Accent6 4 5 2 2 2 2" xfId="27649" xr:uid="{00000000-0005-0000-0000-0000ED5E0000}"/>
    <cellStyle name="40% - Accent6 4 5 2 2 3" xfId="27652" xr:uid="{00000000-0005-0000-0000-0000EE5E0000}"/>
    <cellStyle name="40% - Accent6 4 5 2 3" xfId="28891" xr:uid="{00000000-0005-0000-0000-0000EF5E0000}"/>
    <cellStyle name="40% - Accent6 4 5 2 3 2" xfId="25717" xr:uid="{00000000-0005-0000-0000-0000F05E0000}"/>
    <cellStyle name="40% - Accent6 4 5 2 4" xfId="28892" xr:uid="{00000000-0005-0000-0000-0000F15E0000}"/>
    <cellStyle name="40% - Accent6 4 5 3" xfId="28893" xr:uid="{00000000-0005-0000-0000-0000F25E0000}"/>
    <cellStyle name="40% - Accent6 4 5 3 2" xfId="28895" xr:uid="{00000000-0005-0000-0000-0000F35E0000}"/>
    <cellStyle name="40% - Accent6 4 5 3 2 2" xfId="27656" xr:uid="{00000000-0005-0000-0000-0000F45E0000}"/>
    <cellStyle name="40% - Accent6 4 5 3 3" xfId="28897" xr:uid="{00000000-0005-0000-0000-0000F55E0000}"/>
    <cellStyle name="40% - Accent6 4 5 4" xfId="28898" xr:uid="{00000000-0005-0000-0000-0000F65E0000}"/>
    <cellStyle name="40% - Accent6 4 5 4 2" xfId="28900" xr:uid="{00000000-0005-0000-0000-0000F75E0000}"/>
    <cellStyle name="40% - Accent6 4 5 5" xfId="7668" xr:uid="{00000000-0005-0000-0000-0000F85E0000}"/>
    <cellStyle name="40% - Accent6 4 6" xfId="9340" xr:uid="{00000000-0005-0000-0000-0000F95E0000}"/>
    <cellStyle name="40% - Accent6 4 6 2" xfId="9349" xr:uid="{00000000-0005-0000-0000-0000FA5E0000}"/>
    <cellStyle name="40% - Accent6 4 6 2 2" xfId="28902" xr:uid="{00000000-0005-0000-0000-0000FB5E0000}"/>
    <cellStyle name="40% - Accent6 4 6 2 2 2" xfId="27665" xr:uid="{00000000-0005-0000-0000-0000FC5E0000}"/>
    <cellStyle name="40% - Accent6 4 6 2 3" xfId="28903" xr:uid="{00000000-0005-0000-0000-0000FD5E0000}"/>
    <cellStyle name="40% - Accent6 4 6 3" xfId="28904" xr:uid="{00000000-0005-0000-0000-0000FE5E0000}"/>
    <cellStyle name="40% - Accent6 4 6 3 2" xfId="28906" xr:uid="{00000000-0005-0000-0000-0000FF5E0000}"/>
    <cellStyle name="40% - Accent6 4 6 4" xfId="28907" xr:uid="{00000000-0005-0000-0000-0000005F0000}"/>
    <cellStyle name="40% - Accent6 4 7" xfId="9354" xr:uid="{00000000-0005-0000-0000-0000015F0000}"/>
    <cellStyle name="40% - Accent6 4 7 2" xfId="28908" xr:uid="{00000000-0005-0000-0000-0000025F0000}"/>
    <cellStyle name="40% - Accent6 4 7 2 2" xfId="28909" xr:uid="{00000000-0005-0000-0000-0000035F0000}"/>
    <cellStyle name="40% - Accent6 4 7 3" xfId="28910" xr:uid="{00000000-0005-0000-0000-0000045F0000}"/>
    <cellStyle name="40% - Accent6 4 8" xfId="28911" xr:uid="{00000000-0005-0000-0000-0000055F0000}"/>
    <cellStyle name="40% - Accent6 4 8 2" xfId="28912" xr:uid="{00000000-0005-0000-0000-0000065F0000}"/>
    <cellStyle name="40% - Accent6 4 9" xfId="28913" xr:uid="{00000000-0005-0000-0000-0000075F0000}"/>
    <cellStyle name="40% - Accent6 5" xfId="28914" xr:uid="{00000000-0005-0000-0000-0000085F0000}"/>
    <cellStyle name="40% - Accent6 5 2" xfId="16567" xr:uid="{00000000-0005-0000-0000-0000095F0000}"/>
    <cellStyle name="40% - Accent6 5 2 2" xfId="28915" xr:uid="{00000000-0005-0000-0000-00000A5F0000}"/>
    <cellStyle name="40% - Accent6 5 2 2 2" xfId="28917" xr:uid="{00000000-0005-0000-0000-00000B5F0000}"/>
    <cellStyle name="40% - Accent6 5 2 2 2 2" xfId="16737" xr:uid="{00000000-0005-0000-0000-00000C5F0000}"/>
    <cellStyle name="40% - Accent6 5 2 2 2 2 2" xfId="13375" xr:uid="{00000000-0005-0000-0000-00000D5F0000}"/>
    <cellStyle name="40% - Accent6 5 2 2 2 2 2 2" xfId="6444" xr:uid="{00000000-0005-0000-0000-00000E5F0000}"/>
    <cellStyle name="40% - Accent6 5 2 2 2 2 2 2 2" xfId="13380" xr:uid="{00000000-0005-0000-0000-00000F5F0000}"/>
    <cellStyle name="40% - Accent6 5 2 2 2 2 2 3" xfId="9448" xr:uid="{00000000-0005-0000-0000-0000105F0000}"/>
    <cellStyle name="40% - Accent6 5 2 2 2 2 3" xfId="13383" xr:uid="{00000000-0005-0000-0000-0000115F0000}"/>
    <cellStyle name="40% - Accent6 5 2 2 2 2 3 2" xfId="13387" xr:uid="{00000000-0005-0000-0000-0000125F0000}"/>
    <cellStyle name="40% - Accent6 5 2 2 2 2 4" xfId="13390" xr:uid="{00000000-0005-0000-0000-0000135F0000}"/>
    <cellStyle name="40% - Accent6 5 2 2 2 3" xfId="19424" xr:uid="{00000000-0005-0000-0000-0000145F0000}"/>
    <cellStyle name="40% - Accent6 5 2 2 2 3 2" xfId="13429" xr:uid="{00000000-0005-0000-0000-0000155F0000}"/>
    <cellStyle name="40% - Accent6 5 2 2 2 3 2 2" xfId="13431" xr:uid="{00000000-0005-0000-0000-0000165F0000}"/>
    <cellStyle name="40% - Accent6 5 2 2 2 3 3" xfId="13433" xr:uid="{00000000-0005-0000-0000-0000175F0000}"/>
    <cellStyle name="40% - Accent6 5 2 2 2 4" xfId="15003" xr:uid="{00000000-0005-0000-0000-0000185F0000}"/>
    <cellStyle name="40% - Accent6 5 2 2 2 4 2" xfId="4007" xr:uid="{00000000-0005-0000-0000-0000195F0000}"/>
    <cellStyle name="40% - Accent6 5 2 2 2 5" xfId="28918" xr:uid="{00000000-0005-0000-0000-00001A5F0000}"/>
    <cellStyle name="40% - Accent6 5 2 2 3" xfId="28919" xr:uid="{00000000-0005-0000-0000-00001B5F0000}"/>
    <cellStyle name="40% - Accent6 5 2 2 3 2" xfId="19427" xr:uid="{00000000-0005-0000-0000-00001C5F0000}"/>
    <cellStyle name="40% - Accent6 5 2 2 3 2 2" xfId="13586" xr:uid="{00000000-0005-0000-0000-00001D5F0000}"/>
    <cellStyle name="40% - Accent6 5 2 2 3 2 2 2" xfId="13589" xr:uid="{00000000-0005-0000-0000-00001E5F0000}"/>
    <cellStyle name="40% - Accent6 5 2 2 3 2 3" xfId="13591" xr:uid="{00000000-0005-0000-0000-00001F5F0000}"/>
    <cellStyle name="40% - Accent6 5 2 2 3 3" xfId="28920" xr:uid="{00000000-0005-0000-0000-0000205F0000}"/>
    <cellStyle name="40% - Accent6 5 2 2 3 3 2" xfId="13610" xr:uid="{00000000-0005-0000-0000-0000215F0000}"/>
    <cellStyle name="40% - Accent6 5 2 2 3 4" xfId="28922" xr:uid="{00000000-0005-0000-0000-0000225F0000}"/>
    <cellStyle name="40% - Accent6 5 2 2 4" xfId="28924" xr:uid="{00000000-0005-0000-0000-0000235F0000}"/>
    <cellStyle name="40% - Accent6 5 2 2 4 2" xfId="28925" xr:uid="{00000000-0005-0000-0000-0000245F0000}"/>
    <cellStyle name="40% - Accent6 5 2 2 4 2 2" xfId="13696" xr:uid="{00000000-0005-0000-0000-0000255F0000}"/>
    <cellStyle name="40% - Accent6 5 2 2 4 3" xfId="28926" xr:uid="{00000000-0005-0000-0000-0000265F0000}"/>
    <cellStyle name="40% - Accent6 5 2 2 5" xfId="28927" xr:uid="{00000000-0005-0000-0000-0000275F0000}"/>
    <cellStyle name="40% - Accent6 5 2 2 5 2" xfId="28928" xr:uid="{00000000-0005-0000-0000-0000285F0000}"/>
    <cellStyle name="40% - Accent6 5 2 2 6" xfId="12277" xr:uid="{00000000-0005-0000-0000-0000295F0000}"/>
    <cellStyle name="40% - Accent6 5 2 3" xfId="295" xr:uid="{00000000-0005-0000-0000-00002A5F0000}"/>
    <cellStyle name="40% - Accent6 5 2 3 2" xfId="14665" xr:uid="{00000000-0005-0000-0000-00002B5F0000}"/>
    <cellStyle name="40% - Accent6 5 2 3 2 2" xfId="15401" xr:uid="{00000000-0005-0000-0000-00002C5F0000}"/>
    <cellStyle name="40% - Accent6 5 2 3 2 2 2" xfId="15404" xr:uid="{00000000-0005-0000-0000-00002D5F0000}"/>
    <cellStyle name="40% - Accent6 5 2 3 2 2 2 2" xfId="15558" xr:uid="{00000000-0005-0000-0000-00002E5F0000}"/>
    <cellStyle name="40% - Accent6 5 2 3 2 2 3" xfId="15560" xr:uid="{00000000-0005-0000-0000-00002F5F0000}"/>
    <cellStyle name="40% - Accent6 5 2 3 2 3" xfId="15408" xr:uid="{00000000-0005-0000-0000-0000305F0000}"/>
    <cellStyle name="40% - Accent6 5 2 3 2 3 2" xfId="13897" xr:uid="{00000000-0005-0000-0000-0000315F0000}"/>
    <cellStyle name="40% - Accent6 5 2 3 2 4" xfId="27639" xr:uid="{00000000-0005-0000-0000-0000325F0000}"/>
    <cellStyle name="40% - Accent6 5 2 3 3" xfId="15411" xr:uid="{00000000-0005-0000-0000-0000335F0000}"/>
    <cellStyle name="40% - Accent6 5 2 3 3 2" xfId="15414" xr:uid="{00000000-0005-0000-0000-0000345F0000}"/>
    <cellStyle name="40% - Accent6 5 2 3 3 2 2" xfId="15631" xr:uid="{00000000-0005-0000-0000-0000355F0000}"/>
    <cellStyle name="40% - Accent6 5 2 3 3 3" xfId="25741" xr:uid="{00000000-0005-0000-0000-0000365F0000}"/>
    <cellStyle name="40% - Accent6 5 2 3 4" xfId="15417" xr:uid="{00000000-0005-0000-0000-0000375F0000}"/>
    <cellStyle name="40% - Accent6 5 2 3 4 2" xfId="28478" xr:uid="{00000000-0005-0000-0000-0000385F0000}"/>
    <cellStyle name="40% - Accent6 5 2 3 5" xfId="28480" xr:uid="{00000000-0005-0000-0000-0000395F0000}"/>
    <cellStyle name="40% - Accent6 5 2 4" xfId="14672" xr:uid="{00000000-0005-0000-0000-00003A5F0000}"/>
    <cellStyle name="40% - Accent6 5 2 4 2" xfId="15423" xr:uid="{00000000-0005-0000-0000-00003B5F0000}"/>
    <cellStyle name="40% - Accent6 5 2 4 2 2" xfId="15426" xr:uid="{00000000-0005-0000-0000-00003C5F0000}"/>
    <cellStyle name="40% - Accent6 5 2 4 2 2 2" xfId="17823" xr:uid="{00000000-0005-0000-0000-00003D5F0000}"/>
    <cellStyle name="40% - Accent6 5 2 4 2 3" xfId="28930" xr:uid="{00000000-0005-0000-0000-00003E5F0000}"/>
    <cellStyle name="40% - Accent6 5 2 4 3" xfId="15429" xr:uid="{00000000-0005-0000-0000-00003F5F0000}"/>
    <cellStyle name="40% - Accent6 5 2 4 3 2" xfId="28931" xr:uid="{00000000-0005-0000-0000-0000405F0000}"/>
    <cellStyle name="40% - Accent6 5 2 4 4" xfId="28484" xr:uid="{00000000-0005-0000-0000-0000415F0000}"/>
    <cellStyle name="40% - Accent6 5 2 5" xfId="7675" xr:uid="{00000000-0005-0000-0000-0000425F0000}"/>
    <cellStyle name="40% - Accent6 5 2 5 2" xfId="7681" xr:uid="{00000000-0005-0000-0000-0000435F0000}"/>
    <cellStyle name="40% - Accent6 5 2 5 2 2" xfId="7687" xr:uid="{00000000-0005-0000-0000-0000445F0000}"/>
    <cellStyle name="40% - Accent6 5 2 5 3" xfId="7692" xr:uid="{00000000-0005-0000-0000-0000455F0000}"/>
    <cellStyle name="40% - Accent6 5 2 6" xfId="7699" xr:uid="{00000000-0005-0000-0000-0000465F0000}"/>
    <cellStyle name="40% - Accent6 5 2 6 2" xfId="7705" xr:uid="{00000000-0005-0000-0000-0000475F0000}"/>
    <cellStyle name="40% - Accent6 5 2 7" xfId="7715" xr:uid="{00000000-0005-0000-0000-0000485F0000}"/>
    <cellStyle name="40% - Accent6 5 3" xfId="6368" xr:uid="{00000000-0005-0000-0000-0000495F0000}"/>
    <cellStyle name="40% - Accent6 5 3 2" xfId="1141" xr:uid="{00000000-0005-0000-0000-00004A5F0000}"/>
    <cellStyle name="40% - Accent6 5 3 2 2" xfId="11768" xr:uid="{00000000-0005-0000-0000-00004B5F0000}"/>
    <cellStyle name="40% - Accent6 5 3 2 2 2" xfId="19489" xr:uid="{00000000-0005-0000-0000-00004C5F0000}"/>
    <cellStyle name="40% - Accent6 5 3 2 2 2 2" xfId="28932" xr:uid="{00000000-0005-0000-0000-00004D5F0000}"/>
    <cellStyle name="40% - Accent6 5 3 2 2 2 2 2" xfId="9160" xr:uid="{00000000-0005-0000-0000-00004E5F0000}"/>
    <cellStyle name="40% - Accent6 5 3 2 2 2 3" xfId="28933" xr:uid="{00000000-0005-0000-0000-00004F5F0000}"/>
    <cellStyle name="40% - Accent6 5 3 2 2 3" xfId="19825" xr:uid="{00000000-0005-0000-0000-0000505F0000}"/>
    <cellStyle name="40% - Accent6 5 3 2 2 3 2" xfId="28935" xr:uid="{00000000-0005-0000-0000-0000515F0000}"/>
    <cellStyle name="40% - Accent6 5 3 2 2 4" xfId="28936" xr:uid="{00000000-0005-0000-0000-0000525F0000}"/>
    <cellStyle name="40% - Accent6 5 3 2 3" xfId="28937" xr:uid="{00000000-0005-0000-0000-0000535F0000}"/>
    <cellStyle name="40% - Accent6 5 3 2 3 2" xfId="28938" xr:uid="{00000000-0005-0000-0000-0000545F0000}"/>
    <cellStyle name="40% - Accent6 5 3 2 3 2 2" xfId="28939" xr:uid="{00000000-0005-0000-0000-0000555F0000}"/>
    <cellStyle name="40% - Accent6 5 3 2 3 3" xfId="28940" xr:uid="{00000000-0005-0000-0000-0000565F0000}"/>
    <cellStyle name="40% - Accent6 5 3 2 4" xfId="28941" xr:uid="{00000000-0005-0000-0000-0000575F0000}"/>
    <cellStyle name="40% - Accent6 5 3 2 4 2" xfId="28942" xr:uid="{00000000-0005-0000-0000-0000585F0000}"/>
    <cellStyle name="40% - Accent6 5 3 2 5" xfId="28943" xr:uid="{00000000-0005-0000-0000-0000595F0000}"/>
    <cellStyle name="40% - Accent6 5 3 3" xfId="13323" xr:uid="{00000000-0005-0000-0000-00005A5F0000}"/>
    <cellStyle name="40% - Accent6 5 3 3 2" xfId="15432" xr:uid="{00000000-0005-0000-0000-00005B5F0000}"/>
    <cellStyle name="40% - Accent6 5 3 3 2 2" xfId="15435" xr:uid="{00000000-0005-0000-0000-00005C5F0000}"/>
    <cellStyle name="40% - Accent6 5 3 3 2 2 2" xfId="28945" xr:uid="{00000000-0005-0000-0000-00005D5F0000}"/>
    <cellStyle name="40% - Accent6 5 3 3 2 3" xfId="28946" xr:uid="{00000000-0005-0000-0000-00005E5F0000}"/>
    <cellStyle name="40% - Accent6 5 3 3 3" xfId="15438" xr:uid="{00000000-0005-0000-0000-00005F5F0000}"/>
    <cellStyle name="40% - Accent6 5 3 3 3 2" xfId="28947" xr:uid="{00000000-0005-0000-0000-0000605F0000}"/>
    <cellStyle name="40% - Accent6 5 3 3 4" xfId="7276" xr:uid="{00000000-0005-0000-0000-0000615F0000}"/>
    <cellStyle name="40% - Accent6 5 3 4" xfId="15440" xr:uid="{00000000-0005-0000-0000-0000625F0000}"/>
    <cellStyle name="40% - Accent6 5 3 4 2" xfId="15445" xr:uid="{00000000-0005-0000-0000-0000635F0000}"/>
    <cellStyle name="40% - Accent6 5 3 4 2 2" xfId="28948" xr:uid="{00000000-0005-0000-0000-0000645F0000}"/>
    <cellStyle name="40% - Accent6 5 3 4 3" xfId="28950" xr:uid="{00000000-0005-0000-0000-0000655F0000}"/>
    <cellStyle name="40% - Accent6 5 3 5" xfId="7726" xr:uid="{00000000-0005-0000-0000-0000665F0000}"/>
    <cellStyle name="40% - Accent6 5 3 5 2" xfId="7731" xr:uid="{00000000-0005-0000-0000-0000675F0000}"/>
    <cellStyle name="40% - Accent6 5 3 6" xfId="7740" xr:uid="{00000000-0005-0000-0000-0000685F0000}"/>
    <cellStyle name="40% - Accent6 5 4" xfId="6376" xr:uid="{00000000-0005-0000-0000-0000695F0000}"/>
    <cellStyle name="40% - Accent6 5 4 2" xfId="1339" xr:uid="{00000000-0005-0000-0000-00006A5F0000}"/>
    <cellStyle name="40% - Accent6 5 4 2 2" xfId="8885" xr:uid="{00000000-0005-0000-0000-00006B5F0000}"/>
    <cellStyle name="40% - Accent6 5 4 2 2 2" xfId="28952" xr:uid="{00000000-0005-0000-0000-00006C5F0000}"/>
    <cellStyle name="40% - Accent6 5 4 2 2 2 2" xfId="28953" xr:uid="{00000000-0005-0000-0000-00006D5F0000}"/>
    <cellStyle name="40% - Accent6 5 4 2 2 3" xfId="25313" xr:uid="{00000000-0005-0000-0000-00006E5F0000}"/>
    <cellStyle name="40% - Accent6 5 4 2 3" xfId="28954" xr:uid="{00000000-0005-0000-0000-00006F5F0000}"/>
    <cellStyle name="40% - Accent6 5 4 2 3 2" xfId="28955" xr:uid="{00000000-0005-0000-0000-0000705F0000}"/>
    <cellStyle name="40% - Accent6 5 4 2 4" xfId="16505" xr:uid="{00000000-0005-0000-0000-0000715F0000}"/>
    <cellStyle name="40% - Accent6 5 4 3" xfId="9370" xr:uid="{00000000-0005-0000-0000-0000725F0000}"/>
    <cellStyle name="40% - Accent6 5 4 3 2" xfId="15456" xr:uid="{00000000-0005-0000-0000-0000735F0000}"/>
    <cellStyle name="40% - Accent6 5 4 3 2 2" xfId="28956" xr:uid="{00000000-0005-0000-0000-0000745F0000}"/>
    <cellStyle name="40% - Accent6 5 4 3 3" xfId="28957" xr:uid="{00000000-0005-0000-0000-0000755F0000}"/>
    <cellStyle name="40% - Accent6 5 4 4" xfId="15461" xr:uid="{00000000-0005-0000-0000-0000765F0000}"/>
    <cellStyle name="40% - Accent6 5 4 4 2" xfId="28958" xr:uid="{00000000-0005-0000-0000-0000775F0000}"/>
    <cellStyle name="40% - Accent6 5 4 5" xfId="7752" xr:uid="{00000000-0005-0000-0000-0000785F0000}"/>
    <cellStyle name="40% - Accent6 5 5" xfId="9374" xr:uid="{00000000-0005-0000-0000-0000795F0000}"/>
    <cellStyle name="40% - Accent6 5 5 2" xfId="28960" xr:uid="{00000000-0005-0000-0000-00007A5F0000}"/>
    <cellStyle name="40% - Accent6 5 5 2 2" xfId="28961" xr:uid="{00000000-0005-0000-0000-00007B5F0000}"/>
    <cellStyle name="40% - Accent6 5 5 2 2 2" xfId="26831" xr:uid="{00000000-0005-0000-0000-00007C5F0000}"/>
    <cellStyle name="40% - Accent6 5 5 2 3" xfId="28962" xr:uid="{00000000-0005-0000-0000-00007D5F0000}"/>
    <cellStyle name="40% - Accent6 5 5 3" xfId="15470" xr:uid="{00000000-0005-0000-0000-00007E5F0000}"/>
    <cellStyle name="40% - Accent6 5 5 3 2" xfId="28963" xr:uid="{00000000-0005-0000-0000-00007F5F0000}"/>
    <cellStyle name="40% - Accent6 5 5 4" xfId="28964" xr:uid="{00000000-0005-0000-0000-0000805F0000}"/>
    <cellStyle name="40% - Accent6 5 6" xfId="9382" xr:uid="{00000000-0005-0000-0000-0000815F0000}"/>
    <cellStyle name="40% - Accent6 5 6 2" xfId="28965" xr:uid="{00000000-0005-0000-0000-0000825F0000}"/>
    <cellStyle name="40% - Accent6 5 6 2 2" xfId="4342" xr:uid="{00000000-0005-0000-0000-0000835F0000}"/>
    <cellStyle name="40% - Accent6 5 6 3" xfId="17779" xr:uid="{00000000-0005-0000-0000-0000845F0000}"/>
    <cellStyle name="40% - Accent6 5 7" xfId="28966" xr:uid="{00000000-0005-0000-0000-0000855F0000}"/>
    <cellStyle name="40% - Accent6 5 7 2" xfId="28967" xr:uid="{00000000-0005-0000-0000-0000865F0000}"/>
    <cellStyle name="40% - Accent6 5 8" xfId="28968" xr:uid="{00000000-0005-0000-0000-0000875F0000}"/>
    <cellStyle name="40% - Accent6 6" xfId="23341" xr:uid="{00000000-0005-0000-0000-0000885F0000}"/>
    <cellStyle name="40% - Accent6 6 2" xfId="23343" xr:uid="{00000000-0005-0000-0000-0000895F0000}"/>
    <cellStyle name="40% - Accent6 6 2 2" xfId="23346" xr:uid="{00000000-0005-0000-0000-00008A5F0000}"/>
    <cellStyle name="40% - Accent6 6 2 2 2" xfId="28970" xr:uid="{00000000-0005-0000-0000-00008B5F0000}"/>
    <cellStyle name="40% - Accent6 6 2 2 2 2" xfId="19975" xr:uid="{00000000-0005-0000-0000-00008C5F0000}"/>
    <cellStyle name="40% - Accent6 6 2 2 2 2 2" xfId="28972" xr:uid="{00000000-0005-0000-0000-00008D5F0000}"/>
    <cellStyle name="40% - Accent6 6 2 2 2 2 2 2" xfId="21279" xr:uid="{00000000-0005-0000-0000-00008E5F0000}"/>
    <cellStyle name="40% - Accent6 6 2 2 2 2 3" xfId="28974" xr:uid="{00000000-0005-0000-0000-00008F5F0000}"/>
    <cellStyle name="40% - Accent6 6 2 2 2 3" xfId="28977" xr:uid="{00000000-0005-0000-0000-0000905F0000}"/>
    <cellStyle name="40% - Accent6 6 2 2 2 3 2" xfId="28979" xr:uid="{00000000-0005-0000-0000-0000915F0000}"/>
    <cellStyle name="40% - Accent6 6 2 2 2 4" xfId="28981" xr:uid="{00000000-0005-0000-0000-0000925F0000}"/>
    <cellStyle name="40% - Accent6 6 2 2 3" xfId="28983" xr:uid="{00000000-0005-0000-0000-0000935F0000}"/>
    <cellStyle name="40% - Accent6 6 2 2 3 2" xfId="28985" xr:uid="{00000000-0005-0000-0000-0000945F0000}"/>
    <cellStyle name="40% - Accent6 6 2 2 3 2 2" xfId="28987" xr:uid="{00000000-0005-0000-0000-0000955F0000}"/>
    <cellStyle name="40% - Accent6 6 2 2 3 3" xfId="15048" xr:uid="{00000000-0005-0000-0000-0000965F0000}"/>
    <cellStyle name="40% - Accent6 6 2 2 4" xfId="22768" xr:uid="{00000000-0005-0000-0000-0000975F0000}"/>
    <cellStyle name="40% - Accent6 6 2 2 4 2" xfId="28989" xr:uid="{00000000-0005-0000-0000-0000985F0000}"/>
    <cellStyle name="40% - Accent6 6 2 2 5" xfId="28992" xr:uid="{00000000-0005-0000-0000-0000995F0000}"/>
    <cellStyle name="40% - Accent6 6 2 3" xfId="2416" xr:uid="{00000000-0005-0000-0000-00009A5F0000}"/>
    <cellStyle name="40% - Accent6 6 2 3 2" xfId="2865" xr:uid="{00000000-0005-0000-0000-00009B5F0000}"/>
    <cellStyle name="40% - Accent6 6 2 3 2 2" xfId="15476" xr:uid="{00000000-0005-0000-0000-00009C5F0000}"/>
    <cellStyle name="40% - Accent6 6 2 3 2 2 2" xfId="28994" xr:uid="{00000000-0005-0000-0000-00009D5F0000}"/>
    <cellStyle name="40% - Accent6 6 2 3 2 3" xfId="28996" xr:uid="{00000000-0005-0000-0000-00009E5F0000}"/>
    <cellStyle name="40% - Accent6 6 2 3 3" xfId="15481" xr:uid="{00000000-0005-0000-0000-00009F5F0000}"/>
    <cellStyle name="40% - Accent6 6 2 3 3 2" xfId="27351" xr:uid="{00000000-0005-0000-0000-0000A05F0000}"/>
    <cellStyle name="40% - Accent6 6 2 3 4" xfId="27356" xr:uid="{00000000-0005-0000-0000-0000A15F0000}"/>
    <cellStyle name="40% - Accent6 6 2 4" xfId="2352" xr:uid="{00000000-0005-0000-0000-0000A25F0000}"/>
    <cellStyle name="40% - Accent6 6 2 4 2" xfId="15486" xr:uid="{00000000-0005-0000-0000-0000A35F0000}"/>
    <cellStyle name="40% - Accent6 6 2 4 2 2" xfId="21648" xr:uid="{00000000-0005-0000-0000-0000A45F0000}"/>
    <cellStyle name="40% - Accent6 6 2 4 3" xfId="27366" xr:uid="{00000000-0005-0000-0000-0000A55F0000}"/>
    <cellStyle name="40% - Accent6 6 2 5" xfId="7767" xr:uid="{00000000-0005-0000-0000-0000A65F0000}"/>
    <cellStyle name="40% - Accent6 6 2 5 2" xfId="7771" xr:uid="{00000000-0005-0000-0000-0000A75F0000}"/>
    <cellStyle name="40% - Accent6 6 2 6" xfId="7785" xr:uid="{00000000-0005-0000-0000-0000A85F0000}"/>
    <cellStyle name="40% - Accent6 6 3" xfId="6389" xr:uid="{00000000-0005-0000-0000-0000A95F0000}"/>
    <cellStyle name="40% - Accent6 6 3 2" xfId="805" xr:uid="{00000000-0005-0000-0000-0000AA5F0000}"/>
    <cellStyle name="40% - Accent6 6 3 2 2" xfId="631" xr:uid="{00000000-0005-0000-0000-0000AB5F0000}"/>
    <cellStyle name="40% - Accent6 6 3 2 2 2" xfId="28997" xr:uid="{00000000-0005-0000-0000-0000AC5F0000}"/>
    <cellStyle name="40% - Accent6 6 3 2 2 2 2" xfId="28998" xr:uid="{00000000-0005-0000-0000-0000AD5F0000}"/>
    <cellStyle name="40% - Accent6 6 3 2 2 3" xfId="28999" xr:uid="{00000000-0005-0000-0000-0000AE5F0000}"/>
    <cellStyle name="40% - Accent6 6 3 2 3" xfId="29000" xr:uid="{00000000-0005-0000-0000-0000AF5F0000}"/>
    <cellStyle name="40% - Accent6 6 3 2 3 2" xfId="29001" xr:uid="{00000000-0005-0000-0000-0000B05F0000}"/>
    <cellStyle name="40% - Accent6 6 3 2 4" xfId="29002" xr:uid="{00000000-0005-0000-0000-0000B15F0000}"/>
    <cellStyle name="40% - Accent6 6 3 3" xfId="808" xr:uid="{00000000-0005-0000-0000-0000B25F0000}"/>
    <cellStyle name="40% - Accent6 6 3 3 2" xfId="15488" xr:uid="{00000000-0005-0000-0000-0000B35F0000}"/>
    <cellStyle name="40% - Accent6 6 3 3 2 2" xfId="29003" xr:uid="{00000000-0005-0000-0000-0000B45F0000}"/>
    <cellStyle name="40% - Accent6 6 3 3 3" xfId="27373" xr:uid="{00000000-0005-0000-0000-0000B55F0000}"/>
    <cellStyle name="40% - Accent6 6 3 4" xfId="565" xr:uid="{00000000-0005-0000-0000-0000B65F0000}"/>
    <cellStyle name="40% - Accent6 6 3 4 2" xfId="29004" xr:uid="{00000000-0005-0000-0000-0000B75F0000}"/>
    <cellStyle name="40% - Accent6 6 3 5" xfId="7808" xr:uid="{00000000-0005-0000-0000-0000B85F0000}"/>
    <cellStyle name="40% - Accent6 6 4" xfId="9393" xr:uid="{00000000-0005-0000-0000-0000B95F0000}"/>
    <cellStyle name="40% - Accent6 6 4 2" xfId="9399" xr:uid="{00000000-0005-0000-0000-0000BA5F0000}"/>
    <cellStyle name="40% - Accent6 6 4 2 2" xfId="12213" xr:uid="{00000000-0005-0000-0000-0000BB5F0000}"/>
    <cellStyle name="40% - Accent6 6 4 2 2 2" xfId="29006" xr:uid="{00000000-0005-0000-0000-0000BC5F0000}"/>
    <cellStyle name="40% - Accent6 6 4 2 3" xfId="29008" xr:uid="{00000000-0005-0000-0000-0000BD5F0000}"/>
    <cellStyle name="40% - Accent6 6 4 3" xfId="12219" xr:uid="{00000000-0005-0000-0000-0000BE5F0000}"/>
    <cellStyle name="40% - Accent6 6 4 3 2" xfId="17645" xr:uid="{00000000-0005-0000-0000-0000BF5F0000}"/>
    <cellStyle name="40% - Accent6 6 4 4" xfId="8737" xr:uid="{00000000-0005-0000-0000-0000C05F0000}"/>
    <cellStyle name="40% - Accent6 6 5" xfId="9404" xr:uid="{00000000-0005-0000-0000-0000C15F0000}"/>
    <cellStyle name="40% - Accent6 6 5 2" xfId="12224" xr:uid="{00000000-0005-0000-0000-0000C25F0000}"/>
    <cellStyle name="40% - Accent6 6 5 2 2" xfId="29010" xr:uid="{00000000-0005-0000-0000-0000C35F0000}"/>
    <cellStyle name="40% - Accent6 6 5 3" xfId="29012" xr:uid="{00000000-0005-0000-0000-0000C45F0000}"/>
    <cellStyle name="40% - Accent6 6 6" xfId="12229" xr:uid="{00000000-0005-0000-0000-0000C55F0000}"/>
    <cellStyle name="40% - Accent6 6 6 2" xfId="19070" xr:uid="{00000000-0005-0000-0000-0000C65F0000}"/>
    <cellStyle name="40% - Accent6 6 7" xfId="19075" xr:uid="{00000000-0005-0000-0000-0000C75F0000}"/>
    <cellStyle name="40% - Accent6 7" xfId="23348" xr:uid="{00000000-0005-0000-0000-0000C85F0000}"/>
    <cellStyle name="40% - Accent6 7 2" xfId="23350" xr:uid="{00000000-0005-0000-0000-0000C95F0000}"/>
    <cellStyle name="40% - Accent6 7 2 2" xfId="29014" xr:uid="{00000000-0005-0000-0000-0000CA5F0000}"/>
    <cellStyle name="40% - Accent6 7 2 2 2" xfId="29015" xr:uid="{00000000-0005-0000-0000-0000CB5F0000}"/>
    <cellStyle name="40% - Accent6 7 2 2 2 2" xfId="29016" xr:uid="{00000000-0005-0000-0000-0000CC5F0000}"/>
    <cellStyle name="40% - Accent6 7 2 2 2 2 2" xfId="20764" xr:uid="{00000000-0005-0000-0000-0000CD5F0000}"/>
    <cellStyle name="40% - Accent6 7 2 2 2 3" xfId="29018" xr:uid="{00000000-0005-0000-0000-0000CE5F0000}"/>
    <cellStyle name="40% - Accent6 7 2 2 3" xfId="29019" xr:uid="{00000000-0005-0000-0000-0000CF5F0000}"/>
    <cellStyle name="40% - Accent6 7 2 2 3 2" xfId="29020" xr:uid="{00000000-0005-0000-0000-0000D05F0000}"/>
    <cellStyle name="40% - Accent6 7 2 2 4" xfId="29021" xr:uid="{00000000-0005-0000-0000-0000D15F0000}"/>
    <cellStyle name="40% - Accent6 7 2 3" xfId="3502" xr:uid="{00000000-0005-0000-0000-0000D25F0000}"/>
    <cellStyle name="40% - Accent6 7 2 3 2" xfId="15497" xr:uid="{00000000-0005-0000-0000-0000D35F0000}"/>
    <cellStyle name="40% - Accent6 7 2 3 2 2" xfId="29022" xr:uid="{00000000-0005-0000-0000-0000D45F0000}"/>
    <cellStyle name="40% - Accent6 7 2 3 3" xfId="27448" xr:uid="{00000000-0005-0000-0000-0000D55F0000}"/>
    <cellStyle name="40% - Accent6 7 2 4" xfId="15499" xr:uid="{00000000-0005-0000-0000-0000D65F0000}"/>
    <cellStyle name="40% - Accent6 7 2 4 2" xfId="29023" xr:uid="{00000000-0005-0000-0000-0000D75F0000}"/>
    <cellStyle name="40% - Accent6 7 2 5" xfId="7827" xr:uid="{00000000-0005-0000-0000-0000D85F0000}"/>
    <cellStyle name="40% - Accent6 7 3" xfId="13330" xr:uid="{00000000-0005-0000-0000-0000D95F0000}"/>
    <cellStyle name="40% - Accent6 7 3 2" xfId="18196" xr:uid="{00000000-0005-0000-0000-0000DA5F0000}"/>
    <cellStyle name="40% - Accent6 7 3 2 2" xfId="18198" xr:uid="{00000000-0005-0000-0000-0000DB5F0000}"/>
    <cellStyle name="40% - Accent6 7 3 2 2 2" xfId="29024" xr:uid="{00000000-0005-0000-0000-0000DC5F0000}"/>
    <cellStyle name="40% - Accent6 7 3 2 3" xfId="29025" xr:uid="{00000000-0005-0000-0000-0000DD5F0000}"/>
    <cellStyle name="40% - Accent6 7 3 3" xfId="15502" xr:uid="{00000000-0005-0000-0000-0000DE5F0000}"/>
    <cellStyle name="40% - Accent6 7 3 3 2" xfId="29026" xr:uid="{00000000-0005-0000-0000-0000DF5F0000}"/>
    <cellStyle name="40% - Accent6 7 3 4" xfId="18202" xr:uid="{00000000-0005-0000-0000-0000E05F0000}"/>
    <cellStyle name="40% - Accent6 7 4" xfId="9414" xr:uid="{00000000-0005-0000-0000-0000E15F0000}"/>
    <cellStyle name="40% - Accent6 7 4 2" xfId="12232" xr:uid="{00000000-0005-0000-0000-0000E25F0000}"/>
    <cellStyle name="40% - Accent6 7 4 2 2" xfId="23858" xr:uid="{00000000-0005-0000-0000-0000E35F0000}"/>
    <cellStyle name="40% - Accent6 7 4 3" xfId="23861" xr:uid="{00000000-0005-0000-0000-0000E45F0000}"/>
    <cellStyle name="40% - Accent6 7 5" xfId="12236" xr:uid="{00000000-0005-0000-0000-0000E55F0000}"/>
    <cellStyle name="40% - Accent6 7 5 2" xfId="23878" xr:uid="{00000000-0005-0000-0000-0000E65F0000}"/>
    <cellStyle name="40% - Accent6 7 6" xfId="12478" xr:uid="{00000000-0005-0000-0000-0000E75F0000}"/>
    <cellStyle name="40% - Accent6 8" xfId="23352" xr:uid="{00000000-0005-0000-0000-0000E85F0000}"/>
    <cellStyle name="40% - Accent6 8 2" xfId="29027" xr:uid="{00000000-0005-0000-0000-0000E95F0000}"/>
    <cellStyle name="40% - Accent6 8 2 2" xfId="29028" xr:uid="{00000000-0005-0000-0000-0000EA5F0000}"/>
    <cellStyle name="40% - Accent6 8 2 2 2" xfId="29029" xr:uid="{00000000-0005-0000-0000-0000EB5F0000}"/>
    <cellStyle name="40% - Accent6 8 2 2 2 2" xfId="29030" xr:uid="{00000000-0005-0000-0000-0000EC5F0000}"/>
    <cellStyle name="40% - Accent6 8 2 2 3" xfId="29031" xr:uid="{00000000-0005-0000-0000-0000ED5F0000}"/>
    <cellStyle name="40% - Accent6 8 2 3" xfId="15505" xr:uid="{00000000-0005-0000-0000-0000EE5F0000}"/>
    <cellStyle name="40% - Accent6 8 2 3 2" xfId="29032" xr:uid="{00000000-0005-0000-0000-0000EF5F0000}"/>
    <cellStyle name="40% - Accent6 8 2 4" xfId="29033" xr:uid="{00000000-0005-0000-0000-0000F05F0000}"/>
    <cellStyle name="40% - Accent6 8 3" xfId="29035" xr:uid="{00000000-0005-0000-0000-0000F15F0000}"/>
    <cellStyle name="40% - Accent6 8 3 2" xfId="29036" xr:uid="{00000000-0005-0000-0000-0000F25F0000}"/>
    <cellStyle name="40% - Accent6 8 3 2 2" xfId="29037" xr:uid="{00000000-0005-0000-0000-0000F35F0000}"/>
    <cellStyle name="40% - Accent6 8 3 3" xfId="29038" xr:uid="{00000000-0005-0000-0000-0000F45F0000}"/>
    <cellStyle name="40% - Accent6 8 4" xfId="12238" xr:uid="{00000000-0005-0000-0000-0000F55F0000}"/>
    <cellStyle name="40% - Accent6 8 4 2" xfId="23904" xr:uid="{00000000-0005-0000-0000-0000F65F0000}"/>
    <cellStyle name="40% - Accent6 8 5" xfId="29039" xr:uid="{00000000-0005-0000-0000-0000F75F0000}"/>
    <cellStyle name="40% - Accent6 9" xfId="23354" xr:uid="{00000000-0005-0000-0000-0000F85F0000}"/>
    <cellStyle name="40% - Accent6 9 2" xfId="29040" xr:uid="{00000000-0005-0000-0000-0000F95F0000}"/>
    <cellStyle name="40% - Accent6 9 2 2" xfId="29041" xr:uid="{00000000-0005-0000-0000-0000FA5F0000}"/>
    <cellStyle name="40% - Accent6 9 2 2 2" xfId="29042" xr:uid="{00000000-0005-0000-0000-0000FB5F0000}"/>
    <cellStyle name="40% - Accent6 9 2 3" xfId="29043" xr:uid="{00000000-0005-0000-0000-0000FC5F0000}"/>
    <cellStyle name="40% - Accent6 9 3" xfId="29044" xr:uid="{00000000-0005-0000-0000-0000FD5F0000}"/>
    <cellStyle name="40% - Accent6 9 3 2" xfId="29045" xr:uid="{00000000-0005-0000-0000-0000FE5F0000}"/>
    <cellStyle name="40% - Accent6 9 4" xfId="29046" xr:uid="{00000000-0005-0000-0000-0000FF5F0000}"/>
    <cellStyle name="60% - Accent1 2" xfId="18282" xr:uid="{00000000-0005-0000-0000-000000600000}"/>
    <cellStyle name="60% - Accent1 3" xfId="18289" xr:uid="{00000000-0005-0000-0000-000001600000}"/>
    <cellStyle name="60% - Accent2 2" xfId="18296" xr:uid="{00000000-0005-0000-0000-000002600000}"/>
    <cellStyle name="60% - Accent2 3" xfId="29047" xr:uid="{00000000-0005-0000-0000-000003600000}"/>
    <cellStyle name="60% - Accent3 2" xfId="29050" xr:uid="{00000000-0005-0000-0000-000004600000}"/>
    <cellStyle name="60% - Accent3 3" xfId="29052" xr:uid="{00000000-0005-0000-0000-000005600000}"/>
    <cellStyle name="60% - Accent4 2" xfId="29055" xr:uid="{00000000-0005-0000-0000-000006600000}"/>
    <cellStyle name="60% - Accent4 3" xfId="29056" xr:uid="{00000000-0005-0000-0000-000007600000}"/>
    <cellStyle name="60% - Accent5 2" xfId="29057" xr:uid="{00000000-0005-0000-0000-000008600000}"/>
    <cellStyle name="60% - Accent5 3" xfId="29058" xr:uid="{00000000-0005-0000-0000-000009600000}"/>
    <cellStyle name="60% - Accent6 2" xfId="15685" xr:uid="{00000000-0005-0000-0000-00000A600000}"/>
    <cellStyle name="60% - Accent6 3" xfId="25549" xr:uid="{00000000-0005-0000-0000-00000B600000}"/>
    <cellStyle name="Accent1 2" xfId="1352" xr:uid="{00000000-0005-0000-0000-00000C600000}"/>
    <cellStyle name="Accent2 2" xfId="1730" xr:uid="{00000000-0005-0000-0000-00000D600000}"/>
    <cellStyle name="Accent3 2" xfId="1907" xr:uid="{00000000-0005-0000-0000-00000E600000}"/>
    <cellStyle name="Accent4 2" xfId="28300" xr:uid="{00000000-0005-0000-0000-00000F600000}"/>
    <cellStyle name="Accent5 2" xfId="29059" xr:uid="{00000000-0005-0000-0000-000010600000}"/>
    <cellStyle name="Accent6 2" xfId="29061" xr:uid="{00000000-0005-0000-0000-000011600000}"/>
    <cellStyle name="Bad 2" xfId="2512" xr:uid="{00000000-0005-0000-0000-000012600000}"/>
    <cellStyle name="Calculation 2" xfId="29062" xr:uid="{00000000-0005-0000-0000-000013600000}"/>
    <cellStyle name="Check Cell 2" xfId="24648" xr:uid="{00000000-0005-0000-0000-000014600000}"/>
    <cellStyle name="Comma" xfId="15" builtinId="3"/>
    <cellStyle name="Comma 2" xfId="17482" xr:uid="{00000000-0005-0000-0000-000016600000}"/>
    <cellStyle name="Comma 3" xfId="23889" xr:uid="{00000000-0005-0000-0000-000017600000}"/>
    <cellStyle name="Comma 4" xfId="29063" xr:uid="{00000000-0005-0000-0000-000018600000}"/>
    <cellStyle name="Comma 5" xfId="29064" xr:uid="{00000000-0005-0000-0000-000019600000}"/>
    <cellStyle name="Comma 6" xfId="29065" xr:uid="{00000000-0005-0000-0000-00001A600000}"/>
    <cellStyle name="Comma 7" xfId="34039" xr:uid="{00000000-0005-0000-0000-00001B600000}"/>
    <cellStyle name="Excel Built-in Normal" xfId="5140" xr:uid="{00000000-0005-0000-0000-00001C600000}"/>
    <cellStyle name="Excel Built-in Normal 2" xfId="5147" xr:uid="{00000000-0005-0000-0000-00001D600000}"/>
    <cellStyle name="Explanatory Text 2" xfId="18776" xr:uid="{00000000-0005-0000-0000-00001E600000}"/>
    <cellStyle name="Good 2" xfId="29066" xr:uid="{00000000-0005-0000-0000-00001F600000}"/>
    <cellStyle name="Heading 1 2" xfId="29068" xr:uid="{00000000-0005-0000-0000-000020600000}"/>
    <cellStyle name="Heading 2 2" xfId="29069" xr:uid="{00000000-0005-0000-0000-000021600000}"/>
    <cellStyle name="Heading 3 2" xfId="29070" xr:uid="{00000000-0005-0000-0000-000022600000}"/>
    <cellStyle name="Heading 4 2" xfId="18746" xr:uid="{00000000-0005-0000-0000-000023600000}"/>
    <cellStyle name="Input 2" xfId="29072" xr:uid="{00000000-0005-0000-0000-000024600000}"/>
    <cellStyle name="Linked Cell 2" xfId="9998" xr:uid="{00000000-0005-0000-0000-000025600000}"/>
    <cellStyle name="Neutral 2" xfId="26352" xr:uid="{00000000-0005-0000-0000-000026600000}"/>
    <cellStyle name="Neutral 3" xfId="29073" xr:uid="{00000000-0005-0000-0000-000027600000}"/>
    <cellStyle name="Normal" xfId="0" builtinId="0"/>
    <cellStyle name="Normal 10" xfId="29074" xr:uid="{00000000-0005-0000-0000-000029600000}"/>
    <cellStyle name="Normal 10 2" xfId="29076" xr:uid="{00000000-0005-0000-0000-00002A600000}"/>
    <cellStyle name="Normal 11" xfId="29078" xr:uid="{00000000-0005-0000-0000-00002B600000}"/>
    <cellStyle name="Normal 11 2" xfId="29080" xr:uid="{00000000-0005-0000-0000-00002C600000}"/>
    <cellStyle name="Normal 11 2 2" xfId="7449" xr:uid="{00000000-0005-0000-0000-00002D600000}"/>
    <cellStyle name="Normal 11 2 2 2" xfId="29081" xr:uid="{00000000-0005-0000-0000-00002E600000}"/>
    <cellStyle name="Normal 11 2 2 2 2" xfId="29082" xr:uid="{00000000-0005-0000-0000-00002F600000}"/>
    <cellStyle name="Normal 11 2 2 2 2 2" xfId="23757" xr:uid="{00000000-0005-0000-0000-000030600000}"/>
    <cellStyle name="Normal 11 2 2 2 2 2 2" xfId="19443" xr:uid="{00000000-0005-0000-0000-000031600000}"/>
    <cellStyle name="Normal 11 2 2 2 2 2 2 2" xfId="19445" xr:uid="{00000000-0005-0000-0000-000032600000}"/>
    <cellStyle name="Normal 11 2 2 2 2 2 3" xfId="19456" xr:uid="{00000000-0005-0000-0000-000033600000}"/>
    <cellStyle name="Normal 11 2 2 2 2 3" xfId="25525" xr:uid="{00000000-0005-0000-0000-000034600000}"/>
    <cellStyle name="Normal 11 2 2 2 2 3 2" xfId="19504" xr:uid="{00000000-0005-0000-0000-000035600000}"/>
    <cellStyle name="Normal 11 2 2 2 2 4" xfId="19092" xr:uid="{00000000-0005-0000-0000-000036600000}"/>
    <cellStyle name="Normal 11 2 2 2 3" xfId="29083" xr:uid="{00000000-0005-0000-0000-000037600000}"/>
    <cellStyle name="Normal 11 2 2 2 3 2" xfId="29084" xr:uid="{00000000-0005-0000-0000-000038600000}"/>
    <cellStyle name="Normal 11 2 2 2 3 2 2" xfId="19989" xr:uid="{00000000-0005-0000-0000-000039600000}"/>
    <cellStyle name="Normal 11 2 2 2 3 3" xfId="29085" xr:uid="{00000000-0005-0000-0000-00003A600000}"/>
    <cellStyle name="Normal 11 2 2 2 4" xfId="29086" xr:uid="{00000000-0005-0000-0000-00003B600000}"/>
    <cellStyle name="Normal 11 2 2 2 4 2" xfId="29087" xr:uid="{00000000-0005-0000-0000-00003C600000}"/>
    <cellStyle name="Normal 11 2 2 2 5" xfId="29088" xr:uid="{00000000-0005-0000-0000-00003D600000}"/>
    <cellStyle name="Normal 11 2 2 3" xfId="29089" xr:uid="{00000000-0005-0000-0000-00003E600000}"/>
    <cellStyle name="Normal 11 2 2 3 2" xfId="29090" xr:uid="{00000000-0005-0000-0000-00003F600000}"/>
    <cellStyle name="Normal 11 2 2 3 2 2" xfId="29091" xr:uid="{00000000-0005-0000-0000-000040600000}"/>
    <cellStyle name="Normal 11 2 2 3 2 2 2" xfId="29092" xr:uid="{00000000-0005-0000-0000-000041600000}"/>
    <cellStyle name="Normal 11 2 2 3 2 3" xfId="29093" xr:uid="{00000000-0005-0000-0000-000042600000}"/>
    <cellStyle name="Normal 11 2 2 3 3" xfId="17087" xr:uid="{00000000-0005-0000-0000-000043600000}"/>
    <cellStyle name="Normal 11 2 2 3 3 2" xfId="29094" xr:uid="{00000000-0005-0000-0000-000044600000}"/>
    <cellStyle name="Normal 11 2 2 3 4" xfId="29095" xr:uid="{00000000-0005-0000-0000-000045600000}"/>
    <cellStyle name="Normal 11 2 2 4" xfId="29096" xr:uid="{00000000-0005-0000-0000-000046600000}"/>
    <cellStyle name="Normal 11 2 2 4 2" xfId="29097" xr:uid="{00000000-0005-0000-0000-000047600000}"/>
    <cellStyle name="Normal 11 2 2 4 2 2" xfId="27158" xr:uid="{00000000-0005-0000-0000-000048600000}"/>
    <cellStyle name="Normal 11 2 2 4 3" xfId="29098" xr:uid="{00000000-0005-0000-0000-000049600000}"/>
    <cellStyle name="Normal 11 2 2 5" xfId="29099" xr:uid="{00000000-0005-0000-0000-00004A600000}"/>
    <cellStyle name="Normal 11 2 2 5 2" xfId="29100" xr:uid="{00000000-0005-0000-0000-00004B600000}"/>
    <cellStyle name="Normal 11 2 2 6" xfId="29101" xr:uid="{00000000-0005-0000-0000-00004C600000}"/>
    <cellStyle name="Normal 11 2 3" xfId="29102" xr:uid="{00000000-0005-0000-0000-00004D600000}"/>
    <cellStyle name="Normal 11 2 3 2" xfId="29103" xr:uid="{00000000-0005-0000-0000-00004E600000}"/>
    <cellStyle name="Normal 11 2 3 2 2" xfId="29104" xr:uid="{00000000-0005-0000-0000-00004F600000}"/>
    <cellStyle name="Normal 11 2 3 2 2 2" xfId="25131" xr:uid="{00000000-0005-0000-0000-000050600000}"/>
    <cellStyle name="Normal 11 2 3 2 2 2 2" xfId="29105" xr:uid="{00000000-0005-0000-0000-000051600000}"/>
    <cellStyle name="Normal 11 2 3 2 2 3" xfId="12771" xr:uid="{00000000-0005-0000-0000-000052600000}"/>
    <cellStyle name="Normal 11 2 3 2 3" xfId="29106" xr:uid="{00000000-0005-0000-0000-000053600000}"/>
    <cellStyle name="Normal 11 2 3 2 3 2" xfId="29107" xr:uid="{00000000-0005-0000-0000-000054600000}"/>
    <cellStyle name="Normal 11 2 3 2 4" xfId="29108" xr:uid="{00000000-0005-0000-0000-000055600000}"/>
    <cellStyle name="Normal 11 2 3 3" xfId="29109" xr:uid="{00000000-0005-0000-0000-000056600000}"/>
    <cellStyle name="Normal 11 2 3 3 2" xfId="17120" xr:uid="{00000000-0005-0000-0000-000057600000}"/>
    <cellStyle name="Normal 11 2 3 3 2 2" xfId="19797" xr:uid="{00000000-0005-0000-0000-000058600000}"/>
    <cellStyle name="Normal 11 2 3 3 3" xfId="19800" xr:uid="{00000000-0005-0000-0000-000059600000}"/>
    <cellStyle name="Normal 11 2 3 4" xfId="29110" xr:uid="{00000000-0005-0000-0000-00005A600000}"/>
    <cellStyle name="Normal 11 2 3 4 2" xfId="19803" xr:uid="{00000000-0005-0000-0000-00005B600000}"/>
    <cellStyle name="Normal 11 2 3 5" xfId="29111" xr:uid="{00000000-0005-0000-0000-00005C600000}"/>
    <cellStyle name="Normal 11 2 4" xfId="29112" xr:uid="{00000000-0005-0000-0000-00005D600000}"/>
    <cellStyle name="Normal 11 2 4 2" xfId="29113" xr:uid="{00000000-0005-0000-0000-00005E600000}"/>
    <cellStyle name="Normal 11 2 4 2 2" xfId="29114" xr:uid="{00000000-0005-0000-0000-00005F600000}"/>
    <cellStyle name="Normal 11 2 4 2 2 2" xfId="29115" xr:uid="{00000000-0005-0000-0000-000060600000}"/>
    <cellStyle name="Normal 11 2 4 2 3" xfId="29116" xr:uid="{00000000-0005-0000-0000-000061600000}"/>
    <cellStyle name="Normal 11 2 4 3" xfId="29117" xr:uid="{00000000-0005-0000-0000-000062600000}"/>
    <cellStyle name="Normal 11 2 4 3 2" xfId="19811" xr:uid="{00000000-0005-0000-0000-000063600000}"/>
    <cellStyle name="Normal 11 2 4 4" xfId="29118" xr:uid="{00000000-0005-0000-0000-000064600000}"/>
    <cellStyle name="Normal 11 2 5" xfId="29119" xr:uid="{00000000-0005-0000-0000-000065600000}"/>
    <cellStyle name="Normal 11 2 5 2" xfId="29120" xr:uid="{00000000-0005-0000-0000-000066600000}"/>
    <cellStyle name="Normal 11 2 5 2 2" xfId="29121" xr:uid="{00000000-0005-0000-0000-000067600000}"/>
    <cellStyle name="Normal 11 2 5 3" xfId="29122" xr:uid="{00000000-0005-0000-0000-000068600000}"/>
    <cellStyle name="Normal 11 2 6" xfId="26682" xr:uid="{00000000-0005-0000-0000-000069600000}"/>
    <cellStyle name="Normal 11 2 6 2" xfId="26684" xr:uid="{00000000-0005-0000-0000-00006A600000}"/>
    <cellStyle name="Normal 11 2 7" xfId="26688" xr:uid="{00000000-0005-0000-0000-00006B600000}"/>
    <cellStyle name="Normal 11 2 8" xfId="26691" xr:uid="{00000000-0005-0000-0000-00006C600000}"/>
    <cellStyle name="Normal 11 3" xfId="29123" xr:uid="{00000000-0005-0000-0000-00006D600000}"/>
    <cellStyle name="Normal 11 3 2" xfId="29124" xr:uid="{00000000-0005-0000-0000-00006E600000}"/>
    <cellStyle name="Normal 11 3 2 2" xfId="29125" xr:uid="{00000000-0005-0000-0000-00006F600000}"/>
    <cellStyle name="Normal 11 3 2 2 2" xfId="11727" xr:uid="{00000000-0005-0000-0000-000070600000}"/>
    <cellStyle name="Normal 11 3 2 2 2 2" xfId="12264" xr:uid="{00000000-0005-0000-0000-000071600000}"/>
    <cellStyle name="Normal 11 3 2 2 2 2 2" xfId="12267" xr:uid="{00000000-0005-0000-0000-000072600000}"/>
    <cellStyle name="Normal 11 3 2 2 2 3" xfId="12269" xr:uid="{00000000-0005-0000-0000-000073600000}"/>
    <cellStyle name="Normal 11 3 2 2 3" xfId="23945" xr:uid="{00000000-0005-0000-0000-000074600000}"/>
    <cellStyle name="Normal 11 3 2 2 3 2" xfId="12396" xr:uid="{00000000-0005-0000-0000-000075600000}"/>
    <cellStyle name="Normal 11 3 2 2 4" xfId="29126" xr:uid="{00000000-0005-0000-0000-000076600000}"/>
    <cellStyle name="Normal 11 3 2 3" xfId="21100" xr:uid="{00000000-0005-0000-0000-000077600000}"/>
    <cellStyle name="Normal 11 3 2 3 2" xfId="17178" xr:uid="{00000000-0005-0000-0000-000078600000}"/>
    <cellStyle name="Normal 11 3 2 3 2 2" xfId="13001" xr:uid="{00000000-0005-0000-0000-000079600000}"/>
    <cellStyle name="Normal 11 3 2 3 3" xfId="21116" xr:uid="{00000000-0005-0000-0000-00007A600000}"/>
    <cellStyle name="Normal 11 3 2 4" xfId="21151" xr:uid="{00000000-0005-0000-0000-00007B600000}"/>
    <cellStyle name="Normal 11 3 2 4 2" xfId="21153" xr:uid="{00000000-0005-0000-0000-00007C600000}"/>
    <cellStyle name="Normal 11 3 2 5" xfId="21184" xr:uid="{00000000-0005-0000-0000-00007D600000}"/>
    <cellStyle name="Normal 11 3 3" xfId="29127" xr:uid="{00000000-0005-0000-0000-00007E600000}"/>
    <cellStyle name="Normal 11 3 3 2" xfId="29128" xr:uid="{00000000-0005-0000-0000-00007F600000}"/>
    <cellStyle name="Normal 11 3 3 2 2" xfId="29129" xr:uid="{00000000-0005-0000-0000-000080600000}"/>
    <cellStyle name="Normal 11 3 3 2 2 2" xfId="14604" xr:uid="{00000000-0005-0000-0000-000081600000}"/>
    <cellStyle name="Normal 11 3 3 2 3" xfId="29130" xr:uid="{00000000-0005-0000-0000-000082600000}"/>
    <cellStyle name="Normal 11 3 3 3" xfId="21203" xr:uid="{00000000-0005-0000-0000-000083600000}"/>
    <cellStyle name="Normal 11 3 3 3 2" xfId="19573" xr:uid="{00000000-0005-0000-0000-000084600000}"/>
    <cellStyle name="Normal 11 3 3 4" xfId="21216" xr:uid="{00000000-0005-0000-0000-000085600000}"/>
    <cellStyle name="Normal 11 3 4" xfId="29132" xr:uid="{00000000-0005-0000-0000-000086600000}"/>
    <cellStyle name="Normal 11 3 4 2" xfId="29134" xr:uid="{00000000-0005-0000-0000-000087600000}"/>
    <cellStyle name="Normal 11 3 4 2 2" xfId="29136" xr:uid="{00000000-0005-0000-0000-000088600000}"/>
    <cellStyle name="Normal 11 3 4 3" xfId="21238" xr:uid="{00000000-0005-0000-0000-000089600000}"/>
    <cellStyle name="Normal 11 3 5" xfId="29138" xr:uid="{00000000-0005-0000-0000-00008A600000}"/>
    <cellStyle name="Normal 11 3 5 2" xfId="29140" xr:uid="{00000000-0005-0000-0000-00008B600000}"/>
    <cellStyle name="Normal 11 3 6" xfId="26695" xr:uid="{00000000-0005-0000-0000-00008C600000}"/>
    <cellStyle name="Normal 11 4" xfId="29141" xr:uid="{00000000-0005-0000-0000-00008D600000}"/>
    <cellStyle name="Normal 11 4 2" xfId="29143" xr:uid="{00000000-0005-0000-0000-00008E600000}"/>
    <cellStyle name="Normal 11 4 2 2" xfId="29144" xr:uid="{00000000-0005-0000-0000-00008F600000}"/>
    <cellStyle name="Normal 11 4 2 2 2" xfId="29145" xr:uid="{00000000-0005-0000-0000-000090600000}"/>
    <cellStyle name="Normal 11 4 2 2 2 2" xfId="29146" xr:uid="{00000000-0005-0000-0000-000091600000}"/>
    <cellStyle name="Normal 11 4 2 2 3" xfId="29147" xr:uid="{00000000-0005-0000-0000-000092600000}"/>
    <cellStyle name="Normal 11 4 2 3" xfId="21391" xr:uid="{00000000-0005-0000-0000-000093600000}"/>
    <cellStyle name="Normal 11 4 2 3 2" xfId="21393" xr:uid="{00000000-0005-0000-0000-000094600000}"/>
    <cellStyle name="Normal 11 4 2 4" xfId="21408" xr:uid="{00000000-0005-0000-0000-000095600000}"/>
    <cellStyle name="Normal 11 4 3" xfId="29148" xr:uid="{00000000-0005-0000-0000-000096600000}"/>
    <cellStyle name="Normal 11 4 3 2" xfId="29149" xr:uid="{00000000-0005-0000-0000-000097600000}"/>
    <cellStyle name="Normal 11 4 3 2 2" xfId="25240" xr:uid="{00000000-0005-0000-0000-000098600000}"/>
    <cellStyle name="Normal 11 4 3 3" xfId="21422" xr:uid="{00000000-0005-0000-0000-000099600000}"/>
    <cellStyle name="Normal 11 4 4" xfId="29151" xr:uid="{00000000-0005-0000-0000-00009A600000}"/>
    <cellStyle name="Normal 11 4 4 2" xfId="29153" xr:uid="{00000000-0005-0000-0000-00009B600000}"/>
    <cellStyle name="Normal 11 4 5" xfId="29155" xr:uid="{00000000-0005-0000-0000-00009C600000}"/>
    <cellStyle name="Normal 11 5" xfId="28220" xr:uid="{00000000-0005-0000-0000-00009D600000}"/>
    <cellStyle name="Normal 11 5 2" xfId="29156" xr:uid="{00000000-0005-0000-0000-00009E600000}"/>
    <cellStyle name="Normal 11 5 2 2" xfId="29157" xr:uid="{00000000-0005-0000-0000-00009F600000}"/>
    <cellStyle name="Normal 11 5 2 2 2" xfId="29158" xr:uid="{00000000-0005-0000-0000-0000A0600000}"/>
    <cellStyle name="Normal 11 5 2 3" xfId="14421" xr:uid="{00000000-0005-0000-0000-0000A1600000}"/>
    <cellStyle name="Normal 11 5 3" xfId="29159" xr:uid="{00000000-0005-0000-0000-0000A2600000}"/>
    <cellStyle name="Normal 11 5 3 2" xfId="29160" xr:uid="{00000000-0005-0000-0000-0000A3600000}"/>
    <cellStyle name="Normal 11 5 4" xfId="23869" xr:uid="{00000000-0005-0000-0000-0000A4600000}"/>
    <cellStyle name="Normal 11 6" xfId="29161" xr:uid="{00000000-0005-0000-0000-0000A5600000}"/>
    <cellStyle name="Normal 11 6 2" xfId="29162" xr:uid="{00000000-0005-0000-0000-0000A6600000}"/>
    <cellStyle name="Normal 11 6 2 2" xfId="29163" xr:uid="{00000000-0005-0000-0000-0000A7600000}"/>
    <cellStyle name="Normal 11 6 3" xfId="29164" xr:uid="{00000000-0005-0000-0000-0000A8600000}"/>
    <cellStyle name="Normal 11 7" xfId="9056" xr:uid="{00000000-0005-0000-0000-0000A9600000}"/>
    <cellStyle name="Normal 11 7 2" xfId="29165" xr:uid="{00000000-0005-0000-0000-0000AA600000}"/>
    <cellStyle name="Normal 11 8" xfId="12155" xr:uid="{00000000-0005-0000-0000-0000AB600000}"/>
    <cellStyle name="Normal 11 9" xfId="17701" xr:uid="{00000000-0005-0000-0000-0000AC600000}"/>
    <cellStyle name="Normal 12" xfId="29166" xr:uid="{00000000-0005-0000-0000-0000AD600000}"/>
    <cellStyle name="Normal 13" xfId="23379" xr:uid="{00000000-0005-0000-0000-0000AE600000}"/>
    <cellStyle name="Normal 13 2" xfId="11540" xr:uid="{00000000-0005-0000-0000-0000AF600000}"/>
    <cellStyle name="Normal 13 2 2" xfId="11546" xr:uid="{00000000-0005-0000-0000-0000B0600000}"/>
    <cellStyle name="Normal 13 2 2 2" xfId="7643" xr:uid="{00000000-0005-0000-0000-0000B1600000}"/>
    <cellStyle name="Normal 13 2 2 2 2" xfId="2994" xr:uid="{00000000-0005-0000-0000-0000B2600000}"/>
    <cellStyle name="Normal 13 2 2 2 2 2" xfId="29167" xr:uid="{00000000-0005-0000-0000-0000B3600000}"/>
    <cellStyle name="Normal 13 2 2 2 2 2 2" xfId="29168" xr:uid="{00000000-0005-0000-0000-0000B4600000}"/>
    <cellStyle name="Normal 13 2 2 2 2 3" xfId="29169" xr:uid="{00000000-0005-0000-0000-0000B5600000}"/>
    <cellStyle name="Normal 13 2 2 2 3" xfId="29170" xr:uid="{00000000-0005-0000-0000-0000B6600000}"/>
    <cellStyle name="Normal 13 2 2 2 3 2" xfId="29171" xr:uid="{00000000-0005-0000-0000-0000B7600000}"/>
    <cellStyle name="Normal 13 2 2 2 4" xfId="29172" xr:uid="{00000000-0005-0000-0000-0000B8600000}"/>
    <cellStyle name="Normal 13 2 2 3" xfId="5710" xr:uid="{00000000-0005-0000-0000-0000B9600000}"/>
    <cellStyle name="Normal 13 2 2 3 2" xfId="29173" xr:uid="{00000000-0005-0000-0000-0000BA600000}"/>
    <cellStyle name="Normal 13 2 2 3 2 2" xfId="26630" xr:uid="{00000000-0005-0000-0000-0000BB600000}"/>
    <cellStyle name="Normal 13 2 2 3 3" xfId="29174" xr:uid="{00000000-0005-0000-0000-0000BC600000}"/>
    <cellStyle name="Normal 13 2 2 4" xfId="16710" xr:uid="{00000000-0005-0000-0000-0000BD600000}"/>
    <cellStyle name="Normal 13 2 2 4 2" xfId="29175" xr:uid="{00000000-0005-0000-0000-0000BE600000}"/>
    <cellStyle name="Normal 13 2 2 5" xfId="14221" xr:uid="{00000000-0005-0000-0000-0000BF600000}"/>
    <cellStyle name="Normal 13 2 3" xfId="11551" xr:uid="{00000000-0005-0000-0000-0000C0600000}"/>
    <cellStyle name="Normal 13 2 3 2" xfId="7663" xr:uid="{00000000-0005-0000-0000-0000C1600000}"/>
    <cellStyle name="Normal 13 2 3 2 2" xfId="3232" xr:uid="{00000000-0005-0000-0000-0000C2600000}"/>
    <cellStyle name="Normal 13 2 3 2 2 2" xfId="15393" xr:uid="{00000000-0005-0000-0000-0000C3600000}"/>
    <cellStyle name="Normal 13 2 3 2 3" xfId="15568" xr:uid="{00000000-0005-0000-0000-0000C4600000}"/>
    <cellStyle name="Normal 13 2 3 3" xfId="29177" xr:uid="{00000000-0005-0000-0000-0000C5600000}"/>
    <cellStyle name="Normal 13 2 3 3 2" xfId="17624" xr:uid="{00000000-0005-0000-0000-0000C6600000}"/>
    <cellStyle name="Normal 13 2 3 4" xfId="12046" xr:uid="{00000000-0005-0000-0000-0000C7600000}"/>
    <cellStyle name="Normal 13 2 4" xfId="14455" xr:uid="{00000000-0005-0000-0000-0000C8600000}"/>
    <cellStyle name="Normal 13 2 4 2" xfId="16714" xr:uid="{00000000-0005-0000-0000-0000C9600000}"/>
    <cellStyle name="Normal 13 2 4 2 2" xfId="29178" xr:uid="{00000000-0005-0000-0000-0000CA600000}"/>
    <cellStyle name="Normal 13 2 4 3" xfId="29179" xr:uid="{00000000-0005-0000-0000-0000CB600000}"/>
    <cellStyle name="Normal 13 2 5" xfId="16717" xr:uid="{00000000-0005-0000-0000-0000CC600000}"/>
    <cellStyle name="Normal 13 2 5 2" xfId="29180" xr:uid="{00000000-0005-0000-0000-0000CD600000}"/>
    <cellStyle name="Normal 13 2 6" xfId="26793" xr:uid="{00000000-0005-0000-0000-0000CE600000}"/>
    <cellStyle name="Normal 13 3" xfId="11555" xr:uid="{00000000-0005-0000-0000-0000CF600000}"/>
    <cellStyle name="Normal 13 3 2" xfId="11560" xr:uid="{00000000-0005-0000-0000-0000D0600000}"/>
    <cellStyle name="Normal 13 3 2 2" xfId="7737" xr:uid="{00000000-0005-0000-0000-0000D1600000}"/>
    <cellStyle name="Normal 13 3 2 2 2" xfId="29181" xr:uid="{00000000-0005-0000-0000-0000D2600000}"/>
    <cellStyle name="Normal 13 3 2 2 2 2" xfId="29182" xr:uid="{00000000-0005-0000-0000-0000D3600000}"/>
    <cellStyle name="Normal 13 3 2 2 3" xfId="29183" xr:uid="{00000000-0005-0000-0000-0000D4600000}"/>
    <cellStyle name="Normal 13 3 2 3" xfId="16721" xr:uid="{00000000-0005-0000-0000-0000D5600000}"/>
    <cellStyle name="Normal 13 3 2 3 2" xfId="22041" xr:uid="{00000000-0005-0000-0000-0000D6600000}"/>
    <cellStyle name="Normal 13 3 2 4" xfId="22045" xr:uid="{00000000-0005-0000-0000-0000D7600000}"/>
    <cellStyle name="Normal 13 3 3" xfId="14460" xr:uid="{00000000-0005-0000-0000-0000D8600000}"/>
    <cellStyle name="Normal 13 3 3 2" xfId="29184" xr:uid="{00000000-0005-0000-0000-0000D9600000}"/>
    <cellStyle name="Normal 13 3 3 2 2" xfId="29185" xr:uid="{00000000-0005-0000-0000-0000DA600000}"/>
    <cellStyle name="Normal 13 3 3 3" xfId="22060" xr:uid="{00000000-0005-0000-0000-0000DB600000}"/>
    <cellStyle name="Normal 13 3 4" xfId="16729" xr:uid="{00000000-0005-0000-0000-0000DC600000}"/>
    <cellStyle name="Normal 13 3 4 2" xfId="29187" xr:uid="{00000000-0005-0000-0000-0000DD600000}"/>
    <cellStyle name="Normal 13 3 5" xfId="29189" xr:uid="{00000000-0005-0000-0000-0000DE600000}"/>
    <cellStyle name="Normal 13 4" xfId="11563" xr:uid="{00000000-0005-0000-0000-0000DF600000}"/>
    <cellStyle name="Normal 13 4 2" xfId="12873" xr:uid="{00000000-0005-0000-0000-0000E0600000}"/>
    <cellStyle name="Normal 13 4 2 2" xfId="7814" xr:uid="{00000000-0005-0000-0000-0000E1600000}"/>
    <cellStyle name="Normal 13 4 2 2 2" xfId="12361" xr:uid="{00000000-0005-0000-0000-0000E2600000}"/>
    <cellStyle name="Normal 13 4 2 3" xfId="8984" xr:uid="{00000000-0005-0000-0000-0000E3600000}"/>
    <cellStyle name="Normal 13 4 3" xfId="12882" xr:uid="{00000000-0005-0000-0000-0000E4600000}"/>
    <cellStyle name="Normal 13 4 3 2" xfId="12886" xr:uid="{00000000-0005-0000-0000-0000E5600000}"/>
    <cellStyle name="Normal 13 4 4" xfId="12893" xr:uid="{00000000-0005-0000-0000-0000E6600000}"/>
    <cellStyle name="Normal 13 5" xfId="12124" xr:uid="{00000000-0005-0000-0000-0000E7600000}"/>
    <cellStyle name="Normal 13 5 2" xfId="12975" xr:uid="{00000000-0005-0000-0000-0000E8600000}"/>
    <cellStyle name="Normal 13 5 2 2" xfId="12979" xr:uid="{00000000-0005-0000-0000-0000E9600000}"/>
    <cellStyle name="Normal 13 5 3" xfId="12983" xr:uid="{00000000-0005-0000-0000-0000EA600000}"/>
    <cellStyle name="Normal 13 6" xfId="16732" xr:uid="{00000000-0005-0000-0000-0000EB600000}"/>
    <cellStyle name="Normal 13 6 2" xfId="13044" xr:uid="{00000000-0005-0000-0000-0000EC600000}"/>
    <cellStyle name="Normal 13 7" xfId="19422" xr:uid="{00000000-0005-0000-0000-0000ED600000}"/>
    <cellStyle name="Normal 14" xfId="23382" xr:uid="{00000000-0005-0000-0000-0000EE600000}"/>
    <cellStyle name="Normal 15" xfId="23386" xr:uid="{00000000-0005-0000-0000-0000EF600000}"/>
    <cellStyle name="Normal 15 2" xfId="2149" xr:uid="{00000000-0005-0000-0000-0000F0600000}"/>
    <cellStyle name="Normal 15 2 2" xfId="14480" xr:uid="{00000000-0005-0000-0000-0000F1600000}"/>
    <cellStyle name="Normal 15 2 2 2" xfId="15782" xr:uid="{00000000-0005-0000-0000-0000F2600000}"/>
    <cellStyle name="Normal 15 2 2 2 2" xfId="4600" xr:uid="{00000000-0005-0000-0000-0000F3600000}"/>
    <cellStyle name="Normal 15 2 2 2 2 2" xfId="13689" xr:uid="{00000000-0005-0000-0000-0000F4600000}"/>
    <cellStyle name="Normal 15 2 2 2 3" xfId="29191" xr:uid="{00000000-0005-0000-0000-0000F5600000}"/>
    <cellStyle name="Normal 15 2 2 3" xfId="13691" xr:uid="{00000000-0005-0000-0000-0000F6600000}"/>
    <cellStyle name="Normal 15 2 2 3 2" xfId="29192" xr:uid="{00000000-0005-0000-0000-0000F7600000}"/>
    <cellStyle name="Normal 15 2 2 4" xfId="29193" xr:uid="{00000000-0005-0000-0000-0000F8600000}"/>
    <cellStyle name="Normal 15 2 3" xfId="8238" xr:uid="{00000000-0005-0000-0000-0000F9600000}"/>
    <cellStyle name="Normal 15 2 3 2" xfId="29195" xr:uid="{00000000-0005-0000-0000-0000FA600000}"/>
    <cellStyle name="Normal 15 2 3 2 2" xfId="29196" xr:uid="{00000000-0005-0000-0000-0000FB600000}"/>
    <cellStyle name="Normal 15 2 3 3" xfId="29197" xr:uid="{00000000-0005-0000-0000-0000FC600000}"/>
    <cellStyle name="Normal 15 2 4" xfId="29199" xr:uid="{00000000-0005-0000-0000-0000FD600000}"/>
    <cellStyle name="Normal 15 2 4 2" xfId="23143" xr:uid="{00000000-0005-0000-0000-0000FE600000}"/>
    <cellStyle name="Normal 15 2 5" xfId="29200" xr:uid="{00000000-0005-0000-0000-0000FF600000}"/>
    <cellStyle name="Normal 15 3" xfId="14484" xr:uid="{00000000-0005-0000-0000-000000610000}"/>
    <cellStyle name="Normal 15 3 2" xfId="29201" xr:uid="{00000000-0005-0000-0000-000001610000}"/>
    <cellStyle name="Normal 15 3 2 2" xfId="29203" xr:uid="{00000000-0005-0000-0000-000002610000}"/>
    <cellStyle name="Normal 15 3 2 2 2" xfId="29204" xr:uid="{00000000-0005-0000-0000-000003610000}"/>
    <cellStyle name="Normal 15 3 2 3" xfId="22220" xr:uid="{00000000-0005-0000-0000-000004610000}"/>
    <cellStyle name="Normal 15 3 3" xfId="29206" xr:uid="{00000000-0005-0000-0000-000005610000}"/>
    <cellStyle name="Normal 15 3 3 2" xfId="29207" xr:uid="{00000000-0005-0000-0000-000006610000}"/>
    <cellStyle name="Normal 15 3 4" xfId="29208" xr:uid="{00000000-0005-0000-0000-000007610000}"/>
    <cellStyle name="Normal 15 4" xfId="16740" xr:uid="{00000000-0005-0000-0000-000008610000}"/>
    <cellStyle name="Normal 15 4 2" xfId="13553" xr:uid="{00000000-0005-0000-0000-000009610000}"/>
    <cellStyle name="Normal 15 4 2 2" xfId="6666" xr:uid="{00000000-0005-0000-0000-00000A610000}"/>
    <cellStyle name="Normal 15 4 3" xfId="13557" xr:uid="{00000000-0005-0000-0000-00000B610000}"/>
    <cellStyle name="Normal 15 5" xfId="19428" xr:uid="{00000000-0005-0000-0000-00000C610000}"/>
    <cellStyle name="Normal 15 5 2" xfId="13587" xr:uid="{00000000-0005-0000-0000-00000D610000}"/>
    <cellStyle name="Normal 15 6" xfId="28921" xr:uid="{00000000-0005-0000-0000-00000E610000}"/>
    <cellStyle name="Normal 16" xfId="4504" xr:uid="{00000000-0005-0000-0000-00000F610000}"/>
    <cellStyle name="Normal 17" xfId="16745" xr:uid="{00000000-0005-0000-0000-000010610000}"/>
    <cellStyle name="Normal 17 2" xfId="16749" xr:uid="{00000000-0005-0000-0000-000011610000}"/>
    <cellStyle name="Normal 17 2 2" xfId="29209" xr:uid="{00000000-0005-0000-0000-000012610000}"/>
    <cellStyle name="Normal 17 2 2 2" xfId="23919" xr:uid="{00000000-0005-0000-0000-000013610000}"/>
    <cellStyle name="Normal 17 2 2 2 2" xfId="23921" xr:uid="{00000000-0005-0000-0000-000014610000}"/>
    <cellStyle name="Normal 17 2 2 3" xfId="23931" xr:uid="{00000000-0005-0000-0000-000015610000}"/>
    <cellStyle name="Normal 17 2 3" xfId="29210" xr:uid="{00000000-0005-0000-0000-000016610000}"/>
    <cellStyle name="Normal 17 2 3 2" xfId="11988" xr:uid="{00000000-0005-0000-0000-000017610000}"/>
    <cellStyle name="Normal 17 2 4" xfId="29211" xr:uid="{00000000-0005-0000-0000-000018610000}"/>
    <cellStyle name="Normal 17 3" xfId="29212" xr:uid="{00000000-0005-0000-0000-000019610000}"/>
    <cellStyle name="Normal 17 3 2" xfId="6560" xr:uid="{00000000-0005-0000-0000-00001A610000}"/>
    <cellStyle name="Normal 17 3 2 2" xfId="6564" xr:uid="{00000000-0005-0000-0000-00001B610000}"/>
    <cellStyle name="Normal 17 3 3" xfId="2669" xr:uid="{00000000-0005-0000-0000-00001C610000}"/>
    <cellStyle name="Normal 17 4" xfId="29213" xr:uid="{00000000-0005-0000-0000-00001D610000}"/>
    <cellStyle name="Normal 17 4 2" xfId="6572" xr:uid="{00000000-0005-0000-0000-00001E610000}"/>
    <cellStyle name="Normal 17 5" xfId="28929" xr:uid="{00000000-0005-0000-0000-00001F610000}"/>
    <cellStyle name="Normal 18" xfId="16752" xr:uid="{00000000-0005-0000-0000-000020610000}"/>
    <cellStyle name="Normal 19" xfId="29214" xr:uid="{00000000-0005-0000-0000-000021610000}"/>
    <cellStyle name="Normal 19 2" xfId="16145" xr:uid="{00000000-0005-0000-0000-000022610000}"/>
    <cellStyle name="Normal 19 2 2" xfId="29216" xr:uid="{00000000-0005-0000-0000-000023610000}"/>
    <cellStyle name="Normal 19 2 2 2" xfId="24696" xr:uid="{00000000-0005-0000-0000-000024610000}"/>
    <cellStyle name="Normal 19 2 3" xfId="29217" xr:uid="{00000000-0005-0000-0000-000025610000}"/>
    <cellStyle name="Normal 19 3" xfId="29218" xr:uid="{00000000-0005-0000-0000-000026610000}"/>
    <cellStyle name="Normal 19 3 2" xfId="10945" xr:uid="{00000000-0005-0000-0000-000027610000}"/>
    <cellStyle name="Normal 19 4" xfId="29219" xr:uid="{00000000-0005-0000-0000-000028610000}"/>
    <cellStyle name="Normal 2" xfId="14686" xr:uid="{00000000-0005-0000-0000-000029610000}"/>
    <cellStyle name="Normal 2 2" xfId="29220" xr:uid="{00000000-0005-0000-0000-00002A610000}"/>
    <cellStyle name="Normal 2 2 2" xfId="29221" xr:uid="{00000000-0005-0000-0000-00002B610000}"/>
    <cellStyle name="Normal 2 3" xfId="29222" xr:uid="{00000000-0005-0000-0000-00002C610000}"/>
    <cellStyle name="Normal 2 3 2" xfId="29223" xr:uid="{00000000-0005-0000-0000-00002D610000}"/>
    <cellStyle name="Normal 2 4" xfId="29224" xr:uid="{00000000-0005-0000-0000-00002E610000}"/>
    <cellStyle name="Normal 20" xfId="23387" xr:uid="{00000000-0005-0000-0000-00002F610000}"/>
    <cellStyle name="Normal 20 2" xfId="2150" xr:uid="{00000000-0005-0000-0000-000030610000}"/>
    <cellStyle name="Normal 20 2 2" xfId="14481" xr:uid="{00000000-0005-0000-0000-000031610000}"/>
    <cellStyle name="Normal 20 3" xfId="14485" xr:uid="{00000000-0005-0000-0000-000032610000}"/>
    <cellStyle name="Normal 21" xfId="4505" xr:uid="{00000000-0005-0000-0000-000033610000}"/>
    <cellStyle name="Normal 21 2" xfId="14493" xr:uid="{00000000-0005-0000-0000-000034610000}"/>
    <cellStyle name="Normal 22" xfId="16746" xr:uid="{00000000-0005-0000-0000-000035610000}"/>
    <cellStyle name="Normal 23" xfId="16753" xr:uid="{00000000-0005-0000-0000-000036610000}"/>
    <cellStyle name="Normal 24" xfId="29215" xr:uid="{00000000-0005-0000-0000-000037610000}"/>
    <cellStyle name="Normal 25" xfId="29226" xr:uid="{00000000-0005-0000-0000-000038610000}"/>
    <cellStyle name="Normal 26" xfId="23226" xr:uid="{00000000-0005-0000-0000-000039610000}"/>
    <cellStyle name="Normal 27" xfId="34038" xr:uid="{00000000-0005-0000-0000-00003A610000}"/>
    <cellStyle name="Normal 3" xfId="29227" xr:uid="{00000000-0005-0000-0000-00003B610000}"/>
    <cellStyle name="Normal 3 10" xfId="10975" xr:uid="{00000000-0005-0000-0000-00003C610000}"/>
    <cellStyle name="Normal 3 10 2" xfId="12763" xr:uid="{00000000-0005-0000-0000-00003D610000}"/>
    <cellStyle name="Normal 3 10 2 2" xfId="12766" xr:uid="{00000000-0005-0000-0000-00003E610000}"/>
    <cellStyle name="Normal 3 10 2 2 2" xfId="12770" xr:uid="{00000000-0005-0000-0000-00003F610000}"/>
    <cellStyle name="Normal 3 10 2 3" xfId="12784" xr:uid="{00000000-0005-0000-0000-000040610000}"/>
    <cellStyle name="Normal 3 10 2 3 2" xfId="12786" xr:uid="{00000000-0005-0000-0000-000041610000}"/>
    <cellStyle name="Normal 3 10 2 4" xfId="3184" xr:uid="{00000000-0005-0000-0000-000042610000}"/>
    <cellStyle name="Normal 3 10 2 4 2" xfId="3189" xr:uid="{00000000-0005-0000-0000-000043610000}"/>
    <cellStyle name="Normal 3 10 2 5" xfId="3219" xr:uid="{00000000-0005-0000-0000-000044610000}"/>
    <cellStyle name="Normal 3 10 2 5 2" xfId="495" xr:uid="{00000000-0005-0000-0000-000045610000}"/>
    <cellStyle name="Normal 3 10 2 6" xfId="3221" xr:uid="{00000000-0005-0000-0000-000046610000}"/>
    <cellStyle name="Normal 3 10 2 6 2" xfId="12000" xr:uid="{00000000-0005-0000-0000-000047610000}"/>
    <cellStyle name="Normal 3 10 2 7" xfId="15224" xr:uid="{00000000-0005-0000-0000-000048610000}"/>
    <cellStyle name="Normal 3 10 3" xfId="12797" xr:uid="{00000000-0005-0000-0000-000049610000}"/>
    <cellStyle name="Normal 3 10 3 2" xfId="12802" xr:uid="{00000000-0005-0000-0000-00004A610000}"/>
    <cellStyle name="Normal 3 10 4" xfId="12833" xr:uid="{00000000-0005-0000-0000-00004B610000}"/>
    <cellStyle name="Normal 3 10 4 2" xfId="12836" xr:uid="{00000000-0005-0000-0000-00004C610000}"/>
    <cellStyle name="Normal 3 10 5" xfId="12850" xr:uid="{00000000-0005-0000-0000-00004D610000}"/>
    <cellStyle name="Normal 3 10 5 2" xfId="12854" xr:uid="{00000000-0005-0000-0000-00004E610000}"/>
    <cellStyle name="Normal 3 10 6" xfId="12860" xr:uid="{00000000-0005-0000-0000-00004F610000}"/>
    <cellStyle name="Normal 3 10 6 2" xfId="12863" xr:uid="{00000000-0005-0000-0000-000050610000}"/>
    <cellStyle name="Normal 3 10 7" xfId="12865" xr:uid="{00000000-0005-0000-0000-000051610000}"/>
    <cellStyle name="Normal 3 10 7 2" xfId="20178" xr:uid="{00000000-0005-0000-0000-000052610000}"/>
    <cellStyle name="Normal 3 10 8" xfId="29229" xr:uid="{00000000-0005-0000-0000-000053610000}"/>
    <cellStyle name="Normal 3 11" xfId="22078" xr:uid="{00000000-0005-0000-0000-000054610000}"/>
    <cellStyle name="Normal 3 11 2" xfId="10676" xr:uid="{00000000-0005-0000-0000-000055610000}"/>
    <cellStyle name="Normal 3 11 2 2" xfId="8121" xr:uid="{00000000-0005-0000-0000-000056610000}"/>
    <cellStyle name="Normal 3 11 2 2 2" xfId="8128" xr:uid="{00000000-0005-0000-0000-000057610000}"/>
    <cellStyle name="Normal 3 11 2 3" xfId="353" xr:uid="{00000000-0005-0000-0000-000058610000}"/>
    <cellStyle name="Normal 3 11 2 3 2" xfId="768" xr:uid="{00000000-0005-0000-0000-000059610000}"/>
    <cellStyle name="Normal 3 11 2 4" xfId="425" xr:uid="{00000000-0005-0000-0000-00005A610000}"/>
    <cellStyle name="Normal 3 11 2 4 2" xfId="2085" xr:uid="{00000000-0005-0000-0000-00005B610000}"/>
    <cellStyle name="Normal 3 11 2 5" xfId="471" xr:uid="{00000000-0005-0000-0000-00005C610000}"/>
    <cellStyle name="Normal 3 11 2 5 2" xfId="11463" xr:uid="{00000000-0005-0000-0000-00005D610000}"/>
    <cellStyle name="Normal 3 11 2 6" xfId="489" xr:uid="{00000000-0005-0000-0000-00005E610000}"/>
    <cellStyle name="Normal 3 11 2 6 2" xfId="8207" xr:uid="{00000000-0005-0000-0000-00005F610000}"/>
    <cellStyle name="Normal 3 11 2 7" xfId="17483" xr:uid="{00000000-0005-0000-0000-000060610000}"/>
    <cellStyle name="Normal 3 11 3" xfId="10682" xr:uid="{00000000-0005-0000-0000-000061610000}"/>
    <cellStyle name="Normal 3 11 3 2" xfId="8278" xr:uid="{00000000-0005-0000-0000-000062610000}"/>
    <cellStyle name="Normal 3 11 4" xfId="10693" xr:uid="{00000000-0005-0000-0000-000063610000}"/>
    <cellStyle name="Normal 3 11 4 2" xfId="8395" xr:uid="{00000000-0005-0000-0000-000064610000}"/>
    <cellStyle name="Normal 3 11 5" xfId="10120" xr:uid="{00000000-0005-0000-0000-000065610000}"/>
    <cellStyle name="Normal 3 11 5 2" xfId="8429" xr:uid="{00000000-0005-0000-0000-000066610000}"/>
    <cellStyle name="Normal 3 11 6" xfId="1425" xr:uid="{00000000-0005-0000-0000-000067610000}"/>
    <cellStyle name="Normal 3 11 6 2" xfId="20241" xr:uid="{00000000-0005-0000-0000-000068610000}"/>
    <cellStyle name="Normal 3 11 7" xfId="29230" xr:uid="{00000000-0005-0000-0000-000069610000}"/>
    <cellStyle name="Normal 3 11 7 2" xfId="20257" xr:uid="{00000000-0005-0000-0000-00006A610000}"/>
    <cellStyle name="Normal 3 11 8" xfId="29232" xr:uid="{00000000-0005-0000-0000-00006B610000}"/>
    <cellStyle name="Normal 3 12" xfId="8870" xr:uid="{00000000-0005-0000-0000-00006C610000}"/>
    <cellStyle name="Normal 3 12 2" xfId="7794" xr:uid="{00000000-0005-0000-0000-00006D610000}"/>
    <cellStyle name="Normal 3 12 2 2" xfId="8542" xr:uid="{00000000-0005-0000-0000-00006E610000}"/>
    <cellStyle name="Normal 3 12 2 2 2" xfId="8551" xr:uid="{00000000-0005-0000-0000-00006F610000}"/>
    <cellStyle name="Normal 3 12 2 3" xfId="8583" xr:uid="{00000000-0005-0000-0000-000070610000}"/>
    <cellStyle name="Normal 3 12 2 3 2" xfId="8593" xr:uid="{00000000-0005-0000-0000-000071610000}"/>
    <cellStyle name="Normal 3 12 2 4" xfId="3326" xr:uid="{00000000-0005-0000-0000-000072610000}"/>
    <cellStyle name="Normal 3 12 2 4 2" xfId="8902" xr:uid="{00000000-0005-0000-0000-000073610000}"/>
    <cellStyle name="Normal 3 12 2 5" xfId="8908" xr:uid="{00000000-0005-0000-0000-000074610000}"/>
    <cellStyle name="Normal 3 12 2 5 2" xfId="29233" xr:uid="{00000000-0005-0000-0000-000075610000}"/>
    <cellStyle name="Normal 3 12 2 6" xfId="17507" xr:uid="{00000000-0005-0000-0000-000076610000}"/>
    <cellStyle name="Normal 3 12 2 6 2" xfId="29234" xr:uid="{00000000-0005-0000-0000-000077610000}"/>
    <cellStyle name="Normal 3 12 2 7" xfId="29235" xr:uid="{00000000-0005-0000-0000-000078610000}"/>
    <cellStyle name="Normal 3 12 3" xfId="8913" xr:uid="{00000000-0005-0000-0000-000079610000}"/>
    <cellStyle name="Normal 3 12 3 2" xfId="8657" xr:uid="{00000000-0005-0000-0000-00007A610000}"/>
    <cellStyle name="Normal 3 12 4" xfId="8946" xr:uid="{00000000-0005-0000-0000-00007B610000}"/>
    <cellStyle name="Normal 3 12 4 2" xfId="8707" xr:uid="{00000000-0005-0000-0000-00007C610000}"/>
    <cellStyle name="Normal 3 12 5" xfId="8961" xr:uid="{00000000-0005-0000-0000-00007D610000}"/>
    <cellStyle name="Normal 3 12 5 2" xfId="8968" xr:uid="{00000000-0005-0000-0000-00007E610000}"/>
    <cellStyle name="Normal 3 12 6" xfId="258" xr:uid="{00000000-0005-0000-0000-00007F610000}"/>
    <cellStyle name="Normal 3 12 6 2" xfId="20284" xr:uid="{00000000-0005-0000-0000-000080610000}"/>
    <cellStyle name="Normal 3 12 7" xfId="29237" xr:uid="{00000000-0005-0000-0000-000081610000}"/>
    <cellStyle name="Normal 3 12 7 2" xfId="29238" xr:uid="{00000000-0005-0000-0000-000082610000}"/>
    <cellStyle name="Normal 3 12 8" xfId="29240" xr:uid="{00000000-0005-0000-0000-000083610000}"/>
    <cellStyle name="Normal 3 13" xfId="8974" xr:uid="{00000000-0005-0000-0000-000084610000}"/>
    <cellStyle name="Normal 3 13 2" xfId="8982" xr:uid="{00000000-0005-0000-0000-000085610000}"/>
    <cellStyle name="Normal 3 13 2 2" xfId="8760" xr:uid="{00000000-0005-0000-0000-000086610000}"/>
    <cellStyle name="Normal 3 13 2 2 2" xfId="7950" xr:uid="{00000000-0005-0000-0000-000087610000}"/>
    <cellStyle name="Normal 3 13 2 3" xfId="8770" xr:uid="{00000000-0005-0000-0000-000088610000}"/>
    <cellStyle name="Normal 3 13 2 3 2" xfId="8023" xr:uid="{00000000-0005-0000-0000-000089610000}"/>
    <cellStyle name="Normal 3 13 2 4" xfId="8993" xr:uid="{00000000-0005-0000-0000-00008A610000}"/>
    <cellStyle name="Normal 3 13 2 4 2" xfId="10466" xr:uid="{00000000-0005-0000-0000-00008B610000}"/>
    <cellStyle name="Normal 3 13 2 5" xfId="17654" xr:uid="{00000000-0005-0000-0000-00008C610000}"/>
    <cellStyle name="Normal 3 13 2 5 2" xfId="12418" xr:uid="{00000000-0005-0000-0000-00008D610000}"/>
    <cellStyle name="Normal 3 13 2 6" xfId="17661" xr:uid="{00000000-0005-0000-0000-00008E610000}"/>
    <cellStyle name="Normal 3 13 2 6 2" xfId="29241" xr:uid="{00000000-0005-0000-0000-00008F610000}"/>
    <cellStyle name="Normal 3 13 2 7" xfId="8794" xr:uid="{00000000-0005-0000-0000-000090610000}"/>
    <cellStyle name="Normal 3 13 3" xfId="8998" xr:uid="{00000000-0005-0000-0000-000091610000}"/>
    <cellStyle name="Normal 3 13 3 2" xfId="5921" xr:uid="{00000000-0005-0000-0000-000092610000}"/>
    <cellStyle name="Normal 3 13 4" xfId="9014" xr:uid="{00000000-0005-0000-0000-000093610000}"/>
    <cellStyle name="Normal 3 13 4 2" xfId="9022" xr:uid="{00000000-0005-0000-0000-000094610000}"/>
    <cellStyle name="Normal 3 13 5" xfId="9029" xr:uid="{00000000-0005-0000-0000-000095610000}"/>
    <cellStyle name="Normal 3 13 5 2" xfId="29242" xr:uid="{00000000-0005-0000-0000-000096610000}"/>
    <cellStyle name="Normal 3 13 6" xfId="29243" xr:uid="{00000000-0005-0000-0000-000097610000}"/>
    <cellStyle name="Normal 3 13 6 2" xfId="29244" xr:uid="{00000000-0005-0000-0000-000098610000}"/>
    <cellStyle name="Normal 3 13 7" xfId="29245" xr:uid="{00000000-0005-0000-0000-000099610000}"/>
    <cellStyle name="Normal 3 13 7 2" xfId="29246" xr:uid="{00000000-0005-0000-0000-00009A610000}"/>
    <cellStyle name="Normal 3 13 8" xfId="15000" xr:uid="{00000000-0005-0000-0000-00009B610000}"/>
    <cellStyle name="Normal 3 13 9" xfId="23369" xr:uid="{00000000-0005-0000-0000-00009C610000}"/>
    <cellStyle name="Normal 3 14" xfId="9034" xr:uid="{00000000-0005-0000-0000-00009D610000}"/>
    <cellStyle name="Normal 3 14 2" xfId="9043" xr:uid="{00000000-0005-0000-0000-00009E610000}"/>
    <cellStyle name="Normal 3 14 2 2" xfId="8802" xr:uid="{00000000-0005-0000-0000-00009F610000}"/>
    <cellStyle name="Normal 3 14 3" xfId="9051" xr:uid="{00000000-0005-0000-0000-0000A0610000}"/>
    <cellStyle name="Normal 3 14 3 2" xfId="9058" xr:uid="{00000000-0005-0000-0000-0000A1610000}"/>
    <cellStyle name="Normal 3 14 4" xfId="9060" xr:uid="{00000000-0005-0000-0000-0000A2610000}"/>
    <cellStyle name="Normal 3 14 4 2" xfId="12159" xr:uid="{00000000-0005-0000-0000-0000A3610000}"/>
    <cellStyle name="Normal 3 14 5" xfId="12162" xr:uid="{00000000-0005-0000-0000-0000A4610000}"/>
    <cellStyle name="Normal 3 14 5 2" xfId="29247" xr:uid="{00000000-0005-0000-0000-0000A5610000}"/>
    <cellStyle name="Normal 3 14 6" xfId="29248" xr:uid="{00000000-0005-0000-0000-0000A6610000}"/>
    <cellStyle name="Normal 3 14 6 2" xfId="29249" xr:uid="{00000000-0005-0000-0000-0000A7610000}"/>
    <cellStyle name="Normal 3 14 7" xfId="29250" xr:uid="{00000000-0005-0000-0000-0000A8610000}"/>
    <cellStyle name="Normal 3 15" xfId="4564" xr:uid="{00000000-0005-0000-0000-0000A9610000}"/>
    <cellStyle name="Normal 3 15 2" xfId="9070" xr:uid="{00000000-0005-0000-0000-0000AA610000}"/>
    <cellStyle name="Normal 3 15 2 2" xfId="9077" xr:uid="{00000000-0005-0000-0000-0000AB610000}"/>
    <cellStyle name="Normal 3 15 3" xfId="9080" xr:uid="{00000000-0005-0000-0000-0000AC610000}"/>
    <cellStyle name="Normal 3 15 3 2" xfId="12168" xr:uid="{00000000-0005-0000-0000-0000AD610000}"/>
    <cellStyle name="Normal 3 15 4" xfId="6938" xr:uid="{00000000-0005-0000-0000-0000AE610000}"/>
    <cellStyle name="Normal 3 15 4 2" xfId="25910" xr:uid="{00000000-0005-0000-0000-0000AF610000}"/>
    <cellStyle name="Normal 3 15 5" xfId="25913" xr:uid="{00000000-0005-0000-0000-0000B0610000}"/>
    <cellStyle name="Normal 3 15 5 2" xfId="25915" xr:uid="{00000000-0005-0000-0000-0000B1610000}"/>
    <cellStyle name="Normal 3 15 6" xfId="15009" xr:uid="{00000000-0005-0000-0000-0000B2610000}"/>
    <cellStyle name="Normal 3 15 6 2" xfId="27051" xr:uid="{00000000-0005-0000-0000-0000B3610000}"/>
    <cellStyle name="Normal 3 15 7" xfId="29251" xr:uid="{00000000-0005-0000-0000-0000B4610000}"/>
    <cellStyle name="Normal 3 16" xfId="871" xr:uid="{00000000-0005-0000-0000-0000B5610000}"/>
    <cellStyle name="Normal 3 16 2" xfId="897" xr:uid="{00000000-0005-0000-0000-0000B6610000}"/>
    <cellStyle name="Normal 3 16 2 2" xfId="12170" xr:uid="{00000000-0005-0000-0000-0000B7610000}"/>
    <cellStyle name="Normal 3 16 3" xfId="12173" xr:uid="{00000000-0005-0000-0000-0000B8610000}"/>
    <cellStyle name="Normal 3 16 3 2" xfId="29252" xr:uid="{00000000-0005-0000-0000-0000B9610000}"/>
    <cellStyle name="Normal 3 16 4" xfId="14684" xr:uid="{00000000-0005-0000-0000-0000BA610000}"/>
    <cellStyle name="Normal 3 16 4 2" xfId="25917" xr:uid="{00000000-0005-0000-0000-0000BB610000}"/>
    <cellStyle name="Normal 3 16 5" xfId="25919" xr:uid="{00000000-0005-0000-0000-0000BC610000}"/>
    <cellStyle name="Normal 3 16 5 2" xfId="29253" xr:uid="{00000000-0005-0000-0000-0000BD610000}"/>
    <cellStyle name="Normal 3 16 6" xfId="29256" xr:uid="{00000000-0005-0000-0000-0000BE610000}"/>
    <cellStyle name="Normal 3 16 6 2" xfId="29259" xr:uid="{00000000-0005-0000-0000-0000BF610000}"/>
    <cellStyle name="Normal 3 16 7" xfId="29261" xr:uid="{00000000-0005-0000-0000-0000C0610000}"/>
    <cellStyle name="Normal 3 17" xfId="941" xr:uid="{00000000-0005-0000-0000-0000C1610000}"/>
    <cellStyle name="Normal 3 17 2" xfId="12176" xr:uid="{00000000-0005-0000-0000-0000C2610000}"/>
    <cellStyle name="Normal 3 18" xfId="12180" xr:uid="{00000000-0005-0000-0000-0000C3610000}"/>
    <cellStyle name="Normal 3 18 2" xfId="14688" xr:uid="{00000000-0005-0000-0000-0000C4610000}"/>
    <cellStyle name="Normal 3 19" xfId="14691" xr:uid="{00000000-0005-0000-0000-0000C5610000}"/>
    <cellStyle name="Normal 3 19 2" xfId="16852" xr:uid="{00000000-0005-0000-0000-0000C6610000}"/>
    <cellStyle name="Normal 3 2" xfId="29262" xr:uid="{00000000-0005-0000-0000-0000C7610000}"/>
    <cellStyle name="Normal 3 2 10" xfId="29263" xr:uid="{00000000-0005-0000-0000-0000C8610000}"/>
    <cellStyle name="Normal 3 2 10 2" xfId="29190" xr:uid="{00000000-0005-0000-0000-0000C9610000}"/>
    <cellStyle name="Normal 3 2 10 2 2" xfId="29264" xr:uid="{00000000-0005-0000-0000-0000CA610000}"/>
    <cellStyle name="Normal 3 2 10 2 2 2" xfId="29265" xr:uid="{00000000-0005-0000-0000-0000CB610000}"/>
    <cellStyle name="Normal 3 2 10 2 3" xfId="22074" xr:uid="{00000000-0005-0000-0000-0000CC610000}"/>
    <cellStyle name="Normal 3 2 10 2 3 2" xfId="29266" xr:uid="{00000000-0005-0000-0000-0000CD610000}"/>
    <cellStyle name="Normal 3 2 10 2 4" xfId="29267" xr:uid="{00000000-0005-0000-0000-0000CE610000}"/>
    <cellStyle name="Normal 3 2 10 2 4 2" xfId="29268" xr:uid="{00000000-0005-0000-0000-0000CF610000}"/>
    <cellStyle name="Normal 3 2 10 2 5" xfId="25892" xr:uid="{00000000-0005-0000-0000-0000D0610000}"/>
    <cellStyle name="Normal 3 2 10 2 5 2" xfId="25894" xr:uid="{00000000-0005-0000-0000-0000D1610000}"/>
    <cellStyle name="Normal 3 2 10 2 6" xfId="25899" xr:uid="{00000000-0005-0000-0000-0000D2610000}"/>
    <cellStyle name="Normal 3 2 10 2 6 2" xfId="25901" xr:uid="{00000000-0005-0000-0000-0000D3610000}"/>
    <cellStyle name="Normal 3 2 10 2 7" xfId="14989" xr:uid="{00000000-0005-0000-0000-0000D4610000}"/>
    <cellStyle name="Normal 3 2 10 3" xfId="29269" xr:uid="{00000000-0005-0000-0000-0000D5610000}"/>
    <cellStyle name="Normal 3 2 10 3 2" xfId="29270" xr:uid="{00000000-0005-0000-0000-0000D6610000}"/>
    <cellStyle name="Normal 3 2 10 4" xfId="18274" xr:uid="{00000000-0005-0000-0000-0000D7610000}"/>
    <cellStyle name="Normal 3 2 10 4 2" xfId="29271" xr:uid="{00000000-0005-0000-0000-0000D8610000}"/>
    <cellStyle name="Normal 3 2 10 5" xfId="11102" xr:uid="{00000000-0005-0000-0000-0000D9610000}"/>
    <cellStyle name="Normal 3 2 10 5 2" xfId="11105" xr:uid="{00000000-0005-0000-0000-0000DA610000}"/>
    <cellStyle name="Normal 3 2 10 6" xfId="11108" xr:uid="{00000000-0005-0000-0000-0000DB610000}"/>
    <cellStyle name="Normal 3 2 10 6 2" xfId="29272" xr:uid="{00000000-0005-0000-0000-0000DC610000}"/>
    <cellStyle name="Normal 3 2 10 7" xfId="29273" xr:uid="{00000000-0005-0000-0000-0000DD610000}"/>
    <cellStyle name="Normal 3 2 10 7 2" xfId="5609" xr:uid="{00000000-0005-0000-0000-0000DE610000}"/>
    <cellStyle name="Normal 3 2 10 8" xfId="29274" xr:uid="{00000000-0005-0000-0000-0000DF610000}"/>
    <cellStyle name="Normal 3 2 11" xfId="11732" xr:uid="{00000000-0005-0000-0000-0000E0610000}"/>
    <cellStyle name="Normal 3 2 11 2" xfId="12899" xr:uid="{00000000-0005-0000-0000-0000E1610000}"/>
    <cellStyle name="Normal 3 2 11 2 2" xfId="12901" xr:uid="{00000000-0005-0000-0000-0000E2610000}"/>
    <cellStyle name="Normal 3 2 11 3" xfId="12903" xr:uid="{00000000-0005-0000-0000-0000E3610000}"/>
    <cellStyle name="Normal 3 2 11 3 2" xfId="29275" xr:uid="{00000000-0005-0000-0000-0000E4610000}"/>
    <cellStyle name="Normal 3 2 11 4" xfId="29276" xr:uid="{00000000-0005-0000-0000-0000E5610000}"/>
    <cellStyle name="Normal 3 2 11 4 2" xfId="29277" xr:uid="{00000000-0005-0000-0000-0000E6610000}"/>
    <cellStyle name="Normal 3 2 11 5" xfId="6712" xr:uid="{00000000-0005-0000-0000-0000E7610000}"/>
    <cellStyle name="Normal 3 2 11 5 2" xfId="29278" xr:uid="{00000000-0005-0000-0000-0000E8610000}"/>
    <cellStyle name="Normal 3 2 11 6" xfId="29279" xr:uid="{00000000-0005-0000-0000-0000E9610000}"/>
    <cellStyle name="Normal 3 2 11 6 2" xfId="29280" xr:uid="{00000000-0005-0000-0000-0000EA610000}"/>
    <cellStyle name="Normal 3 2 11 7" xfId="29282" xr:uid="{00000000-0005-0000-0000-0000EB610000}"/>
    <cellStyle name="Normal 3 2 12" xfId="17176" xr:uid="{00000000-0005-0000-0000-0000EC610000}"/>
    <cellStyle name="Normal 3 2 12 2" xfId="12998" xr:uid="{00000000-0005-0000-0000-0000ED610000}"/>
    <cellStyle name="Normal 3 2 12 2 2" xfId="19468" xr:uid="{00000000-0005-0000-0000-0000EE610000}"/>
    <cellStyle name="Normal 3 2 12 3" xfId="21105" xr:uid="{00000000-0005-0000-0000-0000EF610000}"/>
    <cellStyle name="Normal 3 2 12 3 2" xfId="19515" xr:uid="{00000000-0005-0000-0000-0000F0610000}"/>
    <cellStyle name="Normal 3 2 12 4" xfId="21109" xr:uid="{00000000-0005-0000-0000-0000F1610000}"/>
    <cellStyle name="Normal 3 2 12 4 2" xfId="21113" xr:uid="{00000000-0005-0000-0000-0000F2610000}"/>
    <cellStyle name="Normal 3 2 12 5" xfId="13356" xr:uid="{00000000-0005-0000-0000-0000F3610000}"/>
    <cellStyle name="Normal 3 2 12 5 2" xfId="25025" xr:uid="{00000000-0005-0000-0000-0000F4610000}"/>
    <cellStyle name="Normal 3 2 12 6" xfId="29283" xr:uid="{00000000-0005-0000-0000-0000F5610000}"/>
    <cellStyle name="Normal 3 2 12 6 2" xfId="28455" xr:uid="{00000000-0005-0000-0000-0000F6610000}"/>
    <cellStyle name="Normal 3 2 12 7" xfId="29285" xr:uid="{00000000-0005-0000-0000-0000F7610000}"/>
    <cellStyle name="Normal 3 2 13" xfId="21115" xr:uid="{00000000-0005-0000-0000-0000F8610000}"/>
    <cellStyle name="Normal 3 2 13 2" xfId="21118" xr:uid="{00000000-0005-0000-0000-0000F9610000}"/>
    <cellStyle name="Normal 3 2 14" xfId="21129" xr:uid="{00000000-0005-0000-0000-0000FA610000}"/>
    <cellStyle name="Normal 3 2 14 2" xfId="21133" xr:uid="{00000000-0005-0000-0000-0000FB610000}"/>
    <cellStyle name="Normal 3 2 15" xfId="21142" xr:uid="{00000000-0005-0000-0000-0000FC610000}"/>
    <cellStyle name="Normal 3 2 15 2" xfId="21145" xr:uid="{00000000-0005-0000-0000-0000FD610000}"/>
    <cellStyle name="Normal 3 2 16" xfId="21148" xr:uid="{00000000-0005-0000-0000-0000FE610000}"/>
    <cellStyle name="Normal 3 2 16 2" xfId="24231" xr:uid="{00000000-0005-0000-0000-0000FF610000}"/>
    <cellStyle name="Normal 3 2 17" xfId="24236" xr:uid="{00000000-0005-0000-0000-000000620000}"/>
    <cellStyle name="Normal 3 2 17 2" xfId="24238" xr:uid="{00000000-0005-0000-0000-000001620000}"/>
    <cellStyle name="Normal 3 2 18" xfId="24240" xr:uid="{00000000-0005-0000-0000-000002620000}"/>
    <cellStyle name="Normal 3 2 2" xfId="19457" xr:uid="{00000000-0005-0000-0000-000003620000}"/>
    <cellStyle name="Normal 3 2 2 10" xfId="22456" xr:uid="{00000000-0005-0000-0000-000004620000}"/>
    <cellStyle name="Normal 3 2 2 2" xfId="19459" xr:uid="{00000000-0005-0000-0000-000005620000}"/>
    <cellStyle name="Normal 3 2 2 2 2" xfId="19461" xr:uid="{00000000-0005-0000-0000-000006620000}"/>
    <cellStyle name="Normal 3 2 2 2 2 2" xfId="19760" xr:uid="{00000000-0005-0000-0000-000007620000}"/>
    <cellStyle name="Normal 3 2 2 2 2 2 2" xfId="19762" xr:uid="{00000000-0005-0000-0000-000008620000}"/>
    <cellStyle name="Normal 3 2 2 2 2 2 2 2" xfId="19764" xr:uid="{00000000-0005-0000-0000-000009620000}"/>
    <cellStyle name="Normal 3 2 2 2 2 2 2 2 2" xfId="18937" xr:uid="{00000000-0005-0000-0000-00000A620000}"/>
    <cellStyle name="Normal 3 2 2 2 2 2 2 2 2 2" xfId="18941" xr:uid="{00000000-0005-0000-0000-00000B620000}"/>
    <cellStyle name="Normal 3 2 2 2 2 2 2 2 2 2 2" xfId="11123" xr:uid="{00000000-0005-0000-0000-00000C620000}"/>
    <cellStyle name="Normal 3 2 2 2 2 2 2 2 2 2 2 2" xfId="29286" xr:uid="{00000000-0005-0000-0000-00000D620000}"/>
    <cellStyle name="Normal 3 2 2 2 2 2 2 2 2 2 3" xfId="29287" xr:uid="{00000000-0005-0000-0000-00000E620000}"/>
    <cellStyle name="Normal 3 2 2 2 2 2 2 2 2 3" xfId="29288" xr:uid="{00000000-0005-0000-0000-00000F620000}"/>
    <cellStyle name="Normal 3 2 2 2 2 2 2 2 2 3 2" xfId="29289" xr:uid="{00000000-0005-0000-0000-000010620000}"/>
    <cellStyle name="Normal 3 2 2 2 2 2 2 2 2 4" xfId="29290" xr:uid="{00000000-0005-0000-0000-000011620000}"/>
    <cellStyle name="Normal 3 2 2 2 2 2 2 2 3" xfId="18944" xr:uid="{00000000-0005-0000-0000-000012620000}"/>
    <cellStyle name="Normal 3 2 2 2 2 2 2 2 3 2" xfId="29291" xr:uid="{00000000-0005-0000-0000-000013620000}"/>
    <cellStyle name="Normal 3 2 2 2 2 2 2 2 3 2 2" xfId="29293" xr:uid="{00000000-0005-0000-0000-000014620000}"/>
    <cellStyle name="Normal 3 2 2 2 2 2 2 2 3 3" xfId="29294" xr:uid="{00000000-0005-0000-0000-000015620000}"/>
    <cellStyle name="Normal 3 2 2 2 2 2 2 2 4" xfId="29295" xr:uid="{00000000-0005-0000-0000-000016620000}"/>
    <cellStyle name="Normal 3 2 2 2 2 2 2 2 4 2" xfId="29297" xr:uid="{00000000-0005-0000-0000-000017620000}"/>
    <cellStyle name="Normal 3 2 2 2 2 2 2 2 5" xfId="19907" xr:uid="{00000000-0005-0000-0000-000018620000}"/>
    <cellStyle name="Normal 3 2 2 2 2 2 2 3" xfId="19766" xr:uid="{00000000-0005-0000-0000-000019620000}"/>
    <cellStyle name="Normal 3 2 2 2 2 2 2 3 2" xfId="18958" xr:uid="{00000000-0005-0000-0000-00001A620000}"/>
    <cellStyle name="Normal 3 2 2 2 2 2 2 3 2 2" xfId="29298" xr:uid="{00000000-0005-0000-0000-00001B620000}"/>
    <cellStyle name="Normal 3 2 2 2 2 2 2 3 2 2 2" xfId="29299" xr:uid="{00000000-0005-0000-0000-00001C620000}"/>
    <cellStyle name="Normal 3 2 2 2 2 2 2 3 2 3" xfId="29300" xr:uid="{00000000-0005-0000-0000-00001D620000}"/>
    <cellStyle name="Normal 3 2 2 2 2 2 2 3 3" xfId="29302" xr:uid="{00000000-0005-0000-0000-00001E620000}"/>
    <cellStyle name="Normal 3 2 2 2 2 2 2 3 3 2" xfId="29304" xr:uid="{00000000-0005-0000-0000-00001F620000}"/>
    <cellStyle name="Normal 3 2 2 2 2 2 2 3 4" xfId="29305" xr:uid="{00000000-0005-0000-0000-000020620000}"/>
    <cellStyle name="Normal 3 2 2 2 2 2 2 4" xfId="13968" xr:uid="{00000000-0005-0000-0000-000021620000}"/>
    <cellStyle name="Normal 3 2 2 2 2 2 2 4 2" xfId="29307" xr:uid="{00000000-0005-0000-0000-000022620000}"/>
    <cellStyle name="Normal 3 2 2 2 2 2 2 4 2 2" xfId="29308" xr:uid="{00000000-0005-0000-0000-000023620000}"/>
    <cellStyle name="Normal 3 2 2 2 2 2 2 4 3" xfId="29309" xr:uid="{00000000-0005-0000-0000-000024620000}"/>
    <cellStyle name="Normal 3 2 2 2 2 2 2 5" xfId="29311" xr:uid="{00000000-0005-0000-0000-000025620000}"/>
    <cellStyle name="Normal 3 2 2 2 2 2 2 5 2" xfId="29312" xr:uid="{00000000-0005-0000-0000-000026620000}"/>
    <cellStyle name="Normal 3 2 2 2 2 2 2 6" xfId="29314" xr:uid="{00000000-0005-0000-0000-000027620000}"/>
    <cellStyle name="Normal 3 2 2 2 2 2 3" xfId="1328" xr:uid="{00000000-0005-0000-0000-000028620000}"/>
    <cellStyle name="Normal 3 2 2 2 2 2 3 2" xfId="19769" xr:uid="{00000000-0005-0000-0000-000029620000}"/>
    <cellStyle name="Normal 3 2 2 2 2 2 3 2 2" xfId="18989" xr:uid="{00000000-0005-0000-0000-00002A620000}"/>
    <cellStyle name="Normal 3 2 2 2 2 2 3 2 2 2" xfId="29315" xr:uid="{00000000-0005-0000-0000-00002B620000}"/>
    <cellStyle name="Normal 3 2 2 2 2 2 3 2 2 2 2" xfId="29316" xr:uid="{00000000-0005-0000-0000-00002C620000}"/>
    <cellStyle name="Normal 3 2 2 2 2 2 3 2 2 3" xfId="29317" xr:uid="{00000000-0005-0000-0000-00002D620000}"/>
    <cellStyle name="Normal 3 2 2 2 2 2 3 2 3" xfId="29318" xr:uid="{00000000-0005-0000-0000-00002E620000}"/>
    <cellStyle name="Normal 3 2 2 2 2 2 3 2 3 2" xfId="29320" xr:uid="{00000000-0005-0000-0000-00002F620000}"/>
    <cellStyle name="Normal 3 2 2 2 2 2 3 2 4" xfId="29321" xr:uid="{00000000-0005-0000-0000-000030620000}"/>
    <cellStyle name="Normal 3 2 2 2 2 2 3 3" xfId="18114" xr:uid="{00000000-0005-0000-0000-000031620000}"/>
    <cellStyle name="Normal 3 2 2 2 2 2 3 3 2" xfId="29322" xr:uid="{00000000-0005-0000-0000-000032620000}"/>
    <cellStyle name="Normal 3 2 2 2 2 2 3 3 2 2" xfId="29323" xr:uid="{00000000-0005-0000-0000-000033620000}"/>
    <cellStyle name="Normal 3 2 2 2 2 2 3 3 3" xfId="29324" xr:uid="{00000000-0005-0000-0000-000034620000}"/>
    <cellStyle name="Normal 3 2 2 2 2 2 3 4" xfId="29326" xr:uid="{00000000-0005-0000-0000-000035620000}"/>
    <cellStyle name="Normal 3 2 2 2 2 2 3 4 2" xfId="29327" xr:uid="{00000000-0005-0000-0000-000036620000}"/>
    <cellStyle name="Normal 3 2 2 2 2 2 3 5" xfId="27658" xr:uid="{00000000-0005-0000-0000-000037620000}"/>
    <cellStyle name="Normal 3 2 2 2 2 2 4" xfId="19772" xr:uid="{00000000-0005-0000-0000-000038620000}"/>
    <cellStyle name="Normal 3 2 2 2 2 2 4 2" xfId="19775" xr:uid="{00000000-0005-0000-0000-000039620000}"/>
    <cellStyle name="Normal 3 2 2 2 2 2 4 2 2" xfId="29328" xr:uid="{00000000-0005-0000-0000-00003A620000}"/>
    <cellStyle name="Normal 3 2 2 2 2 2 4 2 2 2" xfId="29329" xr:uid="{00000000-0005-0000-0000-00003B620000}"/>
    <cellStyle name="Normal 3 2 2 2 2 2 4 2 3" xfId="29330" xr:uid="{00000000-0005-0000-0000-00003C620000}"/>
    <cellStyle name="Normal 3 2 2 2 2 2 4 3" xfId="12620" xr:uid="{00000000-0005-0000-0000-00003D620000}"/>
    <cellStyle name="Normal 3 2 2 2 2 2 4 3 2" xfId="29331" xr:uid="{00000000-0005-0000-0000-00003E620000}"/>
    <cellStyle name="Normal 3 2 2 2 2 2 4 4" xfId="29333" xr:uid="{00000000-0005-0000-0000-00003F620000}"/>
    <cellStyle name="Normal 3 2 2 2 2 2 5" xfId="4370" xr:uid="{00000000-0005-0000-0000-000040620000}"/>
    <cellStyle name="Normal 3 2 2 2 2 2 5 2" xfId="4387" xr:uid="{00000000-0005-0000-0000-000041620000}"/>
    <cellStyle name="Normal 3 2 2 2 2 2 5 2 2" xfId="1079" xr:uid="{00000000-0005-0000-0000-000042620000}"/>
    <cellStyle name="Normal 3 2 2 2 2 2 5 3" xfId="4392" xr:uid="{00000000-0005-0000-0000-000043620000}"/>
    <cellStyle name="Normal 3 2 2 2 2 2 6" xfId="4415" xr:uid="{00000000-0005-0000-0000-000044620000}"/>
    <cellStyle name="Normal 3 2 2 2 2 2 6 2" xfId="4427" xr:uid="{00000000-0005-0000-0000-000045620000}"/>
    <cellStyle name="Normal 3 2 2 2 2 2 7" xfId="4452" xr:uid="{00000000-0005-0000-0000-000046620000}"/>
    <cellStyle name="Normal 3 2 2 2 2 3" xfId="13047" xr:uid="{00000000-0005-0000-0000-000047620000}"/>
    <cellStyle name="Normal 3 2 2 2 2 3 2" xfId="13050" xr:uid="{00000000-0005-0000-0000-000048620000}"/>
    <cellStyle name="Normal 3 2 2 2 2 3 2 2" xfId="19777" xr:uid="{00000000-0005-0000-0000-000049620000}"/>
    <cellStyle name="Normal 3 2 2 2 2 3 2 2 2" xfId="19044" xr:uid="{00000000-0005-0000-0000-00004A620000}"/>
    <cellStyle name="Normal 3 2 2 2 2 3 2 2 2 2" xfId="29334" xr:uid="{00000000-0005-0000-0000-00004B620000}"/>
    <cellStyle name="Normal 3 2 2 2 2 3 2 2 2 2 2" xfId="13297" xr:uid="{00000000-0005-0000-0000-00004C620000}"/>
    <cellStyle name="Normal 3 2 2 2 2 3 2 2 2 3" xfId="29336" xr:uid="{00000000-0005-0000-0000-00004D620000}"/>
    <cellStyle name="Normal 3 2 2 2 2 3 2 2 3" xfId="29338" xr:uid="{00000000-0005-0000-0000-00004E620000}"/>
    <cellStyle name="Normal 3 2 2 2 2 3 2 2 3 2" xfId="29340" xr:uid="{00000000-0005-0000-0000-00004F620000}"/>
    <cellStyle name="Normal 3 2 2 2 2 3 2 2 4" xfId="29342" xr:uid="{00000000-0005-0000-0000-000050620000}"/>
    <cellStyle name="Normal 3 2 2 2 2 3 2 3" xfId="19779" xr:uid="{00000000-0005-0000-0000-000051620000}"/>
    <cellStyle name="Normal 3 2 2 2 2 3 2 3 2" xfId="29343" xr:uid="{00000000-0005-0000-0000-000052620000}"/>
    <cellStyle name="Normal 3 2 2 2 2 3 2 3 2 2" xfId="29345" xr:uid="{00000000-0005-0000-0000-000053620000}"/>
    <cellStyle name="Normal 3 2 2 2 2 3 2 3 3" xfId="29346" xr:uid="{00000000-0005-0000-0000-000054620000}"/>
    <cellStyle name="Normal 3 2 2 2 2 3 2 4" xfId="29348" xr:uid="{00000000-0005-0000-0000-000055620000}"/>
    <cellStyle name="Normal 3 2 2 2 2 3 2 4 2" xfId="29349" xr:uid="{00000000-0005-0000-0000-000056620000}"/>
    <cellStyle name="Normal 3 2 2 2 2 3 2 5" xfId="29350" xr:uid="{00000000-0005-0000-0000-000057620000}"/>
    <cellStyle name="Normal 3 2 2 2 2 3 3" xfId="12503" xr:uid="{00000000-0005-0000-0000-000058620000}"/>
    <cellStyle name="Normal 3 2 2 2 2 3 3 2" xfId="19782" xr:uid="{00000000-0005-0000-0000-000059620000}"/>
    <cellStyle name="Normal 3 2 2 2 2 3 3 2 2" xfId="29351" xr:uid="{00000000-0005-0000-0000-00005A620000}"/>
    <cellStyle name="Normal 3 2 2 2 2 3 3 2 2 2" xfId="29353" xr:uid="{00000000-0005-0000-0000-00005B620000}"/>
    <cellStyle name="Normal 3 2 2 2 2 3 3 2 3" xfId="29354" xr:uid="{00000000-0005-0000-0000-00005C620000}"/>
    <cellStyle name="Normal 3 2 2 2 2 3 3 3" xfId="29355" xr:uid="{00000000-0005-0000-0000-00005D620000}"/>
    <cellStyle name="Normal 3 2 2 2 2 3 3 3 2" xfId="29356" xr:uid="{00000000-0005-0000-0000-00005E620000}"/>
    <cellStyle name="Normal 3 2 2 2 2 3 3 4" xfId="29357" xr:uid="{00000000-0005-0000-0000-00005F620000}"/>
    <cellStyle name="Normal 3 2 2 2 2 3 4" xfId="19785" xr:uid="{00000000-0005-0000-0000-000060620000}"/>
    <cellStyle name="Normal 3 2 2 2 2 3 4 2" xfId="29358" xr:uid="{00000000-0005-0000-0000-000061620000}"/>
    <cellStyle name="Normal 3 2 2 2 2 3 4 2 2" xfId="29359" xr:uid="{00000000-0005-0000-0000-000062620000}"/>
    <cellStyle name="Normal 3 2 2 2 2 3 4 3" xfId="29361" xr:uid="{00000000-0005-0000-0000-000063620000}"/>
    <cellStyle name="Normal 3 2 2 2 2 3 5" xfId="4477" xr:uid="{00000000-0005-0000-0000-000064620000}"/>
    <cellStyle name="Normal 3 2 2 2 2 3 5 2" xfId="3861" xr:uid="{00000000-0005-0000-0000-000065620000}"/>
    <cellStyle name="Normal 3 2 2 2 2 3 6" xfId="4510" xr:uid="{00000000-0005-0000-0000-000066620000}"/>
    <cellStyle name="Normal 3 2 2 2 2 4" xfId="6144" xr:uid="{00000000-0005-0000-0000-000067620000}"/>
    <cellStyle name="Normal 3 2 2 2 2 4 2" xfId="6151" xr:uid="{00000000-0005-0000-0000-000068620000}"/>
    <cellStyle name="Normal 3 2 2 2 2 4 2 2" xfId="15813" xr:uid="{00000000-0005-0000-0000-000069620000}"/>
    <cellStyle name="Normal 3 2 2 2 2 4 2 2 2" xfId="15818" xr:uid="{00000000-0005-0000-0000-00006A620000}"/>
    <cellStyle name="Normal 3 2 2 2 2 4 2 2 2 2" xfId="29362" xr:uid="{00000000-0005-0000-0000-00006B620000}"/>
    <cellStyle name="Normal 3 2 2 2 2 4 2 2 3" xfId="29363" xr:uid="{00000000-0005-0000-0000-00006C620000}"/>
    <cellStyle name="Normal 3 2 2 2 2 4 2 3" xfId="15821" xr:uid="{00000000-0005-0000-0000-00006D620000}"/>
    <cellStyle name="Normal 3 2 2 2 2 4 2 3 2" xfId="29364" xr:uid="{00000000-0005-0000-0000-00006E620000}"/>
    <cellStyle name="Normal 3 2 2 2 2 4 2 4" xfId="29365" xr:uid="{00000000-0005-0000-0000-00006F620000}"/>
    <cellStyle name="Normal 3 2 2 2 2 4 3" xfId="15825" xr:uid="{00000000-0005-0000-0000-000070620000}"/>
    <cellStyle name="Normal 3 2 2 2 2 4 3 2" xfId="15829" xr:uid="{00000000-0005-0000-0000-000071620000}"/>
    <cellStyle name="Normal 3 2 2 2 2 4 3 2 2" xfId="29367" xr:uid="{00000000-0005-0000-0000-000072620000}"/>
    <cellStyle name="Normal 3 2 2 2 2 4 3 3" xfId="29368" xr:uid="{00000000-0005-0000-0000-000073620000}"/>
    <cellStyle name="Normal 3 2 2 2 2 4 4" xfId="15833" xr:uid="{00000000-0005-0000-0000-000074620000}"/>
    <cellStyle name="Normal 3 2 2 2 2 4 4 2" xfId="29369" xr:uid="{00000000-0005-0000-0000-000075620000}"/>
    <cellStyle name="Normal 3 2 2 2 2 4 5" xfId="4540" xr:uid="{00000000-0005-0000-0000-000076620000}"/>
    <cellStyle name="Normal 3 2 2 2 2 5" xfId="6156" xr:uid="{00000000-0005-0000-0000-000077620000}"/>
    <cellStyle name="Normal 3 2 2 2 2 5 2" xfId="15880" xr:uid="{00000000-0005-0000-0000-000078620000}"/>
    <cellStyle name="Normal 3 2 2 2 2 5 2 2" xfId="15886" xr:uid="{00000000-0005-0000-0000-000079620000}"/>
    <cellStyle name="Normal 3 2 2 2 2 5 2 2 2" xfId="29370" xr:uid="{00000000-0005-0000-0000-00007A620000}"/>
    <cellStyle name="Normal 3 2 2 2 2 5 2 3" xfId="16820" xr:uid="{00000000-0005-0000-0000-00007B620000}"/>
    <cellStyle name="Normal 3 2 2 2 2 5 3" xfId="15722" xr:uid="{00000000-0005-0000-0000-00007C620000}"/>
    <cellStyle name="Normal 3 2 2 2 2 5 3 2" xfId="29371" xr:uid="{00000000-0005-0000-0000-00007D620000}"/>
    <cellStyle name="Normal 3 2 2 2 2 5 4" xfId="29372" xr:uid="{00000000-0005-0000-0000-00007E620000}"/>
    <cellStyle name="Normal 3 2 2 2 2 6" xfId="19788" xr:uid="{00000000-0005-0000-0000-00007F620000}"/>
    <cellStyle name="Normal 3 2 2 2 2 6 2" xfId="15936" xr:uid="{00000000-0005-0000-0000-000080620000}"/>
    <cellStyle name="Normal 3 2 2 2 2 6 2 2" xfId="19103" xr:uid="{00000000-0005-0000-0000-000081620000}"/>
    <cellStyle name="Normal 3 2 2 2 2 6 3" xfId="19111" xr:uid="{00000000-0005-0000-0000-000082620000}"/>
    <cellStyle name="Normal 3 2 2 2 2 7" xfId="29374" xr:uid="{00000000-0005-0000-0000-000083620000}"/>
    <cellStyle name="Normal 3 2 2 2 2 7 2" xfId="19125" xr:uid="{00000000-0005-0000-0000-000084620000}"/>
    <cellStyle name="Normal 3 2 2 2 2 8" xfId="15034" xr:uid="{00000000-0005-0000-0000-000085620000}"/>
    <cellStyle name="Normal 3 2 2 2 3" xfId="25233" xr:uid="{00000000-0005-0000-0000-000086620000}"/>
    <cellStyle name="Normal 3 2 2 2 3 2" xfId="19869" xr:uid="{00000000-0005-0000-0000-000087620000}"/>
    <cellStyle name="Normal 3 2 2 2 3 2 2" xfId="19872" xr:uid="{00000000-0005-0000-0000-000088620000}"/>
    <cellStyle name="Normal 3 2 2 2 3 2 2 2" xfId="17337" xr:uid="{00000000-0005-0000-0000-000089620000}"/>
    <cellStyle name="Normal 3 2 2 2 3 2 2 2 2" xfId="4866" xr:uid="{00000000-0005-0000-0000-00008A620000}"/>
    <cellStyle name="Normal 3 2 2 2 3 2 2 2 2 2" xfId="4874" xr:uid="{00000000-0005-0000-0000-00008B620000}"/>
    <cellStyle name="Normal 3 2 2 2 3 2 2 2 2 2 2" xfId="20388" xr:uid="{00000000-0005-0000-0000-00008C620000}"/>
    <cellStyle name="Normal 3 2 2 2 3 2 2 2 2 3" xfId="26204" xr:uid="{00000000-0005-0000-0000-00008D620000}"/>
    <cellStyle name="Normal 3 2 2 2 3 2 2 2 3" xfId="4886" xr:uid="{00000000-0005-0000-0000-00008E620000}"/>
    <cellStyle name="Normal 3 2 2 2 3 2 2 2 3 2" xfId="29375" xr:uid="{00000000-0005-0000-0000-00008F620000}"/>
    <cellStyle name="Normal 3 2 2 2 3 2 2 2 4" xfId="29377" xr:uid="{00000000-0005-0000-0000-000090620000}"/>
    <cellStyle name="Normal 3 2 2 2 3 2 2 3" xfId="19876" xr:uid="{00000000-0005-0000-0000-000091620000}"/>
    <cellStyle name="Normal 3 2 2 2 3 2 2 3 2" xfId="4924" xr:uid="{00000000-0005-0000-0000-000092620000}"/>
    <cellStyle name="Normal 3 2 2 2 3 2 2 3 2 2" xfId="23414" xr:uid="{00000000-0005-0000-0000-000093620000}"/>
    <cellStyle name="Normal 3 2 2 2 3 2 2 3 3" xfId="29378" xr:uid="{00000000-0005-0000-0000-000094620000}"/>
    <cellStyle name="Normal 3 2 2 2 3 2 2 4" xfId="25373" xr:uid="{00000000-0005-0000-0000-000095620000}"/>
    <cellStyle name="Normal 3 2 2 2 3 2 2 4 2" xfId="29379" xr:uid="{00000000-0005-0000-0000-000096620000}"/>
    <cellStyle name="Normal 3 2 2 2 3 2 2 5" xfId="29380" xr:uid="{00000000-0005-0000-0000-000097620000}"/>
    <cellStyle name="Normal 3 2 2 2 3 2 3" xfId="19881" xr:uid="{00000000-0005-0000-0000-000098620000}"/>
    <cellStyle name="Normal 3 2 2 2 3 2 3 2" xfId="18044" xr:uid="{00000000-0005-0000-0000-000099620000}"/>
    <cellStyle name="Normal 3 2 2 2 3 2 3 2 2" xfId="4270" xr:uid="{00000000-0005-0000-0000-00009A620000}"/>
    <cellStyle name="Normal 3 2 2 2 3 2 3 2 2 2" xfId="29381" xr:uid="{00000000-0005-0000-0000-00009B620000}"/>
    <cellStyle name="Normal 3 2 2 2 3 2 3 2 3" xfId="29382" xr:uid="{00000000-0005-0000-0000-00009C620000}"/>
    <cellStyle name="Normal 3 2 2 2 3 2 3 3" xfId="25375" xr:uid="{00000000-0005-0000-0000-00009D620000}"/>
    <cellStyle name="Normal 3 2 2 2 3 2 3 3 2" xfId="26888" xr:uid="{00000000-0005-0000-0000-00009E620000}"/>
    <cellStyle name="Normal 3 2 2 2 3 2 3 4" xfId="29383" xr:uid="{00000000-0005-0000-0000-00009F620000}"/>
    <cellStyle name="Normal 3 2 2 2 3 2 4" xfId="19888" xr:uid="{00000000-0005-0000-0000-0000A0620000}"/>
    <cellStyle name="Normal 3 2 2 2 3 2 4 2" xfId="29385" xr:uid="{00000000-0005-0000-0000-0000A1620000}"/>
    <cellStyle name="Normal 3 2 2 2 3 2 4 2 2" xfId="29386" xr:uid="{00000000-0005-0000-0000-0000A2620000}"/>
    <cellStyle name="Normal 3 2 2 2 3 2 4 3" xfId="27308" xr:uid="{00000000-0005-0000-0000-0000A3620000}"/>
    <cellStyle name="Normal 3 2 2 2 3 2 5" xfId="4817" xr:uid="{00000000-0005-0000-0000-0000A4620000}"/>
    <cellStyle name="Normal 3 2 2 2 3 2 5 2" xfId="4830" xr:uid="{00000000-0005-0000-0000-0000A5620000}"/>
    <cellStyle name="Normal 3 2 2 2 3 2 6" xfId="4861" xr:uid="{00000000-0005-0000-0000-0000A6620000}"/>
    <cellStyle name="Normal 3 2 2 2 3 3" xfId="13055" xr:uid="{00000000-0005-0000-0000-0000A7620000}"/>
    <cellStyle name="Normal 3 2 2 2 3 3 2" xfId="19891" xr:uid="{00000000-0005-0000-0000-0000A8620000}"/>
    <cellStyle name="Normal 3 2 2 2 3 3 2 2" xfId="19894" xr:uid="{00000000-0005-0000-0000-0000A9620000}"/>
    <cellStyle name="Normal 3 2 2 2 3 3 2 2 2" xfId="5328" xr:uid="{00000000-0005-0000-0000-0000AA620000}"/>
    <cellStyle name="Normal 3 2 2 2 3 3 2 2 2 2" xfId="29387" xr:uid="{00000000-0005-0000-0000-0000AB620000}"/>
    <cellStyle name="Normal 3 2 2 2 3 3 2 2 3" xfId="29388" xr:uid="{00000000-0005-0000-0000-0000AC620000}"/>
    <cellStyle name="Normal 3 2 2 2 3 3 2 3" xfId="21734" xr:uid="{00000000-0005-0000-0000-0000AD620000}"/>
    <cellStyle name="Normal 3 2 2 2 3 3 2 3 2" xfId="21737" xr:uid="{00000000-0005-0000-0000-0000AE620000}"/>
    <cellStyle name="Normal 3 2 2 2 3 3 2 4" xfId="21780" xr:uid="{00000000-0005-0000-0000-0000AF620000}"/>
    <cellStyle name="Normal 3 2 2 2 3 3 3" xfId="19900" xr:uid="{00000000-0005-0000-0000-0000B0620000}"/>
    <cellStyle name="Normal 3 2 2 2 3 3 3 2" xfId="29389" xr:uid="{00000000-0005-0000-0000-0000B1620000}"/>
    <cellStyle name="Normal 3 2 2 2 3 3 3 2 2" xfId="29391" xr:uid="{00000000-0005-0000-0000-0000B2620000}"/>
    <cellStyle name="Normal 3 2 2 2 3 3 3 3" xfId="21805" xr:uid="{00000000-0005-0000-0000-0000B3620000}"/>
    <cellStyle name="Normal 3 2 2 2 3 3 4" xfId="29393" xr:uid="{00000000-0005-0000-0000-0000B4620000}"/>
    <cellStyle name="Normal 3 2 2 2 3 3 4 2" xfId="29394" xr:uid="{00000000-0005-0000-0000-0000B5620000}"/>
    <cellStyle name="Normal 3 2 2 2 3 3 5" xfId="4905" xr:uid="{00000000-0005-0000-0000-0000B6620000}"/>
    <cellStyle name="Normal 3 2 2 2 3 4" xfId="6173" xr:uid="{00000000-0005-0000-0000-0000B7620000}"/>
    <cellStyle name="Normal 3 2 2 2 3 4 2" xfId="11845" xr:uid="{00000000-0005-0000-0000-0000B8620000}"/>
    <cellStyle name="Normal 3 2 2 2 3 4 2 2" xfId="16007" xr:uid="{00000000-0005-0000-0000-0000B9620000}"/>
    <cellStyle name="Normal 3 2 2 2 3 4 2 2 2" xfId="29396" xr:uid="{00000000-0005-0000-0000-0000BA620000}"/>
    <cellStyle name="Normal 3 2 2 2 3 4 2 3" xfId="21868" xr:uid="{00000000-0005-0000-0000-0000BB620000}"/>
    <cellStyle name="Normal 3 2 2 2 3 4 3" xfId="16009" xr:uid="{00000000-0005-0000-0000-0000BC620000}"/>
    <cellStyle name="Normal 3 2 2 2 3 4 3 2" xfId="29397" xr:uid="{00000000-0005-0000-0000-0000BD620000}"/>
    <cellStyle name="Normal 3 2 2 2 3 4 4" xfId="29398" xr:uid="{00000000-0005-0000-0000-0000BE620000}"/>
    <cellStyle name="Normal 3 2 2 2 3 5" xfId="12194" xr:uid="{00000000-0005-0000-0000-0000BF620000}"/>
    <cellStyle name="Normal 3 2 2 2 3 5 2" xfId="16035" xr:uid="{00000000-0005-0000-0000-0000C0620000}"/>
    <cellStyle name="Normal 3 2 2 2 3 5 2 2" xfId="29399" xr:uid="{00000000-0005-0000-0000-0000C1620000}"/>
    <cellStyle name="Normal 3 2 2 2 3 5 3" xfId="29400" xr:uid="{00000000-0005-0000-0000-0000C2620000}"/>
    <cellStyle name="Normal 3 2 2 2 3 6" xfId="29402" xr:uid="{00000000-0005-0000-0000-0000C3620000}"/>
    <cellStyle name="Normal 3 2 2 2 3 6 2" xfId="19144" xr:uid="{00000000-0005-0000-0000-0000C4620000}"/>
    <cellStyle name="Normal 3 2 2 2 3 7" xfId="29404" xr:uid="{00000000-0005-0000-0000-0000C5620000}"/>
    <cellStyle name="Normal 3 2 2 2 4" xfId="29405" xr:uid="{00000000-0005-0000-0000-0000C6620000}"/>
    <cellStyle name="Normal 3 2 2 2 4 2" xfId="19949" xr:uid="{00000000-0005-0000-0000-0000C7620000}"/>
    <cellStyle name="Normal 3 2 2 2 4 2 2" xfId="19952" xr:uid="{00000000-0005-0000-0000-0000C8620000}"/>
    <cellStyle name="Normal 3 2 2 2 4 2 2 2" xfId="19955" xr:uid="{00000000-0005-0000-0000-0000C9620000}"/>
    <cellStyle name="Normal 3 2 2 2 4 2 2 2 2" xfId="10326" xr:uid="{00000000-0005-0000-0000-0000CA620000}"/>
    <cellStyle name="Normal 3 2 2 2 4 2 2 2 2 2" xfId="10328" xr:uid="{00000000-0005-0000-0000-0000CB620000}"/>
    <cellStyle name="Normal 3 2 2 2 4 2 2 2 3" xfId="10331" xr:uid="{00000000-0005-0000-0000-0000CC620000}"/>
    <cellStyle name="Normal 3 2 2 2 4 2 2 3" xfId="11580" xr:uid="{00000000-0005-0000-0000-0000CD620000}"/>
    <cellStyle name="Normal 3 2 2 2 4 2 2 3 2" xfId="10336" xr:uid="{00000000-0005-0000-0000-0000CE620000}"/>
    <cellStyle name="Normal 3 2 2 2 4 2 2 4" xfId="11472" xr:uid="{00000000-0005-0000-0000-0000CF620000}"/>
    <cellStyle name="Normal 3 2 2 2 4 2 3" xfId="19961" xr:uid="{00000000-0005-0000-0000-0000D0620000}"/>
    <cellStyle name="Normal 3 2 2 2 4 2 3 2" xfId="29406" xr:uid="{00000000-0005-0000-0000-0000D1620000}"/>
    <cellStyle name="Normal 3 2 2 2 4 2 3 2 2" xfId="5084" xr:uid="{00000000-0005-0000-0000-0000D2620000}"/>
    <cellStyle name="Normal 3 2 2 2 4 2 3 3" xfId="11637" xr:uid="{00000000-0005-0000-0000-0000D3620000}"/>
    <cellStyle name="Normal 3 2 2 2 4 2 4" xfId="29408" xr:uid="{00000000-0005-0000-0000-0000D4620000}"/>
    <cellStyle name="Normal 3 2 2 2 4 2 4 2" xfId="28537" xr:uid="{00000000-0005-0000-0000-0000D5620000}"/>
    <cellStyle name="Normal 3 2 2 2 4 2 5" xfId="4208" xr:uid="{00000000-0005-0000-0000-0000D6620000}"/>
    <cellStyle name="Normal 3 2 2 2 4 3" xfId="19963" xr:uid="{00000000-0005-0000-0000-0000D7620000}"/>
    <cellStyle name="Normal 3 2 2 2 4 3 2" xfId="19967" xr:uid="{00000000-0005-0000-0000-0000D8620000}"/>
    <cellStyle name="Normal 3 2 2 2 4 3 2 2" xfId="29409" xr:uid="{00000000-0005-0000-0000-0000D9620000}"/>
    <cellStyle name="Normal 3 2 2 2 4 3 2 2 2" xfId="9560" xr:uid="{00000000-0005-0000-0000-0000DA620000}"/>
    <cellStyle name="Normal 3 2 2 2 4 3 2 3" xfId="9566" xr:uid="{00000000-0005-0000-0000-0000DB620000}"/>
    <cellStyle name="Normal 3 2 2 2 4 3 3" xfId="29410" xr:uid="{00000000-0005-0000-0000-0000DC620000}"/>
    <cellStyle name="Normal 3 2 2 2 4 3 3 2" xfId="29411" xr:uid="{00000000-0005-0000-0000-0000DD620000}"/>
    <cellStyle name="Normal 3 2 2 2 4 3 4" xfId="29412" xr:uid="{00000000-0005-0000-0000-0000DE620000}"/>
    <cellStyle name="Normal 3 2 2 2 4 4" xfId="12200" xr:uid="{00000000-0005-0000-0000-0000DF620000}"/>
    <cellStyle name="Normal 3 2 2 2 4 4 2" xfId="16084" xr:uid="{00000000-0005-0000-0000-0000E0620000}"/>
    <cellStyle name="Normal 3 2 2 2 4 4 2 2" xfId="29413" xr:uid="{00000000-0005-0000-0000-0000E1620000}"/>
    <cellStyle name="Normal 3 2 2 2 4 4 3" xfId="29414" xr:uid="{00000000-0005-0000-0000-0000E2620000}"/>
    <cellStyle name="Normal 3 2 2 2 4 5" xfId="29415" xr:uid="{00000000-0005-0000-0000-0000E3620000}"/>
    <cellStyle name="Normal 3 2 2 2 4 5 2" xfId="29417" xr:uid="{00000000-0005-0000-0000-0000E4620000}"/>
    <cellStyle name="Normal 3 2 2 2 4 6" xfId="29420" xr:uid="{00000000-0005-0000-0000-0000E5620000}"/>
    <cellStyle name="Normal 3 2 2 2 5" xfId="29422" xr:uid="{00000000-0005-0000-0000-0000E6620000}"/>
    <cellStyle name="Normal 3 2 2 2 5 2" xfId="19998" xr:uid="{00000000-0005-0000-0000-0000E7620000}"/>
    <cellStyle name="Normal 3 2 2 2 5 2 2" xfId="20002" xr:uid="{00000000-0005-0000-0000-0000E8620000}"/>
    <cellStyle name="Normal 3 2 2 2 5 2 2 2" xfId="8779" xr:uid="{00000000-0005-0000-0000-0000E9620000}"/>
    <cellStyle name="Normal 3 2 2 2 5 2 2 2 2" xfId="5866" xr:uid="{00000000-0005-0000-0000-0000EA620000}"/>
    <cellStyle name="Normal 3 2 2 2 5 2 2 3" xfId="8786" xr:uid="{00000000-0005-0000-0000-0000EB620000}"/>
    <cellStyle name="Normal 3 2 2 2 5 2 3" xfId="29424" xr:uid="{00000000-0005-0000-0000-0000EC620000}"/>
    <cellStyle name="Normal 3 2 2 2 5 2 3 2" xfId="7548" xr:uid="{00000000-0005-0000-0000-0000ED620000}"/>
    <cellStyle name="Normal 3 2 2 2 5 2 4" xfId="29426" xr:uid="{00000000-0005-0000-0000-0000EE620000}"/>
    <cellStyle name="Normal 3 2 2 2 5 3" xfId="20006" xr:uid="{00000000-0005-0000-0000-0000EF620000}"/>
    <cellStyle name="Normal 3 2 2 2 5 3 2" xfId="20941" xr:uid="{00000000-0005-0000-0000-0000F0620000}"/>
    <cellStyle name="Normal 3 2 2 2 5 3 2 2" xfId="9225" xr:uid="{00000000-0005-0000-0000-0000F1620000}"/>
    <cellStyle name="Normal 3 2 2 2 5 3 3" xfId="29428" xr:uid="{00000000-0005-0000-0000-0000F2620000}"/>
    <cellStyle name="Normal 3 2 2 2 5 4" xfId="14710" xr:uid="{00000000-0005-0000-0000-0000F3620000}"/>
    <cellStyle name="Normal 3 2 2 2 5 4 2" xfId="29430" xr:uid="{00000000-0005-0000-0000-0000F4620000}"/>
    <cellStyle name="Normal 3 2 2 2 5 5" xfId="29432" xr:uid="{00000000-0005-0000-0000-0000F5620000}"/>
    <cellStyle name="Normal 3 2 2 2 6" xfId="29434" xr:uid="{00000000-0005-0000-0000-0000F6620000}"/>
    <cellStyle name="Normal 3 2 2 2 6 2" xfId="20027" xr:uid="{00000000-0005-0000-0000-0000F7620000}"/>
    <cellStyle name="Normal 3 2 2 2 6 2 2" xfId="29436" xr:uid="{00000000-0005-0000-0000-0000F8620000}"/>
    <cellStyle name="Normal 3 2 2 2 6 2 2 2" xfId="2726" xr:uid="{00000000-0005-0000-0000-0000F9620000}"/>
    <cellStyle name="Normal 3 2 2 2 6 2 3" xfId="29438" xr:uid="{00000000-0005-0000-0000-0000FA620000}"/>
    <cellStyle name="Normal 3 2 2 2 6 3" xfId="29440" xr:uid="{00000000-0005-0000-0000-0000FB620000}"/>
    <cellStyle name="Normal 3 2 2 2 6 3 2" xfId="29442" xr:uid="{00000000-0005-0000-0000-0000FC620000}"/>
    <cellStyle name="Normal 3 2 2 2 6 4" xfId="29444" xr:uid="{00000000-0005-0000-0000-0000FD620000}"/>
    <cellStyle name="Normal 3 2 2 2 7" xfId="29446" xr:uid="{00000000-0005-0000-0000-0000FE620000}"/>
    <cellStyle name="Normal 3 2 2 2 7 2" xfId="29448" xr:uid="{00000000-0005-0000-0000-0000FF620000}"/>
    <cellStyle name="Normal 3 2 2 2 7 2 2" xfId="13765" xr:uid="{00000000-0005-0000-0000-000000630000}"/>
    <cellStyle name="Normal 3 2 2 2 7 3" xfId="29450" xr:uid="{00000000-0005-0000-0000-000001630000}"/>
    <cellStyle name="Normal 3 2 2 2 8" xfId="27748" xr:uid="{00000000-0005-0000-0000-000002630000}"/>
    <cellStyle name="Normal 3 2 2 2 8 2" xfId="26995" xr:uid="{00000000-0005-0000-0000-000003630000}"/>
    <cellStyle name="Normal 3 2 2 2 9" xfId="27757" xr:uid="{00000000-0005-0000-0000-000004630000}"/>
    <cellStyle name="Normal 3 2 2 3" xfId="19464" xr:uid="{00000000-0005-0000-0000-000005630000}"/>
    <cellStyle name="Normal 3 2 2 3 2" xfId="29451" xr:uid="{00000000-0005-0000-0000-000006630000}"/>
    <cellStyle name="Normal 3 2 2 3 2 2" xfId="20117" xr:uid="{00000000-0005-0000-0000-000007630000}"/>
    <cellStyle name="Normal 3 2 2 3 2 2 2" xfId="20119" xr:uid="{00000000-0005-0000-0000-000008630000}"/>
    <cellStyle name="Normal 3 2 2 3 2 2 2 2" xfId="20121" xr:uid="{00000000-0005-0000-0000-000009630000}"/>
    <cellStyle name="Normal 3 2 2 3 2 2 2 2 2" xfId="18663" xr:uid="{00000000-0005-0000-0000-00000A630000}"/>
    <cellStyle name="Normal 3 2 2 3 2 2 2 2 2 2" xfId="29452" xr:uid="{00000000-0005-0000-0000-00000B630000}"/>
    <cellStyle name="Normal 3 2 2 3 2 2 2 2 2 2 2" xfId="29453" xr:uid="{00000000-0005-0000-0000-00000C630000}"/>
    <cellStyle name="Normal 3 2 2 3 2 2 2 2 2 3" xfId="29454" xr:uid="{00000000-0005-0000-0000-00000D630000}"/>
    <cellStyle name="Normal 3 2 2 3 2 2 2 2 3" xfId="23468" xr:uid="{00000000-0005-0000-0000-00000E630000}"/>
    <cellStyle name="Normal 3 2 2 3 2 2 2 2 3 2" xfId="13927" xr:uid="{00000000-0005-0000-0000-00000F630000}"/>
    <cellStyle name="Normal 3 2 2 3 2 2 2 2 4" xfId="23471" xr:uid="{00000000-0005-0000-0000-000010630000}"/>
    <cellStyle name="Normal 3 2 2 3 2 2 2 3" xfId="20123" xr:uid="{00000000-0005-0000-0000-000011630000}"/>
    <cellStyle name="Normal 3 2 2 3 2 2 2 3 2" xfId="29455" xr:uid="{00000000-0005-0000-0000-000012630000}"/>
    <cellStyle name="Normal 3 2 2 3 2 2 2 3 2 2" xfId="29456" xr:uid="{00000000-0005-0000-0000-000013630000}"/>
    <cellStyle name="Normal 3 2 2 3 2 2 2 3 3" xfId="23475" xr:uid="{00000000-0005-0000-0000-000014630000}"/>
    <cellStyle name="Normal 3 2 2 3 2 2 2 4" xfId="29458" xr:uid="{00000000-0005-0000-0000-000015630000}"/>
    <cellStyle name="Normal 3 2 2 3 2 2 2 4 2" xfId="29459" xr:uid="{00000000-0005-0000-0000-000016630000}"/>
    <cellStyle name="Normal 3 2 2 3 2 2 2 5" xfId="26853" xr:uid="{00000000-0005-0000-0000-000017630000}"/>
    <cellStyle name="Normal 3 2 2 3 2 2 3" xfId="20126" xr:uid="{00000000-0005-0000-0000-000018630000}"/>
    <cellStyle name="Normal 3 2 2 3 2 2 3 2" xfId="20129" xr:uid="{00000000-0005-0000-0000-000019630000}"/>
    <cellStyle name="Normal 3 2 2 3 2 2 3 2 2" xfId="29460" xr:uid="{00000000-0005-0000-0000-00001A630000}"/>
    <cellStyle name="Normal 3 2 2 3 2 2 3 2 2 2" xfId="29461" xr:uid="{00000000-0005-0000-0000-00001B630000}"/>
    <cellStyle name="Normal 3 2 2 3 2 2 3 2 3" xfId="23483" xr:uid="{00000000-0005-0000-0000-00001C630000}"/>
    <cellStyle name="Normal 3 2 2 3 2 2 3 3" xfId="29462" xr:uid="{00000000-0005-0000-0000-00001D630000}"/>
    <cellStyle name="Normal 3 2 2 3 2 2 3 3 2" xfId="29463" xr:uid="{00000000-0005-0000-0000-00001E630000}"/>
    <cellStyle name="Normal 3 2 2 3 2 2 3 4" xfId="29464" xr:uid="{00000000-0005-0000-0000-00001F630000}"/>
    <cellStyle name="Normal 3 2 2 3 2 2 4" xfId="20132" xr:uid="{00000000-0005-0000-0000-000020630000}"/>
    <cellStyle name="Normal 3 2 2 3 2 2 4 2" xfId="29465" xr:uid="{00000000-0005-0000-0000-000021630000}"/>
    <cellStyle name="Normal 3 2 2 3 2 2 4 2 2" xfId="29466" xr:uid="{00000000-0005-0000-0000-000022630000}"/>
    <cellStyle name="Normal 3 2 2 3 2 2 4 3" xfId="29467" xr:uid="{00000000-0005-0000-0000-000023630000}"/>
    <cellStyle name="Normal 3 2 2 3 2 2 5" xfId="5152" xr:uid="{00000000-0005-0000-0000-000024630000}"/>
    <cellStyle name="Normal 3 2 2 3 2 2 5 2" xfId="5157" xr:uid="{00000000-0005-0000-0000-000025630000}"/>
    <cellStyle name="Normal 3 2 2 3 2 2 6" xfId="5176" xr:uid="{00000000-0005-0000-0000-000026630000}"/>
    <cellStyle name="Normal 3 2 2 3 2 3" xfId="13088" xr:uid="{00000000-0005-0000-0000-000027630000}"/>
    <cellStyle name="Normal 3 2 2 3 2 3 2" xfId="20134" xr:uid="{00000000-0005-0000-0000-000028630000}"/>
    <cellStyle name="Normal 3 2 2 3 2 3 2 2" xfId="20136" xr:uid="{00000000-0005-0000-0000-000029630000}"/>
    <cellStyle name="Normal 3 2 2 3 2 3 2 2 2" xfId="29468" xr:uid="{00000000-0005-0000-0000-00002A630000}"/>
    <cellStyle name="Normal 3 2 2 3 2 3 2 2 2 2" xfId="29469" xr:uid="{00000000-0005-0000-0000-00002B630000}"/>
    <cellStyle name="Normal 3 2 2 3 2 3 2 2 3" xfId="23495" xr:uid="{00000000-0005-0000-0000-00002C630000}"/>
    <cellStyle name="Normal 3 2 2 3 2 3 2 3" xfId="29470" xr:uid="{00000000-0005-0000-0000-00002D630000}"/>
    <cellStyle name="Normal 3 2 2 3 2 3 2 3 2" xfId="29471" xr:uid="{00000000-0005-0000-0000-00002E630000}"/>
    <cellStyle name="Normal 3 2 2 3 2 3 2 4" xfId="29472" xr:uid="{00000000-0005-0000-0000-00002F630000}"/>
    <cellStyle name="Normal 3 2 2 3 2 3 3" xfId="20139" xr:uid="{00000000-0005-0000-0000-000030630000}"/>
    <cellStyle name="Normal 3 2 2 3 2 3 3 2" xfId="29473" xr:uid="{00000000-0005-0000-0000-000031630000}"/>
    <cellStyle name="Normal 3 2 2 3 2 3 3 2 2" xfId="29474" xr:uid="{00000000-0005-0000-0000-000032630000}"/>
    <cellStyle name="Normal 3 2 2 3 2 3 3 3" xfId="29475" xr:uid="{00000000-0005-0000-0000-000033630000}"/>
    <cellStyle name="Normal 3 2 2 3 2 3 4" xfId="29476" xr:uid="{00000000-0005-0000-0000-000034630000}"/>
    <cellStyle name="Normal 3 2 2 3 2 3 4 2" xfId="29477" xr:uid="{00000000-0005-0000-0000-000035630000}"/>
    <cellStyle name="Normal 3 2 2 3 2 3 5" xfId="5218" xr:uid="{00000000-0005-0000-0000-000036630000}"/>
    <cellStyle name="Normal 3 2 2 3 2 4" xfId="6195" xr:uid="{00000000-0005-0000-0000-000037630000}"/>
    <cellStyle name="Normal 3 2 2 3 2 4 2" xfId="16168" xr:uid="{00000000-0005-0000-0000-000038630000}"/>
    <cellStyle name="Normal 3 2 2 3 2 4 2 2" xfId="16172" xr:uid="{00000000-0005-0000-0000-000039630000}"/>
    <cellStyle name="Normal 3 2 2 3 2 4 2 2 2" xfId="29478" xr:uid="{00000000-0005-0000-0000-00003A630000}"/>
    <cellStyle name="Normal 3 2 2 3 2 4 2 3" xfId="29479" xr:uid="{00000000-0005-0000-0000-00003B630000}"/>
    <cellStyle name="Normal 3 2 2 3 2 4 3" xfId="16174" xr:uid="{00000000-0005-0000-0000-00003C630000}"/>
    <cellStyle name="Normal 3 2 2 3 2 4 3 2" xfId="29480" xr:uid="{00000000-0005-0000-0000-00003D630000}"/>
    <cellStyle name="Normal 3 2 2 3 2 4 4" xfId="29481" xr:uid="{00000000-0005-0000-0000-00003E630000}"/>
    <cellStyle name="Normal 3 2 2 3 2 5" xfId="20141" xr:uid="{00000000-0005-0000-0000-00003F630000}"/>
    <cellStyle name="Normal 3 2 2 3 2 5 2" xfId="16195" xr:uid="{00000000-0005-0000-0000-000040630000}"/>
    <cellStyle name="Normal 3 2 2 3 2 5 2 2" xfId="29482" xr:uid="{00000000-0005-0000-0000-000041630000}"/>
    <cellStyle name="Normal 3 2 2 3 2 5 3" xfId="29483" xr:uid="{00000000-0005-0000-0000-000042630000}"/>
    <cellStyle name="Normal 3 2 2 3 2 6" xfId="29485" xr:uid="{00000000-0005-0000-0000-000043630000}"/>
    <cellStyle name="Normal 3 2 2 3 2 6 2" xfId="19179" xr:uid="{00000000-0005-0000-0000-000044630000}"/>
    <cellStyle name="Normal 3 2 2 3 2 7" xfId="29487" xr:uid="{00000000-0005-0000-0000-000045630000}"/>
    <cellStyle name="Normal 3 2 2 3 3" xfId="7685" xr:uid="{00000000-0005-0000-0000-000046630000}"/>
    <cellStyle name="Normal 3 2 2 3 3 2" xfId="7689" xr:uid="{00000000-0005-0000-0000-000047630000}"/>
    <cellStyle name="Normal 3 2 2 3 3 2 2" xfId="20202" xr:uid="{00000000-0005-0000-0000-000048630000}"/>
    <cellStyle name="Normal 3 2 2 3 3 2 2 2" xfId="20208" xr:uid="{00000000-0005-0000-0000-000049630000}"/>
    <cellStyle name="Normal 3 2 2 3 3 2 2 2 2" xfId="29490" xr:uid="{00000000-0005-0000-0000-00004A630000}"/>
    <cellStyle name="Normal 3 2 2 3 3 2 2 2 2 2" xfId="29491" xr:uid="{00000000-0005-0000-0000-00004B630000}"/>
    <cellStyle name="Normal 3 2 2 3 3 2 2 2 3" xfId="23524" xr:uid="{00000000-0005-0000-0000-00004C630000}"/>
    <cellStyle name="Normal 3 2 2 3 3 2 2 3" xfId="13179" xr:uid="{00000000-0005-0000-0000-00004D630000}"/>
    <cellStyle name="Normal 3 2 2 3 3 2 2 3 2" xfId="28391" xr:uid="{00000000-0005-0000-0000-00004E630000}"/>
    <cellStyle name="Normal 3 2 2 3 3 2 2 4" xfId="28395" xr:uid="{00000000-0005-0000-0000-00004F630000}"/>
    <cellStyle name="Normal 3 2 2 3 3 2 3" xfId="20218" xr:uid="{00000000-0005-0000-0000-000050630000}"/>
    <cellStyle name="Normal 3 2 2 3 3 2 3 2" xfId="29493" xr:uid="{00000000-0005-0000-0000-000051630000}"/>
    <cellStyle name="Normal 3 2 2 3 3 2 3 2 2" xfId="29494" xr:uid="{00000000-0005-0000-0000-000052630000}"/>
    <cellStyle name="Normal 3 2 2 3 3 2 3 3" xfId="28401" xr:uid="{00000000-0005-0000-0000-000053630000}"/>
    <cellStyle name="Normal 3 2 2 3 3 2 4" xfId="29497" xr:uid="{00000000-0005-0000-0000-000054630000}"/>
    <cellStyle name="Normal 3 2 2 3 3 2 4 2" xfId="29498" xr:uid="{00000000-0005-0000-0000-000055630000}"/>
    <cellStyle name="Normal 3 2 2 3 3 2 5" xfId="5317" xr:uid="{00000000-0005-0000-0000-000056630000}"/>
    <cellStyle name="Normal 3 2 2 3 3 3" xfId="20220" xr:uid="{00000000-0005-0000-0000-000057630000}"/>
    <cellStyle name="Normal 3 2 2 3 3 3 2" xfId="20224" xr:uid="{00000000-0005-0000-0000-000058630000}"/>
    <cellStyle name="Normal 3 2 2 3 3 3 2 2" xfId="29500" xr:uid="{00000000-0005-0000-0000-000059630000}"/>
    <cellStyle name="Normal 3 2 2 3 3 3 2 2 2" xfId="29501" xr:uid="{00000000-0005-0000-0000-00005A630000}"/>
    <cellStyle name="Normal 3 2 2 3 3 3 2 3" xfId="21969" xr:uid="{00000000-0005-0000-0000-00005B630000}"/>
    <cellStyle name="Normal 3 2 2 3 3 3 3" xfId="29503" xr:uid="{00000000-0005-0000-0000-00005C630000}"/>
    <cellStyle name="Normal 3 2 2 3 3 3 3 2" xfId="29504" xr:uid="{00000000-0005-0000-0000-00005D630000}"/>
    <cellStyle name="Normal 3 2 2 3 3 3 4" xfId="29505" xr:uid="{00000000-0005-0000-0000-00005E630000}"/>
    <cellStyle name="Normal 3 2 2 3 3 4" xfId="11746" xr:uid="{00000000-0005-0000-0000-00005F630000}"/>
    <cellStyle name="Normal 3 2 2 3 3 4 2" xfId="16269" xr:uid="{00000000-0005-0000-0000-000060630000}"/>
    <cellStyle name="Normal 3 2 2 3 3 4 2 2" xfId="29506" xr:uid="{00000000-0005-0000-0000-000061630000}"/>
    <cellStyle name="Normal 3 2 2 3 3 4 3" xfId="29507" xr:uid="{00000000-0005-0000-0000-000062630000}"/>
    <cellStyle name="Normal 3 2 2 3 3 5" xfId="29508" xr:uid="{00000000-0005-0000-0000-000063630000}"/>
    <cellStyle name="Normal 3 2 2 3 3 5 2" xfId="29509" xr:uid="{00000000-0005-0000-0000-000064630000}"/>
    <cellStyle name="Normal 3 2 2 3 3 6" xfId="29511" xr:uid="{00000000-0005-0000-0000-000065630000}"/>
    <cellStyle name="Normal 3 2 2 3 4" xfId="6466" xr:uid="{00000000-0005-0000-0000-000066630000}"/>
    <cellStyle name="Normal 3 2 2 3 4 2" xfId="20267" xr:uid="{00000000-0005-0000-0000-000067630000}"/>
    <cellStyle name="Normal 3 2 2 3 4 2 2" xfId="20271" xr:uid="{00000000-0005-0000-0000-000068630000}"/>
    <cellStyle name="Normal 3 2 2 3 4 2 2 2" xfId="29513" xr:uid="{00000000-0005-0000-0000-000069630000}"/>
    <cellStyle name="Normal 3 2 2 3 4 2 2 2 2" xfId="19795" xr:uid="{00000000-0005-0000-0000-00006A630000}"/>
    <cellStyle name="Normal 3 2 2 3 4 2 2 3" xfId="12799" xr:uid="{00000000-0005-0000-0000-00006B630000}"/>
    <cellStyle name="Normal 3 2 2 3 4 2 3" xfId="29515" xr:uid="{00000000-0005-0000-0000-00006C630000}"/>
    <cellStyle name="Normal 3 2 2 3 4 2 3 2" xfId="29516" xr:uid="{00000000-0005-0000-0000-00006D630000}"/>
    <cellStyle name="Normal 3 2 2 3 4 2 4" xfId="29517" xr:uid="{00000000-0005-0000-0000-00006E630000}"/>
    <cellStyle name="Normal 3 2 2 3 4 3" xfId="20276" xr:uid="{00000000-0005-0000-0000-00006F630000}"/>
    <cellStyle name="Normal 3 2 2 3 4 3 2" xfId="29519" xr:uid="{00000000-0005-0000-0000-000070630000}"/>
    <cellStyle name="Normal 3 2 2 3 4 3 2 2" xfId="29520" xr:uid="{00000000-0005-0000-0000-000071630000}"/>
    <cellStyle name="Normal 3 2 2 3 4 3 3" xfId="29521" xr:uid="{00000000-0005-0000-0000-000072630000}"/>
    <cellStyle name="Normal 3 2 2 3 4 4" xfId="29522" xr:uid="{00000000-0005-0000-0000-000073630000}"/>
    <cellStyle name="Normal 3 2 2 3 4 4 2" xfId="29523" xr:uid="{00000000-0005-0000-0000-000074630000}"/>
    <cellStyle name="Normal 3 2 2 3 4 5" xfId="29524" xr:uid="{00000000-0005-0000-0000-000075630000}"/>
    <cellStyle name="Normal 3 2 2 3 5" xfId="6250" xr:uid="{00000000-0005-0000-0000-000076630000}"/>
    <cellStyle name="Normal 3 2 2 3 5 2" xfId="6258" xr:uid="{00000000-0005-0000-0000-000077630000}"/>
    <cellStyle name="Normal 3 2 2 3 5 2 2" xfId="29527" xr:uid="{00000000-0005-0000-0000-000078630000}"/>
    <cellStyle name="Normal 3 2 2 3 5 2 2 2" xfId="29529" xr:uid="{00000000-0005-0000-0000-000079630000}"/>
    <cellStyle name="Normal 3 2 2 3 5 2 3" xfId="29531" xr:uid="{00000000-0005-0000-0000-00007A630000}"/>
    <cellStyle name="Normal 3 2 2 3 5 3" xfId="21136" xr:uid="{00000000-0005-0000-0000-00007B630000}"/>
    <cellStyle name="Normal 3 2 2 3 5 3 2" xfId="22898" xr:uid="{00000000-0005-0000-0000-00007C630000}"/>
    <cellStyle name="Normal 3 2 2 3 5 4" xfId="22901" xr:uid="{00000000-0005-0000-0000-00007D630000}"/>
    <cellStyle name="Normal 3 2 2 3 6" xfId="6263" xr:uid="{00000000-0005-0000-0000-00007E630000}"/>
    <cellStyle name="Normal 3 2 2 3 6 2" xfId="29533" xr:uid="{00000000-0005-0000-0000-00007F630000}"/>
    <cellStyle name="Normal 3 2 2 3 6 2 2" xfId="29535" xr:uid="{00000000-0005-0000-0000-000080630000}"/>
    <cellStyle name="Normal 3 2 2 3 6 3" xfId="20905" xr:uid="{00000000-0005-0000-0000-000081630000}"/>
    <cellStyle name="Normal 3 2 2 3 7" xfId="29537" xr:uid="{00000000-0005-0000-0000-000082630000}"/>
    <cellStyle name="Normal 3 2 2 3 7 2" xfId="29539" xr:uid="{00000000-0005-0000-0000-000083630000}"/>
    <cellStyle name="Normal 3 2 2 3 8" xfId="27769" xr:uid="{00000000-0005-0000-0000-000084630000}"/>
    <cellStyle name="Normal 3 2 2 4" xfId="29540" xr:uid="{00000000-0005-0000-0000-000085630000}"/>
    <cellStyle name="Normal 3 2 2 4 2" xfId="29541" xr:uid="{00000000-0005-0000-0000-000086630000}"/>
    <cellStyle name="Normal 3 2 2 4 2 2" xfId="20368" xr:uid="{00000000-0005-0000-0000-000087630000}"/>
    <cellStyle name="Normal 3 2 2 4 2 2 2" xfId="20370" xr:uid="{00000000-0005-0000-0000-000088630000}"/>
    <cellStyle name="Normal 3 2 2 4 2 2 2 2" xfId="20373" xr:uid="{00000000-0005-0000-0000-000089630000}"/>
    <cellStyle name="Normal 3 2 2 4 2 2 2 2 2" xfId="111" xr:uid="{00000000-0005-0000-0000-00008A630000}"/>
    <cellStyle name="Normal 3 2 2 4 2 2 2 2 2 2" xfId="29054" xr:uid="{00000000-0005-0000-0000-00008B630000}"/>
    <cellStyle name="Normal 3 2 2 4 2 2 2 2 3" xfId="522" xr:uid="{00000000-0005-0000-0000-00008C630000}"/>
    <cellStyle name="Normal 3 2 2 4 2 2 2 3" xfId="25551" xr:uid="{00000000-0005-0000-0000-00008D630000}"/>
    <cellStyle name="Normal 3 2 2 4 2 2 2 3 2" xfId="25553" xr:uid="{00000000-0005-0000-0000-00008E630000}"/>
    <cellStyle name="Normal 3 2 2 4 2 2 2 4" xfId="25581" xr:uid="{00000000-0005-0000-0000-00008F630000}"/>
    <cellStyle name="Normal 3 2 2 4 2 2 3" xfId="20376" xr:uid="{00000000-0005-0000-0000-000090630000}"/>
    <cellStyle name="Normal 3 2 2 4 2 2 3 2" xfId="29542" xr:uid="{00000000-0005-0000-0000-000091630000}"/>
    <cellStyle name="Normal 3 2 2 4 2 2 3 2 2" xfId="29543" xr:uid="{00000000-0005-0000-0000-000092630000}"/>
    <cellStyle name="Normal 3 2 2 4 2 2 3 3" xfId="25609" xr:uid="{00000000-0005-0000-0000-000093630000}"/>
    <cellStyle name="Normal 3 2 2 4 2 2 4" xfId="29544" xr:uid="{00000000-0005-0000-0000-000094630000}"/>
    <cellStyle name="Normal 3 2 2 4 2 2 4 2" xfId="29545" xr:uid="{00000000-0005-0000-0000-000095630000}"/>
    <cellStyle name="Normal 3 2 2 4 2 2 5" xfId="5481" xr:uid="{00000000-0005-0000-0000-000096630000}"/>
    <cellStyle name="Normal 3 2 2 4 2 3" xfId="20378" xr:uid="{00000000-0005-0000-0000-000097630000}"/>
    <cellStyle name="Normal 3 2 2 4 2 3 2" xfId="5213" xr:uid="{00000000-0005-0000-0000-000098630000}"/>
    <cellStyle name="Normal 3 2 2 4 2 3 2 2" xfId="5219" xr:uid="{00000000-0005-0000-0000-000099630000}"/>
    <cellStyle name="Normal 3 2 2 4 2 3 2 2 2" xfId="5225" xr:uid="{00000000-0005-0000-0000-00009A630000}"/>
    <cellStyle name="Normal 3 2 2 4 2 3 2 3" xfId="5235" xr:uid="{00000000-0005-0000-0000-00009B630000}"/>
    <cellStyle name="Normal 3 2 2 4 2 3 3" xfId="5248" xr:uid="{00000000-0005-0000-0000-00009C630000}"/>
    <cellStyle name="Normal 3 2 2 4 2 3 3 2" xfId="5256" xr:uid="{00000000-0005-0000-0000-00009D630000}"/>
    <cellStyle name="Normal 3 2 2 4 2 3 4" xfId="5271" xr:uid="{00000000-0005-0000-0000-00009E630000}"/>
    <cellStyle name="Normal 3 2 2 4 2 4" xfId="20380" xr:uid="{00000000-0005-0000-0000-00009F630000}"/>
    <cellStyle name="Normal 3 2 2 4 2 4 2" xfId="5354" xr:uid="{00000000-0005-0000-0000-0000A0630000}"/>
    <cellStyle name="Normal 3 2 2 4 2 4 2 2" xfId="5359" xr:uid="{00000000-0005-0000-0000-0000A1630000}"/>
    <cellStyle name="Normal 3 2 2 4 2 4 3" xfId="5378" xr:uid="{00000000-0005-0000-0000-0000A2630000}"/>
    <cellStyle name="Normal 3 2 2 4 2 5" xfId="29546" xr:uid="{00000000-0005-0000-0000-0000A3630000}"/>
    <cellStyle name="Normal 3 2 2 4 2 5 2" xfId="4789" xr:uid="{00000000-0005-0000-0000-0000A4630000}"/>
    <cellStyle name="Normal 3 2 2 4 2 6" xfId="29548" xr:uid="{00000000-0005-0000-0000-0000A5630000}"/>
    <cellStyle name="Normal 3 2 2 4 3" xfId="7693" xr:uid="{00000000-0005-0000-0000-0000A6630000}"/>
    <cellStyle name="Normal 3 2 2 4 3 2" xfId="20424" xr:uid="{00000000-0005-0000-0000-0000A7630000}"/>
    <cellStyle name="Normal 3 2 2 4 3 2 2" xfId="20429" xr:uid="{00000000-0005-0000-0000-0000A8630000}"/>
    <cellStyle name="Normal 3 2 2 4 3 2 2 2" xfId="4581" xr:uid="{00000000-0005-0000-0000-0000A9630000}"/>
    <cellStyle name="Normal 3 2 2 4 3 2 2 2 2" xfId="4590" xr:uid="{00000000-0005-0000-0000-0000AA630000}"/>
    <cellStyle name="Normal 3 2 2 4 3 2 2 3" xfId="4595" xr:uid="{00000000-0005-0000-0000-0000AB630000}"/>
    <cellStyle name="Normal 3 2 2 4 3 2 3" xfId="29550" xr:uid="{00000000-0005-0000-0000-0000AC630000}"/>
    <cellStyle name="Normal 3 2 2 4 3 2 3 2" xfId="4955" xr:uid="{00000000-0005-0000-0000-0000AD630000}"/>
    <cellStyle name="Normal 3 2 2 4 3 2 4" xfId="29552" xr:uid="{00000000-0005-0000-0000-0000AE630000}"/>
    <cellStyle name="Normal 3 2 2 4 3 3" xfId="20434" xr:uid="{00000000-0005-0000-0000-0000AF630000}"/>
    <cellStyle name="Normal 3 2 2 4 3 3 2" xfId="5516" xr:uid="{00000000-0005-0000-0000-0000B0630000}"/>
    <cellStyle name="Normal 3 2 2 4 3 3 2 2" xfId="5276" xr:uid="{00000000-0005-0000-0000-0000B1630000}"/>
    <cellStyle name="Normal 3 2 2 4 3 3 3" xfId="5532" xr:uid="{00000000-0005-0000-0000-0000B2630000}"/>
    <cellStyle name="Normal 3 2 2 4 3 4" xfId="29553" xr:uid="{00000000-0005-0000-0000-0000B3630000}"/>
    <cellStyle name="Normal 3 2 2 4 3 4 2" xfId="5646" xr:uid="{00000000-0005-0000-0000-0000B4630000}"/>
    <cellStyle name="Normal 3 2 2 4 3 5" xfId="29554" xr:uid="{00000000-0005-0000-0000-0000B5630000}"/>
    <cellStyle name="Normal 3 2 2 4 4" xfId="29555" xr:uid="{00000000-0005-0000-0000-0000B6630000}"/>
    <cellStyle name="Normal 3 2 2 4 4 2" xfId="20455" xr:uid="{00000000-0005-0000-0000-0000B7630000}"/>
    <cellStyle name="Normal 3 2 2 4 4 2 2" xfId="29557" xr:uid="{00000000-0005-0000-0000-0000B8630000}"/>
    <cellStyle name="Normal 3 2 2 4 4 2 2 2" xfId="6609" xr:uid="{00000000-0005-0000-0000-0000B9630000}"/>
    <cellStyle name="Normal 3 2 2 4 4 2 3" xfId="29558" xr:uid="{00000000-0005-0000-0000-0000BA630000}"/>
    <cellStyle name="Normal 3 2 2 4 4 3" xfId="29559" xr:uid="{00000000-0005-0000-0000-0000BB630000}"/>
    <cellStyle name="Normal 3 2 2 4 4 3 2" xfId="5675" xr:uid="{00000000-0005-0000-0000-0000BC630000}"/>
    <cellStyle name="Normal 3 2 2 4 4 4" xfId="29560" xr:uid="{00000000-0005-0000-0000-0000BD630000}"/>
    <cellStyle name="Normal 3 2 2 4 5" xfId="6269" xr:uid="{00000000-0005-0000-0000-0000BE630000}"/>
    <cellStyle name="Normal 3 2 2 4 5 2" xfId="29561" xr:uid="{00000000-0005-0000-0000-0000BF630000}"/>
    <cellStyle name="Normal 3 2 2 4 5 2 2" xfId="29562" xr:uid="{00000000-0005-0000-0000-0000C0630000}"/>
    <cellStyle name="Normal 3 2 2 4 5 3" xfId="22902" xr:uid="{00000000-0005-0000-0000-0000C1630000}"/>
    <cellStyle name="Normal 3 2 2 4 6" xfId="29563" xr:uid="{00000000-0005-0000-0000-0000C2630000}"/>
    <cellStyle name="Normal 3 2 2 4 6 2" xfId="29564" xr:uid="{00000000-0005-0000-0000-0000C3630000}"/>
    <cellStyle name="Normal 3 2 2 4 7" xfId="29565" xr:uid="{00000000-0005-0000-0000-0000C4630000}"/>
    <cellStyle name="Normal 3 2 2 5" xfId="3743" xr:uid="{00000000-0005-0000-0000-0000C5630000}"/>
    <cellStyle name="Normal 3 2 2 5 2" xfId="3746" xr:uid="{00000000-0005-0000-0000-0000C6630000}"/>
    <cellStyle name="Normal 3 2 2 5 2 2" xfId="3753" xr:uid="{00000000-0005-0000-0000-0000C7630000}"/>
    <cellStyle name="Normal 3 2 2 5 2 2 2" xfId="15610" xr:uid="{00000000-0005-0000-0000-0000C8630000}"/>
    <cellStyle name="Normal 3 2 2 5 2 2 2 2" xfId="29566" xr:uid="{00000000-0005-0000-0000-0000C9630000}"/>
    <cellStyle name="Normal 3 2 2 5 2 2 2 2 2" xfId="29567" xr:uid="{00000000-0005-0000-0000-0000CA630000}"/>
    <cellStyle name="Normal 3 2 2 5 2 2 2 3" xfId="28816" xr:uid="{00000000-0005-0000-0000-0000CB630000}"/>
    <cellStyle name="Normal 3 2 2 5 2 2 3" xfId="29568" xr:uid="{00000000-0005-0000-0000-0000CC630000}"/>
    <cellStyle name="Normal 3 2 2 5 2 2 3 2" xfId="29569" xr:uid="{00000000-0005-0000-0000-0000CD630000}"/>
    <cellStyle name="Normal 3 2 2 5 2 2 4" xfId="29570" xr:uid="{00000000-0005-0000-0000-0000CE630000}"/>
    <cellStyle name="Normal 3 2 2 5 2 3" xfId="15614" xr:uid="{00000000-0005-0000-0000-0000CF630000}"/>
    <cellStyle name="Normal 3 2 2 5 2 3 2" xfId="6756" xr:uid="{00000000-0005-0000-0000-0000D0630000}"/>
    <cellStyle name="Normal 3 2 2 5 2 3 2 2" xfId="6759" xr:uid="{00000000-0005-0000-0000-0000D1630000}"/>
    <cellStyle name="Normal 3 2 2 5 2 3 3" xfId="6766" xr:uid="{00000000-0005-0000-0000-0000D2630000}"/>
    <cellStyle name="Normal 3 2 2 5 2 4" xfId="29571" xr:uid="{00000000-0005-0000-0000-0000D3630000}"/>
    <cellStyle name="Normal 3 2 2 5 2 4 2" xfId="6791" xr:uid="{00000000-0005-0000-0000-0000D4630000}"/>
    <cellStyle name="Normal 3 2 2 5 2 5" xfId="29572" xr:uid="{00000000-0005-0000-0000-0000D5630000}"/>
    <cellStyle name="Normal 3 2 2 5 3" xfId="3763" xr:uid="{00000000-0005-0000-0000-0000D6630000}"/>
    <cellStyle name="Normal 3 2 2 5 3 2" xfId="15617" xr:uid="{00000000-0005-0000-0000-0000D7630000}"/>
    <cellStyle name="Normal 3 2 2 5 3 2 2" xfId="29574" xr:uid="{00000000-0005-0000-0000-0000D8630000}"/>
    <cellStyle name="Normal 3 2 2 5 3 2 2 2" xfId="9850" xr:uid="{00000000-0005-0000-0000-0000D9630000}"/>
    <cellStyle name="Normal 3 2 2 5 3 2 3" xfId="23455" xr:uid="{00000000-0005-0000-0000-0000DA630000}"/>
    <cellStyle name="Normal 3 2 2 5 3 3" xfId="29575" xr:uid="{00000000-0005-0000-0000-0000DB630000}"/>
    <cellStyle name="Normal 3 2 2 5 3 3 2" xfId="6816" xr:uid="{00000000-0005-0000-0000-0000DC630000}"/>
    <cellStyle name="Normal 3 2 2 5 3 4" xfId="29576" xr:uid="{00000000-0005-0000-0000-0000DD630000}"/>
    <cellStyle name="Normal 3 2 2 5 4" xfId="15619" xr:uid="{00000000-0005-0000-0000-0000DE630000}"/>
    <cellStyle name="Normal 3 2 2 5 4 2" xfId="29577" xr:uid="{00000000-0005-0000-0000-0000DF630000}"/>
    <cellStyle name="Normal 3 2 2 5 4 2 2" xfId="29578" xr:uid="{00000000-0005-0000-0000-0000E0630000}"/>
    <cellStyle name="Normal 3 2 2 5 4 3" xfId="29579" xr:uid="{00000000-0005-0000-0000-0000E1630000}"/>
    <cellStyle name="Normal 3 2 2 5 5" xfId="107" xr:uid="{00000000-0005-0000-0000-0000E2630000}"/>
    <cellStyle name="Normal 3 2 2 5 5 2" xfId="29581" xr:uid="{00000000-0005-0000-0000-0000E3630000}"/>
    <cellStyle name="Normal 3 2 2 5 6" xfId="29582" xr:uid="{00000000-0005-0000-0000-0000E4630000}"/>
    <cellStyle name="Normal 3 2 2 6" xfId="3767" xr:uid="{00000000-0005-0000-0000-0000E5630000}"/>
    <cellStyle name="Normal 3 2 2 6 2" xfId="3779" xr:uid="{00000000-0005-0000-0000-0000E6630000}"/>
    <cellStyle name="Normal 3 2 2 6 2 2" xfId="15625" xr:uid="{00000000-0005-0000-0000-0000E7630000}"/>
    <cellStyle name="Normal 3 2 2 6 2 2 2" xfId="28487" xr:uid="{00000000-0005-0000-0000-0000E8630000}"/>
    <cellStyle name="Normal 3 2 2 6 2 2 2 2" xfId="7696" xr:uid="{00000000-0005-0000-0000-0000E9630000}"/>
    <cellStyle name="Normal 3 2 2 6 2 2 3" xfId="28489" xr:uid="{00000000-0005-0000-0000-0000EA630000}"/>
    <cellStyle name="Normal 3 2 2 6 2 3" xfId="29585" xr:uid="{00000000-0005-0000-0000-0000EB630000}"/>
    <cellStyle name="Normal 3 2 2 6 2 3 2" xfId="7295" xr:uid="{00000000-0005-0000-0000-0000EC630000}"/>
    <cellStyle name="Normal 3 2 2 6 2 4" xfId="29586" xr:uid="{00000000-0005-0000-0000-0000ED630000}"/>
    <cellStyle name="Normal 3 2 2 6 3" xfId="15628" xr:uid="{00000000-0005-0000-0000-0000EE630000}"/>
    <cellStyle name="Normal 3 2 2 6 3 2" xfId="29587" xr:uid="{00000000-0005-0000-0000-0000EF630000}"/>
    <cellStyle name="Normal 3 2 2 6 3 2 2" xfId="28498" xr:uid="{00000000-0005-0000-0000-0000F0630000}"/>
    <cellStyle name="Normal 3 2 2 6 3 3" xfId="29588" xr:uid="{00000000-0005-0000-0000-0000F1630000}"/>
    <cellStyle name="Normal 3 2 2 6 4" xfId="3972" xr:uid="{00000000-0005-0000-0000-0000F2630000}"/>
    <cellStyle name="Normal 3 2 2 6 4 2" xfId="3980" xr:uid="{00000000-0005-0000-0000-0000F3630000}"/>
    <cellStyle name="Normal 3 2 2 6 5" xfId="3985" xr:uid="{00000000-0005-0000-0000-0000F4630000}"/>
    <cellStyle name="Normal 3 2 2 7" xfId="3789" xr:uid="{00000000-0005-0000-0000-0000F5630000}"/>
    <cellStyle name="Normal 3 2 2 7 2" xfId="10077" xr:uid="{00000000-0005-0000-0000-0000F6630000}"/>
    <cellStyle name="Normal 3 2 2 7 2 2" xfId="7089" xr:uid="{00000000-0005-0000-0000-0000F7630000}"/>
    <cellStyle name="Normal 3 2 2 7 2 2 2" xfId="7092" xr:uid="{00000000-0005-0000-0000-0000F8630000}"/>
    <cellStyle name="Normal 3 2 2 7 2 3" xfId="7099" xr:uid="{00000000-0005-0000-0000-0000F9630000}"/>
    <cellStyle name="Normal 3 2 2 7 3" xfId="29589" xr:uid="{00000000-0005-0000-0000-0000FA630000}"/>
    <cellStyle name="Normal 3 2 2 7 3 2" xfId="7122" xr:uid="{00000000-0005-0000-0000-0000FB630000}"/>
    <cellStyle name="Normal 3 2 2 7 4" xfId="3990" xr:uid="{00000000-0005-0000-0000-0000FC630000}"/>
    <cellStyle name="Normal 3 2 2 8" xfId="10080" xr:uid="{00000000-0005-0000-0000-0000FD630000}"/>
    <cellStyle name="Normal 3 2 2 8 2" xfId="29590" xr:uid="{00000000-0005-0000-0000-0000FE630000}"/>
    <cellStyle name="Normal 3 2 2 8 2 2" xfId="5807" xr:uid="{00000000-0005-0000-0000-0000FF630000}"/>
    <cellStyle name="Normal 3 2 2 8 3" xfId="29591" xr:uid="{00000000-0005-0000-0000-000000640000}"/>
    <cellStyle name="Normal 3 2 2 9" xfId="5874" xr:uid="{00000000-0005-0000-0000-000001640000}"/>
    <cellStyle name="Normal 3 2 2 9 2" xfId="29592" xr:uid="{00000000-0005-0000-0000-000002640000}"/>
    <cellStyle name="Normal 3 2 3" xfId="19469" xr:uid="{00000000-0005-0000-0000-000003640000}"/>
    <cellStyle name="Normal 3 2 3 2" xfId="19472" xr:uid="{00000000-0005-0000-0000-000004640000}"/>
    <cellStyle name="Normal 3 2 3 2 2" xfId="29593" xr:uid="{00000000-0005-0000-0000-000005640000}"/>
    <cellStyle name="Normal 3 2 3 2 2 2" xfId="29594" xr:uid="{00000000-0005-0000-0000-000006640000}"/>
    <cellStyle name="Normal 3 2 3 2 2 2 2" xfId="26" xr:uid="{00000000-0005-0000-0000-000007640000}"/>
    <cellStyle name="Normal 3 2 3 2 2 2 2 2" xfId="13805" xr:uid="{00000000-0005-0000-0000-000008640000}"/>
    <cellStyle name="Normal 3 2 3 2 2 2 2 2 2" xfId="13809" xr:uid="{00000000-0005-0000-0000-000009640000}"/>
    <cellStyle name="Normal 3 2 3 2 2 2 2 2 2 2" xfId="20552" xr:uid="{00000000-0005-0000-0000-00000A640000}"/>
    <cellStyle name="Normal 3 2 3 2 2 2 2 2 2 2 2" xfId="20555" xr:uid="{00000000-0005-0000-0000-00000B640000}"/>
    <cellStyle name="Normal 3 2 3 2 2 2 2 2 2 3" xfId="20926" xr:uid="{00000000-0005-0000-0000-00000C640000}"/>
    <cellStyle name="Normal 3 2 3 2 2 2 2 2 3" xfId="21264" xr:uid="{00000000-0005-0000-0000-00000D640000}"/>
    <cellStyle name="Normal 3 2 3 2 2 2 2 2 3 2" xfId="21266" xr:uid="{00000000-0005-0000-0000-00000E640000}"/>
    <cellStyle name="Normal 3 2 3 2 2 2 2 2 4" xfId="21457" xr:uid="{00000000-0005-0000-0000-00000F640000}"/>
    <cellStyle name="Normal 3 2 3 2 2 2 2 3" xfId="11253" xr:uid="{00000000-0005-0000-0000-000010640000}"/>
    <cellStyle name="Normal 3 2 3 2 2 2 2 3 2" xfId="18582" xr:uid="{00000000-0005-0000-0000-000011640000}"/>
    <cellStyle name="Normal 3 2 3 2 2 2 2 3 2 2" xfId="6723" xr:uid="{00000000-0005-0000-0000-000012640000}"/>
    <cellStyle name="Normal 3 2 3 2 2 2 2 3 3" xfId="21922" xr:uid="{00000000-0005-0000-0000-000013640000}"/>
    <cellStyle name="Normal 3 2 3 2 2 2 2 4" xfId="18587" xr:uid="{00000000-0005-0000-0000-000014640000}"/>
    <cellStyle name="Normal 3 2 3 2 2 2 2 4 2" xfId="2748" xr:uid="{00000000-0005-0000-0000-000015640000}"/>
    <cellStyle name="Normal 3 2 3 2 2 2 2 5" xfId="22102" xr:uid="{00000000-0005-0000-0000-000016640000}"/>
    <cellStyle name="Normal 3 2 3 2 2 2 3" xfId="204" xr:uid="{00000000-0005-0000-0000-000017640000}"/>
    <cellStyle name="Normal 3 2 3 2 2 2 3 2" xfId="13814" xr:uid="{00000000-0005-0000-0000-000018640000}"/>
    <cellStyle name="Normal 3 2 3 2 2 2 3 2 2" xfId="22253" xr:uid="{00000000-0005-0000-0000-000019640000}"/>
    <cellStyle name="Normal 3 2 3 2 2 2 3 2 2 2" xfId="22258" xr:uid="{00000000-0005-0000-0000-00001A640000}"/>
    <cellStyle name="Normal 3 2 3 2 2 2 3 2 3" xfId="22845" xr:uid="{00000000-0005-0000-0000-00001B640000}"/>
    <cellStyle name="Normal 3 2 3 2 2 2 3 3" xfId="18592" xr:uid="{00000000-0005-0000-0000-00001C640000}"/>
    <cellStyle name="Normal 3 2 3 2 2 2 3 3 2" xfId="23037" xr:uid="{00000000-0005-0000-0000-00001D640000}"/>
    <cellStyle name="Normal 3 2 3 2 2 2 3 4" xfId="23189" xr:uid="{00000000-0005-0000-0000-00001E640000}"/>
    <cellStyle name="Normal 3 2 3 2 2 2 4" xfId="178" xr:uid="{00000000-0005-0000-0000-00001F640000}"/>
    <cellStyle name="Normal 3 2 3 2 2 2 4 2" xfId="23357" xr:uid="{00000000-0005-0000-0000-000020640000}"/>
    <cellStyle name="Normal 3 2 3 2 2 2 4 2 2" xfId="23362" xr:uid="{00000000-0005-0000-0000-000021640000}"/>
    <cellStyle name="Normal 3 2 3 2 2 2 4 3" xfId="24398" xr:uid="{00000000-0005-0000-0000-000022640000}"/>
    <cellStyle name="Normal 3 2 3 2 2 2 5" xfId="497" xr:uid="{00000000-0005-0000-0000-000023640000}"/>
    <cellStyle name="Normal 3 2 3 2 2 2 5 2" xfId="3709" xr:uid="{00000000-0005-0000-0000-000024640000}"/>
    <cellStyle name="Normal 3 2 3 2 2 2 6" xfId="516" xr:uid="{00000000-0005-0000-0000-000025640000}"/>
    <cellStyle name="Normal 3 2 3 2 2 3" xfId="29595" xr:uid="{00000000-0005-0000-0000-000026640000}"/>
    <cellStyle name="Normal 3 2 3 2 2 3 2" xfId="13849" xr:uid="{00000000-0005-0000-0000-000027640000}"/>
    <cellStyle name="Normal 3 2 3 2 2 3 2 2" xfId="13852" xr:uid="{00000000-0005-0000-0000-000028640000}"/>
    <cellStyle name="Normal 3 2 3 2 2 3 2 2 2" xfId="29596" xr:uid="{00000000-0005-0000-0000-000029640000}"/>
    <cellStyle name="Normal 3 2 3 2 2 3 2 2 2 2" xfId="26521" xr:uid="{00000000-0005-0000-0000-00002A640000}"/>
    <cellStyle name="Normal 3 2 3 2 2 3 2 2 3" xfId="29597" xr:uid="{00000000-0005-0000-0000-00002B640000}"/>
    <cellStyle name="Normal 3 2 3 2 2 3 2 3" xfId="18603" xr:uid="{00000000-0005-0000-0000-00002C640000}"/>
    <cellStyle name="Normal 3 2 3 2 2 3 2 3 2" xfId="24868" xr:uid="{00000000-0005-0000-0000-00002D640000}"/>
    <cellStyle name="Normal 3 2 3 2 2 3 2 4" xfId="24882" xr:uid="{00000000-0005-0000-0000-00002E640000}"/>
    <cellStyle name="Normal 3 2 3 2 2 3 3" xfId="13857" xr:uid="{00000000-0005-0000-0000-00002F640000}"/>
    <cellStyle name="Normal 3 2 3 2 2 3 3 2" xfId="27845" xr:uid="{00000000-0005-0000-0000-000030640000}"/>
    <cellStyle name="Normal 3 2 3 2 2 3 3 2 2" xfId="29598" xr:uid="{00000000-0005-0000-0000-000031640000}"/>
    <cellStyle name="Normal 3 2 3 2 2 3 3 3" xfId="24890" xr:uid="{00000000-0005-0000-0000-000032640000}"/>
    <cellStyle name="Normal 3 2 3 2 2 3 4" xfId="27847" xr:uid="{00000000-0005-0000-0000-000033640000}"/>
    <cellStyle name="Normal 3 2 3 2 2 3 4 2" xfId="29599" xr:uid="{00000000-0005-0000-0000-000034640000}"/>
    <cellStyle name="Normal 3 2 3 2 2 3 5" xfId="6580" xr:uid="{00000000-0005-0000-0000-000035640000}"/>
    <cellStyle name="Normal 3 2 3 2 2 4" xfId="6260" xr:uid="{00000000-0005-0000-0000-000036640000}"/>
    <cellStyle name="Normal 3 2 3 2 2 4 2" xfId="13896" xr:uid="{00000000-0005-0000-0000-000037640000}"/>
    <cellStyle name="Normal 3 2 3 2 2 4 2 2" xfId="16532" xr:uid="{00000000-0005-0000-0000-000038640000}"/>
    <cellStyle name="Normal 3 2 3 2 2 4 2 2 2" xfId="29600" xr:uid="{00000000-0005-0000-0000-000039640000}"/>
    <cellStyle name="Normal 3 2 3 2 2 4 2 3" xfId="26235" xr:uid="{00000000-0005-0000-0000-00003A640000}"/>
    <cellStyle name="Normal 3 2 3 2 2 4 3" xfId="16535" xr:uid="{00000000-0005-0000-0000-00003B640000}"/>
    <cellStyle name="Normal 3 2 3 2 2 4 3 2" xfId="29601" xr:uid="{00000000-0005-0000-0000-00003C640000}"/>
    <cellStyle name="Normal 3 2 3 2 2 4 4" xfId="29602" xr:uid="{00000000-0005-0000-0000-00003D640000}"/>
    <cellStyle name="Normal 3 2 3 2 2 5" xfId="29603" xr:uid="{00000000-0005-0000-0000-00003E640000}"/>
    <cellStyle name="Normal 3 2 3 2 2 5 2" xfId="16558" xr:uid="{00000000-0005-0000-0000-00003F640000}"/>
    <cellStyle name="Normal 3 2 3 2 2 5 2 2" xfId="29604" xr:uid="{00000000-0005-0000-0000-000040640000}"/>
    <cellStyle name="Normal 3 2 3 2 2 5 3" xfId="29605" xr:uid="{00000000-0005-0000-0000-000041640000}"/>
    <cellStyle name="Normal 3 2 3 2 2 6" xfId="17070" xr:uid="{00000000-0005-0000-0000-000042640000}"/>
    <cellStyle name="Normal 3 2 3 2 2 6 2" xfId="17074" xr:uid="{00000000-0005-0000-0000-000043640000}"/>
    <cellStyle name="Normal 3 2 3 2 2 7" xfId="17083" xr:uid="{00000000-0005-0000-0000-000044640000}"/>
    <cellStyle name="Normal 3 2 3 2 3" xfId="21482" xr:uid="{00000000-0005-0000-0000-000045640000}"/>
    <cellStyle name="Normal 3 2 3 2 3 2" xfId="21484" xr:uid="{00000000-0005-0000-0000-000046640000}"/>
    <cellStyle name="Normal 3 2 3 2 3 2 2" xfId="1007" xr:uid="{00000000-0005-0000-0000-000047640000}"/>
    <cellStyle name="Normal 3 2 3 2 3 2 2 2" xfId="13963" xr:uid="{00000000-0005-0000-0000-000048640000}"/>
    <cellStyle name="Normal 3 2 3 2 3 2 2 2 2" xfId="29607" xr:uid="{00000000-0005-0000-0000-000049640000}"/>
    <cellStyle name="Normal 3 2 3 2 3 2 2 2 2 2" xfId="29608" xr:uid="{00000000-0005-0000-0000-00004A640000}"/>
    <cellStyle name="Normal 3 2 3 2 3 2 2 2 3" xfId="29609" xr:uid="{00000000-0005-0000-0000-00004B640000}"/>
    <cellStyle name="Normal 3 2 3 2 3 2 2 3" xfId="18886" xr:uid="{00000000-0005-0000-0000-00004C640000}"/>
    <cellStyle name="Normal 3 2 3 2 3 2 2 3 2" xfId="29611" xr:uid="{00000000-0005-0000-0000-00004D640000}"/>
    <cellStyle name="Normal 3 2 3 2 3 2 2 4" xfId="29612" xr:uid="{00000000-0005-0000-0000-00004E640000}"/>
    <cellStyle name="Normal 3 2 3 2 3 2 3" xfId="10013" xr:uid="{00000000-0005-0000-0000-00004F640000}"/>
    <cellStyle name="Normal 3 2 3 2 3 2 3 2" xfId="27859" xr:uid="{00000000-0005-0000-0000-000050640000}"/>
    <cellStyle name="Normal 3 2 3 2 3 2 3 2 2" xfId="29613" xr:uid="{00000000-0005-0000-0000-000051640000}"/>
    <cellStyle name="Normal 3 2 3 2 3 2 3 3" xfId="29614" xr:uid="{00000000-0005-0000-0000-000052640000}"/>
    <cellStyle name="Normal 3 2 3 2 3 2 4" xfId="27862" xr:uid="{00000000-0005-0000-0000-000053640000}"/>
    <cellStyle name="Normal 3 2 3 2 3 2 4 2" xfId="29615" xr:uid="{00000000-0005-0000-0000-000054640000}"/>
    <cellStyle name="Normal 3 2 3 2 3 2 5" xfId="6633" xr:uid="{00000000-0005-0000-0000-000055640000}"/>
    <cellStyle name="Normal 3 2 3 2 3 3" xfId="21486" xr:uid="{00000000-0005-0000-0000-000056640000}"/>
    <cellStyle name="Normal 3 2 3 2 3 3 2" xfId="13980" xr:uid="{00000000-0005-0000-0000-000057640000}"/>
    <cellStyle name="Normal 3 2 3 2 3 3 2 2" xfId="29617" xr:uid="{00000000-0005-0000-0000-000058640000}"/>
    <cellStyle name="Normal 3 2 3 2 3 3 2 2 2" xfId="29618" xr:uid="{00000000-0005-0000-0000-000059640000}"/>
    <cellStyle name="Normal 3 2 3 2 3 3 2 3" xfId="23084" xr:uid="{00000000-0005-0000-0000-00005A640000}"/>
    <cellStyle name="Normal 3 2 3 2 3 3 3" xfId="27864" xr:uid="{00000000-0005-0000-0000-00005B640000}"/>
    <cellStyle name="Normal 3 2 3 2 3 3 3 2" xfId="29619" xr:uid="{00000000-0005-0000-0000-00005C640000}"/>
    <cellStyle name="Normal 3 2 3 2 3 3 4" xfId="29620" xr:uid="{00000000-0005-0000-0000-00005D640000}"/>
    <cellStyle name="Normal 3 2 3 2 3 4" xfId="8532" xr:uid="{00000000-0005-0000-0000-00005E640000}"/>
    <cellStyle name="Normal 3 2 3 2 3 4 2" xfId="7925" xr:uid="{00000000-0005-0000-0000-00005F640000}"/>
    <cellStyle name="Normal 3 2 3 2 3 4 2 2" xfId="29621" xr:uid="{00000000-0005-0000-0000-000060640000}"/>
    <cellStyle name="Normal 3 2 3 2 3 4 3" xfId="29622" xr:uid="{00000000-0005-0000-0000-000061640000}"/>
    <cellStyle name="Normal 3 2 3 2 3 5" xfId="8534" xr:uid="{00000000-0005-0000-0000-000062640000}"/>
    <cellStyle name="Normal 3 2 3 2 3 5 2" xfId="29623" xr:uid="{00000000-0005-0000-0000-000063640000}"/>
    <cellStyle name="Normal 3 2 3 2 3 6" xfId="17094" xr:uid="{00000000-0005-0000-0000-000064640000}"/>
    <cellStyle name="Normal 3 2 3 2 4" xfId="21488" xr:uid="{00000000-0005-0000-0000-000065640000}"/>
    <cellStyle name="Normal 3 2 3 2 4 2" xfId="21490" xr:uid="{00000000-0005-0000-0000-000066640000}"/>
    <cellStyle name="Normal 3 2 3 2 4 2 2" xfId="14029" xr:uid="{00000000-0005-0000-0000-000067640000}"/>
    <cellStyle name="Normal 3 2 3 2 4 2 2 2" xfId="29624" xr:uid="{00000000-0005-0000-0000-000068640000}"/>
    <cellStyle name="Normal 3 2 3 2 4 2 2 2 2" xfId="29625" xr:uid="{00000000-0005-0000-0000-000069640000}"/>
    <cellStyle name="Normal 3 2 3 2 4 2 2 3" xfId="1214" xr:uid="{00000000-0005-0000-0000-00006A640000}"/>
    <cellStyle name="Normal 3 2 3 2 4 2 3" xfId="27870" xr:uid="{00000000-0005-0000-0000-00006B640000}"/>
    <cellStyle name="Normal 3 2 3 2 4 2 3 2" xfId="27139" xr:uid="{00000000-0005-0000-0000-00006C640000}"/>
    <cellStyle name="Normal 3 2 3 2 4 2 4" xfId="29626" xr:uid="{00000000-0005-0000-0000-00006D640000}"/>
    <cellStyle name="Normal 3 2 3 2 4 3" xfId="21492" xr:uid="{00000000-0005-0000-0000-00006E640000}"/>
    <cellStyle name="Normal 3 2 3 2 4 3 2" xfId="29627" xr:uid="{00000000-0005-0000-0000-00006F640000}"/>
    <cellStyle name="Normal 3 2 3 2 4 3 2 2" xfId="29629" xr:uid="{00000000-0005-0000-0000-000070640000}"/>
    <cellStyle name="Normal 3 2 3 2 4 3 3" xfId="29631" xr:uid="{00000000-0005-0000-0000-000071640000}"/>
    <cellStyle name="Normal 3 2 3 2 4 4" xfId="8536" xr:uid="{00000000-0005-0000-0000-000072640000}"/>
    <cellStyle name="Normal 3 2 3 2 4 4 2" xfId="29633" xr:uid="{00000000-0005-0000-0000-000073640000}"/>
    <cellStyle name="Normal 3 2 3 2 4 5" xfId="29635" xr:uid="{00000000-0005-0000-0000-000074640000}"/>
    <cellStyle name="Normal 3 2 3 2 5" xfId="19643" xr:uid="{00000000-0005-0000-0000-000075640000}"/>
    <cellStyle name="Normal 3 2 3 2 5 2" xfId="21496" xr:uid="{00000000-0005-0000-0000-000076640000}"/>
    <cellStyle name="Normal 3 2 3 2 5 2 2" xfId="11469" xr:uid="{00000000-0005-0000-0000-000077640000}"/>
    <cellStyle name="Normal 3 2 3 2 5 2 2 2" xfId="11471" xr:uid="{00000000-0005-0000-0000-000078640000}"/>
    <cellStyle name="Normal 3 2 3 2 5 2 3" xfId="11475" xr:uid="{00000000-0005-0000-0000-000079640000}"/>
    <cellStyle name="Normal 3 2 3 2 5 3" xfId="29637" xr:uid="{00000000-0005-0000-0000-00007A640000}"/>
    <cellStyle name="Normal 3 2 3 2 5 3 2" xfId="29639" xr:uid="{00000000-0005-0000-0000-00007B640000}"/>
    <cellStyle name="Normal 3 2 3 2 5 4" xfId="29641" xr:uid="{00000000-0005-0000-0000-00007C640000}"/>
    <cellStyle name="Normal 3 2 3 2 6" xfId="21499" xr:uid="{00000000-0005-0000-0000-00007D640000}"/>
    <cellStyle name="Normal 3 2 3 2 6 2" xfId="29643" xr:uid="{00000000-0005-0000-0000-00007E640000}"/>
    <cellStyle name="Normal 3 2 3 2 6 2 2" xfId="29645" xr:uid="{00000000-0005-0000-0000-00007F640000}"/>
    <cellStyle name="Normal 3 2 3 2 6 3" xfId="29647" xr:uid="{00000000-0005-0000-0000-000080640000}"/>
    <cellStyle name="Normal 3 2 3 2 7" xfId="24334" xr:uid="{00000000-0005-0000-0000-000081640000}"/>
    <cellStyle name="Normal 3 2 3 2 7 2" xfId="24336" xr:uid="{00000000-0005-0000-0000-000082640000}"/>
    <cellStyle name="Normal 3 2 3 2 8" xfId="24339" xr:uid="{00000000-0005-0000-0000-000083640000}"/>
    <cellStyle name="Normal 3 2 3 3" xfId="29650" xr:uid="{00000000-0005-0000-0000-000084640000}"/>
    <cellStyle name="Normal 3 2 3 3 2" xfId="29651" xr:uid="{00000000-0005-0000-0000-000085640000}"/>
    <cellStyle name="Normal 3 2 3 3 2 2" xfId="29652" xr:uid="{00000000-0005-0000-0000-000086640000}"/>
    <cellStyle name="Normal 3 2 3 3 2 2 2" xfId="14153" xr:uid="{00000000-0005-0000-0000-000087640000}"/>
    <cellStyle name="Normal 3 2 3 3 2 2 2 2" xfId="14156" xr:uid="{00000000-0005-0000-0000-000088640000}"/>
    <cellStyle name="Normal 3 2 3 3 2 2 2 2 2" xfId="29654" xr:uid="{00000000-0005-0000-0000-000089640000}"/>
    <cellStyle name="Normal 3 2 3 3 2 2 2 2 2 2" xfId="29655" xr:uid="{00000000-0005-0000-0000-00008A640000}"/>
    <cellStyle name="Normal 3 2 3 3 2 2 2 2 3" xfId="16790" xr:uid="{00000000-0005-0000-0000-00008B640000}"/>
    <cellStyle name="Normal 3 2 3 3 2 2 2 3" xfId="19169" xr:uid="{00000000-0005-0000-0000-00008C640000}"/>
    <cellStyle name="Normal 3 2 3 3 2 2 2 3 2" xfId="29656" xr:uid="{00000000-0005-0000-0000-00008D640000}"/>
    <cellStyle name="Normal 3 2 3 3 2 2 2 4" xfId="29657" xr:uid="{00000000-0005-0000-0000-00008E640000}"/>
    <cellStyle name="Normal 3 2 3 3 2 2 3" xfId="14161" xr:uid="{00000000-0005-0000-0000-00008F640000}"/>
    <cellStyle name="Normal 3 2 3 3 2 2 3 2" xfId="27971" xr:uid="{00000000-0005-0000-0000-000090640000}"/>
    <cellStyle name="Normal 3 2 3 3 2 2 3 2 2" xfId="29658" xr:uid="{00000000-0005-0000-0000-000091640000}"/>
    <cellStyle name="Normal 3 2 3 3 2 2 3 3" xfId="29659" xr:uid="{00000000-0005-0000-0000-000092640000}"/>
    <cellStyle name="Normal 3 2 3 3 2 2 4" xfId="27973" xr:uid="{00000000-0005-0000-0000-000093640000}"/>
    <cellStyle name="Normal 3 2 3 3 2 2 4 2" xfId="29660" xr:uid="{00000000-0005-0000-0000-000094640000}"/>
    <cellStyle name="Normal 3 2 3 3 2 2 5" xfId="6743" xr:uid="{00000000-0005-0000-0000-000095640000}"/>
    <cellStyle name="Normal 3 2 3 3 2 3" xfId="29661" xr:uid="{00000000-0005-0000-0000-000096640000}"/>
    <cellStyle name="Normal 3 2 3 3 2 3 2" xfId="4042" xr:uid="{00000000-0005-0000-0000-000097640000}"/>
    <cellStyle name="Normal 3 2 3 3 2 3 2 2" xfId="29662" xr:uid="{00000000-0005-0000-0000-000098640000}"/>
    <cellStyle name="Normal 3 2 3 3 2 3 2 2 2" xfId="29663" xr:uid="{00000000-0005-0000-0000-000099640000}"/>
    <cellStyle name="Normal 3 2 3 3 2 3 2 3" xfId="29664" xr:uid="{00000000-0005-0000-0000-00009A640000}"/>
    <cellStyle name="Normal 3 2 3 3 2 3 3" xfId="27976" xr:uid="{00000000-0005-0000-0000-00009B640000}"/>
    <cellStyle name="Normal 3 2 3 3 2 3 3 2" xfId="29665" xr:uid="{00000000-0005-0000-0000-00009C640000}"/>
    <cellStyle name="Normal 3 2 3 3 2 3 4" xfId="29666" xr:uid="{00000000-0005-0000-0000-00009D640000}"/>
    <cellStyle name="Normal 3 2 3 3 2 4" xfId="29667" xr:uid="{00000000-0005-0000-0000-00009E640000}"/>
    <cellStyle name="Normal 3 2 3 3 2 4 2" xfId="16616" xr:uid="{00000000-0005-0000-0000-00009F640000}"/>
    <cellStyle name="Normal 3 2 3 3 2 4 2 2" xfId="29668" xr:uid="{00000000-0005-0000-0000-0000A0640000}"/>
    <cellStyle name="Normal 3 2 3 3 2 4 3" xfId="29669" xr:uid="{00000000-0005-0000-0000-0000A1640000}"/>
    <cellStyle name="Normal 3 2 3 3 2 5" xfId="29670" xr:uid="{00000000-0005-0000-0000-0000A2640000}"/>
    <cellStyle name="Normal 3 2 3 3 2 5 2" xfId="29671" xr:uid="{00000000-0005-0000-0000-0000A3640000}"/>
    <cellStyle name="Normal 3 2 3 3 2 6" xfId="17115" xr:uid="{00000000-0005-0000-0000-0000A4640000}"/>
    <cellStyle name="Normal 3 2 3 3 3" xfId="7708" xr:uid="{00000000-0005-0000-0000-0000A5640000}"/>
    <cellStyle name="Normal 3 2 3 3 3 2" xfId="21501" xr:uid="{00000000-0005-0000-0000-0000A6640000}"/>
    <cellStyle name="Normal 3 2 3 3 3 2 2" xfId="9877" xr:uid="{00000000-0005-0000-0000-0000A7640000}"/>
    <cellStyle name="Normal 3 2 3 3 3 2 2 2" xfId="29673" xr:uid="{00000000-0005-0000-0000-0000A8640000}"/>
    <cellStyle name="Normal 3 2 3 3 3 2 2 2 2" xfId="29674" xr:uid="{00000000-0005-0000-0000-0000A9640000}"/>
    <cellStyle name="Normal 3 2 3 3 3 2 2 3" xfId="25020" xr:uid="{00000000-0005-0000-0000-0000AA640000}"/>
    <cellStyle name="Normal 3 2 3 3 3 2 3" xfId="27993" xr:uid="{00000000-0005-0000-0000-0000AB640000}"/>
    <cellStyle name="Normal 3 2 3 3 3 2 3 2" xfId="29675" xr:uid="{00000000-0005-0000-0000-0000AC640000}"/>
    <cellStyle name="Normal 3 2 3 3 3 2 4" xfId="29676" xr:uid="{00000000-0005-0000-0000-0000AD640000}"/>
    <cellStyle name="Normal 3 2 3 3 3 3" xfId="21503" xr:uid="{00000000-0005-0000-0000-0000AE640000}"/>
    <cellStyle name="Normal 3 2 3 3 3 3 2" xfId="29678" xr:uid="{00000000-0005-0000-0000-0000AF640000}"/>
    <cellStyle name="Normal 3 2 3 3 3 3 2 2" xfId="29679" xr:uid="{00000000-0005-0000-0000-0000B0640000}"/>
    <cellStyle name="Normal 3 2 3 3 3 3 3" xfId="17974" xr:uid="{00000000-0005-0000-0000-0000B1640000}"/>
    <cellStyle name="Normal 3 2 3 3 3 4" xfId="8570" xr:uid="{00000000-0005-0000-0000-0000B2640000}"/>
    <cellStyle name="Normal 3 2 3 3 3 4 2" xfId="29680" xr:uid="{00000000-0005-0000-0000-0000B3640000}"/>
    <cellStyle name="Normal 3 2 3 3 3 5" xfId="29681" xr:uid="{00000000-0005-0000-0000-0000B4640000}"/>
    <cellStyle name="Normal 3 2 3 3 4" xfId="21505" xr:uid="{00000000-0005-0000-0000-0000B5640000}"/>
    <cellStyle name="Normal 3 2 3 3 4 2" xfId="21507" xr:uid="{00000000-0005-0000-0000-0000B6640000}"/>
    <cellStyle name="Normal 3 2 3 3 4 2 2" xfId="29683" xr:uid="{00000000-0005-0000-0000-0000B7640000}"/>
    <cellStyle name="Normal 3 2 3 3 4 2 2 2" xfId="26382" xr:uid="{00000000-0005-0000-0000-0000B8640000}"/>
    <cellStyle name="Normal 3 2 3 3 4 2 3" xfId="29684" xr:uid="{00000000-0005-0000-0000-0000B9640000}"/>
    <cellStyle name="Normal 3 2 3 3 4 3" xfId="29685" xr:uid="{00000000-0005-0000-0000-0000BA640000}"/>
    <cellStyle name="Normal 3 2 3 3 4 3 2" xfId="29687" xr:uid="{00000000-0005-0000-0000-0000BB640000}"/>
    <cellStyle name="Normal 3 2 3 3 4 4" xfId="29690" xr:uid="{00000000-0005-0000-0000-0000BC640000}"/>
    <cellStyle name="Normal 3 2 3 3 5" xfId="4035" xr:uid="{00000000-0005-0000-0000-0000BD640000}"/>
    <cellStyle name="Normal 3 2 3 3 5 2" xfId="29692" xr:uid="{00000000-0005-0000-0000-0000BE640000}"/>
    <cellStyle name="Normal 3 2 3 3 5 2 2" xfId="29693" xr:uid="{00000000-0005-0000-0000-0000BF640000}"/>
    <cellStyle name="Normal 3 2 3 3 5 3" xfId="22748" xr:uid="{00000000-0005-0000-0000-0000C0640000}"/>
    <cellStyle name="Normal 3 2 3 3 6" xfId="29694" xr:uid="{00000000-0005-0000-0000-0000C1640000}"/>
    <cellStyle name="Normal 3 2 3 3 6 2" xfId="29695" xr:uid="{00000000-0005-0000-0000-0000C2640000}"/>
    <cellStyle name="Normal 3 2 3 3 7" xfId="24343" xr:uid="{00000000-0005-0000-0000-0000C3640000}"/>
    <cellStyle name="Normal 3 2 3 4" xfId="29697" xr:uid="{00000000-0005-0000-0000-0000C4640000}"/>
    <cellStyle name="Normal 3 2 3 4 2" xfId="29698" xr:uid="{00000000-0005-0000-0000-0000C5640000}"/>
    <cellStyle name="Normal 3 2 3 4 2 2" xfId="29699" xr:uid="{00000000-0005-0000-0000-0000C6640000}"/>
    <cellStyle name="Normal 3 2 3 4 2 2 2" xfId="14360" xr:uid="{00000000-0005-0000-0000-0000C7640000}"/>
    <cellStyle name="Normal 3 2 3 4 2 2 2 2" xfId="29701" xr:uid="{00000000-0005-0000-0000-0000C8640000}"/>
    <cellStyle name="Normal 3 2 3 4 2 2 2 2 2" xfId="29702" xr:uid="{00000000-0005-0000-0000-0000C9640000}"/>
    <cellStyle name="Normal 3 2 3 4 2 2 2 3" xfId="29703" xr:uid="{00000000-0005-0000-0000-0000CA640000}"/>
    <cellStyle name="Normal 3 2 3 4 2 2 3" xfId="28055" xr:uid="{00000000-0005-0000-0000-0000CB640000}"/>
    <cellStyle name="Normal 3 2 3 4 2 2 3 2" xfId="29704" xr:uid="{00000000-0005-0000-0000-0000CC640000}"/>
    <cellStyle name="Normal 3 2 3 4 2 2 4" xfId="29705" xr:uid="{00000000-0005-0000-0000-0000CD640000}"/>
    <cellStyle name="Normal 3 2 3 4 2 3" xfId="29706" xr:uid="{00000000-0005-0000-0000-0000CE640000}"/>
    <cellStyle name="Normal 3 2 3 4 2 3 2" xfId="10222" xr:uid="{00000000-0005-0000-0000-0000CF640000}"/>
    <cellStyle name="Normal 3 2 3 4 2 3 2 2" xfId="4515" xr:uid="{00000000-0005-0000-0000-0000D0640000}"/>
    <cellStyle name="Normal 3 2 3 4 2 3 3" xfId="10226" xr:uid="{00000000-0005-0000-0000-0000D1640000}"/>
    <cellStyle name="Normal 3 2 3 4 2 4" xfId="29707" xr:uid="{00000000-0005-0000-0000-0000D2640000}"/>
    <cellStyle name="Normal 3 2 3 4 2 4 2" xfId="10288" xr:uid="{00000000-0005-0000-0000-0000D3640000}"/>
    <cellStyle name="Normal 3 2 3 4 2 5" xfId="29708" xr:uid="{00000000-0005-0000-0000-0000D4640000}"/>
    <cellStyle name="Normal 3 2 3 4 3" xfId="18330" xr:uid="{00000000-0005-0000-0000-0000D5640000}"/>
    <cellStyle name="Normal 3 2 3 4 3 2" xfId="21509" xr:uid="{00000000-0005-0000-0000-0000D6640000}"/>
    <cellStyle name="Normal 3 2 3 4 3 2 2" xfId="29710" xr:uid="{00000000-0005-0000-0000-0000D7640000}"/>
    <cellStyle name="Normal 3 2 3 4 3 2 2 2" xfId="29711" xr:uid="{00000000-0005-0000-0000-0000D8640000}"/>
    <cellStyle name="Normal 3 2 3 4 3 2 3" xfId="29712" xr:uid="{00000000-0005-0000-0000-0000D9640000}"/>
    <cellStyle name="Normal 3 2 3 4 3 3" xfId="29713" xr:uid="{00000000-0005-0000-0000-0000DA640000}"/>
    <cellStyle name="Normal 3 2 3 4 3 3 2" xfId="10372" xr:uid="{00000000-0005-0000-0000-0000DB640000}"/>
    <cellStyle name="Normal 3 2 3 4 3 4" xfId="29714" xr:uid="{00000000-0005-0000-0000-0000DC640000}"/>
    <cellStyle name="Normal 3 2 3 4 4" xfId="21511" xr:uid="{00000000-0005-0000-0000-0000DD640000}"/>
    <cellStyle name="Normal 3 2 3 4 4 2" xfId="29715" xr:uid="{00000000-0005-0000-0000-0000DE640000}"/>
    <cellStyle name="Normal 3 2 3 4 4 2 2" xfId="29716" xr:uid="{00000000-0005-0000-0000-0000DF640000}"/>
    <cellStyle name="Normal 3 2 3 4 4 3" xfId="29717" xr:uid="{00000000-0005-0000-0000-0000E0640000}"/>
    <cellStyle name="Normal 3 2 3 4 5" xfId="29719" xr:uid="{00000000-0005-0000-0000-0000E1640000}"/>
    <cellStyle name="Normal 3 2 3 4 5 2" xfId="29720" xr:uid="{00000000-0005-0000-0000-0000E2640000}"/>
    <cellStyle name="Normal 3 2 3 4 6" xfId="29721" xr:uid="{00000000-0005-0000-0000-0000E3640000}"/>
    <cellStyle name="Normal 3 2 3 5" xfId="3227" xr:uid="{00000000-0005-0000-0000-0000E4640000}"/>
    <cellStyle name="Normal 3 2 3 5 2" xfId="3245" xr:uid="{00000000-0005-0000-0000-0000E5640000}"/>
    <cellStyle name="Normal 3 2 3 5 2 2" xfId="14123" xr:uid="{00000000-0005-0000-0000-0000E6640000}"/>
    <cellStyle name="Normal 3 2 3 5 2 2 2" xfId="29722" xr:uid="{00000000-0005-0000-0000-0000E7640000}"/>
    <cellStyle name="Normal 3 2 3 5 2 2 2 2" xfId="13693" xr:uid="{00000000-0005-0000-0000-0000E8640000}"/>
    <cellStyle name="Normal 3 2 3 5 2 2 3" xfId="29723" xr:uid="{00000000-0005-0000-0000-0000E9640000}"/>
    <cellStyle name="Normal 3 2 3 5 2 3" xfId="28241" xr:uid="{00000000-0005-0000-0000-0000EA640000}"/>
    <cellStyle name="Normal 3 2 3 5 2 3 2" xfId="10914" xr:uid="{00000000-0005-0000-0000-0000EB640000}"/>
    <cellStyle name="Normal 3 2 3 5 2 4" xfId="28244" xr:uid="{00000000-0005-0000-0000-0000EC640000}"/>
    <cellStyle name="Normal 3 2 3 5 3" xfId="14140" xr:uid="{00000000-0005-0000-0000-0000ED640000}"/>
    <cellStyle name="Normal 3 2 3 5 3 2" xfId="29724" xr:uid="{00000000-0005-0000-0000-0000EE640000}"/>
    <cellStyle name="Normal 3 2 3 5 3 2 2" xfId="29725" xr:uid="{00000000-0005-0000-0000-0000EF640000}"/>
    <cellStyle name="Normal 3 2 3 5 3 3" xfId="28251" xr:uid="{00000000-0005-0000-0000-0000F0640000}"/>
    <cellStyle name="Normal 3 2 3 5 4" xfId="29726" xr:uid="{00000000-0005-0000-0000-0000F1640000}"/>
    <cellStyle name="Normal 3 2 3 5 4 2" xfId="29727" xr:uid="{00000000-0005-0000-0000-0000F2640000}"/>
    <cellStyle name="Normal 3 2 3 5 5" xfId="29728" xr:uid="{00000000-0005-0000-0000-0000F3640000}"/>
    <cellStyle name="Normal 3 2 3 6" xfId="3272" xr:uid="{00000000-0005-0000-0000-0000F4640000}"/>
    <cellStyle name="Normal 3 2 3 6 2" xfId="14180" xr:uid="{00000000-0005-0000-0000-0000F5640000}"/>
    <cellStyle name="Normal 3 2 3 6 2 2" xfId="29729" xr:uid="{00000000-0005-0000-0000-0000F6640000}"/>
    <cellStyle name="Normal 3 2 3 6 2 2 2" xfId="29730" xr:uid="{00000000-0005-0000-0000-0000F7640000}"/>
    <cellStyle name="Normal 3 2 3 6 2 3" xfId="28328" xr:uid="{00000000-0005-0000-0000-0000F8640000}"/>
    <cellStyle name="Normal 3 2 3 6 3" xfId="29731" xr:uid="{00000000-0005-0000-0000-0000F9640000}"/>
    <cellStyle name="Normal 3 2 3 6 3 2" xfId="29732" xr:uid="{00000000-0005-0000-0000-0000FA640000}"/>
    <cellStyle name="Normal 3 2 3 6 4" xfId="4045" xr:uid="{00000000-0005-0000-0000-0000FB640000}"/>
    <cellStyle name="Normal 3 2 3 7" xfId="10086" xr:uid="{00000000-0005-0000-0000-0000FC640000}"/>
    <cellStyle name="Normal 3 2 3 7 2" xfId="29733" xr:uid="{00000000-0005-0000-0000-0000FD640000}"/>
    <cellStyle name="Normal 3 2 3 7 2 2" xfId="7447" xr:uid="{00000000-0005-0000-0000-0000FE640000}"/>
    <cellStyle name="Normal 3 2 3 7 3" xfId="29734" xr:uid="{00000000-0005-0000-0000-0000FF640000}"/>
    <cellStyle name="Normal 3 2 3 8" xfId="29735" xr:uid="{00000000-0005-0000-0000-000000650000}"/>
    <cellStyle name="Normal 3 2 3 8 2" xfId="29736" xr:uid="{00000000-0005-0000-0000-000001650000}"/>
    <cellStyle name="Normal 3 2 3 9" xfId="29737" xr:uid="{00000000-0005-0000-0000-000002650000}"/>
    <cellStyle name="Normal 3 2 4" xfId="1036" xr:uid="{00000000-0005-0000-0000-000003650000}"/>
    <cellStyle name="Normal 3 2 4 2" xfId="14501" xr:uid="{00000000-0005-0000-0000-000004650000}"/>
    <cellStyle name="Normal 3 2 4 2 2" xfId="29738" xr:uid="{00000000-0005-0000-0000-000005650000}"/>
    <cellStyle name="Normal 3 2 4 2 2 2" xfId="29739" xr:uid="{00000000-0005-0000-0000-000006650000}"/>
    <cellStyle name="Normal 3 2 4 2 2 2 2" xfId="11523" xr:uid="{00000000-0005-0000-0000-000007650000}"/>
    <cellStyle name="Normal 3 2 4 2 2 2 2 2" xfId="7332" xr:uid="{00000000-0005-0000-0000-000008650000}"/>
    <cellStyle name="Normal 3 2 4 2 2 2 2 2 2" xfId="29740" xr:uid="{00000000-0005-0000-0000-000009650000}"/>
    <cellStyle name="Normal 3 2 4 2 2 2 2 2 2 2" xfId="5183" xr:uid="{00000000-0005-0000-0000-00000A650000}"/>
    <cellStyle name="Normal 3 2 4 2 2 2 2 2 3" xfId="29741" xr:uid="{00000000-0005-0000-0000-00000B650000}"/>
    <cellStyle name="Normal 3 2 4 2 2 2 2 3" xfId="19712" xr:uid="{00000000-0005-0000-0000-00000C650000}"/>
    <cellStyle name="Normal 3 2 4 2 2 2 2 3 2" xfId="29743" xr:uid="{00000000-0005-0000-0000-00000D650000}"/>
    <cellStyle name="Normal 3 2 4 2 2 2 2 4" xfId="29744" xr:uid="{00000000-0005-0000-0000-00000E650000}"/>
    <cellStyle name="Normal 3 2 4 2 2 2 3" xfId="14450" xr:uid="{00000000-0005-0000-0000-00000F650000}"/>
    <cellStyle name="Normal 3 2 4 2 2 2 3 2" xfId="28861" xr:uid="{00000000-0005-0000-0000-000010650000}"/>
    <cellStyle name="Normal 3 2 4 2 2 2 3 2 2" xfId="28410" xr:uid="{00000000-0005-0000-0000-000011650000}"/>
    <cellStyle name="Normal 3 2 4 2 2 2 3 3" xfId="28863" xr:uid="{00000000-0005-0000-0000-000012650000}"/>
    <cellStyle name="Normal 3 2 4 2 2 2 4" xfId="28865" xr:uid="{00000000-0005-0000-0000-000013650000}"/>
    <cellStyle name="Normal 3 2 4 2 2 2 4 2" xfId="28867" xr:uid="{00000000-0005-0000-0000-000014650000}"/>
    <cellStyle name="Normal 3 2 4 2 2 2 5" xfId="7221" xr:uid="{00000000-0005-0000-0000-000015650000}"/>
    <cellStyle name="Normal 3 2 4 2 2 3" xfId="29745" xr:uid="{00000000-0005-0000-0000-000016650000}"/>
    <cellStyle name="Normal 3 2 4 2 2 3 2" xfId="14453" xr:uid="{00000000-0005-0000-0000-000017650000}"/>
    <cellStyle name="Normal 3 2 4 2 2 3 2 2" xfId="29746" xr:uid="{00000000-0005-0000-0000-000018650000}"/>
    <cellStyle name="Normal 3 2 4 2 2 3 2 2 2" xfId="24949" xr:uid="{00000000-0005-0000-0000-000019650000}"/>
    <cellStyle name="Normal 3 2 4 2 2 3 2 3" xfId="29747" xr:uid="{00000000-0005-0000-0000-00001A650000}"/>
    <cellStyle name="Normal 3 2 4 2 2 3 3" xfId="7632" xr:uid="{00000000-0005-0000-0000-00001B650000}"/>
    <cellStyle name="Normal 3 2 4 2 2 3 3 2" xfId="7635" xr:uid="{00000000-0005-0000-0000-00001C650000}"/>
    <cellStyle name="Normal 3 2 4 2 2 3 4" xfId="7638" xr:uid="{00000000-0005-0000-0000-00001D650000}"/>
    <cellStyle name="Normal 3 2 4 2 2 4" xfId="29748" xr:uid="{00000000-0005-0000-0000-00001E650000}"/>
    <cellStyle name="Normal 3 2 4 2 2 4 2" xfId="16719" xr:uid="{00000000-0005-0000-0000-00001F650000}"/>
    <cellStyle name="Normal 3 2 4 2 2 4 2 2" xfId="123" xr:uid="{00000000-0005-0000-0000-000020650000}"/>
    <cellStyle name="Normal 3 2 4 2 2 4 3" xfId="2998" xr:uid="{00000000-0005-0000-0000-000021650000}"/>
    <cellStyle name="Normal 3 2 4 2 2 5" xfId="29750" xr:uid="{00000000-0005-0000-0000-000022650000}"/>
    <cellStyle name="Normal 3 2 4 2 2 5 2" xfId="29752" xr:uid="{00000000-0005-0000-0000-000023650000}"/>
    <cellStyle name="Normal 3 2 4 2 2 6" xfId="11731" xr:uid="{00000000-0005-0000-0000-000024650000}"/>
    <cellStyle name="Normal 3 2 4 2 3" xfId="21539" xr:uid="{00000000-0005-0000-0000-000025650000}"/>
    <cellStyle name="Normal 3 2 4 2 3 2" xfId="21541" xr:uid="{00000000-0005-0000-0000-000026650000}"/>
    <cellStyle name="Normal 3 2 4 2 3 2 2" xfId="10442" xr:uid="{00000000-0005-0000-0000-000027650000}"/>
    <cellStyle name="Normal 3 2 4 2 3 2 2 2" xfId="29753" xr:uid="{00000000-0005-0000-0000-000028650000}"/>
    <cellStyle name="Normal 3 2 4 2 3 2 2 2 2" xfId="29754" xr:uid="{00000000-0005-0000-0000-000029650000}"/>
    <cellStyle name="Normal 3 2 4 2 3 2 2 3" xfId="29755" xr:uid="{00000000-0005-0000-0000-00002A650000}"/>
    <cellStyle name="Normal 3 2 4 2 3 2 3" xfId="28885" xr:uid="{00000000-0005-0000-0000-00002B650000}"/>
    <cellStyle name="Normal 3 2 4 2 3 2 3 2" xfId="28887" xr:uid="{00000000-0005-0000-0000-00002C650000}"/>
    <cellStyle name="Normal 3 2 4 2 3 2 4" xfId="28889" xr:uid="{00000000-0005-0000-0000-00002D650000}"/>
    <cellStyle name="Normal 3 2 4 2 3 3" xfId="21543" xr:uid="{00000000-0005-0000-0000-00002E650000}"/>
    <cellStyle name="Normal 3 2 4 2 3 3 2" xfId="29756" xr:uid="{00000000-0005-0000-0000-00002F650000}"/>
    <cellStyle name="Normal 3 2 4 2 3 3 2 2" xfId="29757" xr:uid="{00000000-0005-0000-0000-000030650000}"/>
    <cellStyle name="Normal 3 2 4 2 3 3 3" xfId="7653" xr:uid="{00000000-0005-0000-0000-000031650000}"/>
    <cellStyle name="Normal 3 2 4 2 3 4" xfId="8645" xr:uid="{00000000-0005-0000-0000-000032650000}"/>
    <cellStyle name="Normal 3 2 4 2 3 4 2" xfId="29758" xr:uid="{00000000-0005-0000-0000-000033650000}"/>
    <cellStyle name="Normal 3 2 4 2 3 5" xfId="29760" xr:uid="{00000000-0005-0000-0000-000034650000}"/>
    <cellStyle name="Normal 3 2 4 2 4" xfId="21546" xr:uid="{00000000-0005-0000-0000-000035650000}"/>
    <cellStyle name="Normal 3 2 4 2 4 2" xfId="21549" xr:uid="{00000000-0005-0000-0000-000036650000}"/>
    <cellStyle name="Normal 3 2 4 2 4 2 2" xfId="29761" xr:uid="{00000000-0005-0000-0000-000037650000}"/>
    <cellStyle name="Normal 3 2 4 2 4 2 2 2" xfId="29313" xr:uid="{00000000-0005-0000-0000-000038650000}"/>
    <cellStyle name="Normal 3 2 4 2 4 2 3" xfId="28901" xr:uid="{00000000-0005-0000-0000-000039650000}"/>
    <cellStyle name="Normal 3 2 4 2 4 3" xfId="29762" xr:uid="{00000000-0005-0000-0000-00003A650000}"/>
    <cellStyle name="Normal 3 2 4 2 4 3 2" xfId="29764" xr:uid="{00000000-0005-0000-0000-00003B650000}"/>
    <cellStyle name="Normal 3 2 4 2 4 4" xfId="29766" xr:uid="{00000000-0005-0000-0000-00003C650000}"/>
    <cellStyle name="Normal 3 2 4 2 5" xfId="21553" xr:uid="{00000000-0005-0000-0000-00003D650000}"/>
    <cellStyle name="Normal 3 2 4 2 5 2" xfId="29768" xr:uid="{00000000-0005-0000-0000-00003E650000}"/>
    <cellStyle name="Normal 3 2 4 2 5 2 2" xfId="29769" xr:uid="{00000000-0005-0000-0000-00003F650000}"/>
    <cellStyle name="Normal 3 2 4 2 5 3" xfId="29770" xr:uid="{00000000-0005-0000-0000-000040650000}"/>
    <cellStyle name="Normal 3 2 4 2 6" xfId="29772" xr:uid="{00000000-0005-0000-0000-000041650000}"/>
    <cellStyle name="Normal 3 2 4 2 6 2" xfId="29773" xr:uid="{00000000-0005-0000-0000-000042650000}"/>
    <cellStyle name="Normal 3 2 4 2 7" xfId="24353" xr:uid="{00000000-0005-0000-0000-000043650000}"/>
    <cellStyle name="Normal 3 2 4 3" xfId="29775" xr:uid="{00000000-0005-0000-0000-000044650000}"/>
    <cellStyle name="Normal 3 2 4 3 2" xfId="29776" xr:uid="{00000000-0005-0000-0000-000045650000}"/>
    <cellStyle name="Normal 3 2 4 3 2 2" xfId="29777" xr:uid="{00000000-0005-0000-0000-000046650000}"/>
    <cellStyle name="Normal 3 2 4 3 2 2 2" xfId="14514" xr:uid="{00000000-0005-0000-0000-000047650000}"/>
    <cellStyle name="Normal 3 2 4 3 2 2 2 2" xfId="25245" xr:uid="{00000000-0005-0000-0000-000048650000}"/>
    <cellStyle name="Normal 3 2 4 3 2 2 2 2 2" xfId="29778" xr:uid="{00000000-0005-0000-0000-000049650000}"/>
    <cellStyle name="Normal 3 2 4 3 2 2 2 3" xfId="29779" xr:uid="{00000000-0005-0000-0000-00004A650000}"/>
    <cellStyle name="Normal 3 2 4 3 2 2 3" xfId="15446" xr:uid="{00000000-0005-0000-0000-00004B650000}"/>
    <cellStyle name="Normal 3 2 4 3 2 2 3 2" xfId="28949" xr:uid="{00000000-0005-0000-0000-00004C650000}"/>
    <cellStyle name="Normal 3 2 4 3 2 2 4" xfId="28951" xr:uid="{00000000-0005-0000-0000-00004D650000}"/>
    <cellStyle name="Normal 3 2 4 3 2 3" xfId="29780" xr:uid="{00000000-0005-0000-0000-00004E650000}"/>
    <cellStyle name="Normal 3 2 4 3 2 3 2" xfId="25248" xr:uid="{00000000-0005-0000-0000-00004F650000}"/>
    <cellStyle name="Normal 3 2 4 3 2 3 2 2" xfId="29782" xr:uid="{00000000-0005-0000-0000-000050650000}"/>
    <cellStyle name="Normal 3 2 4 3 2 3 3" xfId="7732" xr:uid="{00000000-0005-0000-0000-000051650000}"/>
    <cellStyle name="Normal 3 2 4 3 2 4" xfId="19550" xr:uid="{00000000-0005-0000-0000-000052650000}"/>
    <cellStyle name="Normal 3 2 4 3 2 4 2" xfId="19552" xr:uid="{00000000-0005-0000-0000-000053650000}"/>
    <cellStyle name="Normal 3 2 4 3 2 5" xfId="19567" xr:uid="{00000000-0005-0000-0000-000054650000}"/>
    <cellStyle name="Normal 3 2 4 3 3" xfId="10555" xr:uid="{00000000-0005-0000-0000-000055650000}"/>
    <cellStyle name="Normal 3 2 4 3 3 2" xfId="10558" xr:uid="{00000000-0005-0000-0000-000056650000}"/>
    <cellStyle name="Normal 3 2 4 3 3 2 2" xfId="10561" xr:uid="{00000000-0005-0000-0000-000057650000}"/>
    <cellStyle name="Normal 3 2 4 3 3 2 2 2" xfId="29783" xr:uid="{00000000-0005-0000-0000-000058650000}"/>
    <cellStyle name="Normal 3 2 4 3 3 2 3" xfId="28959" xr:uid="{00000000-0005-0000-0000-000059650000}"/>
    <cellStyle name="Normal 3 2 4 3 3 3" xfId="10564" xr:uid="{00000000-0005-0000-0000-00005A650000}"/>
    <cellStyle name="Normal 3 2 4 3 3 3 2" xfId="29784" xr:uid="{00000000-0005-0000-0000-00005B650000}"/>
    <cellStyle name="Normal 3 2 4 3 3 4" xfId="19580" xr:uid="{00000000-0005-0000-0000-00005C650000}"/>
    <cellStyle name="Normal 3 2 4 3 4" xfId="7578" xr:uid="{00000000-0005-0000-0000-00005D650000}"/>
    <cellStyle name="Normal 3 2 4 3 4 2" xfId="10566" xr:uid="{00000000-0005-0000-0000-00005E650000}"/>
    <cellStyle name="Normal 3 2 4 3 4 2 2" xfId="29785" xr:uid="{00000000-0005-0000-0000-00005F650000}"/>
    <cellStyle name="Normal 3 2 4 3 4 3" xfId="22516" xr:uid="{00000000-0005-0000-0000-000060650000}"/>
    <cellStyle name="Normal 3 2 4 3 5" xfId="3197" xr:uid="{00000000-0005-0000-0000-000061650000}"/>
    <cellStyle name="Normal 3 2 4 3 5 2" xfId="29786" xr:uid="{00000000-0005-0000-0000-000062650000}"/>
    <cellStyle name="Normal 3 2 4 3 6" xfId="29787" xr:uid="{00000000-0005-0000-0000-000063650000}"/>
    <cellStyle name="Normal 3 2 4 4" xfId="29788" xr:uid="{00000000-0005-0000-0000-000064650000}"/>
    <cellStyle name="Normal 3 2 4 4 2" xfId="29789" xr:uid="{00000000-0005-0000-0000-000065650000}"/>
    <cellStyle name="Normal 3 2 4 4 2 2" xfId="29790" xr:uid="{00000000-0005-0000-0000-000066650000}"/>
    <cellStyle name="Normal 3 2 4 4 2 2 2" xfId="25454" xr:uid="{00000000-0005-0000-0000-000067650000}"/>
    <cellStyle name="Normal 3 2 4 4 2 2 2 2" xfId="22987" xr:uid="{00000000-0005-0000-0000-000068650000}"/>
    <cellStyle name="Normal 3 2 4 4 2 2 3" xfId="29005" xr:uid="{00000000-0005-0000-0000-000069650000}"/>
    <cellStyle name="Normal 3 2 4 4 2 3" xfId="29791" xr:uid="{00000000-0005-0000-0000-00006A650000}"/>
    <cellStyle name="Normal 3 2 4 4 2 3 2" xfId="12314" xr:uid="{00000000-0005-0000-0000-00006B650000}"/>
    <cellStyle name="Normal 3 2 4 4 2 4" xfId="19614" xr:uid="{00000000-0005-0000-0000-00006C650000}"/>
    <cellStyle name="Normal 3 2 4 4 3" xfId="10572" xr:uid="{00000000-0005-0000-0000-00006D650000}"/>
    <cellStyle name="Normal 3 2 4 4 3 2" xfId="278" xr:uid="{00000000-0005-0000-0000-00006E650000}"/>
    <cellStyle name="Normal 3 2 4 4 3 2 2" xfId="17651" xr:uid="{00000000-0005-0000-0000-00006F650000}"/>
    <cellStyle name="Normal 3 2 4 4 3 3" xfId="29792" xr:uid="{00000000-0005-0000-0000-000070650000}"/>
    <cellStyle name="Normal 3 2 4 4 4" xfId="10574" xr:uid="{00000000-0005-0000-0000-000071650000}"/>
    <cellStyle name="Normal 3 2 4 4 4 2" xfId="29793" xr:uid="{00000000-0005-0000-0000-000072650000}"/>
    <cellStyle name="Normal 3 2 4 4 5" xfId="29794" xr:uid="{00000000-0005-0000-0000-000073650000}"/>
    <cellStyle name="Normal 3 2 4 5" xfId="3288" xr:uid="{00000000-0005-0000-0000-000074650000}"/>
    <cellStyle name="Normal 3 2 4 5 2" xfId="1583" xr:uid="{00000000-0005-0000-0000-000075650000}"/>
    <cellStyle name="Normal 3 2 4 5 2 2" xfId="29795" xr:uid="{00000000-0005-0000-0000-000076650000}"/>
    <cellStyle name="Normal 3 2 4 5 2 2 2" xfId="29796" xr:uid="{00000000-0005-0000-0000-000077650000}"/>
    <cellStyle name="Normal 3 2 4 5 2 3" xfId="26238" xr:uid="{00000000-0005-0000-0000-000078650000}"/>
    <cellStyle name="Normal 3 2 4 5 3" xfId="1624" xr:uid="{00000000-0005-0000-0000-000079650000}"/>
    <cellStyle name="Normal 3 2 4 5 3 2" xfId="29797" xr:uid="{00000000-0005-0000-0000-00007A650000}"/>
    <cellStyle name="Normal 3 2 4 5 4" xfId="29798" xr:uid="{00000000-0005-0000-0000-00007B650000}"/>
    <cellStyle name="Normal 3 2 4 6" xfId="18211" xr:uid="{00000000-0005-0000-0000-00007C650000}"/>
    <cellStyle name="Normal 3 2 4 6 2" xfId="18213" xr:uid="{00000000-0005-0000-0000-00007D650000}"/>
    <cellStyle name="Normal 3 2 4 6 2 2" xfId="18215" xr:uid="{00000000-0005-0000-0000-00007E650000}"/>
    <cellStyle name="Normal 3 2 4 6 3" xfId="18230" xr:uid="{00000000-0005-0000-0000-00007F650000}"/>
    <cellStyle name="Normal 3 2 4 7" xfId="18247" xr:uid="{00000000-0005-0000-0000-000080650000}"/>
    <cellStyle name="Normal 3 2 4 7 2" xfId="18249" xr:uid="{00000000-0005-0000-0000-000081650000}"/>
    <cellStyle name="Normal 3 2 4 8" xfId="18263" xr:uid="{00000000-0005-0000-0000-000082650000}"/>
    <cellStyle name="Normal 3 2 5" xfId="14696" xr:uid="{00000000-0005-0000-0000-000083650000}"/>
    <cellStyle name="Normal 3 2 5 2" xfId="29799" xr:uid="{00000000-0005-0000-0000-000084650000}"/>
    <cellStyle name="Normal 3 2 5 2 2" xfId="29800" xr:uid="{00000000-0005-0000-0000-000085650000}"/>
    <cellStyle name="Normal 3 2 5 2 2 2" xfId="29801" xr:uid="{00000000-0005-0000-0000-000086650000}"/>
    <cellStyle name="Normal 3 2 5 2 2 2 2" xfId="14627" xr:uid="{00000000-0005-0000-0000-000087650000}"/>
    <cellStyle name="Normal 3 2 5 2 2 2 2 2" xfId="29802" xr:uid="{00000000-0005-0000-0000-000088650000}"/>
    <cellStyle name="Normal 3 2 5 2 2 2 2 2 2" xfId="19979" xr:uid="{00000000-0005-0000-0000-000089650000}"/>
    <cellStyle name="Normal 3 2 5 2 2 2 2 3" xfId="29803" xr:uid="{00000000-0005-0000-0000-00008A650000}"/>
    <cellStyle name="Normal 3 2 5 2 2 2 3" xfId="29804" xr:uid="{00000000-0005-0000-0000-00008B650000}"/>
    <cellStyle name="Normal 3 2 5 2 2 2 3 2" xfId="26728" xr:uid="{00000000-0005-0000-0000-00008C650000}"/>
    <cellStyle name="Normal 3 2 5 2 2 2 4" xfId="29805" xr:uid="{00000000-0005-0000-0000-00008D650000}"/>
    <cellStyle name="Normal 3 2 5 2 2 3" xfId="29806" xr:uid="{00000000-0005-0000-0000-00008E650000}"/>
    <cellStyle name="Normal 3 2 5 2 2 3 2" xfId="29807" xr:uid="{00000000-0005-0000-0000-00008F650000}"/>
    <cellStyle name="Normal 3 2 5 2 2 3 2 2" xfId="29808" xr:uid="{00000000-0005-0000-0000-000090650000}"/>
    <cellStyle name="Normal 3 2 5 2 2 3 3" xfId="11226" xr:uid="{00000000-0005-0000-0000-000091650000}"/>
    <cellStyle name="Normal 3 2 5 2 2 4" xfId="569" xr:uid="{00000000-0005-0000-0000-000092650000}"/>
    <cellStyle name="Normal 3 2 5 2 2 4 2" xfId="4625" xr:uid="{00000000-0005-0000-0000-000093650000}"/>
    <cellStyle name="Normal 3 2 5 2 2 5" xfId="4734" xr:uid="{00000000-0005-0000-0000-000094650000}"/>
    <cellStyle name="Normal 3 2 5 2 3" xfId="14437" xr:uid="{00000000-0005-0000-0000-000095650000}"/>
    <cellStyle name="Normal 3 2 5 2 3 2" xfId="14440" xr:uid="{00000000-0005-0000-0000-000096650000}"/>
    <cellStyle name="Normal 3 2 5 2 3 2 2" xfId="29809" xr:uid="{00000000-0005-0000-0000-000097650000}"/>
    <cellStyle name="Normal 3 2 5 2 3 2 2 2" xfId="29810" xr:uid="{00000000-0005-0000-0000-000098650000}"/>
    <cellStyle name="Normal 3 2 5 2 3 2 3" xfId="29811" xr:uid="{00000000-0005-0000-0000-000099650000}"/>
    <cellStyle name="Normal 3 2 5 2 3 3" xfId="29812" xr:uid="{00000000-0005-0000-0000-00009A650000}"/>
    <cellStyle name="Normal 3 2 5 2 3 3 2" xfId="29813" xr:uid="{00000000-0005-0000-0000-00009B650000}"/>
    <cellStyle name="Normal 3 2 5 2 3 4" xfId="4820" xr:uid="{00000000-0005-0000-0000-00009C650000}"/>
    <cellStyle name="Normal 3 2 5 2 4" xfId="9816" xr:uid="{00000000-0005-0000-0000-00009D650000}"/>
    <cellStyle name="Normal 3 2 5 2 4 2" xfId="12304" xr:uid="{00000000-0005-0000-0000-00009E650000}"/>
    <cellStyle name="Normal 3 2 5 2 4 2 2" xfId="14749" xr:uid="{00000000-0005-0000-0000-00009F650000}"/>
    <cellStyle name="Normal 3 2 5 2 4 3" xfId="14751" xr:uid="{00000000-0005-0000-0000-0000A0650000}"/>
    <cellStyle name="Normal 3 2 5 2 5" xfId="12308" xr:uid="{00000000-0005-0000-0000-0000A1650000}"/>
    <cellStyle name="Normal 3 2 5 2 5 2" xfId="14754" xr:uid="{00000000-0005-0000-0000-0000A2650000}"/>
    <cellStyle name="Normal 3 2 5 2 6" xfId="14756" xr:uid="{00000000-0005-0000-0000-0000A3650000}"/>
    <cellStyle name="Normal 3 2 5 2 6 2" xfId="29814" xr:uid="{00000000-0005-0000-0000-0000A4650000}"/>
    <cellStyle name="Normal 3 2 5 2 7" xfId="29816" xr:uid="{00000000-0005-0000-0000-0000A5650000}"/>
    <cellStyle name="Normal 3 2 5 3" xfId="29817" xr:uid="{00000000-0005-0000-0000-0000A6650000}"/>
    <cellStyle name="Normal 3 2 5 3 2" xfId="29818" xr:uid="{00000000-0005-0000-0000-0000A7650000}"/>
    <cellStyle name="Normal 3 2 5 3 2 2" xfId="29819" xr:uid="{00000000-0005-0000-0000-0000A8650000}"/>
    <cellStyle name="Normal 3 2 5 3 2 2 2" xfId="25920" xr:uid="{00000000-0005-0000-0000-0000A9650000}"/>
    <cellStyle name="Normal 3 2 5 3 2 2 2 2" xfId="29254" xr:uid="{00000000-0005-0000-0000-0000AA650000}"/>
    <cellStyle name="Normal 3 2 5 3 2 2 3" xfId="29257" xr:uid="{00000000-0005-0000-0000-0000AB650000}"/>
    <cellStyle name="Normal 3 2 5 3 2 3" xfId="29820" xr:uid="{00000000-0005-0000-0000-0000AC650000}"/>
    <cellStyle name="Normal 3 2 5 3 2 3 2" xfId="29821" xr:uid="{00000000-0005-0000-0000-0000AD650000}"/>
    <cellStyle name="Normal 3 2 5 3 2 4" xfId="3944" xr:uid="{00000000-0005-0000-0000-0000AE650000}"/>
    <cellStyle name="Normal 3 2 5 3 3" xfId="10580" xr:uid="{00000000-0005-0000-0000-0000AF650000}"/>
    <cellStyle name="Normal 3 2 5 3 3 2" xfId="10583" xr:uid="{00000000-0005-0000-0000-0000B0650000}"/>
    <cellStyle name="Normal 3 2 5 3 3 2 2" xfId="29822" xr:uid="{00000000-0005-0000-0000-0000B1650000}"/>
    <cellStyle name="Normal 3 2 5 3 3 3" xfId="29823" xr:uid="{00000000-0005-0000-0000-0000B2650000}"/>
    <cellStyle name="Normal 3 2 5 3 4" xfId="10586" xr:uid="{00000000-0005-0000-0000-0000B3650000}"/>
    <cellStyle name="Normal 3 2 5 3 4 2" xfId="14759" xr:uid="{00000000-0005-0000-0000-0000B4650000}"/>
    <cellStyle name="Normal 3 2 5 3 5" xfId="14761" xr:uid="{00000000-0005-0000-0000-0000B5650000}"/>
    <cellStyle name="Normal 3 2 5 4" xfId="29824" xr:uid="{00000000-0005-0000-0000-0000B6650000}"/>
    <cellStyle name="Normal 3 2 5 4 2" xfId="29825" xr:uid="{00000000-0005-0000-0000-0000B7650000}"/>
    <cellStyle name="Normal 3 2 5 4 2 2" xfId="29826" xr:uid="{00000000-0005-0000-0000-0000B8650000}"/>
    <cellStyle name="Normal 3 2 5 4 2 2 2" xfId="29827" xr:uid="{00000000-0005-0000-0000-0000B9650000}"/>
    <cellStyle name="Normal 3 2 5 4 2 3" xfId="20491" xr:uid="{00000000-0005-0000-0000-0000BA650000}"/>
    <cellStyle name="Normal 3 2 5 4 3" xfId="10591" xr:uid="{00000000-0005-0000-0000-0000BB650000}"/>
    <cellStyle name="Normal 3 2 5 4 3 2" xfId="29828" xr:uid="{00000000-0005-0000-0000-0000BC650000}"/>
    <cellStyle name="Normal 3 2 5 4 4" xfId="14765" xr:uid="{00000000-0005-0000-0000-0000BD650000}"/>
    <cellStyle name="Normal 3 2 5 5" xfId="29829" xr:uid="{00000000-0005-0000-0000-0000BE650000}"/>
    <cellStyle name="Normal 3 2 5 5 2" xfId="29830" xr:uid="{00000000-0005-0000-0000-0000BF650000}"/>
    <cellStyle name="Normal 3 2 5 5 2 2" xfId="20894" xr:uid="{00000000-0005-0000-0000-0000C0650000}"/>
    <cellStyle name="Normal 3 2 5 5 3" xfId="29831" xr:uid="{00000000-0005-0000-0000-0000C1650000}"/>
    <cellStyle name="Normal 3 2 5 6" xfId="18302" xr:uid="{00000000-0005-0000-0000-0000C2650000}"/>
    <cellStyle name="Normal 3 2 5 6 2" xfId="18304" xr:uid="{00000000-0005-0000-0000-0000C3650000}"/>
    <cellStyle name="Normal 3 2 5 7" xfId="18326" xr:uid="{00000000-0005-0000-0000-0000C4650000}"/>
    <cellStyle name="Normal 3 2 5 7 2" xfId="18328" xr:uid="{00000000-0005-0000-0000-0000C5650000}"/>
    <cellStyle name="Normal 3 2 5 8" xfId="18339" xr:uid="{00000000-0005-0000-0000-0000C6650000}"/>
    <cellStyle name="Normal 3 2 6" xfId="29832" xr:uid="{00000000-0005-0000-0000-0000C7650000}"/>
    <cellStyle name="Normal 3 2 6 2" xfId="29833" xr:uid="{00000000-0005-0000-0000-0000C8650000}"/>
    <cellStyle name="Normal 3 2 6 2 2" xfId="29834" xr:uid="{00000000-0005-0000-0000-0000C9650000}"/>
    <cellStyle name="Normal 3 2 6 2 2 2" xfId="29835" xr:uid="{00000000-0005-0000-0000-0000CA650000}"/>
    <cellStyle name="Normal 3 2 6 2 2 2 2" xfId="29836" xr:uid="{00000000-0005-0000-0000-0000CB650000}"/>
    <cellStyle name="Normal 3 2 6 2 2 2 2 2" xfId="29837" xr:uid="{00000000-0005-0000-0000-0000CC650000}"/>
    <cellStyle name="Normal 3 2 6 2 2 2 3" xfId="29838" xr:uid="{00000000-0005-0000-0000-0000CD650000}"/>
    <cellStyle name="Normal 3 2 6 2 2 3" xfId="29839" xr:uid="{00000000-0005-0000-0000-0000CE650000}"/>
    <cellStyle name="Normal 3 2 6 2 2 3 2" xfId="29841" xr:uid="{00000000-0005-0000-0000-0000CF650000}"/>
    <cellStyle name="Normal 3 2 6 2 2 4" xfId="3889" xr:uid="{00000000-0005-0000-0000-0000D0650000}"/>
    <cellStyle name="Normal 3 2 6 2 3" xfId="14606" xr:uid="{00000000-0005-0000-0000-0000D1650000}"/>
    <cellStyle name="Normal 3 2 6 2 3 2" xfId="29843" xr:uid="{00000000-0005-0000-0000-0000D2650000}"/>
    <cellStyle name="Normal 3 2 6 2 3 2 2" xfId="29844" xr:uid="{00000000-0005-0000-0000-0000D3650000}"/>
    <cellStyle name="Normal 3 2 6 2 3 3" xfId="29845" xr:uid="{00000000-0005-0000-0000-0000D4650000}"/>
    <cellStyle name="Normal 3 2 6 2 4" xfId="2790" xr:uid="{00000000-0005-0000-0000-0000D5650000}"/>
    <cellStyle name="Normal 3 2 6 2 4 2" xfId="14619" xr:uid="{00000000-0005-0000-0000-0000D6650000}"/>
    <cellStyle name="Normal 3 2 6 2 5" xfId="14770" xr:uid="{00000000-0005-0000-0000-0000D7650000}"/>
    <cellStyle name="Normal 3 2 6 2 5 2" xfId="29847" xr:uid="{00000000-0005-0000-0000-0000D8650000}"/>
    <cellStyle name="Normal 3 2 6 2 6" xfId="29848" xr:uid="{00000000-0005-0000-0000-0000D9650000}"/>
    <cellStyle name="Normal 3 2 6 2 6 2" xfId="29849" xr:uid="{00000000-0005-0000-0000-0000DA650000}"/>
    <cellStyle name="Normal 3 2 6 2 7" xfId="29850" xr:uid="{00000000-0005-0000-0000-0000DB650000}"/>
    <cellStyle name="Normal 3 2 6 3" xfId="29851" xr:uid="{00000000-0005-0000-0000-0000DC650000}"/>
    <cellStyle name="Normal 3 2 6 3 2" xfId="12597" xr:uid="{00000000-0005-0000-0000-0000DD650000}"/>
    <cellStyle name="Normal 3 2 6 3 2 2" xfId="12599" xr:uid="{00000000-0005-0000-0000-0000DE650000}"/>
    <cellStyle name="Normal 3 2 6 3 2 2 2" xfId="12601" xr:uid="{00000000-0005-0000-0000-0000DF650000}"/>
    <cellStyle name="Normal 3 2 6 3 2 3" xfId="12603" xr:uid="{00000000-0005-0000-0000-0000E0650000}"/>
    <cellStyle name="Normal 3 2 6 3 3" xfId="10599" xr:uid="{00000000-0005-0000-0000-0000E1650000}"/>
    <cellStyle name="Normal 3 2 6 3 3 2" xfId="12607" xr:uid="{00000000-0005-0000-0000-0000E2650000}"/>
    <cellStyle name="Normal 3 2 6 3 4" xfId="12612" xr:uid="{00000000-0005-0000-0000-0000E3650000}"/>
    <cellStyle name="Normal 3 2 6 4" xfId="29852" xr:uid="{00000000-0005-0000-0000-0000E4650000}"/>
    <cellStyle name="Normal 3 2 6 4 2" xfId="12624" xr:uid="{00000000-0005-0000-0000-0000E5650000}"/>
    <cellStyle name="Normal 3 2 6 4 2 2" xfId="12626" xr:uid="{00000000-0005-0000-0000-0000E6650000}"/>
    <cellStyle name="Normal 3 2 6 4 3" xfId="12628" xr:uid="{00000000-0005-0000-0000-0000E7650000}"/>
    <cellStyle name="Normal 3 2 6 5" xfId="5576" xr:uid="{00000000-0005-0000-0000-0000E8650000}"/>
    <cellStyle name="Normal 3 2 6 5 2" xfId="12652" xr:uid="{00000000-0005-0000-0000-0000E9650000}"/>
    <cellStyle name="Normal 3 2 6 6" xfId="18360" xr:uid="{00000000-0005-0000-0000-0000EA650000}"/>
    <cellStyle name="Normal 3 2 6 6 2" xfId="18362" xr:uid="{00000000-0005-0000-0000-0000EB650000}"/>
    <cellStyle name="Normal 3 2 6 7" xfId="18372" xr:uid="{00000000-0005-0000-0000-0000EC650000}"/>
    <cellStyle name="Normal 3 2 6 7 2" xfId="18374" xr:uid="{00000000-0005-0000-0000-0000ED650000}"/>
    <cellStyle name="Normal 3 2 6 8" xfId="18380" xr:uid="{00000000-0005-0000-0000-0000EE650000}"/>
    <cellStyle name="Normal 3 2 7" xfId="29853" xr:uid="{00000000-0005-0000-0000-0000EF650000}"/>
    <cellStyle name="Normal 3 2 7 2" xfId="29854" xr:uid="{00000000-0005-0000-0000-0000F0650000}"/>
    <cellStyle name="Normal 3 2 7 2 2" xfId="29855" xr:uid="{00000000-0005-0000-0000-0000F1650000}"/>
    <cellStyle name="Normal 3 2 7 2 2 2" xfId="29856" xr:uid="{00000000-0005-0000-0000-0000F2650000}"/>
    <cellStyle name="Normal 3 2 7 2 2 2 2" xfId="29857" xr:uid="{00000000-0005-0000-0000-0000F3650000}"/>
    <cellStyle name="Normal 3 2 7 2 2 3" xfId="29858" xr:uid="{00000000-0005-0000-0000-0000F4650000}"/>
    <cellStyle name="Normal 3 2 7 2 3" xfId="29860" xr:uid="{00000000-0005-0000-0000-0000F5650000}"/>
    <cellStyle name="Normal 3 2 7 2 3 2" xfId="29861" xr:uid="{00000000-0005-0000-0000-0000F6650000}"/>
    <cellStyle name="Normal 3 2 7 2 4" xfId="14775" xr:uid="{00000000-0005-0000-0000-0000F7650000}"/>
    <cellStyle name="Normal 3 2 7 2 4 2" xfId="29862" xr:uid="{00000000-0005-0000-0000-0000F8650000}"/>
    <cellStyle name="Normal 3 2 7 2 5" xfId="29863" xr:uid="{00000000-0005-0000-0000-0000F9650000}"/>
    <cellStyle name="Normal 3 2 7 2 5 2" xfId="29864" xr:uid="{00000000-0005-0000-0000-0000FA650000}"/>
    <cellStyle name="Normal 3 2 7 2 6" xfId="29866" xr:uid="{00000000-0005-0000-0000-0000FB650000}"/>
    <cellStyle name="Normal 3 2 7 2 6 2" xfId="29868" xr:uid="{00000000-0005-0000-0000-0000FC650000}"/>
    <cellStyle name="Normal 3 2 7 2 7" xfId="29869" xr:uid="{00000000-0005-0000-0000-0000FD650000}"/>
    <cellStyle name="Normal 3 2 7 3" xfId="26330" xr:uid="{00000000-0005-0000-0000-0000FE650000}"/>
    <cellStyle name="Normal 3 2 7 3 2" xfId="12687" xr:uid="{00000000-0005-0000-0000-0000FF650000}"/>
    <cellStyle name="Normal 3 2 7 3 2 2" xfId="12689" xr:uid="{00000000-0005-0000-0000-000000660000}"/>
    <cellStyle name="Normal 3 2 7 3 3" xfId="12691" xr:uid="{00000000-0005-0000-0000-000001660000}"/>
    <cellStyle name="Normal 3 2 7 4" xfId="29870" xr:uid="{00000000-0005-0000-0000-000002660000}"/>
    <cellStyle name="Normal 3 2 7 4 2" xfId="12697" xr:uid="{00000000-0005-0000-0000-000003660000}"/>
    <cellStyle name="Normal 3 2 7 5" xfId="29871" xr:uid="{00000000-0005-0000-0000-000004660000}"/>
    <cellStyle name="Normal 3 2 7 5 2" xfId="27424" xr:uid="{00000000-0005-0000-0000-000005660000}"/>
    <cellStyle name="Normal 3 2 7 6" xfId="18389" xr:uid="{00000000-0005-0000-0000-000006660000}"/>
    <cellStyle name="Normal 3 2 7 6 2" xfId="18391" xr:uid="{00000000-0005-0000-0000-000007660000}"/>
    <cellStyle name="Normal 3 2 7 7" xfId="18395" xr:uid="{00000000-0005-0000-0000-000008660000}"/>
    <cellStyle name="Normal 3 2 7 7 2" xfId="6689" xr:uid="{00000000-0005-0000-0000-000009660000}"/>
    <cellStyle name="Normal 3 2 7 8" xfId="18399" xr:uid="{00000000-0005-0000-0000-00000A660000}"/>
    <cellStyle name="Normal 3 2 8" xfId="29872" xr:uid="{00000000-0005-0000-0000-00000B660000}"/>
    <cellStyle name="Normal 3 2 8 2" xfId="29873" xr:uid="{00000000-0005-0000-0000-00000C660000}"/>
    <cellStyle name="Normal 3 2 8 2 2" xfId="29874" xr:uid="{00000000-0005-0000-0000-00000D660000}"/>
    <cellStyle name="Normal 3 2 8 2 2 2" xfId="20545" xr:uid="{00000000-0005-0000-0000-00000E660000}"/>
    <cellStyle name="Normal 3 2 8 2 3" xfId="29875" xr:uid="{00000000-0005-0000-0000-00000F660000}"/>
    <cellStyle name="Normal 3 2 8 2 3 2" xfId="23263" xr:uid="{00000000-0005-0000-0000-000010660000}"/>
    <cellStyle name="Normal 3 2 8 2 4" xfId="29876" xr:uid="{00000000-0005-0000-0000-000011660000}"/>
    <cellStyle name="Normal 3 2 8 2 4 2" xfId="23295" xr:uid="{00000000-0005-0000-0000-000012660000}"/>
    <cellStyle name="Normal 3 2 8 2 5" xfId="29877" xr:uid="{00000000-0005-0000-0000-000013660000}"/>
    <cellStyle name="Normal 3 2 8 2 5 2" xfId="18298" xr:uid="{00000000-0005-0000-0000-000014660000}"/>
    <cellStyle name="Normal 3 2 8 2 6" xfId="29879" xr:uid="{00000000-0005-0000-0000-000015660000}"/>
    <cellStyle name="Normal 3 2 8 2 6 2" xfId="4719" xr:uid="{00000000-0005-0000-0000-000016660000}"/>
    <cellStyle name="Normal 3 2 8 2 7" xfId="29881" xr:uid="{00000000-0005-0000-0000-000017660000}"/>
    <cellStyle name="Normal 3 2 8 3" xfId="29882" xr:uid="{00000000-0005-0000-0000-000018660000}"/>
    <cellStyle name="Normal 3 2 8 3 2" xfId="12725" xr:uid="{00000000-0005-0000-0000-000019660000}"/>
    <cellStyle name="Normal 3 2 8 4" xfId="29883" xr:uid="{00000000-0005-0000-0000-00001A660000}"/>
    <cellStyle name="Normal 3 2 8 4 2" xfId="29884" xr:uid="{00000000-0005-0000-0000-00001B660000}"/>
    <cellStyle name="Normal 3 2 8 5" xfId="29885" xr:uid="{00000000-0005-0000-0000-00001C660000}"/>
    <cellStyle name="Normal 3 2 8 5 2" xfId="27480" xr:uid="{00000000-0005-0000-0000-00001D660000}"/>
    <cellStyle name="Normal 3 2 8 6" xfId="18405" xr:uid="{00000000-0005-0000-0000-00001E660000}"/>
    <cellStyle name="Normal 3 2 8 6 2" xfId="18407" xr:uid="{00000000-0005-0000-0000-00001F660000}"/>
    <cellStyle name="Normal 3 2 8 7" xfId="18410" xr:uid="{00000000-0005-0000-0000-000020660000}"/>
    <cellStyle name="Normal 3 2 8 7 2" xfId="29886" xr:uid="{00000000-0005-0000-0000-000021660000}"/>
    <cellStyle name="Normal 3 2 8 8" xfId="18783" xr:uid="{00000000-0005-0000-0000-000022660000}"/>
    <cellStyle name="Normal 3 2 9" xfId="29887" xr:uid="{00000000-0005-0000-0000-000023660000}"/>
    <cellStyle name="Normal 3 2 9 2" xfId="29888" xr:uid="{00000000-0005-0000-0000-000024660000}"/>
    <cellStyle name="Normal 3 2 9 2 2" xfId="29889" xr:uid="{00000000-0005-0000-0000-000025660000}"/>
    <cellStyle name="Normal 3 2 9 2 2 2" xfId="29890" xr:uid="{00000000-0005-0000-0000-000026660000}"/>
    <cellStyle name="Normal 3 2 9 2 3" xfId="29891" xr:uid="{00000000-0005-0000-0000-000027660000}"/>
    <cellStyle name="Normal 3 2 9 2 3 2" xfId="29892" xr:uid="{00000000-0005-0000-0000-000028660000}"/>
    <cellStyle name="Normal 3 2 9 2 4" xfId="29893" xr:uid="{00000000-0005-0000-0000-000029660000}"/>
    <cellStyle name="Normal 3 2 9 2 4 2" xfId="29894" xr:uid="{00000000-0005-0000-0000-00002A660000}"/>
    <cellStyle name="Normal 3 2 9 2 5" xfId="29895" xr:uid="{00000000-0005-0000-0000-00002B660000}"/>
    <cellStyle name="Normal 3 2 9 2 5 2" xfId="15940" xr:uid="{00000000-0005-0000-0000-00002C660000}"/>
    <cellStyle name="Normal 3 2 9 2 6" xfId="29897" xr:uid="{00000000-0005-0000-0000-00002D660000}"/>
    <cellStyle name="Normal 3 2 9 2 6 2" xfId="853" xr:uid="{00000000-0005-0000-0000-00002E660000}"/>
    <cellStyle name="Normal 3 2 9 2 7" xfId="29898" xr:uid="{00000000-0005-0000-0000-00002F660000}"/>
    <cellStyle name="Normal 3 2 9 3" xfId="29899" xr:uid="{00000000-0005-0000-0000-000030660000}"/>
    <cellStyle name="Normal 3 2 9 3 2" xfId="29900" xr:uid="{00000000-0005-0000-0000-000031660000}"/>
    <cellStyle name="Normal 3 2 9 4" xfId="29901" xr:uid="{00000000-0005-0000-0000-000032660000}"/>
    <cellStyle name="Normal 3 2 9 4 2" xfId="29902" xr:uid="{00000000-0005-0000-0000-000033660000}"/>
    <cellStyle name="Normal 3 2 9 5" xfId="29903" xr:uid="{00000000-0005-0000-0000-000034660000}"/>
    <cellStyle name="Normal 3 2 9 5 2" xfId="29904" xr:uid="{00000000-0005-0000-0000-000035660000}"/>
    <cellStyle name="Normal 3 2 9 6" xfId="18413" xr:uid="{00000000-0005-0000-0000-000036660000}"/>
    <cellStyle name="Normal 3 2 9 6 2" xfId="29905" xr:uid="{00000000-0005-0000-0000-000037660000}"/>
    <cellStyle name="Normal 3 2 9 7" xfId="29906" xr:uid="{00000000-0005-0000-0000-000038660000}"/>
    <cellStyle name="Normal 3 2 9 7 2" xfId="29907" xr:uid="{00000000-0005-0000-0000-000039660000}"/>
    <cellStyle name="Normal 3 2 9 8" xfId="29908" xr:uid="{00000000-0005-0000-0000-00003A660000}"/>
    <cellStyle name="Normal 3 20" xfId="4565" xr:uid="{00000000-0005-0000-0000-00003B660000}"/>
    <cellStyle name="Normal 3 20 2" xfId="9071" xr:uid="{00000000-0005-0000-0000-00003C660000}"/>
    <cellStyle name="Normal 3 21" xfId="872" xr:uid="{00000000-0005-0000-0000-00003D660000}"/>
    <cellStyle name="Normal 3 21 2" xfId="898" xr:uid="{00000000-0005-0000-0000-00003E660000}"/>
    <cellStyle name="Normal 3 22" xfId="942" xr:uid="{00000000-0005-0000-0000-00003F660000}"/>
    <cellStyle name="Normal 3 23" xfId="12181" xr:uid="{00000000-0005-0000-0000-000040660000}"/>
    <cellStyle name="Normal 3 3" xfId="29909" xr:uid="{00000000-0005-0000-0000-000041660000}"/>
    <cellStyle name="Normal 3 3 10" xfId="15359" xr:uid="{00000000-0005-0000-0000-000042660000}"/>
    <cellStyle name="Normal 3 3 2" xfId="19510" xr:uid="{00000000-0005-0000-0000-000043660000}"/>
    <cellStyle name="Normal 3 3 2 2" xfId="19512" xr:uid="{00000000-0005-0000-0000-000044660000}"/>
    <cellStyle name="Normal 3 3 2 2 2" xfId="29910" xr:uid="{00000000-0005-0000-0000-000045660000}"/>
    <cellStyle name="Normal 3 3 2 2 2 2" xfId="25138" xr:uid="{00000000-0005-0000-0000-000046660000}"/>
    <cellStyle name="Normal 3 3 2 2 2 2 2" xfId="6963" xr:uid="{00000000-0005-0000-0000-000047660000}"/>
    <cellStyle name="Normal 3 3 2 2 2 2 2 2" xfId="24557" xr:uid="{00000000-0005-0000-0000-000048660000}"/>
    <cellStyle name="Normal 3 3 2 2 2 2 2 2 2" xfId="25421" xr:uid="{00000000-0005-0000-0000-000049660000}"/>
    <cellStyle name="Normal 3 3 2 2 2 2 2 2 2 2" xfId="29912" xr:uid="{00000000-0005-0000-0000-00004A660000}"/>
    <cellStyle name="Normal 3 3 2 2 2 2 2 2 2 2 2" xfId="29914" xr:uid="{00000000-0005-0000-0000-00004B660000}"/>
    <cellStyle name="Normal 3 3 2 2 2 2 2 2 2 3" xfId="29916" xr:uid="{00000000-0005-0000-0000-00004C660000}"/>
    <cellStyle name="Normal 3 3 2 2 2 2 2 2 3" xfId="29917" xr:uid="{00000000-0005-0000-0000-00004D660000}"/>
    <cellStyle name="Normal 3 3 2 2 2 2 2 2 3 2" xfId="29919" xr:uid="{00000000-0005-0000-0000-00004E660000}"/>
    <cellStyle name="Normal 3 3 2 2 2 2 2 2 4" xfId="29360" xr:uid="{00000000-0005-0000-0000-00004F660000}"/>
    <cellStyle name="Normal 3 3 2 2 2 2 2 3" xfId="29920" xr:uid="{00000000-0005-0000-0000-000050660000}"/>
    <cellStyle name="Normal 3 3 2 2 2 2 2 3 2" xfId="29921" xr:uid="{00000000-0005-0000-0000-000051660000}"/>
    <cellStyle name="Normal 3 3 2 2 2 2 2 3 2 2" xfId="29923" xr:uid="{00000000-0005-0000-0000-000052660000}"/>
    <cellStyle name="Normal 3 3 2 2 2 2 2 3 3" xfId="29924" xr:uid="{00000000-0005-0000-0000-000053660000}"/>
    <cellStyle name="Normal 3 3 2 2 2 2 2 4" xfId="27673" xr:uid="{00000000-0005-0000-0000-000054660000}"/>
    <cellStyle name="Normal 3 3 2 2 2 2 2 4 2" xfId="29926" xr:uid="{00000000-0005-0000-0000-000055660000}"/>
    <cellStyle name="Normal 3 3 2 2 2 2 2 5" xfId="29927" xr:uid="{00000000-0005-0000-0000-000056660000}"/>
    <cellStyle name="Normal 3 3 2 2 2 2 3" xfId="29928" xr:uid="{00000000-0005-0000-0000-000057660000}"/>
    <cellStyle name="Normal 3 3 2 2 2 2 3 2" xfId="29929" xr:uid="{00000000-0005-0000-0000-000058660000}"/>
    <cellStyle name="Normal 3 3 2 2 2 2 3 2 2" xfId="1409" xr:uid="{00000000-0005-0000-0000-000059660000}"/>
    <cellStyle name="Normal 3 3 2 2 2 2 3 2 2 2" xfId="1430" xr:uid="{00000000-0005-0000-0000-00005A660000}"/>
    <cellStyle name="Normal 3 3 2 2 2 2 3 2 3" xfId="1491" xr:uid="{00000000-0005-0000-0000-00005B660000}"/>
    <cellStyle name="Normal 3 3 2 2 2 2 3 3" xfId="29930" xr:uid="{00000000-0005-0000-0000-00005C660000}"/>
    <cellStyle name="Normal 3 3 2 2 2 2 3 3 2" xfId="1777" xr:uid="{00000000-0005-0000-0000-00005D660000}"/>
    <cellStyle name="Normal 3 3 2 2 2 2 3 4" xfId="2160" xr:uid="{00000000-0005-0000-0000-00005E660000}"/>
    <cellStyle name="Normal 3 3 2 2 2 2 4" xfId="29931" xr:uid="{00000000-0005-0000-0000-00005F660000}"/>
    <cellStyle name="Normal 3 3 2 2 2 2 4 2" xfId="29932" xr:uid="{00000000-0005-0000-0000-000060660000}"/>
    <cellStyle name="Normal 3 3 2 2 2 2 4 2 2" xfId="2175" xr:uid="{00000000-0005-0000-0000-000061660000}"/>
    <cellStyle name="Normal 3 3 2 2 2 2 4 3" xfId="29933" xr:uid="{00000000-0005-0000-0000-000062660000}"/>
    <cellStyle name="Normal 3 3 2 2 2 2 5" xfId="2330" xr:uid="{00000000-0005-0000-0000-000063660000}"/>
    <cellStyle name="Normal 3 3 2 2 2 2 5 2" xfId="2340" xr:uid="{00000000-0005-0000-0000-000064660000}"/>
    <cellStyle name="Normal 3 3 2 2 2 2 6" xfId="2404" xr:uid="{00000000-0005-0000-0000-000065660000}"/>
    <cellStyle name="Normal 3 3 2 2 2 3" xfId="29934" xr:uid="{00000000-0005-0000-0000-000066660000}"/>
    <cellStyle name="Normal 3 3 2 2 2 3 2" xfId="29936" xr:uid="{00000000-0005-0000-0000-000067660000}"/>
    <cellStyle name="Normal 3 3 2 2 2 3 2 2" xfId="29937" xr:uid="{00000000-0005-0000-0000-000068660000}"/>
    <cellStyle name="Normal 3 3 2 2 2 3 2 2 2" xfId="21560" xr:uid="{00000000-0005-0000-0000-000069660000}"/>
    <cellStyle name="Normal 3 3 2 2 2 3 2 2 2 2" xfId="14811" xr:uid="{00000000-0005-0000-0000-00006A660000}"/>
    <cellStyle name="Normal 3 3 2 2 2 3 2 2 3" xfId="21562" xr:uid="{00000000-0005-0000-0000-00006B660000}"/>
    <cellStyle name="Normal 3 3 2 2 2 3 2 3" xfId="29938" xr:uid="{00000000-0005-0000-0000-00006C660000}"/>
    <cellStyle name="Normal 3 3 2 2 2 3 2 3 2" xfId="21615" xr:uid="{00000000-0005-0000-0000-00006D660000}"/>
    <cellStyle name="Normal 3 3 2 2 2 3 2 4" xfId="29939" xr:uid="{00000000-0005-0000-0000-00006E660000}"/>
    <cellStyle name="Normal 3 3 2 2 2 3 3" xfId="29940" xr:uid="{00000000-0005-0000-0000-00006F660000}"/>
    <cellStyle name="Normal 3 3 2 2 2 3 3 2" xfId="2532" xr:uid="{00000000-0005-0000-0000-000070660000}"/>
    <cellStyle name="Normal 3 3 2 2 2 3 3 2 2" xfId="2554" xr:uid="{00000000-0005-0000-0000-000071660000}"/>
    <cellStyle name="Normal 3 3 2 2 2 3 3 3" xfId="29941" xr:uid="{00000000-0005-0000-0000-000072660000}"/>
    <cellStyle name="Normal 3 3 2 2 2 3 4" xfId="29942" xr:uid="{00000000-0005-0000-0000-000073660000}"/>
    <cellStyle name="Normal 3 3 2 2 2 3 4 2" xfId="29943" xr:uid="{00000000-0005-0000-0000-000074660000}"/>
    <cellStyle name="Normal 3 3 2 2 2 3 5" xfId="2712" xr:uid="{00000000-0005-0000-0000-000075660000}"/>
    <cellStyle name="Normal 3 3 2 2 2 4" xfId="20" xr:uid="{00000000-0005-0000-0000-000076660000}"/>
    <cellStyle name="Normal 3 3 2 2 2 4 2" xfId="17060" xr:uid="{00000000-0005-0000-0000-000077660000}"/>
    <cellStyle name="Normal 3 3 2 2 2 4 2 2" xfId="17063" xr:uid="{00000000-0005-0000-0000-000078660000}"/>
    <cellStyle name="Normal 3 3 2 2 2 4 2 2 2" xfId="22960" xr:uid="{00000000-0005-0000-0000-000079660000}"/>
    <cellStyle name="Normal 3 3 2 2 2 4 2 3" xfId="29944" xr:uid="{00000000-0005-0000-0000-00007A660000}"/>
    <cellStyle name="Normal 3 3 2 2 2 4 3" xfId="2757" xr:uid="{00000000-0005-0000-0000-00007B660000}"/>
    <cellStyle name="Normal 3 3 2 2 2 4 3 2" xfId="29945" xr:uid="{00000000-0005-0000-0000-00007C660000}"/>
    <cellStyle name="Normal 3 3 2 2 2 4 4" xfId="29946" xr:uid="{00000000-0005-0000-0000-00007D660000}"/>
    <cellStyle name="Normal 3 3 2 2 2 5" xfId="29947" xr:uid="{00000000-0005-0000-0000-00007E660000}"/>
    <cellStyle name="Normal 3 3 2 2 2 5 2" xfId="17105" xr:uid="{00000000-0005-0000-0000-00007F660000}"/>
    <cellStyle name="Normal 3 3 2 2 2 5 2 2" xfId="29950" xr:uid="{00000000-0005-0000-0000-000080660000}"/>
    <cellStyle name="Normal 3 3 2 2 2 5 3" xfId="29952" xr:uid="{00000000-0005-0000-0000-000081660000}"/>
    <cellStyle name="Normal 3 3 2 2 2 6" xfId="29954" xr:uid="{00000000-0005-0000-0000-000082660000}"/>
    <cellStyle name="Normal 3 3 2 2 2 6 2" xfId="19809" xr:uid="{00000000-0005-0000-0000-000083660000}"/>
    <cellStyle name="Normal 3 3 2 2 2 7" xfId="29956" xr:uid="{00000000-0005-0000-0000-000084660000}"/>
    <cellStyle name="Normal 3 3 2 2 3" xfId="29781" xr:uid="{00000000-0005-0000-0000-000085660000}"/>
    <cellStyle name="Normal 3 3 2 2 3 2" xfId="29957" xr:uid="{00000000-0005-0000-0000-000086660000}"/>
    <cellStyle name="Normal 3 3 2 2 3 2 2" xfId="19278" xr:uid="{00000000-0005-0000-0000-000087660000}"/>
    <cellStyle name="Normal 3 3 2 2 3 2 2 2" xfId="19283" xr:uid="{00000000-0005-0000-0000-000088660000}"/>
    <cellStyle name="Normal 3 3 2 2 3 2 2 2 2" xfId="29958" xr:uid="{00000000-0005-0000-0000-000089660000}"/>
    <cellStyle name="Normal 3 3 2 2 3 2 2 2 2 2" xfId="29959" xr:uid="{00000000-0005-0000-0000-00008A660000}"/>
    <cellStyle name="Normal 3 3 2 2 3 2 2 2 3" xfId="29960" xr:uid="{00000000-0005-0000-0000-00008B660000}"/>
    <cellStyle name="Normal 3 3 2 2 3 2 2 3" xfId="26934" xr:uid="{00000000-0005-0000-0000-00008C660000}"/>
    <cellStyle name="Normal 3 3 2 2 3 2 2 3 2" xfId="26936" xr:uid="{00000000-0005-0000-0000-00008D660000}"/>
    <cellStyle name="Normal 3 3 2 2 3 2 2 4" xfId="26939" xr:uid="{00000000-0005-0000-0000-00008E660000}"/>
    <cellStyle name="Normal 3 3 2 2 3 2 3" xfId="2960" xr:uid="{00000000-0005-0000-0000-00008F660000}"/>
    <cellStyle name="Normal 3 3 2 2 3 2 3 2" xfId="3177" xr:uid="{00000000-0005-0000-0000-000090660000}"/>
    <cellStyle name="Normal 3 3 2 2 3 2 3 2 2" xfId="3185" xr:uid="{00000000-0005-0000-0000-000091660000}"/>
    <cellStyle name="Normal 3 3 2 2 3 2 3 3" xfId="26942" xr:uid="{00000000-0005-0000-0000-000092660000}"/>
    <cellStyle name="Normal 3 3 2 2 3 2 4" xfId="29962" xr:uid="{00000000-0005-0000-0000-000093660000}"/>
    <cellStyle name="Normal 3 3 2 2 3 2 4 2" xfId="29963" xr:uid="{00000000-0005-0000-0000-000094660000}"/>
    <cellStyle name="Normal 3 3 2 2 3 2 5" xfId="3315" xr:uid="{00000000-0005-0000-0000-000095660000}"/>
    <cellStyle name="Normal 3 3 2 2 3 3" xfId="29964" xr:uid="{00000000-0005-0000-0000-000096660000}"/>
    <cellStyle name="Normal 3 3 2 2 3 3 2" xfId="19294" xr:uid="{00000000-0005-0000-0000-000097660000}"/>
    <cellStyle name="Normal 3 3 2 2 3 3 2 2" xfId="29965" xr:uid="{00000000-0005-0000-0000-000098660000}"/>
    <cellStyle name="Normal 3 3 2 2 3 3 2 2 2" xfId="29967" xr:uid="{00000000-0005-0000-0000-000099660000}"/>
    <cellStyle name="Normal 3 3 2 2 3 3 2 3" xfId="26953" xr:uid="{00000000-0005-0000-0000-00009A660000}"/>
    <cellStyle name="Normal 3 3 2 2 3 3 3" xfId="29968" xr:uid="{00000000-0005-0000-0000-00009B660000}"/>
    <cellStyle name="Normal 3 3 2 2 3 3 3 2" xfId="29969" xr:uid="{00000000-0005-0000-0000-00009C660000}"/>
    <cellStyle name="Normal 3 3 2 2 3 3 4" xfId="29970" xr:uid="{00000000-0005-0000-0000-00009D660000}"/>
    <cellStyle name="Normal 3 3 2 2 3 4" xfId="29971" xr:uid="{00000000-0005-0000-0000-00009E660000}"/>
    <cellStyle name="Normal 3 3 2 2 3 4 2" xfId="17174" xr:uid="{00000000-0005-0000-0000-00009F660000}"/>
    <cellStyle name="Normal 3 3 2 2 3 4 2 2" xfId="29972" xr:uid="{00000000-0005-0000-0000-0000A0660000}"/>
    <cellStyle name="Normal 3 3 2 2 3 4 3" xfId="29973" xr:uid="{00000000-0005-0000-0000-0000A1660000}"/>
    <cellStyle name="Normal 3 3 2 2 3 5" xfId="29974" xr:uid="{00000000-0005-0000-0000-0000A2660000}"/>
    <cellStyle name="Normal 3 3 2 2 3 5 2" xfId="29977" xr:uid="{00000000-0005-0000-0000-0000A3660000}"/>
    <cellStyle name="Normal 3 3 2 2 3 6" xfId="29979" xr:uid="{00000000-0005-0000-0000-0000A4660000}"/>
    <cellStyle name="Normal 3 3 2 2 4" xfId="29980" xr:uid="{00000000-0005-0000-0000-0000A5660000}"/>
    <cellStyle name="Normal 3 3 2 2 4 2" xfId="29981" xr:uid="{00000000-0005-0000-0000-0000A6660000}"/>
    <cellStyle name="Normal 3 3 2 2 4 2 2" xfId="19409" xr:uid="{00000000-0005-0000-0000-0000A7660000}"/>
    <cellStyle name="Normal 3 3 2 2 4 2 2 2" xfId="29982" xr:uid="{00000000-0005-0000-0000-0000A8660000}"/>
    <cellStyle name="Normal 3 3 2 2 4 2 2 2 2" xfId="29983" xr:uid="{00000000-0005-0000-0000-0000A9660000}"/>
    <cellStyle name="Normal 3 3 2 2 4 2 2 3" xfId="27024" xr:uid="{00000000-0005-0000-0000-0000AA660000}"/>
    <cellStyle name="Normal 3 3 2 2 4 2 3" xfId="29985" xr:uid="{00000000-0005-0000-0000-0000AB660000}"/>
    <cellStyle name="Normal 3 3 2 2 4 2 3 2" xfId="29987" xr:uid="{00000000-0005-0000-0000-0000AC660000}"/>
    <cellStyle name="Normal 3 3 2 2 4 2 4" xfId="3580" xr:uid="{00000000-0005-0000-0000-0000AD660000}"/>
    <cellStyle name="Normal 3 3 2 2 4 3" xfId="29988" xr:uid="{00000000-0005-0000-0000-0000AE660000}"/>
    <cellStyle name="Normal 3 3 2 2 4 3 2" xfId="29989" xr:uid="{00000000-0005-0000-0000-0000AF660000}"/>
    <cellStyle name="Normal 3 3 2 2 4 3 2 2" xfId="29990" xr:uid="{00000000-0005-0000-0000-0000B0660000}"/>
    <cellStyle name="Normal 3 3 2 2 4 3 3" xfId="29992" xr:uid="{00000000-0005-0000-0000-0000B1660000}"/>
    <cellStyle name="Normal 3 3 2 2 4 4" xfId="29993" xr:uid="{00000000-0005-0000-0000-0000B2660000}"/>
    <cellStyle name="Normal 3 3 2 2 4 4 2" xfId="29994" xr:uid="{00000000-0005-0000-0000-0000B3660000}"/>
    <cellStyle name="Normal 3 3 2 2 4 5" xfId="29995" xr:uid="{00000000-0005-0000-0000-0000B4660000}"/>
    <cellStyle name="Normal 3 3 2 2 5" xfId="29998" xr:uid="{00000000-0005-0000-0000-0000B5660000}"/>
    <cellStyle name="Normal 3 3 2 2 5 2" xfId="30000" xr:uid="{00000000-0005-0000-0000-0000B6660000}"/>
    <cellStyle name="Normal 3 3 2 2 5 2 2" xfId="30002" xr:uid="{00000000-0005-0000-0000-0000B7660000}"/>
    <cellStyle name="Normal 3 3 2 2 5 2 2 2" xfId="30003" xr:uid="{00000000-0005-0000-0000-0000B8660000}"/>
    <cellStyle name="Normal 3 3 2 2 5 2 3" xfId="30005" xr:uid="{00000000-0005-0000-0000-0000B9660000}"/>
    <cellStyle name="Normal 3 3 2 2 5 3" xfId="30007" xr:uid="{00000000-0005-0000-0000-0000BA660000}"/>
    <cellStyle name="Normal 3 3 2 2 5 3 2" xfId="30008" xr:uid="{00000000-0005-0000-0000-0000BB660000}"/>
    <cellStyle name="Normal 3 3 2 2 5 4" xfId="30009" xr:uid="{00000000-0005-0000-0000-0000BC660000}"/>
    <cellStyle name="Normal 3 3 2 2 6" xfId="30011" xr:uid="{00000000-0005-0000-0000-0000BD660000}"/>
    <cellStyle name="Normal 3 3 2 2 6 2" xfId="12791" xr:uid="{00000000-0005-0000-0000-0000BE660000}"/>
    <cellStyle name="Normal 3 3 2 2 6 2 2" xfId="30012" xr:uid="{00000000-0005-0000-0000-0000BF660000}"/>
    <cellStyle name="Normal 3 3 2 2 6 3" xfId="30013" xr:uid="{00000000-0005-0000-0000-0000C0660000}"/>
    <cellStyle name="Normal 3 3 2 2 7" xfId="30015" xr:uid="{00000000-0005-0000-0000-0000C1660000}"/>
    <cellStyle name="Normal 3 3 2 2 7 2" xfId="30016" xr:uid="{00000000-0005-0000-0000-0000C2660000}"/>
    <cellStyle name="Normal 3 3 2 2 8" xfId="27830" xr:uid="{00000000-0005-0000-0000-0000C3660000}"/>
    <cellStyle name="Normal 3 3 2 3" xfId="30017" xr:uid="{00000000-0005-0000-0000-0000C4660000}"/>
    <cellStyle name="Normal 3 3 2 3 2" xfId="30018" xr:uid="{00000000-0005-0000-0000-0000C5660000}"/>
    <cellStyle name="Normal 3 3 2 3 2 2" xfId="30019" xr:uid="{00000000-0005-0000-0000-0000C6660000}"/>
    <cellStyle name="Normal 3 3 2 3 2 2 2" xfId="30020" xr:uid="{00000000-0005-0000-0000-0000C7660000}"/>
    <cellStyle name="Normal 3 3 2 3 2 2 2 2" xfId="30021" xr:uid="{00000000-0005-0000-0000-0000C8660000}"/>
    <cellStyle name="Normal 3 3 2 3 2 2 2 2 2" xfId="30022" xr:uid="{00000000-0005-0000-0000-0000C9660000}"/>
    <cellStyle name="Normal 3 3 2 3 2 2 2 2 2 2" xfId="30023" xr:uid="{00000000-0005-0000-0000-0000CA660000}"/>
    <cellStyle name="Normal 3 3 2 3 2 2 2 2 3" xfId="23993" xr:uid="{00000000-0005-0000-0000-0000CB660000}"/>
    <cellStyle name="Normal 3 3 2 3 2 2 2 3" xfId="30024" xr:uid="{00000000-0005-0000-0000-0000CC660000}"/>
    <cellStyle name="Normal 3 3 2 3 2 2 2 3 2" xfId="30025" xr:uid="{00000000-0005-0000-0000-0000CD660000}"/>
    <cellStyle name="Normal 3 3 2 3 2 2 2 4" xfId="29616" xr:uid="{00000000-0005-0000-0000-0000CE660000}"/>
    <cellStyle name="Normal 3 3 2 3 2 2 3" xfId="30026" xr:uid="{00000000-0005-0000-0000-0000CF660000}"/>
    <cellStyle name="Normal 3 3 2 3 2 2 3 2" xfId="30027" xr:uid="{00000000-0005-0000-0000-0000D0660000}"/>
    <cellStyle name="Normal 3 3 2 3 2 2 3 2 2" xfId="1084" xr:uid="{00000000-0005-0000-0000-0000D1660000}"/>
    <cellStyle name="Normal 3 3 2 3 2 2 3 3" xfId="30028" xr:uid="{00000000-0005-0000-0000-0000D2660000}"/>
    <cellStyle name="Normal 3 3 2 3 2 2 4" xfId="30029" xr:uid="{00000000-0005-0000-0000-0000D3660000}"/>
    <cellStyle name="Normal 3 3 2 3 2 2 4 2" xfId="30030" xr:uid="{00000000-0005-0000-0000-0000D4660000}"/>
    <cellStyle name="Normal 3 3 2 3 2 2 5" xfId="4448" xr:uid="{00000000-0005-0000-0000-0000D5660000}"/>
    <cellStyle name="Normal 3 3 2 3 2 3" xfId="30031" xr:uid="{00000000-0005-0000-0000-0000D6660000}"/>
    <cellStyle name="Normal 3 3 2 3 2 3 2" xfId="30032" xr:uid="{00000000-0005-0000-0000-0000D7660000}"/>
    <cellStyle name="Normal 3 3 2 3 2 3 2 2" xfId="30033" xr:uid="{00000000-0005-0000-0000-0000D8660000}"/>
    <cellStyle name="Normal 3 3 2 3 2 3 2 2 2" xfId="30034" xr:uid="{00000000-0005-0000-0000-0000D9660000}"/>
    <cellStyle name="Normal 3 3 2 3 2 3 2 3" xfId="30035" xr:uid="{00000000-0005-0000-0000-0000DA660000}"/>
    <cellStyle name="Normal 3 3 2 3 2 3 3" xfId="30036" xr:uid="{00000000-0005-0000-0000-0000DB660000}"/>
    <cellStyle name="Normal 3 3 2 3 2 3 3 2" xfId="23385" xr:uid="{00000000-0005-0000-0000-0000DC660000}"/>
    <cellStyle name="Normal 3 3 2 3 2 3 4" xfId="30037" xr:uid="{00000000-0005-0000-0000-0000DD660000}"/>
    <cellStyle name="Normal 3 3 2 3 2 4" xfId="30038" xr:uid="{00000000-0005-0000-0000-0000DE660000}"/>
    <cellStyle name="Normal 3 3 2 3 2 4 2" xfId="15836" xr:uid="{00000000-0005-0000-0000-0000DF660000}"/>
    <cellStyle name="Normal 3 3 2 3 2 4 2 2" xfId="30039" xr:uid="{00000000-0005-0000-0000-0000E0660000}"/>
    <cellStyle name="Normal 3 3 2 3 2 4 3" xfId="30040" xr:uid="{00000000-0005-0000-0000-0000E1660000}"/>
    <cellStyle name="Normal 3 3 2 3 2 5" xfId="30041" xr:uid="{00000000-0005-0000-0000-0000E2660000}"/>
    <cellStyle name="Normal 3 3 2 3 2 5 2" xfId="15731" xr:uid="{00000000-0005-0000-0000-0000E3660000}"/>
    <cellStyle name="Normal 3 3 2 3 2 6" xfId="30044" xr:uid="{00000000-0005-0000-0000-0000E4660000}"/>
    <cellStyle name="Normal 3 3 2 3 3" xfId="7733" xr:uid="{00000000-0005-0000-0000-0000E5660000}"/>
    <cellStyle name="Normal 3 3 2 3 3 2" xfId="30045" xr:uid="{00000000-0005-0000-0000-0000E6660000}"/>
    <cellStyle name="Normal 3 3 2 3 3 2 2" xfId="19883" xr:uid="{00000000-0005-0000-0000-0000E7660000}"/>
    <cellStyle name="Normal 3 3 2 3 3 2 2 2" xfId="30046" xr:uid="{00000000-0005-0000-0000-0000E8660000}"/>
    <cellStyle name="Normal 3 3 2 3 3 2 2 2 2" xfId="30047" xr:uid="{00000000-0005-0000-0000-0000E9660000}"/>
    <cellStyle name="Normal 3 3 2 3 3 2 2 3" xfId="27141" xr:uid="{00000000-0005-0000-0000-0000EA660000}"/>
    <cellStyle name="Normal 3 3 2 3 3 2 3" xfId="30048" xr:uid="{00000000-0005-0000-0000-0000EB660000}"/>
    <cellStyle name="Normal 3 3 2 3 3 2 3 2" xfId="30049" xr:uid="{00000000-0005-0000-0000-0000EC660000}"/>
    <cellStyle name="Normal 3 3 2 3 3 2 4" xfId="30050" xr:uid="{00000000-0005-0000-0000-0000ED660000}"/>
    <cellStyle name="Normal 3 3 2 3 3 3" xfId="30051" xr:uid="{00000000-0005-0000-0000-0000EE660000}"/>
    <cellStyle name="Normal 3 3 2 3 3 3 2" xfId="30052" xr:uid="{00000000-0005-0000-0000-0000EF660000}"/>
    <cellStyle name="Normal 3 3 2 3 3 3 2 2" xfId="30053" xr:uid="{00000000-0005-0000-0000-0000F0660000}"/>
    <cellStyle name="Normal 3 3 2 3 3 3 3" xfId="30054" xr:uid="{00000000-0005-0000-0000-0000F1660000}"/>
    <cellStyle name="Normal 3 3 2 3 3 4" xfId="30055" xr:uid="{00000000-0005-0000-0000-0000F2660000}"/>
    <cellStyle name="Normal 3 3 2 3 3 4 2" xfId="30056" xr:uid="{00000000-0005-0000-0000-0000F3660000}"/>
    <cellStyle name="Normal 3 3 2 3 3 5" xfId="30057" xr:uid="{00000000-0005-0000-0000-0000F4660000}"/>
    <cellStyle name="Normal 3 3 2 3 4" xfId="30059" xr:uid="{00000000-0005-0000-0000-0000F5660000}"/>
    <cellStyle name="Normal 3 3 2 3 4 2" xfId="30060" xr:uid="{00000000-0005-0000-0000-0000F6660000}"/>
    <cellStyle name="Normal 3 3 2 3 4 2 2" xfId="30061" xr:uid="{00000000-0005-0000-0000-0000F7660000}"/>
    <cellStyle name="Normal 3 3 2 3 4 2 2 2" xfId="30063" xr:uid="{00000000-0005-0000-0000-0000F8660000}"/>
    <cellStyle name="Normal 3 3 2 3 4 2 3" xfId="30065" xr:uid="{00000000-0005-0000-0000-0000F9660000}"/>
    <cellStyle name="Normal 3 3 2 3 4 3" xfId="30066" xr:uid="{00000000-0005-0000-0000-0000FA660000}"/>
    <cellStyle name="Normal 3 3 2 3 4 3 2" xfId="30067" xr:uid="{00000000-0005-0000-0000-0000FB660000}"/>
    <cellStyle name="Normal 3 3 2 3 4 4" xfId="30068" xr:uid="{00000000-0005-0000-0000-0000FC660000}"/>
    <cellStyle name="Normal 3 3 2 3 5" xfId="6302" xr:uid="{00000000-0005-0000-0000-0000FD660000}"/>
    <cellStyle name="Normal 3 3 2 3 5 2" xfId="30070" xr:uid="{00000000-0005-0000-0000-0000FE660000}"/>
    <cellStyle name="Normal 3 3 2 3 5 2 2" xfId="30071" xr:uid="{00000000-0005-0000-0000-0000FF660000}"/>
    <cellStyle name="Normal 3 3 2 3 5 3" xfId="22910" xr:uid="{00000000-0005-0000-0000-000000670000}"/>
    <cellStyle name="Normal 3 3 2 3 6" xfId="30073" xr:uid="{00000000-0005-0000-0000-000001670000}"/>
    <cellStyle name="Normal 3 3 2 3 6 2" xfId="14952" xr:uid="{00000000-0005-0000-0000-000002670000}"/>
    <cellStyle name="Normal 3 3 2 3 7" xfId="28268" xr:uid="{00000000-0005-0000-0000-000003670000}"/>
    <cellStyle name="Normal 3 3 2 4" xfId="25998" xr:uid="{00000000-0005-0000-0000-000004670000}"/>
    <cellStyle name="Normal 3 3 2 4 2" xfId="26000" xr:uid="{00000000-0005-0000-0000-000005670000}"/>
    <cellStyle name="Normal 3 3 2 4 2 2" xfId="30074" xr:uid="{00000000-0005-0000-0000-000006670000}"/>
    <cellStyle name="Normal 3 3 2 4 2 2 2" xfId="30075" xr:uid="{00000000-0005-0000-0000-000007670000}"/>
    <cellStyle name="Normal 3 3 2 4 2 2 2 2" xfId="30076" xr:uid="{00000000-0005-0000-0000-000008670000}"/>
    <cellStyle name="Normal 3 3 2 4 2 2 2 2 2" xfId="30077" xr:uid="{00000000-0005-0000-0000-000009670000}"/>
    <cellStyle name="Normal 3 3 2 4 2 2 2 3" xfId="30078" xr:uid="{00000000-0005-0000-0000-00000A670000}"/>
    <cellStyle name="Normal 3 3 2 4 2 2 3" xfId="30079" xr:uid="{00000000-0005-0000-0000-00000B670000}"/>
    <cellStyle name="Normal 3 3 2 4 2 2 3 2" xfId="30080" xr:uid="{00000000-0005-0000-0000-00000C670000}"/>
    <cellStyle name="Normal 3 3 2 4 2 2 4" xfId="30081" xr:uid="{00000000-0005-0000-0000-00000D670000}"/>
    <cellStyle name="Normal 3 3 2 4 2 3" xfId="30082" xr:uid="{00000000-0005-0000-0000-00000E670000}"/>
    <cellStyle name="Normal 3 3 2 4 2 3 2" xfId="30083" xr:uid="{00000000-0005-0000-0000-00000F670000}"/>
    <cellStyle name="Normal 3 3 2 4 2 3 2 2" xfId="30084" xr:uid="{00000000-0005-0000-0000-000010670000}"/>
    <cellStyle name="Normal 3 3 2 4 2 3 3" xfId="30085" xr:uid="{00000000-0005-0000-0000-000011670000}"/>
    <cellStyle name="Normal 3 3 2 4 2 4" xfId="30086" xr:uid="{00000000-0005-0000-0000-000012670000}"/>
    <cellStyle name="Normal 3 3 2 4 2 4 2" xfId="30087" xr:uid="{00000000-0005-0000-0000-000013670000}"/>
    <cellStyle name="Normal 3 3 2 4 2 5" xfId="30088" xr:uid="{00000000-0005-0000-0000-000014670000}"/>
    <cellStyle name="Normal 3 3 2 4 3" xfId="30089" xr:uid="{00000000-0005-0000-0000-000015670000}"/>
    <cellStyle name="Normal 3 3 2 4 3 2" xfId="30090" xr:uid="{00000000-0005-0000-0000-000016670000}"/>
    <cellStyle name="Normal 3 3 2 4 3 2 2" xfId="30091" xr:uid="{00000000-0005-0000-0000-000017670000}"/>
    <cellStyle name="Normal 3 3 2 4 3 2 2 2" xfId="30092" xr:uid="{00000000-0005-0000-0000-000018670000}"/>
    <cellStyle name="Normal 3 3 2 4 3 2 3" xfId="5315" xr:uid="{00000000-0005-0000-0000-000019670000}"/>
    <cellStyle name="Normal 3 3 2 4 3 3" xfId="30093" xr:uid="{00000000-0005-0000-0000-00001A670000}"/>
    <cellStyle name="Normal 3 3 2 4 3 3 2" xfId="30094" xr:uid="{00000000-0005-0000-0000-00001B670000}"/>
    <cellStyle name="Normal 3 3 2 4 3 4" xfId="30095" xr:uid="{00000000-0005-0000-0000-00001C670000}"/>
    <cellStyle name="Normal 3 3 2 4 4" xfId="30096" xr:uid="{00000000-0005-0000-0000-00001D670000}"/>
    <cellStyle name="Normal 3 3 2 4 4 2" xfId="30097" xr:uid="{00000000-0005-0000-0000-00001E670000}"/>
    <cellStyle name="Normal 3 3 2 4 4 2 2" xfId="30098" xr:uid="{00000000-0005-0000-0000-00001F670000}"/>
    <cellStyle name="Normal 3 3 2 4 4 3" xfId="30099" xr:uid="{00000000-0005-0000-0000-000020670000}"/>
    <cellStyle name="Normal 3 3 2 4 5" xfId="30101" xr:uid="{00000000-0005-0000-0000-000021670000}"/>
    <cellStyle name="Normal 3 3 2 4 5 2" xfId="30102" xr:uid="{00000000-0005-0000-0000-000022670000}"/>
    <cellStyle name="Normal 3 3 2 4 6" xfId="30103" xr:uid="{00000000-0005-0000-0000-000023670000}"/>
    <cellStyle name="Normal 3 3 2 5" xfId="3853" xr:uid="{00000000-0005-0000-0000-000024670000}"/>
    <cellStyle name="Normal 3 3 2 5 2" xfId="3856" xr:uid="{00000000-0005-0000-0000-000025670000}"/>
    <cellStyle name="Normal 3 3 2 5 2 2" xfId="15663" xr:uid="{00000000-0005-0000-0000-000026670000}"/>
    <cellStyle name="Normal 3 3 2 5 2 2 2" xfId="30104" xr:uid="{00000000-0005-0000-0000-000027670000}"/>
    <cellStyle name="Normal 3 3 2 5 2 2 2 2" xfId="30105" xr:uid="{00000000-0005-0000-0000-000028670000}"/>
    <cellStyle name="Normal 3 3 2 5 2 2 3" xfId="30106" xr:uid="{00000000-0005-0000-0000-000029670000}"/>
    <cellStyle name="Normal 3 3 2 5 2 3" xfId="30108" xr:uid="{00000000-0005-0000-0000-00002A670000}"/>
    <cellStyle name="Normal 3 3 2 5 2 3 2" xfId="30109" xr:uid="{00000000-0005-0000-0000-00002B670000}"/>
    <cellStyle name="Normal 3 3 2 5 2 4" xfId="30110" xr:uid="{00000000-0005-0000-0000-00002C670000}"/>
    <cellStyle name="Normal 3 3 2 5 3" xfId="15665" xr:uid="{00000000-0005-0000-0000-00002D670000}"/>
    <cellStyle name="Normal 3 3 2 5 3 2" xfId="30111" xr:uid="{00000000-0005-0000-0000-00002E670000}"/>
    <cellStyle name="Normal 3 3 2 5 3 2 2" xfId="30112" xr:uid="{00000000-0005-0000-0000-00002F670000}"/>
    <cellStyle name="Normal 3 3 2 5 3 3" xfId="30113" xr:uid="{00000000-0005-0000-0000-000030670000}"/>
    <cellStyle name="Normal 3 3 2 5 4" xfId="30114" xr:uid="{00000000-0005-0000-0000-000031670000}"/>
    <cellStyle name="Normal 3 3 2 5 4 2" xfId="30115" xr:uid="{00000000-0005-0000-0000-000032670000}"/>
    <cellStyle name="Normal 3 3 2 5 5" xfId="30116" xr:uid="{00000000-0005-0000-0000-000033670000}"/>
    <cellStyle name="Normal 3 3 2 6" xfId="366" xr:uid="{00000000-0005-0000-0000-000034670000}"/>
    <cellStyle name="Normal 3 3 2 6 2" xfId="4635" xr:uid="{00000000-0005-0000-0000-000035670000}"/>
    <cellStyle name="Normal 3 3 2 6 2 2" xfId="30117" xr:uid="{00000000-0005-0000-0000-000036670000}"/>
    <cellStyle name="Normal 3 3 2 6 2 2 2" xfId="1810" xr:uid="{00000000-0005-0000-0000-000037670000}"/>
    <cellStyle name="Normal 3 3 2 6 2 3" xfId="28296" xr:uid="{00000000-0005-0000-0000-000038670000}"/>
    <cellStyle name="Normal 3 3 2 6 3" xfId="30118" xr:uid="{00000000-0005-0000-0000-000039670000}"/>
    <cellStyle name="Normal 3 3 2 6 3 2" xfId="30119" xr:uid="{00000000-0005-0000-0000-00003A670000}"/>
    <cellStyle name="Normal 3 3 2 6 4" xfId="4101" xr:uid="{00000000-0005-0000-0000-00003B670000}"/>
    <cellStyle name="Normal 3 3 2 7" xfId="23336" xr:uid="{00000000-0005-0000-0000-00003C670000}"/>
    <cellStyle name="Normal 3 3 2 7 2" xfId="30120" xr:uid="{00000000-0005-0000-0000-00003D670000}"/>
    <cellStyle name="Normal 3 3 2 7 2 2" xfId="1231" xr:uid="{00000000-0005-0000-0000-00003E670000}"/>
    <cellStyle name="Normal 3 3 2 7 3" xfId="30121" xr:uid="{00000000-0005-0000-0000-00003F670000}"/>
    <cellStyle name="Normal 3 3 2 8" xfId="24605" xr:uid="{00000000-0005-0000-0000-000040670000}"/>
    <cellStyle name="Normal 3 3 2 8 2" xfId="24607" xr:uid="{00000000-0005-0000-0000-000041670000}"/>
    <cellStyle name="Normal 3 3 2 9" xfId="5974" xr:uid="{00000000-0005-0000-0000-000042670000}"/>
    <cellStyle name="Normal 3 3 3" xfId="19516" xr:uid="{00000000-0005-0000-0000-000043670000}"/>
    <cellStyle name="Normal 3 3 3 2" xfId="30122" xr:uid="{00000000-0005-0000-0000-000044670000}"/>
    <cellStyle name="Normal 3 3 3 2 2" xfId="30123" xr:uid="{00000000-0005-0000-0000-000045670000}"/>
    <cellStyle name="Normal 3 3 3 2 2 2" xfId="30124" xr:uid="{00000000-0005-0000-0000-000046670000}"/>
    <cellStyle name="Normal 3 3 3 2 2 2 2" xfId="14985" xr:uid="{00000000-0005-0000-0000-000047670000}"/>
    <cellStyle name="Normal 3 3 3 2 2 2 2 2" xfId="14990" xr:uid="{00000000-0005-0000-0000-000048670000}"/>
    <cellStyle name="Normal 3 3 3 2 2 2 2 2 2" xfId="27006" xr:uid="{00000000-0005-0000-0000-000049670000}"/>
    <cellStyle name="Normal 3 3 3 2 2 2 2 2 2 2" xfId="30125" xr:uid="{00000000-0005-0000-0000-00004A670000}"/>
    <cellStyle name="Normal 3 3 3 2 2 2 2 2 3" xfId="30126" xr:uid="{00000000-0005-0000-0000-00004B670000}"/>
    <cellStyle name="Normal 3 3 3 2 2 2 2 3" xfId="30127" xr:uid="{00000000-0005-0000-0000-00004C670000}"/>
    <cellStyle name="Normal 3 3 3 2 2 2 2 3 2" xfId="30128" xr:uid="{00000000-0005-0000-0000-00004D670000}"/>
    <cellStyle name="Normal 3 3 3 2 2 2 2 4" xfId="28732" xr:uid="{00000000-0005-0000-0000-00004E670000}"/>
    <cellStyle name="Normal 3 3 3 2 2 2 3" xfId="5883" xr:uid="{00000000-0005-0000-0000-00004F670000}"/>
    <cellStyle name="Normal 3 3 3 2 2 2 3 2" xfId="6115" xr:uid="{00000000-0005-0000-0000-000050670000}"/>
    <cellStyle name="Normal 3 3 3 2 2 2 3 2 2" xfId="6120" xr:uid="{00000000-0005-0000-0000-000051670000}"/>
    <cellStyle name="Normal 3 3 3 2 2 2 3 3" xfId="6162" xr:uid="{00000000-0005-0000-0000-000052670000}"/>
    <cellStyle name="Normal 3 3 3 2 2 2 4" xfId="6185" xr:uid="{00000000-0005-0000-0000-000053670000}"/>
    <cellStyle name="Normal 3 3 3 2 2 2 4 2" xfId="5586" xr:uid="{00000000-0005-0000-0000-000054670000}"/>
    <cellStyle name="Normal 3 3 3 2 2 2 5" xfId="6208" xr:uid="{00000000-0005-0000-0000-000055670000}"/>
    <cellStyle name="Normal 3 3 3 2 2 3" xfId="30129" xr:uid="{00000000-0005-0000-0000-000056670000}"/>
    <cellStyle name="Normal 3 3 3 2 2 3 2" xfId="13907" xr:uid="{00000000-0005-0000-0000-000057670000}"/>
    <cellStyle name="Normal 3 3 3 2 2 3 2 2" xfId="29255" xr:uid="{00000000-0005-0000-0000-000058670000}"/>
    <cellStyle name="Normal 3 3 3 2 2 3 2 2 2" xfId="29258" xr:uid="{00000000-0005-0000-0000-000059670000}"/>
    <cellStyle name="Normal 3 3 3 2 2 3 2 3" xfId="29260" xr:uid="{00000000-0005-0000-0000-00005A670000}"/>
    <cellStyle name="Normal 3 3 3 2 2 3 3" xfId="6241" xr:uid="{00000000-0005-0000-0000-00005B670000}"/>
    <cellStyle name="Normal 3 3 3 2 2 3 3 2" xfId="6246" xr:uid="{00000000-0005-0000-0000-00005C670000}"/>
    <cellStyle name="Normal 3 3 3 2 2 3 4" xfId="6275" xr:uid="{00000000-0005-0000-0000-00005D670000}"/>
    <cellStyle name="Normal 3 3 3 2 2 4" xfId="30130" xr:uid="{00000000-0005-0000-0000-00005E670000}"/>
    <cellStyle name="Normal 3 3 3 2 2 4 2" xfId="17374" xr:uid="{00000000-0005-0000-0000-00005F670000}"/>
    <cellStyle name="Normal 3 3 3 2 2 4 2 2" xfId="30131" xr:uid="{00000000-0005-0000-0000-000060670000}"/>
    <cellStyle name="Normal 3 3 3 2 2 4 3" xfId="6295" xr:uid="{00000000-0005-0000-0000-000061670000}"/>
    <cellStyle name="Normal 3 3 3 2 2 5" xfId="30132" xr:uid="{00000000-0005-0000-0000-000062670000}"/>
    <cellStyle name="Normal 3 3 3 2 2 5 2" xfId="30134" xr:uid="{00000000-0005-0000-0000-000063670000}"/>
    <cellStyle name="Normal 3 3 3 2 2 6" xfId="15869" xr:uid="{00000000-0005-0000-0000-000064670000}"/>
    <cellStyle name="Normal 3 3 3 2 3" xfId="19555" xr:uid="{00000000-0005-0000-0000-000065670000}"/>
    <cellStyle name="Normal 3 3 3 2 3 2" xfId="19558" xr:uid="{00000000-0005-0000-0000-000066670000}"/>
    <cellStyle name="Normal 3 3 3 2 3 2 2" xfId="15074" xr:uid="{00000000-0005-0000-0000-000067670000}"/>
    <cellStyle name="Normal 3 3 3 2 3 2 2 2" xfId="30135" xr:uid="{00000000-0005-0000-0000-000068670000}"/>
    <cellStyle name="Normal 3 3 3 2 3 2 2 2 2" xfId="30136" xr:uid="{00000000-0005-0000-0000-000069670000}"/>
    <cellStyle name="Normal 3 3 3 2 3 2 2 3" xfId="27601" xr:uid="{00000000-0005-0000-0000-00006A670000}"/>
    <cellStyle name="Normal 3 3 3 2 3 2 3" xfId="6340" xr:uid="{00000000-0005-0000-0000-00006B670000}"/>
    <cellStyle name="Normal 3 3 3 2 3 2 3 2" xfId="2158" xr:uid="{00000000-0005-0000-0000-00006C670000}"/>
    <cellStyle name="Normal 3 3 3 2 3 2 4" xfId="6346" xr:uid="{00000000-0005-0000-0000-00006D670000}"/>
    <cellStyle name="Normal 3 3 3 2 3 3" xfId="21581" xr:uid="{00000000-0005-0000-0000-00006E670000}"/>
    <cellStyle name="Normal 3 3 3 2 3 3 2" xfId="30137" xr:uid="{00000000-0005-0000-0000-00006F670000}"/>
    <cellStyle name="Normal 3 3 3 2 3 3 2 2" xfId="30138" xr:uid="{00000000-0005-0000-0000-000070670000}"/>
    <cellStyle name="Normal 3 3 3 2 3 3 3" xfId="6366" xr:uid="{00000000-0005-0000-0000-000071670000}"/>
    <cellStyle name="Normal 3 3 3 2 3 4" xfId="8754" xr:uid="{00000000-0005-0000-0000-000072670000}"/>
    <cellStyle name="Normal 3 3 3 2 3 4 2" xfId="30139" xr:uid="{00000000-0005-0000-0000-000073670000}"/>
    <cellStyle name="Normal 3 3 3 2 3 5" xfId="30140" xr:uid="{00000000-0005-0000-0000-000074670000}"/>
    <cellStyle name="Normal 3 3 3 2 4" xfId="19561" xr:uid="{00000000-0005-0000-0000-000075670000}"/>
    <cellStyle name="Normal 3 3 3 2 4 2" xfId="21583" xr:uid="{00000000-0005-0000-0000-000076670000}"/>
    <cellStyle name="Normal 3 3 3 2 4 2 2" xfId="30142" xr:uid="{00000000-0005-0000-0000-000077670000}"/>
    <cellStyle name="Normal 3 3 3 2 4 2 2 2" xfId="30143" xr:uid="{00000000-0005-0000-0000-000078670000}"/>
    <cellStyle name="Normal 3 3 3 2 4 2 3" xfId="6424" xr:uid="{00000000-0005-0000-0000-000079670000}"/>
    <cellStyle name="Normal 3 3 3 2 4 3" xfId="30144" xr:uid="{00000000-0005-0000-0000-00007A670000}"/>
    <cellStyle name="Normal 3 3 3 2 4 3 2" xfId="30146" xr:uid="{00000000-0005-0000-0000-00007B670000}"/>
    <cellStyle name="Normal 3 3 3 2 4 4" xfId="30148" xr:uid="{00000000-0005-0000-0000-00007C670000}"/>
    <cellStyle name="Normal 3 3 3 2 5" xfId="21587" xr:uid="{00000000-0005-0000-0000-00007D670000}"/>
    <cellStyle name="Normal 3 3 3 2 5 2" xfId="30151" xr:uid="{00000000-0005-0000-0000-00007E670000}"/>
    <cellStyle name="Normal 3 3 3 2 5 2 2" xfId="30152" xr:uid="{00000000-0005-0000-0000-00007F670000}"/>
    <cellStyle name="Normal 3 3 3 2 5 3" xfId="30153" xr:uid="{00000000-0005-0000-0000-000080670000}"/>
    <cellStyle name="Normal 3 3 3 2 6" xfId="30156" xr:uid="{00000000-0005-0000-0000-000081670000}"/>
    <cellStyle name="Normal 3 3 3 2 6 2" xfId="25755" xr:uid="{00000000-0005-0000-0000-000082670000}"/>
    <cellStyle name="Normal 3 3 3 2 7" xfId="24372" xr:uid="{00000000-0005-0000-0000-000083670000}"/>
    <cellStyle name="Normal 3 3 3 3" xfId="30157" xr:uid="{00000000-0005-0000-0000-000084670000}"/>
    <cellStyle name="Normal 3 3 3 3 2" xfId="30158" xr:uid="{00000000-0005-0000-0000-000085670000}"/>
    <cellStyle name="Normal 3 3 3 3 2 2" xfId="30159" xr:uid="{00000000-0005-0000-0000-000086670000}"/>
    <cellStyle name="Normal 3 3 3 3 2 2 2" xfId="180" xr:uid="{00000000-0005-0000-0000-000087670000}"/>
    <cellStyle name="Normal 3 3 3 3 2 2 2 2" xfId="12595" xr:uid="{00000000-0005-0000-0000-000088670000}"/>
    <cellStyle name="Normal 3 3 3 3 2 2 2 2 2" xfId="30160" xr:uid="{00000000-0005-0000-0000-000089670000}"/>
    <cellStyle name="Normal 3 3 3 3 2 2 2 3" xfId="30161" xr:uid="{00000000-0005-0000-0000-00008A670000}"/>
    <cellStyle name="Normal 3 3 3 3 2 2 3" xfId="499" xr:uid="{00000000-0005-0000-0000-00008B670000}"/>
    <cellStyle name="Normal 3 3 3 3 2 2 3 2" xfId="3711" xr:uid="{00000000-0005-0000-0000-00008C670000}"/>
    <cellStyle name="Normal 3 3 3 3 2 2 4" xfId="519" xr:uid="{00000000-0005-0000-0000-00008D670000}"/>
    <cellStyle name="Normal 3 3 3 3 2 3" xfId="30162" xr:uid="{00000000-0005-0000-0000-00008E670000}"/>
    <cellStyle name="Normal 3 3 3 3 2 3 2" xfId="30163" xr:uid="{00000000-0005-0000-0000-00008F670000}"/>
    <cellStyle name="Normal 3 3 3 3 2 3 2 2" xfId="30164" xr:uid="{00000000-0005-0000-0000-000090670000}"/>
    <cellStyle name="Normal 3 3 3 3 2 3 3" xfId="6582" xr:uid="{00000000-0005-0000-0000-000091670000}"/>
    <cellStyle name="Normal 3 3 3 3 2 4" xfId="30165" xr:uid="{00000000-0005-0000-0000-000092670000}"/>
    <cellStyle name="Normal 3 3 3 3 2 4 2" xfId="30166" xr:uid="{00000000-0005-0000-0000-000093670000}"/>
    <cellStyle name="Normal 3 3 3 3 2 5" xfId="30167" xr:uid="{00000000-0005-0000-0000-000094670000}"/>
    <cellStyle name="Normal 3 3 3 3 3" xfId="19564" xr:uid="{00000000-0005-0000-0000-000095670000}"/>
    <cellStyle name="Normal 3 3 3 3 3 2" xfId="21589" xr:uid="{00000000-0005-0000-0000-000096670000}"/>
    <cellStyle name="Normal 3 3 3 3 3 2 2" xfId="30169" xr:uid="{00000000-0005-0000-0000-000097670000}"/>
    <cellStyle name="Normal 3 3 3 3 3 2 2 2" xfId="29332" xr:uid="{00000000-0005-0000-0000-000098670000}"/>
    <cellStyle name="Normal 3 3 3 3 3 2 3" xfId="6635" xr:uid="{00000000-0005-0000-0000-000099670000}"/>
    <cellStyle name="Normal 3 3 3 3 3 3" xfId="30170" xr:uid="{00000000-0005-0000-0000-00009A670000}"/>
    <cellStyle name="Normal 3 3 3 3 3 3 2" xfId="30171" xr:uid="{00000000-0005-0000-0000-00009B670000}"/>
    <cellStyle name="Normal 3 3 3 3 3 4" xfId="30172" xr:uid="{00000000-0005-0000-0000-00009C670000}"/>
    <cellStyle name="Normal 3 3 3 3 4" xfId="21591" xr:uid="{00000000-0005-0000-0000-00009D670000}"/>
    <cellStyle name="Normal 3 3 3 3 4 2" xfId="30173" xr:uid="{00000000-0005-0000-0000-00009E670000}"/>
    <cellStyle name="Normal 3 3 3 3 4 2 2" xfId="30174" xr:uid="{00000000-0005-0000-0000-00009F670000}"/>
    <cellStyle name="Normal 3 3 3 3 4 3" xfId="30175" xr:uid="{00000000-0005-0000-0000-0000A0670000}"/>
    <cellStyle name="Normal 3 3 3 3 5" xfId="30178" xr:uid="{00000000-0005-0000-0000-0000A1670000}"/>
    <cellStyle name="Normal 3 3 3 3 5 2" xfId="30179" xr:uid="{00000000-0005-0000-0000-0000A2670000}"/>
    <cellStyle name="Normal 3 3 3 3 6" xfId="30180" xr:uid="{00000000-0005-0000-0000-0000A3670000}"/>
    <cellStyle name="Normal 3 3 3 4" xfId="26005" xr:uid="{00000000-0005-0000-0000-0000A4670000}"/>
    <cellStyle name="Normal 3 3 3 4 2" xfId="30181" xr:uid="{00000000-0005-0000-0000-0000A5670000}"/>
    <cellStyle name="Normal 3 3 3 4 2 2" xfId="30183" xr:uid="{00000000-0005-0000-0000-0000A6670000}"/>
    <cellStyle name="Normal 3 3 3 4 2 2 2" xfId="30184" xr:uid="{00000000-0005-0000-0000-0000A7670000}"/>
    <cellStyle name="Normal 3 3 3 4 2 2 2 2" xfId="30185" xr:uid="{00000000-0005-0000-0000-0000A8670000}"/>
    <cellStyle name="Normal 3 3 3 4 2 2 3" xfId="6745" xr:uid="{00000000-0005-0000-0000-0000A9670000}"/>
    <cellStyle name="Normal 3 3 3 4 2 3" xfId="30186" xr:uid="{00000000-0005-0000-0000-0000AA670000}"/>
    <cellStyle name="Normal 3 3 3 4 2 3 2" xfId="30187" xr:uid="{00000000-0005-0000-0000-0000AB670000}"/>
    <cellStyle name="Normal 3 3 3 4 2 4" xfId="30188" xr:uid="{00000000-0005-0000-0000-0000AC670000}"/>
    <cellStyle name="Normal 3 3 3 4 3" xfId="21593" xr:uid="{00000000-0005-0000-0000-0000AD670000}"/>
    <cellStyle name="Normal 3 3 3 4 3 2" xfId="30189" xr:uid="{00000000-0005-0000-0000-0000AE670000}"/>
    <cellStyle name="Normal 3 3 3 4 3 2 2" xfId="30190" xr:uid="{00000000-0005-0000-0000-0000AF670000}"/>
    <cellStyle name="Normal 3 3 3 4 3 3" xfId="30191" xr:uid="{00000000-0005-0000-0000-0000B0670000}"/>
    <cellStyle name="Normal 3 3 3 4 4" xfId="30192" xr:uid="{00000000-0005-0000-0000-0000B1670000}"/>
    <cellStyle name="Normal 3 3 3 4 4 2" xfId="30193" xr:uid="{00000000-0005-0000-0000-0000B2670000}"/>
    <cellStyle name="Normal 3 3 3 4 5" xfId="30194" xr:uid="{00000000-0005-0000-0000-0000B3670000}"/>
    <cellStyle name="Normal 3 3 3 5" xfId="3398" xr:uid="{00000000-0005-0000-0000-0000B4670000}"/>
    <cellStyle name="Normal 3 3 3 5 2" xfId="14340" xr:uid="{00000000-0005-0000-0000-0000B5670000}"/>
    <cellStyle name="Normal 3 3 3 5 2 2" xfId="30195" xr:uid="{00000000-0005-0000-0000-0000B6670000}"/>
    <cellStyle name="Normal 3 3 3 5 2 2 2" xfId="30196" xr:uid="{00000000-0005-0000-0000-0000B7670000}"/>
    <cellStyle name="Normal 3 3 3 5 2 3" xfId="28576" xr:uid="{00000000-0005-0000-0000-0000B8670000}"/>
    <cellStyle name="Normal 3 3 3 5 3" xfId="30197" xr:uid="{00000000-0005-0000-0000-0000B9670000}"/>
    <cellStyle name="Normal 3 3 3 5 3 2" xfId="30198" xr:uid="{00000000-0005-0000-0000-0000BA670000}"/>
    <cellStyle name="Normal 3 3 3 5 4" xfId="30199" xr:uid="{00000000-0005-0000-0000-0000BB670000}"/>
    <cellStyle name="Normal 3 3 3 6" xfId="23339" xr:uid="{00000000-0005-0000-0000-0000BC670000}"/>
    <cellStyle name="Normal 3 3 3 6 2" xfId="30200" xr:uid="{00000000-0005-0000-0000-0000BD670000}"/>
    <cellStyle name="Normal 3 3 3 6 2 2" xfId="30201" xr:uid="{00000000-0005-0000-0000-0000BE670000}"/>
    <cellStyle name="Normal 3 3 3 6 3" xfId="30202" xr:uid="{00000000-0005-0000-0000-0000BF670000}"/>
    <cellStyle name="Normal 3 3 3 7" xfId="30203" xr:uid="{00000000-0005-0000-0000-0000C0670000}"/>
    <cellStyle name="Normal 3 3 3 7 2" xfId="30204" xr:uid="{00000000-0005-0000-0000-0000C1670000}"/>
    <cellStyle name="Normal 3 3 3 8" xfId="24615" xr:uid="{00000000-0005-0000-0000-0000C2670000}"/>
    <cellStyle name="Normal 3 3 4" xfId="14701" xr:uid="{00000000-0005-0000-0000-0000C3670000}"/>
    <cellStyle name="Normal 3 3 4 2" xfId="30205" xr:uid="{00000000-0005-0000-0000-0000C4670000}"/>
    <cellStyle name="Normal 3 3 4 2 2" xfId="30206" xr:uid="{00000000-0005-0000-0000-0000C5670000}"/>
    <cellStyle name="Normal 3 3 4 2 2 2" xfId="30207" xr:uid="{00000000-0005-0000-0000-0000C6670000}"/>
    <cellStyle name="Normal 3 3 4 2 2 2 2" xfId="15202" xr:uid="{00000000-0005-0000-0000-0000C7670000}"/>
    <cellStyle name="Normal 3 3 4 2 2 2 2 2" xfId="27490" xr:uid="{00000000-0005-0000-0000-0000C8670000}"/>
    <cellStyle name="Normal 3 3 4 2 2 2 2 2 2" xfId="13299" xr:uid="{00000000-0005-0000-0000-0000C9670000}"/>
    <cellStyle name="Normal 3 3 4 2 2 2 2 3" xfId="18408" xr:uid="{00000000-0005-0000-0000-0000CA670000}"/>
    <cellStyle name="Normal 3 3 4 2 2 2 3" xfId="30208" xr:uid="{00000000-0005-0000-0000-0000CB670000}"/>
    <cellStyle name="Normal 3 3 4 2 2 2 3 2" xfId="30209" xr:uid="{00000000-0005-0000-0000-0000CC670000}"/>
    <cellStyle name="Normal 3 3 4 2 2 2 4" xfId="30210" xr:uid="{00000000-0005-0000-0000-0000CD670000}"/>
    <cellStyle name="Normal 3 3 4 2 2 3" xfId="30211" xr:uid="{00000000-0005-0000-0000-0000CE670000}"/>
    <cellStyle name="Normal 3 3 4 2 2 3 2" xfId="30212" xr:uid="{00000000-0005-0000-0000-0000CF670000}"/>
    <cellStyle name="Normal 3 3 4 2 2 3 2 2" xfId="30213" xr:uid="{00000000-0005-0000-0000-0000D0670000}"/>
    <cellStyle name="Normal 3 3 4 2 2 3 3" xfId="30214" xr:uid="{00000000-0005-0000-0000-0000D1670000}"/>
    <cellStyle name="Normal 3 3 4 2 2 4" xfId="30215" xr:uid="{00000000-0005-0000-0000-0000D2670000}"/>
    <cellStyle name="Normal 3 3 4 2 2 4 2" xfId="30216" xr:uid="{00000000-0005-0000-0000-0000D3670000}"/>
    <cellStyle name="Normal 3 3 4 2 2 5" xfId="30217" xr:uid="{00000000-0005-0000-0000-0000D4670000}"/>
    <cellStyle name="Normal 3 3 4 2 3" xfId="19571" xr:uid="{00000000-0005-0000-0000-0000D5670000}"/>
    <cellStyle name="Normal 3 3 4 2 3 2" xfId="21608" xr:uid="{00000000-0005-0000-0000-0000D6670000}"/>
    <cellStyle name="Normal 3 3 4 2 3 2 2" xfId="30219" xr:uid="{00000000-0005-0000-0000-0000D7670000}"/>
    <cellStyle name="Normal 3 3 4 2 3 2 2 2" xfId="30220" xr:uid="{00000000-0005-0000-0000-0000D8670000}"/>
    <cellStyle name="Normal 3 3 4 2 3 2 3" xfId="30221" xr:uid="{00000000-0005-0000-0000-0000D9670000}"/>
    <cellStyle name="Normal 3 3 4 2 3 3" xfId="30222" xr:uid="{00000000-0005-0000-0000-0000DA670000}"/>
    <cellStyle name="Normal 3 3 4 2 3 3 2" xfId="30223" xr:uid="{00000000-0005-0000-0000-0000DB670000}"/>
    <cellStyle name="Normal 3 3 4 2 3 4" xfId="30224" xr:uid="{00000000-0005-0000-0000-0000DC670000}"/>
    <cellStyle name="Normal 3 3 4 2 4" xfId="21611" xr:uid="{00000000-0005-0000-0000-0000DD670000}"/>
    <cellStyle name="Normal 3 3 4 2 4 2" xfId="30225" xr:uid="{00000000-0005-0000-0000-0000DE670000}"/>
    <cellStyle name="Normal 3 3 4 2 4 2 2" xfId="30226" xr:uid="{00000000-0005-0000-0000-0000DF670000}"/>
    <cellStyle name="Normal 3 3 4 2 4 3" xfId="30227" xr:uid="{00000000-0005-0000-0000-0000E0670000}"/>
    <cellStyle name="Normal 3 3 4 2 5" xfId="30230" xr:uid="{00000000-0005-0000-0000-0000E1670000}"/>
    <cellStyle name="Normal 3 3 4 2 5 2" xfId="30231" xr:uid="{00000000-0005-0000-0000-0000E2670000}"/>
    <cellStyle name="Normal 3 3 4 2 6" xfId="30232" xr:uid="{00000000-0005-0000-0000-0000E3670000}"/>
    <cellStyle name="Normal 3 3 4 3" xfId="30233" xr:uid="{00000000-0005-0000-0000-0000E4670000}"/>
    <cellStyle name="Normal 3 3 4 3 2" xfId="30234" xr:uid="{00000000-0005-0000-0000-0000E5670000}"/>
    <cellStyle name="Normal 3 3 4 3 2 2" xfId="30235" xr:uid="{00000000-0005-0000-0000-0000E6670000}"/>
    <cellStyle name="Normal 3 3 4 3 2 2 2" xfId="26782" xr:uid="{00000000-0005-0000-0000-0000E7670000}"/>
    <cellStyle name="Normal 3 3 4 3 2 2 2 2" xfId="26784" xr:uid="{00000000-0005-0000-0000-0000E8670000}"/>
    <cellStyle name="Normal 3 3 4 3 2 2 3" xfId="26786" xr:uid="{00000000-0005-0000-0000-0000E9670000}"/>
    <cellStyle name="Normal 3 3 4 3 2 3" xfId="30236" xr:uid="{00000000-0005-0000-0000-0000EA670000}"/>
    <cellStyle name="Normal 3 3 4 3 2 3 2" xfId="26790" xr:uid="{00000000-0005-0000-0000-0000EB670000}"/>
    <cellStyle name="Normal 3 3 4 3 2 4" xfId="18265" xr:uid="{00000000-0005-0000-0000-0000EC670000}"/>
    <cellStyle name="Normal 3 3 4 3 3" xfId="10612" xr:uid="{00000000-0005-0000-0000-0000ED670000}"/>
    <cellStyle name="Normal 3 3 4 3 3 2" xfId="10615" xr:uid="{00000000-0005-0000-0000-0000EE670000}"/>
    <cellStyle name="Normal 3 3 4 3 3 2 2" xfId="26800" xr:uid="{00000000-0005-0000-0000-0000EF670000}"/>
    <cellStyle name="Normal 3 3 4 3 3 3" xfId="30237" xr:uid="{00000000-0005-0000-0000-0000F0670000}"/>
    <cellStyle name="Normal 3 3 4 3 4" xfId="10618" xr:uid="{00000000-0005-0000-0000-0000F1670000}"/>
    <cellStyle name="Normal 3 3 4 3 4 2" xfId="30238" xr:uid="{00000000-0005-0000-0000-0000F2670000}"/>
    <cellStyle name="Normal 3 3 4 3 5" xfId="30239" xr:uid="{00000000-0005-0000-0000-0000F3670000}"/>
    <cellStyle name="Normal 3 3 4 4" xfId="30240" xr:uid="{00000000-0005-0000-0000-0000F4670000}"/>
    <cellStyle name="Normal 3 3 4 4 2" xfId="30242" xr:uid="{00000000-0005-0000-0000-0000F5670000}"/>
    <cellStyle name="Normal 3 3 4 4 2 2" xfId="30243" xr:uid="{00000000-0005-0000-0000-0000F6670000}"/>
    <cellStyle name="Normal 3 3 4 4 2 2 2" xfId="27091" xr:uid="{00000000-0005-0000-0000-0000F7670000}"/>
    <cellStyle name="Normal 3 3 4 4 2 3" xfId="30244" xr:uid="{00000000-0005-0000-0000-0000F8670000}"/>
    <cellStyle name="Normal 3 3 4 4 3" xfId="145" xr:uid="{00000000-0005-0000-0000-0000F9670000}"/>
    <cellStyle name="Normal 3 3 4 4 3 2" xfId="30245" xr:uid="{00000000-0005-0000-0000-0000FA670000}"/>
    <cellStyle name="Normal 3 3 4 4 4" xfId="30246" xr:uid="{00000000-0005-0000-0000-0000FB670000}"/>
    <cellStyle name="Normal 3 3 4 5" xfId="30247" xr:uid="{00000000-0005-0000-0000-0000FC670000}"/>
    <cellStyle name="Normal 3 3 4 5 2" xfId="30248" xr:uid="{00000000-0005-0000-0000-0000FD670000}"/>
    <cellStyle name="Normal 3 3 4 5 2 2" xfId="30249" xr:uid="{00000000-0005-0000-0000-0000FE670000}"/>
    <cellStyle name="Normal 3 3 4 5 3" xfId="30250" xr:uid="{00000000-0005-0000-0000-0000FF670000}"/>
    <cellStyle name="Normal 3 3 4 6" xfId="2108" xr:uid="{00000000-0005-0000-0000-000000680000}"/>
    <cellStyle name="Normal 3 3 4 6 2" xfId="5003" xr:uid="{00000000-0005-0000-0000-000001680000}"/>
    <cellStyle name="Normal 3 3 4 7" xfId="5008" xr:uid="{00000000-0005-0000-0000-000002680000}"/>
    <cellStyle name="Normal 3 3 5" xfId="30251" xr:uid="{00000000-0005-0000-0000-000003680000}"/>
    <cellStyle name="Normal 3 3 5 2" xfId="30252" xr:uid="{00000000-0005-0000-0000-000004680000}"/>
    <cellStyle name="Normal 3 3 5 2 2" xfId="30253" xr:uid="{00000000-0005-0000-0000-000005680000}"/>
    <cellStyle name="Normal 3 3 5 2 2 2" xfId="30254" xr:uid="{00000000-0005-0000-0000-000006680000}"/>
    <cellStyle name="Normal 3 3 5 2 2 2 2" xfId="30255" xr:uid="{00000000-0005-0000-0000-000007680000}"/>
    <cellStyle name="Normal 3 3 5 2 2 2 2 2" xfId="28646" xr:uid="{00000000-0005-0000-0000-000008680000}"/>
    <cellStyle name="Normal 3 3 5 2 2 2 3" xfId="30256" xr:uid="{00000000-0005-0000-0000-000009680000}"/>
    <cellStyle name="Normal 3 3 5 2 2 3" xfId="30257" xr:uid="{00000000-0005-0000-0000-00000A680000}"/>
    <cellStyle name="Normal 3 3 5 2 2 3 2" xfId="30258" xr:uid="{00000000-0005-0000-0000-00000B680000}"/>
    <cellStyle name="Normal 3 3 5 2 2 4" xfId="10300" xr:uid="{00000000-0005-0000-0000-00000C680000}"/>
    <cellStyle name="Normal 3 3 5 2 3" xfId="15180" xr:uid="{00000000-0005-0000-0000-00000D680000}"/>
    <cellStyle name="Normal 3 3 5 2 3 2" xfId="30259" xr:uid="{00000000-0005-0000-0000-00000E680000}"/>
    <cellStyle name="Normal 3 3 5 2 3 2 2" xfId="30260" xr:uid="{00000000-0005-0000-0000-00000F680000}"/>
    <cellStyle name="Normal 3 3 5 2 3 3" xfId="30261" xr:uid="{00000000-0005-0000-0000-000010680000}"/>
    <cellStyle name="Normal 3 3 5 2 4" xfId="12342" xr:uid="{00000000-0005-0000-0000-000011680000}"/>
    <cellStyle name="Normal 3 3 5 2 4 2" xfId="14781" xr:uid="{00000000-0005-0000-0000-000012680000}"/>
    <cellStyle name="Normal 3 3 5 2 5" xfId="14784" xr:uid="{00000000-0005-0000-0000-000013680000}"/>
    <cellStyle name="Normal 3 3 5 3" xfId="30262" xr:uid="{00000000-0005-0000-0000-000014680000}"/>
    <cellStyle name="Normal 3 3 5 3 2" xfId="30263" xr:uid="{00000000-0005-0000-0000-000015680000}"/>
    <cellStyle name="Normal 3 3 5 3 2 2" xfId="30264" xr:uid="{00000000-0005-0000-0000-000016680000}"/>
    <cellStyle name="Normal 3 3 5 3 2 2 2" xfId="27517" xr:uid="{00000000-0005-0000-0000-000017680000}"/>
    <cellStyle name="Normal 3 3 5 3 2 3" xfId="30265" xr:uid="{00000000-0005-0000-0000-000018680000}"/>
    <cellStyle name="Normal 3 3 5 3 3" xfId="6489" xr:uid="{00000000-0005-0000-0000-000019680000}"/>
    <cellStyle name="Normal 3 3 5 3 3 2" xfId="30266" xr:uid="{00000000-0005-0000-0000-00001A680000}"/>
    <cellStyle name="Normal 3 3 5 3 4" xfId="14786" xr:uid="{00000000-0005-0000-0000-00001B680000}"/>
    <cellStyle name="Normal 3 3 5 4" xfId="30267" xr:uid="{00000000-0005-0000-0000-00001C680000}"/>
    <cellStyle name="Normal 3 3 5 4 2" xfId="30268" xr:uid="{00000000-0005-0000-0000-00001D680000}"/>
    <cellStyle name="Normal 3 3 5 4 2 2" xfId="30269" xr:uid="{00000000-0005-0000-0000-00001E680000}"/>
    <cellStyle name="Normal 3 3 5 4 3" xfId="30270" xr:uid="{00000000-0005-0000-0000-00001F680000}"/>
    <cellStyle name="Normal 3 3 5 5" xfId="30271" xr:uid="{00000000-0005-0000-0000-000020680000}"/>
    <cellStyle name="Normal 3 3 5 5 2" xfId="30272" xr:uid="{00000000-0005-0000-0000-000021680000}"/>
    <cellStyle name="Normal 3 3 5 6" xfId="5019" xr:uid="{00000000-0005-0000-0000-000022680000}"/>
    <cellStyle name="Normal 3 3 6" xfId="30273" xr:uid="{00000000-0005-0000-0000-000023680000}"/>
    <cellStyle name="Normal 3 3 6 2" xfId="30274" xr:uid="{00000000-0005-0000-0000-000024680000}"/>
    <cellStyle name="Normal 3 3 6 2 2" xfId="30275" xr:uid="{00000000-0005-0000-0000-000025680000}"/>
    <cellStyle name="Normal 3 3 6 2 2 2" xfId="30276" xr:uid="{00000000-0005-0000-0000-000026680000}"/>
    <cellStyle name="Normal 3 3 6 2 2 2 2" xfId="30277" xr:uid="{00000000-0005-0000-0000-000027680000}"/>
    <cellStyle name="Normal 3 3 6 2 2 3" xfId="30278" xr:uid="{00000000-0005-0000-0000-000028680000}"/>
    <cellStyle name="Normal 3 3 6 2 3" xfId="30280" xr:uid="{00000000-0005-0000-0000-000029680000}"/>
    <cellStyle name="Normal 3 3 6 2 3 2" xfId="30281" xr:uid="{00000000-0005-0000-0000-00002A680000}"/>
    <cellStyle name="Normal 3 3 6 2 4" xfId="14791" xr:uid="{00000000-0005-0000-0000-00002B680000}"/>
    <cellStyle name="Normal 3 3 6 3" xfId="30282" xr:uid="{00000000-0005-0000-0000-00002C680000}"/>
    <cellStyle name="Normal 3 3 6 3 2" xfId="11378" xr:uid="{00000000-0005-0000-0000-00002D680000}"/>
    <cellStyle name="Normal 3 3 6 3 2 2" xfId="7561" xr:uid="{00000000-0005-0000-0000-00002E680000}"/>
    <cellStyle name="Normal 3 3 6 3 3" xfId="12777" xr:uid="{00000000-0005-0000-0000-00002F680000}"/>
    <cellStyle name="Normal 3 3 6 4" xfId="30283" xr:uid="{00000000-0005-0000-0000-000030680000}"/>
    <cellStyle name="Normal 3 3 6 4 2" xfId="12781" xr:uid="{00000000-0005-0000-0000-000031680000}"/>
    <cellStyle name="Normal 3 3 6 5" xfId="27827" xr:uid="{00000000-0005-0000-0000-000032680000}"/>
    <cellStyle name="Normal 3 3 7" xfId="30284" xr:uid="{00000000-0005-0000-0000-000033680000}"/>
    <cellStyle name="Normal 3 3 7 2" xfId="29997" xr:uid="{00000000-0005-0000-0000-000034680000}"/>
    <cellStyle name="Normal 3 3 7 2 2" xfId="29999" xr:uid="{00000000-0005-0000-0000-000035680000}"/>
    <cellStyle name="Normal 3 3 7 2 2 2" xfId="30001" xr:uid="{00000000-0005-0000-0000-000036680000}"/>
    <cellStyle name="Normal 3 3 7 2 3" xfId="30006" xr:uid="{00000000-0005-0000-0000-000037680000}"/>
    <cellStyle name="Normal 3 3 7 3" xfId="30010" xr:uid="{00000000-0005-0000-0000-000038680000}"/>
    <cellStyle name="Normal 3 3 7 3 2" xfId="12789" xr:uid="{00000000-0005-0000-0000-000039680000}"/>
    <cellStyle name="Normal 3 3 7 4" xfId="30014" xr:uid="{00000000-0005-0000-0000-00003A680000}"/>
    <cellStyle name="Normal 3 3 8" xfId="6298" xr:uid="{00000000-0005-0000-0000-00003B680000}"/>
    <cellStyle name="Normal 3 3 8 2" xfId="6301" xr:uid="{00000000-0005-0000-0000-00003C680000}"/>
    <cellStyle name="Normal 3 3 8 2 2" xfId="30069" xr:uid="{00000000-0005-0000-0000-00003D680000}"/>
    <cellStyle name="Normal 3 3 8 3" xfId="30072" xr:uid="{00000000-0005-0000-0000-00003E680000}"/>
    <cellStyle name="Normal 3 3 9" xfId="6304" xr:uid="{00000000-0005-0000-0000-00003F680000}"/>
    <cellStyle name="Normal 3 3 9 2" xfId="30100" xr:uid="{00000000-0005-0000-0000-000040680000}"/>
    <cellStyle name="Normal 3 4" xfId="30285" xr:uid="{00000000-0005-0000-0000-000041680000}"/>
    <cellStyle name="Normal 3 4 2" xfId="19523" xr:uid="{00000000-0005-0000-0000-000042680000}"/>
    <cellStyle name="Normal 3 4 2 2" xfId="30286" xr:uid="{00000000-0005-0000-0000-000043680000}"/>
    <cellStyle name="Normal 3 4 2 2 2" xfId="30287" xr:uid="{00000000-0005-0000-0000-000044680000}"/>
    <cellStyle name="Normal 3 4 2 2 2 2" xfId="21925" xr:uid="{00000000-0005-0000-0000-000045680000}"/>
    <cellStyle name="Normal 3 4 2 2 2 2 2" xfId="21927" xr:uid="{00000000-0005-0000-0000-000046680000}"/>
    <cellStyle name="Normal 3 4 2 2 2 2 2 2" xfId="11590" xr:uid="{00000000-0005-0000-0000-000047680000}"/>
    <cellStyle name="Normal 3 4 2 2 2 2 2 2 2" xfId="9171" xr:uid="{00000000-0005-0000-0000-000048680000}"/>
    <cellStyle name="Normal 3 4 2 2 2 2 2 2 2 2" xfId="9180" xr:uid="{00000000-0005-0000-0000-000049680000}"/>
    <cellStyle name="Normal 3 4 2 2 2 2 2 2 3" xfId="4584" xr:uid="{00000000-0005-0000-0000-00004A680000}"/>
    <cellStyle name="Normal 3 4 2 2 2 2 2 3" xfId="12190" xr:uid="{00000000-0005-0000-0000-00004B680000}"/>
    <cellStyle name="Normal 3 4 2 2 2 2 2 3 2" xfId="9232" xr:uid="{00000000-0005-0000-0000-00004C680000}"/>
    <cellStyle name="Normal 3 4 2 2 2 2 2 4" xfId="7789" xr:uid="{00000000-0005-0000-0000-00004D680000}"/>
    <cellStyle name="Normal 3 4 2 2 2 2 3" xfId="8463" xr:uid="{00000000-0005-0000-0000-00004E680000}"/>
    <cellStyle name="Normal 3 4 2 2 2 2 3 2" xfId="8469" xr:uid="{00000000-0005-0000-0000-00004F680000}"/>
    <cellStyle name="Normal 3 4 2 2 2 2 3 2 2" xfId="8474" xr:uid="{00000000-0005-0000-0000-000050680000}"/>
    <cellStyle name="Normal 3 4 2 2 2 2 3 3" xfId="8521" xr:uid="{00000000-0005-0000-0000-000051680000}"/>
    <cellStyle name="Normal 3 4 2 2 2 2 4" xfId="8606" xr:uid="{00000000-0005-0000-0000-000052680000}"/>
    <cellStyle name="Normal 3 4 2 2 2 2 4 2" xfId="8612" xr:uid="{00000000-0005-0000-0000-000053680000}"/>
    <cellStyle name="Normal 3 4 2 2 2 2 5" xfId="8684" xr:uid="{00000000-0005-0000-0000-000054680000}"/>
    <cellStyle name="Normal 3 4 2 2 2 3" xfId="17515" xr:uid="{00000000-0005-0000-0000-000055680000}"/>
    <cellStyle name="Normal 3 4 2 2 2 3 2" xfId="17518" xr:uid="{00000000-0005-0000-0000-000056680000}"/>
    <cellStyle name="Normal 3 4 2 2 2 3 2 2" xfId="12347" xr:uid="{00000000-0005-0000-0000-000057680000}"/>
    <cellStyle name="Normal 3 4 2 2 2 3 2 2 2" xfId="3361" xr:uid="{00000000-0005-0000-0000-000058680000}"/>
    <cellStyle name="Normal 3 4 2 2 2 3 2 3" xfId="12354" xr:uid="{00000000-0005-0000-0000-000059680000}"/>
    <cellStyle name="Normal 3 4 2 2 2 3 3" xfId="8718" xr:uid="{00000000-0005-0000-0000-00005A680000}"/>
    <cellStyle name="Normal 3 4 2 2 2 3 3 2" xfId="8723" xr:uid="{00000000-0005-0000-0000-00005B680000}"/>
    <cellStyle name="Normal 3 4 2 2 2 3 4" xfId="8780" xr:uid="{00000000-0005-0000-0000-00005C680000}"/>
    <cellStyle name="Normal 3 4 2 2 2 4" xfId="17522" xr:uid="{00000000-0005-0000-0000-00005D680000}"/>
    <cellStyle name="Normal 3 4 2 2 2 4 2" xfId="17659" xr:uid="{00000000-0005-0000-0000-00005E680000}"/>
    <cellStyle name="Normal 3 4 2 2 2 4 2 2" xfId="12443" xr:uid="{00000000-0005-0000-0000-00005F680000}"/>
    <cellStyle name="Normal 3 4 2 2 2 4 3" xfId="8792" xr:uid="{00000000-0005-0000-0000-000060680000}"/>
    <cellStyle name="Normal 3 4 2 2 2 5" xfId="21930" xr:uid="{00000000-0005-0000-0000-000061680000}"/>
    <cellStyle name="Normal 3 4 2 2 2 5 2" xfId="21932" xr:uid="{00000000-0005-0000-0000-000062680000}"/>
    <cellStyle name="Normal 3 4 2 2 2 6" xfId="21935" xr:uid="{00000000-0005-0000-0000-000063680000}"/>
    <cellStyle name="Normal 3 4 2 2 3" xfId="30288" xr:uid="{00000000-0005-0000-0000-000064680000}"/>
    <cellStyle name="Normal 3 4 2 2 3 2" xfId="22081" xr:uid="{00000000-0005-0000-0000-000065680000}"/>
    <cellStyle name="Normal 3 4 2 2 3 2 2" xfId="22084" xr:uid="{00000000-0005-0000-0000-000066680000}"/>
    <cellStyle name="Normal 3 4 2 2 3 2 2 2" xfId="10698" xr:uid="{00000000-0005-0000-0000-000067680000}"/>
    <cellStyle name="Normal 3 4 2 2 3 2 2 2 2" xfId="8940" xr:uid="{00000000-0005-0000-0000-000068680000}"/>
    <cellStyle name="Normal 3 4 2 2 3 2 2 3" xfId="10704" xr:uid="{00000000-0005-0000-0000-000069680000}"/>
    <cellStyle name="Normal 3 4 2 2 3 2 3" xfId="9086" xr:uid="{00000000-0005-0000-0000-00006A680000}"/>
    <cellStyle name="Normal 3 4 2 2 3 2 3 2" xfId="9092" xr:uid="{00000000-0005-0000-0000-00006B680000}"/>
    <cellStyle name="Normal 3 4 2 2 3 2 4" xfId="9133" xr:uid="{00000000-0005-0000-0000-00006C680000}"/>
    <cellStyle name="Normal 3 4 2 2 3 3" xfId="17526" xr:uid="{00000000-0005-0000-0000-00006D680000}"/>
    <cellStyle name="Normal 3 4 2 2 3 3 2" xfId="22087" xr:uid="{00000000-0005-0000-0000-00006E680000}"/>
    <cellStyle name="Normal 3 4 2 2 3 3 2 2" xfId="10715" xr:uid="{00000000-0005-0000-0000-00006F680000}"/>
    <cellStyle name="Normal 3 4 2 2 3 3 3" xfId="9199" xr:uid="{00000000-0005-0000-0000-000070680000}"/>
    <cellStyle name="Normal 3 4 2 2 3 4" xfId="22089" xr:uid="{00000000-0005-0000-0000-000071680000}"/>
    <cellStyle name="Normal 3 4 2 2 3 4 2" xfId="22091" xr:uid="{00000000-0005-0000-0000-000072680000}"/>
    <cellStyle name="Normal 3 4 2 2 3 5" xfId="22093" xr:uid="{00000000-0005-0000-0000-000073680000}"/>
    <cellStyle name="Normal 3 4 2 2 4" xfId="24626" xr:uid="{00000000-0005-0000-0000-000074680000}"/>
    <cellStyle name="Normal 3 4 2 2 4 2" xfId="10834" xr:uid="{00000000-0005-0000-0000-000075680000}"/>
    <cellStyle name="Normal 3 4 2 2 4 2 2" xfId="10842" xr:uid="{00000000-0005-0000-0000-000076680000}"/>
    <cellStyle name="Normal 3 4 2 2 4 2 2 2" xfId="6411" xr:uid="{00000000-0005-0000-0000-000077680000}"/>
    <cellStyle name="Normal 3 4 2 2 4 2 3" xfId="9420" xr:uid="{00000000-0005-0000-0000-000078680000}"/>
    <cellStyle name="Normal 3 4 2 2 4 3" xfId="10854" xr:uid="{00000000-0005-0000-0000-000079680000}"/>
    <cellStyle name="Normal 3 4 2 2 4 3 2" xfId="22193" xr:uid="{00000000-0005-0000-0000-00007A680000}"/>
    <cellStyle name="Normal 3 4 2 2 4 4" xfId="22196" xr:uid="{00000000-0005-0000-0000-00007B680000}"/>
    <cellStyle name="Normal 3 4 2 2 5" xfId="24629" xr:uid="{00000000-0005-0000-0000-00007C680000}"/>
    <cellStyle name="Normal 3 4 2 2 5 2" xfId="10938" xr:uid="{00000000-0005-0000-0000-00007D680000}"/>
    <cellStyle name="Normal 3 4 2 2 5 2 2" xfId="22225" xr:uid="{00000000-0005-0000-0000-00007E680000}"/>
    <cellStyle name="Normal 3 4 2 2 5 3" xfId="22228" xr:uid="{00000000-0005-0000-0000-00007F680000}"/>
    <cellStyle name="Normal 3 4 2 2 6" xfId="13729" xr:uid="{00000000-0005-0000-0000-000080680000}"/>
    <cellStyle name="Normal 3 4 2 2 6 2" xfId="18518" xr:uid="{00000000-0005-0000-0000-000081680000}"/>
    <cellStyle name="Normal 3 4 2 2 7" xfId="24631" xr:uid="{00000000-0005-0000-0000-000082680000}"/>
    <cellStyle name="Normal 3 4 2 3" xfId="30289" xr:uid="{00000000-0005-0000-0000-000083680000}"/>
    <cellStyle name="Normal 3 4 2 3 2" xfId="30290" xr:uid="{00000000-0005-0000-0000-000084680000}"/>
    <cellStyle name="Normal 3 4 2 3 2 2" xfId="23183" xr:uid="{00000000-0005-0000-0000-000085680000}"/>
    <cellStyle name="Normal 3 4 2 3 2 2 2" xfId="1657" xr:uid="{00000000-0005-0000-0000-000086680000}"/>
    <cellStyle name="Normal 3 4 2 3 2 2 2 2" xfId="2207" xr:uid="{00000000-0005-0000-0000-000087680000}"/>
    <cellStyle name="Normal 3 4 2 3 2 2 2 2 2" xfId="2172" xr:uid="{00000000-0005-0000-0000-000088680000}"/>
    <cellStyle name="Normal 3 4 2 3 2 2 2 3" xfId="2266" xr:uid="{00000000-0005-0000-0000-000089680000}"/>
    <cellStyle name="Normal 3 4 2 3 2 2 3" xfId="2329" xr:uid="{00000000-0005-0000-0000-00008A680000}"/>
    <cellStyle name="Normal 3 4 2 3 2 2 3 2" xfId="2339" xr:uid="{00000000-0005-0000-0000-00008B680000}"/>
    <cellStyle name="Normal 3 4 2 3 2 2 4" xfId="2401" xr:uid="{00000000-0005-0000-0000-00008C680000}"/>
    <cellStyle name="Normal 3 4 2 3 2 3" xfId="17569" xr:uid="{00000000-0005-0000-0000-00008D680000}"/>
    <cellStyle name="Normal 3 4 2 3 2 3 2" xfId="2707" xr:uid="{00000000-0005-0000-0000-00008E680000}"/>
    <cellStyle name="Normal 3 4 2 3 2 3 2 2" xfId="716" xr:uid="{00000000-0005-0000-0000-00008F680000}"/>
    <cellStyle name="Normal 3 4 2 3 2 3 3" xfId="2711" xr:uid="{00000000-0005-0000-0000-000090680000}"/>
    <cellStyle name="Normal 3 4 2 3 2 4" xfId="20541" xr:uid="{00000000-0005-0000-0000-000091680000}"/>
    <cellStyle name="Normal 3 4 2 3 2 4 2" xfId="914" xr:uid="{00000000-0005-0000-0000-000092680000}"/>
    <cellStyle name="Normal 3 4 2 3 2 5" xfId="20544" xr:uid="{00000000-0005-0000-0000-000093680000}"/>
    <cellStyle name="Normal 3 4 2 3 3" xfId="30291" xr:uid="{00000000-0005-0000-0000-000094680000}"/>
    <cellStyle name="Normal 3 4 2 3 3 2" xfId="23258" xr:uid="{00000000-0005-0000-0000-000095680000}"/>
    <cellStyle name="Normal 3 4 2 3 3 2 2" xfId="764" xr:uid="{00000000-0005-0000-0000-000096680000}"/>
    <cellStyle name="Normal 3 4 2 3 3 2 2 2" xfId="3284" xr:uid="{00000000-0005-0000-0000-000097680000}"/>
    <cellStyle name="Normal 3 4 2 3 3 2 3" xfId="3314" xr:uid="{00000000-0005-0000-0000-000098680000}"/>
    <cellStyle name="Normal 3 4 2 3 3 3" xfId="23260" xr:uid="{00000000-0005-0000-0000-000099680000}"/>
    <cellStyle name="Normal 3 4 2 3 3 3 2" xfId="3429" xr:uid="{00000000-0005-0000-0000-00009A680000}"/>
    <cellStyle name="Normal 3 4 2 3 3 4" xfId="23262" xr:uid="{00000000-0005-0000-0000-00009B680000}"/>
    <cellStyle name="Normal 3 4 2 3 4" xfId="24636" xr:uid="{00000000-0005-0000-0000-00009C680000}"/>
    <cellStyle name="Normal 3 4 2 3 4 2" xfId="619" xr:uid="{00000000-0005-0000-0000-00009D680000}"/>
    <cellStyle name="Normal 3 4 2 3 4 2 2" xfId="3577" xr:uid="{00000000-0005-0000-0000-00009E680000}"/>
    <cellStyle name="Normal 3 4 2 3 4 3" xfId="11180" xr:uid="{00000000-0005-0000-0000-00009F680000}"/>
    <cellStyle name="Normal 3 4 2 3 5" xfId="24638" xr:uid="{00000000-0005-0000-0000-0000A0680000}"/>
    <cellStyle name="Normal 3 4 2 3 5 2" xfId="11216" xr:uid="{00000000-0005-0000-0000-0000A1680000}"/>
    <cellStyle name="Normal 3 4 2 3 6" xfId="24640" xr:uid="{00000000-0005-0000-0000-0000A2680000}"/>
    <cellStyle name="Normal 3 4 2 4" xfId="26014" xr:uid="{00000000-0005-0000-0000-0000A3680000}"/>
    <cellStyle name="Normal 3 4 2 4 2" xfId="30292" xr:uid="{00000000-0005-0000-0000-0000A4680000}"/>
    <cellStyle name="Normal 3 4 2 4 2 2" xfId="24578" xr:uid="{00000000-0005-0000-0000-0000A5680000}"/>
    <cellStyle name="Normal 3 4 2 4 2 2 2" xfId="4414" xr:uid="{00000000-0005-0000-0000-0000A6680000}"/>
    <cellStyle name="Normal 3 4 2 4 2 2 2 2" xfId="4426" xr:uid="{00000000-0005-0000-0000-0000A7680000}"/>
    <cellStyle name="Normal 3 4 2 4 2 2 3" xfId="4451" xr:uid="{00000000-0005-0000-0000-0000A8680000}"/>
    <cellStyle name="Normal 3 4 2 4 2 3" xfId="24581" xr:uid="{00000000-0005-0000-0000-0000A9680000}"/>
    <cellStyle name="Normal 3 4 2 4 2 3 2" xfId="4509" xr:uid="{00000000-0005-0000-0000-0000AA680000}"/>
    <cellStyle name="Normal 3 4 2 4 2 4" xfId="24584" xr:uid="{00000000-0005-0000-0000-0000AB680000}"/>
    <cellStyle name="Normal 3 4 2 4 3" xfId="30293" xr:uid="{00000000-0005-0000-0000-0000AC680000}"/>
    <cellStyle name="Normal 3 4 2 4 3 2" xfId="24707" xr:uid="{00000000-0005-0000-0000-0000AD680000}"/>
    <cellStyle name="Normal 3 4 2 4 3 2 2" xfId="4860" xr:uid="{00000000-0005-0000-0000-0000AE680000}"/>
    <cellStyle name="Normal 3 4 2 4 3 3" xfId="24709" xr:uid="{00000000-0005-0000-0000-0000AF680000}"/>
    <cellStyle name="Normal 3 4 2 4 4" xfId="24643" xr:uid="{00000000-0005-0000-0000-0000B0680000}"/>
    <cellStyle name="Normal 3 4 2 4 4 2" xfId="11326" xr:uid="{00000000-0005-0000-0000-0000B1680000}"/>
    <cellStyle name="Normal 3 4 2 4 5" xfId="24645" xr:uid="{00000000-0005-0000-0000-0000B2680000}"/>
    <cellStyle name="Normal 3 4 2 5" xfId="2856" xr:uid="{00000000-0005-0000-0000-0000B3680000}"/>
    <cellStyle name="Normal 3 4 2 5 2" xfId="15689" xr:uid="{00000000-0005-0000-0000-0000B4680000}"/>
    <cellStyle name="Normal 3 4 2 5 2 2" xfId="25934" xr:uid="{00000000-0005-0000-0000-0000B5680000}"/>
    <cellStyle name="Normal 3 4 2 5 2 2 2" xfId="5175" xr:uid="{00000000-0005-0000-0000-0000B6680000}"/>
    <cellStyle name="Normal 3 4 2 5 2 3" xfId="25936" xr:uid="{00000000-0005-0000-0000-0000B7680000}"/>
    <cellStyle name="Normal 3 4 2 5 3" xfId="30294" xr:uid="{00000000-0005-0000-0000-0000B8680000}"/>
    <cellStyle name="Normal 3 4 2 5 3 2" xfId="26084" xr:uid="{00000000-0005-0000-0000-0000B9680000}"/>
    <cellStyle name="Normal 3 4 2 5 4" xfId="14108" xr:uid="{00000000-0005-0000-0000-0000BA680000}"/>
    <cellStyle name="Normal 3 4 2 6" xfId="22105" xr:uid="{00000000-0005-0000-0000-0000BB680000}"/>
    <cellStyle name="Normal 3 4 2 6 2" xfId="22107" xr:uid="{00000000-0005-0000-0000-0000BC680000}"/>
    <cellStyle name="Normal 3 4 2 6 2 2" xfId="22111" xr:uid="{00000000-0005-0000-0000-0000BD680000}"/>
    <cellStyle name="Normal 3 4 2 6 3" xfId="22149" xr:uid="{00000000-0005-0000-0000-0000BE680000}"/>
    <cellStyle name="Normal 3 4 2 7" xfId="10821" xr:uid="{00000000-0005-0000-0000-0000BF680000}"/>
    <cellStyle name="Normal 3 4 2 7 2" xfId="10827" xr:uid="{00000000-0005-0000-0000-0000C0680000}"/>
    <cellStyle name="Normal 3 4 2 8" xfId="10835" xr:uid="{00000000-0005-0000-0000-0000C1680000}"/>
    <cellStyle name="Normal 3 4 3" xfId="21111" xr:uid="{00000000-0005-0000-0000-0000C2680000}"/>
    <cellStyle name="Normal 3 4 3 2" xfId="30295" xr:uid="{00000000-0005-0000-0000-0000C3680000}"/>
    <cellStyle name="Normal 3 4 3 2 2" xfId="30296" xr:uid="{00000000-0005-0000-0000-0000C4680000}"/>
    <cellStyle name="Normal 3 4 3 2 2 2" xfId="24880" xr:uid="{00000000-0005-0000-0000-0000C5680000}"/>
    <cellStyle name="Normal 3 4 3 2 2 2 2" xfId="7702" xr:uid="{00000000-0005-0000-0000-0000C6680000}"/>
    <cellStyle name="Normal 3 4 3 2 2 2 2 2" xfId="27073" xr:uid="{00000000-0005-0000-0000-0000C7680000}"/>
    <cellStyle name="Normal 3 4 3 2 2 2 2 2 2" xfId="30297" xr:uid="{00000000-0005-0000-0000-0000C8680000}"/>
    <cellStyle name="Normal 3 4 3 2 2 2 2 3" xfId="30298" xr:uid="{00000000-0005-0000-0000-0000C9680000}"/>
    <cellStyle name="Normal 3 4 3 2 2 2 3" xfId="27075" xr:uid="{00000000-0005-0000-0000-0000CA680000}"/>
    <cellStyle name="Normal 3 4 3 2 2 2 3 2" xfId="30299" xr:uid="{00000000-0005-0000-0000-0000CB680000}"/>
    <cellStyle name="Normal 3 4 3 2 2 2 4" xfId="30301" xr:uid="{00000000-0005-0000-0000-0000CC680000}"/>
    <cellStyle name="Normal 3 4 3 2 2 3" xfId="30302" xr:uid="{00000000-0005-0000-0000-0000CD680000}"/>
    <cellStyle name="Normal 3 4 3 2 2 3 2" xfId="27093" xr:uid="{00000000-0005-0000-0000-0000CE680000}"/>
    <cellStyle name="Normal 3 4 3 2 2 3 2 2" xfId="30303" xr:uid="{00000000-0005-0000-0000-0000CF680000}"/>
    <cellStyle name="Normal 3 4 3 2 2 3 3" xfId="30304" xr:uid="{00000000-0005-0000-0000-0000D0680000}"/>
    <cellStyle name="Normal 3 4 3 2 2 4" xfId="30305" xr:uid="{00000000-0005-0000-0000-0000D1680000}"/>
    <cellStyle name="Normal 3 4 3 2 2 4 2" xfId="30306" xr:uid="{00000000-0005-0000-0000-0000D2680000}"/>
    <cellStyle name="Normal 3 4 3 2 2 5" xfId="30308" xr:uid="{00000000-0005-0000-0000-0000D3680000}"/>
    <cellStyle name="Normal 3 4 3 2 3" xfId="19584" xr:uid="{00000000-0005-0000-0000-0000D4680000}"/>
    <cellStyle name="Normal 3 4 3 2 3 2" xfId="21628" xr:uid="{00000000-0005-0000-0000-0000D5680000}"/>
    <cellStyle name="Normal 3 4 3 2 3 2 2" xfId="27201" xr:uid="{00000000-0005-0000-0000-0000D6680000}"/>
    <cellStyle name="Normal 3 4 3 2 3 2 2 2" xfId="30309" xr:uid="{00000000-0005-0000-0000-0000D7680000}"/>
    <cellStyle name="Normal 3 4 3 2 3 2 3" xfId="30310" xr:uid="{00000000-0005-0000-0000-0000D8680000}"/>
    <cellStyle name="Normal 3 4 3 2 3 3" xfId="30311" xr:uid="{00000000-0005-0000-0000-0000D9680000}"/>
    <cellStyle name="Normal 3 4 3 2 3 3 2" xfId="30312" xr:uid="{00000000-0005-0000-0000-0000DA680000}"/>
    <cellStyle name="Normal 3 4 3 2 3 4" xfId="30313" xr:uid="{00000000-0005-0000-0000-0000DB680000}"/>
    <cellStyle name="Normal 3 4 3 2 4" xfId="21631" xr:uid="{00000000-0005-0000-0000-0000DC680000}"/>
    <cellStyle name="Normal 3 4 3 2 4 2" xfId="24663" xr:uid="{00000000-0005-0000-0000-0000DD680000}"/>
    <cellStyle name="Normal 3 4 3 2 4 2 2" xfId="24665" xr:uid="{00000000-0005-0000-0000-0000DE680000}"/>
    <cellStyle name="Normal 3 4 3 2 4 3" xfId="24667" xr:uid="{00000000-0005-0000-0000-0000DF680000}"/>
    <cellStyle name="Normal 3 4 3 2 5" xfId="24671" xr:uid="{00000000-0005-0000-0000-0000E0680000}"/>
    <cellStyle name="Normal 3 4 3 2 5 2" xfId="24673" xr:uid="{00000000-0005-0000-0000-0000E1680000}"/>
    <cellStyle name="Normal 3 4 3 2 6" xfId="24675" xr:uid="{00000000-0005-0000-0000-0000E2680000}"/>
    <cellStyle name="Normal 3 4 3 3" xfId="30314" xr:uid="{00000000-0005-0000-0000-0000E3680000}"/>
    <cellStyle name="Normal 3 4 3 3 2" xfId="30315" xr:uid="{00000000-0005-0000-0000-0000E4680000}"/>
    <cellStyle name="Normal 3 4 3 3 2 2" xfId="30316" xr:uid="{00000000-0005-0000-0000-0000E5680000}"/>
    <cellStyle name="Normal 3 4 3 3 2 2 2" xfId="6183" xr:uid="{00000000-0005-0000-0000-0000E6680000}"/>
    <cellStyle name="Normal 3 4 3 3 2 2 2 2" xfId="5589" xr:uid="{00000000-0005-0000-0000-0000E7680000}"/>
    <cellStyle name="Normal 3 4 3 3 2 2 3" xfId="6212" xr:uid="{00000000-0005-0000-0000-0000E8680000}"/>
    <cellStyle name="Normal 3 4 3 3 2 3" xfId="30317" xr:uid="{00000000-0005-0000-0000-0000E9680000}"/>
    <cellStyle name="Normal 3 4 3 3 2 3 2" xfId="6274" xr:uid="{00000000-0005-0000-0000-0000EA680000}"/>
    <cellStyle name="Normal 3 4 3 3 2 4" xfId="30318" xr:uid="{00000000-0005-0000-0000-0000EB680000}"/>
    <cellStyle name="Normal 3 4 3 3 3" xfId="21633" xr:uid="{00000000-0005-0000-0000-0000EC680000}"/>
    <cellStyle name="Normal 3 4 3 3 3 2" xfId="30319" xr:uid="{00000000-0005-0000-0000-0000ED680000}"/>
    <cellStyle name="Normal 3 4 3 3 3 2 2" xfId="6345" xr:uid="{00000000-0005-0000-0000-0000EE680000}"/>
    <cellStyle name="Normal 3 4 3 3 3 3" xfId="30320" xr:uid="{00000000-0005-0000-0000-0000EF680000}"/>
    <cellStyle name="Normal 3 4 3 3 4" xfId="24678" xr:uid="{00000000-0005-0000-0000-0000F0680000}"/>
    <cellStyle name="Normal 3 4 3 3 4 2" xfId="13372" xr:uid="{00000000-0005-0000-0000-0000F1680000}"/>
    <cellStyle name="Normal 3 4 3 3 5" xfId="24680" xr:uid="{00000000-0005-0000-0000-0000F2680000}"/>
    <cellStyle name="Normal 3 4 3 4" xfId="30321" xr:uid="{00000000-0005-0000-0000-0000F3680000}"/>
    <cellStyle name="Normal 3 4 3 4 2" xfId="30323" xr:uid="{00000000-0005-0000-0000-0000F4680000}"/>
    <cellStyle name="Normal 3 4 3 4 2 2" xfId="30324" xr:uid="{00000000-0005-0000-0000-0000F5680000}"/>
    <cellStyle name="Normal 3 4 3 4 2 2 2" xfId="518" xr:uid="{00000000-0005-0000-0000-0000F6680000}"/>
    <cellStyle name="Normal 3 4 3 4 2 3" xfId="30325" xr:uid="{00000000-0005-0000-0000-0000F7680000}"/>
    <cellStyle name="Normal 3 4 3 4 3" xfId="30326" xr:uid="{00000000-0005-0000-0000-0000F8680000}"/>
    <cellStyle name="Normal 3 4 3 4 3 2" xfId="30327" xr:uid="{00000000-0005-0000-0000-0000F9680000}"/>
    <cellStyle name="Normal 3 4 3 4 4" xfId="24683" xr:uid="{00000000-0005-0000-0000-0000FA680000}"/>
    <cellStyle name="Normal 3 4 3 5" xfId="30328" xr:uid="{00000000-0005-0000-0000-0000FB680000}"/>
    <cellStyle name="Normal 3 4 3 5 2" xfId="30329" xr:uid="{00000000-0005-0000-0000-0000FC680000}"/>
    <cellStyle name="Normal 3 4 3 5 2 2" xfId="30330" xr:uid="{00000000-0005-0000-0000-0000FD680000}"/>
    <cellStyle name="Normal 3 4 3 5 3" xfId="30331" xr:uid="{00000000-0005-0000-0000-0000FE680000}"/>
    <cellStyle name="Normal 3 4 3 6" xfId="22206" xr:uid="{00000000-0005-0000-0000-0000FF680000}"/>
    <cellStyle name="Normal 3 4 3 6 2" xfId="22209" xr:uid="{00000000-0005-0000-0000-000000690000}"/>
    <cellStyle name="Normal 3 4 3 7" xfId="10923" xr:uid="{00000000-0005-0000-0000-000001690000}"/>
    <cellStyle name="Normal 3 4 4" xfId="30332" xr:uid="{00000000-0005-0000-0000-000002690000}"/>
    <cellStyle name="Normal 3 4 4 2" xfId="30333" xr:uid="{00000000-0005-0000-0000-000003690000}"/>
    <cellStyle name="Normal 3 4 4 2 2" xfId="30334" xr:uid="{00000000-0005-0000-0000-000004690000}"/>
    <cellStyle name="Normal 3 4 4 2 2 2" xfId="26246" xr:uid="{00000000-0005-0000-0000-000005690000}"/>
    <cellStyle name="Normal 3 4 4 2 2 2 2" xfId="28440" xr:uid="{00000000-0005-0000-0000-000006690000}"/>
    <cellStyle name="Normal 3 4 4 2 2 2 2 2" xfId="7610" xr:uid="{00000000-0005-0000-0000-000007690000}"/>
    <cellStyle name="Normal 3 4 4 2 2 2 3" xfId="28442" xr:uid="{00000000-0005-0000-0000-000008690000}"/>
    <cellStyle name="Normal 3 4 4 2 2 3" xfId="30335" xr:uid="{00000000-0005-0000-0000-000009690000}"/>
    <cellStyle name="Normal 3 4 4 2 2 3 2" xfId="7237" xr:uid="{00000000-0005-0000-0000-00000A690000}"/>
    <cellStyle name="Normal 3 4 4 2 2 4" xfId="30336" xr:uid="{00000000-0005-0000-0000-00000B690000}"/>
    <cellStyle name="Normal 3 4 4 2 3" xfId="21644" xr:uid="{00000000-0005-0000-0000-00000C690000}"/>
    <cellStyle name="Normal 3 4 4 2 3 2" xfId="30337" xr:uid="{00000000-0005-0000-0000-00000D690000}"/>
    <cellStyle name="Normal 3 4 4 2 3 2 2" xfId="28490" xr:uid="{00000000-0005-0000-0000-00000E690000}"/>
    <cellStyle name="Normal 3 4 4 2 3 3" xfId="30338" xr:uid="{00000000-0005-0000-0000-00000F690000}"/>
    <cellStyle name="Normal 3 4 4 2 4" xfId="24691" xr:uid="{00000000-0005-0000-0000-000010690000}"/>
    <cellStyle name="Normal 3 4 4 2 4 2" xfId="23588" xr:uid="{00000000-0005-0000-0000-000011690000}"/>
    <cellStyle name="Normal 3 4 4 2 5" xfId="24694" xr:uid="{00000000-0005-0000-0000-000012690000}"/>
    <cellStyle name="Normal 3 4 4 3" xfId="30339" xr:uid="{00000000-0005-0000-0000-000013690000}"/>
    <cellStyle name="Normal 3 4 4 3 2" xfId="30340" xr:uid="{00000000-0005-0000-0000-000014690000}"/>
    <cellStyle name="Normal 3 4 4 3 2 2" xfId="30341" xr:uid="{00000000-0005-0000-0000-000015690000}"/>
    <cellStyle name="Normal 3 4 4 3 2 2 2" xfId="7022" xr:uid="{00000000-0005-0000-0000-000016690000}"/>
    <cellStyle name="Normal 3 4 4 3 2 3" xfId="30342" xr:uid="{00000000-0005-0000-0000-000017690000}"/>
    <cellStyle name="Normal 3 4 4 3 3" xfId="10642" xr:uid="{00000000-0005-0000-0000-000018690000}"/>
    <cellStyle name="Normal 3 4 4 3 3 2" xfId="30343" xr:uid="{00000000-0005-0000-0000-000019690000}"/>
    <cellStyle name="Normal 3 4 4 3 4" xfId="24698" xr:uid="{00000000-0005-0000-0000-00001A690000}"/>
    <cellStyle name="Normal 3 4 4 4" xfId="30344" xr:uid="{00000000-0005-0000-0000-00001B690000}"/>
    <cellStyle name="Normal 3 4 4 4 2" xfId="30345" xr:uid="{00000000-0005-0000-0000-00001C690000}"/>
    <cellStyle name="Normal 3 4 4 4 2 2" xfId="30346" xr:uid="{00000000-0005-0000-0000-00001D690000}"/>
    <cellStyle name="Normal 3 4 4 4 3" xfId="30347" xr:uid="{00000000-0005-0000-0000-00001E690000}"/>
    <cellStyle name="Normal 3 4 4 5" xfId="30348" xr:uid="{00000000-0005-0000-0000-00001F690000}"/>
    <cellStyle name="Normal 3 4 4 5 2" xfId="30349" xr:uid="{00000000-0005-0000-0000-000020690000}"/>
    <cellStyle name="Normal 3 4 4 6" xfId="2969" xr:uid="{00000000-0005-0000-0000-000021690000}"/>
    <cellStyle name="Normal 3 4 5" xfId="30350" xr:uid="{00000000-0005-0000-0000-000022690000}"/>
    <cellStyle name="Normal 3 4 5 2" xfId="30351" xr:uid="{00000000-0005-0000-0000-000023690000}"/>
    <cellStyle name="Normal 3 4 5 2 2" xfId="30352" xr:uid="{00000000-0005-0000-0000-000024690000}"/>
    <cellStyle name="Normal 3 4 5 2 2 2" xfId="28091" xr:uid="{00000000-0005-0000-0000-000025690000}"/>
    <cellStyle name="Normal 3 4 5 2 2 2 2" xfId="30353" xr:uid="{00000000-0005-0000-0000-000026690000}"/>
    <cellStyle name="Normal 3 4 5 2 2 3" xfId="30354" xr:uid="{00000000-0005-0000-0000-000027690000}"/>
    <cellStyle name="Normal 3 4 5 2 3" xfId="30355" xr:uid="{00000000-0005-0000-0000-000028690000}"/>
    <cellStyle name="Normal 3 4 5 2 3 2" xfId="30356" xr:uid="{00000000-0005-0000-0000-000029690000}"/>
    <cellStyle name="Normal 3 4 5 2 4" xfId="14802" xr:uid="{00000000-0005-0000-0000-00002A690000}"/>
    <cellStyle name="Normal 3 4 5 3" xfId="30357" xr:uid="{00000000-0005-0000-0000-00002B690000}"/>
    <cellStyle name="Normal 3 4 5 3 2" xfId="29075" xr:uid="{00000000-0005-0000-0000-00002C690000}"/>
    <cellStyle name="Normal 3 4 5 3 2 2" xfId="29077" xr:uid="{00000000-0005-0000-0000-00002D690000}"/>
    <cellStyle name="Normal 3 4 5 3 3" xfId="29079" xr:uid="{00000000-0005-0000-0000-00002E690000}"/>
    <cellStyle name="Normal 3 4 5 4" xfId="30358" xr:uid="{00000000-0005-0000-0000-00002F690000}"/>
    <cellStyle name="Normal 3 4 5 4 2" xfId="30359" xr:uid="{00000000-0005-0000-0000-000030690000}"/>
    <cellStyle name="Normal 3 4 5 5" xfId="30360" xr:uid="{00000000-0005-0000-0000-000031690000}"/>
    <cellStyle name="Normal 3 4 6" xfId="30361" xr:uid="{00000000-0005-0000-0000-000032690000}"/>
    <cellStyle name="Normal 3 4 6 2" xfId="21571" xr:uid="{00000000-0005-0000-0000-000033690000}"/>
    <cellStyle name="Normal 3 4 6 2 2" xfId="21574" xr:uid="{00000000-0005-0000-0000-000034690000}"/>
    <cellStyle name="Normal 3 4 6 2 2 2" xfId="29034" xr:uid="{00000000-0005-0000-0000-000035690000}"/>
    <cellStyle name="Normal 3 4 6 2 3" xfId="30363" xr:uid="{00000000-0005-0000-0000-000036690000}"/>
    <cellStyle name="Normal 3 4 6 3" xfId="21578" xr:uid="{00000000-0005-0000-0000-000037690000}"/>
    <cellStyle name="Normal 3 4 6 3 2" xfId="12812" xr:uid="{00000000-0005-0000-0000-000038690000}"/>
    <cellStyle name="Normal 3 4 6 4" xfId="24366" xr:uid="{00000000-0005-0000-0000-000039690000}"/>
    <cellStyle name="Normal 3 4 7" xfId="30364" xr:uid="{00000000-0005-0000-0000-00003A690000}"/>
    <cellStyle name="Normal 3 4 7 2" xfId="21585" xr:uid="{00000000-0005-0000-0000-00003B690000}"/>
    <cellStyle name="Normal 3 4 7 2 2" xfId="30150" xr:uid="{00000000-0005-0000-0000-00003C690000}"/>
    <cellStyle name="Normal 3 4 7 3" xfId="30155" xr:uid="{00000000-0005-0000-0000-00003D690000}"/>
    <cellStyle name="Normal 3 4 8" xfId="4252" xr:uid="{00000000-0005-0000-0000-00003E690000}"/>
    <cellStyle name="Normal 3 4 8 2" xfId="30177" xr:uid="{00000000-0005-0000-0000-00003F690000}"/>
    <cellStyle name="Normal 3 4 9" xfId="30365" xr:uid="{00000000-0005-0000-0000-000040690000}"/>
    <cellStyle name="Normal 3 5" xfId="27712" xr:uid="{00000000-0005-0000-0000-000041690000}"/>
    <cellStyle name="Normal 3 5 2" xfId="26863" xr:uid="{00000000-0005-0000-0000-000042690000}"/>
    <cellStyle name="Normal 3 5 2 2" xfId="26866" xr:uid="{00000000-0005-0000-0000-000043690000}"/>
    <cellStyle name="Normal 3 5 2 2 2" xfId="26869" xr:uid="{00000000-0005-0000-0000-000044690000}"/>
    <cellStyle name="Normal 3 5 2 2 2 2" xfId="27714" xr:uid="{00000000-0005-0000-0000-000045690000}"/>
    <cellStyle name="Normal 3 5 2 2 2 2 2" xfId="30366" xr:uid="{00000000-0005-0000-0000-000046690000}"/>
    <cellStyle name="Normal 3 5 2 2 2 2 2 2" xfId="30367" xr:uid="{00000000-0005-0000-0000-000047690000}"/>
    <cellStyle name="Normal 3 5 2 2 2 2 2 2 2" xfId="3786" xr:uid="{00000000-0005-0000-0000-000048690000}"/>
    <cellStyle name="Normal 3 5 2 2 2 2 2 3" xfId="30368" xr:uid="{00000000-0005-0000-0000-000049690000}"/>
    <cellStyle name="Normal 3 5 2 2 2 2 3" xfId="23815" xr:uid="{00000000-0005-0000-0000-00004A690000}"/>
    <cellStyle name="Normal 3 5 2 2 2 2 3 2" xfId="25177" xr:uid="{00000000-0005-0000-0000-00004B690000}"/>
    <cellStyle name="Normal 3 5 2 2 2 2 4" xfId="11571" xr:uid="{00000000-0005-0000-0000-00004C690000}"/>
    <cellStyle name="Normal 3 5 2 2 2 3" xfId="30369" xr:uid="{00000000-0005-0000-0000-00004D690000}"/>
    <cellStyle name="Normal 3 5 2 2 2 3 2" xfId="30370" xr:uid="{00000000-0005-0000-0000-00004E690000}"/>
    <cellStyle name="Normal 3 5 2 2 2 3 2 2" xfId="30371" xr:uid="{00000000-0005-0000-0000-00004F690000}"/>
    <cellStyle name="Normal 3 5 2 2 2 3 3" xfId="30372" xr:uid="{00000000-0005-0000-0000-000050690000}"/>
    <cellStyle name="Normal 3 5 2 2 2 4" xfId="19957" xr:uid="{00000000-0005-0000-0000-000051690000}"/>
    <cellStyle name="Normal 3 5 2 2 2 4 2" xfId="30373" xr:uid="{00000000-0005-0000-0000-000052690000}"/>
    <cellStyle name="Normal 3 5 2 2 2 5" xfId="30062" xr:uid="{00000000-0005-0000-0000-000053690000}"/>
    <cellStyle name="Normal 3 5 2 2 3" xfId="27716" xr:uid="{00000000-0005-0000-0000-000054690000}"/>
    <cellStyle name="Normal 3 5 2 2 3 2" xfId="30374" xr:uid="{00000000-0005-0000-0000-000055690000}"/>
    <cellStyle name="Normal 3 5 2 2 3 2 2" xfId="30375" xr:uid="{00000000-0005-0000-0000-000056690000}"/>
    <cellStyle name="Normal 3 5 2 2 3 2 2 2" xfId="30376" xr:uid="{00000000-0005-0000-0000-000057690000}"/>
    <cellStyle name="Normal 3 5 2 2 3 2 3" xfId="30377" xr:uid="{00000000-0005-0000-0000-000058690000}"/>
    <cellStyle name="Normal 3 5 2 2 3 3" xfId="30378" xr:uid="{00000000-0005-0000-0000-000059690000}"/>
    <cellStyle name="Normal 3 5 2 2 3 3 2" xfId="30379" xr:uid="{00000000-0005-0000-0000-00005A690000}"/>
    <cellStyle name="Normal 3 5 2 2 3 4" xfId="30380" xr:uid="{00000000-0005-0000-0000-00005B690000}"/>
    <cellStyle name="Normal 3 5 2 2 4" xfId="2503" xr:uid="{00000000-0005-0000-0000-00005C690000}"/>
    <cellStyle name="Normal 3 5 2 2 4 2" xfId="11867" xr:uid="{00000000-0005-0000-0000-00005D690000}"/>
    <cellStyle name="Normal 3 5 2 2 4 2 2" xfId="16077" xr:uid="{00000000-0005-0000-0000-00005E690000}"/>
    <cellStyle name="Normal 3 5 2 2 4 3" xfId="16082" xr:uid="{00000000-0005-0000-0000-00005F690000}"/>
    <cellStyle name="Normal 3 5 2 2 5" xfId="17277" xr:uid="{00000000-0005-0000-0000-000060690000}"/>
    <cellStyle name="Normal 3 5 2 2 5 2" xfId="16093" xr:uid="{00000000-0005-0000-0000-000061690000}"/>
    <cellStyle name="Normal 3 5 2 2 6" xfId="17283" xr:uid="{00000000-0005-0000-0000-000062690000}"/>
    <cellStyle name="Normal 3 5 2 3" xfId="26872" xr:uid="{00000000-0005-0000-0000-000063690000}"/>
    <cellStyle name="Normal 3 5 2 3 2" xfId="27718" xr:uid="{00000000-0005-0000-0000-000064690000}"/>
    <cellStyle name="Normal 3 5 2 3 2 2" xfId="30381" xr:uid="{00000000-0005-0000-0000-000065690000}"/>
    <cellStyle name="Normal 3 5 2 3 2 2 2" xfId="8608" xr:uid="{00000000-0005-0000-0000-000066690000}"/>
    <cellStyle name="Normal 3 5 2 3 2 2 2 2" xfId="8615" xr:uid="{00000000-0005-0000-0000-000067690000}"/>
    <cellStyle name="Normal 3 5 2 3 2 2 3" xfId="8687" xr:uid="{00000000-0005-0000-0000-000068690000}"/>
    <cellStyle name="Normal 3 5 2 3 2 3" xfId="30382" xr:uid="{00000000-0005-0000-0000-000069690000}"/>
    <cellStyle name="Normal 3 5 2 3 2 3 2" xfId="8782" xr:uid="{00000000-0005-0000-0000-00006A690000}"/>
    <cellStyle name="Normal 3 5 2 3 2 4" xfId="30383" xr:uid="{00000000-0005-0000-0000-00006B690000}"/>
    <cellStyle name="Normal 3 5 2 3 3" xfId="30384" xr:uid="{00000000-0005-0000-0000-00006C690000}"/>
    <cellStyle name="Normal 3 5 2 3 3 2" xfId="30385" xr:uid="{00000000-0005-0000-0000-00006D690000}"/>
    <cellStyle name="Normal 3 5 2 3 3 2 2" xfId="9135" xr:uid="{00000000-0005-0000-0000-00006E690000}"/>
    <cellStyle name="Normal 3 5 2 3 3 3" xfId="20938" xr:uid="{00000000-0005-0000-0000-00006F690000}"/>
    <cellStyle name="Normal 3 5 2 3 4" xfId="17287" xr:uid="{00000000-0005-0000-0000-000070690000}"/>
    <cellStyle name="Normal 3 5 2 3 4 2" xfId="14118" xr:uid="{00000000-0005-0000-0000-000071690000}"/>
    <cellStyle name="Normal 3 5 2 3 5" xfId="17291" xr:uid="{00000000-0005-0000-0000-000072690000}"/>
    <cellStyle name="Normal 3 5 2 4" xfId="27721" xr:uid="{00000000-0005-0000-0000-000073690000}"/>
    <cellStyle name="Normal 3 5 2 4 2" xfId="30386" xr:uid="{00000000-0005-0000-0000-000074690000}"/>
    <cellStyle name="Normal 3 5 2 4 2 2" xfId="30387" xr:uid="{00000000-0005-0000-0000-000075690000}"/>
    <cellStyle name="Normal 3 5 2 4 2 2 2" xfId="2403" xr:uid="{00000000-0005-0000-0000-000076690000}"/>
    <cellStyle name="Normal 3 5 2 4 2 3" xfId="30388" xr:uid="{00000000-0005-0000-0000-000077690000}"/>
    <cellStyle name="Normal 3 5 2 4 3" xfId="30389" xr:uid="{00000000-0005-0000-0000-000078690000}"/>
    <cellStyle name="Normal 3 5 2 4 3 2" xfId="30390" xr:uid="{00000000-0005-0000-0000-000079690000}"/>
    <cellStyle name="Normal 3 5 2 4 4" xfId="17296" xr:uid="{00000000-0005-0000-0000-00007A690000}"/>
    <cellStyle name="Normal 3 5 2 5" xfId="30391" xr:uid="{00000000-0005-0000-0000-00007B690000}"/>
    <cellStyle name="Normal 3 5 2 5 2" xfId="13344" xr:uid="{00000000-0005-0000-0000-00007C690000}"/>
    <cellStyle name="Normal 3 5 2 5 2 2" xfId="13760" xr:uid="{00000000-0005-0000-0000-00007D690000}"/>
    <cellStyle name="Normal 3 5 2 5 3" xfId="13771" xr:uid="{00000000-0005-0000-0000-00007E690000}"/>
    <cellStyle name="Normal 3 5 2 6" xfId="8452" xr:uid="{00000000-0005-0000-0000-00007F690000}"/>
    <cellStyle name="Normal 3 5 2 6 2" xfId="11134" xr:uid="{00000000-0005-0000-0000-000080690000}"/>
    <cellStyle name="Normal 3 5 2 7" xfId="1445" xr:uid="{00000000-0005-0000-0000-000081690000}"/>
    <cellStyle name="Normal 3 5 3" xfId="26875" xr:uid="{00000000-0005-0000-0000-000082690000}"/>
    <cellStyle name="Normal 3 5 3 2" xfId="26878" xr:uid="{00000000-0005-0000-0000-000083690000}"/>
    <cellStyle name="Normal 3 5 3 2 2" xfId="27723" xr:uid="{00000000-0005-0000-0000-000084690000}"/>
    <cellStyle name="Normal 3 5 3 2 2 2" xfId="23098" xr:uid="{00000000-0005-0000-0000-000085690000}"/>
    <cellStyle name="Normal 3 5 3 2 2 2 2" xfId="23102" xr:uid="{00000000-0005-0000-0000-000086690000}"/>
    <cellStyle name="Normal 3 5 3 2 2 2 2 2" xfId="30392" xr:uid="{00000000-0005-0000-0000-000087690000}"/>
    <cellStyle name="Normal 3 5 3 2 2 2 3" xfId="30393" xr:uid="{00000000-0005-0000-0000-000088690000}"/>
    <cellStyle name="Normal 3 5 3 2 2 3" xfId="20272" xr:uid="{00000000-0005-0000-0000-000089690000}"/>
    <cellStyle name="Normal 3 5 3 2 2 3 2" xfId="28127" xr:uid="{00000000-0005-0000-0000-00008A690000}"/>
    <cellStyle name="Normal 3 5 3 2 2 4" xfId="30394" xr:uid="{00000000-0005-0000-0000-00008B690000}"/>
    <cellStyle name="Normal 3 5 3 2 3" xfId="21661" xr:uid="{00000000-0005-0000-0000-00008C690000}"/>
    <cellStyle name="Normal 3 5 3 2 3 2" xfId="23115" xr:uid="{00000000-0005-0000-0000-00008D690000}"/>
    <cellStyle name="Normal 3 5 3 2 3 2 2" xfId="30395" xr:uid="{00000000-0005-0000-0000-00008E690000}"/>
    <cellStyle name="Normal 3 5 3 2 3 3" xfId="30396" xr:uid="{00000000-0005-0000-0000-00008F690000}"/>
    <cellStyle name="Normal 3 5 3 2 4" xfId="10259" xr:uid="{00000000-0005-0000-0000-000090690000}"/>
    <cellStyle name="Normal 3 5 3 2 4 2" xfId="16334" xr:uid="{00000000-0005-0000-0000-000091690000}"/>
    <cellStyle name="Normal 3 5 3 2 5" xfId="17321" xr:uid="{00000000-0005-0000-0000-000092690000}"/>
    <cellStyle name="Normal 3 5 3 3" xfId="27725" xr:uid="{00000000-0005-0000-0000-000093690000}"/>
    <cellStyle name="Normal 3 5 3 3 2" xfId="30397" xr:uid="{00000000-0005-0000-0000-000094690000}"/>
    <cellStyle name="Normal 3 5 3 3 2 2" xfId="23126" xr:uid="{00000000-0005-0000-0000-000095690000}"/>
    <cellStyle name="Normal 3 5 3 3 2 2 2" xfId="7721" xr:uid="{00000000-0005-0000-0000-000096690000}"/>
    <cellStyle name="Normal 3 5 3 3 2 3" xfId="30398" xr:uid="{00000000-0005-0000-0000-000097690000}"/>
    <cellStyle name="Normal 3 5 3 3 3" xfId="30399" xr:uid="{00000000-0005-0000-0000-000098690000}"/>
    <cellStyle name="Normal 3 5 3 3 3 2" xfId="20585" xr:uid="{00000000-0005-0000-0000-000099690000}"/>
    <cellStyle name="Normal 3 5 3 3 4" xfId="17324" xr:uid="{00000000-0005-0000-0000-00009A690000}"/>
    <cellStyle name="Normal 3 5 3 4" xfId="30400" xr:uid="{00000000-0005-0000-0000-00009B690000}"/>
    <cellStyle name="Normal 3 5 3 4 2" xfId="30401" xr:uid="{00000000-0005-0000-0000-00009C690000}"/>
    <cellStyle name="Normal 3 5 3 4 2 2" xfId="30402" xr:uid="{00000000-0005-0000-0000-00009D690000}"/>
    <cellStyle name="Normal 3 5 3 4 3" xfId="30403" xr:uid="{00000000-0005-0000-0000-00009E690000}"/>
    <cellStyle name="Normal 3 5 3 5" xfId="30404" xr:uid="{00000000-0005-0000-0000-00009F690000}"/>
    <cellStyle name="Normal 3 5 3 5 2" xfId="13783" xr:uid="{00000000-0005-0000-0000-0000A0690000}"/>
    <cellStyle name="Normal 3 5 3 6" xfId="11190" xr:uid="{00000000-0005-0000-0000-0000A1690000}"/>
    <cellStyle name="Normal 3 5 4" xfId="26881" xr:uid="{00000000-0005-0000-0000-0000A2690000}"/>
    <cellStyle name="Normal 3 5 4 2" xfId="27727" xr:uid="{00000000-0005-0000-0000-0000A3690000}"/>
    <cellStyle name="Normal 3 5 4 2 2" xfId="30405" xr:uid="{00000000-0005-0000-0000-0000A4690000}"/>
    <cellStyle name="Normal 3 5 4 2 2 2" xfId="22488" xr:uid="{00000000-0005-0000-0000-0000A5690000}"/>
    <cellStyle name="Normal 3 5 4 2 2 2 2" xfId="13712" xr:uid="{00000000-0005-0000-0000-0000A6690000}"/>
    <cellStyle name="Normal 3 5 4 2 2 3" xfId="30406" xr:uid="{00000000-0005-0000-0000-0000A7690000}"/>
    <cellStyle name="Normal 3 5 4 2 3" xfId="30408" xr:uid="{00000000-0005-0000-0000-0000A8690000}"/>
    <cellStyle name="Normal 3 5 4 2 3 2" xfId="30409" xr:uid="{00000000-0005-0000-0000-0000A9690000}"/>
    <cellStyle name="Normal 3 5 4 2 4" xfId="17347" xr:uid="{00000000-0005-0000-0000-0000AA690000}"/>
    <cellStyle name="Normal 3 5 4 3" xfId="30411" xr:uid="{00000000-0005-0000-0000-0000AB690000}"/>
    <cellStyle name="Normal 3 5 4 3 2" xfId="30412" xr:uid="{00000000-0005-0000-0000-0000AC690000}"/>
    <cellStyle name="Normal 3 5 4 3 2 2" xfId="30413" xr:uid="{00000000-0005-0000-0000-0000AD690000}"/>
    <cellStyle name="Normal 3 5 4 3 3" xfId="30415" xr:uid="{00000000-0005-0000-0000-0000AE690000}"/>
    <cellStyle name="Normal 3 5 4 4" xfId="30416" xr:uid="{00000000-0005-0000-0000-0000AF690000}"/>
    <cellStyle name="Normal 3 5 4 4 2" xfId="30417" xr:uid="{00000000-0005-0000-0000-0000B0690000}"/>
    <cellStyle name="Normal 3 5 4 5" xfId="13798" xr:uid="{00000000-0005-0000-0000-0000B1690000}"/>
    <cellStyle name="Normal 3 5 5" xfId="27729" xr:uid="{00000000-0005-0000-0000-0000B2690000}"/>
    <cellStyle name="Normal 3 5 5 2" xfId="30418" xr:uid="{00000000-0005-0000-0000-0000B3690000}"/>
    <cellStyle name="Normal 3 5 5 2 2" xfId="20470" xr:uid="{00000000-0005-0000-0000-0000B4690000}"/>
    <cellStyle name="Normal 3 5 5 2 2 2" xfId="20472" xr:uid="{00000000-0005-0000-0000-0000B5690000}"/>
    <cellStyle name="Normal 3 5 5 2 3" xfId="20485" xr:uid="{00000000-0005-0000-0000-0000B6690000}"/>
    <cellStyle name="Normal 3 5 5 3" xfId="30419" xr:uid="{00000000-0005-0000-0000-0000B7690000}"/>
    <cellStyle name="Normal 3 5 5 3 2" xfId="30420" xr:uid="{00000000-0005-0000-0000-0000B8690000}"/>
    <cellStyle name="Normal 3 5 5 4" xfId="30421" xr:uid="{00000000-0005-0000-0000-0000B9690000}"/>
    <cellStyle name="Normal 3 5 6" xfId="30422" xr:uid="{00000000-0005-0000-0000-0000BA690000}"/>
    <cellStyle name="Normal 3 5 6 2" xfId="21605" xr:uid="{00000000-0005-0000-0000-0000BB690000}"/>
    <cellStyle name="Normal 3 5 6 2 2" xfId="30423" xr:uid="{00000000-0005-0000-0000-0000BC690000}"/>
    <cellStyle name="Normal 3 5 6 3" xfId="30424" xr:uid="{00000000-0005-0000-0000-0000BD690000}"/>
    <cellStyle name="Normal 3 5 7" xfId="30425" xr:uid="{00000000-0005-0000-0000-0000BE690000}"/>
    <cellStyle name="Normal 3 5 7 2" xfId="30229" xr:uid="{00000000-0005-0000-0000-0000BF690000}"/>
    <cellStyle name="Normal 3 5 8" xfId="30426" xr:uid="{00000000-0005-0000-0000-0000C0690000}"/>
    <cellStyle name="Normal 3 6" xfId="27731" xr:uid="{00000000-0005-0000-0000-0000C1690000}"/>
    <cellStyle name="Normal 3 6 2" xfId="26912" xr:uid="{00000000-0005-0000-0000-0000C2690000}"/>
    <cellStyle name="Normal 3 6 2 2" xfId="26915" xr:uid="{00000000-0005-0000-0000-0000C3690000}"/>
    <cellStyle name="Normal 3 6 2 2 2" xfId="954" xr:uid="{00000000-0005-0000-0000-0000C4690000}"/>
    <cellStyle name="Normal 3 6 2 2 2 2" xfId="968" xr:uid="{00000000-0005-0000-0000-0000C5690000}"/>
    <cellStyle name="Normal 3 6 2 2 2 2 2" xfId="14021" xr:uid="{00000000-0005-0000-0000-0000C6690000}"/>
    <cellStyle name="Normal 3 6 2 2 2 2 2 2" xfId="4556" xr:uid="{00000000-0005-0000-0000-0000C7690000}"/>
    <cellStyle name="Normal 3 6 2 2 2 2 3" xfId="25367" xr:uid="{00000000-0005-0000-0000-0000C8690000}"/>
    <cellStyle name="Normal 3 6 2 2 2 3" xfId="14030" xr:uid="{00000000-0005-0000-0000-0000C9690000}"/>
    <cellStyle name="Normal 3 6 2 2 2 3 2" xfId="25370" xr:uid="{00000000-0005-0000-0000-0000CA690000}"/>
    <cellStyle name="Normal 3 6 2 2 2 4" xfId="30427" xr:uid="{00000000-0005-0000-0000-0000CB690000}"/>
    <cellStyle name="Normal 3 6 2 2 3" xfId="995" xr:uid="{00000000-0005-0000-0000-0000CC690000}"/>
    <cellStyle name="Normal 3 6 2 2 3 2" xfId="14049" xr:uid="{00000000-0005-0000-0000-0000CD690000}"/>
    <cellStyle name="Normal 3 6 2 2 3 2 2" xfId="21710" xr:uid="{00000000-0005-0000-0000-0000CE690000}"/>
    <cellStyle name="Normal 3 6 2 2 3 3" xfId="30430" xr:uid="{00000000-0005-0000-0000-0000CF690000}"/>
    <cellStyle name="Normal 3 6 2 2 4" xfId="15147" xr:uid="{00000000-0005-0000-0000-0000D0690000}"/>
    <cellStyle name="Normal 3 6 2 2 4 2" xfId="8000" xr:uid="{00000000-0005-0000-0000-0000D1690000}"/>
    <cellStyle name="Normal 3 6 2 2 5" xfId="17410" xr:uid="{00000000-0005-0000-0000-0000D2690000}"/>
    <cellStyle name="Normal 3 6 2 3" xfId="3119" xr:uid="{00000000-0005-0000-0000-0000D3690000}"/>
    <cellStyle name="Normal 3 6 2 3 2" xfId="1062" xr:uid="{00000000-0005-0000-0000-0000D4690000}"/>
    <cellStyle name="Normal 3 6 2 3 2 2" xfId="12920" xr:uid="{00000000-0005-0000-0000-0000D5690000}"/>
    <cellStyle name="Normal 3 6 2 3 2 2 2" xfId="11573" xr:uid="{00000000-0005-0000-0000-0000D6690000}"/>
    <cellStyle name="Normal 3 6 2 3 2 3" xfId="11466" xr:uid="{00000000-0005-0000-0000-0000D7690000}"/>
    <cellStyle name="Normal 3 6 2 3 3" xfId="30431" xr:uid="{00000000-0005-0000-0000-0000D8690000}"/>
    <cellStyle name="Normal 3 6 2 3 3 2" xfId="30433" xr:uid="{00000000-0005-0000-0000-0000D9690000}"/>
    <cellStyle name="Normal 3 6 2 3 4" xfId="17415" xr:uid="{00000000-0005-0000-0000-0000DA690000}"/>
    <cellStyle name="Normal 3 6 2 4" xfId="2660" xr:uid="{00000000-0005-0000-0000-0000DB690000}"/>
    <cellStyle name="Normal 3 6 2 4 2" xfId="30434" xr:uid="{00000000-0005-0000-0000-0000DC690000}"/>
    <cellStyle name="Normal 3 6 2 4 2 2" xfId="30435" xr:uid="{00000000-0005-0000-0000-0000DD690000}"/>
    <cellStyle name="Normal 3 6 2 4 3" xfId="30436" xr:uid="{00000000-0005-0000-0000-0000DE690000}"/>
    <cellStyle name="Normal 3 6 2 5" xfId="30437" xr:uid="{00000000-0005-0000-0000-0000DF690000}"/>
    <cellStyle name="Normal 3 6 2 5 2" xfId="13823" xr:uid="{00000000-0005-0000-0000-0000E0690000}"/>
    <cellStyle name="Normal 3 6 2 6" xfId="24725" xr:uid="{00000000-0005-0000-0000-0000E1690000}"/>
    <cellStyle name="Normal 3 6 2 6 2" xfId="24727" xr:uid="{00000000-0005-0000-0000-0000E2690000}"/>
    <cellStyle name="Normal 3 6 2 7" xfId="2094" xr:uid="{00000000-0005-0000-0000-0000E3690000}"/>
    <cellStyle name="Normal 3 6 3" xfId="26918" xr:uid="{00000000-0005-0000-0000-0000E4690000}"/>
    <cellStyle name="Normal 3 6 3 2" xfId="669" xr:uid="{00000000-0005-0000-0000-0000E5690000}"/>
    <cellStyle name="Normal 3 6 3 2 2" xfId="1252" xr:uid="{00000000-0005-0000-0000-0000E6690000}"/>
    <cellStyle name="Normal 3 6 3 2 2 2" xfId="9903" xr:uid="{00000000-0005-0000-0000-0000E7690000}"/>
    <cellStyle name="Normal 3 6 3 2 2 2 2" xfId="25502" xr:uid="{00000000-0005-0000-0000-0000E8690000}"/>
    <cellStyle name="Normal 3 6 3 2 2 3" xfId="30438" xr:uid="{00000000-0005-0000-0000-0000E9690000}"/>
    <cellStyle name="Normal 3 6 3 2 3" xfId="9910" xr:uid="{00000000-0005-0000-0000-0000EA690000}"/>
    <cellStyle name="Normal 3 6 3 2 3 2" xfId="30440" xr:uid="{00000000-0005-0000-0000-0000EB690000}"/>
    <cellStyle name="Normal 3 6 3 2 4" xfId="17425" xr:uid="{00000000-0005-0000-0000-0000EC690000}"/>
    <cellStyle name="Normal 3 6 3 3" xfId="3152" xr:uid="{00000000-0005-0000-0000-0000ED690000}"/>
    <cellStyle name="Normal 3 6 3 3 2" xfId="9915" xr:uid="{00000000-0005-0000-0000-0000EE690000}"/>
    <cellStyle name="Normal 3 6 3 3 2 2" xfId="22856" xr:uid="{00000000-0005-0000-0000-0000EF690000}"/>
    <cellStyle name="Normal 3 6 3 3 3" xfId="30441" xr:uid="{00000000-0005-0000-0000-0000F0690000}"/>
    <cellStyle name="Normal 3 6 3 4" xfId="9923" xr:uid="{00000000-0005-0000-0000-0000F1690000}"/>
    <cellStyle name="Normal 3 6 3 4 2" xfId="30442" xr:uid="{00000000-0005-0000-0000-0000F2690000}"/>
    <cellStyle name="Normal 3 6 3 5" xfId="30443" xr:uid="{00000000-0005-0000-0000-0000F3690000}"/>
    <cellStyle name="Normal 3 6 4" xfId="27733" xr:uid="{00000000-0005-0000-0000-0000F4690000}"/>
    <cellStyle name="Normal 3 6 4 2" xfId="2832" xr:uid="{00000000-0005-0000-0000-0000F5690000}"/>
    <cellStyle name="Normal 3 6 4 2 2" xfId="9933" xr:uid="{00000000-0005-0000-0000-0000F6690000}"/>
    <cellStyle name="Normal 3 6 4 2 2 2" xfId="30444" xr:uid="{00000000-0005-0000-0000-0000F7690000}"/>
    <cellStyle name="Normal 3 6 4 2 3" xfId="17912" xr:uid="{00000000-0005-0000-0000-0000F8690000}"/>
    <cellStyle name="Normal 3 6 4 3" xfId="9938" xr:uid="{00000000-0005-0000-0000-0000F9690000}"/>
    <cellStyle name="Normal 3 6 4 3 2" xfId="30447" xr:uid="{00000000-0005-0000-0000-0000FA690000}"/>
    <cellStyle name="Normal 3 6 4 4" xfId="30448" xr:uid="{00000000-0005-0000-0000-0000FB690000}"/>
    <cellStyle name="Normal 3 6 5" xfId="30449" xr:uid="{00000000-0005-0000-0000-0000FC690000}"/>
    <cellStyle name="Normal 3 6 5 2" xfId="9949" xr:uid="{00000000-0005-0000-0000-0000FD690000}"/>
    <cellStyle name="Normal 3 6 5 2 2" xfId="30450" xr:uid="{00000000-0005-0000-0000-0000FE690000}"/>
    <cellStyle name="Normal 3 6 5 3" xfId="12335" xr:uid="{00000000-0005-0000-0000-0000FF690000}"/>
    <cellStyle name="Normal 3 6 6" xfId="30451" xr:uid="{00000000-0005-0000-0000-0000006A0000}"/>
    <cellStyle name="Normal 3 6 6 2" xfId="30452" xr:uid="{00000000-0005-0000-0000-0000016A0000}"/>
    <cellStyle name="Normal 3 6 7" xfId="30453" xr:uid="{00000000-0005-0000-0000-0000026A0000}"/>
    <cellStyle name="Normal 3 6 7 2" xfId="14782" xr:uid="{00000000-0005-0000-0000-0000036A0000}"/>
    <cellStyle name="Normal 3 6 8" xfId="30455" xr:uid="{00000000-0005-0000-0000-0000046A0000}"/>
    <cellStyle name="Normal 3 7" xfId="5736" xr:uid="{00000000-0005-0000-0000-0000056A0000}"/>
    <cellStyle name="Normal 3 7 2" xfId="26944" xr:uid="{00000000-0005-0000-0000-0000066A0000}"/>
    <cellStyle name="Normal 3 7 2 2" xfId="27735" xr:uid="{00000000-0005-0000-0000-0000076A0000}"/>
    <cellStyle name="Normal 3 7 2 2 2" xfId="1599" xr:uid="{00000000-0005-0000-0000-0000086A0000}"/>
    <cellStyle name="Normal 3 7 2 2 2 2" xfId="14473" xr:uid="{00000000-0005-0000-0000-0000096A0000}"/>
    <cellStyle name="Normal 3 7 2 2 2 2 2" xfId="18881" xr:uid="{00000000-0005-0000-0000-00000A6A0000}"/>
    <cellStyle name="Normal 3 7 2 2 2 3" xfId="30458" xr:uid="{00000000-0005-0000-0000-00000B6A0000}"/>
    <cellStyle name="Normal 3 7 2 2 3" xfId="30460" xr:uid="{00000000-0005-0000-0000-00000C6A0000}"/>
    <cellStyle name="Normal 3 7 2 2 3 2" xfId="30463" xr:uid="{00000000-0005-0000-0000-00000D6A0000}"/>
    <cellStyle name="Normal 3 7 2 2 4" xfId="17493" xr:uid="{00000000-0005-0000-0000-00000E6A0000}"/>
    <cellStyle name="Normal 3 7 2 3" xfId="3306" xr:uid="{00000000-0005-0000-0000-00000F6A0000}"/>
    <cellStyle name="Normal 3 7 2 3 2" xfId="30465" xr:uid="{00000000-0005-0000-0000-0000106A0000}"/>
    <cellStyle name="Normal 3 7 2 3 2 2" xfId="30467" xr:uid="{00000000-0005-0000-0000-0000116A0000}"/>
    <cellStyle name="Normal 3 7 2 3 3" xfId="30469" xr:uid="{00000000-0005-0000-0000-0000126A0000}"/>
    <cellStyle name="Normal 3 7 2 4" xfId="6014" xr:uid="{00000000-0005-0000-0000-0000136A0000}"/>
    <cellStyle name="Normal 3 7 2 4 2" xfId="30471" xr:uid="{00000000-0005-0000-0000-0000146A0000}"/>
    <cellStyle name="Normal 3 7 2 5" xfId="13869" xr:uid="{00000000-0005-0000-0000-0000156A0000}"/>
    <cellStyle name="Normal 3 7 2 5 2" xfId="13872" xr:uid="{00000000-0005-0000-0000-0000166A0000}"/>
    <cellStyle name="Normal 3 7 2 6" xfId="11395" xr:uid="{00000000-0005-0000-0000-0000176A0000}"/>
    <cellStyle name="Normal 3 7 2 6 2" xfId="11222" xr:uid="{00000000-0005-0000-0000-0000186A0000}"/>
    <cellStyle name="Normal 3 7 2 7" xfId="11404" xr:uid="{00000000-0005-0000-0000-0000196A0000}"/>
    <cellStyle name="Normal 3 7 3" xfId="27737" xr:uid="{00000000-0005-0000-0000-00001A6A0000}"/>
    <cellStyle name="Normal 3 7 3 2" xfId="3338" xr:uid="{00000000-0005-0000-0000-00001B6A0000}"/>
    <cellStyle name="Normal 3 7 3 2 2" xfId="8937" xr:uid="{00000000-0005-0000-0000-00001C6A0000}"/>
    <cellStyle name="Normal 3 7 3 2 2 2" xfId="30473" xr:uid="{00000000-0005-0000-0000-00001D6A0000}"/>
    <cellStyle name="Normal 3 7 3 2 3" xfId="30475" xr:uid="{00000000-0005-0000-0000-00001E6A0000}"/>
    <cellStyle name="Normal 3 7 3 3" xfId="9428" xr:uid="{00000000-0005-0000-0000-00001F6A0000}"/>
    <cellStyle name="Normal 3 7 3 3 2" xfId="30477" xr:uid="{00000000-0005-0000-0000-0000206A0000}"/>
    <cellStyle name="Normal 3 7 3 4" xfId="30478" xr:uid="{00000000-0005-0000-0000-0000216A0000}"/>
    <cellStyle name="Normal 3 7 4" xfId="28944" xr:uid="{00000000-0005-0000-0000-0000226A0000}"/>
    <cellStyle name="Normal 3 7 4 2" xfId="9960" xr:uid="{00000000-0005-0000-0000-0000236A0000}"/>
    <cellStyle name="Normal 3 7 4 2 2" xfId="30480" xr:uid="{00000000-0005-0000-0000-0000246A0000}"/>
    <cellStyle name="Normal 3 7 4 3" xfId="30481" xr:uid="{00000000-0005-0000-0000-0000256A0000}"/>
    <cellStyle name="Normal 3 7 5" xfId="30482" xr:uid="{00000000-0005-0000-0000-0000266A0000}"/>
    <cellStyle name="Normal 3 7 5 2" xfId="30483" xr:uid="{00000000-0005-0000-0000-0000276A0000}"/>
    <cellStyle name="Normal 3 7 6" xfId="30484" xr:uid="{00000000-0005-0000-0000-0000286A0000}"/>
    <cellStyle name="Normal 3 7 6 2" xfId="30485" xr:uid="{00000000-0005-0000-0000-0000296A0000}"/>
    <cellStyle name="Normal 3 7 7" xfId="21436" xr:uid="{00000000-0005-0000-0000-00002A6A0000}"/>
    <cellStyle name="Normal 3 7 7 2" xfId="30486" xr:uid="{00000000-0005-0000-0000-00002B6A0000}"/>
    <cellStyle name="Normal 3 7 8" xfId="30488" xr:uid="{00000000-0005-0000-0000-00002C6A0000}"/>
    <cellStyle name="Normal 3 8" xfId="27740" xr:uid="{00000000-0005-0000-0000-00002D6A0000}"/>
    <cellStyle name="Normal 3 8 2" xfId="27742" xr:uid="{00000000-0005-0000-0000-00002E6A0000}"/>
    <cellStyle name="Normal 3 8 2 2" xfId="30489" xr:uid="{00000000-0005-0000-0000-00002F6A0000}"/>
    <cellStyle name="Normal 3 8 2 2 2" xfId="30492" xr:uid="{00000000-0005-0000-0000-0000306A0000}"/>
    <cellStyle name="Normal 3 8 2 2 2 2" xfId="30495" xr:uid="{00000000-0005-0000-0000-0000316A0000}"/>
    <cellStyle name="Normal 3 8 2 2 3" xfId="30498" xr:uid="{00000000-0005-0000-0000-0000326A0000}"/>
    <cellStyle name="Normal 3 8 2 3" xfId="30499" xr:uid="{00000000-0005-0000-0000-0000336A0000}"/>
    <cellStyle name="Normal 3 8 2 3 2" xfId="30502" xr:uid="{00000000-0005-0000-0000-0000346A0000}"/>
    <cellStyle name="Normal 3 8 2 4" xfId="22883" xr:uid="{00000000-0005-0000-0000-0000356A0000}"/>
    <cellStyle name="Normal 3 8 2 4 2" xfId="22459" xr:uid="{00000000-0005-0000-0000-0000366A0000}"/>
    <cellStyle name="Normal 3 8 2 5" xfId="13909" xr:uid="{00000000-0005-0000-0000-0000376A0000}"/>
    <cellStyle name="Normal 3 8 2 5 2" xfId="13912" xr:uid="{00000000-0005-0000-0000-0000386A0000}"/>
    <cellStyle name="Normal 3 8 2 6" xfId="6237" xr:uid="{00000000-0005-0000-0000-0000396A0000}"/>
    <cellStyle name="Normal 3 8 2 6 2" xfId="16544" xr:uid="{00000000-0005-0000-0000-00003A6A0000}"/>
    <cellStyle name="Normal 3 8 2 7" xfId="16548" xr:uid="{00000000-0005-0000-0000-00003B6A0000}"/>
    <cellStyle name="Normal 3 8 3" xfId="30503" xr:uid="{00000000-0005-0000-0000-00003C6A0000}"/>
    <cellStyle name="Normal 3 8 3 2" xfId="2143" xr:uid="{00000000-0005-0000-0000-00003D6A0000}"/>
    <cellStyle name="Normal 3 8 3 2 2" xfId="30506" xr:uid="{00000000-0005-0000-0000-00003E6A0000}"/>
    <cellStyle name="Normal 3 8 3 3" xfId="30507" xr:uid="{00000000-0005-0000-0000-00003F6A0000}"/>
    <cellStyle name="Normal 3 8 4" xfId="30508" xr:uid="{00000000-0005-0000-0000-0000406A0000}"/>
    <cellStyle name="Normal 3 8 4 2" xfId="29948" xr:uid="{00000000-0005-0000-0000-0000416A0000}"/>
    <cellStyle name="Normal 3 8 5" xfId="21450" xr:uid="{00000000-0005-0000-0000-0000426A0000}"/>
    <cellStyle name="Normal 3 8 5 2" xfId="29975" xr:uid="{00000000-0005-0000-0000-0000436A0000}"/>
    <cellStyle name="Normal 3 8 6" xfId="30509" xr:uid="{00000000-0005-0000-0000-0000446A0000}"/>
    <cellStyle name="Normal 3 8 6 2" xfId="29996" xr:uid="{00000000-0005-0000-0000-0000456A0000}"/>
    <cellStyle name="Normal 3 8 7" xfId="30510" xr:uid="{00000000-0005-0000-0000-0000466A0000}"/>
    <cellStyle name="Normal 3 8 7 2" xfId="30511" xr:uid="{00000000-0005-0000-0000-0000476A0000}"/>
    <cellStyle name="Normal 3 8 8" xfId="30514" xr:uid="{00000000-0005-0000-0000-0000486A0000}"/>
    <cellStyle name="Normal 3 9" xfId="27744" xr:uid="{00000000-0005-0000-0000-0000496A0000}"/>
    <cellStyle name="Normal 3 9 2" xfId="30515" xr:uid="{00000000-0005-0000-0000-00004A6A0000}"/>
    <cellStyle name="Normal 3 9 2 2" xfId="30516" xr:uid="{00000000-0005-0000-0000-00004B6A0000}"/>
    <cellStyle name="Normal 3 9 2 2 2" xfId="30519" xr:uid="{00000000-0005-0000-0000-00004C6A0000}"/>
    <cellStyle name="Normal 3 9 2 3" xfId="30520" xr:uid="{00000000-0005-0000-0000-00004D6A0000}"/>
    <cellStyle name="Normal 3 9 2 3 2" xfId="30521" xr:uid="{00000000-0005-0000-0000-00004E6A0000}"/>
    <cellStyle name="Normal 3 9 2 4" xfId="30524" xr:uid="{00000000-0005-0000-0000-00004F6A0000}"/>
    <cellStyle name="Normal 3 9 2 4 2" xfId="23489" xr:uid="{00000000-0005-0000-0000-0000506A0000}"/>
    <cellStyle name="Normal 3 9 2 5" xfId="13936" xr:uid="{00000000-0005-0000-0000-0000516A0000}"/>
    <cellStyle name="Normal 3 9 2 5 2" xfId="16563" xr:uid="{00000000-0005-0000-0000-0000526A0000}"/>
    <cellStyle name="Normal 3 9 2 6" xfId="16568" xr:uid="{00000000-0005-0000-0000-0000536A0000}"/>
    <cellStyle name="Normal 3 9 2 6 2" xfId="28916" xr:uid="{00000000-0005-0000-0000-0000546A0000}"/>
    <cellStyle name="Normal 3 9 2 7" xfId="6369" xr:uid="{00000000-0005-0000-0000-0000556A0000}"/>
    <cellStyle name="Normal 3 9 3" xfId="30525" xr:uid="{00000000-0005-0000-0000-0000566A0000}"/>
    <cellStyle name="Normal 3 9 3 2" xfId="30526" xr:uid="{00000000-0005-0000-0000-0000576A0000}"/>
    <cellStyle name="Normal 3 9 4" xfId="30527" xr:uid="{00000000-0005-0000-0000-0000586A0000}"/>
    <cellStyle name="Normal 3 9 4 2" xfId="30042" xr:uid="{00000000-0005-0000-0000-0000596A0000}"/>
    <cellStyle name="Normal 3 9 5" xfId="30528" xr:uid="{00000000-0005-0000-0000-00005A6A0000}"/>
    <cellStyle name="Normal 3 9 5 2" xfId="30058" xr:uid="{00000000-0005-0000-0000-00005B6A0000}"/>
    <cellStyle name="Normal 3 9 6" xfId="30529" xr:uid="{00000000-0005-0000-0000-00005C6A0000}"/>
    <cellStyle name="Normal 3 9 6 2" xfId="30530" xr:uid="{00000000-0005-0000-0000-00005D6A0000}"/>
    <cellStyle name="Normal 3 9 7" xfId="30531" xr:uid="{00000000-0005-0000-0000-00005E6A0000}"/>
    <cellStyle name="Normal 3 9 7 2" xfId="30532" xr:uid="{00000000-0005-0000-0000-00005F6A0000}"/>
    <cellStyle name="Normal 3 9 8" xfId="30534" xr:uid="{00000000-0005-0000-0000-0000606A0000}"/>
    <cellStyle name="Normal 4" xfId="30535" xr:uid="{00000000-0005-0000-0000-0000616A0000}"/>
    <cellStyle name="Normal 4 10" xfId="30537" xr:uid="{00000000-0005-0000-0000-0000626A0000}"/>
    <cellStyle name="Normal 4 10 2" xfId="13128" xr:uid="{00000000-0005-0000-0000-0000636A0000}"/>
    <cellStyle name="Normal 4 10 2 2" xfId="7806" xr:uid="{00000000-0005-0000-0000-0000646A0000}"/>
    <cellStyle name="Normal 4 10 2 2 2" xfId="7809" xr:uid="{00000000-0005-0000-0000-0000656A0000}"/>
    <cellStyle name="Normal 4 10 2 3" xfId="90" xr:uid="{00000000-0005-0000-0000-0000666A0000}"/>
    <cellStyle name="Normal 4 10 2 3 2" xfId="7819" xr:uid="{00000000-0005-0000-0000-0000676A0000}"/>
    <cellStyle name="Normal 4 10 2 4" xfId="7821" xr:uid="{00000000-0005-0000-0000-0000686A0000}"/>
    <cellStyle name="Normal 4 10 2 4 2" xfId="30538" xr:uid="{00000000-0005-0000-0000-0000696A0000}"/>
    <cellStyle name="Normal 4 10 2 5" xfId="30539" xr:uid="{00000000-0005-0000-0000-00006A6A0000}"/>
    <cellStyle name="Normal 4 10 2 5 2" xfId="30540" xr:uid="{00000000-0005-0000-0000-00006B6A0000}"/>
    <cellStyle name="Normal 4 10 2 6" xfId="26637" xr:uid="{00000000-0005-0000-0000-00006C6A0000}"/>
    <cellStyle name="Normal 4 10 2 6 2" xfId="26640" xr:uid="{00000000-0005-0000-0000-00006D6A0000}"/>
    <cellStyle name="Normal 4 10 2 7" xfId="19037" xr:uid="{00000000-0005-0000-0000-00006E6A0000}"/>
    <cellStyle name="Normal 4 10 3" xfId="30541" xr:uid="{00000000-0005-0000-0000-00006F6A0000}"/>
    <cellStyle name="Normal 4 10 3 2" xfId="7838" xr:uid="{00000000-0005-0000-0000-0000706A0000}"/>
    <cellStyle name="Normal 4 10 4" xfId="30542" xr:uid="{00000000-0005-0000-0000-0000716A0000}"/>
    <cellStyle name="Normal 4 10 4 2" xfId="30543" xr:uid="{00000000-0005-0000-0000-0000726A0000}"/>
    <cellStyle name="Normal 4 10 5" xfId="30545" xr:uid="{00000000-0005-0000-0000-0000736A0000}"/>
    <cellStyle name="Normal 4 10 5 2" xfId="23689" xr:uid="{00000000-0005-0000-0000-0000746A0000}"/>
    <cellStyle name="Normal 4 10 6" xfId="30546" xr:uid="{00000000-0005-0000-0000-0000756A0000}"/>
    <cellStyle name="Normal 4 10 6 2" xfId="30547" xr:uid="{00000000-0005-0000-0000-0000766A0000}"/>
    <cellStyle name="Normal 4 10 7" xfId="30548" xr:uid="{00000000-0005-0000-0000-0000776A0000}"/>
    <cellStyle name="Normal 4 10 7 2" xfId="30549" xr:uid="{00000000-0005-0000-0000-0000786A0000}"/>
    <cellStyle name="Normal 4 10 8" xfId="30550" xr:uid="{00000000-0005-0000-0000-0000796A0000}"/>
    <cellStyle name="Normal 4 11" xfId="22098" xr:uid="{00000000-0005-0000-0000-00007A6A0000}"/>
    <cellStyle name="Normal 4 11 2" xfId="30551" xr:uid="{00000000-0005-0000-0000-00007B6A0000}"/>
    <cellStyle name="Normal 4 11 2 2" xfId="1840" xr:uid="{00000000-0005-0000-0000-00007C6A0000}"/>
    <cellStyle name="Normal 4 11 2 2 2" xfId="6365" xr:uid="{00000000-0005-0000-0000-00007D6A0000}"/>
    <cellStyle name="Normal 4 11 2 3" xfId="6383" xr:uid="{00000000-0005-0000-0000-00007E6A0000}"/>
    <cellStyle name="Normal 4 11 2 3 2" xfId="6386" xr:uid="{00000000-0005-0000-0000-00007F6A0000}"/>
    <cellStyle name="Normal 4 11 2 4" xfId="6393" xr:uid="{00000000-0005-0000-0000-0000806A0000}"/>
    <cellStyle name="Normal 4 11 2 4 2" xfId="30552" xr:uid="{00000000-0005-0000-0000-0000816A0000}"/>
    <cellStyle name="Normal 4 11 2 5" xfId="30553" xr:uid="{00000000-0005-0000-0000-0000826A0000}"/>
    <cellStyle name="Normal 4 11 2 5 2" xfId="30554" xr:uid="{00000000-0005-0000-0000-0000836A0000}"/>
    <cellStyle name="Normal 4 11 2 6" xfId="26654" xr:uid="{00000000-0005-0000-0000-0000846A0000}"/>
    <cellStyle name="Normal 4 11 2 6 2" xfId="30555" xr:uid="{00000000-0005-0000-0000-0000856A0000}"/>
    <cellStyle name="Normal 4 11 2 7" xfId="30556" xr:uid="{00000000-0005-0000-0000-0000866A0000}"/>
    <cellStyle name="Normal 4 11 3" xfId="30557" xr:uid="{00000000-0005-0000-0000-0000876A0000}"/>
    <cellStyle name="Normal 4 11 3 2" xfId="440" xr:uid="{00000000-0005-0000-0000-0000886A0000}"/>
    <cellStyle name="Normal 4 11 4" xfId="30558" xr:uid="{00000000-0005-0000-0000-0000896A0000}"/>
    <cellStyle name="Normal 4 11 4 2" xfId="30559" xr:uid="{00000000-0005-0000-0000-00008A6A0000}"/>
    <cellStyle name="Normal 4 11 5" xfId="30560" xr:uid="{00000000-0005-0000-0000-00008B6A0000}"/>
    <cellStyle name="Normal 4 11 5 2" xfId="30561" xr:uid="{00000000-0005-0000-0000-00008C6A0000}"/>
    <cellStyle name="Normal 4 11 6" xfId="30562" xr:uid="{00000000-0005-0000-0000-00008D6A0000}"/>
    <cellStyle name="Normal 4 11 6 2" xfId="30563" xr:uid="{00000000-0005-0000-0000-00008E6A0000}"/>
    <cellStyle name="Normal 4 11 7" xfId="30564" xr:uid="{00000000-0005-0000-0000-00008F6A0000}"/>
    <cellStyle name="Normal 4 11 7 2" xfId="3246" xr:uid="{00000000-0005-0000-0000-0000906A0000}"/>
    <cellStyle name="Normal 4 11 8" xfId="30565" xr:uid="{00000000-0005-0000-0000-0000916A0000}"/>
    <cellStyle name="Normal 4 12" xfId="9289" xr:uid="{00000000-0005-0000-0000-0000926A0000}"/>
    <cellStyle name="Normal 4 12 2" xfId="11791" xr:uid="{00000000-0005-0000-0000-0000936A0000}"/>
    <cellStyle name="Normal 4 12 2 2" xfId="6651" xr:uid="{00000000-0005-0000-0000-0000946A0000}"/>
    <cellStyle name="Normal 4 12 2 2 2" xfId="6661" xr:uid="{00000000-0005-0000-0000-0000956A0000}"/>
    <cellStyle name="Normal 4 12 2 3" xfId="6675" xr:uid="{00000000-0005-0000-0000-0000966A0000}"/>
    <cellStyle name="Normal 4 12 2 3 2" xfId="6684" xr:uid="{00000000-0005-0000-0000-0000976A0000}"/>
    <cellStyle name="Normal 4 12 2 4" xfId="6695" xr:uid="{00000000-0005-0000-0000-0000986A0000}"/>
    <cellStyle name="Normal 4 12 2 4 2" xfId="28279" xr:uid="{00000000-0005-0000-0000-0000996A0000}"/>
    <cellStyle name="Normal 4 12 2 5" xfId="28282" xr:uid="{00000000-0005-0000-0000-00009A6A0000}"/>
    <cellStyle name="Normal 4 12 2 5 2" xfId="28284" xr:uid="{00000000-0005-0000-0000-00009B6A0000}"/>
    <cellStyle name="Normal 4 12 2 6" xfId="28286" xr:uid="{00000000-0005-0000-0000-00009C6A0000}"/>
    <cellStyle name="Normal 4 12 2 6 2" xfId="30566" xr:uid="{00000000-0005-0000-0000-00009D6A0000}"/>
    <cellStyle name="Normal 4 12 2 7" xfId="30567" xr:uid="{00000000-0005-0000-0000-00009E6A0000}"/>
    <cellStyle name="Normal 4 12 3" xfId="17996" xr:uid="{00000000-0005-0000-0000-00009F6A0000}"/>
    <cellStyle name="Normal 4 12 3 2" xfId="5107" xr:uid="{00000000-0005-0000-0000-0000A06A0000}"/>
    <cellStyle name="Normal 4 12 4" xfId="30568" xr:uid="{00000000-0005-0000-0000-0000A16A0000}"/>
    <cellStyle name="Normal 4 12 4 2" xfId="30569" xr:uid="{00000000-0005-0000-0000-0000A26A0000}"/>
    <cellStyle name="Normal 4 12 5" xfId="30570" xr:uid="{00000000-0005-0000-0000-0000A36A0000}"/>
    <cellStyle name="Normal 4 12 5 2" xfId="30571" xr:uid="{00000000-0005-0000-0000-0000A46A0000}"/>
    <cellStyle name="Normal 4 12 6" xfId="30572" xr:uid="{00000000-0005-0000-0000-0000A56A0000}"/>
    <cellStyle name="Normal 4 12 6 2" xfId="30573" xr:uid="{00000000-0005-0000-0000-0000A66A0000}"/>
    <cellStyle name="Normal 4 12 7" xfId="21303" xr:uid="{00000000-0005-0000-0000-0000A76A0000}"/>
    <cellStyle name="Normal 4 12 7 2" xfId="1584" xr:uid="{00000000-0005-0000-0000-0000A86A0000}"/>
    <cellStyle name="Normal 4 12 8" xfId="21305" xr:uid="{00000000-0005-0000-0000-0000A96A0000}"/>
    <cellStyle name="Normal 4 13" xfId="18000" xr:uid="{00000000-0005-0000-0000-0000AA6A0000}"/>
    <cellStyle name="Normal 4 13 2" xfId="18001" xr:uid="{00000000-0005-0000-0000-0000AB6A0000}"/>
    <cellStyle name="Normal 4 13 2 2" xfId="6790" xr:uid="{00000000-0005-0000-0000-0000AC6A0000}"/>
    <cellStyle name="Normal 4 13 2 2 2" xfId="6794" xr:uid="{00000000-0005-0000-0000-0000AD6A0000}"/>
    <cellStyle name="Normal 4 13 2 3" xfId="6803" xr:uid="{00000000-0005-0000-0000-0000AE6A0000}"/>
    <cellStyle name="Normal 4 13 2 3 2" xfId="15708" xr:uid="{00000000-0005-0000-0000-0000AF6A0000}"/>
    <cellStyle name="Normal 4 13 2 4" xfId="15710" xr:uid="{00000000-0005-0000-0000-0000B06A0000}"/>
    <cellStyle name="Normal 4 13 2 4 2" xfId="28302" xr:uid="{00000000-0005-0000-0000-0000B16A0000}"/>
    <cellStyle name="Normal 4 13 2 5" xfId="28304" xr:uid="{00000000-0005-0000-0000-0000B26A0000}"/>
    <cellStyle name="Normal 4 13 2 5 2" xfId="30574" xr:uid="{00000000-0005-0000-0000-0000B36A0000}"/>
    <cellStyle name="Normal 4 13 2 6" xfId="29060" xr:uid="{00000000-0005-0000-0000-0000B46A0000}"/>
    <cellStyle name="Normal 4 13 2 6 2" xfId="30575" xr:uid="{00000000-0005-0000-0000-0000B56A0000}"/>
    <cellStyle name="Normal 4 13 2 7" xfId="30576" xr:uid="{00000000-0005-0000-0000-0000B66A0000}"/>
    <cellStyle name="Normal 4 13 3" xfId="30577" xr:uid="{00000000-0005-0000-0000-0000B76A0000}"/>
    <cellStyle name="Normal 4 13 3 2" xfId="5280" xr:uid="{00000000-0005-0000-0000-0000B86A0000}"/>
    <cellStyle name="Normal 4 13 4" xfId="30578" xr:uid="{00000000-0005-0000-0000-0000B96A0000}"/>
    <cellStyle name="Normal 4 13 4 2" xfId="30579" xr:uid="{00000000-0005-0000-0000-0000BA6A0000}"/>
    <cellStyle name="Normal 4 13 5" xfId="30580" xr:uid="{00000000-0005-0000-0000-0000BB6A0000}"/>
    <cellStyle name="Normal 4 13 5 2" xfId="30581" xr:uid="{00000000-0005-0000-0000-0000BC6A0000}"/>
    <cellStyle name="Normal 4 13 6" xfId="30582" xr:uid="{00000000-0005-0000-0000-0000BD6A0000}"/>
    <cellStyle name="Normal 4 13 6 2" xfId="30583" xr:uid="{00000000-0005-0000-0000-0000BE6A0000}"/>
    <cellStyle name="Normal 4 13 7" xfId="21308" xr:uid="{00000000-0005-0000-0000-0000BF6A0000}"/>
    <cellStyle name="Normal 4 13 7 2" xfId="126" xr:uid="{00000000-0005-0000-0000-0000C06A0000}"/>
    <cellStyle name="Normal 4 13 8" xfId="7047" xr:uid="{00000000-0005-0000-0000-0000C16A0000}"/>
    <cellStyle name="Normal 4 14" xfId="18005" xr:uid="{00000000-0005-0000-0000-0000C26A0000}"/>
    <cellStyle name="Normal 4 14 2" xfId="30584" xr:uid="{00000000-0005-0000-0000-0000C36A0000}"/>
    <cellStyle name="Normal 4 14 2 2" xfId="6842" xr:uid="{00000000-0005-0000-0000-0000C46A0000}"/>
    <cellStyle name="Normal 4 14 3" xfId="30585" xr:uid="{00000000-0005-0000-0000-0000C56A0000}"/>
    <cellStyle name="Normal 4 14 3 2" xfId="18190" xr:uid="{00000000-0005-0000-0000-0000C66A0000}"/>
    <cellStyle name="Normal 4 14 4" xfId="30586" xr:uid="{00000000-0005-0000-0000-0000C76A0000}"/>
    <cellStyle name="Normal 4 14 4 2" xfId="30587" xr:uid="{00000000-0005-0000-0000-0000C86A0000}"/>
    <cellStyle name="Normal 4 14 5" xfId="30588" xr:uid="{00000000-0005-0000-0000-0000C96A0000}"/>
    <cellStyle name="Normal 4 14 5 2" xfId="30589" xr:uid="{00000000-0005-0000-0000-0000CA6A0000}"/>
    <cellStyle name="Normal 4 14 6" xfId="30590" xr:uid="{00000000-0005-0000-0000-0000CB6A0000}"/>
    <cellStyle name="Normal 4 14 6 2" xfId="30591" xr:uid="{00000000-0005-0000-0000-0000CC6A0000}"/>
    <cellStyle name="Normal 4 14 7" xfId="21314" xr:uid="{00000000-0005-0000-0000-0000CD6A0000}"/>
    <cellStyle name="Normal 4 15" xfId="30592" xr:uid="{00000000-0005-0000-0000-0000CE6A0000}"/>
    <cellStyle name="Normal 4 15 2" xfId="30594" xr:uid="{00000000-0005-0000-0000-0000CF6A0000}"/>
    <cellStyle name="Normal 4 15 2 2" xfId="20524" xr:uid="{00000000-0005-0000-0000-0000D06A0000}"/>
    <cellStyle name="Normal 4 15 3" xfId="30596" xr:uid="{00000000-0005-0000-0000-0000D16A0000}"/>
    <cellStyle name="Normal 4 15 3 2" xfId="20536" xr:uid="{00000000-0005-0000-0000-0000D26A0000}"/>
    <cellStyle name="Normal 4 15 4" xfId="30597" xr:uid="{00000000-0005-0000-0000-0000D36A0000}"/>
    <cellStyle name="Normal 4 15 4 2" xfId="30598" xr:uid="{00000000-0005-0000-0000-0000D46A0000}"/>
    <cellStyle name="Normal 4 15 5" xfId="30599" xr:uid="{00000000-0005-0000-0000-0000D56A0000}"/>
    <cellStyle name="Normal 4 15 5 2" xfId="30600" xr:uid="{00000000-0005-0000-0000-0000D66A0000}"/>
    <cellStyle name="Normal 4 15 6" xfId="30602" xr:uid="{00000000-0005-0000-0000-0000D76A0000}"/>
    <cellStyle name="Normal 4 15 6 2" xfId="30604" xr:uid="{00000000-0005-0000-0000-0000D86A0000}"/>
    <cellStyle name="Normal 4 15 7" xfId="21322" xr:uid="{00000000-0005-0000-0000-0000D96A0000}"/>
    <cellStyle name="Normal 4 16" xfId="30605" xr:uid="{00000000-0005-0000-0000-0000DA6A0000}"/>
    <cellStyle name="Normal 4 16 2" xfId="30607" xr:uid="{00000000-0005-0000-0000-0000DB6A0000}"/>
    <cellStyle name="Normal 4 16 2 2" xfId="30609" xr:uid="{00000000-0005-0000-0000-0000DC6A0000}"/>
    <cellStyle name="Normal 4 16 3" xfId="30610" xr:uid="{00000000-0005-0000-0000-0000DD6A0000}"/>
    <cellStyle name="Normal 4 16 3 2" xfId="12761" xr:uid="{00000000-0005-0000-0000-0000DE6A0000}"/>
    <cellStyle name="Normal 4 16 4" xfId="30611" xr:uid="{00000000-0005-0000-0000-0000DF6A0000}"/>
    <cellStyle name="Normal 4 16 4 2" xfId="15228" xr:uid="{00000000-0005-0000-0000-0000E06A0000}"/>
    <cellStyle name="Normal 4 16 5" xfId="30612" xr:uid="{00000000-0005-0000-0000-0000E16A0000}"/>
    <cellStyle name="Normal 4 16 5 2" xfId="30613" xr:uid="{00000000-0005-0000-0000-0000E26A0000}"/>
    <cellStyle name="Normal 4 16 6" xfId="30615" xr:uid="{00000000-0005-0000-0000-0000E36A0000}"/>
    <cellStyle name="Normal 4 16 6 2" xfId="30617" xr:uid="{00000000-0005-0000-0000-0000E46A0000}"/>
    <cellStyle name="Normal 4 16 7" xfId="24274" xr:uid="{00000000-0005-0000-0000-0000E56A0000}"/>
    <cellStyle name="Normal 4 17" xfId="30619" xr:uid="{00000000-0005-0000-0000-0000E66A0000}"/>
    <cellStyle name="Normal 4 17 2" xfId="30622" xr:uid="{00000000-0005-0000-0000-0000E76A0000}"/>
    <cellStyle name="Normal 4 18" xfId="30624" xr:uid="{00000000-0005-0000-0000-0000E86A0000}"/>
    <cellStyle name="Normal 4 18 2" xfId="30626" xr:uid="{00000000-0005-0000-0000-0000E96A0000}"/>
    <cellStyle name="Normal 4 19" xfId="30627" xr:uid="{00000000-0005-0000-0000-0000EA6A0000}"/>
    <cellStyle name="Normal 4 19 2" xfId="30629" xr:uid="{00000000-0005-0000-0000-0000EB6A0000}"/>
    <cellStyle name="Normal 4 2" xfId="29421" xr:uid="{00000000-0005-0000-0000-0000EC6A0000}"/>
    <cellStyle name="Normal 4 2 10" xfId="30630" xr:uid="{00000000-0005-0000-0000-0000ED6A0000}"/>
    <cellStyle name="Normal 4 2 10 2" xfId="30631" xr:uid="{00000000-0005-0000-0000-0000EE6A0000}"/>
    <cellStyle name="Normal 4 2 10 2 2" xfId="30632" xr:uid="{00000000-0005-0000-0000-0000EF6A0000}"/>
    <cellStyle name="Normal 4 2 10 2 2 2" xfId="30633" xr:uid="{00000000-0005-0000-0000-0000F06A0000}"/>
    <cellStyle name="Normal 4 2 10 2 3" xfId="7612" xr:uid="{00000000-0005-0000-0000-0000F16A0000}"/>
    <cellStyle name="Normal 4 2 10 2 3 2" xfId="7615" xr:uid="{00000000-0005-0000-0000-0000F26A0000}"/>
    <cellStyle name="Normal 4 2 10 2 4" xfId="7617" xr:uid="{00000000-0005-0000-0000-0000F36A0000}"/>
    <cellStyle name="Normal 4 2 10 2 4 2" xfId="18255" xr:uid="{00000000-0005-0000-0000-0000F46A0000}"/>
    <cellStyle name="Normal 4 2 10 2 5" xfId="11072" xr:uid="{00000000-0005-0000-0000-0000F56A0000}"/>
    <cellStyle name="Normal 4 2 10 2 5 2" xfId="30634" xr:uid="{00000000-0005-0000-0000-0000F66A0000}"/>
    <cellStyle name="Normal 4 2 10 2 6" xfId="30635" xr:uid="{00000000-0005-0000-0000-0000F76A0000}"/>
    <cellStyle name="Normal 4 2 10 2 6 2" xfId="30636" xr:uid="{00000000-0005-0000-0000-0000F86A0000}"/>
    <cellStyle name="Normal 4 2 10 2 7" xfId="3661" xr:uid="{00000000-0005-0000-0000-0000F96A0000}"/>
    <cellStyle name="Normal 4 2 10 3" xfId="30637" xr:uid="{00000000-0005-0000-0000-0000FA6A0000}"/>
    <cellStyle name="Normal 4 2 10 3 2" xfId="30638" xr:uid="{00000000-0005-0000-0000-0000FB6A0000}"/>
    <cellStyle name="Normal 4 2 10 4" xfId="30639" xr:uid="{00000000-0005-0000-0000-0000FC6A0000}"/>
    <cellStyle name="Normal 4 2 10 4 2" xfId="25438" xr:uid="{00000000-0005-0000-0000-0000FD6A0000}"/>
    <cellStyle name="Normal 4 2 10 5" xfId="30640" xr:uid="{00000000-0005-0000-0000-0000FE6A0000}"/>
    <cellStyle name="Normal 4 2 10 5 2" xfId="30641" xr:uid="{00000000-0005-0000-0000-0000FF6A0000}"/>
    <cellStyle name="Normal 4 2 10 6" xfId="30642" xr:uid="{00000000-0005-0000-0000-0000006B0000}"/>
    <cellStyle name="Normal 4 2 10 6 2" xfId="30643" xr:uid="{00000000-0005-0000-0000-0000016B0000}"/>
    <cellStyle name="Normal 4 2 10 7" xfId="30644" xr:uid="{00000000-0005-0000-0000-0000026B0000}"/>
    <cellStyle name="Normal 4 2 10 7 2" xfId="30645" xr:uid="{00000000-0005-0000-0000-0000036B0000}"/>
    <cellStyle name="Normal 4 2 10 8" xfId="30646" xr:uid="{00000000-0005-0000-0000-0000046B0000}"/>
    <cellStyle name="Normal 4 2 11" xfId="30647" xr:uid="{00000000-0005-0000-0000-0000056B0000}"/>
    <cellStyle name="Normal 4 2 11 2" xfId="29749" xr:uid="{00000000-0005-0000-0000-0000066B0000}"/>
    <cellStyle name="Normal 4 2 11 2 2" xfId="29751" xr:uid="{00000000-0005-0000-0000-0000076B0000}"/>
    <cellStyle name="Normal 4 2 11 3" xfId="11728" xr:uid="{00000000-0005-0000-0000-0000086B0000}"/>
    <cellStyle name="Normal 4 2 11 3 2" xfId="12896" xr:uid="{00000000-0005-0000-0000-0000096B0000}"/>
    <cellStyle name="Normal 4 2 11 4" xfId="17179" xr:uid="{00000000-0005-0000-0000-00000A6B0000}"/>
    <cellStyle name="Normal 4 2 11 4 2" xfId="30648" xr:uid="{00000000-0005-0000-0000-00000B6B0000}"/>
    <cellStyle name="Normal 4 2 11 5" xfId="30650" xr:uid="{00000000-0005-0000-0000-00000C6B0000}"/>
    <cellStyle name="Normal 4 2 11 5 2" xfId="30652" xr:uid="{00000000-0005-0000-0000-00000D6B0000}"/>
    <cellStyle name="Normal 4 2 11 6" xfId="21127" xr:uid="{00000000-0005-0000-0000-00000E6B0000}"/>
    <cellStyle name="Normal 4 2 11 6 2" xfId="21131" xr:uid="{00000000-0005-0000-0000-00000F6B0000}"/>
    <cellStyle name="Normal 4 2 11 7" xfId="21139" xr:uid="{00000000-0005-0000-0000-0000106B0000}"/>
    <cellStyle name="Normal 4 2 12" xfId="30653" xr:uid="{00000000-0005-0000-0000-0000116B0000}"/>
    <cellStyle name="Normal 4 2 12 2" xfId="29759" xr:uid="{00000000-0005-0000-0000-0000126B0000}"/>
    <cellStyle name="Normal 4 2 12 2 2" xfId="30654" xr:uid="{00000000-0005-0000-0000-0000136B0000}"/>
    <cellStyle name="Normal 4 2 12 3" xfId="17183" xr:uid="{00000000-0005-0000-0000-0000146B0000}"/>
    <cellStyle name="Normal 4 2 12 3 2" xfId="30655" xr:uid="{00000000-0005-0000-0000-0000156B0000}"/>
    <cellStyle name="Normal 4 2 12 4" xfId="30656" xr:uid="{00000000-0005-0000-0000-0000166B0000}"/>
    <cellStyle name="Normal 4 2 12 4 2" xfId="30659" xr:uid="{00000000-0005-0000-0000-0000176B0000}"/>
    <cellStyle name="Normal 4 2 12 5" xfId="30660" xr:uid="{00000000-0005-0000-0000-0000186B0000}"/>
    <cellStyle name="Normal 4 2 12 5 2" xfId="30662" xr:uid="{00000000-0005-0000-0000-0000196B0000}"/>
    <cellStyle name="Normal 4 2 12 6" xfId="21175" xr:uid="{00000000-0005-0000-0000-00001A6B0000}"/>
    <cellStyle name="Normal 4 2 12 6 2" xfId="21179" xr:uid="{00000000-0005-0000-0000-00001B6B0000}"/>
    <cellStyle name="Normal 4 2 12 7" xfId="21182" xr:uid="{00000000-0005-0000-0000-00001C6B0000}"/>
    <cellStyle name="Normal 4 2 13" xfId="30663" xr:uid="{00000000-0005-0000-0000-00001D6B0000}"/>
    <cellStyle name="Normal 4 2 13 2" xfId="30664" xr:uid="{00000000-0005-0000-0000-00001E6B0000}"/>
    <cellStyle name="Normal 4 2 14" xfId="30665" xr:uid="{00000000-0005-0000-0000-00001F6B0000}"/>
    <cellStyle name="Normal 4 2 14 2" xfId="30666" xr:uid="{00000000-0005-0000-0000-0000206B0000}"/>
    <cellStyle name="Normal 4 2 15" xfId="15345" xr:uid="{00000000-0005-0000-0000-0000216B0000}"/>
    <cellStyle name="Normal 4 2 15 2" xfId="30667" xr:uid="{00000000-0005-0000-0000-0000226B0000}"/>
    <cellStyle name="Normal 4 2 16" xfId="30668" xr:uid="{00000000-0005-0000-0000-0000236B0000}"/>
    <cellStyle name="Normal 4 2 16 2" xfId="30669" xr:uid="{00000000-0005-0000-0000-0000246B0000}"/>
    <cellStyle name="Normal 4 2 17" xfId="30670" xr:uid="{00000000-0005-0000-0000-0000256B0000}"/>
    <cellStyle name="Normal 4 2 17 2" xfId="30672" xr:uid="{00000000-0005-0000-0000-0000266B0000}"/>
    <cellStyle name="Normal 4 2 18" xfId="30673" xr:uid="{00000000-0005-0000-0000-0000276B0000}"/>
    <cellStyle name="Normal 4 2 2" xfId="19996" xr:uid="{00000000-0005-0000-0000-0000286B0000}"/>
    <cellStyle name="Normal 4 2 2 2" xfId="19999" xr:uid="{00000000-0005-0000-0000-0000296B0000}"/>
    <cellStyle name="Normal 4 2 2 2 2" xfId="8777" xr:uid="{00000000-0005-0000-0000-00002A6B0000}"/>
    <cellStyle name="Normal 4 2 2 2 2 2" xfId="5863" xr:uid="{00000000-0005-0000-0000-00002B6B0000}"/>
    <cellStyle name="Normal 4 2 2 2 3" xfId="8784" xr:uid="{00000000-0005-0000-0000-00002C6B0000}"/>
    <cellStyle name="Normal 4 2 2 2 3 2" xfId="5959" xr:uid="{00000000-0005-0000-0000-00002D6B0000}"/>
    <cellStyle name="Normal 4 2 2 2 4" xfId="7142" xr:uid="{00000000-0005-0000-0000-00002E6B0000}"/>
    <cellStyle name="Normal 4 2 2 2 4 2" xfId="6001" xr:uid="{00000000-0005-0000-0000-00002F6B0000}"/>
    <cellStyle name="Normal 4 2 2 2 5" xfId="2668" xr:uid="{00000000-0005-0000-0000-0000306B0000}"/>
    <cellStyle name="Normal 4 2 2 2 5 2" xfId="1111" xr:uid="{00000000-0005-0000-0000-0000316B0000}"/>
    <cellStyle name="Normal 4 2 2 2 6" xfId="2574" xr:uid="{00000000-0005-0000-0000-0000326B0000}"/>
    <cellStyle name="Normal 4 2 2 2 6 2" xfId="30674" xr:uid="{00000000-0005-0000-0000-0000336B0000}"/>
    <cellStyle name="Normal 4 2 2 2 7" xfId="14656" xr:uid="{00000000-0005-0000-0000-0000346B0000}"/>
    <cellStyle name="Normal 4 2 2 3" xfId="29423" xr:uid="{00000000-0005-0000-0000-0000356B0000}"/>
    <cellStyle name="Normal 4 2 2 3 2" xfId="7546" xr:uid="{00000000-0005-0000-0000-0000366B0000}"/>
    <cellStyle name="Normal 4 2 2 4" xfId="29425" xr:uid="{00000000-0005-0000-0000-0000376B0000}"/>
    <cellStyle name="Normal 4 2 2 4 2" xfId="8825" xr:uid="{00000000-0005-0000-0000-0000386B0000}"/>
    <cellStyle name="Normal 4 2 2 5" xfId="4431" xr:uid="{00000000-0005-0000-0000-0000396B0000}"/>
    <cellStyle name="Normal 4 2 2 5 2" xfId="742" xr:uid="{00000000-0005-0000-0000-00003A6B0000}"/>
    <cellStyle name="Normal 4 2 2 6" xfId="4438" xr:uid="{00000000-0005-0000-0000-00003B6B0000}"/>
    <cellStyle name="Normal 4 2 2 6 2" xfId="17988" xr:uid="{00000000-0005-0000-0000-00003C6B0000}"/>
    <cellStyle name="Normal 4 2 2 7" xfId="24833" xr:uid="{00000000-0005-0000-0000-00003D6B0000}"/>
    <cellStyle name="Normal 4 2 2 7 2" xfId="17992" xr:uid="{00000000-0005-0000-0000-00003E6B0000}"/>
    <cellStyle name="Normal 4 2 2 8" xfId="24835" xr:uid="{00000000-0005-0000-0000-00003F6B0000}"/>
    <cellStyle name="Normal 4 2 3" xfId="20004" xr:uid="{00000000-0005-0000-0000-0000406B0000}"/>
    <cellStyle name="Normal 4 2 3 2" xfId="20939" xr:uid="{00000000-0005-0000-0000-0000416B0000}"/>
    <cellStyle name="Normal 4 2 3 2 2" xfId="9223" xr:uid="{00000000-0005-0000-0000-0000426B0000}"/>
    <cellStyle name="Normal 4 2 3 2 2 2" xfId="6139" xr:uid="{00000000-0005-0000-0000-0000436B0000}"/>
    <cellStyle name="Normal 4 2 3 2 3" xfId="9233" xr:uid="{00000000-0005-0000-0000-0000446B0000}"/>
    <cellStyle name="Normal 4 2 3 2 3 2" xfId="6170" xr:uid="{00000000-0005-0000-0000-0000456B0000}"/>
    <cellStyle name="Normal 4 2 3 2 4" xfId="9241" xr:uid="{00000000-0005-0000-0000-0000466B0000}"/>
    <cellStyle name="Normal 4 2 3 2 4 2" xfId="12198" xr:uid="{00000000-0005-0000-0000-0000476B0000}"/>
    <cellStyle name="Normal 4 2 3 2 5" xfId="1105" xr:uid="{00000000-0005-0000-0000-0000486B0000}"/>
    <cellStyle name="Normal 4 2 3 2 5 2" xfId="14712" xr:uid="{00000000-0005-0000-0000-0000496B0000}"/>
    <cellStyle name="Normal 4 2 3 2 6" xfId="30675" xr:uid="{00000000-0005-0000-0000-00004A6B0000}"/>
    <cellStyle name="Normal 4 2 3 2 6 2" xfId="30676" xr:uid="{00000000-0005-0000-0000-00004B6B0000}"/>
    <cellStyle name="Normal 4 2 3 2 7" xfId="16862" xr:uid="{00000000-0005-0000-0000-00004C6B0000}"/>
    <cellStyle name="Normal 4 2 3 3" xfId="29427" xr:uid="{00000000-0005-0000-0000-00004D6B0000}"/>
    <cellStyle name="Normal 4 2 3 3 2" xfId="9254" xr:uid="{00000000-0005-0000-0000-00004E6B0000}"/>
    <cellStyle name="Normal 4 2 3 4" xfId="30678" xr:uid="{00000000-0005-0000-0000-00004F6B0000}"/>
    <cellStyle name="Normal 4 2 3 4 2" xfId="28564" xr:uid="{00000000-0005-0000-0000-0000506B0000}"/>
    <cellStyle name="Normal 4 2 3 5" xfId="3350" xr:uid="{00000000-0005-0000-0000-0000516B0000}"/>
    <cellStyle name="Normal 4 2 3 5 2" xfId="17999" xr:uid="{00000000-0005-0000-0000-0000526B0000}"/>
    <cellStyle name="Normal 4 2 3 6" xfId="24838" xr:uid="{00000000-0005-0000-0000-0000536B0000}"/>
    <cellStyle name="Normal 4 2 3 6 2" xfId="18010" xr:uid="{00000000-0005-0000-0000-0000546B0000}"/>
    <cellStyle name="Normal 4 2 3 7" xfId="24840" xr:uid="{00000000-0005-0000-0000-0000556B0000}"/>
    <cellStyle name="Normal 4 2 3 7 2" xfId="30679" xr:uid="{00000000-0005-0000-0000-0000566B0000}"/>
    <cellStyle name="Normal 4 2 3 8" xfId="30680" xr:uid="{00000000-0005-0000-0000-0000576B0000}"/>
    <cellStyle name="Normal 4 2 4" xfId="14709" xr:uid="{00000000-0005-0000-0000-0000586B0000}"/>
    <cellStyle name="Normal 4 2 4 2" xfId="29429" xr:uid="{00000000-0005-0000-0000-0000596B0000}"/>
    <cellStyle name="Normal 4 2 4 2 2" xfId="9469" xr:uid="{00000000-0005-0000-0000-00005A6B0000}"/>
    <cellStyle name="Normal 4 2 4 2 2 2" xfId="30681" xr:uid="{00000000-0005-0000-0000-00005B6B0000}"/>
    <cellStyle name="Normal 4 2 4 2 3" xfId="8525" xr:uid="{00000000-0005-0000-0000-00005C6B0000}"/>
    <cellStyle name="Normal 4 2 4 2 3 2" xfId="8530" xr:uid="{00000000-0005-0000-0000-00005D6B0000}"/>
    <cellStyle name="Normal 4 2 4 2 4" xfId="7388" xr:uid="{00000000-0005-0000-0000-00005E6B0000}"/>
    <cellStyle name="Normal 4 2 4 2 4 2" xfId="30682" xr:uid="{00000000-0005-0000-0000-00005F6B0000}"/>
    <cellStyle name="Normal 4 2 4 2 5" xfId="1318" xr:uid="{00000000-0005-0000-0000-0000606B0000}"/>
    <cellStyle name="Normal 4 2 4 2 5 2" xfId="30683" xr:uid="{00000000-0005-0000-0000-0000616B0000}"/>
    <cellStyle name="Normal 4 2 4 2 6" xfId="30684" xr:uid="{00000000-0005-0000-0000-0000626B0000}"/>
    <cellStyle name="Normal 4 2 4 2 6 2" xfId="30685" xr:uid="{00000000-0005-0000-0000-0000636B0000}"/>
    <cellStyle name="Normal 4 2 4 2 7" xfId="30687" xr:uid="{00000000-0005-0000-0000-0000646B0000}"/>
    <cellStyle name="Normal 4 2 4 3" xfId="30688" xr:uid="{00000000-0005-0000-0000-0000656B0000}"/>
    <cellStyle name="Normal 4 2 4 3 2" xfId="30689" xr:uid="{00000000-0005-0000-0000-0000666B0000}"/>
    <cellStyle name="Normal 4 2 4 4" xfId="30690" xr:uid="{00000000-0005-0000-0000-0000676B0000}"/>
    <cellStyle name="Normal 4 2 4 4 2" xfId="30691" xr:uid="{00000000-0005-0000-0000-0000686B0000}"/>
    <cellStyle name="Normal 4 2 4 5" xfId="30692" xr:uid="{00000000-0005-0000-0000-0000696B0000}"/>
    <cellStyle name="Normal 4 2 4 5 2" xfId="18019" xr:uid="{00000000-0005-0000-0000-00006A6B0000}"/>
    <cellStyle name="Normal 4 2 4 6" xfId="18621" xr:uid="{00000000-0005-0000-0000-00006B6B0000}"/>
    <cellStyle name="Normal 4 2 4 6 2" xfId="18623" xr:uid="{00000000-0005-0000-0000-00006C6B0000}"/>
    <cellStyle name="Normal 4 2 4 7" xfId="18639" xr:uid="{00000000-0005-0000-0000-00006D6B0000}"/>
    <cellStyle name="Normal 4 2 4 7 2" xfId="18641" xr:uid="{00000000-0005-0000-0000-00006E6B0000}"/>
    <cellStyle name="Normal 4 2 4 8" xfId="18651" xr:uid="{00000000-0005-0000-0000-00006F6B0000}"/>
    <cellStyle name="Normal 4 2 5" xfId="29431" xr:uid="{00000000-0005-0000-0000-0000706B0000}"/>
    <cellStyle name="Normal 4 2 5 2" xfId="30693" xr:uid="{00000000-0005-0000-0000-0000716B0000}"/>
    <cellStyle name="Normal 4 2 5 2 2" xfId="30694" xr:uid="{00000000-0005-0000-0000-0000726B0000}"/>
    <cellStyle name="Normal 4 2 5 2 2 2" xfId="30695" xr:uid="{00000000-0005-0000-0000-0000736B0000}"/>
    <cellStyle name="Normal 4 2 5 2 3" xfId="8642" xr:uid="{00000000-0005-0000-0000-0000746B0000}"/>
    <cellStyle name="Normal 4 2 5 2 3 2" xfId="30696" xr:uid="{00000000-0005-0000-0000-0000756B0000}"/>
    <cellStyle name="Normal 4 2 5 2 4" xfId="8653" xr:uid="{00000000-0005-0000-0000-0000766B0000}"/>
    <cellStyle name="Normal 4 2 5 2 4 2" xfId="14820" xr:uid="{00000000-0005-0000-0000-0000776B0000}"/>
    <cellStyle name="Normal 4 2 5 2 5" xfId="14822" xr:uid="{00000000-0005-0000-0000-0000786B0000}"/>
    <cellStyle name="Normal 4 2 5 2 5 2" xfId="30697" xr:uid="{00000000-0005-0000-0000-0000796B0000}"/>
    <cellStyle name="Normal 4 2 5 2 6" xfId="30698" xr:uid="{00000000-0005-0000-0000-00007A6B0000}"/>
    <cellStyle name="Normal 4 2 5 2 6 2" xfId="22383" xr:uid="{00000000-0005-0000-0000-00007B6B0000}"/>
    <cellStyle name="Normal 4 2 5 2 7" xfId="30699" xr:uid="{00000000-0005-0000-0000-00007C6B0000}"/>
    <cellStyle name="Normal 4 2 5 3" xfId="30700" xr:uid="{00000000-0005-0000-0000-00007D6B0000}"/>
    <cellStyle name="Normal 4 2 5 3 2" xfId="30701" xr:uid="{00000000-0005-0000-0000-00007E6B0000}"/>
    <cellStyle name="Normal 4 2 5 4" xfId="30702" xr:uid="{00000000-0005-0000-0000-00007F6B0000}"/>
    <cellStyle name="Normal 4 2 5 4 2" xfId="30703" xr:uid="{00000000-0005-0000-0000-0000806B0000}"/>
    <cellStyle name="Normal 4 2 5 5" xfId="30704" xr:uid="{00000000-0005-0000-0000-0000816B0000}"/>
    <cellStyle name="Normal 4 2 5 5 2" xfId="30705" xr:uid="{00000000-0005-0000-0000-0000826B0000}"/>
    <cellStyle name="Normal 4 2 5 6" xfId="18671" xr:uid="{00000000-0005-0000-0000-0000836B0000}"/>
    <cellStyle name="Normal 4 2 5 6 2" xfId="18674" xr:uid="{00000000-0005-0000-0000-0000846B0000}"/>
    <cellStyle name="Normal 4 2 5 7" xfId="18684" xr:uid="{00000000-0005-0000-0000-0000856B0000}"/>
    <cellStyle name="Normal 4 2 5 7 2" xfId="18687" xr:uid="{00000000-0005-0000-0000-0000866B0000}"/>
    <cellStyle name="Normal 4 2 5 8" xfId="18691" xr:uid="{00000000-0005-0000-0000-0000876B0000}"/>
    <cellStyle name="Normal 4 2 6" xfId="30706" xr:uid="{00000000-0005-0000-0000-0000886B0000}"/>
    <cellStyle name="Normal 4 2 6 2" xfId="30708" xr:uid="{00000000-0005-0000-0000-0000896B0000}"/>
    <cellStyle name="Normal 4 2 6 2 2" xfId="30709" xr:uid="{00000000-0005-0000-0000-00008A6B0000}"/>
    <cellStyle name="Normal 4 2 6 2 2 2" xfId="30710" xr:uid="{00000000-0005-0000-0000-00008B6B0000}"/>
    <cellStyle name="Normal 4 2 6 2 3" xfId="4812" xr:uid="{00000000-0005-0000-0000-00008C6B0000}"/>
    <cellStyle name="Normal 4 2 6 2 3 2" xfId="4822" xr:uid="{00000000-0005-0000-0000-00008D6B0000}"/>
    <cellStyle name="Normal 4 2 6 2 4" xfId="4900" xr:uid="{00000000-0005-0000-0000-00008E6B0000}"/>
    <cellStyle name="Normal 4 2 6 2 4 2" xfId="30711" xr:uid="{00000000-0005-0000-0000-00008F6B0000}"/>
    <cellStyle name="Normal 4 2 6 2 5" xfId="30712" xr:uid="{00000000-0005-0000-0000-0000906B0000}"/>
    <cellStyle name="Normal 4 2 6 2 5 2" xfId="30713" xr:uid="{00000000-0005-0000-0000-0000916B0000}"/>
    <cellStyle name="Normal 4 2 6 2 6" xfId="30714" xr:uid="{00000000-0005-0000-0000-0000926B0000}"/>
    <cellStyle name="Normal 4 2 6 2 6 2" xfId="23360" xr:uid="{00000000-0005-0000-0000-0000936B0000}"/>
    <cellStyle name="Normal 4 2 6 2 7" xfId="30715" xr:uid="{00000000-0005-0000-0000-0000946B0000}"/>
    <cellStyle name="Normal 4 2 6 3" xfId="30716" xr:uid="{00000000-0005-0000-0000-0000956B0000}"/>
    <cellStyle name="Normal 4 2 6 3 2" xfId="3923" xr:uid="{00000000-0005-0000-0000-0000966B0000}"/>
    <cellStyle name="Normal 4 2 6 4" xfId="30717" xr:uid="{00000000-0005-0000-0000-0000976B0000}"/>
    <cellStyle name="Normal 4 2 6 4 2" xfId="4374" xr:uid="{00000000-0005-0000-0000-0000986B0000}"/>
    <cellStyle name="Normal 4 2 6 5" xfId="30718" xr:uid="{00000000-0005-0000-0000-0000996B0000}"/>
    <cellStyle name="Normal 4 2 6 5 2" xfId="27738" xr:uid="{00000000-0005-0000-0000-00009A6B0000}"/>
    <cellStyle name="Normal 4 2 6 6" xfId="18700" xr:uid="{00000000-0005-0000-0000-00009B6B0000}"/>
    <cellStyle name="Normal 4 2 6 6 2" xfId="18706" xr:uid="{00000000-0005-0000-0000-00009C6B0000}"/>
    <cellStyle name="Normal 4 2 6 7" xfId="18711" xr:uid="{00000000-0005-0000-0000-00009D6B0000}"/>
    <cellStyle name="Normal 4 2 6 7 2" xfId="18714" xr:uid="{00000000-0005-0000-0000-00009E6B0000}"/>
    <cellStyle name="Normal 4 2 6 8" xfId="18718" xr:uid="{00000000-0005-0000-0000-00009F6B0000}"/>
    <cellStyle name="Normal 4 2 7" xfId="30719" xr:uid="{00000000-0005-0000-0000-0000A06B0000}"/>
    <cellStyle name="Normal 4 2 7 2" xfId="27286" xr:uid="{00000000-0005-0000-0000-0000A16B0000}"/>
    <cellStyle name="Normal 4 2 7 2 2" xfId="30720" xr:uid="{00000000-0005-0000-0000-0000A26B0000}"/>
    <cellStyle name="Normal 4 2 7 2 2 2" xfId="30721" xr:uid="{00000000-0005-0000-0000-0000A36B0000}"/>
    <cellStyle name="Normal 4 2 7 2 3" xfId="5299" xr:uid="{00000000-0005-0000-0000-0000A46B0000}"/>
    <cellStyle name="Normal 4 2 7 2 3 2" xfId="30722" xr:uid="{00000000-0005-0000-0000-0000A56B0000}"/>
    <cellStyle name="Normal 4 2 7 2 4" xfId="30723" xr:uid="{00000000-0005-0000-0000-0000A66B0000}"/>
    <cellStyle name="Normal 4 2 7 2 4 2" xfId="23043" xr:uid="{00000000-0005-0000-0000-0000A76B0000}"/>
    <cellStyle name="Normal 4 2 7 2 5" xfId="30724" xr:uid="{00000000-0005-0000-0000-0000A86B0000}"/>
    <cellStyle name="Normal 4 2 7 2 5 2" xfId="30725" xr:uid="{00000000-0005-0000-0000-0000A96B0000}"/>
    <cellStyle name="Normal 4 2 7 2 6" xfId="30726" xr:uid="{00000000-0005-0000-0000-0000AA6B0000}"/>
    <cellStyle name="Normal 4 2 7 2 6 2" xfId="30727" xr:uid="{00000000-0005-0000-0000-0000AB6B0000}"/>
    <cellStyle name="Normal 4 2 7 2 7" xfId="30728" xr:uid="{00000000-0005-0000-0000-0000AC6B0000}"/>
    <cellStyle name="Normal 4 2 7 3" xfId="30729" xr:uid="{00000000-0005-0000-0000-0000AD6B0000}"/>
    <cellStyle name="Normal 4 2 7 3 2" xfId="573" xr:uid="{00000000-0005-0000-0000-0000AE6B0000}"/>
    <cellStyle name="Normal 4 2 7 4" xfId="30730" xr:uid="{00000000-0005-0000-0000-0000AF6B0000}"/>
    <cellStyle name="Normal 4 2 7 4 2" xfId="30731" xr:uid="{00000000-0005-0000-0000-0000B06B0000}"/>
    <cellStyle name="Normal 4 2 7 5" xfId="27262" xr:uid="{00000000-0005-0000-0000-0000B16B0000}"/>
    <cellStyle name="Normal 4 2 7 5 2" xfId="26763" xr:uid="{00000000-0005-0000-0000-0000B26B0000}"/>
    <cellStyle name="Normal 4 2 7 6" xfId="18724" xr:uid="{00000000-0005-0000-0000-0000B36B0000}"/>
    <cellStyle name="Normal 4 2 7 6 2" xfId="18727" xr:uid="{00000000-0005-0000-0000-0000B46B0000}"/>
    <cellStyle name="Normal 4 2 7 7" xfId="18729" xr:uid="{00000000-0005-0000-0000-0000B56B0000}"/>
    <cellStyle name="Normal 4 2 7 7 2" xfId="30732" xr:uid="{00000000-0005-0000-0000-0000B66B0000}"/>
    <cellStyle name="Normal 4 2 7 8" xfId="18855" xr:uid="{00000000-0005-0000-0000-0000B76B0000}"/>
    <cellStyle name="Normal 4 2 8" xfId="30733" xr:uid="{00000000-0005-0000-0000-0000B86B0000}"/>
    <cellStyle name="Normal 4 2 8 2" xfId="30734" xr:uid="{00000000-0005-0000-0000-0000B96B0000}"/>
    <cellStyle name="Normal 4 2 8 2 2" xfId="5543" xr:uid="{00000000-0005-0000-0000-0000BA6B0000}"/>
    <cellStyle name="Normal 4 2 8 2 2 2" xfId="5562" xr:uid="{00000000-0005-0000-0000-0000BB6B0000}"/>
    <cellStyle name="Normal 4 2 8 2 3" xfId="5603" xr:uid="{00000000-0005-0000-0000-0000BC6B0000}"/>
    <cellStyle name="Normal 4 2 8 2 3 2" xfId="30735" xr:uid="{00000000-0005-0000-0000-0000BD6B0000}"/>
    <cellStyle name="Normal 4 2 8 2 4" xfId="30736" xr:uid="{00000000-0005-0000-0000-0000BE6B0000}"/>
    <cellStyle name="Normal 4 2 8 2 4 2" xfId="30737" xr:uid="{00000000-0005-0000-0000-0000BF6B0000}"/>
    <cellStyle name="Normal 4 2 8 2 5" xfId="29865" xr:uid="{00000000-0005-0000-0000-0000C06B0000}"/>
    <cellStyle name="Normal 4 2 8 2 5 2" xfId="30738" xr:uid="{00000000-0005-0000-0000-0000C16B0000}"/>
    <cellStyle name="Normal 4 2 8 2 6" xfId="30740" xr:uid="{00000000-0005-0000-0000-0000C26B0000}"/>
    <cellStyle name="Normal 4 2 8 2 6 2" xfId="5411" xr:uid="{00000000-0005-0000-0000-0000C36B0000}"/>
    <cellStyle name="Normal 4 2 8 2 7" xfId="30741" xr:uid="{00000000-0005-0000-0000-0000C46B0000}"/>
    <cellStyle name="Normal 4 2 8 3" xfId="30742" xr:uid="{00000000-0005-0000-0000-0000C56B0000}"/>
    <cellStyle name="Normal 4 2 8 3 2" xfId="3939" xr:uid="{00000000-0005-0000-0000-0000C66B0000}"/>
    <cellStyle name="Normal 4 2 8 4" xfId="30743" xr:uid="{00000000-0005-0000-0000-0000C76B0000}"/>
    <cellStyle name="Normal 4 2 8 4 2" xfId="30744" xr:uid="{00000000-0005-0000-0000-0000C86B0000}"/>
    <cellStyle name="Normal 4 2 8 5" xfId="27264" xr:uid="{00000000-0005-0000-0000-0000C96B0000}"/>
    <cellStyle name="Normal 4 2 8 5 2" xfId="26780" xr:uid="{00000000-0005-0000-0000-0000CA6B0000}"/>
    <cellStyle name="Normal 4 2 8 6" xfId="18731" xr:uid="{00000000-0005-0000-0000-0000CB6B0000}"/>
    <cellStyle name="Normal 4 2 8 6 2" xfId="30745" xr:uid="{00000000-0005-0000-0000-0000CC6B0000}"/>
    <cellStyle name="Normal 4 2 8 7" xfId="30746" xr:uid="{00000000-0005-0000-0000-0000CD6B0000}"/>
    <cellStyle name="Normal 4 2 8 7 2" xfId="30747" xr:uid="{00000000-0005-0000-0000-0000CE6B0000}"/>
    <cellStyle name="Normal 4 2 8 8" xfId="30748" xr:uid="{00000000-0005-0000-0000-0000CF6B0000}"/>
    <cellStyle name="Normal 4 2 9" xfId="30749" xr:uid="{00000000-0005-0000-0000-0000D06B0000}"/>
    <cellStyle name="Normal 4 2 9 2" xfId="30750" xr:uid="{00000000-0005-0000-0000-0000D16B0000}"/>
    <cellStyle name="Normal 4 2 9 2 2" xfId="5687" xr:uid="{00000000-0005-0000-0000-0000D26B0000}"/>
    <cellStyle name="Normal 4 2 9 2 2 2" xfId="30751" xr:uid="{00000000-0005-0000-0000-0000D36B0000}"/>
    <cellStyle name="Normal 4 2 9 2 3" xfId="30752" xr:uid="{00000000-0005-0000-0000-0000D46B0000}"/>
    <cellStyle name="Normal 4 2 9 2 3 2" xfId="30753" xr:uid="{00000000-0005-0000-0000-0000D56B0000}"/>
    <cellStyle name="Normal 4 2 9 2 4" xfId="30754" xr:uid="{00000000-0005-0000-0000-0000D66B0000}"/>
    <cellStyle name="Normal 4 2 9 2 4 2" xfId="30755" xr:uid="{00000000-0005-0000-0000-0000D76B0000}"/>
    <cellStyle name="Normal 4 2 9 2 5" xfId="30756" xr:uid="{00000000-0005-0000-0000-0000D86B0000}"/>
    <cellStyle name="Normal 4 2 9 2 5 2" xfId="30758" xr:uid="{00000000-0005-0000-0000-0000D96B0000}"/>
    <cellStyle name="Normal 4 2 9 2 6" xfId="30759" xr:uid="{00000000-0005-0000-0000-0000DA6B0000}"/>
    <cellStyle name="Normal 4 2 9 2 6 2" xfId="30760" xr:uid="{00000000-0005-0000-0000-0000DB6B0000}"/>
    <cellStyle name="Normal 4 2 9 2 7" xfId="30761" xr:uid="{00000000-0005-0000-0000-0000DC6B0000}"/>
    <cellStyle name="Normal 4 2 9 3" xfId="30762" xr:uid="{00000000-0005-0000-0000-0000DD6B0000}"/>
    <cellStyle name="Normal 4 2 9 3 2" xfId="30763" xr:uid="{00000000-0005-0000-0000-0000DE6B0000}"/>
    <cellStyle name="Normal 4 2 9 4" xfId="30764" xr:uid="{00000000-0005-0000-0000-0000DF6B0000}"/>
    <cellStyle name="Normal 4 2 9 4 2" xfId="30765" xr:uid="{00000000-0005-0000-0000-0000E06B0000}"/>
    <cellStyle name="Normal 4 2 9 5" xfId="30766" xr:uid="{00000000-0005-0000-0000-0000E16B0000}"/>
    <cellStyle name="Normal 4 2 9 5 2" xfId="30767" xr:uid="{00000000-0005-0000-0000-0000E26B0000}"/>
    <cellStyle name="Normal 4 2 9 6" xfId="26043" xr:uid="{00000000-0005-0000-0000-0000E36B0000}"/>
    <cellStyle name="Normal 4 2 9 6 2" xfId="30768" xr:uid="{00000000-0005-0000-0000-0000E46B0000}"/>
    <cellStyle name="Normal 4 2 9 7" xfId="30769" xr:uid="{00000000-0005-0000-0000-0000E56B0000}"/>
    <cellStyle name="Normal 4 2 9 7 2" xfId="30770" xr:uid="{00000000-0005-0000-0000-0000E66B0000}"/>
    <cellStyle name="Normal 4 2 9 8" xfId="30771" xr:uid="{00000000-0005-0000-0000-0000E76B0000}"/>
    <cellStyle name="Normal 4 20" xfId="30593" xr:uid="{00000000-0005-0000-0000-0000E86B0000}"/>
    <cellStyle name="Normal 4 20 2" xfId="30595" xr:uid="{00000000-0005-0000-0000-0000E96B0000}"/>
    <cellStyle name="Normal 4 21" xfId="30606" xr:uid="{00000000-0005-0000-0000-0000EA6B0000}"/>
    <cellStyle name="Normal 4 21 2" xfId="30608" xr:uid="{00000000-0005-0000-0000-0000EB6B0000}"/>
    <cellStyle name="Normal 4 22" xfId="30620" xr:uid="{00000000-0005-0000-0000-0000EC6B0000}"/>
    <cellStyle name="Normal 4 23" xfId="30625" xr:uid="{00000000-0005-0000-0000-0000ED6B0000}"/>
    <cellStyle name="Normal 4 24" xfId="30628" xr:uid="{00000000-0005-0000-0000-0000EE6B0000}"/>
    <cellStyle name="Normal 4 3" xfId="29433" xr:uid="{00000000-0005-0000-0000-0000EF6B0000}"/>
    <cellStyle name="Normal 4 3 2" xfId="20025" xr:uid="{00000000-0005-0000-0000-0000F06B0000}"/>
    <cellStyle name="Normal 4 3 2 2" xfId="29435" xr:uid="{00000000-0005-0000-0000-0000F16B0000}"/>
    <cellStyle name="Normal 4 3 2 2 2" xfId="2723" xr:uid="{00000000-0005-0000-0000-0000F26B0000}"/>
    <cellStyle name="Normal 4 3 2 3" xfId="29437" xr:uid="{00000000-0005-0000-0000-0000F36B0000}"/>
    <cellStyle name="Normal 4 3 2 3 2" xfId="2857" xr:uid="{00000000-0005-0000-0000-0000F46B0000}"/>
    <cellStyle name="Normal 4 3 2 4" xfId="26026" xr:uid="{00000000-0005-0000-0000-0000F56B0000}"/>
    <cellStyle name="Normal 4 3 2 4 2" xfId="9845" xr:uid="{00000000-0005-0000-0000-0000F66B0000}"/>
    <cellStyle name="Normal 4 3 2 5" xfId="2953" xr:uid="{00000000-0005-0000-0000-0000F76B0000}"/>
    <cellStyle name="Normal 4 3 2 5 2" xfId="18084" xr:uid="{00000000-0005-0000-0000-0000F86B0000}"/>
    <cellStyle name="Normal 4 3 2 6" xfId="24862" xr:uid="{00000000-0005-0000-0000-0000F96B0000}"/>
    <cellStyle name="Normal 4 3 2 6 2" xfId="18092" xr:uid="{00000000-0005-0000-0000-0000FA6B0000}"/>
    <cellStyle name="Normal 4 3 2 7" xfId="24864" xr:uid="{00000000-0005-0000-0000-0000FB6B0000}"/>
    <cellStyle name="Normal 4 3 3" xfId="29439" xr:uid="{00000000-0005-0000-0000-0000FC6B0000}"/>
    <cellStyle name="Normal 4 3 3 2" xfId="29441" xr:uid="{00000000-0005-0000-0000-0000FD6B0000}"/>
    <cellStyle name="Normal 4 3 4" xfId="29443" xr:uid="{00000000-0005-0000-0000-0000FE6B0000}"/>
    <cellStyle name="Normal 4 3 4 2" xfId="30772" xr:uid="{00000000-0005-0000-0000-0000FF6B0000}"/>
    <cellStyle name="Normal 4 3 5" xfId="30773" xr:uid="{00000000-0005-0000-0000-0000006C0000}"/>
    <cellStyle name="Normal 4 3 5 2" xfId="30775" xr:uid="{00000000-0005-0000-0000-0000016C0000}"/>
    <cellStyle name="Normal 4 3 6" xfId="30776" xr:uid="{00000000-0005-0000-0000-0000026C0000}"/>
    <cellStyle name="Normal 4 3 6 2" xfId="24612" xr:uid="{00000000-0005-0000-0000-0000036C0000}"/>
    <cellStyle name="Normal 4 3 7" xfId="30778" xr:uid="{00000000-0005-0000-0000-0000046C0000}"/>
    <cellStyle name="Normal 4 3 7 2" xfId="24627" xr:uid="{00000000-0005-0000-0000-0000056C0000}"/>
    <cellStyle name="Normal 4 3 8" xfId="6315" xr:uid="{00000000-0005-0000-0000-0000066C0000}"/>
    <cellStyle name="Normal 4 4" xfId="29445" xr:uid="{00000000-0005-0000-0000-0000076C0000}"/>
    <cellStyle name="Normal 4 4 2" xfId="29447" xr:uid="{00000000-0005-0000-0000-0000086C0000}"/>
    <cellStyle name="Normal 4 4 2 2" xfId="13763" xr:uid="{00000000-0005-0000-0000-0000096C0000}"/>
    <cellStyle name="Normal 4 4 2 2 2" xfId="4528" xr:uid="{00000000-0005-0000-0000-00000A6C0000}"/>
    <cellStyle name="Normal 4 4 2 3" xfId="13768" xr:uid="{00000000-0005-0000-0000-00000B6C0000}"/>
    <cellStyle name="Normal 4 4 2 3 2" xfId="24585" xr:uid="{00000000-0005-0000-0000-00000C6C0000}"/>
    <cellStyle name="Normal 4 4 2 4" xfId="30779" xr:uid="{00000000-0005-0000-0000-00000D6C0000}"/>
    <cellStyle name="Normal 4 4 2 4 2" xfId="24591" xr:uid="{00000000-0005-0000-0000-00000E6C0000}"/>
    <cellStyle name="Normal 4 4 2 5" xfId="30780" xr:uid="{00000000-0005-0000-0000-00000F6C0000}"/>
    <cellStyle name="Normal 4 4 2 5 2" xfId="18141" xr:uid="{00000000-0005-0000-0000-0000106C0000}"/>
    <cellStyle name="Normal 4 4 2 6" xfId="24887" xr:uid="{00000000-0005-0000-0000-0000116C0000}"/>
    <cellStyle name="Normal 4 4 2 6 2" xfId="27211" xr:uid="{00000000-0005-0000-0000-0000126C0000}"/>
    <cellStyle name="Normal 4 4 2 7" xfId="30781" xr:uid="{00000000-0005-0000-0000-0000136C0000}"/>
    <cellStyle name="Normal 4 4 3" xfId="29449" xr:uid="{00000000-0005-0000-0000-0000146C0000}"/>
    <cellStyle name="Normal 4 4 3 2" xfId="13775" xr:uid="{00000000-0005-0000-0000-0000156C0000}"/>
    <cellStyle name="Normal 4 4 4" xfId="30782" xr:uid="{00000000-0005-0000-0000-0000166C0000}"/>
    <cellStyle name="Normal 4 4 4 2" xfId="30783" xr:uid="{00000000-0005-0000-0000-0000176C0000}"/>
    <cellStyle name="Normal 4 4 5" xfId="30784" xr:uid="{00000000-0005-0000-0000-0000186C0000}"/>
    <cellStyle name="Normal 4 4 5 2" xfId="30785" xr:uid="{00000000-0005-0000-0000-0000196C0000}"/>
    <cellStyle name="Normal 4 4 6" xfId="30786" xr:uid="{00000000-0005-0000-0000-00001A6C0000}"/>
    <cellStyle name="Normal 4 4 6 2" xfId="21624" xr:uid="{00000000-0005-0000-0000-00001B6C0000}"/>
    <cellStyle name="Normal 4 4 7" xfId="30787" xr:uid="{00000000-0005-0000-0000-00001C6C0000}"/>
    <cellStyle name="Normal 4 4 7 2" xfId="24669" xr:uid="{00000000-0005-0000-0000-00001D6C0000}"/>
    <cellStyle name="Normal 4 4 8" xfId="30788" xr:uid="{00000000-0005-0000-0000-00001E6C0000}"/>
    <cellStyle name="Normal 4 5" xfId="27747" xr:uid="{00000000-0005-0000-0000-00001F6C0000}"/>
    <cellStyle name="Normal 4 5 2" xfId="26993" xr:uid="{00000000-0005-0000-0000-0000206C0000}"/>
    <cellStyle name="Normal 4 5 2 2" xfId="6997" xr:uid="{00000000-0005-0000-0000-0000216C0000}"/>
    <cellStyle name="Normal 4 5 2 2 2" xfId="25938" xr:uid="{00000000-0005-0000-0000-0000226C0000}"/>
    <cellStyle name="Normal 4 5 2 3" xfId="27750" xr:uid="{00000000-0005-0000-0000-0000236C0000}"/>
    <cellStyle name="Normal 4 5 2 3 2" xfId="25942" xr:uid="{00000000-0005-0000-0000-0000246C0000}"/>
    <cellStyle name="Normal 4 5 2 4" xfId="30789" xr:uid="{00000000-0005-0000-0000-0000256C0000}"/>
    <cellStyle name="Normal 4 5 2 4 2" xfId="25948" xr:uid="{00000000-0005-0000-0000-0000266C0000}"/>
    <cellStyle name="Normal 4 5 2 5" xfId="30790" xr:uid="{00000000-0005-0000-0000-0000276C0000}"/>
    <cellStyle name="Normal 4 5 2 5 2" xfId="30791" xr:uid="{00000000-0005-0000-0000-0000286C0000}"/>
    <cellStyle name="Normal 4 5 2 6" xfId="30792" xr:uid="{00000000-0005-0000-0000-0000296C0000}"/>
    <cellStyle name="Normal 4 5 2 6 2" xfId="27678" xr:uid="{00000000-0005-0000-0000-00002A6C0000}"/>
    <cellStyle name="Normal 4 5 2 7" xfId="935" xr:uid="{00000000-0005-0000-0000-00002B6C0000}"/>
    <cellStyle name="Normal 4 5 3" xfId="26998" xr:uid="{00000000-0005-0000-0000-00002C6C0000}"/>
    <cellStyle name="Normal 4 5 3 2" xfId="27752" xr:uid="{00000000-0005-0000-0000-00002D6C0000}"/>
    <cellStyle name="Normal 4 5 4" xfId="27754" xr:uid="{00000000-0005-0000-0000-00002E6C0000}"/>
    <cellStyle name="Normal 4 5 4 2" xfId="30793" xr:uid="{00000000-0005-0000-0000-00002F6C0000}"/>
    <cellStyle name="Normal 4 5 5" xfId="30794" xr:uid="{00000000-0005-0000-0000-0000306C0000}"/>
    <cellStyle name="Normal 4 5 5 2" xfId="30795" xr:uid="{00000000-0005-0000-0000-0000316C0000}"/>
    <cellStyle name="Normal 4 5 6" xfId="30796" xr:uid="{00000000-0005-0000-0000-0000326C0000}"/>
    <cellStyle name="Normal 4 5 6 2" xfId="24686" xr:uid="{00000000-0005-0000-0000-0000336C0000}"/>
    <cellStyle name="Normal 4 5 7" xfId="30797" xr:uid="{00000000-0005-0000-0000-0000346C0000}"/>
    <cellStyle name="Normal 4 5 7 2" xfId="24692" xr:uid="{00000000-0005-0000-0000-0000356C0000}"/>
    <cellStyle name="Normal 4 5 8" xfId="28350" xr:uid="{00000000-0005-0000-0000-0000366C0000}"/>
    <cellStyle name="Normal 4 6" xfId="27756" xr:uid="{00000000-0005-0000-0000-0000376C0000}"/>
    <cellStyle name="Normal 4 6 2" xfId="27015" xr:uid="{00000000-0005-0000-0000-0000386C0000}"/>
    <cellStyle name="Normal 4 6 2 2" xfId="27759" xr:uid="{00000000-0005-0000-0000-0000396C0000}"/>
    <cellStyle name="Normal 4 6 2 2 2" xfId="1471" xr:uid="{00000000-0005-0000-0000-00003A6C0000}"/>
    <cellStyle name="Normal 4 6 2 3" xfId="3523" xr:uid="{00000000-0005-0000-0000-00003B6C0000}"/>
    <cellStyle name="Normal 4 6 2 3 2" xfId="27691" xr:uid="{00000000-0005-0000-0000-00003C6C0000}"/>
    <cellStyle name="Normal 4 6 2 4" xfId="30798" xr:uid="{00000000-0005-0000-0000-00003D6C0000}"/>
    <cellStyle name="Normal 4 6 2 4 2" xfId="27699" xr:uid="{00000000-0005-0000-0000-00003E6C0000}"/>
    <cellStyle name="Normal 4 6 2 5" xfId="30799" xr:uid="{00000000-0005-0000-0000-00003F6C0000}"/>
    <cellStyle name="Normal 4 6 2 5 2" xfId="30800" xr:uid="{00000000-0005-0000-0000-0000406C0000}"/>
    <cellStyle name="Normal 4 6 2 6" xfId="30801" xr:uid="{00000000-0005-0000-0000-0000416C0000}"/>
    <cellStyle name="Normal 4 6 2 6 2" xfId="30802" xr:uid="{00000000-0005-0000-0000-0000426C0000}"/>
    <cellStyle name="Normal 4 6 2 7" xfId="13581" xr:uid="{00000000-0005-0000-0000-0000436C0000}"/>
    <cellStyle name="Normal 4 6 3" xfId="27761" xr:uid="{00000000-0005-0000-0000-0000446C0000}"/>
    <cellStyle name="Normal 4 6 3 2" xfId="3546" xr:uid="{00000000-0005-0000-0000-0000456C0000}"/>
    <cellStyle name="Normal 4 6 4" xfId="30803" xr:uid="{00000000-0005-0000-0000-0000466C0000}"/>
    <cellStyle name="Normal 4 6 4 2" xfId="10037" xr:uid="{00000000-0005-0000-0000-0000476C0000}"/>
    <cellStyle name="Normal 4 6 5" xfId="30804" xr:uid="{00000000-0005-0000-0000-0000486C0000}"/>
    <cellStyle name="Normal 4 6 5 2" xfId="30805" xr:uid="{00000000-0005-0000-0000-0000496C0000}"/>
    <cellStyle name="Normal 4 6 6" xfId="30806" xr:uid="{00000000-0005-0000-0000-00004A6C0000}"/>
    <cellStyle name="Normal 4 6 6 2" xfId="24702" xr:uid="{00000000-0005-0000-0000-00004B6C0000}"/>
    <cellStyle name="Normal 4 6 7" xfId="30807" xr:uid="{00000000-0005-0000-0000-00004C6C0000}"/>
    <cellStyle name="Normal 4 6 7 2" xfId="30808" xr:uid="{00000000-0005-0000-0000-00004D6C0000}"/>
    <cellStyle name="Normal 4 6 8" xfId="23378" xr:uid="{00000000-0005-0000-0000-00004E6C0000}"/>
    <cellStyle name="Normal 4 7" xfId="27763" xr:uid="{00000000-0005-0000-0000-00004F6C0000}"/>
    <cellStyle name="Normal 4 7 2" xfId="27765" xr:uid="{00000000-0005-0000-0000-0000506C0000}"/>
    <cellStyle name="Normal 4 7 2 2" xfId="28778" xr:uid="{00000000-0005-0000-0000-0000516C0000}"/>
    <cellStyle name="Normal 4 7 2 2 2" xfId="28742" xr:uid="{00000000-0005-0000-0000-0000526C0000}"/>
    <cellStyle name="Normal 4 7 2 3" xfId="30809" xr:uid="{00000000-0005-0000-0000-0000536C0000}"/>
    <cellStyle name="Normal 4 7 2 3 2" xfId="28756" xr:uid="{00000000-0005-0000-0000-0000546C0000}"/>
    <cellStyle name="Normal 4 7 2 4" xfId="30810" xr:uid="{00000000-0005-0000-0000-0000556C0000}"/>
    <cellStyle name="Normal 4 7 2 4 2" xfId="28763" xr:uid="{00000000-0005-0000-0000-0000566C0000}"/>
    <cellStyle name="Normal 4 7 2 5" xfId="660" xr:uid="{00000000-0005-0000-0000-0000576C0000}"/>
    <cellStyle name="Normal 4 7 2 5 2" xfId="13985" xr:uid="{00000000-0005-0000-0000-0000586C0000}"/>
    <cellStyle name="Normal 4 7 2 6" xfId="13671" xr:uid="{00000000-0005-0000-0000-0000596C0000}"/>
    <cellStyle name="Normal 4 7 2 6 2" xfId="15774" xr:uid="{00000000-0005-0000-0000-00005A6C0000}"/>
    <cellStyle name="Normal 4 7 2 7" xfId="15781" xr:uid="{00000000-0005-0000-0000-00005B6C0000}"/>
    <cellStyle name="Normal 4 7 3" xfId="30811" xr:uid="{00000000-0005-0000-0000-00005C6C0000}"/>
    <cellStyle name="Normal 4 7 3 2" xfId="10053" xr:uid="{00000000-0005-0000-0000-00005D6C0000}"/>
    <cellStyle name="Normal 4 7 4" xfId="30812" xr:uid="{00000000-0005-0000-0000-00005E6C0000}"/>
    <cellStyle name="Normal 4 7 4 2" xfId="30813" xr:uid="{00000000-0005-0000-0000-00005F6C0000}"/>
    <cellStyle name="Normal 4 7 5" xfId="30814" xr:uid="{00000000-0005-0000-0000-0000606C0000}"/>
    <cellStyle name="Normal 4 7 5 2" xfId="8739" xr:uid="{00000000-0005-0000-0000-0000616C0000}"/>
    <cellStyle name="Normal 4 7 6" xfId="30815" xr:uid="{00000000-0005-0000-0000-0000626C0000}"/>
    <cellStyle name="Normal 4 7 6 2" xfId="30816" xr:uid="{00000000-0005-0000-0000-0000636C0000}"/>
    <cellStyle name="Normal 4 7 7" xfId="10542" xr:uid="{00000000-0005-0000-0000-0000646C0000}"/>
    <cellStyle name="Normal 4 7 7 2" xfId="30818" xr:uid="{00000000-0005-0000-0000-0000656C0000}"/>
    <cellStyle name="Normal 4 7 8" xfId="23402" xr:uid="{00000000-0005-0000-0000-0000666C0000}"/>
    <cellStyle name="Normal 4 8" xfId="18704" xr:uid="{00000000-0005-0000-0000-0000676C0000}"/>
    <cellStyle name="Normal 4 8 2" xfId="18319" xr:uid="{00000000-0005-0000-0000-0000686C0000}"/>
    <cellStyle name="Normal 4 8 2 2" xfId="30819" xr:uid="{00000000-0005-0000-0000-0000696C0000}"/>
    <cellStyle name="Normal 4 8 2 2 2" xfId="30820" xr:uid="{00000000-0005-0000-0000-00006A6C0000}"/>
    <cellStyle name="Normal 4 8 2 3" xfId="30821" xr:uid="{00000000-0005-0000-0000-00006B6C0000}"/>
    <cellStyle name="Normal 4 8 2 3 2" xfId="30822" xr:uid="{00000000-0005-0000-0000-00006C6C0000}"/>
    <cellStyle name="Normal 4 8 2 4" xfId="30823" xr:uid="{00000000-0005-0000-0000-00006D6C0000}"/>
    <cellStyle name="Normal 4 8 2 4 2" xfId="30824" xr:uid="{00000000-0005-0000-0000-00006E6C0000}"/>
    <cellStyle name="Normal 4 8 2 5" xfId="13990" xr:uid="{00000000-0005-0000-0000-00006F6C0000}"/>
    <cellStyle name="Normal 4 8 2 5 2" xfId="15848" xr:uid="{00000000-0005-0000-0000-0000706C0000}"/>
    <cellStyle name="Normal 4 8 2 6" xfId="15852" xr:uid="{00000000-0005-0000-0000-0000716C0000}"/>
    <cellStyle name="Normal 4 8 2 6 2" xfId="30825" xr:uid="{00000000-0005-0000-0000-0000726C0000}"/>
    <cellStyle name="Normal 4 8 2 7" xfId="29202" xr:uid="{00000000-0005-0000-0000-0000736C0000}"/>
    <cellStyle name="Normal 4 8 3" xfId="30826" xr:uid="{00000000-0005-0000-0000-0000746C0000}"/>
    <cellStyle name="Normal 4 8 3 2" xfId="30827" xr:uid="{00000000-0005-0000-0000-0000756C0000}"/>
    <cellStyle name="Normal 4 8 4" xfId="30828" xr:uid="{00000000-0005-0000-0000-0000766C0000}"/>
    <cellStyle name="Normal 4 8 4 2" xfId="30133" xr:uid="{00000000-0005-0000-0000-0000776C0000}"/>
    <cellStyle name="Normal 4 8 5" xfId="30829" xr:uid="{00000000-0005-0000-0000-0000786C0000}"/>
    <cellStyle name="Normal 4 8 5 2" xfId="30141" xr:uid="{00000000-0005-0000-0000-0000796C0000}"/>
    <cellStyle name="Normal 4 8 6" xfId="30830" xr:uid="{00000000-0005-0000-0000-00007A6C0000}"/>
    <cellStyle name="Normal 4 8 6 2" xfId="30831" xr:uid="{00000000-0005-0000-0000-00007B6C0000}"/>
    <cellStyle name="Normal 4 8 7" xfId="30832" xr:uid="{00000000-0005-0000-0000-00007C6C0000}"/>
    <cellStyle name="Normal 4 8 7 2" xfId="30833" xr:uid="{00000000-0005-0000-0000-00007D6C0000}"/>
    <cellStyle name="Normal 4 8 8" xfId="16891" xr:uid="{00000000-0005-0000-0000-00007E6C0000}"/>
    <cellStyle name="Normal 4 9" xfId="18707" xr:uid="{00000000-0005-0000-0000-00007F6C0000}"/>
    <cellStyle name="Normal 4 9 2" xfId="3088" xr:uid="{00000000-0005-0000-0000-0000806C0000}"/>
    <cellStyle name="Normal 4 9 2 2" xfId="1075" xr:uid="{00000000-0005-0000-0000-0000816C0000}"/>
    <cellStyle name="Normal 4 9 2 2 2" xfId="30834" xr:uid="{00000000-0005-0000-0000-0000826C0000}"/>
    <cellStyle name="Normal 4 9 2 3" xfId="15892" xr:uid="{00000000-0005-0000-0000-0000836C0000}"/>
    <cellStyle name="Normal 4 9 2 3 2" xfId="15895" xr:uid="{00000000-0005-0000-0000-0000846C0000}"/>
    <cellStyle name="Normal 4 9 2 4" xfId="15902" xr:uid="{00000000-0005-0000-0000-0000856C0000}"/>
    <cellStyle name="Normal 4 9 2 4 2" xfId="15905" xr:uid="{00000000-0005-0000-0000-0000866C0000}"/>
    <cellStyle name="Normal 4 9 2 5" xfId="15913" xr:uid="{00000000-0005-0000-0000-0000876C0000}"/>
    <cellStyle name="Normal 4 9 2 5 2" xfId="19090" xr:uid="{00000000-0005-0000-0000-0000886C0000}"/>
    <cellStyle name="Normal 4 9 2 6" xfId="6658" xr:uid="{00000000-0005-0000-0000-0000896C0000}"/>
    <cellStyle name="Normal 4 9 2 6 2" xfId="30835" xr:uid="{00000000-0005-0000-0000-00008A6C0000}"/>
    <cellStyle name="Normal 4 9 2 7" xfId="6665" xr:uid="{00000000-0005-0000-0000-00008B6C0000}"/>
    <cellStyle name="Normal 4 9 3" xfId="3102" xr:uid="{00000000-0005-0000-0000-00008C6C0000}"/>
    <cellStyle name="Normal 4 9 3 2" xfId="30836" xr:uid="{00000000-0005-0000-0000-00008D6C0000}"/>
    <cellStyle name="Normal 4 9 4" xfId="30837" xr:uid="{00000000-0005-0000-0000-00008E6C0000}"/>
    <cellStyle name="Normal 4 9 4 2" xfId="30168" xr:uid="{00000000-0005-0000-0000-00008F6C0000}"/>
    <cellStyle name="Normal 4 9 5" xfId="30838" xr:uid="{00000000-0005-0000-0000-0000906C0000}"/>
    <cellStyle name="Normal 4 9 5 2" xfId="30839" xr:uid="{00000000-0005-0000-0000-0000916C0000}"/>
    <cellStyle name="Normal 4 9 6" xfId="30840" xr:uid="{00000000-0005-0000-0000-0000926C0000}"/>
    <cellStyle name="Normal 4 9 6 2" xfId="30841" xr:uid="{00000000-0005-0000-0000-0000936C0000}"/>
    <cellStyle name="Normal 4 9 7" xfId="30842" xr:uid="{00000000-0005-0000-0000-0000946C0000}"/>
    <cellStyle name="Normal 4 9 7 2" xfId="30843" xr:uid="{00000000-0005-0000-0000-0000956C0000}"/>
    <cellStyle name="Normal 4 9 8" xfId="23413" xr:uid="{00000000-0005-0000-0000-0000966C0000}"/>
    <cellStyle name="Normal 5" xfId="6245" xr:uid="{00000000-0005-0000-0000-0000976C0000}"/>
    <cellStyle name="Normal 5 10" xfId="11661" xr:uid="{00000000-0005-0000-0000-0000986C0000}"/>
    <cellStyle name="Normal 5 10 2" xfId="24507" xr:uid="{00000000-0005-0000-0000-0000996C0000}"/>
    <cellStyle name="Normal 5 10 2 2" xfId="28670" xr:uid="{00000000-0005-0000-0000-00009A6C0000}"/>
    <cellStyle name="Normal 5 10 2 2 2" xfId="30844" xr:uid="{00000000-0005-0000-0000-00009B6C0000}"/>
    <cellStyle name="Normal 5 10 2 3" xfId="30845" xr:uid="{00000000-0005-0000-0000-00009C6C0000}"/>
    <cellStyle name="Normal 5 10 2 3 2" xfId="30846" xr:uid="{00000000-0005-0000-0000-00009D6C0000}"/>
    <cellStyle name="Normal 5 10 2 4" xfId="30847" xr:uid="{00000000-0005-0000-0000-00009E6C0000}"/>
    <cellStyle name="Normal 5 10 2 4 2" xfId="30848" xr:uid="{00000000-0005-0000-0000-00009F6C0000}"/>
    <cellStyle name="Normal 5 10 2 5" xfId="30849" xr:uid="{00000000-0005-0000-0000-0000A06C0000}"/>
    <cellStyle name="Normal 5 10 2 5 2" xfId="30307" xr:uid="{00000000-0005-0000-0000-0000A16C0000}"/>
    <cellStyle name="Normal 5 10 2 6" xfId="30850" xr:uid="{00000000-0005-0000-0000-0000A26C0000}"/>
    <cellStyle name="Normal 5 10 2 6 2" xfId="30851" xr:uid="{00000000-0005-0000-0000-0000A36C0000}"/>
    <cellStyle name="Normal 5 10 2 7" xfId="30852" xr:uid="{00000000-0005-0000-0000-0000A46C0000}"/>
    <cellStyle name="Normal 5 10 3" xfId="3286" xr:uid="{00000000-0005-0000-0000-0000A56C0000}"/>
    <cellStyle name="Normal 5 10 3 2" xfId="435" xr:uid="{00000000-0005-0000-0000-0000A66C0000}"/>
    <cellStyle name="Normal 5 10 4" xfId="3297" xr:uid="{00000000-0005-0000-0000-0000A76C0000}"/>
    <cellStyle name="Normal 5 10 4 2" xfId="1601" xr:uid="{00000000-0005-0000-0000-0000A86C0000}"/>
    <cellStyle name="Normal 5 10 5" xfId="3308" xr:uid="{00000000-0005-0000-0000-0000A96C0000}"/>
    <cellStyle name="Normal 5 10 5 2" xfId="12080" xr:uid="{00000000-0005-0000-0000-0000AA6C0000}"/>
    <cellStyle name="Normal 5 10 6" xfId="27499" xr:uid="{00000000-0005-0000-0000-0000AB6C0000}"/>
    <cellStyle name="Normal 5 10 6 2" xfId="27501" xr:uid="{00000000-0005-0000-0000-0000AC6C0000}"/>
    <cellStyle name="Normal 5 10 7" xfId="13865" xr:uid="{00000000-0005-0000-0000-0000AD6C0000}"/>
    <cellStyle name="Normal 5 10 7 2" xfId="27512" xr:uid="{00000000-0005-0000-0000-0000AE6C0000}"/>
    <cellStyle name="Normal 5 10 8" xfId="27518" xr:uid="{00000000-0005-0000-0000-0000AF6C0000}"/>
    <cellStyle name="Normal 5 11" xfId="24509" xr:uid="{00000000-0005-0000-0000-0000B06C0000}"/>
    <cellStyle name="Normal 5 11 2" xfId="30853" xr:uid="{00000000-0005-0000-0000-0000B16C0000}"/>
    <cellStyle name="Normal 5 11 2 2" xfId="30854" xr:uid="{00000000-0005-0000-0000-0000B26C0000}"/>
    <cellStyle name="Normal 5 11 2 2 2" xfId="30855" xr:uid="{00000000-0005-0000-0000-0000B36C0000}"/>
    <cellStyle name="Normal 5 11 2 3" xfId="30856" xr:uid="{00000000-0005-0000-0000-0000B46C0000}"/>
    <cellStyle name="Normal 5 11 2 3 2" xfId="30857" xr:uid="{00000000-0005-0000-0000-0000B56C0000}"/>
    <cellStyle name="Normal 5 11 2 4" xfId="30858" xr:uid="{00000000-0005-0000-0000-0000B66C0000}"/>
    <cellStyle name="Normal 5 11 2 4 2" xfId="30859" xr:uid="{00000000-0005-0000-0000-0000B76C0000}"/>
    <cellStyle name="Normal 5 11 2 5" xfId="30860" xr:uid="{00000000-0005-0000-0000-0000B86C0000}"/>
    <cellStyle name="Normal 5 11 2 5 2" xfId="30861" xr:uid="{00000000-0005-0000-0000-0000B96C0000}"/>
    <cellStyle name="Normal 5 11 2 6" xfId="30862" xr:uid="{00000000-0005-0000-0000-0000BA6C0000}"/>
    <cellStyle name="Normal 5 11 2 6 2" xfId="30863" xr:uid="{00000000-0005-0000-0000-0000BB6C0000}"/>
    <cellStyle name="Normal 5 11 2 7" xfId="21715" xr:uid="{00000000-0005-0000-0000-0000BC6C0000}"/>
    <cellStyle name="Normal 5 11 3" xfId="694" xr:uid="{00000000-0005-0000-0000-0000BD6C0000}"/>
    <cellStyle name="Normal 5 11 3 2" xfId="3328" xr:uid="{00000000-0005-0000-0000-0000BE6C0000}"/>
    <cellStyle name="Normal 5 11 4" xfId="3341" xr:uid="{00000000-0005-0000-0000-0000BF6C0000}"/>
    <cellStyle name="Normal 5 11 4 2" xfId="30864" xr:uid="{00000000-0005-0000-0000-0000C06C0000}"/>
    <cellStyle name="Normal 5 11 5" xfId="9431" xr:uid="{00000000-0005-0000-0000-0000C16C0000}"/>
    <cellStyle name="Normal 5 11 5 2" xfId="9433" xr:uid="{00000000-0005-0000-0000-0000C26C0000}"/>
    <cellStyle name="Normal 5 11 6" xfId="9435" xr:uid="{00000000-0005-0000-0000-0000C36C0000}"/>
    <cellStyle name="Normal 5 11 6 2" xfId="27524" xr:uid="{00000000-0005-0000-0000-0000C46C0000}"/>
    <cellStyle name="Normal 5 11 7" xfId="27529" xr:uid="{00000000-0005-0000-0000-0000C56C0000}"/>
    <cellStyle name="Normal 5 11 7 2" xfId="27531" xr:uid="{00000000-0005-0000-0000-0000C66C0000}"/>
    <cellStyle name="Normal 5 11 8" xfId="27533" xr:uid="{00000000-0005-0000-0000-0000C76C0000}"/>
    <cellStyle name="Normal 5 12" xfId="30865" xr:uid="{00000000-0005-0000-0000-0000C86C0000}"/>
    <cellStyle name="Normal 5 12 2" xfId="30866" xr:uid="{00000000-0005-0000-0000-0000C96C0000}"/>
    <cellStyle name="Normal 5 12 2 2" xfId="30867" xr:uid="{00000000-0005-0000-0000-0000CA6C0000}"/>
    <cellStyle name="Normal 5 12 2 2 2" xfId="30868" xr:uid="{00000000-0005-0000-0000-0000CB6C0000}"/>
    <cellStyle name="Normal 5 12 2 3" xfId="30869" xr:uid="{00000000-0005-0000-0000-0000CC6C0000}"/>
    <cellStyle name="Normal 5 12 2 3 2" xfId="24441" xr:uid="{00000000-0005-0000-0000-0000CD6C0000}"/>
    <cellStyle name="Normal 5 12 2 4" xfId="30870" xr:uid="{00000000-0005-0000-0000-0000CE6C0000}"/>
    <cellStyle name="Normal 5 12 2 4 2" xfId="24447" xr:uid="{00000000-0005-0000-0000-0000CF6C0000}"/>
    <cellStyle name="Normal 5 12 2 5" xfId="30871" xr:uid="{00000000-0005-0000-0000-0000D06C0000}"/>
    <cellStyle name="Normal 5 12 2 5 2" xfId="30872" xr:uid="{00000000-0005-0000-0000-0000D16C0000}"/>
    <cellStyle name="Normal 5 12 2 6" xfId="28209" xr:uid="{00000000-0005-0000-0000-0000D26C0000}"/>
    <cellStyle name="Normal 5 12 2 6 2" xfId="28211" xr:uid="{00000000-0005-0000-0000-0000D36C0000}"/>
    <cellStyle name="Normal 5 12 2 7" xfId="24424" xr:uid="{00000000-0005-0000-0000-0000D46C0000}"/>
    <cellStyle name="Normal 5 12 3" xfId="2909" xr:uid="{00000000-0005-0000-0000-0000D56C0000}"/>
    <cellStyle name="Normal 5 12 3 2" xfId="30873" xr:uid="{00000000-0005-0000-0000-0000D66C0000}"/>
    <cellStyle name="Normal 5 12 4" xfId="30874" xr:uid="{00000000-0005-0000-0000-0000D76C0000}"/>
    <cellStyle name="Normal 5 12 4 2" xfId="30875" xr:uid="{00000000-0005-0000-0000-0000D86C0000}"/>
    <cellStyle name="Normal 5 12 5" xfId="9442" xr:uid="{00000000-0005-0000-0000-0000D96C0000}"/>
    <cellStyle name="Normal 5 12 5 2" xfId="30877" xr:uid="{00000000-0005-0000-0000-0000DA6C0000}"/>
    <cellStyle name="Normal 5 12 6" xfId="27536" xr:uid="{00000000-0005-0000-0000-0000DB6C0000}"/>
    <cellStyle name="Normal 5 12 6 2" xfId="27538" xr:uid="{00000000-0005-0000-0000-0000DC6C0000}"/>
    <cellStyle name="Normal 5 12 7" xfId="27541" xr:uid="{00000000-0005-0000-0000-0000DD6C0000}"/>
    <cellStyle name="Normal 5 12 7 2" xfId="30879" xr:uid="{00000000-0005-0000-0000-0000DE6C0000}"/>
    <cellStyle name="Normal 5 12 8" xfId="30880" xr:uid="{00000000-0005-0000-0000-0000DF6C0000}"/>
    <cellStyle name="Normal 5 13" xfId="30881" xr:uid="{00000000-0005-0000-0000-0000E06C0000}"/>
    <cellStyle name="Normal 5 13 2" xfId="30882" xr:uid="{00000000-0005-0000-0000-0000E16C0000}"/>
    <cellStyle name="Normal 5 13 2 2" xfId="30883" xr:uid="{00000000-0005-0000-0000-0000E26C0000}"/>
    <cellStyle name="Normal 5 13 2 2 2" xfId="30884" xr:uid="{00000000-0005-0000-0000-0000E36C0000}"/>
    <cellStyle name="Normal 5 13 2 3" xfId="30885" xr:uid="{00000000-0005-0000-0000-0000E46C0000}"/>
    <cellStyle name="Normal 5 13 2 3 2" xfId="24467" xr:uid="{00000000-0005-0000-0000-0000E56C0000}"/>
    <cellStyle name="Normal 5 13 2 4" xfId="10711" xr:uid="{00000000-0005-0000-0000-0000E66C0000}"/>
    <cellStyle name="Normal 5 13 2 4 2" xfId="10716" xr:uid="{00000000-0005-0000-0000-0000E76C0000}"/>
    <cellStyle name="Normal 5 13 2 5" xfId="9201" xr:uid="{00000000-0005-0000-0000-0000E86C0000}"/>
    <cellStyle name="Normal 5 13 2 5 2" xfId="9207" xr:uid="{00000000-0005-0000-0000-0000E96C0000}"/>
    <cellStyle name="Normal 5 13 2 6" xfId="9227" xr:uid="{00000000-0005-0000-0000-0000EA6C0000}"/>
    <cellStyle name="Normal 5 13 2 6 2" xfId="6145" xr:uid="{00000000-0005-0000-0000-0000EB6C0000}"/>
    <cellStyle name="Normal 5 13 2 7" xfId="9236" xr:uid="{00000000-0005-0000-0000-0000EC6C0000}"/>
    <cellStyle name="Normal 5 13 3" xfId="30886" xr:uid="{00000000-0005-0000-0000-0000ED6C0000}"/>
    <cellStyle name="Normal 5 13 3 2" xfId="30887" xr:uid="{00000000-0005-0000-0000-0000EE6C0000}"/>
    <cellStyle name="Normal 5 13 4" xfId="30888" xr:uid="{00000000-0005-0000-0000-0000EF6C0000}"/>
    <cellStyle name="Normal 5 13 4 2" xfId="30889" xr:uid="{00000000-0005-0000-0000-0000F06C0000}"/>
    <cellStyle name="Normal 5 13 5" xfId="30891" xr:uid="{00000000-0005-0000-0000-0000F16C0000}"/>
    <cellStyle name="Normal 5 13 5 2" xfId="30892" xr:uid="{00000000-0005-0000-0000-0000F26C0000}"/>
    <cellStyle name="Normal 5 13 6" xfId="27544" xr:uid="{00000000-0005-0000-0000-0000F36C0000}"/>
    <cellStyle name="Normal 5 13 6 2" xfId="30894" xr:uid="{00000000-0005-0000-0000-0000F46C0000}"/>
    <cellStyle name="Normal 5 13 7" xfId="15857" xr:uid="{00000000-0005-0000-0000-0000F56C0000}"/>
    <cellStyle name="Normal 5 13 7 2" xfId="15859" xr:uid="{00000000-0005-0000-0000-0000F66C0000}"/>
    <cellStyle name="Normal 5 13 8" xfId="11431" xr:uid="{00000000-0005-0000-0000-0000F76C0000}"/>
    <cellStyle name="Normal 5 14" xfId="30895" xr:uid="{00000000-0005-0000-0000-0000F86C0000}"/>
    <cellStyle name="Normal 5 14 2" xfId="30896" xr:uid="{00000000-0005-0000-0000-0000F96C0000}"/>
    <cellStyle name="Normal 5 14 2 2" xfId="30897" xr:uid="{00000000-0005-0000-0000-0000FA6C0000}"/>
    <cellStyle name="Normal 5 14 3" xfId="30898" xr:uid="{00000000-0005-0000-0000-0000FB6C0000}"/>
    <cellStyle name="Normal 5 14 3 2" xfId="30899" xr:uid="{00000000-0005-0000-0000-0000FC6C0000}"/>
    <cellStyle name="Normal 5 14 4" xfId="30900" xr:uid="{00000000-0005-0000-0000-0000FD6C0000}"/>
    <cellStyle name="Normal 5 14 4 2" xfId="30901" xr:uid="{00000000-0005-0000-0000-0000FE6C0000}"/>
    <cellStyle name="Normal 5 14 5" xfId="30903" xr:uid="{00000000-0005-0000-0000-0000FF6C0000}"/>
    <cellStyle name="Normal 5 14 5 2" xfId="30904" xr:uid="{00000000-0005-0000-0000-0000006D0000}"/>
    <cellStyle name="Normal 5 14 6" xfId="24087" xr:uid="{00000000-0005-0000-0000-0000016D0000}"/>
    <cellStyle name="Normal 5 14 6 2" xfId="30905" xr:uid="{00000000-0005-0000-0000-0000026D0000}"/>
    <cellStyle name="Normal 5 14 7" xfId="15862" xr:uid="{00000000-0005-0000-0000-0000036D0000}"/>
    <cellStyle name="Normal 5 15" xfId="30906" xr:uid="{00000000-0005-0000-0000-0000046D0000}"/>
    <cellStyle name="Normal 5 15 2" xfId="30908" xr:uid="{00000000-0005-0000-0000-0000056D0000}"/>
    <cellStyle name="Normal 5 15 2 2" xfId="30910" xr:uid="{00000000-0005-0000-0000-0000066D0000}"/>
    <cellStyle name="Normal 5 15 3" xfId="30912" xr:uid="{00000000-0005-0000-0000-0000076D0000}"/>
    <cellStyle name="Normal 5 15 3 2" xfId="30914" xr:uid="{00000000-0005-0000-0000-0000086D0000}"/>
    <cellStyle name="Normal 5 15 4" xfId="30916" xr:uid="{00000000-0005-0000-0000-0000096D0000}"/>
    <cellStyle name="Normal 5 15 4 2" xfId="30918" xr:uid="{00000000-0005-0000-0000-00000A6D0000}"/>
    <cellStyle name="Normal 5 15 5" xfId="11943" xr:uid="{00000000-0005-0000-0000-00000B6D0000}"/>
    <cellStyle name="Normal 5 15 5 2" xfId="30920" xr:uid="{00000000-0005-0000-0000-00000C6D0000}"/>
    <cellStyle name="Normal 5 15 6" xfId="30922" xr:uid="{00000000-0005-0000-0000-00000D6D0000}"/>
    <cellStyle name="Normal 5 15 6 2" xfId="30924" xr:uid="{00000000-0005-0000-0000-00000E6D0000}"/>
    <cellStyle name="Normal 5 15 7" xfId="30927" xr:uid="{00000000-0005-0000-0000-00000F6D0000}"/>
    <cellStyle name="Normal 5 16" xfId="22056" xr:uid="{00000000-0005-0000-0000-0000106D0000}"/>
    <cellStyle name="Normal 5 16 2" xfId="30928" xr:uid="{00000000-0005-0000-0000-0000116D0000}"/>
    <cellStyle name="Normal 5 16 2 2" xfId="25586" xr:uid="{00000000-0005-0000-0000-0000126D0000}"/>
    <cellStyle name="Normal 5 16 3" xfId="30931" xr:uid="{00000000-0005-0000-0000-0000136D0000}"/>
    <cellStyle name="Normal 5 16 3 2" xfId="30933" xr:uid="{00000000-0005-0000-0000-0000146D0000}"/>
    <cellStyle name="Normal 5 16 4" xfId="30935" xr:uid="{00000000-0005-0000-0000-0000156D0000}"/>
    <cellStyle name="Normal 5 16 4 2" xfId="30937" xr:uid="{00000000-0005-0000-0000-0000166D0000}"/>
    <cellStyle name="Normal 5 16 5" xfId="30939" xr:uid="{00000000-0005-0000-0000-0000176D0000}"/>
    <cellStyle name="Normal 5 16 5 2" xfId="30941" xr:uid="{00000000-0005-0000-0000-0000186D0000}"/>
    <cellStyle name="Normal 5 16 6" xfId="30943" xr:uid="{00000000-0005-0000-0000-0000196D0000}"/>
    <cellStyle name="Normal 5 16 6 2" xfId="30945" xr:uid="{00000000-0005-0000-0000-00001A6D0000}"/>
    <cellStyle name="Normal 5 16 7" xfId="30947" xr:uid="{00000000-0005-0000-0000-00001B6D0000}"/>
    <cellStyle name="Normal 5 17" xfId="28596" xr:uid="{00000000-0005-0000-0000-00001C6D0000}"/>
    <cellStyle name="Normal 5 17 2" xfId="30949" xr:uid="{00000000-0005-0000-0000-00001D6D0000}"/>
    <cellStyle name="Normal 5 18" xfId="30446" xr:uid="{00000000-0005-0000-0000-00001E6D0000}"/>
    <cellStyle name="Normal 5 18 2" xfId="30950" xr:uid="{00000000-0005-0000-0000-00001F6D0000}"/>
    <cellStyle name="Normal 5 19" xfId="17919" xr:uid="{00000000-0005-0000-0000-0000206D0000}"/>
    <cellStyle name="Normal 5 19 2" xfId="30951" xr:uid="{00000000-0005-0000-0000-0000216D0000}"/>
    <cellStyle name="Normal 5 2" xfId="6249" xr:uid="{00000000-0005-0000-0000-0000226D0000}"/>
    <cellStyle name="Normal 5 2 10" xfId="30952" xr:uid="{00000000-0005-0000-0000-0000236D0000}"/>
    <cellStyle name="Normal 5 2 10 2" xfId="30953" xr:uid="{00000000-0005-0000-0000-0000246D0000}"/>
    <cellStyle name="Normal 5 2 10 2 2" xfId="30955" xr:uid="{00000000-0005-0000-0000-0000256D0000}"/>
    <cellStyle name="Normal 5 2 10 2 2 2" xfId="30957" xr:uid="{00000000-0005-0000-0000-0000266D0000}"/>
    <cellStyle name="Normal 5 2 10 2 3" xfId="13528" xr:uid="{00000000-0005-0000-0000-0000276D0000}"/>
    <cellStyle name="Normal 5 2 10 2 3 2" xfId="14035" xr:uid="{00000000-0005-0000-0000-0000286D0000}"/>
    <cellStyle name="Normal 5 2 10 2 4" xfId="14096" xr:uid="{00000000-0005-0000-0000-0000296D0000}"/>
    <cellStyle name="Normal 5 2 10 2 4 2" xfId="30958" xr:uid="{00000000-0005-0000-0000-00002A6D0000}"/>
    <cellStyle name="Normal 5 2 10 2 5" xfId="30959" xr:uid="{00000000-0005-0000-0000-00002B6D0000}"/>
    <cellStyle name="Normal 5 2 10 2 5 2" xfId="30960" xr:uid="{00000000-0005-0000-0000-00002C6D0000}"/>
    <cellStyle name="Normal 5 2 10 2 6" xfId="342" xr:uid="{00000000-0005-0000-0000-00002D6D0000}"/>
    <cellStyle name="Normal 5 2 10 2 6 2" xfId="1671" xr:uid="{00000000-0005-0000-0000-00002E6D0000}"/>
    <cellStyle name="Normal 5 2 10 2 7" xfId="1728" xr:uid="{00000000-0005-0000-0000-00002F6D0000}"/>
    <cellStyle name="Normal 5 2 10 3" xfId="30961" xr:uid="{00000000-0005-0000-0000-0000306D0000}"/>
    <cellStyle name="Normal 5 2 10 3 2" xfId="30963" xr:uid="{00000000-0005-0000-0000-0000316D0000}"/>
    <cellStyle name="Normal 5 2 10 4" xfId="15602" xr:uid="{00000000-0005-0000-0000-0000326D0000}"/>
    <cellStyle name="Normal 5 2 10 4 2" xfId="6741" xr:uid="{00000000-0005-0000-0000-0000336D0000}"/>
    <cellStyle name="Normal 5 2 10 5" xfId="12383" xr:uid="{00000000-0005-0000-0000-0000346D0000}"/>
    <cellStyle name="Normal 5 2 10 5 2" xfId="5836" xr:uid="{00000000-0005-0000-0000-0000356D0000}"/>
    <cellStyle name="Normal 5 2 10 6" xfId="30964" xr:uid="{00000000-0005-0000-0000-0000366D0000}"/>
    <cellStyle name="Normal 5 2 10 6 2" xfId="4959" xr:uid="{00000000-0005-0000-0000-0000376D0000}"/>
    <cellStyle name="Normal 5 2 10 7" xfId="19895" xr:uid="{00000000-0005-0000-0000-0000386D0000}"/>
    <cellStyle name="Normal 5 2 10 7 2" xfId="5329" xr:uid="{00000000-0005-0000-0000-0000396D0000}"/>
    <cellStyle name="Normal 5 2 10 8" xfId="21735" xr:uid="{00000000-0005-0000-0000-00003A6D0000}"/>
    <cellStyle name="Normal 5 2 11" xfId="30965" xr:uid="{00000000-0005-0000-0000-00003B6D0000}"/>
    <cellStyle name="Normal 5 2 11 2" xfId="30966" xr:uid="{00000000-0005-0000-0000-00003C6D0000}"/>
    <cellStyle name="Normal 5 2 11 2 2" xfId="30968" xr:uid="{00000000-0005-0000-0000-00003D6D0000}"/>
    <cellStyle name="Normal 5 2 11 3" xfId="18024" xr:uid="{00000000-0005-0000-0000-00003E6D0000}"/>
    <cellStyle name="Normal 5 2 11 3 2" xfId="18028" xr:uid="{00000000-0005-0000-0000-00003F6D0000}"/>
    <cellStyle name="Normal 5 2 11 4" xfId="18107" xr:uid="{00000000-0005-0000-0000-0000406D0000}"/>
    <cellStyle name="Normal 5 2 11 4 2" xfId="6813" xr:uid="{00000000-0005-0000-0000-0000416D0000}"/>
    <cellStyle name="Normal 5 2 11 5" xfId="30970" xr:uid="{00000000-0005-0000-0000-0000426D0000}"/>
    <cellStyle name="Normal 5 2 11 5 2" xfId="6840" xr:uid="{00000000-0005-0000-0000-0000436D0000}"/>
    <cellStyle name="Normal 5 2 11 6" xfId="18051" xr:uid="{00000000-0005-0000-0000-0000446D0000}"/>
    <cellStyle name="Normal 5 2 11 6 2" xfId="4682" xr:uid="{00000000-0005-0000-0000-0000456D0000}"/>
    <cellStyle name="Normal 5 2 11 7" xfId="29390" xr:uid="{00000000-0005-0000-0000-0000466D0000}"/>
    <cellStyle name="Normal 5 2 12" xfId="30971" xr:uid="{00000000-0005-0000-0000-0000476D0000}"/>
    <cellStyle name="Normal 5 2 12 2" xfId="30972" xr:uid="{00000000-0005-0000-0000-0000486D0000}"/>
    <cellStyle name="Normal 5 2 12 2 2" xfId="30973" xr:uid="{00000000-0005-0000-0000-0000496D0000}"/>
    <cellStyle name="Normal 5 2 12 3" xfId="20468" xr:uid="{00000000-0005-0000-0000-00004A6D0000}"/>
    <cellStyle name="Normal 5 2 12 3 2" xfId="30975" xr:uid="{00000000-0005-0000-0000-00004B6D0000}"/>
    <cellStyle name="Normal 5 2 12 4" xfId="30977" xr:uid="{00000000-0005-0000-0000-00004C6D0000}"/>
    <cellStyle name="Normal 5 2 12 4 2" xfId="6857" xr:uid="{00000000-0005-0000-0000-00004D6D0000}"/>
    <cellStyle name="Normal 5 2 12 5" xfId="30978" xr:uid="{00000000-0005-0000-0000-00004E6D0000}"/>
    <cellStyle name="Normal 5 2 12 5 2" xfId="6867" xr:uid="{00000000-0005-0000-0000-00004F6D0000}"/>
    <cellStyle name="Normal 5 2 12 6" xfId="30979" xr:uid="{00000000-0005-0000-0000-0000506D0000}"/>
    <cellStyle name="Normal 5 2 12 6 2" xfId="30980" xr:uid="{00000000-0005-0000-0000-0000516D0000}"/>
    <cellStyle name="Normal 5 2 12 7" xfId="29395" xr:uid="{00000000-0005-0000-0000-0000526D0000}"/>
    <cellStyle name="Normal 5 2 13" xfId="28148" xr:uid="{00000000-0005-0000-0000-0000536D0000}"/>
    <cellStyle name="Normal 5 2 13 2" xfId="28150" xr:uid="{00000000-0005-0000-0000-0000546D0000}"/>
    <cellStyle name="Normal 5 2 14" xfId="28152" xr:uid="{00000000-0005-0000-0000-0000556D0000}"/>
    <cellStyle name="Normal 5 2 14 2" xfId="15978" xr:uid="{00000000-0005-0000-0000-0000566D0000}"/>
    <cellStyle name="Normal 5 2 15" xfId="30981" xr:uid="{00000000-0005-0000-0000-0000576D0000}"/>
    <cellStyle name="Normal 5 2 15 2" xfId="19157" xr:uid="{00000000-0005-0000-0000-0000586D0000}"/>
    <cellStyle name="Normal 5 2 16" xfId="30982" xr:uid="{00000000-0005-0000-0000-0000596D0000}"/>
    <cellStyle name="Normal 5 2 16 2" xfId="30983" xr:uid="{00000000-0005-0000-0000-00005A6D0000}"/>
    <cellStyle name="Normal 5 2 17" xfId="30984" xr:uid="{00000000-0005-0000-0000-00005B6D0000}"/>
    <cellStyle name="Normal 5 2 17 2" xfId="30985" xr:uid="{00000000-0005-0000-0000-00005C6D0000}"/>
    <cellStyle name="Normal 5 2 18" xfId="23672" xr:uid="{00000000-0005-0000-0000-00005D6D0000}"/>
    <cellStyle name="Normal 5 2 2" xfId="6256" xr:uid="{00000000-0005-0000-0000-00005E6D0000}"/>
    <cellStyle name="Normal 5 2 2 2" xfId="29525" xr:uid="{00000000-0005-0000-0000-00005F6D0000}"/>
    <cellStyle name="Normal 5 2 2 2 2" xfId="29528" xr:uid="{00000000-0005-0000-0000-0000606D0000}"/>
    <cellStyle name="Normal 5 2 2 2 2 2" xfId="3538" xr:uid="{00000000-0005-0000-0000-0000616D0000}"/>
    <cellStyle name="Normal 5 2 2 2 2 2 2" xfId="30986" xr:uid="{00000000-0005-0000-0000-0000626D0000}"/>
    <cellStyle name="Normal 5 2 2 2 2 2 2 2" xfId="30987" xr:uid="{00000000-0005-0000-0000-0000636D0000}"/>
    <cellStyle name="Normal 5 2 2 2 2 2 2 2 2" xfId="30988" xr:uid="{00000000-0005-0000-0000-0000646D0000}"/>
    <cellStyle name="Normal 5 2 2 2 2 2 2 2 2 2" xfId="30989" xr:uid="{00000000-0005-0000-0000-0000656D0000}"/>
    <cellStyle name="Normal 5 2 2 2 2 2 2 2 2 2 2" xfId="30990" xr:uid="{00000000-0005-0000-0000-0000666D0000}"/>
    <cellStyle name="Normal 5 2 2 2 2 2 2 2 2 3" xfId="30991" xr:uid="{00000000-0005-0000-0000-0000676D0000}"/>
    <cellStyle name="Normal 5 2 2 2 2 2 2 2 3" xfId="1358" xr:uid="{00000000-0005-0000-0000-0000686D0000}"/>
    <cellStyle name="Normal 5 2 2 2 2 2 2 2 3 2" xfId="30992" xr:uid="{00000000-0005-0000-0000-0000696D0000}"/>
    <cellStyle name="Normal 5 2 2 2 2 2 2 2 4" xfId="30993" xr:uid="{00000000-0005-0000-0000-00006A6D0000}"/>
    <cellStyle name="Normal 5 2 2 2 2 2 2 3" xfId="30994" xr:uid="{00000000-0005-0000-0000-00006B6D0000}"/>
    <cellStyle name="Normal 5 2 2 2 2 2 2 3 2" xfId="11421" xr:uid="{00000000-0005-0000-0000-00006C6D0000}"/>
    <cellStyle name="Normal 5 2 2 2 2 2 2 3 2 2" xfId="30995" xr:uid="{00000000-0005-0000-0000-00006D6D0000}"/>
    <cellStyle name="Normal 5 2 2 2 2 2 2 3 3" xfId="1432" xr:uid="{00000000-0005-0000-0000-00006E6D0000}"/>
    <cellStyle name="Normal 5 2 2 2 2 2 2 4" xfId="18448" xr:uid="{00000000-0005-0000-0000-00006F6D0000}"/>
    <cellStyle name="Normal 5 2 2 2 2 2 2 4 2" xfId="30996" xr:uid="{00000000-0005-0000-0000-0000706D0000}"/>
    <cellStyle name="Normal 5 2 2 2 2 2 2 5" xfId="30997" xr:uid="{00000000-0005-0000-0000-0000716D0000}"/>
    <cellStyle name="Normal 5 2 2 2 2 2 3" xfId="30998" xr:uid="{00000000-0005-0000-0000-0000726D0000}"/>
    <cellStyle name="Normal 5 2 2 2 2 2 3 2" xfId="30999" xr:uid="{00000000-0005-0000-0000-0000736D0000}"/>
    <cellStyle name="Normal 5 2 2 2 2 2 3 2 2" xfId="31000" xr:uid="{00000000-0005-0000-0000-0000746D0000}"/>
    <cellStyle name="Normal 5 2 2 2 2 2 3 2 2 2" xfId="24785" xr:uid="{00000000-0005-0000-0000-0000756D0000}"/>
    <cellStyle name="Normal 5 2 2 2 2 2 3 2 3" xfId="31001" xr:uid="{00000000-0005-0000-0000-0000766D0000}"/>
    <cellStyle name="Normal 5 2 2 2 2 2 3 3" xfId="31002" xr:uid="{00000000-0005-0000-0000-0000776D0000}"/>
    <cellStyle name="Normal 5 2 2 2 2 2 3 3 2" xfId="31003" xr:uid="{00000000-0005-0000-0000-0000786D0000}"/>
    <cellStyle name="Normal 5 2 2 2 2 2 3 4" xfId="31004" xr:uid="{00000000-0005-0000-0000-0000796D0000}"/>
    <cellStyle name="Normal 5 2 2 2 2 2 4" xfId="31005" xr:uid="{00000000-0005-0000-0000-00007A6D0000}"/>
    <cellStyle name="Normal 5 2 2 2 2 2 4 2" xfId="31006" xr:uid="{00000000-0005-0000-0000-00007B6D0000}"/>
    <cellStyle name="Normal 5 2 2 2 2 2 4 2 2" xfId="31007" xr:uid="{00000000-0005-0000-0000-00007C6D0000}"/>
    <cellStyle name="Normal 5 2 2 2 2 2 4 3" xfId="31008" xr:uid="{00000000-0005-0000-0000-00007D6D0000}"/>
    <cellStyle name="Normal 5 2 2 2 2 2 5" xfId="31009" xr:uid="{00000000-0005-0000-0000-00007E6D0000}"/>
    <cellStyle name="Normal 5 2 2 2 2 2 5 2" xfId="31010" xr:uid="{00000000-0005-0000-0000-00007F6D0000}"/>
    <cellStyle name="Normal 5 2 2 2 2 2 6" xfId="23560" xr:uid="{00000000-0005-0000-0000-0000806D0000}"/>
    <cellStyle name="Normal 5 2 2 2 2 3" xfId="27097" xr:uid="{00000000-0005-0000-0000-0000816D0000}"/>
    <cellStyle name="Normal 5 2 2 2 2 3 2" xfId="31011" xr:uid="{00000000-0005-0000-0000-0000826D0000}"/>
    <cellStyle name="Normal 5 2 2 2 2 3 2 2" xfId="31012" xr:uid="{00000000-0005-0000-0000-0000836D0000}"/>
    <cellStyle name="Normal 5 2 2 2 2 3 2 2 2" xfId="31013" xr:uid="{00000000-0005-0000-0000-0000846D0000}"/>
    <cellStyle name="Normal 5 2 2 2 2 3 2 2 2 2" xfId="31014" xr:uid="{00000000-0005-0000-0000-0000856D0000}"/>
    <cellStyle name="Normal 5 2 2 2 2 3 2 2 3" xfId="31015" xr:uid="{00000000-0005-0000-0000-0000866D0000}"/>
    <cellStyle name="Normal 5 2 2 2 2 3 2 3" xfId="31016" xr:uid="{00000000-0005-0000-0000-0000876D0000}"/>
    <cellStyle name="Normal 5 2 2 2 2 3 2 3 2" xfId="31017" xr:uid="{00000000-0005-0000-0000-0000886D0000}"/>
    <cellStyle name="Normal 5 2 2 2 2 3 2 4" xfId="31018" xr:uid="{00000000-0005-0000-0000-0000896D0000}"/>
    <cellStyle name="Normal 5 2 2 2 2 3 3" xfId="16910" xr:uid="{00000000-0005-0000-0000-00008A6D0000}"/>
    <cellStyle name="Normal 5 2 2 2 2 3 3 2" xfId="31019" xr:uid="{00000000-0005-0000-0000-00008B6D0000}"/>
    <cellStyle name="Normal 5 2 2 2 2 3 3 2 2" xfId="31020" xr:uid="{00000000-0005-0000-0000-00008C6D0000}"/>
    <cellStyle name="Normal 5 2 2 2 2 3 3 3" xfId="31021" xr:uid="{00000000-0005-0000-0000-00008D6D0000}"/>
    <cellStyle name="Normal 5 2 2 2 2 3 4" xfId="31023" xr:uid="{00000000-0005-0000-0000-00008E6D0000}"/>
    <cellStyle name="Normal 5 2 2 2 2 3 4 2" xfId="31024" xr:uid="{00000000-0005-0000-0000-00008F6D0000}"/>
    <cellStyle name="Normal 5 2 2 2 2 3 5" xfId="24258" xr:uid="{00000000-0005-0000-0000-0000906D0000}"/>
    <cellStyle name="Normal 5 2 2 2 2 4" xfId="31025" xr:uid="{00000000-0005-0000-0000-0000916D0000}"/>
    <cellStyle name="Normal 5 2 2 2 2 4 2" xfId="31026" xr:uid="{00000000-0005-0000-0000-0000926D0000}"/>
    <cellStyle name="Normal 5 2 2 2 2 4 2 2" xfId="31027" xr:uid="{00000000-0005-0000-0000-0000936D0000}"/>
    <cellStyle name="Normal 5 2 2 2 2 4 2 2 2" xfId="31028" xr:uid="{00000000-0005-0000-0000-0000946D0000}"/>
    <cellStyle name="Normal 5 2 2 2 2 4 2 3" xfId="31029" xr:uid="{00000000-0005-0000-0000-0000956D0000}"/>
    <cellStyle name="Normal 5 2 2 2 2 4 3" xfId="31030" xr:uid="{00000000-0005-0000-0000-0000966D0000}"/>
    <cellStyle name="Normal 5 2 2 2 2 4 3 2" xfId="31031" xr:uid="{00000000-0005-0000-0000-0000976D0000}"/>
    <cellStyle name="Normal 5 2 2 2 2 4 4" xfId="31032" xr:uid="{00000000-0005-0000-0000-0000986D0000}"/>
    <cellStyle name="Normal 5 2 2 2 2 5" xfId="31033" xr:uid="{00000000-0005-0000-0000-0000996D0000}"/>
    <cellStyle name="Normal 5 2 2 2 2 5 2" xfId="31034" xr:uid="{00000000-0005-0000-0000-00009A6D0000}"/>
    <cellStyle name="Normal 5 2 2 2 2 5 2 2" xfId="5503" xr:uid="{00000000-0005-0000-0000-00009B6D0000}"/>
    <cellStyle name="Normal 5 2 2 2 2 5 3" xfId="18457" xr:uid="{00000000-0005-0000-0000-00009C6D0000}"/>
    <cellStyle name="Normal 5 2 2 2 2 6" xfId="31036" xr:uid="{00000000-0005-0000-0000-00009D6D0000}"/>
    <cellStyle name="Normal 5 2 2 2 2 6 2" xfId="31038" xr:uid="{00000000-0005-0000-0000-00009E6D0000}"/>
    <cellStyle name="Normal 5 2 2 2 2 7" xfId="14065" xr:uid="{00000000-0005-0000-0000-00009F6D0000}"/>
    <cellStyle name="Normal 5 2 2 2 3" xfId="10631" xr:uid="{00000000-0005-0000-0000-0000A06D0000}"/>
    <cellStyle name="Normal 5 2 2 2 3 2" xfId="6505" xr:uid="{00000000-0005-0000-0000-0000A16D0000}"/>
    <cellStyle name="Normal 5 2 2 2 3 2 2" xfId="12776" xr:uid="{00000000-0005-0000-0000-0000A26D0000}"/>
    <cellStyle name="Normal 5 2 2 2 3 2 2 2" xfId="25960" xr:uid="{00000000-0005-0000-0000-0000A36D0000}"/>
    <cellStyle name="Normal 5 2 2 2 3 2 2 2 2" xfId="25962" xr:uid="{00000000-0005-0000-0000-0000A46D0000}"/>
    <cellStyle name="Normal 5 2 2 2 3 2 2 2 2 2" xfId="31039" xr:uid="{00000000-0005-0000-0000-0000A56D0000}"/>
    <cellStyle name="Normal 5 2 2 2 3 2 2 2 3" xfId="18268" xr:uid="{00000000-0005-0000-0000-0000A66D0000}"/>
    <cellStyle name="Normal 5 2 2 2 3 2 2 3" xfId="25964" xr:uid="{00000000-0005-0000-0000-0000A76D0000}"/>
    <cellStyle name="Normal 5 2 2 2 3 2 2 3 2" xfId="13704" xr:uid="{00000000-0005-0000-0000-0000A86D0000}"/>
    <cellStyle name="Normal 5 2 2 2 3 2 2 4" xfId="22239" xr:uid="{00000000-0005-0000-0000-0000A96D0000}"/>
    <cellStyle name="Normal 5 2 2 2 3 2 3" xfId="25966" xr:uid="{00000000-0005-0000-0000-0000AA6D0000}"/>
    <cellStyle name="Normal 5 2 2 2 3 2 3 2" xfId="25968" xr:uid="{00000000-0005-0000-0000-0000AB6D0000}"/>
    <cellStyle name="Normal 5 2 2 2 3 2 3 2 2" xfId="31040" xr:uid="{00000000-0005-0000-0000-0000AC6D0000}"/>
    <cellStyle name="Normal 5 2 2 2 3 2 3 3" xfId="31041" xr:uid="{00000000-0005-0000-0000-0000AD6D0000}"/>
    <cellStyle name="Normal 5 2 2 2 3 2 4" xfId="25970" xr:uid="{00000000-0005-0000-0000-0000AE6D0000}"/>
    <cellStyle name="Normal 5 2 2 2 3 2 4 2" xfId="29225" xr:uid="{00000000-0005-0000-0000-0000AF6D0000}"/>
    <cellStyle name="Normal 5 2 2 2 3 2 5" xfId="31042" xr:uid="{00000000-0005-0000-0000-0000B06D0000}"/>
    <cellStyle name="Normal 5 2 2 2 3 3" xfId="12961" xr:uid="{00000000-0005-0000-0000-0000B16D0000}"/>
    <cellStyle name="Normal 5 2 2 2 3 3 2" xfId="25976" xr:uid="{00000000-0005-0000-0000-0000B26D0000}"/>
    <cellStyle name="Normal 5 2 2 2 3 3 2 2" xfId="25978" xr:uid="{00000000-0005-0000-0000-0000B36D0000}"/>
    <cellStyle name="Normal 5 2 2 2 3 3 2 2 2" xfId="31043" xr:uid="{00000000-0005-0000-0000-0000B46D0000}"/>
    <cellStyle name="Normal 5 2 2 2 3 3 2 3" xfId="31044" xr:uid="{00000000-0005-0000-0000-0000B56D0000}"/>
    <cellStyle name="Normal 5 2 2 2 3 3 3" xfId="25980" xr:uid="{00000000-0005-0000-0000-0000B66D0000}"/>
    <cellStyle name="Normal 5 2 2 2 3 3 3 2" xfId="31045" xr:uid="{00000000-0005-0000-0000-0000B76D0000}"/>
    <cellStyle name="Normal 5 2 2 2 3 3 4" xfId="31046" xr:uid="{00000000-0005-0000-0000-0000B86D0000}"/>
    <cellStyle name="Normal 5 2 2 2 3 4" xfId="31047" xr:uid="{00000000-0005-0000-0000-0000B96D0000}"/>
    <cellStyle name="Normal 5 2 2 2 3 4 2" xfId="25986" xr:uid="{00000000-0005-0000-0000-0000BA6D0000}"/>
    <cellStyle name="Normal 5 2 2 2 3 4 2 2" xfId="28710" xr:uid="{00000000-0005-0000-0000-0000BB6D0000}"/>
    <cellStyle name="Normal 5 2 2 2 3 4 3" xfId="27965" xr:uid="{00000000-0005-0000-0000-0000BC6D0000}"/>
    <cellStyle name="Normal 5 2 2 2 3 5" xfId="31048" xr:uid="{00000000-0005-0000-0000-0000BD6D0000}"/>
    <cellStyle name="Normal 5 2 2 2 3 5 2" xfId="28712" xr:uid="{00000000-0005-0000-0000-0000BE6D0000}"/>
    <cellStyle name="Normal 5 2 2 2 3 6" xfId="31050" xr:uid="{00000000-0005-0000-0000-0000BF6D0000}"/>
    <cellStyle name="Normal 5 2 2 2 4" xfId="10636" xr:uid="{00000000-0005-0000-0000-0000C06D0000}"/>
    <cellStyle name="Normal 5 2 2 2 4 2" xfId="12964" xr:uid="{00000000-0005-0000-0000-0000C16D0000}"/>
    <cellStyle name="Normal 5 2 2 2 4 2 2" xfId="26002" xr:uid="{00000000-0005-0000-0000-0000C26D0000}"/>
    <cellStyle name="Normal 5 2 2 2 4 2 2 2" xfId="26006" xr:uid="{00000000-0005-0000-0000-0000C36D0000}"/>
    <cellStyle name="Normal 5 2 2 2 4 2 2 2 2" xfId="30182" xr:uid="{00000000-0005-0000-0000-0000C46D0000}"/>
    <cellStyle name="Normal 5 2 2 2 4 2 2 3" xfId="3399" xr:uid="{00000000-0005-0000-0000-0000C56D0000}"/>
    <cellStyle name="Normal 5 2 2 2 4 2 3" xfId="26009" xr:uid="{00000000-0005-0000-0000-0000C66D0000}"/>
    <cellStyle name="Normal 5 2 2 2 4 2 3 2" xfId="30241" xr:uid="{00000000-0005-0000-0000-0000C76D0000}"/>
    <cellStyle name="Normal 5 2 2 2 4 2 4" xfId="31051" xr:uid="{00000000-0005-0000-0000-0000C86D0000}"/>
    <cellStyle name="Normal 5 2 2 2 4 3" xfId="31052" xr:uid="{00000000-0005-0000-0000-0000C96D0000}"/>
    <cellStyle name="Normal 5 2 2 2 4 3 2" xfId="26016" xr:uid="{00000000-0005-0000-0000-0000CA6D0000}"/>
    <cellStyle name="Normal 5 2 2 2 4 3 2 2" xfId="30322" xr:uid="{00000000-0005-0000-0000-0000CB6D0000}"/>
    <cellStyle name="Normal 5 2 2 2 4 3 3" xfId="31054" xr:uid="{00000000-0005-0000-0000-0000CC6D0000}"/>
    <cellStyle name="Normal 5 2 2 2 4 4" xfId="31055" xr:uid="{00000000-0005-0000-0000-0000CD6D0000}"/>
    <cellStyle name="Normal 5 2 2 2 4 4 2" xfId="28720" xr:uid="{00000000-0005-0000-0000-0000CE6D0000}"/>
    <cellStyle name="Normal 5 2 2 2 4 5" xfId="31057" xr:uid="{00000000-0005-0000-0000-0000CF6D0000}"/>
    <cellStyle name="Normal 5 2 2 2 5" xfId="3410" xr:uid="{00000000-0005-0000-0000-0000D06D0000}"/>
    <cellStyle name="Normal 5 2 2 2 5 2" xfId="31058" xr:uid="{00000000-0005-0000-0000-0000D16D0000}"/>
    <cellStyle name="Normal 5 2 2 2 5 2 2" xfId="26028" xr:uid="{00000000-0005-0000-0000-0000D26D0000}"/>
    <cellStyle name="Normal 5 2 2 2 5 2 2 2" xfId="31060" xr:uid="{00000000-0005-0000-0000-0000D36D0000}"/>
    <cellStyle name="Normal 5 2 2 2 5 2 3" xfId="31061" xr:uid="{00000000-0005-0000-0000-0000D46D0000}"/>
    <cellStyle name="Normal 5 2 2 2 5 3" xfId="12293" xr:uid="{00000000-0005-0000-0000-0000D56D0000}"/>
    <cellStyle name="Normal 5 2 2 2 5 3 2" xfId="31062" xr:uid="{00000000-0005-0000-0000-0000D66D0000}"/>
    <cellStyle name="Normal 5 2 2 2 5 4" xfId="31063" xr:uid="{00000000-0005-0000-0000-0000D76D0000}"/>
    <cellStyle name="Normal 5 2 2 2 6" xfId="31064" xr:uid="{00000000-0005-0000-0000-0000D86D0000}"/>
    <cellStyle name="Normal 5 2 2 2 6 2" xfId="31066" xr:uid="{00000000-0005-0000-0000-0000D96D0000}"/>
    <cellStyle name="Normal 5 2 2 2 6 2 2" xfId="23460" xr:uid="{00000000-0005-0000-0000-0000DA6D0000}"/>
    <cellStyle name="Normal 5 2 2 2 6 3" xfId="31068" xr:uid="{00000000-0005-0000-0000-0000DB6D0000}"/>
    <cellStyle name="Normal 5 2 2 2 7" xfId="17544" xr:uid="{00000000-0005-0000-0000-0000DC6D0000}"/>
    <cellStyle name="Normal 5 2 2 2 7 2" xfId="31069" xr:uid="{00000000-0005-0000-0000-0000DD6D0000}"/>
    <cellStyle name="Normal 5 2 2 2 8" xfId="28017" xr:uid="{00000000-0005-0000-0000-0000DE6D0000}"/>
    <cellStyle name="Normal 5 2 2 3" xfId="29530" xr:uid="{00000000-0005-0000-0000-0000DF6D0000}"/>
    <cellStyle name="Normal 5 2 2 3 2" xfId="31070" xr:uid="{00000000-0005-0000-0000-0000E06D0000}"/>
    <cellStyle name="Normal 5 2 2 3 2 2" xfId="31071" xr:uid="{00000000-0005-0000-0000-0000E16D0000}"/>
    <cellStyle name="Normal 5 2 2 3 2 2 2" xfId="31072" xr:uid="{00000000-0005-0000-0000-0000E26D0000}"/>
    <cellStyle name="Normal 5 2 2 3 2 2 2 2" xfId="31073" xr:uid="{00000000-0005-0000-0000-0000E36D0000}"/>
    <cellStyle name="Normal 5 2 2 3 2 2 2 2 2" xfId="31074" xr:uid="{00000000-0005-0000-0000-0000E46D0000}"/>
    <cellStyle name="Normal 5 2 2 3 2 2 2 2 2 2" xfId="31075" xr:uid="{00000000-0005-0000-0000-0000E56D0000}"/>
    <cellStyle name="Normal 5 2 2 3 2 2 2 2 3" xfId="3819" xr:uid="{00000000-0005-0000-0000-0000E66D0000}"/>
    <cellStyle name="Normal 5 2 2 3 2 2 2 3" xfId="31076" xr:uid="{00000000-0005-0000-0000-0000E76D0000}"/>
    <cellStyle name="Normal 5 2 2 3 2 2 2 3 2" xfId="31077" xr:uid="{00000000-0005-0000-0000-0000E86D0000}"/>
    <cellStyle name="Normal 5 2 2 3 2 2 2 4" xfId="31078" xr:uid="{00000000-0005-0000-0000-0000E96D0000}"/>
    <cellStyle name="Normal 5 2 2 3 2 2 3" xfId="31079" xr:uid="{00000000-0005-0000-0000-0000EA6D0000}"/>
    <cellStyle name="Normal 5 2 2 3 2 2 3 2" xfId="31080" xr:uid="{00000000-0005-0000-0000-0000EB6D0000}"/>
    <cellStyle name="Normal 5 2 2 3 2 2 3 2 2" xfId="31081" xr:uid="{00000000-0005-0000-0000-0000EC6D0000}"/>
    <cellStyle name="Normal 5 2 2 3 2 2 3 3" xfId="31082" xr:uid="{00000000-0005-0000-0000-0000ED6D0000}"/>
    <cellStyle name="Normal 5 2 2 3 2 2 4" xfId="16705" xr:uid="{00000000-0005-0000-0000-0000EE6D0000}"/>
    <cellStyle name="Normal 5 2 2 3 2 2 4 2" xfId="11538" xr:uid="{00000000-0005-0000-0000-0000EF6D0000}"/>
    <cellStyle name="Normal 5 2 2 3 2 2 5" xfId="3860" xr:uid="{00000000-0005-0000-0000-0000F06D0000}"/>
    <cellStyle name="Normal 5 2 2 3 2 3" xfId="31083" xr:uid="{00000000-0005-0000-0000-0000F16D0000}"/>
    <cellStyle name="Normal 5 2 2 3 2 3 2" xfId="18414" xr:uid="{00000000-0005-0000-0000-0000F26D0000}"/>
    <cellStyle name="Normal 5 2 2 3 2 3 2 2" xfId="31084" xr:uid="{00000000-0005-0000-0000-0000F36D0000}"/>
    <cellStyle name="Normal 5 2 2 3 2 3 2 2 2" xfId="31085" xr:uid="{00000000-0005-0000-0000-0000F46D0000}"/>
    <cellStyle name="Normal 5 2 2 3 2 3 2 3" xfId="31086" xr:uid="{00000000-0005-0000-0000-0000F56D0000}"/>
    <cellStyle name="Normal 5 2 2 3 2 3 3" xfId="332" xr:uid="{00000000-0005-0000-0000-0000F66D0000}"/>
    <cellStyle name="Normal 5 2 2 3 2 3 3 2" xfId="29067" xr:uid="{00000000-0005-0000-0000-0000F76D0000}"/>
    <cellStyle name="Normal 5 2 2 3 2 3 4" xfId="16757" xr:uid="{00000000-0005-0000-0000-0000F86D0000}"/>
    <cellStyle name="Normal 5 2 2 3 2 4" xfId="31087" xr:uid="{00000000-0005-0000-0000-0000F96D0000}"/>
    <cellStyle name="Normal 5 2 2 3 2 4 2" xfId="31088" xr:uid="{00000000-0005-0000-0000-0000FA6D0000}"/>
    <cellStyle name="Normal 5 2 2 3 2 4 2 2" xfId="31089" xr:uid="{00000000-0005-0000-0000-0000FB6D0000}"/>
    <cellStyle name="Normal 5 2 2 3 2 4 3" xfId="29653" xr:uid="{00000000-0005-0000-0000-0000FC6D0000}"/>
    <cellStyle name="Normal 5 2 2 3 2 5" xfId="31090" xr:uid="{00000000-0005-0000-0000-0000FD6D0000}"/>
    <cellStyle name="Normal 5 2 2 3 2 5 2" xfId="31091" xr:uid="{00000000-0005-0000-0000-0000FE6D0000}"/>
    <cellStyle name="Normal 5 2 2 3 2 6" xfId="9592" xr:uid="{00000000-0005-0000-0000-0000FF6D0000}"/>
    <cellStyle name="Normal 5 2 2 3 3" xfId="10658" xr:uid="{00000000-0005-0000-0000-0000006E0000}"/>
    <cellStyle name="Normal 5 2 2 3 3 2" xfId="12968" xr:uid="{00000000-0005-0000-0000-0000016E0000}"/>
    <cellStyle name="Normal 5 2 2 3 3 2 2" xfId="26038" xr:uid="{00000000-0005-0000-0000-0000026E0000}"/>
    <cellStyle name="Normal 5 2 2 3 3 2 2 2" xfId="26040" xr:uid="{00000000-0005-0000-0000-0000036E0000}"/>
    <cellStyle name="Normal 5 2 2 3 3 2 2 2 2" xfId="31092" xr:uid="{00000000-0005-0000-0000-0000046E0000}"/>
    <cellStyle name="Normal 5 2 2 3 3 2 2 3" xfId="31093" xr:uid="{00000000-0005-0000-0000-0000056E0000}"/>
    <cellStyle name="Normal 5 2 2 3 3 2 3" xfId="26042" xr:uid="{00000000-0005-0000-0000-0000066E0000}"/>
    <cellStyle name="Normal 5 2 2 3 3 2 3 2" xfId="21918" xr:uid="{00000000-0005-0000-0000-0000076E0000}"/>
    <cellStyle name="Normal 5 2 2 3 3 2 4" xfId="16818" xr:uid="{00000000-0005-0000-0000-0000086E0000}"/>
    <cellStyle name="Normal 5 2 2 3 3 3" xfId="31094" xr:uid="{00000000-0005-0000-0000-0000096E0000}"/>
    <cellStyle name="Normal 5 2 2 3 3 3 2" xfId="26046" xr:uid="{00000000-0005-0000-0000-00000A6E0000}"/>
    <cellStyle name="Normal 5 2 2 3 3 3 2 2" xfId="31095" xr:uid="{00000000-0005-0000-0000-00000B6E0000}"/>
    <cellStyle name="Normal 5 2 2 3 3 3 3" xfId="31096" xr:uid="{00000000-0005-0000-0000-00000C6E0000}"/>
    <cellStyle name="Normal 5 2 2 3 3 4" xfId="31097" xr:uid="{00000000-0005-0000-0000-00000D6E0000}"/>
    <cellStyle name="Normal 5 2 2 3 3 4 2" xfId="27560" xr:uid="{00000000-0005-0000-0000-00000E6E0000}"/>
    <cellStyle name="Normal 5 2 2 3 3 5" xfId="31098" xr:uid="{00000000-0005-0000-0000-00000F6E0000}"/>
    <cellStyle name="Normal 5 2 2 3 4" xfId="12970" xr:uid="{00000000-0005-0000-0000-0000106E0000}"/>
    <cellStyle name="Normal 5 2 2 3 4 2" xfId="31099" xr:uid="{00000000-0005-0000-0000-0000116E0000}"/>
    <cellStyle name="Normal 5 2 2 3 4 2 2" xfId="26055" xr:uid="{00000000-0005-0000-0000-0000126E0000}"/>
    <cellStyle name="Normal 5 2 2 3 4 2 2 2" xfId="31101" xr:uid="{00000000-0005-0000-0000-0000136E0000}"/>
    <cellStyle name="Normal 5 2 2 3 4 2 3" xfId="31102" xr:uid="{00000000-0005-0000-0000-0000146E0000}"/>
    <cellStyle name="Normal 5 2 2 3 4 3" xfId="31103" xr:uid="{00000000-0005-0000-0000-0000156E0000}"/>
    <cellStyle name="Normal 5 2 2 3 4 3 2" xfId="31105" xr:uid="{00000000-0005-0000-0000-0000166E0000}"/>
    <cellStyle name="Normal 5 2 2 3 4 4" xfId="31106" xr:uid="{00000000-0005-0000-0000-0000176E0000}"/>
    <cellStyle name="Normal 5 2 2 3 5" xfId="31107" xr:uid="{00000000-0005-0000-0000-0000186E0000}"/>
    <cellStyle name="Normal 5 2 2 3 5 2" xfId="31109" xr:uid="{00000000-0005-0000-0000-0000196E0000}"/>
    <cellStyle name="Normal 5 2 2 3 5 2 2" xfId="31111" xr:uid="{00000000-0005-0000-0000-00001A6E0000}"/>
    <cellStyle name="Normal 5 2 2 3 5 3" xfId="31112" xr:uid="{00000000-0005-0000-0000-00001B6E0000}"/>
    <cellStyle name="Normal 5 2 2 3 6" xfId="31113" xr:uid="{00000000-0005-0000-0000-00001C6E0000}"/>
    <cellStyle name="Normal 5 2 2 3 6 2" xfId="31116" xr:uid="{00000000-0005-0000-0000-00001D6E0000}"/>
    <cellStyle name="Normal 5 2 2 3 7" xfId="31120" xr:uid="{00000000-0005-0000-0000-00001E6E0000}"/>
    <cellStyle name="Normal 5 2 2 4" xfId="31121" xr:uid="{00000000-0005-0000-0000-00001F6E0000}"/>
    <cellStyle name="Normal 5 2 2 4 2" xfId="28618" xr:uid="{00000000-0005-0000-0000-0000206E0000}"/>
    <cellStyle name="Normal 5 2 2 4 2 2" xfId="31122" xr:uid="{00000000-0005-0000-0000-0000216E0000}"/>
    <cellStyle name="Normal 5 2 2 4 2 2 2" xfId="31123" xr:uid="{00000000-0005-0000-0000-0000226E0000}"/>
    <cellStyle name="Normal 5 2 2 4 2 2 2 2" xfId="6884" xr:uid="{00000000-0005-0000-0000-0000236E0000}"/>
    <cellStyle name="Normal 5 2 2 4 2 2 2 2 2" xfId="31124" xr:uid="{00000000-0005-0000-0000-0000246E0000}"/>
    <cellStyle name="Normal 5 2 2 4 2 2 2 3" xfId="31126" xr:uid="{00000000-0005-0000-0000-0000256E0000}"/>
    <cellStyle name="Normal 5 2 2 4 2 2 3" xfId="31127" xr:uid="{00000000-0005-0000-0000-0000266E0000}"/>
    <cellStyle name="Normal 5 2 2 4 2 2 3 2" xfId="31128" xr:uid="{00000000-0005-0000-0000-0000276E0000}"/>
    <cellStyle name="Normal 5 2 2 4 2 2 4" xfId="17448" xr:uid="{00000000-0005-0000-0000-0000286E0000}"/>
    <cellStyle name="Normal 5 2 2 4 2 3" xfId="31129" xr:uid="{00000000-0005-0000-0000-0000296E0000}"/>
    <cellStyle name="Normal 5 2 2 4 2 3 2" xfId="31130" xr:uid="{00000000-0005-0000-0000-00002A6E0000}"/>
    <cellStyle name="Normal 5 2 2 4 2 3 2 2" xfId="31131" xr:uid="{00000000-0005-0000-0000-00002B6E0000}"/>
    <cellStyle name="Normal 5 2 2 4 2 3 3" xfId="31132" xr:uid="{00000000-0005-0000-0000-00002C6E0000}"/>
    <cellStyle name="Normal 5 2 2 4 2 4" xfId="31133" xr:uid="{00000000-0005-0000-0000-00002D6E0000}"/>
    <cellStyle name="Normal 5 2 2 4 2 4 2" xfId="31134" xr:uid="{00000000-0005-0000-0000-00002E6E0000}"/>
    <cellStyle name="Normal 5 2 2 4 2 5" xfId="31135" xr:uid="{00000000-0005-0000-0000-00002F6E0000}"/>
    <cellStyle name="Normal 5 2 2 4 3" xfId="6916" xr:uid="{00000000-0005-0000-0000-0000306E0000}"/>
    <cellStyle name="Normal 5 2 2 4 3 2" xfId="31136" xr:uid="{00000000-0005-0000-0000-0000316E0000}"/>
    <cellStyle name="Normal 5 2 2 4 3 2 2" xfId="24978" xr:uid="{00000000-0005-0000-0000-0000326E0000}"/>
    <cellStyle name="Normal 5 2 2 4 3 2 2 2" xfId="31137" xr:uid="{00000000-0005-0000-0000-0000336E0000}"/>
    <cellStyle name="Normal 5 2 2 4 3 2 3" xfId="31138" xr:uid="{00000000-0005-0000-0000-0000346E0000}"/>
    <cellStyle name="Normal 5 2 2 4 3 3" xfId="31139" xr:uid="{00000000-0005-0000-0000-0000356E0000}"/>
    <cellStyle name="Normal 5 2 2 4 3 3 2" xfId="31140" xr:uid="{00000000-0005-0000-0000-0000366E0000}"/>
    <cellStyle name="Normal 5 2 2 4 3 4" xfId="31141" xr:uid="{00000000-0005-0000-0000-0000376E0000}"/>
    <cellStyle name="Normal 5 2 2 4 4" xfId="3549" xr:uid="{00000000-0005-0000-0000-0000386E0000}"/>
    <cellStyle name="Normal 5 2 2 4 4 2" xfId="22428" xr:uid="{00000000-0005-0000-0000-0000396E0000}"/>
    <cellStyle name="Normal 5 2 2 4 4 2 2" xfId="22431" xr:uid="{00000000-0005-0000-0000-00003A6E0000}"/>
    <cellStyle name="Normal 5 2 2 4 4 3" xfId="22433" xr:uid="{00000000-0005-0000-0000-00003B6E0000}"/>
    <cellStyle name="Normal 5 2 2 4 5" xfId="22435" xr:uid="{00000000-0005-0000-0000-00003C6E0000}"/>
    <cellStyle name="Normal 5 2 2 4 5 2" xfId="22439" xr:uid="{00000000-0005-0000-0000-00003D6E0000}"/>
    <cellStyle name="Normal 5 2 2 4 6" xfId="22447" xr:uid="{00000000-0005-0000-0000-00003E6E0000}"/>
    <cellStyle name="Normal 5 2 2 5" xfId="4875" xr:uid="{00000000-0005-0000-0000-00003F6E0000}"/>
    <cellStyle name="Normal 5 2 2 5 2" xfId="20389" xr:uid="{00000000-0005-0000-0000-0000406E0000}"/>
    <cellStyle name="Normal 5 2 2 5 2 2" xfId="17926" xr:uid="{00000000-0005-0000-0000-0000416E0000}"/>
    <cellStyle name="Normal 5 2 2 5 2 2 2" xfId="20391" xr:uid="{00000000-0005-0000-0000-0000426E0000}"/>
    <cellStyle name="Normal 5 2 2 5 2 2 2 2" xfId="10535" xr:uid="{00000000-0005-0000-0000-0000436E0000}"/>
    <cellStyle name="Normal 5 2 2 5 2 2 3" xfId="31142" xr:uid="{00000000-0005-0000-0000-0000446E0000}"/>
    <cellStyle name="Normal 5 2 2 5 2 3" xfId="20393" xr:uid="{00000000-0005-0000-0000-0000456E0000}"/>
    <cellStyle name="Normal 5 2 2 5 2 3 2" xfId="31143" xr:uid="{00000000-0005-0000-0000-0000466E0000}"/>
    <cellStyle name="Normal 5 2 2 5 2 4" xfId="31144" xr:uid="{00000000-0005-0000-0000-0000476E0000}"/>
    <cellStyle name="Normal 5 2 2 5 3" xfId="6924" xr:uid="{00000000-0005-0000-0000-0000486E0000}"/>
    <cellStyle name="Normal 5 2 2 5 3 2" xfId="20395" xr:uid="{00000000-0005-0000-0000-0000496E0000}"/>
    <cellStyle name="Normal 5 2 2 5 3 2 2" xfId="31145" xr:uid="{00000000-0005-0000-0000-00004A6E0000}"/>
    <cellStyle name="Normal 5 2 2 5 3 3" xfId="31146" xr:uid="{00000000-0005-0000-0000-00004B6E0000}"/>
    <cellStyle name="Normal 5 2 2 5 4" xfId="20397" xr:uid="{00000000-0005-0000-0000-00004C6E0000}"/>
    <cellStyle name="Normal 5 2 2 5 4 2" xfId="21745" xr:uid="{00000000-0005-0000-0000-00004D6E0000}"/>
    <cellStyle name="Normal 5 2 2 5 5" xfId="21750" xr:uid="{00000000-0005-0000-0000-00004E6E0000}"/>
    <cellStyle name="Normal 5 2 2 6" xfId="26205" xr:uid="{00000000-0005-0000-0000-00004F6E0000}"/>
    <cellStyle name="Normal 5 2 2 6 2" xfId="20408" xr:uid="{00000000-0005-0000-0000-0000506E0000}"/>
    <cellStyle name="Normal 5 2 2 6 2 2" xfId="20411" xr:uid="{00000000-0005-0000-0000-0000516E0000}"/>
    <cellStyle name="Normal 5 2 2 6 2 2 2" xfId="30536" xr:uid="{00000000-0005-0000-0000-0000526E0000}"/>
    <cellStyle name="Normal 5 2 2 6 2 3" xfId="25563" xr:uid="{00000000-0005-0000-0000-0000536E0000}"/>
    <cellStyle name="Normal 5 2 2 6 3" xfId="20414" xr:uid="{00000000-0005-0000-0000-0000546E0000}"/>
    <cellStyle name="Normal 5 2 2 6 3 2" xfId="31147" xr:uid="{00000000-0005-0000-0000-0000556E0000}"/>
    <cellStyle name="Normal 5 2 2 6 4" xfId="10133" xr:uid="{00000000-0005-0000-0000-0000566E0000}"/>
    <cellStyle name="Normal 5 2 2 7" xfId="26207" xr:uid="{00000000-0005-0000-0000-0000576E0000}"/>
    <cellStyle name="Normal 5 2 2 7 2" xfId="20422" xr:uid="{00000000-0005-0000-0000-0000586E0000}"/>
    <cellStyle name="Normal 5 2 2 7 2 2" xfId="3480" xr:uid="{00000000-0005-0000-0000-0000596E0000}"/>
    <cellStyle name="Normal 5 2 2 7 3" xfId="31150" xr:uid="{00000000-0005-0000-0000-00005A6E0000}"/>
    <cellStyle name="Normal 5 2 2 8" xfId="26209" xr:uid="{00000000-0005-0000-0000-00005B6E0000}"/>
    <cellStyle name="Normal 5 2 2 8 2" xfId="29551" xr:uid="{00000000-0005-0000-0000-00005C6E0000}"/>
    <cellStyle name="Normal 5 2 2 9" xfId="31151" xr:uid="{00000000-0005-0000-0000-00005D6E0000}"/>
    <cellStyle name="Normal 5 2 3" xfId="21135" xr:uid="{00000000-0005-0000-0000-00005E6E0000}"/>
    <cellStyle name="Normal 5 2 3 2" xfId="22897" xr:uid="{00000000-0005-0000-0000-00005F6E0000}"/>
    <cellStyle name="Normal 5 2 3 2 2" xfId="31152" xr:uid="{00000000-0005-0000-0000-0000606E0000}"/>
    <cellStyle name="Normal 5 2 3 2 2 2" xfId="5923" xr:uid="{00000000-0005-0000-0000-0000616E0000}"/>
    <cellStyle name="Normal 5 2 3 2 2 2 2" xfId="417" xr:uid="{00000000-0005-0000-0000-0000626E0000}"/>
    <cellStyle name="Normal 5 2 3 2 2 2 2 2" xfId="18283" xr:uid="{00000000-0005-0000-0000-0000636E0000}"/>
    <cellStyle name="Normal 5 2 3 2 2 2 2 2 2" xfId="18286" xr:uid="{00000000-0005-0000-0000-0000646E0000}"/>
    <cellStyle name="Normal 5 2 3 2 2 2 2 2 2 2" xfId="31153" xr:uid="{00000000-0005-0000-0000-0000656E0000}"/>
    <cellStyle name="Normal 5 2 3 2 2 2 2 2 3" xfId="31154" xr:uid="{00000000-0005-0000-0000-0000666E0000}"/>
    <cellStyle name="Normal 5 2 3 2 2 2 2 3" xfId="18290" xr:uid="{00000000-0005-0000-0000-0000676E0000}"/>
    <cellStyle name="Normal 5 2 3 2 2 2 2 3 2" xfId="31155" xr:uid="{00000000-0005-0000-0000-0000686E0000}"/>
    <cellStyle name="Normal 5 2 3 2 2 2 2 4" xfId="31156" xr:uid="{00000000-0005-0000-0000-0000696E0000}"/>
    <cellStyle name="Normal 5 2 3 2 2 2 3" xfId="443" xr:uid="{00000000-0005-0000-0000-00006A6E0000}"/>
    <cellStyle name="Normal 5 2 3 2 2 2 3 2" xfId="18297" xr:uid="{00000000-0005-0000-0000-00006B6E0000}"/>
    <cellStyle name="Normal 5 2 3 2 2 2 3 2 2" xfId="31157" xr:uid="{00000000-0005-0000-0000-00006C6E0000}"/>
    <cellStyle name="Normal 5 2 3 2 2 2 3 3" xfId="29048" xr:uid="{00000000-0005-0000-0000-00006D6E0000}"/>
    <cellStyle name="Normal 5 2 3 2 2 2 4" xfId="316" xr:uid="{00000000-0005-0000-0000-00006E6E0000}"/>
    <cellStyle name="Normal 5 2 3 2 2 2 4 2" xfId="29051" xr:uid="{00000000-0005-0000-0000-00006F6E0000}"/>
    <cellStyle name="Normal 5 2 3 2 2 2 5" xfId="110" xr:uid="{00000000-0005-0000-0000-0000706E0000}"/>
    <cellStyle name="Normal 5 2 3 2 2 3" xfId="31158" xr:uid="{00000000-0005-0000-0000-0000716E0000}"/>
    <cellStyle name="Normal 5 2 3 2 2 3 2" xfId="18349" xr:uid="{00000000-0005-0000-0000-0000726E0000}"/>
    <cellStyle name="Normal 5 2 3 2 2 3 2 2" xfId="18352" xr:uid="{00000000-0005-0000-0000-0000736E0000}"/>
    <cellStyle name="Normal 5 2 3 2 2 3 2 2 2" xfId="31159" xr:uid="{00000000-0005-0000-0000-0000746E0000}"/>
    <cellStyle name="Normal 5 2 3 2 2 3 2 3" xfId="31160" xr:uid="{00000000-0005-0000-0000-0000756E0000}"/>
    <cellStyle name="Normal 5 2 3 2 2 3 3" xfId="18357" xr:uid="{00000000-0005-0000-0000-0000766E0000}"/>
    <cellStyle name="Normal 5 2 3 2 2 3 3 2" xfId="31161" xr:uid="{00000000-0005-0000-0000-0000776E0000}"/>
    <cellStyle name="Normal 5 2 3 2 2 3 4" xfId="31162" xr:uid="{00000000-0005-0000-0000-0000786E0000}"/>
    <cellStyle name="Normal 5 2 3 2 2 4" xfId="30876" xr:uid="{00000000-0005-0000-0000-0000796E0000}"/>
    <cellStyle name="Normal 5 2 3 2 2 4 2" xfId="18385" xr:uid="{00000000-0005-0000-0000-00007A6E0000}"/>
    <cellStyle name="Normal 5 2 3 2 2 4 2 2" xfId="31163" xr:uid="{00000000-0005-0000-0000-00007B6E0000}"/>
    <cellStyle name="Normal 5 2 3 2 2 4 3" xfId="31164" xr:uid="{00000000-0005-0000-0000-00007C6E0000}"/>
    <cellStyle name="Normal 5 2 3 2 2 5" xfId="31166" xr:uid="{00000000-0005-0000-0000-00007D6E0000}"/>
    <cellStyle name="Normal 5 2 3 2 2 5 2" xfId="31167" xr:uid="{00000000-0005-0000-0000-00007E6E0000}"/>
    <cellStyle name="Normal 5 2 3 2 2 6" xfId="17455" xr:uid="{00000000-0005-0000-0000-00007F6E0000}"/>
    <cellStyle name="Normal 5 2 3 2 3" xfId="9009" xr:uid="{00000000-0005-0000-0000-0000806E0000}"/>
    <cellStyle name="Normal 5 2 3 2 3 2" xfId="9020" xr:uid="{00000000-0005-0000-0000-0000816E0000}"/>
    <cellStyle name="Normal 5 2 3 2 3 2 2" xfId="18441" xr:uid="{00000000-0005-0000-0000-0000826E0000}"/>
    <cellStyle name="Normal 5 2 3 2 3 2 2 2" xfId="18446" xr:uid="{00000000-0005-0000-0000-0000836E0000}"/>
    <cellStyle name="Normal 5 2 3 2 3 2 2 2 2" xfId="31168" xr:uid="{00000000-0005-0000-0000-0000846E0000}"/>
    <cellStyle name="Normal 5 2 3 2 3 2 2 3" xfId="31169" xr:uid="{00000000-0005-0000-0000-0000856E0000}"/>
    <cellStyle name="Normal 5 2 3 2 3 2 3" xfId="18454" xr:uid="{00000000-0005-0000-0000-0000866E0000}"/>
    <cellStyle name="Normal 5 2 3 2 3 2 3 2" xfId="31170" xr:uid="{00000000-0005-0000-0000-0000876E0000}"/>
    <cellStyle name="Normal 5 2 3 2 3 2 4" xfId="31171" xr:uid="{00000000-0005-0000-0000-0000886E0000}"/>
    <cellStyle name="Normal 5 2 3 2 3 3" xfId="31172" xr:uid="{00000000-0005-0000-0000-0000896E0000}"/>
    <cellStyle name="Normal 5 2 3 2 3 3 2" xfId="18471" xr:uid="{00000000-0005-0000-0000-00008A6E0000}"/>
    <cellStyle name="Normal 5 2 3 2 3 3 2 2" xfId="31173" xr:uid="{00000000-0005-0000-0000-00008B6E0000}"/>
    <cellStyle name="Normal 5 2 3 2 3 3 3" xfId="31174" xr:uid="{00000000-0005-0000-0000-00008C6E0000}"/>
    <cellStyle name="Normal 5 2 3 2 3 4" xfId="30878" xr:uid="{00000000-0005-0000-0000-00008D6E0000}"/>
    <cellStyle name="Normal 5 2 3 2 3 4 2" xfId="28871" xr:uid="{00000000-0005-0000-0000-00008E6E0000}"/>
    <cellStyle name="Normal 5 2 3 2 3 5" xfId="31175" xr:uid="{00000000-0005-0000-0000-00008F6E0000}"/>
    <cellStyle name="Normal 5 2 3 2 4" xfId="9027" xr:uid="{00000000-0005-0000-0000-0000906E0000}"/>
    <cellStyle name="Normal 5 2 3 2 4 2" xfId="31176" xr:uid="{00000000-0005-0000-0000-0000916E0000}"/>
    <cellStyle name="Normal 5 2 3 2 4 2 2" xfId="18531" xr:uid="{00000000-0005-0000-0000-0000926E0000}"/>
    <cellStyle name="Normal 5 2 3 2 4 2 2 2" xfId="31178" xr:uid="{00000000-0005-0000-0000-0000936E0000}"/>
    <cellStyle name="Normal 5 2 3 2 4 2 3" xfId="31179" xr:uid="{00000000-0005-0000-0000-0000946E0000}"/>
    <cellStyle name="Normal 5 2 3 2 4 3" xfId="31181" xr:uid="{00000000-0005-0000-0000-0000956E0000}"/>
    <cellStyle name="Normal 5 2 3 2 4 3 2" xfId="31183" xr:uid="{00000000-0005-0000-0000-0000966E0000}"/>
    <cellStyle name="Normal 5 2 3 2 4 4" xfId="27539" xr:uid="{00000000-0005-0000-0000-0000976E0000}"/>
    <cellStyle name="Normal 5 2 3 2 5" xfId="30490" xr:uid="{00000000-0005-0000-0000-0000986E0000}"/>
    <cellStyle name="Normal 5 2 3 2 5 2" xfId="30493" xr:uid="{00000000-0005-0000-0000-0000996E0000}"/>
    <cellStyle name="Normal 5 2 3 2 5 2 2" xfId="31184" xr:uid="{00000000-0005-0000-0000-00009A6E0000}"/>
    <cellStyle name="Normal 5 2 3 2 5 3" xfId="31185" xr:uid="{00000000-0005-0000-0000-00009B6E0000}"/>
    <cellStyle name="Normal 5 2 3 2 6" xfId="30496" xr:uid="{00000000-0005-0000-0000-00009C6E0000}"/>
    <cellStyle name="Normal 5 2 3 2 6 2" xfId="31186" xr:uid="{00000000-0005-0000-0000-00009D6E0000}"/>
    <cellStyle name="Normal 5 2 3 2 7" xfId="31188" xr:uid="{00000000-0005-0000-0000-00009E6E0000}"/>
    <cellStyle name="Normal 5 2 3 3" xfId="31189" xr:uid="{00000000-0005-0000-0000-00009F6E0000}"/>
    <cellStyle name="Normal 5 2 3 3 2" xfId="31190" xr:uid="{00000000-0005-0000-0000-0000A06E0000}"/>
    <cellStyle name="Normal 5 2 3 3 2 2" xfId="31191" xr:uid="{00000000-0005-0000-0000-0000A16E0000}"/>
    <cellStyle name="Normal 5 2 3 3 2 2 2" xfId="18657" xr:uid="{00000000-0005-0000-0000-0000A26E0000}"/>
    <cellStyle name="Normal 5 2 3 3 2 2 2 2" xfId="18660" xr:uid="{00000000-0005-0000-0000-0000A36E0000}"/>
    <cellStyle name="Normal 5 2 3 3 2 2 2 2 2" xfId="31192" xr:uid="{00000000-0005-0000-0000-0000A46E0000}"/>
    <cellStyle name="Normal 5 2 3 3 2 2 2 3" xfId="31193" xr:uid="{00000000-0005-0000-0000-0000A56E0000}"/>
    <cellStyle name="Normal 5 2 3 3 2 2 3" xfId="18666" xr:uid="{00000000-0005-0000-0000-0000A66E0000}"/>
    <cellStyle name="Normal 5 2 3 3 2 2 3 2" xfId="31194" xr:uid="{00000000-0005-0000-0000-0000A76E0000}"/>
    <cellStyle name="Normal 5 2 3 3 2 2 4" xfId="19301" xr:uid="{00000000-0005-0000-0000-0000A86E0000}"/>
    <cellStyle name="Normal 5 2 3 3 2 3" xfId="31195" xr:uid="{00000000-0005-0000-0000-0000A96E0000}"/>
    <cellStyle name="Normal 5 2 3 3 2 3 2" xfId="18695" xr:uid="{00000000-0005-0000-0000-0000AA6E0000}"/>
    <cellStyle name="Normal 5 2 3 3 2 3 2 2" xfId="31196" xr:uid="{00000000-0005-0000-0000-0000AB6E0000}"/>
    <cellStyle name="Normal 5 2 3 3 2 3 3" xfId="31197" xr:uid="{00000000-0005-0000-0000-0000AC6E0000}"/>
    <cellStyle name="Normal 5 2 3 3 2 4" xfId="30890" xr:uid="{00000000-0005-0000-0000-0000AD6E0000}"/>
    <cellStyle name="Normal 5 2 3 3 2 4 2" xfId="31199" xr:uid="{00000000-0005-0000-0000-0000AE6E0000}"/>
    <cellStyle name="Normal 5 2 3 3 2 5" xfId="31200" xr:uid="{00000000-0005-0000-0000-0000AF6E0000}"/>
    <cellStyle name="Normal 5 2 3 3 3" xfId="9067" xr:uid="{00000000-0005-0000-0000-0000B06E0000}"/>
    <cellStyle name="Normal 5 2 3 3 3 2" xfId="31201" xr:uid="{00000000-0005-0000-0000-0000B16E0000}"/>
    <cellStyle name="Normal 5 2 3 3 3 2 2" xfId="18768" xr:uid="{00000000-0005-0000-0000-0000B26E0000}"/>
    <cellStyle name="Normal 5 2 3 3 3 2 2 2" xfId="29142" xr:uid="{00000000-0005-0000-0000-0000B36E0000}"/>
    <cellStyle name="Normal 5 2 3 3 3 2 3" xfId="31202" xr:uid="{00000000-0005-0000-0000-0000B46E0000}"/>
    <cellStyle name="Normal 5 2 3 3 3 3" xfId="31203" xr:uid="{00000000-0005-0000-0000-0000B56E0000}"/>
    <cellStyle name="Normal 5 2 3 3 3 3 2" xfId="31204" xr:uid="{00000000-0005-0000-0000-0000B66E0000}"/>
    <cellStyle name="Normal 5 2 3 3 3 4" xfId="30893" xr:uid="{00000000-0005-0000-0000-0000B76E0000}"/>
    <cellStyle name="Normal 5 2 3 3 4" xfId="31205" xr:uid="{00000000-0005-0000-0000-0000B86E0000}"/>
    <cellStyle name="Normal 5 2 3 3 4 2" xfId="31207" xr:uid="{00000000-0005-0000-0000-0000B96E0000}"/>
    <cellStyle name="Normal 5 2 3 3 4 2 2" xfId="31209" xr:uid="{00000000-0005-0000-0000-0000BA6E0000}"/>
    <cellStyle name="Normal 5 2 3 3 4 3" xfId="31210" xr:uid="{00000000-0005-0000-0000-0000BB6E0000}"/>
    <cellStyle name="Normal 5 2 3 3 5" xfId="30500" xr:uid="{00000000-0005-0000-0000-0000BC6E0000}"/>
    <cellStyle name="Normal 5 2 3 3 5 2" xfId="31211" xr:uid="{00000000-0005-0000-0000-0000BD6E0000}"/>
    <cellStyle name="Normal 5 2 3 3 6" xfId="31213" xr:uid="{00000000-0005-0000-0000-0000BE6E0000}"/>
    <cellStyle name="Normal 5 2 3 4" xfId="31214" xr:uid="{00000000-0005-0000-0000-0000BF6E0000}"/>
    <cellStyle name="Normal 5 2 3 4 2" xfId="31215" xr:uid="{00000000-0005-0000-0000-0000C06E0000}"/>
    <cellStyle name="Normal 5 2 3 4 2 2" xfId="31216" xr:uid="{00000000-0005-0000-0000-0000C16E0000}"/>
    <cellStyle name="Normal 5 2 3 4 2 2 2" xfId="18945" xr:uid="{00000000-0005-0000-0000-0000C26E0000}"/>
    <cellStyle name="Normal 5 2 3 4 2 2 2 2" xfId="29292" xr:uid="{00000000-0005-0000-0000-0000C36E0000}"/>
    <cellStyle name="Normal 5 2 3 4 2 2 3" xfId="29296" xr:uid="{00000000-0005-0000-0000-0000C46E0000}"/>
    <cellStyle name="Normal 5 2 3 4 2 3" xfId="31217" xr:uid="{00000000-0005-0000-0000-0000C56E0000}"/>
    <cellStyle name="Normal 5 2 3 4 2 3 2" xfId="29303" xr:uid="{00000000-0005-0000-0000-0000C66E0000}"/>
    <cellStyle name="Normal 5 2 3 4 2 4" xfId="30902" xr:uid="{00000000-0005-0000-0000-0000C76E0000}"/>
    <cellStyle name="Normal 5 2 3 4 3" xfId="31218" xr:uid="{00000000-0005-0000-0000-0000C86E0000}"/>
    <cellStyle name="Normal 5 2 3 4 3 2" xfId="31219" xr:uid="{00000000-0005-0000-0000-0000C96E0000}"/>
    <cellStyle name="Normal 5 2 3 4 3 2 2" xfId="29319" xr:uid="{00000000-0005-0000-0000-0000CA6E0000}"/>
    <cellStyle name="Normal 5 2 3 4 3 3" xfId="31220" xr:uid="{00000000-0005-0000-0000-0000CB6E0000}"/>
    <cellStyle name="Normal 5 2 3 4 4" xfId="22451" xr:uid="{00000000-0005-0000-0000-0000CC6E0000}"/>
    <cellStyle name="Normal 5 2 3 4 4 2" xfId="22454" xr:uid="{00000000-0005-0000-0000-0000CD6E0000}"/>
    <cellStyle name="Normal 5 2 3 4 5" xfId="22457" xr:uid="{00000000-0005-0000-0000-0000CE6E0000}"/>
    <cellStyle name="Normal 5 2 3 5" xfId="29376" xr:uid="{00000000-0005-0000-0000-0000CF6E0000}"/>
    <cellStyle name="Normal 5 2 3 5 2" xfId="20441" xr:uid="{00000000-0005-0000-0000-0000D06E0000}"/>
    <cellStyle name="Normal 5 2 3 5 2 2" xfId="20443" xr:uid="{00000000-0005-0000-0000-0000D16E0000}"/>
    <cellStyle name="Normal 5 2 3 5 2 2 2" xfId="29339" xr:uid="{00000000-0005-0000-0000-0000D26E0000}"/>
    <cellStyle name="Normal 5 2 3 5 2 3" xfId="31221" xr:uid="{00000000-0005-0000-0000-0000D36E0000}"/>
    <cellStyle name="Normal 5 2 3 5 3" xfId="20445" xr:uid="{00000000-0005-0000-0000-0000D46E0000}"/>
    <cellStyle name="Normal 5 2 3 5 3 2" xfId="31222" xr:uid="{00000000-0005-0000-0000-0000D56E0000}"/>
    <cellStyle name="Normal 5 2 3 5 4" xfId="21762" xr:uid="{00000000-0005-0000-0000-0000D66E0000}"/>
    <cellStyle name="Normal 5 2 3 6" xfId="26212" xr:uid="{00000000-0005-0000-0000-0000D76E0000}"/>
    <cellStyle name="Normal 5 2 3 6 2" xfId="20450" xr:uid="{00000000-0005-0000-0000-0000D86E0000}"/>
    <cellStyle name="Normal 5 2 3 6 2 2" xfId="31223" xr:uid="{00000000-0005-0000-0000-0000D96E0000}"/>
    <cellStyle name="Normal 5 2 3 6 3" xfId="31224" xr:uid="{00000000-0005-0000-0000-0000DA6E0000}"/>
    <cellStyle name="Normal 5 2 3 7" xfId="26214" xr:uid="{00000000-0005-0000-0000-0000DB6E0000}"/>
    <cellStyle name="Normal 5 2 3 7 2" xfId="31226" xr:uid="{00000000-0005-0000-0000-0000DC6E0000}"/>
    <cellStyle name="Normal 5 2 3 8" xfId="31227" xr:uid="{00000000-0005-0000-0000-0000DD6E0000}"/>
    <cellStyle name="Normal 5 2 4" xfId="22900" xr:uid="{00000000-0005-0000-0000-0000DE6E0000}"/>
    <cellStyle name="Normal 5 2 4 2" xfId="31228" xr:uid="{00000000-0005-0000-0000-0000DF6E0000}"/>
    <cellStyle name="Normal 5 2 4 2 2" xfId="31229" xr:uid="{00000000-0005-0000-0000-0000E06E0000}"/>
    <cellStyle name="Normal 5 2 4 2 2 2" xfId="19786" xr:uid="{00000000-0005-0000-0000-0000E16E0000}"/>
    <cellStyle name="Normal 5 2 4 2 2 2 2" xfId="15934" xr:uid="{00000000-0005-0000-0000-0000E26E0000}"/>
    <cellStyle name="Normal 5 2 4 2 2 2 2 2" xfId="19102" xr:uid="{00000000-0005-0000-0000-0000E36E0000}"/>
    <cellStyle name="Normal 5 2 4 2 2 2 2 2 2" xfId="31230" xr:uid="{00000000-0005-0000-0000-0000E46E0000}"/>
    <cellStyle name="Normal 5 2 4 2 2 2 2 3" xfId="31231" xr:uid="{00000000-0005-0000-0000-0000E56E0000}"/>
    <cellStyle name="Normal 5 2 4 2 2 2 3" xfId="19110" xr:uid="{00000000-0005-0000-0000-0000E66E0000}"/>
    <cellStyle name="Normal 5 2 4 2 2 2 3 2" xfId="31233" xr:uid="{00000000-0005-0000-0000-0000E76E0000}"/>
    <cellStyle name="Normal 5 2 4 2 2 2 4" xfId="31235" xr:uid="{00000000-0005-0000-0000-0000E86E0000}"/>
    <cellStyle name="Normal 5 2 4 2 2 3" xfId="29373" xr:uid="{00000000-0005-0000-0000-0000E96E0000}"/>
    <cellStyle name="Normal 5 2 4 2 2 3 2" xfId="19124" xr:uid="{00000000-0005-0000-0000-0000EA6E0000}"/>
    <cellStyle name="Normal 5 2 4 2 2 3 2 2" xfId="25298" xr:uid="{00000000-0005-0000-0000-0000EB6E0000}"/>
    <cellStyle name="Normal 5 2 4 2 2 3 3" xfId="25301" xr:uid="{00000000-0005-0000-0000-0000EC6E0000}"/>
    <cellStyle name="Normal 5 2 4 2 2 4" xfId="15032" xr:uid="{00000000-0005-0000-0000-0000ED6E0000}"/>
    <cellStyle name="Normal 5 2 4 2 2 4 2" xfId="25305" xr:uid="{00000000-0005-0000-0000-0000EE6E0000}"/>
    <cellStyle name="Normal 5 2 4 2 2 5" xfId="31236" xr:uid="{00000000-0005-0000-0000-0000EF6E0000}"/>
    <cellStyle name="Normal 5 2 4 2 3" xfId="9122" xr:uid="{00000000-0005-0000-0000-0000F06E0000}"/>
    <cellStyle name="Normal 5 2 4 2 3 2" xfId="29401" xr:uid="{00000000-0005-0000-0000-0000F16E0000}"/>
    <cellStyle name="Normal 5 2 4 2 3 2 2" xfId="19143" xr:uid="{00000000-0005-0000-0000-0000F26E0000}"/>
    <cellStyle name="Normal 5 2 4 2 3 2 2 2" xfId="31237" xr:uid="{00000000-0005-0000-0000-0000F36E0000}"/>
    <cellStyle name="Normal 5 2 4 2 3 2 3" xfId="31239" xr:uid="{00000000-0005-0000-0000-0000F46E0000}"/>
    <cellStyle name="Normal 5 2 4 2 3 3" xfId="29403" xr:uid="{00000000-0005-0000-0000-0000F56E0000}"/>
    <cellStyle name="Normal 5 2 4 2 3 3 2" xfId="25311" xr:uid="{00000000-0005-0000-0000-0000F66E0000}"/>
    <cellStyle name="Normal 5 2 4 2 3 4" xfId="31240" xr:uid="{00000000-0005-0000-0000-0000F76E0000}"/>
    <cellStyle name="Normal 5 2 4 2 4" xfId="31241" xr:uid="{00000000-0005-0000-0000-0000F86E0000}"/>
    <cellStyle name="Normal 5 2 4 2 4 2" xfId="29418" xr:uid="{00000000-0005-0000-0000-0000F96E0000}"/>
    <cellStyle name="Normal 5 2 4 2 4 2 2" xfId="31243" xr:uid="{00000000-0005-0000-0000-0000FA6E0000}"/>
    <cellStyle name="Normal 5 2 4 2 4 3" xfId="31244" xr:uid="{00000000-0005-0000-0000-0000FB6E0000}"/>
    <cellStyle name="Normal 5 2 4 2 5" xfId="30504" xr:uid="{00000000-0005-0000-0000-0000FC6E0000}"/>
    <cellStyle name="Normal 5 2 4 2 5 2" xfId="30707" xr:uid="{00000000-0005-0000-0000-0000FD6E0000}"/>
    <cellStyle name="Normal 5 2 4 2 6" xfId="31245" xr:uid="{00000000-0005-0000-0000-0000FE6E0000}"/>
    <cellStyle name="Normal 5 2 4 2 6 2" xfId="30777" xr:uid="{00000000-0005-0000-0000-0000FF6E0000}"/>
    <cellStyle name="Normal 5 2 4 2 7" xfId="31246" xr:uid="{00000000-0005-0000-0000-0000006F0000}"/>
    <cellStyle name="Normal 5 2 4 3" xfId="31247" xr:uid="{00000000-0005-0000-0000-0000016F0000}"/>
    <cellStyle name="Normal 5 2 4 3 2" xfId="31248" xr:uid="{00000000-0005-0000-0000-0000026F0000}"/>
    <cellStyle name="Normal 5 2 4 3 2 2" xfId="29484" xr:uid="{00000000-0005-0000-0000-0000036F0000}"/>
    <cellStyle name="Normal 5 2 4 3 2 2 2" xfId="19178" xr:uid="{00000000-0005-0000-0000-0000046F0000}"/>
    <cellStyle name="Normal 5 2 4 3 2 2 2 2" xfId="19541" xr:uid="{00000000-0005-0000-0000-0000056F0000}"/>
    <cellStyle name="Normal 5 2 4 3 2 2 3" xfId="31250" xr:uid="{00000000-0005-0000-0000-0000066F0000}"/>
    <cellStyle name="Normal 5 2 4 3 2 3" xfId="29486" xr:uid="{00000000-0005-0000-0000-0000076F0000}"/>
    <cellStyle name="Normal 5 2 4 3 2 3 2" xfId="25347" xr:uid="{00000000-0005-0000-0000-0000086F0000}"/>
    <cellStyle name="Normal 5 2 4 3 2 4" xfId="17382" xr:uid="{00000000-0005-0000-0000-0000096F0000}"/>
    <cellStyle name="Normal 5 2 4 3 3" xfId="9109" xr:uid="{00000000-0005-0000-0000-00000A6F0000}"/>
    <cellStyle name="Normal 5 2 4 3 3 2" xfId="29510" xr:uid="{00000000-0005-0000-0000-00000B6F0000}"/>
    <cellStyle name="Normal 5 2 4 3 3 2 2" xfId="31251" xr:uid="{00000000-0005-0000-0000-00000C6F0000}"/>
    <cellStyle name="Normal 5 2 4 3 3 3" xfId="31252" xr:uid="{00000000-0005-0000-0000-00000D6F0000}"/>
    <cellStyle name="Normal 5 2 4 3 4" xfId="31253" xr:uid="{00000000-0005-0000-0000-00000E6F0000}"/>
    <cellStyle name="Normal 5 2 4 3 4 2" xfId="31255" xr:uid="{00000000-0005-0000-0000-00000F6F0000}"/>
    <cellStyle name="Normal 5 2 4 3 5" xfId="31256" xr:uid="{00000000-0005-0000-0000-0000106F0000}"/>
    <cellStyle name="Normal 5 2 4 4" xfId="31257" xr:uid="{00000000-0005-0000-0000-0000116F0000}"/>
    <cellStyle name="Normal 5 2 4 4 2" xfId="31258" xr:uid="{00000000-0005-0000-0000-0000126F0000}"/>
    <cellStyle name="Normal 5 2 4 4 2 2" xfId="29547" xr:uid="{00000000-0005-0000-0000-0000136F0000}"/>
    <cellStyle name="Normal 5 2 4 4 2 2 2" xfId="4887" xr:uid="{00000000-0005-0000-0000-0000146F0000}"/>
    <cellStyle name="Normal 5 2 4 4 2 3" xfId="31259" xr:uid="{00000000-0005-0000-0000-0000156F0000}"/>
    <cellStyle name="Normal 5 2 4 4 3" xfId="31260" xr:uid="{00000000-0005-0000-0000-0000166F0000}"/>
    <cellStyle name="Normal 5 2 4 4 3 2" xfId="31261" xr:uid="{00000000-0005-0000-0000-0000176F0000}"/>
    <cellStyle name="Normal 5 2 4 4 4" xfId="22466" xr:uid="{00000000-0005-0000-0000-0000186F0000}"/>
    <cellStyle name="Normal 5 2 4 5" xfId="31262" xr:uid="{00000000-0005-0000-0000-0000196F0000}"/>
    <cellStyle name="Normal 5 2 4 5 2" xfId="20461" xr:uid="{00000000-0005-0000-0000-00001A6F0000}"/>
    <cellStyle name="Normal 5 2 4 5 2 2" xfId="31263" xr:uid="{00000000-0005-0000-0000-00001B6F0000}"/>
    <cellStyle name="Normal 5 2 4 5 3" xfId="31264" xr:uid="{00000000-0005-0000-0000-00001C6F0000}"/>
    <cellStyle name="Normal 5 2 4 6" xfId="18918" xr:uid="{00000000-0005-0000-0000-00001D6F0000}"/>
    <cellStyle name="Normal 5 2 4 6 2" xfId="18920" xr:uid="{00000000-0005-0000-0000-00001E6F0000}"/>
    <cellStyle name="Normal 5 2 4 7" xfId="18931" xr:uid="{00000000-0005-0000-0000-00001F6F0000}"/>
    <cellStyle name="Normal 5 2 4 7 2" xfId="18933" xr:uid="{00000000-0005-0000-0000-0000206F0000}"/>
    <cellStyle name="Normal 5 2 4 8" xfId="18939" xr:uid="{00000000-0005-0000-0000-0000216F0000}"/>
    <cellStyle name="Normal 5 2 5" xfId="31265" xr:uid="{00000000-0005-0000-0000-0000226F0000}"/>
    <cellStyle name="Normal 5 2 5 2" xfId="17064" xr:uid="{00000000-0005-0000-0000-0000236F0000}"/>
    <cellStyle name="Normal 5 2 5 2 2" xfId="17066" xr:uid="{00000000-0005-0000-0000-0000246F0000}"/>
    <cellStyle name="Normal 5 2 5 2 2 2" xfId="17068" xr:uid="{00000000-0005-0000-0000-0000256F0000}"/>
    <cellStyle name="Normal 5 2 5 2 2 2 2" xfId="17072" xr:uid="{00000000-0005-0000-0000-0000266F0000}"/>
    <cellStyle name="Normal 5 2 5 2 2 2 2 2" xfId="17076" xr:uid="{00000000-0005-0000-0000-0000276F0000}"/>
    <cellStyle name="Normal 5 2 5 2 2 2 3" xfId="17079" xr:uid="{00000000-0005-0000-0000-0000286F0000}"/>
    <cellStyle name="Normal 5 2 5 2 2 3" xfId="17081" xr:uid="{00000000-0005-0000-0000-0000296F0000}"/>
    <cellStyle name="Normal 5 2 5 2 2 3 2" xfId="17085" xr:uid="{00000000-0005-0000-0000-00002A6F0000}"/>
    <cellStyle name="Normal 5 2 5 2 2 4" xfId="17089" xr:uid="{00000000-0005-0000-0000-00002B6F0000}"/>
    <cellStyle name="Normal 5 2 5 2 3" xfId="9167" xr:uid="{00000000-0005-0000-0000-00002C6F0000}"/>
    <cellStyle name="Normal 5 2 5 2 3 2" xfId="17092" xr:uid="{00000000-0005-0000-0000-00002D6F0000}"/>
    <cellStyle name="Normal 5 2 5 2 3 2 2" xfId="17095" xr:uid="{00000000-0005-0000-0000-00002E6F0000}"/>
    <cellStyle name="Normal 5 2 5 2 3 3" xfId="17097" xr:uid="{00000000-0005-0000-0000-00002F6F0000}"/>
    <cellStyle name="Normal 5 2 5 2 4" xfId="14860" xr:uid="{00000000-0005-0000-0000-0000306F0000}"/>
    <cellStyle name="Normal 5 2 5 2 4 2" xfId="17100" xr:uid="{00000000-0005-0000-0000-0000316F0000}"/>
    <cellStyle name="Normal 5 2 5 2 5" xfId="17103" xr:uid="{00000000-0005-0000-0000-0000326F0000}"/>
    <cellStyle name="Normal 5 2 5 2 5 2" xfId="29949" xr:uid="{00000000-0005-0000-0000-0000336F0000}"/>
    <cellStyle name="Normal 5 2 5 2 6" xfId="29951" xr:uid="{00000000-0005-0000-0000-0000346F0000}"/>
    <cellStyle name="Normal 5 2 5 2 6 2" xfId="31266" xr:uid="{00000000-0005-0000-0000-0000356F0000}"/>
    <cellStyle name="Normal 5 2 5 2 7" xfId="31267" xr:uid="{00000000-0005-0000-0000-0000366F0000}"/>
    <cellStyle name="Normal 5 2 5 3" xfId="17107" xr:uid="{00000000-0005-0000-0000-0000376F0000}"/>
    <cellStyle name="Normal 5 2 5 3 2" xfId="17110" xr:uid="{00000000-0005-0000-0000-0000386F0000}"/>
    <cellStyle name="Normal 5 2 5 3 2 2" xfId="17113" xr:uid="{00000000-0005-0000-0000-0000396F0000}"/>
    <cellStyle name="Normal 5 2 5 3 2 2 2" xfId="17118" xr:uid="{00000000-0005-0000-0000-00003A6F0000}"/>
    <cellStyle name="Normal 5 2 5 3 2 3" xfId="17122" xr:uid="{00000000-0005-0000-0000-00003B6F0000}"/>
    <cellStyle name="Normal 5 2 5 3 3" xfId="17126" xr:uid="{00000000-0005-0000-0000-00003C6F0000}"/>
    <cellStyle name="Normal 5 2 5 3 3 2" xfId="17129" xr:uid="{00000000-0005-0000-0000-00003D6F0000}"/>
    <cellStyle name="Normal 5 2 5 3 4" xfId="17132" xr:uid="{00000000-0005-0000-0000-00003E6F0000}"/>
    <cellStyle name="Normal 5 2 5 4" xfId="17137" xr:uid="{00000000-0005-0000-0000-00003F6F0000}"/>
    <cellStyle name="Normal 5 2 5 4 2" xfId="17140" xr:uid="{00000000-0005-0000-0000-0000406F0000}"/>
    <cellStyle name="Normal 5 2 5 4 2 2" xfId="17143" xr:uid="{00000000-0005-0000-0000-0000416F0000}"/>
    <cellStyle name="Normal 5 2 5 4 3" xfId="17146" xr:uid="{00000000-0005-0000-0000-0000426F0000}"/>
    <cellStyle name="Normal 5 2 5 5" xfId="17149" xr:uid="{00000000-0005-0000-0000-0000436F0000}"/>
    <cellStyle name="Normal 5 2 5 5 2" xfId="17152" xr:uid="{00000000-0005-0000-0000-0000446F0000}"/>
    <cellStyle name="Normal 5 2 5 6" xfId="17156" xr:uid="{00000000-0005-0000-0000-0000456F0000}"/>
    <cellStyle name="Normal 5 2 5 6 2" xfId="18951" xr:uid="{00000000-0005-0000-0000-0000466F0000}"/>
    <cellStyle name="Normal 5 2 5 7" xfId="18954" xr:uid="{00000000-0005-0000-0000-0000476F0000}"/>
    <cellStyle name="Normal 5 2 5 7 2" xfId="18956" xr:uid="{00000000-0005-0000-0000-0000486F0000}"/>
    <cellStyle name="Normal 5 2 5 8" xfId="18960" xr:uid="{00000000-0005-0000-0000-0000496F0000}"/>
    <cellStyle name="Normal 5 2 6" xfId="31268" xr:uid="{00000000-0005-0000-0000-00004A6F0000}"/>
    <cellStyle name="Normal 5 2 6 2" xfId="4653" xr:uid="{00000000-0005-0000-0000-00004B6F0000}"/>
    <cellStyle name="Normal 5 2 6 2 2" xfId="4664" xr:uid="{00000000-0005-0000-0000-00004C6F0000}"/>
    <cellStyle name="Normal 5 2 6 2 2 2" xfId="11729" xr:uid="{00000000-0005-0000-0000-00004D6F0000}"/>
    <cellStyle name="Normal 5 2 6 2 2 2 2" xfId="12897" xr:uid="{00000000-0005-0000-0000-00004E6F0000}"/>
    <cellStyle name="Normal 5 2 6 2 2 3" xfId="17180" xr:uid="{00000000-0005-0000-0000-00004F6F0000}"/>
    <cellStyle name="Normal 5 2 6 2 3" xfId="11734" xr:uid="{00000000-0005-0000-0000-0000506F0000}"/>
    <cellStyle name="Normal 5 2 6 2 3 2" xfId="17184" xr:uid="{00000000-0005-0000-0000-0000516F0000}"/>
    <cellStyle name="Normal 5 2 6 2 4" xfId="17188" xr:uid="{00000000-0005-0000-0000-0000526F0000}"/>
    <cellStyle name="Normal 5 2 6 2 4 2" xfId="31269" xr:uid="{00000000-0005-0000-0000-0000536F0000}"/>
    <cellStyle name="Normal 5 2 6 2 5" xfId="29976" xr:uid="{00000000-0005-0000-0000-0000546F0000}"/>
    <cellStyle name="Normal 5 2 6 2 5 2" xfId="31270" xr:uid="{00000000-0005-0000-0000-0000556F0000}"/>
    <cellStyle name="Normal 5 2 6 2 6" xfId="31271" xr:uid="{00000000-0005-0000-0000-0000566F0000}"/>
    <cellStyle name="Normal 5 2 6 2 6 2" xfId="31272" xr:uid="{00000000-0005-0000-0000-0000576F0000}"/>
    <cellStyle name="Normal 5 2 6 2 7" xfId="31273" xr:uid="{00000000-0005-0000-0000-0000586F0000}"/>
    <cellStyle name="Normal 5 2 6 3" xfId="4670" xr:uid="{00000000-0005-0000-0000-0000596F0000}"/>
    <cellStyle name="Normal 5 2 6 3 2" xfId="11751" xr:uid="{00000000-0005-0000-0000-00005A6F0000}"/>
    <cellStyle name="Normal 5 2 6 3 2 2" xfId="17191" xr:uid="{00000000-0005-0000-0000-00005B6F0000}"/>
    <cellStyle name="Normal 5 2 6 3 3" xfId="6521" xr:uid="{00000000-0005-0000-0000-00005C6F0000}"/>
    <cellStyle name="Normal 5 2 6 4" xfId="17195" xr:uid="{00000000-0005-0000-0000-00005D6F0000}"/>
    <cellStyle name="Normal 5 2 6 4 2" xfId="17199" xr:uid="{00000000-0005-0000-0000-00005E6F0000}"/>
    <cellStyle name="Normal 5 2 6 5" xfId="17202" xr:uid="{00000000-0005-0000-0000-00005F6F0000}"/>
    <cellStyle name="Normal 5 2 6 5 2" xfId="27894" xr:uid="{00000000-0005-0000-0000-0000606F0000}"/>
    <cellStyle name="Normal 5 2 6 6" xfId="18964" xr:uid="{00000000-0005-0000-0000-0000616F0000}"/>
    <cellStyle name="Normal 5 2 6 6 2" xfId="18966" xr:uid="{00000000-0005-0000-0000-0000626F0000}"/>
    <cellStyle name="Normal 5 2 6 7" xfId="18968" xr:uid="{00000000-0005-0000-0000-0000636F0000}"/>
    <cellStyle name="Normal 5 2 6 7 2" xfId="31274" xr:uid="{00000000-0005-0000-0000-0000646F0000}"/>
    <cellStyle name="Normal 5 2 6 8" xfId="29606" xr:uid="{00000000-0005-0000-0000-0000656F0000}"/>
    <cellStyle name="Normal 5 2 7" xfId="31275" xr:uid="{00000000-0005-0000-0000-0000666F0000}"/>
    <cellStyle name="Normal 5 2 7 2" xfId="4697" xr:uid="{00000000-0005-0000-0000-0000676F0000}"/>
    <cellStyle name="Normal 5 2 7 2 2" xfId="11776" xr:uid="{00000000-0005-0000-0000-0000686F0000}"/>
    <cellStyle name="Normal 5 2 7 2 2 2" xfId="17213" xr:uid="{00000000-0005-0000-0000-0000696F0000}"/>
    <cellStyle name="Normal 5 2 7 2 3" xfId="17215" xr:uid="{00000000-0005-0000-0000-00006A6F0000}"/>
    <cellStyle name="Normal 5 2 7 2 3 2" xfId="31276" xr:uid="{00000000-0005-0000-0000-00006B6F0000}"/>
    <cellStyle name="Normal 5 2 7 2 4" xfId="31277" xr:uid="{00000000-0005-0000-0000-00006C6F0000}"/>
    <cellStyle name="Normal 5 2 7 2 4 2" xfId="31278" xr:uid="{00000000-0005-0000-0000-00006D6F0000}"/>
    <cellStyle name="Normal 5 2 7 2 5" xfId="31279" xr:uid="{00000000-0005-0000-0000-00006E6F0000}"/>
    <cellStyle name="Normal 5 2 7 2 5 2" xfId="31280" xr:uid="{00000000-0005-0000-0000-00006F6F0000}"/>
    <cellStyle name="Normal 5 2 7 2 6" xfId="31281" xr:uid="{00000000-0005-0000-0000-0000706F0000}"/>
    <cellStyle name="Normal 5 2 7 2 6 2" xfId="31282" xr:uid="{00000000-0005-0000-0000-0000716F0000}"/>
    <cellStyle name="Normal 5 2 7 2 7" xfId="31283" xr:uid="{00000000-0005-0000-0000-0000726F0000}"/>
    <cellStyle name="Normal 5 2 7 3" xfId="17219" xr:uid="{00000000-0005-0000-0000-0000736F0000}"/>
    <cellStyle name="Normal 5 2 7 3 2" xfId="17223" xr:uid="{00000000-0005-0000-0000-0000746F0000}"/>
    <cellStyle name="Normal 5 2 7 4" xfId="17226" xr:uid="{00000000-0005-0000-0000-0000756F0000}"/>
    <cellStyle name="Normal 5 2 7 4 2" xfId="31284" xr:uid="{00000000-0005-0000-0000-0000766F0000}"/>
    <cellStyle name="Normal 5 2 7 5" xfId="27703" xr:uid="{00000000-0005-0000-0000-0000776F0000}"/>
    <cellStyle name="Normal 5 2 7 5 2" xfId="27084" xr:uid="{00000000-0005-0000-0000-0000786F0000}"/>
    <cellStyle name="Normal 5 2 7 6" xfId="18971" xr:uid="{00000000-0005-0000-0000-0000796F0000}"/>
    <cellStyle name="Normal 5 2 7 6 2" xfId="31285" xr:uid="{00000000-0005-0000-0000-00007A6F0000}"/>
    <cellStyle name="Normal 5 2 7 7" xfId="31286" xr:uid="{00000000-0005-0000-0000-00007B6F0000}"/>
    <cellStyle name="Normal 5 2 7 7 2" xfId="31287" xr:uid="{00000000-0005-0000-0000-00007C6F0000}"/>
    <cellStyle name="Normal 5 2 7 8" xfId="29610" xr:uid="{00000000-0005-0000-0000-00007D6F0000}"/>
    <cellStyle name="Normal 5 2 8" xfId="31288" xr:uid="{00000000-0005-0000-0000-00007E6F0000}"/>
    <cellStyle name="Normal 5 2 8 2" xfId="17228" xr:uid="{00000000-0005-0000-0000-00007F6F0000}"/>
    <cellStyle name="Normal 5 2 8 2 2" xfId="14505" xr:uid="{00000000-0005-0000-0000-0000806F0000}"/>
    <cellStyle name="Normal 5 2 8 2 2 2" xfId="31289" xr:uid="{00000000-0005-0000-0000-0000816F0000}"/>
    <cellStyle name="Normal 5 2 8 2 3" xfId="31290" xr:uid="{00000000-0005-0000-0000-0000826F0000}"/>
    <cellStyle name="Normal 5 2 8 2 3 2" xfId="31291" xr:uid="{00000000-0005-0000-0000-0000836F0000}"/>
    <cellStyle name="Normal 5 2 8 2 4" xfId="31292" xr:uid="{00000000-0005-0000-0000-0000846F0000}"/>
    <cellStyle name="Normal 5 2 8 2 4 2" xfId="31293" xr:uid="{00000000-0005-0000-0000-0000856F0000}"/>
    <cellStyle name="Normal 5 2 8 2 5" xfId="31294" xr:uid="{00000000-0005-0000-0000-0000866F0000}"/>
    <cellStyle name="Normal 5 2 8 2 5 2" xfId="31295" xr:uid="{00000000-0005-0000-0000-0000876F0000}"/>
    <cellStyle name="Normal 5 2 8 2 6" xfId="31296" xr:uid="{00000000-0005-0000-0000-0000886F0000}"/>
    <cellStyle name="Normal 5 2 8 2 6 2" xfId="31297" xr:uid="{00000000-0005-0000-0000-0000896F0000}"/>
    <cellStyle name="Normal 5 2 8 2 7" xfId="31298" xr:uid="{00000000-0005-0000-0000-00008A6F0000}"/>
    <cellStyle name="Normal 5 2 8 3" xfId="17231" xr:uid="{00000000-0005-0000-0000-00008B6F0000}"/>
    <cellStyle name="Normal 5 2 8 3 2" xfId="31299" xr:uid="{00000000-0005-0000-0000-00008C6F0000}"/>
    <cellStyle name="Normal 5 2 8 4" xfId="31300" xr:uid="{00000000-0005-0000-0000-00008D6F0000}"/>
    <cellStyle name="Normal 5 2 8 4 2" xfId="31301" xr:uid="{00000000-0005-0000-0000-00008E6F0000}"/>
    <cellStyle name="Normal 5 2 8 5" xfId="31302" xr:uid="{00000000-0005-0000-0000-00008F6F0000}"/>
    <cellStyle name="Normal 5 2 8 5 2" xfId="31303" xr:uid="{00000000-0005-0000-0000-0000906F0000}"/>
    <cellStyle name="Normal 5 2 8 6" xfId="31304" xr:uid="{00000000-0005-0000-0000-0000916F0000}"/>
    <cellStyle name="Normal 5 2 8 6 2" xfId="31305" xr:uid="{00000000-0005-0000-0000-0000926F0000}"/>
    <cellStyle name="Normal 5 2 8 7" xfId="5135" xr:uid="{00000000-0005-0000-0000-0000936F0000}"/>
    <cellStyle name="Normal 5 2 8 7 2" xfId="31306" xr:uid="{00000000-0005-0000-0000-0000946F0000}"/>
    <cellStyle name="Normal 5 2 8 8" xfId="31307" xr:uid="{00000000-0005-0000-0000-0000956F0000}"/>
    <cellStyle name="Normal 5 2 9" xfId="31308" xr:uid="{00000000-0005-0000-0000-0000966F0000}"/>
    <cellStyle name="Normal 5 2 9 2" xfId="17234" xr:uid="{00000000-0005-0000-0000-0000976F0000}"/>
    <cellStyle name="Normal 5 2 9 2 2" xfId="31309" xr:uid="{00000000-0005-0000-0000-0000986F0000}"/>
    <cellStyle name="Normal 5 2 9 2 2 2" xfId="31310" xr:uid="{00000000-0005-0000-0000-0000996F0000}"/>
    <cellStyle name="Normal 5 2 9 2 3" xfId="31311" xr:uid="{00000000-0005-0000-0000-00009A6F0000}"/>
    <cellStyle name="Normal 5 2 9 2 3 2" xfId="31312" xr:uid="{00000000-0005-0000-0000-00009B6F0000}"/>
    <cellStyle name="Normal 5 2 9 2 4" xfId="31313" xr:uid="{00000000-0005-0000-0000-00009C6F0000}"/>
    <cellStyle name="Normal 5 2 9 2 4 2" xfId="31314" xr:uid="{00000000-0005-0000-0000-00009D6F0000}"/>
    <cellStyle name="Normal 5 2 9 2 5" xfId="31315" xr:uid="{00000000-0005-0000-0000-00009E6F0000}"/>
    <cellStyle name="Normal 5 2 9 2 5 2" xfId="31316" xr:uid="{00000000-0005-0000-0000-00009F6F0000}"/>
    <cellStyle name="Normal 5 2 9 2 6" xfId="31317" xr:uid="{00000000-0005-0000-0000-0000A06F0000}"/>
    <cellStyle name="Normal 5 2 9 2 6 2" xfId="31318" xr:uid="{00000000-0005-0000-0000-0000A16F0000}"/>
    <cellStyle name="Normal 5 2 9 2 7" xfId="31319" xr:uid="{00000000-0005-0000-0000-0000A26F0000}"/>
    <cellStyle name="Normal 5 2 9 3" xfId="31320" xr:uid="{00000000-0005-0000-0000-0000A36F0000}"/>
    <cellStyle name="Normal 5 2 9 3 2" xfId="31321" xr:uid="{00000000-0005-0000-0000-0000A46F0000}"/>
    <cellStyle name="Normal 5 2 9 4" xfId="24322" xr:uid="{00000000-0005-0000-0000-0000A56F0000}"/>
    <cellStyle name="Normal 5 2 9 4 2" xfId="31322" xr:uid="{00000000-0005-0000-0000-0000A66F0000}"/>
    <cellStyle name="Normal 5 2 9 5" xfId="31323" xr:uid="{00000000-0005-0000-0000-0000A76F0000}"/>
    <cellStyle name="Normal 5 2 9 5 2" xfId="31324" xr:uid="{00000000-0005-0000-0000-0000A86F0000}"/>
    <cellStyle name="Normal 5 2 9 6" xfId="31325" xr:uid="{00000000-0005-0000-0000-0000A96F0000}"/>
    <cellStyle name="Normal 5 2 9 6 2" xfId="31326" xr:uid="{00000000-0005-0000-0000-0000AA6F0000}"/>
    <cellStyle name="Normal 5 2 9 7" xfId="31328" xr:uid="{00000000-0005-0000-0000-0000AB6F0000}"/>
    <cellStyle name="Normal 5 2 9 7 2" xfId="31329" xr:uid="{00000000-0005-0000-0000-0000AC6F0000}"/>
    <cellStyle name="Normal 5 2 9 8" xfId="31330" xr:uid="{00000000-0005-0000-0000-0000AD6F0000}"/>
    <cellStyle name="Normal 5 20" xfId="30907" xr:uid="{00000000-0005-0000-0000-0000AE6F0000}"/>
    <cellStyle name="Normal 5 20 2" xfId="30909" xr:uid="{00000000-0005-0000-0000-0000AF6F0000}"/>
    <cellStyle name="Normal 5 21" xfId="22057" xr:uid="{00000000-0005-0000-0000-0000B06F0000}"/>
    <cellStyle name="Normal 5 21 2" xfId="30929" xr:uid="{00000000-0005-0000-0000-0000B16F0000}"/>
    <cellStyle name="Normal 5 22" xfId="28597" xr:uid="{00000000-0005-0000-0000-0000B26F0000}"/>
    <cellStyle name="Normal 5 3" xfId="6262" xr:uid="{00000000-0005-0000-0000-0000B36F0000}"/>
    <cellStyle name="Normal 5 3 2" xfId="29532" xr:uid="{00000000-0005-0000-0000-0000B46F0000}"/>
    <cellStyle name="Normal 5 3 2 2" xfId="29534" xr:uid="{00000000-0005-0000-0000-0000B56F0000}"/>
    <cellStyle name="Normal 5 3 2 2 2" xfId="6289" xr:uid="{00000000-0005-0000-0000-0000B66F0000}"/>
    <cellStyle name="Normal 5 3 2 2 2 2" xfId="31331" xr:uid="{00000000-0005-0000-0000-0000B76F0000}"/>
    <cellStyle name="Normal 5 3 2 2 2 2 2" xfId="14762" xr:uid="{00000000-0005-0000-0000-0000B86F0000}"/>
    <cellStyle name="Normal 5 3 2 2 2 2 2 2" xfId="31332" xr:uid="{00000000-0005-0000-0000-0000B96F0000}"/>
    <cellStyle name="Normal 5 3 2 2 2 2 2 2 2" xfId="31333" xr:uid="{00000000-0005-0000-0000-0000BA6F0000}"/>
    <cellStyle name="Normal 5 3 2 2 2 2 2 2 2 2" xfId="31334" xr:uid="{00000000-0005-0000-0000-0000BB6F0000}"/>
    <cellStyle name="Normal 5 3 2 2 2 2 2 2 3" xfId="31335" xr:uid="{00000000-0005-0000-0000-0000BC6F0000}"/>
    <cellStyle name="Normal 5 3 2 2 2 2 2 3" xfId="31336" xr:uid="{00000000-0005-0000-0000-0000BD6F0000}"/>
    <cellStyle name="Normal 5 3 2 2 2 2 2 3 2" xfId="31337" xr:uid="{00000000-0005-0000-0000-0000BE6F0000}"/>
    <cellStyle name="Normal 5 3 2 2 2 2 2 4" xfId="31338" xr:uid="{00000000-0005-0000-0000-0000BF6F0000}"/>
    <cellStyle name="Normal 5 3 2 2 2 2 3" xfId="31339" xr:uid="{00000000-0005-0000-0000-0000C06F0000}"/>
    <cellStyle name="Normal 5 3 2 2 2 2 3 2" xfId="31340" xr:uid="{00000000-0005-0000-0000-0000C16F0000}"/>
    <cellStyle name="Normal 5 3 2 2 2 2 3 2 2" xfId="31341" xr:uid="{00000000-0005-0000-0000-0000C26F0000}"/>
    <cellStyle name="Normal 5 3 2 2 2 2 3 3" xfId="31343" xr:uid="{00000000-0005-0000-0000-0000C36F0000}"/>
    <cellStyle name="Normal 5 3 2 2 2 2 4" xfId="31344" xr:uid="{00000000-0005-0000-0000-0000C46F0000}"/>
    <cellStyle name="Normal 5 3 2 2 2 2 4 2" xfId="31345" xr:uid="{00000000-0005-0000-0000-0000C56F0000}"/>
    <cellStyle name="Normal 5 3 2 2 2 2 5" xfId="31346" xr:uid="{00000000-0005-0000-0000-0000C66F0000}"/>
    <cellStyle name="Normal 5 3 2 2 2 3" xfId="31347" xr:uid="{00000000-0005-0000-0000-0000C76F0000}"/>
    <cellStyle name="Normal 5 3 2 2 2 3 2" xfId="31348" xr:uid="{00000000-0005-0000-0000-0000C86F0000}"/>
    <cellStyle name="Normal 5 3 2 2 2 3 2 2" xfId="31349" xr:uid="{00000000-0005-0000-0000-0000C96F0000}"/>
    <cellStyle name="Normal 5 3 2 2 2 3 2 2 2" xfId="31350" xr:uid="{00000000-0005-0000-0000-0000CA6F0000}"/>
    <cellStyle name="Normal 5 3 2 2 2 3 2 3" xfId="31351" xr:uid="{00000000-0005-0000-0000-0000CB6F0000}"/>
    <cellStyle name="Normal 5 3 2 2 2 3 3" xfId="31352" xr:uid="{00000000-0005-0000-0000-0000CC6F0000}"/>
    <cellStyle name="Normal 5 3 2 2 2 3 3 2" xfId="31353" xr:uid="{00000000-0005-0000-0000-0000CD6F0000}"/>
    <cellStyle name="Normal 5 3 2 2 2 3 4" xfId="31354" xr:uid="{00000000-0005-0000-0000-0000CE6F0000}"/>
    <cellStyle name="Normal 5 3 2 2 2 4" xfId="31355" xr:uid="{00000000-0005-0000-0000-0000CF6F0000}"/>
    <cellStyle name="Normal 5 3 2 2 2 4 2" xfId="31356" xr:uid="{00000000-0005-0000-0000-0000D06F0000}"/>
    <cellStyle name="Normal 5 3 2 2 2 4 2 2" xfId="21230" xr:uid="{00000000-0005-0000-0000-0000D16F0000}"/>
    <cellStyle name="Normal 5 3 2 2 2 4 3" xfId="31357" xr:uid="{00000000-0005-0000-0000-0000D26F0000}"/>
    <cellStyle name="Normal 5 3 2 2 2 5" xfId="31359" xr:uid="{00000000-0005-0000-0000-0000D36F0000}"/>
    <cellStyle name="Normal 5 3 2 2 2 5 2" xfId="18324" xr:uid="{00000000-0005-0000-0000-0000D46F0000}"/>
    <cellStyle name="Normal 5 3 2 2 2 6" xfId="31361" xr:uid="{00000000-0005-0000-0000-0000D56F0000}"/>
    <cellStyle name="Normal 5 3 2 2 3" xfId="10804" xr:uid="{00000000-0005-0000-0000-0000D66F0000}"/>
    <cellStyle name="Normal 5 3 2 2 3 2" xfId="13030" xr:uid="{00000000-0005-0000-0000-0000D76F0000}"/>
    <cellStyle name="Normal 5 3 2 2 3 2 2" xfId="26104" xr:uid="{00000000-0005-0000-0000-0000D86F0000}"/>
    <cellStyle name="Normal 5 3 2 2 3 2 2 2" xfId="26106" xr:uid="{00000000-0005-0000-0000-0000D96F0000}"/>
    <cellStyle name="Normal 5 3 2 2 3 2 2 2 2" xfId="31362" xr:uid="{00000000-0005-0000-0000-0000DA6F0000}"/>
    <cellStyle name="Normal 5 3 2 2 3 2 2 3" xfId="31363" xr:uid="{00000000-0005-0000-0000-0000DB6F0000}"/>
    <cellStyle name="Normal 5 3 2 2 3 2 3" xfId="26108" xr:uid="{00000000-0005-0000-0000-0000DC6F0000}"/>
    <cellStyle name="Normal 5 3 2 2 3 2 3 2" xfId="31364" xr:uid="{00000000-0005-0000-0000-0000DD6F0000}"/>
    <cellStyle name="Normal 5 3 2 2 3 2 4" xfId="31365" xr:uid="{00000000-0005-0000-0000-0000DE6F0000}"/>
    <cellStyle name="Normal 5 3 2 2 3 3" xfId="8408" xr:uid="{00000000-0005-0000-0000-0000DF6F0000}"/>
    <cellStyle name="Normal 5 3 2 2 3 3 2" xfId="26111" xr:uid="{00000000-0005-0000-0000-0000E06F0000}"/>
    <cellStyle name="Normal 5 3 2 2 3 3 2 2" xfId="31366" xr:uid="{00000000-0005-0000-0000-0000E16F0000}"/>
    <cellStyle name="Normal 5 3 2 2 3 3 3" xfId="31367" xr:uid="{00000000-0005-0000-0000-0000E26F0000}"/>
    <cellStyle name="Normal 5 3 2 2 3 4" xfId="31368" xr:uid="{00000000-0005-0000-0000-0000E36F0000}"/>
    <cellStyle name="Normal 5 3 2 2 3 4 2" xfId="31369" xr:uid="{00000000-0005-0000-0000-0000E46F0000}"/>
    <cellStyle name="Normal 5 3 2 2 3 5" xfId="31370" xr:uid="{00000000-0005-0000-0000-0000E56F0000}"/>
    <cellStyle name="Normal 5 3 2 2 4" xfId="13032" xr:uid="{00000000-0005-0000-0000-0000E66F0000}"/>
    <cellStyle name="Normal 5 3 2 2 4 2" xfId="31371" xr:uid="{00000000-0005-0000-0000-0000E76F0000}"/>
    <cellStyle name="Normal 5 3 2 2 4 2 2" xfId="26119" xr:uid="{00000000-0005-0000-0000-0000E86F0000}"/>
    <cellStyle name="Normal 5 3 2 2 4 2 2 2" xfId="30757" xr:uid="{00000000-0005-0000-0000-0000E96F0000}"/>
    <cellStyle name="Normal 5 3 2 2 4 2 3" xfId="31373" xr:uid="{00000000-0005-0000-0000-0000EA6F0000}"/>
    <cellStyle name="Normal 5 3 2 2 4 3" xfId="31374" xr:uid="{00000000-0005-0000-0000-0000EB6F0000}"/>
    <cellStyle name="Normal 5 3 2 2 4 3 2" xfId="31376" xr:uid="{00000000-0005-0000-0000-0000EC6F0000}"/>
    <cellStyle name="Normal 5 3 2 2 4 4" xfId="31377" xr:uid="{00000000-0005-0000-0000-0000ED6F0000}"/>
    <cellStyle name="Normal 5 3 2 2 5" xfId="31378" xr:uid="{00000000-0005-0000-0000-0000EE6F0000}"/>
    <cellStyle name="Normal 5 3 2 2 5 2" xfId="31380" xr:uid="{00000000-0005-0000-0000-0000EF6F0000}"/>
    <cellStyle name="Normal 5 3 2 2 5 2 2" xfId="31382" xr:uid="{00000000-0005-0000-0000-0000F06F0000}"/>
    <cellStyle name="Normal 5 3 2 2 5 3" xfId="31383" xr:uid="{00000000-0005-0000-0000-0000F16F0000}"/>
    <cellStyle name="Normal 5 3 2 2 6" xfId="31384" xr:uid="{00000000-0005-0000-0000-0000F26F0000}"/>
    <cellStyle name="Normal 5 3 2 2 6 2" xfId="31386" xr:uid="{00000000-0005-0000-0000-0000F36F0000}"/>
    <cellStyle name="Normal 5 3 2 2 7" xfId="31387" xr:uid="{00000000-0005-0000-0000-0000F46F0000}"/>
    <cellStyle name="Normal 5 3 2 3" xfId="31388" xr:uid="{00000000-0005-0000-0000-0000F56F0000}"/>
    <cellStyle name="Normal 5 3 2 3 2" xfId="31389" xr:uid="{00000000-0005-0000-0000-0000F66F0000}"/>
    <cellStyle name="Normal 5 3 2 3 2 2" xfId="30454" xr:uid="{00000000-0005-0000-0000-0000F76F0000}"/>
    <cellStyle name="Normal 5 3 2 3 2 2 2" xfId="31390" xr:uid="{00000000-0005-0000-0000-0000F86F0000}"/>
    <cellStyle name="Normal 5 3 2 3 2 2 2 2" xfId="31391" xr:uid="{00000000-0005-0000-0000-0000F96F0000}"/>
    <cellStyle name="Normal 5 3 2 3 2 2 2 2 2" xfId="31392" xr:uid="{00000000-0005-0000-0000-0000FA6F0000}"/>
    <cellStyle name="Normal 5 3 2 3 2 2 2 3" xfId="31393" xr:uid="{00000000-0005-0000-0000-0000FB6F0000}"/>
    <cellStyle name="Normal 5 3 2 3 2 2 3" xfId="31394" xr:uid="{00000000-0005-0000-0000-0000FC6F0000}"/>
    <cellStyle name="Normal 5 3 2 3 2 2 3 2" xfId="31395" xr:uid="{00000000-0005-0000-0000-0000FD6F0000}"/>
    <cellStyle name="Normal 5 3 2 3 2 2 4" xfId="31396" xr:uid="{00000000-0005-0000-0000-0000FE6F0000}"/>
    <cellStyle name="Normal 5 3 2 3 2 3" xfId="31397" xr:uid="{00000000-0005-0000-0000-0000FF6F0000}"/>
    <cellStyle name="Normal 5 3 2 3 2 3 2" xfId="31398" xr:uid="{00000000-0005-0000-0000-000000700000}"/>
    <cellStyle name="Normal 5 3 2 3 2 3 2 2" xfId="31399" xr:uid="{00000000-0005-0000-0000-000001700000}"/>
    <cellStyle name="Normal 5 3 2 3 2 3 3" xfId="31400" xr:uid="{00000000-0005-0000-0000-000002700000}"/>
    <cellStyle name="Normal 5 3 2 3 2 4" xfId="31401" xr:uid="{00000000-0005-0000-0000-000003700000}"/>
    <cellStyle name="Normal 5 3 2 3 2 4 2" xfId="31402" xr:uid="{00000000-0005-0000-0000-000004700000}"/>
    <cellStyle name="Normal 5 3 2 3 2 5" xfId="31403" xr:uid="{00000000-0005-0000-0000-000005700000}"/>
    <cellStyle name="Normal 5 3 2 3 3" xfId="13037" xr:uid="{00000000-0005-0000-0000-000006700000}"/>
    <cellStyle name="Normal 5 3 2 3 3 2" xfId="30487" xr:uid="{00000000-0005-0000-0000-000007700000}"/>
    <cellStyle name="Normal 5 3 2 3 3 2 2" xfId="26136" xr:uid="{00000000-0005-0000-0000-000008700000}"/>
    <cellStyle name="Normal 5 3 2 3 3 2 2 2" xfId="31404" xr:uid="{00000000-0005-0000-0000-000009700000}"/>
    <cellStyle name="Normal 5 3 2 3 3 2 3" xfId="31405" xr:uid="{00000000-0005-0000-0000-00000A700000}"/>
    <cellStyle name="Normal 5 3 2 3 3 3" xfId="31406" xr:uid="{00000000-0005-0000-0000-00000B700000}"/>
    <cellStyle name="Normal 5 3 2 3 3 3 2" xfId="31407" xr:uid="{00000000-0005-0000-0000-00000C700000}"/>
    <cellStyle name="Normal 5 3 2 3 3 4" xfId="31408" xr:uid="{00000000-0005-0000-0000-00000D700000}"/>
    <cellStyle name="Normal 5 3 2 3 4" xfId="31409" xr:uid="{00000000-0005-0000-0000-00000E700000}"/>
    <cellStyle name="Normal 5 3 2 3 4 2" xfId="30512" xr:uid="{00000000-0005-0000-0000-00000F700000}"/>
    <cellStyle name="Normal 5 3 2 3 4 2 2" xfId="31411" xr:uid="{00000000-0005-0000-0000-000010700000}"/>
    <cellStyle name="Normal 5 3 2 3 4 3" xfId="31412" xr:uid="{00000000-0005-0000-0000-000011700000}"/>
    <cellStyle name="Normal 5 3 2 3 5" xfId="31413" xr:uid="{00000000-0005-0000-0000-000012700000}"/>
    <cellStyle name="Normal 5 3 2 3 5 2" xfId="30533" xr:uid="{00000000-0005-0000-0000-000013700000}"/>
    <cellStyle name="Normal 5 3 2 3 6" xfId="22320" xr:uid="{00000000-0005-0000-0000-000014700000}"/>
    <cellStyle name="Normal 5 3 2 4" xfId="23371" xr:uid="{00000000-0005-0000-0000-000015700000}"/>
    <cellStyle name="Normal 5 3 2 4 2" xfId="23373" xr:uid="{00000000-0005-0000-0000-000016700000}"/>
    <cellStyle name="Normal 5 3 2 4 2 2" xfId="23376" xr:uid="{00000000-0005-0000-0000-000017700000}"/>
    <cellStyle name="Normal 5 3 2 4 2 2 2" xfId="23380" xr:uid="{00000000-0005-0000-0000-000018700000}"/>
    <cellStyle name="Normal 5 3 2 4 2 2 2 2" xfId="11541" xr:uid="{00000000-0005-0000-0000-000019700000}"/>
    <cellStyle name="Normal 5 3 2 4 2 2 3" xfId="23383" xr:uid="{00000000-0005-0000-0000-00001A700000}"/>
    <cellStyle name="Normal 5 3 2 4 2 3" xfId="23389" xr:uid="{00000000-0005-0000-0000-00001B700000}"/>
    <cellStyle name="Normal 5 3 2 4 2 3 2" xfId="23391" xr:uid="{00000000-0005-0000-0000-00001C700000}"/>
    <cellStyle name="Normal 5 3 2 4 2 4" xfId="23394" xr:uid="{00000000-0005-0000-0000-00001D700000}"/>
    <cellStyle name="Normal 5 3 2 4 3" xfId="23398" xr:uid="{00000000-0005-0000-0000-00001E700000}"/>
    <cellStyle name="Normal 5 3 2 4 3 2" xfId="23400" xr:uid="{00000000-0005-0000-0000-00001F700000}"/>
    <cellStyle name="Normal 5 3 2 4 3 2 2" xfId="23403" xr:uid="{00000000-0005-0000-0000-000020700000}"/>
    <cellStyle name="Normal 5 3 2 4 3 3" xfId="23406" xr:uid="{00000000-0005-0000-0000-000021700000}"/>
    <cellStyle name="Normal 5 3 2 4 4" xfId="16882" xr:uid="{00000000-0005-0000-0000-000022700000}"/>
    <cellStyle name="Normal 5 3 2 4 4 2" xfId="16888" xr:uid="{00000000-0005-0000-0000-000023700000}"/>
    <cellStyle name="Normal 5 3 2 4 5" xfId="16928" xr:uid="{00000000-0005-0000-0000-000024700000}"/>
    <cellStyle name="Normal 5 3 2 5" xfId="23415" xr:uid="{00000000-0005-0000-0000-000025700000}"/>
    <cellStyle name="Normal 5 3 2 5 2" xfId="17439" xr:uid="{00000000-0005-0000-0000-000026700000}"/>
    <cellStyle name="Normal 5 3 2 5 2 2" xfId="17445" xr:uid="{00000000-0005-0000-0000-000027700000}"/>
    <cellStyle name="Normal 5 3 2 5 2 2 2" xfId="23417" xr:uid="{00000000-0005-0000-0000-000028700000}"/>
    <cellStyle name="Normal 5 3 2 5 2 3" xfId="23420" xr:uid="{00000000-0005-0000-0000-000029700000}"/>
    <cellStyle name="Normal 5 3 2 5 3" xfId="17530" xr:uid="{00000000-0005-0000-0000-00002A700000}"/>
    <cellStyle name="Normal 5 3 2 5 3 2" xfId="23427" xr:uid="{00000000-0005-0000-0000-00002B700000}"/>
    <cellStyle name="Normal 5 3 2 5 4" xfId="17572" xr:uid="{00000000-0005-0000-0000-00002C700000}"/>
    <cellStyle name="Normal 5 3 2 6" xfId="23434" xr:uid="{00000000-0005-0000-0000-00002D700000}"/>
    <cellStyle name="Normal 5 3 2 6 2" xfId="17833" xr:uid="{00000000-0005-0000-0000-00002E700000}"/>
    <cellStyle name="Normal 5 3 2 6 2 2" xfId="23436" xr:uid="{00000000-0005-0000-0000-00002F700000}"/>
    <cellStyle name="Normal 5 3 2 6 3" xfId="23441" xr:uid="{00000000-0005-0000-0000-000030700000}"/>
    <cellStyle name="Normal 5 3 2 7" xfId="23445" xr:uid="{00000000-0005-0000-0000-000031700000}"/>
    <cellStyle name="Normal 5 3 2 7 2" xfId="23449" xr:uid="{00000000-0005-0000-0000-000032700000}"/>
    <cellStyle name="Normal 5 3 2 8" xfId="23452" xr:uid="{00000000-0005-0000-0000-000033700000}"/>
    <cellStyle name="Normal 5 3 3" xfId="20904" xr:uid="{00000000-0005-0000-0000-000034700000}"/>
    <cellStyle name="Normal 5 3 3 2" xfId="31416" xr:uid="{00000000-0005-0000-0000-000035700000}"/>
    <cellStyle name="Normal 5 3 3 2 2" xfId="31417" xr:uid="{00000000-0005-0000-0000-000036700000}"/>
    <cellStyle name="Normal 5 3 3 2 2 2" xfId="31418" xr:uid="{00000000-0005-0000-0000-000037700000}"/>
    <cellStyle name="Normal 5 3 3 2 2 2 2" xfId="19602" xr:uid="{00000000-0005-0000-0000-000038700000}"/>
    <cellStyle name="Normal 5 3 3 2 2 2 2 2" xfId="19605" xr:uid="{00000000-0005-0000-0000-000039700000}"/>
    <cellStyle name="Normal 5 3 3 2 2 2 2 2 2" xfId="31419" xr:uid="{00000000-0005-0000-0000-00003A700000}"/>
    <cellStyle name="Normal 5 3 3 2 2 2 2 3" xfId="31420" xr:uid="{00000000-0005-0000-0000-00003B700000}"/>
    <cellStyle name="Normal 5 3 3 2 2 2 3" xfId="19610" xr:uid="{00000000-0005-0000-0000-00003C700000}"/>
    <cellStyle name="Normal 5 3 3 2 2 2 3 2" xfId="31421" xr:uid="{00000000-0005-0000-0000-00003D700000}"/>
    <cellStyle name="Normal 5 3 3 2 2 2 4" xfId="31422" xr:uid="{00000000-0005-0000-0000-00003E700000}"/>
    <cellStyle name="Normal 5 3 3 2 2 3" xfId="31423" xr:uid="{00000000-0005-0000-0000-00003F700000}"/>
    <cellStyle name="Normal 5 3 3 2 2 3 2" xfId="19625" xr:uid="{00000000-0005-0000-0000-000040700000}"/>
    <cellStyle name="Normal 5 3 3 2 2 3 2 2" xfId="31424" xr:uid="{00000000-0005-0000-0000-000041700000}"/>
    <cellStyle name="Normal 5 3 3 2 2 3 3" xfId="31425" xr:uid="{00000000-0005-0000-0000-000042700000}"/>
    <cellStyle name="Normal 5 3 3 2 2 4" xfId="31426" xr:uid="{00000000-0005-0000-0000-000043700000}"/>
    <cellStyle name="Normal 5 3 3 2 2 4 2" xfId="31427" xr:uid="{00000000-0005-0000-0000-000044700000}"/>
    <cellStyle name="Normal 5 3 3 2 2 5" xfId="31428" xr:uid="{00000000-0005-0000-0000-000045700000}"/>
    <cellStyle name="Normal 5 3 3 2 3" xfId="9381" xr:uid="{00000000-0005-0000-0000-000046700000}"/>
    <cellStyle name="Normal 5 3 3 2 3 2" xfId="31429" xr:uid="{00000000-0005-0000-0000-000047700000}"/>
    <cellStyle name="Normal 5 3 3 2 3 2 2" xfId="19664" xr:uid="{00000000-0005-0000-0000-000048700000}"/>
    <cellStyle name="Normal 5 3 3 2 3 2 2 2" xfId="31430" xr:uid="{00000000-0005-0000-0000-000049700000}"/>
    <cellStyle name="Normal 5 3 3 2 3 2 3" xfId="31431" xr:uid="{00000000-0005-0000-0000-00004A700000}"/>
    <cellStyle name="Normal 5 3 3 2 3 3" xfId="12094" xr:uid="{00000000-0005-0000-0000-00004B700000}"/>
    <cellStyle name="Normal 5 3 3 2 3 3 2" xfId="14612" xr:uid="{00000000-0005-0000-0000-00004C700000}"/>
    <cellStyle name="Normal 5 3 3 2 3 4" xfId="14614" xr:uid="{00000000-0005-0000-0000-00004D700000}"/>
    <cellStyle name="Normal 5 3 3 2 4" xfId="31432" xr:uid="{00000000-0005-0000-0000-00004E700000}"/>
    <cellStyle name="Normal 5 3 3 2 4 2" xfId="31434" xr:uid="{00000000-0005-0000-0000-00004F700000}"/>
    <cellStyle name="Normal 5 3 3 2 4 2 2" xfId="31436" xr:uid="{00000000-0005-0000-0000-000050700000}"/>
    <cellStyle name="Normal 5 3 3 2 4 3" xfId="14616" xr:uid="{00000000-0005-0000-0000-000051700000}"/>
    <cellStyle name="Normal 5 3 3 2 5" xfId="30517" xr:uid="{00000000-0005-0000-0000-000052700000}"/>
    <cellStyle name="Normal 5 3 3 2 5 2" xfId="29867" xr:uid="{00000000-0005-0000-0000-000053700000}"/>
    <cellStyle name="Normal 5 3 3 2 6" xfId="31437" xr:uid="{00000000-0005-0000-0000-000054700000}"/>
    <cellStyle name="Normal 5 3 3 3" xfId="31438" xr:uid="{00000000-0005-0000-0000-000055700000}"/>
    <cellStyle name="Normal 5 3 3 3 2" xfId="31439" xr:uid="{00000000-0005-0000-0000-000056700000}"/>
    <cellStyle name="Normal 5 3 3 3 2 2" xfId="31440" xr:uid="{00000000-0005-0000-0000-000057700000}"/>
    <cellStyle name="Normal 5 3 3 3 2 2 2" xfId="318" xr:uid="{00000000-0005-0000-0000-000058700000}"/>
    <cellStyle name="Normal 5 3 3 3 2 2 2 2" xfId="31441" xr:uid="{00000000-0005-0000-0000-000059700000}"/>
    <cellStyle name="Normal 5 3 3 3 2 2 3" xfId="31442" xr:uid="{00000000-0005-0000-0000-00005A700000}"/>
    <cellStyle name="Normal 5 3 3 3 2 3" xfId="31443" xr:uid="{00000000-0005-0000-0000-00005B700000}"/>
    <cellStyle name="Normal 5 3 3 3 2 3 2" xfId="31444" xr:uid="{00000000-0005-0000-0000-00005C700000}"/>
    <cellStyle name="Normal 5 3 3 3 2 4" xfId="31445" xr:uid="{00000000-0005-0000-0000-00005D700000}"/>
    <cellStyle name="Normal 5 3 3 3 3" xfId="31446" xr:uid="{00000000-0005-0000-0000-00005E700000}"/>
    <cellStyle name="Normal 5 3 3 3 3 2" xfId="31447" xr:uid="{00000000-0005-0000-0000-00005F700000}"/>
    <cellStyle name="Normal 5 3 3 3 3 2 2" xfId="31448" xr:uid="{00000000-0005-0000-0000-000060700000}"/>
    <cellStyle name="Normal 5 3 3 3 3 3" xfId="14621" xr:uid="{00000000-0005-0000-0000-000061700000}"/>
    <cellStyle name="Normal 5 3 3 3 4" xfId="31450" xr:uid="{00000000-0005-0000-0000-000062700000}"/>
    <cellStyle name="Normal 5 3 3 3 4 2" xfId="31453" xr:uid="{00000000-0005-0000-0000-000063700000}"/>
    <cellStyle name="Normal 5 3 3 3 5" xfId="30523" xr:uid="{00000000-0005-0000-0000-000064700000}"/>
    <cellStyle name="Normal 5 3 3 4" xfId="23462" xr:uid="{00000000-0005-0000-0000-000065700000}"/>
    <cellStyle name="Normal 5 3 3 4 2" xfId="23464" xr:uid="{00000000-0005-0000-0000-000066700000}"/>
    <cellStyle name="Normal 5 3 3 4 2 2" xfId="23466" xr:uid="{00000000-0005-0000-0000-000067700000}"/>
    <cellStyle name="Normal 5 3 3 4 2 2 2" xfId="23469" xr:uid="{00000000-0005-0000-0000-000068700000}"/>
    <cellStyle name="Normal 5 3 3 4 2 3" xfId="23473" xr:uid="{00000000-0005-0000-0000-000069700000}"/>
    <cellStyle name="Normal 5 3 3 4 3" xfId="23479" xr:uid="{00000000-0005-0000-0000-00006A700000}"/>
    <cellStyle name="Normal 5 3 3 4 3 2" xfId="23481" xr:uid="{00000000-0005-0000-0000-00006B700000}"/>
    <cellStyle name="Normal 5 3 3 4 4" xfId="19477" xr:uid="{00000000-0005-0000-0000-00006C700000}"/>
    <cellStyle name="Normal 5 3 3 5" xfId="23491" xr:uid="{00000000-0005-0000-0000-00006D700000}"/>
    <cellStyle name="Normal 5 3 3 5 2" xfId="19902" xr:uid="{00000000-0005-0000-0000-00006E700000}"/>
    <cellStyle name="Normal 5 3 3 5 2 2" xfId="23493" xr:uid="{00000000-0005-0000-0000-00006F700000}"/>
    <cellStyle name="Normal 5 3 3 5 3" xfId="23498" xr:uid="{00000000-0005-0000-0000-000070700000}"/>
    <cellStyle name="Normal 5 3 3 6" xfId="23504" xr:uid="{00000000-0005-0000-0000-000071700000}"/>
    <cellStyle name="Normal 5 3 3 6 2" xfId="23506" xr:uid="{00000000-0005-0000-0000-000072700000}"/>
    <cellStyle name="Normal 5 3 3 7" xfId="23512" xr:uid="{00000000-0005-0000-0000-000073700000}"/>
    <cellStyle name="Normal 5 3 4" xfId="31454" xr:uid="{00000000-0005-0000-0000-000074700000}"/>
    <cellStyle name="Normal 5 3 4 2" xfId="31456" xr:uid="{00000000-0005-0000-0000-000075700000}"/>
    <cellStyle name="Normal 5 3 4 2 2" xfId="31457" xr:uid="{00000000-0005-0000-0000-000076700000}"/>
    <cellStyle name="Normal 5 3 4 2 2 2" xfId="29953" xr:uid="{00000000-0005-0000-0000-000077700000}"/>
    <cellStyle name="Normal 5 3 4 2 2 2 2" xfId="19808" xr:uid="{00000000-0005-0000-0000-000078700000}"/>
    <cellStyle name="Normal 5 3 4 2 2 2 2 2" xfId="31458" xr:uid="{00000000-0005-0000-0000-000079700000}"/>
    <cellStyle name="Normal 5 3 4 2 2 2 3" xfId="31461" xr:uid="{00000000-0005-0000-0000-00007A700000}"/>
    <cellStyle name="Normal 5 3 4 2 2 3" xfId="29955" xr:uid="{00000000-0005-0000-0000-00007B700000}"/>
    <cellStyle name="Normal 5 3 4 2 2 3 2" xfId="25469" xr:uid="{00000000-0005-0000-0000-00007C700000}"/>
    <cellStyle name="Normal 5 3 4 2 2 4" xfId="16554" xr:uid="{00000000-0005-0000-0000-00007D700000}"/>
    <cellStyle name="Normal 5 3 4 2 3" xfId="31462" xr:uid="{00000000-0005-0000-0000-00007E700000}"/>
    <cellStyle name="Normal 5 3 4 2 3 2" xfId="29978" xr:uid="{00000000-0005-0000-0000-00007F700000}"/>
    <cellStyle name="Normal 5 3 4 2 3 2 2" xfId="31463" xr:uid="{00000000-0005-0000-0000-000080700000}"/>
    <cellStyle name="Normal 5 3 4 2 3 3" xfId="14629" xr:uid="{00000000-0005-0000-0000-000081700000}"/>
    <cellStyle name="Normal 5 3 4 2 4" xfId="31464" xr:uid="{00000000-0005-0000-0000-000082700000}"/>
    <cellStyle name="Normal 5 3 4 2 4 2" xfId="31466" xr:uid="{00000000-0005-0000-0000-000083700000}"/>
    <cellStyle name="Normal 5 3 4 2 5" xfId="31467" xr:uid="{00000000-0005-0000-0000-000084700000}"/>
    <cellStyle name="Normal 5 3 4 3" xfId="31468" xr:uid="{00000000-0005-0000-0000-000085700000}"/>
    <cellStyle name="Normal 5 3 4 3 2" xfId="31469" xr:uid="{00000000-0005-0000-0000-000086700000}"/>
    <cellStyle name="Normal 5 3 4 3 2 2" xfId="30043" xr:uid="{00000000-0005-0000-0000-000087700000}"/>
    <cellStyle name="Normal 5 3 4 3 2 2 2" xfId="31471" xr:uid="{00000000-0005-0000-0000-000088700000}"/>
    <cellStyle name="Normal 5 3 4 3 2 3" xfId="31472" xr:uid="{00000000-0005-0000-0000-000089700000}"/>
    <cellStyle name="Normal 5 3 4 3 3" xfId="31473" xr:uid="{00000000-0005-0000-0000-00008A700000}"/>
    <cellStyle name="Normal 5 3 4 3 3 2" xfId="31474" xr:uid="{00000000-0005-0000-0000-00008B700000}"/>
    <cellStyle name="Normal 5 3 4 3 4" xfId="31476" xr:uid="{00000000-0005-0000-0000-00008C700000}"/>
    <cellStyle name="Normal 5 3 4 4" xfId="23518" xr:uid="{00000000-0005-0000-0000-00008D700000}"/>
    <cellStyle name="Normal 5 3 4 4 2" xfId="23520" xr:uid="{00000000-0005-0000-0000-00008E700000}"/>
    <cellStyle name="Normal 5 3 4 4 2 2" xfId="23522" xr:uid="{00000000-0005-0000-0000-00008F700000}"/>
    <cellStyle name="Normal 5 3 4 4 3" xfId="23527" xr:uid="{00000000-0005-0000-0000-000090700000}"/>
    <cellStyle name="Normal 5 3 4 5" xfId="23533" xr:uid="{00000000-0005-0000-0000-000091700000}"/>
    <cellStyle name="Normal 5 3 4 5 2" xfId="23535" xr:uid="{00000000-0005-0000-0000-000092700000}"/>
    <cellStyle name="Normal 5 3 4 6" xfId="10347" xr:uid="{00000000-0005-0000-0000-000093700000}"/>
    <cellStyle name="Normal 5 3 5" xfId="31477" xr:uid="{00000000-0005-0000-0000-000094700000}"/>
    <cellStyle name="Normal 5 3 5 2" xfId="17243" xr:uid="{00000000-0005-0000-0000-000095700000}"/>
    <cellStyle name="Normal 5 3 5 2 2" xfId="15864" xr:uid="{00000000-0005-0000-0000-000096700000}"/>
    <cellStyle name="Normal 5 3 5 2 2 2" xfId="15867" xr:uid="{00000000-0005-0000-0000-000097700000}"/>
    <cellStyle name="Normal 5 3 5 2 2 2 2" xfId="15871" xr:uid="{00000000-0005-0000-0000-000098700000}"/>
    <cellStyle name="Normal 5 3 5 2 2 3" xfId="15875" xr:uid="{00000000-0005-0000-0000-000099700000}"/>
    <cellStyle name="Normal 5 3 5 2 3" xfId="15881" xr:uid="{00000000-0005-0000-0000-00009A700000}"/>
    <cellStyle name="Normal 5 3 5 2 3 2" xfId="15883" xr:uid="{00000000-0005-0000-0000-00009B700000}"/>
    <cellStyle name="Normal 5 3 5 2 4" xfId="15725" xr:uid="{00000000-0005-0000-0000-00009C700000}"/>
    <cellStyle name="Normal 5 3 5 3" xfId="17246" xr:uid="{00000000-0005-0000-0000-00009D700000}"/>
    <cellStyle name="Normal 5 3 5 3 2" xfId="15925" xr:uid="{00000000-0005-0000-0000-00009E700000}"/>
    <cellStyle name="Normal 5 3 5 3 2 2" xfId="15930" xr:uid="{00000000-0005-0000-0000-00009F700000}"/>
    <cellStyle name="Normal 5 3 5 3 3" xfId="15937" xr:uid="{00000000-0005-0000-0000-0000A0700000}"/>
    <cellStyle name="Normal 5 3 5 4" xfId="17250" xr:uid="{00000000-0005-0000-0000-0000A1700000}"/>
    <cellStyle name="Normal 5 3 5 4 2" xfId="15959" xr:uid="{00000000-0005-0000-0000-0000A2700000}"/>
    <cellStyle name="Normal 5 3 5 5" xfId="17256" xr:uid="{00000000-0005-0000-0000-0000A3700000}"/>
    <cellStyle name="Normal 5 3 6" xfId="31479" xr:uid="{00000000-0005-0000-0000-0000A4700000}"/>
    <cellStyle name="Normal 5 3 6 2" xfId="4762" xr:uid="{00000000-0005-0000-0000-0000A5700000}"/>
    <cellStyle name="Normal 5 3 6 2 2" xfId="11857" xr:uid="{00000000-0005-0000-0000-0000A6700000}"/>
    <cellStyle name="Normal 5 3 6 2 2 2" xfId="16026" xr:uid="{00000000-0005-0000-0000-0000A7700000}"/>
    <cellStyle name="Normal 5 3 6 2 3" xfId="16031" xr:uid="{00000000-0005-0000-0000-0000A8700000}"/>
    <cellStyle name="Normal 5 3 6 3" xfId="17262" xr:uid="{00000000-0005-0000-0000-0000A9700000}"/>
    <cellStyle name="Normal 5 3 6 3 2" xfId="6703" xr:uid="{00000000-0005-0000-0000-0000AA700000}"/>
    <cellStyle name="Normal 5 3 6 4" xfId="17269" xr:uid="{00000000-0005-0000-0000-0000AB700000}"/>
    <cellStyle name="Normal 5 3 7" xfId="31480" xr:uid="{00000000-0005-0000-0000-0000AC700000}"/>
    <cellStyle name="Normal 5 3 7 2" xfId="17274" xr:uid="{00000000-0005-0000-0000-0000AD700000}"/>
    <cellStyle name="Normal 5 3 7 2 2" xfId="16090" xr:uid="{00000000-0005-0000-0000-0000AE700000}"/>
    <cellStyle name="Normal 5 3 7 3" xfId="17280" xr:uid="{00000000-0005-0000-0000-0000AF700000}"/>
    <cellStyle name="Normal 5 3 8" xfId="31481" xr:uid="{00000000-0005-0000-0000-0000B0700000}"/>
    <cellStyle name="Normal 5 3 8 2" xfId="17288" xr:uid="{00000000-0005-0000-0000-0000B1700000}"/>
    <cellStyle name="Normal 5 3 9" xfId="31482" xr:uid="{00000000-0005-0000-0000-0000B2700000}"/>
    <cellStyle name="Normal 5 4" xfId="29536" xr:uid="{00000000-0005-0000-0000-0000B3700000}"/>
    <cellStyle name="Normal 5 4 2" xfId="29538" xr:uid="{00000000-0005-0000-0000-0000B4700000}"/>
    <cellStyle name="Normal 5 4 2 2" xfId="13787" xr:uid="{00000000-0005-0000-0000-0000B5700000}"/>
    <cellStyle name="Normal 5 4 2 2 2" xfId="31483" xr:uid="{00000000-0005-0000-0000-0000B6700000}"/>
    <cellStyle name="Normal 5 4 2 2 2 2" xfId="31484" xr:uid="{00000000-0005-0000-0000-0000B7700000}"/>
    <cellStyle name="Normal 5 4 2 2 2 2 2" xfId="31485" xr:uid="{00000000-0005-0000-0000-0000B8700000}"/>
    <cellStyle name="Normal 5 4 2 2 2 2 2 2" xfId="31486" xr:uid="{00000000-0005-0000-0000-0000B9700000}"/>
    <cellStyle name="Normal 5 4 2 2 2 2 2 2 2" xfId="31487" xr:uid="{00000000-0005-0000-0000-0000BA700000}"/>
    <cellStyle name="Normal 5 4 2 2 2 2 2 3" xfId="14915" xr:uid="{00000000-0005-0000-0000-0000BB700000}"/>
    <cellStyle name="Normal 5 4 2 2 2 2 3" xfId="13564" xr:uid="{00000000-0005-0000-0000-0000BC700000}"/>
    <cellStyle name="Normal 5 4 2 2 2 2 3 2" xfId="11287" xr:uid="{00000000-0005-0000-0000-0000BD700000}"/>
    <cellStyle name="Normal 5 4 2 2 2 2 4" xfId="13572" xr:uid="{00000000-0005-0000-0000-0000BE700000}"/>
    <cellStyle name="Normal 5 4 2 2 2 3" xfId="4967" xr:uid="{00000000-0005-0000-0000-0000BF700000}"/>
    <cellStyle name="Normal 5 4 2 2 2 3 2" xfId="4986" xr:uid="{00000000-0005-0000-0000-0000C0700000}"/>
    <cellStyle name="Normal 5 4 2 2 2 3 2 2" xfId="31488" xr:uid="{00000000-0005-0000-0000-0000C1700000}"/>
    <cellStyle name="Normal 5 4 2 2 2 3 3" xfId="5033" xr:uid="{00000000-0005-0000-0000-0000C2700000}"/>
    <cellStyle name="Normal 5 4 2 2 2 4" xfId="5063" xr:uid="{00000000-0005-0000-0000-0000C3700000}"/>
    <cellStyle name="Normal 5 4 2 2 2 4 2" xfId="31489" xr:uid="{00000000-0005-0000-0000-0000C4700000}"/>
    <cellStyle name="Normal 5 4 2 2 2 5" xfId="5104" xr:uid="{00000000-0005-0000-0000-0000C5700000}"/>
    <cellStyle name="Normal 5 4 2 2 3" xfId="13078" xr:uid="{00000000-0005-0000-0000-0000C6700000}"/>
    <cellStyle name="Normal 5 4 2 2 3 2" xfId="31490" xr:uid="{00000000-0005-0000-0000-0000C7700000}"/>
    <cellStyle name="Normal 5 4 2 2 3 2 2" xfId="26182" xr:uid="{00000000-0005-0000-0000-0000C8700000}"/>
    <cellStyle name="Normal 5 4 2 2 3 2 2 2" xfId="31491" xr:uid="{00000000-0005-0000-0000-0000C9700000}"/>
    <cellStyle name="Normal 5 4 2 2 3 2 3" xfId="13600" xr:uid="{00000000-0005-0000-0000-0000CA700000}"/>
    <cellStyle name="Normal 5 4 2 2 3 3" xfId="5145" xr:uid="{00000000-0005-0000-0000-0000CB700000}"/>
    <cellStyle name="Normal 5 4 2 2 3 3 2" xfId="31492" xr:uid="{00000000-0005-0000-0000-0000CC700000}"/>
    <cellStyle name="Normal 5 4 2 2 3 4" xfId="31493" xr:uid="{00000000-0005-0000-0000-0000CD700000}"/>
    <cellStyle name="Normal 5 4 2 2 4" xfId="24798" xr:uid="{00000000-0005-0000-0000-0000CE700000}"/>
    <cellStyle name="Normal 5 4 2 2 4 2" xfId="24801" xr:uid="{00000000-0005-0000-0000-0000CF700000}"/>
    <cellStyle name="Normal 5 4 2 2 4 2 2" xfId="31494" xr:uid="{00000000-0005-0000-0000-0000D0700000}"/>
    <cellStyle name="Normal 5 4 2 2 4 3" xfId="24740" xr:uid="{00000000-0005-0000-0000-0000D1700000}"/>
    <cellStyle name="Normal 5 4 2 2 5" xfId="24804" xr:uid="{00000000-0005-0000-0000-0000D2700000}"/>
    <cellStyle name="Normal 5 4 2 2 5 2" xfId="31495" xr:uid="{00000000-0005-0000-0000-0000D3700000}"/>
    <cellStyle name="Normal 5 4 2 2 6" xfId="31496" xr:uid="{00000000-0005-0000-0000-0000D4700000}"/>
    <cellStyle name="Normal 5 4 2 3" xfId="31497" xr:uid="{00000000-0005-0000-0000-0000D5700000}"/>
    <cellStyle name="Normal 5 4 2 3 2" xfId="31498" xr:uid="{00000000-0005-0000-0000-0000D6700000}"/>
    <cellStyle name="Normal 5 4 2 3 2 2" xfId="29840" xr:uid="{00000000-0005-0000-0000-0000D7700000}"/>
    <cellStyle name="Normal 5 4 2 3 2 2 2" xfId="29842" xr:uid="{00000000-0005-0000-0000-0000D8700000}"/>
    <cellStyle name="Normal 5 4 2 3 2 2 2 2" xfId="31499" xr:uid="{00000000-0005-0000-0000-0000D9700000}"/>
    <cellStyle name="Normal 5 4 2 3 2 2 3" xfId="13677" xr:uid="{00000000-0005-0000-0000-0000DA700000}"/>
    <cellStyle name="Normal 5 4 2 3 2 3" xfId="3890" xr:uid="{00000000-0005-0000-0000-0000DB700000}"/>
    <cellStyle name="Normal 5 4 2 3 2 3 2" xfId="31500" xr:uid="{00000000-0005-0000-0000-0000DC700000}"/>
    <cellStyle name="Normal 5 4 2 3 2 4" xfId="31501" xr:uid="{00000000-0005-0000-0000-0000DD700000}"/>
    <cellStyle name="Normal 5 4 2 3 3" xfId="31502" xr:uid="{00000000-0005-0000-0000-0000DE700000}"/>
    <cellStyle name="Normal 5 4 2 3 3 2" xfId="29846" xr:uid="{00000000-0005-0000-0000-0000DF700000}"/>
    <cellStyle name="Normal 5 4 2 3 3 2 2" xfId="31503" xr:uid="{00000000-0005-0000-0000-0000E0700000}"/>
    <cellStyle name="Normal 5 4 2 3 3 3" xfId="31504" xr:uid="{00000000-0005-0000-0000-0000E1700000}"/>
    <cellStyle name="Normal 5 4 2 3 4" xfId="24809" xr:uid="{00000000-0005-0000-0000-0000E2700000}"/>
    <cellStyle name="Normal 5 4 2 3 4 2" xfId="31505" xr:uid="{00000000-0005-0000-0000-0000E3700000}"/>
    <cellStyle name="Normal 5 4 2 3 5" xfId="31506" xr:uid="{00000000-0005-0000-0000-0000E4700000}"/>
    <cellStyle name="Normal 5 4 2 4" xfId="23554" xr:uid="{00000000-0005-0000-0000-0000E5700000}"/>
    <cellStyle name="Normal 5 4 2 4 2" xfId="23556" xr:uid="{00000000-0005-0000-0000-0000E6700000}"/>
    <cellStyle name="Normal 5 4 2 4 2 2" xfId="12604" xr:uid="{00000000-0005-0000-0000-0000E7700000}"/>
    <cellStyle name="Normal 5 4 2 4 2 2 2" xfId="23558" xr:uid="{00000000-0005-0000-0000-0000E8700000}"/>
    <cellStyle name="Normal 5 4 2 4 2 3" xfId="19684" xr:uid="{00000000-0005-0000-0000-0000E9700000}"/>
    <cellStyle name="Normal 5 4 2 4 3" xfId="11139" xr:uid="{00000000-0005-0000-0000-0000EA700000}"/>
    <cellStyle name="Normal 5 4 2 4 3 2" xfId="23562" xr:uid="{00000000-0005-0000-0000-0000EB700000}"/>
    <cellStyle name="Normal 5 4 2 4 4" xfId="22543" xr:uid="{00000000-0005-0000-0000-0000EC700000}"/>
    <cellStyle name="Normal 5 4 2 5" xfId="23568" xr:uid="{00000000-0005-0000-0000-0000ED700000}"/>
    <cellStyle name="Normal 5 4 2 5 2" xfId="20505" xr:uid="{00000000-0005-0000-0000-0000EE700000}"/>
    <cellStyle name="Normal 5 4 2 5 2 2" xfId="23570" xr:uid="{00000000-0005-0000-0000-0000EF700000}"/>
    <cellStyle name="Normal 5 4 2 5 3" xfId="23572" xr:uid="{00000000-0005-0000-0000-0000F0700000}"/>
    <cellStyle name="Normal 5 4 2 6" xfId="23576" xr:uid="{00000000-0005-0000-0000-0000F1700000}"/>
    <cellStyle name="Normal 5 4 2 6 2" xfId="23578" xr:uid="{00000000-0005-0000-0000-0000F2700000}"/>
    <cellStyle name="Normal 5 4 2 7" xfId="23583" xr:uid="{00000000-0005-0000-0000-0000F3700000}"/>
    <cellStyle name="Normal 5 4 3" xfId="31507" xr:uid="{00000000-0005-0000-0000-0000F4700000}"/>
    <cellStyle name="Normal 5 4 3 2" xfId="31508" xr:uid="{00000000-0005-0000-0000-0000F5700000}"/>
    <cellStyle name="Normal 5 4 3 2 2" xfId="31509" xr:uid="{00000000-0005-0000-0000-0000F6700000}"/>
    <cellStyle name="Normal 5 4 3 2 2 2" xfId="31510" xr:uid="{00000000-0005-0000-0000-0000F7700000}"/>
    <cellStyle name="Normal 5 4 3 2 2 2 2" xfId="20047" xr:uid="{00000000-0005-0000-0000-0000F8700000}"/>
    <cellStyle name="Normal 5 4 3 2 2 2 2 2" xfId="31511" xr:uid="{00000000-0005-0000-0000-0000F9700000}"/>
    <cellStyle name="Normal 5 4 3 2 2 2 3" xfId="15607" xr:uid="{00000000-0005-0000-0000-0000FA700000}"/>
    <cellStyle name="Normal 5 4 3 2 2 3" xfId="5385" xr:uid="{00000000-0005-0000-0000-0000FB700000}"/>
    <cellStyle name="Normal 5 4 3 2 2 3 2" xfId="31512" xr:uid="{00000000-0005-0000-0000-0000FC700000}"/>
    <cellStyle name="Normal 5 4 3 2 2 4" xfId="31513" xr:uid="{00000000-0005-0000-0000-0000FD700000}"/>
    <cellStyle name="Normal 5 4 3 2 3" xfId="31514" xr:uid="{00000000-0005-0000-0000-0000FE700000}"/>
    <cellStyle name="Normal 5 4 3 2 3 2" xfId="31515" xr:uid="{00000000-0005-0000-0000-0000FF700000}"/>
    <cellStyle name="Normal 5 4 3 2 3 2 2" xfId="31516" xr:uid="{00000000-0005-0000-0000-000000710000}"/>
    <cellStyle name="Normal 5 4 3 2 3 3" xfId="5474" xr:uid="{00000000-0005-0000-0000-000001710000}"/>
    <cellStyle name="Normal 5 4 3 2 4" xfId="24818" xr:uid="{00000000-0005-0000-0000-000002710000}"/>
    <cellStyle name="Normal 5 4 3 2 4 2" xfId="31517" xr:uid="{00000000-0005-0000-0000-000003710000}"/>
    <cellStyle name="Normal 5 4 3 2 5" xfId="31518" xr:uid="{00000000-0005-0000-0000-000004710000}"/>
    <cellStyle name="Normal 5 4 3 3" xfId="31519" xr:uid="{00000000-0005-0000-0000-000005710000}"/>
    <cellStyle name="Normal 5 4 3 3 2" xfId="31520" xr:uid="{00000000-0005-0000-0000-000006710000}"/>
    <cellStyle name="Normal 5 4 3 3 2 2" xfId="29859" xr:uid="{00000000-0005-0000-0000-000007710000}"/>
    <cellStyle name="Normal 5 4 3 3 2 2 2" xfId="31521" xr:uid="{00000000-0005-0000-0000-000008710000}"/>
    <cellStyle name="Normal 5 4 3 3 2 3" xfId="31522" xr:uid="{00000000-0005-0000-0000-000009710000}"/>
    <cellStyle name="Normal 5 4 3 3 3" xfId="31523" xr:uid="{00000000-0005-0000-0000-00000A710000}"/>
    <cellStyle name="Normal 5 4 3 3 3 2" xfId="31524" xr:uid="{00000000-0005-0000-0000-00000B710000}"/>
    <cellStyle name="Normal 5 4 3 3 4" xfId="31526" xr:uid="{00000000-0005-0000-0000-00000C710000}"/>
    <cellStyle name="Normal 5 4 3 4" xfId="23591" xr:uid="{00000000-0005-0000-0000-00000D710000}"/>
    <cellStyle name="Normal 5 4 3 4 2" xfId="23593" xr:uid="{00000000-0005-0000-0000-00000E710000}"/>
    <cellStyle name="Normal 5 4 3 4 2 2" xfId="23595" xr:uid="{00000000-0005-0000-0000-00000F710000}"/>
    <cellStyle name="Normal 5 4 3 4 3" xfId="23597" xr:uid="{00000000-0005-0000-0000-000010710000}"/>
    <cellStyle name="Normal 5 4 3 5" xfId="23602" xr:uid="{00000000-0005-0000-0000-000011710000}"/>
    <cellStyle name="Normal 5 4 3 5 2" xfId="23604" xr:uid="{00000000-0005-0000-0000-000012710000}"/>
    <cellStyle name="Normal 5 4 3 6" xfId="23608" xr:uid="{00000000-0005-0000-0000-000013710000}"/>
    <cellStyle name="Normal 5 4 4" xfId="31527" xr:uid="{00000000-0005-0000-0000-000014710000}"/>
    <cellStyle name="Normal 5 4 4 2" xfId="31528" xr:uid="{00000000-0005-0000-0000-000015710000}"/>
    <cellStyle name="Normal 5 4 4 2 2" xfId="31529" xr:uid="{00000000-0005-0000-0000-000016710000}"/>
    <cellStyle name="Normal 5 4 4 2 2 2" xfId="21933" xr:uid="{00000000-0005-0000-0000-000017710000}"/>
    <cellStyle name="Normal 5 4 4 2 2 2 2" xfId="21936" xr:uid="{00000000-0005-0000-0000-000018710000}"/>
    <cellStyle name="Normal 5 4 4 2 2 3" xfId="336" xr:uid="{00000000-0005-0000-0000-000019710000}"/>
    <cellStyle name="Normal 5 4 4 2 3" xfId="31530" xr:uid="{00000000-0005-0000-0000-00001A710000}"/>
    <cellStyle name="Normal 5 4 4 2 3 2" xfId="22095" xr:uid="{00000000-0005-0000-0000-00001B710000}"/>
    <cellStyle name="Normal 5 4 4 2 4" xfId="31531" xr:uid="{00000000-0005-0000-0000-00001C710000}"/>
    <cellStyle name="Normal 5 4 4 3" xfId="31532" xr:uid="{00000000-0005-0000-0000-00001D710000}"/>
    <cellStyle name="Normal 5 4 4 3 2" xfId="31533" xr:uid="{00000000-0005-0000-0000-00001E710000}"/>
    <cellStyle name="Normal 5 4 4 3 2 2" xfId="20546" xr:uid="{00000000-0005-0000-0000-00001F710000}"/>
    <cellStyle name="Normal 5 4 4 3 3" xfId="31534" xr:uid="{00000000-0005-0000-0000-000020710000}"/>
    <cellStyle name="Normal 5 4 4 4" xfId="23614" xr:uid="{00000000-0005-0000-0000-000021710000}"/>
    <cellStyle name="Normal 5 4 4 4 2" xfId="23616" xr:uid="{00000000-0005-0000-0000-000022710000}"/>
    <cellStyle name="Normal 5 4 4 5" xfId="23625" xr:uid="{00000000-0005-0000-0000-000023710000}"/>
    <cellStyle name="Normal 5 4 5" xfId="31535" xr:uid="{00000000-0005-0000-0000-000024710000}"/>
    <cellStyle name="Normal 5 4 5 2" xfId="17300" xr:uid="{00000000-0005-0000-0000-000025710000}"/>
    <cellStyle name="Normal 5 4 5 2 2" xfId="16186" xr:uid="{00000000-0005-0000-0000-000026710000}"/>
    <cellStyle name="Normal 5 4 5 2 2 2" xfId="16189" xr:uid="{00000000-0005-0000-0000-000027710000}"/>
    <cellStyle name="Normal 5 4 5 2 3" xfId="16192" xr:uid="{00000000-0005-0000-0000-000028710000}"/>
    <cellStyle name="Normal 5 4 5 3" xfId="17303" xr:uid="{00000000-0005-0000-0000-000029710000}"/>
    <cellStyle name="Normal 5 4 5 3 2" xfId="16204" xr:uid="{00000000-0005-0000-0000-00002A710000}"/>
    <cellStyle name="Normal 5 4 5 4" xfId="17308" xr:uid="{00000000-0005-0000-0000-00002B710000}"/>
    <cellStyle name="Normal 5 4 6" xfId="31536" xr:uid="{00000000-0005-0000-0000-00002C710000}"/>
    <cellStyle name="Normal 5 4 6 2" xfId="10252" xr:uid="{00000000-0005-0000-0000-00002D710000}"/>
    <cellStyle name="Normal 5 4 6 2 2" xfId="16279" xr:uid="{00000000-0005-0000-0000-00002E710000}"/>
    <cellStyle name="Normal 5 4 6 3" xfId="17314" xr:uid="{00000000-0005-0000-0000-00002F710000}"/>
    <cellStyle name="Normal 5 4 7" xfId="31537" xr:uid="{00000000-0005-0000-0000-000030710000}"/>
    <cellStyle name="Normal 5 4 7 2" xfId="17318" xr:uid="{00000000-0005-0000-0000-000031710000}"/>
    <cellStyle name="Normal 5 4 8" xfId="31538" xr:uid="{00000000-0005-0000-0000-000032710000}"/>
    <cellStyle name="Normal 5 5" xfId="27768" xr:uid="{00000000-0005-0000-0000-000033710000}"/>
    <cellStyle name="Normal 5 5 2" xfId="27060" xr:uid="{00000000-0005-0000-0000-000034710000}"/>
    <cellStyle name="Normal 5 5 2 2" xfId="27771" xr:uid="{00000000-0005-0000-0000-000035710000}"/>
    <cellStyle name="Normal 5 5 2 2 2" xfId="31539" xr:uid="{00000000-0005-0000-0000-000036710000}"/>
    <cellStyle name="Normal 5 5 2 2 2 2" xfId="31540" xr:uid="{00000000-0005-0000-0000-000037710000}"/>
    <cellStyle name="Normal 5 5 2 2 2 2 2" xfId="31541" xr:uid="{00000000-0005-0000-0000-000038710000}"/>
    <cellStyle name="Normal 5 5 2 2 2 2 2 2" xfId="11091" xr:uid="{00000000-0005-0000-0000-000039710000}"/>
    <cellStyle name="Normal 5 5 2 2 2 2 3" xfId="26677" xr:uid="{00000000-0005-0000-0000-00003A710000}"/>
    <cellStyle name="Normal 5 5 2 2 2 3" xfId="10843" xr:uid="{00000000-0005-0000-0000-00003B710000}"/>
    <cellStyle name="Normal 5 5 2 2 2 3 2" xfId="31542" xr:uid="{00000000-0005-0000-0000-00003C710000}"/>
    <cellStyle name="Normal 5 5 2 2 2 4" xfId="9422" xr:uid="{00000000-0005-0000-0000-00003D710000}"/>
    <cellStyle name="Normal 5 5 2 2 3" xfId="31543" xr:uid="{00000000-0005-0000-0000-00003E710000}"/>
    <cellStyle name="Normal 5 5 2 2 3 2" xfId="31544" xr:uid="{00000000-0005-0000-0000-00003F710000}"/>
    <cellStyle name="Normal 5 5 2 2 3 2 2" xfId="31545" xr:uid="{00000000-0005-0000-0000-000040710000}"/>
    <cellStyle name="Normal 5 5 2 2 3 3" xfId="31546" xr:uid="{00000000-0005-0000-0000-000041710000}"/>
    <cellStyle name="Normal 5 5 2 2 4" xfId="17957" xr:uid="{00000000-0005-0000-0000-000042710000}"/>
    <cellStyle name="Normal 5 5 2 2 4 2" xfId="31547" xr:uid="{00000000-0005-0000-0000-000043710000}"/>
    <cellStyle name="Normal 5 5 2 2 5" xfId="31548" xr:uid="{00000000-0005-0000-0000-000044710000}"/>
    <cellStyle name="Normal 5 5 2 3" xfId="31549" xr:uid="{00000000-0005-0000-0000-000045710000}"/>
    <cellStyle name="Normal 5 5 2 3 2" xfId="31550" xr:uid="{00000000-0005-0000-0000-000046710000}"/>
    <cellStyle name="Normal 5 5 2 3 2 2" xfId="30279" xr:uid="{00000000-0005-0000-0000-000047710000}"/>
    <cellStyle name="Normal 5 5 2 3 2 2 2" xfId="31551" xr:uid="{00000000-0005-0000-0000-000048710000}"/>
    <cellStyle name="Normal 5 5 2 3 2 3" xfId="31552" xr:uid="{00000000-0005-0000-0000-000049710000}"/>
    <cellStyle name="Normal 5 5 2 3 3" xfId="31553" xr:uid="{00000000-0005-0000-0000-00004A710000}"/>
    <cellStyle name="Normal 5 5 2 3 3 2" xfId="31554" xr:uid="{00000000-0005-0000-0000-00004B710000}"/>
    <cellStyle name="Normal 5 5 2 3 4" xfId="31555" xr:uid="{00000000-0005-0000-0000-00004C710000}"/>
    <cellStyle name="Normal 5 5 2 4" xfId="23641" xr:uid="{00000000-0005-0000-0000-00004D710000}"/>
    <cellStyle name="Normal 5 5 2 4 2" xfId="23643" xr:uid="{00000000-0005-0000-0000-00004E710000}"/>
    <cellStyle name="Normal 5 5 2 4 2 2" xfId="23645" xr:uid="{00000000-0005-0000-0000-00004F710000}"/>
    <cellStyle name="Normal 5 5 2 4 3" xfId="23648" xr:uid="{00000000-0005-0000-0000-000050710000}"/>
    <cellStyle name="Normal 5 5 2 5" xfId="23652" xr:uid="{00000000-0005-0000-0000-000051710000}"/>
    <cellStyle name="Normal 5 5 2 5 2" xfId="23654" xr:uid="{00000000-0005-0000-0000-000052710000}"/>
    <cellStyle name="Normal 5 5 2 6" xfId="23658" xr:uid="{00000000-0005-0000-0000-000053710000}"/>
    <cellStyle name="Normal 5 5 2 6 2" xfId="23660" xr:uid="{00000000-0005-0000-0000-000054710000}"/>
    <cellStyle name="Normal 5 5 2 7" xfId="14016" xr:uid="{00000000-0005-0000-0000-000055710000}"/>
    <cellStyle name="Normal 5 5 3" xfId="27773" xr:uid="{00000000-0005-0000-0000-000056710000}"/>
    <cellStyle name="Normal 5 5 3 2" xfId="31556" xr:uid="{00000000-0005-0000-0000-000057710000}"/>
    <cellStyle name="Normal 5 5 3 2 2" xfId="31557" xr:uid="{00000000-0005-0000-0000-000058710000}"/>
    <cellStyle name="Normal 5 5 3 2 2 2" xfId="29984" xr:uid="{00000000-0005-0000-0000-000059710000}"/>
    <cellStyle name="Normal 5 5 3 2 2 2 2" xfId="29986" xr:uid="{00000000-0005-0000-0000-00005A710000}"/>
    <cellStyle name="Normal 5 5 3 2 2 3" xfId="3578" xr:uid="{00000000-0005-0000-0000-00005B710000}"/>
    <cellStyle name="Normal 5 5 3 2 3" xfId="31558" xr:uid="{00000000-0005-0000-0000-00005C710000}"/>
    <cellStyle name="Normal 5 5 3 2 3 2" xfId="29991" xr:uid="{00000000-0005-0000-0000-00005D710000}"/>
    <cellStyle name="Normal 5 5 3 2 4" xfId="31559" xr:uid="{00000000-0005-0000-0000-00005E710000}"/>
    <cellStyle name="Normal 5 5 3 3" xfId="31560" xr:uid="{00000000-0005-0000-0000-00005F710000}"/>
    <cellStyle name="Normal 5 5 3 3 2" xfId="31561" xr:uid="{00000000-0005-0000-0000-000060710000}"/>
    <cellStyle name="Normal 5 5 3 3 2 2" xfId="30004" xr:uid="{00000000-0005-0000-0000-000061710000}"/>
    <cellStyle name="Normal 5 5 3 3 3" xfId="31562" xr:uid="{00000000-0005-0000-0000-000062710000}"/>
    <cellStyle name="Normal 5 5 3 4" xfId="23664" xr:uid="{00000000-0005-0000-0000-000063710000}"/>
    <cellStyle name="Normal 5 5 3 4 2" xfId="23666" xr:uid="{00000000-0005-0000-0000-000064710000}"/>
    <cellStyle name="Normal 5 5 3 5" xfId="23670" xr:uid="{00000000-0005-0000-0000-000065710000}"/>
    <cellStyle name="Normal 5 5 4" xfId="31563" xr:uid="{00000000-0005-0000-0000-000066710000}"/>
    <cellStyle name="Normal 5 5 4 2" xfId="31564" xr:uid="{00000000-0005-0000-0000-000067710000}"/>
    <cellStyle name="Normal 5 5 4 2 2" xfId="31565" xr:uid="{00000000-0005-0000-0000-000068710000}"/>
    <cellStyle name="Normal 5 5 4 2 2 2" xfId="30064" xr:uid="{00000000-0005-0000-0000-000069710000}"/>
    <cellStyle name="Normal 5 5 4 2 3" xfId="31566" xr:uid="{00000000-0005-0000-0000-00006A710000}"/>
    <cellStyle name="Normal 5 5 4 3" xfId="31567" xr:uid="{00000000-0005-0000-0000-00006B710000}"/>
    <cellStyle name="Normal 5 5 4 3 2" xfId="31568" xr:uid="{00000000-0005-0000-0000-00006C710000}"/>
    <cellStyle name="Normal 5 5 4 4" xfId="23674" xr:uid="{00000000-0005-0000-0000-00006D710000}"/>
    <cellStyle name="Normal 5 5 5" xfId="31569" xr:uid="{00000000-0005-0000-0000-00006E710000}"/>
    <cellStyle name="Normal 5 5 5 2" xfId="17333" xr:uid="{00000000-0005-0000-0000-00006F710000}"/>
    <cellStyle name="Normal 5 5 5 2 2" xfId="4736" xr:uid="{00000000-0005-0000-0000-000070710000}"/>
    <cellStyle name="Normal 5 5 5 3" xfId="17338" xr:uid="{00000000-0005-0000-0000-000071710000}"/>
    <cellStyle name="Normal 5 5 6" xfId="31570" xr:uid="{00000000-0005-0000-0000-000072710000}"/>
    <cellStyle name="Normal 5 5 6 2" xfId="17342" xr:uid="{00000000-0005-0000-0000-000073710000}"/>
    <cellStyle name="Normal 5 5 7" xfId="31571" xr:uid="{00000000-0005-0000-0000-000074710000}"/>
    <cellStyle name="Normal 5 5 7 2" xfId="31572" xr:uid="{00000000-0005-0000-0000-000075710000}"/>
    <cellStyle name="Normal 5 5 8" xfId="17353" xr:uid="{00000000-0005-0000-0000-000076710000}"/>
    <cellStyle name="Normal 5 6" xfId="27775" xr:uid="{00000000-0005-0000-0000-000077710000}"/>
    <cellStyle name="Normal 5 6 2" xfId="27777" xr:uid="{00000000-0005-0000-0000-000078710000}"/>
    <cellStyle name="Normal 5 6 2 2" xfId="3706" xr:uid="{00000000-0005-0000-0000-000079710000}"/>
    <cellStyle name="Normal 5 6 2 2 2" xfId="7825" xr:uid="{00000000-0005-0000-0000-00007A710000}"/>
    <cellStyle name="Normal 5 6 2 2 2 2" xfId="7828" xr:uid="{00000000-0005-0000-0000-00007B710000}"/>
    <cellStyle name="Normal 5 6 2 2 2 2 2" xfId="7830" xr:uid="{00000000-0005-0000-0000-00007C710000}"/>
    <cellStyle name="Normal 5 6 2 2 2 3" xfId="7835" xr:uid="{00000000-0005-0000-0000-00007D710000}"/>
    <cellStyle name="Normal 5 6 2 2 3" xfId="7839" xr:uid="{00000000-0005-0000-0000-00007E710000}"/>
    <cellStyle name="Normal 5 6 2 2 3 2" xfId="7842" xr:uid="{00000000-0005-0000-0000-00007F710000}"/>
    <cellStyle name="Normal 5 6 2 2 4" xfId="7844" xr:uid="{00000000-0005-0000-0000-000080710000}"/>
    <cellStyle name="Normal 5 6 2 3" xfId="31573" xr:uid="{00000000-0005-0000-0000-000081710000}"/>
    <cellStyle name="Normal 5 6 2 3 2" xfId="31574" xr:uid="{00000000-0005-0000-0000-000082710000}"/>
    <cellStyle name="Normal 5 6 2 3 2 2" xfId="31575" xr:uid="{00000000-0005-0000-0000-000083710000}"/>
    <cellStyle name="Normal 5 6 2 3 3" xfId="30544" xr:uid="{00000000-0005-0000-0000-000084710000}"/>
    <cellStyle name="Normal 5 6 2 4" xfId="23683" xr:uid="{00000000-0005-0000-0000-000085710000}"/>
    <cellStyle name="Normal 5 6 2 4 2" xfId="23685" xr:uid="{00000000-0005-0000-0000-000086710000}"/>
    <cellStyle name="Normal 5 6 2 5" xfId="23691" xr:uid="{00000000-0005-0000-0000-000087710000}"/>
    <cellStyle name="Normal 5 6 2 5 2" xfId="23693" xr:uid="{00000000-0005-0000-0000-000088710000}"/>
    <cellStyle name="Normal 5 6 2 6" xfId="23695" xr:uid="{00000000-0005-0000-0000-000089710000}"/>
    <cellStyle name="Normal 5 6 2 6 2" xfId="31576" xr:uid="{00000000-0005-0000-0000-00008A710000}"/>
    <cellStyle name="Normal 5 6 2 7" xfId="31577" xr:uid="{00000000-0005-0000-0000-00008B710000}"/>
    <cellStyle name="Normal 5 6 3" xfId="31578" xr:uid="{00000000-0005-0000-0000-00008C710000}"/>
    <cellStyle name="Normal 5 6 3 2" xfId="10068" xr:uid="{00000000-0005-0000-0000-00008D710000}"/>
    <cellStyle name="Normal 5 6 3 2 2" xfId="411" xr:uid="{00000000-0005-0000-0000-00008E710000}"/>
    <cellStyle name="Normal 5 6 3 2 2 2" xfId="6423" xr:uid="{00000000-0005-0000-0000-00008F710000}"/>
    <cellStyle name="Normal 5 6 3 2 3" xfId="439" xr:uid="{00000000-0005-0000-0000-000090710000}"/>
    <cellStyle name="Normal 5 6 3 3" xfId="31579" xr:uid="{00000000-0005-0000-0000-000091710000}"/>
    <cellStyle name="Normal 5 6 3 3 2" xfId="31580" xr:uid="{00000000-0005-0000-0000-000092710000}"/>
    <cellStyle name="Normal 5 6 3 4" xfId="23698" xr:uid="{00000000-0005-0000-0000-000093710000}"/>
    <cellStyle name="Normal 5 6 4" xfId="31581" xr:uid="{00000000-0005-0000-0000-000094710000}"/>
    <cellStyle name="Normal 5 6 4 2" xfId="13720" xr:uid="{00000000-0005-0000-0000-000095710000}"/>
    <cellStyle name="Normal 5 6 4 2 2" xfId="5062" xr:uid="{00000000-0005-0000-0000-000096710000}"/>
    <cellStyle name="Normal 5 6 4 3" xfId="31582" xr:uid="{00000000-0005-0000-0000-000097710000}"/>
    <cellStyle name="Normal 5 6 5" xfId="31583" xr:uid="{00000000-0005-0000-0000-000098710000}"/>
    <cellStyle name="Normal 5 6 5 2" xfId="15714" xr:uid="{00000000-0005-0000-0000-000099710000}"/>
    <cellStyle name="Normal 5 6 6" xfId="31584" xr:uid="{00000000-0005-0000-0000-00009A710000}"/>
    <cellStyle name="Normal 5 6 6 2" xfId="18050" xr:uid="{00000000-0005-0000-0000-00009B710000}"/>
    <cellStyle name="Normal 5 6 7" xfId="31585" xr:uid="{00000000-0005-0000-0000-00009C710000}"/>
    <cellStyle name="Normal 5 6 7 2" xfId="20530" xr:uid="{00000000-0005-0000-0000-00009D710000}"/>
    <cellStyle name="Normal 5 6 8" xfId="17443" xr:uid="{00000000-0005-0000-0000-00009E710000}"/>
    <cellStyle name="Normal 5 7" xfId="27779" xr:uid="{00000000-0005-0000-0000-00009F710000}"/>
    <cellStyle name="Normal 5 7 2" xfId="31586" xr:uid="{00000000-0005-0000-0000-0000A0710000}"/>
    <cellStyle name="Normal 5 7 2 2" xfId="31587" xr:uid="{00000000-0005-0000-0000-0000A1710000}"/>
    <cellStyle name="Normal 5 7 2 2 2" xfId="31588" xr:uid="{00000000-0005-0000-0000-0000A2710000}"/>
    <cellStyle name="Normal 5 7 2 2 2 2" xfId="31589" xr:uid="{00000000-0005-0000-0000-0000A3710000}"/>
    <cellStyle name="Normal 5 7 2 2 3" xfId="31590" xr:uid="{00000000-0005-0000-0000-0000A4710000}"/>
    <cellStyle name="Normal 5 7 2 3" xfId="31591" xr:uid="{00000000-0005-0000-0000-0000A5710000}"/>
    <cellStyle name="Normal 5 7 2 3 2" xfId="31592" xr:uid="{00000000-0005-0000-0000-0000A6710000}"/>
    <cellStyle name="Normal 5 7 2 4" xfId="23707" xr:uid="{00000000-0005-0000-0000-0000A7710000}"/>
    <cellStyle name="Normal 5 7 2 4 2" xfId="23709" xr:uid="{00000000-0005-0000-0000-0000A8710000}"/>
    <cellStyle name="Normal 5 7 2 5" xfId="14052" xr:uid="{00000000-0005-0000-0000-0000A9710000}"/>
    <cellStyle name="Normal 5 7 2 5 2" xfId="15991" xr:uid="{00000000-0005-0000-0000-0000AA710000}"/>
    <cellStyle name="Normal 5 7 2 6" xfId="15995" xr:uid="{00000000-0005-0000-0000-0000AB710000}"/>
    <cellStyle name="Normal 5 7 2 6 2" xfId="31593" xr:uid="{00000000-0005-0000-0000-0000AC710000}"/>
    <cellStyle name="Normal 5 7 2 7" xfId="31594" xr:uid="{00000000-0005-0000-0000-0000AD710000}"/>
    <cellStyle name="Normal 5 7 3" xfId="31595" xr:uid="{00000000-0005-0000-0000-0000AE710000}"/>
    <cellStyle name="Normal 5 7 3 2" xfId="31596" xr:uid="{00000000-0005-0000-0000-0000AF710000}"/>
    <cellStyle name="Normal 5 7 3 2 2" xfId="31597" xr:uid="{00000000-0005-0000-0000-0000B0710000}"/>
    <cellStyle name="Normal 5 7 3 3" xfId="31598" xr:uid="{00000000-0005-0000-0000-0000B1710000}"/>
    <cellStyle name="Normal 5 7 4" xfId="7282" xr:uid="{00000000-0005-0000-0000-0000B2710000}"/>
    <cellStyle name="Normal 5 7 4 2" xfId="31599" xr:uid="{00000000-0005-0000-0000-0000B3710000}"/>
    <cellStyle name="Normal 5 7 5" xfId="31600" xr:uid="{00000000-0005-0000-0000-0000B4710000}"/>
    <cellStyle name="Normal 5 7 5 2" xfId="31601" xr:uid="{00000000-0005-0000-0000-0000B5710000}"/>
    <cellStyle name="Normal 5 7 6" xfId="31602" xr:uid="{00000000-0005-0000-0000-0000B6710000}"/>
    <cellStyle name="Normal 5 7 6 2" xfId="31603" xr:uid="{00000000-0005-0000-0000-0000B7710000}"/>
    <cellStyle name="Normal 5 7 7" xfId="31604" xr:uid="{00000000-0005-0000-0000-0000B8710000}"/>
    <cellStyle name="Normal 5 7 7 2" xfId="31605" xr:uid="{00000000-0005-0000-0000-0000B9710000}"/>
    <cellStyle name="Normal 5 7 8" xfId="23426" xr:uid="{00000000-0005-0000-0000-0000BA710000}"/>
    <cellStyle name="Normal 5 8" xfId="18712" xr:uid="{00000000-0005-0000-0000-0000BB710000}"/>
    <cellStyle name="Normal 5 8 2" xfId="31606" xr:uid="{00000000-0005-0000-0000-0000BC710000}"/>
    <cellStyle name="Normal 5 8 2 2" xfId="31607" xr:uid="{00000000-0005-0000-0000-0000BD710000}"/>
    <cellStyle name="Normal 5 8 2 2 2" xfId="31609" xr:uid="{00000000-0005-0000-0000-0000BE710000}"/>
    <cellStyle name="Normal 5 8 2 3" xfId="31610" xr:uid="{00000000-0005-0000-0000-0000BF710000}"/>
    <cellStyle name="Normal 5 8 2 3 2" xfId="31612" xr:uid="{00000000-0005-0000-0000-0000C0710000}"/>
    <cellStyle name="Normal 5 8 2 4" xfId="23717" xr:uid="{00000000-0005-0000-0000-0000C1710000}"/>
    <cellStyle name="Normal 5 8 2 4 2" xfId="31614" xr:uid="{00000000-0005-0000-0000-0000C2710000}"/>
    <cellStyle name="Normal 5 8 2 5" xfId="16022" xr:uid="{00000000-0005-0000-0000-0000C3710000}"/>
    <cellStyle name="Normal 5 8 2 5 2" xfId="31616" xr:uid="{00000000-0005-0000-0000-0000C4710000}"/>
    <cellStyle name="Normal 5 8 2 6" xfId="31617" xr:uid="{00000000-0005-0000-0000-0000C5710000}"/>
    <cellStyle name="Normal 5 8 2 6 2" xfId="31619" xr:uid="{00000000-0005-0000-0000-0000C6710000}"/>
    <cellStyle name="Normal 5 8 2 7" xfId="31620" xr:uid="{00000000-0005-0000-0000-0000C7710000}"/>
    <cellStyle name="Normal 5 8 3" xfId="31621" xr:uid="{00000000-0005-0000-0000-0000C8710000}"/>
    <cellStyle name="Normal 5 8 3 2" xfId="31622" xr:uid="{00000000-0005-0000-0000-0000C9710000}"/>
    <cellStyle name="Normal 5 8 4" xfId="31623" xr:uid="{00000000-0005-0000-0000-0000CA710000}"/>
    <cellStyle name="Normal 5 8 4 2" xfId="30218" xr:uid="{00000000-0005-0000-0000-0000CB710000}"/>
    <cellStyle name="Normal 5 8 5" xfId="31624" xr:uid="{00000000-0005-0000-0000-0000CC710000}"/>
    <cellStyle name="Normal 5 8 5 2" xfId="31625" xr:uid="{00000000-0005-0000-0000-0000CD710000}"/>
    <cellStyle name="Normal 5 8 6" xfId="31626" xr:uid="{00000000-0005-0000-0000-0000CE710000}"/>
    <cellStyle name="Normal 5 8 6 2" xfId="26261" xr:uid="{00000000-0005-0000-0000-0000CF710000}"/>
    <cellStyle name="Normal 5 8 7" xfId="31627" xr:uid="{00000000-0005-0000-0000-0000D0710000}"/>
    <cellStyle name="Normal 5 8 7 2" xfId="31628" xr:uid="{00000000-0005-0000-0000-0000D1710000}"/>
    <cellStyle name="Normal 5 8 8" xfId="23431" xr:uid="{00000000-0005-0000-0000-0000D2710000}"/>
    <cellStyle name="Normal 5 9" xfId="31629" xr:uid="{00000000-0005-0000-0000-0000D3710000}"/>
    <cellStyle name="Normal 5 9 2" xfId="892" xr:uid="{00000000-0005-0000-0000-0000D4710000}"/>
    <cellStyle name="Normal 5 9 2 2" xfId="31630" xr:uid="{00000000-0005-0000-0000-0000D5710000}"/>
    <cellStyle name="Normal 5 9 2 2 2" xfId="26700" xr:uid="{00000000-0005-0000-0000-0000D6710000}"/>
    <cellStyle name="Normal 5 9 2 3" xfId="16037" xr:uid="{00000000-0005-0000-0000-0000D7710000}"/>
    <cellStyle name="Normal 5 9 2 3 2" xfId="16041" xr:uid="{00000000-0005-0000-0000-0000D8710000}"/>
    <cellStyle name="Normal 5 9 2 4" xfId="16046" xr:uid="{00000000-0005-0000-0000-0000D9710000}"/>
    <cellStyle name="Normal 5 9 2 4 2" xfId="18239" xr:uid="{00000000-0005-0000-0000-0000DA710000}"/>
    <cellStyle name="Normal 5 9 2 5" xfId="18245" xr:uid="{00000000-0005-0000-0000-0000DB710000}"/>
    <cellStyle name="Normal 5 9 2 5 2" xfId="31632" xr:uid="{00000000-0005-0000-0000-0000DC710000}"/>
    <cellStyle name="Normal 5 9 2 6" xfId="31633" xr:uid="{00000000-0005-0000-0000-0000DD710000}"/>
    <cellStyle name="Normal 5 9 2 6 2" xfId="31634" xr:uid="{00000000-0005-0000-0000-0000DE710000}"/>
    <cellStyle name="Normal 5 9 2 7" xfId="13665" xr:uid="{00000000-0005-0000-0000-0000DF710000}"/>
    <cellStyle name="Normal 5 9 3" xfId="31635" xr:uid="{00000000-0005-0000-0000-0000E0710000}"/>
    <cellStyle name="Normal 5 9 3 2" xfId="31636" xr:uid="{00000000-0005-0000-0000-0000E1710000}"/>
    <cellStyle name="Normal 5 9 4" xfId="31637" xr:uid="{00000000-0005-0000-0000-0000E2710000}"/>
    <cellStyle name="Normal 5 9 4 2" xfId="18271" xr:uid="{00000000-0005-0000-0000-0000E3710000}"/>
    <cellStyle name="Normal 5 9 5" xfId="31638" xr:uid="{00000000-0005-0000-0000-0000E4710000}"/>
    <cellStyle name="Normal 5 9 5 2" xfId="18291" xr:uid="{00000000-0005-0000-0000-0000E5710000}"/>
    <cellStyle name="Normal 5 9 6" xfId="31639" xr:uid="{00000000-0005-0000-0000-0000E6710000}"/>
    <cellStyle name="Normal 5 9 6 2" xfId="29049" xr:uid="{00000000-0005-0000-0000-0000E7710000}"/>
    <cellStyle name="Normal 5 9 7" xfId="31640" xr:uid="{00000000-0005-0000-0000-0000E8710000}"/>
    <cellStyle name="Normal 5 9 7 2" xfId="29053" xr:uid="{00000000-0005-0000-0000-0000E9710000}"/>
    <cellStyle name="Normal 5 9 8" xfId="31641" xr:uid="{00000000-0005-0000-0000-0000EA710000}"/>
    <cellStyle name="Normal 6" xfId="6265" xr:uid="{00000000-0005-0000-0000-0000EB710000}"/>
    <cellStyle name="Normal 6 2" xfId="6268" xr:uid="{00000000-0005-0000-0000-0000EC710000}"/>
    <cellStyle name="Normal 7" xfId="6271" xr:uid="{00000000-0005-0000-0000-0000ED710000}"/>
    <cellStyle name="Normal 7 10" xfId="31642" xr:uid="{00000000-0005-0000-0000-0000EE710000}"/>
    <cellStyle name="Normal 7 2" xfId="106" xr:uid="{00000000-0005-0000-0000-0000EF710000}"/>
    <cellStyle name="Normal 7 2 2" xfId="29580" xr:uid="{00000000-0005-0000-0000-0000F0710000}"/>
    <cellStyle name="Normal 7 2 2 2" xfId="31643" xr:uid="{00000000-0005-0000-0000-0000F1710000}"/>
    <cellStyle name="Normal 7 2 2 2 2" xfId="31644" xr:uid="{00000000-0005-0000-0000-0000F2710000}"/>
    <cellStyle name="Normal 7 2 2 2 2 2" xfId="31645" xr:uid="{00000000-0005-0000-0000-0000F3710000}"/>
    <cellStyle name="Normal 7 2 2 2 2 2 2" xfId="15247" xr:uid="{00000000-0005-0000-0000-0000F4710000}"/>
    <cellStyle name="Normal 7 2 2 2 2 2 2 2" xfId="31646" xr:uid="{00000000-0005-0000-0000-0000F5710000}"/>
    <cellStyle name="Normal 7 2 2 2 2 2 2 2 2" xfId="12206" xr:uid="{00000000-0005-0000-0000-0000F6710000}"/>
    <cellStyle name="Normal 7 2 2 2 2 2 2 2 2 2" xfId="11807" xr:uid="{00000000-0005-0000-0000-0000F7710000}"/>
    <cellStyle name="Normal 7 2 2 2 2 2 2 2 3" xfId="7178" xr:uid="{00000000-0005-0000-0000-0000F8710000}"/>
    <cellStyle name="Normal 7 2 2 2 2 2 2 3" xfId="692" xr:uid="{00000000-0005-0000-0000-0000F9710000}"/>
    <cellStyle name="Normal 7 2 2 2 2 2 2 3 2" xfId="3323" xr:uid="{00000000-0005-0000-0000-0000FA710000}"/>
    <cellStyle name="Normal 7 2 2 2 2 2 2 4" xfId="3339" xr:uid="{00000000-0005-0000-0000-0000FB710000}"/>
    <cellStyle name="Normal 7 2 2 2 2 2 3" xfId="31647" xr:uid="{00000000-0005-0000-0000-0000FC710000}"/>
    <cellStyle name="Normal 7 2 2 2 2 2 3 2" xfId="25125" xr:uid="{00000000-0005-0000-0000-0000FD710000}"/>
    <cellStyle name="Normal 7 2 2 2 2 2 3 2 2" xfId="12877" xr:uid="{00000000-0005-0000-0000-0000FE710000}"/>
    <cellStyle name="Normal 7 2 2 2 2 2 3 3" xfId="2906" xr:uid="{00000000-0005-0000-0000-0000FF710000}"/>
    <cellStyle name="Normal 7 2 2 2 2 2 4" xfId="31648" xr:uid="{00000000-0005-0000-0000-000000720000}"/>
    <cellStyle name="Normal 7 2 2 2 2 2 4 2" xfId="31649" xr:uid="{00000000-0005-0000-0000-000001720000}"/>
    <cellStyle name="Normal 7 2 2 2 2 2 5" xfId="15266" xr:uid="{00000000-0005-0000-0000-000002720000}"/>
    <cellStyle name="Normal 7 2 2 2 2 3" xfId="31650" xr:uid="{00000000-0005-0000-0000-000003720000}"/>
    <cellStyle name="Normal 7 2 2 2 2 3 2" xfId="31651" xr:uid="{00000000-0005-0000-0000-000004720000}"/>
    <cellStyle name="Normal 7 2 2 2 2 3 2 2" xfId="31652" xr:uid="{00000000-0005-0000-0000-000005720000}"/>
    <cellStyle name="Normal 7 2 2 2 2 3 2 2 2" xfId="41" xr:uid="{00000000-0005-0000-0000-000006720000}"/>
    <cellStyle name="Normal 7 2 2 2 2 3 2 3" xfId="1795" xr:uid="{00000000-0005-0000-0000-000007720000}"/>
    <cellStyle name="Normal 7 2 2 2 2 3 3" xfId="31653" xr:uid="{00000000-0005-0000-0000-000008720000}"/>
    <cellStyle name="Normal 7 2 2 2 2 3 3 2" xfId="29935" xr:uid="{00000000-0005-0000-0000-000009720000}"/>
    <cellStyle name="Normal 7 2 2 2 2 3 4" xfId="31654" xr:uid="{00000000-0005-0000-0000-00000A720000}"/>
    <cellStyle name="Normal 7 2 2 2 2 4" xfId="31655" xr:uid="{00000000-0005-0000-0000-00000B720000}"/>
    <cellStyle name="Normal 7 2 2 2 2 4 2" xfId="31656" xr:uid="{00000000-0005-0000-0000-00000C720000}"/>
    <cellStyle name="Normal 7 2 2 2 2 4 2 2" xfId="31657" xr:uid="{00000000-0005-0000-0000-00000D720000}"/>
    <cellStyle name="Normal 7 2 2 2 2 4 3" xfId="31658" xr:uid="{00000000-0005-0000-0000-00000E720000}"/>
    <cellStyle name="Normal 7 2 2 2 2 5" xfId="24103" xr:uid="{00000000-0005-0000-0000-00000F720000}"/>
    <cellStyle name="Normal 7 2 2 2 2 5 2" xfId="30671" xr:uid="{00000000-0005-0000-0000-000010720000}"/>
    <cellStyle name="Normal 7 2 2 2 2 6" xfId="31660" xr:uid="{00000000-0005-0000-0000-000011720000}"/>
    <cellStyle name="Normal 7 2 2 2 3" xfId="13576" xr:uid="{00000000-0005-0000-0000-000012720000}"/>
    <cellStyle name="Normal 7 2 2 2 3 2" xfId="31661" xr:uid="{00000000-0005-0000-0000-000013720000}"/>
    <cellStyle name="Normal 7 2 2 2 3 2 2" xfId="28780" xr:uid="{00000000-0005-0000-0000-000014720000}"/>
    <cellStyle name="Normal 7 2 2 2 3 2 2 2" xfId="28782" xr:uid="{00000000-0005-0000-0000-000015720000}"/>
    <cellStyle name="Normal 7 2 2 2 3 2 2 2 2" xfId="13310" xr:uid="{00000000-0005-0000-0000-000016720000}"/>
    <cellStyle name="Normal 7 2 2 2 3 2 2 3" xfId="3612" xr:uid="{00000000-0005-0000-0000-000017720000}"/>
    <cellStyle name="Normal 7 2 2 2 3 2 3" xfId="27037" xr:uid="{00000000-0005-0000-0000-000018720000}"/>
    <cellStyle name="Normal 7 2 2 2 3 2 3 2" xfId="27040" xr:uid="{00000000-0005-0000-0000-000019720000}"/>
    <cellStyle name="Normal 7 2 2 2 3 2 4" xfId="27043" xr:uid="{00000000-0005-0000-0000-00001A720000}"/>
    <cellStyle name="Normal 7 2 2 2 3 3" xfId="24532" xr:uid="{00000000-0005-0000-0000-00001B720000}"/>
    <cellStyle name="Normal 7 2 2 2 3 3 2" xfId="24535" xr:uid="{00000000-0005-0000-0000-00001C720000}"/>
    <cellStyle name="Normal 7 2 2 2 3 3 2 2" xfId="28788" xr:uid="{00000000-0005-0000-0000-00001D720000}"/>
    <cellStyle name="Normal 7 2 2 2 3 3 3" xfId="27048" xr:uid="{00000000-0005-0000-0000-00001E720000}"/>
    <cellStyle name="Normal 7 2 2 2 3 4" xfId="24537" xr:uid="{00000000-0005-0000-0000-00001F720000}"/>
    <cellStyle name="Normal 7 2 2 2 3 4 2" xfId="28793" xr:uid="{00000000-0005-0000-0000-000020720000}"/>
    <cellStyle name="Normal 7 2 2 2 3 5" xfId="31662" xr:uid="{00000000-0005-0000-0000-000021720000}"/>
    <cellStyle name="Normal 7 2 2 2 4" xfId="31664" xr:uid="{00000000-0005-0000-0000-000022720000}"/>
    <cellStyle name="Normal 7 2 2 2 4 2" xfId="31667" xr:uid="{00000000-0005-0000-0000-000023720000}"/>
    <cellStyle name="Normal 7 2 2 2 4 2 2" xfId="28803" xr:uid="{00000000-0005-0000-0000-000024720000}"/>
    <cellStyle name="Normal 7 2 2 2 4 2 2 2" xfId="28805" xr:uid="{00000000-0005-0000-0000-000025720000}"/>
    <cellStyle name="Normal 7 2 2 2 4 2 3" xfId="27055" xr:uid="{00000000-0005-0000-0000-000026720000}"/>
    <cellStyle name="Normal 7 2 2 2 4 3" xfId="24539" xr:uid="{00000000-0005-0000-0000-000027720000}"/>
    <cellStyle name="Normal 7 2 2 2 4 3 2" xfId="28810" xr:uid="{00000000-0005-0000-0000-000028720000}"/>
    <cellStyle name="Normal 7 2 2 2 4 4" xfId="31668" xr:uid="{00000000-0005-0000-0000-000029720000}"/>
    <cellStyle name="Normal 7 2 2 2 5" xfId="24901" xr:uid="{00000000-0005-0000-0000-00002A720000}"/>
    <cellStyle name="Normal 7 2 2 2 5 2" xfId="24903" xr:uid="{00000000-0005-0000-0000-00002B720000}"/>
    <cellStyle name="Normal 7 2 2 2 5 2 2" xfId="28819" xr:uid="{00000000-0005-0000-0000-00002C720000}"/>
    <cellStyle name="Normal 7 2 2 2 5 3" xfId="31669" xr:uid="{00000000-0005-0000-0000-00002D720000}"/>
    <cellStyle name="Normal 7 2 2 2 6" xfId="24905" xr:uid="{00000000-0005-0000-0000-00002E720000}"/>
    <cellStyle name="Normal 7 2 2 2 6 2" xfId="31670" xr:uid="{00000000-0005-0000-0000-00002F720000}"/>
    <cellStyle name="Normal 7 2 2 2 7" xfId="31671" xr:uid="{00000000-0005-0000-0000-000030720000}"/>
    <cellStyle name="Normal 7 2 2 3" xfId="31672" xr:uid="{00000000-0005-0000-0000-000031720000}"/>
    <cellStyle name="Normal 7 2 2 3 2" xfId="31673" xr:uid="{00000000-0005-0000-0000-000032720000}"/>
    <cellStyle name="Normal 7 2 2 3 2 2" xfId="31674" xr:uid="{00000000-0005-0000-0000-000033720000}"/>
    <cellStyle name="Normal 7 2 2 3 2 2 2" xfId="31675" xr:uid="{00000000-0005-0000-0000-000034720000}"/>
    <cellStyle name="Normal 7 2 2 3 2 2 2 2" xfId="31676" xr:uid="{00000000-0005-0000-0000-000035720000}"/>
    <cellStyle name="Normal 7 2 2 3 2 2 2 2 2" xfId="15153" xr:uid="{00000000-0005-0000-0000-000036720000}"/>
    <cellStyle name="Normal 7 2 2 3 2 2 2 3" xfId="3759" xr:uid="{00000000-0005-0000-0000-000037720000}"/>
    <cellStyle name="Normal 7 2 2 3 2 2 3" xfId="31677" xr:uid="{00000000-0005-0000-0000-000038720000}"/>
    <cellStyle name="Normal 7 2 2 3 2 2 3 2" xfId="23333" xr:uid="{00000000-0005-0000-0000-000039720000}"/>
    <cellStyle name="Normal 7 2 2 3 2 2 4" xfId="12389" xr:uid="{00000000-0005-0000-0000-00003A720000}"/>
    <cellStyle name="Normal 7 2 2 3 2 3" xfId="31678" xr:uid="{00000000-0005-0000-0000-00003B720000}"/>
    <cellStyle name="Normal 7 2 2 3 2 3 2" xfId="23423" xr:uid="{00000000-0005-0000-0000-00003C720000}"/>
    <cellStyle name="Normal 7 2 2 3 2 3 2 2" xfId="17499" xr:uid="{00000000-0005-0000-0000-00003D720000}"/>
    <cellStyle name="Normal 7 2 2 3 2 3 3" xfId="31679" xr:uid="{00000000-0005-0000-0000-00003E720000}"/>
    <cellStyle name="Normal 7 2 2 3 2 4" xfId="31680" xr:uid="{00000000-0005-0000-0000-00003F720000}"/>
    <cellStyle name="Normal 7 2 2 3 2 4 2" xfId="31681" xr:uid="{00000000-0005-0000-0000-000040720000}"/>
    <cellStyle name="Normal 7 2 2 3 2 5" xfId="31682" xr:uid="{00000000-0005-0000-0000-000041720000}"/>
    <cellStyle name="Normal 7 2 2 3 3" xfId="31684" xr:uid="{00000000-0005-0000-0000-000042720000}"/>
    <cellStyle name="Normal 7 2 2 3 3 2" xfId="31685" xr:uid="{00000000-0005-0000-0000-000043720000}"/>
    <cellStyle name="Normal 7 2 2 3 3 2 2" xfId="28833" xr:uid="{00000000-0005-0000-0000-000044720000}"/>
    <cellStyle name="Normal 7 2 2 3 3 2 2 2" xfId="28835" xr:uid="{00000000-0005-0000-0000-000045720000}"/>
    <cellStyle name="Normal 7 2 2 3 3 2 3" xfId="27065" xr:uid="{00000000-0005-0000-0000-000046720000}"/>
    <cellStyle name="Normal 7 2 2 3 3 3" xfId="24544" xr:uid="{00000000-0005-0000-0000-000047720000}"/>
    <cellStyle name="Normal 7 2 2 3 3 3 2" xfId="28838" xr:uid="{00000000-0005-0000-0000-000048720000}"/>
    <cellStyle name="Normal 7 2 2 3 3 4" xfId="31686" xr:uid="{00000000-0005-0000-0000-000049720000}"/>
    <cellStyle name="Normal 7 2 2 3 4" xfId="31688" xr:uid="{00000000-0005-0000-0000-00004A720000}"/>
    <cellStyle name="Normal 7 2 2 3 4 2" xfId="31689" xr:uid="{00000000-0005-0000-0000-00004B720000}"/>
    <cellStyle name="Normal 7 2 2 3 4 2 2" xfId="8862" xr:uid="{00000000-0005-0000-0000-00004C720000}"/>
    <cellStyle name="Normal 7 2 2 3 4 3" xfId="31690" xr:uid="{00000000-0005-0000-0000-00004D720000}"/>
    <cellStyle name="Normal 7 2 2 3 5" xfId="24908" xr:uid="{00000000-0005-0000-0000-00004E720000}"/>
    <cellStyle name="Normal 7 2 2 3 5 2" xfId="31691" xr:uid="{00000000-0005-0000-0000-00004F720000}"/>
    <cellStyle name="Normal 7 2 2 3 6" xfId="31693" xr:uid="{00000000-0005-0000-0000-000050720000}"/>
    <cellStyle name="Normal 7 2 2 4" xfId="31694" xr:uid="{00000000-0005-0000-0000-000051720000}"/>
    <cellStyle name="Normal 7 2 2 4 2" xfId="31695" xr:uid="{00000000-0005-0000-0000-000052720000}"/>
    <cellStyle name="Normal 7 2 2 4 2 2" xfId="31696" xr:uid="{00000000-0005-0000-0000-000053720000}"/>
    <cellStyle name="Normal 7 2 2 4 2 2 2" xfId="31697" xr:uid="{00000000-0005-0000-0000-000054720000}"/>
    <cellStyle name="Normal 7 2 2 4 2 2 2 2" xfId="31698" xr:uid="{00000000-0005-0000-0000-000055720000}"/>
    <cellStyle name="Normal 7 2 2 4 2 2 3" xfId="31699" xr:uid="{00000000-0005-0000-0000-000056720000}"/>
    <cellStyle name="Normal 7 2 2 4 2 3" xfId="25388" xr:uid="{00000000-0005-0000-0000-000057720000}"/>
    <cellStyle name="Normal 7 2 2 4 2 3 2" xfId="25390" xr:uid="{00000000-0005-0000-0000-000058720000}"/>
    <cellStyle name="Normal 7 2 2 4 2 4" xfId="25392" xr:uid="{00000000-0005-0000-0000-000059720000}"/>
    <cellStyle name="Normal 7 2 2 4 3" xfId="31700" xr:uid="{00000000-0005-0000-0000-00005A720000}"/>
    <cellStyle name="Normal 7 2 2 4 3 2" xfId="31701" xr:uid="{00000000-0005-0000-0000-00005B720000}"/>
    <cellStyle name="Normal 7 2 2 4 3 2 2" xfId="28172" xr:uid="{00000000-0005-0000-0000-00005C720000}"/>
    <cellStyle name="Normal 7 2 2 4 3 3" xfId="25394" xr:uid="{00000000-0005-0000-0000-00005D720000}"/>
    <cellStyle name="Normal 7 2 2 4 4" xfId="22783" xr:uid="{00000000-0005-0000-0000-00005E720000}"/>
    <cellStyle name="Normal 7 2 2 4 4 2" xfId="31702" xr:uid="{00000000-0005-0000-0000-00005F720000}"/>
    <cellStyle name="Normal 7 2 2 4 5" xfId="31703" xr:uid="{00000000-0005-0000-0000-000060720000}"/>
    <cellStyle name="Normal 7 2 2 5" xfId="31704" xr:uid="{00000000-0005-0000-0000-000061720000}"/>
    <cellStyle name="Normal 7 2 2 5 2" xfId="31705" xr:uid="{00000000-0005-0000-0000-000062720000}"/>
    <cellStyle name="Normal 7 2 2 5 2 2" xfId="31706" xr:uid="{00000000-0005-0000-0000-000063720000}"/>
    <cellStyle name="Normal 7 2 2 5 2 2 2" xfId="31707" xr:uid="{00000000-0005-0000-0000-000064720000}"/>
    <cellStyle name="Normal 7 2 2 5 2 3" xfId="25399" xr:uid="{00000000-0005-0000-0000-000065720000}"/>
    <cellStyle name="Normal 7 2 2 5 3" xfId="31708" xr:uid="{00000000-0005-0000-0000-000066720000}"/>
    <cellStyle name="Normal 7 2 2 5 3 2" xfId="31709" xr:uid="{00000000-0005-0000-0000-000067720000}"/>
    <cellStyle name="Normal 7 2 2 5 4" xfId="31710" xr:uid="{00000000-0005-0000-0000-000068720000}"/>
    <cellStyle name="Normal 7 2 2 6" xfId="9400" xr:uid="{00000000-0005-0000-0000-000069720000}"/>
    <cellStyle name="Normal 7 2 2 6 2" xfId="12214" xr:uid="{00000000-0005-0000-0000-00006A720000}"/>
    <cellStyle name="Normal 7 2 2 6 2 2" xfId="29007" xr:uid="{00000000-0005-0000-0000-00006B720000}"/>
    <cellStyle name="Normal 7 2 2 6 3" xfId="29009" xr:uid="{00000000-0005-0000-0000-00006C720000}"/>
    <cellStyle name="Normal 7 2 2 7" xfId="12220" xr:uid="{00000000-0005-0000-0000-00006D720000}"/>
    <cellStyle name="Normal 7 2 2 7 2" xfId="17646" xr:uid="{00000000-0005-0000-0000-00006E720000}"/>
    <cellStyle name="Normal 7 2 2 8" xfId="8738" xr:uid="{00000000-0005-0000-0000-00006F720000}"/>
    <cellStyle name="Normal 7 2 3" xfId="31711" xr:uid="{00000000-0005-0000-0000-000070720000}"/>
    <cellStyle name="Normal 7 2 3 2" xfId="31125" xr:uid="{00000000-0005-0000-0000-000071720000}"/>
    <cellStyle name="Normal 7 2 3 2 2" xfId="31712" xr:uid="{00000000-0005-0000-0000-000072720000}"/>
    <cellStyle name="Normal 7 2 3 2 2 2" xfId="29281" xr:uid="{00000000-0005-0000-0000-000073720000}"/>
    <cellStyle name="Normal 7 2 3 2 2 2 2" xfId="31713" xr:uid="{00000000-0005-0000-0000-000074720000}"/>
    <cellStyle name="Normal 7 2 3 2 2 2 2 2" xfId="2378" xr:uid="{00000000-0005-0000-0000-000075720000}"/>
    <cellStyle name="Normal 7 2 3 2 2 2 2 2 2" xfId="1167" xr:uid="{00000000-0005-0000-0000-000076720000}"/>
    <cellStyle name="Normal 7 2 3 2 2 2 2 3" xfId="2386" xr:uid="{00000000-0005-0000-0000-000077720000}"/>
    <cellStyle name="Normal 7 2 3 2 2 2 3" xfId="31714" xr:uid="{00000000-0005-0000-0000-000078720000}"/>
    <cellStyle name="Normal 7 2 3 2 2 2 3 2" xfId="2432" xr:uid="{00000000-0005-0000-0000-000079720000}"/>
    <cellStyle name="Normal 7 2 3 2 2 2 4" xfId="31715" xr:uid="{00000000-0005-0000-0000-00007A720000}"/>
    <cellStyle name="Normal 7 2 3 2 2 3" xfId="31716" xr:uid="{00000000-0005-0000-0000-00007B720000}"/>
    <cellStyle name="Normal 7 2 3 2 2 3 2" xfId="19668" xr:uid="{00000000-0005-0000-0000-00007C720000}"/>
    <cellStyle name="Normal 7 2 3 2 2 3 2 2" xfId="1300" xr:uid="{00000000-0005-0000-0000-00007D720000}"/>
    <cellStyle name="Normal 7 2 3 2 2 3 3" xfId="31717" xr:uid="{00000000-0005-0000-0000-00007E720000}"/>
    <cellStyle name="Normal 7 2 3 2 2 4" xfId="31718" xr:uid="{00000000-0005-0000-0000-00007F720000}"/>
    <cellStyle name="Normal 7 2 3 2 2 4 2" xfId="31719" xr:uid="{00000000-0005-0000-0000-000080720000}"/>
    <cellStyle name="Normal 7 2 3 2 2 5" xfId="31720" xr:uid="{00000000-0005-0000-0000-000081720000}"/>
    <cellStyle name="Normal 7 2 3 2 3" xfId="31721" xr:uid="{00000000-0005-0000-0000-000082720000}"/>
    <cellStyle name="Normal 7 2 3 2 3 2" xfId="29284" xr:uid="{00000000-0005-0000-0000-000083720000}"/>
    <cellStyle name="Normal 7 2 3 2 3 2 2" xfId="28459" xr:uid="{00000000-0005-0000-0000-000084720000}"/>
    <cellStyle name="Normal 7 2 3 2 3 2 2 2" xfId="3333" xr:uid="{00000000-0005-0000-0000-000085720000}"/>
    <cellStyle name="Normal 7 2 3 2 3 2 3" xfId="27081" xr:uid="{00000000-0005-0000-0000-000086720000}"/>
    <cellStyle name="Normal 7 2 3 2 3 3" xfId="24553" xr:uid="{00000000-0005-0000-0000-000087720000}"/>
    <cellStyle name="Normal 7 2 3 2 3 3 2" xfId="20922" xr:uid="{00000000-0005-0000-0000-000088720000}"/>
    <cellStyle name="Normal 7 2 3 2 3 4" xfId="4829" xr:uid="{00000000-0005-0000-0000-000089720000}"/>
    <cellStyle name="Normal 7 2 3 2 4" xfId="31723" xr:uid="{00000000-0005-0000-0000-00008A720000}"/>
    <cellStyle name="Normal 7 2 3 2 4 2" xfId="31724" xr:uid="{00000000-0005-0000-0000-00008B720000}"/>
    <cellStyle name="Normal 7 2 3 2 4 2 2" xfId="28847" xr:uid="{00000000-0005-0000-0000-00008C720000}"/>
    <cellStyle name="Normal 7 2 3 2 4 3" xfId="31725" xr:uid="{00000000-0005-0000-0000-00008D720000}"/>
    <cellStyle name="Normal 7 2 3 2 5" xfId="31608" xr:uid="{00000000-0005-0000-0000-00008E720000}"/>
    <cellStyle name="Normal 7 2 3 2 5 2" xfId="31726" xr:uid="{00000000-0005-0000-0000-00008F720000}"/>
    <cellStyle name="Normal 7 2 3 2 6" xfId="31727" xr:uid="{00000000-0005-0000-0000-000090720000}"/>
    <cellStyle name="Normal 7 2 3 3" xfId="31728" xr:uid="{00000000-0005-0000-0000-000091720000}"/>
    <cellStyle name="Normal 7 2 3 3 2" xfId="31729" xr:uid="{00000000-0005-0000-0000-000092720000}"/>
    <cellStyle name="Normal 7 2 3 3 2 2" xfId="31730" xr:uid="{00000000-0005-0000-0000-000093720000}"/>
    <cellStyle name="Normal 7 2 3 3 2 2 2" xfId="31731" xr:uid="{00000000-0005-0000-0000-000094720000}"/>
    <cellStyle name="Normal 7 2 3 3 2 2 2 2" xfId="3563" xr:uid="{00000000-0005-0000-0000-000095720000}"/>
    <cellStyle name="Normal 7 2 3 3 2 2 3" xfId="31732" xr:uid="{00000000-0005-0000-0000-000096720000}"/>
    <cellStyle name="Normal 7 2 3 3 2 3" xfId="31733" xr:uid="{00000000-0005-0000-0000-000097720000}"/>
    <cellStyle name="Normal 7 2 3 3 2 3 2" xfId="31734" xr:uid="{00000000-0005-0000-0000-000098720000}"/>
    <cellStyle name="Normal 7 2 3 3 2 4" xfId="31735" xr:uid="{00000000-0005-0000-0000-000099720000}"/>
    <cellStyle name="Normal 7 2 3 3 3" xfId="31736" xr:uid="{00000000-0005-0000-0000-00009A720000}"/>
    <cellStyle name="Normal 7 2 3 3 3 2" xfId="31737" xr:uid="{00000000-0005-0000-0000-00009B720000}"/>
    <cellStyle name="Normal 7 2 3 3 3 2 2" xfId="28857" xr:uid="{00000000-0005-0000-0000-00009C720000}"/>
    <cellStyle name="Normal 7 2 3 3 3 3" xfId="31738" xr:uid="{00000000-0005-0000-0000-00009D720000}"/>
    <cellStyle name="Normal 7 2 3 3 4" xfId="31739" xr:uid="{00000000-0005-0000-0000-00009E720000}"/>
    <cellStyle name="Normal 7 2 3 3 4 2" xfId="31740" xr:uid="{00000000-0005-0000-0000-00009F720000}"/>
    <cellStyle name="Normal 7 2 3 3 5" xfId="31611" xr:uid="{00000000-0005-0000-0000-0000A0720000}"/>
    <cellStyle name="Normal 7 2 3 4" xfId="31741" xr:uid="{00000000-0005-0000-0000-0000A1720000}"/>
    <cellStyle name="Normal 7 2 3 4 2" xfId="31742" xr:uid="{00000000-0005-0000-0000-0000A2720000}"/>
    <cellStyle name="Normal 7 2 3 4 2 2" xfId="31743" xr:uid="{00000000-0005-0000-0000-0000A3720000}"/>
    <cellStyle name="Normal 7 2 3 4 2 2 2" xfId="29742" xr:uid="{00000000-0005-0000-0000-0000A4720000}"/>
    <cellStyle name="Normal 7 2 3 4 2 3" xfId="25420" xr:uid="{00000000-0005-0000-0000-0000A5720000}"/>
    <cellStyle name="Normal 7 2 3 4 3" xfId="31744" xr:uid="{00000000-0005-0000-0000-0000A6720000}"/>
    <cellStyle name="Normal 7 2 3 4 3 2" xfId="25884" xr:uid="{00000000-0005-0000-0000-0000A7720000}"/>
    <cellStyle name="Normal 7 2 3 4 4" xfId="31745" xr:uid="{00000000-0005-0000-0000-0000A8720000}"/>
    <cellStyle name="Normal 7 2 3 5" xfId="31746" xr:uid="{00000000-0005-0000-0000-0000A9720000}"/>
    <cellStyle name="Normal 7 2 3 5 2" xfId="31747" xr:uid="{00000000-0005-0000-0000-0000AA720000}"/>
    <cellStyle name="Normal 7 2 3 5 2 2" xfId="31748" xr:uid="{00000000-0005-0000-0000-0000AB720000}"/>
    <cellStyle name="Normal 7 2 3 5 3" xfId="31749" xr:uid="{00000000-0005-0000-0000-0000AC720000}"/>
    <cellStyle name="Normal 7 2 3 6" xfId="12225" xr:uid="{00000000-0005-0000-0000-0000AD720000}"/>
    <cellStyle name="Normal 7 2 3 6 2" xfId="29011" xr:uid="{00000000-0005-0000-0000-0000AE720000}"/>
    <cellStyle name="Normal 7 2 3 7" xfId="29013" xr:uid="{00000000-0005-0000-0000-0000AF720000}"/>
    <cellStyle name="Normal 7 2 4" xfId="31750" xr:uid="{00000000-0005-0000-0000-0000B0720000}"/>
    <cellStyle name="Normal 7 2 4 2" xfId="31751" xr:uid="{00000000-0005-0000-0000-0000B1720000}"/>
    <cellStyle name="Normal 7 2 4 2 2" xfId="31752" xr:uid="{00000000-0005-0000-0000-0000B2720000}"/>
    <cellStyle name="Normal 7 2 4 2 2 2" xfId="31035" xr:uid="{00000000-0005-0000-0000-0000B3720000}"/>
    <cellStyle name="Normal 7 2 4 2 2 2 2" xfId="31037" xr:uid="{00000000-0005-0000-0000-0000B4720000}"/>
    <cellStyle name="Normal 7 2 4 2 2 2 2 2" xfId="6221" xr:uid="{00000000-0005-0000-0000-0000B5720000}"/>
    <cellStyle name="Normal 7 2 4 2 2 2 3" xfId="31753" xr:uid="{00000000-0005-0000-0000-0000B6720000}"/>
    <cellStyle name="Normal 7 2 4 2 2 3" xfId="14064" xr:uid="{00000000-0005-0000-0000-0000B7720000}"/>
    <cellStyle name="Normal 7 2 4 2 2 3 2" xfId="31754" xr:uid="{00000000-0005-0000-0000-0000B8720000}"/>
    <cellStyle name="Normal 7 2 4 2 2 4" xfId="31755" xr:uid="{00000000-0005-0000-0000-0000B9720000}"/>
    <cellStyle name="Normal 7 2 4 2 3" xfId="31756" xr:uid="{00000000-0005-0000-0000-0000BA720000}"/>
    <cellStyle name="Normal 7 2 4 2 3 2" xfId="31049" xr:uid="{00000000-0005-0000-0000-0000BB720000}"/>
    <cellStyle name="Normal 7 2 4 2 3 2 2" xfId="28869" xr:uid="{00000000-0005-0000-0000-0000BC720000}"/>
    <cellStyle name="Normal 7 2 4 2 3 3" xfId="31757" xr:uid="{00000000-0005-0000-0000-0000BD720000}"/>
    <cellStyle name="Normal 7 2 4 2 4" xfId="31758" xr:uid="{00000000-0005-0000-0000-0000BE720000}"/>
    <cellStyle name="Normal 7 2 4 2 4 2" xfId="31759" xr:uid="{00000000-0005-0000-0000-0000BF720000}"/>
    <cellStyle name="Normal 7 2 4 2 5" xfId="31760" xr:uid="{00000000-0005-0000-0000-0000C0720000}"/>
    <cellStyle name="Normal 7 2 4 3" xfId="31761" xr:uid="{00000000-0005-0000-0000-0000C1720000}"/>
    <cellStyle name="Normal 7 2 4 3 2" xfId="9589" xr:uid="{00000000-0005-0000-0000-0000C2720000}"/>
    <cellStyle name="Normal 7 2 4 3 2 2" xfId="9591" xr:uid="{00000000-0005-0000-0000-0000C3720000}"/>
    <cellStyle name="Normal 7 2 4 3 2 2 2" xfId="6329" xr:uid="{00000000-0005-0000-0000-0000C4720000}"/>
    <cellStyle name="Normal 7 2 4 3 2 3" xfId="9595" xr:uid="{00000000-0005-0000-0000-0000C5720000}"/>
    <cellStyle name="Normal 7 2 4 3 3" xfId="9601" xr:uid="{00000000-0005-0000-0000-0000C6720000}"/>
    <cellStyle name="Normal 7 2 4 3 3 2" xfId="9607" xr:uid="{00000000-0005-0000-0000-0000C7720000}"/>
    <cellStyle name="Normal 7 2 4 3 4" xfId="7475" xr:uid="{00000000-0005-0000-0000-0000C8720000}"/>
    <cellStyle name="Normal 7 2 4 4" xfId="31762" xr:uid="{00000000-0005-0000-0000-0000C9720000}"/>
    <cellStyle name="Normal 7 2 4 4 2" xfId="10100" xr:uid="{00000000-0005-0000-0000-0000CA720000}"/>
    <cellStyle name="Normal 7 2 4 4 2 2" xfId="10102" xr:uid="{00000000-0005-0000-0000-0000CB720000}"/>
    <cellStyle name="Normal 7 2 4 4 3" xfId="10112" xr:uid="{00000000-0005-0000-0000-0000CC720000}"/>
    <cellStyle name="Normal 7 2 4 5" xfId="31763" xr:uid="{00000000-0005-0000-0000-0000CD720000}"/>
    <cellStyle name="Normal 7 2 4 5 2" xfId="6668" xr:uid="{00000000-0005-0000-0000-0000CE720000}"/>
    <cellStyle name="Normal 7 2 4 6" xfId="19071" xr:uid="{00000000-0005-0000-0000-0000CF720000}"/>
    <cellStyle name="Normal 7 2 5" xfId="31764" xr:uid="{00000000-0005-0000-0000-0000D0720000}"/>
    <cellStyle name="Normal 7 2 5 2" xfId="12758" xr:uid="{00000000-0005-0000-0000-0000D1720000}"/>
    <cellStyle name="Normal 7 2 5 2 2" xfId="15210" xr:uid="{00000000-0005-0000-0000-0000D2720000}"/>
    <cellStyle name="Normal 7 2 5 2 2 2" xfId="17453" xr:uid="{00000000-0005-0000-0000-0000D3720000}"/>
    <cellStyle name="Normal 7 2 5 2 2 2 2" xfId="31765" xr:uid="{00000000-0005-0000-0000-0000D4720000}"/>
    <cellStyle name="Normal 7 2 5 2 2 3" xfId="31766" xr:uid="{00000000-0005-0000-0000-0000D5720000}"/>
    <cellStyle name="Normal 7 2 5 2 3" xfId="17456" xr:uid="{00000000-0005-0000-0000-0000D6720000}"/>
    <cellStyle name="Normal 7 2 5 2 3 2" xfId="31767" xr:uid="{00000000-0005-0000-0000-0000D7720000}"/>
    <cellStyle name="Normal 7 2 5 2 4" xfId="31768" xr:uid="{00000000-0005-0000-0000-0000D8720000}"/>
    <cellStyle name="Normal 7 2 5 3" xfId="15215" xr:uid="{00000000-0005-0000-0000-0000D9720000}"/>
    <cellStyle name="Normal 7 2 5 3 2" xfId="10738" xr:uid="{00000000-0005-0000-0000-0000DA720000}"/>
    <cellStyle name="Normal 7 2 5 3 2 2" xfId="10742" xr:uid="{00000000-0005-0000-0000-0000DB720000}"/>
    <cellStyle name="Normal 7 2 5 3 3" xfId="10751" xr:uid="{00000000-0005-0000-0000-0000DC720000}"/>
    <cellStyle name="Normal 7 2 5 4" xfId="17459" xr:uid="{00000000-0005-0000-0000-0000DD720000}"/>
    <cellStyle name="Normal 7 2 5 4 2" xfId="10871" xr:uid="{00000000-0005-0000-0000-0000DE720000}"/>
    <cellStyle name="Normal 7 2 5 5" xfId="31769" xr:uid="{00000000-0005-0000-0000-0000DF720000}"/>
    <cellStyle name="Normal 7 2 6" xfId="31770" xr:uid="{00000000-0005-0000-0000-0000E0720000}"/>
    <cellStyle name="Normal 7 2 6 2" xfId="15225" xr:uid="{00000000-0005-0000-0000-0000E1720000}"/>
    <cellStyle name="Normal 7 2 6 2 2" xfId="17462" xr:uid="{00000000-0005-0000-0000-0000E2720000}"/>
    <cellStyle name="Normal 7 2 6 2 2 2" xfId="31771" xr:uid="{00000000-0005-0000-0000-0000E3720000}"/>
    <cellStyle name="Normal 7 2 6 2 3" xfId="31772" xr:uid="{00000000-0005-0000-0000-0000E4720000}"/>
    <cellStyle name="Normal 7 2 6 3" xfId="17465" xr:uid="{00000000-0005-0000-0000-0000E5720000}"/>
    <cellStyle name="Normal 7 2 6 3 2" xfId="7502" xr:uid="{00000000-0005-0000-0000-0000E6720000}"/>
    <cellStyle name="Normal 7 2 6 4" xfId="31773" xr:uid="{00000000-0005-0000-0000-0000E7720000}"/>
    <cellStyle name="Normal 7 2 7" xfId="31774" xr:uid="{00000000-0005-0000-0000-0000E8720000}"/>
    <cellStyle name="Normal 7 2 7 2" xfId="17470" xr:uid="{00000000-0005-0000-0000-0000E9720000}"/>
    <cellStyle name="Normal 7 2 7 2 2" xfId="31775" xr:uid="{00000000-0005-0000-0000-0000EA720000}"/>
    <cellStyle name="Normal 7 2 7 3" xfId="31776" xr:uid="{00000000-0005-0000-0000-0000EB720000}"/>
    <cellStyle name="Normal 7 2 8" xfId="31778" xr:uid="{00000000-0005-0000-0000-0000EC720000}"/>
    <cellStyle name="Normal 7 2 8 2" xfId="31780" xr:uid="{00000000-0005-0000-0000-0000ED720000}"/>
    <cellStyle name="Normal 7 2 9" xfId="22932" xr:uid="{00000000-0005-0000-0000-0000EE720000}"/>
    <cellStyle name="Normal 7 3" xfId="29584" xr:uid="{00000000-0005-0000-0000-0000EF720000}"/>
    <cellStyle name="Normal 7 3 2" xfId="31782" xr:uid="{00000000-0005-0000-0000-0000F0720000}"/>
    <cellStyle name="Normal 7 3 2 2" xfId="31784" xr:uid="{00000000-0005-0000-0000-0000F1720000}"/>
    <cellStyle name="Normal 7 3 2 2 2" xfId="31786" xr:uid="{00000000-0005-0000-0000-0000F2720000}"/>
    <cellStyle name="Normal 7 3 2 2 2 2" xfId="31787" xr:uid="{00000000-0005-0000-0000-0000F3720000}"/>
    <cellStyle name="Normal 7 3 2 2 2 2 2" xfId="12984" xr:uid="{00000000-0005-0000-0000-0000F4720000}"/>
    <cellStyle name="Normal 7 3 2 2 2 2 2 2" xfId="12987" xr:uid="{00000000-0005-0000-0000-0000F5720000}"/>
    <cellStyle name="Normal 7 3 2 2 2 2 2 2 2" xfId="12990" xr:uid="{00000000-0005-0000-0000-0000F6720000}"/>
    <cellStyle name="Normal 7 3 2 2 2 2 2 3" xfId="9181" xr:uid="{00000000-0005-0000-0000-0000F7720000}"/>
    <cellStyle name="Normal 7 3 2 2 2 2 3" xfId="12992" xr:uid="{00000000-0005-0000-0000-0000F8720000}"/>
    <cellStyle name="Normal 7 3 2 2 2 2 3 2" xfId="12995" xr:uid="{00000000-0005-0000-0000-0000F9720000}"/>
    <cellStyle name="Normal 7 3 2 2 2 2 4" xfId="12999" xr:uid="{00000000-0005-0000-0000-0000FA720000}"/>
    <cellStyle name="Normal 7 3 2 2 2 3" xfId="31788" xr:uid="{00000000-0005-0000-0000-0000FB720000}"/>
    <cellStyle name="Normal 7 3 2 2 2 3 2" xfId="13052" xr:uid="{00000000-0005-0000-0000-0000FC720000}"/>
    <cellStyle name="Normal 7 3 2 2 2 3 2 2" xfId="13056" xr:uid="{00000000-0005-0000-0000-0000FD720000}"/>
    <cellStyle name="Normal 7 3 2 2 2 3 3" xfId="13059" xr:uid="{00000000-0005-0000-0000-0000FE720000}"/>
    <cellStyle name="Normal 7 3 2 2 2 4" xfId="31789" xr:uid="{00000000-0005-0000-0000-0000FF720000}"/>
    <cellStyle name="Normal 7 3 2 2 2 4 2" xfId="13090" xr:uid="{00000000-0005-0000-0000-000000730000}"/>
    <cellStyle name="Normal 7 3 2 2 2 5" xfId="31790" xr:uid="{00000000-0005-0000-0000-000001730000}"/>
    <cellStyle name="Normal 7 3 2 2 3" xfId="31791" xr:uid="{00000000-0005-0000-0000-000002730000}"/>
    <cellStyle name="Normal 7 3 2 2 3 2" xfId="12141" xr:uid="{00000000-0005-0000-0000-000003730000}"/>
    <cellStyle name="Normal 7 3 2 2 3 2 2" xfId="13384" xr:uid="{00000000-0005-0000-0000-000004730000}"/>
    <cellStyle name="Normal 7 3 2 2 3 2 2 2" xfId="13388" xr:uid="{00000000-0005-0000-0000-000005730000}"/>
    <cellStyle name="Normal 7 3 2 2 3 2 3" xfId="13391" xr:uid="{00000000-0005-0000-0000-000006730000}"/>
    <cellStyle name="Normal 7 3 2 2 3 3" xfId="24568" xr:uid="{00000000-0005-0000-0000-000007730000}"/>
    <cellStyle name="Normal 7 3 2 2 3 3 2" xfId="13434" xr:uid="{00000000-0005-0000-0000-000008730000}"/>
    <cellStyle name="Normal 7 3 2 2 3 4" xfId="31792" xr:uid="{00000000-0005-0000-0000-000009730000}"/>
    <cellStyle name="Normal 7 3 2 2 4" xfId="26540" xr:uid="{00000000-0005-0000-0000-00000A730000}"/>
    <cellStyle name="Normal 7 3 2 2 4 2" xfId="26542" xr:uid="{00000000-0005-0000-0000-00000B730000}"/>
    <cellStyle name="Normal 7 3 2 2 4 2 2" xfId="13592" xr:uid="{00000000-0005-0000-0000-00000C730000}"/>
    <cellStyle name="Normal 7 3 2 2 4 3" xfId="26544" xr:uid="{00000000-0005-0000-0000-00000D730000}"/>
    <cellStyle name="Normal 7 3 2 2 5" xfId="26546" xr:uid="{00000000-0005-0000-0000-00000E730000}"/>
    <cellStyle name="Normal 7 3 2 2 5 2" xfId="26548" xr:uid="{00000000-0005-0000-0000-00000F730000}"/>
    <cellStyle name="Normal 7 3 2 2 6" xfId="26550" xr:uid="{00000000-0005-0000-0000-000010730000}"/>
    <cellStyle name="Normal 7 3 2 3" xfId="31794" xr:uid="{00000000-0005-0000-0000-000011730000}"/>
    <cellStyle name="Normal 7 3 2 3 2" xfId="31795" xr:uid="{00000000-0005-0000-0000-000012730000}"/>
    <cellStyle name="Normal 7 3 2 3 2 2" xfId="31796" xr:uid="{00000000-0005-0000-0000-000013730000}"/>
    <cellStyle name="Normal 7 3 2 3 2 2 2" xfId="15260" xr:uid="{00000000-0005-0000-0000-000014730000}"/>
    <cellStyle name="Normal 7 3 2 3 2 2 2 2" xfId="15262" xr:uid="{00000000-0005-0000-0000-000015730000}"/>
    <cellStyle name="Normal 7 3 2 3 2 2 3" xfId="15268" xr:uid="{00000000-0005-0000-0000-000016730000}"/>
    <cellStyle name="Normal 7 3 2 3 2 3" xfId="31797" xr:uid="{00000000-0005-0000-0000-000017730000}"/>
    <cellStyle name="Normal 7 3 2 3 2 3 2" xfId="15309" xr:uid="{00000000-0005-0000-0000-000018730000}"/>
    <cellStyle name="Normal 7 3 2 3 2 4" xfId="31798" xr:uid="{00000000-0005-0000-0000-000019730000}"/>
    <cellStyle name="Normal 7 3 2 3 3" xfId="31799" xr:uid="{00000000-0005-0000-0000-00001A730000}"/>
    <cellStyle name="Normal 7 3 2 3 3 2" xfId="31800" xr:uid="{00000000-0005-0000-0000-00001B730000}"/>
    <cellStyle name="Normal 7 3 2 3 3 2 2" xfId="15561" xr:uid="{00000000-0005-0000-0000-00001C730000}"/>
    <cellStyle name="Normal 7 3 2 3 3 3" xfId="31801" xr:uid="{00000000-0005-0000-0000-00001D730000}"/>
    <cellStyle name="Normal 7 3 2 3 4" xfId="26553" xr:uid="{00000000-0005-0000-0000-00001E730000}"/>
    <cellStyle name="Normal 7 3 2 3 4 2" xfId="26555" xr:uid="{00000000-0005-0000-0000-00001F730000}"/>
    <cellStyle name="Normal 7 3 2 3 5" xfId="26557" xr:uid="{00000000-0005-0000-0000-000020730000}"/>
    <cellStyle name="Normal 7 3 2 4" xfId="23834" xr:uid="{00000000-0005-0000-0000-000021730000}"/>
    <cellStyle name="Normal 7 3 2 4 2" xfId="23836" xr:uid="{00000000-0005-0000-0000-000022730000}"/>
    <cellStyle name="Normal 7 3 2 4 2 2" xfId="23838" xr:uid="{00000000-0005-0000-0000-000023730000}"/>
    <cellStyle name="Normal 7 3 2 4 2 2 2" xfId="12386" xr:uid="{00000000-0005-0000-0000-000024730000}"/>
    <cellStyle name="Normal 7 3 2 4 2 3" xfId="23841" xr:uid="{00000000-0005-0000-0000-000025730000}"/>
    <cellStyle name="Normal 7 3 2 4 3" xfId="23843" xr:uid="{00000000-0005-0000-0000-000026730000}"/>
    <cellStyle name="Normal 7 3 2 4 3 2" xfId="23845" xr:uid="{00000000-0005-0000-0000-000027730000}"/>
    <cellStyle name="Normal 7 3 2 4 4" xfId="23847" xr:uid="{00000000-0005-0000-0000-000028730000}"/>
    <cellStyle name="Normal 7 3 2 5" xfId="23850" xr:uid="{00000000-0005-0000-0000-000029730000}"/>
    <cellStyle name="Normal 7 3 2 5 2" xfId="23852" xr:uid="{00000000-0005-0000-0000-00002A730000}"/>
    <cellStyle name="Normal 7 3 2 5 2 2" xfId="23854" xr:uid="{00000000-0005-0000-0000-00002B730000}"/>
    <cellStyle name="Normal 7 3 2 5 3" xfId="23856" xr:uid="{00000000-0005-0000-0000-00002C730000}"/>
    <cellStyle name="Normal 7 3 2 6" xfId="12233" xr:uid="{00000000-0005-0000-0000-00002D730000}"/>
    <cellStyle name="Normal 7 3 2 6 2" xfId="23859" xr:uid="{00000000-0005-0000-0000-00002E730000}"/>
    <cellStyle name="Normal 7 3 2 7" xfId="23862" xr:uid="{00000000-0005-0000-0000-00002F730000}"/>
    <cellStyle name="Normal 7 3 3" xfId="31803" xr:uid="{00000000-0005-0000-0000-000030730000}"/>
    <cellStyle name="Normal 7 3 3 2" xfId="31805" xr:uid="{00000000-0005-0000-0000-000031730000}"/>
    <cellStyle name="Normal 7 3 3 2 2" xfId="29131" xr:uid="{00000000-0005-0000-0000-000032730000}"/>
    <cellStyle name="Normal 7 3 3 2 2 2" xfId="29133" xr:uid="{00000000-0005-0000-0000-000033730000}"/>
    <cellStyle name="Normal 7 3 3 2 2 2 2" xfId="29135" xr:uid="{00000000-0005-0000-0000-000034730000}"/>
    <cellStyle name="Normal 7 3 3 2 2 2 2 2" xfId="8696" xr:uid="{00000000-0005-0000-0000-000035730000}"/>
    <cellStyle name="Normal 7 3 3 2 2 2 3" xfId="31806" xr:uid="{00000000-0005-0000-0000-000036730000}"/>
    <cellStyle name="Normal 7 3 3 2 2 3" xfId="21237" xr:uid="{00000000-0005-0000-0000-000037730000}"/>
    <cellStyle name="Normal 7 3 3 2 2 3 2" xfId="21240" xr:uid="{00000000-0005-0000-0000-000038730000}"/>
    <cellStyle name="Normal 7 3 3 2 2 4" xfId="21246" xr:uid="{00000000-0005-0000-0000-000039730000}"/>
    <cellStyle name="Normal 7 3 3 2 3" xfId="29137" xr:uid="{00000000-0005-0000-0000-00003A730000}"/>
    <cellStyle name="Normal 7 3 3 2 3 2" xfId="29139" xr:uid="{00000000-0005-0000-0000-00003B730000}"/>
    <cellStyle name="Normal 7 3 3 2 3 2 2" xfId="28934" xr:uid="{00000000-0005-0000-0000-00003C730000}"/>
    <cellStyle name="Normal 7 3 3 2 3 3" xfId="21253" xr:uid="{00000000-0005-0000-0000-00003D730000}"/>
    <cellStyle name="Normal 7 3 3 2 4" xfId="26693" xr:uid="{00000000-0005-0000-0000-00003E730000}"/>
    <cellStyle name="Normal 7 3 3 2 4 2" xfId="26696" xr:uid="{00000000-0005-0000-0000-00003F730000}"/>
    <cellStyle name="Normal 7 3 3 2 5" xfId="26698" xr:uid="{00000000-0005-0000-0000-000040730000}"/>
    <cellStyle name="Normal 7 3 3 3" xfId="31807" xr:uid="{00000000-0005-0000-0000-000041730000}"/>
    <cellStyle name="Normal 7 3 3 3 2" xfId="29150" xr:uid="{00000000-0005-0000-0000-000042730000}"/>
    <cellStyle name="Normal 7 3 3 3 2 2" xfId="29152" xr:uid="{00000000-0005-0000-0000-000043730000}"/>
    <cellStyle name="Normal 7 3 3 3 2 2 2" xfId="31808" xr:uid="{00000000-0005-0000-0000-000044730000}"/>
    <cellStyle name="Normal 7 3 3 3 2 3" xfId="21442" xr:uid="{00000000-0005-0000-0000-000045730000}"/>
    <cellStyle name="Normal 7 3 3 3 3" xfId="29154" xr:uid="{00000000-0005-0000-0000-000046730000}"/>
    <cellStyle name="Normal 7 3 3 3 3 2" xfId="31809" xr:uid="{00000000-0005-0000-0000-000047730000}"/>
    <cellStyle name="Normal 7 3 3 3 4" xfId="26705" xr:uid="{00000000-0005-0000-0000-000048730000}"/>
    <cellStyle name="Normal 7 3 3 4" xfId="23865" xr:uid="{00000000-0005-0000-0000-000049730000}"/>
    <cellStyle name="Normal 7 3 3 4 2" xfId="23867" xr:uid="{00000000-0005-0000-0000-00004A730000}"/>
    <cellStyle name="Normal 7 3 3 4 2 2" xfId="23870" xr:uid="{00000000-0005-0000-0000-00004B730000}"/>
    <cellStyle name="Normal 7 3 3 4 3" xfId="23872" xr:uid="{00000000-0005-0000-0000-00004C730000}"/>
    <cellStyle name="Normal 7 3 3 5" xfId="23874" xr:uid="{00000000-0005-0000-0000-00004D730000}"/>
    <cellStyle name="Normal 7 3 3 5 2" xfId="23876" xr:uid="{00000000-0005-0000-0000-00004E730000}"/>
    <cellStyle name="Normal 7 3 3 6" xfId="23879" xr:uid="{00000000-0005-0000-0000-00004F730000}"/>
    <cellStyle name="Normal 7 3 4" xfId="31812" xr:uid="{00000000-0005-0000-0000-000050730000}"/>
    <cellStyle name="Normal 7 3 4 2" xfId="31813" xr:uid="{00000000-0005-0000-0000-000051730000}"/>
    <cellStyle name="Normal 7 3 4 2 2" xfId="31814" xr:uid="{00000000-0005-0000-0000-000052730000}"/>
    <cellStyle name="Normal 7 3 4 2 2 2" xfId="31360" xr:uid="{00000000-0005-0000-0000-000053730000}"/>
    <cellStyle name="Normal 7 3 4 2 2 2 2" xfId="31815" xr:uid="{00000000-0005-0000-0000-000054730000}"/>
    <cellStyle name="Normal 7 3 4 2 2 3" xfId="21905" xr:uid="{00000000-0005-0000-0000-000055730000}"/>
    <cellStyle name="Normal 7 3 4 2 3" xfId="31816" xr:uid="{00000000-0005-0000-0000-000056730000}"/>
    <cellStyle name="Normal 7 3 4 2 3 2" xfId="31817" xr:uid="{00000000-0005-0000-0000-000057730000}"/>
    <cellStyle name="Normal 7 3 4 2 4" xfId="26748" xr:uid="{00000000-0005-0000-0000-000058730000}"/>
    <cellStyle name="Normal 7 3 4 3" xfId="31818" xr:uid="{00000000-0005-0000-0000-000059730000}"/>
    <cellStyle name="Normal 7 3 4 3 2" xfId="12034" xr:uid="{00000000-0005-0000-0000-00005A730000}"/>
    <cellStyle name="Normal 7 3 4 3 2 2" xfId="12036" xr:uid="{00000000-0005-0000-0000-00005B730000}"/>
    <cellStyle name="Normal 7 3 4 3 3" xfId="11725" xr:uid="{00000000-0005-0000-0000-00005C730000}"/>
    <cellStyle name="Normal 7 3 4 4" xfId="23882" xr:uid="{00000000-0005-0000-0000-00005D730000}"/>
    <cellStyle name="Normal 7 3 4 4 2" xfId="12258" xr:uid="{00000000-0005-0000-0000-00005E730000}"/>
    <cellStyle name="Normal 7 3 4 5" xfId="23884" xr:uid="{00000000-0005-0000-0000-00005F730000}"/>
    <cellStyle name="Normal 7 3 5" xfId="31820" xr:uid="{00000000-0005-0000-0000-000060730000}"/>
    <cellStyle name="Normal 7 3 5 2" xfId="15241" xr:uid="{00000000-0005-0000-0000-000061730000}"/>
    <cellStyle name="Normal 7 3 5 2 2" xfId="16727" xr:uid="{00000000-0005-0000-0000-000062730000}"/>
    <cellStyle name="Normal 7 3 5 2 2 2" xfId="29186" xr:uid="{00000000-0005-0000-0000-000063730000}"/>
    <cellStyle name="Normal 7 3 5 2 3" xfId="29188" xr:uid="{00000000-0005-0000-0000-000064730000}"/>
    <cellStyle name="Normal 7 3 5 3" xfId="17480" xr:uid="{00000000-0005-0000-0000-000065730000}"/>
    <cellStyle name="Normal 7 3 5 3 2" xfId="12891" xr:uid="{00000000-0005-0000-0000-000066730000}"/>
    <cellStyle name="Normal 7 3 5 4" xfId="23887" xr:uid="{00000000-0005-0000-0000-000067730000}"/>
    <cellStyle name="Normal 7 3 6" xfId="31821" xr:uid="{00000000-0005-0000-0000-000068730000}"/>
    <cellStyle name="Normal 7 3 6 2" xfId="17484" xr:uid="{00000000-0005-0000-0000-000069730000}"/>
    <cellStyle name="Normal 7 3 6 2 2" xfId="31822" xr:uid="{00000000-0005-0000-0000-00006A730000}"/>
    <cellStyle name="Normal 7 3 6 3" xfId="31823" xr:uid="{00000000-0005-0000-0000-00006B730000}"/>
    <cellStyle name="Normal 7 3 7" xfId="31824" xr:uid="{00000000-0005-0000-0000-00006C730000}"/>
    <cellStyle name="Normal 7 3 7 2" xfId="31825" xr:uid="{00000000-0005-0000-0000-00006D730000}"/>
    <cellStyle name="Normal 7 3 8" xfId="31827" xr:uid="{00000000-0005-0000-0000-00006E730000}"/>
    <cellStyle name="Normal 7 4" xfId="31830" xr:uid="{00000000-0005-0000-0000-00006F730000}"/>
    <cellStyle name="Normal 7 4 2" xfId="31832" xr:uid="{00000000-0005-0000-0000-000070730000}"/>
    <cellStyle name="Normal 7 4 2 2" xfId="31834" xr:uid="{00000000-0005-0000-0000-000071730000}"/>
    <cellStyle name="Normal 7 4 2 2 2" xfId="31835" xr:uid="{00000000-0005-0000-0000-000072730000}"/>
    <cellStyle name="Normal 7 4 2 2 2 2" xfId="11706" xr:uid="{00000000-0005-0000-0000-000073730000}"/>
    <cellStyle name="Normal 7 4 2 2 2 2 2" xfId="10877" xr:uid="{00000000-0005-0000-0000-000074730000}"/>
    <cellStyle name="Normal 7 4 2 2 2 2 2 2" xfId="31836" xr:uid="{00000000-0005-0000-0000-000075730000}"/>
    <cellStyle name="Normal 7 4 2 2 2 2 3" xfId="26490" xr:uid="{00000000-0005-0000-0000-000076730000}"/>
    <cellStyle name="Normal 7 4 2 2 2 3" xfId="17162" xr:uid="{00000000-0005-0000-0000-000077730000}"/>
    <cellStyle name="Normal 7 4 2 2 2 3 2" xfId="31837" xr:uid="{00000000-0005-0000-0000-000078730000}"/>
    <cellStyle name="Normal 7 4 2 2 2 4" xfId="20991" xr:uid="{00000000-0005-0000-0000-000079730000}"/>
    <cellStyle name="Normal 7 4 2 2 3" xfId="31838" xr:uid="{00000000-0005-0000-0000-00007A730000}"/>
    <cellStyle name="Normal 7 4 2 2 3 2" xfId="17166" xr:uid="{00000000-0005-0000-0000-00007B730000}"/>
    <cellStyle name="Normal 7 4 2 2 3 2 2" xfId="28975" xr:uid="{00000000-0005-0000-0000-00007C730000}"/>
    <cellStyle name="Normal 7 4 2 2 3 3" xfId="31840" xr:uid="{00000000-0005-0000-0000-00007D730000}"/>
    <cellStyle name="Normal 7 4 2 2 4" xfId="26955" xr:uid="{00000000-0005-0000-0000-00007E730000}"/>
    <cellStyle name="Normal 7 4 2 2 4 2" xfId="26957" xr:uid="{00000000-0005-0000-0000-00007F730000}"/>
    <cellStyle name="Normal 7 4 2 2 5" xfId="26959" xr:uid="{00000000-0005-0000-0000-000080730000}"/>
    <cellStyle name="Normal 7 4 2 3" xfId="31841" xr:uid="{00000000-0005-0000-0000-000081730000}"/>
    <cellStyle name="Normal 7 4 2 3 2" xfId="31842" xr:uid="{00000000-0005-0000-0000-000082730000}"/>
    <cellStyle name="Normal 7 4 2 3 2 2" xfId="17181" xr:uid="{00000000-0005-0000-0000-000083730000}"/>
    <cellStyle name="Normal 7 4 2 3 2 2 2" xfId="30649" xr:uid="{00000000-0005-0000-0000-000084730000}"/>
    <cellStyle name="Normal 7 4 2 3 2 3" xfId="30651" xr:uid="{00000000-0005-0000-0000-000085730000}"/>
    <cellStyle name="Normal 7 4 2 3 3" xfId="31843" xr:uid="{00000000-0005-0000-0000-000086730000}"/>
    <cellStyle name="Normal 7 4 2 3 3 2" xfId="30657" xr:uid="{00000000-0005-0000-0000-000087730000}"/>
    <cellStyle name="Normal 7 4 2 3 4" xfId="26962" xr:uid="{00000000-0005-0000-0000-000088730000}"/>
    <cellStyle name="Normal 7 4 2 4" xfId="23894" xr:uid="{00000000-0005-0000-0000-000089730000}"/>
    <cellStyle name="Normal 7 4 2 4 2" xfId="23896" xr:uid="{00000000-0005-0000-0000-00008A730000}"/>
    <cellStyle name="Normal 7 4 2 4 2 2" xfId="19576" xr:uid="{00000000-0005-0000-0000-00008B730000}"/>
    <cellStyle name="Normal 7 4 2 4 3" xfId="23898" xr:uid="{00000000-0005-0000-0000-00008C730000}"/>
    <cellStyle name="Normal 7 4 2 5" xfId="23900" xr:uid="{00000000-0005-0000-0000-00008D730000}"/>
    <cellStyle name="Normal 7 4 2 5 2" xfId="23902" xr:uid="{00000000-0005-0000-0000-00008E730000}"/>
    <cellStyle name="Normal 7 4 2 6" xfId="23905" xr:uid="{00000000-0005-0000-0000-00008F730000}"/>
    <cellStyle name="Normal 7 4 3" xfId="31845" xr:uid="{00000000-0005-0000-0000-000090730000}"/>
    <cellStyle name="Normal 7 4 3 2" xfId="31846" xr:uid="{00000000-0005-0000-0000-000091730000}"/>
    <cellStyle name="Normal 7 4 3 2 2" xfId="31847" xr:uid="{00000000-0005-0000-0000-000092730000}"/>
    <cellStyle name="Normal 7 4 3 2 2 2" xfId="17207" xr:uid="{00000000-0005-0000-0000-000093730000}"/>
    <cellStyle name="Normal 7 4 3 2 2 2 2" xfId="31848" xr:uid="{00000000-0005-0000-0000-000094730000}"/>
    <cellStyle name="Normal 7 4 3 2 2 3" xfId="21341" xr:uid="{00000000-0005-0000-0000-000095730000}"/>
    <cellStyle name="Normal 7 4 3 2 3" xfId="31849" xr:uid="{00000000-0005-0000-0000-000096730000}"/>
    <cellStyle name="Normal 7 4 3 2 3 2" xfId="31850" xr:uid="{00000000-0005-0000-0000-000097730000}"/>
    <cellStyle name="Normal 7 4 3 2 4" xfId="27030" xr:uid="{00000000-0005-0000-0000-000098730000}"/>
    <cellStyle name="Normal 7 4 3 3" xfId="31851" xr:uid="{00000000-0005-0000-0000-000099730000}"/>
    <cellStyle name="Normal 7 4 3 3 2" xfId="31852" xr:uid="{00000000-0005-0000-0000-00009A730000}"/>
    <cellStyle name="Normal 7 4 3 3 2 2" xfId="31853" xr:uid="{00000000-0005-0000-0000-00009B730000}"/>
    <cellStyle name="Normal 7 4 3 3 3" xfId="31854" xr:uid="{00000000-0005-0000-0000-00009C730000}"/>
    <cellStyle name="Normal 7 4 3 4" xfId="23908" xr:uid="{00000000-0005-0000-0000-00009D730000}"/>
    <cellStyle name="Normal 7 4 3 4 2" xfId="23910" xr:uid="{00000000-0005-0000-0000-00009E730000}"/>
    <cellStyle name="Normal 7 4 3 5" xfId="23912" xr:uid="{00000000-0005-0000-0000-00009F730000}"/>
    <cellStyle name="Normal 7 4 4" xfId="31855" xr:uid="{00000000-0005-0000-0000-0000A0730000}"/>
    <cellStyle name="Normal 7 4 4 2" xfId="31856" xr:uid="{00000000-0005-0000-0000-0000A1730000}"/>
    <cellStyle name="Normal 7 4 4 2 2" xfId="31857" xr:uid="{00000000-0005-0000-0000-0000A2730000}"/>
    <cellStyle name="Normal 7 4 4 2 2 2" xfId="31858" xr:uid="{00000000-0005-0000-0000-0000A3730000}"/>
    <cellStyle name="Normal 7 4 4 2 3" xfId="31859" xr:uid="{00000000-0005-0000-0000-0000A4730000}"/>
    <cellStyle name="Normal 7 4 4 3" xfId="31860" xr:uid="{00000000-0005-0000-0000-0000A5730000}"/>
    <cellStyle name="Normal 7 4 4 3 2" xfId="14424" xr:uid="{00000000-0005-0000-0000-0000A6730000}"/>
    <cellStyle name="Normal 7 4 4 4" xfId="23915" xr:uid="{00000000-0005-0000-0000-0000A7730000}"/>
    <cellStyle name="Normal 7 4 5" xfId="31861" xr:uid="{00000000-0005-0000-0000-0000A8730000}"/>
    <cellStyle name="Normal 7 4 5 2" xfId="17503" xr:uid="{00000000-0005-0000-0000-0000A9730000}"/>
    <cellStyle name="Normal 7 4 5 2 2" xfId="31862" xr:uid="{00000000-0005-0000-0000-0000AA730000}"/>
    <cellStyle name="Normal 7 4 5 3" xfId="31863" xr:uid="{00000000-0005-0000-0000-0000AB730000}"/>
    <cellStyle name="Normal 7 4 6" xfId="31864" xr:uid="{00000000-0005-0000-0000-0000AC730000}"/>
    <cellStyle name="Normal 7 4 6 2" xfId="29236" xr:uid="{00000000-0005-0000-0000-0000AD730000}"/>
    <cellStyle name="Normal 7 4 7" xfId="31865" xr:uid="{00000000-0005-0000-0000-0000AE730000}"/>
    <cellStyle name="Normal 7 5" xfId="14397" xr:uid="{00000000-0005-0000-0000-0000AF730000}"/>
    <cellStyle name="Normal 7 5 2" xfId="31867" xr:uid="{00000000-0005-0000-0000-0000B0730000}"/>
    <cellStyle name="Normal 7 5 2 2" xfId="31868" xr:uid="{00000000-0005-0000-0000-0000B1730000}"/>
    <cellStyle name="Normal 7 5 2 2 2" xfId="23714" xr:uid="{00000000-0005-0000-0000-0000B2730000}"/>
    <cellStyle name="Normal 7 5 2 2 2 2" xfId="16001" xr:uid="{00000000-0005-0000-0000-0000B3730000}"/>
    <cellStyle name="Normal 7 5 2 2 2 2 2" xfId="20600" xr:uid="{00000000-0005-0000-0000-0000B4730000}"/>
    <cellStyle name="Normal 7 5 2 2 2 3" xfId="31869" xr:uid="{00000000-0005-0000-0000-0000B5730000}"/>
    <cellStyle name="Normal 7 5 2 2 3" xfId="31870" xr:uid="{00000000-0005-0000-0000-0000B6730000}"/>
    <cellStyle name="Normal 7 5 2 2 3 2" xfId="31871" xr:uid="{00000000-0005-0000-0000-0000B7730000}"/>
    <cellStyle name="Normal 7 5 2 2 4" xfId="27150" xr:uid="{00000000-0005-0000-0000-0000B8730000}"/>
    <cellStyle name="Normal 7 5 2 3" xfId="31872" xr:uid="{00000000-0005-0000-0000-0000B9730000}"/>
    <cellStyle name="Normal 7 5 2 3 2" xfId="31873" xr:uid="{00000000-0005-0000-0000-0000BA730000}"/>
    <cellStyle name="Normal 7 5 2 3 2 2" xfId="31874" xr:uid="{00000000-0005-0000-0000-0000BB730000}"/>
    <cellStyle name="Normal 7 5 2 3 3" xfId="31875" xr:uid="{00000000-0005-0000-0000-0000BC730000}"/>
    <cellStyle name="Normal 7 5 2 4" xfId="23922" xr:uid="{00000000-0005-0000-0000-0000BD730000}"/>
    <cellStyle name="Normal 7 5 2 4 2" xfId="23924" xr:uid="{00000000-0005-0000-0000-0000BE730000}"/>
    <cellStyle name="Normal 7 5 2 5" xfId="23926" xr:uid="{00000000-0005-0000-0000-0000BF730000}"/>
    <cellStyle name="Normal 7 5 3" xfId="3834" xr:uid="{00000000-0005-0000-0000-0000C0730000}"/>
    <cellStyle name="Normal 7 5 3 2" xfId="7866" xr:uid="{00000000-0005-0000-0000-0000C1730000}"/>
    <cellStyle name="Normal 7 5 3 2 2" xfId="7871" xr:uid="{00000000-0005-0000-0000-0000C2730000}"/>
    <cellStyle name="Normal 7 5 3 2 2 2" xfId="7875" xr:uid="{00000000-0005-0000-0000-0000C3730000}"/>
    <cellStyle name="Normal 7 5 3 2 3" xfId="8058" xr:uid="{00000000-0005-0000-0000-0000C4730000}"/>
    <cellStyle name="Normal 7 5 3 3" xfId="8181" xr:uid="{00000000-0005-0000-0000-0000C5730000}"/>
    <cellStyle name="Normal 7 5 3 3 2" xfId="8185" xr:uid="{00000000-0005-0000-0000-0000C6730000}"/>
    <cellStyle name="Normal 7 5 3 4" xfId="8329" xr:uid="{00000000-0005-0000-0000-0000C7730000}"/>
    <cellStyle name="Normal 7 5 4" xfId="8461" xr:uid="{00000000-0005-0000-0000-0000C8730000}"/>
    <cellStyle name="Normal 7 5 4 2" xfId="8466" xr:uid="{00000000-0005-0000-0000-0000C9730000}"/>
    <cellStyle name="Normal 7 5 4 2 2" xfId="8471" xr:uid="{00000000-0005-0000-0000-0000CA730000}"/>
    <cellStyle name="Normal 7 5 4 3" xfId="8609" xr:uid="{00000000-0005-0000-0000-0000CB730000}"/>
    <cellStyle name="Normal 7 5 5" xfId="8716" xr:uid="{00000000-0005-0000-0000-0000CC730000}"/>
    <cellStyle name="Normal 7 5 5 2" xfId="8720" xr:uid="{00000000-0005-0000-0000-0000CD730000}"/>
    <cellStyle name="Normal 7 5 6" xfId="8790" xr:uid="{00000000-0005-0000-0000-0000CE730000}"/>
    <cellStyle name="Normal 7 6" xfId="31877" xr:uid="{00000000-0005-0000-0000-0000CF730000}"/>
    <cellStyle name="Normal 7 6 2" xfId="31878" xr:uid="{00000000-0005-0000-0000-0000D0730000}"/>
    <cellStyle name="Normal 7 6 2 2" xfId="31879" xr:uid="{00000000-0005-0000-0000-0000D1730000}"/>
    <cellStyle name="Normal 7 6 2 2 2" xfId="31880" xr:uid="{00000000-0005-0000-0000-0000D2730000}"/>
    <cellStyle name="Normal 7 6 2 2 2 2" xfId="31881" xr:uid="{00000000-0005-0000-0000-0000D3730000}"/>
    <cellStyle name="Normal 7 6 2 2 3" xfId="26407" xr:uid="{00000000-0005-0000-0000-0000D4730000}"/>
    <cellStyle name="Normal 7 6 2 3" xfId="31882" xr:uid="{00000000-0005-0000-0000-0000D5730000}"/>
    <cellStyle name="Normal 7 6 2 3 2" xfId="16725" xr:uid="{00000000-0005-0000-0000-0000D6730000}"/>
    <cellStyle name="Normal 7 6 2 4" xfId="23933" xr:uid="{00000000-0005-0000-0000-0000D7730000}"/>
    <cellStyle name="Normal 7 6 3" xfId="8868" xr:uid="{00000000-0005-0000-0000-0000D8730000}"/>
    <cellStyle name="Normal 7 6 3 2" xfId="8873" xr:uid="{00000000-0005-0000-0000-0000D9730000}"/>
    <cellStyle name="Normal 7 6 3 2 2" xfId="7796" xr:uid="{00000000-0005-0000-0000-0000DA730000}"/>
    <cellStyle name="Normal 7 6 3 3" xfId="8976" xr:uid="{00000000-0005-0000-0000-0000DB730000}"/>
    <cellStyle name="Normal 7 6 4" xfId="9084" xr:uid="{00000000-0005-0000-0000-0000DC730000}"/>
    <cellStyle name="Normal 7 6 4 2" xfId="9088" xr:uid="{00000000-0005-0000-0000-0000DD730000}"/>
    <cellStyle name="Normal 7 6 5" xfId="9197" xr:uid="{00000000-0005-0000-0000-0000DE730000}"/>
    <cellStyle name="Normal 7 7" xfId="31883" xr:uid="{00000000-0005-0000-0000-0000DF730000}"/>
    <cellStyle name="Normal 7 7 2" xfId="31884" xr:uid="{00000000-0005-0000-0000-0000E0730000}"/>
    <cellStyle name="Normal 7 7 2 2" xfId="31885" xr:uid="{00000000-0005-0000-0000-0000E1730000}"/>
    <cellStyle name="Normal 7 7 2 2 2" xfId="31886" xr:uid="{00000000-0005-0000-0000-0000E2730000}"/>
    <cellStyle name="Normal 7 7 2 3" xfId="31887" xr:uid="{00000000-0005-0000-0000-0000E3730000}"/>
    <cellStyle name="Normal 7 7 3" xfId="9297" xr:uid="{00000000-0005-0000-0000-0000E4730000}"/>
    <cellStyle name="Normal 7 7 3 2" xfId="9300" xr:uid="{00000000-0005-0000-0000-0000E5730000}"/>
    <cellStyle name="Normal 7 7 4" xfId="9417" xr:uid="{00000000-0005-0000-0000-0000E6730000}"/>
    <cellStyle name="Normal 7 8" xfId="31888" xr:uid="{00000000-0005-0000-0000-0000E7730000}"/>
    <cellStyle name="Normal 7 8 2" xfId="31889" xr:uid="{00000000-0005-0000-0000-0000E8730000}"/>
    <cellStyle name="Normal 7 8 2 2" xfId="31890" xr:uid="{00000000-0005-0000-0000-0000E9730000}"/>
    <cellStyle name="Normal 7 8 3" xfId="5946" xr:uid="{00000000-0005-0000-0000-0000EA730000}"/>
    <cellStyle name="Normal 7 9" xfId="31891" xr:uid="{00000000-0005-0000-0000-0000EB730000}"/>
    <cellStyle name="Normal 7 9 2" xfId="31892" xr:uid="{00000000-0005-0000-0000-0000EC730000}"/>
    <cellStyle name="Normal 8" xfId="31893" xr:uid="{00000000-0005-0000-0000-0000ED730000}"/>
    <cellStyle name="Normal 8 2" xfId="3982" xr:uid="{00000000-0005-0000-0000-0000EE730000}"/>
    <cellStyle name="Normal 9" xfId="31894" xr:uid="{00000000-0005-0000-0000-0000EF730000}"/>
    <cellStyle name="Normal 9 10" xfId="31895" xr:uid="{00000000-0005-0000-0000-0000F0730000}"/>
    <cellStyle name="Normal 9 2" xfId="11830" xr:uid="{00000000-0005-0000-0000-0000F1730000}"/>
    <cellStyle name="Normal 9 2 2" xfId="4592" xr:uid="{00000000-0005-0000-0000-0000F2730000}"/>
    <cellStyle name="Normal 9 2 2 2" xfId="31896" xr:uid="{00000000-0005-0000-0000-0000F3730000}"/>
    <cellStyle name="Normal 9 2 2 2 2" xfId="31897" xr:uid="{00000000-0005-0000-0000-0000F4730000}"/>
    <cellStyle name="Normal 9 2 2 2 2 2" xfId="31898" xr:uid="{00000000-0005-0000-0000-0000F5730000}"/>
    <cellStyle name="Normal 9 2 2 2 2 2 2" xfId="31899" xr:uid="{00000000-0005-0000-0000-0000F6730000}"/>
    <cellStyle name="Normal 9 2 2 2 2 2 2 2" xfId="10083" xr:uid="{00000000-0005-0000-0000-0000F7730000}"/>
    <cellStyle name="Normal 9 2 2 2 2 2 2 2 2" xfId="31900" xr:uid="{00000000-0005-0000-0000-0000F8730000}"/>
    <cellStyle name="Normal 9 2 2 2 2 2 2 3" xfId="31901" xr:uid="{00000000-0005-0000-0000-0000F9730000}"/>
    <cellStyle name="Normal 9 2 2 2 2 2 3" xfId="31902" xr:uid="{00000000-0005-0000-0000-0000FA730000}"/>
    <cellStyle name="Normal 9 2 2 2 2 2 3 2" xfId="31903" xr:uid="{00000000-0005-0000-0000-0000FB730000}"/>
    <cellStyle name="Normal 9 2 2 2 2 2 4" xfId="31904" xr:uid="{00000000-0005-0000-0000-0000FC730000}"/>
    <cellStyle name="Normal 9 2 2 2 2 3" xfId="31905" xr:uid="{00000000-0005-0000-0000-0000FD730000}"/>
    <cellStyle name="Normal 9 2 2 2 2 3 2" xfId="31906" xr:uid="{00000000-0005-0000-0000-0000FE730000}"/>
    <cellStyle name="Normal 9 2 2 2 2 3 2 2" xfId="31907" xr:uid="{00000000-0005-0000-0000-0000FF730000}"/>
    <cellStyle name="Normal 9 2 2 2 2 3 3" xfId="31908" xr:uid="{00000000-0005-0000-0000-000000740000}"/>
    <cellStyle name="Normal 9 2 2 2 2 4" xfId="31909" xr:uid="{00000000-0005-0000-0000-000001740000}"/>
    <cellStyle name="Normal 9 2 2 2 2 4 2" xfId="31910" xr:uid="{00000000-0005-0000-0000-000002740000}"/>
    <cellStyle name="Normal 9 2 2 2 2 5" xfId="31911" xr:uid="{00000000-0005-0000-0000-000003740000}"/>
    <cellStyle name="Normal 9 2 2 2 3" xfId="31912" xr:uid="{00000000-0005-0000-0000-000004740000}"/>
    <cellStyle name="Normal 9 2 2 2 3 2" xfId="31913" xr:uid="{00000000-0005-0000-0000-000005740000}"/>
    <cellStyle name="Normal 9 2 2 2 3 2 2" xfId="25788" xr:uid="{00000000-0005-0000-0000-000006740000}"/>
    <cellStyle name="Normal 9 2 2 2 3 2 2 2" xfId="25790" xr:uid="{00000000-0005-0000-0000-000007740000}"/>
    <cellStyle name="Normal 9 2 2 2 3 2 3" xfId="22256" xr:uid="{00000000-0005-0000-0000-000008740000}"/>
    <cellStyle name="Normal 9 2 2 2 3 3" xfId="31914" xr:uid="{00000000-0005-0000-0000-000009740000}"/>
    <cellStyle name="Normal 9 2 2 2 3 3 2" xfId="25868" xr:uid="{00000000-0005-0000-0000-00000A740000}"/>
    <cellStyle name="Normal 9 2 2 2 3 4" xfId="31915" xr:uid="{00000000-0005-0000-0000-00000B740000}"/>
    <cellStyle name="Normal 9 2 2 2 4" xfId="31916" xr:uid="{00000000-0005-0000-0000-00000C740000}"/>
    <cellStyle name="Normal 9 2 2 2 4 2" xfId="31917" xr:uid="{00000000-0005-0000-0000-00000D740000}"/>
    <cellStyle name="Normal 9 2 2 2 4 2 2" xfId="5100" xr:uid="{00000000-0005-0000-0000-00000E740000}"/>
    <cellStyle name="Normal 9 2 2 2 4 3" xfId="833" xr:uid="{00000000-0005-0000-0000-00000F740000}"/>
    <cellStyle name="Normal 9 2 2 2 5" xfId="31918" xr:uid="{00000000-0005-0000-0000-000010740000}"/>
    <cellStyle name="Normal 9 2 2 2 5 2" xfId="6785" xr:uid="{00000000-0005-0000-0000-000011740000}"/>
    <cellStyle name="Normal 9 2 2 2 6" xfId="31919" xr:uid="{00000000-0005-0000-0000-000012740000}"/>
    <cellStyle name="Normal 9 2 2 3" xfId="1099" xr:uid="{00000000-0005-0000-0000-000013740000}"/>
    <cellStyle name="Normal 9 2 2 3 2" xfId="656" xr:uid="{00000000-0005-0000-0000-000014740000}"/>
    <cellStyle name="Normal 9 2 2 3 2 2" xfId="13988" xr:uid="{00000000-0005-0000-0000-000015740000}"/>
    <cellStyle name="Normal 9 2 2 3 2 2 2" xfId="15769" xr:uid="{00000000-0005-0000-0000-000016740000}"/>
    <cellStyle name="Normal 9 2 2 3 2 2 2 2" xfId="31920" xr:uid="{00000000-0005-0000-0000-000017740000}"/>
    <cellStyle name="Normal 9 2 2 3 2 2 3" xfId="31921" xr:uid="{00000000-0005-0000-0000-000018740000}"/>
    <cellStyle name="Normal 9 2 2 3 2 3" xfId="15772" xr:uid="{00000000-0005-0000-0000-000019740000}"/>
    <cellStyle name="Normal 9 2 2 3 2 3 2" xfId="31922" xr:uid="{00000000-0005-0000-0000-00001A740000}"/>
    <cellStyle name="Normal 9 2 2 3 2 4" xfId="31923" xr:uid="{00000000-0005-0000-0000-00001B740000}"/>
    <cellStyle name="Normal 9 2 2 3 3" xfId="13675" xr:uid="{00000000-0005-0000-0000-00001C740000}"/>
    <cellStyle name="Normal 9 2 2 3 3 2" xfId="15776" xr:uid="{00000000-0005-0000-0000-00001D740000}"/>
    <cellStyle name="Normal 9 2 2 3 3 2 2" xfId="26023" xr:uid="{00000000-0005-0000-0000-00001E740000}"/>
    <cellStyle name="Normal 9 2 2 3 3 3" xfId="31924" xr:uid="{00000000-0005-0000-0000-00001F740000}"/>
    <cellStyle name="Normal 9 2 2 3 4" xfId="15778" xr:uid="{00000000-0005-0000-0000-000020740000}"/>
    <cellStyle name="Normal 9 2 2 3 4 2" xfId="31925" xr:uid="{00000000-0005-0000-0000-000021740000}"/>
    <cellStyle name="Normal 9 2 2 3 5" xfId="31926" xr:uid="{00000000-0005-0000-0000-000022740000}"/>
    <cellStyle name="Normal 9 2 2 4" xfId="1119" xr:uid="{00000000-0005-0000-0000-000023740000}"/>
    <cellStyle name="Normal 9 2 2 4 2" xfId="7889" xr:uid="{00000000-0005-0000-0000-000024740000}"/>
    <cellStyle name="Normal 9 2 2 4 2 2" xfId="7893" xr:uid="{00000000-0005-0000-0000-000025740000}"/>
    <cellStyle name="Normal 9 2 2 4 2 2 2" xfId="31927" xr:uid="{00000000-0005-0000-0000-000026740000}"/>
    <cellStyle name="Normal 9 2 2 4 2 3" xfId="31929" xr:uid="{00000000-0005-0000-0000-000027740000}"/>
    <cellStyle name="Normal 9 2 2 4 3" xfId="7899" xr:uid="{00000000-0005-0000-0000-000028740000}"/>
    <cellStyle name="Normal 9 2 2 4 3 2" xfId="31931" xr:uid="{00000000-0005-0000-0000-000029740000}"/>
    <cellStyle name="Normal 9 2 2 4 4" xfId="31933" xr:uid="{00000000-0005-0000-0000-00002A740000}"/>
    <cellStyle name="Normal 9 2 2 5" xfId="7908" xr:uid="{00000000-0005-0000-0000-00002B740000}"/>
    <cellStyle name="Normal 9 2 2 5 2" xfId="7913" xr:uid="{00000000-0005-0000-0000-00002C740000}"/>
    <cellStyle name="Normal 9 2 2 5 2 2" xfId="31934" xr:uid="{00000000-0005-0000-0000-00002D740000}"/>
    <cellStyle name="Normal 9 2 2 5 3" xfId="31936" xr:uid="{00000000-0005-0000-0000-00002E740000}"/>
    <cellStyle name="Normal 9 2 2 6" xfId="7920" xr:uid="{00000000-0005-0000-0000-00002F740000}"/>
    <cellStyle name="Normal 9 2 2 6 2" xfId="29366" xr:uid="{00000000-0005-0000-0000-000030740000}"/>
    <cellStyle name="Normal 9 2 2 7" xfId="31937" xr:uid="{00000000-0005-0000-0000-000031740000}"/>
    <cellStyle name="Normal 9 2 3" xfId="31938" xr:uid="{00000000-0005-0000-0000-000032740000}"/>
    <cellStyle name="Normal 9 2 3 2" xfId="31939" xr:uid="{00000000-0005-0000-0000-000033740000}"/>
    <cellStyle name="Normal 9 2 3 2 2" xfId="31940" xr:uid="{00000000-0005-0000-0000-000034740000}"/>
    <cellStyle name="Normal 9 2 3 2 2 2" xfId="24067" xr:uid="{00000000-0005-0000-0000-000035740000}"/>
    <cellStyle name="Normal 9 2 3 2 2 2 2" xfId="31941" xr:uid="{00000000-0005-0000-0000-000036740000}"/>
    <cellStyle name="Normal 9 2 3 2 2 2 2 2" xfId="13680" xr:uid="{00000000-0005-0000-0000-000037740000}"/>
    <cellStyle name="Normal 9 2 3 2 2 2 3" xfId="31942" xr:uid="{00000000-0005-0000-0000-000038740000}"/>
    <cellStyle name="Normal 9 2 3 2 2 3" xfId="31944" xr:uid="{00000000-0005-0000-0000-000039740000}"/>
    <cellStyle name="Normal 9 2 3 2 2 3 2" xfId="31945" xr:uid="{00000000-0005-0000-0000-00003A740000}"/>
    <cellStyle name="Normal 9 2 3 2 2 4" xfId="31946" xr:uid="{00000000-0005-0000-0000-00003B740000}"/>
    <cellStyle name="Normal 9 2 3 2 3" xfId="31947" xr:uid="{00000000-0005-0000-0000-00003C740000}"/>
    <cellStyle name="Normal 9 2 3 2 3 2" xfId="31948" xr:uid="{00000000-0005-0000-0000-00003D740000}"/>
    <cellStyle name="Normal 9 2 3 2 3 2 2" xfId="27347" xr:uid="{00000000-0005-0000-0000-00003E740000}"/>
    <cellStyle name="Normal 9 2 3 2 3 3" xfId="31949" xr:uid="{00000000-0005-0000-0000-00003F740000}"/>
    <cellStyle name="Normal 9 2 3 2 4" xfId="31950" xr:uid="{00000000-0005-0000-0000-000040740000}"/>
    <cellStyle name="Normal 9 2 3 2 4 2" xfId="31951" xr:uid="{00000000-0005-0000-0000-000041740000}"/>
    <cellStyle name="Normal 9 2 3 2 5" xfId="31952" xr:uid="{00000000-0005-0000-0000-000042740000}"/>
    <cellStyle name="Normal 9 2 3 3" xfId="1166" xr:uid="{00000000-0005-0000-0000-000043740000}"/>
    <cellStyle name="Normal 9 2 3 3 2" xfId="13993" xr:uid="{00000000-0005-0000-0000-000044740000}"/>
    <cellStyle name="Normal 9 2 3 3 2 2" xfId="15850" xr:uid="{00000000-0005-0000-0000-000045740000}"/>
    <cellStyle name="Normal 9 2 3 3 2 2 2" xfId="31953" xr:uid="{00000000-0005-0000-0000-000046740000}"/>
    <cellStyle name="Normal 9 2 3 3 2 3" xfId="31954" xr:uid="{00000000-0005-0000-0000-000047740000}"/>
    <cellStyle name="Normal 9 2 3 3 3" xfId="15854" xr:uid="{00000000-0005-0000-0000-000048740000}"/>
    <cellStyle name="Normal 9 2 3 3 3 2" xfId="31955" xr:uid="{00000000-0005-0000-0000-000049740000}"/>
    <cellStyle name="Normal 9 2 3 3 4" xfId="31956" xr:uid="{00000000-0005-0000-0000-00004A740000}"/>
    <cellStyle name="Normal 9 2 3 4" xfId="7936" xr:uid="{00000000-0005-0000-0000-00004B740000}"/>
    <cellStyle name="Normal 9 2 3 4 2" xfId="7940" xr:uid="{00000000-0005-0000-0000-00004C740000}"/>
    <cellStyle name="Normal 9 2 3 4 2 2" xfId="30925" xr:uid="{00000000-0005-0000-0000-00004D740000}"/>
    <cellStyle name="Normal 9 2 3 4 3" xfId="31957" xr:uid="{00000000-0005-0000-0000-00004E740000}"/>
    <cellStyle name="Normal 9 2 3 5" xfId="7942" xr:uid="{00000000-0005-0000-0000-00004F740000}"/>
    <cellStyle name="Normal 9 2 3 5 2" xfId="31958" xr:uid="{00000000-0005-0000-0000-000050740000}"/>
    <cellStyle name="Normal 9 2 3 6" xfId="31959" xr:uid="{00000000-0005-0000-0000-000051740000}"/>
    <cellStyle name="Normal 9 2 4" xfId="31960" xr:uid="{00000000-0005-0000-0000-000052740000}"/>
    <cellStyle name="Normal 9 2 4 2" xfId="31961" xr:uid="{00000000-0005-0000-0000-000053740000}"/>
    <cellStyle name="Normal 9 2 4 2 2" xfId="31962" xr:uid="{00000000-0005-0000-0000-000054740000}"/>
    <cellStyle name="Normal 9 2 4 2 2 2" xfId="31659" xr:uid="{00000000-0005-0000-0000-000055740000}"/>
    <cellStyle name="Normal 9 2 4 2 2 2 2" xfId="31963" xr:uid="{00000000-0005-0000-0000-000056740000}"/>
    <cellStyle name="Normal 9 2 4 2 2 3" xfId="28263" xr:uid="{00000000-0005-0000-0000-000057740000}"/>
    <cellStyle name="Normal 9 2 4 2 3" xfId="31964" xr:uid="{00000000-0005-0000-0000-000058740000}"/>
    <cellStyle name="Normal 9 2 4 2 3 2" xfId="31965" xr:uid="{00000000-0005-0000-0000-000059740000}"/>
    <cellStyle name="Normal 9 2 4 2 4" xfId="31966" xr:uid="{00000000-0005-0000-0000-00005A740000}"/>
    <cellStyle name="Normal 9 2 4 3" xfId="13995" xr:uid="{00000000-0005-0000-0000-00005B740000}"/>
    <cellStyle name="Normal 9 2 4 3 2" xfId="15909" xr:uid="{00000000-0005-0000-0000-00005C740000}"/>
    <cellStyle name="Normal 9 2 4 3 2 2" xfId="19087" xr:uid="{00000000-0005-0000-0000-00005D740000}"/>
    <cellStyle name="Normal 9 2 4 3 3" xfId="6654" xr:uid="{00000000-0005-0000-0000-00005E740000}"/>
    <cellStyle name="Normal 9 2 4 4" xfId="7958" xr:uid="{00000000-0005-0000-0000-00005F740000}"/>
    <cellStyle name="Normal 9 2 4 4 2" xfId="19094" xr:uid="{00000000-0005-0000-0000-000060740000}"/>
    <cellStyle name="Normal 9 2 4 5" xfId="19326" xr:uid="{00000000-0005-0000-0000-000061740000}"/>
    <cellStyle name="Normal 9 2 5" xfId="31967" xr:uid="{00000000-0005-0000-0000-000062740000}"/>
    <cellStyle name="Normal 9 2 5 2" xfId="17584" xr:uid="{00000000-0005-0000-0000-000063740000}"/>
    <cellStyle name="Normal 9 2 5 2 2" xfId="31968" xr:uid="{00000000-0005-0000-0000-000064740000}"/>
    <cellStyle name="Normal 9 2 5 2 2 2" xfId="31969" xr:uid="{00000000-0005-0000-0000-000065740000}"/>
    <cellStyle name="Normal 9 2 5 2 3" xfId="31970" xr:uid="{00000000-0005-0000-0000-000066740000}"/>
    <cellStyle name="Normal 9 2 5 3" xfId="16585" xr:uid="{00000000-0005-0000-0000-000067740000}"/>
    <cellStyle name="Normal 9 2 5 3 2" xfId="19113" xr:uid="{00000000-0005-0000-0000-000068740000}"/>
    <cellStyle name="Normal 9 2 5 4" xfId="19328" xr:uid="{00000000-0005-0000-0000-000069740000}"/>
    <cellStyle name="Normal 9 2 6" xfId="28035" xr:uid="{00000000-0005-0000-0000-00006A740000}"/>
    <cellStyle name="Normal 9 2 6 2" xfId="28037" xr:uid="{00000000-0005-0000-0000-00006B740000}"/>
    <cellStyle name="Normal 9 2 6 2 2" xfId="28039" xr:uid="{00000000-0005-0000-0000-00006C740000}"/>
    <cellStyle name="Normal 9 2 6 3" xfId="19330" xr:uid="{00000000-0005-0000-0000-00006D740000}"/>
    <cellStyle name="Normal 9 2 7" xfId="28041" xr:uid="{00000000-0005-0000-0000-00006E740000}"/>
    <cellStyle name="Normal 9 2 7 2" xfId="28043" xr:uid="{00000000-0005-0000-0000-00006F740000}"/>
    <cellStyle name="Normal 9 2 8" xfId="22659" xr:uid="{00000000-0005-0000-0000-000070740000}"/>
    <cellStyle name="Normal 9 3" xfId="7993" xr:uid="{00000000-0005-0000-0000-000071740000}"/>
    <cellStyle name="Normal 9 3 2" xfId="31973" xr:uid="{00000000-0005-0000-0000-000072740000}"/>
    <cellStyle name="Normal 9 3 2 2" xfId="31974" xr:uid="{00000000-0005-0000-0000-000073740000}"/>
    <cellStyle name="Normal 9 3 2 2 2" xfId="29583" xr:uid="{00000000-0005-0000-0000-000074740000}"/>
    <cellStyle name="Normal 9 3 2 2 2 2" xfId="31781" xr:uid="{00000000-0005-0000-0000-000075740000}"/>
    <cellStyle name="Normal 9 3 2 2 2 2 2" xfId="31783" xr:uid="{00000000-0005-0000-0000-000076740000}"/>
    <cellStyle name="Normal 9 3 2 2 2 2 2 2" xfId="31785" xr:uid="{00000000-0005-0000-0000-000077740000}"/>
    <cellStyle name="Normal 9 3 2 2 2 2 3" xfId="31793" xr:uid="{00000000-0005-0000-0000-000078740000}"/>
    <cellStyle name="Normal 9 3 2 2 2 3" xfId="31802" xr:uid="{00000000-0005-0000-0000-000079740000}"/>
    <cellStyle name="Normal 9 3 2 2 2 3 2" xfId="31804" xr:uid="{00000000-0005-0000-0000-00007A740000}"/>
    <cellStyle name="Normal 9 3 2 2 2 4" xfId="31810" xr:uid="{00000000-0005-0000-0000-00007B740000}"/>
    <cellStyle name="Normal 9 3 2 2 3" xfId="31829" xr:uid="{00000000-0005-0000-0000-00007C740000}"/>
    <cellStyle name="Normal 9 3 2 2 3 2" xfId="31831" xr:uid="{00000000-0005-0000-0000-00007D740000}"/>
    <cellStyle name="Normal 9 3 2 2 3 2 2" xfId="31833" xr:uid="{00000000-0005-0000-0000-00007E740000}"/>
    <cellStyle name="Normal 9 3 2 2 3 3" xfId="31844" xr:uid="{00000000-0005-0000-0000-00007F740000}"/>
    <cellStyle name="Normal 9 3 2 2 4" xfId="14394" xr:uid="{00000000-0005-0000-0000-000080740000}"/>
    <cellStyle name="Normal 9 3 2 2 4 2" xfId="31866" xr:uid="{00000000-0005-0000-0000-000081740000}"/>
    <cellStyle name="Normal 9 3 2 2 5" xfId="31876" xr:uid="{00000000-0005-0000-0000-000082740000}"/>
    <cellStyle name="Normal 9 3 2 3" xfId="1324" xr:uid="{00000000-0005-0000-0000-000083740000}"/>
    <cellStyle name="Normal 9 3 2 3 2" xfId="14056" xr:uid="{00000000-0005-0000-0000-000084740000}"/>
    <cellStyle name="Normal 9 3 2 3 2 2" xfId="15993" xr:uid="{00000000-0005-0000-0000-000085740000}"/>
    <cellStyle name="Normal 9 3 2 3 2 2 2" xfId="31975" xr:uid="{00000000-0005-0000-0000-000086740000}"/>
    <cellStyle name="Normal 9 3 2 3 2 3" xfId="31976" xr:uid="{00000000-0005-0000-0000-000087740000}"/>
    <cellStyle name="Normal 9 3 2 3 3" xfId="15997" xr:uid="{00000000-0005-0000-0000-000088740000}"/>
    <cellStyle name="Normal 9 3 2 3 3 2" xfId="31977" xr:uid="{00000000-0005-0000-0000-000089740000}"/>
    <cellStyle name="Normal 9 3 2 3 4" xfId="31978" xr:uid="{00000000-0005-0000-0000-00008A740000}"/>
    <cellStyle name="Normal 9 3 2 4" xfId="7983" xr:uid="{00000000-0005-0000-0000-00008B740000}"/>
    <cellStyle name="Normal 9 3 2 4 2" xfId="7989" xr:uid="{00000000-0005-0000-0000-00008C740000}"/>
    <cellStyle name="Normal 9 3 2 4 2 2" xfId="31971" xr:uid="{00000000-0005-0000-0000-00008D740000}"/>
    <cellStyle name="Normal 9 3 2 4 3" xfId="31979" xr:uid="{00000000-0005-0000-0000-00008E740000}"/>
    <cellStyle name="Normal 9 3 2 5" xfId="7994" xr:uid="{00000000-0005-0000-0000-00008F740000}"/>
    <cellStyle name="Normal 9 3 2 5 2" xfId="21863" xr:uid="{00000000-0005-0000-0000-000090740000}"/>
    <cellStyle name="Normal 9 3 2 6" xfId="31982" xr:uid="{00000000-0005-0000-0000-000091740000}"/>
    <cellStyle name="Normal 9 3 3" xfId="31984" xr:uid="{00000000-0005-0000-0000-000092740000}"/>
    <cellStyle name="Normal 9 3 3 2" xfId="31985" xr:uid="{00000000-0005-0000-0000-000093740000}"/>
    <cellStyle name="Normal 9 3 3 2 2" xfId="31986" xr:uid="{00000000-0005-0000-0000-000094740000}"/>
    <cellStyle name="Normal 9 3 3 2 2 2" xfId="31987" xr:uid="{00000000-0005-0000-0000-000095740000}"/>
    <cellStyle name="Normal 9 3 3 2 2 2 2" xfId="31988" xr:uid="{00000000-0005-0000-0000-000096740000}"/>
    <cellStyle name="Normal 9 3 3 2 2 3" xfId="31989" xr:uid="{00000000-0005-0000-0000-000097740000}"/>
    <cellStyle name="Normal 9 3 3 2 3" xfId="31990" xr:uid="{00000000-0005-0000-0000-000098740000}"/>
    <cellStyle name="Normal 9 3 3 2 3 2" xfId="31991" xr:uid="{00000000-0005-0000-0000-000099740000}"/>
    <cellStyle name="Normal 9 3 3 2 4" xfId="31992" xr:uid="{00000000-0005-0000-0000-00009A740000}"/>
    <cellStyle name="Normal 9 3 3 3" xfId="14059" xr:uid="{00000000-0005-0000-0000-00009B740000}"/>
    <cellStyle name="Normal 9 3 3 3 2" xfId="16024" xr:uid="{00000000-0005-0000-0000-00009C740000}"/>
    <cellStyle name="Normal 9 3 3 3 2 2" xfId="31993" xr:uid="{00000000-0005-0000-0000-00009D740000}"/>
    <cellStyle name="Normal 9 3 3 3 3" xfId="31994" xr:uid="{00000000-0005-0000-0000-00009E740000}"/>
    <cellStyle name="Normal 9 3 3 4" xfId="8012" xr:uid="{00000000-0005-0000-0000-00009F740000}"/>
    <cellStyle name="Normal 9 3 3 4 2" xfId="31995" xr:uid="{00000000-0005-0000-0000-0000A0740000}"/>
    <cellStyle name="Normal 9 3 3 5" xfId="31997" xr:uid="{00000000-0005-0000-0000-0000A1740000}"/>
    <cellStyle name="Normal 9 3 4" xfId="31999" xr:uid="{00000000-0005-0000-0000-0000A2740000}"/>
    <cellStyle name="Normal 9 3 4 2" xfId="32000" xr:uid="{00000000-0005-0000-0000-0000A3740000}"/>
    <cellStyle name="Normal 9 3 4 2 2" xfId="32001" xr:uid="{00000000-0005-0000-0000-0000A4740000}"/>
    <cellStyle name="Normal 9 3 4 2 2 2" xfId="32002" xr:uid="{00000000-0005-0000-0000-0000A5740000}"/>
    <cellStyle name="Normal 9 3 4 2 3" xfId="32003" xr:uid="{00000000-0005-0000-0000-0000A6740000}"/>
    <cellStyle name="Normal 9 3 4 3" xfId="16590" xr:uid="{00000000-0005-0000-0000-0000A7740000}"/>
    <cellStyle name="Normal 9 3 4 3 2" xfId="18242" xr:uid="{00000000-0005-0000-0000-0000A8740000}"/>
    <cellStyle name="Normal 9 3 4 4" xfId="17631" xr:uid="{00000000-0005-0000-0000-0000A9740000}"/>
    <cellStyle name="Normal 9 3 5" xfId="32004" xr:uid="{00000000-0005-0000-0000-0000AA740000}"/>
    <cellStyle name="Normal 9 3 5 2" xfId="32005" xr:uid="{00000000-0005-0000-0000-0000AB740000}"/>
    <cellStyle name="Normal 9 3 5 2 2" xfId="31358" xr:uid="{00000000-0005-0000-0000-0000AC740000}"/>
    <cellStyle name="Normal 9 3 5 3" xfId="19333" xr:uid="{00000000-0005-0000-0000-0000AD740000}"/>
    <cellStyle name="Normal 9 3 6" xfId="28046" xr:uid="{00000000-0005-0000-0000-0000AE740000}"/>
    <cellStyle name="Normal 9 3 6 2" xfId="28048" xr:uid="{00000000-0005-0000-0000-0000AF740000}"/>
    <cellStyle name="Normal 9 3 7" xfId="28050" xr:uid="{00000000-0005-0000-0000-0000B0740000}"/>
    <cellStyle name="Normal 9 4" xfId="31981" xr:uid="{00000000-0005-0000-0000-0000B1740000}"/>
    <cellStyle name="Normal 9 4 2" xfId="32006" xr:uid="{00000000-0005-0000-0000-0000B2740000}"/>
    <cellStyle name="Normal 9 4 2 2" xfId="32007" xr:uid="{00000000-0005-0000-0000-0000B3740000}"/>
    <cellStyle name="Normal 9 4 2 2 2" xfId="32008" xr:uid="{00000000-0005-0000-0000-0000B4740000}"/>
    <cellStyle name="Normal 9 4 2 2 2 2" xfId="32009" xr:uid="{00000000-0005-0000-0000-0000B5740000}"/>
    <cellStyle name="Normal 9 4 2 2 2 2 2" xfId="29301" xr:uid="{00000000-0005-0000-0000-0000B6740000}"/>
    <cellStyle name="Normal 9 4 2 2 2 3" xfId="32010" xr:uid="{00000000-0005-0000-0000-0000B7740000}"/>
    <cellStyle name="Normal 9 4 2 2 3" xfId="32011" xr:uid="{00000000-0005-0000-0000-0000B8740000}"/>
    <cellStyle name="Normal 9 4 2 2 3 2" xfId="32012" xr:uid="{00000000-0005-0000-0000-0000B9740000}"/>
    <cellStyle name="Normal 9 4 2 2 4" xfId="32013" xr:uid="{00000000-0005-0000-0000-0000BA740000}"/>
    <cellStyle name="Normal 9 4 2 3" xfId="14079" xr:uid="{00000000-0005-0000-0000-0000BB740000}"/>
    <cellStyle name="Normal 9 4 2 3 2" xfId="9842" xr:uid="{00000000-0005-0000-0000-0000BC740000}"/>
    <cellStyle name="Normal 9 4 2 3 2 2" xfId="32014" xr:uid="{00000000-0005-0000-0000-0000BD740000}"/>
    <cellStyle name="Normal 9 4 2 3 3" xfId="32015" xr:uid="{00000000-0005-0000-0000-0000BE740000}"/>
    <cellStyle name="Normal 9 4 2 4" xfId="8024" xr:uid="{00000000-0005-0000-0000-0000BF740000}"/>
    <cellStyle name="Normal 9 4 2 4 2" xfId="9987" xr:uid="{00000000-0005-0000-0000-0000C0740000}"/>
    <cellStyle name="Normal 9 4 2 5" xfId="32016" xr:uid="{00000000-0005-0000-0000-0000C1740000}"/>
    <cellStyle name="Normal 9 4 3" xfId="32018" xr:uid="{00000000-0005-0000-0000-0000C2740000}"/>
    <cellStyle name="Normal 9 4 3 2" xfId="32019" xr:uid="{00000000-0005-0000-0000-0000C3740000}"/>
    <cellStyle name="Normal 9 4 3 2 2" xfId="32020" xr:uid="{00000000-0005-0000-0000-0000C4740000}"/>
    <cellStyle name="Normal 9 4 3 2 2 2" xfId="231" xr:uid="{00000000-0005-0000-0000-0000C5740000}"/>
    <cellStyle name="Normal 9 4 3 2 3" xfId="32021" xr:uid="{00000000-0005-0000-0000-0000C6740000}"/>
    <cellStyle name="Normal 9 4 3 3" xfId="32022" xr:uid="{00000000-0005-0000-0000-0000C7740000}"/>
    <cellStyle name="Normal 9 4 3 3 2" xfId="32023" xr:uid="{00000000-0005-0000-0000-0000C8740000}"/>
    <cellStyle name="Normal 9 4 3 4" xfId="10459" xr:uid="{00000000-0005-0000-0000-0000C9740000}"/>
    <cellStyle name="Normal 9 4 4" xfId="14351" xr:uid="{00000000-0005-0000-0000-0000CA740000}"/>
    <cellStyle name="Normal 9 4 4 2" xfId="14355" xr:uid="{00000000-0005-0000-0000-0000CB740000}"/>
    <cellStyle name="Normal 9 4 4 2 2" xfId="32024" xr:uid="{00000000-0005-0000-0000-0000CC740000}"/>
    <cellStyle name="Normal 9 4 4 3" xfId="19336" xr:uid="{00000000-0005-0000-0000-0000CD740000}"/>
    <cellStyle name="Normal 9 4 5" xfId="14358" xr:uid="{00000000-0005-0000-0000-0000CE740000}"/>
    <cellStyle name="Normal 9 4 5 2" xfId="29700" xr:uid="{00000000-0005-0000-0000-0000CF740000}"/>
    <cellStyle name="Normal 9 4 6" xfId="28053" xr:uid="{00000000-0005-0000-0000-0000D0740000}"/>
    <cellStyle name="Normal 9 5" xfId="32025" xr:uid="{00000000-0005-0000-0000-0000D1740000}"/>
    <cellStyle name="Normal 9 5 2" xfId="32026" xr:uid="{00000000-0005-0000-0000-0000D2740000}"/>
    <cellStyle name="Normal 9 5 2 2" xfId="32027" xr:uid="{00000000-0005-0000-0000-0000D3740000}"/>
    <cellStyle name="Normal 9 5 2 2 2" xfId="14111" xr:uid="{00000000-0005-0000-0000-0000D4740000}"/>
    <cellStyle name="Normal 9 5 2 2 2 2" xfId="26232" xr:uid="{00000000-0005-0000-0000-0000D5740000}"/>
    <cellStyle name="Normal 9 5 2 2 3" xfId="32028" xr:uid="{00000000-0005-0000-0000-0000D6740000}"/>
    <cellStyle name="Normal 9 5 2 3" xfId="32029" xr:uid="{00000000-0005-0000-0000-0000D7740000}"/>
    <cellStyle name="Normal 9 5 2 3 2" xfId="22187" xr:uid="{00000000-0005-0000-0000-0000D8740000}"/>
    <cellStyle name="Normal 9 5 2 4" xfId="32030" xr:uid="{00000000-0005-0000-0000-0000D9740000}"/>
    <cellStyle name="Normal 9 5 3" xfId="10124" xr:uid="{00000000-0005-0000-0000-0000DA740000}"/>
    <cellStyle name="Normal 9 5 3 2" xfId="4328" xr:uid="{00000000-0005-0000-0000-0000DB740000}"/>
    <cellStyle name="Normal 9 5 3 2 2" xfId="2441" xr:uid="{00000000-0005-0000-0000-0000DC740000}"/>
    <cellStyle name="Normal 9 5 3 3" xfId="4338" xr:uid="{00000000-0005-0000-0000-0000DD740000}"/>
    <cellStyle name="Normal 9 5 4" xfId="10213" xr:uid="{00000000-0005-0000-0000-0000DE740000}"/>
    <cellStyle name="Normal 9 5 4 2" xfId="4447" xr:uid="{00000000-0005-0000-0000-0000DF740000}"/>
    <cellStyle name="Normal 9 5 5" xfId="10221" xr:uid="{00000000-0005-0000-0000-0000E0740000}"/>
    <cellStyle name="Normal 9 6" xfId="14373" xr:uid="{00000000-0005-0000-0000-0000E1740000}"/>
    <cellStyle name="Normal 9 6 2" xfId="14376" xr:uid="{00000000-0005-0000-0000-0000E2740000}"/>
    <cellStyle name="Normal 9 6 2 2" xfId="5344" xr:uid="{00000000-0005-0000-0000-0000E3740000}"/>
    <cellStyle name="Normal 9 6 2 2 2" xfId="16659" xr:uid="{00000000-0005-0000-0000-0000E4740000}"/>
    <cellStyle name="Normal 9 6 2 3" xfId="16661" xr:uid="{00000000-0005-0000-0000-0000E5740000}"/>
    <cellStyle name="Normal 9 6 3" xfId="10234" xr:uid="{00000000-0005-0000-0000-0000E6740000}"/>
    <cellStyle name="Normal 9 6 3 2" xfId="4784" xr:uid="{00000000-0005-0000-0000-0000E7740000}"/>
    <cellStyle name="Normal 9 6 4" xfId="10276" xr:uid="{00000000-0005-0000-0000-0000E8740000}"/>
    <cellStyle name="Normal 9 7" xfId="14379" xr:uid="{00000000-0005-0000-0000-0000E9740000}"/>
    <cellStyle name="Normal 9 7 2" xfId="14382" xr:uid="{00000000-0005-0000-0000-0000EA740000}"/>
    <cellStyle name="Normal 9 7 2 2" xfId="5641" xr:uid="{00000000-0005-0000-0000-0000EB740000}"/>
    <cellStyle name="Normal 9 7 3" xfId="10303" xr:uid="{00000000-0005-0000-0000-0000EC740000}"/>
    <cellStyle name="Normal 9 8" xfId="14387" xr:uid="{00000000-0005-0000-0000-0000ED740000}"/>
    <cellStyle name="Normal 9 8 2" xfId="16664" xr:uid="{00000000-0005-0000-0000-0000EE740000}"/>
    <cellStyle name="Normal 9 9" xfId="16668" xr:uid="{00000000-0005-0000-0000-0000EF740000}"/>
    <cellStyle name="Note 10" xfId="32032" xr:uid="{00000000-0005-0000-0000-0000F0740000}"/>
    <cellStyle name="Note 10 2" xfId="32033" xr:uid="{00000000-0005-0000-0000-0000F1740000}"/>
    <cellStyle name="Note 10 2 2" xfId="32034" xr:uid="{00000000-0005-0000-0000-0000F2740000}"/>
    <cellStyle name="Note 10 2 2 2" xfId="32035" xr:uid="{00000000-0005-0000-0000-0000F3740000}"/>
    <cellStyle name="Note 10 2 3" xfId="4737" xr:uid="{00000000-0005-0000-0000-0000F4740000}"/>
    <cellStyle name="Note 10 3" xfId="32036" xr:uid="{00000000-0005-0000-0000-0000F5740000}"/>
    <cellStyle name="Note 10 3 2" xfId="4824" xr:uid="{00000000-0005-0000-0000-0000F6740000}"/>
    <cellStyle name="Note 10 4" xfId="32037" xr:uid="{00000000-0005-0000-0000-0000F7740000}"/>
    <cellStyle name="Note 11" xfId="32038" xr:uid="{00000000-0005-0000-0000-0000F8740000}"/>
    <cellStyle name="Note 11 2" xfId="32039" xr:uid="{00000000-0005-0000-0000-0000F9740000}"/>
    <cellStyle name="Note 11 2 2" xfId="24007" xr:uid="{00000000-0005-0000-0000-0000FA740000}"/>
    <cellStyle name="Note 11 3" xfId="4197" xr:uid="{00000000-0005-0000-0000-0000FB740000}"/>
    <cellStyle name="Note 12" xfId="32040" xr:uid="{00000000-0005-0000-0000-0000FC740000}"/>
    <cellStyle name="Note 12 2" xfId="32041" xr:uid="{00000000-0005-0000-0000-0000FD740000}"/>
    <cellStyle name="Note 13" xfId="21383" xr:uid="{00000000-0005-0000-0000-0000FE740000}"/>
    <cellStyle name="Note 14" xfId="32043" xr:uid="{00000000-0005-0000-0000-0000FF740000}"/>
    <cellStyle name="Note 2" xfId="32044" xr:uid="{00000000-0005-0000-0000-000000750000}"/>
    <cellStyle name="Note 2 10" xfId="28238" xr:uid="{00000000-0005-0000-0000-000001750000}"/>
    <cellStyle name="Note 2 10 2" xfId="28240" xr:uid="{00000000-0005-0000-0000-000002750000}"/>
    <cellStyle name="Note 2 10 2 2" xfId="10913" xr:uid="{00000000-0005-0000-0000-000003750000}"/>
    <cellStyle name="Note 2 10 3" xfId="28243" xr:uid="{00000000-0005-0000-0000-000004750000}"/>
    <cellStyle name="Note 2 11" xfId="28248" xr:uid="{00000000-0005-0000-0000-000005750000}"/>
    <cellStyle name="Note 2 11 2" xfId="28250" xr:uid="{00000000-0005-0000-0000-000006750000}"/>
    <cellStyle name="Note 2 12" xfId="28256" xr:uid="{00000000-0005-0000-0000-000007750000}"/>
    <cellStyle name="Note 2 2" xfId="18981" xr:uid="{00000000-0005-0000-0000-000008750000}"/>
    <cellStyle name="Note 2 2 10" xfId="32045" xr:uid="{00000000-0005-0000-0000-000009750000}"/>
    <cellStyle name="Note 2 2 10 2" xfId="18365" xr:uid="{00000000-0005-0000-0000-00000A750000}"/>
    <cellStyle name="Note 2 2 11" xfId="32046" xr:uid="{00000000-0005-0000-0000-00000B750000}"/>
    <cellStyle name="Note 2 2 2" xfId="32047" xr:uid="{00000000-0005-0000-0000-00000C750000}"/>
    <cellStyle name="Note 2 2 2 10" xfId="29176" xr:uid="{00000000-0005-0000-0000-00000D750000}"/>
    <cellStyle name="Note 2 2 2 2" xfId="32048" xr:uid="{00000000-0005-0000-0000-00000E750000}"/>
    <cellStyle name="Note 2 2 2 2 2" xfId="20236" xr:uid="{00000000-0005-0000-0000-00000F750000}"/>
    <cellStyle name="Note 2 2 2 2 2 2" xfId="32049" xr:uid="{00000000-0005-0000-0000-000010750000}"/>
    <cellStyle name="Note 2 2 2 2 2 2 2" xfId="32050" xr:uid="{00000000-0005-0000-0000-000011750000}"/>
    <cellStyle name="Note 2 2 2 2 2 2 2 2" xfId="32052" xr:uid="{00000000-0005-0000-0000-000012750000}"/>
    <cellStyle name="Note 2 2 2 2 2 2 2 2 2" xfId="32055" xr:uid="{00000000-0005-0000-0000-000013750000}"/>
    <cellStyle name="Note 2 2 2 2 2 2 2 2 2 2" xfId="32058" xr:uid="{00000000-0005-0000-0000-000014750000}"/>
    <cellStyle name="Note 2 2 2 2 2 2 2 2 2 2 2" xfId="32059" xr:uid="{00000000-0005-0000-0000-000015750000}"/>
    <cellStyle name="Note 2 2 2 2 2 2 2 2 2 2 2 2" xfId="32060" xr:uid="{00000000-0005-0000-0000-000016750000}"/>
    <cellStyle name="Note 2 2 2 2 2 2 2 2 2 2 3" xfId="32061" xr:uid="{00000000-0005-0000-0000-000017750000}"/>
    <cellStyle name="Note 2 2 2 2 2 2 2 2 2 3" xfId="32062" xr:uid="{00000000-0005-0000-0000-000018750000}"/>
    <cellStyle name="Note 2 2 2 2 2 2 2 2 2 3 2" xfId="32063" xr:uid="{00000000-0005-0000-0000-000019750000}"/>
    <cellStyle name="Note 2 2 2 2 2 2 2 2 2 4" xfId="14899" xr:uid="{00000000-0005-0000-0000-00001A750000}"/>
    <cellStyle name="Note 2 2 2 2 2 2 2 2 3" xfId="32065" xr:uid="{00000000-0005-0000-0000-00001B750000}"/>
    <cellStyle name="Note 2 2 2 2 2 2 2 2 3 2" xfId="32066" xr:uid="{00000000-0005-0000-0000-00001C750000}"/>
    <cellStyle name="Note 2 2 2 2 2 2 2 2 3 2 2" xfId="32067" xr:uid="{00000000-0005-0000-0000-00001D750000}"/>
    <cellStyle name="Note 2 2 2 2 2 2 2 2 3 3" xfId="32068" xr:uid="{00000000-0005-0000-0000-00001E750000}"/>
    <cellStyle name="Note 2 2 2 2 2 2 2 2 4" xfId="32069" xr:uid="{00000000-0005-0000-0000-00001F750000}"/>
    <cellStyle name="Note 2 2 2 2 2 2 2 2 4 2" xfId="32070" xr:uid="{00000000-0005-0000-0000-000020750000}"/>
    <cellStyle name="Note 2 2 2 2 2 2 2 2 5" xfId="32071" xr:uid="{00000000-0005-0000-0000-000021750000}"/>
    <cellStyle name="Note 2 2 2 2 2 2 2 3" xfId="32073" xr:uid="{00000000-0005-0000-0000-000022750000}"/>
    <cellStyle name="Note 2 2 2 2 2 2 2 3 2" xfId="32075" xr:uid="{00000000-0005-0000-0000-000023750000}"/>
    <cellStyle name="Note 2 2 2 2 2 2 2 3 2 2" xfId="32076" xr:uid="{00000000-0005-0000-0000-000024750000}"/>
    <cellStyle name="Note 2 2 2 2 2 2 2 3 2 2 2" xfId="32077" xr:uid="{00000000-0005-0000-0000-000025750000}"/>
    <cellStyle name="Note 2 2 2 2 2 2 2 3 2 3" xfId="32078" xr:uid="{00000000-0005-0000-0000-000026750000}"/>
    <cellStyle name="Note 2 2 2 2 2 2 2 3 3" xfId="32079" xr:uid="{00000000-0005-0000-0000-000027750000}"/>
    <cellStyle name="Note 2 2 2 2 2 2 2 3 3 2" xfId="32080" xr:uid="{00000000-0005-0000-0000-000028750000}"/>
    <cellStyle name="Note 2 2 2 2 2 2 2 3 4" xfId="32081" xr:uid="{00000000-0005-0000-0000-000029750000}"/>
    <cellStyle name="Note 2 2 2 2 2 2 2 4" xfId="22604" xr:uid="{00000000-0005-0000-0000-00002A750000}"/>
    <cellStyle name="Note 2 2 2 2 2 2 2 4 2" xfId="22607" xr:uid="{00000000-0005-0000-0000-00002B750000}"/>
    <cellStyle name="Note 2 2 2 2 2 2 2 4 2 2" xfId="32082" xr:uid="{00000000-0005-0000-0000-00002C750000}"/>
    <cellStyle name="Note 2 2 2 2 2 2 2 4 3" xfId="32083" xr:uid="{00000000-0005-0000-0000-00002D750000}"/>
    <cellStyle name="Note 2 2 2 2 2 2 2 5" xfId="22609" xr:uid="{00000000-0005-0000-0000-00002E750000}"/>
    <cellStyle name="Note 2 2 2 2 2 2 2 5 2" xfId="32084" xr:uid="{00000000-0005-0000-0000-00002F750000}"/>
    <cellStyle name="Note 2 2 2 2 2 2 2 6" xfId="32086" xr:uid="{00000000-0005-0000-0000-000030750000}"/>
    <cellStyle name="Note 2 2 2 2 2 2 3" xfId="20856" xr:uid="{00000000-0005-0000-0000-000031750000}"/>
    <cellStyle name="Note 2 2 2 2 2 2 3 2" xfId="20861" xr:uid="{00000000-0005-0000-0000-000032750000}"/>
    <cellStyle name="Note 2 2 2 2 2 2 3 2 2" xfId="22401" xr:uid="{00000000-0005-0000-0000-000033750000}"/>
    <cellStyle name="Note 2 2 2 2 2 2 3 2 2 2" xfId="32087" xr:uid="{00000000-0005-0000-0000-000034750000}"/>
    <cellStyle name="Note 2 2 2 2 2 2 3 2 2 2 2" xfId="26562" xr:uid="{00000000-0005-0000-0000-000035750000}"/>
    <cellStyle name="Note 2 2 2 2 2 2 3 2 2 3" xfId="32088" xr:uid="{00000000-0005-0000-0000-000036750000}"/>
    <cellStyle name="Note 2 2 2 2 2 2 3 2 3" xfId="20319" xr:uid="{00000000-0005-0000-0000-000037750000}"/>
    <cellStyle name="Note 2 2 2 2 2 2 3 2 3 2" xfId="32089" xr:uid="{00000000-0005-0000-0000-000038750000}"/>
    <cellStyle name="Note 2 2 2 2 2 2 3 2 4" xfId="32090" xr:uid="{00000000-0005-0000-0000-000039750000}"/>
    <cellStyle name="Note 2 2 2 2 2 2 3 3" xfId="22405" xr:uid="{00000000-0005-0000-0000-00003A750000}"/>
    <cellStyle name="Note 2 2 2 2 2 2 3 3 2" xfId="32091" xr:uid="{00000000-0005-0000-0000-00003B750000}"/>
    <cellStyle name="Note 2 2 2 2 2 2 3 3 2 2" xfId="32092" xr:uid="{00000000-0005-0000-0000-00003C750000}"/>
    <cellStyle name="Note 2 2 2 2 2 2 3 3 3" xfId="32093" xr:uid="{00000000-0005-0000-0000-00003D750000}"/>
    <cellStyle name="Note 2 2 2 2 2 2 3 4" xfId="22614" xr:uid="{00000000-0005-0000-0000-00003E750000}"/>
    <cellStyle name="Note 2 2 2 2 2 2 3 4 2" xfId="11064" xr:uid="{00000000-0005-0000-0000-00003F750000}"/>
    <cellStyle name="Note 2 2 2 2 2 2 3 5" xfId="32094" xr:uid="{00000000-0005-0000-0000-000040750000}"/>
    <cellStyle name="Note 2 2 2 2 2 2 4" xfId="20818" xr:uid="{00000000-0005-0000-0000-000041750000}"/>
    <cellStyle name="Note 2 2 2 2 2 2 4 2" xfId="20826" xr:uid="{00000000-0005-0000-0000-000042750000}"/>
    <cellStyle name="Note 2 2 2 2 2 2 4 2 2" xfId="32095" xr:uid="{00000000-0005-0000-0000-000043750000}"/>
    <cellStyle name="Note 2 2 2 2 2 2 4 2 2 2" xfId="32097" xr:uid="{00000000-0005-0000-0000-000044750000}"/>
    <cellStyle name="Note 2 2 2 2 2 2 4 2 3" xfId="32098" xr:uid="{00000000-0005-0000-0000-000045750000}"/>
    <cellStyle name="Note 2 2 2 2 2 2 4 3" xfId="32099" xr:uid="{00000000-0005-0000-0000-000046750000}"/>
    <cellStyle name="Note 2 2 2 2 2 2 4 3 2" xfId="32101" xr:uid="{00000000-0005-0000-0000-000047750000}"/>
    <cellStyle name="Note 2 2 2 2 2 2 4 4" xfId="10431" xr:uid="{00000000-0005-0000-0000-000048750000}"/>
    <cellStyle name="Note 2 2 2 2 2 2 5" xfId="9688" xr:uid="{00000000-0005-0000-0000-000049750000}"/>
    <cellStyle name="Note 2 2 2 2 2 2 5 2" xfId="27391" xr:uid="{00000000-0005-0000-0000-00004A750000}"/>
    <cellStyle name="Note 2 2 2 2 2 2 5 2 2" xfId="27394" xr:uid="{00000000-0005-0000-0000-00004B750000}"/>
    <cellStyle name="Note 2 2 2 2 2 2 5 3" xfId="27465" xr:uid="{00000000-0005-0000-0000-00004C750000}"/>
    <cellStyle name="Note 2 2 2 2 2 2 6" xfId="32103" xr:uid="{00000000-0005-0000-0000-00004D750000}"/>
    <cellStyle name="Note 2 2 2 2 2 2 6 2" xfId="5462" xr:uid="{00000000-0005-0000-0000-00004E750000}"/>
    <cellStyle name="Note 2 2 2 2 2 2 7" xfId="10387" xr:uid="{00000000-0005-0000-0000-00004F750000}"/>
    <cellStyle name="Note 2 2 2 2 2 3" xfId="32105" xr:uid="{00000000-0005-0000-0000-000050750000}"/>
    <cellStyle name="Note 2 2 2 2 2 3 2" xfId="32106" xr:uid="{00000000-0005-0000-0000-000051750000}"/>
    <cellStyle name="Note 2 2 2 2 2 3 2 2" xfId="31115" xr:uid="{00000000-0005-0000-0000-000052750000}"/>
    <cellStyle name="Note 2 2 2 2 2 3 2 2 2" xfId="31118" xr:uid="{00000000-0005-0000-0000-000053750000}"/>
    <cellStyle name="Note 2 2 2 2 2 3 2 2 2 2" xfId="23988" xr:uid="{00000000-0005-0000-0000-000054750000}"/>
    <cellStyle name="Note 2 2 2 2 2 3 2 2 2 2 2" xfId="23990" xr:uid="{00000000-0005-0000-0000-000055750000}"/>
    <cellStyle name="Note 2 2 2 2 2 3 2 2 2 3" xfId="24009" xr:uid="{00000000-0005-0000-0000-000056750000}"/>
    <cellStyle name="Note 2 2 2 2 2 3 2 2 3" xfId="32107" xr:uid="{00000000-0005-0000-0000-000057750000}"/>
    <cellStyle name="Note 2 2 2 2 2 3 2 2 3 2" xfId="24031" xr:uid="{00000000-0005-0000-0000-000058750000}"/>
    <cellStyle name="Note 2 2 2 2 2 3 2 2 4" xfId="10649" xr:uid="{00000000-0005-0000-0000-000059750000}"/>
    <cellStyle name="Note 2 2 2 2 2 3 2 3" xfId="31119" xr:uid="{00000000-0005-0000-0000-00005A750000}"/>
    <cellStyle name="Note 2 2 2 2 2 3 2 3 2" xfId="32108" xr:uid="{00000000-0005-0000-0000-00005B750000}"/>
    <cellStyle name="Note 2 2 2 2 2 3 2 3 2 2" xfId="24075" xr:uid="{00000000-0005-0000-0000-00005C750000}"/>
    <cellStyle name="Note 2 2 2 2 2 3 2 3 3" xfId="32109" xr:uid="{00000000-0005-0000-0000-00005D750000}"/>
    <cellStyle name="Note 2 2 2 2 2 3 2 4" xfId="22628" xr:uid="{00000000-0005-0000-0000-00005E750000}"/>
    <cellStyle name="Note 2 2 2 2 2 3 2 4 2" xfId="32110" xr:uid="{00000000-0005-0000-0000-00005F750000}"/>
    <cellStyle name="Note 2 2 2 2 2 3 2 5" xfId="14940" xr:uid="{00000000-0005-0000-0000-000060750000}"/>
    <cellStyle name="Note 2 2 2 2 2 3 3" xfId="20870" xr:uid="{00000000-0005-0000-0000-000061750000}"/>
    <cellStyle name="Note 2 2 2 2 2 3 3 2" xfId="22445" xr:uid="{00000000-0005-0000-0000-000062750000}"/>
    <cellStyle name="Note 2 2 2 2 2 3 3 2 2" xfId="24190" xr:uid="{00000000-0005-0000-0000-000063750000}"/>
    <cellStyle name="Note 2 2 2 2 2 3 3 2 2 2" xfId="20738" xr:uid="{00000000-0005-0000-0000-000064750000}"/>
    <cellStyle name="Note 2 2 2 2 2 3 3 2 3" xfId="32111" xr:uid="{00000000-0005-0000-0000-000065750000}"/>
    <cellStyle name="Note 2 2 2 2 2 3 3 3" xfId="24192" xr:uid="{00000000-0005-0000-0000-000066750000}"/>
    <cellStyle name="Note 2 2 2 2 2 3 3 3 2" xfId="32112" xr:uid="{00000000-0005-0000-0000-000067750000}"/>
    <cellStyle name="Note 2 2 2 2 2 3 3 4" xfId="32113" xr:uid="{00000000-0005-0000-0000-000068750000}"/>
    <cellStyle name="Note 2 2 2 2 2 3 4" xfId="20836" xr:uid="{00000000-0005-0000-0000-000069750000}"/>
    <cellStyle name="Note 2 2 2 2 2 3 4 2" xfId="24194" xr:uid="{00000000-0005-0000-0000-00006A750000}"/>
    <cellStyle name="Note 2 2 2 2 2 3 4 2 2" xfId="32114" xr:uid="{00000000-0005-0000-0000-00006B750000}"/>
    <cellStyle name="Note 2 2 2 2 2 3 4 3" xfId="32116" xr:uid="{00000000-0005-0000-0000-00006C750000}"/>
    <cellStyle name="Note 2 2 2 2 2 3 5" xfId="24197" xr:uid="{00000000-0005-0000-0000-00006D750000}"/>
    <cellStyle name="Note 2 2 2 2 2 3 5 2" xfId="27785" xr:uid="{00000000-0005-0000-0000-00006E750000}"/>
    <cellStyle name="Note 2 2 2 2 2 3 6" xfId="32118" xr:uid="{00000000-0005-0000-0000-00006F750000}"/>
    <cellStyle name="Note 2 2 2 2 2 4" xfId="26633" xr:uid="{00000000-0005-0000-0000-000070750000}"/>
    <cellStyle name="Note 2 2 2 2 2 4 2" xfId="32119" xr:uid="{00000000-0005-0000-0000-000071750000}"/>
    <cellStyle name="Note 2 2 2 2 2 4 2 2" xfId="31212" xr:uid="{00000000-0005-0000-0000-000072750000}"/>
    <cellStyle name="Note 2 2 2 2 2 4 2 2 2" xfId="32120" xr:uid="{00000000-0005-0000-0000-000073750000}"/>
    <cellStyle name="Note 2 2 2 2 2 4 2 2 2 2" xfId="4249" xr:uid="{00000000-0005-0000-0000-000074750000}"/>
    <cellStyle name="Note 2 2 2 2 2 4 2 2 3" xfId="32121" xr:uid="{00000000-0005-0000-0000-000075750000}"/>
    <cellStyle name="Note 2 2 2 2 2 4 2 3" xfId="32122" xr:uid="{00000000-0005-0000-0000-000076750000}"/>
    <cellStyle name="Note 2 2 2 2 2 4 2 3 2" xfId="32123" xr:uid="{00000000-0005-0000-0000-000077750000}"/>
    <cellStyle name="Note 2 2 2 2 2 4 2 4" xfId="32125" xr:uid="{00000000-0005-0000-0000-000078750000}"/>
    <cellStyle name="Note 2 2 2 2 2 4 3" xfId="24200" xr:uid="{00000000-0005-0000-0000-000079750000}"/>
    <cellStyle name="Note 2 2 2 2 2 4 3 2" xfId="24202" xr:uid="{00000000-0005-0000-0000-00007A750000}"/>
    <cellStyle name="Note 2 2 2 2 2 4 3 2 2" xfId="32126" xr:uid="{00000000-0005-0000-0000-00007B750000}"/>
    <cellStyle name="Note 2 2 2 2 2 4 3 3" xfId="32127" xr:uid="{00000000-0005-0000-0000-00007C750000}"/>
    <cellStyle name="Note 2 2 2 2 2 4 4" xfId="24206" xr:uid="{00000000-0005-0000-0000-00007D750000}"/>
    <cellStyle name="Note 2 2 2 2 2 4 4 2" xfId="16541" xr:uid="{00000000-0005-0000-0000-00007E750000}"/>
    <cellStyle name="Note 2 2 2 2 2 4 5" xfId="32129" xr:uid="{00000000-0005-0000-0000-00007F750000}"/>
    <cellStyle name="Note 2 2 2 2 2 5" xfId="32130" xr:uid="{00000000-0005-0000-0000-000080750000}"/>
    <cellStyle name="Note 2 2 2 2 2 5 2" xfId="32131" xr:uid="{00000000-0005-0000-0000-000081750000}"/>
    <cellStyle name="Note 2 2 2 2 2 5 2 2" xfId="32132" xr:uid="{00000000-0005-0000-0000-000082750000}"/>
    <cellStyle name="Note 2 2 2 2 2 5 2 2 2" xfId="31478" xr:uid="{00000000-0005-0000-0000-000083750000}"/>
    <cellStyle name="Note 2 2 2 2 2 5 2 3" xfId="32133" xr:uid="{00000000-0005-0000-0000-000084750000}"/>
    <cellStyle name="Note 2 2 2 2 2 5 3" xfId="24209" xr:uid="{00000000-0005-0000-0000-000085750000}"/>
    <cellStyle name="Note 2 2 2 2 2 5 3 2" xfId="25463" xr:uid="{00000000-0005-0000-0000-000086750000}"/>
    <cellStyle name="Note 2 2 2 2 2 5 4" xfId="32135" xr:uid="{00000000-0005-0000-0000-000087750000}"/>
    <cellStyle name="Note 2 2 2 2 2 6" xfId="32136" xr:uid="{00000000-0005-0000-0000-000088750000}"/>
    <cellStyle name="Note 2 2 2 2 2 6 2" xfId="32137" xr:uid="{00000000-0005-0000-0000-000089750000}"/>
    <cellStyle name="Note 2 2 2 2 2 6 2 2" xfId="31459" xr:uid="{00000000-0005-0000-0000-00008A750000}"/>
    <cellStyle name="Note 2 2 2 2 2 6 3" xfId="26593" xr:uid="{00000000-0005-0000-0000-00008B750000}"/>
    <cellStyle name="Note 2 2 2 2 2 7" xfId="32138" xr:uid="{00000000-0005-0000-0000-00008C750000}"/>
    <cellStyle name="Note 2 2 2 2 2 7 2" xfId="32139" xr:uid="{00000000-0005-0000-0000-00008D750000}"/>
    <cellStyle name="Note 2 2 2 2 2 8" xfId="32140" xr:uid="{00000000-0005-0000-0000-00008E750000}"/>
    <cellStyle name="Note 2 2 2 2 3" xfId="32141" xr:uid="{00000000-0005-0000-0000-00008F750000}"/>
    <cellStyle name="Note 2 2 2 2 3 2" xfId="32142" xr:uid="{00000000-0005-0000-0000-000090750000}"/>
    <cellStyle name="Note 2 2 2 2 3 2 2" xfId="32143" xr:uid="{00000000-0005-0000-0000-000091750000}"/>
    <cellStyle name="Note 2 2 2 2 3 2 2 2" xfId="32145" xr:uid="{00000000-0005-0000-0000-000092750000}"/>
    <cellStyle name="Note 2 2 2 2 3 2 2 2 2" xfId="32147" xr:uid="{00000000-0005-0000-0000-000093750000}"/>
    <cellStyle name="Note 2 2 2 2 3 2 2 2 2 2" xfId="32148" xr:uid="{00000000-0005-0000-0000-000094750000}"/>
    <cellStyle name="Note 2 2 2 2 3 2 2 2 2 2 2" xfId="15134" xr:uid="{00000000-0005-0000-0000-000095750000}"/>
    <cellStyle name="Note 2 2 2 2 3 2 2 2 2 3" xfId="32149" xr:uid="{00000000-0005-0000-0000-000096750000}"/>
    <cellStyle name="Note 2 2 2 2 3 2 2 2 3" xfId="32150" xr:uid="{00000000-0005-0000-0000-000097750000}"/>
    <cellStyle name="Note 2 2 2 2 3 2 2 2 3 2" xfId="32151" xr:uid="{00000000-0005-0000-0000-000098750000}"/>
    <cellStyle name="Note 2 2 2 2 3 2 2 2 4" xfId="32152" xr:uid="{00000000-0005-0000-0000-000099750000}"/>
    <cellStyle name="Note 2 2 2 2 3 2 2 3" xfId="32153" xr:uid="{00000000-0005-0000-0000-00009A750000}"/>
    <cellStyle name="Note 2 2 2 2 3 2 2 3 2" xfId="32154" xr:uid="{00000000-0005-0000-0000-00009B750000}"/>
    <cellStyle name="Note 2 2 2 2 3 2 2 3 2 2" xfId="31819" xr:uid="{00000000-0005-0000-0000-00009C750000}"/>
    <cellStyle name="Note 2 2 2 2 3 2 2 3 3" xfId="32155" xr:uid="{00000000-0005-0000-0000-00009D750000}"/>
    <cellStyle name="Note 2 2 2 2 3 2 2 4" xfId="22310" xr:uid="{00000000-0005-0000-0000-00009E750000}"/>
    <cellStyle name="Note 2 2 2 2 3 2 2 4 2" xfId="32156" xr:uid="{00000000-0005-0000-0000-00009F750000}"/>
    <cellStyle name="Note 2 2 2 2 3 2 2 5" xfId="32157" xr:uid="{00000000-0005-0000-0000-0000A0750000}"/>
    <cellStyle name="Note 2 2 2 2 3 2 3" xfId="6041" xr:uid="{00000000-0005-0000-0000-0000A1750000}"/>
    <cellStyle name="Note 2 2 2 2 3 2 3 2" xfId="14896" xr:uid="{00000000-0005-0000-0000-0000A2750000}"/>
    <cellStyle name="Note 2 2 2 2 3 2 3 2 2" xfId="32158" xr:uid="{00000000-0005-0000-0000-0000A3750000}"/>
    <cellStyle name="Note 2 2 2 2 3 2 3 2 2 2" xfId="32159" xr:uid="{00000000-0005-0000-0000-0000A4750000}"/>
    <cellStyle name="Note 2 2 2 2 3 2 3 2 3" xfId="32160" xr:uid="{00000000-0005-0000-0000-0000A5750000}"/>
    <cellStyle name="Note 2 2 2 2 3 2 3 3" xfId="32161" xr:uid="{00000000-0005-0000-0000-0000A6750000}"/>
    <cellStyle name="Note 2 2 2 2 3 2 3 3 2" xfId="32162" xr:uid="{00000000-0005-0000-0000-0000A7750000}"/>
    <cellStyle name="Note 2 2 2 2 3 2 3 4" xfId="32163" xr:uid="{00000000-0005-0000-0000-0000A8750000}"/>
    <cellStyle name="Note 2 2 2 2 3 2 4" xfId="20801" xr:uid="{00000000-0005-0000-0000-0000A9750000}"/>
    <cellStyle name="Note 2 2 2 2 3 2 4 2" xfId="15378" xr:uid="{00000000-0005-0000-0000-0000AA750000}"/>
    <cellStyle name="Note 2 2 2 2 3 2 4 2 2" xfId="32164" xr:uid="{00000000-0005-0000-0000-0000AB750000}"/>
    <cellStyle name="Note 2 2 2 2 3 2 4 3" xfId="32165" xr:uid="{00000000-0005-0000-0000-0000AC750000}"/>
    <cellStyle name="Note 2 2 2 2 3 2 5" xfId="20805" xr:uid="{00000000-0005-0000-0000-0000AD750000}"/>
    <cellStyle name="Note 2 2 2 2 3 2 5 2" xfId="28589" xr:uid="{00000000-0005-0000-0000-0000AE750000}"/>
    <cellStyle name="Note 2 2 2 2 3 2 6" xfId="10405" xr:uid="{00000000-0005-0000-0000-0000AF750000}"/>
    <cellStyle name="Note 2 2 2 2 3 3" xfId="22314" xr:uid="{00000000-0005-0000-0000-0000B0750000}"/>
    <cellStyle name="Note 2 2 2 2 3 3 2" xfId="13642" xr:uid="{00000000-0005-0000-0000-0000B1750000}"/>
    <cellStyle name="Note 2 2 2 2 3 3 2 2" xfId="22318" xr:uid="{00000000-0005-0000-0000-0000B2750000}"/>
    <cellStyle name="Note 2 2 2 2 3 3 2 2 2" xfId="22324" xr:uid="{00000000-0005-0000-0000-0000B3750000}"/>
    <cellStyle name="Note 2 2 2 2 3 3 2 2 2 2" xfId="25293" xr:uid="{00000000-0005-0000-0000-0000B4750000}"/>
    <cellStyle name="Note 2 2 2 2 3 3 2 2 3" xfId="32166" xr:uid="{00000000-0005-0000-0000-0000B5750000}"/>
    <cellStyle name="Note 2 2 2 2 3 3 2 3" xfId="22327" xr:uid="{00000000-0005-0000-0000-0000B6750000}"/>
    <cellStyle name="Note 2 2 2 2 3 3 2 3 2" xfId="32167" xr:uid="{00000000-0005-0000-0000-0000B7750000}"/>
    <cellStyle name="Note 2 2 2 2 3 3 2 4" xfId="32168" xr:uid="{00000000-0005-0000-0000-0000B8750000}"/>
    <cellStyle name="Note 2 2 2 2 3 3 3" xfId="22330" xr:uid="{00000000-0005-0000-0000-0000B9750000}"/>
    <cellStyle name="Note 2 2 2 2 3 3 3 2" xfId="16959" xr:uid="{00000000-0005-0000-0000-0000BA750000}"/>
    <cellStyle name="Note 2 2 2 2 3 3 3 2 2" xfId="32169" xr:uid="{00000000-0005-0000-0000-0000BB750000}"/>
    <cellStyle name="Note 2 2 2 2 3 3 3 3" xfId="32170" xr:uid="{00000000-0005-0000-0000-0000BC750000}"/>
    <cellStyle name="Note 2 2 2 2 3 3 4" xfId="9673" xr:uid="{00000000-0005-0000-0000-0000BD750000}"/>
    <cellStyle name="Note 2 2 2 2 3 3 4 2" xfId="32171" xr:uid="{00000000-0005-0000-0000-0000BE750000}"/>
    <cellStyle name="Note 2 2 2 2 3 3 5" xfId="32172" xr:uid="{00000000-0005-0000-0000-0000BF750000}"/>
    <cellStyle name="Note 2 2 2 2 3 4" xfId="22338" xr:uid="{00000000-0005-0000-0000-0000C0750000}"/>
    <cellStyle name="Note 2 2 2 2 3 4 2" xfId="22343" xr:uid="{00000000-0005-0000-0000-0000C1750000}"/>
    <cellStyle name="Note 2 2 2 2 3 4 2 2" xfId="22349" xr:uid="{00000000-0005-0000-0000-0000C2750000}"/>
    <cellStyle name="Note 2 2 2 2 3 4 2 2 2" xfId="32173" xr:uid="{00000000-0005-0000-0000-0000C3750000}"/>
    <cellStyle name="Note 2 2 2 2 3 4 2 3" xfId="32175" xr:uid="{00000000-0005-0000-0000-0000C4750000}"/>
    <cellStyle name="Note 2 2 2 2 3 4 3" xfId="22354" xr:uid="{00000000-0005-0000-0000-0000C5750000}"/>
    <cellStyle name="Note 2 2 2 2 3 4 3 2" xfId="32177" xr:uid="{00000000-0005-0000-0000-0000C6750000}"/>
    <cellStyle name="Note 2 2 2 2 3 4 4" xfId="32180" xr:uid="{00000000-0005-0000-0000-0000C7750000}"/>
    <cellStyle name="Note 2 2 2 2 3 5" xfId="22364" xr:uid="{00000000-0005-0000-0000-0000C8750000}"/>
    <cellStyle name="Note 2 2 2 2 3 5 2" xfId="22369" xr:uid="{00000000-0005-0000-0000-0000C9750000}"/>
    <cellStyle name="Note 2 2 2 2 3 5 2 2" xfId="32181" xr:uid="{00000000-0005-0000-0000-0000CA750000}"/>
    <cellStyle name="Note 2 2 2 2 3 5 3" xfId="32183" xr:uid="{00000000-0005-0000-0000-0000CB750000}"/>
    <cellStyle name="Note 2 2 2 2 3 6" xfId="20430" xr:uid="{00000000-0005-0000-0000-0000CC750000}"/>
    <cellStyle name="Note 2 2 2 2 3 6 2" xfId="32184" xr:uid="{00000000-0005-0000-0000-0000CD750000}"/>
    <cellStyle name="Note 2 2 2 2 3 7" xfId="32185" xr:uid="{00000000-0005-0000-0000-0000CE750000}"/>
    <cellStyle name="Note 2 2 2 2 4" xfId="5363" xr:uid="{00000000-0005-0000-0000-0000CF750000}"/>
    <cellStyle name="Note 2 2 2 2 4 2" xfId="32186" xr:uid="{00000000-0005-0000-0000-0000D0750000}"/>
    <cellStyle name="Note 2 2 2 2 4 2 2" xfId="32187" xr:uid="{00000000-0005-0000-0000-0000D1750000}"/>
    <cellStyle name="Note 2 2 2 2 4 2 2 2" xfId="32188" xr:uid="{00000000-0005-0000-0000-0000D2750000}"/>
    <cellStyle name="Note 2 2 2 2 4 2 2 2 2" xfId="32189" xr:uid="{00000000-0005-0000-0000-0000D3750000}"/>
    <cellStyle name="Note 2 2 2 2 4 2 2 2 2 2" xfId="32190" xr:uid="{00000000-0005-0000-0000-0000D4750000}"/>
    <cellStyle name="Note 2 2 2 2 4 2 2 2 3" xfId="32191" xr:uid="{00000000-0005-0000-0000-0000D5750000}"/>
    <cellStyle name="Note 2 2 2 2 4 2 2 3" xfId="32192" xr:uid="{00000000-0005-0000-0000-0000D6750000}"/>
    <cellStyle name="Note 2 2 2 2 4 2 2 3 2" xfId="32193" xr:uid="{00000000-0005-0000-0000-0000D7750000}"/>
    <cellStyle name="Note 2 2 2 2 4 2 2 4" xfId="32194" xr:uid="{00000000-0005-0000-0000-0000D8750000}"/>
    <cellStyle name="Note 2 2 2 2 4 2 3" xfId="32195" xr:uid="{00000000-0005-0000-0000-0000D9750000}"/>
    <cellStyle name="Note 2 2 2 2 4 2 3 2" xfId="32196" xr:uid="{00000000-0005-0000-0000-0000DA750000}"/>
    <cellStyle name="Note 2 2 2 2 4 2 3 2 2" xfId="31342" xr:uid="{00000000-0005-0000-0000-0000DB750000}"/>
    <cellStyle name="Note 2 2 2 2 4 2 3 3" xfId="32197" xr:uid="{00000000-0005-0000-0000-0000DC750000}"/>
    <cellStyle name="Note 2 2 2 2 4 2 4" xfId="20820" xr:uid="{00000000-0005-0000-0000-0000DD750000}"/>
    <cellStyle name="Note 2 2 2 2 4 2 4 2" xfId="32199" xr:uid="{00000000-0005-0000-0000-0000DE750000}"/>
    <cellStyle name="Note 2 2 2 2 4 2 5" xfId="32201" xr:uid="{00000000-0005-0000-0000-0000DF750000}"/>
    <cellStyle name="Note 2 2 2 2 4 3" xfId="22412" xr:uid="{00000000-0005-0000-0000-0000E0750000}"/>
    <cellStyle name="Note 2 2 2 2 4 3 2" xfId="20349" xr:uid="{00000000-0005-0000-0000-0000E1750000}"/>
    <cellStyle name="Note 2 2 2 2 4 3 2 2" xfId="22416" xr:uid="{00000000-0005-0000-0000-0000E2750000}"/>
    <cellStyle name="Note 2 2 2 2 4 3 2 2 2" xfId="32202" xr:uid="{00000000-0005-0000-0000-0000E3750000}"/>
    <cellStyle name="Note 2 2 2 2 4 3 2 3" xfId="32203" xr:uid="{00000000-0005-0000-0000-0000E4750000}"/>
    <cellStyle name="Note 2 2 2 2 4 3 3" xfId="22420" xr:uid="{00000000-0005-0000-0000-0000E5750000}"/>
    <cellStyle name="Note 2 2 2 2 4 3 3 2" xfId="32204" xr:uid="{00000000-0005-0000-0000-0000E6750000}"/>
    <cellStyle name="Note 2 2 2 2 4 3 4" xfId="32206" xr:uid="{00000000-0005-0000-0000-0000E7750000}"/>
    <cellStyle name="Note 2 2 2 2 4 4" xfId="1156" xr:uid="{00000000-0005-0000-0000-0000E8750000}"/>
    <cellStyle name="Note 2 2 2 2 4 4 2" xfId="5391" xr:uid="{00000000-0005-0000-0000-0000E9750000}"/>
    <cellStyle name="Note 2 2 2 2 4 4 2 2" xfId="32207" xr:uid="{00000000-0005-0000-0000-0000EA750000}"/>
    <cellStyle name="Note 2 2 2 2 4 4 3" xfId="32209" xr:uid="{00000000-0005-0000-0000-0000EB750000}"/>
    <cellStyle name="Note 2 2 2 2 4 5" xfId="2599" xr:uid="{00000000-0005-0000-0000-0000EC750000}"/>
    <cellStyle name="Note 2 2 2 2 4 5 2" xfId="30107" xr:uid="{00000000-0005-0000-0000-0000ED750000}"/>
    <cellStyle name="Note 2 2 2 2 4 6" xfId="32210" xr:uid="{00000000-0005-0000-0000-0000EE750000}"/>
    <cellStyle name="Note 2 2 2 2 5" xfId="21738" xr:uid="{00000000-0005-0000-0000-0000EF750000}"/>
    <cellStyle name="Note 2 2 2 2 5 2" xfId="21742" xr:uid="{00000000-0005-0000-0000-0000F0750000}"/>
    <cellStyle name="Note 2 2 2 2 5 2 2" xfId="20400" xr:uid="{00000000-0005-0000-0000-0000F1750000}"/>
    <cellStyle name="Note 2 2 2 2 5 2 2 2" xfId="21747" xr:uid="{00000000-0005-0000-0000-0000F2750000}"/>
    <cellStyle name="Note 2 2 2 2 5 2 2 2 2" xfId="23972" xr:uid="{00000000-0005-0000-0000-0000F3750000}"/>
    <cellStyle name="Note 2 2 2 2 5 2 2 3" xfId="23974" xr:uid="{00000000-0005-0000-0000-0000F4750000}"/>
    <cellStyle name="Note 2 2 2 2 5 2 3" xfId="21752" xr:uid="{00000000-0005-0000-0000-0000F5750000}"/>
    <cellStyle name="Note 2 2 2 2 5 2 3 2" xfId="23976" xr:uid="{00000000-0005-0000-0000-0000F6750000}"/>
    <cellStyle name="Note 2 2 2 2 5 2 4" xfId="23980" xr:uid="{00000000-0005-0000-0000-0000F7750000}"/>
    <cellStyle name="Note 2 2 2 2 5 3" xfId="3493" xr:uid="{00000000-0005-0000-0000-0000F8750000}"/>
    <cellStyle name="Note 2 2 2 2 5 3 2" xfId="10127" xr:uid="{00000000-0005-0000-0000-0000F9750000}"/>
    <cellStyle name="Note 2 2 2 2 5 3 2 2" xfId="23981" xr:uid="{00000000-0005-0000-0000-0000FA750000}"/>
    <cellStyle name="Note 2 2 2 2 5 3 3" xfId="23983" xr:uid="{00000000-0005-0000-0000-0000FB750000}"/>
    <cellStyle name="Note 2 2 2 2 5 4" xfId="5551" xr:uid="{00000000-0005-0000-0000-0000FC750000}"/>
    <cellStyle name="Note 2 2 2 2 5 4 2" xfId="23985" xr:uid="{00000000-0005-0000-0000-0000FD750000}"/>
    <cellStyle name="Note 2 2 2 2 5 5" xfId="5613" xr:uid="{00000000-0005-0000-0000-0000FE750000}"/>
    <cellStyle name="Note 2 2 2 2 6" xfId="21755" xr:uid="{00000000-0005-0000-0000-0000FF750000}"/>
    <cellStyle name="Note 2 2 2 2 6 2" xfId="21759" xr:uid="{00000000-0005-0000-0000-000000760000}"/>
    <cellStyle name="Note 2 2 2 2 6 2 2" xfId="21764" xr:uid="{00000000-0005-0000-0000-000001760000}"/>
    <cellStyle name="Note 2 2 2 2 6 2 2 2" xfId="24001" xr:uid="{00000000-0005-0000-0000-000002760000}"/>
    <cellStyle name="Note 2 2 2 2 6 2 3" xfId="13914" xr:uid="{00000000-0005-0000-0000-000003760000}"/>
    <cellStyle name="Note 2 2 2 2 6 3" xfId="10136" xr:uid="{00000000-0005-0000-0000-000004760000}"/>
    <cellStyle name="Note 2 2 2 2 6 3 2" xfId="24003" xr:uid="{00000000-0005-0000-0000-000005760000}"/>
    <cellStyle name="Note 2 2 2 2 6 4" xfId="24005" xr:uid="{00000000-0005-0000-0000-000006760000}"/>
    <cellStyle name="Note 2 2 2 2 7" xfId="21769" xr:uid="{00000000-0005-0000-0000-000007760000}"/>
    <cellStyle name="Note 2 2 2 2 7 2" xfId="21774" xr:uid="{00000000-0005-0000-0000-000008760000}"/>
    <cellStyle name="Note 2 2 2 2 7 2 2" xfId="24014" xr:uid="{00000000-0005-0000-0000-000009760000}"/>
    <cellStyle name="Note 2 2 2 2 7 3" xfId="16433" xr:uid="{00000000-0005-0000-0000-00000A760000}"/>
    <cellStyle name="Note 2 2 2 2 8" xfId="21778" xr:uid="{00000000-0005-0000-0000-00000B760000}"/>
    <cellStyle name="Note 2 2 2 2 8 2" xfId="24017" xr:uid="{00000000-0005-0000-0000-00000C760000}"/>
    <cellStyle name="Note 2 2 2 2 9" xfId="27995" xr:uid="{00000000-0005-0000-0000-00000D760000}"/>
    <cellStyle name="Note 2 2 2 3" xfId="32211" xr:uid="{00000000-0005-0000-0000-00000E760000}"/>
    <cellStyle name="Note 2 2 2 3 2" xfId="32212" xr:uid="{00000000-0005-0000-0000-00000F760000}"/>
    <cellStyle name="Note 2 2 2 3 2 2" xfId="7062" xr:uid="{00000000-0005-0000-0000-000010760000}"/>
    <cellStyle name="Note 2 2 2 3 2 2 2" xfId="5045" xr:uid="{00000000-0005-0000-0000-000011760000}"/>
    <cellStyle name="Note 2 2 2 3 2 2 2 2" xfId="10984" xr:uid="{00000000-0005-0000-0000-000012760000}"/>
    <cellStyle name="Note 2 2 2 3 2 2 2 2 2" xfId="10989" xr:uid="{00000000-0005-0000-0000-000013760000}"/>
    <cellStyle name="Note 2 2 2 3 2 2 2 2 2 2" xfId="238" xr:uid="{00000000-0005-0000-0000-000014760000}"/>
    <cellStyle name="Note 2 2 2 3 2 2 2 2 2 2 2" xfId="6540" xr:uid="{00000000-0005-0000-0000-000015760000}"/>
    <cellStyle name="Note 2 2 2 3 2 2 2 2 2 3" xfId="6542" xr:uid="{00000000-0005-0000-0000-000016760000}"/>
    <cellStyle name="Note 2 2 2 3 2 2 2 2 3" xfId="10990" xr:uid="{00000000-0005-0000-0000-000017760000}"/>
    <cellStyle name="Note 2 2 2 3 2 2 2 2 3 2" xfId="6557" xr:uid="{00000000-0005-0000-0000-000018760000}"/>
    <cellStyle name="Note 2 2 2 3 2 2 2 2 4" xfId="10992" xr:uid="{00000000-0005-0000-0000-000019760000}"/>
    <cellStyle name="Note 2 2 2 3 2 2 2 3" xfId="5787" xr:uid="{00000000-0005-0000-0000-00001A760000}"/>
    <cellStyle name="Note 2 2 2 3 2 2 2 3 2" xfId="5790" xr:uid="{00000000-0005-0000-0000-00001B760000}"/>
    <cellStyle name="Note 2 2 2 3 2 2 2 3 2 2" xfId="5798" xr:uid="{00000000-0005-0000-0000-00001C760000}"/>
    <cellStyle name="Note 2 2 2 3 2 2 2 3 3" xfId="6324" xr:uid="{00000000-0005-0000-0000-00001D760000}"/>
    <cellStyle name="Note 2 2 2 3 2 2 2 4" xfId="5309" xr:uid="{00000000-0005-0000-0000-00001E760000}"/>
    <cellStyle name="Note 2 2 2 3 2 2 2 4 2" xfId="377" xr:uid="{00000000-0005-0000-0000-00001F760000}"/>
    <cellStyle name="Note 2 2 2 3 2 2 2 5" xfId="5335" xr:uid="{00000000-0005-0000-0000-000020760000}"/>
    <cellStyle name="Note 2 2 2 3 2 2 3" xfId="8819" xr:uid="{00000000-0005-0000-0000-000021760000}"/>
    <cellStyle name="Note 2 2 2 3 2 2 3 2" xfId="10998" xr:uid="{00000000-0005-0000-0000-000022760000}"/>
    <cellStyle name="Note 2 2 2 3 2 2 3 2 2" xfId="11001" xr:uid="{00000000-0005-0000-0000-000023760000}"/>
    <cellStyle name="Note 2 2 2 3 2 2 3 2 2 2" xfId="4319" xr:uid="{00000000-0005-0000-0000-000024760000}"/>
    <cellStyle name="Note 2 2 2 3 2 2 3 2 3" xfId="10536" xr:uid="{00000000-0005-0000-0000-000025760000}"/>
    <cellStyle name="Note 2 2 2 3 2 2 3 3" xfId="6900" xr:uid="{00000000-0005-0000-0000-000026760000}"/>
    <cellStyle name="Note 2 2 2 3 2 2 3 3 2" xfId="6903" xr:uid="{00000000-0005-0000-0000-000027760000}"/>
    <cellStyle name="Note 2 2 2 3 2 2 3 4" xfId="5356" xr:uid="{00000000-0005-0000-0000-000028760000}"/>
    <cellStyle name="Note 2 2 2 3 2 2 4" xfId="11007" xr:uid="{00000000-0005-0000-0000-000029760000}"/>
    <cellStyle name="Note 2 2 2 3 2 2 4 2" xfId="11010" xr:uid="{00000000-0005-0000-0000-00002A760000}"/>
    <cellStyle name="Note 2 2 2 3 2 2 4 2 2" xfId="11013" xr:uid="{00000000-0005-0000-0000-00002B760000}"/>
    <cellStyle name="Note 2 2 2 3 2 2 4 3" xfId="7369" xr:uid="{00000000-0005-0000-0000-00002C760000}"/>
    <cellStyle name="Note 2 2 2 3 2 2 5" xfId="11015" xr:uid="{00000000-0005-0000-0000-00002D760000}"/>
    <cellStyle name="Note 2 2 2 3 2 2 5 2" xfId="113" xr:uid="{00000000-0005-0000-0000-00002E760000}"/>
    <cellStyle name="Note 2 2 2 3 2 2 6" xfId="32214" xr:uid="{00000000-0005-0000-0000-00002F760000}"/>
    <cellStyle name="Note 2 2 2 3 2 3" xfId="7849" xr:uid="{00000000-0005-0000-0000-000030760000}"/>
    <cellStyle name="Note 2 2 2 3 2 3 2" xfId="11247" xr:uid="{00000000-0005-0000-0000-000031760000}"/>
    <cellStyle name="Note 2 2 2 3 2 3 2 2" xfId="11255" xr:uid="{00000000-0005-0000-0000-000032760000}"/>
    <cellStyle name="Note 2 2 2 3 2 3 2 2 2" xfId="11257" xr:uid="{00000000-0005-0000-0000-000033760000}"/>
    <cellStyle name="Note 2 2 2 3 2 3 2 2 2 2" xfId="6726" xr:uid="{00000000-0005-0000-0000-000034760000}"/>
    <cellStyle name="Note 2 2 2 3 2 3 2 2 3" xfId="11259" xr:uid="{00000000-0005-0000-0000-000035760000}"/>
    <cellStyle name="Note 2 2 2 3 2 3 2 3" xfId="10447" xr:uid="{00000000-0005-0000-0000-000036760000}"/>
    <cellStyle name="Note 2 2 2 3 2 3 2 3 2" xfId="2749" xr:uid="{00000000-0005-0000-0000-000037760000}"/>
    <cellStyle name="Note 2 2 2 3 2 3 2 4" xfId="4747" xr:uid="{00000000-0005-0000-0000-000038760000}"/>
    <cellStyle name="Note 2 2 2 3 2 3 3" xfId="11263" xr:uid="{00000000-0005-0000-0000-000039760000}"/>
    <cellStyle name="Note 2 2 2 3 2 3 3 2" xfId="11266" xr:uid="{00000000-0005-0000-0000-00003A760000}"/>
    <cellStyle name="Note 2 2 2 3 2 3 3 2 2" xfId="8370" xr:uid="{00000000-0005-0000-0000-00003B760000}"/>
    <cellStyle name="Note 2 2 2 3 2 3 3 3" xfId="11019" xr:uid="{00000000-0005-0000-0000-00003C760000}"/>
    <cellStyle name="Note 2 2 2 3 2 3 4" xfId="11271" xr:uid="{00000000-0005-0000-0000-00003D760000}"/>
    <cellStyle name="Note 2 2 2 3 2 3 4 2" xfId="11275" xr:uid="{00000000-0005-0000-0000-00003E760000}"/>
    <cellStyle name="Note 2 2 2 3 2 3 5" xfId="11277" xr:uid="{00000000-0005-0000-0000-00003F760000}"/>
    <cellStyle name="Note 2 2 2 3 2 4" xfId="32215" xr:uid="{00000000-0005-0000-0000-000040760000}"/>
    <cellStyle name="Note 2 2 2 3 2 4 2" xfId="8349" xr:uid="{00000000-0005-0000-0000-000041760000}"/>
    <cellStyle name="Note 2 2 2 3 2 4 2 2" xfId="11357" xr:uid="{00000000-0005-0000-0000-000042760000}"/>
    <cellStyle name="Note 2 2 2 3 2 4 2 2 2" xfId="10650" xr:uid="{00000000-0005-0000-0000-000043760000}"/>
    <cellStyle name="Note 2 2 2 3 2 4 2 3" xfId="11363" xr:uid="{00000000-0005-0000-0000-000044760000}"/>
    <cellStyle name="Note 2 2 2 3 2 4 3" xfId="11366" xr:uid="{00000000-0005-0000-0000-000045760000}"/>
    <cellStyle name="Note 2 2 2 3 2 4 3 2" xfId="11371" xr:uid="{00000000-0005-0000-0000-000046760000}"/>
    <cellStyle name="Note 2 2 2 3 2 4 4" xfId="11376" xr:uid="{00000000-0005-0000-0000-000047760000}"/>
    <cellStyle name="Note 2 2 2 3 2 5" xfId="32216" xr:uid="{00000000-0005-0000-0000-000048760000}"/>
    <cellStyle name="Note 2 2 2 3 2 5 2" xfId="11429" xr:uid="{00000000-0005-0000-0000-000049760000}"/>
    <cellStyle name="Note 2 2 2 3 2 5 2 2" xfId="11434" xr:uid="{00000000-0005-0000-0000-00004A760000}"/>
    <cellStyle name="Note 2 2 2 3 2 5 3" xfId="11436" xr:uid="{00000000-0005-0000-0000-00004B760000}"/>
    <cellStyle name="Note 2 2 2 3 2 6" xfId="32217" xr:uid="{00000000-0005-0000-0000-00004C760000}"/>
    <cellStyle name="Note 2 2 2 3 2 6 2" xfId="6320" xr:uid="{00000000-0005-0000-0000-00004D760000}"/>
    <cellStyle name="Note 2 2 2 3 2 7" xfId="32218" xr:uid="{00000000-0005-0000-0000-00004E760000}"/>
    <cellStyle name="Note 2 2 2 3 3" xfId="32219" xr:uid="{00000000-0005-0000-0000-00004F760000}"/>
    <cellStyle name="Note 2 2 2 3 3 2" xfId="32221" xr:uid="{00000000-0005-0000-0000-000050760000}"/>
    <cellStyle name="Note 2 2 2 3 3 2 2" xfId="13094" xr:uid="{00000000-0005-0000-0000-000051760000}"/>
    <cellStyle name="Note 2 2 2 3 3 2 2 2" xfId="13098" xr:uid="{00000000-0005-0000-0000-000052760000}"/>
    <cellStyle name="Note 2 2 2 3 3 2 2 2 2" xfId="13102" xr:uid="{00000000-0005-0000-0000-000053760000}"/>
    <cellStyle name="Note 2 2 2 3 3 2 2 2 2 2" xfId="7200" xr:uid="{00000000-0005-0000-0000-000054760000}"/>
    <cellStyle name="Note 2 2 2 3 3 2 2 2 3" xfId="13109" xr:uid="{00000000-0005-0000-0000-000055760000}"/>
    <cellStyle name="Note 2 2 2 3 3 2 2 3" xfId="13114" xr:uid="{00000000-0005-0000-0000-000056760000}"/>
    <cellStyle name="Note 2 2 2 3 3 2 2 3 2" xfId="13117" xr:uid="{00000000-0005-0000-0000-000057760000}"/>
    <cellStyle name="Note 2 2 2 3 3 2 2 4" xfId="13120" xr:uid="{00000000-0005-0000-0000-000058760000}"/>
    <cellStyle name="Note 2 2 2 3 3 2 3" xfId="10757" xr:uid="{00000000-0005-0000-0000-000059760000}"/>
    <cellStyle name="Note 2 2 2 3 3 2 3 2" xfId="13125" xr:uid="{00000000-0005-0000-0000-00005A760000}"/>
    <cellStyle name="Note 2 2 2 3 3 2 3 2 2" xfId="12566" xr:uid="{00000000-0005-0000-0000-00005B760000}"/>
    <cellStyle name="Note 2 2 2 3 3 2 3 3" xfId="13130" xr:uid="{00000000-0005-0000-0000-00005C760000}"/>
    <cellStyle name="Note 2 2 2 3 3 2 4" xfId="13134" xr:uid="{00000000-0005-0000-0000-00005D760000}"/>
    <cellStyle name="Note 2 2 2 3 3 2 4 2" xfId="13145" xr:uid="{00000000-0005-0000-0000-00005E760000}"/>
    <cellStyle name="Note 2 2 2 3 3 2 5" xfId="13152" xr:uid="{00000000-0005-0000-0000-00005F760000}"/>
    <cellStyle name="Note 2 2 2 3 3 3" xfId="22476" xr:uid="{00000000-0005-0000-0000-000060760000}"/>
    <cellStyle name="Note 2 2 2 3 3 3 2" xfId="13459" xr:uid="{00000000-0005-0000-0000-000061760000}"/>
    <cellStyle name="Note 2 2 2 3 3 3 2 2" xfId="13465" xr:uid="{00000000-0005-0000-0000-000062760000}"/>
    <cellStyle name="Note 2 2 2 3 3 3 2 2 2" xfId="13469" xr:uid="{00000000-0005-0000-0000-000063760000}"/>
    <cellStyle name="Note 2 2 2 3 3 3 2 3" xfId="13474" xr:uid="{00000000-0005-0000-0000-000064760000}"/>
    <cellStyle name="Note 2 2 2 3 3 3 3" xfId="13477" xr:uid="{00000000-0005-0000-0000-000065760000}"/>
    <cellStyle name="Note 2 2 2 3 3 3 3 2" xfId="13483" xr:uid="{00000000-0005-0000-0000-000066760000}"/>
    <cellStyle name="Note 2 2 2 3 3 3 4" xfId="13491" xr:uid="{00000000-0005-0000-0000-000067760000}"/>
    <cellStyle name="Note 2 2 2 3 3 4" xfId="22480" xr:uid="{00000000-0005-0000-0000-000068760000}"/>
    <cellStyle name="Note 2 2 2 3 3 4 2" xfId="13619" xr:uid="{00000000-0005-0000-0000-000069760000}"/>
    <cellStyle name="Note 2 2 2 3 3 4 2 2" xfId="13625" xr:uid="{00000000-0005-0000-0000-00006A760000}"/>
    <cellStyle name="Note 2 2 2 3 3 4 3" xfId="13162" xr:uid="{00000000-0005-0000-0000-00006B760000}"/>
    <cellStyle name="Note 2 2 2 3 3 5" xfId="22489" xr:uid="{00000000-0005-0000-0000-00006C760000}"/>
    <cellStyle name="Note 2 2 2 3 3 5 2" xfId="13713" xr:uid="{00000000-0005-0000-0000-00006D760000}"/>
    <cellStyle name="Note 2 2 2 3 3 6" xfId="30407" xr:uid="{00000000-0005-0000-0000-00006E760000}"/>
    <cellStyle name="Note 2 2 2 3 4" xfId="32222" xr:uid="{00000000-0005-0000-0000-00006F760000}"/>
    <cellStyle name="Note 2 2 2 3 4 2" xfId="32223" xr:uid="{00000000-0005-0000-0000-000070760000}"/>
    <cellStyle name="Note 2 2 2 3 4 2 2" xfId="15343" xr:uid="{00000000-0005-0000-0000-000071760000}"/>
    <cellStyle name="Note 2 2 2 3 4 2 2 2" xfId="15347" xr:uid="{00000000-0005-0000-0000-000072760000}"/>
    <cellStyle name="Note 2 2 2 3 4 2 2 2 2" xfId="15349" xr:uid="{00000000-0005-0000-0000-000073760000}"/>
    <cellStyle name="Note 2 2 2 3 4 2 2 3" xfId="15356" xr:uid="{00000000-0005-0000-0000-000074760000}"/>
    <cellStyle name="Note 2 2 2 3 4 2 3" xfId="15367" xr:uid="{00000000-0005-0000-0000-000075760000}"/>
    <cellStyle name="Note 2 2 2 3 4 2 3 2" xfId="15369" xr:uid="{00000000-0005-0000-0000-000076760000}"/>
    <cellStyle name="Note 2 2 2 3 4 2 4" xfId="15385" xr:uid="{00000000-0005-0000-0000-000077760000}"/>
    <cellStyle name="Note 2 2 2 3 4 3" xfId="22496" xr:uid="{00000000-0005-0000-0000-000078760000}"/>
    <cellStyle name="Note 2 2 2 3 4 3 2" xfId="1198" xr:uid="{00000000-0005-0000-0000-000079760000}"/>
    <cellStyle name="Note 2 2 2 3 4 3 2 2" xfId="1212" xr:uid="{00000000-0005-0000-0000-00007A760000}"/>
    <cellStyle name="Note 2 2 2 3 4 3 3" xfId="1350" xr:uid="{00000000-0005-0000-0000-00007B760000}"/>
    <cellStyle name="Note 2 2 2 3 4 4" xfId="5661" xr:uid="{00000000-0005-0000-0000-00007C760000}"/>
    <cellStyle name="Note 2 2 2 3 4 4 2" xfId="344" xr:uid="{00000000-0005-0000-0000-00007D760000}"/>
    <cellStyle name="Note 2 2 2 3 4 5" xfId="30410" xr:uid="{00000000-0005-0000-0000-00007E760000}"/>
    <cellStyle name="Note 2 2 2 3 5" xfId="21783" xr:uid="{00000000-0005-0000-0000-00007F760000}"/>
    <cellStyle name="Note 2 2 2 3 5 2" xfId="21787" xr:uid="{00000000-0005-0000-0000-000080760000}"/>
    <cellStyle name="Note 2 2 2 3 5 2 2" xfId="17575" xr:uid="{00000000-0005-0000-0000-000081760000}"/>
    <cellStyle name="Note 2 2 2 3 5 2 2 2" xfId="17579" xr:uid="{00000000-0005-0000-0000-000082760000}"/>
    <cellStyle name="Note 2 2 2 3 5 2 3" xfId="17597" xr:uid="{00000000-0005-0000-0000-000083760000}"/>
    <cellStyle name="Note 2 2 2 3 5 3" xfId="10151" xr:uid="{00000000-0005-0000-0000-000084760000}"/>
    <cellStyle name="Note 2 2 2 3 5 3 2" xfId="16445" xr:uid="{00000000-0005-0000-0000-000085760000}"/>
    <cellStyle name="Note 2 2 2 3 5 4" xfId="24028" xr:uid="{00000000-0005-0000-0000-000086760000}"/>
    <cellStyle name="Note 2 2 2 3 6" xfId="21792" xr:uid="{00000000-0005-0000-0000-000087760000}"/>
    <cellStyle name="Note 2 2 2 3 6 2" xfId="21798" xr:uid="{00000000-0005-0000-0000-000088760000}"/>
    <cellStyle name="Note 2 2 2 3 6 2 2" xfId="20010" xr:uid="{00000000-0005-0000-0000-000089760000}"/>
    <cellStyle name="Note 2 2 2 3 6 3" xfId="24035" xr:uid="{00000000-0005-0000-0000-00008A760000}"/>
    <cellStyle name="Note 2 2 2 3 7" xfId="21802" xr:uid="{00000000-0005-0000-0000-00008B760000}"/>
    <cellStyle name="Note 2 2 2 3 7 2" xfId="11453" xr:uid="{00000000-0005-0000-0000-00008C760000}"/>
    <cellStyle name="Note 2 2 2 3 8" xfId="32225" xr:uid="{00000000-0005-0000-0000-00008D760000}"/>
    <cellStyle name="Note 2 2 2 4" xfId="32226" xr:uid="{00000000-0005-0000-0000-00008E760000}"/>
    <cellStyle name="Note 2 2 2 4 2" xfId="32227" xr:uid="{00000000-0005-0000-0000-00008F760000}"/>
    <cellStyle name="Note 2 2 2 4 2 2" xfId="32228" xr:uid="{00000000-0005-0000-0000-000090760000}"/>
    <cellStyle name="Note 2 2 2 4 2 2 2" xfId="32229" xr:uid="{00000000-0005-0000-0000-000091760000}"/>
    <cellStyle name="Note 2 2 2 4 2 2 2 2" xfId="32230" xr:uid="{00000000-0005-0000-0000-000092760000}"/>
    <cellStyle name="Note 2 2 2 4 2 2 2 2 2" xfId="32231" xr:uid="{00000000-0005-0000-0000-000093760000}"/>
    <cellStyle name="Note 2 2 2 4 2 2 2 2 2 2" xfId="6102" xr:uid="{00000000-0005-0000-0000-000094760000}"/>
    <cellStyle name="Note 2 2 2 4 2 2 2 2 3" xfId="32232" xr:uid="{00000000-0005-0000-0000-000095760000}"/>
    <cellStyle name="Note 2 2 2 4 2 2 2 3" xfId="32233" xr:uid="{00000000-0005-0000-0000-000096760000}"/>
    <cellStyle name="Note 2 2 2 4 2 2 2 3 2" xfId="32234" xr:uid="{00000000-0005-0000-0000-000097760000}"/>
    <cellStyle name="Note 2 2 2 4 2 2 2 4" xfId="32235" xr:uid="{00000000-0005-0000-0000-000098760000}"/>
    <cellStyle name="Note 2 2 2 4 2 2 3" xfId="32236" xr:uid="{00000000-0005-0000-0000-000099760000}"/>
    <cellStyle name="Note 2 2 2 4 2 2 3 2" xfId="32237" xr:uid="{00000000-0005-0000-0000-00009A760000}"/>
    <cellStyle name="Note 2 2 2 4 2 2 3 2 2" xfId="32239" xr:uid="{00000000-0005-0000-0000-00009B760000}"/>
    <cellStyle name="Note 2 2 2 4 2 2 3 3" xfId="32241" xr:uid="{00000000-0005-0000-0000-00009C760000}"/>
    <cellStyle name="Note 2 2 2 4 2 2 4" xfId="32053" xr:uid="{00000000-0005-0000-0000-00009D760000}"/>
    <cellStyle name="Note 2 2 2 4 2 2 4 2" xfId="32057" xr:uid="{00000000-0005-0000-0000-00009E760000}"/>
    <cellStyle name="Note 2 2 2 4 2 2 5" xfId="32064" xr:uid="{00000000-0005-0000-0000-00009F760000}"/>
    <cellStyle name="Note 2 2 2 4 2 3" xfId="32243" xr:uid="{00000000-0005-0000-0000-0000A0760000}"/>
    <cellStyle name="Note 2 2 2 4 2 3 2" xfId="32244" xr:uid="{00000000-0005-0000-0000-0000A1760000}"/>
    <cellStyle name="Note 2 2 2 4 2 3 2 2" xfId="31692" xr:uid="{00000000-0005-0000-0000-0000A2760000}"/>
    <cellStyle name="Note 2 2 2 4 2 3 2 2 2" xfId="32245" xr:uid="{00000000-0005-0000-0000-0000A3760000}"/>
    <cellStyle name="Note 2 2 2 4 2 3 2 3" xfId="32246" xr:uid="{00000000-0005-0000-0000-0000A4760000}"/>
    <cellStyle name="Note 2 2 2 4 2 3 3" xfId="24244" xr:uid="{00000000-0005-0000-0000-0000A5760000}"/>
    <cellStyle name="Note 2 2 2 4 2 3 3 2" xfId="32248" xr:uid="{00000000-0005-0000-0000-0000A6760000}"/>
    <cellStyle name="Note 2 2 2 4 2 3 4" xfId="32074" xr:uid="{00000000-0005-0000-0000-0000A7760000}"/>
    <cellStyle name="Note 2 2 2 4 2 4" xfId="32249" xr:uid="{00000000-0005-0000-0000-0000A8760000}"/>
    <cellStyle name="Note 2 2 2 4 2 4 2" xfId="32250" xr:uid="{00000000-0005-0000-0000-0000A9760000}"/>
    <cellStyle name="Note 2 2 2 4 2 4 2 2" xfId="32251" xr:uid="{00000000-0005-0000-0000-0000AA760000}"/>
    <cellStyle name="Note 2 2 2 4 2 4 3" xfId="32252" xr:uid="{00000000-0005-0000-0000-0000AB760000}"/>
    <cellStyle name="Note 2 2 2 4 2 5" xfId="32253" xr:uid="{00000000-0005-0000-0000-0000AC760000}"/>
    <cellStyle name="Note 2 2 2 4 2 5 2" xfId="32254" xr:uid="{00000000-0005-0000-0000-0000AD760000}"/>
    <cellStyle name="Note 2 2 2 4 2 6" xfId="32255" xr:uid="{00000000-0005-0000-0000-0000AE760000}"/>
    <cellStyle name="Note 2 2 2 4 3" xfId="32256" xr:uid="{00000000-0005-0000-0000-0000AF760000}"/>
    <cellStyle name="Note 2 2 2 4 3 2" xfId="32257" xr:uid="{00000000-0005-0000-0000-0000B0760000}"/>
    <cellStyle name="Note 2 2 2 4 3 2 2" xfId="32258" xr:uid="{00000000-0005-0000-0000-0000B1760000}"/>
    <cellStyle name="Note 2 2 2 4 3 2 2 2" xfId="32259" xr:uid="{00000000-0005-0000-0000-0000B2760000}"/>
    <cellStyle name="Note 2 2 2 4 3 2 2 2 2" xfId="32260" xr:uid="{00000000-0005-0000-0000-0000B3760000}"/>
    <cellStyle name="Note 2 2 2 4 3 2 2 3" xfId="19622" xr:uid="{00000000-0005-0000-0000-0000B4760000}"/>
    <cellStyle name="Note 2 2 2 4 3 2 3" xfId="32261" xr:uid="{00000000-0005-0000-0000-0000B5760000}"/>
    <cellStyle name="Note 2 2 2 4 3 2 3 2" xfId="32262" xr:uid="{00000000-0005-0000-0000-0000B6760000}"/>
    <cellStyle name="Note 2 2 2 4 3 2 4" xfId="22399" xr:uid="{00000000-0005-0000-0000-0000B7760000}"/>
    <cellStyle name="Note 2 2 2 4 3 3" xfId="22527" xr:uid="{00000000-0005-0000-0000-0000B8760000}"/>
    <cellStyle name="Note 2 2 2 4 3 3 2" xfId="22531" xr:uid="{00000000-0005-0000-0000-0000B9760000}"/>
    <cellStyle name="Note 2 2 2 4 3 3 2 2" xfId="32263" xr:uid="{00000000-0005-0000-0000-0000BA760000}"/>
    <cellStyle name="Note 2 2 2 4 3 3 3" xfId="32264" xr:uid="{00000000-0005-0000-0000-0000BB760000}"/>
    <cellStyle name="Note 2 2 2 4 3 4" xfId="6132" xr:uid="{00000000-0005-0000-0000-0000BC760000}"/>
    <cellStyle name="Note 2 2 2 4 3 4 2" xfId="11039" xr:uid="{00000000-0005-0000-0000-0000BD760000}"/>
    <cellStyle name="Note 2 2 2 4 3 5" xfId="30414" xr:uid="{00000000-0005-0000-0000-0000BE760000}"/>
    <cellStyle name="Note 2 2 2 4 4" xfId="20628" xr:uid="{00000000-0005-0000-0000-0000BF760000}"/>
    <cellStyle name="Note 2 2 2 4 4 2" xfId="20632" xr:uid="{00000000-0005-0000-0000-0000C0760000}"/>
    <cellStyle name="Note 2 2 2 4 4 2 2" xfId="20635" xr:uid="{00000000-0005-0000-0000-0000C1760000}"/>
    <cellStyle name="Note 2 2 2 4 4 2 2 2" xfId="20637" xr:uid="{00000000-0005-0000-0000-0000C2760000}"/>
    <cellStyle name="Note 2 2 2 4 4 2 3" xfId="20639" xr:uid="{00000000-0005-0000-0000-0000C3760000}"/>
    <cellStyle name="Note 2 2 2 4 4 3" xfId="20641" xr:uid="{00000000-0005-0000-0000-0000C4760000}"/>
    <cellStyle name="Note 2 2 2 4 4 3 2" xfId="20645" xr:uid="{00000000-0005-0000-0000-0000C5760000}"/>
    <cellStyle name="Note 2 2 2 4 4 4" xfId="5716" xr:uid="{00000000-0005-0000-0000-0000C6760000}"/>
    <cellStyle name="Note 2 2 2 4 5" xfId="1686" xr:uid="{00000000-0005-0000-0000-0000C7760000}"/>
    <cellStyle name="Note 2 2 2 4 5 2" xfId="1698" xr:uid="{00000000-0005-0000-0000-0000C8760000}"/>
    <cellStyle name="Note 2 2 2 4 5 2 2" xfId="14272" xr:uid="{00000000-0005-0000-0000-0000C9760000}"/>
    <cellStyle name="Note 2 2 2 4 5 3" xfId="14280" xr:uid="{00000000-0005-0000-0000-0000CA760000}"/>
    <cellStyle name="Note 2 2 2 4 6" xfId="134" xr:uid="{00000000-0005-0000-0000-0000CB760000}"/>
    <cellStyle name="Note 2 2 2 4 6 2" xfId="14292" xr:uid="{00000000-0005-0000-0000-0000CC760000}"/>
    <cellStyle name="Note 2 2 2 4 7" xfId="9901" xr:uid="{00000000-0005-0000-0000-0000CD760000}"/>
    <cellStyle name="Note 2 2 2 5" xfId="32265" xr:uid="{00000000-0005-0000-0000-0000CE760000}"/>
    <cellStyle name="Note 2 2 2 5 2" xfId="32266" xr:uid="{00000000-0005-0000-0000-0000CF760000}"/>
    <cellStyle name="Note 2 2 2 5 2 2" xfId="32267" xr:uid="{00000000-0005-0000-0000-0000D0760000}"/>
    <cellStyle name="Note 2 2 2 5 2 2 2" xfId="32268" xr:uid="{00000000-0005-0000-0000-0000D1760000}"/>
    <cellStyle name="Note 2 2 2 5 2 2 2 2" xfId="32269" xr:uid="{00000000-0005-0000-0000-0000D2760000}"/>
    <cellStyle name="Note 2 2 2 5 2 2 2 2 2" xfId="32270" xr:uid="{00000000-0005-0000-0000-0000D3760000}"/>
    <cellStyle name="Note 2 2 2 5 2 2 2 3" xfId="32271" xr:uid="{00000000-0005-0000-0000-0000D4760000}"/>
    <cellStyle name="Note 2 2 2 5 2 2 3" xfId="32272" xr:uid="{00000000-0005-0000-0000-0000D5760000}"/>
    <cellStyle name="Note 2 2 2 5 2 2 3 2" xfId="32273" xr:uid="{00000000-0005-0000-0000-0000D6760000}"/>
    <cellStyle name="Note 2 2 2 5 2 2 4" xfId="31117" xr:uid="{00000000-0005-0000-0000-0000D7760000}"/>
    <cellStyle name="Note 2 2 2 5 2 3" xfId="32274" xr:uid="{00000000-0005-0000-0000-0000D8760000}"/>
    <cellStyle name="Note 2 2 2 5 2 3 2" xfId="32275" xr:uid="{00000000-0005-0000-0000-0000D9760000}"/>
    <cellStyle name="Note 2 2 2 5 2 3 2 2" xfId="32276" xr:uid="{00000000-0005-0000-0000-0000DA760000}"/>
    <cellStyle name="Note 2 2 2 5 2 3 3" xfId="32277" xr:uid="{00000000-0005-0000-0000-0000DB760000}"/>
    <cellStyle name="Note 2 2 2 5 2 4" xfId="32278" xr:uid="{00000000-0005-0000-0000-0000DC760000}"/>
    <cellStyle name="Note 2 2 2 5 2 4 2" xfId="32279" xr:uid="{00000000-0005-0000-0000-0000DD760000}"/>
    <cellStyle name="Note 2 2 2 5 2 5" xfId="32280" xr:uid="{00000000-0005-0000-0000-0000DE760000}"/>
    <cellStyle name="Note 2 2 2 5 3" xfId="32281" xr:uid="{00000000-0005-0000-0000-0000DF760000}"/>
    <cellStyle name="Note 2 2 2 5 3 2" xfId="32282" xr:uid="{00000000-0005-0000-0000-0000E0760000}"/>
    <cellStyle name="Note 2 2 2 5 3 2 2" xfId="32283" xr:uid="{00000000-0005-0000-0000-0000E1760000}"/>
    <cellStyle name="Note 2 2 2 5 3 2 2 2" xfId="32284" xr:uid="{00000000-0005-0000-0000-0000E2760000}"/>
    <cellStyle name="Note 2 2 2 5 3 2 3" xfId="32285" xr:uid="{00000000-0005-0000-0000-0000E3760000}"/>
    <cellStyle name="Note 2 2 2 5 3 3" xfId="22560" xr:uid="{00000000-0005-0000-0000-0000E4760000}"/>
    <cellStyle name="Note 2 2 2 5 3 3 2" xfId="32286" xr:uid="{00000000-0005-0000-0000-0000E5760000}"/>
    <cellStyle name="Note 2 2 2 5 3 4" xfId="32287" xr:uid="{00000000-0005-0000-0000-0000E6760000}"/>
    <cellStyle name="Note 2 2 2 5 4" xfId="20651" xr:uid="{00000000-0005-0000-0000-0000E7760000}"/>
    <cellStyle name="Note 2 2 2 5 4 2" xfId="20655" xr:uid="{00000000-0005-0000-0000-0000E8760000}"/>
    <cellStyle name="Note 2 2 2 5 4 2 2" xfId="20658" xr:uid="{00000000-0005-0000-0000-0000E9760000}"/>
    <cellStyle name="Note 2 2 2 5 4 3" xfId="20661" xr:uid="{00000000-0005-0000-0000-0000EA760000}"/>
    <cellStyle name="Note 2 2 2 5 5" xfId="201" xr:uid="{00000000-0005-0000-0000-0000EB760000}"/>
    <cellStyle name="Note 2 2 2 5 5 2" xfId="14299" xr:uid="{00000000-0005-0000-0000-0000EC760000}"/>
    <cellStyle name="Note 2 2 2 5 6" xfId="14308" xr:uid="{00000000-0005-0000-0000-0000ED760000}"/>
    <cellStyle name="Note 2 2 2 6" xfId="7894" xr:uid="{00000000-0005-0000-0000-0000EE760000}"/>
    <cellStyle name="Note 2 2 2 6 2" xfId="31928" xr:uid="{00000000-0005-0000-0000-0000EF760000}"/>
    <cellStyle name="Note 2 2 2 6 2 2" xfId="14661" xr:uid="{00000000-0005-0000-0000-0000F0760000}"/>
    <cellStyle name="Note 2 2 2 6 2 2 2" xfId="32288" xr:uid="{00000000-0005-0000-0000-0000F1760000}"/>
    <cellStyle name="Note 2 2 2 6 2 2 2 2" xfId="32289" xr:uid="{00000000-0005-0000-0000-0000F2760000}"/>
    <cellStyle name="Note 2 2 2 6 2 2 3" xfId="32290" xr:uid="{00000000-0005-0000-0000-0000F3760000}"/>
    <cellStyle name="Note 2 2 2 6 2 3" xfId="32292" xr:uid="{00000000-0005-0000-0000-0000F4760000}"/>
    <cellStyle name="Note 2 2 2 6 2 3 2" xfId="32293" xr:uid="{00000000-0005-0000-0000-0000F5760000}"/>
    <cellStyle name="Note 2 2 2 6 2 4" xfId="32294" xr:uid="{00000000-0005-0000-0000-0000F6760000}"/>
    <cellStyle name="Note 2 2 2 6 3" xfId="32295" xr:uid="{00000000-0005-0000-0000-0000F7760000}"/>
    <cellStyle name="Note 2 2 2 6 3 2" xfId="32296" xr:uid="{00000000-0005-0000-0000-0000F8760000}"/>
    <cellStyle name="Note 2 2 2 6 3 2 2" xfId="32297" xr:uid="{00000000-0005-0000-0000-0000F9760000}"/>
    <cellStyle name="Note 2 2 2 6 3 3" xfId="32298" xr:uid="{00000000-0005-0000-0000-0000FA760000}"/>
    <cellStyle name="Note 2 2 2 6 4" xfId="20668" xr:uid="{00000000-0005-0000-0000-0000FB760000}"/>
    <cellStyle name="Note 2 2 2 6 4 2" xfId="20673" xr:uid="{00000000-0005-0000-0000-0000FC760000}"/>
    <cellStyle name="Note 2 2 2 6 5" xfId="14316" xr:uid="{00000000-0005-0000-0000-0000FD760000}"/>
    <cellStyle name="Note 2 2 2 7" xfId="31930" xr:uid="{00000000-0005-0000-0000-0000FE760000}"/>
    <cellStyle name="Note 2 2 2 7 2" xfId="32299" xr:uid="{00000000-0005-0000-0000-0000FF760000}"/>
    <cellStyle name="Note 2 2 2 7 2 2" xfId="32300" xr:uid="{00000000-0005-0000-0000-000000770000}"/>
    <cellStyle name="Note 2 2 2 7 2 2 2" xfId="31455" xr:uid="{00000000-0005-0000-0000-000001770000}"/>
    <cellStyle name="Note 2 2 2 7 2 3" xfId="32301" xr:uid="{00000000-0005-0000-0000-000002770000}"/>
    <cellStyle name="Note 2 2 2 7 3" xfId="32302" xr:uid="{00000000-0005-0000-0000-000003770000}"/>
    <cellStyle name="Note 2 2 2 7 3 2" xfId="32303" xr:uid="{00000000-0005-0000-0000-000004770000}"/>
    <cellStyle name="Note 2 2 2 7 4" xfId="20682" xr:uid="{00000000-0005-0000-0000-000005770000}"/>
    <cellStyle name="Note 2 2 2 8" xfId="32304" xr:uid="{00000000-0005-0000-0000-000006770000}"/>
    <cellStyle name="Note 2 2 2 8 2" xfId="32305" xr:uid="{00000000-0005-0000-0000-000007770000}"/>
    <cellStyle name="Note 2 2 2 8 2 2" xfId="32306" xr:uid="{00000000-0005-0000-0000-000008770000}"/>
    <cellStyle name="Note 2 2 2 8 3" xfId="32307" xr:uid="{00000000-0005-0000-0000-000009770000}"/>
    <cellStyle name="Note 2 2 2 9" xfId="20357" xr:uid="{00000000-0005-0000-0000-00000A770000}"/>
    <cellStyle name="Note 2 2 2 9 2" xfId="20359" xr:uid="{00000000-0005-0000-0000-00000B770000}"/>
    <cellStyle name="Note 2 2 3" xfId="32308" xr:uid="{00000000-0005-0000-0000-00000C770000}"/>
    <cellStyle name="Note 2 2 3 2" xfId="32309" xr:uid="{00000000-0005-0000-0000-00000D770000}"/>
    <cellStyle name="Note 2 2 3 2 2" xfId="25514" xr:uid="{00000000-0005-0000-0000-00000E770000}"/>
    <cellStyle name="Note 2 2 3 2 2 2" xfId="32310" xr:uid="{00000000-0005-0000-0000-00000F770000}"/>
    <cellStyle name="Note 2 2 3 2 2 2 2" xfId="30601" xr:uid="{00000000-0005-0000-0000-000010770000}"/>
    <cellStyle name="Note 2 2 3 2 2 2 2 2" xfId="30603" xr:uid="{00000000-0005-0000-0000-000011770000}"/>
    <cellStyle name="Note 2 2 3 2 2 2 2 2 2" xfId="32312" xr:uid="{00000000-0005-0000-0000-000012770000}"/>
    <cellStyle name="Note 2 2 3 2 2 2 2 2 2 2" xfId="32313" xr:uid="{00000000-0005-0000-0000-000013770000}"/>
    <cellStyle name="Note 2 2 3 2 2 2 2 2 2 2 2" xfId="32314" xr:uid="{00000000-0005-0000-0000-000014770000}"/>
    <cellStyle name="Note 2 2 3 2 2 2 2 2 2 3" xfId="31631" xr:uid="{00000000-0005-0000-0000-000015770000}"/>
    <cellStyle name="Note 2 2 3 2 2 2 2 2 3" xfId="32315" xr:uid="{00000000-0005-0000-0000-000016770000}"/>
    <cellStyle name="Note 2 2 3 2 2 2 2 2 3 2" xfId="32316" xr:uid="{00000000-0005-0000-0000-000017770000}"/>
    <cellStyle name="Note 2 2 3 2 2 2 2 2 4" xfId="32317" xr:uid="{00000000-0005-0000-0000-000018770000}"/>
    <cellStyle name="Note 2 2 3 2 2 2 2 3" xfId="32318" xr:uid="{00000000-0005-0000-0000-000019770000}"/>
    <cellStyle name="Note 2 2 3 2 2 2 2 3 2" xfId="32319" xr:uid="{00000000-0005-0000-0000-00001A770000}"/>
    <cellStyle name="Note 2 2 3 2 2 2 2 3 2 2" xfId="32320" xr:uid="{00000000-0005-0000-0000-00001B770000}"/>
    <cellStyle name="Note 2 2 3 2 2 2 2 3 3" xfId="29966" xr:uid="{00000000-0005-0000-0000-00001C770000}"/>
    <cellStyle name="Note 2 2 3 2 2 2 2 4" xfId="22758" xr:uid="{00000000-0005-0000-0000-00001D770000}"/>
    <cellStyle name="Note 2 2 3 2 2 2 2 4 2" xfId="32322" xr:uid="{00000000-0005-0000-0000-00001E770000}"/>
    <cellStyle name="Note 2 2 3 2 2 2 2 5" xfId="32324" xr:uid="{00000000-0005-0000-0000-00001F770000}"/>
    <cellStyle name="Note 2 2 3 2 2 2 3" xfId="21321" xr:uid="{00000000-0005-0000-0000-000020770000}"/>
    <cellStyle name="Note 2 2 3 2 2 2 3 2" xfId="22864" xr:uid="{00000000-0005-0000-0000-000021770000}"/>
    <cellStyle name="Note 2 2 3 2 2 2 3 2 2" xfId="9603" xr:uid="{00000000-0005-0000-0000-000022770000}"/>
    <cellStyle name="Note 2 2 3 2 2 2 3 2 2 2" xfId="7068" xr:uid="{00000000-0005-0000-0000-000023770000}"/>
    <cellStyle name="Note 2 2 3 2 2 2 3 2 3" xfId="9610" xr:uid="{00000000-0005-0000-0000-000024770000}"/>
    <cellStyle name="Note 2 2 3 2 2 2 3 3" xfId="32325" xr:uid="{00000000-0005-0000-0000-000025770000}"/>
    <cellStyle name="Note 2 2 3 2 2 2 3 3 2" xfId="7479" xr:uid="{00000000-0005-0000-0000-000026770000}"/>
    <cellStyle name="Note 2 2 3 2 2 2 3 4" xfId="32327" xr:uid="{00000000-0005-0000-0000-000027770000}"/>
    <cellStyle name="Note 2 2 3 2 2 2 4" xfId="32328" xr:uid="{00000000-0005-0000-0000-000028770000}"/>
    <cellStyle name="Note 2 2 3 2 2 2 4 2" xfId="32330" xr:uid="{00000000-0005-0000-0000-000029770000}"/>
    <cellStyle name="Note 2 2 3 2 2 2 4 2 2" xfId="10115" xr:uid="{00000000-0005-0000-0000-00002A770000}"/>
    <cellStyle name="Note 2 2 3 2 2 2 4 3" xfId="32332" xr:uid="{00000000-0005-0000-0000-00002B770000}"/>
    <cellStyle name="Note 2 2 3 2 2 2 5" xfId="32333" xr:uid="{00000000-0005-0000-0000-00002C770000}"/>
    <cellStyle name="Note 2 2 3 2 2 2 5 2" xfId="32335" xr:uid="{00000000-0005-0000-0000-00002D770000}"/>
    <cellStyle name="Note 2 2 3 2 2 2 6" xfId="12473" xr:uid="{00000000-0005-0000-0000-00002E770000}"/>
    <cellStyle name="Note 2 2 3 2 2 3" xfId="32336" xr:uid="{00000000-0005-0000-0000-00002F770000}"/>
    <cellStyle name="Note 2 2 3 2 2 3 2" xfId="30614" xr:uid="{00000000-0005-0000-0000-000030770000}"/>
    <cellStyle name="Note 2 2 3 2 2 3 2 2" xfId="30616" xr:uid="{00000000-0005-0000-0000-000031770000}"/>
    <cellStyle name="Note 2 2 3 2 2 3 2 2 2" xfId="32337" xr:uid="{00000000-0005-0000-0000-000032770000}"/>
    <cellStyle name="Note 2 2 3 2 2 3 2 2 2 2" xfId="21140" xr:uid="{00000000-0005-0000-0000-000033770000}"/>
    <cellStyle name="Note 2 2 3 2 2 3 2 2 3" xfId="32338" xr:uid="{00000000-0005-0000-0000-000034770000}"/>
    <cellStyle name="Note 2 2 3 2 2 3 2 3" xfId="32339" xr:uid="{00000000-0005-0000-0000-000035770000}"/>
    <cellStyle name="Note 2 2 3 2 2 3 2 3 2" xfId="32340" xr:uid="{00000000-0005-0000-0000-000036770000}"/>
    <cellStyle name="Note 2 2 3 2 2 3 2 4" xfId="28990" xr:uid="{00000000-0005-0000-0000-000037770000}"/>
    <cellStyle name="Note 2 2 3 2 2 3 3" xfId="24272" xr:uid="{00000000-0005-0000-0000-000038770000}"/>
    <cellStyle name="Note 2 2 3 2 2 3 3 2" xfId="24275" xr:uid="{00000000-0005-0000-0000-000039770000}"/>
    <cellStyle name="Note 2 2 3 2 2 3 3 2 2" xfId="1818" xr:uid="{00000000-0005-0000-0000-00003A770000}"/>
    <cellStyle name="Note 2 2 3 2 2 3 3 3" xfId="32341" xr:uid="{00000000-0005-0000-0000-00003B770000}"/>
    <cellStyle name="Note 2 2 3 2 2 3 4" xfId="24277" xr:uid="{00000000-0005-0000-0000-00003C770000}"/>
    <cellStyle name="Note 2 2 3 2 2 3 4 2" xfId="32342" xr:uid="{00000000-0005-0000-0000-00003D770000}"/>
    <cellStyle name="Note 2 2 3 2 2 3 5" xfId="32343" xr:uid="{00000000-0005-0000-0000-00003E770000}"/>
    <cellStyle name="Note 2 2 3 2 2 4" xfId="32344" xr:uid="{00000000-0005-0000-0000-00003F770000}"/>
    <cellStyle name="Note 2 2 3 2 2 4 2" xfId="32345" xr:uid="{00000000-0005-0000-0000-000040770000}"/>
    <cellStyle name="Note 2 2 3 2 2 4 2 2" xfId="32346" xr:uid="{00000000-0005-0000-0000-000041770000}"/>
    <cellStyle name="Note 2 2 3 2 2 4 2 2 2" xfId="32347" xr:uid="{00000000-0005-0000-0000-000042770000}"/>
    <cellStyle name="Note 2 2 3 2 2 4 2 3" xfId="32348" xr:uid="{00000000-0005-0000-0000-000043770000}"/>
    <cellStyle name="Note 2 2 3 2 2 4 3" xfId="24281" xr:uid="{00000000-0005-0000-0000-000044770000}"/>
    <cellStyle name="Note 2 2 3 2 2 4 3 2" xfId="32349" xr:uid="{00000000-0005-0000-0000-000045770000}"/>
    <cellStyle name="Note 2 2 3 2 2 4 4" xfId="32350" xr:uid="{00000000-0005-0000-0000-000046770000}"/>
    <cellStyle name="Note 2 2 3 2 2 5" xfId="17900" xr:uid="{00000000-0005-0000-0000-000047770000}"/>
    <cellStyle name="Note 2 2 3 2 2 5 2" xfId="17902" xr:uid="{00000000-0005-0000-0000-000048770000}"/>
    <cellStyle name="Note 2 2 3 2 2 5 2 2" xfId="17905" xr:uid="{00000000-0005-0000-0000-000049770000}"/>
    <cellStyle name="Note 2 2 3 2 2 5 3" xfId="17941" xr:uid="{00000000-0005-0000-0000-00004A770000}"/>
    <cellStyle name="Note 2 2 3 2 2 6" xfId="13745" xr:uid="{00000000-0005-0000-0000-00004B770000}"/>
    <cellStyle name="Note 2 2 3 2 2 6 2" xfId="8833" xr:uid="{00000000-0005-0000-0000-00004C770000}"/>
    <cellStyle name="Note 2 2 3 2 2 7" xfId="11644" xr:uid="{00000000-0005-0000-0000-00004D770000}"/>
    <cellStyle name="Note 2 2 3 2 3" xfId="26922" xr:uid="{00000000-0005-0000-0000-00004E770000}"/>
    <cellStyle name="Note 2 2 3 2 3 2" xfId="26924" xr:uid="{00000000-0005-0000-0000-00004F770000}"/>
    <cellStyle name="Note 2 2 3 2 3 2 2" xfId="32351" xr:uid="{00000000-0005-0000-0000-000050770000}"/>
    <cellStyle name="Note 2 2 3 2 3 2 2 2" xfId="32353" xr:uid="{00000000-0005-0000-0000-000051770000}"/>
    <cellStyle name="Note 2 2 3 2 3 2 2 2 2" xfId="32354" xr:uid="{00000000-0005-0000-0000-000052770000}"/>
    <cellStyle name="Note 2 2 3 2 3 2 2 2 2 2" xfId="32355" xr:uid="{00000000-0005-0000-0000-000053770000}"/>
    <cellStyle name="Note 2 2 3 2 3 2 2 2 3" xfId="32356" xr:uid="{00000000-0005-0000-0000-000054770000}"/>
    <cellStyle name="Note 2 2 3 2 3 2 2 3" xfId="32357" xr:uid="{00000000-0005-0000-0000-000055770000}"/>
    <cellStyle name="Note 2 2 3 2 3 2 2 3 2" xfId="32358" xr:uid="{00000000-0005-0000-0000-000056770000}"/>
    <cellStyle name="Note 2 2 3 2 3 2 2 4" xfId="32360" xr:uid="{00000000-0005-0000-0000-000057770000}"/>
    <cellStyle name="Note 2 2 3 2 3 2 3" xfId="32361" xr:uid="{00000000-0005-0000-0000-000058770000}"/>
    <cellStyle name="Note 2 2 3 2 3 2 3 2" xfId="32362" xr:uid="{00000000-0005-0000-0000-000059770000}"/>
    <cellStyle name="Note 2 2 3 2 3 2 3 2 2" xfId="11066" xr:uid="{00000000-0005-0000-0000-00005A770000}"/>
    <cellStyle name="Note 2 2 3 2 3 2 3 3" xfId="32363" xr:uid="{00000000-0005-0000-0000-00005B770000}"/>
    <cellStyle name="Note 2 2 3 2 3 2 4" xfId="10422" xr:uid="{00000000-0005-0000-0000-00005C770000}"/>
    <cellStyle name="Note 2 2 3 2 3 2 4 2" xfId="32364" xr:uid="{00000000-0005-0000-0000-00005D770000}"/>
    <cellStyle name="Note 2 2 3 2 3 2 5" xfId="32366" xr:uid="{00000000-0005-0000-0000-00005E770000}"/>
    <cellStyle name="Note 2 2 3 2 3 3" xfId="22616" xr:uid="{00000000-0005-0000-0000-00005F770000}"/>
    <cellStyle name="Note 2 2 3 2 3 3 2" xfId="22620" xr:uid="{00000000-0005-0000-0000-000060770000}"/>
    <cellStyle name="Note 2 2 3 2 3 3 2 2" xfId="22625" xr:uid="{00000000-0005-0000-0000-000061770000}"/>
    <cellStyle name="Note 2 2 3 2 3 3 2 2 2" xfId="32367" xr:uid="{00000000-0005-0000-0000-000062770000}"/>
    <cellStyle name="Note 2 2 3 2 3 3 2 3" xfId="32368" xr:uid="{00000000-0005-0000-0000-000063770000}"/>
    <cellStyle name="Note 2 2 3 2 3 3 3" xfId="22630" xr:uid="{00000000-0005-0000-0000-000064770000}"/>
    <cellStyle name="Note 2 2 3 2 3 3 3 2" xfId="32369" xr:uid="{00000000-0005-0000-0000-000065770000}"/>
    <cellStyle name="Note 2 2 3 2 3 3 4" xfId="32370" xr:uid="{00000000-0005-0000-0000-000066770000}"/>
    <cellStyle name="Note 2 2 3 2 3 4" xfId="22635" xr:uid="{00000000-0005-0000-0000-000067770000}"/>
    <cellStyle name="Note 2 2 3 2 3 4 2" xfId="22640" xr:uid="{00000000-0005-0000-0000-000068770000}"/>
    <cellStyle name="Note 2 2 3 2 3 4 2 2" xfId="32371" xr:uid="{00000000-0005-0000-0000-000069770000}"/>
    <cellStyle name="Note 2 2 3 2 3 4 3" xfId="32373" xr:uid="{00000000-0005-0000-0000-00006A770000}"/>
    <cellStyle name="Note 2 2 3 2 3 5" xfId="18031" xr:uid="{00000000-0005-0000-0000-00006B770000}"/>
    <cellStyle name="Note 2 2 3 2 3 5 2" xfId="18034" xr:uid="{00000000-0005-0000-0000-00006C770000}"/>
    <cellStyle name="Note 2 2 3 2 3 6" xfId="18078" xr:uid="{00000000-0005-0000-0000-00006D770000}"/>
    <cellStyle name="Note 2 2 3 2 4" xfId="26926" xr:uid="{00000000-0005-0000-0000-00006E770000}"/>
    <cellStyle name="Note 2 2 3 2 4 2" xfId="32374" xr:uid="{00000000-0005-0000-0000-00006F770000}"/>
    <cellStyle name="Note 2 2 3 2 4 2 2" xfId="32375" xr:uid="{00000000-0005-0000-0000-000070770000}"/>
    <cellStyle name="Note 2 2 3 2 4 2 2 2" xfId="22313" xr:uid="{00000000-0005-0000-0000-000071770000}"/>
    <cellStyle name="Note 2 2 3 2 4 2 2 2 2" xfId="32376" xr:uid="{00000000-0005-0000-0000-000072770000}"/>
    <cellStyle name="Note 2 2 3 2 4 2 2 3" xfId="32377" xr:uid="{00000000-0005-0000-0000-000073770000}"/>
    <cellStyle name="Note 2 2 3 2 4 2 3" xfId="32378" xr:uid="{00000000-0005-0000-0000-000074770000}"/>
    <cellStyle name="Note 2 2 3 2 4 2 3 2" xfId="32379" xr:uid="{00000000-0005-0000-0000-000075770000}"/>
    <cellStyle name="Note 2 2 3 2 4 2 4" xfId="32381" xr:uid="{00000000-0005-0000-0000-000076770000}"/>
    <cellStyle name="Note 2 2 3 2 4 3" xfId="22653" xr:uid="{00000000-0005-0000-0000-000077770000}"/>
    <cellStyle name="Note 2 2 3 2 4 3 2" xfId="22656" xr:uid="{00000000-0005-0000-0000-000078770000}"/>
    <cellStyle name="Note 2 2 3 2 4 3 2 2" xfId="32382" xr:uid="{00000000-0005-0000-0000-000079770000}"/>
    <cellStyle name="Note 2 2 3 2 4 3 3" xfId="32383" xr:uid="{00000000-0005-0000-0000-00007A770000}"/>
    <cellStyle name="Note 2 2 3 2 4 4" xfId="628" xr:uid="{00000000-0005-0000-0000-00007B770000}"/>
    <cellStyle name="Note 2 2 3 2 4 4 2" xfId="32384" xr:uid="{00000000-0005-0000-0000-00007C770000}"/>
    <cellStyle name="Note 2 2 3 2 4 5" xfId="6810" xr:uid="{00000000-0005-0000-0000-00007D770000}"/>
    <cellStyle name="Note 2 2 3 2 5" xfId="21807" xr:uid="{00000000-0005-0000-0000-00007E770000}"/>
    <cellStyle name="Note 2 2 3 2 5 2" xfId="21810" xr:uid="{00000000-0005-0000-0000-00007F770000}"/>
    <cellStyle name="Note 2 2 3 2 5 2 2" xfId="21814" xr:uid="{00000000-0005-0000-0000-000080770000}"/>
    <cellStyle name="Note 2 2 3 2 5 2 2 2" xfId="24065" xr:uid="{00000000-0005-0000-0000-000081770000}"/>
    <cellStyle name="Note 2 2 3 2 5 2 3" xfId="24068" xr:uid="{00000000-0005-0000-0000-000082770000}"/>
    <cellStyle name="Note 2 2 3 2 5 3" xfId="10184" xr:uid="{00000000-0005-0000-0000-000083770000}"/>
    <cellStyle name="Note 2 2 3 2 5 3 2" xfId="24070" xr:uid="{00000000-0005-0000-0000-000084770000}"/>
    <cellStyle name="Note 2 2 3 2 5 4" xfId="24072" xr:uid="{00000000-0005-0000-0000-000085770000}"/>
    <cellStyle name="Note 2 2 3 2 6" xfId="21817" xr:uid="{00000000-0005-0000-0000-000086770000}"/>
    <cellStyle name="Note 2 2 3 2 6 2" xfId="21820" xr:uid="{00000000-0005-0000-0000-000087770000}"/>
    <cellStyle name="Note 2 2 3 2 6 2 2" xfId="24079" xr:uid="{00000000-0005-0000-0000-000088770000}"/>
    <cellStyle name="Note 2 2 3 2 6 3" xfId="24081" xr:uid="{00000000-0005-0000-0000-000089770000}"/>
    <cellStyle name="Note 2 2 3 2 7" xfId="21824" xr:uid="{00000000-0005-0000-0000-00008A770000}"/>
    <cellStyle name="Note 2 2 3 2 7 2" xfId="24088" xr:uid="{00000000-0005-0000-0000-00008B770000}"/>
    <cellStyle name="Note 2 2 3 2 8" xfId="32385" xr:uid="{00000000-0005-0000-0000-00008C770000}"/>
    <cellStyle name="Note 2 2 3 3" xfId="32386" xr:uid="{00000000-0005-0000-0000-00008D770000}"/>
    <cellStyle name="Note 2 2 3 3 2" xfId="32387" xr:uid="{00000000-0005-0000-0000-00008E770000}"/>
    <cellStyle name="Note 2 2 3 3 2 2" xfId="32388" xr:uid="{00000000-0005-0000-0000-00008F770000}"/>
    <cellStyle name="Note 2 2 3 3 2 2 2" xfId="32389" xr:uid="{00000000-0005-0000-0000-000090770000}"/>
    <cellStyle name="Note 2 2 3 3 2 2 2 2" xfId="32390" xr:uid="{00000000-0005-0000-0000-000091770000}"/>
    <cellStyle name="Note 2 2 3 3 2 2 2 2 2" xfId="32391" xr:uid="{00000000-0005-0000-0000-000092770000}"/>
    <cellStyle name="Note 2 2 3 3 2 2 2 2 2 2" xfId="32392" xr:uid="{00000000-0005-0000-0000-000093770000}"/>
    <cellStyle name="Note 2 2 3 3 2 2 2 2 3" xfId="20531" xr:uid="{00000000-0005-0000-0000-000094770000}"/>
    <cellStyle name="Note 2 2 3 3 2 2 2 3" xfId="32393" xr:uid="{00000000-0005-0000-0000-000095770000}"/>
    <cellStyle name="Note 2 2 3 3 2 2 2 3 2" xfId="32394" xr:uid="{00000000-0005-0000-0000-000096770000}"/>
    <cellStyle name="Note 2 2 3 3 2 2 2 4" xfId="32395" xr:uid="{00000000-0005-0000-0000-000097770000}"/>
    <cellStyle name="Note 2 2 3 3 2 2 3" xfId="32396" xr:uid="{00000000-0005-0000-0000-000098770000}"/>
    <cellStyle name="Note 2 2 3 3 2 2 3 2" xfId="32397" xr:uid="{00000000-0005-0000-0000-000099770000}"/>
    <cellStyle name="Note 2 2 3 3 2 2 3 2 2" xfId="12742" xr:uid="{00000000-0005-0000-0000-00009A770000}"/>
    <cellStyle name="Note 2 2 3 3 2 2 3 3" xfId="32398" xr:uid="{00000000-0005-0000-0000-00009B770000}"/>
    <cellStyle name="Note 2 2 3 3 2 2 4" xfId="32399" xr:uid="{00000000-0005-0000-0000-00009C770000}"/>
    <cellStyle name="Note 2 2 3 3 2 2 4 2" xfId="32401" xr:uid="{00000000-0005-0000-0000-00009D770000}"/>
    <cellStyle name="Note 2 2 3 3 2 2 5" xfId="32402" xr:uid="{00000000-0005-0000-0000-00009E770000}"/>
    <cellStyle name="Note 2 2 3 3 2 3" xfId="32403" xr:uid="{00000000-0005-0000-0000-00009F770000}"/>
    <cellStyle name="Note 2 2 3 3 2 3 2" xfId="32404" xr:uid="{00000000-0005-0000-0000-0000A0770000}"/>
    <cellStyle name="Note 2 2 3 3 2 3 2 2" xfId="32405" xr:uid="{00000000-0005-0000-0000-0000A1770000}"/>
    <cellStyle name="Note 2 2 3 3 2 3 2 2 2" xfId="32406" xr:uid="{00000000-0005-0000-0000-0000A2770000}"/>
    <cellStyle name="Note 2 2 3 3 2 3 2 3" xfId="32407" xr:uid="{00000000-0005-0000-0000-0000A3770000}"/>
    <cellStyle name="Note 2 2 3 3 2 3 3" xfId="24300" xr:uid="{00000000-0005-0000-0000-0000A4770000}"/>
    <cellStyle name="Note 2 2 3 3 2 3 3 2" xfId="32408" xr:uid="{00000000-0005-0000-0000-0000A5770000}"/>
    <cellStyle name="Note 2 2 3 3 2 3 4" xfId="32409" xr:uid="{00000000-0005-0000-0000-0000A6770000}"/>
    <cellStyle name="Note 2 2 3 3 2 4" xfId="32410" xr:uid="{00000000-0005-0000-0000-0000A7770000}"/>
    <cellStyle name="Note 2 2 3 3 2 4 2" xfId="32411" xr:uid="{00000000-0005-0000-0000-0000A8770000}"/>
    <cellStyle name="Note 2 2 3 3 2 4 2 2" xfId="15758" xr:uid="{00000000-0005-0000-0000-0000A9770000}"/>
    <cellStyle name="Note 2 2 3 3 2 4 3" xfId="32412" xr:uid="{00000000-0005-0000-0000-0000AA770000}"/>
    <cellStyle name="Note 2 2 3 3 2 5" xfId="20303" xr:uid="{00000000-0005-0000-0000-0000AB770000}"/>
    <cellStyle name="Note 2 2 3 3 2 5 2" xfId="20305" xr:uid="{00000000-0005-0000-0000-0000AC770000}"/>
    <cellStyle name="Note 2 2 3 3 2 6" xfId="20381" xr:uid="{00000000-0005-0000-0000-0000AD770000}"/>
    <cellStyle name="Note 2 2 3 3 3" xfId="26930" xr:uid="{00000000-0005-0000-0000-0000AE770000}"/>
    <cellStyle name="Note 2 2 3 3 3 2" xfId="32413" xr:uid="{00000000-0005-0000-0000-0000AF770000}"/>
    <cellStyle name="Note 2 2 3 3 3 2 2" xfId="32414" xr:uid="{00000000-0005-0000-0000-0000B0770000}"/>
    <cellStyle name="Note 2 2 3 3 3 2 2 2" xfId="32415" xr:uid="{00000000-0005-0000-0000-0000B1770000}"/>
    <cellStyle name="Note 2 2 3 3 3 2 2 2 2" xfId="32416" xr:uid="{00000000-0005-0000-0000-0000B2770000}"/>
    <cellStyle name="Note 2 2 3 3 3 2 2 3" xfId="5334" xr:uid="{00000000-0005-0000-0000-0000B3770000}"/>
    <cellStyle name="Note 2 2 3 3 3 2 3" xfId="32417" xr:uid="{00000000-0005-0000-0000-0000B4770000}"/>
    <cellStyle name="Note 2 2 3 3 3 2 3 2" xfId="32418" xr:uid="{00000000-0005-0000-0000-0000B5770000}"/>
    <cellStyle name="Note 2 2 3 3 3 2 4" xfId="12559" xr:uid="{00000000-0005-0000-0000-0000B6770000}"/>
    <cellStyle name="Note 2 2 3 3 3 3" xfId="22679" xr:uid="{00000000-0005-0000-0000-0000B7770000}"/>
    <cellStyle name="Note 2 2 3 3 3 3 2" xfId="22682" xr:uid="{00000000-0005-0000-0000-0000B8770000}"/>
    <cellStyle name="Note 2 2 3 3 3 3 2 2" xfId="32419" xr:uid="{00000000-0005-0000-0000-0000B9770000}"/>
    <cellStyle name="Note 2 2 3 3 3 3 3" xfId="32420" xr:uid="{00000000-0005-0000-0000-0000BA770000}"/>
    <cellStyle name="Note 2 2 3 3 3 4" xfId="22686" xr:uid="{00000000-0005-0000-0000-0000BB770000}"/>
    <cellStyle name="Note 2 2 3 3 3 4 2" xfId="32421" xr:uid="{00000000-0005-0000-0000-0000BC770000}"/>
    <cellStyle name="Note 2 2 3 3 3 5" xfId="20473" xr:uid="{00000000-0005-0000-0000-0000BD770000}"/>
    <cellStyle name="Note 2 2 3 3 4" xfId="32422" xr:uid="{00000000-0005-0000-0000-0000BE770000}"/>
    <cellStyle name="Note 2 2 3 3 4 2" xfId="32423" xr:uid="{00000000-0005-0000-0000-0000BF770000}"/>
    <cellStyle name="Note 2 2 3 3 4 2 2" xfId="32424" xr:uid="{00000000-0005-0000-0000-0000C0770000}"/>
    <cellStyle name="Note 2 2 3 3 4 2 2 2" xfId="32425" xr:uid="{00000000-0005-0000-0000-0000C1770000}"/>
    <cellStyle name="Note 2 2 3 3 4 2 3" xfId="32426" xr:uid="{00000000-0005-0000-0000-0000C2770000}"/>
    <cellStyle name="Note 2 2 3 3 4 3" xfId="22696" xr:uid="{00000000-0005-0000-0000-0000C3770000}"/>
    <cellStyle name="Note 2 2 3 3 4 3 2" xfId="32427" xr:uid="{00000000-0005-0000-0000-0000C4770000}"/>
    <cellStyle name="Note 2 2 3 3 4 4" xfId="32428" xr:uid="{00000000-0005-0000-0000-0000C5770000}"/>
    <cellStyle name="Note 2 2 3 3 5" xfId="21827" xr:uid="{00000000-0005-0000-0000-0000C6770000}"/>
    <cellStyle name="Note 2 2 3 3 5 2" xfId="21830" xr:uid="{00000000-0005-0000-0000-0000C7770000}"/>
    <cellStyle name="Note 2 2 3 3 5 2 2" xfId="24101" xr:uid="{00000000-0005-0000-0000-0000C8770000}"/>
    <cellStyle name="Note 2 2 3 3 5 3" xfId="24104" xr:uid="{00000000-0005-0000-0000-0000C9770000}"/>
    <cellStyle name="Note 2 2 3 3 6" xfId="21835" xr:uid="{00000000-0005-0000-0000-0000CA770000}"/>
    <cellStyle name="Note 2 2 3 3 6 2" xfId="24111" xr:uid="{00000000-0005-0000-0000-0000CB770000}"/>
    <cellStyle name="Note 2 2 3 3 7" xfId="32430" xr:uid="{00000000-0005-0000-0000-0000CC770000}"/>
    <cellStyle name="Note 2 2 3 4" xfId="32431" xr:uid="{00000000-0005-0000-0000-0000CD770000}"/>
    <cellStyle name="Note 2 2 3 4 2" xfId="27432" xr:uid="{00000000-0005-0000-0000-0000CE770000}"/>
    <cellStyle name="Note 2 2 3 4 2 2" xfId="32432" xr:uid="{00000000-0005-0000-0000-0000CF770000}"/>
    <cellStyle name="Note 2 2 3 4 2 2 2" xfId="32433" xr:uid="{00000000-0005-0000-0000-0000D0770000}"/>
    <cellStyle name="Note 2 2 3 4 2 2 2 2" xfId="32434" xr:uid="{00000000-0005-0000-0000-0000D1770000}"/>
    <cellStyle name="Note 2 2 3 4 2 2 2 2 2" xfId="32435" xr:uid="{00000000-0005-0000-0000-0000D2770000}"/>
    <cellStyle name="Note 2 2 3 4 2 2 2 3" xfId="25458" xr:uid="{00000000-0005-0000-0000-0000D3770000}"/>
    <cellStyle name="Note 2 2 3 4 2 2 3" xfId="32436" xr:uid="{00000000-0005-0000-0000-0000D4770000}"/>
    <cellStyle name="Note 2 2 3 4 2 2 3 2" xfId="32437" xr:uid="{00000000-0005-0000-0000-0000D5770000}"/>
    <cellStyle name="Note 2 2 3 4 2 2 4" xfId="32146" xr:uid="{00000000-0005-0000-0000-0000D6770000}"/>
    <cellStyle name="Note 2 2 3 4 2 3" xfId="32438" xr:uid="{00000000-0005-0000-0000-0000D7770000}"/>
    <cellStyle name="Note 2 2 3 4 2 3 2" xfId="32439" xr:uid="{00000000-0005-0000-0000-0000D8770000}"/>
    <cellStyle name="Note 2 2 3 4 2 3 2 2" xfId="32440" xr:uid="{00000000-0005-0000-0000-0000D9770000}"/>
    <cellStyle name="Note 2 2 3 4 2 3 3" xfId="32441" xr:uid="{00000000-0005-0000-0000-0000DA770000}"/>
    <cellStyle name="Note 2 2 3 4 2 4" xfId="32442" xr:uid="{00000000-0005-0000-0000-0000DB770000}"/>
    <cellStyle name="Note 2 2 3 4 2 4 2" xfId="32443" xr:uid="{00000000-0005-0000-0000-0000DC770000}"/>
    <cellStyle name="Note 2 2 3 4 2 5" xfId="32444" xr:uid="{00000000-0005-0000-0000-0000DD770000}"/>
    <cellStyle name="Note 2 2 3 4 3" xfId="32445" xr:uid="{00000000-0005-0000-0000-0000DE770000}"/>
    <cellStyle name="Note 2 2 3 4 3 2" xfId="32446" xr:uid="{00000000-0005-0000-0000-0000DF770000}"/>
    <cellStyle name="Note 2 2 3 4 3 2 2" xfId="32447" xr:uid="{00000000-0005-0000-0000-0000E0770000}"/>
    <cellStyle name="Note 2 2 3 4 3 2 2 2" xfId="32448" xr:uid="{00000000-0005-0000-0000-0000E1770000}"/>
    <cellStyle name="Note 2 2 3 4 3 2 3" xfId="32449" xr:uid="{00000000-0005-0000-0000-0000E2770000}"/>
    <cellStyle name="Note 2 2 3 4 3 3" xfId="5842" xr:uid="{00000000-0005-0000-0000-0000E3770000}"/>
    <cellStyle name="Note 2 2 3 4 3 3 2" xfId="32450" xr:uid="{00000000-0005-0000-0000-0000E4770000}"/>
    <cellStyle name="Note 2 2 3 4 3 4" xfId="32451" xr:uid="{00000000-0005-0000-0000-0000E5770000}"/>
    <cellStyle name="Note 2 2 3 4 4" xfId="5853" xr:uid="{00000000-0005-0000-0000-0000E6770000}"/>
    <cellStyle name="Note 2 2 3 4 4 2" xfId="5858" xr:uid="{00000000-0005-0000-0000-0000E7770000}"/>
    <cellStyle name="Note 2 2 3 4 4 2 2" xfId="20695" xr:uid="{00000000-0005-0000-0000-0000E8770000}"/>
    <cellStyle name="Note 2 2 3 4 4 3" xfId="20698" xr:uid="{00000000-0005-0000-0000-0000E9770000}"/>
    <cellStyle name="Note 2 2 3 4 5" xfId="1741" xr:uid="{00000000-0005-0000-0000-0000EA770000}"/>
    <cellStyle name="Note 2 2 3 4 5 2" xfId="12634" xr:uid="{00000000-0005-0000-0000-0000EB770000}"/>
    <cellStyle name="Note 2 2 3 4 6" xfId="12651" xr:uid="{00000000-0005-0000-0000-0000EC770000}"/>
    <cellStyle name="Note 2 2 3 5" xfId="19265" xr:uid="{00000000-0005-0000-0000-0000ED770000}"/>
    <cellStyle name="Note 2 2 3 5 2" xfId="32452" xr:uid="{00000000-0005-0000-0000-0000EE770000}"/>
    <cellStyle name="Note 2 2 3 5 2 2" xfId="32453" xr:uid="{00000000-0005-0000-0000-0000EF770000}"/>
    <cellStyle name="Note 2 2 3 5 2 2 2" xfId="15283" xr:uid="{00000000-0005-0000-0000-0000F0770000}"/>
    <cellStyle name="Note 2 2 3 5 2 2 2 2" xfId="32454" xr:uid="{00000000-0005-0000-0000-0000F1770000}"/>
    <cellStyle name="Note 2 2 3 5 2 2 3" xfId="32455" xr:uid="{00000000-0005-0000-0000-0000F2770000}"/>
    <cellStyle name="Note 2 2 3 5 2 3" xfId="32456" xr:uid="{00000000-0005-0000-0000-0000F3770000}"/>
    <cellStyle name="Note 2 2 3 5 2 3 2" xfId="32457" xr:uid="{00000000-0005-0000-0000-0000F4770000}"/>
    <cellStyle name="Note 2 2 3 5 2 4" xfId="32458" xr:uid="{00000000-0005-0000-0000-0000F5770000}"/>
    <cellStyle name="Note 2 2 3 5 3" xfId="5879" xr:uid="{00000000-0005-0000-0000-0000F6770000}"/>
    <cellStyle name="Note 2 2 3 5 3 2" xfId="32459" xr:uid="{00000000-0005-0000-0000-0000F7770000}"/>
    <cellStyle name="Note 2 2 3 5 3 2 2" xfId="32460" xr:uid="{00000000-0005-0000-0000-0000F8770000}"/>
    <cellStyle name="Note 2 2 3 5 3 3" xfId="32461" xr:uid="{00000000-0005-0000-0000-0000F9770000}"/>
    <cellStyle name="Note 2 2 3 5 4" xfId="5905" xr:uid="{00000000-0005-0000-0000-0000FA770000}"/>
    <cellStyle name="Note 2 2 3 5 4 2" xfId="20708" xr:uid="{00000000-0005-0000-0000-0000FB770000}"/>
    <cellStyle name="Note 2 2 3 5 5" xfId="12664" xr:uid="{00000000-0005-0000-0000-0000FC770000}"/>
    <cellStyle name="Note 2 2 3 6" xfId="31932" xr:uid="{00000000-0005-0000-0000-0000FD770000}"/>
    <cellStyle name="Note 2 2 3 6 2" xfId="26125" xr:uid="{00000000-0005-0000-0000-0000FE770000}"/>
    <cellStyle name="Note 2 2 3 6 2 2" xfId="26127" xr:uid="{00000000-0005-0000-0000-0000FF770000}"/>
    <cellStyle name="Note 2 2 3 6 2 2 2" xfId="26129" xr:uid="{00000000-0005-0000-0000-000000780000}"/>
    <cellStyle name="Note 2 2 3 6 2 3" xfId="26131" xr:uid="{00000000-0005-0000-0000-000001780000}"/>
    <cellStyle name="Note 2 2 3 6 3" xfId="5912" xr:uid="{00000000-0005-0000-0000-000002780000}"/>
    <cellStyle name="Note 2 2 3 6 3 2" xfId="24916" xr:uid="{00000000-0005-0000-0000-000003780000}"/>
    <cellStyle name="Note 2 2 3 6 4" xfId="1848" xr:uid="{00000000-0005-0000-0000-000004780000}"/>
    <cellStyle name="Note 2 2 3 7" xfId="32462" xr:uid="{00000000-0005-0000-0000-000005780000}"/>
    <cellStyle name="Note 2 2 3 7 2" xfId="26145" xr:uid="{00000000-0005-0000-0000-000006780000}"/>
    <cellStyle name="Note 2 2 3 7 2 2" xfId="26147" xr:uid="{00000000-0005-0000-0000-000007780000}"/>
    <cellStyle name="Note 2 2 3 7 3" xfId="25263" xr:uid="{00000000-0005-0000-0000-000008780000}"/>
    <cellStyle name="Note 2 2 3 8" xfId="32463" xr:uid="{00000000-0005-0000-0000-000009780000}"/>
    <cellStyle name="Note 2 2 3 8 2" xfId="26155" xr:uid="{00000000-0005-0000-0000-00000A780000}"/>
    <cellStyle name="Note 2 2 3 9" xfId="20371" xr:uid="{00000000-0005-0000-0000-00000B780000}"/>
    <cellStyle name="Note 2 2 4" xfId="22736" xr:uid="{00000000-0005-0000-0000-00000C780000}"/>
    <cellStyle name="Note 2 2 4 2" xfId="22738" xr:uid="{00000000-0005-0000-0000-00000D780000}"/>
    <cellStyle name="Note 2 2 4 2 2" xfId="22740" xr:uid="{00000000-0005-0000-0000-00000E780000}"/>
    <cellStyle name="Note 2 2 4 2 2 2" xfId="32464" xr:uid="{00000000-0005-0000-0000-00000F780000}"/>
    <cellStyle name="Note 2 2 4 2 2 2 2" xfId="32465" xr:uid="{00000000-0005-0000-0000-000010780000}"/>
    <cellStyle name="Note 2 2 4 2 2 2 2 2" xfId="32466" xr:uid="{00000000-0005-0000-0000-000011780000}"/>
    <cellStyle name="Note 2 2 4 2 2 2 2 2 2" xfId="32467" xr:uid="{00000000-0005-0000-0000-000012780000}"/>
    <cellStyle name="Note 2 2 4 2 2 2 2 2 2 2" xfId="15315" xr:uid="{00000000-0005-0000-0000-000013780000}"/>
    <cellStyle name="Note 2 2 4 2 2 2 2 2 3" xfId="32468" xr:uid="{00000000-0005-0000-0000-000014780000}"/>
    <cellStyle name="Note 2 2 4 2 2 2 2 3" xfId="32469" xr:uid="{00000000-0005-0000-0000-000015780000}"/>
    <cellStyle name="Note 2 2 4 2 2 2 2 3 2" xfId="32470" xr:uid="{00000000-0005-0000-0000-000016780000}"/>
    <cellStyle name="Note 2 2 4 2 2 2 2 4" xfId="32471" xr:uid="{00000000-0005-0000-0000-000017780000}"/>
    <cellStyle name="Note 2 2 4 2 2 2 3" xfId="29644" xr:uid="{00000000-0005-0000-0000-000018780000}"/>
    <cellStyle name="Note 2 2 4 2 2 2 3 2" xfId="29646" xr:uid="{00000000-0005-0000-0000-000019780000}"/>
    <cellStyle name="Note 2 2 4 2 2 2 3 2 2" xfId="7145" xr:uid="{00000000-0005-0000-0000-00001A780000}"/>
    <cellStyle name="Note 2 2 4 2 2 2 3 3" xfId="32472" xr:uid="{00000000-0005-0000-0000-00001B780000}"/>
    <cellStyle name="Note 2 2 4 2 2 2 4" xfId="29648" xr:uid="{00000000-0005-0000-0000-00001C780000}"/>
    <cellStyle name="Note 2 2 4 2 2 2 4 2" xfId="32473" xr:uid="{00000000-0005-0000-0000-00001D780000}"/>
    <cellStyle name="Note 2 2 4 2 2 2 5" xfId="32474" xr:uid="{00000000-0005-0000-0000-00001E780000}"/>
    <cellStyle name="Note 2 2 4 2 2 3" xfId="32475" xr:uid="{00000000-0005-0000-0000-00001F780000}"/>
    <cellStyle name="Note 2 2 4 2 2 3 2" xfId="32476" xr:uid="{00000000-0005-0000-0000-000020780000}"/>
    <cellStyle name="Note 2 2 4 2 2 3 2 2" xfId="32477" xr:uid="{00000000-0005-0000-0000-000021780000}"/>
    <cellStyle name="Note 2 2 4 2 2 3 2 2 2" xfId="32478" xr:uid="{00000000-0005-0000-0000-000022780000}"/>
    <cellStyle name="Note 2 2 4 2 2 3 2 3" xfId="32479" xr:uid="{00000000-0005-0000-0000-000023780000}"/>
    <cellStyle name="Note 2 2 4 2 2 3 3" xfId="24337" xr:uid="{00000000-0005-0000-0000-000024780000}"/>
    <cellStyle name="Note 2 2 4 2 2 3 3 2" xfId="13828" xr:uid="{00000000-0005-0000-0000-000025780000}"/>
    <cellStyle name="Note 2 2 4 2 2 3 4" xfId="32480" xr:uid="{00000000-0005-0000-0000-000026780000}"/>
    <cellStyle name="Note 2 2 4 2 2 4" xfId="32481" xr:uid="{00000000-0005-0000-0000-000027780000}"/>
    <cellStyle name="Note 2 2 4 2 2 4 2" xfId="27167" xr:uid="{00000000-0005-0000-0000-000028780000}"/>
    <cellStyle name="Note 2 2 4 2 2 4 2 2" xfId="27169" xr:uid="{00000000-0005-0000-0000-000029780000}"/>
    <cellStyle name="Note 2 2 4 2 2 4 3" xfId="27171" xr:uid="{00000000-0005-0000-0000-00002A780000}"/>
    <cellStyle name="Note 2 2 4 2 2 5" xfId="32482" xr:uid="{00000000-0005-0000-0000-00002B780000}"/>
    <cellStyle name="Note 2 2 4 2 2 5 2" xfId="27180" xr:uid="{00000000-0005-0000-0000-00002C780000}"/>
    <cellStyle name="Note 2 2 4 2 2 6" xfId="32483" xr:uid="{00000000-0005-0000-0000-00002D780000}"/>
    <cellStyle name="Note 2 2 4 2 3" xfId="26937" xr:uid="{00000000-0005-0000-0000-00002E780000}"/>
    <cellStyle name="Note 2 2 4 2 3 2" xfId="32484" xr:uid="{00000000-0005-0000-0000-00002F780000}"/>
    <cellStyle name="Note 2 2 4 2 3 2 2" xfId="32485" xr:uid="{00000000-0005-0000-0000-000030780000}"/>
    <cellStyle name="Note 2 2 4 2 3 2 2 2" xfId="32486" xr:uid="{00000000-0005-0000-0000-000031780000}"/>
    <cellStyle name="Note 2 2 4 2 3 2 2 2 2" xfId="26511" xr:uid="{00000000-0005-0000-0000-000032780000}"/>
    <cellStyle name="Note 2 2 4 2 3 2 2 3" xfId="32487" xr:uid="{00000000-0005-0000-0000-000033780000}"/>
    <cellStyle name="Note 2 2 4 2 3 2 3" xfId="29696" xr:uid="{00000000-0005-0000-0000-000034780000}"/>
    <cellStyle name="Note 2 2 4 2 3 2 3 2" xfId="32488" xr:uid="{00000000-0005-0000-0000-000035780000}"/>
    <cellStyle name="Note 2 2 4 2 3 2 4" xfId="32489" xr:uid="{00000000-0005-0000-0000-000036780000}"/>
    <cellStyle name="Note 2 2 4 2 3 3" xfId="22761" xr:uid="{00000000-0005-0000-0000-000037780000}"/>
    <cellStyle name="Note 2 2 4 2 3 3 2" xfId="22764" xr:uid="{00000000-0005-0000-0000-000038780000}"/>
    <cellStyle name="Note 2 2 4 2 3 3 2 2" xfId="32490" xr:uid="{00000000-0005-0000-0000-000039780000}"/>
    <cellStyle name="Note 2 2 4 2 3 3 3" xfId="32491" xr:uid="{00000000-0005-0000-0000-00003A780000}"/>
    <cellStyle name="Note 2 2 4 2 3 4" xfId="15548" xr:uid="{00000000-0005-0000-0000-00003B780000}"/>
    <cellStyle name="Note 2 2 4 2 3 4 2" xfId="27195" xr:uid="{00000000-0005-0000-0000-00003C780000}"/>
    <cellStyle name="Note 2 2 4 2 3 5" xfId="32492" xr:uid="{00000000-0005-0000-0000-00003D780000}"/>
    <cellStyle name="Note 2 2 4 2 4" xfId="32493" xr:uid="{00000000-0005-0000-0000-00003E780000}"/>
    <cellStyle name="Note 2 2 4 2 4 2" xfId="32494" xr:uid="{00000000-0005-0000-0000-00003F780000}"/>
    <cellStyle name="Note 2 2 4 2 4 2 2" xfId="32495" xr:uid="{00000000-0005-0000-0000-000040780000}"/>
    <cellStyle name="Note 2 2 4 2 4 2 2 2" xfId="32085" xr:uid="{00000000-0005-0000-0000-000041780000}"/>
    <cellStyle name="Note 2 2 4 2 4 2 3" xfId="32496" xr:uid="{00000000-0005-0000-0000-000042780000}"/>
    <cellStyle name="Note 2 2 4 2 4 3" xfId="22778" xr:uid="{00000000-0005-0000-0000-000043780000}"/>
    <cellStyle name="Note 2 2 4 2 4 3 2" xfId="32497" xr:uid="{00000000-0005-0000-0000-000044780000}"/>
    <cellStyle name="Note 2 2 4 2 4 4" xfId="32498" xr:uid="{00000000-0005-0000-0000-000045780000}"/>
    <cellStyle name="Note 2 2 4 2 5" xfId="21840" xr:uid="{00000000-0005-0000-0000-000046780000}"/>
    <cellStyle name="Note 2 2 4 2 5 2" xfId="21843" xr:uid="{00000000-0005-0000-0000-000047780000}"/>
    <cellStyle name="Note 2 2 4 2 5 2 2" xfId="24126" xr:uid="{00000000-0005-0000-0000-000048780000}"/>
    <cellStyle name="Note 2 2 4 2 5 3" xfId="24128" xr:uid="{00000000-0005-0000-0000-000049780000}"/>
    <cellStyle name="Note 2 2 4 2 6" xfId="21846" xr:uid="{00000000-0005-0000-0000-00004A780000}"/>
    <cellStyle name="Note 2 2 4 2 6 2" xfId="24133" xr:uid="{00000000-0005-0000-0000-00004B780000}"/>
    <cellStyle name="Note 2 2 4 2 7" xfId="32499" xr:uid="{00000000-0005-0000-0000-00004C780000}"/>
    <cellStyle name="Note 2 2 4 3" xfId="22742" xr:uid="{00000000-0005-0000-0000-00004D780000}"/>
    <cellStyle name="Note 2 2 4 3 2" xfId="32500" xr:uid="{00000000-0005-0000-0000-00004E780000}"/>
    <cellStyle name="Note 2 2 4 3 2 2" xfId="32501" xr:uid="{00000000-0005-0000-0000-00004F780000}"/>
    <cellStyle name="Note 2 2 4 3 2 2 2" xfId="32502" xr:uid="{00000000-0005-0000-0000-000050780000}"/>
    <cellStyle name="Note 2 2 4 3 2 2 2 2" xfId="32503" xr:uid="{00000000-0005-0000-0000-000051780000}"/>
    <cellStyle name="Note 2 2 4 3 2 2 2 2 2" xfId="29925" xr:uid="{00000000-0005-0000-0000-000052780000}"/>
    <cellStyle name="Note 2 2 4 3 2 2 2 3" xfId="32504" xr:uid="{00000000-0005-0000-0000-000053780000}"/>
    <cellStyle name="Note 2 2 4 3 2 2 3" xfId="29774" xr:uid="{00000000-0005-0000-0000-000054780000}"/>
    <cellStyle name="Note 2 2 4 3 2 2 3 2" xfId="32505" xr:uid="{00000000-0005-0000-0000-000055780000}"/>
    <cellStyle name="Note 2 2 4 3 2 2 4" xfId="32506" xr:uid="{00000000-0005-0000-0000-000056780000}"/>
    <cellStyle name="Note 2 2 4 3 2 3" xfId="32507" xr:uid="{00000000-0005-0000-0000-000057780000}"/>
    <cellStyle name="Note 2 2 4 3 2 3 2" xfId="32508" xr:uid="{00000000-0005-0000-0000-000058780000}"/>
    <cellStyle name="Note 2 2 4 3 2 3 2 2" xfId="32509" xr:uid="{00000000-0005-0000-0000-000059780000}"/>
    <cellStyle name="Note 2 2 4 3 2 3 3" xfId="32510" xr:uid="{00000000-0005-0000-0000-00005A780000}"/>
    <cellStyle name="Note 2 2 4 3 2 4" xfId="32511" xr:uid="{00000000-0005-0000-0000-00005B780000}"/>
    <cellStyle name="Note 2 2 4 3 2 4 2" xfId="26446" xr:uid="{00000000-0005-0000-0000-00005C780000}"/>
    <cellStyle name="Note 2 2 4 3 2 5" xfId="32512" xr:uid="{00000000-0005-0000-0000-00005D780000}"/>
    <cellStyle name="Note 2 2 4 3 3" xfId="32513" xr:uid="{00000000-0005-0000-0000-00005E780000}"/>
    <cellStyle name="Note 2 2 4 3 3 2" xfId="32514" xr:uid="{00000000-0005-0000-0000-00005F780000}"/>
    <cellStyle name="Note 2 2 4 3 3 2 2" xfId="32515" xr:uid="{00000000-0005-0000-0000-000060780000}"/>
    <cellStyle name="Note 2 2 4 3 3 2 2 2" xfId="32516" xr:uid="{00000000-0005-0000-0000-000061780000}"/>
    <cellStyle name="Note 2 2 4 3 3 2 3" xfId="32517" xr:uid="{00000000-0005-0000-0000-000062780000}"/>
    <cellStyle name="Note 2 2 4 3 3 3" xfId="22797" xr:uid="{00000000-0005-0000-0000-000063780000}"/>
    <cellStyle name="Note 2 2 4 3 3 3 2" xfId="32518" xr:uid="{00000000-0005-0000-0000-000064780000}"/>
    <cellStyle name="Note 2 2 4 3 3 4" xfId="32519" xr:uid="{00000000-0005-0000-0000-000065780000}"/>
    <cellStyle name="Note 2 2 4 3 4" xfId="32520" xr:uid="{00000000-0005-0000-0000-000066780000}"/>
    <cellStyle name="Note 2 2 4 3 4 2" xfId="32521" xr:uid="{00000000-0005-0000-0000-000067780000}"/>
    <cellStyle name="Note 2 2 4 3 4 2 2" xfId="32522" xr:uid="{00000000-0005-0000-0000-000068780000}"/>
    <cellStyle name="Note 2 2 4 3 4 3" xfId="32523" xr:uid="{00000000-0005-0000-0000-000069780000}"/>
    <cellStyle name="Note 2 2 4 3 5" xfId="21849" xr:uid="{00000000-0005-0000-0000-00006A780000}"/>
    <cellStyle name="Note 2 2 4 3 5 2" xfId="24142" xr:uid="{00000000-0005-0000-0000-00006B780000}"/>
    <cellStyle name="Note 2 2 4 3 6" xfId="32525" xr:uid="{00000000-0005-0000-0000-00006C780000}"/>
    <cellStyle name="Note 2 2 4 4" xfId="32526" xr:uid="{00000000-0005-0000-0000-00006D780000}"/>
    <cellStyle name="Note 2 2 4 4 2" xfId="32527" xr:uid="{00000000-0005-0000-0000-00006E780000}"/>
    <cellStyle name="Note 2 2 4 4 2 2" xfId="32528" xr:uid="{00000000-0005-0000-0000-00006F780000}"/>
    <cellStyle name="Note 2 2 4 4 2 2 2" xfId="32529" xr:uid="{00000000-0005-0000-0000-000070780000}"/>
    <cellStyle name="Note 2 2 4 4 2 2 2 2" xfId="23995" xr:uid="{00000000-0005-0000-0000-000071780000}"/>
    <cellStyle name="Note 2 2 4 4 2 2 3" xfId="29815" xr:uid="{00000000-0005-0000-0000-000072780000}"/>
    <cellStyle name="Note 2 2 4 4 2 3" xfId="32530" xr:uid="{00000000-0005-0000-0000-000073780000}"/>
    <cellStyle name="Note 2 2 4 4 2 3 2" xfId="32531" xr:uid="{00000000-0005-0000-0000-000074780000}"/>
    <cellStyle name="Note 2 2 4 4 2 4" xfId="32532" xr:uid="{00000000-0005-0000-0000-000075780000}"/>
    <cellStyle name="Note 2 2 4 4 3" xfId="32533" xr:uid="{00000000-0005-0000-0000-000076780000}"/>
    <cellStyle name="Note 2 2 4 4 3 2" xfId="32534" xr:uid="{00000000-0005-0000-0000-000077780000}"/>
    <cellStyle name="Note 2 2 4 4 3 2 2" xfId="32535" xr:uid="{00000000-0005-0000-0000-000078780000}"/>
    <cellStyle name="Note 2 2 4 4 3 3" xfId="32536" xr:uid="{00000000-0005-0000-0000-000079780000}"/>
    <cellStyle name="Note 2 2 4 4 4" xfId="5956" xr:uid="{00000000-0005-0000-0000-00007A780000}"/>
    <cellStyle name="Note 2 2 4 4 4 2" xfId="20714" xr:uid="{00000000-0005-0000-0000-00007B780000}"/>
    <cellStyle name="Note 2 2 4 4 5" xfId="12702" xr:uid="{00000000-0005-0000-0000-00007C780000}"/>
    <cellStyle name="Note 2 2 4 5" xfId="32537" xr:uid="{00000000-0005-0000-0000-00007D780000}"/>
    <cellStyle name="Note 2 2 4 5 2" xfId="20073" xr:uid="{00000000-0005-0000-0000-00007E780000}"/>
    <cellStyle name="Note 2 2 4 5 2 2" xfId="20075" xr:uid="{00000000-0005-0000-0000-00007F780000}"/>
    <cellStyle name="Note 2 2 4 5 2 2 2" xfId="20077" xr:uid="{00000000-0005-0000-0000-000080780000}"/>
    <cellStyle name="Note 2 2 4 5 2 3" xfId="20079" xr:uid="{00000000-0005-0000-0000-000081780000}"/>
    <cellStyle name="Note 2 2 4 5 3" xfId="5978" xr:uid="{00000000-0005-0000-0000-000082780000}"/>
    <cellStyle name="Note 2 2 4 5 3 2" xfId="20081" xr:uid="{00000000-0005-0000-0000-000083780000}"/>
    <cellStyle name="Note 2 2 4 5 4" xfId="20087" xr:uid="{00000000-0005-0000-0000-000084780000}"/>
    <cellStyle name="Note 2 2 4 6" xfId="32538" xr:uid="{00000000-0005-0000-0000-000085780000}"/>
    <cellStyle name="Note 2 2 4 6 2" xfId="20100" xr:uid="{00000000-0005-0000-0000-000086780000}"/>
    <cellStyle name="Note 2 2 4 6 2 2" xfId="20103" xr:uid="{00000000-0005-0000-0000-000087780000}"/>
    <cellStyle name="Note 2 2 4 6 3" xfId="78" xr:uid="{00000000-0005-0000-0000-000088780000}"/>
    <cellStyle name="Note 2 2 4 7" xfId="2697" xr:uid="{00000000-0005-0000-0000-000089780000}"/>
    <cellStyle name="Note 2 2 4 7 2" xfId="4984" xr:uid="{00000000-0005-0000-0000-00008A780000}"/>
    <cellStyle name="Note 2 2 4 8" xfId="5143" xr:uid="{00000000-0005-0000-0000-00008B780000}"/>
    <cellStyle name="Note 2 2 5" xfId="22745" xr:uid="{00000000-0005-0000-0000-00008C780000}"/>
    <cellStyle name="Note 2 2 5 2" xfId="22747" xr:uid="{00000000-0005-0000-0000-00008D780000}"/>
    <cellStyle name="Note 2 2 5 2 2" xfId="12822" xr:uid="{00000000-0005-0000-0000-00008E780000}"/>
    <cellStyle name="Note 2 2 5 2 2 2" xfId="12825" xr:uid="{00000000-0005-0000-0000-00008F780000}"/>
    <cellStyle name="Note 2 2 5 2 2 2 2" xfId="12828" xr:uid="{00000000-0005-0000-0000-000090780000}"/>
    <cellStyle name="Note 2 2 5 2 2 2 2 2" xfId="25749" xr:uid="{00000000-0005-0000-0000-000091780000}"/>
    <cellStyle name="Note 2 2 5 2 2 2 2 2 2" xfId="25751" xr:uid="{00000000-0005-0000-0000-000092780000}"/>
    <cellStyle name="Note 2 2 5 2 2 2 2 3" xfId="25753" xr:uid="{00000000-0005-0000-0000-000093780000}"/>
    <cellStyle name="Note 2 2 5 2 2 2 3" xfId="25756" xr:uid="{00000000-0005-0000-0000-000094780000}"/>
    <cellStyle name="Note 2 2 5 2 2 2 3 2" xfId="25758" xr:uid="{00000000-0005-0000-0000-000095780000}"/>
    <cellStyle name="Note 2 2 5 2 2 2 4" xfId="25760" xr:uid="{00000000-0005-0000-0000-000096780000}"/>
    <cellStyle name="Note 2 2 5 2 2 3" xfId="12830" xr:uid="{00000000-0005-0000-0000-000097780000}"/>
    <cellStyle name="Note 2 2 5 2 2 3 2" xfId="25767" xr:uid="{00000000-0005-0000-0000-000098780000}"/>
    <cellStyle name="Note 2 2 5 2 2 3 2 2" xfId="25769" xr:uid="{00000000-0005-0000-0000-000099780000}"/>
    <cellStyle name="Note 2 2 5 2 2 3 3" xfId="25771" xr:uid="{00000000-0005-0000-0000-00009A780000}"/>
    <cellStyle name="Note 2 2 5 2 2 4" xfId="32539" xr:uid="{00000000-0005-0000-0000-00009B780000}"/>
    <cellStyle name="Note 2 2 5 2 2 4 2" xfId="25780" xr:uid="{00000000-0005-0000-0000-00009C780000}"/>
    <cellStyle name="Note 2 2 5 2 2 5" xfId="32540" xr:uid="{00000000-0005-0000-0000-00009D780000}"/>
    <cellStyle name="Note 2 2 5 2 3" xfId="3254" xr:uid="{00000000-0005-0000-0000-00009E780000}"/>
    <cellStyle name="Note 2 2 5 2 3 2" xfId="3259" xr:uid="{00000000-0005-0000-0000-00009F780000}"/>
    <cellStyle name="Note 2 2 5 2 3 2 2" xfId="15056" xr:uid="{00000000-0005-0000-0000-0000A0780000}"/>
    <cellStyle name="Note 2 2 5 2 3 2 2 2" xfId="25795" xr:uid="{00000000-0005-0000-0000-0000A1780000}"/>
    <cellStyle name="Note 2 2 5 2 3 2 3" xfId="25797" xr:uid="{00000000-0005-0000-0000-0000A2780000}"/>
    <cellStyle name="Note 2 2 5 2 3 3" xfId="15229" xr:uid="{00000000-0005-0000-0000-0000A3780000}"/>
    <cellStyle name="Note 2 2 5 2 3 3 2" xfId="25801" xr:uid="{00000000-0005-0000-0000-0000A4780000}"/>
    <cellStyle name="Note 2 2 5 2 3 4" xfId="32541" xr:uid="{00000000-0005-0000-0000-0000A5780000}"/>
    <cellStyle name="Note 2 2 5 2 4" xfId="3267" xr:uid="{00000000-0005-0000-0000-0000A6780000}"/>
    <cellStyle name="Note 2 2 5 2 4 2" xfId="32542" xr:uid="{00000000-0005-0000-0000-0000A7780000}"/>
    <cellStyle name="Note 2 2 5 2 4 2 2" xfId="22372" xr:uid="{00000000-0005-0000-0000-0000A8780000}"/>
    <cellStyle name="Note 2 2 5 2 4 3" xfId="32543" xr:uid="{00000000-0005-0000-0000-0000A9780000}"/>
    <cellStyle name="Note 2 2 5 2 5" xfId="12716" xr:uid="{00000000-0005-0000-0000-0000AA780000}"/>
    <cellStyle name="Note 2 2 5 2 5 2" xfId="17467" xr:uid="{00000000-0005-0000-0000-0000AB780000}"/>
    <cellStyle name="Note 2 2 5 2 6" xfId="17471" xr:uid="{00000000-0005-0000-0000-0000AC780000}"/>
    <cellStyle name="Note 2 2 5 3" xfId="32544" xr:uid="{00000000-0005-0000-0000-0000AD780000}"/>
    <cellStyle name="Note 2 2 5 3 2" xfId="12844" xr:uid="{00000000-0005-0000-0000-0000AE780000}"/>
    <cellStyle name="Note 2 2 5 3 2 2" xfId="12846" xr:uid="{00000000-0005-0000-0000-0000AF780000}"/>
    <cellStyle name="Note 2 2 5 3 2 2 2" xfId="25852" xr:uid="{00000000-0005-0000-0000-0000B0780000}"/>
    <cellStyle name="Note 2 2 5 3 2 2 2 2" xfId="25854" xr:uid="{00000000-0005-0000-0000-0000B1780000}"/>
    <cellStyle name="Note 2 2 5 3 2 2 3" xfId="25856" xr:uid="{00000000-0005-0000-0000-0000B2780000}"/>
    <cellStyle name="Note 2 2 5 3 2 3" xfId="32545" xr:uid="{00000000-0005-0000-0000-0000B3780000}"/>
    <cellStyle name="Note 2 2 5 3 2 3 2" xfId="25861" xr:uid="{00000000-0005-0000-0000-0000B4780000}"/>
    <cellStyle name="Note 2 2 5 3 2 4" xfId="32546" xr:uid="{00000000-0005-0000-0000-0000B5780000}"/>
    <cellStyle name="Note 2 2 5 3 3" xfId="2800" xr:uid="{00000000-0005-0000-0000-0000B6780000}"/>
    <cellStyle name="Note 2 2 5 3 3 2" xfId="32547" xr:uid="{00000000-0005-0000-0000-0000B7780000}"/>
    <cellStyle name="Note 2 2 5 3 3 2 2" xfId="25872" xr:uid="{00000000-0005-0000-0000-0000B8780000}"/>
    <cellStyle name="Note 2 2 5 3 3 3" xfId="22977" xr:uid="{00000000-0005-0000-0000-0000B9780000}"/>
    <cellStyle name="Note 2 2 5 3 4" xfId="32548" xr:uid="{00000000-0005-0000-0000-0000BA780000}"/>
    <cellStyle name="Note 2 2 5 3 4 2" xfId="32549" xr:uid="{00000000-0005-0000-0000-0000BB780000}"/>
    <cellStyle name="Note 2 2 5 3 5" xfId="17475" xr:uid="{00000000-0005-0000-0000-0000BC780000}"/>
    <cellStyle name="Note 2 2 5 4" xfId="32550" xr:uid="{00000000-0005-0000-0000-0000BD780000}"/>
    <cellStyle name="Note 2 2 5 4 2" xfId="12857" xr:uid="{00000000-0005-0000-0000-0000BE780000}"/>
    <cellStyle name="Note 2 2 5 4 2 2" xfId="32551" xr:uid="{00000000-0005-0000-0000-0000BF780000}"/>
    <cellStyle name="Note 2 2 5 4 2 2 2" xfId="25898" xr:uid="{00000000-0005-0000-0000-0000C0780000}"/>
    <cellStyle name="Note 2 2 5 4 2 3" xfId="32552" xr:uid="{00000000-0005-0000-0000-0000C1780000}"/>
    <cellStyle name="Note 2 2 5 4 3" xfId="5997" xr:uid="{00000000-0005-0000-0000-0000C2780000}"/>
    <cellStyle name="Note 2 2 5 4 3 2" xfId="32553" xr:uid="{00000000-0005-0000-0000-0000C3780000}"/>
    <cellStyle name="Note 2 2 5 4 4" xfId="20728" xr:uid="{00000000-0005-0000-0000-0000C4780000}"/>
    <cellStyle name="Note 2 2 5 5" xfId="32554" xr:uid="{00000000-0005-0000-0000-0000C5780000}"/>
    <cellStyle name="Note 2 2 5 5 2" xfId="20158" xr:uid="{00000000-0005-0000-0000-0000C6780000}"/>
    <cellStyle name="Note 2 2 5 5 2 2" xfId="20160" xr:uid="{00000000-0005-0000-0000-0000C7780000}"/>
    <cellStyle name="Note 2 2 5 5 3" xfId="20162" xr:uid="{00000000-0005-0000-0000-0000C8780000}"/>
    <cellStyle name="Note 2 2 5 6" xfId="16384" xr:uid="{00000000-0005-0000-0000-0000C9780000}"/>
    <cellStyle name="Note 2 2 5 6 2" xfId="16388" xr:uid="{00000000-0005-0000-0000-0000CA780000}"/>
    <cellStyle name="Note 2 2 5 7" xfId="2346" xr:uid="{00000000-0005-0000-0000-0000CB780000}"/>
    <cellStyle name="Note 2 2 6" xfId="22752" xr:uid="{00000000-0005-0000-0000-0000CC780000}"/>
    <cellStyle name="Note 2 2 6 2" xfId="32555" xr:uid="{00000000-0005-0000-0000-0000CD780000}"/>
    <cellStyle name="Note 2 2 6 2 2" xfId="8314" xr:uid="{00000000-0005-0000-0000-0000CE780000}"/>
    <cellStyle name="Note 2 2 6 2 2 2" xfId="8321" xr:uid="{00000000-0005-0000-0000-0000CF780000}"/>
    <cellStyle name="Note 2 2 6 2 2 2 2" xfId="18839" xr:uid="{00000000-0005-0000-0000-0000D0780000}"/>
    <cellStyle name="Note 2 2 6 2 2 2 2 2" xfId="18842" xr:uid="{00000000-0005-0000-0000-0000D1780000}"/>
    <cellStyle name="Note 2 2 6 2 2 2 3" xfId="18847" xr:uid="{00000000-0005-0000-0000-0000D2780000}"/>
    <cellStyle name="Note 2 2 6 2 2 3" xfId="32557" xr:uid="{00000000-0005-0000-0000-0000D3780000}"/>
    <cellStyle name="Note 2 2 6 2 2 3 2" xfId="18861" xr:uid="{00000000-0005-0000-0000-0000D4780000}"/>
    <cellStyle name="Note 2 2 6 2 2 4" xfId="26805" xr:uid="{00000000-0005-0000-0000-0000D5780000}"/>
    <cellStyle name="Note 2 2 6 2 3" xfId="1598" xr:uid="{00000000-0005-0000-0000-0000D6780000}"/>
    <cellStyle name="Note 2 2 6 2 3 2" xfId="14472" xr:uid="{00000000-0005-0000-0000-0000D7780000}"/>
    <cellStyle name="Note 2 2 6 2 3 2 2" xfId="18880" xr:uid="{00000000-0005-0000-0000-0000D8780000}"/>
    <cellStyle name="Note 2 2 6 2 3 3" xfId="30457" xr:uid="{00000000-0005-0000-0000-0000D9780000}"/>
    <cellStyle name="Note 2 2 6 2 4" xfId="30459" xr:uid="{00000000-0005-0000-0000-0000DA780000}"/>
    <cellStyle name="Note 2 2 6 2 4 2" xfId="30461" xr:uid="{00000000-0005-0000-0000-0000DB780000}"/>
    <cellStyle name="Note 2 2 6 2 5" xfId="17490" xr:uid="{00000000-0005-0000-0000-0000DC780000}"/>
    <cellStyle name="Note 2 2 6 3" xfId="32558" xr:uid="{00000000-0005-0000-0000-0000DD780000}"/>
    <cellStyle name="Note 2 2 6 3 2" xfId="8402" xr:uid="{00000000-0005-0000-0000-0000DE780000}"/>
    <cellStyle name="Note 2 2 6 3 2 2" xfId="32559" xr:uid="{00000000-0005-0000-0000-0000DF780000}"/>
    <cellStyle name="Note 2 2 6 3 2 2 2" xfId="19023" xr:uid="{00000000-0005-0000-0000-0000E0780000}"/>
    <cellStyle name="Note 2 2 6 3 2 3" xfId="32561" xr:uid="{00000000-0005-0000-0000-0000E1780000}"/>
    <cellStyle name="Note 2 2 6 3 3" xfId="30464" xr:uid="{00000000-0005-0000-0000-0000E2780000}"/>
    <cellStyle name="Note 2 2 6 3 3 2" xfId="30466" xr:uid="{00000000-0005-0000-0000-0000E3780000}"/>
    <cellStyle name="Note 2 2 6 3 4" xfId="30468" xr:uid="{00000000-0005-0000-0000-0000E4780000}"/>
    <cellStyle name="Note 2 2 6 4" xfId="32562" xr:uid="{00000000-0005-0000-0000-0000E5780000}"/>
    <cellStyle name="Note 2 2 6 4 2" xfId="32563" xr:uid="{00000000-0005-0000-0000-0000E6780000}"/>
    <cellStyle name="Note 2 2 6 4 2 2" xfId="32564" xr:uid="{00000000-0005-0000-0000-0000E7780000}"/>
    <cellStyle name="Note 2 2 6 4 3" xfId="30470" xr:uid="{00000000-0005-0000-0000-0000E8780000}"/>
    <cellStyle name="Note 2 2 6 5" xfId="32565" xr:uid="{00000000-0005-0000-0000-0000E9780000}"/>
    <cellStyle name="Note 2 2 6 5 2" xfId="20244" xr:uid="{00000000-0005-0000-0000-0000EA780000}"/>
    <cellStyle name="Note 2 2 6 6" xfId="16406" xr:uid="{00000000-0005-0000-0000-0000EB780000}"/>
    <cellStyle name="Note 2 2 7" xfId="32566" xr:uid="{00000000-0005-0000-0000-0000EC780000}"/>
    <cellStyle name="Note 2 2 7 2" xfId="32567" xr:uid="{00000000-0005-0000-0000-0000ED780000}"/>
    <cellStyle name="Note 2 2 7 2 2" xfId="8677" xr:uid="{00000000-0005-0000-0000-0000EE780000}"/>
    <cellStyle name="Note 2 2 7 2 2 2" xfId="32568" xr:uid="{00000000-0005-0000-0000-0000EF780000}"/>
    <cellStyle name="Note 2 2 7 2 2 2 2" xfId="19221" xr:uid="{00000000-0005-0000-0000-0000F0780000}"/>
    <cellStyle name="Note 2 2 7 2 2 3" xfId="32570" xr:uid="{00000000-0005-0000-0000-0000F1780000}"/>
    <cellStyle name="Note 2 2 7 2 3" xfId="8935" xr:uid="{00000000-0005-0000-0000-0000F2780000}"/>
    <cellStyle name="Note 2 2 7 2 3 2" xfId="30472" xr:uid="{00000000-0005-0000-0000-0000F3780000}"/>
    <cellStyle name="Note 2 2 7 2 4" xfId="30474" xr:uid="{00000000-0005-0000-0000-0000F4780000}"/>
    <cellStyle name="Note 2 2 7 3" xfId="32571" xr:uid="{00000000-0005-0000-0000-0000F5780000}"/>
    <cellStyle name="Note 2 2 7 3 2" xfId="8952" xr:uid="{00000000-0005-0000-0000-0000F6780000}"/>
    <cellStyle name="Note 2 2 7 3 2 2" xfId="32572" xr:uid="{00000000-0005-0000-0000-0000F7780000}"/>
    <cellStyle name="Note 2 2 7 3 3" xfId="30476" xr:uid="{00000000-0005-0000-0000-0000F8780000}"/>
    <cellStyle name="Note 2 2 7 4" xfId="32573" xr:uid="{00000000-0005-0000-0000-0000F9780000}"/>
    <cellStyle name="Note 2 2 7 4 2" xfId="32574" xr:uid="{00000000-0005-0000-0000-0000FA780000}"/>
    <cellStyle name="Note 2 2 7 5" xfId="32575" xr:uid="{00000000-0005-0000-0000-0000FB780000}"/>
    <cellStyle name="Note 2 2 8" xfId="32576" xr:uid="{00000000-0005-0000-0000-0000FC780000}"/>
    <cellStyle name="Note 2 2 8 2" xfId="32577" xr:uid="{00000000-0005-0000-0000-0000FD780000}"/>
    <cellStyle name="Note 2 2 8 2 2" xfId="32578" xr:uid="{00000000-0005-0000-0000-0000FE780000}"/>
    <cellStyle name="Note 2 2 8 2 2 2" xfId="32580" xr:uid="{00000000-0005-0000-0000-0000FF780000}"/>
    <cellStyle name="Note 2 2 8 2 3" xfId="30479" xr:uid="{00000000-0005-0000-0000-000000790000}"/>
    <cellStyle name="Note 2 2 8 3" xfId="17676" xr:uid="{00000000-0005-0000-0000-000001790000}"/>
    <cellStyle name="Note 2 2 8 3 2" xfId="17681" xr:uid="{00000000-0005-0000-0000-000002790000}"/>
    <cellStyle name="Note 2 2 8 4" xfId="17687" xr:uid="{00000000-0005-0000-0000-000003790000}"/>
    <cellStyle name="Note 2 2 9" xfId="32581" xr:uid="{00000000-0005-0000-0000-000004790000}"/>
    <cellStyle name="Note 2 2 9 2" xfId="32582" xr:uid="{00000000-0005-0000-0000-000005790000}"/>
    <cellStyle name="Note 2 2 9 2 2" xfId="12157" xr:uid="{00000000-0005-0000-0000-000006790000}"/>
    <cellStyle name="Note 2 2 9 3" xfId="17703" xr:uid="{00000000-0005-0000-0000-000007790000}"/>
    <cellStyle name="Note 2 3" xfId="32583" xr:uid="{00000000-0005-0000-0000-000008790000}"/>
    <cellStyle name="Note 2 3 10" xfId="32584" xr:uid="{00000000-0005-0000-0000-000009790000}"/>
    <cellStyle name="Note 2 3 2" xfId="32585" xr:uid="{00000000-0005-0000-0000-00000A790000}"/>
    <cellStyle name="Note 2 3 2 2" xfId="32586" xr:uid="{00000000-0005-0000-0000-00000B790000}"/>
    <cellStyle name="Note 2 3 2 2 2" xfId="32587" xr:uid="{00000000-0005-0000-0000-00000C790000}"/>
    <cellStyle name="Note 2 3 2 2 2 2" xfId="20648" xr:uid="{00000000-0005-0000-0000-00000D790000}"/>
    <cellStyle name="Note 2 3 2 2 2 2 2" xfId="20650" xr:uid="{00000000-0005-0000-0000-00000E790000}"/>
    <cellStyle name="Note 2 3 2 2 2 2 2 2" xfId="20654" xr:uid="{00000000-0005-0000-0000-00000F790000}"/>
    <cellStyle name="Note 2 3 2 2 2 2 2 2 2" xfId="20657" xr:uid="{00000000-0005-0000-0000-000010790000}"/>
    <cellStyle name="Note 2 3 2 2 2 2 2 2 2 2" xfId="31022" xr:uid="{00000000-0005-0000-0000-000011790000}"/>
    <cellStyle name="Note 2 3 2 2 2 2 2 2 2 2 2" xfId="32588" xr:uid="{00000000-0005-0000-0000-000012790000}"/>
    <cellStyle name="Note 2 3 2 2 2 2 2 2 2 3" xfId="32589" xr:uid="{00000000-0005-0000-0000-000013790000}"/>
    <cellStyle name="Note 2 3 2 2 2 2 2 2 3" xfId="32590" xr:uid="{00000000-0005-0000-0000-000014790000}"/>
    <cellStyle name="Note 2 3 2 2 2 2 2 2 3 2" xfId="32591" xr:uid="{00000000-0005-0000-0000-000015790000}"/>
    <cellStyle name="Note 2 3 2 2 2 2 2 2 4" xfId="32115" xr:uid="{00000000-0005-0000-0000-000016790000}"/>
    <cellStyle name="Note 2 3 2 2 2 2 2 3" xfId="20660" xr:uid="{00000000-0005-0000-0000-000017790000}"/>
    <cellStyle name="Note 2 3 2 2 2 2 2 3 2" xfId="32592" xr:uid="{00000000-0005-0000-0000-000018790000}"/>
    <cellStyle name="Note 2 3 2 2 2 2 2 3 2 2" xfId="32593" xr:uid="{00000000-0005-0000-0000-000019790000}"/>
    <cellStyle name="Note 2 3 2 2 2 2 2 3 3" xfId="2491" xr:uid="{00000000-0005-0000-0000-00001A790000}"/>
    <cellStyle name="Note 2 3 2 2 2 2 2 4" xfId="5753" xr:uid="{00000000-0005-0000-0000-00001B790000}"/>
    <cellStyle name="Note 2 3 2 2 2 2 2 4 2" xfId="2740" xr:uid="{00000000-0005-0000-0000-00001C790000}"/>
    <cellStyle name="Note 2 3 2 2 2 2 2 5" xfId="32594" xr:uid="{00000000-0005-0000-0000-00001D790000}"/>
    <cellStyle name="Note 2 3 2 2 2 2 3" xfId="200" xr:uid="{00000000-0005-0000-0000-00001E790000}"/>
    <cellStyle name="Note 2 3 2 2 2 2 3 2" xfId="14298" xr:uid="{00000000-0005-0000-0000-00001F790000}"/>
    <cellStyle name="Note 2 3 2 2 2 2 3 2 2" xfId="32595" xr:uid="{00000000-0005-0000-0000-000020790000}"/>
    <cellStyle name="Note 2 3 2 2 2 2 3 2 2 2" xfId="32596" xr:uid="{00000000-0005-0000-0000-000021790000}"/>
    <cellStyle name="Note 2 3 2 2 2 2 3 2 3" xfId="32597" xr:uid="{00000000-0005-0000-0000-000022790000}"/>
    <cellStyle name="Note 2 3 2 2 2 2 3 3" xfId="32598" xr:uid="{00000000-0005-0000-0000-000023790000}"/>
    <cellStyle name="Note 2 3 2 2 2 2 3 3 2" xfId="32599" xr:uid="{00000000-0005-0000-0000-000024790000}"/>
    <cellStyle name="Note 2 3 2 2 2 2 3 4" xfId="32600" xr:uid="{00000000-0005-0000-0000-000025790000}"/>
    <cellStyle name="Note 2 3 2 2 2 2 4" xfId="14305" xr:uid="{00000000-0005-0000-0000-000026790000}"/>
    <cellStyle name="Note 2 3 2 2 2 2 4 2" xfId="32601" xr:uid="{00000000-0005-0000-0000-000027790000}"/>
    <cellStyle name="Note 2 3 2 2 2 2 4 2 2" xfId="32603" xr:uid="{00000000-0005-0000-0000-000028790000}"/>
    <cellStyle name="Note 2 3 2 2 2 2 4 3" xfId="15129" xr:uid="{00000000-0005-0000-0000-000029790000}"/>
    <cellStyle name="Note 2 3 2 2 2 2 5" xfId="32604" xr:uid="{00000000-0005-0000-0000-00002A790000}"/>
    <cellStyle name="Note 2 3 2 2 2 2 5 2" xfId="32606" xr:uid="{00000000-0005-0000-0000-00002B790000}"/>
    <cellStyle name="Note 2 3 2 2 2 2 6" xfId="29689" xr:uid="{00000000-0005-0000-0000-00002C790000}"/>
    <cellStyle name="Note 2 3 2 2 2 3" xfId="20664" xr:uid="{00000000-0005-0000-0000-00002D790000}"/>
    <cellStyle name="Note 2 3 2 2 2 3 2" xfId="20667" xr:uid="{00000000-0005-0000-0000-00002E790000}"/>
    <cellStyle name="Note 2 3 2 2 2 3 2 2" xfId="20672" xr:uid="{00000000-0005-0000-0000-00002F790000}"/>
    <cellStyle name="Note 2 3 2 2 2 3 2 2 2" xfId="32607" xr:uid="{00000000-0005-0000-0000-000030790000}"/>
    <cellStyle name="Note 2 3 2 2 2 3 2 2 2 2" xfId="32608" xr:uid="{00000000-0005-0000-0000-000031790000}"/>
    <cellStyle name="Note 2 3 2 2 2 3 2 2 3" xfId="32609" xr:uid="{00000000-0005-0000-0000-000032790000}"/>
    <cellStyle name="Note 2 3 2 2 2 3 2 3" xfId="32610" xr:uid="{00000000-0005-0000-0000-000033790000}"/>
    <cellStyle name="Note 2 3 2 2 2 3 2 3 2" xfId="32611" xr:uid="{00000000-0005-0000-0000-000034790000}"/>
    <cellStyle name="Note 2 3 2 2 2 3 2 4" xfId="32612" xr:uid="{00000000-0005-0000-0000-000035790000}"/>
    <cellStyle name="Note 2 3 2 2 2 3 3" xfId="14313" xr:uid="{00000000-0005-0000-0000-000036790000}"/>
    <cellStyle name="Note 2 3 2 2 2 3 3 2" xfId="16250" xr:uid="{00000000-0005-0000-0000-000037790000}"/>
    <cellStyle name="Note 2 3 2 2 2 3 3 2 2" xfId="32613" xr:uid="{00000000-0005-0000-0000-000038790000}"/>
    <cellStyle name="Note 2 3 2 2 2 3 3 3" xfId="32614" xr:uid="{00000000-0005-0000-0000-000039790000}"/>
    <cellStyle name="Note 2 3 2 2 2 3 4" xfId="8095" xr:uid="{00000000-0005-0000-0000-00003A790000}"/>
    <cellStyle name="Note 2 3 2 2 2 3 4 2" xfId="32615" xr:uid="{00000000-0005-0000-0000-00003B790000}"/>
    <cellStyle name="Note 2 3 2 2 2 3 5" xfId="32616" xr:uid="{00000000-0005-0000-0000-00003C790000}"/>
    <cellStyle name="Note 2 3 2 2 2 4" xfId="20677" xr:uid="{00000000-0005-0000-0000-00003D790000}"/>
    <cellStyle name="Note 2 3 2 2 2 4 2" xfId="20681" xr:uid="{00000000-0005-0000-0000-00003E790000}"/>
    <cellStyle name="Note 2 3 2 2 2 4 2 2" xfId="32617" xr:uid="{00000000-0005-0000-0000-00003F790000}"/>
    <cellStyle name="Note 2 3 2 2 2 4 2 2 2" xfId="31811" xr:uid="{00000000-0005-0000-0000-000040790000}"/>
    <cellStyle name="Note 2 3 2 2 2 4 2 3" xfId="32618" xr:uid="{00000000-0005-0000-0000-000041790000}"/>
    <cellStyle name="Note 2 3 2 2 2 4 3" xfId="16642" xr:uid="{00000000-0005-0000-0000-000042790000}"/>
    <cellStyle name="Note 2 3 2 2 2 4 3 2" xfId="32619" xr:uid="{00000000-0005-0000-0000-000043790000}"/>
    <cellStyle name="Note 2 3 2 2 2 4 4" xfId="32620" xr:uid="{00000000-0005-0000-0000-000044790000}"/>
    <cellStyle name="Note 2 3 2 2 2 5" xfId="20684" xr:uid="{00000000-0005-0000-0000-000045790000}"/>
    <cellStyle name="Note 2 3 2 2 2 5 2" xfId="32621" xr:uid="{00000000-0005-0000-0000-000046790000}"/>
    <cellStyle name="Note 2 3 2 2 2 5 2 2" xfId="32622" xr:uid="{00000000-0005-0000-0000-000047790000}"/>
    <cellStyle name="Note 2 3 2 2 2 5 3" xfId="32623" xr:uid="{00000000-0005-0000-0000-000048790000}"/>
    <cellStyle name="Note 2 3 2 2 2 6" xfId="32624" xr:uid="{00000000-0005-0000-0000-000049790000}"/>
    <cellStyle name="Note 2 3 2 2 2 6 2" xfId="32625" xr:uid="{00000000-0005-0000-0000-00004A790000}"/>
    <cellStyle name="Note 2 3 2 2 2 7" xfId="32626" xr:uid="{00000000-0005-0000-0000-00004B790000}"/>
    <cellStyle name="Note 2 3 2 2 3" xfId="32627" xr:uid="{00000000-0005-0000-0000-00004C790000}"/>
    <cellStyle name="Note 2 3 2 2 3 2" xfId="20703" xr:uid="{00000000-0005-0000-0000-00004D790000}"/>
    <cellStyle name="Note 2 3 2 2 3 2 2" xfId="5904" xr:uid="{00000000-0005-0000-0000-00004E790000}"/>
    <cellStyle name="Note 2 3 2 2 3 2 2 2" xfId="20707" xr:uid="{00000000-0005-0000-0000-00004F790000}"/>
    <cellStyle name="Note 2 3 2 2 3 2 2 2 2" xfId="32628" xr:uid="{00000000-0005-0000-0000-000050790000}"/>
    <cellStyle name="Note 2 3 2 2 3 2 2 2 2 2" xfId="32629" xr:uid="{00000000-0005-0000-0000-000051790000}"/>
    <cellStyle name="Note 2 3 2 2 3 2 2 2 3" xfId="32630" xr:uid="{00000000-0005-0000-0000-000052790000}"/>
    <cellStyle name="Note 2 3 2 2 3 2 2 3" xfId="32631" xr:uid="{00000000-0005-0000-0000-000053790000}"/>
    <cellStyle name="Note 2 3 2 2 3 2 2 3 2" xfId="32632" xr:uid="{00000000-0005-0000-0000-000054790000}"/>
    <cellStyle name="Note 2 3 2 2 3 2 2 4" xfId="32633" xr:uid="{00000000-0005-0000-0000-000055790000}"/>
    <cellStyle name="Note 2 3 2 2 3 2 3" xfId="12663" xr:uid="{00000000-0005-0000-0000-000056790000}"/>
    <cellStyle name="Note 2 3 2 2 3 2 3 2" xfId="32634" xr:uid="{00000000-0005-0000-0000-000057790000}"/>
    <cellStyle name="Note 2 3 2 2 3 2 3 2 2" xfId="32635" xr:uid="{00000000-0005-0000-0000-000058790000}"/>
    <cellStyle name="Note 2 3 2 2 3 2 3 3" xfId="32636" xr:uid="{00000000-0005-0000-0000-000059790000}"/>
    <cellStyle name="Note 2 3 2 2 3 2 4" xfId="20757" xr:uid="{00000000-0005-0000-0000-00005A790000}"/>
    <cellStyle name="Note 2 3 2 2 3 2 4 2" xfId="32637" xr:uid="{00000000-0005-0000-0000-00005B790000}"/>
    <cellStyle name="Note 2 3 2 2 3 2 5" xfId="32638" xr:uid="{00000000-0005-0000-0000-00005C790000}"/>
    <cellStyle name="Note 2 3 2 2 3 3" xfId="1830" xr:uid="{00000000-0005-0000-0000-00005D790000}"/>
    <cellStyle name="Note 2 3 2 2 3 3 2" xfId="1843" xr:uid="{00000000-0005-0000-0000-00005E790000}"/>
    <cellStyle name="Note 2 3 2 2 3 3 2 2" xfId="9616" xr:uid="{00000000-0005-0000-0000-00005F790000}"/>
    <cellStyle name="Note 2 3 2 2 3 3 2 2 2" xfId="25117" xr:uid="{00000000-0005-0000-0000-000060790000}"/>
    <cellStyle name="Note 2 3 2 2 3 3 2 3" xfId="25172" xr:uid="{00000000-0005-0000-0000-000061790000}"/>
    <cellStyle name="Note 2 3 2 2 3 3 3" xfId="9623" xr:uid="{00000000-0005-0000-0000-000062790000}"/>
    <cellStyle name="Note 2 3 2 2 3 3 3 2" xfId="25213" xr:uid="{00000000-0005-0000-0000-000063790000}"/>
    <cellStyle name="Note 2 3 2 2 3 3 4" xfId="25236" xr:uid="{00000000-0005-0000-0000-000064790000}"/>
    <cellStyle name="Note 2 3 2 2 3 4" xfId="214" xr:uid="{00000000-0005-0000-0000-000065790000}"/>
    <cellStyle name="Note 2 3 2 2 3 4 2" xfId="454" xr:uid="{00000000-0005-0000-0000-000066790000}"/>
    <cellStyle name="Note 2 3 2 2 3 4 2 2" xfId="25377" xr:uid="{00000000-0005-0000-0000-000067790000}"/>
    <cellStyle name="Note 2 3 2 2 3 4 3" xfId="25432" xr:uid="{00000000-0005-0000-0000-000068790000}"/>
    <cellStyle name="Note 2 3 2 2 3 5" xfId="9638" xr:uid="{00000000-0005-0000-0000-000069790000}"/>
    <cellStyle name="Note 2 3 2 2 3 5 2" xfId="25506" xr:uid="{00000000-0005-0000-0000-00006A790000}"/>
    <cellStyle name="Note 2 3 2 2 3 6" xfId="32639" xr:uid="{00000000-0005-0000-0000-00006B790000}"/>
    <cellStyle name="Note 2 3 2 2 4" xfId="32640" xr:uid="{00000000-0005-0000-0000-00006C790000}"/>
    <cellStyle name="Note 2 3 2 2 4 2" xfId="20719" xr:uid="{00000000-0005-0000-0000-00006D790000}"/>
    <cellStyle name="Note 2 3 2 2 4 2 2" xfId="20085" xr:uid="{00000000-0005-0000-0000-00006E790000}"/>
    <cellStyle name="Note 2 3 2 2 4 2 2 2" xfId="20570" xr:uid="{00000000-0005-0000-0000-00006F790000}"/>
    <cellStyle name="Note 2 3 2 2 4 2 2 2 2" xfId="32641" xr:uid="{00000000-0005-0000-0000-000070790000}"/>
    <cellStyle name="Note 2 3 2 2 4 2 2 3" xfId="32642" xr:uid="{00000000-0005-0000-0000-000071790000}"/>
    <cellStyle name="Note 2 3 2 2 4 2 3" xfId="32643" xr:uid="{00000000-0005-0000-0000-000072790000}"/>
    <cellStyle name="Note 2 3 2 2 4 2 3 2" xfId="32644" xr:uid="{00000000-0005-0000-0000-000073790000}"/>
    <cellStyle name="Note 2 3 2 2 4 2 4" xfId="32646" xr:uid="{00000000-0005-0000-0000-000074790000}"/>
    <cellStyle name="Note 2 3 2 2 4 3" xfId="98" xr:uid="{00000000-0005-0000-0000-000075790000}"/>
    <cellStyle name="Note 2 3 2 2 4 3 2" xfId="9644" xr:uid="{00000000-0005-0000-0000-000076790000}"/>
    <cellStyle name="Note 2 3 2 2 4 3 2 2" xfId="25807" xr:uid="{00000000-0005-0000-0000-000077790000}"/>
    <cellStyle name="Note 2 3 2 2 4 3 3" xfId="25877" xr:uid="{00000000-0005-0000-0000-000078790000}"/>
    <cellStyle name="Note 2 3 2 2 4 4" xfId="4992" xr:uid="{00000000-0005-0000-0000-000079790000}"/>
    <cellStyle name="Note 2 3 2 2 4 4 2" xfId="5113" xr:uid="{00000000-0005-0000-0000-00007A790000}"/>
    <cellStyle name="Note 2 3 2 2 4 5" xfId="10363" xr:uid="{00000000-0005-0000-0000-00007B790000}"/>
    <cellStyle name="Note 2 3 2 2 5" xfId="20768" xr:uid="{00000000-0005-0000-0000-00007C790000}"/>
    <cellStyle name="Note 2 3 2 2 5 2" xfId="20733" xr:uid="{00000000-0005-0000-0000-00007D790000}"/>
    <cellStyle name="Note 2 3 2 2 5 2 2" xfId="20773" xr:uid="{00000000-0005-0000-0000-00007E790000}"/>
    <cellStyle name="Note 2 3 2 2 5 2 2 2" xfId="24171" xr:uid="{00000000-0005-0000-0000-00007F790000}"/>
    <cellStyle name="Note 2 3 2 2 5 2 3" xfId="24173" xr:uid="{00000000-0005-0000-0000-000080790000}"/>
    <cellStyle name="Note 2 3 2 2 5 3" xfId="9651" xr:uid="{00000000-0005-0000-0000-000081790000}"/>
    <cellStyle name="Note 2 3 2 2 5 3 2" xfId="16401" xr:uid="{00000000-0005-0000-0000-000082790000}"/>
    <cellStyle name="Note 2 3 2 2 5 4" xfId="8144" xr:uid="{00000000-0005-0000-0000-000083790000}"/>
    <cellStyle name="Note 2 3 2 2 6" xfId="20776" xr:uid="{00000000-0005-0000-0000-000084790000}"/>
    <cellStyle name="Note 2 3 2 2 6 2" xfId="20781" xr:uid="{00000000-0005-0000-0000-000085790000}"/>
    <cellStyle name="Note 2 3 2 2 6 2 2" xfId="13877" xr:uid="{00000000-0005-0000-0000-000086790000}"/>
    <cellStyle name="Note 2 3 2 2 6 3" xfId="24178" xr:uid="{00000000-0005-0000-0000-000087790000}"/>
    <cellStyle name="Note 2 3 2 2 7" xfId="20786" xr:uid="{00000000-0005-0000-0000-000088790000}"/>
    <cellStyle name="Note 2 3 2 2 7 2" xfId="24182" xr:uid="{00000000-0005-0000-0000-000089790000}"/>
    <cellStyle name="Note 2 3 2 2 8" xfId="32647" xr:uid="{00000000-0005-0000-0000-00008A790000}"/>
    <cellStyle name="Note 2 3 2 3" xfId="32648" xr:uid="{00000000-0005-0000-0000-00008B790000}"/>
    <cellStyle name="Note 2 3 2 3 2" xfId="29017" xr:uid="{00000000-0005-0000-0000-00008C790000}"/>
    <cellStyle name="Note 2 3 2 3 2 2" xfId="20812" xr:uid="{00000000-0005-0000-0000-00008D790000}"/>
    <cellStyle name="Note 2 3 2 3 2 2 2" xfId="20816" xr:uid="{00000000-0005-0000-0000-00008E790000}"/>
    <cellStyle name="Note 2 3 2 3 2 2 2 2" xfId="20824" xr:uid="{00000000-0005-0000-0000-00008F790000}"/>
    <cellStyle name="Note 2 3 2 3 2 2 2 2 2" xfId="32198" xr:uid="{00000000-0005-0000-0000-000090790000}"/>
    <cellStyle name="Note 2 3 2 3 2 2 2 2 2 2" xfId="32649" xr:uid="{00000000-0005-0000-0000-000091790000}"/>
    <cellStyle name="Note 2 3 2 3 2 2 2 2 3" xfId="32650" xr:uid="{00000000-0005-0000-0000-000092790000}"/>
    <cellStyle name="Note 2 3 2 3 2 2 2 3" xfId="32200" xr:uid="{00000000-0005-0000-0000-000093790000}"/>
    <cellStyle name="Note 2 3 2 3 2 2 2 3 2" xfId="32651" xr:uid="{00000000-0005-0000-0000-000094790000}"/>
    <cellStyle name="Note 2 3 2 3 2 2 2 4" xfId="32365" xr:uid="{00000000-0005-0000-0000-000095790000}"/>
    <cellStyle name="Note 2 3 2 3 2 2 3" xfId="9696" xr:uid="{00000000-0005-0000-0000-000096790000}"/>
    <cellStyle name="Note 2 3 2 3 2 2 3 2" xfId="32205" xr:uid="{00000000-0005-0000-0000-000097790000}"/>
    <cellStyle name="Note 2 3 2 3 2 2 3 2 2" xfId="32652" xr:uid="{00000000-0005-0000-0000-000098790000}"/>
    <cellStyle name="Note 2 3 2 3 2 2 3 3" xfId="32653" xr:uid="{00000000-0005-0000-0000-000099790000}"/>
    <cellStyle name="Note 2 3 2 3 2 2 4" xfId="10383" xr:uid="{00000000-0005-0000-0000-00009A790000}"/>
    <cellStyle name="Note 2 3 2 3 2 2 4 2" xfId="5458" xr:uid="{00000000-0005-0000-0000-00009B790000}"/>
    <cellStyle name="Note 2 3 2 3 2 2 5" xfId="10389" xr:uid="{00000000-0005-0000-0000-00009C790000}"/>
    <cellStyle name="Note 2 3 2 3 2 3" xfId="20831" xr:uid="{00000000-0005-0000-0000-00009D790000}"/>
    <cellStyle name="Note 2 3 2 3 2 3 2" xfId="20835" xr:uid="{00000000-0005-0000-0000-00009E790000}"/>
    <cellStyle name="Note 2 3 2 3 2 3 2 2" xfId="23979" xr:uid="{00000000-0005-0000-0000-00009F790000}"/>
    <cellStyle name="Note 2 3 2 3 2 3 2 2 2" xfId="32654" xr:uid="{00000000-0005-0000-0000-0000A0790000}"/>
    <cellStyle name="Note 2 3 2 3 2 3 2 3" xfId="32655" xr:uid="{00000000-0005-0000-0000-0000A1790000}"/>
    <cellStyle name="Note 2 3 2 3 2 3 3" xfId="16676" xr:uid="{00000000-0005-0000-0000-0000A2790000}"/>
    <cellStyle name="Note 2 3 2 3 2 3 3 2" xfId="32656" xr:uid="{00000000-0005-0000-0000-0000A3790000}"/>
    <cellStyle name="Note 2 3 2 3 2 3 4" xfId="10393" xr:uid="{00000000-0005-0000-0000-0000A4790000}"/>
    <cellStyle name="Note 2 3 2 3 2 4" xfId="20844" xr:uid="{00000000-0005-0000-0000-0000A5790000}"/>
    <cellStyle name="Note 2 3 2 3 2 4 2" xfId="32657" xr:uid="{00000000-0005-0000-0000-0000A6790000}"/>
    <cellStyle name="Note 2 3 2 3 2 4 2 2" xfId="32659" xr:uid="{00000000-0005-0000-0000-0000A7790000}"/>
    <cellStyle name="Note 2 3 2 3 2 4 3" xfId="32661" xr:uid="{00000000-0005-0000-0000-0000A8790000}"/>
    <cellStyle name="Note 2 3 2 3 2 5" xfId="32663" xr:uid="{00000000-0005-0000-0000-0000A9790000}"/>
    <cellStyle name="Note 2 3 2 3 2 5 2" xfId="25571" xr:uid="{00000000-0005-0000-0000-0000AA790000}"/>
    <cellStyle name="Note 2 3 2 3 2 6" xfId="32664" xr:uid="{00000000-0005-0000-0000-0000AB790000}"/>
    <cellStyle name="Note 2 3 2 3 3" xfId="32665" xr:uid="{00000000-0005-0000-0000-0000AC790000}"/>
    <cellStyle name="Note 2 3 2 3 3 2" xfId="20795" xr:uid="{00000000-0005-0000-0000-0000AD790000}"/>
    <cellStyle name="Note 2 3 2 3 3 2 2" xfId="20800" xr:uid="{00000000-0005-0000-0000-0000AE790000}"/>
    <cellStyle name="Note 2 3 2 3 3 2 2 2" xfId="15384" xr:uid="{00000000-0005-0000-0000-0000AF790000}"/>
    <cellStyle name="Note 2 3 2 3 3 2 2 2 2" xfId="15387" xr:uid="{00000000-0005-0000-0000-0000B0790000}"/>
    <cellStyle name="Note 2 3 2 3 3 2 2 3" xfId="15392" xr:uid="{00000000-0005-0000-0000-0000B1790000}"/>
    <cellStyle name="Note 2 3 2 3 3 2 3" xfId="20810" xr:uid="{00000000-0005-0000-0000-0000B2790000}"/>
    <cellStyle name="Note 2 3 2 3 3 2 3 2" xfId="1414" xr:uid="{00000000-0005-0000-0000-0000B3790000}"/>
    <cellStyle name="Note 2 3 2 3 3 2 4" xfId="10407" xr:uid="{00000000-0005-0000-0000-0000B4790000}"/>
    <cellStyle name="Note 2 3 2 3 3 3" xfId="1893" xr:uid="{00000000-0005-0000-0000-0000B5790000}"/>
    <cellStyle name="Note 2 3 2 3 3 3 2" xfId="9669" xr:uid="{00000000-0005-0000-0000-0000B6790000}"/>
    <cellStyle name="Note 2 3 2 3 3 3 2 2" xfId="17610" xr:uid="{00000000-0005-0000-0000-0000B7790000}"/>
    <cellStyle name="Note 2 3 2 3 3 3 3" xfId="26709" xr:uid="{00000000-0005-0000-0000-0000B8790000}"/>
    <cellStyle name="Note 2 3 2 3 3 4" xfId="9679" xr:uid="{00000000-0005-0000-0000-0000B9790000}"/>
    <cellStyle name="Note 2 3 2 3 3 4 2" xfId="26966" xr:uid="{00000000-0005-0000-0000-0000BA790000}"/>
    <cellStyle name="Note 2 3 2 3 3 5" xfId="30445" xr:uid="{00000000-0005-0000-0000-0000BB790000}"/>
    <cellStyle name="Note 2 3 2 3 4" xfId="32667" xr:uid="{00000000-0005-0000-0000-0000BC790000}"/>
    <cellStyle name="Note 2 3 2 3 4 2" xfId="20819" xr:uid="{00000000-0005-0000-0000-0000BD790000}"/>
    <cellStyle name="Note 2 3 2 3 4 2 2" xfId="20827" xr:uid="{00000000-0005-0000-0000-0000BE790000}"/>
    <cellStyle name="Note 2 3 2 3 4 2 2 2" xfId="32096" xr:uid="{00000000-0005-0000-0000-0000BF790000}"/>
    <cellStyle name="Note 2 3 2 3 4 2 3" xfId="32100" xr:uid="{00000000-0005-0000-0000-0000C0790000}"/>
    <cellStyle name="Note 2 3 2 3 4 3" xfId="9689" xr:uid="{00000000-0005-0000-0000-0000C1790000}"/>
    <cellStyle name="Note 2 3 2 3 4 3 2" xfId="27392" xr:uid="{00000000-0005-0000-0000-0000C2790000}"/>
    <cellStyle name="Note 2 3 2 3 4 4" xfId="32104" xr:uid="{00000000-0005-0000-0000-0000C3790000}"/>
    <cellStyle name="Note 2 3 2 3 5" xfId="20828" xr:uid="{00000000-0005-0000-0000-0000C4790000}"/>
    <cellStyle name="Note 2 3 2 3 5 2" xfId="20837" xr:uid="{00000000-0005-0000-0000-0000C5790000}"/>
    <cellStyle name="Note 2 3 2 3 5 2 2" xfId="24195" xr:uid="{00000000-0005-0000-0000-0000C6790000}"/>
    <cellStyle name="Note 2 3 2 3 5 3" xfId="24198" xr:uid="{00000000-0005-0000-0000-0000C7790000}"/>
    <cellStyle name="Note 2 3 2 3 6" xfId="20842" xr:uid="{00000000-0005-0000-0000-0000C8790000}"/>
    <cellStyle name="Note 2 3 2 3 6 2" xfId="24207" xr:uid="{00000000-0005-0000-0000-0000C9790000}"/>
    <cellStyle name="Note 2 3 2 3 7" xfId="32669" xr:uid="{00000000-0005-0000-0000-0000CA790000}"/>
    <cellStyle name="Note 2 3 2 4" xfId="15080" xr:uid="{00000000-0005-0000-0000-0000CB790000}"/>
    <cellStyle name="Note 2 3 2 4 2" xfId="32670" xr:uid="{00000000-0005-0000-0000-0000CC790000}"/>
    <cellStyle name="Note 2 3 2 4 2 2" xfId="20888" xr:uid="{00000000-0005-0000-0000-0000CD790000}"/>
    <cellStyle name="Note 2 3 2 4 2 2 2" xfId="11006" xr:uid="{00000000-0005-0000-0000-0000CE790000}"/>
    <cellStyle name="Note 2 3 2 4 2 2 2 2" xfId="32380" xr:uid="{00000000-0005-0000-0000-0000CF790000}"/>
    <cellStyle name="Note 2 3 2 4 2 2 2 2 2" xfId="32671" xr:uid="{00000000-0005-0000-0000-0000D0790000}"/>
    <cellStyle name="Note 2 3 2 4 2 2 2 3" xfId="32672" xr:uid="{00000000-0005-0000-0000-0000D1790000}"/>
    <cellStyle name="Note 2 3 2 4 2 2 3" xfId="32673" xr:uid="{00000000-0005-0000-0000-0000D2790000}"/>
    <cellStyle name="Note 2 3 2 4 2 2 3 2" xfId="32674" xr:uid="{00000000-0005-0000-0000-0000D3790000}"/>
    <cellStyle name="Note 2 3 2 4 2 2 4" xfId="10988" xr:uid="{00000000-0005-0000-0000-0000D4790000}"/>
    <cellStyle name="Note 2 3 2 4 2 3" xfId="20892" xr:uid="{00000000-0005-0000-0000-0000D5790000}"/>
    <cellStyle name="Note 2 3 2 4 2 3 2" xfId="32675" xr:uid="{00000000-0005-0000-0000-0000D6790000}"/>
    <cellStyle name="Note 2 3 2 4 2 3 2 2" xfId="31943" xr:uid="{00000000-0005-0000-0000-0000D7790000}"/>
    <cellStyle name="Note 2 3 2 4 2 3 3" xfId="32676" xr:uid="{00000000-0005-0000-0000-0000D8790000}"/>
    <cellStyle name="Note 2 3 2 4 2 4" xfId="32677" xr:uid="{00000000-0005-0000-0000-0000D9790000}"/>
    <cellStyle name="Note 2 3 2 4 2 4 2" xfId="32678" xr:uid="{00000000-0005-0000-0000-0000DA790000}"/>
    <cellStyle name="Note 2 3 2 4 2 5" xfId="30948" xr:uid="{00000000-0005-0000-0000-0000DB790000}"/>
    <cellStyle name="Note 2 3 2 4 3" xfId="20848" xr:uid="{00000000-0005-0000-0000-0000DC790000}"/>
    <cellStyle name="Note 2 3 2 4 3 2" xfId="5406" xr:uid="{00000000-0005-0000-0000-0000DD790000}"/>
    <cellStyle name="Note 2 3 2 4 3 2 2" xfId="13141" xr:uid="{00000000-0005-0000-0000-0000DE790000}"/>
    <cellStyle name="Note 2 3 2 4 3 2 2 2" xfId="13143" xr:uid="{00000000-0005-0000-0000-0000DF790000}"/>
    <cellStyle name="Note 2 3 2 4 3 2 3" xfId="13150" xr:uid="{00000000-0005-0000-0000-0000E0790000}"/>
    <cellStyle name="Note 2 3 2 4 3 3" xfId="9704" xr:uid="{00000000-0005-0000-0000-0000E1790000}"/>
    <cellStyle name="Note 2 3 2 4 3 3 2" xfId="13489" xr:uid="{00000000-0005-0000-0000-0000E2790000}"/>
    <cellStyle name="Note 2 3 2 4 3 4" xfId="22294" xr:uid="{00000000-0005-0000-0000-0000E3790000}"/>
    <cellStyle name="Note 2 3 2 4 4" xfId="20791" xr:uid="{00000000-0005-0000-0000-0000E4790000}"/>
    <cellStyle name="Note 2 3 2 4 4 2" xfId="20802" xr:uid="{00000000-0005-0000-0000-0000E5790000}"/>
    <cellStyle name="Note 2 3 2 4 4 2 2" xfId="15379" xr:uid="{00000000-0005-0000-0000-0000E6790000}"/>
    <cellStyle name="Note 2 3 2 4 4 3" xfId="20806" xr:uid="{00000000-0005-0000-0000-0000E7790000}"/>
    <cellStyle name="Note 2 3 2 4 5" xfId="1898" xr:uid="{00000000-0005-0000-0000-0000E8790000}"/>
    <cellStyle name="Note 2 3 2 4 5 2" xfId="9674" xr:uid="{00000000-0005-0000-0000-0000E9790000}"/>
    <cellStyle name="Note 2 3 2 4 6" xfId="9687" xr:uid="{00000000-0005-0000-0000-0000EA790000}"/>
    <cellStyle name="Note 2 3 2 5" xfId="32680" xr:uid="{00000000-0005-0000-0000-0000EB790000}"/>
    <cellStyle name="Note 2 3 2 5 2" xfId="32681" xr:uid="{00000000-0005-0000-0000-0000EC790000}"/>
    <cellStyle name="Note 2 3 2 5 2 2" xfId="20918" xr:uid="{00000000-0005-0000-0000-0000ED790000}"/>
    <cellStyle name="Note 2 3 2 5 2 2 2" xfId="32682" xr:uid="{00000000-0005-0000-0000-0000EE790000}"/>
    <cellStyle name="Note 2 3 2 5 2 2 2 2" xfId="32683" xr:uid="{00000000-0005-0000-0000-0000EF790000}"/>
    <cellStyle name="Note 2 3 2 5 2 2 3" xfId="32684" xr:uid="{00000000-0005-0000-0000-0000F0790000}"/>
    <cellStyle name="Note 2 3 2 5 2 3" xfId="32685" xr:uid="{00000000-0005-0000-0000-0000F1790000}"/>
    <cellStyle name="Note 2 3 2 5 2 3 2" xfId="28262" xr:uid="{00000000-0005-0000-0000-0000F2790000}"/>
    <cellStyle name="Note 2 3 2 5 2 4" xfId="32352" xr:uid="{00000000-0005-0000-0000-0000F3790000}"/>
    <cellStyle name="Note 2 3 2 5 3" xfId="20853" xr:uid="{00000000-0005-0000-0000-0000F4790000}"/>
    <cellStyle name="Note 2 3 2 5 3 2" xfId="20862" xr:uid="{00000000-0005-0000-0000-0000F5790000}"/>
    <cellStyle name="Note 2 3 2 5 3 2 2" xfId="22397" xr:uid="{00000000-0005-0000-0000-0000F6790000}"/>
    <cellStyle name="Note 2 3 2 5 3 3" xfId="22402" xr:uid="{00000000-0005-0000-0000-0000F7790000}"/>
    <cellStyle name="Note 2 3 2 5 4" xfId="20813" xr:uid="{00000000-0005-0000-0000-0000F8790000}"/>
    <cellStyle name="Note 2 3 2 5 4 2" xfId="20821" xr:uid="{00000000-0005-0000-0000-0000F9790000}"/>
    <cellStyle name="Note 2 3 2 5 5" xfId="9693" xr:uid="{00000000-0005-0000-0000-0000FA790000}"/>
    <cellStyle name="Note 2 3 2 6" xfId="31935" xr:uid="{00000000-0005-0000-0000-0000FB790000}"/>
    <cellStyle name="Note 2 3 2 6 2" xfId="32686" xr:uid="{00000000-0005-0000-0000-0000FC790000}"/>
    <cellStyle name="Note 2 3 2 6 2 2" xfId="32687" xr:uid="{00000000-0005-0000-0000-0000FD790000}"/>
    <cellStyle name="Note 2 3 2 6 2 2 2" xfId="32688" xr:uid="{00000000-0005-0000-0000-0000FE790000}"/>
    <cellStyle name="Note 2 3 2 6 2 3" xfId="32689" xr:uid="{00000000-0005-0000-0000-0000FF790000}"/>
    <cellStyle name="Note 2 3 2 6 3" xfId="20867" xr:uid="{00000000-0005-0000-0000-0000007A0000}"/>
    <cellStyle name="Note 2 3 2 6 3 2" xfId="22441" xr:uid="{00000000-0005-0000-0000-0000017A0000}"/>
    <cellStyle name="Note 2 3 2 6 4" xfId="20832" xr:uid="{00000000-0005-0000-0000-0000027A0000}"/>
    <cellStyle name="Note 2 3 2 7" xfId="32691" xr:uid="{00000000-0005-0000-0000-0000037A0000}"/>
    <cellStyle name="Note 2 3 2 7 2" xfId="32693" xr:uid="{00000000-0005-0000-0000-0000047A0000}"/>
    <cellStyle name="Note 2 3 2 7 2 2" xfId="32695" xr:uid="{00000000-0005-0000-0000-0000057A0000}"/>
    <cellStyle name="Note 2 3 2 7 3" xfId="22874" xr:uid="{00000000-0005-0000-0000-0000067A0000}"/>
    <cellStyle name="Note 2 3 2 8" xfId="32697" xr:uid="{00000000-0005-0000-0000-0000077A0000}"/>
    <cellStyle name="Note 2 3 2 8 2" xfId="32699" xr:uid="{00000000-0005-0000-0000-0000087A0000}"/>
    <cellStyle name="Note 2 3 2 9" xfId="20418" xr:uid="{00000000-0005-0000-0000-0000097A0000}"/>
    <cellStyle name="Note 2 3 3" xfId="32700" xr:uid="{00000000-0005-0000-0000-00000A7A0000}"/>
    <cellStyle name="Note 2 3 3 2" xfId="32701" xr:uid="{00000000-0005-0000-0000-00000B7A0000}"/>
    <cellStyle name="Note 2 3 3 2 2" xfId="32702" xr:uid="{00000000-0005-0000-0000-00000C7A0000}"/>
    <cellStyle name="Note 2 3 3 2 2 2" xfId="20973" xr:uid="{00000000-0005-0000-0000-00000D7A0000}"/>
    <cellStyle name="Note 2 3 3 2 2 2 2" xfId="20977" xr:uid="{00000000-0005-0000-0000-00000E7A0000}"/>
    <cellStyle name="Note 2 3 3 2 2 2 2 2" xfId="20597" xr:uid="{00000000-0005-0000-0000-00000F7A0000}"/>
    <cellStyle name="Note 2 3 3 2 2 2 2 2 2" xfId="479" xr:uid="{00000000-0005-0000-0000-0000107A0000}"/>
    <cellStyle name="Note 2 3 3 2 2 2 2 2 2 2" xfId="541" xr:uid="{00000000-0005-0000-0000-0000117A0000}"/>
    <cellStyle name="Note 2 3 3 2 2 2 2 2 3" xfId="507" xr:uid="{00000000-0005-0000-0000-0000127A0000}"/>
    <cellStyle name="Note 2 3 3 2 2 2 2 3" xfId="32703" xr:uid="{00000000-0005-0000-0000-0000137A0000}"/>
    <cellStyle name="Note 2 3 3 2 2 2 2 3 2" xfId="6362" xr:uid="{00000000-0005-0000-0000-0000147A0000}"/>
    <cellStyle name="Note 2 3 3 2 2 2 2 4" xfId="31415" xr:uid="{00000000-0005-0000-0000-0000157A0000}"/>
    <cellStyle name="Note 2 3 3 2 2 2 3" xfId="14554" xr:uid="{00000000-0005-0000-0000-0000167A0000}"/>
    <cellStyle name="Note 2 3 3 2 2 2 3 2" xfId="32704" xr:uid="{00000000-0005-0000-0000-0000177A0000}"/>
    <cellStyle name="Note 2 3 3 2 2 2 3 2 2" xfId="6420" xr:uid="{00000000-0005-0000-0000-0000187A0000}"/>
    <cellStyle name="Note 2 3 3 2 2 2 3 3" xfId="32705" xr:uid="{00000000-0005-0000-0000-0000197A0000}"/>
    <cellStyle name="Note 2 3 3 2 2 2 4" xfId="32707" xr:uid="{00000000-0005-0000-0000-00001A7A0000}"/>
    <cellStyle name="Note 2 3 3 2 2 2 4 2" xfId="32708" xr:uid="{00000000-0005-0000-0000-00001B7A0000}"/>
    <cellStyle name="Note 2 3 3 2 2 2 5" xfId="32709" xr:uid="{00000000-0005-0000-0000-00001C7A0000}"/>
    <cellStyle name="Note 2 3 3 2 2 3" xfId="20981" xr:uid="{00000000-0005-0000-0000-00001D7A0000}"/>
    <cellStyle name="Note 2 3 3 2 2 3 2" xfId="20985" xr:uid="{00000000-0005-0000-0000-00001E7A0000}"/>
    <cellStyle name="Note 2 3 3 2 2 3 2 2" xfId="32710" xr:uid="{00000000-0005-0000-0000-00001F7A0000}"/>
    <cellStyle name="Note 2 3 3 2 2 3 2 2 2" xfId="6632" xr:uid="{00000000-0005-0000-0000-0000207A0000}"/>
    <cellStyle name="Note 2 3 3 2 2 3 2 3" xfId="13791" xr:uid="{00000000-0005-0000-0000-0000217A0000}"/>
    <cellStyle name="Note 2 3 3 2 2 3 3" xfId="16776" xr:uid="{00000000-0005-0000-0000-0000227A0000}"/>
    <cellStyle name="Note 2 3 3 2 2 3 3 2" xfId="32711" xr:uid="{00000000-0005-0000-0000-0000237A0000}"/>
    <cellStyle name="Note 2 3 3 2 2 3 4" xfId="32712" xr:uid="{00000000-0005-0000-0000-0000247A0000}"/>
    <cellStyle name="Note 2 3 3 2 2 4" xfId="20989" xr:uid="{00000000-0005-0000-0000-0000257A0000}"/>
    <cellStyle name="Note 2 3 3 2 2 4 2" xfId="32713" xr:uid="{00000000-0005-0000-0000-0000267A0000}"/>
    <cellStyle name="Note 2 3 3 2 2 4 2 2" xfId="32714" xr:uid="{00000000-0005-0000-0000-0000277A0000}"/>
    <cellStyle name="Note 2 3 3 2 2 4 3" xfId="32715" xr:uid="{00000000-0005-0000-0000-0000287A0000}"/>
    <cellStyle name="Note 2 3 3 2 2 5" xfId="32716" xr:uid="{00000000-0005-0000-0000-0000297A0000}"/>
    <cellStyle name="Note 2 3 3 2 2 5 2" xfId="32717" xr:uid="{00000000-0005-0000-0000-00002A7A0000}"/>
    <cellStyle name="Note 2 3 3 2 2 6" xfId="31665" xr:uid="{00000000-0005-0000-0000-00002B7A0000}"/>
    <cellStyle name="Note 2 3 3 2 3" xfId="26948" xr:uid="{00000000-0005-0000-0000-00002C7A0000}"/>
    <cellStyle name="Note 2 3 3 2 3 2" xfId="5745" xr:uid="{00000000-0005-0000-0000-00002D7A0000}"/>
    <cellStyle name="Note 2 3 3 2 3 2 2" xfId="5752" xr:uid="{00000000-0005-0000-0000-00002E7A0000}"/>
    <cellStyle name="Note 2 3 3 2 3 2 2 2" xfId="5756" xr:uid="{00000000-0005-0000-0000-00002F7A0000}"/>
    <cellStyle name="Note 2 3 3 2 3 2 2 2 2" xfId="2743" xr:uid="{00000000-0005-0000-0000-0000307A0000}"/>
    <cellStyle name="Note 2 3 3 2 3 2 2 3" xfId="5758" xr:uid="{00000000-0005-0000-0000-0000317A0000}"/>
    <cellStyle name="Note 2 3 3 2 3 2 3" xfId="5762" xr:uid="{00000000-0005-0000-0000-0000327A0000}"/>
    <cellStyle name="Note 2 3 3 2 3 2 3 2" xfId="5764" xr:uid="{00000000-0005-0000-0000-0000337A0000}"/>
    <cellStyle name="Note 2 3 3 2 3 2 4" xfId="4542" xr:uid="{00000000-0005-0000-0000-0000347A0000}"/>
    <cellStyle name="Note 2 3 3 2 3 3" xfId="1929" xr:uid="{00000000-0005-0000-0000-0000357A0000}"/>
    <cellStyle name="Note 2 3 3 2 3 3 2" xfId="5766" xr:uid="{00000000-0005-0000-0000-0000367A0000}"/>
    <cellStyle name="Note 2 3 3 2 3 3 2 2" xfId="5774" xr:uid="{00000000-0005-0000-0000-0000377A0000}"/>
    <cellStyle name="Note 2 3 3 2 3 3 3" xfId="5776" xr:uid="{00000000-0005-0000-0000-0000387A0000}"/>
    <cellStyle name="Note 2 3 3 2 3 4" xfId="9735" xr:uid="{00000000-0005-0000-0000-0000397A0000}"/>
    <cellStyle name="Note 2 3 3 2 3 4 2" xfId="32718" xr:uid="{00000000-0005-0000-0000-00003A7A0000}"/>
    <cellStyle name="Note 2 3 3 2 3 5" xfId="32719" xr:uid="{00000000-0005-0000-0000-00003B7A0000}"/>
    <cellStyle name="Note 2 3 3 2 4" xfId="32720" xr:uid="{00000000-0005-0000-0000-00003C7A0000}"/>
    <cellStyle name="Note 2 3 3 2 4 2" xfId="4151" xr:uid="{00000000-0005-0000-0000-00003D7A0000}"/>
    <cellStyle name="Note 2 3 3 2 4 2 2" xfId="6891" xr:uid="{00000000-0005-0000-0000-00003E7A0000}"/>
    <cellStyle name="Note 2 3 3 2 4 2 2 2" xfId="6277" xr:uid="{00000000-0005-0000-0000-00003F7A0000}"/>
    <cellStyle name="Note 2 3 3 2 4 2 3" xfId="6893" xr:uid="{00000000-0005-0000-0000-0000407A0000}"/>
    <cellStyle name="Note 2 3 3 2 4 3" xfId="2208" xr:uid="{00000000-0005-0000-0000-0000417A0000}"/>
    <cellStyle name="Note 2 3 3 2 4 3 2" xfId="6895" xr:uid="{00000000-0005-0000-0000-0000427A0000}"/>
    <cellStyle name="Note 2 3 3 2 4 4" xfId="32721" xr:uid="{00000000-0005-0000-0000-0000437A0000}"/>
    <cellStyle name="Note 2 3 3 2 5" xfId="20882" xr:uid="{00000000-0005-0000-0000-0000447A0000}"/>
    <cellStyle name="Note 2 3 3 2 5 2" xfId="7353" xr:uid="{00000000-0005-0000-0000-0000457A0000}"/>
    <cellStyle name="Note 2 3 3 2 5 2 2" xfId="7359" xr:uid="{00000000-0005-0000-0000-0000467A0000}"/>
    <cellStyle name="Note 2 3 3 2 5 3" xfId="7365" xr:uid="{00000000-0005-0000-0000-0000477A0000}"/>
    <cellStyle name="Note 2 3 3 2 6" xfId="11380" xr:uid="{00000000-0005-0000-0000-0000487A0000}"/>
    <cellStyle name="Note 2 3 3 2 6 2" xfId="7563" xr:uid="{00000000-0005-0000-0000-0000497A0000}"/>
    <cellStyle name="Note 2 3 3 2 7" xfId="32722" xr:uid="{00000000-0005-0000-0000-00004A7A0000}"/>
    <cellStyle name="Note 2 3 3 3" xfId="32723" xr:uid="{00000000-0005-0000-0000-00004B7A0000}"/>
    <cellStyle name="Note 2 3 3 3 2" xfId="32724" xr:uid="{00000000-0005-0000-0000-00004C7A0000}"/>
    <cellStyle name="Note 2 3 3 3 2 2" xfId="21040" xr:uid="{00000000-0005-0000-0000-00004D7A0000}"/>
    <cellStyle name="Note 2 3 3 3 2 2 2" xfId="21044" xr:uid="{00000000-0005-0000-0000-00004E7A0000}"/>
    <cellStyle name="Note 2 3 3 3 2 2 2 2" xfId="32645" xr:uid="{00000000-0005-0000-0000-00004F7A0000}"/>
    <cellStyle name="Note 2 3 3 3 2 2 2 2 2" xfId="10114" xr:uid="{00000000-0005-0000-0000-0000507A0000}"/>
    <cellStyle name="Note 2 3 3 3 2 2 2 3" xfId="32725" xr:uid="{00000000-0005-0000-0000-0000517A0000}"/>
    <cellStyle name="Note 2 3 3 3 2 2 3" xfId="32726" xr:uid="{00000000-0005-0000-0000-0000527A0000}"/>
    <cellStyle name="Note 2 3 3 3 2 2 3 2" xfId="25907" xr:uid="{00000000-0005-0000-0000-0000537A0000}"/>
    <cellStyle name="Note 2 3 3 3 2 2 4" xfId="12475" xr:uid="{00000000-0005-0000-0000-0000547A0000}"/>
    <cellStyle name="Note 2 3 3 3 2 3" xfId="21048" xr:uid="{00000000-0005-0000-0000-0000557A0000}"/>
    <cellStyle name="Note 2 3 3 3 2 3 2" xfId="32727" xr:uid="{00000000-0005-0000-0000-0000567A0000}"/>
    <cellStyle name="Note 2 3 3 3 2 3 2 2" xfId="32728" xr:uid="{00000000-0005-0000-0000-0000577A0000}"/>
    <cellStyle name="Note 2 3 3 3 2 3 3" xfId="32729" xr:uid="{00000000-0005-0000-0000-0000587A0000}"/>
    <cellStyle name="Note 2 3 3 3 2 4" xfId="32730" xr:uid="{00000000-0005-0000-0000-0000597A0000}"/>
    <cellStyle name="Note 2 3 3 3 2 4 2" xfId="32731" xr:uid="{00000000-0005-0000-0000-00005A7A0000}"/>
    <cellStyle name="Note 2 3 3 3 2 5" xfId="32733" xr:uid="{00000000-0005-0000-0000-00005B7A0000}"/>
    <cellStyle name="Note 2 3 3 3 3" xfId="32734" xr:uid="{00000000-0005-0000-0000-00005C7A0000}"/>
    <cellStyle name="Note 2 3 3 3 3 2" xfId="10420" xr:uid="{00000000-0005-0000-0000-00005D7A0000}"/>
    <cellStyle name="Note 2 3 3 3 3 2 2" xfId="10427" xr:uid="{00000000-0005-0000-0000-00005E7A0000}"/>
    <cellStyle name="Note 2 3 3 3 3 2 2 2" xfId="10429" xr:uid="{00000000-0005-0000-0000-00005F7A0000}"/>
    <cellStyle name="Note 2 3 3 3 3 2 3" xfId="10433" xr:uid="{00000000-0005-0000-0000-0000607A0000}"/>
    <cellStyle name="Note 2 3 3 3 3 3" xfId="9749" xr:uid="{00000000-0005-0000-0000-0000617A0000}"/>
    <cellStyle name="Note 2 3 3 3 3 3 2" xfId="10435" xr:uid="{00000000-0005-0000-0000-0000627A0000}"/>
    <cellStyle name="Note 2 3 3 3 3 4" xfId="32735" xr:uid="{00000000-0005-0000-0000-0000637A0000}"/>
    <cellStyle name="Note 2 3 3 3 4" xfId="32736" xr:uid="{00000000-0005-0000-0000-0000647A0000}"/>
    <cellStyle name="Note 2 3 3 3 4 2" xfId="11008" xr:uid="{00000000-0005-0000-0000-0000657A0000}"/>
    <cellStyle name="Note 2 3 3 3 4 2 2" xfId="11011" xr:uid="{00000000-0005-0000-0000-0000667A0000}"/>
    <cellStyle name="Note 2 3 3 3 4 3" xfId="11016" xr:uid="{00000000-0005-0000-0000-0000677A0000}"/>
    <cellStyle name="Note 2 3 3 3 5" xfId="20889" xr:uid="{00000000-0005-0000-0000-0000687A0000}"/>
    <cellStyle name="Note 2 3 3 3 5 2" xfId="11272" xr:uid="{00000000-0005-0000-0000-0000697A0000}"/>
    <cellStyle name="Note 2 3 3 3 6" xfId="22589" xr:uid="{00000000-0005-0000-0000-00006A7A0000}"/>
    <cellStyle name="Note 2 3 3 4" xfId="22262" xr:uid="{00000000-0005-0000-0000-00006B7A0000}"/>
    <cellStyle name="Note 2 3 3 4 2" xfId="22264" xr:uid="{00000000-0005-0000-0000-00006C7A0000}"/>
    <cellStyle name="Note 2 3 3 4 2 2" xfId="21082" xr:uid="{00000000-0005-0000-0000-00006D7A0000}"/>
    <cellStyle name="Note 2 3 3 4 2 2 2" xfId="22266" xr:uid="{00000000-0005-0000-0000-00006E7A0000}"/>
    <cellStyle name="Note 2 3 3 4 2 2 2 2" xfId="22268" xr:uid="{00000000-0005-0000-0000-00006F7A0000}"/>
    <cellStyle name="Note 2 3 3 4 2 2 3" xfId="22272" xr:uid="{00000000-0005-0000-0000-0000707A0000}"/>
    <cellStyle name="Note 2 3 3 4 2 3" xfId="22275" xr:uid="{00000000-0005-0000-0000-0000717A0000}"/>
    <cellStyle name="Note 2 3 3 4 2 3 2" xfId="22277" xr:uid="{00000000-0005-0000-0000-0000727A0000}"/>
    <cellStyle name="Note 2 3 3 4 2 4" xfId="22282" xr:uid="{00000000-0005-0000-0000-0000737A0000}"/>
    <cellStyle name="Note 2 3 3 4 3" xfId="5435" xr:uid="{00000000-0005-0000-0000-0000747A0000}"/>
    <cellStyle name="Note 2 3 3 4 3 2" xfId="6028" xr:uid="{00000000-0005-0000-0000-0000757A0000}"/>
    <cellStyle name="Note 2 3 3 4 3 2 2" xfId="12555" xr:uid="{00000000-0005-0000-0000-0000767A0000}"/>
    <cellStyle name="Note 2 3 3 4 3 3" xfId="12568" xr:uid="{00000000-0005-0000-0000-0000777A0000}"/>
    <cellStyle name="Note 2 3 3 4 4" xfId="5401" xr:uid="{00000000-0005-0000-0000-0000787A0000}"/>
    <cellStyle name="Note 2 3 3 4 4 2" xfId="13135" xr:uid="{00000000-0005-0000-0000-0000797A0000}"/>
    <cellStyle name="Note 2 3 3 4 5" xfId="9709" xr:uid="{00000000-0005-0000-0000-00007A7A0000}"/>
    <cellStyle name="Note 2 3 3 5" xfId="22297" xr:uid="{00000000-0005-0000-0000-00007B7A0000}"/>
    <cellStyle name="Note 2 3 3 5 2" xfId="22299" xr:uid="{00000000-0005-0000-0000-00007C7A0000}"/>
    <cellStyle name="Note 2 3 3 5 2 2" xfId="22301" xr:uid="{00000000-0005-0000-0000-00007D7A0000}"/>
    <cellStyle name="Note 2 3 3 5 2 2 2" xfId="22303" xr:uid="{00000000-0005-0000-0000-00007E7A0000}"/>
    <cellStyle name="Note 2 3 3 5 2 3" xfId="22307" xr:uid="{00000000-0005-0000-0000-00007F7A0000}"/>
    <cellStyle name="Note 2 3 3 5 3" xfId="6037" xr:uid="{00000000-0005-0000-0000-0000807A0000}"/>
    <cellStyle name="Note 2 3 3 5 3 2" xfId="14891" xr:uid="{00000000-0005-0000-0000-0000817A0000}"/>
    <cellStyle name="Note 2 3 3 5 4" xfId="20796" xr:uid="{00000000-0005-0000-0000-0000827A0000}"/>
    <cellStyle name="Note 2 3 3 6" xfId="22316" xr:uid="{00000000-0005-0000-0000-0000837A0000}"/>
    <cellStyle name="Note 2 3 3 6 2" xfId="13646" xr:uid="{00000000-0005-0000-0000-0000847A0000}"/>
    <cellStyle name="Note 2 3 3 6 2 2" xfId="22322" xr:uid="{00000000-0005-0000-0000-0000857A0000}"/>
    <cellStyle name="Note 2 3 3 6 3" xfId="22334" xr:uid="{00000000-0005-0000-0000-0000867A0000}"/>
    <cellStyle name="Note 2 3 3 7" xfId="22342" xr:uid="{00000000-0005-0000-0000-0000877A0000}"/>
    <cellStyle name="Note 2 3 3 7 2" xfId="22348" xr:uid="{00000000-0005-0000-0000-0000887A0000}"/>
    <cellStyle name="Note 2 3 3 8" xfId="22363" xr:uid="{00000000-0005-0000-0000-0000897A0000}"/>
    <cellStyle name="Note 2 3 4" xfId="22755" xr:uid="{00000000-0005-0000-0000-00008A7A0000}"/>
    <cellStyle name="Note 2 3 4 2" xfId="22757" xr:uid="{00000000-0005-0000-0000-00008B7A0000}"/>
    <cellStyle name="Note 2 3 4 2 2" xfId="32321" xr:uid="{00000000-0005-0000-0000-00008C7A0000}"/>
    <cellStyle name="Note 2 3 4 2 2 2" xfId="21120" xr:uid="{00000000-0005-0000-0000-00008D7A0000}"/>
    <cellStyle name="Note 2 3 4 2 2 2 2" xfId="21122" xr:uid="{00000000-0005-0000-0000-00008E7A0000}"/>
    <cellStyle name="Note 2 3 4 2 2 2 2 2" xfId="32737" xr:uid="{00000000-0005-0000-0000-00008F7A0000}"/>
    <cellStyle name="Note 2 3 4 2 2 2 2 2 2" xfId="3451" xr:uid="{00000000-0005-0000-0000-0000907A0000}"/>
    <cellStyle name="Note 2 3 4 2 2 2 2 3" xfId="32738" xr:uid="{00000000-0005-0000-0000-0000917A0000}"/>
    <cellStyle name="Note 2 3 4 2 2 2 3" xfId="30677" xr:uid="{00000000-0005-0000-0000-0000927A0000}"/>
    <cellStyle name="Note 2 3 4 2 2 2 3 2" xfId="32739" xr:uid="{00000000-0005-0000-0000-0000937A0000}"/>
    <cellStyle name="Note 2 3 4 2 2 2 4" xfId="32740" xr:uid="{00000000-0005-0000-0000-0000947A0000}"/>
    <cellStyle name="Note 2 3 4 2 2 3" xfId="21125" xr:uid="{00000000-0005-0000-0000-0000957A0000}"/>
    <cellStyle name="Note 2 3 4 2 2 3 2" xfId="32741" xr:uid="{00000000-0005-0000-0000-0000967A0000}"/>
    <cellStyle name="Note 2 3 4 2 2 3 2 2" xfId="32742" xr:uid="{00000000-0005-0000-0000-0000977A0000}"/>
    <cellStyle name="Note 2 3 4 2 2 3 3" xfId="32743" xr:uid="{00000000-0005-0000-0000-0000987A0000}"/>
    <cellStyle name="Note 2 3 4 2 2 4" xfId="32744" xr:uid="{00000000-0005-0000-0000-0000997A0000}"/>
    <cellStyle name="Note 2 3 4 2 2 4 2" xfId="28470" xr:uid="{00000000-0005-0000-0000-00009A7A0000}"/>
    <cellStyle name="Note 2 3 4 2 2 5" xfId="32745" xr:uid="{00000000-0005-0000-0000-00009B7A0000}"/>
    <cellStyle name="Note 2 3 4 2 3" xfId="32746" xr:uid="{00000000-0005-0000-0000-00009C7A0000}"/>
    <cellStyle name="Note 2 3 4 2 3 2" xfId="20901" xr:uid="{00000000-0005-0000-0000-00009D7A0000}"/>
    <cellStyle name="Note 2 3 4 2 3 2 2" xfId="32747" xr:uid="{00000000-0005-0000-0000-00009E7A0000}"/>
    <cellStyle name="Note 2 3 4 2 3 2 2 2" xfId="32748" xr:uid="{00000000-0005-0000-0000-00009F7A0000}"/>
    <cellStyle name="Note 2 3 4 2 3 2 3" xfId="32749" xr:uid="{00000000-0005-0000-0000-0000A07A0000}"/>
    <cellStyle name="Note 2 3 4 2 3 3" xfId="9777" xr:uid="{00000000-0005-0000-0000-0000A17A0000}"/>
    <cellStyle name="Note 2 3 4 2 3 3 2" xfId="12276" xr:uid="{00000000-0005-0000-0000-0000A27A0000}"/>
    <cellStyle name="Note 2 3 4 2 3 4" xfId="12281" xr:uid="{00000000-0005-0000-0000-0000A37A0000}"/>
    <cellStyle name="Note 2 3 4 2 4" xfId="32750" xr:uid="{00000000-0005-0000-0000-0000A47A0000}"/>
    <cellStyle name="Note 2 3 4 2 4 2" xfId="32751" xr:uid="{00000000-0005-0000-0000-0000A57A0000}"/>
    <cellStyle name="Note 2 3 4 2 4 2 2" xfId="32752" xr:uid="{00000000-0005-0000-0000-0000A67A0000}"/>
    <cellStyle name="Note 2 3 4 2 4 3" xfId="12283" xr:uid="{00000000-0005-0000-0000-0000A77A0000}"/>
    <cellStyle name="Note 2 3 4 2 5" xfId="20909" xr:uid="{00000000-0005-0000-0000-0000A87A0000}"/>
    <cellStyle name="Note 2 3 4 2 5 2" xfId="24234" xr:uid="{00000000-0005-0000-0000-0000A97A0000}"/>
    <cellStyle name="Note 2 3 4 2 6" xfId="32753" xr:uid="{00000000-0005-0000-0000-0000AA7A0000}"/>
    <cellStyle name="Note 2 3 4 3" xfId="32323" xr:uid="{00000000-0005-0000-0000-0000AB7A0000}"/>
    <cellStyle name="Note 2 3 4 3 2" xfId="32754" xr:uid="{00000000-0005-0000-0000-0000AC7A0000}"/>
    <cellStyle name="Note 2 3 4 3 2 2" xfId="21173" xr:uid="{00000000-0005-0000-0000-0000AD7A0000}"/>
    <cellStyle name="Note 2 3 4 3 2 2 2" xfId="32755" xr:uid="{00000000-0005-0000-0000-0000AE7A0000}"/>
    <cellStyle name="Note 2 3 4 3 2 2 2 2" xfId="32756" xr:uid="{00000000-0005-0000-0000-0000AF7A0000}"/>
    <cellStyle name="Note 2 3 4 3 2 2 3" xfId="30686" xr:uid="{00000000-0005-0000-0000-0000B07A0000}"/>
    <cellStyle name="Note 2 3 4 3 2 3" xfId="32757" xr:uid="{00000000-0005-0000-0000-0000B17A0000}"/>
    <cellStyle name="Note 2 3 4 3 2 3 2" xfId="32758" xr:uid="{00000000-0005-0000-0000-0000B27A0000}"/>
    <cellStyle name="Note 2 3 4 3 2 4" xfId="32759" xr:uid="{00000000-0005-0000-0000-0000B37A0000}"/>
    <cellStyle name="Note 2 3 4 3 3" xfId="32760" xr:uid="{00000000-0005-0000-0000-0000B47A0000}"/>
    <cellStyle name="Note 2 3 4 3 3 2" xfId="32761" xr:uid="{00000000-0005-0000-0000-0000B57A0000}"/>
    <cellStyle name="Note 2 3 4 3 3 2 2" xfId="32762" xr:uid="{00000000-0005-0000-0000-0000B67A0000}"/>
    <cellStyle name="Note 2 3 4 3 3 3" xfId="12285" xr:uid="{00000000-0005-0000-0000-0000B77A0000}"/>
    <cellStyle name="Note 2 3 4 3 4" xfId="32051" xr:uid="{00000000-0005-0000-0000-0000B87A0000}"/>
    <cellStyle name="Note 2 3 4 3 4 2" xfId="32054" xr:uid="{00000000-0005-0000-0000-0000B97A0000}"/>
    <cellStyle name="Note 2 3 4 3 5" xfId="32072" xr:uid="{00000000-0005-0000-0000-0000BA7A0000}"/>
    <cellStyle name="Note 2 3 4 4" xfId="22374" xr:uid="{00000000-0005-0000-0000-0000BB7A0000}"/>
    <cellStyle name="Note 2 3 4 4 2" xfId="22376" xr:uid="{00000000-0005-0000-0000-0000BC7A0000}"/>
    <cellStyle name="Note 2 3 4 4 2 2" xfId="22378" xr:uid="{00000000-0005-0000-0000-0000BD7A0000}"/>
    <cellStyle name="Note 2 3 4 4 2 2 2" xfId="22380" xr:uid="{00000000-0005-0000-0000-0000BE7A0000}"/>
    <cellStyle name="Note 2 3 4 4 2 3" xfId="22385" xr:uid="{00000000-0005-0000-0000-0000BF7A0000}"/>
    <cellStyle name="Note 2 3 4 4 3" xfId="6052" xr:uid="{00000000-0005-0000-0000-0000C07A0000}"/>
    <cellStyle name="Note 2 3 4 4 3 2" xfId="22391" xr:uid="{00000000-0005-0000-0000-0000C17A0000}"/>
    <cellStyle name="Note 2 3 4 4 4" xfId="20857" xr:uid="{00000000-0005-0000-0000-0000C27A0000}"/>
    <cellStyle name="Note 2 3 4 5" xfId="22406" xr:uid="{00000000-0005-0000-0000-0000C37A0000}"/>
    <cellStyle name="Note 2 3 4 5 2" xfId="20329" xr:uid="{00000000-0005-0000-0000-0000C47A0000}"/>
    <cellStyle name="Note 2 3 4 5 2 2" xfId="20332" xr:uid="{00000000-0005-0000-0000-0000C57A0000}"/>
    <cellStyle name="Note 2 3 4 5 3" xfId="20335" xr:uid="{00000000-0005-0000-0000-0000C67A0000}"/>
    <cellStyle name="Note 2 3 4 6" xfId="22414" xr:uid="{00000000-0005-0000-0000-0000C77A0000}"/>
    <cellStyle name="Note 2 3 4 6 2" xfId="20353" xr:uid="{00000000-0005-0000-0000-0000C87A0000}"/>
    <cellStyle name="Note 2 3 4 7" xfId="1161" xr:uid="{00000000-0005-0000-0000-0000C97A0000}"/>
    <cellStyle name="Note 2 3 5" xfId="22760" xr:uid="{00000000-0005-0000-0000-0000CA7A0000}"/>
    <cellStyle name="Note 2 3 5 2" xfId="32326" xr:uid="{00000000-0005-0000-0000-0000CB7A0000}"/>
    <cellStyle name="Note 2 3 5 2 2" xfId="10637" xr:uid="{00000000-0005-0000-0000-0000CC7A0000}"/>
    <cellStyle name="Note 2 3 5 2 2 2" xfId="12965" xr:uid="{00000000-0005-0000-0000-0000CD7A0000}"/>
    <cellStyle name="Note 2 3 5 2 2 2 2" xfId="26003" xr:uid="{00000000-0005-0000-0000-0000CE7A0000}"/>
    <cellStyle name="Note 2 3 5 2 2 2 2 2" xfId="26007" xr:uid="{00000000-0005-0000-0000-0000CF7A0000}"/>
    <cellStyle name="Note 2 3 5 2 2 2 3" xfId="26010" xr:uid="{00000000-0005-0000-0000-0000D07A0000}"/>
    <cellStyle name="Note 2 3 5 2 2 3" xfId="31053" xr:uid="{00000000-0005-0000-0000-0000D17A0000}"/>
    <cellStyle name="Note 2 3 5 2 2 3 2" xfId="26017" xr:uid="{00000000-0005-0000-0000-0000D27A0000}"/>
    <cellStyle name="Note 2 3 5 2 2 4" xfId="31056" xr:uid="{00000000-0005-0000-0000-0000D37A0000}"/>
    <cellStyle name="Note 2 3 5 2 3" xfId="3411" xr:uid="{00000000-0005-0000-0000-0000D47A0000}"/>
    <cellStyle name="Note 2 3 5 2 3 2" xfId="31059" xr:uid="{00000000-0005-0000-0000-0000D57A0000}"/>
    <cellStyle name="Note 2 3 5 2 3 2 2" xfId="26029" xr:uid="{00000000-0005-0000-0000-0000D67A0000}"/>
    <cellStyle name="Note 2 3 5 2 3 3" xfId="12294" xr:uid="{00000000-0005-0000-0000-0000D77A0000}"/>
    <cellStyle name="Note 2 3 5 2 4" xfId="31065" xr:uid="{00000000-0005-0000-0000-0000D87A0000}"/>
    <cellStyle name="Note 2 3 5 2 4 2" xfId="31067" xr:uid="{00000000-0005-0000-0000-0000D97A0000}"/>
    <cellStyle name="Note 2 3 5 2 5" xfId="17545" xr:uid="{00000000-0005-0000-0000-0000DA7A0000}"/>
    <cellStyle name="Note 2 3 5 3" xfId="32764" xr:uid="{00000000-0005-0000-0000-0000DB7A0000}"/>
    <cellStyle name="Note 2 3 5 3 2" xfId="12971" xr:uid="{00000000-0005-0000-0000-0000DC7A0000}"/>
    <cellStyle name="Note 2 3 5 3 2 2" xfId="31100" xr:uid="{00000000-0005-0000-0000-0000DD7A0000}"/>
    <cellStyle name="Note 2 3 5 3 2 2 2" xfId="26056" xr:uid="{00000000-0005-0000-0000-0000DE7A0000}"/>
    <cellStyle name="Note 2 3 5 3 2 3" xfId="31104" xr:uid="{00000000-0005-0000-0000-0000DF7A0000}"/>
    <cellStyle name="Note 2 3 5 3 3" xfId="31108" xr:uid="{00000000-0005-0000-0000-0000E07A0000}"/>
    <cellStyle name="Note 2 3 5 3 3 2" xfId="31110" xr:uid="{00000000-0005-0000-0000-0000E17A0000}"/>
    <cellStyle name="Note 2 3 5 3 4" xfId="31114" xr:uid="{00000000-0005-0000-0000-0000E27A0000}"/>
    <cellStyle name="Note 2 3 5 4" xfId="22426" xr:uid="{00000000-0005-0000-0000-0000E37A0000}"/>
    <cellStyle name="Note 2 3 5 4 2" xfId="3550" xr:uid="{00000000-0005-0000-0000-0000E47A0000}"/>
    <cellStyle name="Note 2 3 5 4 2 2" xfId="22429" xr:uid="{00000000-0005-0000-0000-0000E57A0000}"/>
    <cellStyle name="Note 2 3 5 4 3" xfId="22436" xr:uid="{00000000-0005-0000-0000-0000E67A0000}"/>
    <cellStyle name="Note 2 3 5 5" xfId="21740" xr:uid="{00000000-0005-0000-0000-0000E77A0000}"/>
    <cellStyle name="Note 2 3 5 5 2" xfId="20398" xr:uid="{00000000-0005-0000-0000-0000E87A0000}"/>
    <cellStyle name="Note 2 3 5 6" xfId="3500" xr:uid="{00000000-0005-0000-0000-0000E97A0000}"/>
    <cellStyle name="Note 2 3 6" xfId="32763" xr:uid="{00000000-0005-0000-0000-0000EA7A0000}"/>
    <cellStyle name="Note 2 3 6 2" xfId="32765" xr:uid="{00000000-0005-0000-0000-0000EB7A0000}"/>
    <cellStyle name="Note 2 3 6 2 2" xfId="9028" xr:uid="{00000000-0005-0000-0000-0000EC7A0000}"/>
    <cellStyle name="Note 2 3 6 2 2 2" xfId="31177" xr:uid="{00000000-0005-0000-0000-0000ED7A0000}"/>
    <cellStyle name="Note 2 3 6 2 2 2 2" xfId="18532" xr:uid="{00000000-0005-0000-0000-0000EE7A0000}"/>
    <cellStyle name="Note 2 3 6 2 2 3" xfId="31182" xr:uid="{00000000-0005-0000-0000-0000EF7A0000}"/>
    <cellStyle name="Note 2 3 6 2 3" xfId="30491" xr:uid="{00000000-0005-0000-0000-0000F07A0000}"/>
    <cellStyle name="Note 2 3 6 2 3 2" xfId="30494" xr:uid="{00000000-0005-0000-0000-0000F17A0000}"/>
    <cellStyle name="Note 2 3 6 2 4" xfId="30497" xr:uid="{00000000-0005-0000-0000-0000F27A0000}"/>
    <cellStyle name="Note 2 3 6 3" xfId="32766" xr:uid="{00000000-0005-0000-0000-0000F37A0000}"/>
    <cellStyle name="Note 2 3 6 3 2" xfId="31206" xr:uid="{00000000-0005-0000-0000-0000F47A0000}"/>
    <cellStyle name="Note 2 3 6 3 2 2" xfId="31208" xr:uid="{00000000-0005-0000-0000-0000F57A0000}"/>
    <cellStyle name="Note 2 3 6 3 3" xfId="30501" xr:uid="{00000000-0005-0000-0000-0000F67A0000}"/>
    <cellStyle name="Note 2 3 6 4" xfId="22449" xr:uid="{00000000-0005-0000-0000-0000F77A0000}"/>
    <cellStyle name="Note 2 3 6 4 2" xfId="22452" xr:uid="{00000000-0005-0000-0000-0000F87A0000}"/>
    <cellStyle name="Note 2 3 6 5" xfId="21757" xr:uid="{00000000-0005-0000-0000-0000F97A0000}"/>
    <cellStyle name="Note 2 3 7" xfId="32767" xr:uid="{00000000-0005-0000-0000-0000FA7A0000}"/>
    <cellStyle name="Note 2 3 7 2" xfId="32768" xr:uid="{00000000-0005-0000-0000-0000FB7A0000}"/>
    <cellStyle name="Note 2 3 7 2 2" xfId="31242" xr:uid="{00000000-0005-0000-0000-0000FC7A0000}"/>
    <cellStyle name="Note 2 3 7 2 2 2" xfId="29419" xr:uid="{00000000-0005-0000-0000-0000FD7A0000}"/>
    <cellStyle name="Note 2 3 7 2 3" xfId="30505" xr:uid="{00000000-0005-0000-0000-0000FE7A0000}"/>
    <cellStyle name="Note 2 3 7 3" xfId="32769" xr:uid="{00000000-0005-0000-0000-0000FF7A0000}"/>
    <cellStyle name="Note 2 3 7 3 2" xfId="31254" xr:uid="{00000000-0005-0000-0000-0000007B0000}"/>
    <cellStyle name="Note 2 3 7 4" xfId="22463" xr:uid="{00000000-0005-0000-0000-0000017B0000}"/>
    <cellStyle name="Note 2 3 8" xfId="14855" xr:uid="{00000000-0005-0000-0000-0000027B0000}"/>
    <cellStyle name="Note 2 3 8 2" xfId="12488" xr:uid="{00000000-0005-0000-0000-0000037B0000}"/>
    <cellStyle name="Note 2 3 8 2 2" xfId="14861" xr:uid="{00000000-0005-0000-0000-0000047B0000}"/>
    <cellStyle name="Note 2 3 8 3" xfId="14865" xr:uid="{00000000-0005-0000-0000-0000057B0000}"/>
    <cellStyle name="Note 2 3 9" xfId="685" xr:uid="{00000000-0005-0000-0000-0000067B0000}"/>
    <cellStyle name="Note 2 3 9 2" xfId="14869" xr:uid="{00000000-0005-0000-0000-0000077B0000}"/>
    <cellStyle name="Note 2 4" xfId="23344" xr:uid="{00000000-0005-0000-0000-0000087B0000}"/>
    <cellStyle name="Note 2 4 2" xfId="28969" xr:uid="{00000000-0005-0000-0000-0000097B0000}"/>
    <cellStyle name="Note 2 4 2 2" xfId="19973" xr:uid="{00000000-0005-0000-0000-00000A7B0000}"/>
    <cellStyle name="Note 2 4 2 2 2" xfId="28971" xr:uid="{00000000-0005-0000-0000-00000B7B0000}"/>
    <cellStyle name="Note 2 4 2 2 2 2" xfId="21278" xr:uid="{00000000-0005-0000-0000-00000C7B0000}"/>
    <cellStyle name="Note 2 4 2 2 2 2 2" xfId="1299" xr:uid="{00000000-0005-0000-0000-00000D7B0000}"/>
    <cellStyle name="Note 2 4 2 2 2 2 2 2" xfId="14042" xr:uid="{00000000-0005-0000-0000-00000E7B0000}"/>
    <cellStyle name="Note 2 4 2 2 2 2 2 2 2" xfId="6483" xr:uid="{00000000-0005-0000-0000-00000F7B0000}"/>
    <cellStyle name="Note 2 4 2 2 2 2 2 2 2 2" xfId="31327" xr:uid="{00000000-0005-0000-0000-0000107B0000}"/>
    <cellStyle name="Note 2 4 2 2 2 2 2 2 3" xfId="32770" xr:uid="{00000000-0005-0000-0000-0000117B0000}"/>
    <cellStyle name="Note 2 4 2 2 2 2 2 3" xfId="32771" xr:uid="{00000000-0005-0000-0000-0000127B0000}"/>
    <cellStyle name="Note 2 4 2 2 2 2 2 3 2" xfId="32772" xr:uid="{00000000-0005-0000-0000-0000137B0000}"/>
    <cellStyle name="Note 2 4 2 2 2 2 2 4" xfId="32773" xr:uid="{00000000-0005-0000-0000-0000147B0000}"/>
    <cellStyle name="Note 2 4 2 2 2 2 3" xfId="14048" xr:uid="{00000000-0005-0000-0000-0000157B0000}"/>
    <cellStyle name="Note 2 4 2 2 2 2 3 2" xfId="21708" xr:uid="{00000000-0005-0000-0000-0000167B0000}"/>
    <cellStyle name="Note 2 4 2 2 2 2 3 2 2" xfId="21711" xr:uid="{00000000-0005-0000-0000-0000177B0000}"/>
    <cellStyle name="Note 2 4 2 2 2 2 3 3" xfId="1545" xr:uid="{00000000-0005-0000-0000-0000187B0000}"/>
    <cellStyle name="Note 2 4 2 2 2 2 4" xfId="30429" xr:uid="{00000000-0005-0000-0000-0000197B0000}"/>
    <cellStyle name="Note 2 4 2 2 2 2 4 2" xfId="21781" xr:uid="{00000000-0005-0000-0000-00001A7B0000}"/>
    <cellStyle name="Note 2 4 2 2 2 2 5" xfId="32774" xr:uid="{00000000-0005-0000-0000-00001B7B0000}"/>
    <cellStyle name="Note 2 4 2 2 2 3" xfId="7974" xr:uid="{00000000-0005-0000-0000-00001C7B0000}"/>
    <cellStyle name="Note 2 4 2 2 2 3 2" xfId="7984" xr:uid="{00000000-0005-0000-0000-00001D7B0000}"/>
    <cellStyle name="Note 2 4 2 2 2 3 2 2" xfId="7990" xr:uid="{00000000-0005-0000-0000-00001E7B0000}"/>
    <cellStyle name="Note 2 4 2 2 2 3 2 2 2" xfId="31972" xr:uid="{00000000-0005-0000-0000-00001F7B0000}"/>
    <cellStyle name="Note 2 4 2 2 2 3 2 3" xfId="31980" xr:uid="{00000000-0005-0000-0000-0000207B0000}"/>
    <cellStyle name="Note 2 4 2 2 2 3 3" xfId="7995" xr:uid="{00000000-0005-0000-0000-0000217B0000}"/>
    <cellStyle name="Note 2 4 2 2 2 3 3 2" xfId="21864" xr:uid="{00000000-0005-0000-0000-0000227B0000}"/>
    <cellStyle name="Note 2 4 2 2 2 3 4" xfId="31983" xr:uid="{00000000-0005-0000-0000-0000237B0000}"/>
    <cellStyle name="Note 2 4 2 2 2 4" xfId="8007" xr:uid="{00000000-0005-0000-0000-0000247B0000}"/>
    <cellStyle name="Note 2 4 2 2 2 4 2" xfId="8013" xr:uid="{00000000-0005-0000-0000-0000257B0000}"/>
    <cellStyle name="Note 2 4 2 2 2 4 2 2" xfId="31996" xr:uid="{00000000-0005-0000-0000-0000267B0000}"/>
    <cellStyle name="Note 2 4 2 2 2 4 3" xfId="31998" xr:uid="{00000000-0005-0000-0000-0000277B0000}"/>
    <cellStyle name="Note 2 4 2 2 2 5" xfId="8020" xr:uid="{00000000-0005-0000-0000-0000287B0000}"/>
    <cellStyle name="Note 2 4 2 2 2 5 2" xfId="17632" xr:uid="{00000000-0005-0000-0000-0000297B0000}"/>
    <cellStyle name="Note 2 4 2 2 2 6" xfId="32775" xr:uid="{00000000-0005-0000-0000-00002A7B0000}"/>
    <cellStyle name="Note 2 4 2 2 3" xfId="28973" xr:uid="{00000000-0005-0000-0000-00002B7B0000}"/>
    <cellStyle name="Note 2 4 2 2 3 2" xfId="21007" xr:uid="{00000000-0005-0000-0000-00002C7B0000}"/>
    <cellStyle name="Note 2 4 2 2 3 2 2" xfId="14073" xr:uid="{00000000-0005-0000-0000-00002D7B0000}"/>
    <cellStyle name="Note 2 4 2 2 3 2 2 2" xfId="9265" xr:uid="{00000000-0005-0000-0000-00002E7B0000}"/>
    <cellStyle name="Note 2 4 2 2 3 2 2 2 2" xfId="9269" xr:uid="{00000000-0005-0000-0000-00002F7B0000}"/>
    <cellStyle name="Note 2 4 2 2 3 2 2 3" xfId="9276" xr:uid="{00000000-0005-0000-0000-0000307B0000}"/>
    <cellStyle name="Note 2 4 2 2 3 2 3" xfId="30432" xr:uid="{00000000-0005-0000-0000-0000317B0000}"/>
    <cellStyle name="Note 2 4 2 2 3 2 3 2" xfId="9486" xr:uid="{00000000-0005-0000-0000-0000327B0000}"/>
    <cellStyle name="Note 2 4 2 2 3 2 4" xfId="32776" xr:uid="{00000000-0005-0000-0000-0000337B0000}"/>
    <cellStyle name="Note 2 4 2 2 3 3" xfId="2354" xr:uid="{00000000-0005-0000-0000-0000347B0000}"/>
    <cellStyle name="Note 2 4 2 2 3 3 2" xfId="8025" xr:uid="{00000000-0005-0000-0000-0000357B0000}"/>
    <cellStyle name="Note 2 4 2 2 3 3 2 2" xfId="9988" xr:uid="{00000000-0005-0000-0000-0000367B0000}"/>
    <cellStyle name="Note 2 4 2 2 3 3 3" xfId="32017" xr:uid="{00000000-0005-0000-0000-0000377B0000}"/>
    <cellStyle name="Note 2 4 2 2 3 4" xfId="8037" xr:uid="{00000000-0005-0000-0000-0000387B0000}"/>
    <cellStyle name="Note 2 4 2 2 3 4 2" xfId="10460" xr:uid="{00000000-0005-0000-0000-0000397B0000}"/>
    <cellStyle name="Note 2 4 2 2 3 5" xfId="10465" xr:uid="{00000000-0005-0000-0000-00003A7B0000}"/>
    <cellStyle name="Note 2 4 2 2 4" xfId="26500" xr:uid="{00000000-0005-0000-0000-00003B7B0000}"/>
    <cellStyle name="Note 2 4 2 2 4 2" xfId="21016" xr:uid="{00000000-0005-0000-0000-00003C7B0000}"/>
    <cellStyle name="Note 2 4 2 2 4 2 2" xfId="32777" xr:uid="{00000000-0005-0000-0000-00003D7B0000}"/>
    <cellStyle name="Note 2 4 2 2 4 2 2 2" xfId="4566" xr:uid="{00000000-0005-0000-0000-00003E7B0000}"/>
    <cellStyle name="Note 2 4 2 2 4 2 3" xfId="32778" xr:uid="{00000000-0005-0000-0000-00003F7B0000}"/>
    <cellStyle name="Note 2 4 2 2 4 3" xfId="8047" xr:uid="{00000000-0005-0000-0000-0000407B0000}"/>
    <cellStyle name="Note 2 4 2 2 4 3 2" xfId="32031" xr:uid="{00000000-0005-0000-0000-0000417B0000}"/>
    <cellStyle name="Note 2 4 2 2 4 4" xfId="10468" xr:uid="{00000000-0005-0000-0000-0000427B0000}"/>
    <cellStyle name="Note 2 4 2 2 5" xfId="21019" xr:uid="{00000000-0005-0000-0000-0000437B0000}"/>
    <cellStyle name="Note 2 4 2 2 5 2" xfId="21025" xr:uid="{00000000-0005-0000-0000-0000447B0000}"/>
    <cellStyle name="Note 2 4 2 2 5 2 2" xfId="24261" xr:uid="{00000000-0005-0000-0000-0000457B0000}"/>
    <cellStyle name="Note 2 4 2 2 5 3" xfId="24263" xr:uid="{00000000-0005-0000-0000-0000467B0000}"/>
    <cellStyle name="Note 2 4 2 2 6" xfId="21028" xr:uid="{00000000-0005-0000-0000-0000477B0000}"/>
    <cellStyle name="Note 2 4 2 2 6 2" xfId="24267" xr:uid="{00000000-0005-0000-0000-0000487B0000}"/>
    <cellStyle name="Note 2 4 2 2 7" xfId="32779" xr:uid="{00000000-0005-0000-0000-0000497B0000}"/>
    <cellStyle name="Note 2 4 2 3" xfId="28976" xr:uid="{00000000-0005-0000-0000-00004A7B0000}"/>
    <cellStyle name="Note 2 4 2 3 2" xfId="28978" xr:uid="{00000000-0005-0000-0000-00004B7B0000}"/>
    <cellStyle name="Note 2 4 2 3 2 2" xfId="7046" xr:uid="{00000000-0005-0000-0000-00004C7B0000}"/>
    <cellStyle name="Note 2 4 2 3 2 2 2" xfId="14303" xr:uid="{00000000-0005-0000-0000-00004D7B0000}"/>
    <cellStyle name="Note 2 4 2 3 2 2 2 2" xfId="32781" xr:uid="{00000000-0005-0000-0000-00004E7B0000}"/>
    <cellStyle name="Note 2 4 2 3 2 2 2 2 2" xfId="32782" xr:uid="{00000000-0005-0000-0000-00004F7B0000}"/>
    <cellStyle name="Note 2 4 2 3 2 2 2 3" xfId="32783" xr:uid="{00000000-0005-0000-0000-0000507B0000}"/>
    <cellStyle name="Note 2 4 2 3 2 2 3" xfId="30439" xr:uid="{00000000-0005-0000-0000-0000517B0000}"/>
    <cellStyle name="Note 2 4 2 3 2 2 3 2" xfId="21958" xr:uid="{00000000-0005-0000-0000-0000527B0000}"/>
    <cellStyle name="Note 2 4 2 3 2 2 4" xfId="32784" xr:uid="{00000000-0005-0000-0000-0000537B0000}"/>
    <cellStyle name="Note 2 4 2 3 2 3" xfId="8092" xr:uid="{00000000-0005-0000-0000-0000547B0000}"/>
    <cellStyle name="Note 2 4 2 3 2 3 2" xfId="8099" xr:uid="{00000000-0005-0000-0000-0000557B0000}"/>
    <cellStyle name="Note 2 4 2 3 2 3 2 2" xfId="32785" xr:uid="{00000000-0005-0000-0000-0000567B0000}"/>
    <cellStyle name="Note 2 4 2 3 2 3 3" xfId="32786" xr:uid="{00000000-0005-0000-0000-0000577B0000}"/>
    <cellStyle name="Note 2 4 2 3 2 4" xfId="8102" xr:uid="{00000000-0005-0000-0000-0000587B0000}"/>
    <cellStyle name="Note 2 4 2 3 2 4 2" xfId="32787" xr:uid="{00000000-0005-0000-0000-0000597B0000}"/>
    <cellStyle name="Note 2 4 2 3 2 5" xfId="32579" xr:uid="{00000000-0005-0000-0000-00005A7B0000}"/>
    <cellStyle name="Note 2 4 2 3 3" xfId="32789" xr:uid="{00000000-0005-0000-0000-00005B7B0000}"/>
    <cellStyle name="Note 2 4 2 3 3 2" xfId="21037" xr:uid="{00000000-0005-0000-0000-00005C7B0000}"/>
    <cellStyle name="Note 2 4 2 3 3 2 2" xfId="20763" xr:uid="{00000000-0005-0000-0000-00005D7B0000}"/>
    <cellStyle name="Note 2 4 2 3 3 2 2 2" xfId="11919" xr:uid="{00000000-0005-0000-0000-00005E7B0000}"/>
    <cellStyle name="Note 2 4 2 3 3 2 3" xfId="32790" xr:uid="{00000000-0005-0000-0000-00005F7B0000}"/>
    <cellStyle name="Note 2 4 2 3 3 3" xfId="8105" xr:uid="{00000000-0005-0000-0000-0000607B0000}"/>
    <cellStyle name="Note 2 4 2 3 3 3 2" xfId="32791" xr:uid="{00000000-0005-0000-0000-0000617B0000}"/>
    <cellStyle name="Note 2 4 2 3 3 4" xfId="10479" xr:uid="{00000000-0005-0000-0000-0000627B0000}"/>
    <cellStyle name="Note 2 4 2 3 4" xfId="32792" xr:uid="{00000000-0005-0000-0000-0000637B0000}"/>
    <cellStyle name="Note 2 4 2 3 4 2" xfId="32329" xr:uid="{00000000-0005-0000-0000-0000647B0000}"/>
    <cellStyle name="Note 2 4 2 3 4 2 2" xfId="32331" xr:uid="{00000000-0005-0000-0000-0000657B0000}"/>
    <cellStyle name="Note 2 4 2 3 4 3" xfId="32334" xr:uid="{00000000-0005-0000-0000-0000667B0000}"/>
    <cellStyle name="Note 2 4 2 3 5" xfId="21045" xr:uid="{00000000-0005-0000-0000-0000677B0000}"/>
    <cellStyle name="Note 2 4 2 3 5 2" xfId="24278" xr:uid="{00000000-0005-0000-0000-0000687B0000}"/>
    <cellStyle name="Note 2 4 2 3 6" xfId="32793" xr:uid="{00000000-0005-0000-0000-0000697B0000}"/>
    <cellStyle name="Note 2 4 2 4" xfId="28980" xr:uid="{00000000-0005-0000-0000-00006A7B0000}"/>
    <cellStyle name="Note 2 4 2 4 2" xfId="32794" xr:uid="{00000000-0005-0000-0000-00006B7B0000}"/>
    <cellStyle name="Note 2 4 2 4 2 2" xfId="5021" xr:uid="{00000000-0005-0000-0000-00006C7B0000}"/>
    <cellStyle name="Note 2 4 2 4 2 2 2" xfId="32102" xr:uid="{00000000-0005-0000-0000-00006D7B0000}"/>
    <cellStyle name="Note 2 4 2 4 2 2 2 2" xfId="5459" xr:uid="{00000000-0005-0000-0000-00006E7B0000}"/>
    <cellStyle name="Note 2 4 2 4 2 2 3" xfId="10386" xr:uid="{00000000-0005-0000-0000-00006F7B0000}"/>
    <cellStyle name="Note 2 4 2 4 2 3" xfId="8161" xr:uid="{00000000-0005-0000-0000-0000707B0000}"/>
    <cellStyle name="Note 2 4 2 4 2 3 2" xfId="32117" xr:uid="{00000000-0005-0000-0000-0000717B0000}"/>
    <cellStyle name="Note 2 4 2 4 2 4" xfId="32795" xr:uid="{00000000-0005-0000-0000-0000727B0000}"/>
    <cellStyle name="Note 2 4 2 4 3" xfId="5027" xr:uid="{00000000-0005-0000-0000-0000737B0000}"/>
    <cellStyle name="Note 2 4 2 4 3 2" xfId="10401" xr:uid="{00000000-0005-0000-0000-0000747B0000}"/>
    <cellStyle name="Note 2 4 2 4 3 2 2" xfId="10403" xr:uid="{00000000-0005-0000-0000-0000757B0000}"/>
    <cellStyle name="Note 2 4 2 4 3 3" xfId="9307" xr:uid="{00000000-0005-0000-0000-0000767B0000}"/>
    <cellStyle name="Note 2 4 2 4 4" xfId="10416" xr:uid="{00000000-0005-0000-0000-0000777B0000}"/>
    <cellStyle name="Note 2 4 2 4 4 2" xfId="10423" xr:uid="{00000000-0005-0000-0000-0000787B0000}"/>
    <cellStyle name="Note 2 4 2 4 5" xfId="9754" xr:uid="{00000000-0005-0000-0000-0000797B0000}"/>
    <cellStyle name="Note 2 4 2 5" xfId="32796" xr:uid="{00000000-0005-0000-0000-00007A7B0000}"/>
    <cellStyle name="Note 2 4 2 5 2" xfId="32797" xr:uid="{00000000-0005-0000-0000-00007B7B0000}"/>
    <cellStyle name="Note 2 4 2 5 2 2" xfId="32798" xr:uid="{00000000-0005-0000-0000-00007C7B0000}"/>
    <cellStyle name="Note 2 4 2 5 2 2 2" xfId="32213" xr:uid="{00000000-0005-0000-0000-00007D7B0000}"/>
    <cellStyle name="Note 2 4 2 5 2 3" xfId="32799" xr:uid="{00000000-0005-0000-0000-00007E7B0000}"/>
    <cellStyle name="Note 2 4 2 5 3" xfId="8816" xr:uid="{00000000-0005-0000-0000-00007F7B0000}"/>
    <cellStyle name="Note 2 4 2 5 3 2" xfId="10995" xr:uid="{00000000-0005-0000-0000-0000807B0000}"/>
    <cellStyle name="Note 2 4 2 5 4" xfId="11003" xr:uid="{00000000-0005-0000-0000-0000817B0000}"/>
    <cellStyle name="Note 2 4 2 6" xfId="32800" xr:uid="{00000000-0005-0000-0000-0000827B0000}"/>
    <cellStyle name="Note 2 4 2 6 2" xfId="32801" xr:uid="{00000000-0005-0000-0000-0000837B0000}"/>
    <cellStyle name="Note 2 4 2 6 2 2" xfId="32802" xr:uid="{00000000-0005-0000-0000-0000847B0000}"/>
    <cellStyle name="Note 2 4 2 6 3" xfId="11261" xr:uid="{00000000-0005-0000-0000-0000857B0000}"/>
    <cellStyle name="Note 2 4 2 7" xfId="32804" xr:uid="{00000000-0005-0000-0000-0000867B0000}"/>
    <cellStyle name="Note 2 4 2 7 2" xfId="32806" xr:uid="{00000000-0005-0000-0000-0000877B0000}"/>
    <cellStyle name="Note 2 4 2 8" xfId="32808" xr:uid="{00000000-0005-0000-0000-0000887B0000}"/>
    <cellStyle name="Note 2 4 3" xfId="28982" xr:uid="{00000000-0005-0000-0000-0000897B0000}"/>
    <cellStyle name="Note 2 4 3 2" xfId="28984" xr:uid="{00000000-0005-0000-0000-00008A7B0000}"/>
    <cellStyle name="Note 2 4 3 2 2" xfId="28986" xr:uid="{00000000-0005-0000-0000-00008B7B0000}"/>
    <cellStyle name="Note 2 4 3 2 2 2" xfId="21348" xr:uid="{00000000-0005-0000-0000-00008C7B0000}"/>
    <cellStyle name="Note 2 4 3 2 2 2 2" xfId="14478" xr:uid="{00000000-0005-0000-0000-00008D7B0000}"/>
    <cellStyle name="Note 2 4 3 2 2 2 2 2" xfId="32809" xr:uid="{00000000-0005-0000-0000-00008E7B0000}"/>
    <cellStyle name="Note 2 4 3 2 2 2 2 2 2" xfId="5162" xr:uid="{00000000-0005-0000-0000-00008F7B0000}"/>
    <cellStyle name="Note 2 4 3 2 2 2 2 3" xfId="32810" xr:uid="{00000000-0005-0000-0000-0000907B0000}"/>
    <cellStyle name="Note 2 4 3 2 2 2 3" xfId="30462" xr:uid="{00000000-0005-0000-0000-0000917B0000}"/>
    <cellStyle name="Note 2 4 3 2 2 2 3 2" xfId="23069" xr:uid="{00000000-0005-0000-0000-0000927B0000}"/>
    <cellStyle name="Note 2 4 3 2 2 2 4" xfId="32811" xr:uid="{00000000-0005-0000-0000-0000937B0000}"/>
    <cellStyle name="Note 2 4 3 2 2 3" xfId="8231" xr:uid="{00000000-0005-0000-0000-0000947B0000}"/>
    <cellStyle name="Note 2 4 3 2 2 3 2" xfId="8235" xr:uid="{00000000-0005-0000-0000-0000957B0000}"/>
    <cellStyle name="Note 2 4 3 2 2 3 2 2" xfId="29194" xr:uid="{00000000-0005-0000-0000-0000967B0000}"/>
    <cellStyle name="Note 2 4 3 2 2 3 3" xfId="29198" xr:uid="{00000000-0005-0000-0000-0000977B0000}"/>
    <cellStyle name="Note 2 4 3 2 2 4" xfId="8239" xr:uid="{00000000-0005-0000-0000-0000987B0000}"/>
    <cellStyle name="Note 2 4 3 2 2 4 2" xfId="29205" xr:uid="{00000000-0005-0000-0000-0000997B0000}"/>
    <cellStyle name="Note 2 4 3 2 2 5" xfId="12147" xr:uid="{00000000-0005-0000-0000-00009A7B0000}"/>
    <cellStyle name="Note 2 4 3 2 3" xfId="32812" xr:uid="{00000000-0005-0000-0000-00009B7B0000}"/>
    <cellStyle name="Note 2 4 3 2 3 2" xfId="21066" xr:uid="{00000000-0005-0000-0000-00009C7B0000}"/>
    <cellStyle name="Note 2 4 3 2 3 2 2" xfId="32813" xr:uid="{00000000-0005-0000-0000-00009D7B0000}"/>
    <cellStyle name="Note 2 4 3 2 3 2 2 2" xfId="14163" xr:uid="{00000000-0005-0000-0000-00009E7B0000}"/>
    <cellStyle name="Note 2 4 3 2 3 2 3" xfId="32814" xr:uid="{00000000-0005-0000-0000-00009F7B0000}"/>
    <cellStyle name="Note 2 4 3 2 3 3" xfId="2866" xr:uid="{00000000-0005-0000-0000-0000A07B0000}"/>
    <cellStyle name="Note 2 4 3 2 3 3 2" xfId="32815" xr:uid="{00000000-0005-0000-0000-0000A17B0000}"/>
    <cellStyle name="Note 2 4 3 2 3 4" xfId="2913" xr:uid="{00000000-0005-0000-0000-0000A27B0000}"/>
    <cellStyle name="Note 2 4 3 2 4" xfId="32816" xr:uid="{00000000-0005-0000-0000-0000A37B0000}"/>
    <cellStyle name="Note 2 4 3 2 4 2" xfId="32817" xr:uid="{00000000-0005-0000-0000-0000A47B0000}"/>
    <cellStyle name="Note 2 4 3 2 4 2 2" xfId="32818" xr:uid="{00000000-0005-0000-0000-0000A57B0000}"/>
    <cellStyle name="Note 2 4 3 2 4 3" xfId="32819" xr:uid="{00000000-0005-0000-0000-0000A67B0000}"/>
    <cellStyle name="Note 2 4 3 2 5" xfId="21073" xr:uid="{00000000-0005-0000-0000-0000A77B0000}"/>
    <cellStyle name="Note 2 4 3 2 5 2" xfId="24293" xr:uid="{00000000-0005-0000-0000-0000A87B0000}"/>
    <cellStyle name="Note 2 4 3 2 6" xfId="32820" xr:uid="{00000000-0005-0000-0000-0000A97B0000}"/>
    <cellStyle name="Note 2 4 3 3" xfId="15047" xr:uid="{00000000-0005-0000-0000-0000AA7B0000}"/>
    <cellStyle name="Note 2 4 3 3 2" xfId="32821" xr:uid="{00000000-0005-0000-0000-0000AB7B0000}"/>
    <cellStyle name="Note 2 4 3 3 2 2" xfId="21377" xr:uid="{00000000-0005-0000-0000-0000AC7B0000}"/>
    <cellStyle name="Note 2 4 3 3 2 2 2" xfId="32822" xr:uid="{00000000-0005-0000-0000-0000AD7B0000}"/>
    <cellStyle name="Note 2 4 3 3 2 2 2 2" xfId="32823" xr:uid="{00000000-0005-0000-0000-0000AE7B0000}"/>
    <cellStyle name="Note 2 4 3 3 2 2 3" xfId="32824" xr:uid="{00000000-0005-0000-0000-0000AF7B0000}"/>
    <cellStyle name="Note 2 4 3 3 2 3" xfId="8267" xr:uid="{00000000-0005-0000-0000-0000B07B0000}"/>
    <cellStyle name="Note 2 4 3 3 2 3 2" xfId="32825" xr:uid="{00000000-0005-0000-0000-0000B17B0000}"/>
    <cellStyle name="Note 2 4 3 3 2 4" xfId="32826" xr:uid="{00000000-0005-0000-0000-0000B27B0000}"/>
    <cellStyle name="Note 2 4 3 3 3" xfId="32827" xr:uid="{00000000-0005-0000-0000-0000B37B0000}"/>
    <cellStyle name="Note 2 4 3 3 3 2" xfId="32042" xr:uid="{00000000-0005-0000-0000-0000B47B0000}"/>
    <cellStyle name="Note 2 4 3 3 3 2 2" xfId="32828" xr:uid="{00000000-0005-0000-0000-0000B57B0000}"/>
    <cellStyle name="Note 2 4 3 3 3 3" xfId="32829" xr:uid="{00000000-0005-0000-0000-0000B67B0000}"/>
    <cellStyle name="Note 2 4 3 3 4" xfId="32830" xr:uid="{00000000-0005-0000-0000-0000B77B0000}"/>
    <cellStyle name="Note 2 4 3 3 4 2" xfId="32400" xr:uid="{00000000-0005-0000-0000-0000B87B0000}"/>
    <cellStyle name="Note 2 4 3 3 5" xfId="32831" xr:uid="{00000000-0005-0000-0000-0000B97B0000}"/>
    <cellStyle name="Note 2 4 3 4" xfId="22472" xr:uid="{00000000-0005-0000-0000-0000BA7B0000}"/>
    <cellStyle name="Note 2 4 3 4 2" xfId="269" xr:uid="{00000000-0005-0000-0000-0000BB7B0000}"/>
    <cellStyle name="Note 2 4 3 4 2 2" xfId="10480" xr:uid="{00000000-0005-0000-0000-0000BC7B0000}"/>
    <cellStyle name="Note 2 4 3 4 2 2 2" xfId="12471" xr:uid="{00000000-0005-0000-0000-0000BD7B0000}"/>
    <cellStyle name="Note 2 4 3 4 2 3" xfId="12494" xr:uid="{00000000-0005-0000-0000-0000BE7B0000}"/>
    <cellStyle name="Note 2 4 3 4 3" xfId="6080" xr:uid="{00000000-0005-0000-0000-0000BF7B0000}"/>
    <cellStyle name="Note 2 4 3 4 3 2" xfId="5243" xr:uid="{00000000-0005-0000-0000-0000C07B0000}"/>
    <cellStyle name="Note 2 4 3 4 4" xfId="6024" xr:uid="{00000000-0005-0000-0000-0000C17B0000}"/>
    <cellStyle name="Note 2 4 3 5" xfId="22474" xr:uid="{00000000-0005-0000-0000-0000C27B0000}"/>
    <cellStyle name="Note 2 4 3 5 2" xfId="13092" xr:uid="{00000000-0005-0000-0000-0000C37B0000}"/>
    <cellStyle name="Note 2 4 3 5 2 2" xfId="13096" xr:uid="{00000000-0005-0000-0000-0000C47B0000}"/>
    <cellStyle name="Note 2 4 3 5 3" xfId="10754" xr:uid="{00000000-0005-0000-0000-0000C57B0000}"/>
    <cellStyle name="Note 2 4 3 6" xfId="22478" xr:uid="{00000000-0005-0000-0000-0000C67B0000}"/>
    <cellStyle name="Note 2 4 3 6 2" xfId="13463" xr:uid="{00000000-0005-0000-0000-0000C77B0000}"/>
    <cellStyle name="Note 2 4 3 7" xfId="22484" xr:uid="{00000000-0005-0000-0000-0000C87B0000}"/>
    <cellStyle name="Note 2 4 4" xfId="22767" xr:uid="{00000000-0005-0000-0000-0000C97B0000}"/>
    <cellStyle name="Note 2 4 4 2" xfId="28988" xr:uid="{00000000-0005-0000-0000-0000CA7B0000}"/>
    <cellStyle name="Note 2 4 4 2 2" xfId="32832" xr:uid="{00000000-0005-0000-0000-0000CB7B0000}"/>
    <cellStyle name="Note 2 4 4 2 2 2" xfId="21401" xr:uid="{00000000-0005-0000-0000-0000CC7B0000}"/>
    <cellStyle name="Note 2 4 4 2 2 2 2" xfId="32833" xr:uid="{00000000-0005-0000-0000-0000CD7B0000}"/>
    <cellStyle name="Note 2 4 4 2 2 2 2 2" xfId="32834" xr:uid="{00000000-0005-0000-0000-0000CE7B0000}"/>
    <cellStyle name="Note 2 4 4 2 2 2 3" xfId="31187" xr:uid="{00000000-0005-0000-0000-0000CF7B0000}"/>
    <cellStyle name="Note 2 4 4 2 2 3" xfId="8359" xr:uid="{00000000-0005-0000-0000-0000D07B0000}"/>
    <cellStyle name="Note 2 4 4 2 2 3 2" xfId="32835" xr:uid="{00000000-0005-0000-0000-0000D17B0000}"/>
    <cellStyle name="Note 2 4 4 2 2 4" xfId="32836" xr:uid="{00000000-0005-0000-0000-0000D27B0000}"/>
    <cellStyle name="Note 2 4 4 2 3" xfId="32837" xr:uid="{00000000-0005-0000-0000-0000D37B0000}"/>
    <cellStyle name="Note 2 4 4 2 3 2" xfId="32838" xr:uid="{00000000-0005-0000-0000-0000D47B0000}"/>
    <cellStyle name="Note 2 4 4 2 3 2 2" xfId="32291" xr:uid="{00000000-0005-0000-0000-0000D57B0000}"/>
    <cellStyle name="Note 2 4 4 2 3 3" xfId="12058" xr:uid="{00000000-0005-0000-0000-0000D67B0000}"/>
    <cellStyle name="Note 2 4 4 2 4" xfId="32839" xr:uid="{00000000-0005-0000-0000-0000D77B0000}"/>
    <cellStyle name="Note 2 4 4 2 4 2" xfId="32840" xr:uid="{00000000-0005-0000-0000-0000D87B0000}"/>
    <cellStyle name="Note 2 4 4 2 5" xfId="32841" xr:uid="{00000000-0005-0000-0000-0000D97B0000}"/>
    <cellStyle name="Note 2 4 4 3" xfId="32842" xr:uid="{00000000-0005-0000-0000-0000DA7B0000}"/>
    <cellStyle name="Note 2 4 4 3 2" xfId="32843" xr:uid="{00000000-0005-0000-0000-0000DB7B0000}"/>
    <cellStyle name="Note 2 4 4 3 2 2" xfId="32844" xr:uid="{00000000-0005-0000-0000-0000DC7B0000}"/>
    <cellStyle name="Note 2 4 4 3 2 2 2" xfId="30774" xr:uid="{00000000-0005-0000-0000-0000DD7B0000}"/>
    <cellStyle name="Note 2 4 4 3 2 3" xfId="32845" xr:uid="{00000000-0005-0000-0000-0000DE7B0000}"/>
    <cellStyle name="Note 2 4 4 3 3" xfId="32846" xr:uid="{00000000-0005-0000-0000-0000DF7B0000}"/>
    <cellStyle name="Note 2 4 4 3 3 2" xfId="32847" xr:uid="{00000000-0005-0000-0000-0000E07B0000}"/>
    <cellStyle name="Note 2 4 4 3 4" xfId="32144" xr:uid="{00000000-0005-0000-0000-0000E17B0000}"/>
    <cellStyle name="Note 2 4 4 4" xfId="22492" xr:uid="{00000000-0005-0000-0000-0000E27B0000}"/>
    <cellStyle name="Note 2 4 4 4 2" xfId="10349" xr:uid="{00000000-0005-0000-0000-0000E37B0000}"/>
    <cellStyle name="Note 2 4 4 4 2 2" xfId="14814" xr:uid="{00000000-0005-0000-0000-0000E47B0000}"/>
    <cellStyle name="Note 2 4 4 4 3" xfId="10765" xr:uid="{00000000-0005-0000-0000-0000E57B0000}"/>
    <cellStyle name="Note 2 4 4 5" xfId="22494" xr:uid="{00000000-0005-0000-0000-0000E67B0000}"/>
    <cellStyle name="Note 2 4 4 5 2" xfId="15341" xr:uid="{00000000-0005-0000-0000-0000E77B0000}"/>
    <cellStyle name="Note 2 4 4 6" xfId="22498" xr:uid="{00000000-0005-0000-0000-0000E87B0000}"/>
    <cellStyle name="Note 2 4 5" xfId="28991" xr:uid="{00000000-0005-0000-0000-0000E97B0000}"/>
    <cellStyle name="Note 2 4 5 2" xfId="32848" xr:uid="{00000000-0005-0000-0000-0000EA7B0000}"/>
    <cellStyle name="Note 2 4 5 2 2" xfId="13033" xr:uid="{00000000-0005-0000-0000-0000EB7B0000}"/>
    <cellStyle name="Note 2 4 5 2 2 2" xfId="31372" xr:uid="{00000000-0005-0000-0000-0000EC7B0000}"/>
    <cellStyle name="Note 2 4 5 2 2 2 2" xfId="26120" xr:uid="{00000000-0005-0000-0000-0000ED7B0000}"/>
    <cellStyle name="Note 2 4 5 2 2 3" xfId="31375" xr:uid="{00000000-0005-0000-0000-0000EE7B0000}"/>
    <cellStyle name="Note 2 4 5 2 3" xfId="31379" xr:uid="{00000000-0005-0000-0000-0000EF7B0000}"/>
    <cellStyle name="Note 2 4 5 2 3 2" xfId="31381" xr:uid="{00000000-0005-0000-0000-0000F07B0000}"/>
    <cellStyle name="Note 2 4 5 2 4" xfId="31385" xr:uid="{00000000-0005-0000-0000-0000F17B0000}"/>
    <cellStyle name="Note 2 4 5 3" xfId="32849" xr:uid="{00000000-0005-0000-0000-0000F27B0000}"/>
    <cellStyle name="Note 2 4 5 3 2" xfId="31410" xr:uid="{00000000-0005-0000-0000-0000F37B0000}"/>
    <cellStyle name="Note 2 4 5 3 2 2" xfId="30513" xr:uid="{00000000-0005-0000-0000-0000F47B0000}"/>
    <cellStyle name="Note 2 4 5 3 3" xfId="31414" xr:uid="{00000000-0005-0000-0000-0000F57B0000}"/>
    <cellStyle name="Note 2 4 5 4" xfId="22501" xr:uid="{00000000-0005-0000-0000-0000F67B0000}"/>
    <cellStyle name="Note 2 4 5 4 2" xfId="16883" xr:uid="{00000000-0005-0000-0000-0000F77B0000}"/>
    <cellStyle name="Note 2 4 5 5" xfId="21785" xr:uid="{00000000-0005-0000-0000-0000F87B0000}"/>
    <cellStyle name="Note 2 4 6" xfId="32850" xr:uid="{00000000-0005-0000-0000-0000F97B0000}"/>
    <cellStyle name="Note 2 4 6 2" xfId="32851" xr:uid="{00000000-0005-0000-0000-0000FA7B0000}"/>
    <cellStyle name="Note 2 4 6 2 2" xfId="31433" xr:uid="{00000000-0005-0000-0000-0000FB7B0000}"/>
    <cellStyle name="Note 2 4 6 2 2 2" xfId="31435" xr:uid="{00000000-0005-0000-0000-0000FC7B0000}"/>
    <cellStyle name="Note 2 4 6 2 3" xfId="30518" xr:uid="{00000000-0005-0000-0000-0000FD7B0000}"/>
    <cellStyle name="Note 2 4 6 3" xfId="32853" xr:uid="{00000000-0005-0000-0000-0000FE7B0000}"/>
    <cellStyle name="Note 2 4 6 3 2" xfId="31451" xr:uid="{00000000-0005-0000-0000-0000FF7B0000}"/>
    <cellStyle name="Note 2 4 6 4" xfId="22506" xr:uid="{00000000-0005-0000-0000-0000007C0000}"/>
    <cellStyle name="Note 2 4 7" xfId="32854" xr:uid="{00000000-0005-0000-0000-0000017C0000}"/>
    <cellStyle name="Note 2 4 7 2" xfId="32855" xr:uid="{00000000-0005-0000-0000-0000027C0000}"/>
    <cellStyle name="Note 2 4 7 2 2" xfId="31465" xr:uid="{00000000-0005-0000-0000-0000037C0000}"/>
    <cellStyle name="Note 2 4 7 3" xfId="32857" xr:uid="{00000000-0005-0000-0000-0000047C0000}"/>
    <cellStyle name="Note 2 4 8" xfId="14878" xr:uid="{00000000-0005-0000-0000-0000057C0000}"/>
    <cellStyle name="Note 2 4 8 2" xfId="14882" xr:uid="{00000000-0005-0000-0000-0000067C0000}"/>
    <cellStyle name="Note 2 4 9" xfId="14885" xr:uid="{00000000-0005-0000-0000-0000077C0000}"/>
    <cellStyle name="Note 2 5" xfId="2415" xr:uid="{00000000-0005-0000-0000-0000087C0000}"/>
    <cellStyle name="Note 2 5 2" xfId="2863" xr:uid="{00000000-0005-0000-0000-0000097C0000}"/>
    <cellStyle name="Note 2 5 2 2" xfId="15474" xr:uid="{00000000-0005-0000-0000-00000A7C0000}"/>
    <cellStyle name="Note 2 5 2 2 2" xfId="28993" xr:uid="{00000000-0005-0000-0000-00000B7C0000}"/>
    <cellStyle name="Note 2 5 2 2 2 2" xfId="21467" xr:uid="{00000000-0005-0000-0000-00000C7C0000}"/>
    <cellStyle name="Note 2 5 2 2 2 2 2" xfId="15112" xr:uid="{00000000-0005-0000-0000-00000D7C0000}"/>
    <cellStyle name="Note 2 5 2 2 2 2 2 2" xfId="32858" xr:uid="{00000000-0005-0000-0000-00000E7C0000}"/>
    <cellStyle name="Note 2 5 2 2 2 2 2 2 2" xfId="32666" xr:uid="{00000000-0005-0000-0000-00000F7C0000}"/>
    <cellStyle name="Note 2 5 2 2 2 2 2 3" xfId="20845" xr:uid="{00000000-0005-0000-0000-0000107C0000}"/>
    <cellStyle name="Note 2 5 2 2 2 2 3" xfId="27686" xr:uid="{00000000-0005-0000-0000-0000117C0000}"/>
    <cellStyle name="Note 2 5 2 2 2 2 3 2" xfId="26950" xr:uid="{00000000-0005-0000-0000-0000127C0000}"/>
    <cellStyle name="Note 2 5 2 2 2 2 4" xfId="32859" xr:uid="{00000000-0005-0000-0000-0000137C0000}"/>
    <cellStyle name="Note 2 5 2 2 2 3" xfId="7380" xr:uid="{00000000-0005-0000-0000-0000147C0000}"/>
    <cellStyle name="Note 2 5 2 2 2 3 2" xfId="8513" xr:uid="{00000000-0005-0000-0000-0000157C0000}"/>
    <cellStyle name="Note 2 5 2 2 2 3 2 2" xfId="31839" xr:uid="{00000000-0005-0000-0000-0000167C0000}"/>
    <cellStyle name="Note 2 5 2 2 2 3 3" xfId="32860" xr:uid="{00000000-0005-0000-0000-0000177C0000}"/>
    <cellStyle name="Note 2 5 2 2 2 4" xfId="8516" xr:uid="{00000000-0005-0000-0000-0000187C0000}"/>
    <cellStyle name="Note 2 5 2 2 2 4 2" xfId="32861" xr:uid="{00000000-0005-0000-0000-0000197C0000}"/>
    <cellStyle name="Note 2 5 2 2 2 5" xfId="17051" xr:uid="{00000000-0005-0000-0000-00001A7C0000}"/>
    <cellStyle name="Note 2 5 2 2 3" xfId="30658" xr:uid="{00000000-0005-0000-0000-00001B7C0000}"/>
    <cellStyle name="Note 2 5 2 2 3 2" xfId="21159" xr:uid="{00000000-0005-0000-0000-00001C7C0000}"/>
    <cellStyle name="Note 2 5 2 2 3 2 2" xfId="32862" xr:uid="{00000000-0005-0000-0000-00001D7C0000}"/>
    <cellStyle name="Note 2 5 2 2 3 2 2 2" xfId="32863" xr:uid="{00000000-0005-0000-0000-00001E7C0000}"/>
    <cellStyle name="Note 2 5 2 2 3 2 3" xfId="32864" xr:uid="{00000000-0005-0000-0000-00001F7C0000}"/>
    <cellStyle name="Note 2 5 2 2 3 3" xfId="1281" xr:uid="{00000000-0005-0000-0000-0000207C0000}"/>
    <cellStyle name="Note 2 5 2 2 3 3 2" xfId="22842" xr:uid="{00000000-0005-0000-0000-0000217C0000}"/>
    <cellStyle name="Note 2 5 2 2 3 4" xfId="10519" xr:uid="{00000000-0005-0000-0000-0000227C0000}"/>
    <cellStyle name="Note 2 5 2 2 4" xfId="32865" xr:uid="{00000000-0005-0000-0000-0000237C0000}"/>
    <cellStyle name="Note 2 5 2 2 4 2" xfId="32866" xr:uid="{00000000-0005-0000-0000-0000247C0000}"/>
    <cellStyle name="Note 2 5 2 2 4 2 2" xfId="32867" xr:uid="{00000000-0005-0000-0000-0000257C0000}"/>
    <cellStyle name="Note 2 5 2 2 4 3" xfId="32868" xr:uid="{00000000-0005-0000-0000-0000267C0000}"/>
    <cellStyle name="Note 2 5 2 2 5" xfId="21165" xr:uid="{00000000-0005-0000-0000-0000277C0000}"/>
    <cellStyle name="Note 2 5 2 2 5 2" xfId="24324" xr:uid="{00000000-0005-0000-0000-0000287C0000}"/>
    <cellStyle name="Note 2 5 2 2 6" xfId="32869" xr:uid="{00000000-0005-0000-0000-0000297C0000}"/>
    <cellStyle name="Note 2 5 2 3" xfId="28995" xr:uid="{00000000-0005-0000-0000-00002A7C0000}"/>
    <cellStyle name="Note 2 5 2 3 2" xfId="32870" xr:uid="{00000000-0005-0000-0000-00002B7C0000}"/>
    <cellStyle name="Note 2 5 2 3 2 2" xfId="21493" xr:uid="{00000000-0005-0000-0000-00002C7C0000}"/>
    <cellStyle name="Note 2 5 2 3 2 2 2" xfId="29628" xr:uid="{00000000-0005-0000-0000-00002D7C0000}"/>
    <cellStyle name="Note 2 5 2 3 2 2 2 2" xfId="29630" xr:uid="{00000000-0005-0000-0000-00002E7C0000}"/>
    <cellStyle name="Note 2 5 2 3 2 2 3" xfId="29632" xr:uid="{00000000-0005-0000-0000-00002F7C0000}"/>
    <cellStyle name="Note 2 5 2 3 2 3" xfId="8537" xr:uid="{00000000-0005-0000-0000-0000307C0000}"/>
    <cellStyle name="Note 2 5 2 3 2 3 2" xfId="29634" xr:uid="{00000000-0005-0000-0000-0000317C0000}"/>
    <cellStyle name="Note 2 5 2 3 2 4" xfId="29636" xr:uid="{00000000-0005-0000-0000-0000327C0000}"/>
    <cellStyle name="Note 2 5 2 3 3" xfId="30661" xr:uid="{00000000-0005-0000-0000-0000337C0000}"/>
    <cellStyle name="Note 2 5 2 3 3 2" xfId="29638" xr:uid="{00000000-0005-0000-0000-0000347C0000}"/>
    <cellStyle name="Note 2 5 2 3 3 2 2" xfId="29640" xr:uid="{00000000-0005-0000-0000-0000357C0000}"/>
    <cellStyle name="Note 2 5 2 3 3 3" xfId="29642" xr:uid="{00000000-0005-0000-0000-0000367C0000}"/>
    <cellStyle name="Note 2 5 2 3 4" xfId="32871" xr:uid="{00000000-0005-0000-0000-0000377C0000}"/>
    <cellStyle name="Note 2 5 2 3 4 2" xfId="29649" xr:uid="{00000000-0005-0000-0000-0000387C0000}"/>
    <cellStyle name="Note 2 5 2 3 5" xfId="32872" xr:uid="{00000000-0005-0000-0000-0000397C0000}"/>
    <cellStyle name="Note 2 5 2 4" xfId="32873" xr:uid="{00000000-0005-0000-0000-00003A7C0000}"/>
    <cellStyle name="Note 2 5 2 4 2" xfId="32874" xr:uid="{00000000-0005-0000-0000-00003B7C0000}"/>
    <cellStyle name="Note 2 5 2 4 2 2" xfId="29686" xr:uid="{00000000-0005-0000-0000-00003C7C0000}"/>
    <cellStyle name="Note 2 5 2 4 2 2 2" xfId="29688" xr:uid="{00000000-0005-0000-0000-00003D7C0000}"/>
    <cellStyle name="Note 2 5 2 4 2 3" xfId="29691" xr:uid="{00000000-0005-0000-0000-00003E7C0000}"/>
    <cellStyle name="Note 2 5 2 4 3" xfId="21177" xr:uid="{00000000-0005-0000-0000-00003F7C0000}"/>
    <cellStyle name="Note 2 5 2 4 3 2" xfId="22749" xr:uid="{00000000-0005-0000-0000-0000407C0000}"/>
    <cellStyle name="Note 2 5 2 4 4" xfId="20914" xr:uid="{00000000-0005-0000-0000-0000417C0000}"/>
    <cellStyle name="Note 2 5 2 5" xfId="32875" xr:uid="{00000000-0005-0000-0000-0000427C0000}"/>
    <cellStyle name="Note 2 5 2 5 2" xfId="32876" xr:uid="{00000000-0005-0000-0000-0000437C0000}"/>
    <cellStyle name="Note 2 5 2 5 2 2" xfId="29718" xr:uid="{00000000-0005-0000-0000-0000447C0000}"/>
    <cellStyle name="Note 2 5 2 5 3" xfId="22906" xr:uid="{00000000-0005-0000-0000-0000457C0000}"/>
    <cellStyle name="Note 2 5 2 6" xfId="32877" xr:uid="{00000000-0005-0000-0000-0000467C0000}"/>
    <cellStyle name="Note 2 5 2 6 2" xfId="28254" xr:uid="{00000000-0005-0000-0000-0000477C0000}"/>
    <cellStyle name="Note 2 5 2 7" xfId="32879" xr:uid="{00000000-0005-0000-0000-0000487C0000}"/>
    <cellStyle name="Note 2 5 3" xfId="15479" xr:uid="{00000000-0005-0000-0000-0000497C0000}"/>
    <cellStyle name="Note 2 5 3 2" xfId="27350" xr:uid="{00000000-0005-0000-0000-00004A7C0000}"/>
    <cellStyle name="Note 2 5 3 2 2" xfId="386" xr:uid="{00000000-0005-0000-0000-00004B7C0000}"/>
    <cellStyle name="Note 2 5 3 2 2 2" xfId="21527" xr:uid="{00000000-0005-0000-0000-00004C7C0000}"/>
    <cellStyle name="Note 2 5 3 2 2 2 2" xfId="32880" xr:uid="{00000000-0005-0000-0000-00004D7C0000}"/>
    <cellStyle name="Note 2 5 3 2 2 2 2 2" xfId="32881" xr:uid="{00000000-0005-0000-0000-00004E7C0000}"/>
    <cellStyle name="Note 2 5 3 2 2 2 3" xfId="7536" xr:uid="{00000000-0005-0000-0000-00004F7C0000}"/>
    <cellStyle name="Note 2 5 3 2 2 3" xfId="8632" xr:uid="{00000000-0005-0000-0000-0000507C0000}"/>
    <cellStyle name="Note 2 5 3 2 2 3 2" xfId="32882" xr:uid="{00000000-0005-0000-0000-0000517C0000}"/>
    <cellStyle name="Note 2 5 3 2 2 4" xfId="32883" xr:uid="{00000000-0005-0000-0000-0000527C0000}"/>
    <cellStyle name="Note 2 5 3 2 3" xfId="32884" xr:uid="{00000000-0005-0000-0000-0000537C0000}"/>
    <cellStyle name="Note 2 5 3 2 3 2" xfId="32885" xr:uid="{00000000-0005-0000-0000-0000547C0000}"/>
    <cellStyle name="Note 2 5 3 2 3 2 2" xfId="32886" xr:uid="{00000000-0005-0000-0000-0000557C0000}"/>
    <cellStyle name="Note 2 5 3 2 3 3" xfId="32887" xr:uid="{00000000-0005-0000-0000-0000567C0000}"/>
    <cellStyle name="Note 2 5 3 2 4" xfId="32888" xr:uid="{00000000-0005-0000-0000-0000577C0000}"/>
    <cellStyle name="Note 2 5 3 2 4 2" xfId="32889" xr:uid="{00000000-0005-0000-0000-0000587C0000}"/>
    <cellStyle name="Note 2 5 3 2 5" xfId="32890" xr:uid="{00000000-0005-0000-0000-0000597C0000}"/>
    <cellStyle name="Note 2 5 3 3" xfId="25793" xr:uid="{00000000-0005-0000-0000-00005A7C0000}"/>
    <cellStyle name="Note 2 5 3 3 2" xfId="32891" xr:uid="{00000000-0005-0000-0000-00005B7C0000}"/>
    <cellStyle name="Note 2 5 3 3 2 2" xfId="29763" xr:uid="{00000000-0005-0000-0000-00005C7C0000}"/>
    <cellStyle name="Note 2 5 3 3 2 2 2" xfId="29765" xr:uid="{00000000-0005-0000-0000-00005D7C0000}"/>
    <cellStyle name="Note 2 5 3 3 2 3" xfId="29767" xr:uid="{00000000-0005-0000-0000-00005E7C0000}"/>
    <cellStyle name="Note 2 5 3 3 3" xfId="32892" xr:uid="{00000000-0005-0000-0000-00005F7C0000}"/>
    <cellStyle name="Note 2 5 3 3 3 2" xfId="29771" xr:uid="{00000000-0005-0000-0000-0000607C0000}"/>
    <cellStyle name="Note 2 5 3 3 4" xfId="32893" xr:uid="{00000000-0005-0000-0000-0000617C0000}"/>
    <cellStyle name="Note 2 5 3 4" xfId="22512" xr:uid="{00000000-0005-0000-0000-0000627C0000}"/>
    <cellStyle name="Note 2 5 3 4 2" xfId="22514" xr:uid="{00000000-0005-0000-0000-0000637C0000}"/>
    <cellStyle name="Note 2 5 3 4 2 2" xfId="22517" xr:uid="{00000000-0005-0000-0000-0000647C0000}"/>
    <cellStyle name="Note 2 5 3 4 3" xfId="10772" xr:uid="{00000000-0005-0000-0000-0000657C0000}"/>
    <cellStyle name="Note 2 5 3 5" xfId="22521" xr:uid="{00000000-0005-0000-0000-0000667C0000}"/>
    <cellStyle name="Note 2 5 3 5 2" xfId="22523" xr:uid="{00000000-0005-0000-0000-0000677C0000}"/>
    <cellStyle name="Note 2 5 3 6" xfId="22529" xr:uid="{00000000-0005-0000-0000-0000687C0000}"/>
    <cellStyle name="Note 2 5 4" xfId="27354" xr:uid="{00000000-0005-0000-0000-0000697C0000}"/>
    <cellStyle name="Note 2 5 4 2" xfId="27359" xr:uid="{00000000-0005-0000-0000-00006A7C0000}"/>
    <cellStyle name="Note 2 5 4 2 2" xfId="32894" xr:uid="{00000000-0005-0000-0000-00006B7C0000}"/>
    <cellStyle name="Note 2 5 4 2 2 2" xfId="32895" xr:uid="{00000000-0005-0000-0000-00006C7C0000}"/>
    <cellStyle name="Note 2 5 4 2 2 2 2" xfId="32896" xr:uid="{00000000-0005-0000-0000-00006D7C0000}"/>
    <cellStyle name="Note 2 5 4 2 2 3" xfId="4483" xr:uid="{00000000-0005-0000-0000-00006E7C0000}"/>
    <cellStyle name="Note 2 5 4 2 3" xfId="32897" xr:uid="{00000000-0005-0000-0000-00006F7C0000}"/>
    <cellStyle name="Note 2 5 4 2 3 2" xfId="32898" xr:uid="{00000000-0005-0000-0000-0000707C0000}"/>
    <cellStyle name="Note 2 5 4 2 4" xfId="32899" xr:uid="{00000000-0005-0000-0000-0000717C0000}"/>
    <cellStyle name="Note 2 5 4 3" xfId="25093" xr:uid="{00000000-0005-0000-0000-0000727C0000}"/>
    <cellStyle name="Note 2 5 4 3 2" xfId="32900" xr:uid="{00000000-0005-0000-0000-0000737C0000}"/>
    <cellStyle name="Note 2 5 4 3 2 2" xfId="14752" xr:uid="{00000000-0005-0000-0000-0000747C0000}"/>
    <cellStyle name="Note 2 5 4 3 3" xfId="32901" xr:uid="{00000000-0005-0000-0000-0000757C0000}"/>
    <cellStyle name="Note 2 5 4 4" xfId="22535" xr:uid="{00000000-0005-0000-0000-0000767C0000}"/>
    <cellStyle name="Note 2 5 4 4 2" xfId="22537" xr:uid="{00000000-0005-0000-0000-0000777C0000}"/>
    <cellStyle name="Note 2 5 4 5" xfId="20630" xr:uid="{00000000-0005-0000-0000-0000787C0000}"/>
    <cellStyle name="Note 2 5 5" xfId="27362" xr:uid="{00000000-0005-0000-0000-0000797C0000}"/>
    <cellStyle name="Note 2 5 5 2" xfId="24796" xr:uid="{00000000-0005-0000-0000-00007A7C0000}"/>
    <cellStyle name="Note 2 5 5 2 2" xfId="24799" xr:uid="{00000000-0005-0000-0000-00007B7C0000}"/>
    <cellStyle name="Note 2 5 5 2 2 2" xfId="24802" xr:uid="{00000000-0005-0000-0000-00007C7C0000}"/>
    <cellStyle name="Note 2 5 5 2 3" xfId="24805" xr:uid="{00000000-0005-0000-0000-00007D7C0000}"/>
    <cellStyle name="Note 2 5 5 3" xfId="24807" xr:uid="{00000000-0005-0000-0000-00007E7C0000}"/>
    <cellStyle name="Note 2 5 5 3 2" xfId="24810" xr:uid="{00000000-0005-0000-0000-00007F7C0000}"/>
    <cellStyle name="Note 2 5 5 4" xfId="6529" xr:uid="{00000000-0005-0000-0000-0000807C0000}"/>
    <cellStyle name="Note 2 5 6" xfId="32902" xr:uid="{00000000-0005-0000-0000-0000817C0000}"/>
    <cellStyle name="Note 2 5 6 2" xfId="24816" xr:uid="{00000000-0005-0000-0000-0000827C0000}"/>
    <cellStyle name="Note 2 5 6 2 2" xfId="24819" xr:uid="{00000000-0005-0000-0000-0000837C0000}"/>
    <cellStyle name="Note 2 5 6 3" xfId="24822" xr:uid="{00000000-0005-0000-0000-0000847C0000}"/>
    <cellStyle name="Note 2 5 7" xfId="32903" xr:uid="{00000000-0005-0000-0000-0000857C0000}"/>
    <cellStyle name="Note 2 5 7 2" xfId="24827" xr:uid="{00000000-0005-0000-0000-0000867C0000}"/>
    <cellStyle name="Note 2 5 8" xfId="14888" xr:uid="{00000000-0005-0000-0000-0000877C0000}"/>
    <cellStyle name="Note 2 6" xfId="2351" xr:uid="{00000000-0005-0000-0000-0000887C0000}"/>
    <cellStyle name="Note 2 6 2" xfId="15484" xr:uid="{00000000-0005-0000-0000-0000897C0000}"/>
    <cellStyle name="Note 2 6 2 2" xfId="21646" xr:uid="{00000000-0005-0000-0000-00008A7C0000}"/>
    <cellStyle name="Note 2 6 2 2 2" xfId="15565" xr:uid="{00000000-0005-0000-0000-00008B7C0000}"/>
    <cellStyle name="Note 2 6 2 2 2 2" xfId="21569" xr:uid="{00000000-0005-0000-0000-00008C7C0000}"/>
    <cellStyle name="Note 2 6 2 2 2 2 2" xfId="18201" xr:uid="{00000000-0005-0000-0000-00008D7C0000}"/>
    <cellStyle name="Note 2 6 2 2 2 2 2 2" xfId="32904" xr:uid="{00000000-0005-0000-0000-00008E7C0000}"/>
    <cellStyle name="Note 2 6 2 2 2 2 3" xfId="7840" xr:uid="{00000000-0005-0000-0000-00008F7C0000}"/>
    <cellStyle name="Note 2 6 2 2 2 3" xfId="8741" xr:uid="{00000000-0005-0000-0000-0000907C0000}"/>
    <cellStyle name="Note 2 6 2 2 2 3 2" xfId="32905" xr:uid="{00000000-0005-0000-0000-0000917C0000}"/>
    <cellStyle name="Note 2 6 2 2 2 4" xfId="30817" xr:uid="{00000000-0005-0000-0000-0000927C0000}"/>
    <cellStyle name="Note 2 6 2 2 3" xfId="32906" xr:uid="{00000000-0005-0000-0000-0000937C0000}"/>
    <cellStyle name="Note 2 6 2 2 3 2" xfId="30362" xr:uid="{00000000-0005-0000-0000-0000947C0000}"/>
    <cellStyle name="Note 2 6 2 2 3 2 2" xfId="32907" xr:uid="{00000000-0005-0000-0000-0000957C0000}"/>
    <cellStyle name="Note 2 6 2 2 3 3" xfId="32908" xr:uid="{00000000-0005-0000-0000-0000967C0000}"/>
    <cellStyle name="Note 2 6 2 2 4" xfId="32909" xr:uid="{00000000-0005-0000-0000-0000977C0000}"/>
    <cellStyle name="Note 2 6 2 2 4 2" xfId="25693" xr:uid="{00000000-0005-0000-0000-0000987C0000}"/>
    <cellStyle name="Note 2 6 2 2 5" xfId="32910" xr:uid="{00000000-0005-0000-0000-0000997C0000}"/>
    <cellStyle name="Note 2 6 2 3" xfId="21649" xr:uid="{00000000-0005-0000-0000-00009A7C0000}"/>
    <cellStyle name="Note 2 6 2 3 2" xfId="32911" xr:uid="{00000000-0005-0000-0000-00009B7C0000}"/>
    <cellStyle name="Note 2 6 2 3 2 2" xfId="30145" xr:uid="{00000000-0005-0000-0000-00009C7C0000}"/>
    <cellStyle name="Note 2 6 2 3 2 2 2" xfId="30147" xr:uid="{00000000-0005-0000-0000-00009D7C0000}"/>
    <cellStyle name="Note 2 6 2 3 2 3" xfId="30149" xr:uid="{00000000-0005-0000-0000-00009E7C0000}"/>
    <cellStyle name="Note 2 6 2 3 3" xfId="32912" xr:uid="{00000000-0005-0000-0000-00009F7C0000}"/>
    <cellStyle name="Note 2 6 2 3 3 2" xfId="30154" xr:uid="{00000000-0005-0000-0000-0000A07C0000}"/>
    <cellStyle name="Note 2 6 2 3 4" xfId="32913" xr:uid="{00000000-0005-0000-0000-0000A17C0000}"/>
    <cellStyle name="Note 2 6 2 4" xfId="32914" xr:uid="{00000000-0005-0000-0000-0000A27C0000}"/>
    <cellStyle name="Note 2 6 2 4 2" xfId="32915" xr:uid="{00000000-0005-0000-0000-0000A37C0000}"/>
    <cellStyle name="Note 2 6 2 4 2 2" xfId="30176" xr:uid="{00000000-0005-0000-0000-0000A47C0000}"/>
    <cellStyle name="Note 2 6 2 4 3" xfId="22914" xr:uid="{00000000-0005-0000-0000-0000A57C0000}"/>
    <cellStyle name="Note 2 6 2 5" xfId="32916" xr:uid="{00000000-0005-0000-0000-0000A67C0000}"/>
    <cellStyle name="Note 2 6 2 5 2" xfId="32917" xr:uid="{00000000-0005-0000-0000-0000A77C0000}"/>
    <cellStyle name="Note 2 6 2 6" xfId="32918" xr:uid="{00000000-0005-0000-0000-0000A87C0000}"/>
    <cellStyle name="Note 2 6 3" xfId="27365" xr:uid="{00000000-0005-0000-0000-0000A97C0000}"/>
    <cellStyle name="Note 2 6 3 2" xfId="21670" xr:uid="{00000000-0005-0000-0000-0000AA7C0000}"/>
    <cellStyle name="Note 2 6 3 2 2" xfId="32919" xr:uid="{00000000-0005-0000-0000-0000AB7C0000}"/>
    <cellStyle name="Note 2 6 3 2 2 2" xfId="32920" xr:uid="{00000000-0005-0000-0000-0000AC7C0000}"/>
    <cellStyle name="Note 2 6 3 2 2 2 2" xfId="32921" xr:uid="{00000000-0005-0000-0000-0000AD7C0000}"/>
    <cellStyle name="Note 2 6 3 2 2 3" xfId="32922" xr:uid="{00000000-0005-0000-0000-0000AE7C0000}"/>
    <cellStyle name="Note 2 6 3 2 3" xfId="32923" xr:uid="{00000000-0005-0000-0000-0000AF7C0000}"/>
    <cellStyle name="Note 2 6 3 2 3 2" xfId="32924" xr:uid="{00000000-0005-0000-0000-0000B07C0000}"/>
    <cellStyle name="Note 2 6 3 2 4" xfId="6918" xr:uid="{00000000-0005-0000-0000-0000B17C0000}"/>
    <cellStyle name="Note 2 6 3 3" xfId="32925" xr:uid="{00000000-0005-0000-0000-0000B27C0000}"/>
    <cellStyle name="Note 2 6 3 3 2" xfId="32926" xr:uid="{00000000-0005-0000-0000-0000B37C0000}"/>
    <cellStyle name="Note 2 6 3 3 2 2" xfId="30228" xr:uid="{00000000-0005-0000-0000-0000B47C0000}"/>
    <cellStyle name="Note 2 6 3 3 3" xfId="32927" xr:uid="{00000000-0005-0000-0000-0000B57C0000}"/>
    <cellStyle name="Note 2 6 3 4" xfId="22552" xr:uid="{00000000-0005-0000-0000-0000B67C0000}"/>
    <cellStyle name="Note 2 6 3 4 2" xfId="22554" xr:uid="{00000000-0005-0000-0000-0000B77C0000}"/>
    <cellStyle name="Note 2 6 3 5" xfId="22557" xr:uid="{00000000-0005-0000-0000-0000B87C0000}"/>
    <cellStyle name="Note 2 6 4" xfId="27369" xr:uid="{00000000-0005-0000-0000-0000B97C0000}"/>
    <cellStyle name="Note 2 6 4 2" xfId="1144" xr:uid="{00000000-0005-0000-0000-0000BA7C0000}"/>
    <cellStyle name="Note 2 6 4 2 2" xfId="17929" xr:uid="{00000000-0005-0000-0000-0000BB7C0000}"/>
    <cellStyle name="Note 2 6 4 2 2 2" xfId="17931" xr:uid="{00000000-0005-0000-0000-0000BC7C0000}"/>
    <cellStyle name="Note 2 6 4 2 3" xfId="17933" xr:uid="{00000000-0005-0000-0000-0000BD7C0000}"/>
    <cellStyle name="Note 2 6 4 3" xfId="17935" xr:uid="{00000000-0005-0000-0000-0000BE7C0000}"/>
    <cellStyle name="Note 2 6 4 3 2" xfId="17937" xr:uid="{00000000-0005-0000-0000-0000BF7C0000}"/>
    <cellStyle name="Note 2 6 4 4" xfId="17939" xr:uid="{00000000-0005-0000-0000-0000C07C0000}"/>
    <cellStyle name="Note 2 6 5" xfId="32928" xr:uid="{00000000-0005-0000-0000-0000C17C0000}"/>
    <cellStyle name="Note 2 6 5 2" xfId="17954" xr:uid="{00000000-0005-0000-0000-0000C27C0000}"/>
    <cellStyle name="Note 2 6 5 2 2" xfId="17958" xr:uid="{00000000-0005-0000-0000-0000C37C0000}"/>
    <cellStyle name="Note 2 6 5 3" xfId="17962" xr:uid="{00000000-0005-0000-0000-0000C47C0000}"/>
    <cellStyle name="Note 2 6 6" xfId="32929" xr:uid="{00000000-0005-0000-0000-0000C57C0000}"/>
    <cellStyle name="Note 2 6 6 2" xfId="17967" xr:uid="{00000000-0005-0000-0000-0000C67C0000}"/>
    <cellStyle name="Note 2 6 7" xfId="32930" xr:uid="{00000000-0005-0000-0000-0000C77C0000}"/>
    <cellStyle name="Note 2 7" xfId="7765" xr:uid="{00000000-0005-0000-0000-0000C87C0000}"/>
    <cellStyle name="Note 2 7 2" xfId="7769" xr:uid="{00000000-0005-0000-0000-0000C97C0000}"/>
    <cellStyle name="Note 2 7 2 2" xfId="7773" xr:uid="{00000000-0005-0000-0000-0000CA7C0000}"/>
    <cellStyle name="Note 2 7 2 2 2" xfId="6066" xr:uid="{00000000-0005-0000-0000-0000CB7C0000}"/>
    <cellStyle name="Note 2 7 2 2 2 2" xfId="11602" xr:uid="{00000000-0005-0000-0000-0000CC7C0000}"/>
    <cellStyle name="Note 2 7 2 2 2 2 2" xfId="24652" xr:uid="{00000000-0005-0000-0000-0000CD7C0000}"/>
    <cellStyle name="Note 2 7 2 2 2 3" xfId="24654" xr:uid="{00000000-0005-0000-0000-0000CE7C0000}"/>
    <cellStyle name="Note 2 7 2 2 3" xfId="12122" xr:uid="{00000000-0005-0000-0000-0000CF7C0000}"/>
    <cellStyle name="Note 2 7 2 2 3 2" xfId="24658" xr:uid="{00000000-0005-0000-0000-0000D07C0000}"/>
    <cellStyle name="Note 2 7 2 2 4" xfId="32931" xr:uid="{00000000-0005-0000-0000-0000D17C0000}"/>
    <cellStyle name="Note 2 7 2 3" xfId="8810" xr:uid="{00000000-0005-0000-0000-0000D27C0000}"/>
    <cellStyle name="Note 2 7 2 3 2" xfId="12128" xr:uid="{00000000-0005-0000-0000-0000D37C0000}"/>
    <cellStyle name="Note 2 7 2 3 2 2" xfId="24668" xr:uid="{00000000-0005-0000-0000-0000D47C0000}"/>
    <cellStyle name="Note 2 7 2 3 3" xfId="32932" xr:uid="{00000000-0005-0000-0000-0000D57C0000}"/>
    <cellStyle name="Note 2 7 2 4" xfId="2702" xr:uid="{00000000-0005-0000-0000-0000D67C0000}"/>
    <cellStyle name="Note 2 7 2 4 2" xfId="32933" xr:uid="{00000000-0005-0000-0000-0000D77C0000}"/>
    <cellStyle name="Note 2 7 2 5" xfId="32934" xr:uid="{00000000-0005-0000-0000-0000D87C0000}"/>
    <cellStyle name="Note 2 7 3" xfId="7779" xr:uid="{00000000-0005-0000-0000-0000D97C0000}"/>
    <cellStyle name="Note 2 7 3 2" xfId="8832" xr:uid="{00000000-0005-0000-0000-0000DA7C0000}"/>
    <cellStyle name="Note 2 7 3 2 2" xfId="12130" xr:uid="{00000000-0005-0000-0000-0000DB7C0000}"/>
    <cellStyle name="Note 2 7 3 2 2 2" xfId="23458" xr:uid="{00000000-0005-0000-0000-0000DC7C0000}"/>
    <cellStyle name="Note 2 7 3 2 3" xfId="32935" xr:uid="{00000000-0005-0000-0000-0000DD7C0000}"/>
    <cellStyle name="Note 2 7 3 3" xfId="12132" xr:uid="{00000000-0005-0000-0000-0000DE7C0000}"/>
    <cellStyle name="Note 2 7 3 3 2" xfId="32936" xr:uid="{00000000-0005-0000-0000-0000DF7C0000}"/>
    <cellStyle name="Note 2 7 3 4" xfId="14667" xr:uid="{00000000-0005-0000-0000-0000E07C0000}"/>
    <cellStyle name="Note 2 7 4" xfId="12134" xr:uid="{00000000-0005-0000-0000-0000E17C0000}"/>
    <cellStyle name="Note 2 7 4 2" xfId="12137" xr:uid="{00000000-0005-0000-0000-0000E27C0000}"/>
    <cellStyle name="Note 2 7 4 2 2" xfId="17982" xr:uid="{00000000-0005-0000-0000-0000E37C0000}"/>
    <cellStyle name="Note 2 7 4 3" xfId="17985" xr:uid="{00000000-0005-0000-0000-0000E47C0000}"/>
    <cellStyle name="Note 2 7 5" xfId="7171" xr:uid="{00000000-0005-0000-0000-0000E57C0000}"/>
    <cellStyle name="Note 2 7 5 2" xfId="7175" xr:uid="{00000000-0005-0000-0000-0000E67C0000}"/>
    <cellStyle name="Note 2 7 6" xfId="7177" xr:uid="{00000000-0005-0000-0000-0000E77C0000}"/>
    <cellStyle name="Note 2 8" xfId="7783" xr:uid="{00000000-0005-0000-0000-0000E87C0000}"/>
    <cellStyle name="Note 2 8 2" xfId="7790" xr:uid="{00000000-0005-0000-0000-0000E97C0000}"/>
    <cellStyle name="Note 2 8 2 2" xfId="9261" xr:uid="{00000000-0005-0000-0000-0000EA7C0000}"/>
    <cellStyle name="Note 2 8 2 2 2" xfId="11744" xr:uid="{00000000-0005-0000-0000-0000EB7C0000}"/>
    <cellStyle name="Note 2 8 2 2 2 2" xfId="16265" xr:uid="{00000000-0005-0000-0000-0000EC7C0000}"/>
    <cellStyle name="Note 2 8 2 2 3" xfId="32937" xr:uid="{00000000-0005-0000-0000-0000ED7C0000}"/>
    <cellStyle name="Note 2 8 2 3" xfId="11758" xr:uid="{00000000-0005-0000-0000-0000EE7C0000}"/>
    <cellStyle name="Note 2 8 2 3 2" xfId="32938" xr:uid="{00000000-0005-0000-0000-0000EF7C0000}"/>
    <cellStyle name="Note 2 8 2 4" xfId="32939" xr:uid="{00000000-0005-0000-0000-0000F07C0000}"/>
    <cellStyle name="Note 2 8 3" xfId="12204" xr:uid="{00000000-0005-0000-0000-0000F17C0000}"/>
    <cellStyle name="Note 2 8 3 2" xfId="11784" xr:uid="{00000000-0005-0000-0000-0000F27C0000}"/>
    <cellStyle name="Note 2 8 3 2 2" xfId="32940" xr:uid="{00000000-0005-0000-0000-0000F37C0000}"/>
    <cellStyle name="Note 2 8 3 3" xfId="32941" xr:uid="{00000000-0005-0000-0000-0000F47C0000}"/>
    <cellStyle name="Note 2 8 4" xfId="12212" xr:uid="{00000000-0005-0000-0000-0000F57C0000}"/>
    <cellStyle name="Note 2 8 4 2" xfId="18004" xr:uid="{00000000-0005-0000-0000-0000F67C0000}"/>
    <cellStyle name="Note 2 8 5" xfId="7183" xr:uid="{00000000-0005-0000-0000-0000F77C0000}"/>
    <cellStyle name="Note 2 9" xfId="7797" xr:uid="{00000000-0005-0000-0000-0000F87C0000}"/>
    <cellStyle name="Note 2 9 2" xfId="8546" xr:uid="{00000000-0005-0000-0000-0000F97C0000}"/>
    <cellStyle name="Note 2 9 2 2" xfId="8557" xr:uid="{00000000-0005-0000-0000-0000FA7C0000}"/>
    <cellStyle name="Note 2 9 2 2 2" xfId="8567" xr:uid="{00000000-0005-0000-0000-0000FB7C0000}"/>
    <cellStyle name="Note 2 9 2 3" xfId="8577" xr:uid="{00000000-0005-0000-0000-0000FC7C0000}"/>
    <cellStyle name="Note 2 9 3" xfId="8588" xr:uid="{00000000-0005-0000-0000-0000FD7C0000}"/>
    <cellStyle name="Note 2 9 3 2" xfId="8600" xr:uid="{00000000-0005-0000-0000-0000FE7C0000}"/>
    <cellStyle name="Note 2 9 4" xfId="3330" xr:uid="{00000000-0005-0000-0000-0000FF7C0000}"/>
    <cellStyle name="Note 3" xfId="32942" xr:uid="{00000000-0005-0000-0000-0000007D0000}"/>
    <cellStyle name="Note 3 10" xfId="7133" xr:uid="{00000000-0005-0000-0000-0000017D0000}"/>
    <cellStyle name="Note 3 10 2" xfId="32943" xr:uid="{00000000-0005-0000-0000-0000027D0000}"/>
    <cellStyle name="Note 3 11" xfId="32944" xr:uid="{00000000-0005-0000-0000-0000037D0000}"/>
    <cellStyle name="Note 3 2" xfId="32945" xr:uid="{00000000-0005-0000-0000-0000047D0000}"/>
    <cellStyle name="Note 3 2 10" xfId="32946" xr:uid="{00000000-0005-0000-0000-0000057D0000}"/>
    <cellStyle name="Note 3 2 2" xfId="32947" xr:uid="{00000000-0005-0000-0000-0000067D0000}"/>
    <cellStyle name="Note 3 2 2 2" xfId="30911" xr:uid="{00000000-0005-0000-0000-0000077D0000}"/>
    <cellStyle name="Note 3 2 2 2 2" xfId="30913" xr:uid="{00000000-0005-0000-0000-0000087D0000}"/>
    <cellStyle name="Note 3 2 2 2 2 2" xfId="32948" xr:uid="{00000000-0005-0000-0000-0000097D0000}"/>
    <cellStyle name="Note 3 2 2 2 2 2 2" xfId="32852" xr:uid="{00000000-0005-0000-0000-00000A7D0000}"/>
    <cellStyle name="Note 3 2 2 2 2 2 2 2" xfId="31449" xr:uid="{00000000-0005-0000-0000-00000B7D0000}"/>
    <cellStyle name="Note 3 2 2 2 2 2 2 2 2" xfId="31452" xr:uid="{00000000-0005-0000-0000-00000C7D0000}"/>
    <cellStyle name="Note 3 2 2 2 2 2 2 2 2 2" xfId="32949" xr:uid="{00000000-0005-0000-0000-00000D7D0000}"/>
    <cellStyle name="Note 3 2 2 2 2 2 2 2 2 2 2" xfId="32950" xr:uid="{00000000-0005-0000-0000-00000E7D0000}"/>
    <cellStyle name="Note 3 2 2 2 2 2 2 2 2 3" xfId="32951" xr:uid="{00000000-0005-0000-0000-00000F7D0000}"/>
    <cellStyle name="Note 3 2 2 2 2 2 2 2 3" xfId="32952" xr:uid="{00000000-0005-0000-0000-0000107D0000}"/>
    <cellStyle name="Note 3 2 2 2 2 2 2 2 3 2" xfId="32953" xr:uid="{00000000-0005-0000-0000-0000117D0000}"/>
    <cellStyle name="Note 3 2 2 2 2 2 2 2 4" xfId="32954" xr:uid="{00000000-0005-0000-0000-0000127D0000}"/>
    <cellStyle name="Note 3 2 2 2 2 2 2 3" xfId="30522" xr:uid="{00000000-0005-0000-0000-0000137D0000}"/>
    <cellStyle name="Note 3 2 2 2 2 2 2 3 2" xfId="29878" xr:uid="{00000000-0005-0000-0000-0000147D0000}"/>
    <cellStyle name="Note 3 2 2 2 2 2 2 3 2 2" xfId="4718" xr:uid="{00000000-0005-0000-0000-0000157D0000}"/>
    <cellStyle name="Note 3 2 2 2 2 2 2 3 3" xfId="29880" xr:uid="{00000000-0005-0000-0000-0000167D0000}"/>
    <cellStyle name="Note 3 2 2 2 2 2 2 4" xfId="22350" xr:uid="{00000000-0005-0000-0000-0000177D0000}"/>
    <cellStyle name="Note 3 2 2 2 2 2 2 4 2" xfId="32174" xr:uid="{00000000-0005-0000-0000-0000187D0000}"/>
    <cellStyle name="Note 3 2 2 2 2 2 2 5" xfId="32176" xr:uid="{00000000-0005-0000-0000-0000197D0000}"/>
    <cellStyle name="Note 3 2 2 2 2 2 3" xfId="22505" xr:uid="{00000000-0005-0000-0000-00001A7D0000}"/>
    <cellStyle name="Note 3 2 2 2 2 2 3 2" xfId="19476" xr:uid="{00000000-0005-0000-0000-00001B7D0000}"/>
    <cellStyle name="Note 3 2 2 2 2 2 3 2 2" xfId="23487" xr:uid="{00000000-0005-0000-0000-00001C7D0000}"/>
    <cellStyle name="Note 3 2 2 2 2 2 3 2 2 2" xfId="32955" xr:uid="{00000000-0005-0000-0000-00001D7D0000}"/>
    <cellStyle name="Note 3 2 2 2 2 2 3 2 3" xfId="32956" xr:uid="{00000000-0005-0000-0000-00001E7D0000}"/>
    <cellStyle name="Note 3 2 2 2 2 2 3 3" xfId="23490" xr:uid="{00000000-0005-0000-0000-00001F7D0000}"/>
    <cellStyle name="Note 3 2 2 2 2 2 3 3 2" xfId="29896" xr:uid="{00000000-0005-0000-0000-0000207D0000}"/>
    <cellStyle name="Note 3 2 2 2 2 2 3 4" xfId="32178" xr:uid="{00000000-0005-0000-0000-0000217D0000}"/>
    <cellStyle name="Note 3 2 2 2 2 2 4" xfId="21794" xr:uid="{00000000-0005-0000-0000-0000227D0000}"/>
    <cellStyle name="Note 3 2 2 2 2 2 4 2" xfId="23502" xr:uid="{00000000-0005-0000-0000-0000237D0000}"/>
    <cellStyle name="Note 3 2 2 2 2 2 4 2 2" xfId="32957" xr:uid="{00000000-0005-0000-0000-0000247D0000}"/>
    <cellStyle name="Note 3 2 2 2 2 2 4 3" xfId="16564" xr:uid="{00000000-0005-0000-0000-0000257D0000}"/>
    <cellStyle name="Note 3 2 2 2 2 2 5" xfId="16452" xr:uid="{00000000-0005-0000-0000-0000267D0000}"/>
    <cellStyle name="Note 3 2 2 2 2 2 5 2" xfId="32958" xr:uid="{00000000-0005-0000-0000-0000277D0000}"/>
    <cellStyle name="Note 3 2 2 2 2 2 6" xfId="4391" xr:uid="{00000000-0005-0000-0000-0000287D0000}"/>
    <cellStyle name="Note 3 2 2 2 2 3" xfId="32959" xr:uid="{00000000-0005-0000-0000-0000297D0000}"/>
    <cellStyle name="Note 3 2 2 2 2 3 2" xfId="32856" xr:uid="{00000000-0005-0000-0000-00002A7D0000}"/>
    <cellStyle name="Note 3 2 2 2 2 3 2 2" xfId="31475" xr:uid="{00000000-0005-0000-0000-00002B7D0000}"/>
    <cellStyle name="Note 3 2 2 2 2 3 2 2 2" xfId="32960" xr:uid="{00000000-0005-0000-0000-00002C7D0000}"/>
    <cellStyle name="Note 3 2 2 2 2 3 2 2 2 2" xfId="32961" xr:uid="{00000000-0005-0000-0000-00002D7D0000}"/>
    <cellStyle name="Note 3 2 2 2 2 3 2 2 3" xfId="32962" xr:uid="{00000000-0005-0000-0000-00002E7D0000}"/>
    <cellStyle name="Note 3 2 2 2 2 3 2 3" xfId="32963" xr:uid="{00000000-0005-0000-0000-00002F7D0000}"/>
    <cellStyle name="Note 3 2 2 2 2 3 2 3 2" xfId="32964" xr:uid="{00000000-0005-0000-0000-0000307D0000}"/>
    <cellStyle name="Note 3 2 2 2 2 3 2 4" xfId="32182" xr:uid="{00000000-0005-0000-0000-0000317D0000}"/>
    <cellStyle name="Note 3 2 2 2 2 3 3" xfId="11443" xr:uid="{00000000-0005-0000-0000-0000327D0000}"/>
    <cellStyle name="Note 3 2 2 2 2 3 3 2" xfId="23531" xr:uid="{00000000-0005-0000-0000-0000337D0000}"/>
    <cellStyle name="Note 3 2 2 2 2 3 3 2 2" xfId="25482" xr:uid="{00000000-0005-0000-0000-0000347D0000}"/>
    <cellStyle name="Note 3 2 2 2 2 3 3 3" xfId="25484" xr:uid="{00000000-0005-0000-0000-0000357D0000}"/>
    <cellStyle name="Note 3 2 2 2 2 3 4" xfId="25486" xr:uid="{00000000-0005-0000-0000-0000367D0000}"/>
    <cellStyle name="Note 3 2 2 2 2 3 4 2" xfId="25488" xr:uid="{00000000-0005-0000-0000-0000377D0000}"/>
    <cellStyle name="Note 3 2 2 2 2 3 5" xfId="25490" xr:uid="{00000000-0005-0000-0000-0000387D0000}"/>
    <cellStyle name="Note 3 2 2 2 2 4" xfId="20184" xr:uid="{00000000-0005-0000-0000-0000397D0000}"/>
    <cellStyle name="Note 3 2 2 2 2 4 2" xfId="17744" xr:uid="{00000000-0005-0000-0000-00003A7D0000}"/>
    <cellStyle name="Note 3 2 2 2 2 4 2 2" xfId="19106" xr:uid="{00000000-0005-0000-0000-00003B7D0000}"/>
    <cellStyle name="Note 3 2 2 2 2 4 2 2 2" xfId="32965" xr:uid="{00000000-0005-0000-0000-00003C7D0000}"/>
    <cellStyle name="Note 3 2 2 2 2 4 2 3" xfId="31470" xr:uid="{00000000-0005-0000-0000-00003D7D0000}"/>
    <cellStyle name="Note 3 2 2 2 2 4 3" xfId="20186" xr:uid="{00000000-0005-0000-0000-00003E7D0000}"/>
    <cellStyle name="Note 3 2 2 2 2 4 3 2" xfId="25492" xr:uid="{00000000-0005-0000-0000-00003F7D0000}"/>
    <cellStyle name="Note 3 2 2 2 2 4 4" xfId="25494" xr:uid="{00000000-0005-0000-0000-0000407D0000}"/>
    <cellStyle name="Note 3 2 2 2 2 5" xfId="20189" xr:uid="{00000000-0005-0000-0000-0000417D0000}"/>
    <cellStyle name="Note 3 2 2 2 2 5 2" xfId="20192" xr:uid="{00000000-0005-0000-0000-0000427D0000}"/>
    <cellStyle name="Note 3 2 2 2 2 5 2 2" xfId="32966" xr:uid="{00000000-0005-0000-0000-0000437D0000}"/>
    <cellStyle name="Note 3 2 2 2 2 5 3" xfId="25498" xr:uid="{00000000-0005-0000-0000-0000447D0000}"/>
    <cellStyle name="Note 3 2 2 2 2 6" xfId="20195" xr:uid="{00000000-0005-0000-0000-0000457D0000}"/>
    <cellStyle name="Note 3 2 2 2 2 6 2" xfId="32967" xr:uid="{00000000-0005-0000-0000-0000467D0000}"/>
    <cellStyle name="Note 3 2 2 2 2 7" xfId="3898" xr:uid="{00000000-0005-0000-0000-0000477D0000}"/>
    <cellStyle name="Note 3 2 2 2 3" xfId="32968" xr:uid="{00000000-0005-0000-0000-0000487D0000}"/>
    <cellStyle name="Note 3 2 2 2 3 2" xfId="32969" xr:uid="{00000000-0005-0000-0000-0000497D0000}"/>
    <cellStyle name="Note 3 2 2 2 3 2 2" xfId="24820" xr:uid="{00000000-0005-0000-0000-00004A7D0000}"/>
    <cellStyle name="Note 3 2 2 2 3 2 2 2" xfId="31525" xr:uid="{00000000-0005-0000-0000-00004B7D0000}"/>
    <cellStyle name="Note 3 2 2 2 3 2 2 2 2" xfId="32970" xr:uid="{00000000-0005-0000-0000-00004C7D0000}"/>
    <cellStyle name="Note 3 2 2 2 3 2 2 2 2 2" xfId="32971" xr:uid="{00000000-0005-0000-0000-00004D7D0000}"/>
    <cellStyle name="Note 3 2 2 2 3 2 2 2 3" xfId="32972" xr:uid="{00000000-0005-0000-0000-00004E7D0000}"/>
    <cellStyle name="Note 3 2 2 2 3 2 2 3" xfId="32973" xr:uid="{00000000-0005-0000-0000-00004F7D0000}"/>
    <cellStyle name="Note 3 2 2 2 3 2 2 3 2" xfId="30739" xr:uid="{00000000-0005-0000-0000-0000507D0000}"/>
    <cellStyle name="Note 3 2 2 2 3 2 2 4" xfId="32208" xr:uid="{00000000-0005-0000-0000-0000517D0000}"/>
    <cellStyle name="Note 3 2 2 2 3 2 3" xfId="22549" xr:uid="{00000000-0005-0000-0000-0000527D0000}"/>
    <cellStyle name="Note 3 2 2 2 3 2 3 2" xfId="23601" xr:uid="{00000000-0005-0000-0000-0000537D0000}"/>
    <cellStyle name="Note 3 2 2 2 3 2 3 2 2" xfId="32974" xr:uid="{00000000-0005-0000-0000-0000547D0000}"/>
    <cellStyle name="Note 3 2 2 2 3 2 3 3" xfId="32975" xr:uid="{00000000-0005-0000-0000-0000557D0000}"/>
    <cellStyle name="Note 3 2 2 2 3 2 4" xfId="14284" xr:uid="{00000000-0005-0000-0000-0000567D0000}"/>
    <cellStyle name="Note 3 2 2 2 3 2 4 2" xfId="32976" xr:uid="{00000000-0005-0000-0000-0000577D0000}"/>
    <cellStyle name="Note 3 2 2 2 3 2 5" xfId="32977" xr:uid="{00000000-0005-0000-0000-0000587D0000}"/>
    <cellStyle name="Note 3 2 2 2 3 3" xfId="23058" xr:uid="{00000000-0005-0000-0000-0000597D0000}"/>
    <cellStyle name="Note 3 2 2 2 3 3 2" xfId="11076" xr:uid="{00000000-0005-0000-0000-00005A7D0000}"/>
    <cellStyle name="Note 3 2 2 2 3 3 2 2" xfId="23061" xr:uid="{00000000-0005-0000-0000-00005B7D0000}"/>
    <cellStyle name="Note 3 2 2 2 3 3 2 2 2" xfId="23299" xr:uid="{00000000-0005-0000-0000-00005C7D0000}"/>
    <cellStyle name="Note 3 2 2 2 3 3 2 3" xfId="32978" xr:uid="{00000000-0005-0000-0000-00005D7D0000}"/>
    <cellStyle name="Note 3 2 2 2 3 3 3" xfId="23064" xr:uid="{00000000-0005-0000-0000-00005E7D0000}"/>
    <cellStyle name="Note 3 2 2 2 3 3 3 2" xfId="24937" xr:uid="{00000000-0005-0000-0000-00005F7D0000}"/>
    <cellStyle name="Note 3 2 2 2 3 3 4" xfId="25503" xr:uid="{00000000-0005-0000-0000-0000607D0000}"/>
    <cellStyle name="Note 3 2 2 2 3 4" xfId="20199" xr:uid="{00000000-0005-0000-0000-0000617D0000}"/>
    <cellStyle name="Note 3 2 2 2 3 4 2" xfId="20205" xr:uid="{00000000-0005-0000-0000-0000627D0000}"/>
    <cellStyle name="Note 3 2 2 2 3 4 2 2" xfId="29489" xr:uid="{00000000-0005-0000-0000-0000637D0000}"/>
    <cellStyle name="Note 3 2 2 2 3 4 3" xfId="13177" xr:uid="{00000000-0005-0000-0000-0000647D0000}"/>
    <cellStyle name="Note 3 2 2 2 3 5" xfId="20214" xr:uid="{00000000-0005-0000-0000-0000657D0000}"/>
    <cellStyle name="Note 3 2 2 2 3 5 2" xfId="29492" xr:uid="{00000000-0005-0000-0000-0000667D0000}"/>
    <cellStyle name="Note 3 2 2 2 3 6" xfId="29495" xr:uid="{00000000-0005-0000-0000-0000677D0000}"/>
    <cellStyle name="Note 3 2 2 2 4" xfId="10961" xr:uid="{00000000-0005-0000-0000-0000687D0000}"/>
    <cellStyle name="Note 3 2 2 2 4 2" xfId="32979" xr:uid="{00000000-0005-0000-0000-0000697D0000}"/>
    <cellStyle name="Note 3 2 2 2 4 2 2" xfId="32980" xr:uid="{00000000-0005-0000-0000-00006A7D0000}"/>
    <cellStyle name="Note 3 2 2 2 4 2 2 2" xfId="32981" xr:uid="{00000000-0005-0000-0000-00006B7D0000}"/>
    <cellStyle name="Note 3 2 2 2 4 2 2 2 2" xfId="32982" xr:uid="{00000000-0005-0000-0000-00006C7D0000}"/>
    <cellStyle name="Note 3 2 2 2 4 2 2 3" xfId="32983" xr:uid="{00000000-0005-0000-0000-00006D7D0000}"/>
    <cellStyle name="Note 3 2 2 2 4 2 3" xfId="32984" xr:uid="{00000000-0005-0000-0000-00006E7D0000}"/>
    <cellStyle name="Note 3 2 2 2 4 2 3 2" xfId="32985" xr:uid="{00000000-0005-0000-0000-00006F7D0000}"/>
    <cellStyle name="Note 3 2 2 2 4 2 4" xfId="32780" xr:uid="{00000000-0005-0000-0000-0000707D0000}"/>
    <cellStyle name="Note 3 2 2 2 4 3" xfId="21655" xr:uid="{00000000-0005-0000-0000-0000717D0000}"/>
    <cellStyle name="Note 3 2 2 2 4 3 2" xfId="23081" xr:uid="{00000000-0005-0000-0000-0000727D0000}"/>
    <cellStyle name="Note 3 2 2 2 4 3 2 2" xfId="32986" xr:uid="{00000000-0005-0000-0000-0000737D0000}"/>
    <cellStyle name="Note 3 2 2 2 4 3 3" xfId="21942" xr:uid="{00000000-0005-0000-0000-0000747D0000}"/>
    <cellStyle name="Note 3 2 2 2 4 4" xfId="20221" xr:uid="{00000000-0005-0000-0000-0000757D0000}"/>
    <cellStyle name="Note 3 2 2 2 4 4 2" xfId="29499" xr:uid="{00000000-0005-0000-0000-0000767D0000}"/>
    <cellStyle name="Note 3 2 2 2 4 5" xfId="29502" xr:uid="{00000000-0005-0000-0000-0000777D0000}"/>
    <cellStyle name="Note 3 2 2 2 5" xfId="9571" xr:uid="{00000000-0005-0000-0000-0000787D0000}"/>
    <cellStyle name="Note 3 2 2 2 5 2" xfId="4234" xr:uid="{00000000-0005-0000-0000-0000797D0000}"/>
    <cellStyle name="Note 3 2 2 2 5 2 2" xfId="11882" xr:uid="{00000000-0005-0000-0000-00007A7D0000}"/>
    <cellStyle name="Note 3 2 2 2 5 2 2 2" xfId="6468" xr:uid="{00000000-0005-0000-0000-00007B7D0000}"/>
    <cellStyle name="Note 3 2 2 2 5 2 3" xfId="16255" xr:uid="{00000000-0005-0000-0000-00007C7D0000}"/>
    <cellStyle name="Note 3 2 2 2 5 3" xfId="10239" xr:uid="{00000000-0005-0000-0000-00007D7D0000}"/>
    <cellStyle name="Note 3 2 2 2 5 3 2" xfId="16260" xr:uid="{00000000-0005-0000-0000-00007E7D0000}"/>
    <cellStyle name="Note 3 2 2 2 5 4" xfId="16266" xr:uid="{00000000-0005-0000-0000-00007F7D0000}"/>
    <cellStyle name="Note 3 2 2 2 6" xfId="11887" xr:uid="{00000000-0005-0000-0000-0000807D0000}"/>
    <cellStyle name="Note 3 2 2 2 6 2" xfId="11892" xr:uid="{00000000-0005-0000-0000-0000817D0000}"/>
    <cellStyle name="Note 3 2 2 2 6 2 2" xfId="16276" xr:uid="{00000000-0005-0000-0000-0000827D0000}"/>
    <cellStyle name="Note 3 2 2 2 6 3" xfId="16282" xr:uid="{00000000-0005-0000-0000-0000837D0000}"/>
    <cellStyle name="Note 3 2 2 2 7" xfId="8668" xr:uid="{00000000-0005-0000-0000-0000847D0000}"/>
    <cellStyle name="Note 3 2 2 2 7 2" xfId="8920" xr:uid="{00000000-0005-0000-0000-0000857D0000}"/>
    <cellStyle name="Note 3 2 2 2 8" xfId="8927" xr:uid="{00000000-0005-0000-0000-0000867D0000}"/>
    <cellStyle name="Note 3 2 2 3" xfId="30915" xr:uid="{00000000-0005-0000-0000-0000877D0000}"/>
    <cellStyle name="Note 3 2 2 3 2" xfId="30917" xr:uid="{00000000-0005-0000-0000-0000887D0000}"/>
    <cellStyle name="Note 3 2 2 3 2 2" xfId="32987" xr:uid="{00000000-0005-0000-0000-0000897D0000}"/>
    <cellStyle name="Note 3 2 2 3 2 2 2" xfId="32988" xr:uid="{00000000-0005-0000-0000-00008A7D0000}"/>
    <cellStyle name="Note 3 2 2 3 2 2 2 2" xfId="32989" xr:uid="{00000000-0005-0000-0000-00008B7D0000}"/>
    <cellStyle name="Note 3 2 2 3 2 2 2 2 2" xfId="32990" xr:uid="{00000000-0005-0000-0000-00008C7D0000}"/>
    <cellStyle name="Note 3 2 2 3 2 2 2 2 2 2" xfId="32991" xr:uid="{00000000-0005-0000-0000-00008D7D0000}"/>
    <cellStyle name="Note 3 2 2 3 2 2 2 2 3" xfId="32992" xr:uid="{00000000-0005-0000-0000-00008E7D0000}"/>
    <cellStyle name="Note 3 2 2 3 2 2 2 3" xfId="15896" xr:uid="{00000000-0005-0000-0000-00008F7D0000}"/>
    <cellStyle name="Note 3 2 2 3 2 2 2 3 2" xfId="15899" xr:uid="{00000000-0005-0000-0000-0000907D0000}"/>
    <cellStyle name="Note 3 2 2 3 2 2 2 4" xfId="13626" xr:uid="{00000000-0005-0000-0000-0000917D0000}"/>
    <cellStyle name="Note 3 2 2 3 2 2 3" xfId="22705" xr:uid="{00000000-0005-0000-0000-0000927D0000}"/>
    <cellStyle name="Note 3 2 2 3 2 2 3 2" xfId="23746" xr:uid="{00000000-0005-0000-0000-0000937D0000}"/>
    <cellStyle name="Note 3 2 2 3 2 2 3 2 2" xfId="16920" xr:uid="{00000000-0005-0000-0000-0000947D0000}"/>
    <cellStyle name="Note 3 2 2 3 2 2 3 3" xfId="15906" xr:uid="{00000000-0005-0000-0000-0000957D0000}"/>
    <cellStyle name="Note 3 2 2 3 2 2 4" xfId="32993" xr:uid="{00000000-0005-0000-0000-0000967D0000}"/>
    <cellStyle name="Note 3 2 2 3 2 2 4 2" xfId="32994" xr:uid="{00000000-0005-0000-0000-0000977D0000}"/>
    <cellStyle name="Note 3 2 2 3 2 2 5" xfId="32995" xr:uid="{00000000-0005-0000-0000-0000987D0000}"/>
    <cellStyle name="Note 3 2 2 3 2 3" xfId="32996" xr:uid="{00000000-0005-0000-0000-0000997D0000}"/>
    <cellStyle name="Note 3 2 2 3 2 3 2" xfId="32997" xr:uid="{00000000-0005-0000-0000-00009A7D0000}"/>
    <cellStyle name="Note 3 2 2 3 2 3 2 2" xfId="32998" xr:uid="{00000000-0005-0000-0000-00009B7D0000}"/>
    <cellStyle name="Note 3 2 2 3 2 3 2 2 2" xfId="32999" xr:uid="{00000000-0005-0000-0000-00009C7D0000}"/>
    <cellStyle name="Note 3 2 2 3 2 3 2 3" xfId="15919" xr:uid="{00000000-0005-0000-0000-00009D7D0000}"/>
    <cellStyle name="Note 3 2 2 3 2 3 3" xfId="25521" xr:uid="{00000000-0005-0000-0000-00009E7D0000}"/>
    <cellStyle name="Note 3 2 2 3 2 3 3 2" xfId="25523" xr:uid="{00000000-0005-0000-0000-00009F7D0000}"/>
    <cellStyle name="Note 3 2 2 3 2 3 4" xfId="25526" xr:uid="{00000000-0005-0000-0000-0000A07D0000}"/>
    <cellStyle name="Note 3 2 2 3 2 4" xfId="20259" xr:uid="{00000000-0005-0000-0000-0000A17D0000}"/>
    <cellStyle name="Note 3 2 2 3 2 4 2" xfId="20261" xr:uid="{00000000-0005-0000-0000-0000A27D0000}"/>
    <cellStyle name="Note 3 2 2 3 2 4 2 2" xfId="33000" xr:uid="{00000000-0005-0000-0000-0000A37D0000}"/>
    <cellStyle name="Note 3 2 2 3 2 4 3" xfId="25529" xr:uid="{00000000-0005-0000-0000-0000A47D0000}"/>
    <cellStyle name="Note 3 2 2 3 2 5" xfId="20263" xr:uid="{00000000-0005-0000-0000-0000A57D0000}"/>
    <cellStyle name="Note 3 2 2 3 2 5 2" xfId="33001" xr:uid="{00000000-0005-0000-0000-0000A67D0000}"/>
    <cellStyle name="Note 3 2 2 3 2 6" xfId="33002" xr:uid="{00000000-0005-0000-0000-0000A77D0000}"/>
    <cellStyle name="Note 3 2 2 3 3" xfId="33003" xr:uid="{00000000-0005-0000-0000-0000A87D0000}"/>
    <cellStyle name="Note 3 2 2 3 3 2" xfId="33004" xr:uid="{00000000-0005-0000-0000-0000A97D0000}"/>
    <cellStyle name="Note 3 2 2 3 3 2 2" xfId="33005" xr:uid="{00000000-0005-0000-0000-0000AA7D0000}"/>
    <cellStyle name="Note 3 2 2 3 3 2 2 2" xfId="33006" xr:uid="{00000000-0005-0000-0000-0000AB7D0000}"/>
    <cellStyle name="Note 3 2 2 3 3 2 2 2 2" xfId="33007" xr:uid="{00000000-0005-0000-0000-0000AC7D0000}"/>
    <cellStyle name="Note 3 2 2 3 3 2 2 3" xfId="15948" xr:uid="{00000000-0005-0000-0000-0000AD7D0000}"/>
    <cellStyle name="Note 3 2 2 3 3 2 3" xfId="12586" xr:uid="{00000000-0005-0000-0000-0000AE7D0000}"/>
    <cellStyle name="Note 3 2 2 3 3 2 3 2" xfId="12588" xr:uid="{00000000-0005-0000-0000-0000AF7D0000}"/>
    <cellStyle name="Note 3 2 2 3 3 2 4" xfId="12681" xr:uid="{00000000-0005-0000-0000-0000B07D0000}"/>
    <cellStyle name="Note 3 2 2 3 3 3" xfId="23096" xr:uid="{00000000-0005-0000-0000-0000B17D0000}"/>
    <cellStyle name="Note 3 2 2 3 3 3 2" xfId="23100" xr:uid="{00000000-0005-0000-0000-0000B27D0000}"/>
    <cellStyle name="Note 3 2 2 3 3 3 2 2" xfId="33008" xr:uid="{00000000-0005-0000-0000-0000B37D0000}"/>
    <cellStyle name="Note 3 2 2 3 3 3 3" xfId="12767" xr:uid="{00000000-0005-0000-0000-0000B47D0000}"/>
    <cellStyle name="Note 3 2 2 3 3 4" xfId="20268" xr:uid="{00000000-0005-0000-0000-0000B57D0000}"/>
    <cellStyle name="Note 3 2 2 3 3 4 2" xfId="29512" xr:uid="{00000000-0005-0000-0000-0000B67D0000}"/>
    <cellStyle name="Note 3 2 2 3 3 5" xfId="29514" xr:uid="{00000000-0005-0000-0000-0000B77D0000}"/>
    <cellStyle name="Note 3 2 2 3 4" xfId="33009" xr:uid="{00000000-0005-0000-0000-0000B87D0000}"/>
    <cellStyle name="Note 3 2 2 3 4 2" xfId="33010" xr:uid="{00000000-0005-0000-0000-0000B97D0000}"/>
    <cellStyle name="Note 3 2 2 3 4 2 2" xfId="33011" xr:uid="{00000000-0005-0000-0000-0000BA7D0000}"/>
    <cellStyle name="Note 3 2 2 3 4 2 2 2" xfId="33012" xr:uid="{00000000-0005-0000-0000-0000BB7D0000}"/>
    <cellStyle name="Note 3 2 2 3 4 2 3" xfId="11915" xr:uid="{00000000-0005-0000-0000-0000BC7D0000}"/>
    <cellStyle name="Note 3 2 2 3 4 3" xfId="23112" xr:uid="{00000000-0005-0000-0000-0000BD7D0000}"/>
    <cellStyle name="Note 3 2 2 3 4 3 2" xfId="33013" xr:uid="{00000000-0005-0000-0000-0000BE7D0000}"/>
    <cellStyle name="Note 3 2 2 3 4 4" xfId="29518" xr:uid="{00000000-0005-0000-0000-0000BF7D0000}"/>
    <cellStyle name="Note 3 2 2 3 5" xfId="11897" xr:uid="{00000000-0005-0000-0000-0000C07D0000}"/>
    <cellStyle name="Note 3 2 2 3 5 2" xfId="11903" xr:uid="{00000000-0005-0000-0000-0000C17D0000}"/>
    <cellStyle name="Note 3 2 2 3 5 2 2" xfId="16331" xr:uid="{00000000-0005-0000-0000-0000C27D0000}"/>
    <cellStyle name="Note 3 2 2 3 5 3" xfId="16339" xr:uid="{00000000-0005-0000-0000-0000C37D0000}"/>
    <cellStyle name="Note 3 2 2 3 6" xfId="11909" xr:uid="{00000000-0005-0000-0000-0000C47D0000}"/>
    <cellStyle name="Note 3 2 2 3 6 2" xfId="16347" xr:uid="{00000000-0005-0000-0000-0000C57D0000}"/>
    <cellStyle name="Note 3 2 2 3 7" xfId="8930" xr:uid="{00000000-0005-0000-0000-0000C67D0000}"/>
    <cellStyle name="Note 3 2 2 4" xfId="11942" xr:uid="{00000000-0005-0000-0000-0000C77D0000}"/>
    <cellStyle name="Note 3 2 2 4 2" xfId="30919" xr:uid="{00000000-0005-0000-0000-0000C87D0000}"/>
    <cellStyle name="Note 3 2 2 4 2 2" xfId="33014" xr:uid="{00000000-0005-0000-0000-0000C97D0000}"/>
    <cellStyle name="Note 3 2 2 4 2 2 2" xfId="26702" xr:uid="{00000000-0005-0000-0000-0000CA7D0000}"/>
    <cellStyle name="Note 3 2 2 4 2 2 2 2" xfId="26704" xr:uid="{00000000-0005-0000-0000-0000CB7D0000}"/>
    <cellStyle name="Note 3 2 2 4 2 2 2 2 2" xfId="33015" xr:uid="{00000000-0005-0000-0000-0000CC7D0000}"/>
    <cellStyle name="Note 3 2 2 4 2 2 2 3" xfId="16042" xr:uid="{00000000-0005-0000-0000-0000CD7D0000}"/>
    <cellStyle name="Note 3 2 2 4 2 2 3" xfId="26707" xr:uid="{00000000-0005-0000-0000-0000CE7D0000}"/>
    <cellStyle name="Note 3 2 2 4 2 2 3 2" xfId="33016" xr:uid="{00000000-0005-0000-0000-0000CF7D0000}"/>
    <cellStyle name="Note 3 2 2 4 2 2 4" xfId="32311" xr:uid="{00000000-0005-0000-0000-0000D07D0000}"/>
    <cellStyle name="Note 3 2 2 4 2 3" xfId="33017" xr:uid="{00000000-0005-0000-0000-0000D17D0000}"/>
    <cellStyle name="Note 3 2 2 4 2 3 2" xfId="26751" xr:uid="{00000000-0005-0000-0000-0000D27D0000}"/>
    <cellStyle name="Note 3 2 2 4 2 3 2 2" xfId="7623" xr:uid="{00000000-0005-0000-0000-0000D37D0000}"/>
    <cellStyle name="Note 3 2 2 4 2 3 3" xfId="25540" xr:uid="{00000000-0005-0000-0000-0000D47D0000}"/>
    <cellStyle name="Note 3 2 2 4 2 4" xfId="20290" xr:uid="{00000000-0005-0000-0000-0000D57D0000}"/>
    <cellStyle name="Note 3 2 2 4 2 4 2" xfId="33018" xr:uid="{00000000-0005-0000-0000-0000D67D0000}"/>
    <cellStyle name="Note 3 2 2 4 2 5" xfId="33019" xr:uid="{00000000-0005-0000-0000-0000D77D0000}"/>
    <cellStyle name="Note 3 2 2 4 3" xfId="33020" xr:uid="{00000000-0005-0000-0000-0000D87D0000}"/>
    <cellStyle name="Note 3 2 2 4 3 2" xfId="33021" xr:uid="{00000000-0005-0000-0000-0000D97D0000}"/>
    <cellStyle name="Note 3 2 2 4 3 2 2" xfId="27033" xr:uid="{00000000-0005-0000-0000-0000DA7D0000}"/>
    <cellStyle name="Note 3 2 2 4 3 2 2 2" xfId="33022" xr:uid="{00000000-0005-0000-0000-0000DB7D0000}"/>
    <cellStyle name="Note 3 2 2 4 3 2 3" xfId="10534" xr:uid="{00000000-0005-0000-0000-0000DC7D0000}"/>
    <cellStyle name="Note 3 2 2 4 3 3" xfId="23124" xr:uid="{00000000-0005-0000-0000-0000DD7D0000}"/>
    <cellStyle name="Note 3 2 2 4 3 3 2" xfId="30300" xr:uid="{00000000-0005-0000-0000-0000DE7D0000}"/>
    <cellStyle name="Note 3 2 2 4 3 4" xfId="29526" xr:uid="{00000000-0005-0000-0000-0000DF7D0000}"/>
    <cellStyle name="Note 3 2 2 4 4" xfId="20968" xr:uid="{00000000-0005-0000-0000-0000E07D0000}"/>
    <cellStyle name="Note 3 2 2 4 4 2" xfId="20580" xr:uid="{00000000-0005-0000-0000-0000E17D0000}"/>
    <cellStyle name="Note 3 2 2 4 4 2 2" xfId="10683" xr:uid="{00000000-0005-0000-0000-0000E27D0000}"/>
    <cellStyle name="Note 3 2 2 4 4 3" xfId="20583" xr:uid="{00000000-0005-0000-0000-0000E37D0000}"/>
    <cellStyle name="Note 3 2 2 4 5" xfId="2289" xr:uid="{00000000-0005-0000-0000-0000E47D0000}"/>
    <cellStyle name="Note 3 2 2 4 5 2" xfId="14229" xr:uid="{00000000-0005-0000-0000-0000E57D0000}"/>
    <cellStyle name="Note 3 2 2 4 6" xfId="14547" xr:uid="{00000000-0005-0000-0000-0000E67D0000}"/>
    <cellStyle name="Note 3 2 2 5" xfId="30921" xr:uid="{00000000-0005-0000-0000-0000E77D0000}"/>
    <cellStyle name="Note 3 2 2 5 2" xfId="30923" xr:uid="{00000000-0005-0000-0000-0000E87D0000}"/>
    <cellStyle name="Note 3 2 2 5 2 2" xfId="33023" xr:uid="{00000000-0005-0000-0000-0000E97D0000}"/>
    <cellStyle name="Note 3 2 2 5 2 2 2" xfId="27463" xr:uid="{00000000-0005-0000-0000-0000EA7D0000}"/>
    <cellStyle name="Note 3 2 2 5 2 2 2 2" xfId="33024" xr:uid="{00000000-0005-0000-0000-0000EB7D0000}"/>
    <cellStyle name="Note 3 2 2 5 2 2 3" xfId="33025" xr:uid="{00000000-0005-0000-0000-0000EC7D0000}"/>
    <cellStyle name="Note 3 2 2 5 2 3" xfId="33026" xr:uid="{00000000-0005-0000-0000-0000ED7D0000}"/>
    <cellStyle name="Note 3 2 2 5 2 3 2" xfId="33027" xr:uid="{00000000-0005-0000-0000-0000EE7D0000}"/>
    <cellStyle name="Note 3 2 2 5 2 4" xfId="33028" xr:uid="{00000000-0005-0000-0000-0000EF7D0000}"/>
    <cellStyle name="Note 3 2 2 5 3" xfId="33029" xr:uid="{00000000-0005-0000-0000-0000F07D0000}"/>
    <cellStyle name="Note 3 2 2 5 3 2" xfId="33030" xr:uid="{00000000-0005-0000-0000-0000F17D0000}"/>
    <cellStyle name="Note 3 2 2 5 3 2 2" xfId="6094" xr:uid="{00000000-0005-0000-0000-0000F27D0000}"/>
    <cellStyle name="Note 3 2 2 5 3 3" xfId="33031" xr:uid="{00000000-0005-0000-0000-0000F37D0000}"/>
    <cellStyle name="Note 3 2 2 5 4" xfId="20974" xr:uid="{00000000-0005-0000-0000-0000F47D0000}"/>
    <cellStyle name="Note 3 2 2 5 4 2" xfId="20595" xr:uid="{00000000-0005-0000-0000-0000F57D0000}"/>
    <cellStyle name="Note 3 2 2 5 5" xfId="14552" xr:uid="{00000000-0005-0000-0000-0000F67D0000}"/>
    <cellStyle name="Note 3 2 2 6" xfId="30926" xr:uid="{00000000-0005-0000-0000-0000F77D0000}"/>
    <cellStyle name="Note 3 2 2 6 2" xfId="33032" xr:uid="{00000000-0005-0000-0000-0000F87D0000}"/>
    <cellStyle name="Note 3 2 2 6 2 2" xfId="16743" xr:uid="{00000000-0005-0000-0000-0000F97D0000}"/>
    <cellStyle name="Note 3 2 2 6 2 2 2" xfId="33033" xr:uid="{00000000-0005-0000-0000-0000FA7D0000}"/>
    <cellStyle name="Note 3 2 2 6 2 3" xfId="33034" xr:uid="{00000000-0005-0000-0000-0000FB7D0000}"/>
    <cellStyle name="Note 3 2 2 6 3" xfId="33035" xr:uid="{00000000-0005-0000-0000-0000FC7D0000}"/>
    <cellStyle name="Note 3 2 2 6 3 2" xfId="33036" xr:uid="{00000000-0005-0000-0000-0000FD7D0000}"/>
    <cellStyle name="Note 3 2 2 6 4" xfId="20983" xr:uid="{00000000-0005-0000-0000-0000FE7D0000}"/>
    <cellStyle name="Note 3 2 2 7" xfId="33037" xr:uid="{00000000-0005-0000-0000-0000FF7D0000}"/>
    <cellStyle name="Note 3 2 2 7 2" xfId="33038" xr:uid="{00000000-0005-0000-0000-0000007E0000}"/>
    <cellStyle name="Note 3 2 2 7 2 2" xfId="33039" xr:uid="{00000000-0005-0000-0000-0000017E0000}"/>
    <cellStyle name="Note 3 2 2 7 3" xfId="33040" xr:uid="{00000000-0005-0000-0000-0000027E0000}"/>
    <cellStyle name="Note 3 2 2 8" xfId="30954" xr:uid="{00000000-0005-0000-0000-0000037E0000}"/>
    <cellStyle name="Note 3 2 2 8 2" xfId="30956" xr:uid="{00000000-0005-0000-0000-0000047E0000}"/>
    <cellStyle name="Note 3 2 2 9" xfId="13527" xr:uid="{00000000-0005-0000-0000-0000057E0000}"/>
    <cellStyle name="Note 3 2 3" xfId="33041" xr:uid="{00000000-0005-0000-0000-0000067E0000}"/>
    <cellStyle name="Note 3 2 3 2" xfId="30930" xr:uid="{00000000-0005-0000-0000-0000077E0000}"/>
    <cellStyle name="Note 3 2 3 2 2" xfId="30932" xr:uid="{00000000-0005-0000-0000-0000087E0000}"/>
    <cellStyle name="Note 3 2 3 2 2 2" xfId="32690" xr:uid="{00000000-0005-0000-0000-0000097E0000}"/>
    <cellStyle name="Note 3 2 3 2 2 2 2" xfId="32692" xr:uid="{00000000-0005-0000-0000-00000A7E0000}"/>
    <cellStyle name="Note 3 2 3 2 2 2 2 2" xfId="32694" xr:uid="{00000000-0005-0000-0000-00000B7E0000}"/>
    <cellStyle name="Note 3 2 3 2 2 2 2 2 2" xfId="33042" xr:uid="{00000000-0005-0000-0000-00000C7E0000}"/>
    <cellStyle name="Note 3 2 3 2 2 2 2 2 2 2" xfId="4244" xr:uid="{00000000-0005-0000-0000-00000D7E0000}"/>
    <cellStyle name="Note 3 2 3 2 2 2 2 2 3" xfId="33043" xr:uid="{00000000-0005-0000-0000-00000E7E0000}"/>
    <cellStyle name="Note 3 2 3 2 2 2 2 3" xfId="33044" xr:uid="{00000000-0005-0000-0000-00000F7E0000}"/>
    <cellStyle name="Note 3 2 3 2 2 2 2 3 2" xfId="33045" xr:uid="{00000000-0005-0000-0000-0000107E0000}"/>
    <cellStyle name="Note 3 2 3 2 2 2 2 4" xfId="32372" xr:uid="{00000000-0005-0000-0000-0000117E0000}"/>
    <cellStyle name="Note 3 2 3 2 2 2 3" xfId="22873" xr:uid="{00000000-0005-0000-0000-0000127E0000}"/>
    <cellStyle name="Note 3 2 3 2 2 2 3 2" xfId="24000" xr:uid="{00000000-0005-0000-0000-0000137E0000}"/>
    <cellStyle name="Note 3 2 3 2 2 2 3 2 2" xfId="33046" xr:uid="{00000000-0005-0000-0000-0000147E0000}"/>
    <cellStyle name="Note 3 2 3 2 2 2 3 3" xfId="33047" xr:uid="{00000000-0005-0000-0000-0000157E0000}"/>
    <cellStyle name="Note 3 2 3 2 2 2 4" xfId="32658" xr:uid="{00000000-0005-0000-0000-0000167E0000}"/>
    <cellStyle name="Note 3 2 3 2 2 2 4 2" xfId="32660" xr:uid="{00000000-0005-0000-0000-0000177E0000}"/>
    <cellStyle name="Note 3 2 3 2 2 2 5" xfId="32662" xr:uid="{00000000-0005-0000-0000-0000187E0000}"/>
    <cellStyle name="Note 3 2 3 2 2 3" xfId="32696" xr:uid="{00000000-0005-0000-0000-0000197E0000}"/>
    <cellStyle name="Note 3 2 3 2 2 3 2" xfId="32698" xr:uid="{00000000-0005-0000-0000-00001A7E0000}"/>
    <cellStyle name="Note 3 2 3 2 2 3 2 2" xfId="33048" xr:uid="{00000000-0005-0000-0000-00001B7E0000}"/>
    <cellStyle name="Note 3 2 3 2 2 3 2 2 2" xfId="33049" xr:uid="{00000000-0005-0000-0000-00001C7E0000}"/>
    <cellStyle name="Note 3 2 3 2 2 3 2 3" xfId="23029" xr:uid="{00000000-0005-0000-0000-00001D7E0000}"/>
    <cellStyle name="Note 3 2 3 2 2 3 3" xfId="25567" xr:uid="{00000000-0005-0000-0000-00001E7E0000}"/>
    <cellStyle name="Note 3 2 3 2 2 3 3 2" xfId="25569" xr:uid="{00000000-0005-0000-0000-00001F7E0000}"/>
    <cellStyle name="Note 3 2 3 2 2 3 4" xfId="25572" xr:uid="{00000000-0005-0000-0000-0000207E0000}"/>
    <cellStyle name="Note 3 2 3 2 2 4" xfId="20416" xr:uid="{00000000-0005-0000-0000-0000217E0000}"/>
    <cellStyle name="Note 3 2 3 2 2 4 2" xfId="2915" xr:uid="{00000000-0005-0000-0000-0000227E0000}"/>
    <cellStyle name="Note 3 2 3 2 2 4 2 2" xfId="2154" xr:uid="{00000000-0005-0000-0000-0000237E0000}"/>
    <cellStyle name="Note 3 2 3 2 2 4 3" xfId="2918" xr:uid="{00000000-0005-0000-0000-0000247E0000}"/>
    <cellStyle name="Note 3 2 3 2 2 5" xfId="20419" xr:uid="{00000000-0005-0000-0000-0000257E0000}"/>
    <cellStyle name="Note 3 2 3 2 2 5 2" xfId="3479" xr:uid="{00000000-0005-0000-0000-0000267E0000}"/>
    <cellStyle name="Note 3 2 3 2 2 6" xfId="31148" xr:uid="{00000000-0005-0000-0000-0000277E0000}"/>
    <cellStyle name="Note 3 2 3 2 3" xfId="27020" xr:uid="{00000000-0005-0000-0000-0000287E0000}"/>
    <cellStyle name="Note 3 2 3 2 3 2" xfId="22341" xr:uid="{00000000-0005-0000-0000-0000297E0000}"/>
    <cellStyle name="Note 3 2 3 2 3 2 2" xfId="22346" xr:uid="{00000000-0005-0000-0000-00002A7E0000}"/>
    <cellStyle name="Note 3 2 3 2 3 2 2 2" xfId="22353" xr:uid="{00000000-0005-0000-0000-00002B7E0000}"/>
    <cellStyle name="Note 3 2 3 2 3 2 2 2 2" xfId="33050" xr:uid="{00000000-0005-0000-0000-00002C7E0000}"/>
    <cellStyle name="Note 3 2 3 2 3 2 2 3" xfId="24923" xr:uid="{00000000-0005-0000-0000-00002D7E0000}"/>
    <cellStyle name="Note 3 2 3 2 3 2 3" xfId="22359" xr:uid="{00000000-0005-0000-0000-00002E7E0000}"/>
    <cellStyle name="Note 3 2 3 2 3 2 3 2" xfId="19527" xr:uid="{00000000-0005-0000-0000-00002F7E0000}"/>
    <cellStyle name="Note 3 2 3 2 3 2 4" xfId="26967" xr:uid="{00000000-0005-0000-0000-0000307E0000}"/>
    <cellStyle name="Note 3 2 3 2 3 3" xfId="22361" xr:uid="{00000000-0005-0000-0000-0000317E0000}"/>
    <cellStyle name="Note 3 2 3 2 3 3 2" xfId="22367" xr:uid="{00000000-0005-0000-0000-0000327E0000}"/>
    <cellStyle name="Note 3 2 3 2 3 3 2 2" xfId="33051" xr:uid="{00000000-0005-0000-0000-0000337E0000}"/>
    <cellStyle name="Note 3 2 3 2 3 3 3" xfId="25579" xr:uid="{00000000-0005-0000-0000-0000347E0000}"/>
    <cellStyle name="Note 3 2 3 2 3 4" xfId="20426" xr:uid="{00000000-0005-0000-0000-0000357E0000}"/>
    <cellStyle name="Note 3 2 3 2 3 4 2" xfId="4580" xr:uid="{00000000-0005-0000-0000-0000367E0000}"/>
    <cellStyle name="Note 3 2 3 2 3 5" xfId="29549" xr:uid="{00000000-0005-0000-0000-0000377E0000}"/>
    <cellStyle name="Note 3 2 3 2 4" xfId="1129" xr:uid="{00000000-0005-0000-0000-0000387E0000}"/>
    <cellStyle name="Note 3 2 3 2 4 2" xfId="1160" xr:uid="{00000000-0005-0000-0000-0000397E0000}"/>
    <cellStyle name="Note 3 2 3 2 4 2 2" xfId="5395" xr:uid="{00000000-0005-0000-0000-00003A7E0000}"/>
    <cellStyle name="Note 3 2 3 2 4 2 2 2" xfId="5400" xr:uid="{00000000-0005-0000-0000-00003B7E0000}"/>
    <cellStyle name="Note 3 2 3 2 4 2 3" xfId="5434" xr:uid="{00000000-0005-0000-0000-00003C7E0000}"/>
    <cellStyle name="Note 3 2 3 2 4 3" xfId="2597" xr:uid="{00000000-0005-0000-0000-00003D7E0000}"/>
    <cellStyle name="Note 3 2 3 2 4 3 2" xfId="5480" xr:uid="{00000000-0005-0000-0000-00003E7E0000}"/>
    <cellStyle name="Note 3 2 3 2 4 4" xfId="5515" xr:uid="{00000000-0005-0000-0000-00003F7E0000}"/>
    <cellStyle name="Note 3 2 3 2 5" xfId="1182" xr:uid="{00000000-0005-0000-0000-0000407E0000}"/>
    <cellStyle name="Note 3 2 3 2 5 2" xfId="5557" xr:uid="{00000000-0005-0000-0000-0000417E0000}"/>
    <cellStyle name="Note 3 2 3 2 5 2 2" xfId="5570" xr:uid="{00000000-0005-0000-0000-0000427E0000}"/>
    <cellStyle name="Note 3 2 3 2 5 3" xfId="5616" xr:uid="{00000000-0005-0000-0000-0000437E0000}"/>
    <cellStyle name="Note 3 2 3 2 6" xfId="3926" xr:uid="{00000000-0005-0000-0000-0000447E0000}"/>
    <cellStyle name="Note 3 2 3 2 6 2" xfId="3948" xr:uid="{00000000-0005-0000-0000-0000457E0000}"/>
    <cellStyle name="Note 3 2 3 2 7" xfId="4200" xr:uid="{00000000-0005-0000-0000-0000467E0000}"/>
    <cellStyle name="Note 3 2 3 3" xfId="30934" xr:uid="{00000000-0005-0000-0000-0000477E0000}"/>
    <cellStyle name="Note 3 2 3 3 2" xfId="30936" xr:uid="{00000000-0005-0000-0000-0000487E0000}"/>
    <cellStyle name="Note 3 2 3 3 2 2" xfId="32803" xr:uid="{00000000-0005-0000-0000-0000497E0000}"/>
    <cellStyle name="Note 3 2 3 3 2 2 2" xfId="32805" xr:uid="{00000000-0005-0000-0000-00004A7E0000}"/>
    <cellStyle name="Note 3 2 3 3 2 2 2 2" xfId="11355" xr:uid="{00000000-0005-0000-0000-00004B7E0000}"/>
    <cellStyle name="Note 3 2 3 3 2 2 2 2 2" xfId="10647" xr:uid="{00000000-0005-0000-0000-00004C7E0000}"/>
    <cellStyle name="Note 3 2 3 3 2 2 2 3" xfId="11360" xr:uid="{00000000-0005-0000-0000-00004D7E0000}"/>
    <cellStyle name="Note 3 2 3 3 2 2 3" xfId="33052" xr:uid="{00000000-0005-0000-0000-00004E7E0000}"/>
    <cellStyle name="Note 3 2 3 3 2 2 3 2" xfId="11369" xr:uid="{00000000-0005-0000-0000-00004F7E0000}"/>
    <cellStyle name="Note 3 2 3 3 2 2 4" xfId="32679" xr:uid="{00000000-0005-0000-0000-0000507E0000}"/>
    <cellStyle name="Note 3 2 3 3 2 3" xfId="32807" xr:uid="{00000000-0005-0000-0000-0000517E0000}"/>
    <cellStyle name="Note 3 2 3 3 2 3 2" xfId="33053" xr:uid="{00000000-0005-0000-0000-0000527E0000}"/>
    <cellStyle name="Note 3 2 3 3 2 3 2 2" xfId="11432" xr:uid="{00000000-0005-0000-0000-0000537E0000}"/>
    <cellStyle name="Note 3 2 3 3 2 3 3" xfId="25592" xr:uid="{00000000-0005-0000-0000-0000547E0000}"/>
    <cellStyle name="Note 3 2 3 3 2 4" xfId="20452" xr:uid="{00000000-0005-0000-0000-0000557E0000}"/>
    <cellStyle name="Note 3 2 3 3 2 4 2" xfId="6319" xr:uid="{00000000-0005-0000-0000-0000567E0000}"/>
    <cellStyle name="Note 3 2 3 3 2 5" xfId="31225" xr:uid="{00000000-0005-0000-0000-0000577E0000}"/>
    <cellStyle name="Note 3 2 3 3 3" xfId="33054" xr:uid="{00000000-0005-0000-0000-0000587E0000}"/>
    <cellStyle name="Note 3 2 3 3 3 2" xfId="22483" xr:uid="{00000000-0005-0000-0000-0000597E0000}"/>
    <cellStyle name="Note 3 2 3 3 3 2 2" xfId="13623" xr:uid="{00000000-0005-0000-0000-00005A7E0000}"/>
    <cellStyle name="Note 3 2 3 3 3 2 2 2" xfId="13628" xr:uid="{00000000-0005-0000-0000-00005B7E0000}"/>
    <cellStyle name="Note 3 2 3 3 3 2 3" xfId="13161" xr:uid="{00000000-0005-0000-0000-00005C7E0000}"/>
    <cellStyle name="Note 3 2 3 3 3 3" xfId="22486" xr:uid="{00000000-0005-0000-0000-00005D7E0000}"/>
    <cellStyle name="Note 3 2 3 3 3 3 2" xfId="33055" xr:uid="{00000000-0005-0000-0000-00005E7E0000}"/>
    <cellStyle name="Note 3 2 3 3 3 4" xfId="29556" xr:uid="{00000000-0005-0000-0000-00005F7E0000}"/>
    <cellStyle name="Note 3 2 3 3 4" xfId="1331" xr:uid="{00000000-0005-0000-0000-0000607E0000}"/>
    <cellStyle name="Note 3 2 3 3 4 2" xfId="5665" xr:uid="{00000000-0005-0000-0000-0000617E0000}"/>
    <cellStyle name="Note 3 2 3 3 4 2 2" xfId="343" xr:uid="{00000000-0005-0000-0000-0000627E0000}"/>
    <cellStyle name="Note 3 2 3 3 4 3" xfId="5672" xr:uid="{00000000-0005-0000-0000-0000637E0000}"/>
    <cellStyle name="Note 3 2 3 3 5" xfId="5683" xr:uid="{00000000-0005-0000-0000-0000647E0000}"/>
    <cellStyle name="Note 3 2 3 3 5 2" xfId="5695" xr:uid="{00000000-0005-0000-0000-0000657E0000}"/>
    <cellStyle name="Note 3 2 3 3 6" xfId="4377" xr:uid="{00000000-0005-0000-0000-0000667E0000}"/>
    <cellStyle name="Note 3 2 3 4" xfId="30938" xr:uid="{00000000-0005-0000-0000-0000677E0000}"/>
    <cellStyle name="Note 3 2 3 4 2" xfId="30940" xr:uid="{00000000-0005-0000-0000-0000687E0000}"/>
    <cellStyle name="Note 3 2 3 4 2 2" xfId="32878" xr:uid="{00000000-0005-0000-0000-0000697E0000}"/>
    <cellStyle name="Note 3 2 3 4 2 2 2" xfId="28336" xr:uid="{00000000-0005-0000-0000-00006A7E0000}"/>
    <cellStyle name="Note 3 2 3 4 2 2 2 2" xfId="16017" xr:uid="{00000000-0005-0000-0000-00006B7E0000}"/>
    <cellStyle name="Note 3 2 3 4 2 2 3" xfId="28338" xr:uid="{00000000-0005-0000-0000-00006C7E0000}"/>
    <cellStyle name="Note 3 2 3 4 2 3" xfId="28142" xr:uid="{00000000-0005-0000-0000-00006D7E0000}"/>
    <cellStyle name="Note 3 2 3 4 2 3 2" xfId="28390" xr:uid="{00000000-0005-0000-0000-00006E7E0000}"/>
    <cellStyle name="Note 3 2 3 4 2 4" xfId="33056" xr:uid="{00000000-0005-0000-0000-00006F7E0000}"/>
    <cellStyle name="Note 3 2 3 4 3" xfId="6124" xr:uid="{00000000-0005-0000-0000-0000707E0000}"/>
    <cellStyle name="Note 3 2 3 4 3 2" xfId="6135" xr:uid="{00000000-0005-0000-0000-0000717E0000}"/>
    <cellStyle name="Note 3 2 3 4 3 2 2" xfId="28426" xr:uid="{00000000-0005-0000-0000-0000727E0000}"/>
    <cellStyle name="Note 3 2 3 4 3 3" xfId="33057" xr:uid="{00000000-0005-0000-0000-0000737E0000}"/>
    <cellStyle name="Note 3 2 3 4 4" xfId="5706" xr:uid="{00000000-0005-0000-0000-0000747E0000}"/>
    <cellStyle name="Note 3 2 3 4 4 2" xfId="5719" xr:uid="{00000000-0005-0000-0000-0000757E0000}"/>
    <cellStyle name="Note 3 2 3 4 5" xfId="5729" xr:uid="{00000000-0005-0000-0000-0000767E0000}"/>
    <cellStyle name="Note 3 2 3 5" xfId="30942" xr:uid="{00000000-0005-0000-0000-0000777E0000}"/>
    <cellStyle name="Note 3 2 3 5 2" xfId="30944" xr:uid="{00000000-0005-0000-0000-0000787E0000}"/>
    <cellStyle name="Note 3 2 3 5 2 2" xfId="33058" xr:uid="{00000000-0005-0000-0000-0000797E0000}"/>
    <cellStyle name="Note 3 2 3 5 2 2 2" xfId="28374" xr:uid="{00000000-0005-0000-0000-00007A7E0000}"/>
    <cellStyle name="Note 3 2 3 5 2 3" xfId="33059" xr:uid="{00000000-0005-0000-0000-00007B7E0000}"/>
    <cellStyle name="Note 3 2 3 5 3" xfId="33060" xr:uid="{00000000-0005-0000-0000-00007C7E0000}"/>
    <cellStyle name="Note 3 2 3 5 3 2" xfId="33061" xr:uid="{00000000-0005-0000-0000-00007D7E0000}"/>
    <cellStyle name="Note 3 2 3 5 4" xfId="5750" xr:uid="{00000000-0005-0000-0000-00007E7E0000}"/>
    <cellStyle name="Note 3 2 3 6" xfId="30946" xr:uid="{00000000-0005-0000-0000-00007F7E0000}"/>
    <cellStyle name="Note 3 2 3 6 2" xfId="27906" xr:uid="{00000000-0005-0000-0000-0000807E0000}"/>
    <cellStyle name="Note 3 2 3 6 2 2" xfId="27908" xr:uid="{00000000-0005-0000-0000-0000817E0000}"/>
    <cellStyle name="Note 3 2 3 6 3" xfId="27913" xr:uid="{00000000-0005-0000-0000-0000827E0000}"/>
    <cellStyle name="Note 3 2 3 7" xfId="33062" xr:uid="{00000000-0005-0000-0000-0000837E0000}"/>
    <cellStyle name="Note 3 2 3 7 2" xfId="27930" xr:uid="{00000000-0005-0000-0000-0000847E0000}"/>
    <cellStyle name="Note 3 2 3 8" xfId="30962" xr:uid="{00000000-0005-0000-0000-0000857E0000}"/>
    <cellStyle name="Note 3 2 4" xfId="22772" xr:uid="{00000000-0005-0000-0000-0000867E0000}"/>
    <cellStyle name="Note 3 2 4 2" xfId="22596" xr:uid="{00000000-0005-0000-0000-0000877E0000}"/>
    <cellStyle name="Note 3 2 4 2 2" xfId="33063" xr:uid="{00000000-0005-0000-0000-0000887E0000}"/>
    <cellStyle name="Note 3 2 4 2 2 2" xfId="33065" xr:uid="{00000000-0005-0000-0000-0000897E0000}"/>
    <cellStyle name="Note 3 2 4 2 2 2 2" xfId="31828" xr:uid="{00000000-0005-0000-0000-00008A7E0000}"/>
    <cellStyle name="Note 3 2 4 2 2 2 2 2" xfId="33066" xr:uid="{00000000-0005-0000-0000-00008B7E0000}"/>
    <cellStyle name="Note 3 2 4 2 2 2 2 2 2" xfId="33067" xr:uid="{00000000-0005-0000-0000-00008C7E0000}"/>
    <cellStyle name="Note 3 2 4 2 2 2 2 3" xfId="33068" xr:uid="{00000000-0005-0000-0000-00008D7E0000}"/>
    <cellStyle name="Note 3 2 4 2 2 2 3" xfId="33069" xr:uid="{00000000-0005-0000-0000-00008E7E0000}"/>
    <cellStyle name="Note 3 2 4 2 2 2 3 2" xfId="33070" xr:uid="{00000000-0005-0000-0000-00008F7E0000}"/>
    <cellStyle name="Note 3 2 4 2 2 2 4" xfId="32732" xr:uid="{00000000-0005-0000-0000-0000907E0000}"/>
    <cellStyle name="Note 3 2 4 2 2 3" xfId="30969" xr:uid="{00000000-0005-0000-0000-0000917E0000}"/>
    <cellStyle name="Note 3 2 4 2 2 3 2" xfId="33071" xr:uid="{00000000-0005-0000-0000-0000927E0000}"/>
    <cellStyle name="Note 3 2 4 2 2 3 2 2" xfId="33072" xr:uid="{00000000-0005-0000-0000-0000937E0000}"/>
    <cellStyle name="Note 3 2 4 2 2 3 3" xfId="25623" xr:uid="{00000000-0005-0000-0000-0000947E0000}"/>
    <cellStyle name="Note 3 2 4 2 2 4" xfId="13743" xr:uid="{00000000-0005-0000-0000-0000957E0000}"/>
    <cellStyle name="Note 3 2 4 2 2 4 2" xfId="8838" xr:uid="{00000000-0005-0000-0000-0000967E0000}"/>
    <cellStyle name="Note 3 2 4 2 2 5" xfId="23448" xr:uid="{00000000-0005-0000-0000-0000977E0000}"/>
    <cellStyle name="Note 3 2 4 2 3" xfId="33073" xr:uid="{00000000-0005-0000-0000-0000987E0000}"/>
    <cellStyle name="Note 3 2 4 2 3 2" xfId="22639" xr:uid="{00000000-0005-0000-0000-0000997E0000}"/>
    <cellStyle name="Note 3 2 4 2 3 2 2" xfId="22643" xr:uid="{00000000-0005-0000-0000-00009A7E0000}"/>
    <cellStyle name="Note 3 2 4 2 3 2 2 2" xfId="32124" xr:uid="{00000000-0005-0000-0000-00009B7E0000}"/>
    <cellStyle name="Note 3 2 4 2 3 2 3" xfId="33074" xr:uid="{00000000-0005-0000-0000-00009C7E0000}"/>
    <cellStyle name="Note 3 2 4 2 3 3" xfId="18029" xr:uid="{00000000-0005-0000-0000-00009D7E0000}"/>
    <cellStyle name="Note 3 2 4 2 3 3 2" xfId="33075" xr:uid="{00000000-0005-0000-0000-00009E7E0000}"/>
    <cellStyle name="Note 3 2 4 2 3 4" xfId="29573" xr:uid="{00000000-0005-0000-0000-00009F7E0000}"/>
    <cellStyle name="Note 3 2 4 2 4" xfId="6809" xr:uid="{00000000-0005-0000-0000-0000A07E0000}"/>
    <cellStyle name="Note 3 2 4 2 4 2" xfId="624" xr:uid="{00000000-0005-0000-0000-0000A17E0000}"/>
    <cellStyle name="Note 3 2 4 2 4 2 2" xfId="3572" xr:uid="{00000000-0005-0000-0000-0000A27E0000}"/>
    <cellStyle name="Note 3 2 4 2 4 3" xfId="6814" xr:uid="{00000000-0005-0000-0000-0000A37E0000}"/>
    <cellStyle name="Note 3 2 4 2 5" xfId="6828" xr:uid="{00000000-0005-0000-0000-0000A47E0000}"/>
    <cellStyle name="Note 3 2 4 2 5 2" xfId="6835" xr:uid="{00000000-0005-0000-0000-0000A57E0000}"/>
    <cellStyle name="Note 3 2 4 2 6" xfId="570" xr:uid="{00000000-0005-0000-0000-0000A67E0000}"/>
    <cellStyle name="Note 3 2 4 3" xfId="33076" xr:uid="{00000000-0005-0000-0000-0000A77E0000}"/>
    <cellStyle name="Note 3 2 4 3 2" xfId="33077" xr:uid="{00000000-0005-0000-0000-0000A87E0000}"/>
    <cellStyle name="Note 3 2 4 3 2 2" xfId="33078" xr:uid="{00000000-0005-0000-0000-0000A97E0000}"/>
    <cellStyle name="Note 3 2 4 3 2 2 2" xfId="33079" xr:uid="{00000000-0005-0000-0000-0000AA7E0000}"/>
    <cellStyle name="Note 3 2 4 3 2 2 2 2" xfId="15756" xr:uid="{00000000-0005-0000-0000-0000AB7E0000}"/>
    <cellStyle name="Note 3 2 4 3 2 2 3" xfId="33080" xr:uid="{00000000-0005-0000-0000-0000AC7E0000}"/>
    <cellStyle name="Note 3 2 4 3 2 3" xfId="30974" xr:uid="{00000000-0005-0000-0000-0000AD7E0000}"/>
    <cellStyle name="Note 3 2 4 3 2 3 2" xfId="33081" xr:uid="{00000000-0005-0000-0000-0000AE7E0000}"/>
    <cellStyle name="Note 3 2 4 3 2 4" xfId="33082" xr:uid="{00000000-0005-0000-0000-0000AF7E0000}"/>
    <cellStyle name="Note 3 2 4 3 3" xfId="33083" xr:uid="{00000000-0005-0000-0000-0000B07E0000}"/>
    <cellStyle name="Note 3 2 4 3 3 2" xfId="22689" xr:uid="{00000000-0005-0000-0000-0000B17E0000}"/>
    <cellStyle name="Note 3 2 4 3 3 2 2" xfId="33084" xr:uid="{00000000-0005-0000-0000-0000B27E0000}"/>
    <cellStyle name="Note 3 2 4 3 3 3" xfId="30976" xr:uid="{00000000-0005-0000-0000-0000B37E0000}"/>
    <cellStyle name="Note 3 2 4 3 4" xfId="6852" xr:uid="{00000000-0005-0000-0000-0000B47E0000}"/>
    <cellStyle name="Note 3 2 4 3 4 2" xfId="6854" xr:uid="{00000000-0005-0000-0000-0000B57E0000}"/>
    <cellStyle name="Note 3 2 4 3 5" xfId="6863" xr:uid="{00000000-0005-0000-0000-0000B67E0000}"/>
    <cellStyle name="Note 3 2 4 4" xfId="33085" xr:uid="{00000000-0005-0000-0000-0000B77E0000}"/>
    <cellStyle name="Note 3 2 4 4 2" xfId="33086" xr:uid="{00000000-0005-0000-0000-0000B87E0000}"/>
    <cellStyle name="Note 3 2 4 4 2 2" xfId="33087" xr:uid="{00000000-0005-0000-0000-0000B97E0000}"/>
    <cellStyle name="Note 3 2 4 4 2 2 2" xfId="33088" xr:uid="{00000000-0005-0000-0000-0000BA7E0000}"/>
    <cellStyle name="Note 3 2 4 4 2 3" xfId="33089" xr:uid="{00000000-0005-0000-0000-0000BB7E0000}"/>
    <cellStyle name="Note 3 2 4 4 3" xfId="33090" xr:uid="{00000000-0005-0000-0000-0000BC7E0000}"/>
    <cellStyle name="Note 3 2 4 4 3 2" xfId="33091" xr:uid="{00000000-0005-0000-0000-0000BD7E0000}"/>
    <cellStyle name="Note 3 2 4 4 4" xfId="6879" xr:uid="{00000000-0005-0000-0000-0000BE7E0000}"/>
    <cellStyle name="Note 3 2 4 5" xfId="33092" xr:uid="{00000000-0005-0000-0000-0000BF7E0000}"/>
    <cellStyle name="Note 3 2 4 5 2" xfId="33093" xr:uid="{00000000-0005-0000-0000-0000C07E0000}"/>
    <cellStyle name="Note 3 2 4 5 2 2" xfId="33094" xr:uid="{00000000-0005-0000-0000-0000C17E0000}"/>
    <cellStyle name="Note 3 2 4 5 3" xfId="33095" xr:uid="{00000000-0005-0000-0000-0000C27E0000}"/>
    <cellStyle name="Note 3 2 4 6" xfId="33096" xr:uid="{00000000-0005-0000-0000-0000C37E0000}"/>
    <cellStyle name="Note 3 2 4 6 2" xfId="27958" xr:uid="{00000000-0005-0000-0000-0000C47E0000}"/>
    <cellStyle name="Note 3 2 4 7" xfId="6697" xr:uid="{00000000-0005-0000-0000-0000C57E0000}"/>
    <cellStyle name="Note 3 2 5" xfId="22774" xr:uid="{00000000-0005-0000-0000-0000C67E0000}"/>
    <cellStyle name="Note 3 2 5 2" xfId="33097" xr:uid="{00000000-0005-0000-0000-0000C77E0000}"/>
    <cellStyle name="Note 3 2 5 2 2" xfId="13283" xr:uid="{00000000-0005-0000-0000-0000C87E0000}"/>
    <cellStyle name="Note 3 2 5 2 2 2" xfId="13286" xr:uid="{00000000-0005-0000-0000-0000C97E0000}"/>
    <cellStyle name="Note 3 2 5 2 2 2 2" xfId="25410" xr:uid="{00000000-0005-0000-0000-0000CA7E0000}"/>
    <cellStyle name="Note 3 2 5 2 2 2 2 2" xfId="27329" xr:uid="{00000000-0005-0000-0000-0000CB7E0000}"/>
    <cellStyle name="Note 3 2 5 2 2 2 3" xfId="27334" xr:uid="{00000000-0005-0000-0000-0000CC7E0000}"/>
    <cellStyle name="Note 3 2 5 2 2 3" xfId="28493" xr:uid="{00000000-0005-0000-0000-0000CD7E0000}"/>
    <cellStyle name="Note 3 2 5 2 2 3 2" xfId="27343" xr:uid="{00000000-0005-0000-0000-0000CE7E0000}"/>
    <cellStyle name="Note 3 2 5 2 2 4" xfId="28495" xr:uid="{00000000-0005-0000-0000-0000CF7E0000}"/>
    <cellStyle name="Note 3 2 5 2 3" xfId="1875" xr:uid="{00000000-0005-0000-0000-0000D07E0000}"/>
    <cellStyle name="Note 3 2 5 2 3 2" xfId="15553" xr:uid="{00000000-0005-0000-0000-0000D17E0000}"/>
    <cellStyle name="Note 3 2 5 2 3 2 2" xfId="27355" xr:uid="{00000000-0005-0000-0000-0000D27E0000}"/>
    <cellStyle name="Note 3 2 5 2 3 3" xfId="28497" xr:uid="{00000000-0005-0000-0000-0000D37E0000}"/>
    <cellStyle name="Note 3 2 5 2 4" xfId="582" xr:uid="{00000000-0005-0000-0000-0000D47E0000}"/>
    <cellStyle name="Note 3 2 5 2 4 2" xfId="750" xr:uid="{00000000-0005-0000-0000-0000D57E0000}"/>
    <cellStyle name="Note 3 2 5 2 5" xfId="633" xr:uid="{00000000-0005-0000-0000-0000D67E0000}"/>
    <cellStyle name="Note 3 2 5 3" xfId="29335" xr:uid="{00000000-0005-0000-0000-0000D77E0000}"/>
    <cellStyle name="Note 3 2 5 3 2" xfId="13298" xr:uid="{00000000-0005-0000-0000-0000D87E0000}"/>
    <cellStyle name="Note 3 2 5 3 2 2" xfId="28503" xr:uid="{00000000-0005-0000-0000-0000D97E0000}"/>
    <cellStyle name="Note 3 2 5 3 2 2 2" xfId="27435" xr:uid="{00000000-0005-0000-0000-0000DA7E0000}"/>
    <cellStyle name="Note 3 2 5 3 2 3" xfId="28505" xr:uid="{00000000-0005-0000-0000-0000DB7E0000}"/>
    <cellStyle name="Note 3 2 5 3 3" xfId="28508" xr:uid="{00000000-0005-0000-0000-0000DC7E0000}"/>
    <cellStyle name="Note 3 2 5 3 3 2" xfId="28510" xr:uid="{00000000-0005-0000-0000-0000DD7E0000}"/>
    <cellStyle name="Note 3 2 5 3 4" xfId="7326" xr:uid="{00000000-0005-0000-0000-0000DE7E0000}"/>
    <cellStyle name="Note 3 2 5 4" xfId="29337" xr:uid="{00000000-0005-0000-0000-0000DF7E0000}"/>
    <cellStyle name="Note 3 2 5 4 2" xfId="28514" xr:uid="{00000000-0005-0000-0000-0000E07E0000}"/>
    <cellStyle name="Note 3 2 5 4 2 2" xfId="28516" xr:uid="{00000000-0005-0000-0000-0000E17E0000}"/>
    <cellStyle name="Note 3 2 5 4 3" xfId="28518" xr:uid="{00000000-0005-0000-0000-0000E27E0000}"/>
    <cellStyle name="Note 3 2 5 5" xfId="33098" xr:uid="{00000000-0005-0000-0000-0000E37E0000}"/>
    <cellStyle name="Note 3 2 5 5 2" xfId="28523" xr:uid="{00000000-0005-0000-0000-0000E47E0000}"/>
    <cellStyle name="Note 3 2 5 6" xfId="16470" xr:uid="{00000000-0005-0000-0000-0000E57E0000}"/>
    <cellStyle name="Note 3 2 6" xfId="32238" xr:uid="{00000000-0005-0000-0000-0000E67E0000}"/>
    <cellStyle name="Note 3 2 6 2" xfId="32240" xr:uid="{00000000-0005-0000-0000-0000E77E0000}"/>
    <cellStyle name="Note 3 2 6 2 2" xfId="9775" xr:uid="{00000000-0005-0000-0000-0000E87E0000}"/>
    <cellStyle name="Note 3 2 6 2 2 2" xfId="28736" xr:uid="{00000000-0005-0000-0000-0000E97E0000}"/>
    <cellStyle name="Note 3 2 6 2 2 2 2" xfId="27582" xr:uid="{00000000-0005-0000-0000-0000EA7E0000}"/>
    <cellStyle name="Note 3 2 6 2 2 3" xfId="28739" xr:uid="{00000000-0005-0000-0000-0000EB7E0000}"/>
    <cellStyle name="Note 3 2 6 2 3" xfId="28741" xr:uid="{00000000-0005-0000-0000-0000EC7E0000}"/>
    <cellStyle name="Note 3 2 6 2 3 2" xfId="28744" xr:uid="{00000000-0005-0000-0000-0000ED7E0000}"/>
    <cellStyle name="Note 3 2 6 2 4" xfId="7533" xr:uid="{00000000-0005-0000-0000-0000EE7E0000}"/>
    <cellStyle name="Note 3 2 6 3" xfId="29341" xr:uid="{00000000-0005-0000-0000-0000EF7E0000}"/>
    <cellStyle name="Note 3 2 6 3 2" xfId="28750" xr:uid="{00000000-0005-0000-0000-0000F07E0000}"/>
    <cellStyle name="Note 3 2 6 3 2 2" xfId="28752" xr:uid="{00000000-0005-0000-0000-0000F17E0000}"/>
    <cellStyle name="Note 3 2 6 3 3" xfId="28755" xr:uid="{00000000-0005-0000-0000-0000F27E0000}"/>
    <cellStyle name="Note 3 2 6 4" xfId="33099" xr:uid="{00000000-0005-0000-0000-0000F37E0000}"/>
    <cellStyle name="Note 3 2 6 4 2" xfId="28761" xr:uid="{00000000-0005-0000-0000-0000F47E0000}"/>
    <cellStyle name="Note 3 2 6 5" xfId="33100" xr:uid="{00000000-0005-0000-0000-0000F57E0000}"/>
    <cellStyle name="Note 3 2 7" xfId="32242" xr:uid="{00000000-0005-0000-0000-0000F67E0000}"/>
    <cellStyle name="Note 3 2 7 2" xfId="33101" xr:uid="{00000000-0005-0000-0000-0000F77E0000}"/>
    <cellStyle name="Note 3 2 7 2 2" xfId="28894" xr:uid="{00000000-0005-0000-0000-0000F87E0000}"/>
    <cellStyle name="Note 3 2 7 2 2 2" xfId="28896" xr:uid="{00000000-0005-0000-0000-0000F97E0000}"/>
    <cellStyle name="Note 3 2 7 2 3" xfId="28899" xr:uid="{00000000-0005-0000-0000-0000FA7E0000}"/>
    <cellStyle name="Note 3 2 7 3" xfId="33102" xr:uid="{00000000-0005-0000-0000-0000FB7E0000}"/>
    <cellStyle name="Note 3 2 7 3 2" xfId="28905" xr:uid="{00000000-0005-0000-0000-0000FC7E0000}"/>
    <cellStyle name="Note 3 2 7 4" xfId="33103" xr:uid="{00000000-0005-0000-0000-0000FD7E0000}"/>
    <cellStyle name="Note 3 2 8" xfId="33104" xr:uid="{00000000-0005-0000-0000-0000FE7E0000}"/>
    <cellStyle name="Note 3 2 8 2" xfId="15466" xr:uid="{00000000-0005-0000-0000-0000FF7E0000}"/>
    <cellStyle name="Note 3 2 8 2 2" xfId="15471" xr:uid="{00000000-0005-0000-0000-0000007F0000}"/>
    <cellStyle name="Note 3 2 8 3" xfId="8441" xr:uid="{00000000-0005-0000-0000-0000017F0000}"/>
    <cellStyle name="Note 3 2 9" xfId="26282" xr:uid="{00000000-0005-0000-0000-0000027F0000}"/>
    <cellStyle name="Note 3 2 9 2" xfId="15493" xr:uid="{00000000-0005-0000-0000-0000037F0000}"/>
    <cellStyle name="Note 3 3" xfId="738" xr:uid="{00000000-0005-0000-0000-0000047F0000}"/>
    <cellStyle name="Note 3 3 2" xfId="586" xr:uid="{00000000-0005-0000-0000-0000057F0000}"/>
    <cellStyle name="Note 3 3 2 2" xfId="752" xr:uid="{00000000-0005-0000-0000-0000067F0000}"/>
    <cellStyle name="Note 3 3 2 2 2" xfId="33105" xr:uid="{00000000-0005-0000-0000-0000077F0000}"/>
    <cellStyle name="Note 3 3 2 2 2 2" xfId="21719" xr:uid="{00000000-0005-0000-0000-0000087F0000}"/>
    <cellStyle name="Note 3 3 2 2 2 2 2" xfId="21721" xr:uid="{00000000-0005-0000-0000-0000097F0000}"/>
    <cellStyle name="Note 3 3 2 2 2 2 2 2" xfId="21723" xr:uid="{00000000-0005-0000-0000-00000A7F0000}"/>
    <cellStyle name="Note 3 3 2 2 2 2 2 2 2" xfId="33106" xr:uid="{00000000-0005-0000-0000-00000B7F0000}"/>
    <cellStyle name="Note 3 3 2 2 2 2 2 2 2 2" xfId="33107" xr:uid="{00000000-0005-0000-0000-00000C7F0000}"/>
    <cellStyle name="Note 3 3 2 2 2 2 2 2 3" xfId="33108" xr:uid="{00000000-0005-0000-0000-00000D7F0000}"/>
    <cellStyle name="Note 3 3 2 2 2 2 2 3" xfId="33109" xr:uid="{00000000-0005-0000-0000-00000E7F0000}"/>
    <cellStyle name="Note 3 3 2 2 2 2 2 3 2" xfId="33110" xr:uid="{00000000-0005-0000-0000-00000F7F0000}"/>
    <cellStyle name="Note 3 3 2 2 2 2 2 4" xfId="25378" xr:uid="{00000000-0005-0000-0000-0000107F0000}"/>
    <cellStyle name="Note 3 3 2 2 2 2 3" xfId="16342" xr:uid="{00000000-0005-0000-0000-0000117F0000}"/>
    <cellStyle name="Note 3 3 2 2 2 2 3 2" xfId="24445" xr:uid="{00000000-0005-0000-0000-0000127F0000}"/>
    <cellStyle name="Note 3 3 2 2 2 2 3 2 2" xfId="28312" xr:uid="{00000000-0005-0000-0000-0000137F0000}"/>
    <cellStyle name="Note 3 3 2 2 2 2 3 3" xfId="33111" xr:uid="{00000000-0005-0000-0000-0000147F0000}"/>
    <cellStyle name="Note 3 3 2 2 2 2 4" xfId="33112" xr:uid="{00000000-0005-0000-0000-0000157F0000}"/>
    <cellStyle name="Note 3 3 2 2 2 2 4 2" xfId="33113" xr:uid="{00000000-0005-0000-0000-0000167F0000}"/>
    <cellStyle name="Note 3 3 2 2 2 2 5" xfId="33114" xr:uid="{00000000-0005-0000-0000-0000177F0000}"/>
    <cellStyle name="Note 3 3 2 2 2 3" xfId="21726" xr:uid="{00000000-0005-0000-0000-0000187F0000}"/>
    <cellStyle name="Note 3 3 2 2 2 3 2" xfId="276" xr:uid="{00000000-0005-0000-0000-0000197F0000}"/>
    <cellStyle name="Note 3 3 2 2 2 3 2 2" xfId="29071" xr:uid="{00000000-0005-0000-0000-00001A7F0000}"/>
    <cellStyle name="Note 3 3 2 2 2 3 2 2 2" xfId="33115" xr:uid="{00000000-0005-0000-0000-00001B7F0000}"/>
    <cellStyle name="Note 3 3 2 2 2 3 2 3" xfId="11476" xr:uid="{00000000-0005-0000-0000-00001C7F0000}"/>
    <cellStyle name="Note 3 3 2 2 2 3 3" xfId="280" xr:uid="{00000000-0005-0000-0000-00001D7F0000}"/>
    <cellStyle name="Note 3 3 2 2 2 3 3 2" xfId="18747" xr:uid="{00000000-0005-0000-0000-00001E7F0000}"/>
    <cellStyle name="Note 3 3 2 2 2 3 4" xfId="19218" xr:uid="{00000000-0005-0000-0000-00001F7F0000}"/>
    <cellStyle name="Note 3 3 2 2 2 4" xfId="21730" xr:uid="{00000000-0005-0000-0000-0000207F0000}"/>
    <cellStyle name="Note 3 3 2 2 2 4 2" xfId="33116" xr:uid="{00000000-0005-0000-0000-0000217F0000}"/>
    <cellStyle name="Note 3 3 2 2 2 4 2 2" xfId="31165" xr:uid="{00000000-0005-0000-0000-0000227F0000}"/>
    <cellStyle name="Note 3 3 2 2 2 4 3" xfId="19222" xr:uid="{00000000-0005-0000-0000-0000237F0000}"/>
    <cellStyle name="Note 3 3 2 2 2 5" xfId="27984" xr:uid="{00000000-0005-0000-0000-0000247F0000}"/>
    <cellStyle name="Note 3 3 2 2 2 5 2" xfId="27986" xr:uid="{00000000-0005-0000-0000-0000257F0000}"/>
    <cellStyle name="Note 3 3 2 2 2 6" xfId="27988" xr:uid="{00000000-0005-0000-0000-0000267F0000}"/>
    <cellStyle name="Note 3 3 2 2 3" xfId="33117" xr:uid="{00000000-0005-0000-0000-0000277F0000}"/>
    <cellStyle name="Note 3 3 2 2 3 2" xfId="1591" xr:uid="{00000000-0005-0000-0000-0000287F0000}"/>
    <cellStyle name="Note 3 3 2 2 3 2 2" xfId="1610" xr:uid="{00000000-0005-0000-0000-0000297F0000}"/>
    <cellStyle name="Note 3 3 2 2 3 2 2 2" xfId="14239" xr:uid="{00000000-0005-0000-0000-00002A7F0000}"/>
    <cellStyle name="Note 3 3 2 2 3 2 2 2 2" xfId="26171" xr:uid="{00000000-0005-0000-0000-00002B7F0000}"/>
    <cellStyle name="Note 3 3 2 2 3 2 2 3" xfId="18913" xr:uid="{00000000-0005-0000-0000-00002C7F0000}"/>
    <cellStyle name="Note 3 3 2 2 3 2 3" xfId="14246" xr:uid="{00000000-0005-0000-0000-00002D7F0000}"/>
    <cellStyle name="Note 3 3 2 2 3 2 3 2" xfId="33118" xr:uid="{00000000-0005-0000-0000-00002E7F0000}"/>
    <cellStyle name="Note 3 3 2 2 3 2 4" xfId="33119" xr:uid="{00000000-0005-0000-0000-00002F7F0000}"/>
    <cellStyle name="Note 3 3 2 2 3 3" xfId="1613" xr:uid="{00000000-0005-0000-0000-0000307F0000}"/>
    <cellStyle name="Note 3 3 2 2 3 3 2" xfId="9865" xr:uid="{00000000-0005-0000-0000-0000317F0000}"/>
    <cellStyle name="Note 3 3 2 2 3 3 2 2" xfId="33120" xr:uid="{00000000-0005-0000-0000-0000327F0000}"/>
    <cellStyle name="Note 3 3 2 2 3 3 3" xfId="19229" xr:uid="{00000000-0005-0000-0000-0000337F0000}"/>
    <cellStyle name="Note 3 3 2 2 3 4" xfId="9873" xr:uid="{00000000-0005-0000-0000-0000347F0000}"/>
    <cellStyle name="Note 3 3 2 2 3 4 2" xfId="29672" xr:uid="{00000000-0005-0000-0000-0000357F0000}"/>
    <cellStyle name="Note 3 3 2 2 3 5" xfId="27991" xr:uid="{00000000-0005-0000-0000-0000367F0000}"/>
    <cellStyle name="Note 3 3 2 2 4" xfId="33121" xr:uid="{00000000-0005-0000-0000-0000377F0000}"/>
    <cellStyle name="Note 3 3 2 2 4 2" xfId="1666" xr:uid="{00000000-0005-0000-0000-0000387F0000}"/>
    <cellStyle name="Note 3 3 2 2 4 2 2" xfId="14256" xr:uid="{00000000-0005-0000-0000-0000397F0000}"/>
    <cellStyle name="Note 3 3 2 2 4 2 2 2" xfId="33122" xr:uid="{00000000-0005-0000-0000-00003A7F0000}"/>
    <cellStyle name="Note 3 3 2 2 4 2 3" xfId="33123" xr:uid="{00000000-0005-0000-0000-00003B7F0000}"/>
    <cellStyle name="Note 3 3 2 2 4 3" xfId="9884" xr:uid="{00000000-0005-0000-0000-00003C7F0000}"/>
    <cellStyle name="Note 3 3 2 2 4 3 2" xfId="33124" xr:uid="{00000000-0005-0000-0000-00003D7F0000}"/>
    <cellStyle name="Note 3 3 2 2 4 4" xfId="29677" xr:uid="{00000000-0005-0000-0000-00003E7F0000}"/>
    <cellStyle name="Note 3 3 2 2 5" xfId="8063" xr:uid="{00000000-0005-0000-0000-00003F7F0000}"/>
    <cellStyle name="Note 3 3 2 2 5 2" xfId="649" xr:uid="{00000000-0005-0000-0000-0000407F0000}"/>
    <cellStyle name="Note 3 3 2 2 5 2 2" xfId="7601" xr:uid="{00000000-0005-0000-0000-0000417F0000}"/>
    <cellStyle name="Note 3 3 2 2 5 3" xfId="8071" xr:uid="{00000000-0005-0000-0000-0000427F0000}"/>
    <cellStyle name="Note 3 3 2 2 6" xfId="8074" xr:uid="{00000000-0005-0000-0000-0000437F0000}"/>
    <cellStyle name="Note 3 3 2 2 6 2" xfId="8079" xr:uid="{00000000-0005-0000-0000-0000447F0000}"/>
    <cellStyle name="Note 3 3 2 2 7" xfId="415" xr:uid="{00000000-0005-0000-0000-0000457F0000}"/>
    <cellStyle name="Note 3 3 2 3" xfId="19911" xr:uid="{00000000-0005-0000-0000-0000467F0000}"/>
    <cellStyle name="Note 3 3 2 3 2" xfId="33125" xr:uid="{00000000-0005-0000-0000-0000477F0000}"/>
    <cellStyle name="Note 3 3 2 3 2 2" xfId="21791" xr:uid="{00000000-0005-0000-0000-0000487F0000}"/>
    <cellStyle name="Note 3 3 2 3 2 2 2" xfId="21797" xr:uid="{00000000-0005-0000-0000-0000497F0000}"/>
    <cellStyle name="Note 3 3 2 3 2 2 2 2" xfId="20009" xr:uid="{00000000-0005-0000-0000-00004A7F0000}"/>
    <cellStyle name="Note 3 3 2 3 2 2 2 2 2" xfId="20012" xr:uid="{00000000-0005-0000-0000-00004B7F0000}"/>
    <cellStyle name="Note 3 3 2 3 2 2 2 3" xfId="16561" xr:uid="{00000000-0005-0000-0000-00004C7F0000}"/>
    <cellStyle name="Note 3 3 2 3 2 2 3" xfId="24034" xr:uid="{00000000-0005-0000-0000-00004D7F0000}"/>
    <cellStyle name="Note 3 3 2 3 2 2 3 2" xfId="20293" xr:uid="{00000000-0005-0000-0000-00004E7F0000}"/>
    <cellStyle name="Note 3 3 2 3 2 2 4" xfId="33126" xr:uid="{00000000-0005-0000-0000-00004F7F0000}"/>
    <cellStyle name="Note 3 3 2 3 2 3" xfId="21801" xr:uid="{00000000-0005-0000-0000-0000507F0000}"/>
    <cellStyle name="Note 3 3 2 3 2 3 2" xfId="11451" xr:uid="{00000000-0005-0000-0000-0000517F0000}"/>
    <cellStyle name="Note 3 3 2 3 2 3 2 2" xfId="25287" xr:uid="{00000000-0005-0000-0000-0000527F0000}"/>
    <cellStyle name="Note 3 3 2 3 2 3 3" xfId="11454" xr:uid="{00000000-0005-0000-0000-0000537F0000}"/>
    <cellStyle name="Note 3 3 2 3 2 4" xfId="32224" xr:uid="{00000000-0005-0000-0000-0000547F0000}"/>
    <cellStyle name="Note 3 3 2 3 2 4 2" xfId="26349" xr:uid="{00000000-0005-0000-0000-0000557F0000}"/>
    <cellStyle name="Note 3 3 2 3 2 5" xfId="27999" xr:uid="{00000000-0005-0000-0000-0000567F0000}"/>
    <cellStyle name="Note 3 3 2 3 3" xfId="33127" xr:uid="{00000000-0005-0000-0000-0000577F0000}"/>
    <cellStyle name="Note 3 3 2 3 3 2" xfId="133" xr:uid="{00000000-0005-0000-0000-0000587F0000}"/>
    <cellStyle name="Note 3 3 2 3 3 2 2" xfId="14291" xr:uid="{00000000-0005-0000-0000-0000597F0000}"/>
    <cellStyle name="Note 3 3 2 3 3 2 2 2" xfId="33128" xr:uid="{00000000-0005-0000-0000-00005A7F0000}"/>
    <cellStyle name="Note 3 3 2 3 3 2 3" xfId="14930" xr:uid="{00000000-0005-0000-0000-00005B7F0000}"/>
    <cellStyle name="Note 3 3 2 3 3 3" xfId="9898" xr:uid="{00000000-0005-0000-0000-00005C7F0000}"/>
    <cellStyle name="Note 3 3 2 3 3 3 2" xfId="33129" xr:uid="{00000000-0005-0000-0000-00005D7F0000}"/>
    <cellStyle name="Note 3 3 2 3 3 4" xfId="29682" xr:uid="{00000000-0005-0000-0000-00005E7F0000}"/>
    <cellStyle name="Note 3 3 2 3 4" xfId="7048" xr:uid="{00000000-0005-0000-0000-00005F7F0000}"/>
    <cellStyle name="Note 3 3 2 3 4 2" xfId="14306" xr:uid="{00000000-0005-0000-0000-0000607F0000}"/>
    <cellStyle name="Note 3 3 2 3 4 2 2" xfId="32602" xr:uid="{00000000-0005-0000-0000-0000617F0000}"/>
    <cellStyle name="Note 3 3 2 3 4 3" xfId="32605" xr:uid="{00000000-0005-0000-0000-0000627F0000}"/>
    <cellStyle name="Note 3 3 2 3 5" xfId="8087" xr:uid="{00000000-0005-0000-0000-0000637F0000}"/>
    <cellStyle name="Note 3 3 2 3 5 2" xfId="8096" xr:uid="{00000000-0005-0000-0000-0000647F0000}"/>
    <cellStyle name="Note 3 3 2 3 6" xfId="33130" xr:uid="{00000000-0005-0000-0000-0000657F0000}"/>
    <cellStyle name="Note 3 3 2 4" xfId="17033" xr:uid="{00000000-0005-0000-0000-0000667F0000}"/>
    <cellStyle name="Note 3 3 2 4 2" xfId="33131" xr:uid="{00000000-0005-0000-0000-0000677F0000}"/>
    <cellStyle name="Note 3 3 2 4 2 2" xfId="21834" xr:uid="{00000000-0005-0000-0000-0000687F0000}"/>
    <cellStyle name="Note 3 3 2 4 2 2 2" xfId="24110" xr:uid="{00000000-0005-0000-0000-0000697F0000}"/>
    <cellStyle name="Note 3 3 2 4 2 2 2 2" xfId="31683" xr:uid="{00000000-0005-0000-0000-00006A7F0000}"/>
    <cellStyle name="Note 3 3 2 4 2 2 3" xfId="33132" xr:uid="{00000000-0005-0000-0000-00006B7F0000}"/>
    <cellStyle name="Note 3 3 2 4 2 3" xfId="32429" xr:uid="{00000000-0005-0000-0000-00006C7F0000}"/>
    <cellStyle name="Note 3 3 2 4 2 3 2" xfId="33133" xr:uid="{00000000-0005-0000-0000-00006D7F0000}"/>
    <cellStyle name="Note 3 3 2 4 2 4" xfId="33134" xr:uid="{00000000-0005-0000-0000-00006E7F0000}"/>
    <cellStyle name="Note 3 3 2 4 3" xfId="21312" xr:uid="{00000000-0005-0000-0000-00006F7F0000}"/>
    <cellStyle name="Note 3 3 2 4 3 2" xfId="12649" xr:uid="{00000000-0005-0000-0000-0000707F0000}"/>
    <cellStyle name="Note 3 3 2 4 3 2 2" xfId="12678" xr:uid="{00000000-0005-0000-0000-0000717F0000}"/>
    <cellStyle name="Note 3 3 2 4 3 3" xfId="22854" xr:uid="{00000000-0005-0000-0000-0000727F0000}"/>
    <cellStyle name="Note 3 3 2 4 4" xfId="21032" xr:uid="{00000000-0005-0000-0000-0000737F0000}"/>
    <cellStyle name="Note 3 3 2 4 4 2" xfId="20758" xr:uid="{00000000-0005-0000-0000-0000747F0000}"/>
    <cellStyle name="Note 3 3 2 4 5" xfId="8111" xr:uid="{00000000-0005-0000-0000-0000757F0000}"/>
    <cellStyle name="Note 3 3 2 5" xfId="26421" xr:uid="{00000000-0005-0000-0000-0000767F0000}"/>
    <cellStyle name="Note 3 3 2 5 2" xfId="26423" xr:uid="{00000000-0005-0000-0000-0000777F0000}"/>
    <cellStyle name="Note 3 3 2 5 2 2" xfId="32524" xr:uid="{00000000-0005-0000-0000-0000787F0000}"/>
    <cellStyle name="Note 3 3 2 5 2 2 2" xfId="33135" xr:uid="{00000000-0005-0000-0000-0000797F0000}"/>
    <cellStyle name="Note 3 3 2 5 2 3" xfId="33136" xr:uid="{00000000-0005-0000-0000-00007A7F0000}"/>
    <cellStyle name="Note 3 3 2 5 3" xfId="21318" xr:uid="{00000000-0005-0000-0000-00007B7F0000}"/>
    <cellStyle name="Note 3 3 2 5 3 2" xfId="22861" xr:uid="{00000000-0005-0000-0000-00007C7F0000}"/>
    <cellStyle name="Note 3 3 2 5 4" xfId="21041" xr:uid="{00000000-0005-0000-0000-00007D7F0000}"/>
    <cellStyle name="Note 3 3 2 6" xfId="26425" xr:uid="{00000000-0005-0000-0000-00007E7F0000}"/>
    <cellStyle name="Note 3 3 2 6 2" xfId="31777" xr:uid="{00000000-0005-0000-0000-00007F7F0000}"/>
    <cellStyle name="Note 3 3 2 6 2 2" xfId="31779" xr:uid="{00000000-0005-0000-0000-0000807F0000}"/>
    <cellStyle name="Note 3 3 2 6 3" xfId="22930" xr:uid="{00000000-0005-0000-0000-0000817F0000}"/>
    <cellStyle name="Note 3 3 2 7" xfId="33064" xr:uid="{00000000-0005-0000-0000-0000827F0000}"/>
    <cellStyle name="Note 3 3 2 7 2" xfId="31826" xr:uid="{00000000-0005-0000-0000-0000837F0000}"/>
    <cellStyle name="Note 3 3 2 8" xfId="30967" xr:uid="{00000000-0005-0000-0000-0000847F0000}"/>
    <cellStyle name="Note 3 3 3" xfId="643" xr:uid="{00000000-0005-0000-0000-0000857F0000}"/>
    <cellStyle name="Note 3 3 3 2" xfId="33137" xr:uid="{00000000-0005-0000-0000-0000867F0000}"/>
    <cellStyle name="Note 3 3 3 2 2" xfId="33138" xr:uid="{00000000-0005-0000-0000-0000877F0000}"/>
    <cellStyle name="Note 3 3 3 2 2 2" xfId="20675" xr:uid="{00000000-0005-0000-0000-0000887F0000}"/>
    <cellStyle name="Note 3 3 3 2 2 2 2" xfId="20679" xr:uid="{00000000-0005-0000-0000-0000897F0000}"/>
    <cellStyle name="Note 3 3 3 2 2 2 2 2" xfId="30618" xr:uid="{00000000-0005-0000-0000-00008A7F0000}"/>
    <cellStyle name="Note 3 3 3 2 2 2 2 2 2" xfId="30621" xr:uid="{00000000-0005-0000-0000-00008B7F0000}"/>
    <cellStyle name="Note 3 3 3 2 2 2 2 3" xfId="30623" xr:uid="{00000000-0005-0000-0000-00008C7F0000}"/>
    <cellStyle name="Note 3 3 3 2 2 2 3" xfId="33139" xr:uid="{00000000-0005-0000-0000-00008D7F0000}"/>
    <cellStyle name="Note 3 3 3 2 2 2 3 2" xfId="33140" xr:uid="{00000000-0005-0000-0000-00008E7F0000}"/>
    <cellStyle name="Note 3 3 3 2 2 2 4" xfId="32788" xr:uid="{00000000-0005-0000-0000-00008F7F0000}"/>
    <cellStyle name="Note 3 3 3 2 2 3" xfId="20687" xr:uid="{00000000-0005-0000-0000-0000907F0000}"/>
    <cellStyle name="Note 3 3 3 2 2 3 2" xfId="33141" xr:uid="{00000000-0005-0000-0000-0000917F0000}"/>
    <cellStyle name="Note 3 3 3 2 2 3 2 2" xfId="33142" xr:uid="{00000000-0005-0000-0000-0000927F0000}"/>
    <cellStyle name="Note 3 3 3 2 2 3 3" xfId="19366" xr:uid="{00000000-0005-0000-0000-0000937F0000}"/>
    <cellStyle name="Note 3 3 3 2 2 4" xfId="33143" xr:uid="{00000000-0005-0000-0000-0000947F0000}"/>
    <cellStyle name="Note 3 3 3 2 2 4 2" xfId="33144" xr:uid="{00000000-0005-0000-0000-0000957F0000}"/>
    <cellStyle name="Note 3 3 3 2 2 5" xfId="28061" xr:uid="{00000000-0005-0000-0000-0000967F0000}"/>
    <cellStyle name="Note 3 3 3 2 3" xfId="33145" xr:uid="{00000000-0005-0000-0000-0000977F0000}"/>
    <cellStyle name="Note 3 3 3 2 3 2" xfId="222" xr:uid="{00000000-0005-0000-0000-0000987F0000}"/>
    <cellStyle name="Note 3 3 3 2 3 2 2" xfId="448" xr:uid="{00000000-0005-0000-0000-0000997F0000}"/>
    <cellStyle name="Note 3 3 3 2 3 2 2 2" xfId="33146" xr:uid="{00000000-0005-0000-0000-00009A7F0000}"/>
    <cellStyle name="Note 3 3 3 2 3 2 3" xfId="33147" xr:uid="{00000000-0005-0000-0000-00009B7F0000}"/>
    <cellStyle name="Note 3 3 3 2 3 3" xfId="9633" xr:uid="{00000000-0005-0000-0000-00009C7F0000}"/>
    <cellStyle name="Note 3 3 3 2 3 3 2" xfId="33148" xr:uid="{00000000-0005-0000-0000-00009D7F0000}"/>
    <cellStyle name="Note 3 3 3 2 3 4" xfId="29709" xr:uid="{00000000-0005-0000-0000-00009E7F0000}"/>
    <cellStyle name="Note 3 3 3 2 4" xfId="2111" xr:uid="{00000000-0005-0000-0000-00009F7F0000}"/>
    <cellStyle name="Note 3 3 3 2 4 2" xfId="4999" xr:uid="{00000000-0005-0000-0000-0000A07F0000}"/>
    <cellStyle name="Note 3 3 3 2 4 2 2" xfId="5110" xr:uid="{00000000-0005-0000-0000-0000A17F0000}"/>
    <cellStyle name="Note 3 3 3 2 4 3" xfId="10366" xr:uid="{00000000-0005-0000-0000-0000A27F0000}"/>
    <cellStyle name="Note 3 3 3 2 5" xfId="5012" xr:uid="{00000000-0005-0000-0000-0000A37F0000}"/>
    <cellStyle name="Note 3 3 3 2 5 2" xfId="8140" xr:uid="{00000000-0005-0000-0000-0000A47F0000}"/>
    <cellStyle name="Note 3 3 3 2 6" xfId="4980" xr:uid="{00000000-0005-0000-0000-0000A57F0000}"/>
    <cellStyle name="Note 3 3 3 3" xfId="33149" xr:uid="{00000000-0005-0000-0000-0000A67F0000}"/>
    <cellStyle name="Note 3 3 3 3 2" xfId="33150" xr:uid="{00000000-0005-0000-0000-0000A77F0000}"/>
    <cellStyle name="Note 3 3 3 3 2 2" xfId="20841" xr:uid="{00000000-0005-0000-0000-0000A87F0000}"/>
    <cellStyle name="Note 3 3 3 3 2 2 2" xfId="24205" xr:uid="{00000000-0005-0000-0000-0000A97F0000}"/>
    <cellStyle name="Note 3 3 3 3 2 2 2 2" xfId="16539" xr:uid="{00000000-0005-0000-0000-0000AA7F0000}"/>
    <cellStyle name="Note 3 3 3 3 2 2 3" xfId="32128" xr:uid="{00000000-0005-0000-0000-0000AB7F0000}"/>
    <cellStyle name="Note 3 3 3 3 2 3" xfId="32668" xr:uid="{00000000-0005-0000-0000-0000AC7F0000}"/>
    <cellStyle name="Note 3 3 3 3 2 3 2" xfId="32134" xr:uid="{00000000-0005-0000-0000-0000AD7F0000}"/>
    <cellStyle name="Note 3 3 3 3 2 4" xfId="33151" xr:uid="{00000000-0005-0000-0000-0000AE7F0000}"/>
    <cellStyle name="Note 3 3 3 3 3" xfId="33152" xr:uid="{00000000-0005-0000-0000-0000AF7F0000}"/>
    <cellStyle name="Note 3 3 3 3 3 2" xfId="9685" xr:uid="{00000000-0005-0000-0000-0000B07F0000}"/>
    <cellStyle name="Note 3 3 3 3 3 2 2" xfId="32179" xr:uid="{00000000-0005-0000-0000-0000B17F0000}"/>
    <cellStyle name="Note 3 3 3 3 3 3" xfId="33153" xr:uid="{00000000-0005-0000-0000-0000B27F0000}"/>
    <cellStyle name="Note 3 3 3 3 4" xfId="5023" xr:uid="{00000000-0005-0000-0000-0000B37F0000}"/>
    <cellStyle name="Note 3 3 3 3 4 2" xfId="10384" xr:uid="{00000000-0005-0000-0000-0000B47F0000}"/>
    <cellStyle name="Note 3 3 3 3 5" xfId="8160" xr:uid="{00000000-0005-0000-0000-0000B57F0000}"/>
    <cellStyle name="Note 3 3 3 4" xfId="22585" xr:uid="{00000000-0005-0000-0000-0000B67F0000}"/>
    <cellStyle name="Note 3 3 3 4 2" xfId="11384" xr:uid="{00000000-0005-0000-0000-0000B77F0000}"/>
    <cellStyle name="Note 3 3 3 4 2 2" xfId="22587" xr:uid="{00000000-0005-0000-0000-0000B87F0000}"/>
    <cellStyle name="Note 3 3 3 4 2 2 2" xfId="11374" xr:uid="{00000000-0005-0000-0000-0000B97F0000}"/>
    <cellStyle name="Note 3 3 3 4 2 3" xfId="22592" xr:uid="{00000000-0005-0000-0000-0000BA7F0000}"/>
    <cellStyle name="Note 3 3 3 4 3" xfId="6187" xr:uid="{00000000-0005-0000-0000-0000BB7F0000}"/>
    <cellStyle name="Note 3 3 3 4 3 2" xfId="22291" xr:uid="{00000000-0005-0000-0000-0000BC7F0000}"/>
    <cellStyle name="Note 3 3 3 4 4" xfId="10397" xr:uid="{00000000-0005-0000-0000-0000BD7F0000}"/>
    <cellStyle name="Note 3 3 3 5" xfId="22600" xr:uid="{00000000-0005-0000-0000-0000BE7F0000}"/>
    <cellStyle name="Note 3 3 3 5 2" xfId="22602" xr:uid="{00000000-0005-0000-0000-0000BF7F0000}"/>
    <cellStyle name="Note 3 3 3 5 2 2" xfId="22605" xr:uid="{00000000-0005-0000-0000-0000C07F0000}"/>
    <cellStyle name="Note 3 3 3 5 3" xfId="22611" xr:uid="{00000000-0005-0000-0000-0000C17F0000}"/>
    <cellStyle name="Note 3 3 3 6" xfId="22618" xr:uid="{00000000-0005-0000-0000-0000C27F0000}"/>
    <cellStyle name="Note 3 3 3 6 2" xfId="22623" xr:uid="{00000000-0005-0000-0000-0000C37F0000}"/>
    <cellStyle name="Note 3 3 3 7" xfId="22637" xr:uid="{00000000-0005-0000-0000-0000C47F0000}"/>
    <cellStyle name="Note 3 3 4" xfId="22777" xr:uid="{00000000-0005-0000-0000-0000C57F0000}"/>
    <cellStyle name="Note 3 3 4 2" xfId="32359" xr:uid="{00000000-0005-0000-0000-0000C67F0000}"/>
    <cellStyle name="Note 3 3 4 2 2" xfId="33154" xr:uid="{00000000-0005-0000-0000-0000C77F0000}"/>
    <cellStyle name="Note 3 3 4 2 2 2" xfId="20987" xr:uid="{00000000-0005-0000-0000-0000C87F0000}"/>
    <cellStyle name="Note 3 3 4 2 2 2 2" xfId="33155" xr:uid="{00000000-0005-0000-0000-0000C97F0000}"/>
    <cellStyle name="Note 3 3 4 2 2 2 2 2" xfId="33156" xr:uid="{00000000-0005-0000-0000-0000CA7F0000}"/>
    <cellStyle name="Note 3 3 4 2 2 2 3" xfId="33157" xr:uid="{00000000-0005-0000-0000-0000CB7F0000}"/>
    <cellStyle name="Note 3 3 4 2 2 3" xfId="33158" xr:uid="{00000000-0005-0000-0000-0000CC7F0000}"/>
    <cellStyle name="Note 3 3 4 2 2 3 2" xfId="15598" xr:uid="{00000000-0005-0000-0000-0000CD7F0000}"/>
    <cellStyle name="Note 3 3 4 2 2 4" xfId="33159" xr:uid="{00000000-0005-0000-0000-0000CE7F0000}"/>
    <cellStyle name="Note 3 3 4 2 3" xfId="33160" xr:uid="{00000000-0005-0000-0000-0000CF7F0000}"/>
    <cellStyle name="Note 3 3 4 2 3 2" xfId="9741" xr:uid="{00000000-0005-0000-0000-0000D07F0000}"/>
    <cellStyle name="Note 3 3 4 2 3 2 2" xfId="33161" xr:uid="{00000000-0005-0000-0000-0000D17F0000}"/>
    <cellStyle name="Note 3 3 4 2 3 3" xfId="12330" xr:uid="{00000000-0005-0000-0000-0000D27F0000}"/>
    <cellStyle name="Note 3 3 4 2 4" xfId="2971" xr:uid="{00000000-0005-0000-0000-0000D37F0000}"/>
    <cellStyle name="Note 3 3 4 2 4 2" xfId="10962" xr:uid="{00000000-0005-0000-0000-0000D47F0000}"/>
    <cellStyle name="Note 3 3 4 2 5" xfId="603" xr:uid="{00000000-0005-0000-0000-0000D57F0000}"/>
    <cellStyle name="Note 3 3 4 3" xfId="33162" xr:uid="{00000000-0005-0000-0000-0000D67F0000}"/>
    <cellStyle name="Note 3 3 4 3 2" xfId="33163" xr:uid="{00000000-0005-0000-0000-0000D77F0000}"/>
    <cellStyle name="Note 3 3 4 3 2 2" xfId="33164" xr:uid="{00000000-0005-0000-0000-0000D87F0000}"/>
    <cellStyle name="Note 3 3 4 3 2 2 2" xfId="33165" xr:uid="{00000000-0005-0000-0000-0000D97F0000}"/>
    <cellStyle name="Note 3 3 4 3 2 3" xfId="33166" xr:uid="{00000000-0005-0000-0000-0000DA7F0000}"/>
    <cellStyle name="Note 3 3 4 3 3" xfId="33167" xr:uid="{00000000-0005-0000-0000-0000DB7F0000}"/>
    <cellStyle name="Note 3 3 4 3 3 2" xfId="33168" xr:uid="{00000000-0005-0000-0000-0000DC7F0000}"/>
    <cellStyle name="Note 3 3 4 3 4" xfId="10985" xr:uid="{00000000-0005-0000-0000-0000DD7F0000}"/>
    <cellStyle name="Note 3 3 4 4" xfId="33169" xr:uid="{00000000-0005-0000-0000-0000DE7F0000}"/>
    <cellStyle name="Note 3 3 4 4 2" xfId="33170" xr:uid="{00000000-0005-0000-0000-0000DF7F0000}"/>
    <cellStyle name="Note 3 3 4 4 2 2" xfId="33171" xr:uid="{00000000-0005-0000-0000-0000E07F0000}"/>
    <cellStyle name="Note 3 3 4 4 3" xfId="33172" xr:uid="{00000000-0005-0000-0000-0000E17F0000}"/>
    <cellStyle name="Note 3 3 4 5" xfId="33173" xr:uid="{00000000-0005-0000-0000-0000E27F0000}"/>
    <cellStyle name="Note 3 3 4 5 2" xfId="33174" xr:uid="{00000000-0005-0000-0000-0000E37F0000}"/>
    <cellStyle name="Note 3 3 4 6" xfId="33175" xr:uid="{00000000-0005-0000-0000-0000E47F0000}"/>
    <cellStyle name="Note 3 3 5" xfId="33176" xr:uid="{00000000-0005-0000-0000-0000E57F0000}"/>
    <cellStyle name="Note 3 3 5 2" xfId="33177" xr:uid="{00000000-0005-0000-0000-0000E67F0000}"/>
    <cellStyle name="Note 3 3 5 2 2" xfId="13357" xr:uid="{00000000-0005-0000-0000-0000E77F0000}"/>
    <cellStyle name="Note 3 3 5 2 2 2" xfId="33178" xr:uid="{00000000-0005-0000-0000-0000E87F0000}"/>
    <cellStyle name="Note 3 3 5 2 2 2 2" xfId="26996" xr:uid="{00000000-0005-0000-0000-0000E97F0000}"/>
    <cellStyle name="Note 3 3 5 2 2 3" xfId="33179" xr:uid="{00000000-0005-0000-0000-0000EA7F0000}"/>
    <cellStyle name="Note 3 3 5 2 3" xfId="33180" xr:uid="{00000000-0005-0000-0000-0000EB7F0000}"/>
    <cellStyle name="Note 3 3 5 2 3 2" xfId="33181" xr:uid="{00000000-0005-0000-0000-0000EC7F0000}"/>
    <cellStyle name="Note 3 3 5 2 4" xfId="11235" xr:uid="{00000000-0005-0000-0000-0000ED7F0000}"/>
    <cellStyle name="Note 3 3 5 3" xfId="29344" xr:uid="{00000000-0005-0000-0000-0000EE7F0000}"/>
    <cellStyle name="Note 3 3 5 3 2" xfId="33182" xr:uid="{00000000-0005-0000-0000-0000EF7F0000}"/>
    <cellStyle name="Note 3 3 5 3 2 2" xfId="33183" xr:uid="{00000000-0005-0000-0000-0000F07F0000}"/>
    <cellStyle name="Note 3 3 5 3 3" xfId="33184" xr:uid="{00000000-0005-0000-0000-0000F17F0000}"/>
    <cellStyle name="Note 3 3 5 4" xfId="33185" xr:uid="{00000000-0005-0000-0000-0000F27F0000}"/>
    <cellStyle name="Note 3 3 5 4 2" xfId="33186" xr:uid="{00000000-0005-0000-0000-0000F37F0000}"/>
    <cellStyle name="Note 3 3 5 5" xfId="33187" xr:uid="{00000000-0005-0000-0000-0000F47F0000}"/>
    <cellStyle name="Note 3 3 6" xfId="32056" xr:uid="{00000000-0005-0000-0000-0000F57F0000}"/>
    <cellStyle name="Note 3 3 6 2" xfId="33188" xr:uid="{00000000-0005-0000-0000-0000F67F0000}"/>
    <cellStyle name="Note 3 3 6 2 2" xfId="33189" xr:uid="{00000000-0005-0000-0000-0000F77F0000}"/>
    <cellStyle name="Note 3 3 6 2 2 2" xfId="33190" xr:uid="{00000000-0005-0000-0000-0000F87F0000}"/>
    <cellStyle name="Note 3 3 6 2 3" xfId="33191" xr:uid="{00000000-0005-0000-0000-0000F97F0000}"/>
    <cellStyle name="Note 3 3 6 3" xfId="33192" xr:uid="{00000000-0005-0000-0000-0000FA7F0000}"/>
    <cellStyle name="Note 3 3 6 3 2" xfId="33193" xr:uid="{00000000-0005-0000-0000-0000FB7F0000}"/>
    <cellStyle name="Note 3 3 6 4" xfId="33194" xr:uid="{00000000-0005-0000-0000-0000FC7F0000}"/>
    <cellStyle name="Note 3 3 7" xfId="33195" xr:uid="{00000000-0005-0000-0000-0000FD7F0000}"/>
    <cellStyle name="Note 3 3 7 2" xfId="33196" xr:uid="{00000000-0005-0000-0000-0000FE7F0000}"/>
    <cellStyle name="Note 3 3 7 2 2" xfId="33197" xr:uid="{00000000-0005-0000-0000-0000FF7F0000}"/>
    <cellStyle name="Note 3 3 7 3" xfId="33198" xr:uid="{00000000-0005-0000-0000-000000800000}"/>
    <cellStyle name="Note 3 3 8" xfId="14900" xr:uid="{00000000-0005-0000-0000-000001800000}"/>
    <cellStyle name="Note 3 3 8 2" xfId="14905" xr:uid="{00000000-0005-0000-0000-000002800000}"/>
    <cellStyle name="Note 3 3 9" xfId="14908" xr:uid="{00000000-0005-0000-0000-000003800000}"/>
    <cellStyle name="Note 3 4" xfId="806" xr:uid="{00000000-0005-0000-0000-000004800000}"/>
    <cellStyle name="Note 3 4 2" xfId="630" xr:uid="{00000000-0005-0000-0000-000005800000}"/>
    <cellStyle name="Note 3 4 2 2" xfId="33199" xr:uid="{00000000-0005-0000-0000-000006800000}"/>
    <cellStyle name="Note 3 4 2 2 2" xfId="33200" xr:uid="{00000000-0005-0000-0000-000007800000}"/>
    <cellStyle name="Note 3 4 2 2 2 2" xfId="11869" xr:uid="{00000000-0005-0000-0000-000008800000}"/>
    <cellStyle name="Note 3 4 2 2 2 2 2" xfId="11873" xr:uid="{00000000-0005-0000-0000-000009800000}"/>
    <cellStyle name="Note 3 4 2 2 2 2 2 2" xfId="16088" xr:uid="{00000000-0005-0000-0000-00000A800000}"/>
    <cellStyle name="Note 3 4 2 2 2 2 2 2 2" xfId="4928" xr:uid="{00000000-0005-0000-0000-00000B800000}"/>
    <cellStyle name="Note 3 4 2 2 2 2 2 3" xfId="33201" xr:uid="{00000000-0005-0000-0000-00000C800000}"/>
    <cellStyle name="Note 3 4 2 2 2 2 3" xfId="16094" xr:uid="{00000000-0005-0000-0000-00000D800000}"/>
    <cellStyle name="Note 3 4 2 2 2 2 3 2" xfId="33202" xr:uid="{00000000-0005-0000-0000-00000E800000}"/>
    <cellStyle name="Note 3 4 2 2 2 2 4" xfId="29416" xr:uid="{00000000-0005-0000-0000-00000F800000}"/>
    <cellStyle name="Note 3 4 2 2 2 3" xfId="8597" xr:uid="{00000000-0005-0000-0000-000010800000}"/>
    <cellStyle name="Note 3 4 2 2 2 3 2" xfId="8889" xr:uid="{00000000-0005-0000-0000-000011800000}"/>
    <cellStyle name="Note 3 4 2 2 2 3 2 2" xfId="18429" xr:uid="{00000000-0005-0000-0000-000012800000}"/>
    <cellStyle name="Note 3 4 2 2 2 3 3" xfId="33203" xr:uid="{00000000-0005-0000-0000-000013800000}"/>
    <cellStyle name="Note 3 4 2 2 2 4" xfId="33204" xr:uid="{00000000-0005-0000-0000-000014800000}"/>
    <cellStyle name="Note 3 4 2 2 2 4 2" xfId="33205" xr:uid="{00000000-0005-0000-0000-000015800000}"/>
    <cellStyle name="Note 3 4 2 2 2 5" xfId="15457" xr:uid="{00000000-0005-0000-0000-000016800000}"/>
    <cellStyle name="Note 3 4 2 2 3" xfId="33206" xr:uid="{00000000-0005-0000-0000-000017800000}"/>
    <cellStyle name="Note 3 4 2 2 3 2" xfId="2229" xr:uid="{00000000-0005-0000-0000-000018800000}"/>
    <cellStyle name="Note 3 4 2 2 3 2 2" xfId="14134" xr:uid="{00000000-0005-0000-0000-000019800000}"/>
    <cellStyle name="Note 3 4 2 2 3 2 2 2" xfId="9518" xr:uid="{00000000-0005-0000-0000-00001A800000}"/>
    <cellStyle name="Note 3 4 2 2 3 2 3" xfId="33207" xr:uid="{00000000-0005-0000-0000-00001B800000}"/>
    <cellStyle name="Note 3 4 2 2 3 3" xfId="8897" xr:uid="{00000000-0005-0000-0000-00001C800000}"/>
    <cellStyle name="Note 3 4 2 2 3 3 2" xfId="33208" xr:uid="{00000000-0005-0000-0000-00001D800000}"/>
    <cellStyle name="Note 3 4 2 2 3 4" xfId="10562" xr:uid="{00000000-0005-0000-0000-00001E800000}"/>
    <cellStyle name="Note 3 4 2 2 4" xfId="33209" xr:uid="{00000000-0005-0000-0000-00001F800000}"/>
    <cellStyle name="Note 3 4 2 2 4 2" xfId="14531" xr:uid="{00000000-0005-0000-0000-000020800000}"/>
    <cellStyle name="Note 3 4 2 2 4 2 2" xfId="33210" xr:uid="{00000000-0005-0000-0000-000021800000}"/>
    <cellStyle name="Note 3 4 2 2 4 3" xfId="33211" xr:uid="{00000000-0005-0000-0000-000022800000}"/>
    <cellStyle name="Note 3 4 2 2 5" xfId="33212" xr:uid="{00000000-0005-0000-0000-000023800000}"/>
    <cellStyle name="Note 3 4 2 2 5 2" xfId="33213" xr:uid="{00000000-0005-0000-0000-000024800000}"/>
    <cellStyle name="Note 3 4 2 2 6" xfId="33214" xr:uid="{00000000-0005-0000-0000-000025800000}"/>
    <cellStyle name="Note 3 4 2 3" xfId="33215" xr:uid="{00000000-0005-0000-0000-000026800000}"/>
    <cellStyle name="Note 3 4 2 3 2" xfId="33216" xr:uid="{00000000-0005-0000-0000-000027800000}"/>
    <cellStyle name="Note 3 4 2 3 2 2" xfId="11911" xr:uid="{00000000-0005-0000-0000-000028800000}"/>
    <cellStyle name="Note 3 4 2 3 2 2 2" xfId="16348" xr:uid="{00000000-0005-0000-0000-000029800000}"/>
    <cellStyle name="Note 3 4 2 3 2 2 2 2" xfId="33217" xr:uid="{00000000-0005-0000-0000-00002A800000}"/>
    <cellStyle name="Note 3 4 2 3 2 2 3" xfId="33218" xr:uid="{00000000-0005-0000-0000-00002B800000}"/>
    <cellStyle name="Note 3 4 2 3 2 3" xfId="33219" xr:uid="{00000000-0005-0000-0000-00002C800000}"/>
    <cellStyle name="Note 3 4 2 3 2 3 2" xfId="33220" xr:uid="{00000000-0005-0000-0000-00002D800000}"/>
    <cellStyle name="Note 3 4 2 3 2 4" xfId="33221" xr:uid="{00000000-0005-0000-0000-00002E800000}"/>
    <cellStyle name="Note 3 4 2 3 3" xfId="33222" xr:uid="{00000000-0005-0000-0000-00002F800000}"/>
    <cellStyle name="Note 3 4 2 3 3 2" xfId="14548" xr:uid="{00000000-0005-0000-0000-000030800000}"/>
    <cellStyle name="Note 3 4 2 3 3 2 2" xfId="33223" xr:uid="{00000000-0005-0000-0000-000031800000}"/>
    <cellStyle name="Note 3 4 2 3 3 3" xfId="33224" xr:uid="{00000000-0005-0000-0000-000032800000}"/>
    <cellStyle name="Note 3 4 2 3 4" xfId="33225" xr:uid="{00000000-0005-0000-0000-000033800000}"/>
    <cellStyle name="Note 3 4 2 3 4 2" xfId="32706" xr:uid="{00000000-0005-0000-0000-000034800000}"/>
    <cellStyle name="Note 3 4 2 3 5" xfId="33226" xr:uid="{00000000-0005-0000-0000-000035800000}"/>
    <cellStyle name="Note 3 4 2 4" xfId="33227" xr:uid="{00000000-0005-0000-0000-000036800000}"/>
    <cellStyle name="Note 3 4 2 4 2" xfId="33228" xr:uid="{00000000-0005-0000-0000-000037800000}"/>
    <cellStyle name="Note 3 4 2 4 2 2" xfId="33229" xr:uid="{00000000-0005-0000-0000-000038800000}"/>
    <cellStyle name="Note 3 4 2 4 2 2 2" xfId="33230" xr:uid="{00000000-0005-0000-0000-000039800000}"/>
    <cellStyle name="Note 3 4 2 4 2 3" xfId="33231" xr:uid="{00000000-0005-0000-0000-00003A800000}"/>
    <cellStyle name="Note 3 4 2 4 3" xfId="33232" xr:uid="{00000000-0005-0000-0000-00003B800000}"/>
    <cellStyle name="Note 3 4 2 4 3 2" xfId="33233" xr:uid="{00000000-0005-0000-0000-00003C800000}"/>
    <cellStyle name="Note 3 4 2 4 4" xfId="33234" xr:uid="{00000000-0005-0000-0000-00003D800000}"/>
    <cellStyle name="Note 3 4 2 5" xfId="26435" xr:uid="{00000000-0005-0000-0000-00003E800000}"/>
    <cellStyle name="Note 3 4 2 5 2" xfId="33235" xr:uid="{00000000-0005-0000-0000-00003F800000}"/>
    <cellStyle name="Note 3 4 2 5 2 2" xfId="33236" xr:uid="{00000000-0005-0000-0000-000040800000}"/>
    <cellStyle name="Note 3 4 2 5 3" xfId="33237" xr:uid="{00000000-0005-0000-0000-000041800000}"/>
    <cellStyle name="Note 3 4 2 6" xfId="33238" xr:uid="{00000000-0005-0000-0000-000042800000}"/>
    <cellStyle name="Note 3 4 2 6 2" xfId="33239" xr:uid="{00000000-0005-0000-0000-000043800000}"/>
    <cellStyle name="Note 3 4 2 7" xfId="33240" xr:uid="{00000000-0005-0000-0000-000044800000}"/>
    <cellStyle name="Note 3 4 3" xfId="33241" xr:uid="{00000000-0005-0000-0000-000045800000}"/>
    <cellStyle name="Note 3 4 3 2" xfId="33242" xr:uid="{00000000-0005-0000-0000-000046800000}"/>
    <cellStyle name="Note 3 4 3 2 2" xfId="33243" xr:uid="{00000000-0005-0000-0000-000047800000}"/>
    <cellStyle name="Note 3 4 3 2 2 2" xfId="8003" xr:uid="{00000000-0005-0000-0000-000048800000}"/>
    <cellStyle name="Note 3 4 3 2 2 2 2" xfId="8010" xr:uid="{00000000-0005-0000-0000-000049800000}"/>
    <cellStyle name="Note 3 4 3 2 2 2 2 2" xfId="33244" xr:uid="{00000000-0005-0000-0000-00004A800000}"/>
    <cellStyle name="Note 3 4 3 2 2 2 3" xfId="33245" xr:uid="{00000000-0005-0000-0000-00004B800000}"/>
    <cellStyle name="Note 3 4 3 2 2 3" xfId="8018" xr:uid="{00000000-0005-0000-0000-00004C800000}"/>
    <cellStyle name="Note 3 4 3 2 2 3 2" xfId="17635" xr:uid="{00000000-0005-0000-0000-00004D800000}"/>
    <cellStyle name="Note 3 4 3 2 2 4" xfId="17640" xr:uid="{00000000-0005-0000-0000-00004E800000}"/>
    <cellStyle name="Note 3 4 3 2 3" xfId="33246" xr:uid="{00000000-0005-0000-0000-00004F800000}"/>
    <cellStyle name="Note 3 4 3 2 3 2" xfId="8044" xr:uid="{00000000-0005-0000-0000-000050800000}"/>
    <cellStyle name="Note 3 4 3 2 3 2 2" xfId="33247" xr:uid="{00000000-0005-0000-0000-000051800000}"/>
    <cellStyle name="Note 3 4 3 2 3 3" xfId="10462" xr:uid="{00000000-0005-0000-0000-000052800000}"/>
    <cellStyle name="Note 3 4 3 2 4" xfId="5076" xr:uid="{00000000-0005-0000-0000-000053800000}"/>
    <cellStyle name="Note 3 4 3 2 4 2" xfId="10469" xr:uid="{00000000-0005-0000-0000-000054800000}"/>
    <cellStyle name="Note 3 4 3 2 5" xfId="8299" xr:uid="{00000000-0005-0000-0000-000055800000}"/>
    <cellStyle name="Note 3 4 3 3" xfId="33248" xr:uid="{00000000-0005-0000-0000-000056800000}"/>
    <cellStyle name="Note 3 4 3 3 2" xfId="33249" xr:uid="{00000000-0005-0000-0000-000057800000}"/>
    <cellStyle name="Note 3 4 3 3 2 2" xfId="33250" xr:uid="{00000000-0005-0000-0000-000058800000}"/>
    <cellStyle name="Note 3 4 3 3 2 2 2" xfId="33251" xr:uid="{00000000-0005-0000-0000-000059800000}"/>
    <cellStyle name="Note 3 4 3 3 2 3" xfId="17665" xr:uid="{00000000-0005-0000-0000-00005A800000}"/>
    <cellStyle name="Note 3 4 3 3 3" xfId="33252" xr:uid="{00000000-0005-0000-0000-00005B800000}"/>
    <cellStyle name="Note 3 4 3 3 3 2" xfId="33253" xr:uid="{00000000-0005-0000-0000-00005C800000}"/>
    <cellStyle name="Note 3 4 3 3 4" xfId="10483" xr:uid="{00000000-0005-0000-0000-00005D800000}"/>
    <cellStyle name="Note 3 4 3 4" xfId="33254" xr:uid="{00000000-0005-0000-0000-00005E800000}"/>
    <cellStyle name="Note 3 4 3 4 2" xfId="33255" xr:uid="{00000000-0005-0000-0000-00005F800000}"/>
    <cellStyle name="Note 3 4 3 4 2 2" xfId="33256" xr:uid="{00000000-0005-0000-0000-000060800000}"/>
    <cellStyle name="Note 3 4 3 4 3" xfId="5207" xr:uid="{00000000-0005-0000-0000-000061800000}"/>
    <cellStyle name="Note 3 4 3 5" xfId="33257" xr:uid="{00000000-0005-0000-0000-000062800000}"/>
    <cellStyle name="Note 3 4 3 5 2" xfId="33258" xr:uid="{00000000-0005-0000-0000-000063800000}"/>
    <cellStyle name="Note 3 4 3 6" xfId="33259" xr:uid="{00000000-0005-0000-0000-000064800000}"/>
    <cellStyle name="Note 3 4 4" xfId="33260" xr:uid="{00000000-0005-0000-0000-000065800000}"/>
    <cellStyle name="Note 3 4 4 2" xfId="33261" xr:uid="{00000000-0005-0000-0000-000066800000}"/>
    <cellStyle name="Note 3 4 4 2 2" xfId="33262" xr:uid="{00000000-0005-0000-0000-000067800000}"/>
    <cellStyle name="Note 3 4 4 2 2 2" xfId="33263" xr:uid="{00000000-0005-0000-0000-000068800000}"/>
    <cellStyle name="Note 3 4 4 2 2 2 2" xfId="33264" xr:uid="{00000000-0005-0000-0000-000069800000}"/>
    <cellStyle name="Note 3 4 4 2 2 3" xfId="12144" xr:uid="{00000000-0005-0000-0000-00006A800000}"/>
    <cellStyle name="Note 3 4 4 2 3" xfId="33265" xr:uid="{00000000-0005-0000-0000-00006B800000}"/>
    <cellStyle name="Note 3 4 4 2 3 2" xfId="33266" xr:uid="{00000000-0005-0000-0000-00006C800000}"/>
    <cellStyle name="Note 3 4 4 2 4" xfId="10497" xr:uid="{00000000-0005-0000-0000-00006D800000}"/>
    <cellStyle name="Note 3 4 4 3" xfId="33267" xr:uid="{00000000-0005-0000-0000-00006E800000}"/>
    <cellStyle name="Note 3 4 4 3 2" xfId="33268" xr:uid="{00000000-0005-0000-0000-00006F800000}"/>
    <cellStyle name="Note 3 4 4 3 2 2" xfId="33269" xr:uid="{00000000-0005-0000-0000-000070800000}"/>
    <cellStyle name="Note 3 4 4 3 3" xfId="33270" xr:uid="{00000000-0005-0000-0000-000071800000}"/>
    <cellStyle name="Note 3 4 4 4" xfId="33271" xr:uid="{00000000-0005-0000-0000-000072800000}"/>
    <cellStyle name="Note 3 4 4 4 2" xfId="33272" xr:uid="{00000000-0005-0000-0000-000073800000}"/>
    <cellStyle name="Note 3 4 4 5" xfId="33273" xr:uid="{00000000-0005-0000-0000-000074800000}"/>
    <cellStyle name="Note 3 4 5" xfId="33274" xr:uid="{00000000-0005-0000-0000-000075800000}"/>
    <cellStyle name="Note 3 4 5 2" xfId="33275" xr:uid="{00000000-0005-0000-0000-000076800000}"/>
    <cellStyle name="Note 3 4 5 2 2" xfId="33276" xr:uid="{00000000-0005-0000-0000-000077800000}"/>
    <cellStyle name="Note 3 4 5 2 2 2" xfId="33277" xr:uid="{00000000-0005-0000-0000-000078800000}"/>
    <cellStyle name="Note 3 4 5 2 3" xfId="70" xr:uid="{00000000-0005-0000-0000-000079800000}"/>
    <cellStyle name="Note 3 4 5 3" xfId="33278" xr:uid="{00000000-0005-0000-0000-00007A800000}"/>
    <cellStyle name="Note 3 4 5 3 2" xfId="33279" xr:uid="{00000000-0005-0000-0000-00007B800000}"/>
    <cellStyle name="Note 3 4 5 4" xfId="33280" xr:uid="{00000000-0005-0000-0000-00007C800000}"/>
    <cellStyle name="Note 3 4 6" xfId="33281" xr:uid="{00000000-0005-0000-0000-00007D800000}"/>
    <cellStyle name="Note 3 4 6 2" xfId="33282" xr:uid="{00000000-0005-0000-0000-00007E800000}"/>
    <cellStyle name="Note 3 4 6 2 2" xfId="33283" xr:uid="{00000000-0005-0000-0000-00007F800000}"/>
    <cellStyle name="Note 3 4 6 3" xfId="33284" xr:uid="{00000000-0005-0000-0000-000080800000}"/>
    <cellStyle name="Note 3 4 7" xfId="33285" xr:uid="{00000000-0005-0000-0000-000081800000}"/>
    <cellStyle name="Note 3 4 7 2" xfId="33286" xr:uid="{00000000-0005-0000-0000-000082800000}"/>
    <cellStyle name="Note 3 4 8" xfId="14911" xr:uid="{00000000-0005-0000-0000-000083800000}"/>
    <cellStyle name="Note 3 5" xfId="809" xr:uid="{00000000-0005-0000-0000-000084800000}"/>
    <cellStyle name="Note 3 5 2" xfId="15489" xr:uid="{00000000-0005-0000-0000-000085800000}"/>
    <cellStyle name="Note 3 5 2 2" xfId="33287" xr:uid="{00000000-0005-0000-0000-000086800000}"/>
    <cellStyle name="Note 3 5 2 2 2" xfId="33288" xr:uid="{00000000-0005-0000-0000-000087800000}"/>
    <cellStyle name="Note 3 5 2 2 2 2" xfId="12184" xr:uid="{00000000-0005-0000-0000-000088800000}"/>
    <cellStyle name="Note 3 5 2 2 2 2 2" xfId="17216" xr:uid="{00000000-0005-0000-0000-000089800000}"/>
    <cellStyle name="Note 3 5 2 2 2 2 2 2" xfId="33289" xr:uid="{00000000-0005-0000-0000-00008A800000}"/>
    <cellStyle name="Note 3 5 2 2 2 2 3" xfId="33290" xr:uid="{00000000-0005-0000-0000-00008B800000}"/>
    <cellStyle name="Note 3 5 2 2 2 3" xfId="33291" xr:uid="{00000000-0005-0000-0000-00008C800000}"/>
    <cellStyle name="Note 3 5 2 2 2 3 2" xfId="33292" xr:uid="{00000000-0005-0000-0000-00008D800000}"/>
    <cellStyle name="Note 3 5 2 2 2 4" xfId="33293" xr:uid="{00000000-0005-0000-0000-00008E800000}"/>
    <cellStyle name="Note 3 5 2 2 3" xfId="33294" xr:uid="{00000000-0005-0000-0000-00008F800000}"/>
    <cellStyle name="Note 3 5 2 2 3 2" xfId="14697" xr:uid="{00000000-0005-0000-0000-000090800000}"/>
    <cellStyle name="Note 3 5 2 2 3 2 2" xfId="33295" xr:uid="{00000000-0005-0000-0000-000091800000}"/>
    <cellStyle name="Note 3 5 2 2 3 3" xfId="33296" xr:uid="{00000000-0005-0000-0000-000092800000}"/>
    <cellStyle name="Note 3 5 2 2 4" xfId="33297" xr:uid="{00000000-0005-0000-0000-000093800000}"/>
    <cellStyle name="Note 3 5 2 2 4 2" xfId="33298" xr:uid="{00000000-0005-0000-0000-000094800000}"/>
    <cellStyle name="Note 3 5 2 2 5" xfId="8381" xr:uid="{00000000-0005-0000-0000-000095800000}"/>
    <cellStyle name="Note 3 5 2 3" xfId="33299" xr:uid="{00000000-0005-0000-0000-000096800000}"/>
    <cellStyle name="Note 3 5 2 3 2" xfId="33300" xr:uid="{00000000-0005-0000-0000-000097800000}"/>
    <cellStyle name="Note 3 5 2 3 2 2" xfId="33301" xr:uid="{00000000-0005-0000-0000-000098800000}"/>
    <cellStyle name="Note 3 5 2 3 2 2 2" xfId="33302" xr:uid="{00000000-0005-0000-0000-000099800000}"/>
    <cellStyle name="Note 3 5 2 3 2 3" xfId="33303" xr:uid="{00000000-0005-0000-0000-00009A800000}"/>
    <cellStyle name="Note 3 5 2 3 3" xfId="33304" xr:uid="{00000000-0005-0000-0000-00009B800000}"/>
    <cellStyle name="Note 3 5 2 3 3 2" xfId="33305" xr:uid="{00000000-0005-0000-0000-00009C800000}"/>
    <cellStyle name="Note 3 5 2 3 4" xfId="33306" xr:uid="{00000000-0005-0000-0000-00009D800000}"/>
    <cellStyle name="Note 3 5 2 4" xfId="33307" xr:uid="{00000000-0005-0000-0000-00009E800000}"/>
    <cellStyle name="Note 3 5 2 4 2" xfId="33308" xr:uid="{00000000-0005-0000-0000-00009F800000}"/>
    <cellStyle name="Note 3 5 2 4 2 2" xfId="33309" xr:uid="{00000000-0005-0000-0000-0000A0800000}"/>
    <cellStyle name="Note 3 5 2 4 3" xfId="33310" xr:uid="{00000000-0005-0000-0000-0000A1800000}"/>
    <cellStyle name="Note 3 5 2 5" xfId="33311" xr:uid="{00000000-0005-0000-0000-0000A2800000}"/>
    <cellStyle name="Note 3 5 2 5 2" xfId="33312" xr:uid="{00000000-0005-0000-0000-0000A3800000}"/>
    <cellStyle name="Note 3 5 2 6" xfId="33313" xr:uid="{00000000-0005-0000-0000-0000A4800000}"/>
    <cellStyle name="Note 3 5 3" xfId="27374" xr:uid="{00000000-0005-0000-0000-0000A5800000}"/>
    <cellStyle name="Note 3 5 3 2" xfId="27376" xr:uid="{00000000-0005-0000-0000-0000A6800000}"/>
    <cellStyle name="Note 3 5 3 2 2" xfId="33314" xr:uid="{00000000-0005-0000-0000-0000A7800000}"/>
    <cellStyle name="Note 3 5 3 2 2 2" xfId="33315" xr:uid="{00000000-0005-0000-0000-0000A8800000}"/>
    <cellStyle name="Note 3 5 3 2 2 2 2" xfId="33316" xr:uid="{00000000-0005-0000-0000-0000A9800000}"/>
    <cellStyle name="Note 3 5 3 2 2 3" xfId="17048" xr:uid="{00000000-0005-0000-0000-0000AA800000}"/>
    <cellStyle name="Note 3 5 3 2 3" xfId="33317" xr:uid="{00000000-0005-0000-0000-0000AB800000}"/>
    <cellStyle name="Note 3 5 3 2 3 2" xfId="33318" xr:uid="{00000000-0005-0000-0000-0000AC800000}"/>
    <cellStyle name="Note 3 5 3 2 4" xfId="10339" xr:uid="{00000000-0005-0000-0000-0000AD800000}"/>
    <cellStyle name="Note 3 5 3 3" xfId="33319" xr:uid="{00000000-0005-0000-0000-0000AE800000}"/>
    <cellStyle name="Note 3 5 3 3 2" xfId="33320" xr:uid="{00000000-0005-0000-0000-0000AF800000}"/>
    <cellStyle name="Note 3 5 3 3 2 2" xfId="33321" xr:uid="{00000000-0005-0000-0000-0000B0800000}"/>
    <cellStyle name="Note 3 5 3 3 3" xfId="33322" xr:uid="{00000000-0005-0000-0000-0000B1800000}"/>
    <cellStyle name="Note 3 5 3 4" xfId="33323" xr:uid="{00000000-0005-0000-0000-0000B2800000}"/>
    <cellStyle name="Note 3 5 3 4 2" xfId="33324" xr:uid="{00000000-0005-0000-0000-0000B3800000}"/>
    <cellStyle name="Note 3 5 3 5" xfId="5827" xr:uid="{00000000-0005-0000-0000-0000B4800000}"/>
    <cellStyle name="Note 3 5 4" xfId="6425" xr:uid="{00000000-0005-0000-0000-0000B5800000}"/>
    <cellStyle name="Note 3 5 4 2" xfId="3299" xr:uid="{00000000-0005-0000-0000-0000B6800000}"/>
    <cellStyle name="Note 3 5 4 2 2" xfId="33325" xr:uid="{00000000-0005-0000-0000-0000B7800000}"/>
    <cellStyle name="Note 3 5 4 2 2 2" xfId="33326" xr:uid="{00000000-0005-0000-0000-0000B8800000}"/>
    <cellStyle name="Note 3 5 4 2 3" xfId="33327" xr:uid="{00000000-0005-0000-0000-0000B9800000}"/>
    <cellStyle name="Note 3 5 4 3" xfId="33328" xr:uid="{00000000-0005-0000-0000-0000BA800000}"/>
    <cellStyle name="Note 3 5 4 3 2" xfId="33329" xr:uid="{00000000-0005-0000-0000-0000BB800000}"/>
    <cellStyle name="Note 3 5 4 4" xfId="33330" xr:uid="{00000000-0005-0000-0000-0000BC800000}"/>
    <cellStyle name="Note 3 5 5" xfId="6432" xr:uid="{00000000-0005-0000-0000-0000BD800000}"/>
    <cellStyle name="Note 3 5 5 2" xfId="24845" xr:uid="{00000000-0005-0000-0000-0000BE800000}"/>
    <cellStyle name="Note 3 5 5 2 2" xfId="24847" xr:uid="{00000000-0005-0000-0000-0000BF800000}"/>
    <cellStyle name="Note 3 5 5 3" xfId="24849" xr:uid="{00000000-0005-0000-0000-0000C0800000}"/>
    <cellStyle name="Note 3 5 6" xfId="33331" xr:uid="{00000000-0005-0000-0000-0000C1800000}"/>
    <cellStyle name="Note 3 5 6 2" xfId="24855" xr:uid="{00000000-0005-0000-0000-0000C2800000}"/>
    <cellStyle name="Note 3 5 7" xfId="33332" xr:uid="{00000000-0005-0000-0000-0000C3800000}"/>
    <cellStyle name="Note 3 6" xfId="564" xr:uid="{00000000-0005-0000-0000-0000C4800000}"/>
    <cellStyle name="Note 3 6 2" xfId="33333" xr:uid="{00000000-0005-0000-0000-0000C5800000}"/>
    <cellStyle name="Note 3 6 2 2" xfId="33334" xr:uid="{00000000-0005-0000-0000-0000C6800000}"/>
    <cellStyle name="Note 3 6 2 2 2" xfId="33335" xr:uid="{00000000-0005-0000-0000-0000C7800000}"/>
    <cellStyle name="Note 3 6 2 2 2 2" xfId="33336" xr:uid="{00000000-0005-0000-0000-0000C8800000}"/>
    <cellStyle name="Note 3 6 2 2 2 2 2" xfId="33337" xr:uid="{00000000-0005-0000-0000-0000C9800000}"/>
    <cellStyle name="Note 3 6 2 2 2 3" xfId="33338" xr:uid="{00000000-0005-0000-0000-0000CA800000}"/>
    <cellStyle name="Note 3 6 2 2 3" xfId="33339" xr:uid="{00000000-0005-0000-0000-0000CB800000}"/>
    <cellStyle name="Note 3 6 2 2 3 2" xfId="33340" xr:uid="{00000000-0005-0000-0000-0000CC800000}"/>
    <cellStyle name="Note 3 6 2 2 4" xfId="33341" xr:uid="{00000000-0005-0000-0000-0000CD800000}"/>
    <cellStyle name="Note 3 6 2 3" xfId="33342" xr:uid="{00000000-0005-0000-0000-0000CE800000}"/>
    <cellStyle name="Note 3 6 2 3 2" xfId="33343" xr:uid="{00000000-0005-0000-0000-0000CF800000}"/>
    <cellStyle name="Note 3 6 2 3 2 2" xfId="33344" xr:uid="{00000000-0005-0000-0000-0000D0800000}"/>
    <cellStyle name="Note 3 6 2 3 3" xfId="33345" xr:uid="{00000000-0005-0000-0000-0000D1800000}"/>
    <cellStyle name="Note 3 6 2 4" xfId="33346" xr:uid="{00000000-0005-0000-0000-0000D2800000}"/>
    <cellStyle name="Note 3 6 2 4 2" xfId="33347" xr:uid="{00000000-0005-0000-0000-0000D3800000}"/>
    <cellStyle name="Note 3 6 2 5" xfId="33348" xr:uid="{00000000-0005-0000-0000-0000D4800000}"/>
    <cellStyle name="Note 3 6 3" xfId="27379" xr:uid="{00000000-0005-0000-0000-0000D5800000}"/>
    <cellStyle name="Note 3 6 3 2" xfId="33349" xr:uid="{00000000-0005-0000-0000-0000D6800000}"/>
    <cellStyle name="Note 3 6 3 2 2" xfId="33350" xr:uid="{00000000-0005-0000-0000-0000D7800000}"/>
    <cellStyle name="Note 3 6 3 2 2 2" xfId="33351" xr:uid="{00000000-0005-0000-0000-0000D8800000}"/>
    <cellStyle name="Note 3 6 3 2 3" xfId="10543" xr:uid="{00000000-0005-0000-0000-0000D9800000}"/>
    <cellStyle name="Note 3 6 3 3" xfId="33352" xr:uid="{00000000-0005-0000-0000-0000DA800000}"/>
    <cellStyle name="Note 3 6 3 3 2" xfId="33353" xr:uid="{00000000-0005-0000-0000-0000DB800000}"/>
    <cellStyle name="Note 3 6 3 4" xfId="33354" xr:uid="{00000000-0005-0000-0000-0000DC800000}"/>
    <cellStyle name="Note 3 6 4" xfId="6442" xr:uid="{00000000-0005-0000-0000-0000DD800000}"/>
    <cellStyle name="Note 3 6 4 2" xfId="18054" xr:uid="{00000000-0005-0000-0000-0000DE800000}"/>
    <cellStyle name="Note 3 6 4 2 2" xfId="18056" xr:uid="{00000000-0005-0000-0000-0000DF800000}"/>
    <cellStyle name="Note 3 6 4 3" xfId="18058" xr:uid="{00000000-0005-0000-0000-0000E0800000}"/>
    <cellStyle name="Note 3 6 5" xfId="18503" xr:uid="{00000000-0005-0000-0000-0000E1800000}"/>
    <cellStyle name="Note 3 6 5 2" xfId="18070" xr:uid="{00000000-0005-0000-0000-0000E2800000}"/>
    <cellStyle name="Note 3 6 6" xfId="22233" xr:uid="{00000000-0005-0000-0000-0000E3800000}"/>
    <cellStyle name="Note 3 7" xfId="33355" xr:uid="{00000000-0005-0000-0000-0000E4800000}"/>
    <cellStyle name="Note 3 7 2" xfId="7810" xr:uid="{00000000-0005-0000-0000-0000E5800000}"/>
    <cellStyle name="Note 3 7 2 2" xfId="9834" xr:uid="{00000000-0005-0000-0000-0000E6800000}"/>
    <cellStyle name="Note 3 7 2 2 2" xfId="12319" xr:uid="{00000000-0005-0000-0000-0000E7800000}"/>
    <cellStyle name="Note 3 7 2 2 2 2" xfId="24752" xr:uid="{00000000-0005-0000-0000-0000E8800000}"/>
    <cellStyle name="Note 3 7 2 2 3" xfId="33356" xr:uid="{00000000-0005-0000-0000-0000E9800000}"/>
    <cellStyle name="Note 3 7 2 3" xfId="12321" xr:uid="{00000000-0005-0000-0000-0000EA800000}"/>
    <cellStyle name="Note 3 7 2 3 2" xfId="33357" xr:uid="{00000000-0005-0000-0000-0000EB800000}"/>
    <cellStyle name="Note 3 7 2 4" xfId="33358" xr:uid="{00000000-0005-0000-0000-0000EC800000}"/>
    <cellStyle name="Note 3 7 3" xfId="12323" xr:uid="{00000000-0005-0000-0000-0000ED800000}"/>
    <cellStyle name="Note 3 7 3 2" xfId="12325" xr:uid="{00000000-0005-0000-0000-0000EE800000}"/>
    <cellStyle name="Note 3 7 3 2 2" xfId="33359" xr:uid="{00000000-0005-0000-0000-0000EF800000}"/>
    <cellStyle name="Note 3 7 3 3" xfId="33360" xr:uid="{00000000-0005-0000-0000-0000F0800000}"/>
    <cellStyle name="Note 3 7 4" xfId="12327" xr:uid="{00000000-0005-0000-0000-0000F1800000}"/>
    <cellStyle name="Note 3 7 4 2" xfId="18086" xr:uid="{00000000-0005-0000-0000-0000F2800000}"/>
    <cellStyle name="Note 3 7 5" xfId="7187" xr:uid="{00000000-0005-0000-0000-0000F3800000}"/>
    <cellStyle name="Note 3 8" xfId="33361" xr:uid="{00000000-0005-0000-0000-0000F4800000}"/>
    <cellStyle name="Note 3 8 2" xfId="12363" xr:uid="{00000000-0005-0000-0000-0000F5800000}"/>
    <cellStyle name="Note 3 8 2 2" xfId="11956" xr:uid="{00000000-0005-0000-0000-0000F6800000}"/>
    <cellStyle name="Note 3 8 2 2 2" xfId="33362" xr:uid="{00000000-0005-0000-0000-0000F7800000}"/>
    <cellStyle name="Note 3 8 2 3" xfId="33363" xr:uid="{00000000-0005-0000-0000-0000F8800000}"/>
    <cellStyle name="Note 3 8 3" xfId="12368" xr:uid="{00000000-0005-0000-0000-0000F9800000}"/>
    <cellStyle name="Note 3 8 3 2" xfId="33364" xr:uid="{00000000-0005-0000-0000-0000FA800000}"/>
    <cellStyle name="Note 3 8 4" xfId="33365" xr:uid="{00000000-0005-0000-0000-0000FB800000}"/>
    <cellStyle name="Note 3 9" xfId="33366" xr:uid="{00000000-0005-0000-0000-0000FC800000}"/>
    <cellStyle name="Note 3 9 2" xfId="8764" xr:uid="{00000000-0005-0000-0000-0000FD800000}"/>
    <cellStyle name="Note 3 9 2 2" xfId="33367" xr:uid="{00000000-0005-0000-0000-0000FE800000}"/>
    <cellStyle name="Note 3 9 3" xfId="33368" xr:uid="{00000000-0005-0000-0000-0000FF800000}"/>
    <cellStyle name="Note 4" xfId="33369" xr:uid="{00000000-0005-0000-0000-000000810000}"/>
    <cellStyle name="Note 4 10" xfId="10214" xr:uid="{00000000-0005-0000-0000-000001810000}"/>
    <cellStyle name="Note 4 2" xfId="33370" xr:uid="{00000000-0005-0000-0000-000002810000}"/>
    <cellStyle name="Note 4 2 2" xfId="33371" xr:uid="{00000000-0005-0000-0000-000003810000}"/>
    <cellStyle name="Note 4 2 2 2" xfId="33372" xr:uid="{00000000-0005-0000-0000-000004810000}"/>
    <cellStyle name="Note 4 2 2 2 2" xfId="33373" xr:uid="{00000000-0005-0000-0000-000005810000}"/>
    <cellStyle name="Note 4 2 2 2 2 2" xfId="33374" xr:uid="{00000000-0005-0000-0000-000006810000}"/>
    <cellStyle name="Note 4 2 2 2 2 2 2" xfId="17304" xr:uid="{00000000-0005-0000-0000-000007810000}"/>
    <cellStyle name="Note 4 2 2 2 2 2 2 2" xfId="16205" xr:uid="{00000000-0005-0000-0000-000008810000}"/>
    <cellStyle name="Note 4 2 2 2 2 2 2 2 2" xfId="17007" xr:uid="{00000000-0005-0000-0000-000009810000}"/>
    <cellStyle name="Note 4 2 2 2 2 2 2 2 2 2" xfId="33375" xr:uid="{00000000-0005-0000-0000-00000A810000}"/>
    <cellStyle name="Note 4 2 2 2 2 2 2 2 3" xfId="33376" xr:uid="{00000000-0005-0000-0000-00000B810000}"/>
    <cellStyle name="Note 4 2 2 2 2 2 2 3" xfId="19180" xr:uid="{00000000-0005-0000-0000-00000C810000}"/>
    <cellStyle name="Note 4 2 2 2 2 2 2 3 2" xfId="33377" xr:uid="{00000000-0005-0000-0000-00000D810000}"/>
    <cellStyle name="Note 4 2 2 2 2 2 2 4" xfId="29488" xr:uid="{00000000-0005-0000-0000-00000E810000}"/>
    <cellStyle name="Note 4 2 2 2 2 2 3" xfId="17309" xr:uid="{00000000-0005-0000-0000-00000F810000}"/>
    <cellStyle name="Note 4 2 2 2 2 2 3 2" xfId="19188" xr:uid="{00000000-0005-0000-0000-000010810000}"/>
    <cellStyle name="Note 4 2 2 2 2 2 3 2 2" xfId="24987" xr:uid="{00000000-0005-0000-0000-000011810000}"/>
    <cellStyle name="Note 4 2 2 2 2 2 3 3" xfId="24989" xr:uid="{00000000-0005-0000-0000-000012810000}"/>
    <cellStyle name="Note 4 2 2 2 2 2 4" xfId="23630" xr:uid="{00000000-0005-0000-0000-000013810000}"/>
    <cellStyle name="Note 4 2 2 2 2 2 4 2" xfId="24993" xr:uid="{00000000-0005-0000-0000-000014810000}"/>
    <cellStyle name="Note 4 2 2 2 2 2 5" xfId="33378" xr:uid="{00000000-0005-0000-0000-000015810000}"/>
    <cellStyle name="Note 4 2 2 2 2 3" xfId="33379" xr:uid="{00000000-0005-0000-0000-000016810000}"/>
    <cellStyle name="Note 4 2 2 2 2 3 2" xfId="17315" xr:uid="{00000000-0005-0000-0000-000017810000}"/>
    <cellStyle name="Note 4 2 2 2 2 3 2 2" xfId="19204" xr:uid="{00000000-0005-0000-0000-000018810000}"/>
    <cellStyle name="Note 4 2 2 2 2 3 2 2 2" xfId="33380" xr:uid="{00000000-0005-0000-0000-000019810000}"/>
    <cellStyle name="Note 4 2 2 2 2 3 2 3" xfId="33381" xr:uid="{00000000-0005-0000-0000-00001A810000}"/>
    <cellStyle name="Note 4 2 2 2 2 3 3" xfId="23636" xr:uid="{00000000-0005-0000-0000-00001B810000}"/>
    <cellStyle name="Note 4 2 2 2 2 3 3 2" xfId="25004" xr:uid="{00000000-0005-0000-0000-00001C810000}"/>
    <cellStyle name="Note 4 2 2 2 2 3 4" xfId="33382" xr:uid="{00000000-0005-0000-0000-00001D810000}"/>
    <cellStyle name="Note 4 2 2 2 2 4" xfId="33383" xr:uid="{00000000-0005-0000-0000-00001E810000}"/>
    <cellStyle name="Note 4 2 2 2 2 4 2" xfId="33384" xr:uid="{00000000-0005-0000-0000-00001F810000}"/>
    <cellStyle name="Note 4 2 2 2 2 4 2 2" xfId="33385" xr:uid="{00000000-0005-0000-0000-000020810000}"/>
    <cellStyle name="Note 4 2 2 2 2 4 3" xfId="33386" xr:uid="{00000000-0005-0000-0000-000021810000}"/>
    <cellStyle name="Note 4 2 2 2 2 5" xfId="33387" xr:uid="{00000000-0005-0000-0000-000022810000}"/>
    <cellStyle name="Note 4 2 2 2 2 5 2" xfId="33388" xr:uid="{00000000-0005-0000-0000-000023810000}"/>
    <cellStyle name="Note 4 2 2 2 2 6" xfId="33389" xr:uid="{00000000-0005-0000-0000-000024810000}"/>
    <cellStyle name="Note 4 2 2 2 3" xfId="33390" xr:uid="{00000000-0005-0000-0000-000025810000}"/>
    <cellStyle name="Note 4 2 2 2 3 2" xfId="33391" xr:uid="{00000000-0005-0000-0000-000026810000}"/>
    <cellStyle name="Note 4 2 2 2 3 2 2" xfId="17339" xr:uid="{00000000-0005-0000-0000-000027810000}"/>
    <cellStyle name="Note 4 2 2 2 3 2 2 2" xfId="4867" xr:uid="{00000000-0005-0000-0000-000028810000}"/>
    <cellStyle name="Note 4 2 2 2 3 2 2 2 2" xfId="33392" xr:uid="{00000000-0005-0000-0000-000029810000}"/>
    <cellStyle name="Note 4 2 2 2 3 2 2 3" xfId="33393" xr:uid="{00000000-0005-0000-0000-00002A810000}"/>
    <cellStyle name="Note 4 2 2 2 3 2 3" xfId="23679" xr:uid="{00000000-0005-0000-0000-00002B810000}"/>
    <cellStyle name="Note 4 2 2 2 3 2 3 2" xfId="25063" xr:uid="{00000000-0005-0000-0000-00002C810000}"/>
    <cellStyle name="Note 4 2 2 2 3 2 4" xfId="33394" xr:uid="{00000000-0005-0000-0000-00002D810000}"/>
    <cellStyle name="Note 4 2 2 2 3 3" xfId="33395" xr:uid="{00000000-0005-0000-0000-00002E810000}"/>
    <cellStyle name="Note 4 2 2 2 3 3 2" xfId="33396" xr:uid="{00000000-0005-0000-0000-00002F810000}"/>
    <cellStyle name="Note 4 2 2 2 3 3 2 2" xfId="33397" xr:uid="{00000000-0005-0000-0000-000030810000}"/>
    <cellStyle name="Note 4 2 2 2 3 3 3" xfId="33398" xr:uid="{00000000-0005-0000-0000-000031810000}"/>
    <cellStyle name="Note 4 2 2 2 3 4" xfId="33399" xr:uid="{00000000-0005-0000-0000-000032810000}"/>
    <cellStyle name="Note 4 2 2 2 3 4 2" xfId="33400" xr:uid="{00000000-0005-0000-0000-000033810000}"/>
    <cellStyle name="Note 4 2 2 2 3 5" xfId="33401" xr:uid="{00000000-0005-0000-0000-000034810000}"/>
    <cellStyle name="Note 4 2 2 2 4" xfId="13057" xr:uid="{00000000-0005-0000-0000-000035810000}"/>
    <cellStyle name="Note 4 2 2 2 4 2" xfId="33402" xr:uid="{00000000-0005-0000-0000-000036810000}"/>
    <cellStyle name="Note 4 2 2 2 4 2 2" xfId="33403" xr:uid="{00000000-0005-0000-0000-000037810000}"/>
    <cellStyle name="Note 4 2 2 2 4 2 2 2" xfId="33404" xr:uid="{00000000-0005-0000-0000-000038810000}"/>
    <cellStyle name="Note 4 2 2 2 4 2 3" xfId="33405" xr:uid="{00000000-0005-0000-0000-000039810000}"/>
    <cellStyle name="Note 4 2 2 2 4 3" xfId="33406" xr:uid="{00000000-0005-0000-0000-00003A810000}"/>
    <cellStyle name="Note 4 2 2 2 4 3 2" xfId="33407" xr:uid="{00000000-0005-0000-0000-00003B810000}"/>
    <cellStyle name="Note 4 2 2 2 4 4" xfId="33408" xr:uid="{00000000-0005-0000-0000-00003C810000}"/>
    <cellStyle name="Note 4 2 2 2 5" xfId="33409" xr:uid="{00000000-0005-0000-0000-00003D810000}"/>
    <cellStyle name="Note 4 2 2 2 5 2" xfId="33410" xr:uid="{00000000-0005-0000-0000-00003E810000}"/>
    <cellStyle name="Note 4 2 2 2 5 2 2" xfId="33411" xr:uid="{00000000-0005-0000-0000-00003F810000}"/>
    <cellStyle name="Note 4 2 2 2 5 3" xfId="33412" xr:uid="{00000000-0005-0000-0000-000040810000}"/>
    <cellStyle name="Note 4 2 2 2 6" xfId="33413" xr:uid="{00000000-0005-0000-0000-000041810000}"/>
    <cellStyle name="Note 4 2 2 2 6 2" xfId="16030" xr:uid="{00000000-0005-0000-0000-000042810000}"/>
    <cellStyle name="Note 4 2 2 2 7" xfId="9127" xr:uid="{00000000-0005-0000-0000-000043810000}"/>
    <cellStyle name="Note 4 2 2 3" xfId="33414" xr:uid="{00000000-0005-0000-0000-000044810000}"/>
    <cellStyle name="Note 4 2 2 3 2" xfId="33415" xr:uid="{00000000-0005-0000-0000-000045810000}"/>
    <cellStyle name="Note 4 2 2 3 2 2" xfId="33416" xr:uid="{00000000-0005-0000-0000-000046810000}"/>
    <cellStyle name="Note 4 2 2 3 2 2 2" xfId="17419" xr:uid="{00000000-0005-0000-0000-000047810000}"/>
    <cellStyle name="Note 4 2 2 3 2 2 2 2" xfId="19346" xr:uid="{00000000-0005-0000-0000-000048810000}"/>
    <cellStyle name="Note 4 2 2 3 2 2 2 2 2" xfId="33417" xr:uid="{00000000-0005-0000-0000-000049810000}"/>
    <cellStyle name="Note 4 2 2 3 2 2 2 3" xfId="17116" xr:uid="{00000000-0005-0000-0000-00004A810000}"/>
    <cellStyle name="Note 4 2 2 3 2 2 3" xfId="23800" xr:uid="{00000000-0005-0000-0000-00004B810000}"/>
    <cellStyle name="Note 4 2 2 3 2 2 3 2" xfId="25154" xr:uid="{00000000-0005-0000-0000-00004C810000}"/>
    <cellStyle name="Note 4 2 2 3 2 2 4" xfId="33418" xr:uid="{00000000-0005-0000-0000-00004D810000}"/>
    <cellStyle name="Note 4 2 2 3 2 3" xfId="33419" xr:uid="{00000000-0005-0000-0000-00004E810000}"/>
    <cellStyle name="Note 4 2 2 3 2 3 2" xfId="33420" xr:uid="{00000000-0005-0000-0000-00004F810000}"/>
    <cellStyle name="Note 4 2 2 3 2 3 2 2" xfId="33421" xr:uid="{00000000-0005-0000-0000-000050810000}"/>
    <cellStyle name="Note 4 2 2 3 2 3 3" xfId="33422" xr:uid="{00000000-0005-0000-0000-000051810000}"/>
    <cellStyle name="Note 4 2 2 3 2 4" xfId="33423" xr:uid="{00000000-0005-0000-0000-000052810000}"/>
    <cellStyle name="Note 4 2 2 3 2 4 2" xfId="33424" xr:uid="{00000000-0005-0000-0000-000053810000}"/>
    <cellStyle name="Note 4 2 2 3 2 5" xfId="33425" xr:uid="{00000000-0005-0000-0000-000054810000}"/>
    <cellStyle name="Note 4 2 2 3 3" xfId="33426" xr:uid="{00000000-0005-0000-0000-000055810000}"/>
    <cellStyle name="Note 4 2 2 3 3 2" xfId="33427" xr:uid="{00000000-0005-0000-0000-000056810000}"/>
    <cellStyle name="Note 4 2 2 3 3 2 2" xfId="33428" xr:uid="{00000000-0005-0000-0000-000057810000}"/>
    <cellStyle name="Note 4 2 2 3 3 2 2 2" xfId="33429" xr:uid="{00000000-0005-0000-0000-000058810000}"/>
    <cellStyle name="Note 4 2 2 3 3 2 3" xfId="33430" xr:uid="{00000000-0005-0000-0000-000059810000}"/>
    <cellStyle name="Note 4 2 2 3 3 3" xfId="33431" xr:uid="{00000000-0005-0000-0000-00005A810000}"/>
    <cellStyle name="Note 4 2 2 3 3 3 2" xfId="33432" xr:uid="{00000000-0005-0000-0000-00005B810000}"/>
    <cellStyle name="Note 4 2 2 3 3 4" xfId="33433" xr:uid="{00000000-0005-0000-0000-00005C810000}"/>
    <cellStyle name="Note 4 2 2 3 4" xfId="33434" xr:uid="{00000000-0005-0000-0000-00005D810000}"/>
    <cellStyle name="Note 4 2 2 3 4 2" xfId="33435" xr:uid="{00000000-0005-0000-0000-00005E810000}"/>
    <cellStyle name="Note 4 2 2 3 4 2 2" xfId="33436" xr:uid="{00000000-0005-0000-0000-00005F810000}"/>
    <cellStyle name="Note 4 2 2 3 4 3" xfId="33437" xr:uid="{00000000-0005-0000-0000-000060810000}"/>
    <cellStyle name="Note 4 2 2 3 5" xfId="33438" xr:uid="{00000000-0005-0000-0000-000061810000}"/>
    <cellStyle name="Note 4 2 2 3 5 2" xfId="33439" xr:uid="{00000000-0005-0000-0000-000062810000}"/>
    <cellStyle name="Note 4 2 2 3 6" xfId="33440" xr:uid="{00000000-0005-0000-0000-000063810000}"/>
    <cellStyle name="Note 4 2 2 4" xfId="33441" xr:uid="{00000000-0005-0000-0000-000064810000}"/>
    <cellStyle name="Note 4 2 2 4 2" xfId="33442" xr:uid="{00000000-0005-0000-0000-000065810000}"/>
    <cellStyle name="Note 4 2 2 4 2 2" xfId="33443" xr:uid="{00000000-0005-0000-0000-000066810000}"/>
    <cellStyle name="Note 4 2 2 4 2 2 2" xfId="33444" xr:uid="{00000000-0005-0000-0000-000067810000}"/>
    <cellStyle name="Note 4 2 2 4 2 2 2 2" xfId="33445" xr:uid="{00000000-0005-0000-0000-000068810000}"/>
    <cellStyle name="Note 4 2 2 4 2 2 3" xfId="33446" xr:uid="{00000000-0005-0000-0000-000069810000}"/>
    <cellStyle name="Note 4 2 2 4 2 3" xfId="33447" xr:uid="{00000000-0005-0000-0000-00006A810000}"/>
    <cellStyle name="Note 4 2 2 4 2 3 2" xfId="33448" xr:uid="{00000000-0005-0000-0000-00006B810000}"/>
    <cellStyle name="Note 4 2 2 4 2 4" xfId="33449" xr:uid="{00000000-0005-0000-0000-00006C810000}"/>
    <cellStyle name="Note 4 2 2 4 3" xfId="33450" xr:uid="{00000000-0005-0000-0000-00006D810000}"/>
    <cellStyle name="Note 4 2 2 4 3 2" xfId="33451" xr:uid="{00000000-0005-0000-0000-00006E810000}"/>
    <cellStyle name="Note 4 2 2 4 3 2 2" xfId="33452" xr:uid="{00000000-0005-0000-0000-00006F810000}"/>
    <cellStyle name="Note 4 2 2 4 3 3" xfId="33453" xr:uid="{00000000-0005-0000-0000-000070810000}"/>
    <cellStyle name="Note 4 2 2 4 4" xfId="33454" xr:uid="{00000000-0005-0000-0000-000071810000}"/>
    <cellStyle name="Note 4 2 2 4 4 2" xfId="33455" xr:uid="{00000000-0005-0000-0000-000072810000}"/>
    <cellStyle name="Note 4 2 2 4 5" xfId="33456" xr:uid="{00000000-0005-0000-0000-000073810000}"/>
    <cellStyle name="Note 4 2 2 5" xfId="33457" xr:uid="{00000000-0005-0000-0000-000074810000}"/>
    <cellStyle name="Note 4 2 2 5 2" xfId="33458" xr:uid="{00000000-0005-0000-0000-000075810000}"/>
    <cellStyle name="Note 4 2 2 5 2 2" xfId="33459" xr:uid="{00000000-0005-0000-0000-000076810000}"/>
    <cellStyle name="Note 4 2 2 5 2 2 2" xfId="33460" xr:uid="{00000000-0005-0000-0000-000077810000}"/>
    <cellStyle name="Note 4 2 2 5 2 3" xfId="33461" xr:uid="{00000000-0005-0000-0000-000078810000}"/>
    <cellStyle name="Note 4 2 2 5 3" xfId="33462" xr:uid="{00000000-0005-0000-0000-000079810000}"/>
    <cellStyle name="Note 4 2 2 5 3 2" xfId="33463" xr:uid="{00000000-0005-0000-0000-00007A810000}"/>
    <cellStyle name="Note 4 2 2 5 4" xfId="33464" xr:uid="{00000000-0005-0000-0000-00007B810000}"/>
    <cellStyle name="Note 4 2 2 6" xfId="33465" xr:uid="{00000000-0005-0000-0000-00007C810000}"/>
    <cellStyle name="Note 4 2 2 6 2" xfId="33466" xr:uid="{00000000-0005-0000-0000-00007D810000}"/>
    <cellStyle name="Note 4 2 2 6 2 2" xfId="19338" xr:uid="{00000000-0005-0000-0000-00007E810000}"/>
    <cellStyle name="Note 4 2 2 6 3" xfId="33467" xr:uid="{00000000-0005-0000-0000-00007F810000}"/>
    <cellStyle name="Note 4 2 2 7" xfId="33468" xr:uid="{00000000-0005-0000-0000-000080810000}"/>
    <cellStyle name="Note 4 2 2 7 2" xfId="13265" xr:uid="{00000000-0005-0000-0000-000081810000}"/>
    <cellStyle name="Note 4 2 2 8" xfId="33469" xr:uid="{00000000-0005-0000-0000-000082810000}"/>
    <cellStyle name="Note 4 2 3" xfId="33470" xr:uid="{00000000-0005-0000-0000-000083810000}"/>
    <cellStyle name="Note 4 2 3 2" xfId="33471" xr:uid="{00000000-0005-0000-0000-000084810000}"/>
    <cellStyle name="Note 4 2 3 2 2" xfId="28173" xr:uid="{00000000-0005-0000-0000-000085810000}"/>
    <cellStyle name="Note 4 2 3 2 2 2" xfId="33472" xr:uid="{00000000-0005-0000-0000-000086810000}"/>
    <cellStyle name="Note 4 2 3 2 2 2 2" xfId="17746" xr:uid="{00000000-0005-0000-0000-000087810000}"/>
    <cellStyle name="Note 4 2 3 2 2 2 2 2" xfId="19108" xr:uid="{00000000-0005-0000-0000-000088810000}"/>
    <cellStyle name="Note 4 2 3 2 2 2 2 2 2" xfId="31232" xr:uid="{00000000-0005-0000-0000-000089810000}"/>
    <cellStyle name="Note 4 2 3 2 2 2 2 3" xfId="31234" xr:uid="{00000000-0005-0000-0000-00008A810000}"/>
    <cellStyle name="Note 4 2 3 2 2 2 3" xfId="24038" xr:uid="{00000000-0005-0000-0000-00008B810000}"/>
    <cellStyle name="Note 4 2 3 2 2 2 3 2" xfId="25299" xr:uid="{00000000-0005-0000-0000-00008C810000}"/>
    <cellStyle name="Note 4 2 3 2 2 2 4" xfId="26348" xr:uid="{00000000-0005-0000-0000-00008D810000}"/>
    <cellStyle name="Note 4 2 3 2 2 3" xfId="33473" xr:uid="{00000000-0005-0000-0000-00008E810000}"/>
    <cellStyle name="Note 4 2 3 2 2 3 2" xfId="33474" xr:uid="{00000000-0005-0000-0000-00008F810000}"/>
    <cellStyle name="Note 4 2 3 2 2 3 2 2" xfId="31238" xr:uid="{00000000-0005-0000-0000-000090810000}"/>
    <cellStyle name="Note 4 2 3 2 2 3 3" xfId="33475" xr:uid="{00000000-0005-0000-0000-000091810000}"/>
    <cellStyle name="Note 4 2 3 2 2 4" xfId="33476" xr:uid="{00000000-0005-0000-0000-000092810000}"/>
    <cellStyle name="Note 4 2 3 2 2 4 2" xfId="33477" xr:uid="{00000000-0005-0000-0000-000093810000}"/>
    <cellStyle name="Note 4 2 3 2 2 5" xfId="33478" xr:uid="{00000000-0005-0000-0000-000094810000}"/>
    <cellStyle name="Note 4 2 3 2 3" xfId="33479" xr:uid="{00000000-0005-0000-0000-000095810000}"/>
    <cellStyle name="Note 4 2 3 2 3 2" xfId="20203" xr:uid="{00000000-0005-0000-0000-000096810000}"/>
    <cellStyle name="Note 4 2 3 2 3 2 2" xfId="20209" xr:uid="{00000000-0005-0000-0000-000097810000}"/>
    <cellStyle name="Note 4 2 3 2 3 2 2 2" xfId="31249" xr:uid="{00000000-0005-0000-0000-000098810000}"/>
    <cellStyle name="Note 4 2 3 2 3 2 3" xfId="33480" xr:uid="{00000000-0005-0000-0000-000099810000}"/>
    <cellStyle name="Note 4 2 3 2 3 3" xfId="20211" xr:uid="{00000000-0005-0000-0000-00009A810000}"/>
    <cellStyle name="Note 4 2 3 2 3 3 2" xfId="33481" xr:uid="{00000000-0005-0000-0000-00009B810000}"/>
    <cellStyle name="Note 4 2 3 2 3 4" xfId="33482" xr:uid="{00000000-0005-0000-0000-00009C810000}"/>
    <cellStyle name="Note 4 2 3 2 4" xfId="33483" xr:uid="{00000000-0005-0000-0000-00009D810000}"/>
    <cellStyle name="Note 4 2 3 2 4 2" xfId="20225" xr:uid="{00000000-0005-0000-0000-00009E810000}"/>
    <cellStyle name="Note 4 2 3 2 4 2 2" xfId="33484" xr:uid="{00000000-0005-0000-0000-00009F810000}"/>
    <cellStyle name="Note 4 2 3 2 4 3" xfId="33485" xr:uid="{00000000-0005-0000-0000-0000A0810000}"/>
    <cellStyle name="Note 4 2 3 2 5" xfId="33486" xr:uid="{00000000-0005-0000-0000-0000A1810000}"/>
    <cellStyle name="Note 4 2 3 2 5 2" xfId="33487" xr:uid="{00000000-0005-0000-0000-0000A2810000}"/>
    <cellStyle name="Note 4 2 3 2 6" xfId="33488" xr:uid="{00000000-0005-0000-0000-0000A3810000}"/>
    <cellStyle name="Note 4 2 3 3" xfId="33489" xr:uid="{00000000-0005-0000-0000-0000A4810000}"/>
    <cellStyle name="Note 4 2 3 3 2" xfId="33490" xr:uid="{00000000-0005-0000-0000-0000A5810000}"/>
    <cellStyle name="Note 4 2 3 3 2 2" xfId="33491" xr:uid="{00000000-0005-0000-0000-0000A6810000}"/>
    <cellStyle name="Note 4 2 3 3 2 2 2" xfId="33492" xr:uid="{00000000-0005-0000-0000-0000A7810000}"/>
    <cellStyle name="Note 4 2 3 3 2 2 2 2" xfId="17078" xr:uid="{00000000-0005-0000-0000-0000A8810000}"/>
    <cellStyle name="Note 4 2 3 3 2 2 3" xfId="33493" xr:uid="{00000000-0005-0000-0000-0000A9810000}"/>
    <cellStyle name="Note 4 2 3 3 2 3" xfId="33494" xr:uid="{00000000-0005-0000-0000-0000AA810000}"/>
    <cellStyle name="Note 4 2 3 3 2 3 2" xfId="33495" xr:uid="{00000000-0005-0000-0000-0000AB810000}"/>
    <cellStyle name="Note 4 2 3 3 2 4" xfId="33496" xr:uid="{00000000-0005-0000-0000-0000AC810000}"/>
    <cellStyle name="Note 4 2 3 3 3" xfId="33497" xr:uid="{00000000-0005-0000-0000-0000AD810000}"/>
    <cellStyle name="Note 4 2 3 3 3 2" xfId="20273" xr:uid="{00000000-0005-0000-0000-0000AE810000}"/>
    <cellStyle name="Note 4 2 3 3 3 2 2" xfId="33498" xr:uid="{00000000-0005-0000-0000-0000AF810000}"/>
    <cellStyle name="Note 4 2 3 3 3 3" xfId="33499" xr:uid="{00000000-0005-0000-0000-0000B0810000}"/>
    <cellStyle name="Note 4 2 3 3 4" xfId="33500" xr:uid="{00000000-0005-0000-0000-0000B1810000}"/>
    <cellStyle name="Note 4 2 3 3 4 2" xfId="33501" xr:uid="{00000000-0005-0000-0000-0000B2810000}"/>
    <cellStyle name="Note 4 2 3 3 5" xfId="33502" xr:uid="{00000000-0005-0000-0000-0000B3810000}"/>
    <cellStyle name="Note 4 2 3 4" xfId="33503" xr:uid="{00000000-0005-0000-0000-0000B4810000}"/>
    <cellStyle name="Note 4 2 3 4 2" xfId="33504" xr:uid="{00000000-0005-0000-0000-0000B5810000}"/>
    <cellStyle name="Note 4 2 3 4 2 2" xfId="33505" xr:uid="{00000000-0005-0000-0000-0000B6810000}"/>
    <cellStyle name="Note 4 2 3 4 2 2 2" xfId="33506" xr:uid="{00000000-0005-0000-0000-0000B7810000}"/>
    <cellStyle name="Note 4 2 3 4 2 3" xfId="33507" xr:uid="{00000000-0005-0000-0000-0000B8810000}"/>
    <cellStyle name="Note 4 2 3 4 3" xfId="33508" xr:uid="{00000000-0005-0000-0000-0000B9810000}"/>
    <cellStyle name="Note 4 2 3 4 3 2" xfId="33509" xr:uid="{00000000-0005-0000-0000-0000BA810000}"/>
    <cellStyle name="Note 4 2 3 4 4" xfId="33510" xr:uid="{00000000-0005-0000-0000-0000BB810000}"/>
    <cellStyle name="Note 4 2 3 5" xfId="33511" xr:uid="{00000000-0005-0000-0000-0000BC810000}"/>
    <cellStyle name="Note 4 2 3 5 2" xfId="33512" xr:uid="{00000000-0005-0000-0000-0000BD810000}"/>
    <cellStyle name="Note 4 2 3 5 2 2" xfId="33513" xr:uid="{00000000-0005-0000-0000-0000BE810000}"/>
    <cellStyle name="Note 4 2 3 5 3" xfId="33514" xr:uid="{00000000-0005-0000-0000-0000BF810000}"/>
    <cellStyle name="Note 4 2 3 6" xfId="33515" xr:uid="{00000000-0005-0000-0000-0000C0810000}"/>
    <cellStyle name="Note 4 2 3 6 2" xfId="28923" xr:uid="{00000000-0005-0000-0000-0000C1810000}"/>
    <cellStyle name="Note 4 2 3 7" xfId="33516" xr:uid="{00000000-0005-0000-0000-0000C2810000}"/>
    <cellStyle name="Note 4 2 4" xfId="22784" xr:uid="{00000000-0005-0000-0000-0000C3810000}"/>
    <cellStyle name="Note 4 2 4 2" xfId="33517" xr:uid="{00000000-0005-0000-0000-0000C4810000}"/>
    <cellStyle name="Note 4 2 4 2 2" xfId="33518" xr:uid="{00000000-0005-0000-0000-0000C5810000}"/>
    <cellStyle name="Note 4 2 4 2 2 2" xfId="33519" xr:uid="{00000000-0005-0000-0000-0000C6810000}"/>
    <cellStyle name="Note 4 2 4 2 2 2 2" xfId="33520" xr:uid="{00000000-0005-0000-0000-0000C7810000}"/>
    <cellStyle name="Note 4 2 4 2 2 2 2 2" xfId="31460" xr:uid="{00000000-0005-0000-0000-0000C8810000}"/>
    <cellStyle name="Note 4 2 4 2 2 2 3" xfId="33521" xr:uid="{00000000-0005-0000-0000-0000C9810000}"/>
    <cellStyle name="Note 4 2 4 2 2 3" xfId="33522" xr:uid="{00000000-0005-0000-0000-0000CA810000}"/>
    <cellStyle name="Note 4 2 4 2 2 3 2" xfId="33523" xr:uid="{00000000-0005-0000-0000-0000CB810000}"/>
    <cellStyle name="Note 4 2 4 2 2 4" xfId="33524" xr:uid="{00000000-0005-0000-0000-0000CC810000}"/>
    <cellStyle name="Note 4 2 4 2 3" xfId="33525" xr:uid="{00000000-0005-0000-0000-0000CD810000}"/>
    <cellStyle name="Note 4 2 4 2 3 2" xfId="20431" xr:uid="{00000000-0005-0000-0000-0000CE810000}"/>
    <cellStyle name="Note 4 2 4 2 3 2 2" xfId="33526" xr:uid="{00000000-0005-0000-0000-0000CF810000}"/>
    <cellStyle name="Note 4 2 4 2 3 3" xfId="33527" xr:uid="{00000000-0005-0000-0000-0000D0810000}"/>
    <cellStyle name="Note 4 2 4 2 4" xfId="33528" xr:uid="{00000000-0005-0000-0000-0000D1810000}"/>
    <cellStyle name="Note 4 2 4 2 4 2" xfId="33529" xr:uid="{00000000-0005-0000-0000-0000D2810000}"/>
    <cellStyle name="Note 4 2 4 2 5" xfId="33530" xr:uid="{00000000-0005-0000-0000-0000D3810000}"/>
    <cellStyle name="Note 4 2 4 3" xfId="33531" xr:uid="{00000000-0005-0000-0000-0000D4810000}"/>
    <cellStyle name="Note 4 2 4 3 2" xfId="33532" xr:uid="{00000000-0005-0000-0000-0000D5810000}"/>
    <cellStyle name="Note 4 2 4 3 2 2" xfId="33533" xr:uid="{00000000-0005-0000-0000-0000D6810000}"/>
    <cellStyle name="Note 4 2 4 3 2 2 2" xfId="6321" xr:uid="{00000000-0005-0000-0000-0000D7810000}"/>
    <cellStyle name="Note 4 2 4 3 2 3" xfId="33534" xr:uid="{00000000-0005-0000-0000-0000D8810000}"/>
    <cellStyle name="Note 4 2 4 3 3" xfId="33535" xr:uid="{00000000-0005-0000-0000-0000D9810000}"/>
    <cellStyle name="Note 4 2 4 3 3 2" xfId="33536" xr:uid="{00000000-0005-0000-0000-0000DA810000}"/>
    <cellStyle name="Note 4 2 4 3 4" xfId="33537" xr:uid="{00000000-0005-0000-0000-0000DB810000}"/>
    <cellStyle name="Note 4 2 4 4" xfId="33538" xr:uid="{00000000-0005-0000-0000-0000DC810000}"/>
    <cellStyle name="Note 4 2 4 4 2" xfId="33539" xr:uid="{00000000-0005-0000-0000-0000DD810000}"/>
    <cellStyle name="Note 4 2 4 4 2 2" xfId="33540" xr:uid="{00000000-0005-0000-0000-0000DE810000}"/>
    <cellStyle name="Note 4 2 4 4 3" xfId="33541" xr:uid="{00000000-0005-0000-0000-0000DF810000}"/>
    <cellStyle name="Note 4 2 4 5" xfId="33542" xr:uid="{00000000-0005-0000-0000-0000E0810000}"/>
    <cellStyle name="Note 4 2 4 5 2" xfId="33543" xr:uid="{00000000-0005-0000-0000-0000E1810000}"/>
    <cellStyle name="Note 4 2 4 6" xfId="33544" xr:uid="{00000000-0005-0000-0000-0000E2810000}"/>
    <cellStyle name="Note 4 2 5" xfId="33545" xr:uid="{00000000-0005-0000-0000-0000E3810000}"/>
    <cellStyle name="Note 4 2 5 2" xfId="33546" xr:uid="{00000000-0005-0000-0000-0000E4810000}"/>
    <cellStyle name="Note 4 2 5 2 2" xfId="13542" xr:uid="{00000000-0005-0000-0000-0000E5810000}"/>
    <cellStyle name="Note 4 2 5 2 2 2" xfId="13746" xr:uid="{00000000-0005-0000-0000-0000E6810000}"/>
    <cellStyle name="Note 4 2 5 2 2 2 2" xfId="8834" xr:uid="{00000000-0005-0000-0000-0000E7810000}"/>
    <cellStyle name="Note 4 2 5 2 2 3" xfId="11645" xr:uid="{00000000-0005-0000-0000-0000E8810000}"/>
    <cellStyle name="Note 4 2 5 2 3" xfId="33547" xr:uid="{00000000-0005-0000-0000-0000E9810000}"/>
    <cellStyle name="Note 4 2 5 2 3 2" xfId="18079" xr:uid="{00000000-0005-0000-0000-0000EA810000}"/>
    <cellStyle name="Note 4 2 5 2 4" xfId="33548" xr:uid="{00000000-0005-0000-0000-0000EB810000}"/>
    <cellStyle name="Note 4 2 5 3" xfId="29352" xr:uid="{00000000-0005-0000-0000-0000EC810000}"/>
    <cellStyle name="Note 4 2 5 3 2" xfId="33549" xr:uid="{00000000-0005-0000-0000-0000ED810000}"/>
    <cellStyle name="Note 4 2 5 3 2 2" xfId="20382" xr:uid="{00000000-0005-0000-0000-0000EE810000}"/>
    <cellStyle name="Note 4 2 5 3 3" xfId="33550" xr:uid="{00000000-0005-0000-0000-0000EF810000}"/>
    <cellStyle name="Note 4 2 5 4" xfId="33551" xr:uid="{00000000-0005-0000-0000-0000F0810000}"/>
    <cellStyle name="Note 4 2 5 4 2" xfId="33552" xr:uid="{00000000-0005-0000-0000-0000F1810000}"/>
    <cellStyle name="Note 4 2 5 5" xfId="33553" xr:uid="{00000000-0005-0000-0000-0000F2810000}"/>
    <cellStyle name="Note 4 2 6" xfId="32247" xr:uid="{00000000-0005-0000-0000-0000F3810000}"/>
    <cellStyle name="Note 4 2 6 2" xfId="33554" xr:uid="{00000000-0005-0000-0000-0000F4810000}"/>
    <cellStyle name="Note 4 2 6 2 2" xfId="33555" xr:uid="{00000000-0005-0000-0000-0000F5810000}"/>
    <cellStyle name="Note 4 2 6 2 2 2" xfId="33556" xr:uid="{00000000-0005-0000-0000-0000F6810000}"/>
    <cellStyle name="Note 4 2 6 2 3" xfId="33557" xr:uid="{00000000-0005-0000-0000-0000F7810000}"/>
    <cellStyle name="Note 4 2 6 3" xfId="33558" xr:uid="{00000000-0005-0000-0000-0000F8810000}"/>
    <cellStyle name="Note 4 2 6 3 2" xfId="33559" xr:uid="{00000000-0005-0000-0000-0000F9810000}"/>
    <cellStyle name="Note 4 2 6 4" xfId="33560" xr:uid="{00000000-0005-0000-0000-0000FA810000}"/>
    <cellStyle name="Note 4 2 7" xfId="33561" xr:uid="{00000000-0005-0000-0000-0000FB810000}"/>
    <cellStyle name="Note 4 2 7 2" xfId="33562" xr:uid="{00000000-0005-0000-0000-0000FC810000}"/>
    <cellStyle name="Note 4 2 7 2 2" xfId="33563" xr:uid="{00000000-0005-0000-0000-0000FD810000}"/>
    <cellStyle name="Note 4 2 7 3" xfId="33564" xr:uid="{00000000-0005-0000-0000-0000FE810000}"/>
    <cellStyle name="Note 4 2 8" xfId="33565" xr:uid="{00000000-0005-0000-0000-0000FF810000}"/>
    <cellStyle name="Note 4 2 8 2" xfId="33566" xr:uid="{00000000-0005-0000-0000-000000820000}"/>
    <cellStyle name="Note 4 2 9" xfId="33567" xr:uid="{00000000-0005-0000-0000-000001820000}"/>
    <cellStyle name="Note 4 3" xfId="33568" xr:uid="{00000000-0005-0000-0000-000002820000}"/>
    <cellStyle name="Note 4 3 2" xfId="33569" xr:uid="{00000000-0005-0000-0000-000003820000}"/>
    <cellStyle name="Note 4 3 2 2" xfId="33570" xr:uid="{00000000-0005-0000-0000-000004820000}"/>
    <cellStyle name="Note 4 3 2 2 2" xfId="33571" xr:uid="{00000000-0005-0000-0000-000005820000}"/>
    <cellStyle name="Note 4 3 2 2 2 2" xfId="21963" xr:uid="{00000000-0005-0000-0000-000006820000}"/>
    <cellStyle name="Note 4 3 2 2 2 2 2" xfId="19747" xr:uid="{00000000-0005-0000-0000-000007820000}"/>
    <cellStyle name="Note 4 3 2 2 2 2 2 2" xfId="18715" xr:uid="{00000000-0005-0000-0000-000008820000}"/>
    <cellStyle name="Note 4 3 2 2 2 2 2 2 2" xfId="33572" xr:uid="{00000000-0005-0000-0000-000009820000}"/>
    <cellStyle name="Note 4 3 2 2 2 2 2 3" xfId="31198" xr:uid="{00000000-0005-0000-0000-00000A820000}"/>
    <cellStyle name="Note 4 3 2 2 2 2 3" xfId="18850" xr:uid="{00000000-0005-0000-0000-00000B820000}"/>
    <cellStyle name="Note 4 3 2 2 2 2 3 2" xfId="25703" xr:uid="{00000000-0005-0000-0000-00000C820000}"/>
    <cellStyle name="Note 4 3 2 2 2 2 4" xfId="33573" xr:uid="{00000000-0005-0000-0000-00000D820000}"/>
    <cellStyle name="Note 4 3 2 2 2 3" xfId="21967" xr:uid="{00000000-0005-0000-0000-00000E820000}"/>
    <cellStyle name="Note 4 3 2 2 2 3 2" xfId="19752" xr:uid="{00000000-0005-0000-0000-00000F820000}"/>
    <cellStyle name="Note 4 3 2 2 2 3 2 2" xfId="27650" xr:uid="{00000000-0005-0000-0000-000010820000}"/>
    <cellStyle name="Note 4 3 2 2 2 3 3" xfId="33574" xr:uid="{00000000-0005-0000-0000-000011820000}"/>
    <cellStyle name="Note 4 3 2 2 2 4" xfId="33575" xr:uid="{00000000-0005-0000-0000-000012820000}"/>
    <cellStyle name="Note 4 3 2 2 2 4 2" xfId="33576" xr:uid="{00000000-0005-0000-0000-000013820000}"/>
    <cellStyle name="Note 4 3 2 2 2 5" xfId="33577" xr:uid="{00000000-0005-0000-0000-000014820000}"/>
    <cellStyle name="Note 4 3 2 2 3" xfId="33578" xr:uid="{00000000-0005-0000-0000-000015820000}"/>
    <cellStyle name="Note 4 3 2 2 3 2" xfId="1008" xr:uid="{00000000-0005-0000-0000-000016820000}"/>
    <cellStyle name="Note 4 3 2 2 3 2 2" xfId="13964" xr:uid="{00000000-0005-0000-0000-000017820000}"/>
    <cellStyle name="Note 4 3 2 2 3 2 2 2" xfId="29306" xr:uid="{00000000-0005-0000-0000-000018820000}"/>
    <cellStyle name="Note 4 3 2 2 3 2 3" xfId="29310" xr:uid="{00000000-0005-0000-0000-000019820000}"/>
    <cellStyle name="Note 4 3 2 2 3 3" xfId="10006" xr:uid="{00000000-0005-0000-0000-00001A820000}"/>
    <cellStyle name="Note 4 3 2 2 3 3 2" xfId="29325" xr:uid="{00000000-0005-0000-0000-00001B820000}"/>
    <cellStyle name="Note 4 3 2 2 3 4" xfId="33579" xr:uid="{00000000-0005-0000-0000-00001C820000}"/>
    <cellStyle name="Note 4 3 2 2 4" xfId="33580" xr:uid="{00000000-0005-0000-0000-00001D820000}"/>
    <cellStyle name="Note 4 3 2 2 4 2" xfId="13981" xr:uid="{00000000-0005-0000-0000-00001E820000}"/>
    <cellStyle name="Note 4 3 2 2 4 2 2" xfId="29347" xr:uid="{00000000-0005-0000-0000-00001F820000}"/>
    <cellStyle name="Note 4 3 2 2 4 3" xfId="33581" xr:uid="{00000000-0005-0000-0000-000020820000}"/>
    <cellStyle name="Note 4 3 2 2 5" xfId="33582" xr:uid="{00000000-0005-0000-0000-000021820000}"/>
    <cellStyle name="Note 4 3 2 2 5 2" xfId="7919" xr:uid="{00000000-0005-0000-0000-000022820000}"/>
    <cellStyle name="Note 4 3 2 2 6" xfId="33583" xr:uid="{00000000-0005-0000-0000-000023820000}"/>
    <cellStyle name="Note 4 3 2 3" xfId="33584" xr:uid="{00000000-0005-0000-0000-000024820000}"/>
    <cellStyle name="Note 4 3 2 3 2" xfId="33585" xr:uid="{00000000-0005-0000-0000-000025820000}"/>
    <cellStyle name="Note 4 3 2 3 2 2" xfId="21990" xr:uid="{00000000-0005-0000-0000-000026820000}"/>
    <cellStyle name="Note 4 3 2 3 2 2 2" xfId="19856" xr:uid="{00000000-0005-0000-0000-000027820000}"/>
    <cellStyle name="Note 4 3 2 3 2 2 2 2" xfId="25348" xr:uid="{00000000-0005-0000-0000-000028820000}"/>
    <cellStyle name="Note 4 3 2 3 2 2 3" xfId="25350" xr:uid="{00000000-0005-0000-0000-000029820000}"/>
    <cellStyle name="Note 4 3 2 3 2 3" xfId="33586" xr:uid="{00000000-0005-0000-0000-00002A820000}"/>
    <cellStyle name="Note 4 3 2 3 2 3 2" xfId="25355" xr:uid="{00000000-0005-0000-0000-00002B820000}"/>
    <cellStyle name="Note 4 3 2 3 2 4" xfId="33587" xr:uid="{00000000-0005-0000-0000-00002C820000}"/>
    <cellStyle name="Note 4 3 2 3 3" xfId="33588" xr:uid="{00000000-0005-0000-0000-00002D820000}"/>
    <cellStyle name="Note 4 3 2 3 3 2" xfId="14031" xr:uid="{00000000-0005-0000-0000-00002E820000}"/>
    <cellStyle name="Note 4 3 2 3 3 2 2" xfId="25371" xr:uid="{00000000-0005-0000-0000-00002F820000}"/>
    <cellStyle name="Note 4 3 2 3 3 3" xfId="33589" xr:uid="{00000000-0005-0000-0000-000030820000}"/>
    <cellStyle name="Note 4 3 2 3 4" xfId="33590" xr:uid="{00000000-0005-0000-0000-000031820000}"/>
    <cellStyle name="Note 4 3 2 3 4 2" xfId="30428" xr:uid="{00000000-0005-0000-0000-000032820000}"/>
    <cellStyle name="Note 4 3 2 3 5" xfId="33591" xr:uid="{00000000-0005-0000-0000-000033820000}"/>
    <cellStyle name="Note 4 3 2 4" xfId="33592" xr:uid="{00000000-0005-0000-0000-000034820000}"/>
    <cellStyle name="Note 4 3 2 4 2" xfId="33593" xr:uid="{00000000-0005-0000-0000-000035820000}"/>
    <cellStyle name="Note 4 3 2 4 2 2" xfId="33594" xr:uid="{00000000-0005-0000-0000-000036820000}"/>
    <cellStyle name="Note 4 3 2 4 2 2 2" xfId="25425" xr:uid="{00000000-0005-0000-0000-000037820000}"/>
    <cellStyle name="Note 4 3 2 4 2 3" xfId="33595" xr:uid="{00000000-0005-0000-0000-000038820000}"/>
    <cellStyle name="Note 4 3 2 4 3" xfId="33596" xr:uid="{00000000-0005-0000-0000-000039820000}"/>
    <cellStyle name="Note 4 3 2 4 3 2" xfId="33597" xr:uid="{00000000-0005-0000-0000-00003A820000}"/>
    <cellStyle name="Note 4 3 2 4 4" xfId="33598" xr:uid="{00000000-0005-0000-0000-00003B820000}"/>
    <cellStyle name="Note 4 3 2 5" xfId="26455" xr:uid="{00000000-0005-0000-0000-00003C820000}"/>
    <cellStyle name="Note 4 3 2 5 2" xfId="33599" xr:uid="{00000000-0005-0000-0000-00003D820000}"/>
    <cellStyle name="Note 4 3 2 5 2 2" xfId="33600" xr:uid="{00000000-0005-0000-0000-00003E820000}"/>
    <cellStyle name="Note 4 3 2 5 3" xfId="33601" xr:uid="{00000000-0005-0000-0000-00003F820000}"/>
    <cellStyle name="Note 4 3 2 6" xfId="33602" xr:uid="{00000000-0005-0000-0000-000040820000}"/>
    <cellStyle name="Note 4 3 2 6 2" xfId="33603" xr:uid="{00000000-0005-0000-0000-000041820000}"/>
    <cellStyle name="Note 4 3 2 7" xfId="33604" xr:uid="{00000000-0005-0000-0000-000042820000}"/>
    <cellStyle name="Note 4 3 3" xfId="33605" xr:uid="{00000000-0005-0000-0000-000043820000}"/>
    <cellStyle name="Note 4 3 3 2" xfId="33606" xr:uid="{00000000-0005-0000-0000-000044820000}"/>
    <cellStyle name="Note 4 3 3 2 2" xfId="33607" xr:uid="{00000000-0005-0000-0000-000045820000}"/>
    <cellStyle name="Note 4 3 3 2 2 2" xfId="21727" xr:uid="{00000000-0005-0000-0000-000046820000}"/>
    <cellStyle name="Note 4 3 3 2 2 2 2" xfId="20106" xr:uid="{00000000-0005-0000-0000-000047820000}"/>
    <cellStyle name="Note 4 3 3 2 2 2 2 2" xfId="33608" xr:uid="{00000000-0005-0000-0000-000048820000}"/>
    <cellStyle name="Note 4 3 3 2 2 2 3" xfId="33609" xr:uid="{00000000-0005-0000-0000-000049820000}"/>
    <cellStyle name="Note 4 3 3 2 2 3" xfId="28533" xr:uid="{00000000-0005-0000-0000-00004A820000}"/>
    <cellStyle name="Note 4 3 3 2 2 3 2" xfId="33610" xr:uid="{00000000-0005-0000-0000-00004B820000}"/>
    <cellStyle name="Note 4 3 3 2 2 4" xfId="33611" xr:uid="{00000000-0005-0000-0000-00004C820000}"/>
    <cellStyle name="Note 4 3 3 2 3" xfId="33612" xr:uid="{00000000-0005-0000-0000-00004D820000}"/>
    <cellStyle name="Note 4 3 3 2 3 2" xfId="9878" xr:uid="{00000000-0005-0000-0000-00004E820000}"/>
    <cellStyle name="Note 4 3 3 2 3 2 2" xfId="29457" xr:uid="{00000000-0005-0000-0000-00004F820000}"/>
    <cellStyle name="Note 4 3 3 2 3 3" xfId="33613" xr:uid="{00000000-0005-0000-0000-000050820000}"/>
    <cellStyle name="Note 4 3 3 2 4" xfId="33614" xr:uid="{00000000-0005-0000-0000-000051820000}"/>
    <cellStyle name="Note 4 3 3 2 4 2" xfId="33615" xr:uid="{00000000-0005-0000-0000-000052820000}"/>
    <cellStyle name="Note 4 3 3 2 5" xfId="8568" xr:uid="{00000000-0005-0000-0000-000053820000}"/>
    <cellStyle name="Note 4 3 3 3" xfId="33616" xr:uid="{00000000-0005-0000-0000-000054820000}"/>
    <cellStyle name="Note 4 3 3 3 2" xfId="33617" xr:uid="{00000000-0005-0000-0000-000055820000}"/>
    <cellStyle name="Note 4 3 3 3 2 2" xfId="33618" xr:uid="{00000000-0005-0000-0000-000056820000}"/>
    <cellStyle name="Note 4 3 3 3 2 2 2" xfId="25495" xr:uid="{00000000-0005-0000-0000-000057820000}"/>
    <cellStyle name="Note 4 3 3 3 2 3" xfId="33619" xr:uid="{00000000-0005-0000-0000-000058820000}"/>
    <cellStyle name="Note 4 3 3 3 3" xfId="33620" xr:uid="{00000000-0005-0000-0000-000059820000}"/>
    <cellStyle name="Note 4 3 3 3 3 2" xfId="33621" xr:uid="{00000000-0005-0000-0000-00005A820000}"/>
    <cellStyle name="Note 4 3 3 3 4" xfId="33622" xr:uid="{00000000-0005-0000-0000-00005B820000}"/>
    <cellStyle name="Note 4 3 3 4" xfId="33623" xr:uid="{00000000-0005-0000-0000-00005C820000}"/>
    <cellStyle name="Note 4 3 3 4 2" xfId="33624" xr:uid="{00000000-0005-0000-0000-00005D820000}"/>
    <cellStyle name="Note 4 3 3 4 2 2" xfId="33625" xr:uid="{00000000-0005-0000-0000-00005E820000}"/>
    <cellStyle name="Note 4 3 3 4 3" xfId="33626" xr:uid="{00000000-0005-0000-0000-00005F820000}"/>
    <cellStyle name="Note 4 3 3 5" xfId="33627" xr:uid="{00000000-0005-0000-0000-000060820000}"/>
    <cellStyle name="Note 4 3 3 5 2" xfId="33628" xr:uid="{00000000-0005-0000-0000-000061820000}"/>
    <cellStyle name="Note 4 3 3 6" xfId="33629" xr:uid="{00000000-0005-0000-0000-000062820000}"/>
    <cellStyle name="Note 4 3 4" xfId="33630" xr:uid="{00000000-0005-0000-0000-000063820000}"/>
    <cellStyle name="Note 4 3 4 2" xfId="33631" xr:uid="{00000000-0005-0000-0000-000064820000}"/>
    <cellStyle name="Note 4 3 4 2 2" xfId="33632" xr:uid="{00000000-0005-0000-0000-000065820000}"/>
    <cellStyle name="Note 4 3 4 2 2 2" xfId="33633" xr:uid="{00000000-0005-0000-0000-000066820000}"/>
    <cellStyle name="Note 4 3 4 2 2 2 2" xfId="33634" xr:uid="{00000000-0005-0000-0000-000067820000}"/>
    <cellStyle name="Note 4 3 4 2 2 3" xfId="33635" xr:uid="{00000000-0005-0000-0000-000068820000}"/>
    <cellStyle name="Note 4 3 4 2 3" xfId="33636" xr:uid="{00000000-0005-0000-0000-000069820000}"/>
    <cellStyle name="Note 4 3 4 2 3 2" xfId="33637" xr:uid="{00000000-0005-0000-0000-00006A820000}"/>
    <cellStyle name="Note 4 3 4 2 4" xfId="33638" xr:uid="{00000000-0005-0000-0000-00006B820000}"/>
    <cellStyle name="Note 4 3 4 3" xfId="33639" xr:uid="{00000000-0005-0000-0000-00006C820000}"/>
    <cellStyle name="Note 4 3 4 3 2" xfId="33640" xr:uid="{00000000-0005-0000-0000-00006D820000}"/>
    <cellStyle name="Note 4 3 4 3 2 2" xfId="33641" xr:uid="{00000000-0005-0000-0000-00006E820000}"/>
    <cellStyle name="Note 4 3 4 3 3" xfId="33642" xr:uid="{00000000-0005-0000-0000-00006F820000}"/>
    <cellStyle name="Note 4 3 4 4" xfId="33643" xr:uid="{00000000-0005-0000-0000-000070820000}"/>
    <cellStyle name="Note 4 3 4 4 2" xfId="33644" xr:uid="{00000000-0005-0000-0000-000071820000}"/>
    <cellStyle name="Note 4 3 4 5" xfId="33645" xr:uid="{00000000-0005-0000-0000-000072820000}"/>
    <cellStyle name="Note 4 3 5" xfId="33646" xr:uid="{00000000-0005-0000-0000-000073820000}"/>
    <cellStyle name="Note 4 3 5 2" xfId="33647" xr:uid="{00000000-0005-0000-0000-000074820000}"/>
    <cellStyle name="Note 4 3 5 2 2" xfId="31663" xr:uid="{00000000-0005-0000-0000-000075820000}"/>
    <cellStyle name="Note 4 3 5 2 2 2" xfId="31666" xr:uid="{00000000-0005-0000-0000-000076820000}"/>
    <cellStyle name="Note 4 3 5 2 3" xfId="24899" xr:uid="{00000000-0005-0000-0000-000077820000}"/>
    <cellStyle name="Note 4 3 5 3" xfId="33648" xr:uid="{00000000-0005-0000-0000-000078820000}"/>
    <cellStyle name="Note 4 3 5 3 2" xfId="31687" xr:uid="{00000000-0005-0000-0000-000079820000}"/>
    <cellStyle name="Note 4 3 5 4" xfId="33649" xr:uid="{00000000-0005-0000-0000-00007A820000}"/>
    <cellStyle name="Note 4 3 6" xfId="33650" xr:uid="{00000000-0005-0000-0000-00007B820000}"/>
    <cellStyle name="Note 4 3 6 2" xfId="33651" xr:uid="{00000000-0005-0000-0000-00007C820000}"/>
    <cellStyle name="Note 4 3 6 2 2" xfId="31722" xr:uid="{00000000-0005-0000-0000-00007D820000}"/>
    <cellStyle name="Note 4 3 6 3" xfId="33652" xr:uid="{00000000-0005-0000-0000-00007E820000}"/>
    <cellStyle name="Note 4 3 7" xfId="33653" xr:uid="{00000000-0005-0000-0000-00007F820000}"/>
    <cellStyle name="Note 4 3 7 2" xfId="33654" xr:uid="{00000000-0005-0000-0000-000080820000}"/>
    <cellStyle name="Note 4 3 8" xfId="14917" xr:uid="{00000000-0005-0000-0000-000081820000}"/>
    <cellStyle name="Note 4 4" xfId="9401" xr:uid="{00000000-0005-0000-0000-000082820000}"/>
    <cellStyle name="Note 4 4 2" xfId="12215" xr:uid="{00000000-0005-0000-0000-000083820000}"/>
    <cellStyle name="Note 4 4 2 2" xfId="33655" xr:uid="{00000000-0005-0000-0000-000084820000}"/>
    <cellStyle name="Note 4 4 2 2 2" xfId="33656" xr:uid="{00000000-0005-0000-0000-000085820000}"/>
    <cellStyle name="Note 4 4 2 2 2 2" xfId="5778" xr:uid="{00000000-0005-0000-0000-000086820000}"/>
    <cellStyle name="Note 4 4 2 2 2 2 2" xfId="18539" xr:uid="{00000000-0005-0000-0000-000087820000}"/>
    <cellStyle name="Note 4 4 2 2 2 2 2 2" xfId="18542" xr:uid="{00000000-0005-0000-0000-000088820000}"/>
    <cellStyle name="Note 4 4 2 2 2 2 3" xfId="18545" xr:uid="{00000000-0005-0000-0000-000089820000}"/>
    <cellStyle name="Note 4 4 2 2 2 3" xfId="33657" xr:uid="{00000000-0005-0000-0000-00008A820000}"/>
    <cellStyle name="Note 4 4 2 2 2 3 2" xfId="18559" xr:uid="{00000000-0005-0000-0000-00008B820000}"/>
    <cellStyle name="Note 4 4 2 2 2 4" xfId="33658" xr:uid="{00000000-0005-0000-0000-00008C820000}"/>
    <cellStyle name="Note 4 4 2 2 3" xfId="33659" xr:uid="{00000000-0005-0000-0000-00008D820000}"/>
    <cellStyle name="Note 4 4 2 2 3 2" xfId="10443" xr:uid="{00000000-0005-0000-0000-00008E820000}"/>
    <cellStyle name="Note 4 4 2 2 3 2 2" xfId="18583" xr:uid="{00000000-0005-0000-0000-00008F820000}"/>
    <cellStyle name="Note 4 4 2 2 3 3" xfId="33660" xr:uid="{00000000-0005-0000-0000-000090820000}"/>
    <cellStyle name="Note 4 4 2 2 4" xfId="33661" xr:uid="{00000000-0005-0000-0000-000091820000}"/>
    <cellStyle name="Note 4 4 2 2 4 2" xfId="33662" xr:uid="{00000000-0005-0000-0000-000092820000}"/>
    <cellStyle name="Note 4 4 2 2 5" xfId="33663" xr:uid="{00000000-0005-0000-0000-000093820000}"/>
    <cellStyle name="Note 4 4 2 3" xfId="33664" xr:uid="{00000000-0005-0000-0000-000094820000}"/>
    <cellStyle name="Note 4 4 2 3 2" xfId="33665" xr:uid="{00000000-0005-0000-0000-000095820000}"/>
    <cellStyle name="Note 4 4 2 3 2 2" xfId="32556" xr:uid="{00000000-0005-0000-0000-000096820000}"/>
    <cellStyle name="Note 4 4 2 3 2 2 2" xfId="18858" xr:uid="{00000000-0005-0000-0000-000097820000}"/>
    <cellStyle name="Note 4 4 2 3 2 3" xfId="26804" xr:uid="{00000000-0005-0000-0000-000098820000}"/>
    <cellStyle name="Note 4 4 2 3 3" xfId="33666" xr:uid="{00000000-0005-0000-0000-000099820000}"/>
    <cellStyle name="Note 4 4 2 3 3 2" xfId="30456" xr:uid="{00000000-0005-0000-0000-00009A820000}"/>
    <cellStyle name="Note 4 4 2 3 4" xfId="33667" xr:uid="{00000000-0005-0000-0000-00009B820000}"/>
    <cellStyle name="Note 4 4 2 4" xfId="33668" xr:uid="{00000000-0005-0000-0000-00009C820000}"/>
    <cellStyle name="Note 4 4 2 4 2" xfId="33669" xr:uid="{00000000-0005-0000-0000-00009D820000}"/>
    <cellStyle name="Note 4 4 2 4 2 2" xfId="32560" xr:uid="{00000000-0005-0000-0000-00009E820000}"/>
    <cellStyle name="Note 4 4 2 4 3" xfId="33670" xr:uid="{00000000-0005-0000-0000-00009F820000}"/>
    <cellStyle name="Note 4 4 2 5" xfId="33671" xr:uid="{00000000-0005-0000-0000-0000A0820000}"/>
    <cellStyle name="Note 4 4 2 5 2" xfId="33672" xr:uid="{00000000-0005-0000-0000-0000A1820000}"/>
    <cellStyle name="Note 4 4 2 6" xfId="33673" xr:uid="{00000000-0005-0000-0000-0000A2820000}"/>
    <cellStyle name="Note 4 4 3" xfId="33674" xr:uid="{00000000-0005-0000-0000-0000A3820000}"/>
    <cellStyle name="Note 4 4 3 2" xfId="33675" xr:uid="{00000000-0005-0000-0000-0000A4820000}"/>
    <cellStyle name="Note 4 4 3 2 2" xfId="33676" xr:uid="{00000000-0005-0000-0000-0000A5820000}"/>
    <cellStyle name="Note 4 4 3 2 2 2" xfId="33677" xr:uid="{00000000-0005-0000-0000-0000A6820000}"/>
    <cellStyle name="Note 4 4 3 2 2 2 2" xfId="19162" xr:uid="{00000000-0005-0000-0000-0000A7820000}"/>
    <cellStyle name="Note 4 4 3 2 2 3" xfId="15453" xr:uid="{00000000-0005-0000-0000-0000A8820000}"/>
    <cellStyle name="Note 4 4 3 2 3" xfId="33678" xr:uid="{00000000-0005-0000-0000-0000A9820000}"/>
    <cellStyle name="Note 4 4 3 2 3 2" xfId="33679" xr:uid="{00000000-0005-0000-0000-0000AA820000}"/>
    <cellStyle name="Note 4 4 3 2 4" xfId="33680" xr:uid="{00000000-0005-0000-0000-0000AB820000}"/>
    <cellStyle name="Note 4 4 3 3" xfId="33681" xr:uid="{00000000-0005-0000-0000-0000AC820000}"/>
    <cellStyle name="Note 4 4 3 3 2" xfId="33682" xr:uid="{00000000-0005-0000-0000-0000AD820000}"/>
    <cellStyle name="Note 4 4 3 3 2 2" xfId="32569" xr:uid="{00000000-0005-0000-0000-0000AE820000}"/>
    <cellStyle name="Note 4 4 3 3 3" xfId="33683" xr:uid="{00000000-0005-0000-0000-0000AF820000}"/>
    <cellStyle name="Note 4 4 3 4" xfId="33684" xr:uid="{00000000-0005-0000-0000-0000B0820000}"/>
    <cellStyle name="Note 4 4 3 4 2" xfId="33685" xr:uid="{00000000-0005-0000-0000-0000B1820000}"/>
    <cellStyle name="Note 4 4 3 5" xfId="33686" xr:uid="{00000000-0005-0000-0000-0000B2820000}"/>
    <cellStyle name="Note 4 4 4" xfId="33687" xr:uid="{00000000-0005-0000-0000-0000B3820000}"/>
    <cellStyle name="Note 4 4 4 2" xfId="33688" xr:uid="{00000000-0005-0000-0000-0000B4820000}"/>
    <cellStyle name="Note 4 4 4 2 2" xfId="33689" xr:uid="{00000000-0005-0000-0000-0000B5820000}"/>
    <cellStyle name="Note 4 4 4 2 2 2" xfId="33690" xr:uid="{00000000-0005-0000-0000-0000B6820000}"/>
    <cellStyle name="Note 4 4 4 2 3" xfId="33691" xr:uid="{00000000-0005-0000-0000-0000B7820000}"/>
    <cellStyle name="Note 4 4 4 3" xfId="33692" xr:uid="{00000000-0005-0000-0000-0000B8820000}"/>
    <cellStyle name="Note 4 4 4 3 2" xfId="33693" xr:uid="{00000000-0005-0000-0000-0000B9820000}"/>
    <cellStyle name="Note 4 4 4 4" xfId="33694" xr:uid="{00000000-0005-0000-0000-0000BA820000}"/>
    <cellStyle name="Note 4 4 5" xfId="33695" xr:uid="{00000000-0005-0000-0000-0000BB820000}"/>
    <cellStyle name="Note 4 4 5 2" xfId="33696" xr:uid="{00000000-0005-0000-0000-0000BC820000}"/>
    <cellStyle name="Note 4 4 5 2 2" xfId="26539" xr:uid="{00000000-0005-0000-0000-0000BD820000}"/>
    <cellStyle name="Note 4 4 5 3" xfId="33697" xr:uid="{00000000-0005-0000-0000-0000BE820000}"/>
    <cellStyle name="Note 4 4 6" xfId="33698" xr:uid="{00000000-0005-0000-0000-0000BF820000}"/>
    <cellStyle name="Note 4 4 6 2" xfId="33699" xr:uid="{00000000-0005-0000-0000-0000C0820000}"/>
    <cellStyle name="Note 4 4 7" xfId="33700" xr:uid="{00000000-0005-0000-0000-0000C1820000}"/>
    <cellStyle name="Note 4 5" xfId="12221" xr:uid="{00000000-0005-0000-0000-0000C2820000}"/>
    <cellStyle name="Note 4 5 2" xfId="17647" xr:uid="{00000000-0005-0000-0000-0000C3820000}"/>
    <cellStyle name="Note 4 5 2 2" xfId="33701" xr:uid="{00000000-0005-0000-0000-0000C4820000}"/>
    <cellStyle name="Note 4 5 2 2 2" xfId="33702" xr:uid="{00000000-0005-0000-0000-0000C5820000}"/>
    <cellStyle name="Note 4 5 2 2 2 2" xfId="33703" xr:uid="{00000000-0005-0000-0000-0000C6820000}"/>
    <cellStyle name="Note 4 5 2 2 2 2 2" xfId="19701" xr:uid="{00000000-0005-0000-0000-0000C7820000}"/>
    <cellStyle name="Note 4 5 2 2 2 3" xfId="27523" xr:uid="{00000000-0005-0000-0000-0000C8820000}"/>
    <cellStyle name="Note 4 5 2 2 3" xfId="33704" xr:uid="{00000000-0005-0000-0000-0000C9820000}"/>
    <cellStyle name="Note 4 5 2 2 3 2" xfId="33705" xr:uid="{00000000-0005-0000-0000-0000CA820000}"/>
    <cellStyle name="Note 4 5 2 2 4" xfId="33706" xr:uid="{00000000-0005-0000-0000-0000CB820000}"/>
    <cellStyle name="Note 4 5 2 3" xfId="27324" xr:uid="{00000000-0005-0000-0000-0000CC820000}"/>
    <cellStyle name="Note 4 5 2 3 2" xfId="33707" xr:uid="{00000000-0005-0000-0000-0000CD820000}"/>
    <cellStyle name="Note 4 5 2 3 2 2" xfId="31180" xr:uid="{00000000-0005-0000-0000-0000CE820000}"/>
    <cellStyle name="Note 4 5 2 3 3" xfId="12301" xr:uid="{00000000-0005-0000-0000-0000CF820000}"/>
    <cellStyle name="Note 4 5 2 4" xfId="33708" xr:uid="{00000000-0005-0000-0000-0000D0820000}"/>
    <cellStyle name="Note 4 5 2 4 2" xfId="33709" xr:uid="{00000000-0005-0000-0000-0000D1820000}"/>
    <cellStyle name="Note 4 5 2 5" xfId="33710" xr:uid="{00000000-0005-0000-0000-0000D2820000}"/>
    <cellStyle name="Note 4 5 3" xfId="27384" xr:uid="{00000000-0005-0000-0000-0000D3820000}"/>
    <cellStyle name="Note 4 5 3 2" xfId="33711" xr:uid="{00000000-0005-0000-0000-0000D4820000}"/>
    <cellStyle name="Note 4 5 3 2 2" xfId="33712" xr:uid="{00000000-0005-0000-0000-0000D5820000}"/>
    <cellStyle name="Note 4 5 3 2 2 2" xfId="33713" xr:uid="{00000000-0005-0000-0000-0000D6820000}"/>
    <cellStyle name="Note 4 5 3 2 3" xfId="33714" xr:uid="{00000000-0005-0000-0000-0000D7820000}"/>
    <cellStyle name="Note 4 5 3 3" xfId="33715" xr:uid="{00000000-0005-0000-0000-0000D8820000}"/>
    <cellStyle name="Note 4 5 3 3 2" xfId="33716" xr:uid="{00000000-0005-0000-0000-0000D9820000}"/>
    <cellStyle name="Note 4 5 3 4" xfId="33717" xr:uid="{00000000-0005-0000-0000-0000DA820000}"/>
    <cellStyle name="Note 4 5 4" xfId="6459" xr:uid="{00000000-0005-0000-0000-0000DB820000}"/>
    <cellStyle name="Note 4 5 4 2" xfId="33718" xr:uid="{00000000-0005-0000-0000-0000DC820000}"/>
    <cellStyle name="Note 4 5 4 2 2" xfId="33719" xr:uid="{00000000-0005-0000-0000-0000DD820000}"/>
    <cellStyle name="Note 4 5 4 3" xfId="33720" xr:uid="{00000000-0005-0000-0000-0000DE820000}"/>
    <cellStyle name="Note 4 5 5" xfId="33721" xr:uid="{00000000-0005-0000-0000-0000DF820000}"/>
    <cellStyle name="Note 4 5 5 2" xfId="24874" xr:uid="{00000000-0005-0000-0000-0000E0820000}"/>
    <cellStyle name="Note 4 5 6" xfId="33722" xr:uid="{00000000-0005-0000-0000-0000E1820000}"/>
    <cellStyle name="Note 4 6" xfId="33723" xr:uid="{00000000-0005-0000-0000-0000E2820000}"/>
    <cellStyle name="Note 4 6 2" xfId="33724" xr:uid="{00000000-0005-0000-0000-0000E3820000}"/>
    <cellStyle name="Note 4 6 2 2" xfId="33725" xr:uid="{00000000-0005-0000-0000-0000E4820000}"/>
    <cellStyle name="Note 4 6 2 2 2" xfId="33726" xr:uid="{00000000-0005-0000-0000-0000E5820000}"/>
    <cellStyle name="Note 4 6 2 2 2 2" xfId="33727" xr:uid="{00000000-0005-0000-0000-0000E6820000}"/>
    <cellStyle name="Note 4 6 2 2 3" xfId="33728" xr:uid="{00000000-0005-0000-0000-0000E7820000}"/>
    <cellStyle name="Note 4 6 2 3" xfId="33729" xr:uid="{00000000-0005-0000-0000-0000E8820000}"/>
    <cellStyle name="Note 4 6 2 3 2" xfId="12096" xr:uid="{00000000-0005-0000-0000-0000E9820000}"/>
    <cellStyle name="Note 4 6 2 4" xfId="33730" xr:uid="{00000000-0005-0000-0000-0000EA820000}"/>
    <cellStyle name="Note 4 6 3" xfId="33731" xr:uid="{00000000-0005-0000-0000-0000EB820000}"/>
    <cellStyle name="Note 4 6 3 2" xfId="33732" xr:uid="{00000000-0005-0000-0000-0000EC820000}"/>
    <cellStyle name="Note 4 6 3 2 2" xfId="33733" xr:uid="{00000000-0005-0000-0000-0000ED820000}"/>
    <cellStyle name="Note 4 6 3 3" xfId="33734" xr:uid="{00000000-0005-0000-0000-0000EE820000}"/>
    <cellStyle name="Note 4 6 4" xfId="33735" xr:uid="{00000000-0005-0000-0000-0000EF820000}"/>
    <cellStyle name="Note 4 6 4 2" xfId="18119" xr:uid="{00000000-0005-0000-0000-0000F0820000}"/>
    <cellStyle name="Note 4 6 5" xfId="22235" xr:uid="{00000000-0005-0000-0000-0000F1820000}"/>
    <cellStyle name="Note 4 7" xfId="33736" xr:uid="{00000000-0005-0000-0000-0000F2820000}"/>
    <cellStyle name="Note 4 7 2" xfId="12422" xr:uid="{00000000-0005-0000-0000-0000F3820000}"/>
    <cellStyle name="Note 4 7 2 2" xfId="12425" xr:uid="{00000000-0005-0000-0000-0000F4820000}"/>
    <cellStyle name="Note 4 7 2 2 2" xfId="33737" xr:uid="{00000000-0005-0000-0000-0000F5820000}"/>
    <cellStyle name="Note 4 7 2 3" xfId="24746" xr:uid="{00000000-0005-0000-0000-0000F6820000}"/>
    <cellStyle name="Note 4 7 3" xfId="12427" xr:uid="{00000000-0005-0000-0000-0000F7820000}"/>
    <cellStyle name="Note 4 7 3 2" xfId="33738" xr:uid="{00000000-0005-0000-0000-0000F8820000}"/>
    <cellStyle name="Note 4 7 4" xfId="33739" xr:uid="{00000000-0005-0000-0000-0000F9820000}"/>
    <cellStyle name="Note 4 8" xfId="33740" xr:uid="{00000000-0005-0000-0000-0000FA820000}"/>
    <cellStyle name="Note 4 8 2" xfId="12451" xr:uid="{00000000-0005-0000-0000-0000FB820000}"/>
    <cellStyle name="Note 4 8 2 2" xfId="33741" xr:uid="{00000000-0005-0000-0000-0000FC820000}"/>
    <cellStyle name="Note 4 8 3" xfId="33742" xr:uid="{00000000-0005-0000-0000-0000FD820000}"/>
    <cellStyle name="Note 4 9" xfId="33743" xr:uid="{00000000-0005-0000-0000-0000FE820000}"/>
    <cellStyle name="Note 4 9 2" xfId="33744" xr:uid="{00000000-0005-0000-0000-0000FF820000}"/>
    <cellStyle name="Note 5" xfId="33745" xr:uid="{00000000-0005-0000-0000-000000830000}"/>
    <cellStyle name="Note 5 2" xfId="33746" xr:uid="{00000000-0005-0000-0000-000001830000}"/>
    <cellStyle name="Note 5 2 2" xfId="33747" xr:uid="{00000000-0005-0000-0000-000002830000}"/>
    <cellStyle name="Note 5 2 2 2" xfId="33748" xr:uid="{00000000-0005-0000-0000-000003830000}"/>
    <cellStyle name="Note 5 2 2 2 2" xfId="33749" xr:uid="{00000000-0005-0000-0000-000004830000}"/>
    <cellStyle name="Note 5 2 2 2 2 2" xfId="10367" xr:uid="{00000000-0005-0000-0000-000005830000}"/>
    <cellStyle name="Note 5 2 2 2 2 2 2" xfId="16455" xr:uid="{00000000-0005-0000-0000-000006830000}"/>
    <cellStyle name="Note 5 2 2 2 2 2 2 2" xfId="11455" xr:uid="{00000000-0005-0000-0000-000007830000}"/>
    <cellStyle name="Note 5 2 2 2 2 2 2 2 2" xfId="33750" xr:uid="{00000000-0005-0000-0000-000008830000}"/>
    <cellStyle name="Note 5 2 2 2 2 2 2 3" xfId="33751" xr:uid="{00000000-0005-0000-0000-000009830000}"/>
    <cellStyle name="Note 5 2 2 2 2 2 3" xfId="19257" xr:uid="{00000000-0005-0000-0000-00000A830000}"/>
    <cellStyle name="Note 5 2 2 2 2 2 3 2" xfId="25080" xr:uid="{00000000-0005-0000-0000-00000B830000}"/>
    <cellStyle name="Note 5 2 2 2 2 2 4" xfId="25083" xr:uid="{00000000-0005-0000-0000-00000C830000}"/>
    <cellStyle name="Note 5 2 2 2 2 3" xfId="2233" xr:uid="{00000000-0005-0000-0000-00000D830000}"/>
    <cellStyle name="Note 5 2 2 2 2 3 2" xfId="2929" xr:uid="{00000000-0005-0000-0000-00000E830000}"/>
    <cellStyle name="Note 5 2 2 2 2 3 2 2" xfId="33752" xr:uid="{00000000-0005-0000-0000-00000F830000}"/>
    <cellStyle name="Note 5 2 2 2 2 3 3" xfId="3002" xr:uid="{00000000-0005-0000-0000-000010830000}"/>
    <cellStyle name="Note 5 2 2 2 2 4" xfId="3065" xr:uid="{00000000-0005-0000-0000-000011830000}"/>
    <cellStyle name="Note 5 2 2 2 2 4 2" xfId="33753" xr:uid="{00000000-0005-0000-0000-000012830000}"/>
    <cellStyle name="Note 5 2 2 2 2 5" xfId="33754" xr:uid="{00000000-0005-0000-0000-000013830000}"/>
    <cellStyle name="Note 5 2 2 2 3" xfId="33755" xr:uid="{00000000-0005-0000-0000-000014830000}"/>
    <cellStyle name="Note 5 2 2 2 3 2" xfId="19279" xr:uid="{00000000-0005-0000-0000-000015830000}"/>
    <cellStyle name="Note 5 2 2 2 3 2 2" xfId="19284" xr:uid="{00000000-0005-0000-0000-000016830000}"/>
    <cellStyle name="Note 5 2 2 2 3 2 2 2" xfId="33756" xr:uid="{00000000-0005-0000-0000-000017830000}"/>
    <cellStyle name="Note 5 2 2 2 3 2 3" xfId="25114" xr:uid="{00000000-0005-0000-0000-000018830000}"/>
    <cellStyle name="Note 5 2 2 2 3 3" xfId="2954" xr:uid="{00000000-0005-0000-0000-000019830000}"/>
    <cellStyle name="Note 5 2 2 2 3 3 2" xfId="33757" xr:uid="{00000000-0005-0000-0000-00001A830000}"/>
    <cellStyle name="Note 5 2 2 2 3 4" xfId="33758" xr:uid="{00000000-0005-0000-0000-00001B830000}"/>
    <cellStyle name="Note 5 2 2 2 4" xfId="15311" xr:uid="{00000000-0005-0000-0000-00001C830000}"/>
    <cellStyle name="Note 5 2 2 2 4 2" xfId="19295" xr:uid="{00000000-0005-0000-0000-00001D830000}"/>
    <cellStyle name="Note 5 2 2 2 4 2 2" xfId="33759" xr:uid="{00000000-0005-0000-0000-00001E830000}"/>
    <cellStyle name="Note 5 2 2 2 4 3" xfId="33760" xr:uid="{00000000-0005-0000-0000-00001F830000}"/>
    <cellStyle name="Note 5 2 2 2 5" xfId="33761" xr:uid="{00000000-0005-0000-0000-000020830000}"/>
    <cellStyle name="Note 5 2 2 2 5 2" xfId="33762" xr:uid="{00000000-0005-0000-0000-000021830000}"/>
    <cellStyle name="Note 5 2 2 2 6" xfId="33763" xr:uid="{00000000-0005-0000-0000-000022830000}"/>
    <cellStyle name="Note 5 2 2 3" xfId="33764" xr:uid="{00000000-0005-0000-0000-000023830000}"/>
    <cellStyle name="Note 5 2 2 3 2" xfId="33765" xr:uid="{00000000-0005-0000-0000-000024830000}"/>
    <cellStyle name="Note 5 2 2 3 2 2" xfId="19390" xr:uid="{00000000-0005-0000-0000-000025830000}"/>
    <cellStyle name="Note 5 2 2 3 2 2 2" xfId="19393" xr:uid="{00000000-0005-0000-0000-000026830000}"/>
    <cellStyle name="Note 5 2 2 3 2 2 2 2" xfId="33766" xr:uid="{00000000-0005-0000-0000-000027830000}"/>
    <cellStyle name="Note 5 2 2 3 2 2 3" xfId="25194" xr:uid="{00000000-0005-0000-0000-000028830000}"/>
    <cellStyle name="Note 5 2 2 3 2 3" xfId="3482" xr:uid="{00000000-0005-0000-0000-000029830000}"/>
    <cellStyle name="Note 5 2 2 3 2 3 2" xfId="33767" xr:uid="{00000000-0005-0000-0000-00002A830000}"/>
    <cellStyle name="Note 5 2 2 3 2 4" xfId="33768" xr:uid="{00000000-0005-0000-0000-00002B830000}"/>
    <cellStyle name="Note 5 2 2 3 3" xfId="33769" xr:uid="{00000000-0005-0000-0000-00002C830000}"/>
    <cellStyle name="Note 5 2 2 3 3 2" xfId="19410" xr:uid="{00000000-0005-0000-0000-00002D830000}"/>
    <cellStyle name="Note 5 2 2 3 3 2 2" xfId="33770" xr:uid="{00000000-0005-0000-0000-00002E830000}"/>
    <cellStyle name="Note 5 2 2 3 3 3" xfId="33771" xr:uid="{00000000-0005-0000-0000-00002F830000}"/>
    <cellStyle name="Note 5 2 2 3 4" xfId="33772" xr:uid="{00000000-0005-0000-0000-000030830000}"/>
    <cellStyle name="Note 5 2 2 3 4 2" xfId="33773" xr:uid="{00000000-0005-0000-0000-000031830000}"/>
    <cellStyle name="Note 5 2 2 3 5" xfId="33774" xr:uid="{00000000-0005-0000-0000-000032830000}"/>
    <cellStyle name="Note 5 2 2 4" xfId="33775" xr:uid="{00000000-0005-0000-0000-000033830000}"/>
    <cellStyle name="Note 5 2 2 4 2" xfId="33776" xr:uid="{00000000-0005-0000-0000-000034830000}"/>
    <cellStyle name="Note 5 2 2 4 2 2" xfId="19453" xr:uid="{00000000-0005-0000-0000-000035830000}"/>
    <cellStyle name="Note 5 2 2 4 2 2 2" xfId="33777" xr:uid="{00000000-0005-0000-0000-000036830000}"/>
    <cellStyle name="Note 5 2 2 4 2 3" xfId="33778" xr:uid="{00000000-0005-0000-0000-000037830000}"/>
    <cellStyle name="Note 5 2 2 4 3" xfId="33779" xr:uid="{00000000-0005-0000-0000-000038830000}"/>
    <cellStyle name="Note 5 2 2 4 3 2" xfId="33780" xr:uid="{00000000-0005-0000-0000-000039830000}"/>
    <cellStyle name="Note 5 2 2 4 4" xfId="33781" xr:uid="{00000000-0005-0000-0000-00003A830000}"/>
    <cellStyle name="Note 5 2 2 5" xfId="33782" xr:uid="{00000000-0005-0000-0000-00003B830000}"/>
    <cellStyle name="Note 5 2 2 5 2" xfId="33783" xr:uid="{00000000-0005-0000-0000-00003C830000}"/>
    <cellStyle name="Note 5 2 2 5 2 2" xfId="33784" xr:uid="{00000000-0005-0000-0000-00003D830000}"/>
    <cellStyle name="Note 5 2 2 5 3" xfId="33785" xr:uid="{00000000-0005-0000-0000-00003E830000}"/>
    <cellStyle name="Note 5 2 2 6" xfId="33786" xr:uid="{00000000-0005-0000-0000-00003F830000}"/>
    <cellStyle name="Note 5 2 2 6 2" xfId="33787" xr:uid="{00000000-0005-0000-0000-000040830000}"/>
    <cellStyle name="Note 5 2 2 7" xfId="33788" xr:uid="{00000000-0005-0000-0000-000041830000}"/>
    <cellStyle name="Note 5 2 3" xfId="33789" xr:uid="{00000000-0005-0000-0000-000042830000}"/>
    <cellStyle name="Note 5 2 3 2" xfId="33790" xr:uid="{00000000-0005-0000-0000-000043830000}"/>
    <cellStyle name="Note 5 2 3 2 2" xfId="33791" xr:uid="{00000000-0005-0000-0000-000044830000}"/>
    <cellStyle name="Note 5 2 3 2 2 2" xfId="19862" xr:uid="{00000000-0005-0000-0000-000045830000}"/>
    <cellStyle name="Note 5 2 3 2 2 2 2" xfId="19865" xr:uid="{00000000-0005-0000-0000-000046830000}"/>
    <cellStyle name="Note 5 2 3 2 2 2 2 2" xfId="33792" xr:uid="{00000000-0005-0000-0000-000047830000}"/>
    <cellStyle name="Note 5 2 3 2 2 2 3" xfId="25360" xr:uid="{00000000-0005-0000-0000-000048830000}"/>
    <cellStyle name="Note 5 2 3 2 2 3" xfId="579" xr:uid="{00000000-0005-0000-0000-000049830000}"/>
    <cellStyle name="Note 5 2 3 2 2 3 2" xfId="33793" xr:uid="{00000000-0005-0000-0000-00004A830000}"/>
    <cellStyle name="Note 5 2 3 2 2 4" xfId="33794" xr:uid="{00000000-0005-0000-0000-00004B830000}"/>
    <cellStyle name="Note 5 2 3 2 3" xfId="33795" xr:uid="{00000000-0005-0000-0000-00004C830000}"/>
    <cellStyle name="Note 5 2 3 2 3 2" xfId="19884" xr:uid="{00000000-0005-0000-0000-00004D830000}"/>
    <cellStyle name="Note 5 2 3 2 3 2 2" xfId="29384" xr:uid="{00000000-0005-0000-0000-00004E830000}"/>
    <cellStyle name="Note 5 2 3 2 3 3" xfId="4816" xr:uid="{00000000-0005-0000-0000-00004F830000}"/>
    <cellStyle name="Note 5 2 3 2 4" xfId="33796" xr:uid="{00000000-0005-0000-0000-000050830000}"/>
    <cellStyle name="Note 5 2 3 2 4 2" xfId="29392" xr:uid="{00000000-0005-0000-0000-000051830000}"/>
    <cellStyle name="Note 5 2 3 2 5" xfId="33797" xr:uid="{00000000-0005-0000-0000-000052830000}"/>
    <cellStyle name="Note 5 2 3 3" xfId="29911" xr:uid="{00000000-0005-0000-0000-000053830000}"/>
    <cellStyle name="Note 5 2 3 3 2" xfId="29913" xr:uid="{00000000-0005-0000-0000-000054830000}"/>
    <cellStyle name="Note 5 2 3 3 2 2" xfId="19945" xr:uid="{00000000-0005-0000-0000-000055830000}"/>
    <cellStyle name="Note 5 2 3 3 2 2 2" xfId="33798" xr:uid="{00000000-0005-0000-0000-000056830000}"/>
    <cellStyle name="Note 5 2 3 3 2 3" xfId="33799" xr:uid="{00000000-0005-0000-0000-000057830000}"/>
    <cellStyle name="Note 5 2 3 3 3" xfId="33800" xr:uid="{00000000-0005-0000-0000-000058830000}"/>
    <cellStyle name="Note 5 2 3 3 3 2" xfId="29407" xr:uid="{00000000-0005-0000-0000-000059830000}"/>
    <cellStyle name="Note 5 2 3 3 4" xfId="33801" xr:uid="{00000000-0005-0000-0000-00005A830000}"/>
    <cellStyle name="Note 5 2 3 4" xfId="29915" xr:uid="{00000000-0005-0000-0000-00005B830000}"/>
    <cellStyle name="Note 5 2 3 4 2" xfId="33802" xr:uid="{00000000-0005-0000-0000-00005C830000}"/>
    <cellStyle name="Note 5 2 3 4 2 2" xfId="33803" xr:uid="{00000000-0005-0000-0000-00005D830000}"/>
    <cellStyle name="Note 5 2 3 4 3" xfId="33804" xr:uid="{00000000-0005-0000-0000-00005E830000}"/>
    <cellStyle name="Note 5 2 3 5" xfId="33805" xr:uid="{00000000-0005-0000-0000-00005F830000}"/>
    <cellStyle name="Note 5 2 3 5 2" xfId="33806" xr:uid="{00000000-0005-0000-0000-000060830000}"/>
    <cellStyle name="Note 5 2 3 6" xfId="33807" xr:uid="{00000000-0005-0000-0000-000061830000}"/>
    <cellStyle name="Note 5 2 4" xfId="33808" xr:uid="{00000000-0005-0000-0000-000062830000}"/>
    <cellStyle name="Note 5 2 4 2" xfId="33809" xr:uid="{00000000-0005-0000-0000-000063830000}"/>
    <cellStyle name="Note 5 2 4 2 2" xfId="29228" xr:uid="{00000000-0005-0000-0000-000064830000}"/>
    <cellStyle name="Note 5 2 4 2 2 2" xfId="20196" xr:uid="{00000000-0005-0000-0000-000065830000}"/>
    <cellStyle name="Note 5 2 4 2 2 2 2" xfId="33810" xr:uid="{00000000-0005-0000-0000-000066830000}"/>
    <cellStyle name="Note 5 2 4 2 2 3" xfId="3899" xr:uid="{00000000-0005-0000-0000-000067830000}"/>
    <cellStyle name="Note 5 2 4 2 3" xfId="33811" xr:uid="{00000000-0005-0000-0000-000068830000}"/>
    <cellStyle name="Note 5 2 4 2 3 2" xfId="29496" xr:uid="{00000000-0005-0000-0000-000069830000}"/>
    <cellStyle name="Note 5 2 4 2 4" xfId="33812" xr:uid="{00000000-0005-0000-0000-00006A830000}"/>
    <cellStyle name="Note 5 2 4 3" xfId="29918" xr:uid="{00000000-0005-0000-0000-00006B830000}"/>
    <cellStyle name="Note 5 2 4 3 2" xfId="29231" xr:uid="{00000000-0005-0000-0000-00006C830000}"/>
    <cellStyle name="Note 5 2 4 3 2 2" xfId="33813" xr:uid="{00000000-0005-0000-0000-00006D830000}"/>
    <cellStyle name="Note 5 2 4 3 3" xfId="33814" xr:uid="{00000000-0005-0000-0000-00006E830000}"/>
    <cellStyle name="Note 5 2 4 4" xfId="33815" xr:uid="{00000000-0005-0000-0000-00006F830000}"/>
    <cellStyle name="Note 5 2 4 4 2" xfId="29239" xr:uid="{00000000-0005-0000-0000-000070830000}"/>
    <cellStyle name="Note 5 2 4 5" xfId="33816" xr:uid="{00000000-0005-0000-0000-000071830000}"/>
    <cellStyle name="Note 5 2 5" xfId="31613" xr:uid="{00000000-0005-0000-0000-000072830000}"/>
    <cellStyle name="Note 5 2 5 2" xfId="33817" xr:uid="{00000000-0005-0000-0000-000073830000}"/>
    <cellStyle name="Note 5 2 5 2 2" xfId="33818" xr:uid="{00000000-0005-0000-0000-000074830000}"/>
    <cellStyle name="Note 5 2 5 2 2 2" xfId="31149" xr:uid="{00000000-0005-0000-0000-000075830000}"/>
    <cellStyle name="Note 5 2 5 2 3" xfId="33819" xr:uid="{00000000-0005-0000-0000-000076830000}"/>
    <cellStyle name="Note 5 2 5 3" xfId="33820" xr:uid="{00000000-0005-0000-0000-000077830000}"/>
    <cellStyle name="Note 5 2 5 3 2" xfId="33821" xr:uid="{00000000-0005-0000-0000-000078830000}"/>
    <cellStyle name="Note 5 2 5 4" xfId="33822" xr:uid="{00000000-0005-0000-0000-000079830000}"/>
    <cellStyle name="Note 5 2 6" xfId="33823" xr:uid="{00000000-0005-0000-0000-00007A830000}"/>
    <cellStyle name="Note 5 2 6 2" xfId="33824" xr:uid="{00000000-0005-0000-0000-00007B830000}"/>
    <cellStyle name="Note 5 2 6 2 2" xfId="33825" xr:uid="{00000000-0005-0000-0000-00007C830000}"/>
    <cellStyle name="Note 5 2 6 3" xfId="33826" xr:uid="{00000000-0005-0000-0000-00007D830000}"/>
    <cellStyle name="Note 5 2 7" xfId="33827" xr:uid="{00000000-0005-0000-0000-00007E830000}"/>
    <cellStyle name="Note 5 2 7 2" xfId="33828" xr:uid="{00000000-0005-0000-0000-00007F830000}"/>
    <cellStyle name="Note 5 2 8" xfId="33829" xr:uid="{00000000-0005-0000-0000-000080830000}"/>
    <cellStyle name="Note 5 3" xfId="33830" xr:uid="{00000000-0005-0000-0000-000081830000}"/>
    <cellStyle name="Note 5 3 2" xfId="33831" xr:uid="{00000000-0005-0000-0000-000082830000}"/>
    <cellStyle name="Note 5 3 2 2" xfId="33832" xr:uid="{00000000-0005-0000-0000-000083830000}"/>
    <cellStyle name="Note 5 3 2 2 2" xfId="33833" xr:uid="{00000000-0005-0000-0000-000084830000}"/>
    <cellStyle name="Note 5 3 2 2 2 2" xfId="22116" xr:uid="{00000000-0005-0000-0000-000085830000}"/>
    <cellStyle name="Note 5 3 2 2 2 2 2" xfId="27666" xr:uid="{00000000-0005-0000-0000-000086830000}"/>
    <cellStyle name="Note 5 3 2 2 2 2 2 2" xfId="27668" xr:uid="{00000000-0005-0000-0000-000087830000}"/>
    <cellStyle name="Note 5 3 2 2 2 2 3" xfId="25782" xr:uid="{00000000-0005-0000-0000-000088830000}"/>
    <cellStyle name="Note 5 3 2 2 2 3" xfId="409" xr:uid="{00000000-0005-0000-0000-000089830000}"/>
    <cellStyle name="Note 5 3 2 2 2 3 2" xfId="1355" xr:uid="{00000000-0005-0000-0000-00008A830000}"/>
    <cellStyle name="Note 5 3 2 2 2 4" xfId="422" xr:uid="{00000000-0005-0000-0000-00008B830000}"/>
    <cellStyle name="Note 5 3 2 2 3" xfId="33834" xr:uid="{00000000-0005-0000-0000-00008C830000}"/>
    <cellStyle name="Note 5 3 2 2 3 2" xfId="15075" xr:uid="{00000000-0005-0000-0000-00008D830000}"/>
    <cellStyle name="Note 5 3 2 2 3 2 2" xfId="27671" xr:uid="{00000000-0005-0000-0000-00008E830000}"/>
    <cellStyle name="Note 5 3 2 2 3 3" xfId="6337" xr:uid="{00000000-0005-0000-0000-00008F830000}"/>
    <cellStyle name="Note 5 3 2 2 4" xfId="33835" xr:uid="{00000000-0005-0000-0000-000090830000}"/>
    <cellStyle name="Note 5 3 2 2 4 2" xfId="27675" xr:uid="{00000000-0005-0000-0000-000091830000}"/>
    <cellStyle name="Note 5 3 2 2 5" xfId="33836" xr:uid="{00000000-0005-0000-0000-000092830000}"/>
    <cellStyle name="Note 5 3 2 3" xfId="33837" xr:uid="{00000000-0005-0000-0000-000093830000}"/>
    <cellStyle name="Note 5 3 2 3 2" xfId="33838" xr:uid="{00000000-0005-0000-0000-000094830000}"/>
    <cellStyle name="Note 5 3 2 3 2 2" xfId="27680" xr:uid="{00000000-0005-0000-0000-000095830000}"/>
    <cellStyle name="Note 5 3 2 3 2 2 2" xfId="26902" xr:uid="{00000000-0005-0000-0000-000096830000}"/>
    <cellStyle name="Note 5 3 2 3 2 3" xfId="6399" xr:uid="{00000000-0005-0000-0000-000097830000}"/>
    <cellStyle name="Note 5 3 2 3 3" xfId="33839" xr:uid="{00000000-0005-0000-0000-000098830000}"/>
    <cellStyle name="Note 5 3 2 3 3 2" xfId="27682" xr:uid="{00000000-0005-0000-0000-000099830000}"/>
    <cellStyle name="Note 5 3 2 3 4" xfId="33840" xr:uid="{00000000-0005-0000-0000-00009A830000}"/>
    <cellStyle name="Note 5 3 2 4" xfId="33841" xr:uid="{00000000-0005-0000-0000-00009B830000}"/>
    <cellStyle name="Note 5 3 2 4 2" xfId="33842" xr:uid="{00000000-0005-0000-0000-00009C830000}"/>
    <cellStyle name="Note 5 3 2 4 2 2" xfId="27689" xr:uid="{00000000-0005-0000-0000-00009D830000}"/>
    <cellStyle name="Note 5 3 2 4 3" xfId="33843" xr:uid="{00000000-0005-0000-0000-00009E830000}"/>
    <cellStyle name="Note 5 3 2 5" xfId="28135" xr:uid="{00000000-0005-0000-0000-00009F830000}"/>
    <cellStyle name="Note 5 3 2 5 2" xfId="33844" xr:uid="{00000000-0005-0000-0000-0000A0830000}"/>
    <cellStyle name="Note 5 3 2 6" xfId="33845" xr:uid="{00000000-0005-0000-0000-0000A1830000}"/>
    <cellStyle name="Note 5 3 3" xfId="33846" xr:uid="{00000000-0005-0000-0000-0000A2830000}"/>
    <cellStyle name="Note 5 3 3 2" xfId="33847" xr:uid="{00000000-0005-0000-0000-0000A3830000}"/>
    <cellStyle name="Note 5 3 3 2 2" xfId="33848" xr:uid="{00000000-0005-0000-0000-0000A4830000}"/>
    <cellStyle name="Note 5 3 3 2 2 2" xfId="27854" xr:uid="{00000000-0005-0000-0000-0000A5830000}"/>
    <cellStyle name="Note 5 3 3 2 2 2 2" xfId="27856" xr:uid="{00000000-0005-0000-0000-0000A6830000}"/>
    <cellStyle name="Note 5 3 3 2 2 3" xfId="6617" xr:uid="{00000000-0005-0000-0000-0000A7830000}"/>
    <cellStyle name="Note 5 3 3 2 3" xfId="33849" xr:uid="{00000000-0005-0000-0000-0000A8830000}"/>
    <cellStyle name="Note 5 3 3 2 3 2" xfId="27860" xr:uid="{00000000-0005-0000-0000-0000A9830000}"/>
    <cellStyle name="Note 5 3 3 2 4" xfId="33850" xr:uid="{00000000-0005-0000-0000-0000AA830000}"/>
    <cellStyle name="Note 5 3 3 3" xfId="29922" xr:uid="{00000000-0005-0000-0000-0000AB830000}"/>
    <cellStyle name="Note 5 3 3 3 2" xfId="33851" xr:uid="{00000000-0005-0000-0000-0000AC830000}"/>
    <cellStyle name="Note 5 3 3 3 2 2" xfId="27867" xr:uid="{00000000-0005-0000-0000-0000AD830000}"/>
    <cellStyle name="Note 5 3 3 3 3" xfId="33852" xr:uid="{00000000-0005-0000-0000-0000AE830000}"/>
    <cellStyle name="Note 5 3 3 4" xfId="33853" xr:uid="{00000000-0005-0000-0000-0000AF830000}"/>
    <cellStyle name="Note 5 3 3 4 2" xfId="33854" xr:uid="{00000000-0005-0000-0000-0000B0830000}"/>
    <cellStyle name="Note 5 3 3 5" xfId="33855" xr:uid="{00000000-0005-0000-0000-0000B1830000}"/>
    <cellStyle name="Note 5 3 4" xfId="33856" xr:uid="{00000000-0005-0000-0000-0000B2830000}"/>
    <cellStyle name="Note 5 3 4 2" xfId="33857" xr:uid="{00000000-0005-0000-0000-0000B3830000}"/>
    <cellStyle name="Note 5 3 4 2 2" xfId="33858" xr:uid="{00000000-0005-0000-0000-0000B4830000}"/>
    <cellStyle name="Note 5 3 4 2 2 2" xfId="27989" xr:uid="{00000000-0005-0000-0000-0000B5830000}"/>
    <cellStyle name="Note 5 3 4 2 3" xfId="33859" xr:uid="{00000000-0005-0000-0000-0000B6830000}"/>
    <cellStyle name="Note 5 3 4 3" xfId="33860" xr:uid="{00000000-0005-0000-0000-0000B7830000}"/>
    <cellStyle name="Note 5 3 4 3 2" xfId="24399" xr:uid="{00000000-0005-0000-0000-0000B8830000}"/>
    <cellStyle name="Note 5 3 4 4" xfId="33861" xr:uid="{00000000-0005-0000-0000-0000B9830000}"/>
    <cellStyle name="Note 5 3 5" xfId="31615" xr:uid="{00000000-0005-0000-0000-0000BA830000}"/>
    <cellStyle name="Note 5 3 5 2" xfId="33862" xr:uid="{00000000-0005-0000-0000-0000BB830000}"/>
    <cellStyle name="Note 5 3 5 2 2" xfId="33863" xr:uid="{00000000-0005-0000-0000-0000BC830000}"/>
    <cellStyle name="Note 5 3 5 3" xfId="33864" xr:uid="{00000000-0005-0000-0000-0000BD830000}"/>
    <cellStyle name="Note 5 3 6" xfId="33865" xr:uid="{00000000-0005-0000-0000-0000BE830000}"/>
    <cellStyle name="Note 5 3 6 2" xfId="33866" xr:uid="{00000000-0005-0000-0000-0000BF830000}"/>
    <cellStyle name="Note 5 3 7" xfId="33867" xr:uid="{00000000-0005-0000-0000-0000C0830000}"/>
    <cellStyle name="Note 5 4" xfId="12226" xr:uid="{00000000-0005-0000-0000-0000C1830000}"/>
    <cellStyle name="Note 5 4 2" xfId="33868" xr:uid="{00000000-0005-0000-0000-0000C2830000}"/>
    <cellStyle name="Note 5 4 2 2" xfId="33869" xr:uid="{00000000-0005-0000-0000-0000C3830000}"/>
    <cellStyle name="Note 5 4 2 2 2" xfId="33870" xr:uid="{00000000-0005-0000-0000-0000C4830000}"/>
    <cellStyle name="Note 5 4 2 2 2 2" xfId="28721" xr:uid="{00000000-0005-0000-0000-0000C5830000}"/>
    <cellStyle name="Note 5 4 2 2 2 2 2" xfId="28723" xr:uid="{00000000-0005-0000-0000-0000C6830000}"/>
    <cellStyle name="Note 5 4 2 2 2 3" xfId="7079" xr:uid="{00000000-0005-0000-0000-0000C7830000}"/>
    <cellStyle name="Note 5 4 2 2 3" xfId="33871" xr:uid="{00000000-0005-0000-0000-0000C8830000}"/>
    <cellStyle name="Note 5 4 2 2 3 2" xfId="28729" xr:uid="{00000000-0005-0000-0000-0000C9830000}"/>
    <cellStyle name="Note 5 4 2 2 4" xfId="33872" xr:uid="{00000000-0005-0000-0000-0000CA830000}"/>
    <cellStyle name="Note 5 4 2 3" xfId="33873" xr:uid="{00000000-0005-0000-0000-0000CB830000}"/>
    <cellStyle name="Note 5 4 2 3 2" xfId="33874" xr:uid="{00000000-0005-0000-0000-0000CC830000}"/>
    <cellStyle name="Note 5 4 2 3 2 2" xfId="28737" xr:uid="{00000000-0005-0000-0000-0000CD830000}"/>
    <cellStyle name="Note 5 4 2 3 3" xfId="33875" xr:uid="{00000000-0005-0000-0000-0000CE830000}"/>
    <cellStyle name="Note 5 4 2 4" xfId="33876" xr:uid="{00000000-0005-0000-0000-0000CF830000}"/>
    <cellStyle name="Note 5 4 2 4 2" xfId="33877" xr:uid="{00000000-0005-0000-0000-0000D0830000}"/>
    <cellStyle name="Note 5 4 2 5" xfId="33878" xr:uid="{00000000-0005-0000-0000-0000D1830000}"/>
    <cellStyle name="Note 5 4 3" xfId="33879" xr:uid="{00000000-0005-0000-0000-0000D2830000}"/>
    <cellStyle name="Note 5 4 3 2" xfId="33880" xr:uid="{00000000-0005-0000-0000-0000D3830000}"/>
    <cellStyle name="Note 5 4 3 2 2" xfId="33881" xr:uid="{00000000-0005-0000-0000-0000D4830000}"/>
    <cellStyle name="Note 5 4 3 2 2 2" xfId="28881" xr:uid="{00000000-0005-0000-0000-0000D5830000}"/>
    <cellStyle name="Note 5 4 3 2 3" xfId="33882" xr:uid="{00000000-0005-0000-0000-0000D6830000}"/>
    <cellStyle name="Note 5 4 3 3" xfId="33883" xr:uid="{00000000-0005-0000-0000-0000D7830000}"/>
    <cellStyle name="Note 5 4 3 3 2" xfId="33884" xr:uid="{00000000-0005-0000-0000-0000D8830000}"/>
    <cellStyle name="Note 5 4 3 4" xfId="33885" xr:uid="{00000000-0005-0000-0000-0000D9830000}"/>
    <cellStyle name="Note 5 4 4" xfId="33886" xr:uid="{00000000-0005-0000-0000-0000DA830000}"/>
    <cellStyle name="Note 5 4 4 2" xfId="33887" xr:uid="{00000000-0005-0000-0000-0000DB830000}"/>
    <cellStyle name="Note 5 4 4 2 2" xfId="33888" xr:uid="{00000000-0005-0000-0000-0000DC830000}"/>
    <cellStyle name="Note 5 4 4 3" xfId="33889" xr:uid="{00000000-0005-0000-0000-0000DD830000}"/>
    <cellStyle name="Note 5 4 5" xfId="31618" xr:uid="{00000000-0005-0000-0000-0000DE830000}"/>
    <cellStyle name="Note 5 4 5 2" xfId="33890" xr:uid="{00000000-0005-0000-0000-0000DF830000}"/>
    <cellStyle name="Note 5 4 6" xfId="33891" xr:uid="{00000000-0005-0000-0000-0000E0830000}"/>
    <cellStyle name="Note 5 5" xfId="33892" xr:uid="{00000000-0005-0000-0000-0000E1830000}"/>
    <cellStyle name="Note 5 5 2" xfId="33893" xr:uid="{00000000-0005-0000-0000-0000E2830000}"/>
    <cellStyle name="Note 5 5 2 2" xfId="33894" xr:uid="{00000000-0005-0000-0000-0000E3830000}"/>
    <cellStyle name="Note 5 5 2 2 2" xfId="33895" xr:uid="{00000000-0005-0000-0000-0000E4830000}"/>
    <cellStyle name="Note 5 5 2 2 2 2" xfId="33896" xr:uid="{00000000-0005-0000-0000-0000E5830000}"/>
    <cellStyle name="Note 5 5 2 2 3" xfId="33897" xr:uid="{00000000-0005-0000-0000-0000E6830000}"/>
    <cellStyle name="Note 5 5 2 3" xfId="33898" xr:uid="{00000000-0005-0000-0000-0000E7830000}"/>
    <cellStyle name="Note 5 5 2 3 2" xfId="33899" xr:uid="{00000000-0005-0000-0000-0000E8830000}"/>
    <cellStyle name="Note 5 5 2 4" xfId="33900" xr:uid="{00000000-0005-0000-0000-0000E9830000}"/>
    <cellStyle name="Note 5 5 3" xfId="33901" xr:uid="{00000000-0005-0000-0000-0000EA830000}"/>
    <cellStyle name="Note 5 5 3 2" xfId="33902" xr:uid="{00000000-0005-0000-0000-0000EB830000}"/>
    <cellStyle name="Note 5 5 3 2 2" xfId="33903" xr:uid="{00000000-0005-0000-0000-0000EC830000}"/>
    <cellStyle name="Note 5 5 3 3" xfId="33904" xr:uid="{00000000-0005-0000-0000-0000ED830000}"/>
    <cellStyle name="Note 5 5 4" xfId="33905" xr:uid="{00000000-0005-0000-0000-0000EE830000}"/>
    <cellStyle name="Note 5 5 4 2" xfId="33906" xr:uid="{00000000-0005-0000-0000-0000EF830000}"/>
    <cellStyle name="Note 5 5 5" xfId="33907" xr:uid="{00000000-0005-0000-0000-0000F0830000}"/>
    <cellStyle name="Note 5 6" xfId="33908" xr:uid="{00000000-0005-0000-0000-0000F1830000}"/>
    <cellStyle name="Note 5 6 2" xfId="33909" xr:uid="{00000000-0005-0000-0000-0000F2830000}"/>
    <cellStyle name="Note 5 6 2 2" xfId="33910" xr:uid="{00000000-0005-0000-0000-0000F3830000}"/>
    <cellStyle name="Note 5 6 2 2 2" xfId="33911" xr:uid="{00000000-0005-0000-0000-0000F4830000}"/>
    <cellStyle name="Note 5 6 2 3" xfId="17718" xr:uid="{00000000-0005-0000-0000-0000F5830000}"/>
    <cellStyle name="Note 5 6 3" xfId="33912" xr:uid="{00000000-0005-0000-0000-0000F6830000}"/>
    <cellStyle name="Note 5 6 3 2" xfId="33913" xr:uid="{00000000-0005-0000-0000-0000F7830000}"/>
    <cellStyle name="Note 5 6 4" xfId="33914" xr:uid="{00000000-0005-0000-0000-0000F8830000}"/>
    <cellStyle name="Note 5 7" xfId="33915" xr:uid="{00000000-0005-0000-0000-0000F9830000}"/>
    <cellStyle name="Note 5 7 2" xfId="12492" xr:uid="{00000000-0005-0000-0000-0000FA830000}"/>
    <cellStyle name="Note 5 7 2 2" xfId="33916" xr:uid="{00000000-0005-0000-0000-0000FB830000}"/>
    <cellStyle name="Note 5 7 3" xfId="33917" xr:uid="{00000000-0005-0000-0000-0000FC830000}"/>
    <cellStyle name="Note 5 8" xfId="33918" xr:uid="{00000000-0005-0000-0000-0000FD830000}"/>
    <cellStyle name="Note 5 8 2" xfId="33919" xr:uid="{00000000-0005-0000-0000-0000FE830000}"/>
    <cellStyle name="Note 5 9" xfId="33920" xr:uid="{00000000-0005-0000-0000-0000FF830000}"/>
    <cellStyle name="Note 6" xfId="33921" xr:uid="{00000000-0005-0000-0000-000000840000}"/>
    <cellStyle name="Note 6 2" xfId="33922" xr:uid="{00000000-0005-0000-0000-000001840000}"/>
    <cellStyle name="Note 6 2 2" xfId="33923" xr:uid="{00000000-0005-0000-0000-000002840000}"/>
    <cellStyle name="Note 6 2 2 2" xfId="33924" xr:uid="{00000000-0005-0000-0000-000003840000}"/>
    <cellStyle name="Note 6 2 2 2 2" xfId="33925" xr:uid="{00000000-0005-0000-0000-000004840000}"/>
    <cellStyle name="Note 6 2 2 2 2 2" xfId="33926" xr:uid="{00000000-0005-0000-0000-000005840000}"/>
    <cellStyle name="Note 6 2 2 2 2 2 2" xfId="33927" xr:uid="{00000000-0005-0000-0000-000006840000}"/>
    <cellStyle name="Note 6 2 2 2 2 2 2 2" xfId="33928" xr:uid="{00000000-0005-0000-0000-000007840000}"/>
    <cellStyle name="Note 6 2 2 2 2 2 3" xfId="26483" xr:uid="{00000000-0005-0000-0000-000008840000}"/>
    <cellStyle name="Note 6 2 2 2 2 3" xfId="33929" xr:uid="{00000000-0005-0000-0000-000009840000}"/>
    <cellStyle name="Note 6 2 2 2 2 3 2" xfId="33930" xr:uid="{00000000-0005-0000-0000-00000A840000}"/>
    <cellStyle name="Note 6 2 2 2 2 4" xfId="33931" xr:uid="{00000000-0005-0000-0000-00000B840000}"/>
    <cellStyle name="Note 6 2 2 2 3" xfId="33932" xr:uid="{00000000-0005-0000-0000-00000C840000}"/>
    <cellStyle name="Note 6 2 2 2 3 2" xfId="33933" xr:uid="{00000000-0005-0000-0000-00000D840000}"/>
    <cellStyle name="Note 6 2 2 2 3 2 2" xfId="33934" xr:uid="{00000000-0005-0000-0000-00000E840000}"/>
    <cellStyle name="Note 6 2 2 2 3 3" xfId="33935" xr:uid="{00000000-0005-0000-0000-00000F840000}"/>
    <cellStyle name="Note 6 2 2 2 4" xfId="17527" xr:uid="{00000000-0005-0000-0000-000010840000}"/>
    <cellStyle name="Note 6 2 2 2 4 2" xfId="33936" xr:uid="{00000000-0005-0000-0000-000011840000}"/>
    <cellStyle name="Note 6 2 2 2 5" xfId="33937" xr:uid="{00000000-0005-0000-0000-000012840000}"/>
    <cellStyle name="Note 6 2 2 3" xfId="10107" xr:uid="{00000000-0005-0000-0000-000013840000}"/>
    <cellStyle name="Note 6 2 2 3 2" xfId="10822" xr:uid="{00000000-0005-0000-0000-000014840000}"/>
    <cellStyle name="Note 6 2 2 3 2 2" xfId="10829" xr:uid="{00000000-0005-0000-0000-000015840000}"/>
    <cellStyle name="Note 6 2 2 3 2 2 2" xfId="459" xr:uid="{00000000-0005-0000-0000-000016840000}"/>
    <cellStyle name="Note 6 2 2 3 2 3" xfId="9301" xr:uid="{00000000-0005-0000-0000-000017840000}"/>
    <cellStyle name="Note 6 2 2 3 3" xfId="10836" xr:uid="{00000000-0005-0000-0000-000018840000}"/>
    <cellStyle name="Note 6 2 2 3 3 2" xfId="10844" xr:uid="{00000000-0005-0000-0000-000019840000}"/>
    <cellStyle name="Note 6 2 2 3 4" xfId="10855" xr:uid="{00000000-0005-0000-0000-00001A840000}"/>
    <cellStyle name="Note 6 2 2 4" xfId="11575" xr:uid="{00000000-0005-0000-0000-00001B840000}"/>
    <cellStyle name="Note 6 2 2 4 2" xfId="10924" xr:uid="{00000000-0005-0000-0000-00001C840000}"/>
    <cellStyle name="Note 6 2 2 4 2 2" xfId="10928" xr:uid="{00000000-0005-0000-0000-00001D840000}"/>
    <cellStyle name="Note 6 2 2 4 3" xfId="10939" xr:uid="{00000000-0005-0000-0000-00001E840000}"/>
    <cellStyle name="Note 6 2 2 5" xfId="769" xr:uid="{00000000-0005-0000-0000-00001F840000}"/>
    <cellStyle name="Note 6 2 2 5 2" xfId="605" xr:uid="{00000000-0005-0000-0000-000020840000}"/>
    <cellStyle name="Note 6 2 2 6" xfId="5781" xr:uid="{00000000-0005-0000-0000-000021840000}"/>
    <cellStyle name="Note 6 2 3" xfId="33938" xr:uid="{00000000-0005-0000-0000-000022840000}"/>
    <cellStyle name="Note 6 2 3 2" xfId="33939" xr:uid="{00000000-0005-0000-0000-000023840000}"/>
    <cellStyle name="Note 6 2 3 2 2" xfId="33940" xr:uid="{00000000-0005-0000-0000-000024840000}"/>
    <cellStyle name="Note 6 2 3 2 2 2" xfId="33941" xr:uid="{00000000-0005-0000-0000-000025840000}"/>
    <cellStyle name="Note 6 2 3 2 2 2 2" xfId="33942" xr:uid="{00000000-0005-0000-0000-000026840000}"/>
    <cellStyle name="Note 6 2 3 2 2 3" xfId="33943" xr:uid="{00000000-0005-0000-0000-000027840000}"/>
    <cellStyle name="Note 6 2 3 2 3" xfId="33944" xr:uid="{00000000-0005-0000-0000-000028840000}"/>
    <cellStyle name="Note 6 2 3 2 3 2" xfId="29961" xr:uid="{00000000-0005-0000-0000-000029840000}"/>
    <cellStyle name="Note 6 2 3 2 4" xfId="33945" xr:uid="{00000000-0005-0000-0000-00002A840000}"/>
    <cellStyle name="Note 6 2 3 3" xfId="1428" xr:uid="{00000000-0005-0000-0000-00002B840000}"/>
    <cellStyle name="Note 6 2 3 3 2" xfId="1446" xr:uid="{00000000-0005-0000-0000-00002C840000}"/>
    <cellStyle name="Note 6 2 3 3 2 2" xfId="2061" xr:uid="{00000000-0005-0000-0000-00002D840000}"/>
    <cellStyle name="Note 6 2 3 3 3" xfId="618" xr:uid="{00000000-0005-0000-0000-00002E840000}"/>
    <cellStyle name="Note 6 2 3 4" xfId="1461" xr:uid="{00000000-0005-0000-0000-00002F840000}"/>
    <cellStyle name="Note 6 2 3 4 2" xfId="2070" xr:uid="{00000000-0005-0000-0000-000030840000}"/>
    <cellStyle name="Note 6 2 3 5" xfId="2078" xr:uid="{00000000-0005-0000-0000-000031840000}"/>
    <cellStyle name="Note 6 2 4" xfId="33946" xr:uid="{00000000-0005-0000-0000-000032840000}"/>
    <cellStyle name="Note 6 2 4 2" xfId="33947" xr:uid="{00000000-0005-0000-0000-000033840000}"/>
    <cellStyle name="Note 6 2 4 2 2" xfId="33948" xr:uid="{00000000-0005-0000-0000-000034840000}"/>
    <cellStyle name="Note 6 2 4 2 2 2" xfId="33949" xr:uid="{00000000-0005-0000-0000-000035840000}"/>
    <cellStyle name="Note 6 2 4 2 3" xfId="33950" xr:uid="{00000000-0005-0000-0000-000036840000}"/>
    <cellStyle name="Note 6 2 4 3" xfId="262" xr:uid="{00000000-0005-0000-0000-000037840000}"/>
    <cellStyle name="Note 6 2 4 3 2" xfId="2095" xr:uid="{00000000-0005-0000-0000-000038840000}"/>
    <cellStyle name="Note 6 2 4 4" xfId="151" xr:uid="{00000000-0005-0000-0000-000039840000}"/>
    <cellStyle name="Note 6 2 5" xfId="33951" xr:uid="{00000000-0005-0000-0000-00003A840000}"/>
    <cellStyle name="Note 6 2 5 2" xfId="33952" xr:uid="{00000000-0005-0000-0000-00003B840000}"/>
    <cellStyle name="Note 6 2 5 2 2" xfId="33953" xr:uid="{00000000-0005-0000-0000-00003C840000}"/>
    <cellStyle name="Note 6 2 5 3" xfId="207" xr:uid="{00000000-0005-0000-0000-00003D840000}"/>
    <cellStyle name="Note 6 2 6" xfId="33954" xr:uid="{00000000-0005-0000-0000-00003E840000}"/>
    <cellStyle name="Note 6 2 6 2" xfId="33955" xr:uid="{00000000-0005-0000-0000-00003F840000}"/>
    <cellStyle name="Note 6 2 7" xfId="33956" xr:uid="{00000000-0005-0000-0000-000040840000}"/>
    <cellStyle name="Note 6 3" xfId="33957" xr:uid="{00000000-0005-0000-0000-000041840000}"/>
    <cellStyle name="Note 6 3 2" xfId="33958" xr:uid="{00000000-0005-0000-0000-000042840000}"/>
    <cellStyle name="Note 6 3 2 2" xfId="33959" xr:uid="{00000000-0005-0000-0000-000043840000}"/>
    <cellStyle name="Note 6 3 2 2 2" xfId="33960" xr:uid="{00000000-0005-0000-0000-000044840000}"/>
    <cellStyle name="Note 6 3 2 2 2 2" xfId="33961" xr:uid="{00000000-0005-0000-0000-000045840000}"/>
    <cellStyle name="Note 6 3 2 2 2 2 2" xfId="11916" xr:uid="{00000000-0005-0000-0000-000046840000}"/>
    <cellStyle name="Note 6 3 2 2 2 3" xfId="33962" xr:uid="{00000000-0005-0000-0000-000047840000}"/>
    <cellStyle name="Note 6 3 2 2 3" xfId="33963" xr:uid="{00000000-0005-0000-0000-000048840000}"/>
    <cellStyle name="Note 6 3 2 2 3 2" xfId="7782" xr:uid="{00000000-0005-0000-0000-000049840000}"/>
    <cellStyle name="Note 6 3 2 2 4" xfId="33964" xr:uid="{00000000-0005-0000-0000-00004A840000}"/>
    <cellStyle name="Note 6 3 2 3" xfId="11615" xr:uid="{00000000-0005-0000-0000-00004B840000}"/>
    <cellStyle name="Note 6 3 2 3 2" xfId="11618" xr:uid="{00000000-0005-0000-0000-00004C840000}"/>
    <cellStyle name="Note 6 3 2 3 2 2" xfId="11622" xr:uid="{00000000-0005-0000-0000-00004D840000}"/>
    <cellStyle name="Note 6 3 2 3 3" xfId="11626" xr:uid="{00000000-0005-0000-0000-00004E840000}"/>
    <cellStyle name="Note 6 3 2 4" xfId="11629" xr:uid="{00000000-0005-0000-0000-00004F840000}"/>
    <cellStyle name="Note 6 3 2 4 2" xfId="11632" xr:uid="{00000000-0005-0000-0000-000050840000}"/>
    <cellStyle name="Note 6 3 2 5" xfId="8322" xr:uid="{00000000-0005-0000-0000-000051840000}"/>
    <cellStyle name="Note 6 3 3" xfId="6685" xr:uid="{00000000-0005-0000-0000-000052840000}"/>
    <cellStyle name="Note 6 3 3 2" xfId="33965" xr:uid="{00000000-0005-0000-0000-000053840000}"/>
    <cellStyle name="Note 6 3 3 2 2" xfId="33966" xr:uid="{00000000-0005-0000-0000-000054840000}"/>
    <cellStyle name="Note 6 3 3 2 2 2" xfId="33967" xr:uid="{00000000-0005-0000-0000-000055840000}"/>
    <cellStyle name="Note 6 3 3 2 3" xfId="33968" xr:uid="{00000000-0005-0000-0000-000056840000}"/>
    <cellStyle name="Note 6 3 3 3" xfId="39" xr:uid="{00000000-0005-0000-0000-000057840000}"/>
    <cellStyle name="Note 6 3 3 3 2" xfId="928" xr:uid="{00000000-0005-0000-0000-000058840000}"/>
    <cellStyle name="Note 6 3 3 4" xfId="2124" xr:uid="{00000000-0005-0000-0000-000059840000}"/>
    <cellStyle name="Note 6 3 4" xfId="33969" xr:uid="{00000000-0005-0000-0000-00005A840000}"/>
    <cellStyle name="Note 6 3 4 2" xfId="33970" xr:uid="{00000000-0005-0000-0000-00005B840000}"/>
    <cellStyle name="Note 6 3 4 2 2" xfId="33971" xr:uid="{00000000-0005-0000-0000-00005C840000}"/>
    <cellStyle name="Note 6 3 4 3" xfId="2137" xr:uid="{00000000-0005-0000-0000-00005D840000}"/>
    <cellStyle name="Note 6 3 5" xfId="33972" xr:uid="{00000000-0005-0000-0000-00005E840000}"/>
    <cellStyle name="Note 6 3 5 2" xfId="33973" xr:uid="{00000000-0005-0000-0000-00005F840000}"/>
    <cellStyle name="Note 6 3 6" xfId="33974" xr:uid="{00000000-0005-0000-0000-000060840000}"/>
    <cellStyle name="Note 6 4" xfId="33975" xr:uid="{00000000-0005-0000-0000-000061840000}"/>
    <cellStyle name="Note 6 4 2" xfId="33976" xr:uid="{00000000-0005-0000-0000-000062840000}"/>
    <cellStyle name="Note 6 4 2 2" xfId="33977" xr:uid="{00000000-0005-0000-0000-000063840000}"/>
    <cellStyle name="Note 6 4 2 2 2" xfId="33978" xr:uid="{00000000-0005-0000-0000-000064840000}"/>
    <cellStyle name="Note 6 4 2 2 2 2" xfId="33979" xr:uid="{00000000-0005-0000-0000-000065840000}"/>
    <cellStyle name="Note 6 4 2 2 3" xfId="33980" xr:uid="{00000000-0005-0000-0000-000066840000}"/>
    <cellStyle name="Note 6 4 2 3" xfId="11657" xr:uid="{00000000-0005-0000-0000-000067840000}"/>
    <cellStyle name="Note 6 4 2 3 2" xfId="11662" xr:uid="{00000000-0005-0000-0000-000068840000}"/>
    <cellStyle name="Note 6 4 2 4" xfId="11665" xr:uid="{00000000-0005-0000-0000-000069840000}"/>
    <cellStyle name="Note 6 4 3" xfId="33981" xr:uid="{00000000-0005-0000-0000-00006A840000}"/>
    <cellStyle name="Note 6 4 3 2" xfId="33982" xr:uid="{00000000-0005-0000-0000-00006B840000}"/>
    <cellStyle name="Note 6 4 3 2 2" xfId="33983" xr:uid="{00000000-0005-0000-0000-00006C840000}"/>
    <cellStyle name="Note 6 4 3 3" xfId="2164" xr:uid="{00000000-0005-0000-0000-00006D840000}"/>
    <cellStyle name="Note 6 4 4" xfId="33984" xr:uid="{00000000-0005-0000-0000-00006E840000}"/>
    <cellStyle name="Note 6 4 4 2" xfId="33985" xr:uid="{00000000-0005-0000-0000-00006F840000}"/>
    <cellStyle name="Note 6 4 5" xfId="33986" xr:uid="{00000000-0005-0000-0000-000070840000}"/>
    <cellStyle name="Note 6 5" xfId="33987" xr:uid="{00000000-0005-0000-0000-000071840000}"/>
    <cellStyle name="Note 6 5 2" xfId="33988" xr:uid="{00000000-0005-0000-0000-000072840000}"/>
    <cellStyle name="Note 6 5 2 2" xfId="33989" xr:uid="{00000000-0005-0000-0000-000073840000}"/>
    <cellStyle name="Note 6 5 2 2 2" xfId="33990" xr:uid="{00000000-0005-0000-0000-000074840000}"/>
    <cellStyle name="Note 6 5 2 3" xfId="11679" xr:uid="{00000000-0005-0000-0000-000075840000}"/>
    <cellStyle name="Note 6 5 3" xfId="33991" xr:uid="{00000000-0005-0000-0000-000076840000}"/>
    <cellStyle name="Note 6 5 3 2" xfId="33992" xr:uid="{00000000-0005-0000-0000-000077840000}"/>
    <cellStyle name="Note 6 5 4" xfId="33993" xr:uid="{00000000-0005-0000-0000-000078840000}"/>
    <cellStyle name="Note 6 6" xfId="15815" xr:uid="{00000000-0005-0000-0000-000079840000}"/>
    <cellStyle name="Note 6 6 2" xfId="33994" xr:uid="{00000000-0005-0000-0000-00007A840000}"/>
    <cellStyle name="Note 6 6 2 2" xfId="33995" xr:uid="{00000000-0005-0000-0000-00007B840000}"/>
    <cellStyle name="Note 6 6 3" xfId="33996" xr:uid="{00000000-0005-0000-0000-00007C840000}"/>
    <cellStyle name="Note 6 7" xfId="33997" xr:uid="{00000000-0005-0000-0000-00007D840000}"/>
    <cellStyle name="Note 6 7 2" xfId="33998" xr:uid="{00000000-0005-0000-0000-00007E840000}"/>
    <cellStyle name="Note 6 8" xfId="33999" xr:uid="{00000000-0005-0000-0000-00007F840000}"/>
    <cellStyle name="Note 7" xfId="34000" xr:uid="{00000000-0005-0000-0000-000080840000}"/>
    <cellStyle name="Note 7 2" xfId="17460" xr:uid="{00000000-0005-0000-0000-000081840000}"/>
    <cellStyle name="Note 7 2 2" xfId="34001" xr:uid="{00000000-0005-0000-0000-000082840000}"/>
    <cellStyle name="Note 7 2 2 2" xfId="34002" xr:uid="{00000000-0005-0000-0000-000083840000}"/>
    <cellStyle name="Note 7 2 2 2 2" xfId="34003" xr:uid="{00000000-0005-0000-0000-000084840000}"/>
    <cellStyle name="Note 7 2 2 2 2 2" xfId="34004" xr:uid="{00000000-0005-0000-0000-000085840000}"/>
    <cellStyle name="Note 7 2 2 2 2 2 2" xfId="9202" xr:uid="{00000000-0005-0000-0000-000086840000}"/>
    <cellStyle name="Note 7 2 2 2 2 3" xfId="34005" xr:uid="{00000000-0005-0000-0000-000087840000}"/>
    <cellStyle name="Note 7 2 2 2 3" xfId="23211" xr:uid="{00000000-0005-0000-0000-000088840000}"/>
    <cellStyle name="Note 7 2 2 2 3 2" xfId="23213" xr:uid="{00000000-0005-0000-0000-000089840000}"/>
    <cellStyle name="Note 7 2 2 2 4" xfId="19964" xr:uid="{00000000-0005-0000-0000-00008A840000}"/>
    <cellStyle name="Note 7 2 2 3" xfId="9490" xr:uid="{00000000-0005-0000-0000-00008B840000}"/>
    <cellStyle name="Note 7 2 2 3 2" xfId="4103" xr:uid="{00000000-0005-0000-0000-00008C840000}"/>
    <cellStyle name="Note 7 2 2 3 2 2" xfId="9970" xr:uid="{00000000-0005-0000-0000-00008D840000}"/>
    <cellStyle name="Note 7 2 2 3 3" xfId="11860" xr:uid="{00000000-0005-0000-0000-00008E840000}"/>
    <cellStyle name="Note 7 2 2 4" xfId="11868" xr:uid="{00000000-0005-0000-0000-00008F840000}"/>
    <cellStyle name="Note 7 2 2 4 2" xfId="11872" xr:uid="{00000000-0005-0000-0000-000090840000}"/>
    <cellStyle name="Note 7 2 2 5" xfId="8596" xr:uid="{00000000-0005-0000-0000-000091840000}"/>
    <cellStyle name="Note 7 2 3" xfId="10875" xr:uid="{00000000-0005-0000-0000-000092840000}"/>
    <cellStyle name="Note 7 2 3 2" xfId="20930" xr:uid="{00000000-0005-0000-0000-000093840000}"/>
    <cellStyle name="Note 7 2 3 2 2" xfId="20932" xr:uid="{00000000-0005-0000-0000-000094840000}"/>
    <cellStyle name="Note 7 2 3 2 2 2" xfId="8971" xr:uid="{00000000-0005-0000-0000-000095840000}"/>
    <cellStyle name="Note 7 2 3 2 3" xfId="20934" xr:uid="{00000000-0005-0000-0000-000096840000}"/>
    <cellStyle name="Note 7 2 3 3" xfId="1941" xr:uid="{00000000-0005-0000-0000-000097840000}"/>
    <cellStyle name="Note 7 2 3 3 2" xfId="2218" xr:uid="{00000000-0005-0000-0000-000098840000}"/>
    <cellStyle name="Note 7 2 3 4" xfId="2228" xr:uid="{00000000-0005-0000-0000-000099840000}"/>
    <cellStyle name="Note 7 2 4" xfId="20942" xr:uid="{00000000-0005-0000-0000-00009A840000}"/>
    <cellStyle name="Note 7 2 4 2" xfId="20944" xr:uid="{00000000-0005-0000-0000-00009B840000}"/>
    <cellStyle name="Note 7 2 4 2 2" xfId="20946" xr:uid="{00000000-0005-0000-0000-00009C840000}"/>
    <cellStyle name="Note 7 2 4 3" xfId="2241" xr:uid="{00000000-0005-0000-0000-00009D840000}"/>
    <cellStyle name="Note 7 2 5" xfId="20951" xr:uid="{00000000-0005-0000-0000-00009E840000}"/>
    <cellStyle name="Note 7 2 5 2" xfId="20954" xr:uid="{00000000-0005-0000-0000-00009F840000}"/>
    <cellStyle name="Note 7 2 6" xfId="20959" xr:uid="{00000000-0005-0000-0000-0000A0840000}"/>
    <cellStyle name="Note 7 3" xfId="34006" xr:uid="{00000000-0005-0000-0000-0000A1840000}"/>
    <cellStyle name="Note 7 3 2" xfId="34007" xr:uid="{00000000-0005-0000-0000-0000A2840000}"/>
    <cellStyle name="Note 7 3 2 2" xfId="34008" xr:uid="{00000000-0005-0000-0000-0000A3840000}"/>
    <cellStyle name="Note 7 3 2 2 2" xfId="34009" xr:uid="{00000000-0005-0000-0000-0000A4840000}"/>
    <cellStyle name="Note 7 3 2 2 2 2" xfId="34010" xr:uid="{00000000-0005-0000-0000-0000A5840000}"/>
    <cellStyle name="Note 7 3 2 2 3" xfId="23113" xr:uid="{00000000-0005-0000-0000-0000A6840000}"/>
    <cellStyle name="Note 7 3 2 3" xfId="11898" xr:uid="{00000000-0005-0000-0000-0000A7840000}"/>
    <cellStyle name="Note 7 3 2 3 2" xfId="11904" xr:uid="{00000000-0005-0000-0000-0000A8840000}"/>
    <cellStyle name="Note 7 3 2 4" xfId="11910" xr:uid="{00000000-0005-0000-0000-0000A9840000}"/>
    <cellStyle name="Note 7 3 3" xfId="20966" xr:uid="{00000000-0005-0000-0000-0000AA840000}"/>
    <cellStyle name="Note 7 3 3 2" xfId="20969" xr:uid="{00000000-0005-0000-0000-0000AB840000}"/>
    <cellStyle name="Note 7 3 3 2 2" xfId="20581" xr:uid="{00000000-0005-0000-0000-0000AC840000}"/>
    <cellStyle name="Note 7 3 3 3" xfId="2290" xr:uid="{00000000-0005-0000-0000-0000AD840000}"/>
    <cellStyle name="Note 7 3 4" xfId="20971" xr:uid="{00000000-0005-0000-0000-0000AE840000}"/>
    <cellStyle name="Note 7 3 4 2" xfId="20975" xr:uid="{00000000-0005-0000-0000-0000AF840000}"/>
    <cellStyle name="Note 7 3 5" xfId="20979" xr:uid="{00000000-0005-0000-0000-0000B0840000}"/>
    <cellStyle name="Note 7 4" xfId="34011" xr:uid="{00000000-0005-0000-0000-0000B1840000}"/>
    <cellStyle name="Note 7 4 2" xfId="34012" xr:uid="{00000000-0005-0000-0000-0000B2840000}"/>
    <cellStyle name="Note 7 4 2 2" xfId="34013" xr:uid="{00000000-0005-0000-0000-0000B3840000}"/>
    <cellStyle name="Note 7 4 2 2 2" xfId="34014" xr:uid="{00000000-0005-0000-0000-0000B4840000}"/>
    <cellStyle name="Note 7 4 2 3" xfId="5684" xr:uid="{00000000-0005-0000-0000-0000B5840000}"/>
    <cellStyle name="Note 7 4 3" xfId="2010" xr:uid="{00000000-0005-0000-0000-0000B6840000}"/>
    <cellStyle name="Note 7 4 3 2" xfId="5707" xr:uid="{00000000-0005-0000-0000-0000B7840000}"/>
    <cellStyle name="Note 7 4 4" xfId="5743" xr:uid="{00000000-0005-0000-0000-0000B8840000}"/>
    <cellStyle name="Note 7 5" xfId="34015" xr:uid="{00000000-0005-0000-0000-0000B9840000}"/>
    <cellStyle name="Note 7 5 2" xfId="34016" xr:uid="{00000000-0005-0000-0000-0000BA840000}"/>
    <cellStyle name="Note 7 5 2 2" xfId="34017" xr:uid="{00000000-0005-0000-0000-0000BB840000}"/>
    <cellStyle name="Note 7 5 3" xfId="6875" xr:uid="{00000000-0005-0000-0000-0000BC840000}"/>
    <cellStyle name="Note 7 6" xfId="34018" xr:uid="{00000000-0005-0000-0000-0000BD840000}"/>
    <cellStyle name="Note 7 6 2" xfId="34019" xr:uid="{00000000-0005-0000-0000-0000BE840000}"/>
    <cellStyle name="Note 7 7" xfId="26641" xr:uid="{00000000-0005-0000-0000-0000BF840000}"/>
    <cellStyle name="Note 8" xfId="34020" xr:uid="{00000000-0005-0000-0000-0000C0840000}"/>
    <cellStyle name="Note 8 2" xfId="34021" xr:uid="{00000000-0005-0000-0000-0000C1840000}"/>
    <cellStyle name="Note 8 2 2" xfId="34022" xr:uid="{00000000-0005-0000-0000-0000C2840000}"/>
    <cellStyle name="Note 8 2 2 2" xfId="34023" xr:uid="{00000000-0005-0000-0000-0000C3840000}"/>
    <cellStyle name="Note 8 2 2 2 2" xfId="34024" xr:uid="{00000000-0005-0000-0000-0000C4840000}"/>
    <cellStyle name="Note 8 2 2 2 2 2" xfId="34025" xr:uid="{00000000-0005-0000-0000-0000C5840000}"/>
    <cellStyle name="Note 8 2 2 2 3" xfId="14043" xr:uid="{00000000-0005-0000-0000-0000C6840000}"/>
    <cellStyle name="Note 8 2 2 3" xfId="7970" xr:uid="{00000000-0005-0000-0000-0000C7840000}"/>
    <cellStyle name="Note 8 2 2 3 2" xfId="7977" xr:uid="{00000000-0005-0000-0000-0000C8840000}"/>
    <cellStyle name="Note 8 2 2 4" xfId="8002" xr:uid="{00000000-0005-0000-0000-0000C9840000}"/>
    <cellStyle name="Note 8 2 3" xfId="21001" xr:uid="{00000000-0005-0000-0000-0000CA840000}"/>
    <cellStyle name="Note 8 2 3 2" xfId="21003" xr:uid="{00000000-0005-0000-0000-0000CB840000}"/>
    <cellStyle name="Note 8 2 3 2 2" xfId="14068" xr:uid="{00000000-0005-0000-0000-0000CC840000}"/>
    <cellStyle name="Note 8 2 3 3" xfId="2360" xr:uid="{00000000-0005-0000-0000-0000CD840000}"/>
    <cellStyle name="Note 8 2 4" xfId="21010" xr:uid="{00000000-0005-0000-0000-0000CE840000}"/>
    <cellStyle name="Note 8 2 4 2" xfId="21012" xr:uid="{00000000-0005-0000-0000-0000CF840000}"/>
    <cellStyle name="Note 8 2 5" xfId="21021" xr:uid="{00000000-0005-0000-0000-0000D0840000}"/>
    <cellStyle name="Note 8 3" xfId="7033" xr:uid="{00000000-0005-0000-0000-0000D1840000}"/>
    <cellStyle name="Note 8 3 2" xfId="7043" xr:uid="{00000000-0005-0000-0000-0000D2840000}"/>
    <cellStyle name="Note 8 3 2 2" xfId="7049" xr:uid="{00000000-0005-0000-0000-0000D3840000}"/>
    <cellStyle name="Note 8 3 2 2 2" xfId="14307" xr:uid="{00000000-0005-0000-0000-0000D4840000}"/>
    <cellStyle name="Note 8 3 2 3" xfId="8088" xr:uid="{00000000-0005-0000-0000-0000D5840000}"/>
    <cellStyle name="Note 8 3 3" xfId="2468" xr:uid="{00000000-0005-0000-0000-0000D6840000}"/>
    <cellStyle name="Note 8 3 3 2" xfId="21033" xr:uid="{00000000-0005-0000-0000-0000D7840000}"/>
    <cellStyle name="Note 8 3 4" xfId="21038" xr:uid="{00000000-0005-0000-0000-0000D8840000}"/>
    <cellStyle name="Note 8 4" xfId="7052" xr:uid="{00000000-0005-0000-0000-0000D9840000}"/>
    <cellStyle name="Note 8 4 2" xfId="4720" xr:uid="{00000000-0005-0000-0000-0000DA840000}"/>
    <cellStyle name="Note 8 4 2 2" xfId="34026" xr:uid="{00000000-0005-0000-0000-0000DB840000}"/>
    <cellStyle name="Note 8 4 3" xfId="5030" xr:uid="{00000000-0005-0000-0000-0000DC840000}"/>
    <cellStyle name="Note 8 5" xfId="7060" xr:uid="{00000000-0005-0000-0000-0000DD840000}"/>
    <cellStyle name="Note 8 5 2" xfId="5044" xr:uid="{00000000-0005-0000-0000-0000DE840000}"/>
    <cellStyle name="Note 8 6" xfId="7847" xr:uid="{00000000-0005-0000-0000-0000DF840000}"/>
    <cellStyle name="Note 9" xfId="34027" xr:uid="{00000000-0005-0000-0000-0000E0840000}"/>
    <cellStyle name="Note 9 2" xfId="34028" xr:uid="{00000000-0005-0000-0000-0000E1840000}"/>
    <cellStyle name="Note 9 2 2" xfId="34029" xr:uid="{00000000-0005-0000-0000-0000E2840000}"/>
    <cellStyle name="Note 9 2 2 2" xfId="21345" xr:uid="{00000000-0005-0000-0000-0000E3840000}"/>
    <cellStyle name="Note 9 2 2 2 2" xfId="14474" xr:uid="{00000000-0005-0000-0000-0000E4840000}"/>
    <cellStyle name="Note 9 2 2 3" xfId="8226" xr:uid="{00000000-0005-0000-0000-0000E5840000}"/>
    <cellStyle name="Note 9 2 3" xfId="21059" xr:uid="{00000000-0005-0000-0000-0000E6840000}"/>
    <cellStyle name="Note 9 2 3 2" xfId="21061" xr:uid="{00000000-0005-0000-0000-0000E7840000}"/>
    <cellStyle name="Note 9 2 4" xfId="21069" xr:uid="{00000000-0005-0000-0000-0000E8840000}"/>
    <cellStyle name="Note 9 3" xfId="34030" xr:uid="{00000000-0005-0000-0000-0000E9840000}"/>
    <cellStyle name="Note 9 3 2" xfId="34031" xr:uid="{00000000-0005-0000-0000-0000EA840000}"/>
    <cellStyle name="Note 9 3 2 2" xfId="21374" xr:uid="{00000000-0005-0000-0000-0000EB840000}"/>
    <cellStyle name="Note 9 3 3" xfId="21077" xr:uid="{00000000-0005-0000-0000-0000EC840000}"/>
    <cellStyle name="Note 9 4" xfId="34032" xr:uid="{00000000-0005-0000-0000-0000ED840000}"/>
    <cellStyle name="Note 9 4 2" xfId="34033" xr:uid="{00000000-0005-0000-0000-0000EE840000}"/>
    <cellStyle name="Note 9 5" xfId="32220" xr:uid="{00000000-0005-0000-0000-0000EF840000}"/>
    <cellStyle name="Output 2" xfId="34034" xr:uid="{00000000-0005-0000-0000-0000F0840000}"/>
    <cellStyle name="Per cent" xfId="96" builtinId="5"/>
    <cellStyle name="Percent 2" xfId="34035" xr:uid="{00000000-0005-0000-0000-0000F2840000}"/>
    <cellStyle name="Percent 3" xfId="34036" xr:uid="{00000000-0005-0000-0000-0000F3840000}"/>
    <cellStyle name="Percent 4" xfId="34037" xr:uid="{00000000-0005-0000-0000-0000F4840000}"/>
    <cellStyle name="Style 1" xfId="3052" xr:uid="{00000000-0005-0000-0000-0000F5840000}"/>
    <cellStyle name="Total 2" xfId="21525" xr:uid="{00000000-0005-0000-0000-0000F6840000}"/>
    <cellStyle name="Warning Text 2" xfId="10748" xr:uid="{00000000-0005-0000-0000-0000F7840000}"/>
  </cellStyles>
  <dxfs count="311">
    <dxf>
      <alignment horizontal="left"/>
    </dxf>
    <dxf>
      <alignment horizontal="center"/>
    </dxf>
    <dxf>
      <numFmt numFmtId="168" formatCode="[$-409]d/mmm/yy;@"/>
      <alignment horizontal="center"/>
    </dxf>
    <dxf>
      <alignment horizontal="center"/>
    </dxf>
    <dxf>
      <numFmt numFmtId="167" formatCode="[$-409]mmm/yy;@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168" formatCode="[$-409]d/mmm/yy;@"/>
      <alignment horizontal="center"/>
    </dxf>
    <dxf>
      <alignment horizontal="center"/>
    </dxf>
    <dxf>
      <numFmt numFmtId="167" formatCode="[$-409]mmm/yy;@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d/mmm/yy;@"/>
      <alignment horizontal="center"/>
    </dxf>
    <dxf>
      <alignment horizontal="center"/>
    </dxf>
    <dxf>
      <numFmt numFmtId="167" formatCode="[$-409]mmm/yy;@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  <alignment horizontal="center"/>
    </dxf>
    <dxf>
      <alignment horizontal="center"/>
    </dxf>
    <dxf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5" formatCode="hh:mm"/>
      <alignment horizontal="center"/>
    </dxf>
    <dxf>
      <alignment horizontal="center"/>
    </dxf>
    <dxf>
      <numFmt numFmtId="164" formatCode="0.0%"/>
      <alignment horizontal="center"/>
    </dxf>
    <dxf>
      <numFmt numFmtId="0" formatCode="General"/>
      <alignment horizontal="center" vertical="center"/>
    </dxf>
    <dxf>
      <numFmt numFmtId="168" formatCode="[$-409]d/mmm/yy;@"/>
      <alignment horizontal="center"/>
    </dxf>
    <dxf>
      <numFmt numFmtId="169" formatCode="h:mm;@"/>
    </dxf>
    <dxf>
      <numFmt numFmtId="169" formatCode="h:mm;@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0" formatCode="0.000"/>
      <alignment horizontal="center"/>
    </dxf>
    <dxf>
      <alignment horizontal="center"/>
    </dxf>
    <dxf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alignment horizontal="left"/>
    </dxf>
    <dxf>
      <numFmt numFmtId="14" formatCode="0.00%"/>
    </dxf>
    <dxf>
      <numFmt numFmtId="1" formatCode="0"/>
      <alignment horizontal="center"/>
    </dxf>
    <dxf>
      <alignment horizontal="left" vertical="center"/>
    </dxf>
    <dxf>
      <numFmt numFmtId="166" formatCode="0.0"/>
    </dxf>
    <dxf>
      <numFmt numFmtId="169" formatCode="h:mm;@"/>
    </dxf>
    <dxf>
      <numFmt numFmtId="169" formatCode="h:mm;@"/>
    </dxf>
    <dxf>
      <numFmt numFmtId="0" formatCode="General"/>
    </dxf>
    <dxf>
      <alignment horizontal="center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2" formatCode="0.00"/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20" formatCode="dd/mmm/yy"/>
      <fill>
        <patternFill patternType="solid">
          <fgColor theme="9" tint="0.59999389629810485"/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22" formatCode="mmm/yy"/>
      <fill>
        <patternFill patternType="solid">
          <fgColor theme="9" tint="0.59999389629810485"/>
          <bgColor theme="9" tint="0.599993896298104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/>
    </dxf>
    <dxf>
      <numFmt numFmtId="164" formatCode="0.0%"/>
      <alignment horizontal="center"/>
    </dxf>
    <dxf>
      <alignment horizontal="center"/>
    </dxf>
    <dxf>
      <numFmt numFmtId="2" formatCode="0.00"/>
      <alignment horizontal="center"/>
    </dxf>
    <dxf>
      <numFmt numFmtId="25" formatCode="hh:mm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169" formatCode="h:mm;@"/>
      <alignment horizontal="center"/>
    </dxf>
    <dxf>
      <alignment horizontal="center"/>
    </dxf>
    <dxf>
      <alignment horizontal="center"/>
    </dxf>
    <dxf>
      <numFmt numFmtId="169" formatCode="h:mm;@"/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  <alignment horizontal="center"/>
    </dxf>
    <dxf>
      <alignment horizontal="center"/>
    </dxf>
    <dxf>
      <numFmt numFmtId="2" formatCode="0.00"/>
      <alignment horizontal="center"/>
    </dxf>
    <dxf>
      <numFmt numFmtId="169" formatCode="h:mm;@"/>
      <alignment horizontal="center"/>
    </dxf>
    <dxf>
      <numFmt numFmtId="169" formatCode="h:mm;@"/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"/>
      <alignment horizontal="center"/>
    </dxf>
    <dxf>
      <numFmt numFmtId="166" formatCode="0.0"/>
      <alignment horizontal="center"/>
    </dxf>
    <dxf>
      <numFmt numFmtId="166" formatCode="0.0"/>
      <alignment horizontal="center"/>
    </dxf>
    <dxf>
      <numFmt numFmtId="166" formatCode="0.0"/>
      <alignment horizontal="center"/>
    </dxf>
    <dxf>
      <numFmt numFmtId="166" formatCode="0.0"/>
      <alignment horizontal="center"/>
    </dxf>
    <dxf>
      <numFmt numFmtId="166" formatCode="0.0"/>
      <alignment horizontal="center"/>
    </dxf>
    <dxf>
      <numFmt numFmtId="166" formatCode="0.0"/>
      <alignment horizontal="center"/>
    </dxf>
    <dxf>
      <numFmt numFmtId="166" formatCode="0.0"/>
      <alignment horizontal="center"/>
      <border outline="0">
        <left style="thin">
          <color theme="0"/>
        </left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2" formatCode="0.00"/>
      <fill>
        <patternFill patternType="solid">
          <fgColor theme="9" tint="0.59999389629810485"/>
          <bgColor theme="9" tint="0.59999389629810485"/>
        </patternFill>
      </fill>
      <alignment horizontal="center"/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20" formatCode="dd/mmm/yy"/>
      <fill>
        <patternFill patternType="solid">
          <fgColor theme="9" tint="0.59999389629810485"/>
          <bgColor theme="9" tint="0.59999389629810485"/>
        </patternFill>
      </fill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22" formatCode="mmm/yy"/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" formatCode="0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0.0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4" formatCode="0.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2" formatCode="mmm/yy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8" formatCode="[$-409]d/mmm/yy;@"/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0" formatCode="dd/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border outline="0">
        <top style="dotted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5B0A347-5AFD-4A56-835C-11D96A9E4B64}" name="Table14" displayName="Table14" ref="A1:AM49" totalsRowShown="0" headerRowDxfId="310" dataDxfId="308" headerRowBorderDxfId="309" tableBorderDxfId="307" totalsRowBorderDxfId="306">
  <tableColumns count="39">
    <tableColumn id="1" xr3:uid="{DC4F1C70-8E0E-4A94-A68F-C7E59A1DAADF}" name="Sr. No." dataDxfId="305"/>
    <tableColumn id="2" xr3:uid="{05716246-A067-4427-AEC4-590FE64887B7}" name="Month Name" dataDxfId="304"/>
    <tableColumn id="3" xr3:uid="{EDA9F2C6-3B85-4740-B784-8D1EE854337B}" name="Month Number" dataDxfId="303"/>
    <tableColumn id="4" xr3:uid="{742B9556-BA9D-4826-A3B8-00C3401AE164}" name="Month" dataDxfId="302"/>
    <tableColumn id="5" xr3:uid="{76BADD07-BDF9-4C09-8FB5-6956825DD8C9}" name="CY" dataDxfId="301">
      <calculatedColumnFormula>YEAR(D2)</calculatedColumnFormula>
    </tableColumn>
    <tableColumn id="6" xr3:uid="{DA822165-8867-44C9-BC5F-672E8B4ABD28}" name="FY" dataDxfId="300"/>
    <tableColumn id="7" xr3:uid="{ECAC6780-9799-45E6-8587-152C16F04C90}" name="No. of Days in Month" dataDxfId="299">
      <calculatedColumnFormula>DAY(EOMONTH(D2,0))</calculatedColumnFormula>
    </tableColumn>
    <tableColumn id="8" xr3:uid="{01C904AE-0A41-40E1-9D70-5FFCED124845}" name="GHI" dataDxfId="298"/>
    <tableColumn id="9" xr3:uid="{2BFA708F-BE7B-4118-BF49-A1E43F980440}" name="POA" dataDxfId="297"/>
    <tableColumn id="10" xr3:uid="{A39F5365-2B9A-4CA5-8153-1D01973802AD}" name="WS" dataDxfId="296"/>
    <tableColumn id="11" xr3:uid="{ADC561AA-B5DE-4F56-BAB6-7CCFF7C3EE4C}" name="Tamb" dataDxfId="295"/>
    <tableColumn id="12" xr3:uid="{0398DC60-5207-4169-80FB-2572E14928F8}" name="Tmod" dataDxfId="294"/>
    <tableColumn id="13" xr3:uid="{9E56E7CD-928F-4498-B5FE-70192B08096A}" name="Egrid (MWh)" dataDxfId="293"/>
    <tableColumn id="14" xr3:uid="{AF3FADFA-994F-4BC0-BAD2-8F38A2345347}" name="Bugt_Capacity" dataDxfId="292"/>
    <tableColumn id="15" xr3:uid="{44C568DB-270B-4268-8726-73E63ADBAB42}" name="PR" dataDxfId="291">
      <calculatedColumnFormula>M2/I2/N2</calculatedColumnFormula>
    </tableColumn>
    <tableColumn id="16" xr3:uid="{0E54F59E-3FF6-44D2-A5EB-88D9444C9A2D}" name="Daily POA" dataDxfId="290">
      <calculatedColumnFormula>I2/G2</calculatedColumnFormula>
    </tableColumn>
    <tableColumn id="17" xr3:uid="{5B074378-FA1A-411A-ABF4-11A5313C5D5E}" name="Days Operated" dataDxfId="289">
      <calculatedColumnFormula>COUNTIFS('Daily KPI'!D:D,D2,'Daily KPI'!K:K,"&gt;0")</calculatedColumnFormula>
    </tableColumn>
    <tableColumn id="18" xr3:uid="{BC9BD28D-4E80-46FA-B421-274F3C5C0536}" name="MTD POA" dataDxfId="288">
      <calculatedColumnFormula>I2/G2*Q2</calculatedColumnFormula>
    </tableColumn>
    <tableColumn id="27" xr3:uid="{59873C86-3562-4ED2-862E-8C3DCD7E39B4}" name="YTD POA" dataDxfId="287">
      <calculatedColumnFormula>SUMIF($F$2:F2,F2,$R$2:R2)</calculatedColumnFormula>
    </tableColumn>
    <tableColumn id="19" xr3:uid="{87481DD4-7C5C-465C-A685-94B9264E08D3}" name="Daily Energy (MWh)" dataDxfId="286">
      <calculatedColumnFormula>M2/G2</calculatedColumnFormula>
    </tableColumn>
    <tableColumn id="20" xr3:uid="{FF4B2DBF-7024-46F6-9408-176699420A15}" name="MTD Energy (MWh)" dataDxfId="285">
      <calculatedColumnFormula>M2/G2*Q2</calculatedColumnFormula>
    </tableColumn>
    <tableColumn id="28" xr3:uid="{B49B09A7-5F1C-474D-A918-A5088ADB0C58}" name="YTD Energy (MWh)" dataDxfId="284">
      <calculatedColumnFormula>SUMIF($F$2:F2,F2,$U$2:U2)</calculatedColumnFormula>
    </tableColumn>
    <tableColumn id="38" xr3:uid="{4324E2B6-7E3E-4159-A949-1050997C7DFF}" name="Bugt CUF (%)" dataDxfId="283">
      <calculatedColumnFormula>T2/(24*N2)</calculatedColumnFormula>
    </tableColumn>
    <tableColumn id="37" xr3:uid="{C8218568-E608-4704-B8EB-3CE2B0E63E03}" name="Bugt CUF (%) MTD" dataDxfId="282">
      <calculatedColumnFormula>IFERROR(U2/(24*N2*Q2),"")</calculatedColumnFormula>
    </tableColumn>
    <tableColumn id="36" xr3:uid="{293B680A-29C3-4B2B-A234-00FC36D9C60E}" name="Bugt CUF (%)YTD" dataDxfId="281">
      <calculatedColumnFormula>IFERROR(V2/(24*N2*SUMIFS($Q:$Q,$F:$F,$F2,$D:$D,"&lt;="&amp;D2)),"")</calculatedColumnFormula>
    </tableColumn>
    <tableColumn id="21" xr3:uid="{F2492D6C-F8E5-40A0-8CCA-A50C8CFF1379}" name="Ave. Cap MTD" dataDxfId="280">
      <calculatedColumnFormula>IFERROR(AVERAGEIF('Daily KPI'!D:D,Table14[[#This Row],[Month]],'Daily KPI'!AB:AB),"")</calculatedColumnFormula>
    </tableColumn>
    <tableColumn id="29" xr3:uid="{A1F9BD8C-2ED2-4F45-A1DF-C681E402E60E}" name="Ave. Cap YTD" dataDxfId="279">
      <calculatedColumnFormula>IFERROR(AVERAGEIF($F$2:F2,F2,$Z$2:Z2),"")</calculatedColumnFormula>
    </tableColumn>
    <tableColumn id="22" xr3:uid="{23A4BD19-C376-4E4E-8F31-491A7C256439}" name="CC Energy MTD" dataDxfId="278"/>
    <tableColumn id="23" xr3:uid="{3D6642AC-0020-4760-A56D-AB7CCD247AFA}" name="WS_YTD" dataDxfId="277"/>
    <tableColumn id="24" xr3:uid="{5E780D62-B24E-4B09-BB28-1669C1B484A9}" name="Bugt PA" dataDxfId="276"/>
    <tableColumn id="25" xr3:uid="{6C8EC636-075E-4C38-922E-1EE0D0C4C7DF}" name="Bugt EGA" dataDxfId="275"/>
    <tableColumn id="35" xr3:uid="{BB31BF3C-98CF-46F4-B0EA-6150C6EE761F}" name="Bugt TA" dataDxfId="274"/>
    <tableColumn id="26" xr3:uid="{E82FCE46-08EF-4A12-B8FF-68D69B97B6F0}" name="Bugt MA" dataDxfId="273"/>
    <tableColumn id="30" xr3:uid="{B9462841-21F9-411E-8582-40A1737CB651}" name="Bugt IGA" dataDxfId="272"/>
    <tableColumn id="32" xr3:uid="{55F5BF99-03B6-44E4-86F1-0F0B59A69120}" name="Corelation" dataDxfId="271"/>
    <tableColumn id="33" xr3:uid="{D71EDA12-0F1C-4671-84F9-9353E4CBDB4D}" name="Bugt Line loss" dataDxfId="270"/>
    <tableColumn id="34" xr3:uid="{48B318D9-D8B7-44AD-BB34-9D850A6B67F0}" name="Bugt Reactive Power" dataDxfId="269"/>
    <tableColumn id="31" xr3:uid="{836E8AB5-5AB8-47EA-8C4A-31E55EDE09AE}" name="Bugt Capacity" dataDxfId="268"/>
    <tableColumn id="39" xr3:uid="{975C0F3C-55FC-422A-98FF-67A42CF018D4}" name="CC*Bugt" dataDxfId="267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B203726-2095-49D8-A694-A659B4A14C0A}" name="Table13" displayName="Table13" ref="A1:AS279" totalsRowShown="0" headerRowDxfId="266" dataDxfId="264" totalsRowDxfId="262" headerRowBorderDxfId="265" tableBorderDxfId="263" totalsRowBorderDxfId="261">
  <autoFilter ref="A1:AS279" xr:uid="{3B203726-2095-49D8-A694-A659B4A14C0A}"/>
  <tableColumns count="45">
    <tableColumn id="1" xr3:uid="{B36BF4A6-6646-4E37-9931-481490CDA446}" name="Date" dataDxfId="260" totalsRowDxfId="259" dataCellStyle="Normal 26"/>
    <tableColumn id="2" xr3:uid="{32B5F69F-CAF4-42EF-81F1-E39E663892A6}" name="Financial Year" dataDxfId="258" totalsRowDxfId="257" dataCellStyle="Normal 26">
      <calculatedColumnFormula>YEAR(Table13[[#This Row],[Date]])+IF(MONTH(Table13[[#This Row],[Date]])&gt;=4,1,0)</calculatedColumnFormula>
    </tableColumn>
    <tableColumn id="3" xr3:uid="{16219629-9C70-429B-AA18-5E3FE8526D86}" name="Calendar Year" dataDxfId="256" totalsRowDxfId="255" dataCellStyle="Normal 26">
      <calculatedColumnFormula>YEAR(Table13[[#This Row],[Date]])</calculatedColumnFormula>
    </tableColumn>
    <tableColumn id="4" xr3:uid="{B39F6B26-8B25-4CD8-A0B7-A55F882646CA}" name="Month Year" dataDxfId="254" totalsRowDxfId="253" dataCellStyle="Normal 26">
      <calculatedColumnFormula>Table13[[#This Row],[Date]]-DAY(Table13[[#This Row],[Date]])+1</calculatedColumnFormula>
    </tableColumn>
    <tableColumn id="5" xr3:uid="{9F418D6A-88FF-41E2-98F8-57B1A3119F4D}" name="Days" dataDxfId="252" totalsRowDxfId="251" dataCellStyle="Normal 26">
      <calculatedColumnFormula>DAY(EOMONTH(A2,0))</calculatedColumnFormula>
    </tableColumn>
    <tableColumn id="6" xr3:uid="{C83063EE-3C83-4AD0-B400-47BC684578DD}" name="Operating Hours" dataDxfId="250">
      <calculatedColumnFormula array="1">IFERROR(_xlfn.XLOOKUP(Table13[[#This Row],[Date]],Raw_Data[[#All],[Date]],Raw_Data[[#All],[Operating Hours]]),"")</calculatedColumnFormula>
    </tableColumn>
    <tableColumn id="7" xr3:uid="{87AA0407-1700-4EE9-BC02-7AB679BFB5CE}" name="GHI-UP (KWh/m2)" dataDxfId="249" totalsRowDxfId="248">
      <calculatedColumnFormula>IFERROR(_xlfn.XLOOKUP($A2,'Raw Data'!$G:$G,'Raw Data'!S:S)/1000,"")</calculatedColumnFormula>
    </tableColumn>
    <tableColumn id="8" xr3:uid="{819639AF-5E01-4BB8-96B8-95DEA64A3642}" name="GHI-Down(KWh/m2)" dataDxfId="247" totalsRowDxfId="246"/>
    <tableColumn id="9" xr3:uid="{9CF74BFE-F028-40BD-8723-837648011BA2}" name="POA-UP(KWh/m2)" dataDxfId="245" totalsRowDxfId="244">
      <calculatedColumnFormula>IFERROR(_xlfn.XLOOKUP($A2,'Raw Data'!$G:$G,'Raw Data'!AF:AF)/1000,"")</calculatedColumnFormula>
    </tableColumn>
    <tableColumn id="10" xr3:uid="{3FCEF7FC-EF63-46E1-95A5-314606E92C51}" name="POA-Down(KWh/m2)" dataDxfId="243" totalsRowDxfId="242"/>
    <tableColumn id="11" xr3:uid="{D01F2C3A-D029-4284-B462-498A82B6AF53}" name="Amb_Temp(°C)" dataDxfId="241" totalsRowDxfId="240">
      <calculatedColumnFormula>IFERROR(_xlfn.XLOOKUP($A2,'Raw Data'!$G:$G,'Raw Data'!W:W),"")</calculatedColumnFormula>
    </tableColumn>
    <tableColumn id="12" xr3:uid="{B8B964F0-21A3-419F-80E0-858F3A6FDDDA}" name="Mod_Temp(°C)" dataDxfId="239" totalsRowDxfId="238">
      <calculatedColumnFormula>IFERROR(_xlfn.XLOOKUP($A2,'Raw Data'!$G:$G,'Raw Data'!X:X),"")</calculatedColumnFormula>
    </tableColumn>
    <tableColumn id="13" xr3:uid="{C86907D5-3718-4C45-A6EF-CFE61922E917}" name="WS_Avg(m/s)" dataDxfId="237" totalsRowDxfId="236">
      <calculatedColumnFormula>IFERROR(_xlfn.XLOOKUP($A2,'Raw Data'!$G:$G,'Raw Data'!Y:Y),"")</calculatedColumnFormula>
    </tableColumn>
    <tableColumn id="14" xr3:uid="{9156C628-C602-42E0-901F-E94719A18723}" name="WS_Max(m/s)" dataDxfId="235" totalsRowDxfId="234">
      <calculatedColumnFormula>IFERROR(_xlfn.XLOOKUP($A2,'Raw Data'!$G:$G,'Raw Data'!Z:Z),"")</calculatedColumnFormula>
    </tableColumn>
    <tableColumn id="15" xr3:uid="{77799DFF-861A-420F-803B-0DA89C346D67}" name="PA(%)" dataDxfId="233" totalsRowDxfId="232">
      <calculatedColumnFormula>IFERROR(1-SUMIF('Plant BD'!$H:$H,$A2,'Plant BD'!$AE:$AE)/($AA2+SUMIF('Plant BD'!$H:$H,$A2,'Plant BD'!$AE:$AE)),"")</calculatedColumnFormula>
    </tableColumn>
    <tableColumn id="16" xr3:uid="{C39F6BDC-4808-46D7-9BBF-FC36B15364BA}" name="MA (%)" dataDxfId="231" totalsRowDxfId="230"/>
    <tableColumn id="17" xr3:uid="{0A470E74-7518-44C3-A94E-75C23C701894}" name="IGA (%)" dataDxfId="229"/>
    <tableColumn id="18" xr3:uid="{37093BBE-6B5B-42CC-ADC3-2D9CAE6F7DB7}" name="EGA(%)" dataDxfId="228" totalsRowDxfId="227">
      <calculatedColumnFormula>IFERROR(1-SUMIF('Grid BD'!$H:$H,$A2,'Grid BD'!$AD:$AD)/($AA2+SUMIF('Grid BD'!$H:$H,$A2,'Grid BD'!$AD:$AD)),"")</calculatedColumnFormula>
    </tableColumn>
    <tableColumn id="19" xr3:uid="{9FD9B8B9-FCBB-4EA6-9EA5-692BD0875DDD}" name="EMA (%)" dataDxfId="226" totalsRowDxfId="225"/>
    <tableColumn id="20" xr3:uid="{B7D6CD28-7334-4AEF-B40C-553876059BB6}" name="TA (%)" dataDxfId="224" totalsRowDxfId="223">
      <calculatedColumnFormula>IFERROR(1-SUMIF(Tracker_BD!H:H,$A2,Tracker_BD!AI:AI)/$F2,"")</calculatedColumnFormula>
    </tableColumn>
    <tableColumn id="21" xr3:uid="{9B2AB745-B571-4BFF-9942-5CFE04DD7B06}" name="PR(%)" dataDxfId="222" totalsRowDxfId="221">
      <calculatedColumnFormula>IFERROR(AA2/(I2*1000)/AB2,"")</calculatedColumnFormula>
    </tableColumn>
    <tableColumn id="22" xr3:uid="{3638135D-F6AE-4E2F-BF56-323A76F92578}" name="WPR(%)" dataDxfId="220" totalsRowDxfId="219"/>
    <tableColumn id="23" xr3:uid="{C907397F-3EB0-4AEA-B374-1D071F4050CD}" name="CUF(%)" dataDxfId="218" totalsRowDxfId="217">
      <calculatedColumnFormula>IFERROR(AA2/(24*1000*AR2),"")</calculatedColumnFormula>
    </tableColumn>
    <tableColumn id="24" xr3:uid="{B886B0B7-4D8D-4046-A426-E86A630EF187}" name="Gen_Exp (kWh)" dataDxfId="216" totalsRowDxfId="215">
      <calculatedColumnFormula>IFERROR(_xlfn.XLOOKUP($A2,'Raw Data'!$G:$G,'Raw Data'!AB:AB),"")</calculatedColumnFormula>
    </tableColumn>
    <tableColumn id="25" xr3:uid="{6A8669F7-953B-4D68-A2FE-D457F2C6A628}" name="Mtr_Export (kWh)" dataDxfId="214" totalsRowDxfId="213">
      <calculatedColumnFormula>IFERROR(_xlfn.XLOOKUP($A2,'Raw Data'!$G:$G,'Raw Data'!AC:AC),"")</calculatedColumnFormula>
    </tableColumn>
    <tableColumn id="26" xr3:uid="{6912CAF9-9D0C-487E-9FC3-D2ECE7DDA472}" name="Mtr_Import (kWh)" dataDxfId="212" totalsRowDxfId="211">
      <calculatedColumnFormula>IFERROR(_xlfn.XLOOKUP($A2,'Raw Data'!$G:$G,'Raw Data'!AD:AD),"")</calculatedColumnFormula>
    </tableColumn>
    <tableColumn id="27" xr3:uid="{705C8BEE-95DF-458C-A47F-5E2788EED62E}" name="Mtr_Net_Exp (KWh)" dataDxfId="210" totalsRowDxfId="209">
      <calculatedColumnFormula>IFERROR(_xlfn.XLOOKUP($A2,'Raw Data'!$G:$G,'Raw Data'!AE:AE),"")</calculatedColumnFormula>
    </tableColumn>
    <tableColumn id="28" xr3:uid="{DF9E0A65-74EA-43CC-9C69-CFEA4320FEC9}" name="Operational Capacity (MW)" dataDxfId="208" totalsRowDxfId="207">
      <calculatedColumnFormula>_xlfn.XLOOKUP($D2,'Modelling New'!D:D,'Modelling New'!N:N)</calculatedColumnFormula>
    </tableColumn>
    <tableColumn id="29" xr3:uid="{58450F02-BD4F-4A04-953C-16A280E69218}" name="Bugt_Resource" dataDxfId="206" totalsRowDxfId="205">
      <calculatedColumnFormula>IFERROR(_xlfn.XLOOKUP($D2,'Modelling New'!$D:$D,'Modelling New'!P:P),"")</calculatedColumnFormula>
    </tableColumn>
    <tableColumn id="30" xr3:uid="{290567AF-8670-44A6-9DC9-EAEC0C4913A4}" name="Bugt_Energy" dataDxfId="204" totalsRowDxfId="203">
      <calculatedColumnFormula>IFERROR(_xlfn.XLOOKUP($D2,'Modelling New'!$D:$D,'Modelling New'!T:T)*1000,"")</calculatedColumnFormula>
    </tableColumn>
    <tableColumn id="43" xr3:uid="{CAAAB824-62BF-4439-B76F-EB113EE9C176}" name="Bugt PR" dataDxfId="202" totalsRowDxfId="201">
      <calculatedColumnFormula>IFERROR(AD2/AC2/AB2/1000,"")</calculatedColumnFormula>
    </tableColumn>
    <tableColumn id="42" xr3:uid="{1172D2D7-CC4A-4D71-B024-C8883FB9CB5E}" name="Bugt CUF" dataDxfId="200" totalsRowDxfId="199">
      <calculatedColumnFormula>IFERROR(_xlfn.XLOOKUP($D2,'Modelling New'!$D:$D,'Modelling New'!W:W),"")</calculatedColumnFormula>
    </tableColumn>
    <tableColumn id="31" xr3:uid="{C00E5B4E-EAAB-416E-9FC1-91EB40DD4F1E}" name="Bugt_PA" dataDxfId="198" totalsRowDxfId="197">
      <calculatedColumnFormula>IFERROR(_xlfn.XLOOKUP($D2,'Modelling New'!$D:$D,'Modelling New'!AD:AD),"")</calculatedColumnFormula>
    </tableColumn>
    <tableColumn id="32" xr3:uid="{C985CD1A-FAEA-41B1-A5FC-427CF716F4D8}" name="Bugt_EGA" dataDxfId="196" totalsRowDxfId="195">
      <calculatedColumnFormula>IFERROR(_xlfn.XLOOKUP($D2,'Modelling New'!$D:$D,'Modelling New'!AE:AE),"")</calculatedColumnFormula>
    </tableColumn>
    <tableColumn id="33" xr3:uid="{622758B9-CD04-4D9B-84DD-65AF754FDF3D}" name="Expected Energy" dataDxfId="194" totalsRowDxfId="193"/>
    <tableColumn id="34" xr3:uid="{1B930253-5CDA-4378-ABEC-3656645B95DE}" name="Actual Energy WPR" dataDxfId="192" totalsRowDxfId="191"/>
    <tableColumn id="35" xr3:uid="{E3D691AB-9923-44E8-A854-2690587E2067}" name="RA (%)" dataDxfId="190" totalsRowDxfId="189"/>
    <tableColumn id="36" xr3:uid="{C6F29227-EFFA-49C6-9999-6B8F67DCDD1B}" name="Mod Clean Dry (Num)" dataDxfId="188" totalsRowDxfId="187"/>
    <tableColumn id="37" xr3:uid="{0C8B08A0-AE2C-43E6-8D7D-7CDA86E83C29}" name="Mod Clean Wet (Num)" dataDxfId="186" totalsRowDxfId="185"/>
    <tableColumn id="38" xr3:uid="{951342E6-D1AF-4E2C-9624-5AD2A92065F3}" name="Line Loss(%)" dataDxfId="184" totalsRowDxfId="183"/>
    <tableColumn id="39" xr3:uid="{3D128F10-6261-46F8-A13F-B7A0DEA08E2E}" name="Reactive Power (%)" dataDxfId="182" totalsRowDxfId="181"/>
    <tableColumn id="40" xr3:uid="{223B99FB-CA8F-4264-86EE-1D5C9F575461}" name="Bugt Line loss (%) (Wind)" dataDxfId="180" totalsRowDxfId="179"/>
    <tableColumn id="41" xr3:uid="{3F16F312-DDB7-495C-81B7-179FBEA33785}" name="Bugt Reactive Power (%) (Wind)" dataDxfId="178" totalsRowDxfId="177"/>
    <tableColumn id="44" xr3:uid="{098ECCC4-3F2E-421A-8A73-8A07C435E978}" name="Bugt Capacity" dataDxfId="176" totalsRowDxfId="175">
      <calculatedColumnFormula>IFERROR(_xlfn.XLOOKUP($D2,'Modelling New'!$D:$D,'Modelling New'!$N:$N),"")</calculatedColumnFormula>
    </tableColumn>
    <tableColumn id="45" xr3:uid="{336C6ADE-A0CD-4EEA-81B0-34940699180D}" name="CC*Bugt" dataDxfId="174" totalsRowDxfId="173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Raw_Data" displayName="Raw_Data" ref="A3:AI130" totalsRowShown="0" headerRowDxfId="172" dataDxfId="171">
  <tableColumns count="35">
    <tableColumn id="1" xr3:uid="{00000000-0010-0000-0300-000001000000}" name="Finacial Year" dataDxfId="170"/>
    <tableColumn id="2" xr3:uid="{00000000-0010-0000-0300-000002000000}" name="Calendar Year" dataDxfId="169"/>
    <tableColumn id="3" xr3:uid="{00000000-0010-0000-0300-000003000000}" name="Contrcatual Year" dataDxfId="168"/>
    <tableColumn id="4" xr3:uid="{00000000-0010-0000-0300-000004000000}" name="Operating Year" dataDxfId="167"/>
    <tableColumn id="5" xr3:uid="{00000000-0010-0000-0300-000005000000}" name="Month Year" dataDxfId="166"/>
    <tableColumn id="6" xr3:uid="{00000000-0010-0000-0300-000006000000}" name="Days" dataDxfId="165">
      <calculatedColumnFormula>DAY(EOMONTH(Raw_Data[[#This Row],[Month Year]],0))</calculatedColumnFormula>
    </tableColumn>
    <tableColumn id="7" xr3:uid="{00000000-0010-0000-0300-000007000000}" name="Date" dataDxfId="164"/>
    <tableColumn id="8" xr3:uid="{00000000-0010-0000-0300-000008000000}" name="Plant DC Capcity (MW)" dataDxfId="163">
      <calculatedColumnFormula>_xlfn.XLOOKUP(Raw_Data[[#This Row],[Month Year]],'Modelling New'!D:D,'Modelling New'!N:N)</calculatedColumnFormula>
    </tableColumn>
    <tableColumn id="9" xr3:uid="{00000000-0010-0000-0300-000009000000}" name="Sunrise Time (POA&gt;20 W/m2)" dataDxfId="162"/>
    <tableColumn id="10" xr3:uid="{00000000-0010-0000-0300-00000A000000}" name="Sunset Time (POA&lt;20 W/m2)" dataDxfId="161"/>
    <tableColumn id="11" xr3:uid="{00000000-0010-0000-0300-00000B000000}" name="IC1_Inv1" dataDxfId="160"/>
    <tableColumn id="12" xr3:uid="{00000000-0010-0000-0300-00000C000000}" name="IC1_Inv2" dataDxfId="159"/>
    <tableColumn id="13" xr3:uid="{00000000-0010-0000-0300-00000D000000}" name="IC1_Inv3" dataDxfId="158"/>
    <tableColumn id="14" xr3:uid="{00000000-0010-0000-0300-00000E000000}" name="IC1_Inv4" dataDxfId="157"/>
    <tableColumn id="15" xr3:uid="{00000000-0010-0000-0300-00000F000000}" name="IC2_Inv1" dataDxfId="156"/>
    <tableColumn id="16" xr3:uid="{00000000-0010-0000-0300-000010000000}" name="IC2_Inv2" dataDxfId="155"/>
    <tableColumn id="17" xr3:uid="{00000000-0010-0000-0300-000011000000}" name="66 kV ABT Main Meter Reading (Export)" dataDxfId="154"/>
    <tableColumn id="18" xr3:uid="{00000000-0010-0000-0300-000012000000}" name="66 kV CRP MFM Reading (Import)" dataDxfId="153"/>
    <tableColumn id="19" xr3:uid="{00000000-0010-0000-0300-000013000000}" name="GHI(Wh/m2)" dataDxfId="152"/>
    <tableColumn id="20" xr3:uid="{00000000-0010-0000-0300-000014000000}" name="POA1(Wh/m2)" dataDxfId="151"/>
    <tableColumn id="21" xr3:uid="{00000000-0010-0000-0300-000015000000}" name="POA2(Wh/m2)" dataDxfId="150"/>
    <tableColumn id="34" xr3:uid="{00000000-0010-0000-0300-000022000000}" name="Avg. POA Lost (W/m2)" dataDxfId="149"/>
    <tableColumn id="25" xr3:uid="{00000000-0010-0000-0300-000019000000}" name="Avg. Ambient Temp (POA&gt;20W/m2)" dataDxfId="148"/>
    <tableColumn id="26" xr3:uid="{00000000-0010-0000-0300-00001A000000}" name="Avg. Module Temp (POA&gt;20W/m2)" dataDxfId="147"/>
    <tableColumn id="27" xr3:uid="{00000000-0010-0000-0300-00001B000000}" name="Avg. Wind Speed (m/s)" dataDxfId="146"/>
    <tableColumn id="28" xr3:uid="{00000000-0010-0000-0300-00001C000000}" name="Max. Wind Speed (m/s)" dataDxfId="145"/>
    <tableColumn id="29" xr3:uid="{00000000-0010-0000-0300-00001D000000}" name="Rain Fall (mm)" dataDxfId="144"/>
    <tableColumn id="37" xr3:uid="{00000000-0010-0000-0300-000025000000}" name="Inverters Generation ( kWh)" dataDxfId="143">
      <calculatedColumnFormula>SUM(Raw_Data[[#This Row],[IC1_Inv1]:[IC2_Inv2]])</calculatedColumnFormula>
    </tableColumn>
    <tableColumn id="30" xr3:uid="{00000000-0010-0000-0300-00001E000000}" name="Export  (kWh)" dataDxfId="142">
      <calculatedColumnFormula>IF((Raw_Data[[#This Row],[66 kV ABT Main Meter Reading (Export)]]-Q3)*1000&lt;0,0,(Raw_Data[[#This Row],[66 kV ABT Main Meter Reading (Export)]]-Q3)*1000)</calculatedColumnFormula>
    </tableColumn>
    <tableColumn id="35" xr3:uid="{00000000-0010-0000-0300-000023000000}" name="Import (kWh)" dataDxfId="141">
      <calculatedColumnFormula>IF((Raw_Data[[#This Row],[66 kV CRP MFM Reading (Import)]]-R3)*60000&lt;0,0,(Raw_Data[[#This Row],[66 kV CRP MFM Reading (Import)]]-R3)*60000)</calculatedColumnFormula>
    </tableColumn>
    <tableColumn id="36" xr3:uid="{00000000-0010-0000-0300-000024000000}" name="Net Export (kWh)" dataDxfId="140">
      <calculatedColumnFormula>Raw_Data[[#This Row],[Export  (kWh)]]-Raw_Data[[#This Row],[Import (kWh)]]</calculatedColumnFormula>
    </tableColumn>
    <tableColumn id="31" xr3:uid="{00000000-0010-0000-0300-00001F000000}" name="Avg. POA without Exclusion (W/m2)2" dataDxfId="139">
      <calculatedColumnFormula>IFERROR(AVERAGE(Raw_Data[[#This Row],[POA1(Wh/m2)]:[POA2(Wh/m2)]]),"")</calculatedColumnFormula>
    </tableColumn>
    <tableColumn id="32" xr3:uid="{00000000-0010-0000-0300-000020000000}" name="Net Avg. POA with Exclusion (W/m2)" dataDxfId="138">
      <calculatedColumnFormula>IFERROR(Raw_Data[[#This Row],[Avg. POA without Exclusion (W/m2)2]]-Raw_Data[[#This Row],[Avg. POA Lost (W/m2)]],"")</calculatedColumnFormula>
    </tableColumn>
    <tableColumn id="22" xr3:uid="{00000000-0010-0000-0300-000016000000}" name="66 kV ABT Check Meter Reading (Export)" dataDxfId="137"/>
    <tableColumn id="23" xr3:uid="{CF0011E2-BA16-46F9-B2B2-12B23224CB26}" name="Operating Hours" dataDxfId="136">
      <calculatedColumnFormula>(J4-I4)*24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e12" displayName="Table12" ref="A2:Q1237" totalsRowShown="0">
  <tableColumns count="17">
    <tableColumn id="1" xr3:uid="{00000000-0010-0000-0400-000001000000}" name="Finacial Year" dataDxfId="135"/>
    <tableColumn id="2" xr3:uid="{00000000-0010-0000-0400-000002000000}" name="Start Month" dataDxfId="134"/>
    <tableColumn id="3" xr3:uid="{00000000-0010-0000-0400-000003000000}" name="Calendor Year" dataDxfId="133"/>
    <tableColumn id="4" xr3:uid="{00000000-0010-0000-0400-000004000000}" name="Contrcatual Year" dataDxfId="132"/>
    <tableColumn id="5" xr3:uid="{00000000-0010-0000-0400-000005000000}" name="Operating Year" dataDxfId="131"/>
    <tableColumn id="6" xr3:uid="{00000000-0010-0000-0400-000006000000}" name="Month Year" dataDxfId="130"/>
    <tableColumn id="7" xr3:uid="{00000000-0010-0000-0400-000007000000}" name="Days" dataDxfId="129">
      <calculatedColumnFormula>DAY(EOMONTH(F3,0))</calculatedColumnFormula>
    </tableColumn>
    <tableColumn id="8" xr3:uid="{00000000-0010-0000-0400-000008000000}" name="Date" dataDxfId="128">
      <calculatedColumnFormula>H2+1</calculatedColumnFormula>
    </tableColumn>
    <tableColumn id="9" xr3:uid="{00000000-0010-0000-0400-000009000000}" name="Plant DC Capcity (MW)" dataDxfId="127">
      <calculatedColumnFormula>_xlfn.XLOOKUP(Table12[[#This Row],[Month Year]],'Modelling New'!D:D,'Modelling New'!N:N)</calculatedColumnFormula>
    </tableColumn>
    <tableColumn id="10" xr3:uid="{00000000-0010-0000-0400-00000A000000}" name="IC1_Inv1" dataDxfId="126">
      <calculatedColumnFormula>'Raw Data'!#REF!/J$1</calculatedColumnFormula>
    </tableColumn>
    <tableColumn id="11" xr3:uid="{00000000-0010-0000-0400-00000B000000}" name="IC1_Inv2" dataDxfId="125">
      <calculatedColumnFormula>'Raw Data'!#REF!/K$1</calculatedColumnFormula>
    </tableColumn>
    <tableColumn id="12" xr3:uid="{00000000-0010-0000-0400-00000C000000}" name="IC1_Inv3" dataDxfId="124">
      <calculatedColumnFormula>'Raw Data'!#REF!/L$1</calculatedColumnFormula>
    </tableColumn>
    <tableColumn id="13" xr3:uid="{00000000-0010-0000-0400-00000D000000}" name="IC1_Inv4" dataDxfId="123">
      <calculatedColumnFormula>'Raw Data'!#REF!/M$1</calculatedColumnFormula>
    </tableColumn>
    <tableColumn id="14" xr3:uid="{00000000-0010-0000-0400-00000E000000}" name="IC2_Inv1" dataDxfId="122">
      <calculatedColumnFormula>'Raw Data'!#REF!/N$1</calculatedColumnFormula>
    </tableColumn>
    <tableColumn id="15" xr3:uid="{00000000-0010-0000-0400-00000F000000}" name="IC2_Inv2" dataDxfId="121">
      <calculatedColumnFormula>'Raw Data'!#REF!/O$1</calculatedColumnFormula>
    </tableColumn>
    <tableColumn id="16" xr3:uid="{00000000-0010-0000-0400-000010000000}" name="Avg. SY" dataDxfId="120">
      <calculatedColumnFormula>IFERROR(AVERAGEIF(J3:O3,"&gt;"&amp;0,J3:O3),"")</calculatedColumnFormula>
    </tableColumn>
    <tableColumn id="17" xr3:uid="{00000000-0010-0000-0400-000011000000}" name="Max. SY" dataDxfId="119">
      <calculatedColumnFormula>MAXA(J3:O3)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racker_BD" displayName="Tracker_BD" ref="A3:AL123" totalsRowShown="0">
  <autoFilter ref="A3:AL123" xr:uid="{00000000-0009-0000-0100-000002000000}"/>
  <tableColumns count="38">
    <tableColumn id="1" xr3:uid="{00000000-0010-0000-0600-000001000000}" name="Sr. No." dataDxfId="118">
      <calculatedColumnFormula>A3+1</calculatedColumnFormula>
    </tableColumn>
    <tableColumn id="2" xr3:uid="{00000000-0010-0000-0600-000002000000}" name="Financial Year" dataDxfId="117"/>
    <tableColumn id="3" xr3:uid="{00000000-0010-0000-0600-000003000000}" name="Calendar Year" dataDxfId="116"/>
    <tableColumn id="4" xr3:uid="{00000000-0010-0000-0600-000004000000}" name="Contractual Year" dataDxfId="115"/>
    <tableColumn id="5" xr3:uid="{00000000-0010-0000-0600-000005000000}" name="Operating Year" dataDxfId="114"/>
    <tableColumn id="6" xr3:uid="{00000000-0010-0000-0600-000006000000}" name="Month Year" dataDxfId="113"/>
    <tableColumn id="7" xr3:uid="{00000000-0010-0000-0600-000007000000}" name="Days" dataDxfId="112">
      <calculatedColumnFormula>DAY(EOMONTH(Tracker_BD[[#This Row],[Month Year]],0))</calculatedColumnFormula>
    </tableColumn>
    <tableColumn id="8" xr3:uid="{00000000-0010-0000-0600-000008000000}" name="Date" dataDxfId="111"/>
    <tableColumn id="36" xr3:uid="{00000000-0010-0000-0600-000024000000}" name="Sunrise Time (POA&gt;20 W/m2)" dataDxfId="110">
      <calculatedColumnFormula>IFERROR(VLOOKUP(Tracker_BD[[#This Row],[Date]],Raw_Data[[Date]:[Sunset Time (POA&lt;20 W/m2)]],3,0),"")</calculatedColumnFormula>
    </tableColumn>
    <tableColumn id="37" xr3:uid="{00000000-0010-0000-0600-000025000000}" name="Sunset Time (POA&lt;20 W/m2)" dataDxfId="109">
      <calculatedColumnFormula>IFERROR(VLOOKUP(Tracker_BD[[#This Row],[Date]],Raw_Data[[Date]:[Sunset Time (POA&lt;20 W/m2)]],4,0),"")</calculatedColumnFormula>
    </tableColumn>
    <tableColumn id="38" xr3:uid="{00000000-0010-0000-0600-000026000000}" name="Total Generation Time" dataDxfId="108">
      <calculatedColumnFormula>IFERROR((Tracker_BD[[#This Row],[Sunset Time (POA&lt;20 W/m2)]]-Tracker_BD[[#This Row],[Sunrise Time (POA&gt;20 W/m2)]])*24,"")</calculatedColumnFormula>
    </tableColumn>
    <tableColumn id="9" xr3:uid="{00000000-0010-0000-0600-000009000000}" name="Affected Equipment" dataDxfId="107"/>
    <tableColumn id="10" xr3:uid="{00000000-0010-0000-0600-00000A000000}" name="Plant Equivalent Weightage" dataDxfId="106"/>
    <tableColumn id="31" xr3:uid="{00000000-0010-0000-0600-00001F000000}" name="Angle of affected equipment "/>
    <tableColumn id="11" xr3:uid="{00000000-0010-0000-0600-00000B000000}" name="Inv Number"/>
    <tableColumn id="25" xr3:uid="{00000000-0010-0000-0600-000019000000}" name="Gateway Number" dataDxfId="105"/>
    <tableColumn id="26" xr3:uid="{00000000-0010-0000-0600-00001A000000}" name="Grid Number" dataDxfId="104"/>
    <tableColumn id="27" xr3:uid="{00000000-0010-0000-0600-00001B000000}" name="MSAT Number"/>
    <tableColumn id="28" xr3:uid="{00000000-0010-0000-0600-00001C000000}" name="Table Number" dataDxfId="103"/>
    <tableColumn id="12" xr3:uid="{00000000-0010-0000-0600-00000C000000}" name="Fault Category"/>
    <tableColumn id="13" xr3:uid="{00000000-0010-0000-0600-00000D000000}" name="Fault Code (As per HMI)"/>
    <tableColumn id="14" xr3:uid="{00000000-0010-0000-0600-00000E000000}" name="Breakdown Description"/>
    <tableColumn id="15" xr3:uid="{00000000-0010-0000-0600-00000F000000}" name="Fault Time" dataDxfId="102"/>
    <tableColumn id="16" xr3:uid="{00000000-0010-0000-0600-000010000000}" name="Fault Acknowledgement Time " dataDxfId="101"/>
    <tableColumn id="17" xr3:uid="{00000000-0010-0000-0600-000011000000}" name="Work Start time on Fault" dataDxfId="100"/>
    <tableColumn id="18" xr3:uid="{00000000-0010-0000-0600-000012000000}" name="Work Completion time on fault" dataDxfId="99"/>
    <tableColumn id="19" xr3:uid="{00000000-0010-0000-0600-000013000000}" name="Acknowledgement time" dataDxfId="98">
      <calculatedColumnFormula>IF(Tracker_BD[[#This Row],[Fault Acknowledgement Time ]]="NA","",(Tracker_BD[[#This Row],[Fault Acknowledgement Time ]]-Tracker_BD[[#This Row],[Fault Time]])*24)</calculatedColumnFormula>
    </tableColumn>
    <tableColumn id="20" xr3:uid="{00000000-0010-0000-0600-000014000000}" name="Response Time" dataDxfId="97">
      <calculatedColumnFormula>IFERROR((Tracker_BD[[#This Row],[Work Start time on Fault]]-Tracker_BD[[#This Row],[Fault Time]])*24,"")</calculatedColumnFormula>
    </tableColumn>
    <tableColumn id="21" xr3:uid="{00000000-0010-0000-0600-000015000000}" name="Resolution Time" dataDxfId="96"/>
    <tableColumn id="35" xr3:uid="{00000000-0010-0000-0600-000023000000}" name="Breakdown Time" dataDxfId="95"/>
    <tableColumn id="22" xr3:uid="{00000000-0010-0000-0600-000016000000}" name="Action taken"/>
    <tableColumn id="23" xr3:uid="{00000000-0010-0000-0600-000017000000}" name="Status"/>
    <tableColumn id="30" xr3:uid="{00000000-0010-0000-0600-00001E000000}" name="Avg. Target Angle during Fault Time (Radians)" dataDxfId="94"/>
    <tableColumn id="24" xr3:uid="{00000000-0010-0000-0600-000018000000}" name="Approximate Energy Loss Factor (%)" dataDxfId="93"/>
    <tableColumn id="34" xr3:uid="{00000000-0010-0000-0600-000022000000}" name="Plant Equivalent breakdown" dataDxfId="92">
      <calculatedColumnFormula>IFERROR(Tracker_BD[[#This Row],[Breakdown Time]]*Tracker_BD[[#This Row],[Plant Equivalent Weightage]],"")</calculatedColumnFormula>
    </tableColumn>
    <tableColumn id="32" xr3:uid="{00000000-0010-0000-0600-000020000000}" name="Old equipment Serial Number"/>
    <tableColumn id="33" xr3:uid="{00000000-0010-0000-0600-000021000000}" name="New Equipment Serial Number"/>
    <tableColumn id="29" xr3:uid="{00000000-0010-0000-0600-00001D000000}" name="Column1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5" displayName="Table5" ref="A1:U1226" totalsRowShown="0">
  <tableColumns count="21">
    <tableColumn id="1" xr3:uid="{00000000-0010-0000-0500-000001000000}" name="Finacial Year" dataDxfId="91"/>
    <tableColumn id="2" xr3:uid="{00000000-0010-0000-0500-000002000000}" name="Start Month" dataDxfId="90"/>
    <tableColumn id="3" xr3:uid="{00000000-0010-0000-0500-000003000000}" name="Calendor Year" dataDxfId="89"/>
    <tableColumn id="4" xr3:uid="{00000000-0010-0000-0500-000004000000}" name="Contrcatual Year" dataDxfId="88"/>
    <tableColumn id="5" xr3:uid="{00000000-0010-0000-0500-000005000000}" name="Operating Year" dataDxfId="87"/>
    <tableColumn id="6" xr3:uid="{00000000-0010-0000-0500-000006000000}" name="Month Year" dataDxfId="86"/>
    <tableColumn id="7" xr3:uid="{00000000-0010-0000-0500-000007000000}" name="Days" dataDxfId="85">
      <calculatedColumnFormula>DAY(EOMONTH(F2,0))</calculatedColumnFormula>
    </tableColumn>
    <tableColumn id="8" xr3:uid="{00000000-0010-0000-0500-000008000000}" name="Date" dataDxfId="84">
      <calculatedColumnFormula>H1+1</calculatedColumnFormula>
    </tableColumn>
    <tableColumn id="9" xr3:uid="{00000000-0010-0000-0500-000009000000}" name="Plant DC Capcity (MW)" dataDxfId="83">
      <calculatedColumnFormula>_xlfn.XLOOKUP(Table5[[#This Row],[Month Year]],'Modelling New'!D:D,'Modelling New'!N:N)</calculatedColumnFormula>
    </tableColumn>
    <tableColumn id="10" xr3:uid="{00000000-0010-0000-0500-00000A000000}" name="IC1_Inv1 WRT Avg." dataDxfId="82">
      <calculatedColumnFormula>IFERROR(Inv_SY!J3/Inv_SY!$P3-1,"")</calculatedColumnFormula>
    </tableColumn>
    <tableColumn id="11" xr3:uid="{00000000-0010-0000-0500-00000B000000}" name="IC1_Inv2 wrt Avg." dataDxfId="81">
      <calculatedColumnFormula>IFERROR(Inv_SY!K3/Inv_SY!$P3-1,"")</calculatedColumnFormula>
    </tableColumn>
    <tableColumn id="12" xr3:uid="{00000000-0010-0000-0500-00000C000000}" name="IC1_Inv3 wrt Avg." dataDxfId="80">
      <calculatedColumnFormula>IFERROR(Inv_SY!L3/Inv_SY!$P3-1,"")</calculatedColumnFormula>
    </tableColumn>
    <tableColumn id="13" xr3:uid="{00000000-0010-0000-0500-00000D000000}" name="IC1_Inv4 wrt Avg." dataDxfId="79">
      <calculatedColumnFormula>IFERROR(Inv_SY!M3/Inv_SY!$P3-1,"")</calculatedColumnFormula>
    </tableColumn>
    <tableColumn id="14" xr3:uid="{00000000-0010-0000-0500-00000E000000}" name="IC2_Inv1 wrt Avg." dataDxfId="78">
      <calculatedColumnFormula>IFERROR(Inv_SY!N3/Inv_SY!$P3-1,"")</calculatedColumnFormula>
    </tableColumn>
    <tableColumn id="15" xr3:uid="{00000000-0010-0000-0500-00000F000000}" name="IC2_Inv2 wrt Avg." dataDxfId="77">
      <calculatedColumnFormula>IFERROR(Inv_SY!O3/Inv_SY!$P3-1,"")</calculatedColumnFormula>
    </tableColumn>
    <tableColumn id="16" xr3:uid="{00000000-0010-0000-0500-000010000000}" name="IC1_Inv1 wrt Max." dataDxfId="76">
      <calculatedColumnFormula>IFERROR(Inv_SY!J3/Inv_SY!$Q3-1,"")</calculatedColumnFormula>
    </tableColumn>
    <tableColumn id="17" xr3:uid="{00000000-0010-0000-0500-000011000000}" name="IC1_Inv2 wrt Max." dataDxfId="75">
      <calculatedColumnFormula>IFERROR(Inv_SY!K3/Inv_SY!$Q3-1,"")</calculatedColumnFormula>
    </tableColumn>
    <tableColumn id="18" xr3:uid="{00000000-0010-0000-0500-000012000000}" name="IC1_Inv3 wrt Max." dataDxfId="74">
      <calculatedColumnFormula>IFERROR(Inv_SY!L3/Inv_SY!$Q3-1,"")</calculatedColumnFormula>
    </tableColumn>
    <tableColumn id="19" xr3:uid="{00000000-0010-0000-0500-000013000000}" name="IC1_Inv4 wrt Max." dataDxfId="73">
      <calculatedColumnFormula>IFERROR(Inv_SY!M3/Inv_SY!$Q3-1,"")</calculatedColumnFormula>
    </tableColumn>
    <tableColumn id="20" xr3:uid="{00000000-0010-0000-0500-000014000000}" name="IC2_Inv1 wrt Max." dataDxfId="72">
      <calculatedColumnFormula>IFERROR(Inv_SY!N3/Inv_SY!$Q3-1,"")</calculatedColumnFormula>
    </tableColumn>
    <tableColumn id="21" xr3:uid="{00000000-0010-0000-0500-000015000000}" name="IC2_Inv2 wrt Max." dataDxfId="71">
      <calculatedColumnFormula>IFERROR(Inv_SY!O3/Inv_SY!$Q3-1,"")</calculatedColumnFormula>
    </tableColumn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PA" displayName="PA" ref="A3:AG402" totalsRowShown="0">
  <autoFilter ref="A3:AG402" xr:uid="{00000000-0009-0000-0100-000001000000}"/>
  <tableColumns count="33">
    <tableColumn id="1" xr3:uid="{00000000-0010-0000-0700-000001000000}" name="Sr. No." dataDxfId="70">
      <calculatedColumnFormula>A3+1</calculatedColumnFormula>
    </tableColumn>
    <tableColumn id="2" xr3:uid="{00000000-0010-0000-0700-000002000000}" name="Finacial Year"/>
    <tableColumn id="3" xr3:uid="{00000000-0010-0000-0700-000003000000}" name="Calendor Year"/>
    <tableColumn id="4" xr3:uid="{00000000-0010-0000-0700-000004000000}" name="Contrcatual Year"/>
    <tableColumn id="5" xr3:uid="{00000000-0010-0000-0700-000005000000}" name="Operating Year"/>
    <tableColumn id="6" xr3:uid="{00000000-0010-0000-0700-000006000000}" name="Month Year"/>
    <tableColumn id="7" xr3:uid="{00000000-0010-0000-0700-000007000000}" name="Days" dataDxfId="69"/>
    <tableColumn id="8" xr3:uid="{00000000-0010-0000-0700-000008000000}" name="Date"/>
    <tableColumn id="26" xr3:uid="{00000000-0010-0000-0700-00001A000000}" name="Sunrise Time (POA&gt;20 W/m2)" dataDxfId="68">
      <calculatedColumnFormula>IFERROR(VLOOKUP(PA[[#This Row],[Date]],Raw_Data[[Date]:[Sunset Time (POA&lt;20 W/m2)]],3,0),"")</calculatedColumnFormula>
    </tableColumn>
    <tableColumn id="27" xr3:uid="{00000000-0010-0000-0700-00001B000000}" name="Sunset Time (POA&lt;20 W/m2)" dataDxfId="67">
      <calculatedColumnFormula>IFERROR(VLOOKUP(PA[[#This Row],[Date]],Raw_Data[[Date]:[Sunset Time (POA&lt;20 W/m2)]],4,0),"")</calculatedColumnFormula>
    </tableColumn>
    <tableColumn id="28" xr3:uid="{00000000-0010-0000-0700-00001C000000}" name="Total Generation Time" dataDxfId="66">
      <calculatedColumnFormula>IFERROR((PA[[#This Row],[Sunset Time (POA&lt;20 W/m2)]]-PA[[#This Row],[Sunrise Time (POA&gt;20 W/m2)]])*24,"")</calculatedColumnFormula>
    </tableColumn>
    <tableColumn id="9" xr3:uid="{00000000-0010-0000-0700-000009000000}" name="Affceted Equipment" dataDxfId="65"/>
    <tableColumn id="10" xr3:uid="{00000000-0010-0000-0700-00000A000000}" name="DC Capacity Affceted (kW)" dataDxfId="64">
      <calculatedColumnFormula>IFERROR(VLOOKUP(PA[[#This Row],[Affceted Equipment]],'Basic Data'!$A$2:$B$116,2,0),"")</calculatedColumnFormula>
    </tableColumn>
    <tableColumn id="29" xr3:uid="{00000000-0010-0000-0700-00001D000000}" name="Plant Equivalent Weightage" dataDxfId="63"/>
    <tableColumn id="11" xr3:uid="{00000000-0010-0000-0700-00000B000000}" name="Affected Equipmenet Location" dataDxfId="62"/>
    <tableColumn id="12" xr3:uid="{00000000-0010-0000-0700-00000C000000}" name="Fault Catrgory"/>
    <tableColumn id="13" xr3:uid="{00000000-0010-0000-0700-00000D000000}" name="Fault Code (As per HMI)"/>
    <tableColumn id="14" xr3:uid="{00000000-0010-0000-0700-00000E000000}" name="Breakdown Description"/>
    <tableColumn id="15" xr3:uid="{00000000-0010-0000-0700-00000F000000}" name="Fault Time"/>
    <tableColumn id="16" xr3:uid="{00000000-0010-0000-0700-000010000000}" name="Acknowledgemnet Time "/>
    <tableColumn id="17" xr3:uid="{00000000-0010-0000-0700-000011000000}" name="Work Start time on Fault"/>
    <tableColumn id="18" xr3:uid="{00000000-0010-0000-0700-000012000000}" name="Work Completiuon time on fualt"/>
    <tableColumn id="19" xr3:uid="{00000000-0010-0000-0700-000013000000}" name="Acknowdlegemnet time " dataDxfId="61">
      <calculatedColumnFormula>(PA[[#This Row],[Acknowledgemnet Time ]]-PA[[#This Row],[Fault Time]])*24</calculatedColumnFormula>
    </tableColumn>
    <tableColumn id="20" xr3:uid="{00000000-0010-0000-0700-000014000000}" name="Response Time" dataDxfId="60">
      <calculatedColumnFormula>(PA[[#This Row],[Work Start time on Fault]]-PA[[#This Row],[Fault Time]])*24</calculatedColumnFormula>
    </tableColumn>
    <tableColumn id="21" xr3:uid="{00000000-0010-0000-0700-000015000000}" name="Resolution Time" dataDxfId="59">
      <calculatedColumnFormula>(PA[[#This Row],[Work Completiuon time on fualt]]-PA[[#This Row],[Fault Time]])*24</calculatedColumnFormula>
    </tableColumn>
    <tableColumn id="30" xr3:uid="{00000000-0010-0000-0700-00001E000000}" name="Breakdown Time" dataDxfId="58">
      <calculatedColumnFormula>IFERROR((PA[[#This Row],[Work Completiuon time on fualt]]-PA[[#This Row],[Fault Time]])*24,"")</calculatedColumnFormula>
    </tableColumn>
    <tableColumn id="22" xr3:uid="{00000000-0010-0000-0700-000016000000}" name="Action taken" dataDxfId="57"/>
    <tableColumn id="23" xr3:uid="{00000000-0010-0000-0700-000017000000}" name="Status" dataDxfId="56"/>
    <tableColumn id="31" xr3:uid="{00000000-0010-0000-0700-00001F000000}" name="Plant Equivalent breakdown" dataDxfId="55">
      <calculatedColumnFormula>IFERROR(PA[[#This Row],[Breakdown Time]]*PA[[#This Row],[Plant Equivalent Weightage]],"")</calculatedColumnFormula>
    </tableColumn>
    <tableColumn id="25" xr3:uid="{00000000-0010-0000-0700-000019000000}" name="Lost POA" dataDxfId="54"/>
    <tableColumn id="24" xr3:uid="{00000000-0010-0000-0700-000018000000}" name="Approxuimate Energy Loss (KWh)" dataDxfId="53"/>
    <tableColumn id="32" xr3:uid="{E87CC0B8-6B81-4B10-BB37-7662224EB885}" name="PTW No." dataDxfId="52"/>
    <tableColumn id="33" xr3:uid="{E4207FE9-4626-4C98-ADD6-909ED1565ADF}" name="Job Card No." dataDxfId="51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GA" displayName="GA" ref="A2:AD896" totalsRowShown="0">
  <autoFilter ref="A2:AD896" xr:uid="{00000000-0009-0000-0100-000008000000}"/>
  <tableColumns count="30">
    <tableColumn id="1" xr3:uid="{00000000-0010-0000-0800-000001000000}" name="Sr. No." dataDxfId="50">
      <calculatedColumnFormula>A2+1</calculatedColumnFormula>
    </tableColumn>
    <tableColumn id="2" xr3:uid="{00000000-0010-0000-0800-000002000000}" name="Finacial Year"/>
    <tableColumn id="3" xr3:uid="{00000000-0010-0000-0800-000003000000}" name="Calendor Year" dataDxfId="49"/>
    <tableColumn id="4" xr3:uid="{00000000-0010-0000-0800-000004000000}" name="Contrcatual Year"/>
    <tableColumn id="5" xr3:uid="{00000000-0010-0000-0800-000005000000}" name="Operating Year"/>
    <tableColumn id="6" xr3:uid="{00000000-0010-0000-0800-000006000000}" name="Month Year"/>
    <tableColumn id="7" xr3:uid="{00000000-0010-0000-0800-000007000000}" name="Days" dataDxfId="48"/>
    <tableColumn id="8" xr3:uid="{00000000-0010-0000-0800-000008000000}" name="Date"/>
    <tableColumn id="26" xr3:uid="{00000000-0010-0000-0800-00001A000000}" name="Sunrise Time (POA&gt;20 W/m2)" dataDxfId="47">
      <calculatedColumnFormula>IFERROR(VLOOKUP(GA[[#This Row],[Date]],Raw_Data[[#All],[Date]:[Sunset Time (POA&lt;20 W/m2)]],3,0),"")</calculatedColumnFormula>
    </tableColumn>
    <tableColumn id="27" xr3:uid="{00000000-0010-0000-0800-00001B000000}" name="Sunset Time (POA&lt;20 W/m2)" dataDxfId="46">
      <calculatedColumnFormula>IFERROR(VLOOKUP(GA[[#This Row],[Date]],Raw_Data[[#All],[Date]:[Sunset Time (POA&lt;20 W/m2)]],4,0),"")</calculatedColumnFormula>
    </tableColumn>
    <tableColumn id="28" xr3:uid="{00000000-0010-0000-0800-00001C000000}" name="Total Generation Time" dataDxfId="45">
      <calculatedColumnFormula>IFERROR((GA[[#This Row],[Sunset Time (POA&lt;20 W/m2)]]-GA[[#This Row],[Sunrise Time (POA&gt;20 W/m2)]])*24,"")</calculatedColumnFormula>
    </tableColumn>
    <tableColumn id="9" xr3:uid="{00000000-0010-0000-0800-000009000000}" name="Affceted Equipment"/>
    <tableColumn id="10" xr3:uid="{00000000-0010-0000-0800-00000A000000}" name="DC Capacity Affceted (kW)" dataDxfId="44">
      <calculatedColumnFormula>IFERROR(VLOOKUP(GA[[#This Row],[Affceted Equipment]],'Basic Data'!A1:B115,2,0),"")</calculatedColumnFormula>
    </tableColumn>
    <tableColumn id="11" xr3:uid="{00000000-0010-0000-0800-00000B000000}" name="Affected Equipmenet Location"/>
    <tableColumn id="12" xr3:uid="{00000000-0010-0000-0800-00000C000000}" name="Fault Catrgory"/>
    <tableColumn id="30" xr3:uid="{00000000-0010-0000-0800-00001E000000}" name="Plant Equivalent Weightage" dataDxfId="43">
      <calculatedColumnFormula>IFERROR(VLOOKUP(GA[[#This Row],[Affceted Equipment]],'Basic Data'!A2:C120,3,0),"")</calculatedColumnFormula>
    </tableColumn>
    <tableColumn id="13" xr3:uid="{00000000-0010-0000-0800-00000D000000}" name="Fault Code (As per HMI)" dataDxfId="42"/>
    <tableColumn id="14" xr3:uid="{00000000-0010-0000-0800-00000E000000}" name="Breakdown Description"/>
    <tableColumn id="15" xr3:uid="{00000000-0010-0000-0800-00000F000000}" name="Fault Time"/>
    <tableColumn id="16" xr3:uid="{00000000-0010-0000-0800-000010000000}" name="Acknowledgemnet Time "/>
    <tableColumn id="17" xr3:uid="{00000000-0010-0000-0800-000011000000}" name="Work Start time on Fault"/>
    <tableColumn id="18" xr3:uid="{00000000-0010-0000-0800-000012000000}" name="Work Completiuon time on fualt"/>
    <tableColumn id="19" xr3:uid="{00000000-0010-0000-0800-000013000000}" name="Acknowdlegemnet time " dataDxfId="41"/>
    <tableColumn id="20" xr3:uid="{00000000-0010-0000-0800-000014000000}" name="Response Time" dataDxfId="40"/>
    <tableColumn id="21" xr3:uid="{00000000-0010-0000-0800-000015000000}" name="Resolution Time" dataDxfId="39"/>
    <tableColumn id="22" xr3:uid="{00000000-0010-0000-0800-000016000000}" name="Action taken" dataDxfId="38"/>
    <tableColumn id="23" xr3:uid="{00000000-0010-0000-0800-000017000000}" name="Status" dataDxfId="37"/>
    <tableColumn id="29" xr3:uid="{00000000-0010-0000-0800-00001D000000}" name="Plant Equivalent breakdown" dataDxfId="36">
      <calculatedColumnFormula>(GA[[#This Row],[Work Completiuon time on fualt]]-GA[[#This Row],[Fault Time]])*24</calculatedColumnFormula>
    </tableColumn>
    <tableColumn id="25" xr3:uid="{00000000-0010-0000-0800-000019000000}" name="Lost POA" dataDxfId="35"/>
    <tableColumn id="24" xr3:uid="{00000000-0010-0000-0800-000018000000}" name="Approxuimate Energy Loss (KWh)" dataDxfId="34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MC" displayName="MC" ref="A2:X1216" totalsRowShown="0">
  <tableColumns count="24">
    <tableColumn id="1" xr3:uid="{00000000-0010-0000-0900-000001000000}" name="sl no" dataDxfId="33"/>
    <tableColumn id="2" xr3:uid="{00000000-0010-0000-0900-000002000000}" name="FY" dataDxfId="32"/>
    <tableColumn id="3" xr3:uid="{00000000-0010-0000-0900-000003000000}" name="Calendar Year" dataDxfId="31">
      <calculatedColumnFormula>YEAR(MC[[#This Row],[Date]])</calculatedColumnFormula>
    </tableColumn>
    <tableColumn id="4" xr3:uid="{00000000-0010-0000-0900-000004000000}" name="Year" dataDxfId="30"/>
    <tableColumn id="5" xr3:uid="{00000000-0010-0000-0900-000005000000}" name="year2" dataDxfId="29"/>
    <tableColumn id="6" xr3:uid="{00000000-0010-0000-0900-000006000000}" name="Month Year" dataDxfId="28"/>
    <tableColumn id="7" xr3:uid="{00000000-0010-0000-0900-000007000000}" name="Days" dataDxfId="27">
      <calculatedColumnFormula>DAY(EOMONTH(F3,0))</calculatedColumnFormula>
    </tableColumn>
    <tableColumn id="8" xr3:uid="{00000000-0010-0000-0900-000008000000}" name="Date" dataDxfId="26">
      <calculatedColumnFormula>H2+1</calculatedColumnFormula>
    </tableColumn>
    <tableColumn id="9" xr3:uid="{00000000-0010-0000-0900-000009000000}" name="Cycle Number"/>
    <tableColumn id="10" xr3:uid="{00000000-0010-0000-0900-00000A000000}" name="Resources"/>
    <tableColumn id="11" xr3:uid="{00000000-0010-0000-0900-00000B000000}" name="IC1_Inv1_MC" dataDxfId="25"/>
    <tableColumn id="12" xr3:uid="{00000000-0010-0000-0900-00000C000000}" name="IC1_Inv2_MC" dataDxfId="24"/>
    <tableColumn id="13" xr3:uid="{00000000-0010-0000-0900-00000D000000}" name="IC1_Inv3_MC" dataDxfId="23"/>
    <tableColumn id="14" xr3:uid="{00000000-0010-0000-0900-00000E000000}" name="IC1_Inv4_MC" dataDxfId="22"/>
    <tableColumn id="15" xr3:uid="{00000000-0010-0000-0900-00000F000000}" name="IC2_Inv1_MC" dataDxfId="21"/>
    <tableColumn id="16" xr3:uid="{00000000-0010-0000-0900-000010000000}" name="IC2_Inv2_MC" dataDxfId="20"/>
    <tableColumn id="17" xr3:uid="{00000000-0010-0000-0900-000011000000}" name="Total Module cleaned" dataDxfId="19">
      <calculatedColumnFormula>SUM(MC[[#This Row],[IC1_Inv1_MC]:[IC2_Inv2_MC]])</calculatedColumnFormula>
    </tableColumn>
    <tableColumn id="18" xr3:uid="{00000000-0010-0000-0900-000012000000}" name="Morning Start Time"/>
    <tableColumn id="19" xr3:uid="{00000000-0010-0000-0900-000013000000}" name="Morning End Time"/>
    <tableColumn id="20" xr3:uid="{00000000-0010-0000-0900-000014000000}" name="Evening Start Time"/>
    <tableColumn id="21" xr3:uid="{00000000-0010-0000-0900-000015000000}" name="Evening End time"/>
    <tableColumn id="22" xr3:uid="{00000000-0010-0000-0900-000016000000}" name="Brush/MOP Replcemnet"/>
    <tableColumn id="24" xr3:uid="{00000000-0010-0000-0900-000018000000}" name="Water Test Report"/>
    <tableColumn id="23" xr3:uid="{00000000-0010-0000-0900-000017000000}" name="Remarks for the day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GC" displayName="GC" ref="A2:S1222" totalsRowShown="0">
  <tableColumns count="19">
    <tableColumn id="1" xr3:uid="{00000000-0010-0000-0A00-000001000000}" name="Sr. No." dataDxfId="18"/>
    <tableColumn id="2" xr3:uid="{00000000-0010-0000-0A00-000002000000}" name="Finacial Year" dataDxfId="17"/>
    <tableColumn id="3" xr3:uid="{00000000-0010-0000-0A00-000003000000}" name="Calendor Year" dataDxfId="16">
      <calculatedColumnFormula>YEAR(GC[[#This Row],[Date]])</calculatedColumnFormula>
    </tableColumn>
    <tableColumn id="4" xr3:uid="{00000000-0010-0000-0A00-000004000000}" name="Contrcatual Year" dataDxfId="15"/>
    <tableColumn id="5" xr3:uid="{00000000-0010-0000-0A00-000005000000}" name="Operating Year" dataDxfId="14"/>
    <tableColumn id="6" xr3:uid="{00000000-0010-0000-0A00-000006000000}" name="Month Year" dataDxfId="13"/>
    <tableColumn id="7" xr3:uid="{00000000-0010-0000-0A00-000007000000}" name="Days" dataDxfId="12">
      <calculatedColumnFormula>DAY(EOMONTH(F3,0))</calculatedColumnFormula>
    </tableColumn>
    <tableColumn id="8" xr3:uid="{00000000-0010-0000-0A00-000008000000}" name="Date" dataDxfId="11">
      <calculatedColumnFormula>H2+1</calculatedColumnFormula>
    </tableColumn>
    <tableColumn id="9" xr3:uid="{00000000-0010-0000-0A00-000009000000}" name="Cycle Number"/>
    <tableColumn id="10" xr3:uid="{00000000-0010-0000-0A00-00000A000000}" name="Resources"/>
    <tableColumn id="11" xr3:uid="{00000000-0010-0000-0A00-00000B000000}" name="IC1_Inv1_GC"/>
    <tableColumn id="12" xr3:uid="{00000000-0010-0000-0A00-00000C000000}" name="IC1_Inv2_GC"/>
    <tableColumn id="13" xr3:uid="{00000000-0010-0000-0A00-00000D000000}" name="IC1_Inv3_GC"/>
    <tableColumn id="14" xr3:uid="{00000000-0010-0000-0A00-00000E000000}" name="IC1_Inv4_GC"/>
    <tableColumn id="15" xr3:uid="{00000000-0010-0000-0A00-00000F000000}" name="IC2_Inv1_GC"/>
    <tableColumn id="16" xr3:uid="{00000000-0010-0000-0A00-000010000000}" name="IC2_Inv2_GC"/>
    <tableColumn id="17" xr3:uid="{00000000-0010-0000-0A00-000011000000}" name="Total Number of Table cut" dataDxfId="10">
      <calculatedColumnFormula>SUM(GC[[#This Row],[IC1_Inv1_GC]:[IC2_Inv2_GC]])</calculatedColumnFormula>
    </tableColumn>
    <tableColumn id="23" xr3:uid="{00000000-0010-0000-0A00-000017000000}" name="Remarks for the day"/>
    <tableColumn id="18" xr3:uid="{00000000-0010-0000-0A00-000012000000}" name="Column1"/>
  </tableColumns>
  <tableStyleInfo name="TableStyleMedium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Table91112" displayName="Table91112" ref="A1:M1634" totalsRowShown="0">
  <autoFilter ref="A1:M1634" xr:uid="{00000000-0009-0000-0100-00000B000000}"/>
  <tableColumns count="13">
    <tableColumn id="1" xr3:uid="{00000000-0010-0000-0B00-000001000000}" name="Sr. No." dataDxfId="9">
      <calculatedColumnFormula>A1+1</calculatedColumnFormula>
    </tableColumn>
    <tableColumn id="2" xr3:uid="{00000000-0010-0000-0B00-000002000000}" name="Finacial Year" dataDxfId="8"/>
    <tableColumn id="3" xr3:uid="{00000000-0010-0000-0B00-000003000000}" name="Calendor Year" dataDxfId="7"/>
    <tableColumn id="4" xr3:uid="{00000000-0010-0000-0B00-000004000000}" name="Contrcatual Year" dataDxfId="6"/>
    <tableColumn id="5" xr3:uid="{00000000-0010-0000-0B00-000005000000}" name="Operating Year" dataDxfId="5"/>
    <tableColumn id="6" xr3:uid="{00000000-0010-0000-0B00-000006000000}" name="Month Year" dataDxfId="4"/>
    <tableColumn id="7" xr3:uid="{00000000-0010-0000-0B00-000007000000}" name="Days" dataDxfId="3"/>
    <tableColumn id="8" xr3:uid="{00000000-0010-0000-0B00-000008000000}" name="Date" dataDxfId="2"/>
    <tableColumn id="9" xr3:uid="{00000000-0010-0000-0B00-000009000000}" name="Item Consumed"/>
    <tableColumn id="10" xr3:uid="{00000000-0010-0000-0B00-00000A000000}" name="Qty Consumed" dataDxfId="1"/>
    <tableColumn id="25" xr3:uid="{00000000-0010-0000-0B00-000019000000}" name="Place of Consumption" dataDxfId="0"/>
    <tableColumn id="26" xr3:uid="{00000000-0010-0000-0B00-00001A000000}" name="Ownership of Spare/Consumable"/>
    <tableColumn id="23" xr3:uid="{00000000-0010-0000-0B00-000017000000}" name="Remarks for the day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9"/>
  <sheetViews>
    <sheetView zoomScale="98" zoomScaleNormal="98" workbookViewId="0">
      <selection sqref="A1:F1"/>
    </sheetView>
  </sheetViews>
  <sheetFormatPr defaultColWidth="8.5546875" defaultRowHeight="14.4"/>
  <cols>
    <col min="1" max="1" width="14.44140625" style="94" customWidth="1"/>
    <col min="2" max="2" width="17.5546875" style="94" customWidth="1"/>
    <col min="3" max="5" width="13.88671875" style="94" customWidth="1"/>
    <col min="6" max="6" width="29.109375" style="94" customWidth="1"/>
    <col min="7" max="16384" width="8.5546875" style="94"/>
  </cols>
  <sheetData>
    <row r="1" spans="1:6" ht="15" customHeight="1" thickBot="1">
      <c r="A1" s="286" t="s">
        <v>0</v>
      </c>
      <c r="B1" s="287"/>
      <c r="C1" s="287"/>
      <c r="D1" s="287"/>
      <c r="E1" s="287"/>
      <c r="F1" s="288"/>
    </row>
    <row r="2" spans="1:6" ht="15.6" thickTop="1" thickBot="1">
      <c r="A2" s="115" t="s">
        <v>1</v>
      </c>
      <c r="B2" s="289">
        <v>45870</v>
      </c>
      <c r="C2" s="289"/>
      <c r="D2" s="289"/>
      <c r="E2" s="289"/>
      <c r="F2" s="290"/>
    </row>
    <row r="3" spans="1:6" ht="15.6" thickTop="1" thickBot="1">
      <c r="A3" s="115" t="s">
        <v>2</v>
      </c>
      <c r="B3" s="291">
        <v>45871</v>
      </c>
      <c r="C3" s="291"/>
      <c r="D3" s="291"/>
      <c r="E3" s="291"/>
      <c r="F3" s="292"/>
    </row>
    <row r="4" spans="1:6" ht="15.6" thickTop="1" thickBot="1">
      <c r="A4" s="115" t="s">
        <v>3</v>
      </c>
      <c r="B4" s="293" t="s">
        <v>4</v>
      </c>
      <c r="C4" s="293"/>
      <c r="D4" s="293"/>
      <c r="E4" s="293"/>
      <c r="F4" s="294"/>
    </row>
    <row r="5" spans="1:6" ht="15.6" thickTop="1" thickBot="1">
      <c r="A5" s="115" t="s">
        <v>5</v>
      </c>
      <c r="B5" s="295">
        <v>45748</v>
      </c>
      <c r="C5" s="295"/>
      <c r="D5" s="295"/>
      <c r="E5" s="295"/>
      <c r="F5" s="296"/>
    </row>
    <row r="6" spans="1:6" ht="15.6" thickTop="1" thickBot="1">
      <c r="A6" s="116" t="s">
        <v>6</v>
      </c>
      <c r="B6" s="283">
        <v>46112</v>
      </c>
      <c r="C6" s="284"/>
      <c r="D6" s="284"/>
      <c r="E6" s="284"/>
      <c r="F6" s="285"/>
    </row>
    <row r="7" spans="1:6" ht="4.5" customHeight="1" thickBot="1">
      <c r="A7" s="109"/>
      <c r="B7" s="110"/>
      <c r="C7" s="110"/>
      <c r="D7" s="110"/>
      <c r="E7" s="110"/>
      <c r="F7" s="111"/>
    </row>
    <row r="8" spans="1:6" ht="15" thickBot="1">
      <c r="A8" s="117" t="s">
        <v>7</v>
      </c>
      <c r="B8" s="118" t="s">
        <v>8</v>
      </c>
      <c r="C8" s="118" t="s">
        <v>9</v>
      </c>
      <c r="D8" s="118" t="s">
        <v>10</v>
      </c>
      <c r="E8" s="118" t="s">
        <v>11</v>
      </c>
      <c r="F8" s="192" t="s">
        <v>12</v>
      </c>
    </row>
    <row r="9" spans="1:6" ht="15.6" thickTop="1" thickBot="1">
      <c r="A9" s="119">
        <v>1</v>
      </c>
      <c r="B9" s="120" t="s">
        <v>13</v>
      </c>
      <c r="C9" s="121">
        <f>_xlfn.XLOOKUP($B$3,'Daily KPI'!$A:$A,'Daily KPI'!AD:AD)/1000</f>
        <v>33.01225677497316</v>
      </c>
      <c r="D9" s="122">
        <f>_xlfn.XLOOKUP($B$3,'Daily KPI'!$A:$A,'Daily KPI'!AA:AA)/1000</f>
        <v>42.334020000002297</v>
      </c>
      <c r="E9" s="123">
        <f>-(C9-D9)/C9</f>
        <v>0.28237279530965104</v>
      </c>
      <c r="F9" s="193"/>
    </row>
    <row r="10" spans="1:6" ht="15.6" thickTop="1" thickBot="1">
      <c r="A10" s="119"/>
      <c r="B10" s="120" t="s">
        <v>14</v>
      </c>
      <c r="C10" s="121">
        <f>_xlfn.XLOOKUP($B$2,'Modelling New'!$D:$D,'Modelling New'!U:U)</f>
        <v>66.02451354994632</v>
      </c>
      <c r="D10" s="124">
        <f>'Monthly KPI'!$F$4</f>
        <v>71.427960000003367</v>
      </c>
      <c r="E10" s="123">
        <f t="shared" ref="E10:E26" si="0">-(C10-D10)/C10</f>
        <v>8.1840003955037696E-2</v>
      </c>
      <c r="F10" s="194"/>
    </row>
    <row r="11" spans="1:6" ht="15.6" thickTop="1" thickBot="1">
      <c r="A11" s="119"/>
      <c r="B11" s="120" t="s">
        <v>15</v>
      </c>
      <c r="C11" s="121">
        <f>_xlfn.XLOOKUP($B$2,'Modelling New'!$D:$D,'Modelling New'!V:V)</f>
        <v>5321.200767412347</v>
      </c>
      <c r="D11" s="125">
        <f>'Annual KPI'!$F$4</f>
        <v>4932.9495200000065</v>
      </c>
      <c r="E11" s="123">
        <f t="shared" si="0"/>
        <v>-7.296308941959799E-2</v>
      </c>
      <c r="F11" s="194"/>
    </row>
    <row r="12" spans="1:6" ht="15.6" thickTop="1" thickBot="1">
      <c r="A12" s="119">
        <v>2</v>
      </c>
      <c r="B12" s="120" t="s">
        <v>16</v>
      </c>
      <c r="C12" s="126">
        <f>_xlfn.XLOOKUP($B3,'Daily KPI'!$A:$A,'Daily KPI'!$AF:$AF)</f>
        <v>0.13091374311955981</v>
      </c>
      <c r="D12" s="127">
        <f>_xlfn.XLOOKUP($B$3,'Daily KPI'!$A:$A,'Daily KPI'!W:W)</f>
        <v>0.16788022270867953</v>
      </c>
      <c r="E12" s="123">
        <f t="shared" si="0"/>
        <v>0.2823727953096512</v>
      </c>
      <c r="F12" s="195"/>
    </row>
    <row r="13" spans="1:6" ht="15.6" thickTop="1" thickBot="1">
      <c r="A13" s="119"/>
      <c r="B13" s="120" t="s">
        <v>17</v>
      </c>
      <c r="C13" s="126">
        <f>_xlfn.XLOOKUP($B$2,'Modelling New'!$D:$D,'Modelling New'!X:X)</f>
        <v>0.13091374311955981</v>
      </c>
      <c r="D13" s="127">
        <f>'Monthly KPI'!J4</f>
        <v>0.14162772437423338</v>
      </c>
      <c r="E13" s="123">
        <f t="shared" si="0"/>
        <v>8.1840003955037752E-2</v>
      </c>
      <c r="F13" s="194"/>
    </row>
    <row r="14" spans="1:6" ht="15.6" thickTop="1" thickBot="1">
      <c r="A14" s="119"/>
      <c r="B14" s="120" t="s">
        <v>18</v>
      </c>
      <c r="C14" s="126">
        <f>_xlfn.XLOOKUP($B$2,'Modelling New'!$D:$D,'Modelling New'!Y:Y)</f>
        <v>0.17017587249221033</v>
      </c>
      <c r="D14" s="127">
        <f>'Annual KPI'!J4</f>
        <v>0.15775931509050312</v>
      </c>
      <c r="E14" s="123">
        <f t="shared" si="0"/>
        <v>-7.296308941959781E-2</v>
      </c>
      <c r="F14" s="194"/>
    </row>
    <row r="15" spans="1:6" s="143" customFormat="1" ht="15.6" thickTop="1" thickBot="1">
      <c r="A15" s="119">
        <v>3</v>
      </c>
      <c r="B15" s="144" t="s">
        <v>19</v>
      </c>
      <c r="C15" s="126">
        <f>_xlfn.XLOOKUP($B$3,'Daily KPI'!$A:$A,'Daily KPI'!AE:AE)</f>
        <v>0.70656621050862611</v>
      </c>
      <c r="D15" s="141">
        <f>_xlfn.XLOOKUP($B$3,'Daily KPI'!$A:$A,'Daily KPI'!U:U)</f>
        <v>0.71501780745489063</v>
      </c>
      <c r="E15" s="142">
        <f t="shared" si="0"/>
        <v>1.1961507386803258E-2</v>
      </c>
      <c r="F15" s="196"/>
    </row>
    <row r="16" spans="1:6" ht="15.6" thickTop="1" thickBot="1">
      <c r="A16" s="119"/>
      <c r="B16" s="120" t="s">
        <v>20</v>
      </c>
      <c r="C16" s="126">
        <f>'Monthly KPI'!$G$4</f>
        <v>0.70656621050862611</v>
      </c>
      <c r="D16" s="127">
        <f>'Monthly KPI'!$H$4</f>
        <v>0.71710240189485253</v>
      </c>
      <c r="E16" s="123">
        <f t="shared" si="0"/>
        <v>1.4911824581367779E-2</v>
      </c>
      <c r="F16" s="194"/>
    </row>
    <row r="17" spans="1:6" ht="15.6" thickTop="1" thickBot="1">
      <c r="A17" s="119"/>
      <c r="B17" s="120" t="s">
        <v>21</v>
      </c>
      <c r="C17" s="126">
        <f>'Annual KPI'!$G$4</f>
        <v>0.68291020333800656</v>
      </c>
      <c r="D17" s="127">
        <f>'Annual KPI'!$H$4</f>
        <v>0.71620009367869741</v>
      </c>
      <c r="E17" s="123">
        <f t="shared" si="0"/>
        <v>4.8747097609572562E-2</v>
      </c>
      <c r="F17" s="194"/>
    </row>
    <row r="18" spans="1:6" ht="15.6" thickTop="1" thickBot="1">
      <c r="A18" s="119">
        <v>4</v>
      </c>
      <c r="B18" s="120" t="s">
        <v>22</v>
      </c>
      <c r="C18" s="179">
        <f>_xlfn.XLOOKUP($B$3,'Daily KPI'!$A:$A,'Daily KPI'!AC:AC)</f>
        <v>4.4467592536129033</v>
      </c>
      <c r="D18" s="180">
        <f>_xlfn.XLOOKUP($B$3,'Daily KPI'!$A:$A,'Daily KPI'!I:I)</f>
        <v>5.6349999999999998</v>
      </c>
      <c r="E18" s="123">
        <f t="shared" si="0"/>
        <v>0.26721499380063685</v>
      </c>
      <c r="F18" s="194"/>
    </row>
    <row r="19" spans="1:6" ht="15.6" thickTop="1" thickBot="1">
      <c r="A19" s="119"/>
      <c r="B19" s="120" t="s">
        <v>23</v>
      </c>
      <c r="C19" s="179">
        <f>_xlfn.XLOOKUP($B$2,'Modelling New'!$D:$D,'Modelling New'!R:R)</f>
        <v>8.8935185072258065</v>
      </c>
      <c r="D19" s="180">
        <f>'Monthly KPI'!$D$4</f>
        <v>9.48</v>
      </c>
      <c r="E19" s="123">
        <f t="shared" si="0"/>
        <v>6.5944821759542013E-2</v>
      </c>
      <c r="F19" s="196"/>
    </row>
    <row r="20" spans="1:6" ht="15.6" thickTop="1" thickBot="1">
      <c r="A20" s="119"/>
      <c r="B20" s="120" t="s">
        <v>24</v>
      </c>
      <c r="C20" s="179">
        <f>_xlfn.XLOOKUP($B$2,'Modelling New'!$D:$D,'Modelling New'!S:S)</f>
        <v>741.59588487822577</v>
      </c>
      <c r="D20" s="180">
        <f>'Annual KPI'!$D$4</f>
        <v>655.53150000000039</v>
      </c>
      <c r="E20" s="123">
        <f t="shared" si="0"/>
        <v>-0.11605294289403674</v>
      </c>
      <c r="F20" s="197"/>
    </row>
    <row r="21" spans="1:6" ht="15.6" thickTop="1" thickBot="1">
      <c r="A21" s="119">
        <v>5</v>
      </c>
      <c r="B21" s="120" t="s">
        <v>25</v>
      </c>
      <c r="C21" s="128">
        <f>_xlfn.XLOOKUP($B$3,'Daily KPI'!$A:$A,'Daily KPI'!AG:AG)</f>
        <v>0.995</v>
      </c>
      <c r="D21" s="127">
        <f>_xlfn.XLOOKUP($B$3,'Daily KPI'!$A:$A,'Daily KPI'!O:O)</f>
        <v>0.99180021000833607</v>
      </c>
      <c r="E21" s="123">
        <f t="shared" si="0"/>
        <v>-3.2158693383557047E-3</v>
      </c>
      <c r="F21" s="196"/>
    </row>
    <row r="22" spans="1:6" ht="15.6" thickTop="1" thickBot="1">
      <c r="A22" s="119"/>
      <c r="B22" s="120" t="s">
        <v>26</v>
      </c>
      <c r="C22" s="128">
        <f>_xlfn.XLOOKUP($B$2,'Modelling New'!$D:$D,'Modelling New'!AD:AD)</f>
        <v>0.995</v>
      </c>
      <c r="D22" s="127">
        <f>'Monthly KPI'!$N$4</f>
        <v>0.99590010500416803</v>
      </c>
      <c r="E22" s="123">
        <f t="shared" si="0"/>
        <v>9.0462814489250174E-4</v>
      </c>
      <c r="F22" s="196"/>
    </row>
    <row r="23" spans="1:6" ht="15.6" thickTop="1" thickBot="1">
      <c r="A23" s="119"/>
      <c r="B23" s="120" t="s">
        <v>27</v>
      </c>
      <c r="C23" s="128">
        <f>_xlfn.XLOOKUP($B$2,'Modelling New'!$D:$D,'Modelling New'!AD:AD)</f>
        <v>0.995</v>
      </c>
      <c r="D23" s="127">
        <f>'Annual KPI'!$N$4</f>
        <v>0.9939474165506843</v>
      </c>
      <c r="E23" s="123">
        <f t="shared" si="0"/>
        <v>-1.0578728133826046E-3</v>
      </c>
      <c r="F23" s="196"/>
    </row>
    <row r="24" spans="1:6" ht="15.6" thickTop="1" thickBot="1">
      <c r="A24" s="119">
        <v>6</v>
      </c>
      <c r="B24" s="120" t="s">
        <v>28</v>
      </c>
      <c r="C24" s="128">
        <f>_xlfn.XLOOKUP($B$3,'Daily KPI'!$A:$A,'Daily KPI'!AH:AH)</f>
        <v>0.997</v>
      </c>
      <c r="D24" s="127">
        <f>_xlfn.XLOOKUP($B$3,'Daily KPI'!$A:$A,'Daily KPI'!R:R)</f>
        <v>1</v>
      </c>
      <c r="E24" s="123">
        <f t="shared" si="0"/>
        <v>3.009027081243734E-3</v>
      </c>
      <c r="F24" s="198"/>
    </row>
    <row r="25" spans="1:6" ht="15.6" thickTop="1" thickBot="1">
      <c r="A25" s="119"/>
      <c r="B25" s="120" t="s">
        <v>29</v>
      </c>
      <c r="C25" s="128">
        <f>_xlfn.XLOOKUP($B$2,'Modelling New'!$D:$D,'Modelling New'!AE:AE)</f>
        <v>0.997</v>
      </c>
      <c r="D25" s="127">
        <f>'Monthly KPI'!$L$4</f>
        <v>1</v>
      </c>
      <c r="E25" s="123">
        <f t="shared" si="0"/>
        <v>3.009027081243734E-3</v>
      </c>
      <c r="F25" s="194"/>
    </row>
    <row r="26" spans="1:6" ht="15.6" thickTop="1" thickBot="1">
      <c r="A26" s="119"/>
      <c r="B26" s="120" t="s">
        <v>30</v>
      </c>
      <c r="C26" s="128">
        <f>_xlfn.XLOOKUP($B$2,'Modelling New'!$D:$D,'Modelling New'!AE:AE)</f>
        <v>0.997</v>
      </c>
      <c r="D26" s="127">
        <f>'Annual KPI'!$L$4</f>
        <v>0.99177990044541853</v>
      </c>
      <c r="E26" s="123">
        <f t="shared" si="0"/>
        <v>-5.2358069755079938E-3</v>
      </c>
      <c r="F26" s="194"/>
    </row>
    <row r="27" spans="1:6" ht="15.6" thickTop="1" thickBot="1">
      <c r="A27" s="119">
        <v>7</v>
      </c>
      <c r="B27" s="120" t="s">
        <v>31</v>
      </c>
      <c r="C27" s="128">
        <f>_xlfn.XLOOKUP($B$2,'Modelling New'!$D:$D,'Modelling New'!AF:AF)</f>
        <v>0.999</v>
      </c>
      <c r="D27" s="127">
        <f>_xlfn.XLOOKUP($B$3,'Daily KPI'!$A:$A,'Daily KPI'!T:T)</f>
        <v>1</v>
      </c>
      <c r="E27" s="123">
        <f t="shared" ref="E27:E29" si="1">-(C27-D27)/C27</f>
        <v>1.0010010010010019E-3</v>
      </c>
      <c r="F27" s="194"/>
    </row>
    <row r="28" spans="1:6" ht="15.6" thickTop="1" thickBot="1">
      <c r="A28" s="119"/>
      <c r="B28" s="120" t="s">
        <v>32</v>
      </c>
      <c r="C28" s="128">
        <f>_xlfn.XLOOKUP($B$2,'Modelling New'!$D:$D,'Modelling New'!AF:AF)</f>
        <v>0.999</v>
      </c>
      <c r="D28" s="127">
        <f>'Monthly KPI'!$P$4</f>
        <v>1</v>
      </c>
      <c r="E28" s="123">
        <f t="shared" si="1"/>
        <v>1.0010010010010019E-3</v>
      </c>
      <c r="F28" s="194"/>
    </row>
    <row r="29" spans="1:6" ht="15.6" thickTop="1" thickBot="1">
      <c r="A29" s="129"/>
      <c r="B29" s="130" t="s">
        <v>33</v>
      </c>
      <c r="C29" s="131">
        <f>_xlfn.XLOOKUP($B$2,'Modelling New'!$D:$D,'Modelling New'!AF:AF)</f>
        <v>0.999</v>
      </c>
      <c r="D29" s="131">
        <f>'Annual KPI'!$P$4</f>
        <v>1</v>
      </c>
      <c r="E29" s="132">
        <f t="shared" si="1"/>
        <v>1.0010010010010019E-3</v>
      </c>
      <c r="F29" s="199"/>
    </row>
  </sheetData>
  <sheetProtection algorithmName="SHA-512" hashValue="TJWdYK1P+mSjGIEN5hFQ/NCgywvtjipGcmTIDV3yMODB3tgK2Y6QWLiHuTVjHb6OW8JB22ba19XtbN1Irn66CQ==" saltValue="qiSKQfVMEU499Z/QUXF5TA==" spinCount="100000" sheet="1" objects="1" scenarios="1"/>
  <protectedRanges>
    <protectedRange sqref="A5:B5" name="Range1"/>
    <protectedRange sqref="B2:B3" name="Range1_1"/>
  </protectedRanges>
  <mergeCells count="6">
    <mergeCell ref="B6:F6"/>
    <mergeCell ref="A1:F1"/>
    <mergeCell ref="B2:F2"/>
    <mergeCell ref="B3:F3"/>
    <mergeCell ref="B4:F4"/>
    <mergeCell ref="B5:F5"/>
  </mergeCells>
  <conditionalFormatting sqref="E9:E29">
    <cfRule type="dataBar" priority="1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{738D9F14-1655-454E-A054-427959B1A9AE}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D9F14-1655-454E-A054-427959B1A9AE}">
            <x14:dataBar minLength="0" maxLength="100" gradient="0">
              <x14:cfvo type="autoMin"/>
              <x14:cfvo type="autoMax"/>
              <x14:negativeFillColor rgb="FFFF9999"/>
              <x14:axisColor rgb="FF000000"/>
            </x14:dataBar>
          </x14:cfRule>
          <x14:cfRule type="iconSet" priority="2" id="{E2CE38F5-8BBE-41CC-8B88-B8273FDDD74E}">
            <x14:iconSet iconSet="3Arrows" custom="1">
              <x14:cfvo type="percent">
                <xm:f>0</xm:f>
              </x14:cfvo>
              <x14:cfvo type="num">
                <xm:f>-1</xm:f>
              </x14:cfvo>
              <x14:cfvo type="num">
                <xm:f>0</xm:f>
              </x14:cfvo>
              <x14:cfIcon iconSet="NoIcons" iconId="0"/>
              <x14:cfIcon iconSet="3Arrows" iconId="0"/>
              <x14:cfIcon iconSet="3Arrows" iconId="2"/>
            </x14:iconSet>
          </x14:cfRule>
          <xm:sqref>E9:E29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E352-E007-41CD-B80F-68AD772B8E3C}">
  <dimension ref="A1:AX63"/>
  <sheetViews>
    <sheetView workbookViewId="0">
      <pane xSplit="4" ySplit="1" topLeftCell="H32" activePane="bottomRight" state="frozen"/>
      <selection pane="topRight" activeCell="C1" sqref="C1"/>
      <selection pane="bottomLeft" activeCell="C1" sqref="C1"/>
      <selection pane="bottomRight" activeCell="Q40" sqref="Q40"/>
    </sheetView>
  </sheetViews>
  <sheetFormatPr defaultColWidth="8.5546875" defaultRowHeight="14.4"/>
  <cols>
    <col min="1" max="1" width="8.5546875" style="17"/>
    <col min="2" max="2" width="13.88671875" style="17" customWidth="1"/>
    <col min="3" max="3" width="15.88671875" style="17" customWidth="1"/>
    <col min="4" max="6" width="8.5546875" style="17"/>
    <col min="7" max="7" width="20.44140625" style="17" customWidth="1"/>
    <col min="8" max="8" width="8.5546875" style="17"/>
    <col min="9" max="9" width="9.44140625" style="17" bestFit="1" customWidth="1"/>
    <col min="10" max="13" width="8.5546875" style="17"/>
    <col min="14" max="14" width="14.5546875" style="17" customWidth="1"/>
    <col min="15" max="15" width="9.88671875" style="17" bestFit="1" customWidth="1"/>
    <col min="16" max="16" width="11" style="17" customWidth="1"/>
    <col min="17" max="17" width="15.44140625" style="17" customWidth="1"/>
    <col min="18" max="19" width="10.88671875" style="17" customWidth="1"/>
    <col min="20" max="20" width="13" style="17" customWidth="1"/>
    <col min="21" max="25" width="12.88671875" style="17" customWidth="1"/>
    <col min="26" max="27" width="14.44140625" style="17" customWidth="1"/>
    <col min="28" max="28" width="15.44140625" style="17" customWidth="1"/>
    <col min="29" max="37" width="9.88671875" style="17" customWidth="1"/>
    <col min="38" max="38" width="8.44140625" style="17" customWidth="1"/>
    <col min="39" max="39" width="7.88671875" style="17" customWidth="1"/>
    <col min="40" max="40" width="12" style="17" customWidth="1"/>
    <col min="41" max="41" width="27.44140625" style="17" bestFit="1" customWidth="1"/>
    <col min="42" max="16384" width="8.5546875" style="17"/>
  </cols>
  <sheetData>
    <row r="1" spans="1:50" ht="43.2">
      <c r="A1" s="161" t="s">
        <v>7</v>
      </c>
      <c r="B1" s="161" t="s">
        <v>81</v>
      </c>
      <c r="C1" s="161" t="s">
        <v>82</v>
      </c>
      <c r="D1" s="161" t="s">
        <v>83</v>
      </c>
      <c r="E1" s="161" t="s">
        <v>84</v>
      </c>
      <c r="F1" s="161" t="s">
        <v>85</v>
      </c>
      <c r="G1" s="161" t="s">
        <v>86</v>
      </c>
      <c r="H1" s="161" t="s">
        <v>87</v>
      </c>
      <c r="I1" s="161" t="s">
        <v>61</v>
      </c>
      <c r="J1" s="161" t="s">
        <v>88</v>
      </c>
      <c r="K1" s="161" t="s">
        <v>89</v>
      </c>
      <c r="L1" s="161" t="s">
        <v>90</v>
      </c>
      <c r="M1" s="161" t="s">
        <v>91</v>
      </c>
      <c r="N1" s="161" t="s">
        <v>92</v>
      </c>
      <c r="O1" s="161" t="s">
        <v>60</v>
      </c>
      <c r="P1" s="161" t="s">
        <v>93</v>
      </c>
      <c r="Q1" s="161" t="s">
        <v>94</v>
      </c>
      <c r="R1" s="161" t="s">
        <v>95</v>
      </c>
      <c r="S1" s="161" t="s">
        <v>96</v>
      </c>
      <c r="T1" s="161" t="s">
        <v>97</v>
      </c>
      <c r="U1" s="161" t="s">
        <v>98</v>
      </c>
      <c r="V1" s="161" t="s">
        <v>99</v>
      </c>
      <c r="W1" s="161" t="s">
        <v>100</v>
      </c>
      <c r="X1" s="161" t="s">
        <v>101</v>
      </c>
      <c r="Y1" s="161" t="s">
        <v>102</v>
      </c>
      <c r="Z1" s="161" t="s">
        <v>103</v>
      </c>
      <c r="AA1" s="161" t="s">
        <v>104</v>
      </c>
      <c r="AB1" s="161" t="s">
        <v>105</v>
      </c>
      <c r="AC1" s="161" t="s">
        <v>106</v>
      </c>
      <c r="AD1" s="161" t="s">
        <v>107</v>
      </c>
      <c r="AE1" s="161" t="s">
        <v>108</v>
      </c>
      <c r="AF1" s="161" t="s">
        <v>109</v>
      </c>
      <c r="AG1" s="161" t="s">
        <v>110</v>
      </c>
      <c r="AH1" s="161" t="s">
        <v>111</v>
      </c>
      <c r="AI1" s="161" t="s">
        <v>112</v>
      </c>
      <c r="AJ1" s="161" t="s">
        <v>113</v>
      </c>
      <c r="AK1" s="161" t="s">
        <v>114</v>
      </c>
      <c r="AL1" s="161" t="s">
        <v>115</v>
      </c>
      <c r="AM1" s="161" t="s">
        <v>116</v>
      </c>
      <c r="AO1" s="17" t="s">
        <v>117</v>
      </c>
      <c r="AP1" s="30">
        <v>10.507</v>
      </c>
    </row>
    <row r="2" spans="1:50">
      <c r="A2" s="162">
        <v>1</v>
      </c>
      <c r="B2" s="162" t="s">
        <v>118</v>
      </c>
      <c r="C2" s="162">
        <v>4</v>
      </c>
      <c r="D2" s="163">
        <v>44652</v>
      </c>
      <c r="E2" s="164">
        <f>YEAR(D2)</f>
        <v>2022</v>
      </c>
      <c r="F2" s="164" t="s">
        <v>119</v>
      </c>
      <c r="G2" s="162">
        <f>DAY(EOMONTH(D2,0))</f>
        <v>30</v>
      </c>
      <c r="H2" s="165">
        <v>192.739203312</v>
      </c>
      <c r="I2" s="165">
        <v>227.68820475999999</v>
      </c>
      <c r="J2" s="162"/>
      <c r="K2" s="165">
        <v>27.499986111111099</v>
      </c>
      <c r="L2" s="162"/>
      <c r="M2" s="166">
        <v>1670.3636166773006</v>
      </c>
      <c r="N2" s="165">
        <v>10.507</v>
      </c>
      <c r="O2" s="167">
        <f t="shared" ref="O2:O39" si="0">M2/I2/N2</f>
        <v>0.69821915104582366</v>
      </c>
      <c r="P2" s="168">
        <f>I2/G2</f>
        <v>7.5896068253333331</v>
      </c>
      <c r="Q2" s="162">
        <f>COUNTIFS('Daily KPI'!D:D,D2,'Daily KPI'!K:K,"&gt;0")</f>
        <v>0</v>
      </c>
      <c r="R2" s="165">
        <f t="shared" ref="R2:R39" si="1">I2/G2*Q2</f>
        <v>0</v>
      </c>
      <c r="S2" s="166">
        <f>SUMIF($F$2:F2,F2,$R$2:R2)</f>
        <v>0</v>
      </c>
      <c r="T2" s="168">
        <f t="shared" ref="T2:T39" si="2">M2/G2</f>
        <v>55.678787222576688</v>
      </c>
      <c r="U2" s="166">
        <f t="shared" ref="U2:U39" si="3">M2/G2*Q2</f>
        <v>0</v>
      </c>
      <c r="V2" s="166">
        <f>SUMIF($F$2:F2,F2,$U$2:U2)</f>
        <v>0</v>
      </c>
      <c r="W2" s="167">
        <f t="shared" ref="W2:W39" si="4">T2/(24*N2)</f>
        <v>0.22080036809815951</v>
      </c>
      <c r="X2" s="167" t="str">
        <f t="shared" ref="X2:X49" si="5">IFERROR(U2/(24*N2*Q2),"")</f>
        <v/>
      </c>
      <c r="Y2" s="167" t="str">
        <f t="shared" ref="Y2:Y49" si="6">IFERROR(V2/(24*N2*SUMIFS($Q:$Q,$F:$F,$F2,$D:$D,"&lt;="&amp;D2)),"")</f>
        <v/>
      </c>
      <c r="Z2" s="168" t="str">
        <f>IFERROR(AVERAGEIF('Daily KPI'!D:D,Table14[[#This Row],[Month]],'Daily KPI'!AB:AB),"")</f>
        <v/>
      </c>
      <c r="AA2" s="165" t="str">
        <f>IFERROR(AVERAGEIF($F$2:F2,F2,$Z$2:Z2),"")</f>
        <v/>
      </c>
      <c r="AB2" s="166"/>
      <c r="AC2" s="162"/>
      <c r="AD2" s="167">
        <v>0.995</v>
      </c>
      <c r="AE2" s="167">
        <v>0.997</v>
      </c>
      <c r="AF2" s="167">
        <v>0.999</v>
      </c>
      <c r="AG2" s="167"/>
      <c r="AH2" s="167"/>
      <c r="AI2" s="167"/>
      <c r="AJ2" s="167"/>
      <c r="AK2" s="167"/>
      <c r="AL2" s="183"/>
      <c r="AM2" s="183"/>
      <c r="AW2" s="17">
        <v>1670363.6166773005</v>
      </c>
      <c r="AX2" s="17">
        <f>AW2/1000</f>
        <v>1670.3636166773006</v>
      </c>
    </row>
    <row r="3" spans="1:50">
      <c r="A3" s="169">
        <f>A2+1</f>
        <v>2</v>
      </c>
      <c r="B3" s="169" t="s">
        <v>120</v>
      </c>
      <c r="C3" s="169">
        <v>5</v>
      </c>
      <c r="D3" s="170">
        <v>44682</v>
      </c>
      <c r="E3" s="171">
        <f>YEAR(D3)</f>
        <v>2022</v>
      </c>
      <c r="F3" s="171" t="s">
        <v>119</v>
      </c>
      <c r="G3" s="169">
        <f>DAY(EOMONTH(D3,0))</f>
        <v>31</v>
      </c>
      <c r="H3" s="172">
        <v>184.493365135</v>
      </c>
      <c r="I3" s="172">
        <v>215.544309645</v>
      </c>
      <c r="J3" s="169"/>
      <c r="K3" s="172">
        <v>26.7000806451613</v>
      </c>
      <c r="L3" s="169"/>
      <c r="M3" s="173">
        <v>1602.1140817894905</v>
      </c>
      <c r="N3" s="172">
        <v>10.507</v>
      </c>
      <c r="O3" s="174">
        <f t="shared" si="0"/>
        <v>0.70742131859136659</v>
      </c>
      <c r="P3" s="175">
        <f>I3/G3</f>
        <v>6.9530422466129034</v>
      </c>
      <c r="Q3" s="169">
        <f>COUNTIFS('Daily KPI'!D:D,D3,'Daily KPI'!K:K,"&gt;0")</f>
        <v>0</v>
      </c>
      <c r="R3" s="173">
        <f t="shared" si="1"/>
        <v>0</v>
      </c>
      <c r="S3" s="173">
        <f>SUMIF($F$2:F3,F3,$R$2:R3)</f>
        <v>0</v>
      </c>
      <c r="T3" s="175">
        <f t="shared" si="2"/>
        <v>51.681099412564208</v>
      </c>
      <c r="U3" s="173">
        <f t="shared" si="3"/>
        <v>0</v>
      </c>
      <c r="V3" s="173">
        <f>SUMIF($F$2:F3,F3,$U$2:U3)</f>
        <v>0</v>
      </c>
      <c r="W3" s="174">
        <f t="shared" si="4"/>
        <v>0.20494709643001574</v>
      </c>
      <c r="X3" s="174" t="str">
        <f t="shared" si="5"/>
        <v/>
      </c>
      <c r="Y3" s="174" t="str">
        <f t="shared" si="6"/>
        <v/>
      </c>
      <c r="Z3" s="175" t="str">
        <f>IFERROR(AVERAGEIF('Daily KPI'!D:D,Table14[[#This Row],[Month]],'Daily KPI'!AB:AB),"")</f>
        <v/>
      </c>
      <c r="AA3" s="172" t="str">
        <f>IFERROR(AVERAGEIF($F$2:F3,F3,$Z$2:Z3),"")</f>
        <v/>
      </c>
      <c r="AB3" s="173"/>
      <c r="AC3" s="169"/>
      <c r="AD3" s="167">
        <v>0.995</v>
      </c>
      <c r="AE3" s="167">
        <v>0.997</v>
      </c>
      <c r="AF3" s="174">
        <v>0.999</v>
      </c>
      <c r="AG3" s="174"/>
      <c r="AH3" s="174"/>
      <c r="AI3" s="174"/>
      <c r="AJ3" s="174"/>
      <c r="AK3" s="174"/>
      <c r="AL3" s="182"/>
      <c r="AM3" s="182"/>
      <c r="AW3" s="17">
        <v>1602114.0817894905</v>
      </c>
      <c r="AX3" s="17">
        <f t="shared" ref="AX3:AX37" si="7">AW3/1000</f>
        <v>1602.1140817894905</v>
      </c>
    </row>
    <row r="4" spans="1:50">
      <c r="A4" s="169">
        <f t="shared" ref="A4:A49" si="8">A3+1</f>
        <v>3</v>
      </c>
      <c r="B4" s="169" t="s">
        <v>121</v>
      </c>
      <c r="C4" s="162">
        <v>6</v>
      </c>
      <c r="D4" s="163">
        <v>44713</v>
      </c>
      <c r="E4" s="164">
        <f t="shared" ref="E4:E23" si="9">YEAR(D4)</f>
        <v>2022</v>
      </c>
      <c r="F4" s="164" t="s">
        <v>119</v>
      </c>
      <c r="G4" s="162">
        <f t="shared" ref="G4:G23" si="10">DAY(EOMONTH(D4,0))</f>
        <v>30</v>
      </c>
      <c r="H4" s="165">
        <v>140.16509583600001</v>
      </c>
      <c r="I4" s="165">
        <v>157.11701856600001</v>
      </c>
      <c r="J4" s="162"/>
      <c r="K4" s="165">
        <v>24.6998888888889</v>
      </c>
      <c r="L4" s="162"/>
      <c r="M4" s="166">
        <v>1181.2419499813282</v>
      </c>
      <c r="N4" s="165">
        <v>10.507</v>
      </c>
      <c r="O4" s="167">
        <f t="shared" si="0"/>
        <v>0.71554491572655288</v>
      </c>
      <c r="P4" s="168">
        <f t="shared" ref="P4:P23" si="11">I4/G4</f>
        <v>5.2372339522000004</v>
      </c>
      <c r="Q4" s="162">
        <f>COUNTIFS('Daily KPI'!D:D,D4,'Daily KPI'!K:K,"&gt;0")</f>
        <v>0</v>
      </c>
      <c r="R4" s="166">
        <f t="shared" si="1"/>
        <v>0</v>
      </c>
      <c r="S4" s="166">
        <f>SUMIF($F$2:F4,F4,$R$2:R4)</f>
        <v>0</v>
      </c>
      <c r="T4" s="168">
        <f t="shared" si="2"/>
        <v>39.374731666044269</v>
      </c>
      <c r="U4" s="166">
        <f t="shared" si="3"/>
        <v>0</v>
      </c>
      <c r="V4" s="166">
        <f>SUMIF($F$2:F4,F4,$U$2:U4)</f>
        <v>0</v>
      </c>
      <c r="W4" s="167">
        <f t="shared" si="4"/>
        <v>0.15614483862363293</v>
      </c>
      <c r="X4" s="167" t="str">
        <f t="shared" si="5"/>
        <v/>
      </c>
      <c r="Y4" s="167" t="str">
        <f t="shared" si="6"/>
        <v/>
      </c>
      <c r="Z4" s="168" t="str">
        <f>IFERROR(AVERAGEIF('Daily KPI'!D:D,Table14[[#This Row],[Month]],'Daily KPI'!AB:AB),"")</f>
        <v/>
      </c>
      <c r="AA4" s="165" t="str">
        <f>IFERROR(AVERAGEIF($F$2:F4,F4,$Z$2:Z4),"")</f>
        <v/>
      </c>
      <c r="AB4" s="166"/>
      <c r="AC4" s="162"/>
      <c r="AD4" s="167">
        <v>0.995</v>
      </c>
      <c r="AE4" s="167">
        <v>0.997</v>
      </c>
      <c r="AF4" s="167">
        <v>0.999</v>
      </c>
      <c r="AG4" s="167"/>
      <c r="AH4" s="167"/>
      <c r="AI4" s="167"/>
      <c r="AJ4" s="167"/>
      <c r="AK4" s="167"/>
      <c r="AL4" s="182"/>
      <c r="AM4" s="182"/>
      <c r="AW4" s="17">
        <v>1181241.9499813281</v>
      </c>
      <c r="AX4" s="17">
        <f t="shared" si="7"/>
        <v>1181.2419499813282</v>
      </c>
    </row>
    <row r="5" spans="1:50">
      <c r="A5" s="169">
        <f t="shared" si="8"/>
        <v>4</v>
      </c>
      <c r="B5" s="169" t="s">
        <v>122</v>
      </c>
      <c r="C5" s="169">
        <v>7</v>
      </c>
      <c r="D5" s="170">
        <v>44743</v>
      </c>
      <c r="E5" s="171">
        <f t="shared" ref="E5:E17" si="12">YEAR(D5)</f>
        <v>2022</v>
      </c>
      <c r="F5" s="171" t="s">
        <v>119</v>
      </c>
      <c r="G5" s="169">
        <f t="shared" ref="G5:G17" si="13">DAY(EOMONTH(D5,0))</f>
        <v>31</v>
      </c>
      <c r="H5" s="172">
        <v>122.316202078</v>
      </c>
      <c r="I5" s="172">
        <v>132.35283340000001</v>
      </c>
      <c r="J5" s="169"/>
      <c r="K5" s="172">
        <v>23.799973118279599</v>
      </c>
      <c r="L5" s="169"/>
      <c r="M5" s="173">
        <v>991.36824394729251</v>
      </c>
      <c r="N5" s="172">
        <v>10.507</v>
      </c>
      <c r="O5" s="174">
        <f t="shared" si="0"/>
        <v>0.7128908292212448</v>
      </c>
      <c r="P5" s="175">
        <f t="shared" ref="P5:P17" si="14">I5/G5</f>
        <v>4.2694462387096781</v>
      </c>
      <c r="Q5" s="169">
        <f>COUNTIFS('Daily KPI'!D:D,D5,'Daily KPI'!K:K,"&gt;0")</f>
        <v>0</v>
      </c>
      <c r="R5" s="173">
        <f t="shared" si="1"/>
        <v>0</v>
      </c>
      <c r="S5" s="173">
        <f>SUMIF($F$2:F5,F5,$R$2:R5)</f>
        <v>0</v>
      </c>
      <c r="T5" s="175">
        <f t="shared" si="2"/>
        <v>31.979620772493305</v>
      </c>
      <c r="U5" s="173">
        <f t="shared" si="3"/>
        <v>0</v>
      </c>
      <c r="V5" s="173">
        <f>SUMIF($F$2:F5,F5,$U$2:U5)</f>
        <v>0</v>
      </c>
      <c r="W5" s="174">
        <f t="shared" si="4"/>
        <v>0.12681871122621943</v>
      </c>
      <c r="X5" s="174" t="str">
        <f t="shared" si="5"/>
        <v/>
      </c>
      <c r="Y5" s="174" t="str">
        <f t="shared" si="6"/>
        <v/>
      </c>
      <c r="Z5" s="175" t="str">
        <f>IFERROR(AVERAGEIF('Daily KPI'!D:D,Table14[[#This Row],[Month]],'Daily KPI'!AB:AB),"")</f>
        <v/>
      </c>
      <c r="AA5" s="172" t="str">
        <f>IFERROR(AVERAGEIF($F$2:F5,F5,$Z$2:Z5),"")</f>
        <v/>
      </c>
      <c r="AB5" s="173"/>
      <c r="AC5" s="169"/>
      <c r="AD5" s="167">
        <v>0.995</v>
      </c>
      <c r="AE5" s="167">
        <v>0.997</v>
      </c>
      <c r="AF5" s="174">
        <v>0.999</v>
      </c>
      <c r="AG5" s="174"/>
      <c r="AH5" s="174"/>
      <c r="AI5" s="174"/>
      <c r="AJ5" s="174"/>
      <c r="AK5" s="174"/>
      <c r="AL5" s="182"/>
      <c r="AM5" s="182"/>
      <c r="AW5" s="17">
        <v>991368.24394729256</v>
      </c>
      <c r="AX5" s="17">
        <f t="shared" si="7"/>
        <v>991.36824394729251</v>
      </c>
    </row>
    <row r="6" spans="1:50">
      <c r="A6" s="169">
        <f t="shared" si="8"/>
        <v>5</v>
      </c>
      <c r="B6" s="169" t="s">
        <v>123</v>
      </c>
      <c r="C6" s="162">
        <v>8</v>
      </c>
      <c r="D6" s="163">
        <v>44774</v>
      </c>
      <c r="E6" s="164">
        <f t="shared" si="12"/>
        <v>2022</v>
      </c>
      <c r="F6" s="164" t="s">
        <v>119</v>
      </c>
      <c r="G6" s="162">
        <f t="shared" si="13"/>
        <v>31</v>
      </c>
      <c r="H6" s="165">
        <v>126.292838231</v>
      </c>
      <c r="I6" s="165">
        <v>137.84953686200001</v>
      </c>
      <c r="J6" s="162"/>
      <c r="K6" s="165">
        <v>23.600053763440901</v>
      </c>
      <c r="L6" s="162"/>
      <c r="M6" s="166">
        <v>1037.7429279095225</v>
      </c>
      <c r="N6" s="165">
        <v>10.507</v>
      </c>
      <c r="O6" s="167">
        <f t="shared" si="0"/>
        <v>0.71648275000210249</v>
      </c>
      <c r="P6" s="168">
        <f t="shared" si="14"/>
        <v>4.4467592536129033</v>
      </c>
      <c r="Q6" s="162">
        <f>COUNTIFS('Daily KPI'!D:D,D6,'Daily KPI'!K:K,"&gt;0")</f>
        <v>0</v>
      </c>
      <c r="R6" s="166">
        <f t="shared" si="1"/>
        <v>0</v>
      </c>
      <c r="S6" s="166">
        <f>SUMIF($F$2:F6,F6,$R$2:R6)</f>
        <v>0</v>
      </c>
      <c r="T6" s="168">
        <f t="shared" si="2"/>
        <v>33.475578319662013</v>
      </c>
      <c r="U6" s="166">
        <f t="shared" si="3"/>
        <v>0</v>
      </c>
      <c r="V6" s="166">
        <f>SUMIF($F$2:F6,F6,$U$2:U6)</f>
        <v>0</v>
      </c>
      <c r="W6" s="167">
        <f t="shared" si="4"/>
        <v>0.13275109577607791</v>
      </c>
      <c r="X6" s="167" t="str">
        <f t="shared" si="5"/>
        <v/>
      </c>
      <c r="Y6" s="167" t="str">
        <f t="shared" si="6"/>
        <v/>
      </c>
      <c r="Z6" s="168" t="str">
        <f>IFERROR(AVERAGEIF('Daily KPI'!D:D,Table14[[#This Row],[Month]],'Daily KPI'!AB:AB),"")</f>
        <v/>
      </c>
      <c r="AA6" s="165" t="str">
        <f>IFERROR(AVERAGEIF($F$2:F6,F6,$Z$2:Z6),"")</f>
        <v/>
      </c>
      <c r="AB6" s="166"/>
      <c r="AC6" s="162"/>
      <c r="AD6" s="167">
        <v>0.995</v>
      </c>
      <c r="AE6" s="167">
        <v>0.997</v>
      </c>
      <c r="AF6" s="167">
        <v>0.999</v>
      </c>
      <c r="AG6" s="167"/>
      <c r="AH6" s="167"/>
      <c r="AI6" s="167"/>
      <c r="AJ6" s="167"/>
      <c r="AK6" s="167"/>
      <c r="AL6" s="182"/>
      <c r="AM6" s="182"/>
      <c r="AO6" s="17" t="s">
        <v>124</v>
      </c>
      <c r="AP6" s="150">
        <v>0.995</v>
      </c>
      <c r="AW6" s="17">
        <v>1037742.9279095224</v>
      </c>
      <c r="AX6" s="17">
        <f t="shared" si="7"/>
        <v>1037.7429279095225</v>
      </c>
    </row>
    <row r="7" spans="1:50">
      <c r="A7" s="169">
        <f t="shared" si="8"/>
        <v>6</v>
      </c>
      <c r="B7" s="169" t="s">
        <v>125</v>
      </c>
      <c r="C7" s="169">
        <v>9</v>
      </c>
      <c r="D7" s="170">
        <v>44805</v>
      </c>
      <c r="E7" s="171">
        <f t="shared" si="12"/>
        <v>2022</v>
      </c>
      <c r="F7" s="171" t="s">
        <v>119</v>
      </c>
      <c r="G7" s="169">
        <f t="shared" si="13"/>
        <v>30</v>
      </c>
      <c r="H7" s="172">
        <v>144.04474673300001</v>
      </c>
      <c r="I7" s="172">
        <v>163.040458202</v>
      </c>
      <c r="J7" s="169"/>
      <c r="K7" s="172">
        <v>23.700138888888901</v>
      </c>
      <c r="L7" s="169"/>
      <c r="M7" s="173">
        <v>1224.9916518324885</v>
      </c>
      <c r="N7" s="172">
        <v>10.507</v>
      </c>
      <c r="O7" s="174">
        <f t="shared" si="0"/>
        <v>0.71508720877038379</v>
      </c>
      <c r="P7" s="175">
        <f t="shared" si="14"/>
        <v>5.4346819400666666</v>
      </c>
      <c r="Q7" s="169">
        <f>COUNTIFS('Daily KPI'!D:D,D7,'Daily KPI'!K:K,"&gt;0")</f>
        <v>0</v>
      </c>
      <c r="R7" s="173">
        <f t="shared" si="1"/>
        <v>0</v>
      </c>
      <c r="S7" s="173">
        <f>SUMIF($F$2:F7,F7,$R$2:R7)</f>
        <v>0</v>
      </c>
      <c r="T7" s="175">
        <f t="shared" si="2"/>
        <v>40.833055061082952</v>
      </c>
      <c r="U7" s="173">
        <f t="shared" si="3"/>
        <v>0</v>
      </c>
      <c r="V7" s="173">
        <f>SUMIF($F$2:F7,F7,$U$2:U7)</f>
        <v>0</v>
      </c>
      <c r="W7" s="174">
        <f t="shared" si="4"/>
        <v>0.16192798079487861</v>
      </c>
      <c r="X7" s="174" t="str">
        <f t="shared" si="5"/>
        <v/>
      </c>
      <c r="Y7" s="174" t="str">
        <f t="shared" si="6"/>
        <v/>
      </c>
      <c r="Z7" s="175" t="str">
        <f>IFERROR(AVERAGEIF('Daily KPI'!D:D,Table14[[#This Row],[Month]],'Daily KPI'!AB:AB),"")</f>
        <v/>
      </c>
      <c r="AA7" s="172" t="str">
        <f>IFERROR(AVERAGEIF($F$2:F7,F7,$Z$2:Z7),"")</f>
        <v/>
      </c>
      <c r="AB7" s="173"/>
      <c r="AC7" s="169"/>
      <c r="AD7" s="167">
        <v>0.995</v>
      </c>
      <c r="AE7" s="167">
        <v>0.997</v>
      </c>
      <c r="AF7" s="174">
        <v>0.999</v>
      </c>
      <c r="AG7" s="174"/>
      <c r="AH7" s="174"/>
      <c r="AI7" s="174"/>
      <c r="AJ7" s="174"/>
      <c r="AK7" s="174"/>
      <c r="AL7" s="182"/>
      <c r="AM7" s="182"/>
      <c r="AO7" s="17" t="s">
        <v>126</v>
      </c>
      <c r="AW7" s="17">
        <v>1224991.6518324886</v>
      </c>
      <c r="AX7" s="17">
        <f t="shared" si="7"/>
        <v>1224.9916518324885</v>
      </c>
    </row>
    <row r="8" spans="1:50">
      <c r="A8" s="169">
        <f t="shared" si="8"/>
        <v>7</v>
      </c>
      <c r="B8" s="169" t="s">
        <v>127</v>
      </c>
      <c r="C8" s="162">
        <v>10</v>
      </c>
      <c r="D8" s="163">
        <v>44835</v>
      </c>
      <c r="E8" s="164">
        <f t="shared" si="12"/>
        <v>2022</v>
      </c>
      <c r="F8" s="164" t="s">
        <v>119</v>
      </c>
      <c r="G8" s="162">
        <f t="shared" si="13"/>
        <v>31</v>
      </c>
      <c r="H8" s="165">
        <v>146.56699049400001</v>
      </c>
      <c r="I8" s="165">
        <v>169.41865188</v>
      </c>
      <c r="J8" s="162"/>
      <c r="K8" s="165">
        <v>23.399852150537601</v>
      </c>
      <c r="L8" s="162"/>
      <c r="M8" s="166">
        <v>1279.2412821279272</v>
      </c>
      <c r="N8" s="165">
        <v>10.507</v>
      </c>
      <c r="O8" s="167">
        <f t="shared" si="0"/>
        <v>0.71864186234369143</v>
      </c>
      <c r="P8" s="168">
        <f t="shared" si="14"/>
        <v>5.4651178025806448</v>
      </c>
      <c r="Q8" s="162">
        <f>COUNTIFS('Daily KPI'!D:D,D8,'Daily KPI'!K:K,"&gt;0")</f>
        <v>0</v>
      </c>
      <c r="R8" s="166">
        <f t="shared" si="1"/>
        <v>0</v>
      </c>
      <c r="S8" s="166">
        <f>SUMIF($F$2:F8,F8,$R$2:R8)</f>
        <v>0</v>
      </c>
      <c r="T8" s="168">
        <f t="shared" si="2"/>
        <v>41.2658478105783</v>
      </c>
      <c r="U8" s="166">
        <f t="shared" si="3"/>
        <v>0</v>
      </c>
      <c r="V8" s="166">
        <f>SUMIF($F$2:F8,F8,$U$2:U8)</f>
        <v>0</v>
      </c>
      <c r="W8" s="167">
        <f t="shared" si="4"/>
        <v>0.16364426814892571</v>
      </c>
      <c r="X8" s="167" t="str">
        <f t="shared" si="5"/>
        <v/>
      </c>
      <c r="Y8" s="167" t="str">
        <f t="shared" si="6"/>
        <v/>
      </c>
      <c r="Z8" s="168" t="str">
        <f>IFERROR(AVERAGEIF('Daily KPI'!D:D,Table14[[#This Row],[Month]],'Daily KPI'!AB:AB),"")</f>
        <v/>
      </c>
      <c r="AA8" s="165" t="str">
        <f>IFERROR(AVERAGEIF($F$2:F8,F8,$Z$2:Z8),"")</f>
        <v/>
      </c>
      <c r="AB8" s="166"/>
      <c r="AC8" s="162"/>
      <c r="AD8" s="167">
        <v>0.995</v>
      </c>
      <c r="AE8" s="167">
        <v>0.997</v>
      </c>
      <c r="AF8" s="167">
        <v>0.999</v>
      </c>
      <c r="AG8" s="167"/>
      <c r="AH8" s="167"/>
      <c r="AI8" s="167"/>
      <c r="AJ8" s="167"/>
      <c r="AK8" s="167"/>
      <c r="AL8" s="182"/>
      <c r="AM8" s="182"/>
      <c r="AW8" s="17">
        <v>1279241.2821279273</v>
      </c>
      <c r="AX8" s="17">
        <f t="shared" si="7"/>
        <v>1279.2412821279272</v>
      </c>
    </row>
    <row r="9" spans="1:50">
      <c r="A9" s="169">
        <f t="shared" si="8"/>
        <v>8</v>
      </c>
      <c r="B9" s="169" t="s">
        <v>128</v>
      </c>
      <c r="C9" s="169">
        <v>11</v>
      </c>
      <c r="D9" s="170">
        <v>44866</v>
      </c>
      <c r="E9" s="171">
        <f t="shared" si="12"/>
        <v>2022</v>
      </c>
      <c r="F9" s="171" t="s">
        <v>119</v>
      </c>
      <c r="G9" s="169">
        <f t="shared" si="13"/>
        <v>30</v>
      </c>
      <c r="H9" s="172">
        <v>136.383007733</v>
      </c>
      <c r="I9" s="172">
        <v>157.92065503000001</v>
      </c>
      <c r="J9" s="169"/>
      <c r="K9" s="172">
        <v>22.4999583333333</v>
      </c>
      <c r="L9" s="169"/>
      <c r="M9" s="173">
        <v>1206.6167770550012</v>
      </c>
      <c r="N9" s="172">
        <v>10.507</v>
      </c>
      <c r="O9" s="174">
        <f t="shared" si="0"/>
        <v>0.72719635033119656</v>
      </c>
      <c r="P9" s="175">
        <f t="shared" si="14"/>
        <v>5.2640218343333336</v>
      </c>
      <c r="Q9" s="169">
        <f>COUNTIFS('Daily KPI'!D:D,D9,'Daily KPI'!K:K,"&gt;0")</f>
        <v>0</v>
      </c>
      <c r="R9" s="173">
        <f t="shared" si="1"/>
        <v>0</v>
      </c>
      <c r="S9" s="173">
        <f>SUMIF($F$2:F9,F9,$R$2:R9)</f>
        <v>0</v>
      </c>
      <c r="T9" s="175">
        <f t="shared" si="2"/>
        <v>40.220559235166704</v>
      </c>
      <c r="U9" s="173">
        <f t="shared" si="3"/>
        <v>0</v>
      </c>
      <c r="V9" s="173">
        <f>SUMIF($F$2:F9,F9,$U$2:U9)</f>
        <v>0</v>
      </c>
      <c r="W9" s="174">
        <f t="shared" si="4"/>
        <v>0.15949906108295542</v>
      </c>
      <c r="X9" s="174" t="str">
        <f t="shared" si="5"/>
        <v/>
      </c>
      <c r="Y9" s="174" t="str">
        <f t="shared" si="6"/>
        <v/>
      </c>
      <c r="Z9" s="175" t="str">
        <f>IFERROR(AVERAGEIF('Daily KPI'!D:D,Table14[[#This Row],[Month]],'Daily KPI'!AB:AB),"")</f>
        <v/>
      </c>
      <c r="AA9" s="172" t="str">
        <f>IFERROR(AVERAGEIF($F$2:F9,F9,$Z$2:Z9),"")</f>
        <v/>
      </c>
      <c r="AB9" s="173"/>
      <c r="AC9" s="169"/>
      <c r="AD9" s="167">
        <v>0.995</v>
      </c>
      <c r="AE9" s="167">
        <v>0.997</v>
      </c>
      <c r="AF9" s="174">
        <v>0.999</v>
      </c>
      <c r="AG9" s="174"/>
      <c r="AH9" s="174"/>
      <c r="AI9" s="174"/>
      <c r="AJ9" s="174"/>
      <c r="AK9" s="174"/>
      <c r="AL9" s="182"/>
      <c r="AM9" s="182"/>
      <c r="AW9" s="17">
        <v>1206616.7770550011</v>
      </c>
      <c r="AX9" s="17">
        <f t="shared" si="7"/>
        <v>1206.6167770550012</v>
      </c>
    </row>
    <row r="10" spans="1:50">
      <c r="A10" s="169">
        <f t="shared" si="8"/>
        <v>9</v>
      </c>
      <c r="B10" s="169" t="s">
        <v>129</v>
      </c>
      <c r="C10" s="162">
        <v>12</v>
      </c>
      <c r="D10" s="163">
        <v>44896</v>
      </c>
      <c r="E10" s="164">
        <f t="shared" si="12"/>
        <v>2022</v>
      </c>
      <c r="F10" s="164" t="s">
        <v>119</v>
      </c>
      <c r="G10" s="162">
        <f t="shared" si="13"/>
        <v>31</v>
      </c>
      <c r="H10" s="165">
        <v>149.379282394</v>
      </c>
      <c r="I10" s="165">
        <v>175.80240230000001</v>
      </c>
      <c r="J10" s="162"/>
      <c r="K10" s="165">
        <v>21.492970430107501</v>
      </c>
      <c r="L10" s="162"/>
      <c r="M10" s="166">
        <v>1343.1158468306214</v>
      </c>
      <c r="N10" s="165">
        <v>10.507</v>
      </c>
      <c r="O10" s="167">
        <f t="shared" si="0"/>
        <v>0.7271264378690131</v>
      </c>
      <c r="P10" s="168">
        <f t="shared" si="14"/>
        <v>5.671045235483871</v>
      </c>
      <c r="Q10" s="162">
        <f>COUNTIFS('Daily KPI'!D:D,D10,'Daily KPI'!K:K,"&gt;0")</f>
        <v>0</v>
      </c>
      <c r="R10" s="166">
        <f t="shared" si="1"/>
        <v>0</v>
      </c>
      <c r="S10" s="166">
        <f>SUMIF($F$2:F10,F10,$R$2:R10)</f>
        <v>0</v>
      </c>
      <c r="T10" s="168">
        <f t="shared" si="2"/>
        <v>43.326317639697464</v>
      </c>
      <c r="U10" s="166">
        <f t="shared" si="3"/>
        <v>0</v>
      </c>
      <c r="V10" s="166">
        <f>SUMIF($F$2:F10,F10,$U$2:U10)</f>
        <v>0</v>
      </c>
      <c r="W10" s="167">
        <f t="shared" si="4"/>
        <v>0.17181528837797605</v>
      </c>
      <c r="X10" s="167" t="str">
        <f t="shared" si="5"/>
        <v/>
      </c>
      <c r="Y10" s="167" t="str">
        <f t="shared" si="6"/>
        <v/>
      </c>
      <c r="Z10" s="168" t="str">
        <f>IFERROR(AVERAGEIF('Daily KPI'!D:D,Table14[[#This Row],[Month]],'Daily KPI'!AB:AB),"")</f>
        <v/>
      </c>
      <c r="AA10" s="165" t="str">
        <f>IFERROR(AVERAGEIF($F$2:F10,F10,$Z$2:Z10),"")</f>
        <v/>
      </c>
      <c r="AB10" s="166"/>
      <c r="AC10" s="162"/>
      <c r="AD10" s="167">
        <v>0.995</v>
      </c>
      <c r="AE10" s="167">
        <v>0.997</v>
      </c>
      <c r="AF10" s="167">
        <v>0.999</v>
      </c>
      <c r="AG10" s="167"/>
      <c r="AH10" s="167"/>
      <c r="AI10" s="167"/>
      <c r="AJ10" s="167"/>
      <c r="AK10" s="167"/>
      <c r="AL10" s="182"/>
      <c r="AM10" s="182"/>
      <c r="AW10" s="17">
        <v>1343115.8468306214</v>
      </c>
      <c r="AX10" s="17">
        <f t="shared" si="7"/>
        <v>1343.1158468306214</v>
      </c>
    </row>
    <row r="11" spans="1:50">
      <c r="A11" s="169">
        <f t="shared" si="8"/>
        <v>10</v>
      </c>
      <c r="B11" s="169" t="s">
        <v>130</v>
      </c>
      <c r="C11" s="169">
        <v>1</v>
      </c>
      <c r="D11" s="170">
        <v>44927</v>
      </c>
      <c r="E11" s="171">
        <f t="shared" si="12"/>
        <v>2023</v>
      </c>
      <c r="F11" s="171" t="s">
        <v>119</v>
      </c>
      <c r="G11" s="169">
        <f t="shared" si="13"/>
        <v>31</v>
      </c>
      <c r="H11" s="172">
        <v>172.65914562399999</v>
      </c>
      <c r="I11" s="172">
        <v>210.74158696000001</v>
      </c>
      <c r="J11" s="169"/>
      <c r="K11" s="172">
        <v>22.099986559139801</v>
      </c>
      <c r="L11" s="169"/>
      <c r="M11" s="173">
        <v>1607.3640460116296</v>
      </c>
      <c r="N11" s="172">
        <v>10.507</v>
      </c>
      <c r="O11" s="174">
        <f t="shared" si="0"/>
        <v>0.72591416546827037</v>
      </c>
      <c r="P11" s="175">
        <f t="shared" si="14"/>
        <v>6.7981157083870967</v>
      </c>
      <c r="Q11" s="169">
        <f>COUNTIFS('Daily KPI'!D:D,D11,'Daily KPI'!K:K,"&gt;0")</f>
        <v>0</v>
      </c>
      <c r="R11" s="173">
        <f t="shared" si="1"/>
        <v>0</v>
      </c>
      <c r="S11" s="173">
        <f>SUMIF($F$2:F11,F11,$R$2:R11)</f>
        <v>0</v>
      </c>
      <c r="T11" s="175">
        <f t="shared" si="2"/>
        <v>51.850453097149341</v>
      </c>
      <c r="U11" s="173">
        <f t="shared" si="3"/>
        <v>0</v>
      </c>
      <c r="V11" s="173">
        <f>SUMIF($F$2:F11,F11,$U$2:U11)</f>
        <v>0</v>
      </c>
      <c r="W11" s="174">
        <f t="shared" si="4"/>
        <v>0.20561868713377326</v>
      </c>
      <c r="X11" s="174" t="str">
        <f t="shared" si="5"/>
        <v/>
      </c>
      <c r="Y11" s="174" t="str">
        <f t="shared" si="6"/>
        <v/>
      </c>
      <c r="Z11" s="175" t="str">
        <f>IFERROR(AVERAGEIF('Daily KPI'!D:D,Table14[[#This Row],[Month]],'Daily KPI'!AB:AB),"")</f>
        <v/>
      </c>
      <c r="AA11" s="172" t="str">
        <f>IFERROR(AVERAGEIF($F$2:F11,F11,$Z$2:Z11),"")</f>
        <v/>
      </c>
      <c r="AB11" s="173"/>
      <c r="AC11" s="169"/>
      <c r="AD11" s="167">
        <v>0.995</v>
      </c>
      <c r="AE11" s="167">
        <v>0.997</v>
      </c>
      <c r="AF11" s="174">
        <v>0.999</v>
      </c>
      <c r="AG11" s="174"/>
      <c r="AH11" s="174"/>
      <c r="AI11" s="174"/>
      <c r="AJ11" s="174"/>
      <c r="AK11" s="174"/>
      <c r="AL11" s="182"/>
      <c r="AM11" s="182"/>
      <c r="AW11" s="17">
        <v>1607364.0460116295</v>
      </c>
      <c r="AX11" s="17">
        <f t="shared" si="7"/>
        <v>1607.3640460116296</v>
      </c>
    </row>
    <row r="12" spans="1:50">
      <c r="A12" s="169">
        <f t="shared" si="8"/>
        <v>11</v>
      </c>
      <c r="B12" s="169" t="s">
        <v>131</v>
      </c>
      <c r="C12" s="162">
        <v>2</v>
      </c>
      <c r="D12" s="163">
        <v>44958</v>
      </c>
      <c r="E12" s="164">
        <f t="shared" si="12"/>
        <v>2023</v>
      </c>
      <c r="F12" s="164" t="s">
        <v>119</v>
      </c>
      <c r="G12" s="162">
        <f t="shared" si="13"/>
        <v>28</v>
      </c>
      <c r="H12" s="165">
        <v>174.40611465399999</v>
      </c>
      <c r="I12" s="165">
        <v>212.78878262999999</v>
      </c>
      <c r="J12" s="162"/>
      <c r="K12" s="165">
        <v>24.199895833333301</v>
      </c>
      <c r="L12" s="162"/>
      <c r="M12" s="166">
        <v>1596.8641175673511</v>
      </c>
      <c r="N12" s="165">
        <v>10.507</v>
      </c>
      <c r="O12" s="167">
        <f t="shared" si="0"/>
        <v>0.71423396657427496</v>
      </c>
      <c r="P12" s="168">
        <f t="shared" si="14"/>
        <v>7.5995993796428563</v>
      </c>
      <c r="Q12" s="162">
        <f>COUNTIFS('Daily KPI'!D:D,D12,'Daily KPI'!K:K,"&gt;0")</f>
        <v>0</v>
      </c>
      <c r="R12" s="166">
        <f t="shared" si="1"/>
        <v>0</v>
      </c>
      <c r="S12" s="166">
        <f>SUMIF($F$2:F12,F12,$R$2:R12)</f>
        <v>0</v>
      </c>
      <c r="T12" s="168">
        <f t="shared" si="2"/>
        <v>57.030861341691107</v>
      </c>
      <c r="U12" s="166">
        <f t="shared" si="3"/>
        <v>0</v>
      </c>
      <c r="V12" s="166">
        <f>SUMIF($F$2:F12,F12,$U$2:U12)</f>
        <v>0</v>
      </c>
      <c r="W12" s="167">
        <f t="shared" si="4"/>
        <v>0.22616216705407152</v>
      </c>
      <c r="X12" s="167" t="str">
        <f t="shared" si="5"/>
        <v/>
      </c>
      <c r="Y12" s="167" t="str">
        <f t="shared" si="6"/>
        <v/>
      </c>
      <c r="Z12" s="168" t="str">
        <f>IFERROR(AVERAGEIF('Daily KPI'!D:D,Table14[[#This Row],[Month]],'Daily KPI'!AB:AB),"")</f>
        <v/>
      </c>
      <c r="AA12" s="165" t="str">
        <f>IFERROR(AVERAGEIF($F$2:F12,F12,$Z$2:Z12),"")</f>
        <v/>
      </c>
      <c r="AB12" s="166"/>
      <c r="AC12" s="162"/>
      <c r="AD12" s="167">
        <v>0.995</v>
      </c>
      <c r="AE12" s="167">
        <v>0.997</v>
      </c>
      <c r="AF12" s="167">
        <v>0.999</v>
      </c>
      <c r="AG12" s="167"/>
      <c r="AH12" s="167"/>
      <c r="AI12" s="167"/>
      <c r="AJ12" s="167"/>
      <c r="AK12" s="167"/>
      <c r="AL12" s="182"/>
      <c r="AM12" s="182"/>
      <c r="AW12" s="17">
        <v>1596864.1175673511</v>
      </c>
      <c r="AX12" s="17">
        <f t="shared" si="7"/>
        <v>1596.8641175673511</v>
      </c>
    </row>
    <row r="13" spans="1:50">
      <c r="A13" s="169">
        <f t="shared" si="8"/>
        <v>12</v>
      </c>
      <c r="B13" s="169" t="s">
        <v>132</v>
      </c>
      <c r="C13" s="169">
        <v>3</v>
      </c>
      <c r="D13" s="170">
        <v>44986</v>
      </c>
      <c r="E13" s="171">
        <f t="shared" si="12"/>
        <v>2023</v>
      </c>
      <c r="F13" s="171" t="s">
        <v>119</v>
      </c>
      <c r="G13" s="169">
        <f t="shared" si="13"/>
        <v>31</v>
      </c>
      <c r="H13" s="172">
        <v>205.44670140700001</v>
      </c>
      <c r="I13" s="172">
        <v>247.38205597800001</v>
      </c>
      <c r="J13" s="169"/>
      <c r="K13" s="172">
        <v>26.700255376344099</v>
      </c>
      <c r="L13" s="169"/>
      <c r="M13" s="173">
        <v>1826.9875493044542</v>
      </c>
      <c r="N13" s="172">
        <v>10.507</v>
      </c>
      <c r="O13" s="174">
        <f t="shared" si="0"/>
        <v>0.70289209782758566</v>
      </c>
      <c r="P13" s="175">
        <f t="shared" si="14"/>
        <v>7.980066321870968</v>
      </c>
      <c r="Q13" s="169">
        <f>COUNTIFS('Daily KPI'!D:D,D13,'Daily KPI'!K:K,"&gt;0")</f>
        <v>0</v>
      </c>
      <c r="R13" s="173">
        <f t="shared" si="1"/>
        <v>0</v>
      </c>
      <c r="S13" s="173">
        <f>SUMIF($F$2:F13,F13,$R$2:R13)</f>
        <v>0</v>
      </c>
      <c r="T13" s="175">
        <f t="shared" si="2"/>
        <v>58.935082235627554</v>
      </c>
      <c r="U13" s="173">
        <f t="shared" si="3"/>
        <v>0</v>
      </c>
      <c r="V13" s="173">
        <f>SUMIF($F$2:F13,F13,$U$2:U13)</f>
        <v>0</v>
      </c>
      <c r="W13" s="174">
        <f t="shared" si="4"/>
        <v>0.23371356490763123</v>
      </c>
      <c r="X13" s="174" t="str">
        <f t="shared" si="5"/>
        <v/>
      </c>
      <c r="Y13" s="174" t="str">
        <f t="shared" si="6"/>
        <v/>
      </c>
      <c r="Z13" s="175" t="str">
        <f>IFERROR(AVERAGEIF('Daily KPI'!D:D,Table14[[#This Row],[Month]],'Daily KPI'!AB:AB),"")</f>
        <v/>
      </c>
      <c r="AA13" s="172" t="str">
        <f>IFERROR(AVERAGEIF($F$2:F13,F13,$Z$2:Z13),"")</f>
        <v/>
      </c>
      <c r="AB13" s="173"/>
      <c r="AC13" s="169"/>
      <c r="AD13" s="167">
        <v>0.995</v>
      </c>
      <c r="AE13" s="167">
        <v>0.997</v>
      </c>
      <c r="AF13" s="174">
        <v>0.999</v>
      </c>
      <c r="AG13" s="174"/>
      <c r="AH13" s="174"/>
      <c r="AI13" s="174"/>
      <c r="AJ13" s="174"/>
      <c r="AK13" s="174"/>
      <c r="AL13" s="182"/>
      <c r="AM13" s="182"/>
      <c r="AW13" s="17">
        <v>1826987.5493044541</v>
      </c>
      <c r="AX13" s="17">
        <f t="shared" si="7"/>
        <v>1826.9875493044542</v>
      </c>
    </row>
    <row r="14" spans="1:50">
      <c r="A14" s="169">
        <f t="shared" si="8"/>
        <v>13</v>
      </c>
      <c r="B14" s="169" t="str">
        <f>B2</f>
        <v>April</v>
      </c>
      <c r="C14" s="162">
        <f>C2</f>
        <v>4</v>
      </c>
      <c r="D14" s="163">
        <v>45017</v>
      </c>
      <c r="E14" s="164">
        <f t="shared" si="12"/>
        <v>2023</v>
      </c>
      <c r="F14" s="164" t="s">
        <v>133</v>
      </c>
      <c r="G14" s="162">
        <f t="shared" si="13"/>
        <v>30</v>
      </c>
      <c r="H14" s="165">
        <f>H2</f>
        <v>192.739203312</v>
      </c>
      <c r="I14" s="165">
        <f>I2</f>
        <v>227.68820475999999</v>
      </c>
      <c r="J14" s="162"/>
      <c r="K14" s="165">
        <f>K2</f>
        <v>27.499986111111099</v>
      </c>
      <c r="L14" s="162"/>
      <c r="M14" s="166">
        <v>1610</v>
      </c>
      <c r="N14" s="165">
        <v>10.507</v>
      </c>
      <c r="O14" s="167">
        <f t="shared" si="0"/>
        <v>0.67298690055277255</v>
      </c>
      <c r="P14" s="168">
        <f t="shared" si="14"/>
        <v>7.5896068253333331</v>
      </c>
      <c r="Q14" s="162">
        <f>COUNTIFS('Daily KPI'!D:D,D14,'Daily KPI'!K:K,"&gt;0")</f>
        <v>0</v>
      </c>
      <c r="R14" s="166">
        <f t="shared" si="1"/>
        <v>0</v>
      </c>
      <c r="S14" s="166">
        <f>SUMIF($F$2:F14,F14,$R$2:R14)</f>
        <v>0</v>
      </c>
      <c r="T14" s="168">
        <f t="shared" si="2"/>
        <v>53.666666666666664</v>
      </c>
      <c r="U14" s="166">
        <f t="shared" si="3"/>
        <v>0</v>
      </c>
      <c r="V14" s="166">
        <f>SUMIF($F$2:F14,F14,$U$2:U14)</f>
        <v>0</v>
      </c>
      <c r="W14" s="167">
        <f t="shared" si="4"/>
        <v>0.21282108224146865</v>
      </c>
      <c r="X14" s="167" t="str">
        <f t="shared" si="5"/>
        <v/>
      </c>
      <c r="Y14" s="167" t="str">
        <f t="shared" si="6"/>
        <v/>
      </c>
      <c r="Z14" s="168" t="str">
        <f>IFERROR(AVERAGEIF('Daily KPI'!D:D,Table14[[#This Row],[Month]],'Daily KPI'!AB:AB),"")</f>
        <v/>
      </c>
      <c r="AA14" s="165" t="str">
        <f>IFERROR(AVERAGEIF($F$2:F14,F14,$Z$2:Z14),"")</f>
        <v/>
      </c>
      <c r="AB14" s="166"/>
      <c r="AC14" s="162"/>
      <c r="AD14" s="167">
        <v>0.995</v>
      </c>
      <c r="AE14" s="167">
        <v>0.997</v>
      </c>
      <c r="AF14" s="167">
        <v>0.999</v>
      </c>
      <c r="AG14" s="167"/>
      <c r="AH14" s="167"/>
      <c r="AI14" s="167"/>
      <c r="AJ14" s="167"/>
      <c r="AK14" s="167"/>
      <c r="AL14" s="182"/>
      <c r="AM14" s="182"/>
      <c r="AW14" s="17">
        <v>1610000</v>
      </c>
      <c r="AX14" s="17">
        <f t="shared" si="7"/>
        <v>1610</v>
      </c>
    </row>
    <row r="15" spans="1:50">
      <c r="A15" s="169">
        <f t="shared" si="8"/>
        <v>14</v>
      </c>
      <c r="B15" s="169" t="str">
        <f t="shared" ref="B15:C49" si="15">B3</f>
        <v>May</v>
      </c>
      <c r="C15" s="169">
        <f t="shared" ref="C15:C25" si="16">C3</f>
        <v>5</v>
      </c>
      <c r="D15" s="170">
        <v>45047</v>
      </c>
      <c r="E15" s="171">
        <f t="shared" si="12"/>
        <v>2023</v>
      </c>
      <c r="F15" s="171" t="s">
        <v>133</v>
      </c>
      <c r="G15" s="169">
        <f t="shared" si="13"/>
        <v>31</v>
      </c>
      <c r="H15" s="172">
        <f t="shared" ref="H15:I39" si="17">H3</f>
        <v>184.493365135</v>
      </c>
      <c r="I15" s="172">
        <f t="shared" si="17"/>
        <v>215.544309645</v>
      </c>
      <c r="J15" s="169"/>
      <c r="K15" s="172">
        <f t="shared" ref="K15:K49" si="18">K3</f>
        <v>26.7000806451613</v>
      </c>
      <c r="L15" s="169"/>
      <c r="M15" s="173">
        <v>1600</v>
      </c>
      <c r="N15" s="172">
        <v>10.507</v>
      </c>
      <c r="O15" s="174">
        <f t="shared" si="0"/>
        <v>0.70648783542426219</v>
      </c>
      <c r="P15" s="175">
        <f t="shared" si="14"/>
        <v>6.9530422466129034</v>
      </c>
      <c r="Q15" s="169">
        <f>COUNTIFS('Daily KPI'!D:D,D15,'Daily KPI'!K:K,"&gt;0")</f>
        <v>0</v>
      </c>
      <c r="R15" s="173">
        <f t="shared" si="1"/>
        <v>0</v>
      </c>
      <c r="S15" s="173">
        <f>SUMIF($F$2:F15,F15,$R$2:R15)</f>
        <v>0</v>
      </c>
      <c r="T15" s="175">
        <f t="shared" si="2"/>
        <v>51.612903225806448</v>
      </c>
      <c r="U15" s="173">
        <f t="shared" si="3"/>
        <v>0</v>
      </c>
      <c r="V15" s="173">
        <f>SUMIF($F$2:F15,F15,$U$2:U15)</f>
        <v>0</v>
      </c>
      <c r="W15" s="174">
        <f t="shared" si="4"/>
        <v>0.2046766569342916</v>
      </c>
      <c r="X15" s="174" t="str">
        <f t="shared" si="5"/>
        <v/>
      </c>
      <c r="Y15" s="174" t="str">
        <f t="shared" si="6"/>
        <v/>
      </c>
      <c r="Z15" s="175" t="str">
        <f>IFERROR(AVERAGEIF('Daily KPI'!D:D,Table14[[#This Row],[Month]],'Daily KPI'!AB:AB),"")</f>
        <v/>
      </c>
      <c r="AA15" s="172" t="str">
        <f>IFERROR(AVERAGEIF($F$2:F15,F15,$Z$2:Z15),"")</f>
        <v/>
      </c>
      <c r="AB15" s="173"/>
      <c r="AC15" s="169"/>
      <c r="AD15" s="167">
        <v>0.995</v>
      </c>
      <c r="AE15" s="167">
        <v>0.997</v>
      </c>
      <c r="AF15" s="174">
        <v>0.999</v>
      </c>
      <c r="AG15" s="174"/>
      <c r="AH15" s="174"/>
      <c r="AI15" s="174"/>
      <c r="AJ15" s="174"/>
      <c r="AK15" s="174"/>
      <c r="AL15" s="182"/>
      <c r="AM15" s="182"/>
      <c r="AW15" s="17">
        <v>1600000</v>
      </c>
      <c r="AX15" s="17">
        <f t="shared" si="7"/>
        <v>1600</v>
      </c>
    </row>
    <row r="16" spans="1:50">
      <c r="A16" s="169">
        <f t="shared" si="8"/>
        <v>15</v>
      </c>
      <c r="B16" s="169" t="str">
        <f t="shared" si="15"/>
        <v>June</v>
      </c>
      <c r="C16" s="162">
        <f t="shared" si="16"/>
        <v>6</v>
      </c>
      <c r="D16" s="163">
        <v>45078</v>
      </c>
      <c r="E16" s="164">
        <f t="shared" si="12"/>
        <v>2023</v>
      </c>
      <c r="F16" s="164" t="s">
        <v>133</v>
      </c>
      <c r="G16" s="162">
        <f t="shared" si="13"/>
        <v>30</v>
      </c>
      <c r="H16" s="165">
        <f t="shared" si="17"/>
        <v>140.16509583600001</v>
      </c>
      <c r="I16" s="165">
        <f t="shared" si="17"/>
        <v>157.11701856600001</v>
      </c>
      <c r="J16" s="162"/>
      <c r="K16" s="165">
        <f t="shared" si="18"/>
        <v>24.6998888888889</v>
      </c>
      <c r="L16" s="162"/>
      <c r="M16" s="166">
        <v>1140</v>
      </c>
      <c r="N16" s="165">
        <v>10.507</v>
      </c>
      <c r="O16" s="167">
        <f t="shared" si="0"/>
        <v>0.69056233902052355</v>
      </c>
      <c r="P16" s="168">
        <f t="shared" si="14"/>
        <v>5.2372339522000004</v>
      </c>
      <c r="Q16" s="162">
        <f>COUNTIFS('Daily KPI'!D:D,D16,'Daily KPI'!K:K,"&gt;0")</f>
        <v>0</v>
      </c>
      <c r="R16" s="166">
        <f t="shared" si="1"/>
        <v>0</v>
      </c>
      <c r="S16" s="166">
        <f>SUMIF($F$2:F16,F16,$R$2:R16)</f>
        <v>0</v>
      </c>
      <c r="T16" s="168">
        <f t="shared" si="2"/>
        <v>38</v>
      </c>
      <c r="U16" s="166">
        <f t="shared" si="3"/>
        <v>0</v>
      </c>
      <c r="V16" s="166">
        <f>SUMIF($F$2:F16,F16,$U$2:U16)</f>
        <v>0</v>
      </c>
      <c r="W16" s="167">
        <f t="shared" si="4"/>
        <v>0.15069318866787221</v>
      </c>
      <c r="X16" s="167" t="str">
        <f t="shared" si="5"/>
        <v/>
      </c>
      <c r="Y16" s="167" t="str">
        <f t="shared" si="6"/>
        <v/>
      </c>
      <c r="Z16" s="168" t="str">
        <f>IFERROR(AVERAGEIF('Daily KPI'!D:D,Table14[[#This Row],[Month]],'Daily KPI'!AB:AB),"")</f>
        <v/>
      </c>
      <c r="AA16" s="165" t="str">
        <f>IFERROR(AVERAGEIF($F$2:F16,F16,$Z$2:Z16),"")</f>
        <v/>
      </c>
      <c r="AB16" s="166"/>
      <c r="AC16" s="162"/>
      <c r="AD16" s="167">
        <v>0.995</v>
      </c>
      <c r="AE16" s="167">
        <v>0.997</v>
      </c>
      <c r="AF16" s="167">
        <v>0.999</v>
      </c>
      <c r="AG16" s="167"/>
      <c r="AH16" s="167"/>
      <c r="AI16" s="167"/>
      <c r="AJ16" s="167"/>
      <c r="AK16" s="167"/>
      <c r="AL16" s="182"/>
      <c r="AM16" s="182"/>
      <c r="AW16" s="17">
        <v>1140000</v>
      </c>
      <c r="AX16" s="17">
        <f t="shared" si="7"/>
        <v>1140</v>
      </c>
    </row>
    <row r="17" spans="1:50">
      <c r="A17" s="169">
        <f t="shared" si="8"/>
        <v>16</v>
      </c>
      <c r="B17" s="169" t="str">
        <f t="shared" si="15"/>
        <v>July</v>
      </c>
      <c r="C17" s="169">
        <f t="shared" si="16"/>
        <v>7</v>
      </c>
      <c r="D17" s="170">
        <v>45108</v>
      </c>
      <c r="E17" s="171">
        <f t="shared" si="12"/>
        <v>2023</v>
      </c>
      <c r="F17" s="171" t="s">
        <v>133</v>
      </c>
      <c r="G17" s="169">
        <f t="shared" si="13"/>
        <v>31</v>
      </c>
      <c r="H17" s="172">
        <f t="shared" si="17"/>
        <v>122.316202078</v>
      </c>
      <c r="I17" s="172">
        <f t="shared" si="17"/>
        <v>132.35283340000001</v>
      </c>
      <c r="J17" s="169"/>
      <c r="K17" s="172">
        <f t="shared" si="18"/>
        <v>23.799973118279599</v>
      </c>
      <c r="L17" s="169"/>
      <c r="M17" s="173">
        <v>990</v>
      </c>
      <c r="N17" s="172">
        <v>10.507</v>
      </c>
      <c r="O17" s="174">
        <f t="shared" si="0"/>
        <v>0.71190692786257448</v>
      </c>
      <c r="P17" s="175">
        <f t="shared" si="14"/>
        <v>4.2694462387096781</v>
      </c>
      <c r="Q17" s="169">
        <f>COUNTIFS('Daily KPI'!D:D,D17,'Daily KPI'!K:K,"&gt;0")</f>
        <v>0</v>
      </c>
      <c r="R17" s="173">
        <f t="shared" si="1"/>
        <v>0</v>
      </c>
      <c r="S17" s="173">
        <f>SUMIF($F$2:F17,F17,$R$2:R17)</f>
        <v>0</v>
      </c>
      <c r="T17" s="175">
        <f t="shared" si="2"/>
        <v>31.93548387096774</v>
      </c>
      <c r="U17" s="173">
        <f t="shared" si="3"/>
        <v>0</v>
      </c>
      <c r="V17" s="173">
        <f>SUMIF($F$2:F17,F17,$U$2:U17)</f>
        <v>0</v>
      </c>
      <c r="W17" s="174">
        <f t="shared" si="4"/>
        <v>0.12664368147809293</v>
      </c>
      <c r="X17" s="174" t="str">
        <f t="shared" si="5"/>
        <v/>
      </c>
      <c r="Y17" s="174" t="str">
        <f t="shared" si="6"/>
        <v/>
      </c>
      <c r="Z17" s="175" t="str">
        <f>IFERROR(AVERAGEIF('Daily KPI'!D:D,Table14[[#This Row],[Month]],'Daily KPI'!AB:AB),"")</f>
        <v/>
      </c>
      <c r="AA17" s="172" t="str">
        <f>IFERROR(AVERAGEIF($F$2:F17,F17,$Z$2:Z17),"")</f>
        <v/>
      </c>
      <c r="AB17" s="173"/>
      <c r="AC17" s="169"/>
      <c r="AD17" s="167">
        <v>0.995</v>
      </c>
      <c r="AE17" s="167">
        <v>0.997</v>
      </c>
      <c r="AF17" s="174">
        <v>0.999</v>
      </c>
      <c r="AG17" s="174"/>
      <c r="AH17" s="174"/>
      <c r="AI17" s="174"/>
      <c r="AJ17" s="174"/>
      <c r="AK17" s="174"/>
      <c r="AL17" s="182"/>
      <c r="AM17" s="182"/>
      <c r="AW17" s="17">
        <v>990000</v>
      </c>
      <c r="AX17" s="17">
        <f t="shared" si="7"/>
        <v>990</v>
      </c>
    </row>
    <row r="18" spans="1:50">
      <c r="A18" s="169">
        <f t="shared" si="8"/>
        <v>17</v>
      </c>
      <c r="B18" s="169" t="str">
        <f t="shared" si="15"/>
        <v>August</v>
      </c>
      <c r="C18" s="162">
        <f t="shared" si="16"/>
        <v>8</v>
      </c>
      <c r="D18" s="163">
        <v>45139</v>
      </c>
      <c r="E18" s="164">
        <f t="shared" si="9"/>
        <v>2023</v>
      </c>
      <c r="F18" s="164" t="s">
        <v>133</v>
      </c>
      <c r="G18" s="162">
        <f t="shared" si="10"/>
        <v>31</v>
      </c>
      <c r="H18" s="165">
        <f t="shared" si="17"/>
        <v>126.292838231</v>
      </c>
      <c r="I18" s="165">
        <f t="shared" si="17"/>
        <v>137.84953686200001</v>
      </c>
      <c r="J18" s="162"/>
      <c r="K18" s="165">
        <f t="shared" si="18"/>
        <v>23.600053763440901</v>
      </c>
      <c r="L18" s="162"/>
      <c r="M18" s="166">
        <v>1040</v>
      </c>
      <c r="N18" s="165">
        <v>10.507</v>
      </c>
      <c r="O18" s="167">
        <f t="shared" si="0"/>
        <v>0.71804108701876235</v>
      </c>
      <c r="P18" s="168">
        <f t="shared" si="11"/>
        <v>4.4467592536129033</v>
      </c>
      <c r="Q18" s="162">
        <f>COUNTIFS('Daily KPI'!D:D,D18,'Daily KPI'!K:K,"&gt;0")</f>
        <v>0</v>
      </c>
      <c r="R18" s="166">
        <f t="shared" si="1"/>
        <v>0</v>
      </c>
      <c r="S18" s="166">
        <f>SUMIF($F$2:F18,F18,$R$2:R18)</f>
        <v>0</v>
      </c>
      <c r="T18" s="168">
        <f t="shared" si="2"/>
        <v>33.548387096774192</v>
      </c>
      <c r="U18" s="166">
        <f t="shared" si="3"/>
        <v>0</v>
      </c>
      <c r="V18" s="166">
        <f>SUMIF($F$2:F18,F18,$U$2:U18)</f>
        <v>0</v>
      </c>
      <c r="W18" s="167">
        <f t="shared" si="4"/>
        <v>0.13303982700728956</v>
      </c>
      <c r="X18" s="167" t="str">
        <f t="shared" si="5"/>
        <v/>
      </c>
      <c r="Y18" s="167" t="str">
        <f t="shared" si="6"/>
        <v/>
      </c>
      <c r="Z18" s="168" t="str">
        <f>IFERROR(AVERAGEIF('Daily KPI'!D:D,Table14[[#This Row],[Month]],'Daily KPI'!AB:AB),"")</f>
        <v/>
      </c>
      <c r="AA18" s="165" t="str">
        <f>IFERROR(AVERAGEIF($F$2:F18,F18,$Z$2:Z18),"")</f>
        <v/>
      </c>
      <c r="AB18" s="166"/>
      <c r="AC18" s="162"/>
      <c r="AD18" s="167">
        <v>0.995</v>
      </c>
      <c r="AE18" s="167">
        <v>0.997</v>
      </c>
      <c r="AF18" s="167">
        <v>0.999</v>
      </c>
      <c r="AG18" s="167"/>
      <c r="AH18" s="167"/>
      <c r="AI18" s="167"/>
      <c r="AJ18" s="167"/>
      <c r="AK18" s="167"/>
      <c r="AL18" s="182"/>
      <c r="AM18" s="182"/>
      <c r="AW18" s="17">
        <v>1040000</v>
      </c>
      <c r="AX18" s="17">
        <f t="shared" si="7"/>
        <v>1040</v>
      </c>
    </row>
    <row r="19" spans="1:50">
      <c r="A19" s="169">
        <f t="shared" si="8"/>
        <v>18</v>
      </c>
      <c r="B19" s="169" t="str">
        <f t="shared" si="15"/>
        <v>September</v>
      </c>
      <c r="C19" s="169">
        <f t="shared" si="16"/>
        <v>9</v>
      </c>
      <c r="D19" s="170">
        <v>45170</v>
      </c>
      <c r="E19" s="171">
        <f t="shared" si="9"/>
        <v>2023</v>
      </c>
      <c r="F19" s="171" t="s">
        <v>133</v>
      </c>
      <c r="G19" s="169">
        <f t="shared" si="10"/>
        <v>30</v>
      </c>
      <c r="H19" s="172">
        <f t="shared" si="17"/>
        <v>144.04474673300001</v>
      </c>
      <c r="I19" s="172">
        <f t="shared" si="17"/>
        <v>163.040458202</v>
      </c>
      <c r="J19" s="169"/>
      <c r="K19" s="172">
        <f t="shared" si="18"/>
        <v>23.700138888888901</v>
      </c>
      <c r="L19" s="169"/>
      <c r="M19" s="173">
        <v>1180</v>
      </c>
      <c r="N19" s="172">
        <v>10.507</v>
      </c>
      <c r="O19" s="174">
        <f t="shared" si="0"/>
        <v>0.6888233932752047</v>
      </c>
      <c r="P19" s="175">
        <f t="shared" si="11"/>
        <v>5.4346819400666666</v>
      </c>
      <c r="Q19" s="169">
        <f>COUNTIFS('Daily KPI'!D:D,D19,'Daily KPI'!K:K,"&gt;0")</f>
        <v>0</v>
      </c>
      <c r="R19" s="173">
        <f t="shared" si="1"/>
        <v>0</v>
      </c>
      <c r="S19" s="173">
        <f>SUMIF($F$2:F19,F19,$R$2:R19)</f>
        <v>0</v>
      </c>
      <c r="T19" s="175">
        <f t="shared" si="2"/>
        <v>39.333333333333336</v>
      </c>
      <c r="U19" s="173">
        <f t="shared" si="3"/>
        <v>0</v>
      </c>
      <c r="V19" s="173">
        <f>SUMIF($F$2:F19,F19,$U$2:U19)</f>
        <v>0</v>
      </c>
      <c r="W19" s="174">
        <f t="shared" si="4"/>
        <v>0.15598066897200807</v>
      </c>
      <c r="X19" s="174" t="str">
        <f t="shared" si="5"/>
        <v/>
      </c>
      <c r="Y19" s="174" t="str">
        <f t="shared" si="6"/>
        <v/>
      </c>
      <c r="Z19" s="175" t="str">
        <f>IFERROR(AVERAGEIF('Daily KPI'!D:D,Table14[[#This Row],[Month]],'Daily KPI'!AB:AB),"")</f>
        <v/>
      </c>
      <c r="AA19" s="172" t="str">
        <f>IFERROR(AVERAGEIF($F$2:F19,F19,$Z$2:Z19),"")</f>
        <v/>
      </c>
      <c r="AB19" s="173"/>
      <c r="AC19" s="169"/>
      <c r="AD19" s="167">
        <v>0.995</v>
      </c>
      <c r="AE19" s="167">
        <v>0.997</v>
      </c>
      <c r="AF19" s="174">
        <v>0.999</v>
      </c>
      <c r="AG19" s="174"/>
      <c r="AH19" s="174"/>
      <c r="AI19" s="174"/>
      <c r="AJ19" s="174"/>
      <c r="AK19" s="174"/>
      <c r="AL19" s="182"/>
      <c r="AM19" s="182"/>
      <c r="AW19" s="17">
        <v>1180000</v>
      </c>
      <c r="AX19" s="17">
        <f t="shared" si="7"/>
        <v>1180</v>
      </c>
    </row>
    <row r="20" spans="1:50">
      <c r="A20" s="169">
        <f t="shared" si="8"/>
        <v>19</v>
      </c>
      <c r="B20" s="169" t="str">
        <f t="shared" si="15"/>
        <v>October</v>
      </c>
      <c r="C20" s="162">
        <f t="shared" si="16"/>
        <v>10</v>
      </c>
      <c r="D20" s="163">
        <v>45200</v>
      </c>
      <c r="E20" s="164">
        <f t="shared" si="9"/>
        <v>2023</v>
      </c>
      <c r="F20" s="164" t="s">
        <v>133</v>
      </c>
      <c r="G20" s="162">
        <f t="shared" si="10"/>
        <v>31</v>
      </c>
      <c r="H20" s="165">
        <f t="shared" si="17"/>
        <v>146.56699049400001</v>
      </c>
      <c r="I20" s="165">
        <f t="shared" si="17"/>
        <v>169.41865188</v>
      </c>
      <c r="J20" s="162"/>
      <c r="K20" s="165">
        <f t="shared" si="18"/>
        <v>23.399852150537601</v>
      </c>
      <c r="L20" s="162"/>
      <c r="M20" s="166">
        <v>1680</v>
      </c>
      <c r="N20" s="165">
        <v>10.507</v>
      </c>
      <c r="O20" s="167">
        <f t="shared" si="0"/>
        <v>0.94377686649473425</v>
      </c>
      <c r="P20" s="168">
        <f t="shared" si="11"/>
        <v>5.4651178025806448</v>
      </c>
      <c r="Q20" s="162">
        <f>COUNTIFS('Daily KPI'!D:D,D20,'Daily KPI'!K:K,"&gt;0")</f>
        <v>0</v>
      </c>
      <c r="R20" s="166">
        <f t="shared" si="1"/>
        <v>0</v>
      </c>
      <c r="S20" s="166">
        <f>SUMIF($F$2:F20,F20,$R$2:R20)</f>
        <v>0</v>
      </c>
      <c r="T20" s="168">
        <f t="shared" si="2"/>
        <v>54.193548387096776</v>
      </c>
      <c r="U20" s="166">
        <f t="shared" si="3"/>
        <v>0</v>
      </c>
      <c r="V20" s="166">
        <f>SUMIF($F$2:F20,F20,$U$2:U20)</f>
        <v>0</v>
      </c>
      <c r="W20" s="167">
        <f t="shared" si="4"/>
        <v>0.21491048978100621</v>
      </c>
      <c r="X20" s="167" t="str">
        <f t="shared" si="5"/>
        <v/>
      </c>
      <c r="Y20" s="167" t="str">
        <f t="shared" si="6"/>
        <v/>
      </c>
      <c r="Z20" s="168" t="str">
        <f>IFERROR(AVERAGEIF('Daily KPI'!D:D,Table14[[#This Row],[Month]],'Daily KPI'!AB:AB),"")</f>
        <v/>
      </c>
      <c r="AA20" s="165" t="str">
        <f>IFERROR(AVERAGEIF($F$2:F20,F20,$Z$2:Z20),"")</f>
        <v/>
      </c>
      <c r="AB20" s="166"/>
      <c r="AC20" s="162"/>
      <c r="AD20" s="167">
        <v>0.995</v>
      </c>
      <c r="AE20" s="167">
        <v>0.997</v>
      </c>
      <c r="AF20" s="167">
        <v>0.999</v>
      </c>
      <c r="AG20" s="167"/>
      <c r="AH20" s="167"/>
      <c r="AI20" s="167"/>
      <c r="AJ20" s="167"/>
      <c r="AK20" s="167"/>
      <c r="AL20" s="182"/>
      <c r="AM20" s="182"/>
      <c r="AW20" s="17">
        <v>1680000</v>
      </c>
      <c r="AX20" s="17">
        <f t="shared" si="7"/>
        <v>1680</v>
      </c>
    </row>
    <row r="21" spans="1:50">
      <c r="A21" s="169">
        <f t="shared" si="8"/>
        <v>20</v>
      </c>
      <c r="B21" s="169" t="str">
        <f t="shared" si="15"/>
        <v>November</v>
      </c>
      <c r="C21" s="169">
        <f t="shared" si="16"/>
        <v>11</v>
      </c>
      <c r="D21" s="170">
        <v>45231</v>
      </c>
      <c r="E21" s="171">
        <f t="shared" si="9"/>
        <v>2023</v>
      </c>
      <c r="F21" s="171" t="s">
        <v>133</v>
      </c>
      <c r="G21" s="169">
        <f t="shared" si="10"/>
        <v>30</v>
      </c>
      <c r="H21" s="172">
        <f t="shared" si="17"/>
        <v>136.383007733</v>
      </c>
      <c r="I21" s="172">
        <f t="shared" si="17"/>
        <v>157.92065503000001</v>
      </c>
      <c r="J21" s="169"/>
      <c r="K21" s="172">
        <f t="shared" si="18"/>
        <v>22.4999583333333</v>
      </c>
      <c r="L21" s="169"/>
      <c r="M21" s="173">
        <v>1530</v>
      </c>
      <c r="N21" s="172">
        <v>10.507</v>
      </c>
      <c r="O21" s="174">
        <f t="shared" si="0"/>
        <v>0.92209095477877201</v>
      </c>
      <c r="P21" s="175">
        <f t="shared" si="11"/>
        <v>5.2640218343333336</v>
      </c>
      <c r="Q21" s="169">
        <f>COUNTIFS('Daily KPI'!D:D,D21,'Daily KPI'!K:K,"&gt;0")</f>
        <v>0</v>
      </c>
      <c r="R21" s="173">
        <f t="shared" si="1"/>
        <v>0</v>
      </c>
      <c r="S21" s="173">
        <f>SUMIF($F$2:F21,F21,$R$2:R21)</f>
        <v>0</v>
      </c>
      <c r="T21" s="175">
        <f t="shared" si="2"/>
        <v>51</v>
      </c>
      <c r="U21" s="173">
        <f t="shared" si="3"/>
        <v>0</v>
      </c>
      <c r="V21" s="173">
        <f>SUMIF($F$2:F21,F21,$U$2:U21)</f>
        <v>0</v>
      </c>
      <c r="W21" s="174">
        <f t="shared" si="4"/>
        <v>0.20224612163319691</v>
      </c>
      <c r="X21" s="174" t="str">
        <f t="shared" si="5"/>
        <v/>
      </c>
      <c r="Y21" s="174" t="str">
        <f t="shared" si="6"/>
        <v/>
      </c>
      <c r="Z21" s="175" t="str">
        <f>IFERROR(AVERAGEIF('Daily KPI'!D:D,Table14[[#This Row],[Month]],'Daily KPI'!AB:AB),"")</f>
        <v/>
      </c>
      <c r="AA21" s="172" t="str">
        <f>IFERROR(AVERAGEIF($F$2:F21,F21,$Z$2:Z21),"")</f>
        <v/>
      </c>
      <c r="AB21" s="173"/>
      <c r="AC21" s="169"/>
      <c r="AD21" s="167">
        <v>0.995</v>
      </c>
      <c r="AE21" s="167">
        <v>0.997</v>
      </c>
      <c r="AF21" s="174">
        <v>0.999</v>
      </c>
      <c r="AG21" s="174"/>
      <c r="AH21" s="174"/>
      <c r="AI21" s="174"/>
      <c r="AJ21" s="174"/>
      <c r="AK21" s="174"/>
      <c r="AL21" s="182"/>
      <c r="AM21" s="182"/>
      <c r="AW21" s="17">
        <v>1530000</v>
      </c>
      <c r="AX21" s="17">
        <f t="shared" si="7"/>
        <v>1530</v>
      </c>
    </row>
    <row r="22" spans="1:50">
      <c r="A22" s="169">
        <f t="shared" si="8"/>
        <v>21</v>
      </c>
      <c r="B22" s="169" t="str">
        <f t="shared" si="15"/>
        <v>December</v>
      </c>
      <c r="C22" s="162">
        <f t="shared" si="16"/>
        <v>12</v>
      </c>
      <c r="D22" s="163">
        <v>45261</v>
      </c>
      <c r="E22" s="164">
        <f t="shared" si="9"/>
        <v>2023</v>
      </c>
      <c r="F22" s="164" t="s">
        <v>133</v>
      </c>
      <c r="G22" s="162">
        <f t="shared" si="10"/>
        <v>31</v>
      </c>
      <c r="H22" s="165">
        <f t="shared" si="17"/>
        <v>149.379282394</v>
      </c>
      <c r="I22" s="165">
        <f t="shared" si="17"/>
        <v>175.80240230000001</v>
      </c>
      <c r="J22" s="162"/>
      <c r="K22" s="165">
        <f t="shared" si="18"/>
        <v>21.492970430107501</v>
      </c>
      <c r="L22" s="162"/>
      <c r="M22" s="166">
        <v>1760</v>
      </c>
      <c r="N22" s="165">
        <v>10.507</v>
      </c>
      <c r="O22" s="167">
        <f t="shared" si="0"/>
        <v>0.95281619502092707</v>
      </c>
      <c r="P22" s="168">
        <f t="shared" si="11"/>
        <v>5.671045235483871</v>
      </c>
      <c r="Q22" s="162">
        <f>COUNTIFS('Daily KPI'!D:D,D22,'Daily KPI'!K:K,"&gt;0")</f>
        <v>0</v>
      </c>
      <c r="R22" s="166">
        <f t="shared" si="1"/>
        <v>0</v>
      </c>
      <c r="S22" s="166">
        <f>SUMIF($F$2:F22,F22,$R$2:R22)</f>
        <v>0</v>
      </c>
      <c r="T22" s="168">
        <f t="shared" si="2"/>
        <v>56.774193548387096</v>
      </c>
      <c r="U22" s="166">
        <f t="shared" si="3"/>
        <v>0</v>
      </c>
      <c r="V22" s="166">
        <f>SUMIF($F$2:F22,F22,$U$2:U22)</f>
        <v>0</v>
      </c>
      <c r="W22" s="167">
        <f t="shared" si="4"/>
        <v>0.22514432262772077</v>
      </c>
      <c r="X22" s="167" t="str">
        <f t="shared" si="5"/>
        <v/>
      </c>
      <c r="Y22" s="167" t="str">
        <f t="shared" si="6"/>
        <v/>
      </c>
      <c r="Z22" s="168" t="str">
        <f>IFERROR(AVERAGEIF('Daily KPI'!D:D,Table14[[#This Row],[Month]],'Daily KPI'!AB:AB),"")</f>
        <v/>
      </c>
      <c r="AA22" s="165" t="str">
        <f>IFERROR(AVERAGEIF($F$2:F22,F22,$Z$2:Z22),"")</f>
        <v/>
      </c>
      <c r="AB22" s="166"/>
      <c r="AC22" s="162"/>
      <c r="AD22" s="167">
        <v>0.995</v>
      </c>
      <c r="AE22" s="167">
        <v>0.997</v>
      </c>
      <c r="AF22" s="167">
        <v>0.999</v>
      </c>
      <c r="AG22" s="167"/>
      <c r="AH22" s="167"/>
      <c r="AI22" s="167"/>
      <c r="AJ22" s="167"/>
      <c r="AK22" s="167"/>
      <c r="AL22" s="182"/>
      <c r="AM22" s="182"/>
      <c r="AW22" s="17">
        <v>1760000</v>
      </c>
      <c r="AX22" s="17">
        <f t="shared" si="7"/>
        <v>1760</v>
      </c>
    </row>
    <row r="23" spans="1:50">
      <c r="A23" s="169">
        <f t="shared" si="8"/>
        <v>22</v>
      </c>
      <c r="B23" s="169" t="str">
        <f t="shared" si="15"/>
        <v>January</v>
      </c>
      <c r="C23" s="169">
        <f t="shared" si="16"/>
        <v>1</v>
      </c>
      <c r="D23" s="170">
        <v>45292</v>
      </c>
      <c r="E23" s="171">
        <f t="shared" si="9"/>
        <v>2024</v>
      </c>
      <c r="F23" s="171" t="s">
        <v>133</v>
      </c>
      <c r="G23" s="169">
        <f t="shared" si="10"/>
        <v>31</v>
      </c>
      <c r="H23" s="172">
        <f t="shared" si="17"/>
        <v>172.65914562399999</v>
      </c>
      <c r="I23" s="172">
        <f t="shared" si="17"/>
        <v>210.74158696000001</v>
      </c>
      <c r="J23" s="169"/>
      <c r="K23" s="172">
        <f t="shared" si="18"/>
        <v>22.099986559139801</v>
      </c>
      <c r="L23" s="169"/>
      <c r="M23" s="173">
        <v>2110</v>
      </c>
      <c r="N23" s="172">
        <v>10.507</v>
      </c>
      <c r="O23" s="174">
        <f t="shared" si="0"/>
        <v>0.9529134939521775</v>
      </c>
      <c r="P23" s="175">
        <f t="shared" si="11"/>
        <v>6.7981157083870967</v>
      </c>
      <c r="Q23" s="169">
        <f>COUNTIFS('Daily KPI'!D:D,D23,'Daily KPI'!K:K,"&gt;0")</f>
        <v>0</v>
      </c>
      <c r="R23" s="173">
        <f t="shared" si="1"/>
        <v>0</v>
      </c>
      <c r="S23" s="173">
        <f>SUMIF($F$2:F23,F23,$R$2:R23)</f>
        <v>0</v>
      </c>
      <c r="T23" s="175">
        <f t="shared" si="2"/>
        <v>68.064516129032256</v>
      </c>
      <c r="U23" s="173">
        <f t="shared" si="3"/>
        <v>0</v>
      </c>
      <c r="V23" s="173">
        <f>SUMIF($F$2:F23,F23,$U$2:U23)</f>
        <v>0</v>
      </c>
      <c r="W23" s="174">
        <f t="shared" si="4"/>
        <v>0.26991734133209705</v>
      </c>
      <c r="X23" s="174" t="str">
        <f t="shared" si="5"/>
        <v/>
      </c>
      <c r="Y23" s="174" t="str">
        <f t="shared" si="6"/>
        <v/>
      </c>
      <c r="Z23" s="175" t="str">
        <f>IFERROR(AVERAGEIF('Daily KPI'!D:D,Table14[[#This Row],[Month]],'Daily KPI'!AB:AB),"")</f>
        <v/>
      </c>
      <c r="AA23" s="172" t="str">
        <f>IFERROR(AVERAGEIF($F$2:F23,F23,$Z$2:Z23),"")</f>
        <v/>
      </c>
      <c r="AB23" s="173"/>
      <c r="AC23" s="169"/>
      <c r="AD23" s="167">
        <v>0.995</v>
      </c>
      <c r="AE23" s="167">
        <v>0.997</v>
      </c>
      <c r="AF23" s="174">
        <v>0.999</v>
      </c>
      <c r="AG23" s="174"/>
      <c r="AH23" s="174"/>
      <c r="AI23" s="174"/>
      <c r="AJ23" s="174"/>
      <c r="AK23" s="174"/>
      <c r="AL23" s="182"/>
      <c r="AM23" s="182"/>
      <c r="AW23" s="17">
        <v>2110000</v>
      </c>
      <c r="AX23" s="17">
        <f t="shared" si="7"/>
        <v>2110</v>
      </c>
    </row>
    <row r="24" spans="1:50">
      <c r="A24" s="169">
        <f t="shared" si="8"/>
        <v>23</v>
      </c>
      <c r="B24" s="169" t="str">
        <f t="shared" si="15"/>
        <v>February</v>
      </c>
      <c r="C24" s="162">
        <f t="shared" si="16"/>
        <v>2</v>
      </c>
      <c r="D24" s="163">
        <v>45323</v>
      </c>
      <c r="E24" s="164">
        <f>YEAR(D24)</f>
        <v>2024</v>
      </c>
      <c r="F24" s="164" t="s">
        <v>133</v>
      </c>
      <c r="G24" s="162">
        <f>DAY(EOMONTH(D24,0))</f>
        <v>29</v>
      </c>
      <c r="H24" s="165">
        <f t="shared" si="17"/>
        <v>174.40611465399999</v>
      </c>
      <c r="I24" s="165">
        <f t="shared" si="17"/>
        <v>212.78878262999999</v>
      </c>
      <c r="J24" s="162"/>
      <c r="K24" s="165">
        <f t="shared" si="18"/>
        <v>24.199895833333301</v>
      </c>
      <c r="L24" s="162"/>
      <c r="M24" s="166">
        <v>1960</v>
      </c>
      <c r="N24" s="165">
        <v>10.507</v>
      </c>
      <c r="O24" s="167">
        <f t="shared" si="0"/>
        <v>0.87665478802177133</v>
      </c>
      <c r="P24" s="168">
        <f>I24/G24</f>
        <v>7.3375442286206889</v>
      </c>
      <c r="Q24" s="162">
        <f>COUNTIFS('Daily KPI'!D:D,D24,'Daily KPI'!K:K,"&gt;0")</f>
        <v>0</v>
      </c>
      <c r="R24" s="166">
        <f t="shared" si="1"/>
        <v>0</v>
      </c>
      <c r="S24" s="166">
        <f>SUMIF($F$2:F24,F24,$R$2:R24)</f>
        <v>0</v>
      </c>
      <c r="T24" s="168">
        <f t="shared" si="2"/>
        <v>67.58620689655173</v>
      </c>
      <c r="U24" s="166">
        <f t="shared" si="3"/>
        <v>0</v>
      </c>
      <c r="V24" s="166">
        <f>SUMIF($F$2:F24,F24,$U$2:U24)</f>
        <v>0</v>
      </c>
      <c r="W24" s="167">
        <f t="shared" si="4"/>
        <v>0.26802055334757674</v>
      </c>
      <c r="X24" s="167" t="str">
        <f t="shared" si="5"/>
        <v/>
      </c>
      <c r="Y24" s="167" t="str">
        <f t="shared" si="6"/>
        <v/>
      </c>
      <c r="Z24" s="168" t="str">
        <f>IFERROR(AVERAGEIF('Daily KPI'!D:D,Table14[[#This Row],[Month]],'Daily KPI'!AB:AB),"")</f>
        <v/>
      </c>
      <c r="AA24" s="165" t="str">
        <f>IFERROR(AVERAGEIF($F$2:F24,F24,$Z$2:Z24),"")</f>
        <v/>
      </c>
      <c r="AB24" s="166"/>
      <c r="AC24" s="162"/>
      <c r="AD24" s="167">
        <v>0.995</v>
      </c>
      <c r="AE24" s="167">
        <v>0.997</v>
      </c>
      <c r="AF24" s="167">
        <v>0.999</v>
      </c>
      <c r="AG24" s="167"/>
      <c r="AH24" s="167"/>
      <c r="AI24" s="167"/>
      <c r="AJ24" s="167"/>
      <c r="AK24" s="167"/>
      <c r="AL24" s="182"/>
      <c r="AM24" s="182"/>
      <c r="AW24" s="17">
        <v>1960000</v>
      </c>
      <c r="AX24" s="17">
        <f t="shared" si="7"/>
        <v>1960</v>
      </c>
    </row>
    <row r="25" spans="1:50">
      <c r="A25" s="169">
        <f t="shared" si="8"/>
        <v>24</v>
      </c>
      <c r="B25" s="169" t="str">
        <f t="shared" si="15"/>
        <v>March</v>
      </c>
      <c r="C25" s="169">
        <f t="shared" si="16"/>
        <v>3</v>
      </c>
      <c r="D25" s="170">
        <v>45352</v>
      </c>
      <c r="E25" s="171">
        <f>YEAR(D25)</f>
        <v>2024</v>
      </c>
      <c r="F25" s="171" t="s">
        <v>133</v>
      </c>
      <c r="G25" s="169">
        <f>DAY(EOMONTH(D25,0))</f>
        <v>31</v>
      </c>
      <c r="H25" s="172">
        <f t="shared" si="17"/>
        <v>205.44670140700001</v>
      </c>
      <c r="I25" s="172">
        <f t="shared" si="17"/>
        <v>247.38205597800001</v>
      </c>
      <c r="J25" s="169"/>
      <c r="K25" s="172">
        <f t="shared" si="18"/>
        <v>26.700255376344099</v>
      </c>
      <c r="L25" s="169"/>
      <c r="M25" s="173">
        <v>2400</v>
      </c>
      <c r="N25" s="172">
        <v>10.507</v>
      </c>
      <c r="O25" s="174">
        <f t="shared" si="0"/>
        <v>0.92334566561684284</v>
      </c>
      <c r="P25" s="175">
        <f>I25/G25</f>
        <v>7.980066321870968</v>
      </c>
      <c r="Q25" s="169">
        <f>COUNTIFS('Daily KPI'!D:D,D25,'Daily KPI'!K:K,"&gt;0")</f>
        <v>0</v>
      </c>
      <c r="R25" s="173">
        <f t="shared" si="1"/>
        <v>0</v>
      </c>
      <c r="S25" s="173">
        <f>SUMIF($F$2:F25,F25,$R$2:R25)</f>
        <v>0</v>
      </c>
      <c r="T25" s="175">
        <f t="shared" si="2"/>
        <v>77.41935483870968</v>
      </c>
      <c r="U25" s="173">
        <f t="shared" si="3"/>
        <v>0</v>
      </c>
      <c r="V25" s="173">
        <f>SUMIF($F$2:F25,F25,$U$2:U25)</f>
        <v>0</v>
      </c>
      <c r="W25" s="174">
        <f t="shared" si="4"/>
        <v>0.30701498540143746</v>
      </c>
      <c r="X25" s="174" t="str">
        <f t="shared" si="5"/>
        <v/>
      </c>
      <c r="Y25" s="174" t="str">
        <f t="shared" si="6"/>
        <v/>
      </c>
      <c r="Z25" s="175" t="str">
        <f>IFERROR(AVERAGEIF('Daily KPI'!D:D,Table14[[#This Row],[Month]],'Daily KPI'!AB:AB),"")</f>
        <v/>
      </c>
      <c r="AA25" s="172" t="str">
        <f>IFERROR(AVERAGEIF($F$2:F25,F25,$Z$2:Z25),"")</f>
        <v/>
      </c>
      <c r="AB25" s="173"/>
      <c r="AC25" s="169"/>
      <c r="AD25" s="167">
        <v>0.995</v>
      </c>
      <c r="AE25" s="167">
        <v>0.997</v>
      </c>
      <c r="AF25" s="174">
        <v>0.999</v>
      </c>
      <c r="AG25" s="174"/>
      <c r="AH25" s="174"/>
      <c r="AI25" s="174"/>
      <c r="AJ25" s="174"/>
      <c r="AK25" s="174"/>
      <c r="AL25" s="182"/>
      <c r="AM25" s="182"/>
      <c r="AW25" s="17">
        <v>2400000</v>
      </c>
      <c r="AX25" s="17">
        <f t="shared" si="7"/>
        <v>2400</v>
      </c>
    </row>
    <row r="26" spans="1:50">
      <c r="A26" s="169">
        <f t="shared" si="8"/>
        <v>25</v>
      </c>
      <c r="B26" s="169" t="str">
        <f t="shared" si="15"/>
        <v>April</v>
      </c>
      <c r="C26" s="162">
        <v>4</v>
      </c>
      <c r="D26" s="163">
        <v>45383</v>
      </c>
      <c r="E26" s="164">
        <f t="shared" ref="E26:E39" si="19">YEAR(D26)</f>
        <v>2024</v>
      </c>
      <c r="F26" s="164" t="s">
        <v>134</v>
      </c>
      <c r="G26" s="162">
        <f t="shared" ref="G26:G39" si="20">DAY(EOMONTH(D26,0))</f>
        <v>30</v>
      </c>
      <c r="H26" s="165">
        <f t="shared" si="17"/>
        <v>192.739203312</v>
      </c>
      <c r="I26" s="165">
        <f t="shared" si="17"/>
        <v>227.68820475999999</v>
      </c>
      <c r="J26" s="162"/>
      <c r="K26" s="165">
        <f t="shared" si="18"/>
        <v>27.499986111111099</v>
      </c>
      <c r="L26" s="162"/>
      <c r="M26" s="166">
        <v>1598.2</v>
      </c>
      <c r="N26" s="165">
        <v>10.507</v>
      </c>
      <c r="O26" s="167">
        <f t="shared" si="0"/>
        <v>0.66805444997729269</v>
      </c>
      <c r="P26" s="168">
        <f t="shared" ref="P26:P39" si="21">I26/G26</f>
        <v>7.5896068253333331</v>
      </c>
      <c r="Q26" s="162">
        <f>COUNTIFS('Daily KPI'!D:D,D26,'Daily KPI'!K:K,"&gt;0")</f>
        <v>0</v>
      </c>
      <c r="R26" s="166">
        <f t="shared" si="1"/>
        <v>0</v>
      </c>
      <c r="S26" s="166">
        <f>SUMIF($F$2:F26,F26,$R$2:R26)</f>
        <v>0</v>
      </c>
      <c r="T26" s="168">
        <f t="shared" si="2"/>
        <v>53.273333333333333</v>
      </c>
      <c r="U26" s="166">
        <f t="shared" si="3"/>
        <v>0</v>
      </c>
      <c r="V26" s="166">
        <f>SUMIF($F$2:F26,F26,$U$2:U26)</f>
        <v>0</v>
      </c>
      <c r="W26" s="167">
        <f t="shared" si="4"/>
        <v>0.21126127555174856</v>
      </c>
      <c r="X26" s="167" t="str">
        <f t="shared" si="5"/>
        <v/>
      </c>
      <c r="Y26" s="167" t="str">
        <f t="shared" si="6"/>
        <v/>
      </c>
      <c r="Z26" s="168" t="str">
        <f>IFERROR(AVERAGEIF('Daily KPI'!D:D,Table14[[#This Row],[Month]],'Daily KPI'!AB:AB),"")</f>
        <v/>
      </c>
      <c r="AA26" s="165" t="str">
        <f>IFERROR(AVERAGEIF($F$2:F26,F26,$Z$2:Z26),"")</f>
        <v/>
      </c>
      <c r="AB26" s="166"/>
      <c r="AC26" s="162"/>
      <c r="AD26" s="167">
        <v>0.995</v>
      </c>
      <c r="AE26" s="167">
        <v>0.997</v>
      </c>
      <c r="AF26" s="167">
        <v>0.999</v>
      </c>
      <c r="AG26" s="167"/>
      <c r="AH26" s="167"/>
      <c r="AI26" s="167"/>
      <c r="AJ26" s="167"/>
      <c r="AK26" s="167"/>
      <c r="AL26" s="182"/>
      <c r="AM26" s="182"/>
      <c r="AW26" s="17">
        <v>1598200</v>
      </c>
      <c r="AX26" s="17">
        <f t="shared" si="7"/>
        <v>1598.2</v>
      </c>
    </row>
    <row r="27" spans="1:50">
      <c r="A27" s="169">
        <f t="shared" si="8"/>
        <v>26</v>
      </c>
      <c r="B27" s="169" t="str">
        <f t="shared" si="15"/>
        <v>May</v>
      </c>
      <c r="C27" s="169">
        <v>5</v>
      </c>
      <c r="D27" s="170">
        <v>45413</v>
      </c>
      <c r="E27" s="171">
        <f t="shared" si="19"/>
        <v>2024</v>
      </c>
      <c r="F27" s="171" t="s">
        <v>134</v>
      </c>
      <c r="G27" s="169">
        <f t="shared" si="20"/>
        <v>31</v>
      </c>
      <c r="H27" s="172">
        <f t="shared" si="17"/>
        <v>184.493365135</v>
      </c>
      <c r="I27" s="172">
        <f t="shared" si="17"/>
        <v>215.544309645</v>
      </c>
      <c r="J27" s="169"/>
      <c r="K27" s="172">
        <f t="shared" si="18"/>
        <v>26.7000806451613</v>
      </c>
      <c r="L27" s="169"/>
      <c r="M27" s="173">
        <v>1587.9</v>
      </c>
      <c r="N27" s="172">
        <v>10.507</v>
      </c>
      <c r="O27" s="174">
        <f t="shared" si="0"/>
        <v>0.70114502116886623</v>
      </c>
      <c r="P27" s="175">
        <f t="shared" si="21"/>
        <v>6.9530422466129034</v>
      </c>
      <c r="Q27" s="169">
        <f>COUNTIFS('Daily KPI'!D:D,D27,'Daily KPI'!K:K,"&gt;0")</f>
        <v>0</v>
      </c>
      <c r="R27" s="173">
        <f t="shared" si="1"/>
        <v>0</v>
      </c>
      <c r="S27" s="173">
        <f>SUMIF($F$2:F27,F27,$R$2:R27)</f>
        <v>0</v>
      </c>
      <c r="T27" s="175">
        <f t="shared" si="2"/>
        <v>51.222580645161294</v>
      </c>
      <c r="U27" s="173">
        <f t="shared" si="3"/>
        <v>0</v>
      </c>
      <c r="V27" s="173">
        <f>SUMIF($F$2:F27,F27,$U$2:U27)</f>
        <v>0</v>
      </c>
      <c r="W27" s="174">
        <f t="shared" si="4"/>
        <v>0.20312878971622605</v>
      </c>
      <c r="X27" s="174" t="str">
        <f t="shared" si="5"/>
        <v/>
      </c>
      <c r="Y27" s="174" t="str">
        <f t="shared" si="6"/>
        <v/>
      </c>
      <c r="Z27" s="175" t="str">
        <f>IFERROR(AVERAGEIF('Daily KPI'!D:D,Table14[[#This Row],[Month]],'Daily KPI'!AB:AB),"")</f>
        <v/>
      </c>
      <c r="AA27" s="172" t="str">
        <f>IFERROR(AVERAGEIF($F$2:F27,F27,$Z$2:Z27),"")</f>
        <v/>
      </c>
      <c r="AB27" s="173"/>
      <c r="AC27" s="169"/>
      <c r="AD27" s="167">
        <v>0.995</v>
      </c>
      <c r="AE27" s="167">
        <v>0.997</v>
      </c>
      <c r="AF27" s="174">
        <v>0.999</v>
      </c>
      <c r="AG27" s="174"/>
      <c r="AH27" s="174"/>
      <c r="AI27" s="174"/>
      <c r="AJ27" s="174"/>
      <c r="AK27" s="174"/>
      <c r="AL27" s="182"/>
      <c r="AM27" s="182"/>
      <c r="AW27" s="17">
        <v>1587900</v>
      </c>
      <c r="AX27" s="17">
        <f t="shared" si="7"/>
        <v>1587.9</v>
      </c>
    </row>
    <row r="28" spans="1:50">
      <c r="A28" s="169">
        <f t="shared" si="8"/>
        <v>27</v>
      </c>
      <c r="B28" s="169" t="str">
        <f t="shared" si="15"/>
        <v>June</v>
      </c>
      <c r="C28" s="169">
        <v>6</v>
      </c>
      <c r="D28" s="170">
        <v>45444</v>
      </c>
      <c r="E28" s="17">
        <f t="shared" si="19"/>
        <v>2024</v>
      </c>
      <c r="F28" s="17" t="s">
        <v>134</v>
      </c>
      <c r="G28" s="17">
        <f t="shared" si="20"/>
        <v>30</v>
      </c>
      <c r="H28" s="165">
        <f t="shared" si="17"/>
        <v>140.16509583600001</v>
      </c>
      <c r="I28" s="165">
        <f t="shared" si="17"/>
        <v>157.11701856600001</v>
      </c>
      <c r="K28" s="165">
        <f t="shared" si="18"/>
        <v>24.6998888888889</v>
      </c>
      <c r="M28" s="45">
        <v>1131.5999999999999</v>
      </c>
      <c r="N28" s="30">
        <v>10.507</v>
      </c>
      <c r="O28" s="150">
        <f t="shared" si="0"/>
        <v>0.68547398494353018</v>
      </c>
      <c r="P28" s="26">
        <f t="shared" si="21"/>
        <v>5.2372339522000004</v>
      </c>
      <c r="Q28" s="17">
        <f>COUNTIFS('Daily KPI'!D:D,D28,'Daily KPI'!K:K,"&gt;0")</f>
        <v>0</v>
      </c>
      <c r="R28" s="45">
        <f t="shared" si="1"/>
        <v>0</v>
      </c>
      <c r="S28" s="45">
        <f>SUMIF($F$2:F28,F28,$R$2:R28)</f>
        <v>0</v>
      </c>
      <c r="T28" s="26">
        <f t="shared" si="2"/>
        <v>37.72</v>
      </c>
      <c r="U28" s="45">
        <f t="shared" si="3"/>
        <v>0</v>
      </c>
      <c r="V28" s="45">
        <f>SUMIF($F$2:F28,F28,$U$2:U28)</f>
        <v>0</v>
      </c>
      <c r="W28" s="176">
        <f t="shared" si="4"/>
        <v>0.14958281780400368</v>
      </c>
      <c r="X28" s="176" t="str">
        <f t="shared" si="5"/>
        <v/>
      </c>
      <c r="Y28" s="176" t="str">
        <f t="shared" si="6"/>
        <v/>
      </c>
      <c r="Z28" s="26" t="str">
        <f>IFERROR(AVERAGEIF('Daily KPI'!D:D,Table14[[#This Row],[Month]],'Daily KPI'!AB:AB),"")</f>
        <v/>
      </c>
      <c r="AA28" s="30" t="str">
        <f>IFERROR(AVERAGEIF($F$2:F28,F28,$Z$2:Z28),"")</f>
        <v/>
      </c>
      <c r="AD28" s="167">
        <v>0.995</v>
      </c>
      <c r="AE28" s="167">
        <v>0.997</v>
      </c>
      <c r="AF28" s="176">
        <v>0.999</v>
      </c>
      <c r="AG28" s="176"/>
      <c r="AH28" s="176"/>
      <c r="AI28" s="176"/>
      <c r="AJ28" s="176"/>
      <c r="AK28" s="176"/>
      <c r="AL28" s="182"/>
      <c r="AM28" s="182"/>
      <c r="AW28" s="17">
        <v>1131600</v>
      </c>
      <c r="AX28" s="17">
        <f t="shared" si="7"/>
        <v>1131.5999999999999</v>
      </c>
    </row>
    <row r="29" spans="1:50">
      <c r="A29" s="169">
        <f t="shared" si="8"/>
        <v>28</v>
      </c>
      <c r="B29" s="169" t="str">
        <f t="shared" si="15"/>
        <v>July</v>
      </c>
      <c r="C29" s="169">
        <v>7</v>
      </c>
      <c r="D29" s="170">
        <v>45474</v>
      </c>
      <c r="E29" s="17">
        <f t="shared" si="19"/>
        <v>2024</v>
      </c>
      <c r="F29" s="17" t="s">
        <v>134</v>
      </c>
      <c r="G29" s="17">
        <f t="shared" si="20"/>
        <v>31</v>
      </c>
      <c r="H29" s="172">
        <f t="shared" si="17"/>
        <v>122.316202078</v>
      </c>
      <c r="I29" s="172">
        <f t="shared" si="17"/>
        <v>132.35283340000001</v>
      </c>
      <c r="K29" s="172">
        <f t="shared" si="18"/>
        <v>23.799973118279599</v>
      </c>
      <c r="M29" s="45">
        <v>982.5</v>
      </c>
      <c r="N29" s="30">
        <v>10.507</v>
      </c>
      <c r="O29" s="150">
        <f t="shared" si="0"/>
        <v>0.70651369356058535</v>
      </c>
      <c r="P29" s="26">
        <f t="shared" si="21"/>
        <v>4.2694462387096781</v>
      </c>
      <c r="Q29" s="17">
        <f>COUNTIFS('Daily KPI'!D:D,D29,'Daily KPI'!K:K,"&gt;0")</f>
        <v>0</v>
      </c>
      <c r="R29" s="45">
        <f t="shared" si="1"/>
        <v>0</v>
      </c>
      <c r="S29" s="45">
        <f>SUMIF($F$2:F29,F29,$R$2:R29)</f>
        <v>0</v>
      </c>
      <c r="T29" s="26">
        <f t="shared" si="2"/>
        <v>31.693548387096776</v>
      </c>
      <c r="U29" s="45">
        <f t="shared" si="3"/>
        <v>0</v>
      </c>
      <c r="V29" s="45">
        <f>SUMIF($F$2:F29,F29,$U$2:U29)</f>
        <v>0</v>
      </c>
      <c r="W29" s="176">
        <f t="shared" si="4"/>
        <v>0.12568425964871346</v>
      </c>
      <c r="X29" s="176" t="str">
        <f t="shared" si="5"/>
        <v/>
      </c>
      <c r="Y29" s="176" t="str">
        <f t="shared" si="6"/>
        <v/>
      </c>
      <c r="Z29" s="26" t="str">
        <f>IFERROR(AVERAGEIF('Daily KPI'!D:D,Table14[[#This Row],[Month]],'Daily KPI'!AB:AB),"")</f>
        <v/>
      </c>
      <c r="AA29" s="30" t="str">
        <f>IFERROR(AVERAGEIF($F$2:F29,F29,$Z$2:Z29),"")</f>
        <v/>
      </c>
      <c r="AD29" s="167">
        <v>0.995</v>
      </c>
      <c r="AE29" s="167">
        <v>0.997</v>
      </c>
      <c r="AF29" s="176">
        <v>0.999</v>
      </c>
      <c r="AG29" s="176"/>
      <c r="AH29" s="176"/>
      <c r="AI29" s="176"/>
      <c r="AJ29" s="176"/>
      <c r="AK29" s="176"/>
      <c r="AL29" s="182"/>
      <c r="AM29" s="182"/>
      <c r="AW29" s="17">
        <v>982500</v>
      </c>
      <c r="AX29" s="17">
        <f t="shared" si="7"/>
        <v>982.5</v>
      </c>
    </row>
    <row r="30" spans="1:50">
      <c r="A30" s="169">
        <f t="shared" si="8"/>
        <v>29</v>
      </c>
      <c r="B30" s="169" t="str">
        <f t="shared" si="15"/>
        <v>August</v>
      </c>
      <c r="C30" s="169">
        <v>8</v>
      </c>
      <c r="D30" s="170">
        <v>45505</v>
      </c>
      <c r="E30" s="17">
        <f t="shared" si="19"/>
        <v>2024</v>
      </c>
      <c r="F30" s="17" t="s">
        <v>134</v>
      </c>
      <c r="G30" s="17">
        <f t="shared" si="20"/>
        <v>31</v>
      </c>
      <c r="H30" s="165">
        <f t="shared" si="17"/>
        <v>126.292838231</v>
      </c>
      <c r="I30" s="165">
        <f t="shared" si="17"/>
        <v>137.84953686200001</v>
      </c>
      <c r="K30" s="165">
        <f t="shared" si="18"/>
        <v>23.600053763440901</v>
      </c>
      <c r="M30" s="45">
        <v>1032.2</v>
      </c>
      <c r="N30" s="30">
        <v>10.507</v>
      </c>
      <c r="O30" s="150">
        <f t="shared" si="0"/>
        <v>0.71265577886612175</v>
      </c>
      <c r="P30" s="26">
        <f t="shared" si="21"/>
        <v>4.4467592536129033</v>
      </c>
      <c r="Q30" s="17">
        <f>COUNTIFS('Daily KPI'!D:D,D30,'Daily KPI'!K:K,"&gt;0")</f>
        <v>0</v>
      </c>
      <c r="R30" s="45">
        <f t="shared" si="1"/>
        <v>0</v>
      </c>
      <c r="S30" s="45">
        <f>SUMIF($F$2:F30,F30,$R$2:R30)</f>
        <v>0</v>
      </c>
      <c r="T30" s="26">
        <f t="shared" si="2"/>
        <v>33.296774193548387</v>
      </c>
      <c r="U30" s="45">
        <f t="shared" si="3"/>
        <v>0</v>
      </c>
      <c r="V30" s="45">
        <f>SUMIF($F$2:F30,F30,$U$2:U30)</f>
        <v>0</v>
      </c>
      <c r="W30" s="176">
        <f t="shared" si="4"/>
        <v>0.13204202830473488</v>
      </c>
      <c r="X30" s="176" t="str">
        <f t="shared" si="5"/>
        <v/>
      </c>
      <c r="Y30" s="176" t="str">
        <f t="shared" si="6"/>
        <v/>
      </c>
      <c r="Z30" s="26" t="str">
        <f>IFERROR(AVERAGEIF('Daily KPI'!D:D,Table14[[#This Row],[Month]],'Daily KPI'!AB:AB),"")</f>
        <v/>
      </c>
      <c r="AA30" s="30" t="str">
        <f>IFERROR(AVERAGEIF($F$2:F30,F30,$Z$2:Z30),"")</f>
        <v/>
      </c>
      <c r="AD30" s="167">
        <v>0.995</v>
      </c>
      <c r="AE30" s="167">
        <v>0.997</v>
      </c>
      <c r="AF30" s="176">
        <v>0.999</v>
      </c>
      <c r="AG30" s="176"/>
      <c r="AH30" s="176"/>
      <c r="AI30" s="176"/>
      <c r="AJ30" s="176"/>
      <c r="AK30" s="176"/>
      <c r="AL30" s="182"/>
      <c r="AM30" s="182"/>
      <c r="AW30" s="17">
        <v>1032200</v>
      </c>
      <c r="AX30" s="17">
        <f t="shared" si="7"/>
        <v>1032.2</v>
      </c>
    </row>
    <row r="31" spans="1:50">
      <c r="A31" s="169">
        <f t="shared" si="8"/>
        <v>30</v>
      </c>
      <c r="B31" s="169" t="str">
        <f t="shared" si="15"/>
        <v>September</v>
      </c>
      <c r="C31" s="169">
        <v>9</v>
      </c>
      <c r="D31" s="170">
        <v>45536</v>
      </c>
      <c r="E31" s="17">
        <f t="shared" si="19"/>
        <v>2024</v>
      </c>
      <c r="F31" s="17" t="s">
        <v>134</v>
      </c>
      <c r="G31" s="17">
        <f t="shared" si="20"/>
        <v>30</v>
      </c>
      <c r="H31" s="172">
        <f t="shared" si="17"/>
        <v>144.04474673300001</v>
      </c>
      <c r="I31" s="172">
        <f t="shared" si="17"/>
        <v>163.040458202</v>
      </c>
      <c r="K31" s="172">
        <f t="shared" si="18"/>
        <v>23.700138888888901</v>
      </c>
      <c r="M31" s="45">
        <v>1171.3</v>
      </c>
      <c r="N31" s="30">
        <v>10.507</v>
      </c>
      <c r="O31" s="150">
        <f t="shared" si="0"/>
        <v>0.68374478012139595</v>
      </c>
      <c r="P31" s="26">
        <f t="shared" si="21"/>
        <v>5.4346819400666666</v>
      </c>
      <c r="Q31" s="17">
        <f>COUNTIFS('Daily KPI'!D:D,D31,'Daily KPI'!K:K,"&gt;0")</f>
        <v>0</v>
      </c>
      <c r="R31" s="45">
        <f t="shared" si="1"/>
        <v>0</v>
      </c>
      <c r="S31" s="45">
        <f>SUMIF($F$2:F31,F31,$R$2:R31)</f>
        <v>0</v>
      </c>
      <c r="T31" s="26">
        <f t="shared" si="2"/>
        <v>39.043333333333329</v>
      </c>
      <c r="U31" s="45">
        <f t="shared" si="3"/>
        <v>0</v>
      </c>
      <c r="V31" s="45">
        <f>SUMIF($F$2:F31,F31,$U$2:U31)</f>
        <v>0</v>
      </c>
      <c r="W31" s="176">
        <f t="shared" si="4"/>
        <v>0.1548306420058585</v>
      </c>
      <c r="X31" s="176" t="str">
        <f t="shared" si="5"/>
        <v/>
      </c>
      <c r="Y31" s="176" t="str">
        <f t="shared" si="6"/>
        <v/>
      </c>
      <c r="Z31" s="26" t="str">
        <f>IFERROR(AVERAGEIF('Daily KPI'!D:D,Table14[[#This Row],[Month]],'Daily KPI'!AB:AB),"")</f>
        <v/>
      </c>
      <c r="AA31" s="30" t="str">
        <f>IFERROR(AVERAGEIF($F$2:F31,F31,$Z$2:Z31),"")</f>
        <v/>
      </c>
      <c r="AD31" s="167">
        <v>0.995</v>
      </c>
      <c r="AE31" s="167">
        <v>0.997</v>
      </c>
      <c r="AF31" s="176">
        <v>0.999</v>
      </c>
      <c r="AG31" s="176"/>
      <c r="AH31" s="176"/>
      <c r="AI31" s="176"/>
      <c r="AJ31" s="176"/>
      <c r="AK31" s="176"/>
      <c r="AL31" s="182"/>
      <c r="AM31" s="182"/>
      <c r="AW31" s="17">
        <v>1171300</v>
      </c>
      <c r="AX31" s="17">
        <f t="shared" si="7"/>
        <v>1171.3</v>
      </c>
    </row>
    <row r="32" spans="1:50">
      <c r="A32" s="169">
        <f t="shared" si="8"/>
        <v>31</v>
      </c>
      <c r="B32" s="169" t="str">
        <f t="shared" si="15"/>
        <v>October</v>
      </c>
      <c r="C32" s="169">
        <v>10</v>
      </c>
      <c r="D32" s="170">
        <v>45566</v>
      </c>
      <c r="E32" s="17">
        <f t="shared" si="19"/>
        <v>2024</v>
      </c>
      <c r="F32" s="17" t="s">
        <v>134</v>
      </c>
      <c r="G32" s="17">
        <f t="shared" si="20"/>
        <v>31</v>
      </c>
      <c r="H32" s="165">
        <f t="shared" si="17"/>
        <v>146.56699049400001</v>
      </c>
      <c r="I32" s="165">
        <f t="shared" si="17"/>
        <v>169.41865188</v>
      </c>
      <c r="K32" s="165">
        <f t="shared" si="18"/>
        <v>23.399852150537601</v>
      </c>
      <c r="M32" s="45">
        <v>1280.3</v>
      </c>
      <c r="N32" s="30">
        <v>10.507</v>
      </c>
      <c r="O32" s="150">
        <f t="shared" si="0"/>
        <v>0.7192366203411954</v>
      </c>
      <c r="P32" s="26">
        <f t="shared" si="21"/>
        <v>5.4651178025806448</v>
      </c>
      <c r="Q32" s="17">
        <f>COUNTIFS('Daily KPI'!D:D,D32,'Daily KPI'!K:K,"&gt;0")</f>
        <v>0</v>
      </c>
      <c r="R32" s="45">
        <f t="shared" si="1"/>
        <v>0</v>
      </c>
      <c r="S32" s="45">
        <f>SUMIF($F$2:F32,F32,$R$2:R32)</f>
        <v>0</v>
      </c>
      <c r="T32" s="26">
        <f t="shared" si="2"/>
        <v>41.3</v>
      </c>
      <c r="U32" s="45">
        <f t="shared" si="3"/>
        <v>0</v>
      </c>
      <c r="V32" s="45">
        <f>SUMIF($F$2:F32,F32,$U$2:U32)</f>
        <v>0</v>
      </c>
      <c r="W32" s="176">
        <f t="shared" si="4"/>
        <v>0.16377970242060846</v>
      </c>
      <c r="X32" s="176" t="str">
        <f t="shared" si="5"/>
        <v/>
      </c>
      <c r="Y32" s="176" t="str">
        <f t="shared" si="6"/>
        <v/>
      </c>
      <c r="Z32" s="26" t="str">
        <f>IFERROR(AVERAGEIF('Daily KPI'!D:D,Table14[[#This Row],[Month]],'Daily KPI'!AB:AB),"")</f>
        <v/>
      </c>
      <c r="AA32" s="30" t="str">
        <f>IFERROR(AVERAGEIF($F$2:F32,F32,$Z$2:Z32),"")</f>
        <v/>
      </c>
      <c r="AD32" s="167">
        <v>0.995</v>
      </c>
      <c r="AE32" s="167">
        <v>0.997</v>
      </c>
      <c r="AF32" s="176">
        <v>0.999</v>
      </c>
      <c r="AG32" s="176"/>
      <c r="AH32" s="176"/>
      <c r="AI32" s="176"/>
      <c r="AJ32" s="176"/>
      <c r="AK32" s="176"/>
      <c r="AL32" s="182"/>
      <c r="AM32" s="182"/>
      <c r="AW32" s="17">
        <v>1280300</v>
      </c>
      <c r="AX32" s="17">
        <f t="shared" si="7"/>
        <v>1280.3</v>
      </c>
    </row>
    <row r="33" spans="1:50">
      <c r="A33" s="169">
        <f t="shared" si="8"/>
        <v>32</v>
      </c>
      <c r="B33" s="169" t="str">
        <f t="shared" si="15"/>
        <v>November</v>
      </c>
      <c r="C33" s="169">
        <v>11</v>
      </c>
      <c r="D33" s="170">
        <v>45597</v>
      </c>
      <c r="E33" s="17">
        <f t="shared" si="19"/>
        <v>2024</v>
      </c>
      <c r="F33" s="17" t="s">
        <v>134</v>
      </c>
      <c r="G33" s="17">
        <f t="shared" si="20"/>
        <v>30</v>
      </c>
      <c r="H33" s="172">
        <f t="shared" si="17"/>
        <v>136.383007733</v>
      </c>
      <c r="I33" s="172">
        <f t="shared" si="17"/>
        <v>157.92065503000001</v>
      </c>
      <c r="K33" s="172">
        <f t="shared" si="18"/>
        <v>22.4999583333333</v>
      </c>
      <c r="M33" s="45">
        <v>1171.3</v>
      </c>
      <c r="N33" s="30">
        <v>10.507</v>
      </c>
      <c r="O33" s="150">
        <f t="shared" si="0"/>
        <v>0.70591185315841543</v>
      </c>
      <c r="P33" s="26">
        <f t="shared" si="21"/>
        <v>5.2640218343333336</v>
      </c>
      <c r="Q33" s="17">
        <f>COUNTIFS('Daily KPI'!D:D,D33,'Daily KPI'!K:K,"&gt;0")</f>
        <v>0</v>
      </c>
      <c r="R33" s="45">
        <f t="shared" si="1"/>
        <v>0</v>
      </c>
      <c r="S33" s="45">
        <f>SUMIF($F$2:F33,F33,$R$2:R33)</f>
        <v>0</v>
      </c>
      <c r="T33" s="26">
        <f t="shared" si="2"/>
        <v>39.043333333333329</v>
      </c>
      <c r="U33" s="45">
        <f t="shared" si="3"/>
        <v>0</v>
      </c>
      <c r="V33" s="45">
        <f>SUMIF($F$2:F33,F33,$U$2:U33)</f>
        <v>0</v>
      </c>
      <c r="W33" s="176">
        <f t="shared" si="4"/>
        <v>0.1548306420058585</v>
      </c>
      <c r="X33" s="176" t="str">
        <f t="shared" si="5"/>
        <v/>
      </c>
      <c r="Y33" s="176" t="str">
        <f t="shared" si="6"/>
        <v/>
      </c>
      <c r="Z33" s="26" t="str">
        <f>IFERROR(AVERAGEIF('Daily KPI'!D:D,Table14[[#This Row],[Month]],'Daily KPI'!AB:AB),"")</f>
        <v/>
      </c>
      <c r="AA33" s="30" t="str">
        <f>IFERROR(AVERAGEIF($F$2:F33,F33,$Z$2:Z33),"")</f>
        <v/>
      </c>
      <c r="AD33" s="167">
        <v>0.995</v>
      </c>
      <c r="AE33" s="167">
        <v>0.997</v>
      </c>
      <c r="AF33" s="176">
        <v>0.999</v>
      </c>
      <c r="AG33" s="176"/>
      <c r="AH33" s="176"/>
      <c r="AI33" s="176"/>
      <c r="AJ33" s="176"/>
      <c r="AK33" s="176"/>
      <c r="AL33" s="182"/>
      <c r="AM33" s="182"/>
      <c r="AW33" s="17">
        <v>1171300</v>
      </c>
      <c r="AX33" s="17">
        <f t="shared" si="7"/>
        <v>1171.3</v>
      </c>
    </row>
    <row r="34" spans="1:50">
      <c r="A34" s="169">
        <f t="shared" si="8"/>
        <v>33</v>
      </c>
      <c r="B34" s="169" t="str">
        <f t="shared" si="15"/>
        <v>December</v>
      </c>
      <c r="C34" s="169">
        <v>12</v>
      </c>
      <c r="D34" s="170">
        <v>45627</v>
      </c>
      <c r="E34" s="17">
        <f t="shared" si="19"/>
        <v>2024</v>
      </c>
      <c r="F34" s="17" t="s">
        <v>134</v>
      </c>
      <c r="G34" s="17">
        <f t="shared" si="20"/>
        <v>31</v>
      </c>
      <c r="H34" s="165">
        <f t="shared" si="17"/>
        <v>149.379282394</v>
      </c>
      <c r="I34" s="165">
        <f t="shared" si="17"/>
        <v>175.80240230000001</v>
      </c>
      <c r="K34" s="165">
        <f t="shared" si="18"/>
        <v>21.492970430107501</v>
      </c>
      <c r="M34" s="45">
        <v>1349.6999999999998</v>
      </c>
      <c r="N34" s="30">
        <v>10.507</v>
      </c>
      <c r="O34" s="150">
        <f t="shared" si="0"/>
        <v>0.73069091955667331</v>
      </c>
      <c r="P34" s="26">
        <f t="shared" si="21"/>
        <v>5.671045235483871</v>
      </c>
      <c r="Q34" s="17">
        <f>COUNTIFS('Daily KPI'!D:D,D34,'Daily KPI'!K:K,"&gt;0")</f>
        <v>0</v>
      </c>
      <c r="R34" s="45">
        <f t="shared" si="1"/>
        <v>0</v>
      </c>
      <c r="S34" s="45">
        <f>SUMIF($F$2:F34,F34,$R$2:R34)</f>
        <v>0</v>
      </c>
      <c r="T34" s="26">
        <f t="shared" si="2"/>
        <v>43.538709677419348</v>
      </c>
      <c r="U34" s="45">
        <f t="shared" si="3"/>
        <v>0</v>
      </c>
      <c r="V34" s="45">
        <f>SUMIF($F$2:F34,F34,$U$2:U34)</f>
        <v>0</v>
      </c>
      <c r="W34" s="176">
        <f t="shared" si="4"/>
        <v>0.17265755241513336</v>
      </c>
      <c r="X34" s="176" t="str">
        <f t="shared" si="5"/>
        <v/>
      </c>
      <c r="Y34" s="176" t="str">
        <f t="shared" si="6"/>
        <v/>
      </c>
      <c r="Z34" s="26" t="str">
        <f>IFERROR(AVERAGEIF('Daily KPI'!D:D,Table14[[#This Row],[Month]],'Daily KPI'!AB:AB),"")</f>
        <v/>
      </c>
      <c r="AA34" s="30" t="str">
        <f>IFERROR(AVERAGEIF($F$2:F34,F34,$Z$2:Z34),"")</f>
        <v/>
      </c>
      <c r="AD34" s="167">
        <v>0.995</v>
      </c>
      <c r="AE34" s="167">
        <v>0.997</v>
      </c>
      <c r="AF34" s="176">
        <v>0.999</v>
      </c>
      <c r="AG34" s="176"/>
      <c r="AH34" s="176"/>
      <c r="AI34" s="176"/>
      <c r="AJ34" s="176"/>
      <c r="AK34" s="176"/>
      <c r="AL34" s="182"/>
      <c r="AM34" s="182"/>
      <c r="AW34" s="17">
        <v>1349699.9999999998</v>
      </c>
      <c r="AX34" s="17">
        <f t="shared" si="7"/>
        <v>1349.6999999999998</v>
      </c>
    </row>
    <row r="35" spans="1:50">
      <c r="A35" s="169">
        <f t="shared" si="8"/>
        <v>34</v>
      </c>
      <c r="B35" s="169" t="str">
        <f t="shared" si="15"/>
        <v>January</v>
      </c>
      <c r="C35" s="17">
        <v>1</v>
      </c>
      <c r="D35" s="170">
        <v>45658</v>
      </c>
      <c r="E35" s="17">
        <f t="shared" si="19"/>
        <v>2025</v>
      </c>
      <c r="F35" s="17" t="s">
        <v>134</v>
      </c>
      <c r="G35" s="17">
        <f t="shared" si="20"/>
        <v>31</v>
      </c>
      <c r="H35" s="172">
        <f t="shared" si="17"/>
        <v>172.65914562399999</v>
      </c>
      <c r="I35" s="172">
        <f t="shared" si="17"/>
        <v>210.74158696000001</v>
      </c>
      <c r="K35" s="172">
        <f t="shared" si="18"/>
        <v>22.099986559139801</v>
      </c>
      <c r="M35" s="45">
        <v>1607.8</v>
      </c>
      <c r="N35" s="30">
        <v>10.507</v>
      </c>
      <c r="O35" s="150">
        <f t="shared" si="0"/>
        <v>0.72611105003616627</v>
      </c>
      <c r="P35" s="26">
        <f t="shared" si="21"/>
        <v>6.7981157083870967</v>
      </c>
      <c r="Q35" s="17">
        <f>COUNTIFS('Daily KPI'!D:D,D35,'Daily KPI'!K:K,"&gt;0")</f>
        <v>0</v>
      </c>
      <c r="R35" s="45">
        <f t="shared" si="1"/>
        <v>0</v>
      </c>
      <c r="S35" s="45">
        <f>SUMIF($F$2:F35,F35,$R$2:R35)</f>
        <v>0</v>
      </c>
      <c r="T35" s="26">
        <f t="shared" si="2"/>
        <v>51.864516129032253</v>
      </c>
      <c r="U35" s="45">
        <f t="shared" si="3"/>
        <v>0</v>
      </c>
      <c r="V35" s="45">
        <f>SUMIF($F$2:F35,F35,$U$2:U35)</f>
        <v>0</v>
      </c>
      <c r="W35" s="176">
        <f t="shared" si="4"/>
        <v>0.20567445563684628</v>
      </c>
      <c r="X35" s="176" t="str">
        <f t="shared" si="5"/>
        <v/>
      </c>
      <c r="Y35" s="176" t="str">
        <f t="shared" si="6"/>
        <v/>
      </c>
      <c r="Z35" s="26" t="str">
        <f>IFERROR(AVERAGEIF('Daily KPI'!D:D,Table14[[#This Row],[Month]],'Daily KPI'!AB:AB),"")</f>
        <v/>
      </c>
      <c r="AA35" s="30" t="str">
        <f>IFERROR(AVERAGEIF($F$2:F35,F35,$Z$2:Z35),"")</f>
        <v/>
      </c>
      <c r="AD35" s="167">
        <v>0.995</v>
      </c>
      <c r="AE35" s="167">
        <v>0.997</v>
      </c>
      <c r="AF35" s="176">
        <v>0.999</v>
      </c>
      <c r="AG35" s="176"/>
      <c r="AH35" s="176"/>
      <c r="AI35" s="176"/>
      <c r="AJ35" s="176"/>
      <c r="AK35" s="176"/>
      <c r="AL35" s="182"/>
      <c r="AM35" s="182"/>
      <c r="AW35" s="17">
        <v>1607800</v>
      </c>
      <c r="AX35" s="17">
        <f t="shared" si="7"/>
        <v>1607.8</v>
      </c>
    </row>
    <row r="36" spans="1:50">
      <c r="A36" s="169">
        <f t="shared" si="8"/>
        <v>35</v>
      </c>
      <c r="B36" s="169" t="str">
        <f t="shared" si="15"/>
        <v>February</v>
      </c>
      <c r="C36" s="17">
        <v>2</v>
      </c>
      <c r="D36" s="170">
        <v>45689</v>
      </c>
      <c r="E36" s="17">
        <f t="shared" si="19"/>
        <v>2025</v>
      </c>
      <c r="F36" s="17" t="s">
        <v>134</v>
      </c>
      <c r="G36" s="17">
        <f t="shared" si="20"/>
        <v>28</v>
      </c>
      <c r="H36" s="165">
        <f t="shared" si="17"/>
        <v>174.40611465399999</v>
      </c>
      <c r="I36" s="165">
        <f t="shared" si="17"/>
        <v>212.78878262999999</v>
      </c>
      <c r="K36" s="165">
        <f t="shared" si="18"/>
        <v>24.199895833333301</v>
      </c>
      <c r="M36" s="45">
        <v>1479.9</v>
      </c>
      <c r="N36" s="30">
        <v>10.507</v>
      </c>
      <c r="O36" s="150">
        <f t="shared" si="0"/>
        <v>0.66191909224154055</v>
      </c>
      <c r="P36" s="26">
        <f t="shared" si="21"/>
        <v>7.5995993796428563</v>
      </c>
      <c r="Q36" s="17">
        <f>COUNTIFS('Daily KPI'!D:D,D36,'Daily KPI'!K:K,"&gt;0")</f>
        <v>0</v>
      </c>
      <c r="R36" s="45">
        <f t="shared" si="1"/>
        <v>0</v>
      </c>
      <c r="S36" s="45">
        <f>SUMIF($F$2:F36,F36,$R$2:R36)</f>
        <v>0</v>
      </c>
      <c r="T36" s="26">
        <f t="shared" si="2"/>
        <v>52.853571428571435</v>
      </c>
      <c r="U36" s="45">
        <f t="shared" si="3"/>
        <v>0</v>
      </c>
      <c r="V36" s="45">
        <f>SUMIF($F$2:F36,F36,$U$2:U36)</f>
        <v>0</v>
      </c>
      <c r="W36" s="176">
        <f t="shared" si="4"/>
        <v>0.20959666344885725</v>
      </c>
      <c r="X36" s="176" t="str">
        <f t="shared" si="5"/>
        <v/>
      </c>
      <c r="Y36" s="176" t="str">
        <f t="shared" si="6"/>
        <v/>
      </c>
      <c r="Z36" s="26" t="str">
        <f>IFERROR(AVERAGEIF('Daily KPI'!D:D,Table14[[#This Row],[Month]],'Daily KPI'!AB:AB),"")</f>
        <v/>
      </c>
      <c r="AA36" s="30" t="str">
        <f>IFERROR(AVERAGEIF($F$2:F36,F36,$Z$2:Z36),"")</f>
        <v/>
      </c>
      <c r="AD36" s="167">
        <v>0.995</v>
      </c>
      <c r="AE36" s="167">
        <v>0.997</v>
      </c>
      <c r="AF36" s="176">
        <v>0.999</v>
      </c>
      <c r="AG36" s="176"/>
      <c r="AH36" s="176"/>
      <c r="AI36" s="176"/>
      <c r="AJ36" s="176"/>
      <c r="AK36" s="176"/>
      <c r="AL36" s="182"/>
      <c r="AM36" s="182"/>
      <c r="AW36" s="17">
        <v>1479900</v>
      </c>
      <c r="AX36" s="17">
        <f t="shared" si="7"/>
        <v>1479.9</v>
      </c>
    </row>
    <row r="37" spans="1:50">
      <c r="A37" s="169">
        <f t="shared" si="8"/>
        <v>36</v>
      </c>
      <c r="B37" s="169" t="str">
        <f t="shared" si="15"/>
        <v>March</v>
      </c>
      <c r="C37" s="17">
        <v>3</v>
      </c>
      <c r="D37" s="170">
        <v>45717</v>
      </c>
      <c r="E37" s="17">
        <f t="shared" si="19"/>
        <v>2025</v>
      </c>
      <c r="F37" s="17" t="s">
        <v>134</v>
      </c>
      <c r="G37" s="17">
        <f t="shared" si="20"/>
        <v>31</v>
      </c>
      <c r="H37" s="172">
        <f t="shared" si="17"/>
        <v>205.44670140700001</v>
      </c>
      <c r="I37" s="172">
        <f t="shared" si="17"/>
        <v>247.38205597800001</v>
      </c>
      <c r="K37" s="172">
        <f t="shared" si="18"/>
        <v>26.700255376344099</v>
      </c>
      <c r="M37" s="45">
        <v>1826.1000000000001</v>
      </c>
      <c r="N37" s="30">
        <v>10.507</v>
      </c>
      <c r="O37" s="150">
        <f t="shared" si="0"/>
        <v>0.70255063332621526</v>
      </c>
      <c r="P37" s="26">
        <f t="shared" si="21"/>
        <v>7.980066321870968</v>
      </c>
      <c r="Q37" s="17">
        <f>COUNTIFS('Daily KPI'!D:D,D37,'Daily KPI'!K:K,"&gt;0")</f>
        <v>3</v>
      </c>
      <c r="R37" s="45">
        <f t="shared" si="1"/>
        <v>23.940198965612904</v>
      </c>
      <c r="S37" s="45">
        <f>SUMIF($F$2:F37,F37,$R$2:R37)</f>
        <v>23.940198965612904</v>
      </c>
      <c r="T37" s="26">
        <f t="shared" si="2"/>
        <v>58.906451612903233</v>
      </c>
      <c r="U37" s="45">
        <f t="shared" si="3"/>
        <v>176.71935483870971</v>
      </c>
      <c r="V37" s="45">
        <f>SUMIF($F$2:F37,F37,$U$2:U37)</f>
        <v>176.71935483870971</v>
      </c>
      <c r="W37" s="176">
        <f t="shared" si="4"/>
        <v>0.23360002701731875</v>
      </c>
      <c r="X37" s="176">
        <f t="shared" si="5"/>
        <v>0.23360002701731875</v>
      </c>
      <c r="Y37" s="176">
        <f t="shared" si="6"/>
        <v>0.23360002701731875</v>
      </c>
      <c r="Z37" s="26">
        <f>IFERROR(AVERAGEIF('Daily KPI'!D:D,Table14[[#This Row],[Month]],'Daily KPI'!AB:AB),"")</f>
        <v>10.507</v>
      </c>
      <c r="AA37" s="30">
        <f>IFERROR(AVERAGEIF($F$2:F37,F37,$Z$2:Z37),"")</f>
        <v>10.507</v>
      </c>
      <c r="AD37" s="167">
        <v>0.995</v>
      </c>
      <c r="AE37" s="167">
        <v>0.997</v>
      </c>
      <c r="AF37" s="176">
        <v>0.999</v>
      </c>
      <c r="AG37" s="176"/>
      <c r="AH37" s="176"/>
      <c r="AI37" s="176"/>
      <c r="AJ37" s="176"/>
      <c r="AK37" s="176"/>
      <c r="AL37" s="182"/>
      <c r="AM37" s="182"/>
      <c r="AW37" s="17">
        <v>1826100.0000000002</v>
      </c>
      <c r="AX37" s="17">
        <f t="shared" si="7"/>
        <v>1826.1000000000001</v>
      </c>
    </row>
    <row r="38" spans="1:50">
      <c r="A38" s="169">
        <f t="shared" si="8"/>
        <v>37</v>
      </c>
      <c r="B38" s="169" t="str">
        <f t="shared" si="15"/>
        <v>April</v>
      </c>
      <c r="C38" s="17">
        <f>C26</f>
        <v>4</v>
      </c>
      <c r="D38" s="170">
        <v>45748</v>
      </c>
      <c r="E38" s="17">
        <f t="shared" si="19"/>
        <v>2025</v>
      </c>
      <c r="F38" s="17" t="s">
        <v>135</v>
      </c>
      <c r="G38" s="17">
        <f t="shared" si="20"/>
        <v>30</v>
      </c>
      <c r="H38" s="165">
        <f t="shared" si="17"/>
        <v>192.739203312</v>
      </c>
      <c r="I38" s="165">
        <f t="shared" si="17"/>
        <v>227.68820475999999</v>
      </c>
      <c r="K38" s="165">
        <f t="shared" si="18"/>
        <v>27.499986111111099</v>
      </c>
      <c r="M38" s="45">
        <v>1584.5716867700794</v>
      </c>
      <c r="N38" s="30">
        <v>10.507</v>
      </c>
      <c r="O38" s="150">
        <f t="shared" si="0"/>
        <v>0.66235775663544993</v>
      </c>
      <c r="P38" s="26">
        <f t="shared" si="21"/>
        <v>7.5896068253333331</v>
      </c>
      <c r="Q38" s="17">
        <f>COUNTIFS('Daily KPI'!D:D,D38,'Daily KPI'!K:K,"&gt;0")</f>
        <v>30</v>
      </c>
      <c r="R38" s="45">
        <f t="shared" si="1"/>
        <v>227.68820475999999</v>
      </c>
      <c r="S38" s="45">
        <f>SUMIF($F$2:F38,F38,$R$2:R38)</f>
        <v>227.68820475999999</v>
      </c>
      <c r="T38" s="26">
        <f t="shared" si="2"/>
        <v>52.819056225669314</v>
      </c>
      <c r="U38" s="45">
        <f t="shared" si="3"/>
        <v>1584.5716867700794</v>
      </c>
      <c r="V38" s="45">
        <f>SUMIF($F$2:F38,F38,$U$2:U38)</f>
        <v>1584.5716867700794</v>
      </c>
      <c r="W38" s="176">
        <f t="shared" si="4"/>
        <v>0.20945978960720357</v>
      </c>
      <c r="X38" s="176">
        <f t="shared" si="5"/>
        <v>0.20945978960720357</v>
      </c>
      <c r="Y38" s="176">
        <f t="shared" si="6"/>
        <v>0.20945978960720357</v>
      </c>
      <c r="Z38" s="26">
        <f>IFERROR(AVERAGEIF('Daily KPI'!D:D,Table14[[#This Row],[Month]],'Daily KPI'!AB:AB),"")</f>
        <v>10.507000000000003</v>
      </c>
      <c r="AA38" s="30">
        <f>IFERROR(AVERAGEIF($F$2:F38,F38,$Z$2:Z38),"")</f>
        <v>10.507000000000003</v>
      </c>
      <c r="AD38" s="167">
        <v>0.995</v>
      </c>
      <c r="AE38" s="167">
        <v>0.997</v>
      </c>
      <c r="AF38" s="176">
        <v>0.999</v>
      </c>
      <c r="AG38" s="176"/>
      <c r="AH38" s="176"/>
      <c r="AI38" s="176"/>
      <c r="AJ38" s="176"/>
      <c r="AK38" s="176"/>
      <c r="AL38" s="182"/>
      <c r="AM38" s="182"/>
    </row>
    <row r="39" spans="1:50">
      <c r="A39" s="169">
        <f t="shared" si="8"/>
        <v>38</v>
      </c>
      <c r="B39" s="169" t="str">
        <f t="shared" si="15"/>
        <v>May</v>
      </c>
      <c r="C39" s="17">
        <f>C27</f>
        <v>5</v>
      </c>
      <c r="D39" s="170">
        <v>45778</v>
      </c>
      <c r="E39" s="17">
        <f t="shared" si="19"/>
        <v>2025</v>
      </c>
      <c r="F39" s="17" t="s">
        <v>135</v>
      </c>
      <c r="G39" s="17">
        <f t="shared" si="20"/>
        <v>31</v>
      </c>
      <c r="H39" s="172">
        <f t="shared" si="17"/>
        <v>184.493365135</v>
      </c>
      <c r="I39" s="172">
        <f t="shared" si="17"/>
        <v>215.544309645</v>
      </c>
      <c r="K39" s="172">
        <f t="shared" si="18"/>
        <v>26.7000806451613</v>
      </c>
      <c r="M39" s="45">
        <v>1574.4307077294884</v>
      </c>
      <c r="N39" s="30">
        <v>10.507</v>
      </c>
      <c r="O39" s="150">
        <f t="shared" si="0"/>
        <v>0.69519758920580965</v>
      </c>
      <c r="P39" s="26">
        <f t="shared" si="21"/>
        <v>6.9530422466129034</v>
      </c>
      <c r="Q39" s="17">
        <f>COUNTIFS('Daily KPI'!D:D,D39,'Daily KPI'!K:K,"&gt;0")</f>
        <v>31</v>
      </c>
      <c r="R39" s="45">
        <f t="shared" si="1"/>
        <v>215.544309645</v>
      </c>
      <c r="S39" s="45">
        <f>SUMIF($F$2:F49,F39,$R$2:R49)</f>
        <v>741.59588487822577</v>
      </c>
      <c r="T39" s="26">
        <f t="shared" si="2"/>
        <v>50.788087346112526</v>
      </c>
      <c r="U39" s="45">
        <f t="shared" si="3"/>
        <v>1574.4307077294884</v>
      </c>
      <c r="V39" s="45">
        <f>SUMIF($F$2:F49,F39,$U$2:U49)</f>
        <v>5321.200767412347</v>
      </c>
      <c r="W39" s="176">
        <f t="shared" si="4"/>
        <v>0.20140575864547652</v>
      </c>
      <c r="X39" s="176">
        <f t="shared" si="5"/>
        <v>0.20140575864547652</v>
      </c>
      <c r="Y39" s="176">
        <f t="shared" si="6"/>
        <v>0.34593128178744403</v>
      </c>
      <c r="Z39" s="26">
        <f>IFERROR(AVERAGEIF('Daily KPI'!D:D,Table14[[#This Row],[Month]],'Daily KPI'!AB:AB),"")</f>
        <v>10.507000000000003</v>
      </c>
      <c r="AA39" s="30">
        <f>IFERROR(AVERAGEIF($F$2:F39,F39,$Z$2:Z39),"")</f>
        <v>10.507000000000003</v>
      </c>
      <c r="AD39" s="167">
        <v>0.995</v>
      </c>
      <c r="AE39" s="167">
        <v>0.997</v>
      </c>
      <c r="AF39" s="176">
        <v>0.999</v>
      </c>
      <c r="AG39" s="176"/>
      <c r="AH39" s="176"/>
      <c r="AI39" s="176"/>
      <c r="AJ39" s="176"/>
      <c r="AK39" s="176"/>
      <c r="AL39" s="182"/>
      <c r="AM39" s="182"/>
    </row>
    <row r="40" spans="1:50">
      <c r="A40" s="169">
        <f t="shared" si="8"/>
        <v>39</v>
      </c>
      <c r="B40" s="169" t="str">
        <f t="shared" si="15"/>
        <v>June</v>
      </c>
      <c r="C40" s="17">
        <f t="shared" si="15"/>
        <v>6</v>
      </c>
      <c r="D40" s="170">
        <v>45809</v>
      </c>
      <c r="E40" s="17">
        <f t="shared" ref="E40:E49" si="22">YEAR(D40)</f>
        <v>2025</v>
      </c>
      <c r="F40" s="17" t="s">
        <v>135</v>
      </c>
      <c r="G40" s="17">
        <f t="shared" ref="G40:G49" si="23">DAY(EOMONTH(D40,0))</f>
        <v>30</v>
      </c>
      <c r="H40" s="172">
        <f t="shared" ref="H40:I40" si="24">H28</f>
        <v>140.16509583600001</v>
      </c>
      <c r="I40" s="172">
        <f t="shared" si="24"/>
        <v>157.11701856600001</v>
      </c>
      <c r="K40" s="172">
        <f t="shared" si="18"/>
        <v>24.6998888888889</v>
      </c>
      <c r="M40" s="45">
        <v>1121.9948589552116</v>
      </c>
      <c r="N40" s="30">
        <v>10.507</v>
      </c>
      <c r="O40" s="150">
        <f t="shared" ref="O40:O49" si="25">M40/I40/N40</f>
        <v>0.67965560892027488</v>
      </c>
      <c r="P40" s="26">
        <f t="shared" ref="P40:P49" si="26">I40/G40</f>
        <v>5.2372339522000004</v>
      </c>
      <c r="Q40" s="17">
        <f>COUNTIFS('Daily KPI'!D:D,D40,'Daily KPI'!K:K,"&gt;0")</f>
        <v>30</v>
      </c>
      <c r="R40" s="45">
        <f t="shared" ref="R40:R49" si="27">I40/G40*Q40</f>
        <v>157.11701856600001</v>
      </c>
      <c r="S40" s="45">
        <f>SUMIF($F$2:F40,F40,$R$2:R40)</f>
        <v>600.34953297099992</v>
      </c>
      <c r="T40" s="26">
        <f t="shared" ref="T40:T49" si="28">M40/G40</f>
        <v>37.399828631840386</v>
      </c>
      <c r="U40" s="45">
        <f t="shared" ref="U40:U49" si="29">M40/G40*Q40</f>
        <v>1121.9948589552116</v>
      </c>
      <c r="V40" s="45">
        <f>SUMIF($F$2:F40,F40,$U$2:U40)</f>
        <v>4280.9972534547796</v>
      </c>
      <c r="W40" s="176">
        <f t="shared" ref="W40:W49" si="30">T40/(24*N40)</f>
        <v>0.14831314295168452</v>
      </c>
      <c r="X40" s="176">
        <f t="shared" si="5"/>
        <v>0.14831314295168455</v>
      </c>
      <c r="Y40" s="176">
        <f t="shared" si="6"/>
        <v>0.18655787356897161</v>
      </c>
      <c r="Z40" s="26">
        <f>IFERROR(AVERAGEIF('Daily KPI'!D:D,Table14[[#This Row],[Month]],'Daily KPI'!AB:AB),"")</f>
        <v>10.507000000000003</v>
      </c>
      <c r="AA40" s="30">
        <f>IFERROR(AVERAGEIF($F$2:F40,F40,$Z$2:Z40),"")</f>
        <v>10.507000000000003</v>
      </c>
      <c r="AD40" s="167">
        <v>0.995</v>
      </c>
      <c r="AE40" s="167">
        <v>0.997</v>
      </c>
      <c r="AF40" s="176">
        <v>0.999</v>
      </c>
      <c r="AG40" s="176"/>
      <c r="AH40" s="176"/>
      <c r="AI40" s="176"/>
      <c r="AJ40" s="176"/>
      <c r="AK40" s="176"/>
      <c r="AL40" s="182"/>
      <c r="AM40" s="182"/>
    </row>
    <row r="41" spans="1:50">
      <c r="A41" s="169">
        <f t="shared" si="8"/>
        <v>40</v>
      </c>
      <c r="B41" s="169" t="str">
        <f t="shared" si="15"/>
        <v>July</v>
      </c>
      <c r="C41" s="17">
        <f t="shared" si="15"/>
        <v>7</v>
      </c>
      <c r="D41" s="170">
        <v>45839</v>
      </c>
      <c r="E41" s="17">
        <f t="shared" si="22"/>
        <v>2025</v>
      </c>
      <c r="F41" s="17" t="s">
        <v>135</v>
      </c>
      <c r="G41" s="17">
        <f t="shared" si="23"/>
        <v>31</v>
      </c>
      <c r="H41" s="172">
        <f t="shared" ref="H41:I41" si="31">H29</f>
        <v>122.316202078</v>
      </c>
      <c r="I41" s="172">
        <f t="shared" si="31"/>
        <v>132.35283340000001</v>
      </c>
      <c r="K41" s="172">
        <f t="shared" si="18"/>
        <v>23.799973118279599</v>
      </c>
      <c r="M41" s="45">
        <v>974.17900040762106</v>
      </c>
      <c r="N41" s="30">
        <v>10.507</v>
      </c>
      <c r="O41" s="150">
        <f t="shared" si="25"/>
        <v>0.70053008017012453</v>
      </c>
      <c r="P41" s="26">
        <f t="shared" si="26"/>
        <v>4.2694462387096781</v>
      </c>
      <c r="Q41" s="17">
        <f>COUNTIFS('Daily KPI'!D:D,D41,'Daily KPI'!K:K,"&gt;0")</f>
        <v>31</v>
      </c>
      <c r="R41" s="45">
        <f t="shared" si="27"/>
        <v>132.35283340000001</v>
      </c>
      <c r="S41" s="45">
        <f>SUMIF($F$2:F41,F41,$R$2:R41)</f>
        <v>732.70236637099993</v>
      </c>
      <c r="T41" s="26">
        <f t="shared" si="28"/>
        <v>31.425129045407132</v>
      </c>
      <c r="U41" s="45">
        <f t="shared" si="29"/>
        <v>974.17900040762106</v>
      </c>
      <c r="V41" s="45">
        <f>SUMIF($F$2:F41,F41,$U$2:U41)</f>
        <v>5255.1762538624007</v>
      </c>
      <c r="W41" s="176">
        <f t="shared" si="30"/>
        <v>0.12461981316188862</v>
      </c>
      <c r="X41" s="176">
        <f t="shared" si="5"/>
        <v>0.12461981316188862</v>
      </c>
      <c r="Y41" s="176">
        <f t="shared" si="6"/>
        <v>0.17081951395733577</v>
      </c>
      <c r="Z41" s="26">
        <f>IFERROR(AVERAGEIF('Daily KPI'!D:D,Table14[[#This Row],[Month]],'Daily KPI'!AB:AB),"")</f>
        <v>10.507000000000003</v>
      </c>
      <c r="AA41" s="30">
        <f>IFERROR(AVERAGEIF($F$2:F41,F41,$Z$2:Z41),"")</f>
        <v>10.507000000000003</v>
      </c>
      <c r="AD41" s="167">
        <v>0.995</v>
      </c>
      <c r="AE41" s="167">
        <v>0.997</v>
      </c>
      <c r="AF41" s="176">
        <v>0.999</v>
      </c>
      <c r="AG41" s="176"/>
      <c r="AH41" s="176"/>
      <c r="AI41" s="176"/>
      <c r="AJ41" s="176"/>
      <c r="AK41" s="176"/>
      <c r="AL41" s="182"/>
      <c r="AM41" s="182"/>
    </row>
    <row r="42" spans="1:50">
      <c r="A42" s="169">
        <f t="shared" si="8"/>
        <v>41</v>
      </c>
      <c r="B42" s="169" t="str">
        <f t="shared" si="15"/>
        <v>August</v>
      </c>
      <c r="C42" s="17">
        <f t="shared" si="15"/>
        <v>8</v>
      </c>
      <c r="D42" s="170">
        <v>45870</v>
      </c>
      <c r="E42" s="17">
        <f t="shared" si="22"/>
        <v>2025</v>
      </c>
      <c r="F42" s="17" t="s">
        <v>135</v>
      </c>
      <c r="G42" s="17">
        <f t="shared" si="23"/>
        <v>31</v>
      </c>
      <c r="H42" s="172">
        <f t="shared" ref="H42:I42" si="32">H30</f>
        <v>126.292838231</v>
      </c>
      <c r="I42" s="172">
        <f t="shared" si="32"/>
        <v>137.84953686200001</v>
      </c>
      <c r="K42" s="172">
        <f t="shared" si="18"/>
        <v>23.600053763440901</v>
      </c>
      <c r="M42" s="45">
        <v>1023.379960024168</v>
      </c>
      <c r="N42" s="30">
        <v>10.507</v>
      </c>
      <c r="O42" s="150">
        <f t="shared" si="25"/>
        <v>0.70656621050862611</v>
      </c>
      <c r="P42" s="26">
        <f t="shared" si="26"/>
        <v>4.4467592536129033</v>
      </c>
      <c r="Q42" s="17">
        <f>COUNTIFS('Daily KPI'!D:D,D42,'Daily KPI'!K:K,"&gt;0")</f>
        <v>2</v>
      </c>
      <c r="R42" s="45">
        <f t="shared" si="27"/>
        <v>8.8935185072258065</v>
      </c>
      <c r="S42" s="45">
        <f>SUMIF($F$2:F42,F42,$R$2:R42)</f>
        <v>741.59588487822577</v>
      </c>
      <c r="T42" s="26">
        <f t="shared" si="28"/>
        <v>33.01225677497316</v>
      </c>
      <c r="U42" s="45">
        <f t="shared" si="29"/>
        <v>66.02451354994632</v>
      </c>
      <c r="V42" s="45">
        <f>SUMIF($F$2:F42,F42,$U$2:U42)</f>
        <v>5321.200767412347</v>
      </c>
      <c r="W42" s="176">
        <f t="shared" si="30"/>
        <v>0.13091374311955981</v>
      </c>
      <c r="X42" s="176">
        <f t="shared" si="5"/>
        <v>0.13091374311955981</v>
      </c>
      <c r="Y42" s="176">
        <f t="shared" si="6"/>
        <v>0.17017587249221033</v>
      </c>
      <c r="Z42" s="26">
        <f>IFERROR(AVERAGEIF('Daily KPI'!D:D,Table14[[#This Row],[Month]],'Daily KPI'!AB:AB),"")</f>
        <v>10.507000000000003</v>
      </c>
      <c r="AA42" s="30">
        <f>IFERROR(AVERAGEIF($F$2:F42,F42,$Z$2:Z42),"")</f>
        <v>10.507000000000003</v>
      </c>
      <c r="AD42" s="167">
        <v>0.995</v>
      </c>
      <c r="AE42" s="167">
        <v>0.997</v>
      </c>
      <c r="AF42" s="176">
        <v>0.999</v>
      </c>
      <c r="AG42" s="176"/>
      <c r="AH42" s="176"/>
      <c r="AI42" s="176"/>
      <c r="AJ42" s="176"/>
      <c r="AK42" s="176"/>
      <c r="AL42" s="182"/>
      <c r="AM42" s="182"/>
    </row>
    <row r="43" spans="1:50">
      <c r="A43" s="169">
        <f t="shared" si="8"/>
        <v>42</v>
      </c>
      <c r="B43" s="169" t="str">
        <f t="shared" si="15"/>
        <v>September</v>
      </c>
      <c r="C43" s="17">
        <f t="shared" si="15"/>
        <v>9</v>
      </c>
      <c r="D43" s="170">
        <v>45901</v>
      </c>
      <c r="E43" s="17">
        <f t="shared" si="22"/>
        <v>2025</v>
      </c>
      <c r="F43" s="17" t="s">
        <v>135</v>
      </c>
      <c r="G43" s="17">
        <f t="shared" si="23"/>
        <v>30</v>
      </c>
      <c r="H43" s="172">
        <f t="shared" ref="H43:I43" si="33">H31</f>
        <v>144.04474673300001</v>
      </c>
      <c r="I43" s="172">
        <f t="shared" si="33"/>
        <v>163.040458202</v>
      </c>
      <c r="K43" s="172">
        <f t="shared" si="18"/>
        <v>23.700138888888901</v>
      </c>
      <c r="M43" s="45">
        <v>1161.3630996203065</v>
      </c>
      <c r="N43" s="30">
        <v>10.507</v>
      </c>
      <c r="O43" s="150">
        <f t="shared" si="25"/>
        <v>0.67794412805514326</v>
      </c>
      <c r="P43" s="26">
        <f t="shared" si="26"/>
        <v>5.4346819400666666</v>
      </c>
      <c r="Q43" s="17">
        <f>COUNTIFS('Daily KPI'!D:D,D43,'Daily KPI'!K:K,"&gt;0")</f>
        <v>0</v>
      </c>
      <c r="R43" s="45">
        <f t="shared" si="27"/>
        <v>0</v>
      </c>
      <c r="S43" s="45">
        <f>SUMIF($F$2:F43,F43,$R$2:R43)</f>
        <v>741.59588487822577</v>
      </c>
      <c r="T43" s="26">
        <f t="shared" si="28"/>
        <v>38.712103320676881</v>
      </c>
      <c r="U43" s="45">
        <f t="shared" si="29"/>
        <v>0</v>
      </c>
      <c r="V43" s="45">
        <f>SUMIF($F$2:F43,F43,$U$2:U43)</f>
        <v>5321.200767412347</v>
      </c>
      <c r="W43" s="176">
        <f t="shared" si="30"/>
        <v>0.15351711287981379</v>
      </c>
      <c r="X43" s="176" t="str">
        <f t="shared" si="5"/>
        <v/>
      </c>
      <c r="Y43" s="176">
        <f t="shared" si="6"/>
        <v>0.17017587249221033</v>
      </c>
      <c r="Z43" s="26">
        <f>IFERROR(AVERAGEIF('Daily KPI'!D:D,Table14[[#This Row],[Month]],'Daily KPI'!AB:AB),"")</f>
        <v>10.507000000000003</v>
      </c>
      <c r="AA43" s="30">
        <f>IFERROR(AVERAGEIF($F$2:F43,F43,$Z$2:Z43),"")</f>
        <v>10.507000000000003</v>
      </c>
      <c r="AD43" s="167">
        <v>0.995</v>
      </c>
      <c r="AE43" s="167">
        <v>0.997</v>
      </c>
      <c r="AF43" s="176">
        <v>0.999</v>
      </c>
      <c r="AG43" s="176"/>
      <c r="AH43" s="176"/>
      <c r="AI43" s="176"/>
      <c r="AJ43" s="176"/>
      <c r="AK43" s="176"/>
      <c r="AL43" s="182"/>
      <c r="AM43" s="182"/>
    </row>
    <row r="44" spans="1:50">
      <c r="A44" s="169">
        <f t="shared" si="8"/>
        <v>43</v>
      </c>
      <c r="B44" s="169" t="str">
        <f t="shared" si="15"/>
        <v>October</v>
      </c>
      <c r="C44" s="17">
        <f t="shared" si="15"/>
        <v>10</v>
      </c>
      <c r="D44" s="170">
        <v>45931</v>
      </c>
      <c r="E44" s="17">
        <f t="shared" si="22"/>
        <v>2025</v>
      </c>
      <c r="F44" s="17" t="s">
        <v>135</v>
      </c>
      <c r="G44" s="17">
        <f t="shared" si="23"/>
        <v>31</v>
      </c>
      <c r="H44" s="172">
        <f t="shared" ref="H44:I44" si="34">H32</f>
        <v>146.56699049400001</v>
      </c>
      <c r="I44" s="172">
        <f t="shared" si="34"/>
        <v>169.41865188</v>
      </c>
      <c r="K44" s="172">
        <f t="shared" si="18"/>
        <v>23.399852150537601</v>
      </c>
      <c r="M44" s="45">
        <v>1269.3847581069001</v>
      </c>
      <c r="N44" s="30">
        <v>10.507</v>
      </c>
      <c r="O44" s="150">
        <f t="shared" si="25"/>
        <v>0.71310474367994436</v>
      </c>
      <c r="P44" s="26">
        <f t="shared" si="26"/>
        <v>5.4651178025806448</v>
      </c>
      <c r="Q44" s="17">
        <f>COUNTIFS('Daily KPI'!D:D,D44,'Daily KPI'!K:K,"&gt;0")</f>
        <v>0</v>
      </c>
      <c r="R44" s="45">
        <f t="shared" si="27"/>
        <v>0</v>
      </c>
      <c r="S44" s="45">
        <f>SUMIF($F$2:F44,F44,$R$2:R44)</f>
        <v>741.59588487822577</v>
      </c>
      <c r="T44" s="26">
        <f t="shared" si="28"/>
        <v>40.947895422803228</v>
      </c>
      <c r="U44" s="45">
        <f t="shared" si="29"/>
        <v>0</v>
      </c>
      <c r="V44" s="45">
        <f>SUMIF($F$2:F44,F44,$U$2:U44)</f>
        <v>5321.200767412347</v>
      </c>
      <c r="W44" s="176">
        <f t="shared" si="30"/>
        <v>0.16238339290791545</v>
      </c>
      <c r="X44" s="176" t="str">
        <f t="shared" si="5"/>
        <v/>
      </c>
      <c r="Y44" s="176">
        <f t="shared" si="6"/>
        <v>0.17017587249221033</v>
      </c>
      <c r="Z44" s="26">
        <f>IFERROR(AVERAGEIF('Daily KPI'!D:D,Table14[[#This Row],[Month]],'Daily KPI'!AB:AB),"")</f>
        <v>10.507000000000003</v>
      </c>
      <c r="AA44" s="30">
        <f>IFERROR(AVERAGEIF($F$2:F44,F44,$Z$2:Z44),"")</f>
        <v>10.507000000000003</v>
      </c>
      <c r="AD44" s="167">
        <v>0.995</v>
      </c>
      <c r="AE44" s="167">
        <v>0.997</v>
      </c>
      <c r="AF44" s="176">
        <v>0.999</v>
      </c>
      <c r="AG44" s="176"/>
      <c r="AH44" s="176"/>
      <c r="AI44" s="176"/>
      <c r="AJ44" s="176"/>
      <c r="AK44" s="176"/>
      <c r="AL44" s="182"/>
      <c r="AM44" s="182"/>
    </row>
    <row r="45" spans="1:50">
      <c r="A45" s="169">
        <f t="shared" si="8"/>
        <v>44</v>
      </c>
      <c r="B45" s="169" t="str">
        <f t="shared" si="15"/>
        <v>November</v>
      </c>
      <c r="C45" s="17">
        <f t="shared" si="15"/>
        <v>11</v>
      </c>
      <c r="D45" s="170">
        <v>45962</v>
      </c>
      <c r="E45" s="17">
        <f t="shared" si="22"/>
        <v>2025</v>
      </c>
      <c r="F45" s="17" t="s">
        <v>135</v>
      </c>
      <c r="G45" s="17">
        <f t="shared" si="23"/>
        <v>30</v>
      </c>
      <c r="H45" s="172">
        <f t="shared" ref="H45:I45" si="35">H33</f>
        <v>136.383007733</v>
      </c>
      <c r="I45" s="172">
        <f t="shared" si="35"/>
        <v>157.92065503000001</v>
      </c>
      <c r="K45" s="172">
        <f t="shared" si="18"/>
        <v>22.4999583333333</v>
      </c>
      <c r="M45" s="45">
        <v>1161.3630996203065</v>
      </c>
      <c r="N45" s="30">
        <v>10.507</v>
      </c>
      <c r="O45" s="150">
        <f t="shared" si="25"/>
        <v>0.69992314338151795</v>
      </c>
      <c r="P45" s="26">
        <f t="shared" si="26"/>
        <v>5.2640218343333336</v>
      </c>
      <c r="Q45" s="17">
        <f>COUNTIFS('Daily KPI'!D:D,D45,'Daily KPI'!K:K,"&gt;0")</f>
        <v>0</v>
      </c>
      <c r="R45" s="45">
        <f t="shared" si="27"/>
        <v>0</v>
      </c>
      <c r="S45" s="45">
        <f>SUMIF($F$2:F45,F45,$R$2:R45)</f>
        <v>741.59588487822577</v>
      </c>
      <c r="T45" s="26">
        <f t="shared" si="28"/>
        <v>38.712103320676881</v>
      </c>
      <c r="U45" s="45">
        <f t="shared" si="29"/>
        <v>0</v>
      </c>
      <c r="V45" s="45">
        <f>SUMIF($F$2:F45,F45,$U$2:U45)</f>
        <v>5321.200767412347</v>
      </c>
      <c r="W45" s="176">
        <f t="shared" si="30"/>
        <v>0.15351711287981379</v>
      </c>
      <c r="X45" s="176" t="str">
        <f t="shared" si="5"/>
        <v/>
      </c>
      <c r="Y45" s="176">
        <f t="shared" si="6"/>
        <v>0.17017587249221033</v>
      </c>
      <c r="Z45" s="26">
        <f>IFERROR(AVERAGEIF('Daily KPI'!D:D,Table14[[#This Row],[Month]],'Daily KPI'!AB:AB),"")</f>
        <v>10.507000000000003</v>
      </c>
      <c r="AA45" s="30">
        <f>IFERROR(AVERAGEIF($F$2:F45,F45,$Z$2:Z45),"")</f>
        <v>10.507000000000003</v>
      </c>
      <c r="AD45" s="167">
        <v>0.995</v>
      </c>
      <c r="AE45" s="167">
        <v>0.997</v>
      </c>
      <c r="AF45" s="176">
        <v>0.999</v>
      </c>
      <c r="AG45" s="176"/>
      <c r="AH45" s="176"/>
      <c r="AI45" s="176"/>
      <c r="AJ45" s="176"/>
      <c r="AK45" s="176"/>
      <c r="AL45" s="182"/>
      <c r="AM45" s="182"/>
    </row>
    <row r="46" spans="1:50">
      <c r="A46" s="169">
        <f t="shared" si="8"/>
        <v>45</v>
      </c>
      <c r="B46" s="169" t="str">
        <f t="shared" si="15"/>
        <v>December</v>
      </c>
      <c r="C46" s="17">
        <f t="shared" si="15"/>
        <v>12</v>
      </c>
      <c r="D46" s="170">
        <v>45992</v>
      </c>
      <c r="E46" s="17">
        <f t="shared" si="22"/>
        <v>2025</v>
      </c>
      <c r="F46" s="17" t="s">
        <v>135</v>
      </c>
      <c r="G46" s="17">
        <f t="shared" si="23"/>
        <v>31</v>
      </c>
      <c r="H46" s="172">
        <f t="shared" ref="H46:I46" si="36">H34</f>
        <v>149.379282394</v>
      </c>
      <c r="I46" s="172">
        <f t="shared" si="36"/>
        <v>175.80240230000001</v>
      </c>
      <c r="K46" s="172">
        <f t="shared" si="18"/>
        <v>21.492970430107501</v>
      </c>
      <c r="M46" s="45">
        <v>1338.2661015700648</v>
      </c>
      <c r="N46" s="30">
        <v>10.507</v>
      </c>
      <c r="O46" s="150">
        <f t="shared" si="25"/>
        <v>0.72450091751334011</v>
      </c>
      <c r="P46" s="26">
        <f t="shared" si="26"/>
        <v>5.671045235483871</v>
      </c>
      <c r="Q46" s="17">
        <f>COUNTIFS('Daily KPI'!D:D,D46,'Daily KPI'!K:K,"&gt;0")</f>
        <v>0</v>
      </c>
      <c r="R46" s="45">
        <f t="shared" si="27"/>
        <v>0</v>
      </c>
      <c r="S46" s="45">
        <f>SUMIF($F$2:F46,F46,$R$2:R46)</f>
        <v>741.59588487822577</v>
      </c>
      <c r="T46" s="26">
        <f t="shared" si="28"/>
        <v>43.16987424419564</v>
      </c>
      <c r="U46" s="45">
        <f t="shared" si="29"/>
        <v>0</v>
      </c>
      <c r="V46" s="45">
        <f>SUMIF($F$2:F46,F46,$U$2:U46)</f>
        <v>5321.200767412347</v>
      </c>
      <c r="W46" s="176">
        <f t="shared" si="30"/>
        <v>0.17119489484865502</v>
      </c>
      <c r="X46" s="176" t="str">
        <f t="shared" si="5"/>
        <v/>
      </c>
      <c r="Y46" s="176">
        <f t="shared" si="6"/>
        <v>0.17017587249221033</v>
      </c>
      <c r="Z46" s="26">
        <f>IFERROR(AVERAGEIF('Daily KPI'!D:D,Table14[[#This Row],[Month]],'Daily KPI'!AB:AB),"")</f>
        <v>10.507000000000003</v>
      </c>
      <c r="AA46" s="30">
        <f>IFERROR(AVERAGEIF($F$2:F46,F46,$Z$2:Z46),"")</f>
        <v>10.507000000000003</v>
      </c>
      <c r="AD46" s="167">
        <v>0.995</v>
      </c>
      <c r="AE46" s="167">
        <v>0.997</v>
      </c>
      <c r="AF46" s="176">
        <v>0.999</v>
      </c>
      <c r="AG46" s="176"/>
      <c r="AH46" s="176"/>
      <c r="AI46" s="176"/>
      <c r="AJ46" s="176"/>
      <c r="AK46" s="176"/>
      <c r="AL46" s="182"/>
      <c r="AM46" s="182"/>
    </row>
    <row r="47" spans="1:50">
      <c r="A47" s="169">
        <f t="shared" si="8"/>
        <v>46</v>
      </c>
      <c r="B47" s="169" t="str">
        <f t="shared" si="15"/>
        <v>January</v>
      </c>
      <c r="C47" s="17">
        <f t="shared" si="15"/>
        <v>1</v>
      </c>
      <c r="D47" s="170">
        <v>46023</v>
      </c>
      <c r="E47" s="17">
        <f t="shared" si="22"/>
        <v>2026</v>
      </c>
      <c r="F47" s="17" t="s">
        <v>135</v>
      </c>
      <c r="G47" s="17">
        <f t="shared" si="23"/>
        <v>31</v>
      </c>
      <c r="H47" s="172">
        <f t="shared" ref="H47:I47" si="37">H35</f>
        <v>172.65914562399999</v>
      </c>
      <c r="I47" s="172">
        <f t="shared" si="37"/>
        <v>210.74158696000001</v>
      </c>
      <c r="K47" s="172">
        <f t="shared" si="18"/>
        <v>22.099986559139801</v>
      </c>
      <c r="M47" s="45">
        <v>1594.1110915761078</v>
      </c>
      <c r="N47" s="30">
        <v>10.507</v>
      </c>
      <c r="O47" s="150">
        <f t="shared" si="25"/>
        <v>0.7199288957448855</v>
      </c>
      <c r="P47" s="26">
        <f t="shared" si="26"/>
        <v>6.7981157083870967</v>
      </c>
      <c r="Q47" s="17">
        <f>COUNTIFS('Daily KPI'!D:D,D47,'Daily KPI'!K:K,"&gt;0")</f>
        <v>0</v>
      </c>
      <c r="R47" s="45">
        <f t="shared" si="27"/>
        <v>0</v>
      </c>
      <c r="S47" s="45">
        <f>SUMIF($F$2:F47,F47,$R$2:R47)</f>
        <v>741.59588487822577</v>
      </c>
      <c r="T47" s="26">
        <f t="shared" si="28"/>
        <v>51.42293843793896</v>
      </c>
      <c r="U47" s="45">
        <f t="shared" si="29"/>
        <v>0</v>
      </c>
      <c r="V47" s="45">
        <f>SUMIF($F$2:F47,F47,$U$2:U47)</f>
        <v>5321.200767412347</v>
      </c>
      <c r="W47" s="176">
        <f t="shared" si="30"/>
        <v>0.20392333062854509</v>
      </c>
      <c r="X47" s="176" t="str">
        <f t="shared" si="5"/>
        <v/>
      </c>
      <c r="Y47" s="176">
        <f t="shared" si="6"/>
        <v>0.17017587249221033</v>
      </c>
      <c r="Z47" s="26" t="str">
        <f>IFERROR(AVERAGEIF('Daily KPI'!D:D,Table14[[#This Row],[Month]],'Daily KPI'!AB:AB),"")</f>
        <v/>
      </c>
      <c r="AA47" s="30">
        <f>IFERROR(AVERAGEIF($F$2:F47,F47,$Z$2:Z47),"")</f>
        <v>10.507000000000003</v>
      </c>
      <c r="AD47" s="167">
        <v>0.995</v>
      </c>
      <c r="AE47" s="167">
        <v>0.997</v>
      </c>
      <c r="AF47" s="176">
        <v>0.999</v>
      </c>
      <c r="AG47" s="176"/>
      <c r="AH47" s="176"/>
      <c r="AI47" s="176"/>
      <c r="AJ47" s="176"/>
      <c r="AK47" s="176"/>
      <c r="AL47" s="182"/>
      <c r="AM47" s="182"/>
    </row>
    <row r="48" spans="1:50">
      <c r="A48" s="169">
        <f t="shared" si="8"/>
        <v>47</v>
      </c>
      <c r="B48" s="169" t="str">
        <f t="shared" si="15"/>
        <v>February</v>
      </c>
      <c r="C48" s="17">
        <f t="shared" si="15"/>
        <v>2</v>
      </c>
      <c r="D48" s="170">
        <v>46054</v>
      </c>
      <c r="E48" s="17">
        <f t="shared" si="22"/>
        <v>2026</v>
      </c>
      <c r="F48" s="17" t="s">
        <v>135</v>
      </c>
      <c r="G48" s="17">
        <f t="shared" si="23"/>
        <v>28</v>
      </c>
      <c r="H48" s="172">
        <f t="shared" ref="H48:I48" si="38">H36</f>
        <v>174.40611465399999</v>
      </c>
      <c r="I48" s="172">
        <f t="shared" si="38"/>
        <v>212.78878262999999</v>
      </c>
      <c r="K48" s="172">
        <f t="shared" si="18"/>
        <v>24.199895833333301</v>
      </c>
      <c r="M48" s="45">
        <v>1467.2906841640824</v>
      </c>
      <c r="N48" s="30">
        <v>10.507</v>
      </c>
      <c r="O48" s="150">
        <f t="shared" si="25"/>
        <v>0.65627928759805276</v>
      </c>
      <c r="P48" s="26">
        <f t="shared" si="26"/>
        <v>7.5995993796428563</v>
      </c>
      <c r="Q48" s="17">
        <f>COUNTIFS('Daily KPI'!D:D,D48,'Daily KPI'!K:K,"&gt;0")</f>
        <v>0</v>
      </c>
      <c r="R48" s="45">
        <f t="shared" si="27"/>
        <v>0</v>
      </c>
      <c r="S48" s="45">
        <f>SUMIF($F$2:F48,F48,$R$2:R48)</f>
        <v>741.59588487822577</v>
      </c>
      <c r="T48" s="26">
        <f t="shared" si="28"/>
        <v>52.403238720145801</v>
      </c>
      <c r="U48" s="45">
        <f t="shared" si="29"/>
        <v>0</v>
      </c>
      <c r="V48" s="45">
        <f>SUMIF($F$2:F48,F48,$U$2:U48)</f>
        <v>5321.200767412347</v>
      </c>
      <c r="W48" s="176">
        <f t="shared" si="30"/>
        <v>0.20781081945427571</v>
      </c>
      <c r="X48" s="176" t="str">
        <f t="shared" si="5"/>
        <v/>
      </c>
      <c r="Y48" s="176">
        <f t="shared" si="6"/>
        <v>0.17017587249221033</v>
      </c>
      <c r="Z48" s="26" t="str">
        <f>IFERROR(AVERAGEIF('Daily KPI'!D:D,Table14[[#This Row],[Month]],'Daily KPI'!AB:AB),"")</f>
        <v/>
      </c>
      <c r="AA48" s="30">
        <f>IFERROR(AVERAGEIF($F$2:F48,F48,$Z$2:Z48),"")</f>
        <v>10.507000000000003</v>
      </c>
      <c r="AD48" s="167">
        <v>0.995</v>
      </c>
      <c r="AE48" s="167">
        <v>0.997</v>
      </c>
      <c r="AF48" s="176">
        <v>0.999</v>
      </c>
      <c r="AG48" s="176"/>
      <c r="AH48" s="176"/>
      <c r="AI48" s="176"/>
      <c r="AJ48" s="176"/>
      <c r="AK48" s="176"/>
      <c r="AL48" s="182"/>
      <c r="AM48" s="182"/>
    </row>
    <row r="49" spans="1:39">
      <c r="A49" s="169">
        <f t="shared" si="8"/>
        <v>48</v>
      </c>
      <c r="B49" s="169" t="str">
        <f t="shared" si="15"/>
        <v>March</v>
      </c>
      <c r="C49" s="17">
        <f t="shared" si="15"/>
        <v>3</v>
      </c>
      <c r="D49" s="170">
        <v>46082</v>
      </c>
      <c r="E49" s="17">
        <f t="shared" si="22"/>
        <v>2026</v>
      </c>
      <c r="F49" s="17" t="s">
        <v>135</v>
      </c>
      <c r="G49" s="17">
        <f t="shared" si="23"/>
        <v>31</v>
      </c>
      <c r="H49" s="172">
        <f t="shared" ref="H49:I49" si="39">H37</f>
        <v>205.44670140700001</v>
      </c>
      <c r="I49" s="172">
        <f t="shared" si="39"/>
        <v>247.38205597800001</v>
      </c>
      <c r="K49" s="172">
        <f t="shared" si="18"/>
        <v>26.700255376344099</v>
      </c>
      <c r="M49" s="45">
        <v>1810.595313888912</v>
      </c>
      <c r="N49" s="30">
        <v>10.507</v>
      </c>
      <c r="O49" s="150">
        <f t="shared" si="25"/>
        <v>0.69658555636062236</v>
      </c>
      <c r="P49" s="26">
        <f t="shared" si="26"/>
        <v>7.980066321870968</v>
      </c>
      <c r="Q49" s="17">
        <f>COUNTIFS('Daily KPI'!D:D,D49,'Daily KPI'!K:K,"&gt;0")</f>
        <v>0</v>
      </c>
      <c r="R49" s="45">
        <f t="shared" si="27"/>
        <v>0</v>
      </c>
      <c r="S49" s="45">
        <f>SUMIF($F$2:F49,F49,$R$2:R49)</f>
        <v>741.59588487822577</v>
      </c>
      <c r="T49" s="26">
        <f t="shared" si="28"/>
        <v>58.40630044802942</v>
      </c>
      <c r="U49" s="45">
        <f t="shared" si="29"/>
        <v>0</v>
      </c>
      <c r="V49" s="45">
        <f>SUMIF($F$2:F49,F49,$U$2:U49)</f>
        <v>5321.200767412347</v>
      </c>
      <c r="W49" s="176">
        <f t="shared" si="30"/>
        <v>0.23161662244229805</v>
      </c>
      <c r="X49" s="176" t="str">
        <f t="shared" si="5"/>
        <v/>
      </c>
      <c r="Y49" s="176">
        <f t="shared" si="6"/>
        <v>0.17017587249221033</v>
      </c>
      <c r="Z49" s="26" t="str">
        <f>IFERROR(AVERAGEIF('Daily KPI'!D:D,Table14[[#This Row],[Month]],'Daily KPI'!AB:AB),"")</f>
        <v/>
      </c>
      <c r="AA49" s="30">
        <f>IFERROR(AVERAGEIF($F$2:F49,F49,$Z$2:Z49),"")</f>
        <v>10.507000000000003</v>
      </c>
      <c r="AD49" s="167">
        <v>0.995</v>
      </c>
      <c r="AE49" s="167">
        <v>0.997</v>
      </c>
      <c r="AF49" s="176">
        <v>0.999</v>
      </c>
      <c r="AG49" s="176"/>
      <c r="AH49" s="176"/>
      <c r="AI49" s="176"/>
      <c r="AJ49" s="176"/>
      <c r="AK49" s="176"/>
      <c r="AL49" s="184"/>
      <c r="AM49" s="184"/>
    </row>
    <row r="52" spans="1:39">
      <c r="M52" s="17">
        <v>1796043.7400692529</v>
      </c>
      <c r="N52" s="17">
        <f>M52/1000</f>
        <v>1796.0437400692529</v>
      </c>
    </row>
    <row r="53" spans="1:39">
      <c r="M53" s="17">
        <v>1722663.7863473436</v>
      </c>
      <c r="N53" s="17">
        <f t="shared" ref="N53:N63" si="40">M53/1000</f>
        <v>1722.6637863473436</v>
      </c>
    </row>
    <row r="54" spans="1:39">
      <c r="M54" s="17">
        <v>1270329.9882142369</v>
      </c>
      <c r="N54" s="17">
        <f t="shared" si="40"/>
        <v>1270.3299882142369</v>
      </c>
    </row>
    <row r="55" spans="1:39">
      <c r="M55" s="17">
        <v>1065924.7175670129</v>
      </c>
      <c r="N55" s="17">
        <f t="shared" si="40"/>
        <v>1065.924717567013</v>
      </c>
    </row>
    <row r="56" spans="1:39">
      <c r="M56" s="17">
        <v>1106298.1095502812</v>
      </c>
      <c r="N56" s="17">
        <f t="shared" si="40"/>
        <v>1106.2981095502812</v>
      </c>
    </row>
    <row r="57" spans="1:39">
      <c r="M57" s="17">
        <v>1316920.9396026691</v>
      </c>
      <c r="N57" s="17">
        <f t="shared" si="40"/>
        <v>1316.920939602669</v>
      </c>
    </row>
    <row r="58" spans="1:39">
      <c r="M58" s="17">
        <v>1364355.656027816</v>
      </c>
      <c r="N58" s="17">
        <f t="shared" si="40"/>
        <v>1364.3556560278159</v>
      </c>
    </row>
    <row r="59" spans="1:39">
      <c r="M59" s="17">
        <v>1286868.6937107136</v>
      </c>
      <c r="N59" s="17">
        <f t="shared" si="40"/>
        <v>1286.8686937107136</v>
      </c>
    </row>
    <row r="60" spans="1:39">
      <c r="M60" s="17">
        <v>1432329.582014051</v>
      </c>
      <c r="N60" s="17">
        <f t="shared" si="40"/>
        <v>1432.3295820140511</v>
      </c>
    </row>
    <row r="61" spans="1:39">
      <c r="M61" s="17">
        <v>1634508.3254696075</v>
      </c>
      <c r="N61" s="17">
        <f t="shared" si="40"/>
        <v>1634.5083254696076</v>
      </c>
    </row>
    <row r="62" spans="1:39">
      <c r="M62" s="17">
        <v>1635740.3774081625</v>
      </c>
      <c r="N62" s="17">
        <f t="shared" si="40"/>
        <v>1635.7403774081624</v>
      </c>
    </row>
    <row r="63" spans="1:39">
      <c r="M63" s="17">
        <v>1947603.058177213</v>
      </c>
      <c r="N63" s="17">
        <f t="shared" si="40"/>
        <v>1947.6030581772129</v>
      </c>
    </row>
  </sheetData>
  <phoneticPr fontId="7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G30"/>
  <sheetViews>
    <sheetView workbookViewId="0">
      <selection activeCell="I9" sqref="I9"/>
    </sheetView>
  </sheetViews>
  <sheetFormatPr defaultColWidth="9.109375" defaultRowHeight="14.4"/>
  <cols>
    <col min="1" max="1" width="9.109375" style="133"/>
    <col min="2" max="2" width="18.88671875" style="133" bestFit="1" customWidth="1"/>
    <col min="3" max="3" width="10.44140625" style="133" bestFit="1" customWidth="1"/>
    <col min="4" max="5" width="9.109375" style="133"/>
    <col min="6" max="6" width="12.5546875" style="133" bestFit="1" customWidth="1"/>
    <col min="7" max="16384" width="9.109375" style="133"/>
  </cols>
  <sheetData>
    <row r="4" spans="2:6">
      <c r="B4" s="133" t="s">
        <v>34</v>
      </c>
    </row>
    <row r="6" spans="2:6">
      <c r="B6" s="134" t="s">
        <v>35</v>
      </c>
      <c r="C6" s="134" t="s">
        <v>36</v>
      </c>
      <c r="D6" s="134" t="s">
        <v>9</v>
      </c>
      <c r="E6" s="134" t="s">
        <v>37</v>
      </c>
      <c r="F6" s="134" t="s">
        <v>38</v>
      </c>
    </row>
    <row r="7" spans="2:6">
      <c r="B7" s="134" t="s">
        <v>39</v>
      </c>
      <c r="C7" s="135">
        <f>'Daily Dashboard'!B3</f>
        <v>45871</v>
      </c>
      <c r="D7" s="136">
        <f>'Daily Dashboard'!C9</f>
        <v>33.01225677497316</v>
      </c>
      <c r="E7" s="136">
        <f>'Daily Dashboard'!D9</f>
        <v>42.334020000002297</v>
      </c>
      <c r="F7" s="136">
        <f>D7-E7</f>
        <v>-9.3217632250291373</v>
      </c>
    </row>
    <row r="8" spans="2:6">
      <c r="B8" s="134" t="s">
        <v>40</v>
      </c>
      <c r="C8" s="135">
        <f t="shared" ref="C8:C30" si="0">$C$7</f>
        <v>45871</v>
      </c>
      <c r="D8" s="134">
        <v>0</v>
      </c>
      <c r="E8" s="134">
        <v>0</v>
      </c>
      <c r="F8" s="134">
        <v>0</v>
      </c>
    </row>
    <row r="9" spans="2:6">
      <c r="B9" s="134" t="s">
        <v>41</v>
      </c>
      <c r="C9" s="135">
        <f t="shared" si="0"/>
        <v>45871</v>
      </c>
      <c r="D9" s="134">
        <v>0</v>
      </c>
      <c r="E9" s="134">
        <v>0</v>
      </c>
      <c r="F9" s="134">
        <v>0</v>
      </c>
    </row>
    <row r="10" spans="2:6">
      <c r="B10" s="134" t="s">
        <v>42</v>
      </c>
      <c r="C10" s="135">
        <f t="shared" si="0"/>
        <v>45871</v>
      </c>
      <c r="D10" s="134">
        <v>0</v>
      </c>
      <c r="E10" s="134">
        <v>0</v>
      </c>
      <c r="F10" s="134">
        <v>0</v>
      </c>
    </row>
    <row r="11" spans="2:6">
      <c r="B11" s="134" t="s">
        <v>43</v>
      </c>
      <c r="C11" s="135">
        <f t="shared" si="0"/>
        <v>45871</v>
      </c>
      <c r="D11" s="134">
        <v>0</v>
      </c>
      <c r="E11" s="134">
        <v>0</v>
      </c>
      <c r="F11" s="134">
        <v>0</v>
      </c>
    </row>
    <row r="12" spans="2:6">
      <c r="B12" s="134" t="s">
        <v>44</v>
      </c>
      <c r="C12" s="135">
        <f t="shared" si="0"/>
        <v>45871</v>
      </c>
      <c r="D12" s="134">
        <v>0</v>
      </c>
      <c r="E12" s="134">
        <v>0</v>
      </c>
      <c r="F12" s="134">
        <v>0</v>
      </c>
    </row>
    <row r="13" spans="2:6">
      <c r="B13" s="134" t="s">
        <v>45</v>
      </c>
      <c r="C13" s="135">
        <f t="shared" si="0"/>
        <v>45871</v>
      </c>
      <c r="D13" s="134">
        <v>0</v>
      </c>
      <c r="E13" s="134">
        <v>0</v>
      </c>
      <c r="F13" s="134">
        <v>0</v>
      </c>
    </row>
    <row r="14" spans="2:6">
      <c r="B14" s="134" t="s">
        <v>46</v>
      </c>
      <c r="C14" s="135">
        <f t="shared" si="0"/>
        <v>45871</v>
      </c>
      <c r="D14" s="134">
        <v>0</v>
      </c>
      <c r="E14" s="134">
        <v>0</v>
      </c>
      <c r="F14" s="134">
        <v>0</v>
      </c>
    </row>
    <row r="15" spans="2:6">
      <c r="B15" s="134" t="s">
        <v>47</v>
      </c>
      <c r="C15" s="135">
        <f t="shared" si="0"/>
        <v>45871</v>
      </c>
      <c r="D15" s="134">
        <v>0</v>
      </c>
      <c r="E15" s="134">
        <v>0</v>
      </c>
      <c r="F15" s="134">
        <v>0</v>
      </c>
    </row>
    <row r="16" spans="2:6">
      <c r="B16" s="134" t="s">
        <v>48</v>
      </c>
      <c r="C16" s="135">
        <f t="shared" si="0"/>
        <v>45871</v>
      </c>
      <c r="D16" s="134">
        <v>0</v>
      </c>
      <c r="E16" s="134">
        <v>0</v>
      </c>
      <c r="F16" s="134">
        <v>0</v>
      </c>
    </row>
    <row r="17" spans="2:7">
      <c r="B17" s="134" t="s">
        <v>49</v>
      </c>
      <c r="C17" s="135">
        <f t="shared" si="0"/>
        <v>45871</v>
      </c>
      <c r="D17" s="134">
        <v>0</v>
      </c>
      <c r="E17" s="134">
        <v>0</v>
      </c>
      <c r="F17" s="134">
        <v>0</v>
      </c>
    </row>
    <row r="18" spans="2:7">
      <c r="B18" s="134" t="s">
        <v>50</v>
      </c>
      <c r="C18" s="135">
        <f t="shared" si="0"/>
        <v>45871</v>
      </c>
      <c r="D18" s="134">
        <v>0</v>
      </c>
      <c r="E18" s="134">
        <v>0</v>
      </c>
      <c r="F18" s="134">
        <v>0</v>
      </c>
    </row>
    <row r="19" spans="2:7">
      <c r="B19" s="134" t="s">
        <v>51</v>
      </c>
      <c r="C19" s="135">
        <f t="shared" si="0"/>
        <v>45871</v>
      </c>
      <c r="D19" s="134">
        <v>0</v>
      </c>
      <c r="E19" s="134">
        <v>0</v>
      </c>
      <c r="F19" s="134">
        <v>0</v>
      </c>
    </row>
    <row r="20" spans="2:7">
      <c r="B20" s="134" t="s">
        <v>52</v>
      </c>
      <c r="C20" s="135">
        <f t="shared" si="0"/>
        <v>45871</v>
      </c>
      <c r="D20" s="134">
        <v>0</v>
      </c>
      <c r="E20" s="134">
        <v>0</v>
      </c>
      <c r="F20" s="134">
        <v>0</v>
      </c>
    </row>
    <row r="21" spans="2:7">
      <c r="B21" s="134" t="s">
        <v>53</v>
      </c>
      <c r="C21" s="135">
        <f t="shared" si="0"/>
        <v>45871</v>
      </c>
      <c r="D21" s="134">
        <f>'Daily Dashboard'!C21*100</f>
        <v>99.5</v>
      </c>
      <c r="E21" s="134">
        <f>'Daily Dashboard'!D21*100</f>
        <v>99.180021000833605</v>
      </c>
      <c r="F21" s="134">
        <f>E21-D21</f>
        <v>-0.31997899916639483</v>
      </c>
      <c r="G21" s="137">
        <f>(F21/100)*$D$7</f>
        <v>-0.10563228883079949</v>
      </c>
    </row>
    <row r="22" spans="2:7">
      <c r="B22" s="134" t="s">
        <v>54</v>
      </c>
      <c r="C22" s="135">
        <f t="shared" si="0"/>
        <v>45871</v>
      </c>
      <c r="D22" s="134">
        <f>'Daily Dashboard'!C24*100</f>
        <v>99.7</v>
      </c>
      <c r="E22" s="134">
        <f>'Daily Dashboard'!D24*100</f>
        <v>100</v>
      </c>
      <c r="F22" s="134">
        <f>E22-D22</f>
        <v>0.29999999999999716</v>
      </c>
      <c r="G22" s="137">
        <f>(F22/100)*$D$7</f>
        <v>9.9036770324918533E-2</v>
      </c>
    </row>
    <row r="23" spans="2:7">
      <c r="B23" s="134" t="s">
        <v>55</v>
      </c>
      <c r="C23" s="135">
        <f t="shared" si="0"/>
        <v>45871</v>
      </c>
      <c r="D23" s="134">
        <f>'Daily Dashboard'!C27*100</f>
        <v>99.9</v>
      </c>
      <c r="E23" s="134">
        <f>'Daily Dashboard'!D27*100</f>
        <v>100</v>
      </c>
      <c r="F23" s="134">
        <f>E23-D23</f>
        <v>9.9999999999994316E-2</v>
      </c>
      <c r="G23" s="137">
        <f>((F23/100)*$D$7)*20%</f>
        <v>6.6024513549942576E-3</v>
      </c>
    </row>
    <row r="24" spans="2:7">
      <c r="B24" s="134" t="s">
        <v>56</v>
      </c>
      <c r="C24" s="135">
        <f t="shared" si="0"/>
        <v>45871</v>
      </c>
      <c r="D24" s="134">
        <v>0</v>
      </c>
      <c r="E24" s="134">
        <v>0</v>
      </c>
      <c r="F24" s="134">
        <v>0</v>
      </c>
    </row>
    <row r="25" spans="2:7">
      <c r="B25" s="134" t="s">
        <v>57</v>
      </c>
      <c r="C25" s="135">
        <f t="shared" si="0"/>
        <v>45871</v>
      </c>
      <c r="D25" s="134">
        <v>0</v>
      </c>
      <c r="E25" s="134">
        <v>0</v>
      </c>
      <c r="F25" s="134">
        <v>0</v>
      </c>
    </row>
    <row r="26" spans="2:7">
      <c r="B26" s="134" t="s">
        <v>10</v>
      </c>
      <c r="C26" s="135">
        <f t="shared" si="0"/>
        <v>45871</v>
      </c>
      <c r="D26" s="138">
        <f>'Daily Dashboard'!$D$9</f>
        <v>42.334020000002297</v>
      </c>
      <c r="E26" s="138">
        <f>'Daily Dashboard'!$D$9</f>
        <v>42.334020000002297</v>
      </c>
      <c r="F26" s="138">
        <f>'Daily Dashboard'!$D$9</f>
        <v>42.334020000002297</v>
      </c>
    </row>
    <row r="27" spans="2:7">
      <c r="B27" s="134" t="s">
        <v>58</v>
      </c>
      <c r="C27" s="135">
        <f t="shared" si="0"/>
        <v>45871</v>
      </c>
      <c r="D27" s="134">
        <v>0</v>
      </c>
      <c r="E27" s="134">
        <v>0</v>
      </c>
      <c r="F27" s="134">
        <v>0</v>
      </c>
    </row>
    <row r="28" spans="2:7">
      <c r="B28" s="134" t="s">
        <v>59</v>
      </c>
      <c r="C28" s="135">
        <f t="shared" si="0"/>
        <v>45871</v>
      </c>
      <c r="D28" s="134">
        <v>0</v>
      </c>
      <c r="E28" s="134">
        <v>0</v>
      </c>
      <c r="F28" s="134">
        <v>0</v>
      </c>
    </row>
    <row r="29" spans="2:7">
      <c r="B29" s="134" t="s">
        <v>60</v>
      </c>
      <c r="C29" s="135">
        <f t="shared" si="0"/>
        <v>45871</v>
      </c>
      <c r="D29" s="134">
        <v>0</v>
      </c>
      <c r="E29" s="136">
        <f>-(F7+G30)+(SUM(G21:G23))</f>
        <v>0.50040016840876589</v>
      </c>
      <c r="F29" s="136">
        <f>E29</f>
        <v>0.50040016840876589</v>
      </c>
    </row>
    <row r="30" spans="2:7">
      <c r="B30" s="134" t="s">
        <v>61</v>
      </c>
      <c r="C30" s="135">
        <f t="shared" si="0"/>
        <v>45871</v>
      </c>
      <c r="D30" s="134">
        <f>'Daily Dashboard'!C18</f>
        <v>4.4467592536129033</v>
      </c>
      <c r="E30" s="134">
        <f>'Daily Dashboard'!D18</f>
        <v>5.6349999999999998</v>
      </c>
      <c r="F30" s="134">
        <f>E30-D30</f>
        <v>1.1882407463870965</v>
      </c>
      <c r="G30" s="133">
        <f>(F30/D30)*D7</f>
        <v>8.8213699894694848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P11"/>
  <sheetViews>
    <sheetView workbookViewId="0">
      <selection activeCell="E4" sqref="E4"/>
    </sheetView>
  </sheetViews>
  <sheetFormatPr defaultColWidth="9" defaultRowHeight="14.4"/>
  <cols>
    <col min="2" max="2" width="10.109375" bestFit="1" customWidth="1"/>
    <col min="3" max="3" width="14" customWidth="1"/>
    <col min="4" max="4" width="12" customWidth="1"/>
    <col min="5" max="5" width="12.44140625" customWidth="1"/>
    <col min="6" max="6" width="13.5546875" customWidth="1"/>
    <col min="8" max="8" width="9.44140625" customWidth="1"/>
    <col min="9" max="9" width="10.44140625" customWidth="1"/>
    <col min="10" max="10" width="11.109375" customWidth="1"/>
    <col min="12" max="12" width="9.44140625" customWidth="1"/>
    <col min="14" max="14" width="10.44140625" customWidth="1"/>
    <col min="15" max="15" width="9.44140625" customWidth="1"/>
    <col min="16" max="16" width="9.88671875" customWidth="1"/>
  </cols>
  <sheetData>
    <row r="1" spans="1:16">
      <c r="A1" s="95" t="s">
        <v>62</v>
      </c>
      <c r="B1" s="96">
        <f>'Daily Dashboard'!B3</f>
        <v>45871</v>
      </c>
    </row>
    <row r="2" spans="1:16" ht="20.399999999999999" customHeight="1">
      <c r="A2" s="297" t="s">
        <v>63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</row>
    <row r="3" spans="1:16" ht="43.2">
      <c r="A3" s="78" t="s">
        <v>80</v>
      </c>
      <c r="B3" s="78" t="s">
        <v>65</v>
      </c>
      <c r="C3" s="79" t="s">
        <v>66</v>
      </c>
      <c r="D3" s="79" t="s">
        <v>67</v>
      </c>
      <c r="E3" s="79" t="s">
        <v>68</v>
      </c>
      <c r="F3" s="79" t="s">
        <v>69</v>
      </c>
      <c r="G3" s="79" t="s">
        <v>70</v>
      </c>
      <c r="H3" s="79" t="s">
        <v>71</v>
      </c>
      <c r="I3" s="79" t="s">
        <v>72</v>
      </c>
      <c r="J3" s="79" t="s">
        <v>73</v>
      </c>
      <c r="K3" s="79" t="s">
        <v>74</v>
      </c>
      <c r="L3" s="79" t="s">
        <v>75</v>
      </c>
      <c r="M3" s="79" t="s">
        <v>76</v>
      </c>
      <c r="N3" s="79" t="s">
        <v>77</v>
      </c>
      <c r="O3" s="79" t="s">
        <v>78</v>
      </c>
      <c r="P3" s="79" t="s">
        <v>79</v>
      </c>
    </row>
    <row r="4" spans="1:16">
      <c r="A4" s="80">
        <f>'Daily Dashboard'!$B$2</f>
        <v>45870</v>
      </c>
      <c r="B4" s="81">
        <f>DAY(B1)</f>
        <v>2</v>
      </c>
      <c r="C4" s="81">
        <f>_xlfn.XLOOKUP($A4,'Modelling New'!$D:$D,'Modelling New'!R:R)</f>
        <v>8.8935185072258065</v>
      </c>
      <c r="D4" s="181">
        <f>SUMIF('Daily KPI'!$D:$D,A4,'Daily KPI'!I:I)</f>
        <v>9.48</v>
      </c>
      <c r="E4" s="81">
        <f>_xlfn.XLOOKUP($A4,'Modelling New'!$D:$D,'Modelling New'!U:U)</f>
        <v>66.02451354994632</v>
      </c>
      <c r="F4" s="82">
        <f>SUMIF('Daily KPI'!$D:$D,'Monthly KPI'!$A4,'Daily KPI'!AA:AA)/1000</f>
        <v>71.427960000003367</v>
      </c>
      <c r="G4" s="83">
        <f>IFERROR(E4/C4/'Modelling New'!$AP$1,"")</f>
        <v>0.70656621050862611</v>
      </c>
      <c r="H4" s="84">
        <f>IFERROR(F4/D4/'Modelling New'!$AP$1,"")</f>
        <v>0.71710240189485253</v>
      </c>
      <c r="I4" s="83">
        <f>IFERROR(E4/(B4*24*'Modelling New'!$AP$1),"")</f>
        <v>0.13091374311955981</v>
      </c>
      <c r="J4" s="84">
        <f>IFERROR(F4/(B4*24*'Modelling New'!$AP$1),"")</f>
        <v>0.14162772437423338</v>
      </c>
      <c r="K4" s="159">
        <f>_xlfn.XLOOKUP($A4,'Modelling New'!D:D,'Modelling New'!AE:AE)</f>
        <v>0.997</v>
      </c>
      <c r="L4" s="84">
        <f>IFERROR(AVERAGEIF('Daily KPI'!$D:$D,'Monthly KPI'!$A4,'Daily KPI'!R:R),"")</f>
        <v>1</v>
      </c>
      <c r="M4" s="83">
        <f>_xlfn.XLOOKUP($A4,'Modelling New'!D:D,'Modelling New'!AD:AD)</f>
        <v>0.995</v>
      </c>
      <c r="N4" s="84">
        <f>IFERROR(AVERAGEIF('Daily KPI'!$D:$D,'Monthly KPI'!$A4,'Daily KPI'!O:O),"")</f>
        <v>0.99590010500416803</v>
      </c>
      <c r="O4" s="83">
        <f>_xlfn.XLOOKUP($A4,'Modelling New'!$D:$D,'Modelling New'!AF:AF)</f>
        <v>0.999</v>
      </c>
      <c r="P4" s="84">
        <f>IFERROR(AVERAGEIF('Daily KPI'!$D:$D,'Monthly KPI'!$A4,'Daily KPI'!T:T),"")</f>
        <v>1</v>
      </c>
    </row>
    <row r="5" spans="1:16">
      <c r="D5" s="85"/>
      <c r="F5" s="85"/>
    </row>
    <row r="6" spans="1:16">
      <c r="D6" s="85"/>
      <c r="F6" s="85"/>
    </row>
    <row r="7" spans="1:16">
      <c r="A7" s="95" t="s">
        <v>136</v>
      </c>
      <c r="B7" s="96">
        <f>B8-6</f>
        <v>45865</v>
      </c>
      <c r="D7" s="85"/>
      <c r="F7" s="85"/>
    </row>
    <row r="8" spans="1:16">
      <c r="A8" s="95" t="s">
        <v>137</v>
      </c>
      <c r="B8" s="96">
        <f>B1</f>
        <v>45871</v>
      </c>
    </row>
    <row r="9" spans="1:16" ht="21">
      <c r="A9" s="297" t="s">
        <v>63</v>
      </c>
      <c r="B9" s="297"/>
      <c r="C9" s="297"/>
      <c r="D9" s="297"/>
      <c r="E9" s="297"/>
      <c r="F9" s="297"/>
      <c r="G9" s="297"/>
      <c r="H9" s="297"/>
      <c r="I9" s="297"/>
      <c r="J9" s="297"/>
      <c r="K9" s="297"/>
      <c r="L9" s="297"/>
      <c r="M9" s="297"/>
      <c r="N9" s="297"/>
      <c r="O9" s="297"/>
      <c r="P9" s="297"/>
    </row>
    <row r="10" spans="1:16" ht="43.2">
      <c r="A10" s="78" t="s">
        <v>80</v>
      </c>
      <c r="B10" s="78" t="s">
        <v>65</v>
      </c>
      <c r="C10" s="79" t="s">
        <v>66</v>
      </c>
      <c r="D10" s="79" t="s">
        <v>67</v>
      </c>
      <c r="E10" s="79" t="s">
        <v>68</v>
      </c>
      <c r="F10" s="79" t="s">
        <v>69</v>
      </c>
      <c r="G10" s="79" t="s">
        <v>70</v>
      </c>
      <c r="H10" s="79" t="s">
        <v>71</v>
      </c>
      <c r="I10" s="79" t="s">
        <v>72</v>
      </c>
      <c r="J10" s="79" t="s">
        <v>73</v>
      </c>
      <c r="K10" s="79" t="s">
        <v>74</v>
      </c>
      <c r="L10" s="79" t="s">
        <v>75</v>
      </c>
      <c r="M10" s="79" t="s">
        <v>76</v>
      </c>
      <c r="N10" s="79" t="s">
        <v>77</v>
      </c>
      <c r="O10" s="79" t="s">
        <v>78</v>
      </c>
      <c r="P10" s="79" t="s">
        <v>79</v>
      </c>
    </row>
    <row r="11" spans="1:16">
      <c r="A11" s="80">
        <f>A4</f>
        <v>45870</v>
      </c>
      <c r="B11" s="81">
        <f>(B8-B7)+1</f>
        <v>7</v>
      </c>
      <c r="C11" s="81">
        <f>SUMIFS('Daily KPI'!AC:AC,'Daily KPI'!$A:$A,"&gt;="&amp;$B$7,'Daily KPI'!$A:$A,"&lt;="&amp;$B$8)</f>
        <v>30.240749700774195</v>
      </c>
      <c r="D11" s="82">
        <f>SUMIFS('Daily KPI'!I:I,'Daily KPI'!$A:$A,"&gt;="&amp;$B$7,'Daily KPI'!$A:$A,"&lt;="&amp;$B$8)</f>
        <v>25.72</v>
      </c>
      <c r="E11" s="81">
        <f>SUMIFS('Daily KPI'!AD:AD,'Daily KPI'!$A:$A,"&gt;="&amp;$B$7,'Daily KPI'!$A:$A,"&lt;="&amp;$B$8)/1000</f>
        <v>223.15015877698195</v>
      </c>
      <c r="F11" s="82">
        <f>SUMIFS('Daily KPI'!AA:AA,'Daily KPI'!$A:$A,"&gt;="&amp;$B$7,'Daily KPI'!$A:$A,"&lt;="&amp;$B$8)/1000</f>
        <v>200.02136000001178</v>
      </c>
      <c r="G11" s="83">
        <f>IFERROR(E11/C11/'Modelling New'!$AP$1,"")</f>
        <v>0.70230524902038993</v>
      </c>
      <c r="H11" s="84">
        <f>IFERROR(F11/D11/'Modelling New'!$AP$1,"")</f>
        <v>0.74016182057999924</v>
      </c>
      <c r="I11" s="83">
        <f>IFERROR(E11/(B11*24*'Modelling New'!$AP$1),"")</f>
        <v>0.12641807886408038</v>
      </c>
      <c r="J11" s="84">
        <f>IFERROR(F11/(B11*24*'Modelling New'!$AP$1),"")</f>
        <v>0.11331525015069986</v>
      </c>
      <c r="K11" s="83">
        <f>_xlfn.XLOOKUP($A11,'Modelling New'!$D:$D,'Modelling New'!AE:AE)</f>
        <v>0.997</v>
      </c>
      <c r="L11" s="84">
        <f>AVERAGEIFS('Daily KPI'!R:R,'Daily KPI'!$A:$A,"&gt;="&amp;$B$7,'Daily KPI'!$A:$A,"&lt;="&amp;$B$8)</f>
        <v>1</v>
      </c>
      <c r="M11" s="83">
        <f>_xlfn.XLOOKUP($A11,'Modelling New'!$D:$D,'Modelling New'!AD:AD)</f>
        <v>0.995</v>
      </c>
      <c r="N11" s="84">
        <f>AVERAGEIFS('Daily KPI'!O:O,'Daily KPI'!$A:$A,"&gt;="&amp;$B$7,'Daily KPI'!$A:$A,"&lt;="&amp;$B$8)</f>
        <v>0.99783696942818145</v>
      </c>
      <c r="O11" s="83">
        <f>_xlfn.XLOOKUP($A11,'Modelling New'!D:D,'Modelling New'!AF:AF)</f>
        <v>0.999</v>
      </c>
      <c r="P11" s="84">
        <f>AVERAGEIFS('Daily KPI'!T:T,'Daily KPI'!$A:$A,"&gt;="&amp;$B$7,'Daily KPI'!$A:$A,"&lt;="&amp;$B$8)</f>
        <v>1</v>
      </c>
    </row>
  </sheetData>
  <sheetProtection algorithmName="SHA-512" hashValue="3+WhKaVqcKRkHfSWSfsbHCEHwaz8QyI60ZRYOpJYnLTjwkPcP+Lcui3tR0r1go4eOyLBFJ+BPUljvgNhmilzNQ==" saltValue="/p+WUjSpKwLP+xOTblcTaQ==" spinCount="100000" sheet="1" objects="1" scenarios="1"/>
  <mergeCells count="2">
    <mergeCell ref="A2:P2"/>
    <mergeCell ref="A9:P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3100-ED18-436C-B835-3969D796AD56}">
  <dimension ref="A1:AS279"/>
  <sheetViews>
    <sheetView workbookViewId="0">
      <pane xSplit="1" ySplit="1" topLeftCell="B111" activePane="bottomRight" state="frozen"/>
      <selection activeCell="I9" sqref="I9"/>
      <selection pane="topRight" activeCell="I9" sqref="I9"/>
      <selection pane="bottomLeft" activeCell="I9" sqref="I9"/>
      <selection pane="bottomRight" activeCell="F125" sqref="F125"/>
    </sheetView>
  </sheetViews>
  <sheetFormatPr defaultColWidth="8.88671875" defaultRowHeight="14.4"/>
  <cols>
    <col min="1" max="1" width="9.5546875" bestFit="1" customWidth="1"/>
    <col min="2" max="5" width="9" customWidth="1"/>
    <col min="6" max="9" width="10.44140625" customWidth="1"/>
    <col min="10" max="12" width="11.44140625" customWidth="1"/>
    <col min="13" max="13" width="15.109375" bestFit="1" customWidth="1"/>
    <col min="14" max="44" width="11.44140625" customWidth="1"/>
  </cols>
  <sheetData>
    <row r="1" spans="1:45" ht="57.6">
      <c r="A1" s="185" t="s">
        <v>36</v>
      </c>
      <c r="B1" s="186" t="s">
        <v>64</v>
      </c>
      <c r="C1" s="186" t="s">
        <v>138</v>
      </c>
      <c r="D1" s="186" t="s">
        <v>139</v>
      </c>
      <c r="E1" s="186" t="s">
        <v>65</v>
      </c>
      <c r="F1" s="187" t="s">
        <v>140</v>
      </c>
      <c r="G1" s="187" t="s">
        <v>141</v>
      </c>
      <c r="H1" s="187" t="s">
        <v>142</v>
      </c>
      <c r="I1" s="187" t="s">
        <v>143</v>
      </c>
      <c r="J1" s="187" t="s">
        <v>144</v>
      </c>
      <c r="K1" s="187" t="s">
        <v>145</v>
      </c>
      <c r="L1" s="187" t="s">
        <v>146</v>
      </c>
      <c r="M1" s="187" t="s">
        <v>147</v>
      </c>
      <c r="N1" s="187" t="s">
        <v>148</v>
      </c>
      <c r="O1" s="187" t="s">
        <v>149</v>
      </c>
      <c r="P1" s="187" t="s">
        <v>150</v>
      </c>
      <c r="Q1" s="187" t="s">
        <v>151</v>
      </c>
      <c r="R1" s="187" t="s">
        <v>152</v>
      </c>
      <c r="S1" s="187" t="s">
        <v>153</v>
      </c>
      <c r="T1" s="187" t="s">
        <v>154</v>
      </c>
      <c r="U1" s="187" t="s">
        <v>155</v>
      </c>
      <c r="V1" s="187" t="s">
        <v>156</v>
      </c>
      <c r="W1" s="187" t="s">
        <v>157</v>
      </c>
      <c r="X1" s="187" t="s">
        <v>158</v>
      </c>
      <c r="Y1" s="187" t="s">
        <v>159</v>
      </c>
      <c r="Z1" s="187" t="s">
        <v>160</v>
      </c>
      <c r="AA1" s="187" t="s">
        <v>161</v>
      </c>
      <c r="AB1" s="187" t="s">
        <v>162</v>
      </c>
      <c r="AC1" s="187" t="s">
        <v>163</v>
      </c>
      <c r="AD1" s="187" t="s">
        <v>164</v>
      </c>
      <c r="AE1" s="187" t="s">
        <v>165</v>
      </c>
      <c r="AF1" s="187" t="s">
        <v>166</v>
      </c>
      <c r="AG1" s="187" t="s">
        <v>167</v>
      </c>
      <c r="AH1" s="187" t="s">
        <v>168</v>
      </c>
      <c r="AI1" s="187" t="s">
        <v>169</v>
      </c>
      <c r="AJ1" s="187" t="s">
        <v>170</v>
      </c>
      <c r="AK1" s="187" t="s">
        <v>171</v>
      </c>
      <c r="AL1" s="187" t="s">
        <v>172</v>
      </c>
      <c r="AM1" s="187" t="s">
        <v>173</v>
      </c>
      <c r="AN1" s="187" t="s">
        <v>174</v>
      </c>
      <c r="AO1" s="187" t="s">
        <v>175</v>
      </c>
      <c r="AP1" s="187" t="s">
        <v>176</v>
      </c>
      <c r="AQ1" s="187" t="s">
        <v>177</v>
      </c>
      <c r="AR1" s="187" t="s">
        <v>115</v>
      </c>
      <c r="AS1" s="187" t="s">
        <v>116</v>
      </c>
    </row>
    <row r="2" spans="1:45">
      <c r="A2" s="77">
        <v>45745</v>
      </c>
      <c r="B2" s="45">
        <f>YEAR(Table13[[#This Row],[Date]])+IF(MONTH(Table13[[#This Row],[Date]])&gt;=4,1,0)</f>
        <v>2025</v>
      </c>
      <c r="C2" s="17">
        <f>YEAR(Table13[[#This Row],[Date]])</f>
        <v>2025</v>
      </c>
      <c r="D2" s="42">
        <f>Table13[[#This Row],[Date]]-DAY(Table13[[#This Row],[Date]])+1</f>
        <v>45717</v>
      </c>
      <c r="E2" s="17">
        <f t="shared" ref="E2:E5" si="0">DAY(EOMONTH(A2,0))</f>
        <v>31</v>
      </c>
      <c r="F2" s="147" cm="1">
        <f t="array" ref="F2">IFERROR(_xlfn.XLOOKUP(Table13[[#This Row],[Date]],Raw_Data[[#All],[Date]],Raw_Data[[#All],[Operating Hours]]),"")</f>
        <v>12</v>
      </c>
      <c r="G2" s="26">
        <f>IFERROR(_xlfn.XLOOKUP($A2,'Raw Data'!$G:$G,'Raw Data'!S:S)/1000,"")</f>
        <v>6.6</v>
      </c>
      <c r="H2" s="26"/>
      <c r="I2" s="26">
        <f>IFERROR(_xlfn.XLOOKUP($A2,'Raw Data'!$G:$G,'Raw Data'!AF:AF)/1000,"")</f>
        <v>7.375</v>
      </c>
      <c r="J2" s="26"/>
      <c r="K2" s="149">
        <f>IFERROR(_xlfn.XLOOKUP($A2,'Raw Data'!$G:$G,'Raw Data'!W:W),"")</f>
        <v>30.493778334179805</v>
      </c>
      <c r="L2" s="148">
        <f>IFERROR(_xlfn.XLOOKUP($A2,'Raw Data'!$G:$G,'Raw Data'!X:X),"")</f>
        <v>46.458635738124144</v>
      </c>
      <c r="M2" s="148">
        <f>IFERROR(_xlfn.XLOOKUP($A2,'Raw Data'!$G:$G,'Raw Data'!Y:Y),"")</f>
        <v>0.67533815142260123</v>
      </c>
      <c r="N2" s="148">
        <f>IFERROR(_xlfn.XLOOKUP($A2,'Raw Data'!$G:$G,'Raw Data'!Z:Z),"")</f>
        <v>0.69938041766484582</v>
      </c>
      <c r="O2" s="188" t="str">
        <f>IFERROR(1-SUMIF('Plant BD'!$H:$H,$A2,'Plant BD'!$AE:$AE)/($AA2+SUMIF('Plant BD'!$H:$H,$A2,'Plant BD'!$AE:$AE)),"")</f>
        <v/>
      </c>
      <c r="P2" s="188"/>
      <c r="Q2" s="189"/>
      <c r="R2" s="191" t="str">
        <f>IFERROR(1-SUMIF('Grid BD'!$H:$H,$A2,'Grid BD'!$AD:$AD)/($AA2+SUMIF('Grid BD'!$H:$H,$A2,'Grid BD'!$AD:$AD)),"")</f>
        <v/>
      </c>
      <c r="S2" s="17"/>
      <c r="T2" s="189">
        <f>IFERROR(1-SUMIF(Tracker_BD!H:H,$A2,Tracker_BD!AI:AI)/$F2,"")</f>
        <v>1</v>
      </c>
      <c r="U2" s="190" t="str">
        <f t="shared" ref="U2:U60" si="1">IFERROR(AA2/(I2*1000)/AB2,"")</f>
        <v/>
      </c>
      <c r="V2" s="17"/>
      <c r="W2" s="176" t="str">
        <f t="shared" ref="W2:W60" si="2">IFERROR(AA2/(24*1000*AR2),"")</f>
        <v/>
      </c>
      <c r="X2" s="17">
        <f>IFERROR(_xlfn.XLOOKUP($A2,'Raw Data'!$G:$G,'Raw Data'!AB:AB),"")</f>
        <v>51086</v>
      </c>
      <c r="Y2" s="17" t="str">
        <f>IFERROR(_xlfn.XLOOKUP($A2,'Raw Data'!$G:$G,'Raw Data'!AC:AC),"")</f>
        <v/>
      </c>
      <c r="Z2" s="45" t="str">
        <f>IFERROR(_xlfn.XLOOKUP($A2,'Raw Data'!$G:$G,'Raw Data'!AD:AD),"")</f>
        <v/>
      </c>
      <c r="AA2" s="45" t="str">
        <f>IFERROR(_xlfn.XLOOKUP($A2,'Raw Data'!$G:$G,'Raw Data'!AE:AE),"")</f>
        <v/>
      </c>
      <c r="AB2" s="17">
        <f>_xlfn.XLOOKUP($D2,'Modelling New'!D:D,'Modelling New'!N:N)</f>
        <v>10.507</v>
      </c>
      <c r="AC2" s="26">
        <f>IFERROR(_xlfn.XLOOKUP($D2,'Modelling New'!$D:$D,'Modelling New'!P:P),"")</f>
        <v>7.980066321870968</v>
      </c>
      <c r="AD2" s="45">
        <f>IFERROR(_xlfn.XLOOKUP($D2,'Modelling New'!$D:$D,'Modelling New'!T:T)*1000,"")</f>
        <v>58906.451612903234</v>
      </c>
      <c r="AE2" s="176">
        <f t="shared" ref="AE2:AE60" si="3">IFERROR(AD2/AC2/AB2/1000,"")</f>
        <v>0.70255063332621537</v>
      </c>
      <c r="AF2" s="176">
        <f>IFERROR(_xlfn.XLOOKUP($D2,'Modelling New'!$D:$D,'Modelling New'!W:W),"")</f>
        <v>0.23360002701731875</v>
      </c>
      <c r="AG2" s="176">
        <f>IFERROR(_xlfn.XLOOKUP($D2,'Modelling New'!$D:$D,'Modelling New'!AD:AD),"")</f>
        <v>0.995</v>
      </c>
      <c r="AH2" s="176">
        <f>IFERROR(_xlfn.XLOOKUP($D2,'Modelling New'!$D:$D,'Modelling New'!AE:AE),"")</f>
        <v>0.997</v>
      </c>
      <c r="AI2" s="17"/>
      <c r="AJ2" s="17"/>
      <c r="AK2" s="17"/>
      <c r="AL2" s="17"/>
      <c r="AM2" s="17"/>
      <c r="AN2" s="176"/>
      <c r="AO2" s="176"/>
      <c r="AP2" s="176"/>
      <c r="AQ2" s="176"/>
      <c r="AR2" s="45">
        <f>IFERROR(_xlfn.XLOOKUP($D2,'Modelling New'!$D:$D,'Modelling New'!$N:$N),"")</f>
        <v>10.507</v>
      </c>
      <c r="AS2" s="45"/>
    </row>
    <row r="3" spans="1:45">
      <c r="A3" s="77">
        <f t="shared" ref="A3:A5" si="4">A2+1</f>
        <v>45746</v>
      </c>
      <c r="B3" s="45">
        <f>YEAR(Table13[[#This Row],[Date]])+IF(MONTH(Table13[[#This Row],[Date]])&gt;=4,1,0)</f>
        <v>2025</v>
      </c>
      <c r="C3" s="17">
        <f>YEAR(Table13[[#This Row],[Date]])</f>
        <v>2025</v>
      </c>
      <c r="D3" s="42">
        <f>Table13[[#This Row],[Date]]-DAY(Table13[[#This Row],[Date]])+1</f>
        <v>45717</v>
      </c>
      <c r="E3" s="17">
        <f t="shared" si="0"/>
        <v>31</v>
      </c>
      <c r="F3" s="147" cm="1">
        <f t="array" ref="F3">IFERROR(_xlfn.XLOOKUP(Table13[[#This Row],[Date]],Raw_Data[[#All],[Date]],Raw_Data[[#All],[Operating Hours]]),"")</f>
        <v>12.016666666666669</v>
      </c>
      <c r="G3" s="148">
        <f>IFERROR(_xlfn.XLOOKUP($A3,'Raw Data'!$G:$G,'Raw Data'!S:S)/1000,"")</f>
        <v>6.48</v>
      </c>
      <c r="H3" s="148"/>
      <c r="I3" s="148">
        <f>IFERROR(_xlfn.XLOOKUP($A3,'Raw Data'!$G:$G,'Raw Data'!AF:AF)/1000,"")</f>
        <v>7.35</v>
      </c>
      <c r="J3" s="148"/>
      <c r="K3" s="149">
        <f>IFERROR(_xlfn.XLOOKUP($A3,'Raw Data'!$G:$G,'Raw Data'!W:W),"")</f>
        <v>30.195025294022972</v>
      </c>
      <c r="L3" s="148">
        <f>IFERROR(_xlfn.XLOOKUP($A3,'Raw Data'!$G:$G,'Raw Data'!X:X),"")</f>
        <v>46.433191315288987</v>
      </c>
      <c r="M3" s="148">
        <f>IFERROR(_xlfn.XLOOKUP($A3,'Raw Data'!$G:$G,'Raw Data'!Y:Y),"")</f>
        <v>0.77068708417240572</v>
      </c>
      <c r="N3" s="148">
        <f>IFERROR(_xlfn.XLOOKUP($A3,'Raw Data'!$G:$G,'Raw Data'!Z:Z),"")</f>
        <v>3.0955795844395957</v>
      </c>
      <c r="O3" s="188">
        <f>IFERROR(1-SUMIF('Plant BD'!$H:$H,$A3,'Plant BD'!$AE:$AE)/($AA3+SUMIF('Plant BD'!$H:$H,$A3,'Plant BD'!$AE:$AE)),"")</f>
        <v>0.9941288521253544</v>
      </c>
      <c r="P3" s="188"/>
      <c r="Q3" s="189"/>
      <c r="R3" s="188">
        <f>IFERROR(1-SUMIF('Grid BD'!$H:$H,$A3,'Grid BD'!$AD:$AD)/($AA3+SUMIF('Grid BD'!$H:$H,$A3,'Grid BD'!$AD:$AD)),"")</f>
        <v>1</v>
      </c>
      <c r="S3" s="17"/>
      <c r="T3" s="189">
        <f>IFERROR(1-SUMIF(Tracker_BD!H:H,$A3,Tracker_BD!AI:AI)/$F3,"")</f>
        <v>1</v>
      </c>
      <c r="U3" s="190">
        <f t="shared" si="1"/>
        <v>0.69065974157804788</v>
      </c>
      <c r="V3" s="17"/>
      <c r="W3" s="176">
        <f t="shared" si="2"/>
        <v>0.21151454585827717</v>
      </c>
      <c r="X3" s="17">
        <f>IFERROR(_xlfn.XLOOKUP($A3,'Raw Data'!$G:$G,'Raw Data'!AB:AB),"")</f>
        <v>50755</v>
      </c>
      <c r="Y3" s="17">
        <f>IFERROR(_xlfn.XLOOKUP($A3,'Raw Data'!$G:$G,'Raw Data'!AC:AC),"")</f>
        <v>53644.399999990128</v>
      </c>
      <c r="Z3" s="45">
        <f>IFERROR(_xlfn.XLOOKUP($A3,'Raw Data'!$G:$G,'Raw Data'!AD:AD),"")</f>
        <v>307.20000000009406</v>
      </c>
      <c r="AA3" s="45">
        <f>IFERROR(_xlfn.XLOOKUP($A3,'Raw Data'!$G:$G,'Raw Data'!AE:AE),"")</f>
        <v>53337.199999990036</v>
      </c>
      <c r="AB3" s="17">
        <f>_xlfn.XLOOKUP($D3,'Modelling New'!D:D,'Modelling New'!N:N)</f>
        <v>10.507</v>
      </c>
      <c r="AC3" s="26">
        <f>IFERROR(_xlfn.XLOOKUP($D3,'Modelling New'!$D:$D,'Modelling New'!P:P),"")</f>
        <v>7.980066321870968</v>
      </c>
      <c r="AD3" s="45">
        <f>IFERROR(_xlfn.XLOOKUP($D3,'Modelling New'!$D:$D,'Modelling New'!T:T)*1000,"")</f>
        <v>58906.451612903234</v>
      </c>
      <c r="AE3" s="176">
        <f t="shared" si="3"/>
        <v>0.70255063332621537</v>
      </c>
      <c r="AF3" s="176">
        <f>IFERROR(_xlfn.XLOOKUP($D3,'Modelling New'!$D:$D,'Modelling New'!W:W),"")</f>
        <v>0.23360002701731875</v>
      </c>
      <c r="AG3" s="176">
        <f>IFERROR(_xlfn.XLOOKUP($D3,'Modelling New'!$D:$D,'Modelling New'!AD:AD),"")</f>
        <v>0.995</v>
      </c>
      <c r="AH3" s="176">
        <f>IFERROR(_xlfn.XLOOKUP($D3,'Modelling New'!$D:$D,'Modelling New'!AE:AE),"")</f>
        <v>0.997</v>
      </c>
      <c r="AI3" s="17"/>
      <c r="AJ3" s="17"/>
      <c r="AK3" s="17"/>
      <c r="AL3" s="17"/>
      <c r="AM3" s="17"/>
      <c r="AN3" s="176"/>
      <c r="AO3" s="176"/>
      <c r="AP3" s="176"/>
      <c r="AQ3" s="176"/>
      <c r="AR3" s="45">
        <f>IFERROR(_xlfn.XLOOKUP($D3,'Modelling New'!$D:$D,'Modelling New'!$N:$N),"")</f>
        <v>10.507</v>
      </c>
      <c r="AS3" s="45"/>
    </row>
    <row r="4" spans="1:45">
      <c r="A4" s="77">
        <f t="shared" si="4"/>
        <v>45747</v>
      </c>
      <c r="B4" s="45">
        <f>YEAR(Table13[[#This Row],[Date]])+IF(MONTH(Table13[[#This Row],[Date]])&gt;=4,1,0)</f>
        <v>2025</v>
      </c>
      <c r="C4" s="17">
        <f>YEAR(Table13[[#This Row],[Date]])</f>
        <v>2025</v>
      </c>
      <c r="D4" s="42">
        <f>Table13[[#This Row],[Date]]-DAY(Table13[[#This Row],[Date]])+1</f>
        <v>45717</v>
      </c>
      <c r="E4" s="17">
        <f t="shared" si="0"/>
        <v>31</v>
      </c>
      <c r="F4" s="147" cm="1">
        <f t="array" ref="F4">IFERROR(_xlfn.XLOOKUP(Table13[[#This Row],[Date]],Raw_Data[[#All],[Date]],Raw_Data[[#All],[Operating Hours]]),"")</f>
        <v>12.066666666666666</v>
      </c>
      <c r="G4" s="26">
        <f>IFERROR(_xlfn.XLOOKUP($A4,'Raw Data'!$G:$G,'Raw Data'!S:S)/1000,"")</f>
        <v>6.12</v>
      </c>
      <c r="H4" s="26"/>
      <c r="I4" s="26">
        <f>IFERROR(_xlfn.XLOOKUP($A4,'Raw Data'!$G:$G,'Raw Data'!AF:AF)/1000,"")</f>
        <v>6.55</v>
      </c>
      <c r="J4" s="26"/>
      <c r="K4" s="149">
        <f>IFERROR(_xlfn.XLOOKUP($A4,'Raw Data'!$G:$G,'Raw Data'!W:W),"")</f>
        <v>30.040434633803095</v>
      </c>
      <c r="L4" s="148">
        <f>IFERROR(_xlfn.XLOOKUP($A4,'Raw Data'!$G:$G,'Raw Data'!X:X),"")</f>
        <v>44.926700342638739</v>
      </c>
      <c r="M4" s="148">
        <f>IFERROR(_xlfn.XLOOKUP($A4,'Raw Data'!$G:$G,'Raw Data'!Y:Y),"")</f>
        <v>0.68876265272189863</v>
      </c>
      <c r="N4" s="148">
        <f>IFERROR(_xlfn.XLOOKUP($A4,'Raw Data'!$G:$G,'Raw Data'!Z:Z),"")</f>
        <v>3.2757179439067841</v>
      </c>
      <c r="O4" s="188">
        <f>IFERROR(1-SUMIF('Plant BD'!$H:$H,$A4,'Plant BD'!$AE:$AE)/($AA4+SUMIF('Plant BD'!$H:$H,$A4,'Plant BD'!$AE:$AE)),"")</f>
        <v>1</v>
      </c>
      <c r="P4" s="188"/>
      <c r="Q4" s="189"/>
      <c r="R4" s="191">
        <f>IFERROR(1-SUMIF('Grid BD'!$H:$H,$A4,'Grid BD'!$AD:$AD)/($AA4+SUMIF('Grid BD'!$H:$H,$A4,'Grid BD'!$AD:$AD)),"")</f>
        <v>1</v>
      </c>
      <c r="S4" s="17"/>
      <c r="T4" s="189">
        <f>IFERROR(1-SUMIF(Tracker_BD!H:H,$A4,Tracker_BD!AI:AI)/$F4,"")</f>
        <v>1</v>
      </c>
      <c r="U4" s="190">
        <f t="shared" si="1"/>
        <v>0.70321828341274217</v>
      </c>
      <c r="V4" s="17"/>
      <c r="W4" s="176">
        <f t="shared" si="2"/>
        <v>0.19191998984806088</v>
      </c>
      <c r="X4" s="17">
        <f>IFERROR(_xlfn.XLOOKUP($A4,'Raw Data'!$G:$G,'Raw Data'!AB:AB),"")</f>
        <v>46606</v>
      </c>
      <c r="Y4" s="17">
        <f>IFERROR(_xlfn.XLOOKUP($A4,'Raw Data'!$G:$G,'Raw Data'!AC:AC),"")</f>
        <v>48696.200000005774</v>
      </c>
      <c r="Z4" s="45">
        <f>IFERROR(_xlfn.XLOOKUP($A4,'Raw Data'!$G:$G,'Raw Data'!AD:AD),"")</f>
        <v>300.11999999995709</v>
      </c>
      <c r="AA4" s="45">
        <f>IFERROR(_xlfn.XLOOKUP($A4,'Raw Data'!$G:$G,'Raw Data'!AE:AE),"")</f>
        <v>48396.080000005815</v>
      </c>
      <c r="AB4" s="17">
        <f>_xlfn.XLOOKUP($D4,'Modelling New'!D:D,'Modelling New'!N:N)</f>
        <v>10.507</v>
      </c>
      <c r="AC4" s="26">
        <f>IFERROR(_xlfn.XLOOKUP($D4,'Modelling New'!$D:$D,'Modelling New'!P:P),"")</f>
        <v>7.980066321870968</v>
      </c>
      <c r="AD4" s="45">
        <f>IFERROR(_xlfn.XLOOKUP($D4,'Modelling New'!$D:$D,'Modelling New'!T:T)*1000,"")</f>
        <v>58906.451612903234</v>
      </c>
      <c r="AE4" s="176">
        <f t="shared" si="3"/>
        <v>0.70255063332621537</v>
      </c>
      <c r="AF4" s="176">
        <f>IFERROR(_xlfn.XLOOKUP($D4,'Modelling New'!$D:$D,'Modelling New'!W:W),"")</f>
        <v>0.23360002701731875</v>
      </c>
      <c r="AG4" s="176">
        <f>IFERROR(_xlfn.XLOOKUP($D4,'Modelling New'!$D:$D,'Modelling New'!AD:AD),"")</f>
        <v>0.995</v>
      </c>
      <c r="AH4" s="176">
        <f>IFERROR(_xlfn.XLOOKUP($D4,'Modelling New'!$D:$D,'Modelling New'!AE:AE),"")</f>
        <v>0.997</v>
      </c>
      <c r="AI4" s="17"/>
      <c r="AJ4" s="17"/>
      <c r="AK4" s="17"/>
      <c r="AL4" s="17"/>
      <c r="AM4" s="17"/>
      <c r="AN4" s="176"/>
      <c r="AO4" s="176"/>
      <c r="AP4" s="176"/>
      <c r="AQ4" s="176"/>
      <c r="AR4" s="45">
        <f>IFERROR(_xlfn.XLOOKUP($D4,'Modelling New'!$D:$D,'Modelling New'!$N:$N),"")</f>
        <v>10.507</v>
      </c>
      <c r="AS4" s="45"/>
    </row>
    <row r="5" spans="1:45">
      <c r="A5" s="77">
        <f t="shared" si="4"/>
        <v>45748</v>
      </c>
      <c r="B5" s="45">
        <f>YEAR(Table13[[#This Row],[Date]])+IF(MONTH(Table13[[#This Row],[Date]])&gt;=4,1,0)</f>
        <v>2026</v>
      </c>
      <c r="C5" s="17">
        <f>YEAR(Table13[[#This Row],[Date]])</f>
        <v>2025</v>
      </c>
      <c r="D5" s="42">
        <f>Table13[[#This Row],[Date]]-DAY(Table13[[#This Row],[Date]])+1</f>
        <v>45748</v>
      </c>
      <c r="E5" s="17">
        <f t="shared" si="0"/>
        <v>30</v>
      </c>
      <c r="F5" s="147" cm="1">
        <f t="array" ref="F5">IFERROR(_xlfn.XLOOKUP(Table13[[#This Row],[Date]],Raw_Data[[#All],[Date]],Raw_Data[[#All],[Operating Hours]]),"")</f>
        <v>12.033333333333333</v>
      </c>
      <c r="G5" s="148">
        <f>IFERROR(_xlfn.XLOOKUP($A5,'Raw Data'!$G:$G,'Raw Data'!S:S)/1000,"")</f>
        <v>5.15</v>
      </c>
      <c r="H5" s="148"/>
      <c r="I5" s="148">
        <f>IFERROR(_xlfn.XLOOKUP($A5,'Raw Data'!$G:$G,'Raw Data'!AF:AF)/1000,"")</f>
        <v>5.39</v>
      </c>
      <c r="J5" s="148"/>
      <c r="K5" s="149">
        <f>IFERROR(_xlfn.XLOOKUP($A5,'Raw Data'!$G:$G,'Raw Data'!W:W),"")</f>
        <v>28.438176432059823</v>
      </c>
      <c r="L5" s="148">
        <f>IFERROR(_xlfn.XLOOKUP($A5,'Raw Data'!$G:$G,'Raw Data'!X:X),"")</f>
        <v>41.541824930939207</v>
      </c>
      <c r="M5" s="148">
        <f>IFERROR(_xlfn.XLOOKUP($A5,'Raw Data'!$G:$G,'Raw Data'!Y:Y),"")</f>
        <v>0.68870555603290118</v>
      </c>
      <c r="N5" s="148">
        <f>IFERROR(_xlfn.XLOOKUP($A5,'Raw Data'!$G:$G,'Raw Data'!Z:Z),"")</f>
        <v>0.78930177291234338</v>
      </c>
      <c r="O5" s="188">
        <f>IFERROR(1-SUMIF('Plant BD'!$H:$H,$A5,'Plant BD'!$AE:$AE)/($AA5+SUMIF('Plant BD'!$H:$H,$A5,'Plant BD'!$AE:$AE)),"")</f>
        <v>1</v>
      </c>
      <c r="P5" s="188"/>
      <c r="Q5" s="189"/>
      <c r="R5" s="188">
        <f>IFERROR(1-SUMIF('Grid BD'!$H:$H,$A5,'Grid BD'!$AD:$AD)/($AA5+SUMIF('Grid BD'!$H:$H,$A5,'Grid BD'!$AD:$AD)),"")</f>
        <v>1</v>
      </c>
      <c r="S5" s="17"/>
      <c r="T5" s="189">
        <f>IFERROR(1-SUMIF(Tracker_BD!H:H,$A5,Tracker_BD!AI:AI)/$F5,"")</f>
        <v>1</v>
      </c>
      <c r="U5" s="190">
        <f t="shared" si="1"/>
        <v>0.70387318428748424</v>
      </c>
      <c r="V5" s="17"/>
      <c r="W5" s="176">
        <f t="shared" si="2"/>
        <v>0.15807818597123083</v>
      </c>
      <c r="X5" s="17">
        <f>IFERROR(_xlfn.XLOOKUP($A5,'Raw Data'!$G:$G,'Raw Data'!AB:AB),"")</f>
        <v>39403</v>
      </c>
      <c r="Y5" s="17">
        <f>IFERROR(_xlfn.XLOOKUP($A5,'Raw Data'!$G:$G,'Raw Data'!AC:AC),"")</f>
        <v>40160.399999993388</v>
      </c>
      <c r="Z5" s="45">
        <f>IFERROR(_xlfn.XLOOKUP($A5,'Raw Data'!$G:$G,'Raw Data'!AD:AD),"")</f>
        <v>298.14000000005336</v>
      </c>
      <c r="AA5" s="45">
        <f>IFERROR(_xlfn.XLOOKUP($A5,'Raw Data'!$G:$G,'Raw Data'!AE:AE),"")</f>
        <v>39862.259999993337</v>
      </c>
      <c r="AB5" s="17">
        <f>_xlfn.XLOOKUP($D5,'Modelling New'!D:D,'Modelling New'!N:N)</f>
        <v>10.507</v>
      </c>
      <c r="AC5" s="26">
        <f>IFERROR(_xlfn.XLOOKUP($D5,'Modelling New'!$D:$D,'Modelling New'!P:P),"")</f>
        <v>7.5896068253333331</v>
      </c>
      <c r="AD5" s="45">
        <f>IFERROR(_xlfn.XLOOKUP($D5,'Modelling New'!$D:$D,'Modelling New'!T:T)*1000,"")</f>
        <v>52819.056225669316</v>
      </c>
      <c r="AE5" s="176">
        <f t="shared" si="3"/>
        <v>0.66235775663545005</v>
      </c>
      <c r="AF5" s="176">
        <f>IFERROR(_xlfn.XLOOKUP($D5,'Modelling New'!$D:$D,'Modelling New'!W:W),"")</f>
        <v>0.20945978960720357</v>
      </c>
      <c r="AG5" s="176">
        <f>IFERROR(_xlfn.XLOOKUP($D5,'Modelling New'!$D:$D,'Modelling New'!AD:AD),"")</f>
        <v>0.995</v>
      </c>
      <c r="AH5" s="176">
        <f>IFERROR(_xlfn.XLOOKUP($D5,'Modelling New'!$D:$D,'Modelling New'!AE:AE),"")</f>
        <v>0.997</v>
      </c>
      <c r="AI5" s="17"/>
      <c r="AJ5" s="17"/>
      <c r="AK5" s="17"/>
      <c r="AL5" s="17"/>
      <c r="AM5" s="17"/>
      <c r="AN5" s="176"/>
      <c r="AO5" s="176"/>
      <c r="AP5" s="176"/>
      <c r="AQ5" s="176"/>
      <c r="AR5" s="45">
        <f>IFERROR(_xlfn.XLOOKUP($D5,'Modelling New'!$D:$D,'Modelling New'!$N:$N),"")</f>
        <v>10.507</v>
      </c>
      <c r="AS5" s="45"/>
    </row>
    <row r="6" spans="1:45">
      <c r="A6" s="77">
        <f t="shared" ref="A6:A69" si="5">A5+1</f>
        <v>45749</v>
      </c>
      <c r="B6" s="45">
        <f>YEAR(Table13[[#This Row],[Date]])+IF(MONTH(Table13[[#This Row],[Date]])&gt;=4,1,0)</f>
        <v>2026</v>
      </c>
      <c r="C6" s="17">
        <f>YEAR(Table13[[#This Row],[Date]])</f>
        <v>2025</v>
      </c>
      <c r="D6" s="42">
        <f>Table13[[#This Row],[Date]]-DAY(Table13[[#This Row],[Date]])+1</f>
        <v>45748</v>
      </c>
      <c r="E6" s="17">
        <f t="shared" ref="E6:E69" si="6">DAY(EOMONTH(A6,0))</f>
        <v>30</v>
      </c>
      <c r="F6" s="147" cm="1">
        <f t="array" ref="F6">IFERROR(_xlfn.XLOOKUP(Table13[[#This Row],[Date]],Raw_Data[[#All],[Date]],Raw_Data[[#All],[Operating Hours]]),"")</f>
        <v>11.85</v>
      </c>
      <c r="G6" s="26">
        <f>IFERROR(_xlfn.XLOOKUP($A6,'Raw Data'!$G:$G,'Raw Data'!S:S)/1000,"")</f>
        <v>5.9</v>
      </c>
      <c r="H6" s="26"/>
      <c r="I6" s="26">
        <f>IFERROR(_xlfn.XLOOKUP($A6,'Raw Data'!$G:$G,'Raw Data'!AF:AF)/1000,"")</f>
        <v>6.35</v>
      </c>
      <c r="J6" s="26"/>
      <c r="K6" s="149">
        <f>IFERROR(_xlfn.XLOOKUP($A6,'Raw Data'!$G:$G,'Raw Data'!W:W),"")</f>
        <v>28.478929105502772</v>
      </c>
      <c r="L6" s="148">
        <f>IFERROR(_xlfn.XLOOKUP($A6,'Raw Data'!$G:$G,'Raw Data'!X:X),"")</f>
        <v>44.05662915701064</v>
      </c>
      <c r="M6" s="148">
        <f>IFERROR(_xlfn.XLOOKUP($A6,'Raw Data'!$G:$G,'Raw Data'!Y:Y),"")</f>
        <v>0.68469360036346205</v>
      </c>
      <c r="N6" s="148">
        <f>IFERROR(_xlfn.XLOOKUP($A6,'Raw Data'!$G:$G,'Raw Data'!Z:Z),"")</f>
        <v>1.9063102801640828</v>
      </c>
      <c r="O6" s="188">
        <f>IFERROR(1-SUMIF('Plant BD'!$H:$H,$A6,'Plant BD'!$AE:$AE)/($AA6+SUMIF('Plant BD'!$H:$H,$A6,'Plant BD'!$AE:$AE)),"")</f>
        <v>0.99719811040565809</v>
      </c>
      <c r="P6" s="188"/>
      <c r="Q6" s="189"/>
      <c r="R6" s="191">
        <f>IFERROR(1-SUMIF('Grid BD'!$H:$H,$A6,'Grid BD'!$AD:$AD)/($AA6+SUMIF('Grid BD'!$H:$H,$A6,'Grid BD'!$AD:$AD)),"")</f>
        <v>1</v>
      </c>
      <c r="S6" s="17"/>
      <c r="T6" s="189">
        <f>IFERROR(1-SUMIF(Tracker_BD!H:H,$A6,Tracker_BD!AI:AI)/$F6,"")</f>
        <v>1</v>
      </c>
      <c r="U6" s="190">
        <f t="shared" si="1"/>
        <v>0.69345985316137493</v>
      </c>
      <c r="V6" s="17"/>
      <c r="W6" s="176">
        <f t="shared" si="2"/>
        <v>0.18347791948228045</v>
      </c>
      <c r="X6" s="17">
        <f>IFERROR(_xlfn.XLOOKUP($A6,'Raw Data'!$G:$G,'Raw Data'!AB:AB),"")</f>
        <v>44735</v>
      </c>
      <c r="Y6" s="17">
        <f>IFERROR(_xlfn.XLOOKUP($A6,'Raw Data'!$G:$G,'Raw Data'!AC:AC),"")</f>
        <v>46564.500000007683</v>
      </c>
      <c r="Z6" s="45">
        <f>IFERROR(_xlfn.XLOOKUP($A6,'Raw Data'!$G:$G,'Raw Data'!AD:AD),"")</f>
        <v>297.23999999998085</v>
      </c>
      <c r="AA6" s="45">
        <f>IFERROR(_xlfn.XLOOKUP($A6,'Raw Data'!$G:$G,'Raw Data'!AE:AE),"")</f>
        <v>46267.2600000077</v>
      </c>
      <c r="AB6" s="17">
        <f>_xlfn.XLOOKUP($D6,'Modelling New'!D:D,'Modelling New'!N:N)</f>
        <v>10.507</v>
      </c>
      <c r="AC6" s="26">
        <f>IFERROR(_xlfn.XLOOKUP($D6,'Modelling New'!$D:$D,'Modelling New'!P:P),"")</f>
        <v>7.5896068253333331</v>
      </c>
      <c r="AD6" s="45">
        <f>IFERROR(_xlfn.XLOOKUP($D6,'Modelling New'!$D:$D,'Modelling New'!T:T)*1000,"")</f>
        <v>52819.056225669316</v>
      </c>
      <c r="AE6" s="176">
        <f t="shared" si="3"/>
        <v>0.66235775663545005</v>
      </c>
      <c r="AF6" s="176">
        <f>IFERROR(_xlfn.XLOOKUP($D6,'Modelling New'!$D:$D,'Modelling New'!W:W),"")</f>
        <v>0.20945978960720357</v>
      </c>
      <c r="AG6" s="176">
        <f>IFERROR(_xlfn.XLOOKUP($D6,'Modelling New'!$D:$D,'Modelling New'!AD:AD),"")</f>
        <v>0.995</v>
      </c>
      <c r="AH6" s="176">
        <f>IFERROR(_xlfn.XLOOKUP($D6,'Modelling New'!$D:$D,'Modelling New'!AE:AE),"")</f>
        <v>0.997</v>
      </c>
      <c r="AI6" s="17"/>
      <c r="AJ6" s="17"/>
      <c r="AK6" s="17"/>
      <c r="AL6" s="17"/>
      <c r="AM6" s="17"/>
      <c r="AN6" s="176"/>
      <c r="AO6" s="176"/>
      <c r="AP6" s="176"/>
      <c r="AQ6" s="176"/>
      <c r="AR6" s="45">
        <f>IFERROR(_xlfn.XLOOKUP($D6,'Modelling New'!$D:$D,'Modelling New'!$N:$N),"")</f>
        <v>10.507</v>
      </c>
      <c r="AS6" s="45"/>
    </row>
    <row r="7" spans="1:45">
      <c r="A7" s="77">
        <f t="shared" si="5"/>
        <v>45750</v>
      </c>
      <c r="B7" s="45">
        <f>YEAR(Table13[[#This Row],[Date]])+IF(MONTH(Table13[[#This Row],[Date]])&gt;=4,1,0)</f>
        <v>2026</v>
      </c>
      <c r="C7" s="17">
        <f>YEAR(Table13[[#This Row],[Date]])</f>
        <v>2025</v>
      </c>
      <c r="D7" s="42">
        <f>Table13[[#This Row],[Date]]-DAY(Table13[[#This Row],[Date]])+1</f>
        <v>45748</v>
      </c>
      <c r="E7" s="17">
        <f t="shared" si="6"/>
        <v>30</v>
      </c>
      <c r="F7" s="147" cm="1">
        <f t="array" ref="F7">IFERROR(_xlfn.XLOOKUP(Table13[[#This Row],[Date]],Raw_Data[[#All],[Date]],Raw_Data[[#All],[Operating Hours]]),"")</f>
        <v>11.816666666666666</v>
      </c>
      <c r="G7" s="148">
        <f>IFERROR(_xlfn.XLOOKUP($A7,'Raw Data'!$G:$G,'Raw Data'!S:S)/1000,"")</f>
        <v>3.96</v>
      </c>
      <c r="H7" s="148"/>
      <c r="I7" s="148">
        <f>IFERROR(_xlfn.XLOOKUP($A7,'Raw Data'!$G:$G,'Raw Data'!AF:AF)/1000,"")</f>
        <v>4.01</v>
      </c>
      <c r="J7" s="148"/>
      <c r="K7" s="149">
        <f>IFERROR(_xlfn.XLOOKUP($A7,'Raw Data'!$G:$G,'Raw Data'!W:W),"")</f>
        <v>25.545950410959318</v>
      </c>
      <c r="L7" s="148">
        <f>IFERROR(_xlfn.XLOOKUP($A7,'Raw Data'!$G:$G,'Raw Data'!X:X),"")</f>
        <v>35.85720358835141</v>
      </c>
      <c r="M7" s="148">
        <f>IFERROR(_xlfn.XLOOKUP($A7,'Raw Data'!$G:$G,'Raw Data'!Y:Y),"")</f>
        <v>0.82389399524445828</v>
      </c>
      <c r="N7" s="148">
        <f>IFERROR(_xlfn.XLOOKUP($A7,'Raw Data'!$G:$G,'Raw Data'!Z:Z),"")</f>
        <v>5.407755533854167</v>
      </c>
      <c r="O7" s="188">
        <f>IFERROR(1-SUMIF('Plant BD'!$H:$H,$A7,'Plant BD'!$AE:$AE)/($AA7+SUMIF('Plant BD'!$H:$H,$A7,'Plant BD'!$AE:$AE)),"")</f>
        <v>1</v>
      </c>
      <c r="P7" s="188"/>
      <c r="Q7" s="189"/>
      <c r="R7" s="188">
        <f>IFERROR(1-SUMIF('Grid BD'!$H:$H,$A7,'Grid BD'!$AD:$AD)/($AA7+SUMIF('Grid BD'!$H:$H,$A7,'Grid BD'!$AD:$AD)),"")</f>
        <v>1</v>
      </c>
      <c r="S7" s="17"/>
      <c r="T7" s="189">
        <f>IFERROR(1-SUMIF(Tracker_BD!H:H,$A7,Tracker_BD!AI:AI)/$F7,"")</f>
        <v>1</v>
      </c>
      <c r="U7" s="190">
        <f t="shared" si="1"/>
        <v>0.71446111095139531</v>
      </c>
      <c r="V7" s="17"/>
      <c r="W7" s="176">
        <f t="shared" si="2"/>
        <v>0.11937454395479563</v>
      </c>
      <c r="X7" s="17">
        <f>IFERROR(_xlfn.XLOOKUP($A7,'Raw Data'!$G:$G,'Raw Data'!AB:AB),"")</f>
        <v>31063</v>
      </c>
      <c r="Y7" s="17">
        <f>IFERROR(_xlfn.XLOOKUP($A7,'Raw Data'!$G:$G,'Raw Data'!AC:AC),"")</f>
        <v>30406.099999992875</v>
      </c>
      <c r="Z7" s="45">
        <f>IFERROR(_xlfn.XLOOKUP($A7,'Raw Data'!$G:$G,'Raw Data'!AD:AD),"")</f>
        <v>303.65999999997229</v>
      </c>
      <c r="AA7" s="45">
        <f>IFERROR(_xlfn.XLOOKUP($A7,'Raw Data'!$G:$G,'Raw Data'!AE:AE),"")</f>
        <v>30102.439999992905</v>
      </c>
      <c r="AB7" s="17">
        <f>_xlfn.XLOOKUP($D7,'Modelling New'!D:D,'Modelling New'!N:N)</f>
        <v>10.507</v>
      </c>
      <c r="AC7" s="26">
        <f>IFERROR(_xlfn.XLOOKUP($D7,'Modelling New'!$D:$D,'Modelling New'!P:P),"")</f>
        <v>7.5896068253333331</v>
      </c>
      <c r="AD7" s="45">
        <f>IFERROR(_xlfn.XLOOKUP($D7,'Modelling New'!$D:$D,'Modelling New'!T:T)*1000,"")</f>
        <v>52819.056225669316</v>
      </c>
      <c r="AE7" s="176">
        <f t="shared" si="3"/>
        <v>0.66235775663545005</v>
      </c>
      <c r="AF7" s="176">
        <f>IFERROR(_xlfn.XLOOKUP($D7,'Modelling New'!$D:$D,'Modelling New'!W:W),"")</f>
        <v>0.20945978960720357</v>
      </c>
      <c r="AG7" s="176">
        <f>IFERROR(_xlfn.XLOOKUP($D7,'Modelling New'!$D:$D,'Modelling New'!AD:AD),"")</f>
        <v>0.995</v>
      </c>
      <c r="AH7" s="176">
        <f>IFERROR(_xlfn.XLOOKUP($D7,'Modelling New'!$D:$D,'Modelling New'!AE:AE),"")</f>
        <v>0.997</v>
      </c>
      <c r="AI7" s="17"/>
      <c r="AJ7" s="17"/>
      <c r="AK7" s="17"/>
      <c r="AL7" s="17"/>
      <c r="AM7" s="17"/>
      <c r="AN7" s="176"/>
      <c r="AO7" s="176"/>
      <c r="AP7" s="176"/>
      <c r="AQ7" s="176"/>
      <c r="AR7" s="45">
        <f>IFERROR(_xlfn.XLOOKUP($D7,'Modelling New'!$D:$D,'Modelling New'!$N:$N),"")</f>
        <v>10.507</v>
      </c>
      <c r="AS7" s="45"/>
    </row>
    <row r="8" spans="1:45">
      <c r="A8" s="77">
        <f t="shared" si="5"/>
        <v>45751</v>
      </c>
      <c r="B8" s="45">
        <f>YEAR(Table13[[#This Row],[Date]])+IF(MONTH(Table13[[#This Row],[Date]])&gt;=4,1,0)</f>
        <v>2026</v>
      </c>
      <c r="C8" s="17">
        <f>YEAR(Table13[[#This Row],[Date]])</f>
        <v>2025</v>
      </c>
      <c r="D8" s="42">
        <f>Table13[[#This Row],[Date]]-DAY(Table13[[#This Row],[Date]])+1</f>
        <v>45748</v>
      </c>
      <c r="E8" s="17">
        <f t="shared" si="6"/>
        <v>30</v>
      </c>
      <c r="F8" s="147" cm="1">
        <f t="array" ref="F8">IFERROR(_xlfn.XLOOKUP(Table13[[#This Row],[Date]],Raw_Data[[#All],[Date]],Raw_Data[[#All],[Operating Hours]]),"")</f>
        <v>11.716666666666667</v>
      </c>
      <c r="G8" s="26">
        <f>IFERROR(_xlfn.XLOOKUP($A8,'Raw Data'!$G:$G,'Raw Data'!S:S)/1000,"")</f>
        <v>6.87</v>
      </c>
      <c r="H8" s="26"/>
      <c r="I8" s="26">
        <f>IFERROR(_xlfn.XLOOKUP($A8,'Raw Data'!$G:$G,'Raw Data'!AF:AF)/1000,"")</f>
        <v>7.54</v>
      </c>
      <c r="J8" s="26"/>
      <c r="K8" s="149">
        <f>IFERROR(_xlfn.XLOOKUP($A8,'Raw Data'!$G:$G,'Raw Data'!W:W),"")</f>
        <v>29.781801782991668</v>
      </c>
      <c r="L8" s="148">
        <f>IFERROR(_xlfn.XLOOKUP($A8,'Raw Data'!$G:$G,'Raw Data'!X:X),"")</f>
        <v>46.948979625035498</v>
      </c>
      <c r="M8" s="148">
        <f>IFERROR(_xlfn.XLOOKUP($A8,'Raw Data'!$G:$G,'Raw Data'!Y:Y),"")</f>
        <v>0.66325762648138886</v>
      </c>
      <c r="N8" s="148">
        <f>IFERROR(_xlfn.XLOOKUP($A8,'Raw Data'!$G:$G,'Raw Data'!Z:Z),"")</f>
        <v>3.4187512397766113</v>
      </c>
      <c r="O8" s="188">
        <f>IFERROR(1-SUMIF('Plant BD'!$H:$H,$A8,'Plant BD'!$AE:$AE)/($AA8+SUMIF('Plant BD'!$H:$H,$A8,'Plant BD'!$AE:$AE)),"")</f>
        <v>0.93784971132583206</v>
      </c>
      <c r="P8" s="188"/>
      <c r="Q8" s="189"/>
      <c r="R8" s="191">
        <f>IFERROR(1-SUMIF('Grid BD'!$H:$H,$A8,'Grid BD'!$AD:$AD)/($AA8+SUMIF('Grid BD'!$H:$H,$A8,'Grid BD'!$AD:$AD)),"")</f>
        <v>1</v>
      </c>
      <c r="S8" s="17"/>
      <c r="T8" s="189">
        <f>IFERROR(1-SUMIF(Tracker_BD!H:H,$A8,Tracker_BD!AI:AI)/$F8,"")</f>
        <v>1</v>
      </c>
      <c r="U8" s="190">
        <f t="shared" si="1"/>
        <v>0.63809424511494783</v>
      </c>
      <c r="V8" s="17"/>
      <c r="W8" s="176">
        <f t="shared" si="2"/>
        <v>0.20046794200694612</v>
      </c>
      <c r="X8" s="17">
        <f>IFERROR(_xlfn.XLOOKUP($A8,'Raw Data'!$G:$G,'Raw Data'!AB:AB),"")</f>
        <v>48037</v>
      </c>
      <c r="Y8" s="17">
        <f>IFERROR(_xlfn.XLOOKUP($A8,'Raw Data'!$G:$G,'Raw Data'!AC:AC),"")</f>
        <v>50867.500000007567</v>
      </c>
      <c r="Z8" s="45">
        <f>IFERROR(_xlfn.XLOOKUP($A8,'Raw Data'!$G:$G,'Raw Data'!AD:AD),"")</f>
        <v>315.89999999997787</v>
      </c>
      <c r="AA8" s="45">
        <f>IFERROR(_xlfn.XLOOKUP($A8,'Raw Data'!$G:$G,'Raw Data'!AE:AE),"")</f>
        <v>50551.600000007587</v>
      </c>
      <c r="AB8" s="17">
        <f>_xlfn.XLOOKUP($D8,'Modelling New'!D:D,'Modelling New'!N:N)</f>
        <v>10.507</v>
      </c>
      <c r="AC8" s="26">
        <f>IFERROR(_xlfn.XLOOKUP($D8,'Modelling New'!$D:$D,'Modelling New'!P:P),"")</f>
        <v>7.5896068253333331</v>
      </c>
      <c r="AD8" s="45">
        <f>IFERROR(_xlfn.XLOOKUP($D8,'Modelling New'!$D:$D,'Modelling New'!T:T)*1000,"")</f>
        <v>52819.056225669316</v>
      </c>
      <c r="AE8" s="176">
        <f t="shared" si="3"/>
        <v>0.66235775663545005</v>
      </c>
      <c r="AF8" s="176">
        <f>IFERROR(_xlfn.XLOOKUP($D8,'Modelling New'!$D:$D,'Modelling New'!W:W),"")</f>
        <v>0.20945978960720357</v>
      </c>
      <c r="AG8" s="176">
        <f>IFERROR(_xlfn.XLOOKUP($D8,'Modelling New'!$D:$D,'Modelling New'!AD:AD),"")</f>
        <v>0.995</v>
      </c>
      <c r="AH8" s="176">
        <f>IFERROR(_xlfn.XLOOKUP($D8,'Modelling New'!$D:$D,'Modelling New'!AE:AE),"")</f>
        <v>0.997</v>
      </c>
      <c r="AI8" s="17"/>
      <c r="AJ8" s="17"/>
      <c r="AK8" s="17"/>
      <c r="AL8" s="17"/>
      <c r="AM8" s="17"/>
      <c r="AN8" s="176"/>
      <c r="AO8" s="176"/>
      <c r="AP8" s="176"/>
      <c r="AQ8" s="176"/>
      <c r="AR8" s="45">
        <f>IFERROR(_xlfn.XLOOKUP($D8,'Modelling New'!$D:$D,'Modelling New'!$N:$N),"")</f>
        <v>10.507</v>
      </c>
      <c r="AS8" s="45"/>
    </row>
    <row r="9" spans="1:45">
      <c r="A9" s="77">
        <f t="shared" si="5"/>
        <v>45752</v>
      </c>
      <c r="B9" s="45">
        <f>YEAR(Table13[[#This Row],[Date]])+IF(MONTH(Table13[[#This Row],[Date]])&gt;=4,1,0)</f>
        <v>2026</v>
      </c>
      <c r="C9" s="17">
        <f>YEAR(Table13[[#This Row],[Date]])</f>
        <v>2025</v>
      </c>
      <c r="D9" s="42">
        <f>Table13[[#This Row],[Date]]-DAY(Table13[[#This Row],[Date]])+1</f>
        <v>45748</v>
      </c>
      <c r="E9" s="17">
        <f t="shared" si="6"/>
        <v>30</v>
      </c>
      <c r="F9" s="147" cm="1">
        <f t="array" ref="F9">IFERROR(_xlfn.XLOOKUP(Table13[[#This Row],[Date]],Raw_Data[[#All],[Date]],Raw_Data[[#All],[Operating Hours]]),"")</f>
        <v>12.033333333333333</v>
      </c>
      <c r="G9" s="148">
        <f>IFERROR(_xlfn.XLOOKUP($A9,'Raw Data'!$G:$G,'Raw Data'!S:S)/1000,"")</f>
        <v>5.83</v>
      </c>
      <c r="H9" s="148"/>
      <c r="I9" s="148">
        <f>IFERROR(_xlfn.XLOOKUP($A9,'Raw Data'!$G:$G,'Raw Data'!AF:AF)/1000,"")</f>
        <v>6.46</v>
      </c>
      <c r="J9" s="148"/>
      <c r="K9" s="149">
        <f>IFERROR(_xlfn.XLOOKUP($A9,'Raw Data'!$G:$G,'Raw Data'!W:W),"")</f>
        <v>28.418743936451644</v>
      </c>
      <c r="L9" s="148">
        <f>IFERROR(_xlfn.XLOOKUP($A9,'Raw Data'!$G:$G,'Raw Data'!X:X),"")</f>
        <v>45.769404163773885</v>
      </c>
      <c r="M9" s="149">
        <f>IFERROR(_xlfn.XLOOKUP($A9,'Raw Data'!$G:$G,'Raw Data'!Y:Y),"")</f>
        <v>0.68469360036346205</v>
      </c>
      <c r="N9" s="148">
        <f>IFERROR(_xlfn.XLOOKUP($A9,'Raw Data'!$G:$G,'Raw Data'!Z:Z),"")</f>
        <v>1.9063102801640828</v>
      </c>
      <c r="O9" s="188">
        <f>IFERROR(1-SUMIF('Plant BD'!$H:$H,$A9,'Plant BD'!$AE:$AE)/($AA9+SUMIF('Plant BD'!$H:$H,$A9,'Plant BD'!$AE:$AE)),"")</f>
        <v>0.94531103311163533</v>
      </c>
      <c r="P9" s="188"/>
      <c r="Q9" s="189"/>
      <c r="R9" s="188">
        <f>IFERROR(1-SUMIF('Grid BD'!$H:$H,$A9,'Grid BD'!$AD:$AD)/($AA9+SUMIF('Grid BD'!$H:$H,$A9,'Grid BD'!$AD:$AD)),"")</f>
        <v>1</v>
      </c>
      <c r="S9" s="17"/>
      <c r="T9" s="189">
        <f>IFERROR(1-SUMIF(Tracker_BD!H:H,$A9,Tracker_BD!AI:AI)/$F9,"")</f>
        <v>1</v>
      </c>
      <c r="U9" s="190">
        <f t="shared" si="1"/>
        <v>0.62010141550913556</v>
      </c>
      <c r="V9" s="17"/>
      <c r="W9" s="176">
        <f t="shared" si="2"/>
        <v>0.16691063100787565</v>
      </c>
      <c r="X9" s="17">
        <f>IFERROR(_xlfn.XLOOKUP($A9,'Raw Data'!$G:$G,'Raw Data'!AB:AB),"")</f>
        <v>40547</v>
      </c>
      <c r="Y9" s="17">
        <f>IFERROR(_xlfn.XLOOKUP($A9,'Raw Data'!$G:$G,'Raw Data'!AC:AC),"")</f>
        <v>42409.799999993993</v>
      </c>
      <c r="Z9" s="45">
        <f>IFERROR(_xlfn.XLOOKUP($A9,'Raw Data'!$G:$G,'Raw Data'!AD:AD),"")</f>
        <v>320.28000000000389</v>
      </c>
      <c r="AA9" s="45">
        <f>IFERROR(_xlfn.XLOOKUP($A9,'Raw Data'!$G:$G,'Raw Data'!AE:AE),"")</f>
        <v>42089.519999993987</v>
      </c>
      <c r="AB9" s="17">
        <f>_xlfn.XLOOKUP($D9,'Modelling New'!D:D,'Modelling New'!N:N)</f>
        <v>10.507</v>
      </c>
      <c r="AC9" s="26">
        <f>IFERROR(_xlfn.XLOOKUP($D9,'Modelling New'!$D:$D,'Modelling New'!P:P),"")</f>
        <v>7.5896068253333331</v>
      </c>
      <c r="AD9" s="45">
        <f>IFERROR(_xlfn.XLOOKUP($D9,'Modelling New'!$D:$D,'Modelling New'!T:T)*1000,"")</f>
        <v>52819.056225669316</v>
      </c>
      <c r="AE9" s="176">
        <f t="shared" si="3"/>
        <v>0.66235775663545005</v>
      </c>
      <c r="AF9" s="176">
        <f>IFERROR(_xlfn.XLOOKUP($D9,'Modelling New'!$D:$D,'Modelling New'!W:W),"")</f>
        <v>0.20945978960720357</v>
      </c>
      <c r="AG9" s="176">
        <f>IFERROR(_xlfn.XLOOKUP($D9,'Modelling New'!$D:$D,'Modelling New'!AD:AD),"")</f>
        <v>0.995</v>
      </c>
      <c r="AH9" s="176">
        <f>IFERROR(_xlfn.XLOOKUP($D9,'Modelling New'!$D:$D,'Modelling New'!AE:AE),"")</f>
        <v>0.997</v>
      </c>
      <c r="AI9" s="17"/>
      <c r="AJ9" s="17"/>
      <c r="AK9" s="17"/>
      <c r="AL9" s="17"/>
      <c r="AM9" s="17"/>
      <c r="AN9" s="176"/>
      <c r="AO9" s="176"/>
      <c r="AP9" s="176"/>
      <c r="AQ9" s="176"/>
      <c r="AR9" s="45">
        <f>IFERROR(_xlfn.XLOOKUP($D9,'Modelling New'!$D:$D,'Modelling New'!$N:$N),"")</f>
        <v>10.507</v>
      </c>
      <c r="AS9" s="45"/>
    </row>
    <row r="10" spans="1:45">
      <c r="A10" s="77">
        <f t="shared" si="5"/>
        <v>45753</v>
      </c>
      <c r="B10" s="45">
        <f>YEAR(Table13[[#This Row],[Date]])+IF(MONTH(Table13[[#This Row],[Date]])&gt;=4,1,0)</f>
        <v>2026</v>
      </c>
      <c r="C10" s="17">
        <f>YEAR(Table13[[#This Row],[Date]])</f>
        <v>2025</v>
      </c>
      <c r="D10" s="42">
        <f>Table13[[#This Row],[Date]]-DAY(Table13[[#This Row],[Date]])+1</f>
        <v>45748</v>
      </c>
      <c r="E10" s="17">
        <f t="shared" si="6"/>
        <v>30</v>
      </c>
      <c r="F10" s="147" cm="1">
        <f t="array" ref="F10">IFERROR(_xlfn.XLOOKUP(Table13[[#This Row],[Date]],Raw_Data[[#All],[Date]],Raw_Data[[#All],[Operating Hours]]),"")</f>
        <v>11.933333333333335</v>
      </c>
      <c r="G10" s="26">
        <f>IFERROR(_xlfn.XLOOKUP($A10,'Raw Data'!$G:$G,'Raw Data'!S:S)/1000,"")</f>
        <v>6.67</v>
      </c>
      <c r="H10" s="26"/>
      <c r="I10" s="26">
        <f>IFERROR(_xlfn.XLOOKUP($A10,'Raw Data'!$G:$G,'Raw Data'!AF:AF)/1000,"")</f>
        <v>7.57</v>
      </c>
      <c r="J10" s="26"/>
      <c r="K10" s="149">
        <f>IFERROR(_xlfn.XLOOKUP($A10,'Raw Data'!$G:$G,'Raw Data'!W:W),"")</f>
        <v>28.769764650372348</v>
      </c>
      <c r="L10" s="148">
        <f>IFERROR(_xlfn.XLOOKUP($A10,'Raw Data'!$G:$G,'Raw Data'!X:X),"")</f>
        <v>47.362187524686433</v>
      </c>
      <c r="M10" s="148">
        <f>IFERROR(_xlfn.XLOOKUP($A10,'Raw Data'!$G:$G,'Raw Data'!Y:Y),"")</f>
        <v>0.80936406749256928</v>
      </c>
      <c r="N10" s="148">
        <f>IFERROR(_xlfn.XLOOKUP($A10,'Raw Data'!$G:$G,'Raw Data'!Z:Z),"")</f>
        <v>5.3675416310628252</v>
      </c>
      <c r="O10" s="188">
        <f>IFERROR(1-SUMIF('Plant BD'!$H:$H,$A10,'Plant BD'!$AE:$AE)/($AA10+SUMIF('Plant BD'!$H:$H,$A10,'Plant BD'!$AE:$AE)),"")</f>
        <v>0.92124183128085391</v>
      </c>
      <c r="P10" s="188"/>
      <c r="Q10" s="189"/>
      <c r="R10" s="191">
        <f>IFERROR(1-SUMIF('Grid BD'!$H:$H,$A10,'Grid BD'!$AD:$AD)/($AA10+SUMIF('Grid BD'!$H:$H,$A10,'Grid BD'!$AD:$AD)),"")</f>
        <v>1</v>
      </c>
      <c r="S10" s="17"/>
      <c r="T10" s="189">
        <f>IFERROR(1-SUMIF(Tracker_BD!H:H,$A10,Tracker_BD!AI:AI)/$F10,"")</f>
        <v>1</v>
      </c>
      <c r="U10" s="190">
        <f t="shared" si="1"/>
        <v>0.62281181608944591</v>
      </c>
      <c r="V10" s="17"/>
      <c r="W10" s="176">
        <f t="shared" si="2"/>
        <v>0.19644522699154604</v>
      </c>
      <c r="X10" s="17">
        <f>IFERROR(_xlfn.XLOOKUP($A10,'Raw Data'!$G:$G,'Raw Data'!AB:AB),"")</f>
        <v>46811</v>
      </c>
      <c r="Y10" s="17">
        <f>IFERROR(_xlfn.XLOOKUP($A10,'Raw Data'!$G:$G,'Raw Data'!AC:AC),"")</f>
        <v>49870.800000004238</v>
      </c>
      <c r="Z10" s="45">
        <f>IFERROR(_xlfn.XLOOKUP($A10,'Raw Data'!$G:$G,'Raw Data'!AD:AD),"")</f>
        <v>333.60000000005385</v>
      </c>
      <c r="AA10" s="45">
        <f>IFERROR(_xlfn.XLOOKUP($A10,'Raw Data'!$G:$G,'Raw Data'!AE:AE),"")</f>
        <v>49537.200000004181</v>
      </c>
      <c r="AB10" s="17">
        <f>_xlfn.XLOOKUP($D10,'Modelling New'!D:D,'Modelling New'!N:N)</f>
        <v>10.507</v>
      </c>
      <c r="AC10" s="26">
        <f>IFERROR(_xlfn.XLOOKUP($D10,'Modelling New'!$D:$D,'Modelling New'!P:P),"")</f>
        <v>7.5896068253333331</v>
      </c>
      <c r="AD10" s="45">
        <f>IFERROR(_xlfn.XLOOKUP($D10,'Modelling New'!$D:$D,'Modelling New'!T:T)*1000,"")</f>
        <v>52819.056225669316</v>
      </c>
      <c r="AE10" s="176">
        <f t="shared" si="3"/>
        <v>0.66235775663545005</v>
      </c>
      <c r="AF10" s="176">
        <f>IFERROR(_xlfn.XLOOKUP($D10,'Modelling New'!$D:$D,'Modelling New'!W:W),"")</f>
        <v>0.20945978960720357</v>
      </c>
      <c r="AG10" s="176">
        <f>IFERROR(_xlfn.XLOOKUP($D10,'Modelling New'!$D:$D,'Modelling New'!AD:AD),"")</f>
        <v>0.995</v>
      </c>
      <c r="AH10" s="176">
        <f>IFERROR(_xlfn.XLOOKUP($D10,'Modelling New'!$D:$D,'Modelling New'!AE:AE),"")</f>
        <v>0.997</v>
      </c>
      <c r="AI10" s="17"/>
      <c r="AJ10" s="17"/>
      <c r="AK10" s="17"/>
      <c r="AL10" s="17"/>
      <c r="AM10" s="17"/>
      <c r="AN10" s="176"/>
      <c r="AO10" s="176"/>
      <c r="AP10" s="176"/>
      <c r="AQ10" s="176"/>
      <c r="AR10" s="45">
        <f>IFERROR(_xlfn.XLOOKUP($D10,'Modelling New'!$D:$D,'Modelling New'!$N:$N),"")</f>
        <v>10.507</v>
      </c>
      <c r="AS10" s="45"/>
    </row>
    <row r="11" spans="1:45">
      <c r="A11" s="77">
        <f t="shared" si="5"/>
        <v>45754</v>
      </c>
      <c r="B11" s="45">
        <f>YEAR(Table13[[#This Row],[Date]])+IF(MONTH(Table13[[#This Row],[Date]])&gt;=4,1,0)</f>
        <v>2026</v>
      </c>
      <c r="C11" s="17">
        <f>YEAR(Table13[[#This Row],[Date]])</f>
        <v>2025</v>
      </c>
      <c r="D11" s="42">
        <f>Table13[[#This Row],[Date]]-DAY(Table13[[#This Row],[Date]])+1</f>
        <v>45748</v>
      </c>
      <c r="E11" s="17">
        <f t="shared" si="6"/>
        <v>30</v>
      </c>
      <c r="F11" s="147" cm="1">
        <f t="array" ref="F11">IFERROR(_xlfn.XLOOKUP(Table13[[#This Row],[Date]],Raw_Data[[#All],[Date]],Raw_Data[[#All],[Operating Hours]]),"")</f>
        <v>12.083333333333336</v>
      </c>
      <c r="G11" s="148">
        <f>IFERROR(_xlfn.XLOOKUP($A11,'Raw Data'!$G:$G,'Raw Data'!S:S)/1000,"")</f>
        <v>6.71</v>
      </c>
      <c r="H11" s="148"/>
      <c r="I11" s="148">
        <f>IFERROR(_xlfn.XLOOKUP($A11,'Raw Data'!$G:$G,'Raw Data'!AF:AF)/1000,"")</f>
        <v>7.7949999999999999</v>
      </c>
      <c r="J11" s="148"/>
      <c r="K11" s="149">
        <f>IFERROR(_xlfn.XLOOKUP($A11,'Raw Data'!$G:$G,'Raw Data'!W:W),"")</f>
        <v>30.242939734874899</v>
      </c>
      <c r="L11" s="148">
        <f>IFERROR(_xlfn.XLOOKUP($A11,'Raw Data'!$G:$G,'Raw Data'!X:X),"")</f>
        <v>47.944768733645539</v>
      </c>
      <c r="M11" s="148">
        <f>IFERROR(_xlfn.XLOOKUP($A11,'Raw Data'!$G:$G,'Raw Data'!Y:Y),"")</f>
        <v>0.93582213106672063</v>
      </c>
      <c r="N11" s="148">
        <f>IFERROR(_xlfn.XLOOKUP($A11,'Raw Data'!$G:$G,'Raw Data'!Z:Z),"")</f>
        <v>4.3852015336354571</v>
      </c>
      <c r="O11" s="188">
        <f>IFERROR(1-SUMIF('Plant BD'!$H:$H,$A11,'Plant BD'!$AE:$AE)/($AA11+SUMIF('Plant BD'!$H:$H,$A11,'Plant BD'!$AE:$AE)),"")</f>
        <v>0.95381629534968548</v>
      </c>
      <c r="P11" s="188"/>
      <c r="Q11" s="189"/>
      <c r="R11" s="188">
        <f>IFERROR(1-SUMIF('Grid BD'!$H:$H,$A11,'Grid BD'!$AD:$AD)/($AA11+SUMIF('Grid BD'!$H:$H,$A11,'Grid BD'!$AD:$AD)),"")</f>
        <v>1</v>
      </c>
      <c r="S11" s="17"/>
      <c r="T11" s="189">
        <f>IFERROR(1-SUMIF(Tracker_BD!H:H,$A11,Tracker_BD!AI:AI)/$F11,"")</f>
        <v>1</v>
      </c>
      <c r="U11" s="190">
        <f t="shared" si="1"/>
        <v>0.64301528905290839</v>
      </c>
      <c r="V11" s="17"/>
      <c r="W11" s="176">
        <f t="shared" si="2"/>
        <v>0.20884600742364251</v>
      </c>
      <c r="X11" s="17">
        <f>IFERROR(_xlfn.XLOOKUP($A11,'Raw Data'!$G:$G,'Raw Data'!AB:AB),"")</f>
        <v>49735</v>
      </c>
      <c r="Y11" s="17">
        <f>IFERROR(_xlfn.XLOOKUP($A11,'Raw Data'!$G:$G,'Raw Data'!AC:AC),"")</f>
        <v>52971.000000005006</v>
      </c>
      <c r="Z11" s="45">
        <f>IFERROR(_xlfn.XLOOKUP($A11,'Raw Data'!$G:$G,'Raw Data'!AD:AD),"")</f>
        <v>306.71999999992039</v>
      </c>
      <c r="AA11" s="45">
        <f>IFERROR(_xlfn.XLOOKUP($A11,'Raw Data'!$G:$G,'Raw Data'!AE:AE),"")</f>
        <v>52664.280000005085</v>
      </c>
      <c r="AB11" s="17">
        <f>_xlfn.XLOOKUP($D11,'Modelling New'!D:D,'Modelling New'!N:N)</f>
        <v>10.507</v>
      </c>
      <c r="AC11" s="26">
        <f>IFERROR(_xlfn.XLOOKUP($D11,'Modelling New'!$D:$D,'Modelling New'!P:P),"")</f>
        <v>7.5896068253333331</v>
      </c>
      <c r="AD11" s="45">
        <f>IFERROR(_xlfn.XLOOKUP($D11,'Modelling New'!$D:$D,'Modelling New'!T:T)*1000,"")</f>
        <v>52819.056225669316</v>
      </c>
      <c r="AE11" s="176">
        <f t="shared" si="3"/>
        <v>0.66235775663545005</v>
      </c>
      <c r="AF11" s="176">
        <f>IFERROR(_xlfn.XLOOKUP($D11,'Modelling New'!$D:$D,'Modelling New'!W:W),"")</f>
        <v>0.20945978960720357</v>
      </c>
      <c r="AG11" s="176">
        <f>IFERROR(_xlfn.XLOOKUP($D11,'Modelling New'!$D:$D,'Modelling New'!AD:AD),"")</f>
        <v>0.995</v>
      </c>
      <c r="AH11" s="176">
        <f>IFERROR(_xlfn.XLOOKUP($D11,'Modelling New'!$D:$D,'Modelling New'!AE:AE),"")</f>
        <v>0.997</v>
      </c>
      <c r="AI11" s="17"/>
      <c r="AJ11" s="17"/>
      <c r="AK11" s="17"/>
      <c r="AL11" s="17"/>
      <c r="AM11" s="17"/>
      <c r="AN11" s="176"/>
      <c r="AO11" s="176"/>
      <c r="AP11" s="176"/>
      <c r="AQ11" s="176"/>
      <c r="AR11" s="45">
        <f>IFERROR(_xlfn.XLOOKUP($D11,'Modelling New'!$D:$D,'Modelling New'!$N:$N),"")</f>
        <v>10.507</v>
      </c>
      <c r="AS11" s="45"/>
    </row>
    <row r="12" spans="1:45">
      <c r="A12" s="77">
        <f t="shared" si="5"/>
        <v>45755</v>
      </c>
      <c r="B12" s="45">
        <f>YEAR(Table13[[#This Row],[Date]])+IF(MONTH(Table13[[#This Row],[Date]])&gt;=4,1,0)</f>
        <v>2026</v>
      </c>
      <c r="C12" s="17">
        <f>YEAR(Table13[[#This Row],[Date]])</f>
        <v>2025</v>
      </c>
      <c r="D12" s="42">
        <f>Table13[[#This Row],[Date]]-DAY(Table13[[#This Row],[Date]])+1</f>
        <v>45748</v>
      </c>
      <c r="E12" s="17">
        <f t="shared" si="6"/>
        <v>30</v>
      </c>
      <c r="F12" s="147" cm="1">
        <f t="array" ref="F12">IFERROR(_xlfn.XLOOKUP(Table13[[#This Row],[Date]],Raw_Data[[#All],[Date]],Raw_Data[[#All],[Operating Hours]]),"")</f>
        <v>11.75</v>
      </c>
      <c r="G12" s="26">
        <f>IFERROR(_xlfn.XLOOKUP($A12,'Raw Data'!$G:$G,'Raw Data'!S:S)/1000,"")</f>
        <v>6.17</v>
      </c>
      <c r="H12" s="26"/>
      <c r="I12" s="26">
        <f>IFERROR(_xlfn.XLOOKUP($A12,'Raw Data'!$G:$G,'Raw Data'!AF:AF)/1000,"")</f>
        <v>6.915</v>
      </c>
      <c r="J12" s="26"/>
      <c r="K12" s="149">
        <f>IFERROR(_xlfn.XLOOKUP($A12,'Raw Data'!$G:$G,'Raw Data'!W:W),"")</f>
        <v>29.899258099466838</v>
      </c>
      <c r="L12" s="148">
        <f>IFERROR(_xlfn.XLOOKUP($A12,'Raw Data'!$G:$G,'Raw Data'!X:X),"")</f>
        <v>45.501593429666315</v>
      </c>
      <c r="M12" s="148">
        <f>IFERROR(_xlfn.XLOOKUP($A12,'Raw Data'!$G:$G,'Raw Data'!Y:Y),"")</f>
        <v>0.8828547569296068</v>
      </c>
      <c r="N12" s="148">
        <f>IFERROR(_xlfn.XLOOKUP($A12,'Raw Data'!$G:$G,'Raw Data'!Z:Z),"")</f>
        <v>3.6838333606719971</v>
      </c>
      <c r="O12" s="188">
        <f>IFERROR(1-SUMIF('Plant BD'!$H:$H,$A12,'Plant BD'!$AE:$AE)/($AA12+SUMIF('Plant BD'!$H:$H,$A12,'Plant BD'!$AE:$AE)),"")</f>
        <v>1</v>
      </c>
      <c r="P12" s="188"/>
      <c r="Q12" s="189"/>
      <c r="R12" s="191">
        <f>IFERROR(1-SUMIF('Grid BD'!$H:$H,$A12,'Grid BD'!$AD:$AD)/($AA12+SUMIF('Grid BD'!$H:$H,$A12,'Grid BD'!$AD:$AD)),"")</f>
        <v>1</v>
      </c>
      <c r="S12" s="17"/>
      <c r="T12" s="189">
        <f>IFERROR(1-SUMIF(Tracker_BD!H:H,$A12,Tracker_BD!AI:AI)/$F12,"")</f>
        <v>1</v>
      </c>
      <c r="U12" s="190">
        <f t="shared" si="1"/>
        <v>0.6739914670388959</v>
      </c>
      <c r="V12" s="17"/>
      <c r="W12" s="176">
        <f t="shared" si="2"/>
        <v>0.19419379144058188</v>
      </c>
      <c r="X12" s="17">
        <f>IFERROR(_xlfn.XLOOKUP($A12,'Raw Data'!$G:$G,'Raw Data'!AB:AB),"")</f>
        <v>47199</v>
      </c>
      <c r="Y12" s="17">
        <f>IFERROR(_xlfn.XLOOKUP($A12,'Raw Data'!$G:$G,'Raw Data'!AC:AC),"")</f>
        <v>49299.699999988661</v>
      </c>
      <c r="Z12" s="45">
        <f>IFERROR(_xlfn.XLOOKUP($A12,'Raw Data'!$G:$G,'Raw Data'!AD:AD),"")</f>
        <v>330.24000000001053</v>
      </c>
      <c r="AA12" s="45">
        <f>IFERROR(_xlfn.XLOOKUP($A12,'Raw Data'!$G:$G,'Raw Data'!AE:AE),"")</f>
        <v>48969.459999988649</v>
      </c>
      <c r="AB12" s="17">
        <f>_xlfn.XLOOKUP($D12,'Modelling New'!D:D,'Modelling New'!N:N)</f>
        <v>10.507</v>
      </c>
      <c r="AC12" s="26">
        <f>IFERROR(_xlfn.XLOOKUP($D12,'Modelling New'!$D:$D,'Modelling New'!P:P),"")</f>
        <v>7.5896068253333331</v>
      </c>
      <c r="AD12" s="45">
        <f>IFERROR(_xlfn.XLOOKUP($D12,'Modelling New'!$D:$D,'Modelling New'!T:T)*1000,"")</f>
        <v>52819.056225669316</v>
      </c>
      <c r="AE12" s="176">
        <f t="shared" si="3"/>
        <v>0.66235775663545005</v>
      </c>
      <c r="AF12" s="176">
        <f>IFERROR(_xlfn.XLOOKUP($D12,'Modelling New'!$D:$D,'Modelling New'!W:W),"")</f>
        <v>0.20945978960720357</v>
      </c>
      <c r="AG12" s="176">
        <f>IFERROR(_xlfn.XLOOKUP($D12,'Modelling New'!$D:$D,'Modelling New'!AD:AD),"")</f>
        <v>0.995</v>
      </c>
      <c r="AH12" s="176">
        <f>IFERROR(_xlfn.XLOOKUP($D12,'Modelling New'!$D:$D,'Modelling New'!AE:AE),"")</f>
        <v>0.997</v>
      </c>
      <c r="AI12" s="17"/>
      <c r="AJ12" s="17"/>
      <c r="AK12" s="17"/>
      <c r="AL12" s="17"/>
      <c r="AM12" s="17"/>
      <c r="AN12" s="176"/>
      <c r="AO12" s="176"/>
      <c r="AP12" s="176"/>
      <c r="AQ12" s="176"/>
      <c r="AR12" s="45">
        <f>IFERROR(_xlfn.XLOOKUP($D12,'Modelling New'!$D:$D,'Modelling New'!$N:$N),"")</f>
        <v>10.507</v>
      </c>
      <c r="AS12" s="45"/>
    </row>
    <row r="13" spans="1:45">
      <c r="A13" s="77">
        <f t="shared" si="5"/>
        <v>45756</v>
      </c>
      <c r="B13" s="45">
        <f>YEAR(Table13[[#This Row],[Date]])+IF(MONTH(Table13[[#This Row],[Date]])&gt;=4,1,0)</f>
        <v>2026</v>
      </c>
      <c r="C13" s="17">
        <f>YEAR(Table13[[#This Row],[Date]])</f>
        <v>2025</v>
      </c>
      <c r="D13" s="42">
        <f>Table13[[#This Row],[Date]]-DAY(Table13[[#This Row],[Date]])+1</f>
        <v>45748</v>
      </c>
      <c r="E13" s="17">
        <f t="shared" si="6"/>
        <v>30</v>
      </c>
      <c r="F13" s="147" cm="1">
        <f t="array" ref="F13">IFERROR(_xlfn.XLOOKUP(Table13[[#This Row],[Date]],Raw_Data[[#All],[Date]],Raw_Data[[#All],[Operating Hours]]),"")</f>
        <v>11.95</v>
      </c>
      <c r="G13" s="148">
        <f>IFERROR(_xlfn.XLOOKUP($A13,'Raw Data'!$G:$G,'Raw Data'!S:S)/1000,"")</f>
        <v>6.37</v>
      </c>
      <c r="H13" s="148"/>
      <c r="I13" s="148">
        <f>IFERROR(_xlfn.XLOOKUP($A13,'Raw Data'!$G:$G,'Raw Data'!AF:AF)/1000,"")</f>
        <v>7.28</v>
      </c>
      <c r="J13" s="148"/>
      <c r="K13" s="149">
        <f>IFERROR(_xlfn.XLOOKUP($A13,'Raw Data'!$G:$G,'Raw Data'!W:W),"")</f>
        <v>29.618573787425692</v>
      </c>
      <c r="L13" s="148">
        <f>IFERROR(_xlfn.XLOOKUP($A13,'Raw Data'!$G:$G,'Raw Data'!X:X),"")</f>
        <v>46.94411950321404</v>
      </c>
      <c r="M13" s="148">
        <f>IFERROR(_xlfn.XLOOKUP($A13,'Raw Data'!$G:$G,'Raw Data'!Y:Y),"")</f>
        <v>0.86043045264485218</v>
      </c>
      <c r="N13" s="148">
        <f>IFERROR(_xlfn.XLOOKUP($A13,'Raw Data'!$G:$G,'Raw Data'!Z:Z),"")</f>
        <v>2.7864521940549216</v>
      </c>
      <c r="O13" s="188">
        <f>IFERROR(1-SUMIF('Plant BD'!$H:$H,$A13,'Plant BD'!$AE:$AE)/($AA13+SUMIF('Plant BD'!$H:$H,$A13,'Plant BD'!$AE:$AE)),"")</f>
        <v>0.99545403395198417</v>
      </c>
      <c r="P13" s="188"/>
      <c r="Q13" s="189"/>
      <c r="R13" s="188">
        <f>IFERROR(1-SUMIF('Grid BD'!$H:$H,$A13,'Grid BD'!$AD:$AD)/($AA13+SUMIF('Grid BD'!$H:$H,$A13,'Grid BD'!$AD:$AD)),"")</f>
        <v>1</v>
      </c>
      <c r="S13" s="17"/>
      <c r="T13" s="189">
        <f>IFERROR(1-SUMIF(Tracker_BD!H:H,$A13,Tracker_BD!AI:AI)/$F13,"")</f>
        <v>1</v>
      </c>
      <c r="U13" s="190">
        <f t="shared" si="1"/>
        <v>0.68165205404664131</v>
      </c>
      <c r="V13" s="17"/>
      <c r="W13" s="176">
        <f t="shared" si="2"/>
        <v>0.20676778972748119</v>
      </c>
      <c r="X13" s="17">
        <f>IFERROR(_xlfn.XLOOKUP($A13,'Raw Data'!$G:$G,'Raw Data'!AB:AB),"")</f>
        <v>49847</v>
      </c>
      <c r="Y13" s="17">
        <f>IFERROR(_xlfn.XLOOKUP($A13,'Raw Data'!$G:$G,'Raw Data'!AC:AC),"")</f>
        <v>52461.999999999534</v>
      </c>
      <c r="Z13" s="45">
        <f>IFERROR(_xlfn.XLOOKUP($A13,'Raw Data'!$G:$G,'Raw Data'!AD:AD),"")</f>
        <v>321.78000000005369</v>
      </c>
      <c r="AA13" s="45">
        <f>IFERROR(_xlfn.XLOOKUP($A13,'Raw Data'!$G:$G,'Raw Data'!AE:AE),"")</f>
        <v>52140.219999999477</v>
      </c>
      <c r="AB13" s="17">
        <f>_xlfn.XLOOKUP($D13,'Modelling New'!D:D,'Modelling New'!N:N)</f>
        <v>10.507</v>
      </c>
      <c r="AC13" s="26">
        <f>IFERROR(_xlfn.XLOOKUP($D13,'Modelling New'!$D:$D,'Modelling New'!P:P),"")</f>
        <v>7.5896068253333331</v>
      </c>
      <c r="AD13" s="45">
        <f>IFERROR(_xlfn.XLOOKUP($D13,'Modelling New'!$D:$D,'Modelling New'!T:T)*1000,"")</f>
        <v>52819.056225669316</v>
      </c>
      <c r="AE13" s="176">
        <f t="shared" si="3"/>
        <v>0.66235775663545005</v>
      </c>
      <c r="AF13" s="176">
        <f>IFERROR(_xlfn.XLOOKUP($D13,'Modelling New'!$D:$D,'Modelling New'!W:W),"")</f>
        <v>0.20945978960720357</v>
      </c>
      <c r="AG13" s="176">
        <f>IFERROR(_xlfn.XLOOKUP($D13,'Modelling New'!$D:$D,'Modelling New'!AD:AD),"")</f>
        <v>0.995</v>
      </c>
      <c r="AH13" s="176">
        <f>IFERROR(_xlfn.XLOOKUP($D13,'Modelling New'!$D:$D,'Modelling New'!AE:AE),"")</f>
        <v>0.997</v>
      </c>
      <c r="AI13" s="17"/>
      <c r="AJ13" s="17"/>
      <c r="AK13" s="17"/>
      <c r="AL13" s="17"/>
      <c r="AM13" s="17"/>
      <c r="AN13" s="176"/>
      <c r="AO13" s="176"/>
      <c r="AP13" s="176"/>
      <c r="AQ13" s="176"/>
      <c r="AR13" s="45">
        <f>IFERROR(_xlfn.XLOOKUP($D13,'Modelling New'!$D:$D,'Modelling New'!$N:$N),"")</f>
        <v>10.507</v>
      </c>
      <c r="AS13" s="45"/>
    </row>
    <row r="14" spans="1:45">
      <c r="A14" s="77">
        <f t="shared" si="5"/>
        <v>45757</v>
      </c>
      <c r="B14" s="45">
        <f>YEAR(Table13[[#This Row],[Date]])+IF(MONTH(Table13[[#This Row],[Date]])&gt;=4,1,0)</f>
        <v>2026</v>
      </c>
      <c r="C14" s="17">
        <f>YEAR(Table13[[#This Row],[Date]])</f>
        <v>2025</v>
      </c>
      <c r="D14" s="42">
        <f>Table13[[#This Row],[Date]]-DAY(Table13[[#This Row],[Date]])+1</f>
        <v>45748</v>
      </c>
      <c r="E14" s="17">
        <f t="shared" si="6"/>
        <v>30</v>
      </c>
      <c r="F14" s="147" cm="1">
        <f t="array" ref="F14">IFERROR(_xlfn.XLOOKUP(Table13[[#This Row],[Date]],Raw_Data[[#All],[Date]],Raw_Data[[#All],[Operating Hours]]),"")</f>
        <v>12.233333333333333</v>
      </c>
      <c r="G14" s="26">
        <f>IFERROR(_xlfn.XLOOKUP($A14,'Raw Data'!$G:$G,'Raw Data'!S:S)/1000,"")</f>
        <v>5.79</v>
      </c>
      <c r="H14" s="26"/>
      <c r="I14" s="26">
        <f>IFERROR(_xlfn.XLOOKUP($A14,'Raw Data'!$G:$G,'Raw Data'!AF:AF)/1000,"")</f>
        <v>6.5</v>
      </c>
      <c r="J14" s="26"/>
      <c r="K14" s="149">
        <f>IFERROR(_xlfn.XLOOKUP($A14,'Raw Data'!$G:$G,'Raw Data'!W:W),"")</f>
        <v>28.709098007763448</v>
      </c>
      <c r="L14" s="148">
        <f>IFERROR(_xlfn.XLOOKUP($A14,'Raw Data'!$G:$G,'Raw Data'!X:X),"")</f>
        <v>41.839647416089669</v>
      </c>
      <c r="M14" s="148">
        <f>IFERROR(_xlfn.XLOOKUP($A14,'Raw Data'!$G:$G,'Raw Data'!Y:Y),"")</f>
        <v>1.2755807886358617</v>
      </c>
      <c r="N14" s="148">
        <f>IFERROR(_xlfn.XLOOKUP($A14,'Raw Data'!$G:$G,'Raw Data'!Z:Z),"")</f>
        <v>3.957697550455729</v>
      </c>
      <c r="O14" s="188">
        <f>IFERROR(1-SUMIF('Plant BD'!$H:$H,$A14,'Plant BD'!$AE:$AE)/($AA14+SUMIF('Plant BD'!$H:$H,$A14,'Plant BD'!$AE:$AE)),"")</f>
        <v>1</v>
      </c>
      <c r="P14" s="188"/>
      <c r="Q14" s="189"/>
      <c r="R14" s="191">
        <f>IFERROR(1-SUMIF('Grid BD'!$H:$H,$A14,'Grid BD'!$AD:$AD)/($AA14+SUMIF('Grid BD'!$H:$H,$A14,'Grid BD'!$AD:$AD)),"")</f>
        <v>1</v>
      </c>
      <c r="S14" s="17"/>
      <c r="T14" s="189">
        <f>IFERROR(1-SUMIF(Tracker_BD!H:H,$A14,Tracker_BD!AI:AI)/$F14,"")</f>
        <v>1</v>
      </c>
      <c r="U14" s="190">
        <f t="shared" si="1"/>
        <v>0.70655724022816047</v>
      </c>
      <c r="V14" s="17"/>
      <c r="W14" s="176">
        <f t="shared" si="2"/>
        <v>0.19135925256179345</v>
      </c>
      <c r="X14" s="17">
        <f>IFERROR(_xlfn.XLOOKUP($A14,'Raw Data'!$G:$G,'Raw Data'!AB:AB),"")</f>
        <v>46529</v>
      </c>
      <c r="Y14" s="17">
        <f>IFERROR(_xlfn.XLOOKUP($A14,'Raw Data'!$G:$G,'Raw Data'!AC:AC),"")</f>
        <v>48565.000000002328</v>
      </c>
      <c r="Z14" s="45">
        <f>IFERROR(_xlfn.XLOOKUP($A14,'Raw Data'!$G:$G,'Raw Data'!AD:AD),"")</f>
        <v>310.31999999999726</v>
      </c>
      <c r="AA14" s="45">
        <f>IFERROR(_xlfn.XLOOKUP($A14,'Raw Data'!$G:$G,'Raw Data'!AE:AE),"")</f>
        <v>48254.680000002329</v>
      </c>
      <c r="AB14" s="17">
        <f>_xlfn.XLOOKUP($D14,'Modelling New'!D:D,'Modelling New'!N:N)</f>
        <v>10.507</v>
      </c>
      <c r="AC14" s="26">
        <f>IFERROR(_xlfn.XLOOKUP($D14,'Modelling New'!$D:$D,'Modelling New'!P:P),"")</f>
        <v>7.5896068253333331</v>
      </c>
      <c r="AD14" s="45">
        <f>IFERROR(_xlfn.XLOOKUP($D14,'Modelling New'!$D:$D,'Modelling New'!T:T)*1000,"")</f>
        <v>52819.056225669316</v>
      </c>
      <c r="AE14" s="176">
        <f t="shared" si="3"/>
        <v>0.66235775663545005</v>
      </c>
      <c r="AF14" s="176">
        <f>IFERROR(_xlfn.XLOOKUP($D14,'Modelling New'!$D:$D,'Modelling New'!W:W),"")</f>
        <v>0.20945978960720357</v>
      </c>
      <c r="AG14" s="176">
        <f>IFERROR(_xlfn.XLOOKUP($D14,'Modelling New'!$D:$D,'Modelling New'!AD:AD),"")</f>
        <v>0.995</v>
      </c>
      <c r="AH14" s="176">
        <f>IFERROR(_xlfn.XLOOKUP($D14,'Modelling New'!$D:$D,'Modelling New'!AE:AE),"")</f>
        <v>0.997</v>
      </c>
      <c r="AI14" s="17"/>
      <c r="AJ14" s="17"/>
      <c r="AK14" s="17"/>
      <c r="AL14" s="17"/>
      <c r="AM14" s="17"/>
      <c r="AN14" s="176"/>
      <c r="AO14" s="176"/>
      <c r="AP14" s="176"/>
      <c r="AQ14" s="176"/>
      <c r="AR14" s="45">
        <f>IFERROR(_xlfn.XLOOKUP($D14,'Modelling New'!$D:$D,'Modelling New'!$N:$N),"")</f>
        <v>10.507</v>
      </c>
      <c r="AS14" s="45"/>
    </row>
    <row r="15" spans="1:45">
      <c r="A15" s="77">
        <f t="shared" si="5"/>
        <v>45758</v>
      </c>
      <c r="B15" s="45">
        <f>YEAR(Table13[[#This Row],[Date]])+IF(MONTH(Table13[[#This Row],[Date]])&gt;=4,1,0)</f>
        <v>2026</v>
      </c>
      <c r="C15" s="17">
        <f>YEAR(Table13[[#This Row],[Date]])</f>
        <v>2025</v>
      </c>
      <c r="D15" s="42">
        <f>Table13[[#This Row],[Date]]-DAY(Table13[[#This Row],[Date]])+1</f>
        <v>45748</v>
      </c>
      <c r="E15" s="17">
        <f t="shared" si="6"/>
        <v>30</v>
      </c>
      <c r="F15" s="147" cm="1">
        <f t="array" ref="F15">IFERROR(_xlfn.XLOOKUP(Table13[[#This Row],[Date]],Raw_Data[[#All],[Date]],Raw_Data[[#All],[Operating Hours]]),"")</f>
        <v>11.883333333333333</v>
      </c>
      <c r="G15" s="148">
        <f>IFERROR(_xlfn.XLOOKUP($A15,'Raw Data'!$G:$G,'Raw Data'!S:S)/1000,"")</f>
        <v>6.45</v>
      </c>
      <c r="H15" s="148"/>
      <c r="I15" s="148">
        <f>IFERROR(_xlfn.XLOOKUP($A15,'Raw Data'!$G:$G,'Raw Data'!AF:AF)/1000,"")</f>
        <v>7.39</v>
      </c>
      <c r="J15" s="148"/>
      <c r="K15" s="149">
        <f>IFERROR(_xlfn.XLOOKUP($A15,'Raw Data'!$G:$G,'Raw Data'!W:W),"")</f>
        <v>30.195025294022972</v>
      </c>
      <c r="L15" s="148">
        <f>IFERROR(_xlfn.XLOOKUP($A15,'Raw Data'!$G:$G,'Raw Data'!X:X),"")</f>
        <v>46.433191315288987</v>
      </c>
      <c r="M15" s="148">
        <f>IFERROR(_xlfn.XLOOKUP($A15,'Raw Data'!$G:$G,'Raw Data'!Y:Y),"")</f>
        <v>0.77068708417240572</v>
      </c>
      <c r="N15" s="148">
        <f>IFERROR(_xlfn.XLOOKUP($A15,'Raw Data'!$G:$G,'Raw Data'!Z:Z),"")</f>
        <v>3.0955795844395957</v>
      </c>
      <c r="O15" s="188">
        <f>IFERROR(1-SUMIF('Plant BD'!$H:$H,$A15,'Plant BD'!$AE:$AE)/($AA15+SUMIF('Plant BD'!$H:$H,$A15,'Plant BD'!$AE:$AE)),"")</f>
        <v>0.99076274398268149</v>
      </c>
      <c r="P15" s="188"/>
      <c r="Q15" s="189"/>
      <c r="R15" s="188">
        <f>IFERROR(1-SUMIF('Grid BD'!$H:$H,$A15,'Grid BD'!$AD:$AD)/($AA15+SUMIF('Grid BD'!$H:$H,$A15,'Grid BD'!$AD:$AD)),"")</f>
        <v>1</v>
      </c>
      <c r="S15" s="17"/>
      <c r="T15" s="189">
        <f>IFERROR(1-SUMIF(Tracker_BD!H:H,$A15,Tracker_BD!AI:AI)/$F15,"")</f>
        <v>1</v>
      </c>
      <c r="U15" s="190">
        <f t="shared" si="1"/>
        <v>0.69002777064796073</v>
      </c>
      <c r="V15" s="17"/>
      <c r="W15" s="176">
        <f t="shared" si="2"/>
        <v>0.21247105104535124</v>
      </c>
      <c r="X15" s="17">
        <f>IFERROR(_xlfn.XLOOKUP($A15,'Raw Data'!$G:$G,'Raw Data'!AB:AB),"")</f>
        <v>50929</v>
      </c>
      <c r="Y15" s="17">
        <f>IFERROR(_xlfn.XLOOKUP($A15,'Raw Data'!$G:$G,'Raw Data'!AC:AC),"")</f>
        <v>53890.100000004168</v>
      </c>
      <c r="Z15" s="45">
        <f>IFERROR(_xlfn.XLOOKUP($A15,'Raw Data'!$G:$G,'Raw Data'!AD:AD),"")</f>
        <v>311.70000000003029</v>
      </c>
      <c r="AA15" s="45">
        <f>IFERROR(_xlfn.XLOOKUP($A15,'Raw Data'!$G:$G,'Raw Data'!AE:AE),"")</f>
        <v>53578.400000004134</v>
      </c>
      <c r="AB15" s="17">
        <f>_xlfn.XLOOKUP($D15,'Modelling New'!D:D,'Modelling New'!N:N)</f>
        <v>10.507</v>
      </c>
      <c r="AC15" s="26">
        <f>IFERROR(_xlfn.XLOOKUP($D15,'Modelling New'!$D:$D,'Modelling New'!P:P),"")</f>
        <v>7.5896068253333331</v>
      </c>
      <c r="AD15" s="45">
        <f>IFERROR(_xlfn.XLOOKUP($D15,'Modelling New'!$D:$D,'Modelling New'!T:T)*1000,"")</f>
        <v>52819.056225669316</v>
      </c>
      <c r="AE15" s="176">
        <f t="shared" si="3"/>
        <v>0.66235775663545005</v>
      </c>
      <c r="AF15" s="176">
        <f>IFERROR(_xlfn.XLOOKUP($D15,'Modelling New'!$D:$D,'Modelling New'!W:W),"")</f>
        <v>0.20945978960720357</v>
      </c>
      <c r="AG15" s="176">
        <f>IFERROR(_xlfn.XLOOKUP($D15,'Modelling New'!$D:$D,'Modelling New'!AD:AD),"")</f>
        <v>0.995</v>
      </c>
      <c r="AH15" s="176">
        <f>IFERROR(_xlfn.XLOOKUP($D15,'Modelling New'!$D:$D,'Modelling New'!AE:AE),"")</f>
        <v>0.997</v>
      </c>
      <c r="AI15" s="17"/>
      <c r="AJ15" s="17"/>
      <c r="AK15" s="17"/>
      <c r="AL15" s="17"/>
      <c r="AM15" s="17"/>
      <c r="AN15" s="176"/>
      <c r="AO15" s="176"/>
      <c r="AP15" s="176"/>
      <c r="AQ15" s="176"/>
      <c r="AR15" s="45">
        <f>IFERROR(_xlfn.XLOOKUP($D15,'Modelling New'!$D:$D,'Modelling New'!$N:$N),"")</f>
        <v>10.507</v>
      </c>
      <c r="AS15" s="45"/>
    </row>
    <row r="16" spans="1:45">
      <c r="A16" s="77">
        <f t="shared" si="5"/>
        <v>45759</v>
      </c>
      <c r="B16" s="45">
        <f>YEAR(Table13[[#This Row],[Date]])+IF(MONTH(Table13[[#This Row],[Date]])&gt;=4,1,0)</f>
        <v>2026</v>
      </c>
      <c r="C16" s="17">
        <f>YEAR(Table13[[#This Row],[Date]])</f>
        <v>2025</v>
      </c>
      <c r="D16" s="42">
        <f>Table13[[#This Row],[Date]]-DAY(Table13[[#This Row],[Date]])+1</f>
        <v>45748</v>
      </c>
      <c r="E16" s="17">
        <f t="shared" si="6"/>
        <v>30</v>
      </c>
      <c r="F16" s="147" cm="1">
        <f t="array" ref="F16">IFERROR(_xlfn.XLOOKUP(Table13[[#This Row],[Date]],Raw_Data[[#All],[Date]],Raw_Data[[#All],[Operating Hours]]),"")</f>
        <v>11.999999999999998</v>
      </c>
      <c r="G16" s="26">
        <f>IFERROR(_xlfn.XLOOKUP($A16,'Raw Data'!$G:$G,'Raw Data'!S:S)/1000,"")</f>
        <v>6.28</v>
      </c>
      <c r="H16" s="26"/>
      <c r="I16" s="26">
        <f>IFERROR(_xlfn.XLOOKUP($A16,'Raw Data'!$G:$G,'Raw Data'!AF:AF)/1000,"")</f>
        <v>6.92</v>
      </c>
      <c r="J16" s="26"/>
      <c r="K16" s="149">
        <f>IFERROR(_xlfn.XLOOKUP($A16,'Raw Data'!$G:$G,'Raw Data'!W:W),"")</f>
        <v>29.689049315195515</v>
      </c>
      <c r="L16" s="148">
        <f>IFERROR(_xlfn.XLOOKUP($A16,'Raw Data'!$G:$G,'Raw Data'!X:X),"")</f>
        <v>46.609074329603381</v>
      </c>
      <c r="M16" s="148">
        <f>IFERROR(_xlfn.XLOOKUP($A16,'Raw Data'!$G:$G,'Raw Data'!Y:Y),"")</f>
        <v>0.67979260494716853</v>
      </c>
      <c r="N16" s="148">
        <f>IFERROR(_xlfn.XLOOKUP($A16,'Raw Data'!$G:$G,'Raw Data'!Z:Z),"")</f>
        <v>4.34</v>
      </c>
      <c r="O16" s="188">
        <f>IFERROR(1-SUMIF('Plant BD'!$H:$H,$A16,'Plant BD'!$AE:$AE)/($AA16+SUMIF('Plant BD'!$H:$H,$A16,'Plant BD'!$AE:$AE)),"")</f>
        <v>0.99759636725802481</v>
      </c>
      <c r="P16" s="188"/>
      <c r="Q16" s="189"/>
      <c r="R16" s="191">
        <f>IFERROR(1-SUMIF('Grid BD'!$H:$H,$A16,'Grid BD'!$AD:$AD)/($AA16+SUMIF('Grid BD'!$H:$H,$A16,'Grid BD'!$AD:$AD)),"")</f>
        <v>1</v>
      </c>
      <c r="S16" s="17"/>
      <c r="T16" s="189">
        <f>IFERROR(1-SUMIF(Tracker_BD!H:H,$A16,Tracker_BD!AI:AI)/$F16,"")</f>
        <v>1</v>
      </c>
      <c r="U16" s="190">
        <f t="shared" si="1"/>
        <v>0.70782126531662548</v>
      </c>
      <c r="V16" s="17"/>
      <c r="W16" s="176">
        <f t="shared" si="2"/>
        <v>0.20408846483296034</v>
      </c>
      <c r="X16" s="17">
        <f>IFERROR(_xlfn.XLOOKUP($A16,'Raw Data'!$G:$G,'Raw Data'!AB:AB),"")</f>
        <v>49348</v>
      </c>
      <c r="Y16" s="17">
        <f>IFERROR(_xlfn.XLOOKUP($A16,'Raw Data'!$G:$G,'Raw Data'!AC:AC),"")</f>
        <v>51780.899999997928</v>
      </c>
      <c r="Z16" s="45">
        <f>IFERROR(_xlfn.XLOOKUP($A16,'Raw Data'!$G:$G,'Raw Data'!AD:AD),"")</f>
        <v>316.31999999998328</v>
      </c>
      <c r="AA16" s="45">
        <f>IFERROR(_xlfn.XLOOKUP($A16,'Raw Data'!$G:$G,'Raw Data'!AE:AE),"")</f>
        <v>51464.579999997943</v>
      </c>
      <c r="AB16" s="17">
        <f>_xlfn.XLOOKUP($D16,'Modelling New'!D:D,'Modelling New'!N:N)</f>
        <v>10.507</v>
      </c>
      <c r="AC16" s="26">
        <f>IFERROR(_xlfn.XLOOKUP($D16,'Modelling New'!$D:$D,'Modelling New'!P:P),"")</f>
        <v>7.5896068253333331</v>
      </c>
      <c r="AD16" s="45">
        <f>IFERROR(_xlfn.XLOOKUP($D16,'Modelling New'!$D:$D,'Modelling New'!T:T)*1000,"")</f>
        <v>52819.056225669316</v>
      </c>
      <c r="AE16" s="176">
        <f t="shared" si="3"/>
        <v>0.66235775663545005</v>
      </c>
      <c r="AF16" s="176">
        <f>IFERROR(_xlfn.XLOOKUP($D16,'Modelling New'!$D:$D,'Modelling New'!W:W),"")</f>
        <v>0.20945978960720357</v>
      </c>
      <c r="AG16" s="176">
        <f>IFERROR(_xlfn.XLOOKUP($D16,'Modelling New'!$D:$D,'Modelling New'!AD:AD),"")</f>
        <v>0.995</v>
      </c>
      <c r="AH16" s="176">
        <f>IFERROR(_xlfn.XLOOKUP($D16,'Modelling New'!$D:$D,'Modelling New'!AE:AE),"")</f>
        <v>0.997</v>
      </c>
      <c r="AI16" s="17"/>
      <c r="AJ16" s="17"/>
      <c r="AK16" s="17"/>
      <c r="AL16" s="17"/>
      <c r="AM16" s="17"/>
      <c r="AN16" s="176"/>
      <c r="AO16" s="176"/>
      <c r="AP16" s="176"/>
      <c r="AQ16" s="176"/>
      <c r="AR16" s="45">
        <f>IFERROR(_xlfn.XLOOKUP($D16,'Modelling New'!$D:$D,'Modelling New'!$N:$N),"")</f>
        <v>10.507</v>
      </c>
      <c r="AS16" s="45"/>
    </row>
    <row r="17" spans="1:45">
      <c r="A17" s="77">
        <f t="shared" si="5"/>
        <v>45760</v>
      </c>
      <c r="B17" s="45">
        <f>YEAR(Table13[[#This Row],[Date]])+IF(MONTH(Table13[[#This Row],[Date]])&gt;=4,1,0)</f>
        <v>2026</v>
      </c>
      <c r="C17" s="17">
        <f>YEAR(Table13[[#This Row],[Date]])</f>
        <v>2025</v>
      </c>
      <c r="D17" s="42">
        <f>Table13[[#This Row],[Date]]-DAY(Table13[[#This Row],[Date]])+1</f>
        <v>45748</v>
      </c>
      <c r="E17" s="17">
        <f t="shared" si="6"/>
        <v>30</v>
      </c>
      <c r="F17" s="147" cm="1">
        <f t="array" ref="F17">IFERROR(_xlfn.XLOOKUP(Table13[[#This Row],[Date]],Raw_Data[[#All],[Date]],Raw_Data[[#All],[Operating Hours]]),"")</f>
        <v>12.116666666666669</v>
      </c>
      <c r="G17" s="148">
        <f>IFERROR(_xlfn.XLOOKUP($A17,'Raw Data'!$G:$G,'Raw Data'!S:S)/1000,"")</f>
        <v>6.52</v>
      </c>
      <c r="H17" s="148"/>
      <c r="I17" s="148">
        <f>IFERROR(_xlfn.XLOOKUP($A17,'Raw Data'!$G:$G,'Raw Data'!AF:AF)/1000,"")</f>
        <v>7.375</v>
      </c>
      <c r="J17" s="148"/>
      <c r="K17" s="149">
        <f>IFERROR(_xlfn.XLOOKUP($A17,'Raw Data'!$G:$G,'Raw Data'!W:W),"")</f>
        <v>30.195025294022972</v>
      </c>
      <c r="L17" s="148">
        <f>IFERROR(_xlfn.XLOOKUP($A17,'Raw Data'!$G:$G,'Raw Data'!X:X),"")</f>
        <v>46.433191315288987</v>
      </c>
      <c r="M17" s="148">
        <f>IFERROR(_xlfn.XLOOKUP($A17,'Raw Data'!$G:$G,'Raw Data'!Y:Y),"")</f>
        <v>0.77068708417240572</v>
      </c>
      <c r="N17" s="148">
        <f>IFERROR(_xlfn.XLOOKUP($A17,'Raw Data'!$G:$G,'Raw Data'!Z:Z),"")</f>
        <v>3.0955795844395957</v>
      </c>
      <c r="O17" s="188">
        <f>IFERROR(1-SUMIF('Plant BD'!$H:$H,$A17,'Plant BD'!$AE:$AE)/($AA17+SUMIF('Plant BD'!$H:$H,$A17,'Plant BD'!$AE:$AE)),"")</f>
        <v>0.99818881103473434</v>
      </c>
      <c r="P17" s="188"/>
      <c r="Q17" s="189"/>
      <c r="R17" s="188">
        <f>IFERROR(1-SUMIF('Grid BD'!$H:$H,$A17,'Grid BD'!$AD:$AD)/($AA17+SUMIF('Grid BD'!$H:$H,$A17,'Grid BD'!$AD:$AD)),"")</f>
        <v>1</v>
      </c>
      <c r="S17" s="17"/>
      <c r="T17" s="189">
        <f>IFERROR(1-SUMIF(Tracker_BD!H:H,$A17,Tracker_BD!AI:AI)/$F17,"")</f>
        <v>1</v>
      </c>
      <c r="U17" s="190">
        <f t="shared" si="1"/>
        <v>0.68989009748149455</v>
      </c>
      <c r="V17" s="17"/>
      <c r="W17" s="176">
        <f t="shared" si="2"/>
        <v>0.21199747787191758</v>
      </c>
      <c r="X17" s="17">
        <f>IFERROR(_xlfn.XLOOKUP($A17,'Raw Data'!$G:$G,'Raw Data'!AB:AB),"")</f>
        <v>50992</v>
      </c>
      <c r="Y17" s="17">
        <f>IFERROR(_xlfn.XLOOKUP($A17,'Raw Data'!$G:$G,'Raw Data'!AC:AC),"")</f>
        <v>53778.000000005704</v>
      </c>
      <c r="Z17" s="45">
        <f>IFERROR(_xlfn.XLOOKUP($A17,'Raw Data'!$G:$G,'Raw Data'!AD:AD),"")</f>
        <v>319.01999999998765</v>
      </c>
      <c r="AA17" s="45">
        <f>IFERROR(_xlfn.XLOOKUP($A17,'Raw Data'!$G:$G,'Raw Data'!AE:AE),"")</f>
        <v>53458.980000005715</v>
      </c>
      <c r="AB17" s="17">
        <f>_xlfn.XLOOKUP($D17,'Modelling New'!D:D,'Modelling New'!N:N)</f>
        <v>10.507</v>
      </c>
      <c r="AC17" s="26">
        <f>IFERROR(_xlfn.XLOOKUP($D17,'Modelling New'!$D:$D,'Modelling New'!P:P),"")</f>
        <v>7.5896068253333331</v>
      </c>
      <c r="AD17" s="45">
        <f>IFERROR(_xlfn.XLOOKUP($D17,'Modelling New'!$D:$D,'Modelling New'!T:T)*1000,"")</f>
        <v>52819.056225669316</v>
      </c>
      <c r="AE17" s="176">
        <f t="shared" si="3"/>
        <v>0.66235775663545005</v>
      </c>
      <c r="AF17" s="176">
        <f>IFERROR(_xlfn.XLOOKUP($D17,'Modelling New'!$D:$D,'Modelling New'!W:W),"")</f>
        <v>0.20945978960720357</v>
      </c>
      <c r="AG17" s="176">
        <f>IFERROR(_xlfn.XLOOKUP($D17,'Modelling New'!$D:$D,'Modelling New'!AD:AD),"")</f>
        <v>0.995</v>
      </c>
      <c r="AH17" s="176">
        <f>IFERROR(_xlfn.XLOOKUP($D17,'Modelling New'!$D:$D,'Modelling New'!AE:AE),"")</f>
        <v>0.997</v>
      </c>
      <c r="AI17" s="17"/>
      <c r="AJ17" s="17"/>
      <c r="AK17" s="17"/>
      <c r="AL17" s="17"/>
      <c r="AM17" s="17"/>
      <c r="AN17" s="176"/>
      <c r="AO17" s="176"/>
      <c r="AP17" s="176"/>
      <c r="AQ17" s="176"/>
      <c r="AR17" s="45">
        <f>IFERROR(_xlfn.XLOOKUP($D17,'Modelling New'!$D:$D,'Modelling New'!$N:$N),"")</f>
        <v>10.507</v>
      </c>
      <c r="AS17" s="45"/>
    </row>
    <row r="18" spans="1:45">
      <c r="A18" s="77">
        <f t="shared" si="5"/>
        <v>45761</v>
      </c>
      <c r="B18" s="45">
        <f>YEAR(Table13[[#This Row],[Date]])+IF(MONTH(Table13[[#This Row],[Date]])&gt;=4,1,0)</f>
        <v>2026</v>
      </c>
      <c r="C18" s="17">
        <f>YEAR(Table13[[#This Row],[Date]])</f>
        <v>2025</v>
      </c>
      <c r="D18" s="42">
        <f>Table13[[#This Row],[Date]]-DAY(Table13[[#This Row],[Date]])+1</f>
        <v>45748</v>
      </c>
      <c r="E18" s="17">
        <f t="shared" si="6"/>
        <v>30</v>
      </c>
      <c r="F18" s="147" cm="1">
        <f t="array" ref="F18">IFERROR(_xlfn.XLOOKUP(Table13[[#This Row],[Date]],Raw_Data[[#All],[Date]],Raw_Data[[#All],[Operating Hours]]),"")</f>
        <v>12.016666666666664</v>
      </c>
      <c r="G18" s="26">
        <f>IFERROR(_xlfn.XLOOKUP($A18,'Raw Data'!$G:$G,'Raw Data'!S:S)/1000,"")</f>
        <v>5.86</v>
      </c>
      <c r="H18" s="26"/>
      <c r="I18" s="26">
        <f>IFERROR(_xlfn.XLOOKUP($A18,'Raw Data'!$G:$G,'Raw Data'!AF:AF)/1000,"")</f>
        <v>6.35</v>
      </c>
      <c r="J18" s="26"/>
      <c r="K18" s="149">
        <f>IFERROR(_xlfn.XLOOKUP($A18,'Raw Data'!$G:$G,'Raw Data'!W:W),"")</f>
        <v>28.478929105502772</v>
      </c>
      <c r="L18" s="148">
        <f>IFERROR(_xlfn.XLOOKUP($A18,'Raw Data'!$G:$G,'Raw Data'!X:X),"")</f>
        <v>44.05662915701064</v>
      </c>
      <c r="M18" s="148">
        <f>IFERROR(_xlfn.XLOOKUP($A18,'Raw Data'!$G:$G,'Raw Data'!Y:Y),"")</f>
        <v>0.68469360036346205</v>
      </c>
      <c r="N18" s="148">
        <f>IFERROR(_xlfn.XLOOKUP($A18,'Raw Data'!$G:$G,'Raw Data'!Z:Z),"")</f>
        <v>1.9063102801640828</v>
      </c>
      <c r="O18" s="188">
        <f>IFERROR(1-SUMIF('Plant BD'!$H:$H,$A18,'Plant BD'!$AE:$AE)/($AA18+SUMIF('Plant BD'!$H:$H,$A18,'Plant BD'!$AE:$AE)),"")</f>
        <v>1</v>
      </c>
      <c r="P18" s="188"/>
      <c r="Q18" s="189"/>
      <c r="R18" s="191">
        <f>IFERROR(1-SUMIF('Grid BD'!$H:$H,$A18,'Grid BD'!$AD:$AD)/($AA18+SUMIF('Grid BD'!$H:$H,$A18,'Grid BD'!$AD:$AD)),"")</f>
        <v>1</v>
      </c>
      <c r="S18" s="17"/>
      <c r="T18" s="189">
        <f>IFERROR(1-SUMIF(Tracker_BD!H:H,$A18,Tracker_BD!AI:AI)/$F18,"")</f>
        <v>1</v>
      </c>
      <c r="U18" s="190">
        <f t="shared" si="1"/>
        <v>0.69223592220849151</v>
      </c>
      <c r="V18" s="17"/>
      <c r="W18" s="176">
        <f t="shared" si="2"/>
        <v>0.18315408775099673</v>
      </c>
      <c r="X18" s="17">
        <f>IFERROR(_xlfn.XLOOKUP($A18,'Raw Data'!$G:$G,'Raw Data'!AB:AB),"")</f>
        <v>44810</v>
      </c>
      <c r="Y18" s="17">
        <f>IFERROR(_xlfn.XLOOKUP($A18,'Raw Data'!$G:$G,'Raw Data'!AC:AC),"")</f>
        <v>46506.599999993341</v>
      </c>
      <c r="Z18" s="45">
        <f>IFERROR(_xlfn.XLOOKUP($A18,'Raw Data'!$G:$G,'Raw Data'!AD:AD),"")</f>
        <v>320.99999999999795</v>
      </c>
      <c r="AA18" s="45">
        <f>IFERROR(_xlfn.XLOOKUP($A18,'Raw Data'!$G:$G,'Raw Data'!AE:AE),"")</f>
        <v>46185.599999993341</v>
      </c>
      <c r="AB18" s="17">
        <f>_xlfn.XLOOKUP($D18,'Modelling New'!D:D,'Modelling New'!N:N)</f>
        <v>10.507</v>
      </c>
      <c r="AC18" s="26">
        <f>IFERROR(_xlfn.XLOOKUP($D18,'Modelling New'!$D:$D,'Modelling New'!P:P),"")</f>
        <v>7.5896068253333331</v>
      </c>
      <c r="AD18" s="45">
        <f>IFERROR(_xlfn.XLOOKUP($D18,'Modelling New'!$D:$D,'Modelling New'!T:T)*1000,"")</f>
        <v>52819.056225669316</v>
      </c>
      <c r="AE18" s="176">
        <f t="shared" si="3"/>
        <v>0.66235775663545005</v>
      </c>
      <c r="AF18" s="176">
        <f>IFERROR(_xlfn.XLOOKUP($D18,'Modelling New'!$D:$D,'Modelling New'!W:W),"")</f>
        <v>0.20945978960720357</v>
      </c>
      <c r="AG18" s="176">
        <f>IFERROR(_xlfn.XLOOKUP($D18,'Modelling New'!$D:$D,'Modelling New'!AD:AD),"")</f>
        <v>0.995</v>
      </c>
      <c r="AH18" s="176">
        <f>IFERROR(_xlfn.XLOOKUP($D18,'Modelling New'!$D:$D,'Modelling New'!AE:AE),"")</f>
        <v>0.997</v>
      </c>
      <c r="AI18" s="17"/>
      <c r="AJ18" s="17"/>
      <c r="AK18" s="17"/>
      <c r="AL18" s="17"/>
      <c r="AM18" s="17"/>
      <c r="AN18" s="176"/>
      <c r="AO18" s="176"/>
      <c r="AP18" s="176"/>
      <c r="AQ18" s="176"/>
      <c r="AR18" s="45">
        <f>IFERROR(_xlfn.XLOOKUP($D18,'Modelling New'!$D:$D,'Modelling New'!$N:$N),"")</f>
        <v>10.507</v>
      </c>
      <c r="AS18" s="45"/>
    </row>
    <row r="19" spans="1:45">
      <c r="A19" s="77">
        <f t="shared" si="5"/>
        <v>45762</v>
      </c>
      <c r="B19" s="45">
        <f>YEAR(Table13[[#This Row],[Date]])+IF(MONTH(Table13[[#This Row],[Date]])&gt;=4,1,0)</f>
        <v>2026</v>
      </c>
      <c r="C19" s="17">
        <f>YEAR(Table13[[#This Row],[Date]])</f>
        <v>2025</v>
      </c>
      <c r="D19" s="42">
        <f>Table13[[#This Row],[Date]]-DAY(Table13[[#This Row],[Date]])+1</f>
        <v>45748</v>
      </c>
      <c r="E19" s="17">
        <f t="shared" si="6"/>
        <v>30</v>
      </c>
      <c r="F19" s="147" cm="1">
        <f t="array" ref="F19">IFERROR(_xlfn.XLOOKUP(Table13[[#This Row],[Date]],Raw_Data[[#All],[Date]],Raw_Data[[#All],[Operating Hours]]),"")</f>
        <v>11.983333333333333</v>
      </c>
      <c r="G19" s="148">
        <f>IFERROR(_xlfn.XLOOKUP($A19,'Raw Data'!$G:$G,'Raw Data'!S:S)/1000,"")</f>
        <v>6.99</v>
      </c>
      <c r="H19" s="148"/>
      <c r="I19" s="148">
        <f>IFERROR(_xlfn.XLOOKUP($A19,'Raw Data'!$G:$G,'Raw Data'!AF:AF)/1000,"")</f>
        <v>8</v>
      </c>
      <c r="J19" s="148"/>
      <c r="K19" s="149">
        <f>IFERROR(_xlfn.XLOOKUP($A19,'Raw Data'!$G:$G,'Raw Data'!W:W),"")</f>
        <v>30.166000119602909</v>
      </c>
      <c r="L19" s="148">
        <f>IFERROR(_xlfn.XLOOKUP($A19,'Raw Data'!$G:$G,'Raw Data'!X:X),"")</f>
        <v>48.516029009902674</v>
      </c>
      <c r="M19" s="148">
        <f>IFERROR(_xlfn.XLOOKUP($A19,'Raw Data'!$G:$G,'Raw Data'!Y:Y),"")</f>
        <v>0.50302142967642638</v>
      </c>
      <c r="N19" s="148">
        <f>IFERROR(_xlfn.XLOOKUP($A19,'Raw Data'!$G:$G,'Raw Data'!Z:Z),"")</f>
        <v>0.51511903603871667</v>
      </c>
      <c r="O19" s="188">
        <f>IFERROR(1-SUMIF('Plant BD'!$H:$H,$A19,'Plant BD'!$AE:$AE)/($AA19+SUMIF('Plant BD'!$H:$H,$A19,'Plant BD'!$AE:$AE)),"")</f>
        <v>0.91219919513766323</v>
      </c>
      <c r="P19" s="188"/>
      <c r="Q19" s="189"/>
      <c r="R19" s="188">
        <f>IFERROR(1-SUMIF('Grid BD'!$H:$H,$A19,'Grid BD'!$AD:$AD)/($AA19+SUMIF('Grid BD'!$H:$H,$A19,'Grid BD'!$AD:$AD)),"")</f>
        <v>1</v>
      </c>
      <c r="S19" s="17"/>
      <c r="T19" s="189">
        <f>IFERROR(1-SUMIF(Tracker_BD!H:H,$A19,Tracker_BD!AI:AI)/$F19,"")</f>
        <v>1</v>
      </c>
      <c r="U19" s="190">
        <f t="shared" si="1"/>
        <v>0.60200675739987874</v>
      </c>
      <c r="V19" s="17"/>
      <c r="W19" s="176">
        <f t="shared" si="2"/>
        <v>0.20066891913329291</v>
      </c>
      <c r="X19" s="17">
        <f>IFERROR(_xlfn.XLOOKUP($A19,'Raw Data'!$G:$G,'Raw Data'!AB:AB),"")</f>
        <v>47547</v>
      </c>
      <c r="Y19" s="17">
        <f>IFERROR(_xlfn.XLOOKUP($A19,'Raw Data'!$G:$G,'Raw Data'!AC:AC),"")</f>
        <v>50904.500000004191</v>
      </c>
      <c r="Z19" s="45">
        <f>IFERROR(_xlfn.XLOOKUP($A19,'Raw Data'!$G:$G,'Raw Data'!AD:AD),"")</f>
        <v>302.21999999998417</v>
      </c>
      <c r="AA19" s="45">
        <f>IFERROR(_xlfn.XLOOKUP($A19,'Raw Data'!$G:$G,'Raw Data'!AE:AE),"")</f>
        <v>50602.280000004204</v>
      </c>
      <c r="AB19" s="17">
        <f>_xlfn.XLOOKUP($D19,'Modelling New'!D:D,'Modelling New'!N:N)</f>
        <v>10.507</v>
      </c>
      <c r="AC19" s="26">
        <f>IFERROR(_xlfn.XLOOKUP($D19,'Modelling New'!$D:$D,'Modelling New'!P:P),"")</f>
        <v>7.5896068253333331</v>
      </c>
      <c r="AD19" s="45">
        <f>IFERROR(_xlfn.XLOOKUP($D19,'Modelling New'!$D:$D,'Modelling New'!T:T)*1000,"")</f>
        <v>52819.056225669316</v>
      </c>
      <c r="AE19" s="176">
        <f t="shared" si="3"/>
        <v>0.66235775663545005</v>
      </c>
      <c r="AF19" s="176">
        <f>IFERROR(_xlfn.XLOOKUP($D19,'Modelling New'!$D:$D,'Modelling New'!W:W),"")</f>
        <v>0.20945978960720357</v>
      </c>
      <c r="AG19" s="176">
        <f>IFERROR(_xlfn.XLOOKUP($D19,'Modelling New'!$D:$D,'Modelling New'!AD:AD),"")</f>
        <v>0.995</v>
      </c>
      <c r="AH19" s="176">
        <f>IFERROR(_xlfn.XLOOKUP($D19,'Modelling New'!$D:$D,'Modelling New'!AE:AE),"")</f>
        <v>0.997</v>
      </c>
      <c r="AI19" s="17"/>
      <c r="AJ19" s="17"/>
      <c r="AK19" s="17"/>
      <c r="AL19" s="17"/>
      <c r="AM19" s="17"/>
      <c r="AN19" s="176"/>
      <c r="AO19" s="176"/>
      <c r="AP19" s="176"/>
      <c r="AQ19" s="176"/>
      <c r="AR19" s="45">
        <f>IFERROR(_xlfn.XLOOKUP($D19,'Modelling New'!$D:$D,'Modelling New'!$N:$N),"")</f>
        <v>10.507</v>
      </c>
      <c r="AS19" s="45"/>
    </row>
    <row r="20" spans="1:45">
      <c r="A20" s="77">
        <f t="shared" si="5"/>
        <v>45763</v>
      </c>
      <c r="B20" s="45">
        <f>YEAR(Table13[[#This Row],[Date]])+IF(MONTH(Table13[[#This Row],[Date]])&gt;=4,1,0)</f>
        <v>2026</v>
      </c>
      <c r="C20" s="17">
        <f>YEAR(Table13[[#This Row],[Date]])</f>
        <v>2025</v>
      </c>
      <c r="D20" s="42">
        <f>Table13[[#This Row],[Date]]-DAY(Table13[[#This Row],[Date]])+1</f>
        <v>45748</v>
      </c>
      <c r="E20" s="17">
        <f t="shared" si="6"/>
        <v>30</v>
      </c>
      <c r="F20" s="147" cm="1">
        <f t="array" ref="F20">IFERROR(_xlfn.XLOOKUP(Table13[[#This Row],[Date]],Raw_Data[[#All],[Date]],Raw_Data[[#All],[Operating Hours]]),"")</f>
        <v>11.916666666666666</v>
      </c>
      <c r="G20" s="26">
        <f>IFERROR(_xlfn.XLOOKUP($A20,'Raw Data'!$G:$G,'Raw Data'!S:S)/1000,"")</f>
        <v>5.89</v>
      </c>
      <c r="H20" s="26"/>
      <c r="I20" s="26">
        <f>IFERROR(_xlfn.XLOOKUP($A20,'Raw Data'!$G:$G,'Raw Data'!AF:AF)/1000,"")</f>
        <v>6.75</v>
      </c>
      <c r="J20" s="26"/>
      <c r="K20" s="149">
        <f>IFERROR(_xlfn.XLOOKUP($A20,'Raw Data'!$G:$G,'Raw Data'!W:W),"")</f>
        <v>28.769764650372348</v>
      </c>
      <c r="L20" s="148">
        <f>IFERROR(_xlfn.XLOOKUP($A20,'Raw Data'!$G:$G,'Raw Data'!X:X),"")</f>
        <v>47.362187524686433</v>
      </c>
      <c r="M20" s="148">
        <f>IFERROR(_xlfn.XLOOKUP($A20,'Raw Data'!$G:$G,'Raw Data'!Y:Y),"")</f>
        <v>0.80936406749256928</v>
      </c>
      <c r="N20" s="148">
        <f>IFERROR(_xlfn.XLOOKUP($A20,'Raw Data'!$G:$G,'Raw Data'!Z:Z),"")</f>
        <v>5.3675416310628252</v>
      </c>
      <c r="O20" s="188">
        <f>IFERROR(1-SUMIF('Plant BD'!$H:$H,$A20,'Plant BD'!$AE:$AE)/($AA20+SUMIF('Plant BD'!$H:$H,$A20,'Plant BD'!$AE:$AE)),"")</f>
        <v>1</v>
      </c>
      <c r="P20" s="188"/>
      <c r="Q20" s="189"/>
      <c r="R20" s="191">
        <f>IFERROR(1-SUMIF('Grid BD'!$H:$H,$A20,'Grid BD'!$AD:$AD)/($AA20+SUMIF('Grid BD'!$H:$H,$A20,'Grid BD'!$AD:$AD)),"")</f>
        <v>1</v>
      </c>
      <c r="S20" s="17"/>
      <c r="T20" s="189">
        <f>IFERROR(1-SUMIF(Tracker_BD!H:H,$A20,Tracker_BD!AI:AI)/$F20,"")</f>
        <v>1</v>
      </c>
      <c r="U20" s="190">
        <f t="shared" si="1"/>
        <v>0.70095040695972821</v>
      </c>
      <c r="V20" s="17"/>
      <c r="W20" s="176">
        <f t="shared" si="2"/>
        <v>0.19714230195742355</v>
      </c>
      <c r="X20" s="17">
        <f>IFERROR(_xlfn.XLOOKUP($A20,'Raw Data'!$G:$G,'Raw Data'!AB:AB),"")</f>
        <v>47616</v>
      </c>
      <c r="Y20" s="17">
        <f>IFERROR(_xlfn.XLOOKUP($A20,'Raw Data'!$G:$G,'Raw Data'!AC:AC),"")</f>
        <v>50024.499999999534</v>
      </c>
      <c r="Z20" s="45">
        <f>IFERROR(_xlfn.XLOOKUP($A20,'Raw Data'!$G:$G,'Raw Data'!AD:AD),"")</f>
        <v>311.51999999995184</v>
      </c>
      <c r="AA20" s="45">
        <f>IFERROR(_xlfn.XLOOKUP($A20,'Raw Data'!$G:$G,'Raw Data'!AE:AE),"")</f>
        <v>49712.979999999581</v>
      </c>
      <c r="AB20" s="17">
        <f>_xlfn.XLOOKUP($D20,'Modelling New'!D:D,'Modelling New'!N:N)</f>
        <v>10.507</v>
      </c>
      <c r="AC20" s="26">
        <f>IFERROR(_xlfn.XLOOKUP($D20,'Modelling New'!$D:$D,'Modelling New'!P:P),"")</f>
        <v>7.5896068253333331</v>
      </c>
      <c r="AD20" s="45">
        <f>IFERROR(_xlfn.XLOOKUP($D20,'Modelling New'!$D:$D,'Modelling New'!T:T)*1000,"")</f>
        <v>52819.056225669316</v>
      </c>
      <c r="AE20" s="176">
        <f t="shared" si="3"/>
        <v>0.66235775663545005</v>
      </c>
      <c r="AF20" s="176">
        <f>IFERROR(_xlfn.XLOOKUP($D20,'Modelling New'!$D:$D,'Modelling New'!W:W),"")</f>
        <v>0.20945978960720357</v>
      </c>
      <c r="AG20" s="176">
        <f>IFERROR(_xlfn.XLOOKUP($D20,'Modelling New'!$D:$D,'Modelling New'!AD:AD),"")</f>
        <v>0.995</v>
      </c>
      <c r="AH20" s="176">
        <f>IFERROR(_xlfn.XLOOKUP($D20,'Modelling New'!$D:$D,'Modelling New'!AE:AE),"")</f>
        <v>0.997</v>
      </c>
      <c r="AI20" s="17"/>
      <c r="AJ20" s="17"/>
      <c r="AK20" s="17"/>
      <c r="AL20" s="17"/>
      <c r="AM20" s="17"/>
      <c r="AN20" s="176"/>
      <c r="AO20" s="176"/>
      <c r="AP20" s="176"/>
      <c r="AQ20" s="176"/>
      <c r="AR20" s="45">
        <f>IFERROR(_xlfn.XLOOKUP($D20,'Modelling New'!$D:$D,'Modelling New'!$N:$N),"")</f>
        <v>10.507</v>
      </c>
      <c r="AS20" s="45"/>
    </row>
    <row r="21" spans="1:45">
      <c r="A21" s="77">
        <f t="shared" si="5"/>
        <v>45764</v>
      </c>
      <c r="B21" s="45">
        <f>YEAR(Table13[[#This Row],[Date]])+IF(MONTH(Table13[[#This Row],[Date]])&gt;=4,1,0)</f>
        <v>2026</v>
      </c>
      <c r="C21" s="17">
        <f>YEAR(Table13[[#This Row],[Date]])</f>
        <v>2025</v>
      </c>
      <c r="D21" s="42">
        <f>Table13[[#This Row],[Date]]-DAY(Table13[[#This Row],[Date]])+1</f>
        <v>45748</v>
      </c>
      <c r="E21" s="17">
        <f t="shared" si="6"/>
        <v>30</v>
      </c>
      <c r="F21" s="147" cm="1">
        <f t="array" ref="F21">IFERROR(_xlfn.XLOOKUP(Table13[[#This Row],[Date]],Raw_Data[[#All],[Date]],Raw_Data[[#All],[Operating Hours]]),"")</f>
        <v>11.999999999999998</v>
      </c>
      <c r="G21" s="148">
        <f>IFERROR(_xlfn.XLOOKUP($A21,'Raw Data'!$G:$G,'Raw Data'!S:S)/1000,"")</f>
        <v>6.95</v>
      </c>
      <c r="H21" s="148"/>
      <c r="I21" s="148">
        <f>IFERROR(_xlfn.XLOOKUP($A21,'Raw Data'!$G:$G,'Raw Data'!AF:AF)/1000,"")</f>
        <v>7.71</v>
      </c>
      <c r="J21" s="148"/>
      <c r="K21" s="149">
        <f>IFERROR(_xlfn.XLOOKUP($A21,'Raw Data'!$G:$G,'Raw Data'!W:W),"")</f>
        <v>28.46296244171684</v>
      </c>
      <c r="L21" s="148">
        <f>IFERROR(_xlfn.XLOOKUP($A21,'Raw Data'!$G:$G,'Raw Data'!X:X),"")</f>
        <v>43.485844479515499</v>
      </c>
      <c r="M21" s="148">
        <f>IFERROR(_xlfn.XLOOKUP($A21,'Raw Data'!$G:$G,'Raw Data'!Y:Y),"")</f>
        <v>1.615319773285163</v>
      </c>
      <c r="N21" s="148">
        <f>IFERROR(_xlfn.XLOOKUP($A21,'Raw Data'!$G:$G,'Raw Data'!Z:Z),"")</f>
        <v>3.9034866094589233</v>
      </c>
      <c r="O21" s="188">
        <f>IFERROR(1-SUMIF('Plant BD'!$H:$H,$A21,'Plant BD'!$AE:$AE)/($AA21+SUMIF('Plant BD'!$H:$H,$A21,'Plant BD'!$AE:$AE)),"")</f>
        <v>0.99645968824014652</v>
      </c>
      <c r="P21" s="188"/>
      <c r="Q21" s="189"/>
      <c r="R21" s="188">
        <f>IFERROR(1-SUMIF('Grid BD'!$H:$H,$A21,'Grid BD'!$AD:$AD)/($AA21+SUMIF('Grid BD'!$H:$H,$A21,'Grid BD'!$AD:$AD)),"")</f>
        <v>1</v>
      </c>
      <c r="S21" s="17"/>
      <c r="T21" s="189">
        <f>IFERROR(1-SUMIF(Tracker_BD!H:H,$A21,Tracker_BD!AI:AI)/$F21,"")</f>
        <v>1</v>
      </c>
      <c r="U21" s="190">
        <f t="shared" si="1"/>
        <v>0.69488847963381872</v>
      </c>
      <c r="V21" s="17"/>
      <c r="W21" s="176">
        <f t="shared" si="2"/>
        <v>0.22323292408236428</v>
      </c>
      <c r="X21" s="17">
        <f>IFERROR(_xlfn.XLOOKUP($A21,'Raw Data'!$G:$G,'Raw Data'!AB:AB),"")</f>
        <v>52928</v>
      </c>
      <c r="Y21" s="17">
        <f>IFERROR(_xlfn.XLOOKUP($A21,'Raw Data'!$G:$G,'Raw Data'!AC:AC),"")</f>
        <v>56633.00000000163</v>
      </c>
      <c r="Z21" s="45">
        <f>IFERROR(_xlfn.XLOOKUP($A21,'Raw Data'!$G:$G,'Raw Data'!AD:AD),"")</f>
        <v>340.79999999999444</v>
      </c>
      <c r="AA21" s="45">
        <f>IFERROR(_xlfn.XLOOKUP($A21,'Raw Data'!$G:$G,'Raw Data'!AE:AE),"")</f>
        <v>56292.200000001634</v>
      </c>
      <c r="AB21" s="17">
        <f>_xlfn.XLOOKUP($D21,'Modelling New'!D:D,'Modelling New'!N:N)</f>
        <v>10.507</v>
      </c>
      <c r="AC21" s="26">
        <f>IFERROR(_xlfn.XLOOKUP($D21,'Modelling New'!$D:$D,'Modelling New'!P:P),"")</f>
        <v>7.5896068253333331</v>
      </c>
      <c r="AD21" s="45">
        <f>IFERROR(_xlfn.XLOOKUP($D21,'Modelling New'!$D:$D,'Modelling New'!T:T)*1000,"")</f>
        <v>52819.056225669316</v>
      </c>
      <c r="AE21" s="176">
        <f t="shared" si="3"/>
        <v>0.66235775663545005</v>
      </c>
      <c r="AF21" s="176">
        <f>IFERROR(_xlfn.XLOOKUP($D21,'Modelling New'!$D:$D,'Modelling New'!W:W),"")</f>
        <v>0.20945978960720357</v>
      </c>
      <c r="AG21" s="176">
        <f>IFERROR(_xlfn.XLOOKUP($D21,'Modelling New'!$D:$D,'Modelling New'!AD:AD),"")</f>
        <v>0.995</v>
      </c>
      <c r="AH21" s="176">
        <f>IFERROR(_xlfn.XLOOKUP($D21,'Modelling New'!$D:$D,'Modelling New'!AE:AE),"")</f>
        <v>0.997</v>
      </c>
      <c r="AI21" s="17"/>
      <c r="AJ21" s="17"/>
      <c r="AK21" s="17"/>
      <c r="AL21" s="17"/>
      <c r="AM21" s="17"/>
      <c r="AN21" s="176"/>
      <c r="AO21" s="176"/>
      <c r="AP21" s="176"/>
      <c r="AQ21" s="176"/>
      <c r="AR21" s="45">
        <f>IFERROR(_xlfn.XLOOKUP($D21,'Modelling New'!$D:$D,'Modelling New'!$N:$N),"")</f>
        <v>10.507</v>
      </c>
      <c r="AS21" s="45"/>
    </row>
    <row r="22" spans="1:45">
      <c r="A22" s="77">
        <f t="shared" si="5"/>
        <v>45765</v>
      </c>
      <c r="B22" s="45">
        <f>YEAR(Table13[[#This Row],[Date]])+IF(MONTH(Table13[[#This Row],[Date]])&gt;=4,1,0)</f>
        <v>2026</v>
      </c>
      <c r="C22" s="17">
        <f>YEAR(Table13[[#This Row],[Date]])</f>
        <v>2025</v>
      </c>
      <c r="D22" s="42">
        <f>Table13[[#This Row],[Date]]-DAY(Table13[[#This Row],[Date]])+1</f>
        <v>45748</v>
      </c>
      <c r="E22" s="17">
        <f t="shared" si="6"/>
        <v>30</v>
      </c>
      <c r="F22" s="147" cm="1">
        <f t="array" ref="F22">IFERROR(_xlfn.XLOOKUP(Table13[[#This Row],[Date]],Raw_Data[[#All],[Date]],Raw_Data[[#All],[Operating Hours]]),"")</f>
        <v>12.033333333333333</v>
      </c>
      <c r="G22" s="26">
        <f>IFERROR(_xlfn.XLOOKUP($A22,'Raw Data'!$G:$G,'Raw Data'!S:S)/1000,"")</f>
        <v>6.15</v>
      </c>
      <c r="H22" s="26"/>
      <c r="I22" s="26">
        <f>IFERROR(_xlfn.XLOOKUP($A22,'Raw Data'!$G:$G,'Raw Data'!AF:AF)/1000,"")</f>
        <v>6.69</v>
      </c>
      <c r="J22" s="26"/>
      <c r="K22" s="149">
        <f>IFERROR(_xlfn.XLOOKUP($A22,'Raw Data'!$G:$G,'Raw Data'!W:W),"")</f>
        <v>28.769764650372348</v>
      </c>
      <c r="L22" s="148">
        <f>IFERROR(_xlfn.XLOOKUP($A22,'Raw Data'!$G:$G,'Raw Data'!X:X),"")</f>
        <v>47.362187524686433</v>
      </c>
      <c r="M22" s="148">
        <f>IFERROR(_xlfn.XLOOKUP($A22,'Raw Data'!$G:$G,'Raw Data'!Y:Y),"")</f>
        <v>0.80936406749256928</v>
      </c>
      <c r="N22" s="148">
        <f>IFERROR(_xlfn.XLOOKUP($A22,'Raw Data'!$G:$G,'Raw Data'!Z:Z),"")</f>
        <v>5.3675416310628252</v>
      </c>
      <c r="O22" s="188">
        <f>IFERROR(1-SUMIF('Plant BD'!$H:$H,$A22,'Plant BD'!$AE:$AE)/($AA22+SUMIF('Plant BD'!$H:$H,$A22,'Plant BD'!$AE:$AE)),"")</f>
        <v>1</v>
      </c>
      <c r="P22" s="188"/>
      <c r="Q22" s="189"/>
      <c r="R22" s="191">
        <f>IFERROR(1-SUMIF('Grid BD'!$H:$H,$A22,'Grid BD'!$AD:$AD)/($AA22+SUMIF('Grid BD'!$H:$H,$A22,'Grid BD'!$AD:$AD)),"")</f>
        <v>1</v>
      </c>
      <c r="S22" s="17"/>
      <c r="T22" s="189">
        <f>IFERROR(1-SUMIF(Tracker_BD!H:H,$A22,Tracker_BD!AI:AI)/$F22,"")</f>
        <v>1</v>
      </c>
      <c r="U22" s="190">
        <f t="shared" si="1"/>
        <v>0.70092271036339027</v>
      </c>
      <c r="V22" s="17"/>
      <c r="W22" s="176">
        <f t="shared" si="2"/>
        <v>0.19538220551379504</v>
      </c>
      <c r="X22" s="17">
        <f>IFERROR(_xlfn.XLOOKUP($A22,'Raw Data'!$G:$G,'Raw Data'!AB:AB),"")</f>
        <v>47538</v>
      </c>
      <c r="Y22" s="17">
        <f>IFERROR(_xlfn.XLOOKUP($A22,'Raw Data'!$G:$G,'Raw Data'!AC:AC),"")</f>
        <v>49607.900000002701</v>
      </c>
      <c r="Z22" s="45">
        <f>IFERROR(_xlfn.XLOOKUP($A22,'Raw Data'!$G:$G,'Raw Data'!AD:AD),"")</f>
        <v>338.76000000002904</v>
      </c>
      <c r="AA22" s="45">
        <f>IFERROR(_xlfn.XLOOKUP($A22,'Raw Data'!$G:$G,'Raw Data'!AE:AE),"")</f>
        <v>49269.14000000267</v>
      </c>
      <c r="AB22" s="17">
        <f>_xlfn.XLOOKUP($D22,'Modelling New'!D:D,'Modelling New'!N:N)</f>
        <v>10.507</v>
      </c>
      <c r="AC22" s="26">
        <f>IFERROR(_xlfn.XLOOKUP($D22,'Modelling New'!$D:$D,'Modelling New'!P:P),"")</f>
        <v>7.5896068253333331</v>
      </c>
      <c r="AD22" s="45">
        <f>IFERROR(_xlfn.XLOOKUP($D22,'Modelling New'!$D:$D,'Modelling New'!T:T)*1000,"")</f>
        <v>52819.056225669316</v>
      </c>
      <c r="AE22" s="176">
        <f t="shared" si="3"/>
        <v>0.66235775663545005</v>
      </c>
      <c r="AF22" s="176">
        <f>IFERROR(_xlfn.XLOOKUP($D22,'Modelling New'!$D:$D,'Modelling New'!W:W),"")</f>
        <v>0.20945978960720357</v>
      </c>
      <c r="AG22" s="176">
        <f>IFERROR(_xlfn.XLOOKUP($D22,'Modelling New'!$D:$D,'Modelling New'!AD:AD),"")</f>
        <v>0.995</v>
      </c>
      <c r="AH22" s="176">
        <f>IFERROR(_xlfn.XLOOKUP($D22,'Modelling New'!$D:$D,'Modelling New'!AE:AE),"")</f>
        <v>0.997</v>
      </c>
      <c r="AI22" s="17"/>
      <c r="AJ22" s="17"/>
      <c r="AK22" s="17"/>
      <c r="AL22" s="17"/>
      <c r="AM22" s="17"/>
      <c r="AN22" s="176"/>
      <c r="AO22" s="176"/>
      <c r="AP22" s="176"/>
      <c r="AQ22" s="176"/>
      <c r="AR22" s="45">
        <f>IFERROR(_xlfn.XLOOKUP($D22,'Modelling New'!$D:$D,'Modelling New'!$N:$N),"")</f>
        <v>10.507</v>
      </c>
      <c r="AS22" s="45"/>
    </row>
    <row r="23" spans="1:45">
      <c r="A23" s="77">
        <f t="shared" si="5"/>
        <v>45766</v>
      </c>
      <c r="B23" s="45">
        <f>YEAR(Table13[[#This Row],[Date]])+IF(MONTH(Table13[[#This Row],[Date]])&gt;=4,1,0)</f>
        <v>2026</v>
      </c>
      <c r="C23" s="17">
        <f>YEAR(Table13[[#This Row],[Date]])</f>
        <v>2025</v>
      </c>
      <c r="D23" s="42">
        <f>Table13[[#This Row],[Date]]-DAY(Table13[[#This Row],[Date]])+1</f>
        <v>45748</v>
      </c>
      <c r="E23" s="17">
        <f t="shared" si="6"/>
        <v>30</v>
      </c>
      <c r="F23" s="147" cm="1">
        <f t="array" ref="F23">IFERROR(_xlfn.XLOOKUP(Table13[[#This Row],[Date]],Raw_Data[[#All],[Date]],Raw_Data[[#All],[Operating Hours]]),"")</f>
        <v>11.816666666666666</v>
      </c>
      <c r="G23" s="148">
        <f>IFERROR(_xlfn.XLOOKUP($A23,'Raw Data'!$G:$G,'Raw Data'!S:S)/1000,"")</f>
        <v>6.15</v>
      </c>
      <c r="H23" s="148"/>
      <c r="I23" s="148">
        <f>IFERROR(_xlfn.XLOOKUP($A23,'Raw Data'!$G:$G,'Raw Data'!AF:AF)/1000,"")</f>
        <v>6.69</v>
      </c>
      <c r="J23" s="148"/>
      <c r="K23" s="149">
        <f>IFERROR(_xlfn.XLOOKUP($A23,'Raw Data'!$G:$G,'Raw Data'!W:W),"")</f>
        <v>30.166000119602909</v>
      </c>
      <c r="L23" s="148">
        <f>IFERROR(_xlfn.XLOOKUP($A23,'Raw Data'!$G:$G,'Raw Data'!X:X),"")</f>
        <v>48.516029009902674</v>
      </c>
      <c r="M23" s="148">
        <f>IFERROR(_xlfn.XLOOKUP($A23,'Raw Data'!$G:$G,'Raw Data'!Y:Y),"")</f>
        <v>0.50302142967642638</v>
      </c>
      <c r="N23" s="148">
        <f>IFERROR(_xlfn.XLOOKUP($A23,'Raw Data'!$G:$G,'Raw Data'!Z:Z),"")</f>
        <v>0.51511903603871667</v>
      </c>
      <c r="O23" s="188">
        <f>IFERROR(1-SUMIF('Plant BD'!$H:$H,$A23,'Plant BD'!$AE:$AE)/($AA23+SUMIF('Plant BD'!$H:$H,$A23,'Plant BD'!$AE:$AE)),"")</f>
        <v>1</v>
      </c>
      <c r="P23" s="188"/>
      <c r="Q23" s="189"/>
      <c r="R23" s="188">
        <f>IFERROR(1-SUMIF('Grid BD'!$H:$H,$A23,'Grid BD'!$AD:$AD)/($AA23+SUMIF('Grid BD'!$H:$H,$A23,'Grid BD'!$AD:$AD)),"")</f>
        <v>1</v>
      </c>
      <c r="S23" s="17"/>
      <c r="T23" s="189">
        <f>IFERROR(1-SUMIF(Tracker_BD!H:H,$A23,Tracker_BD!AI:AI)/$F23,"")</f>
        <v>1</v>
      </c>
      <c r="U23" s="190">
        <f t="shared" si="1"/>
        <v>0.72484156409058864</v>
      </c>
      <c r="V23" s="17"/>
      <c r="W23" s="176">
        <f t="shared" si="2"/>
        <v>0.20204958599025161</v>
      </c>
      <c r="X23" s="17">
        <f>IFERROR(_xlfn.XLOOKUP($A23,'Raw Data'!$G:$G,'Raw Data'!AB:AB),"")</f>
        <v>48807</v>
      </c>
      <c r="Y23" s="17">
        <f>IFERROR(_xlfn.XLOOKUP($A23,'Raw Data'!$G:$G,'Raw Data'!AC:AC),"")</f>
        <v>51255.299999989802</v>
      </c>
      <c r="Z23" s="45">
        <f>IFERROR(_xlfn.XLOOKUP($A23,'Raw Data'!$G:$G,'Raw Data'!AD:AD),"")</f>
        <v>304.86000000003344</v>
      </c>
      <c r="AA23" s="45">
        <f>IFERROR(_xlfn.XLOOKUP($A23,'Raw Data'!$G:$G,'Raw Data'!AE:AE),"")</f>
        <v>50950.439999989765</v>
      </c>
      <c r="AB23" s="17">
        <f>_xlfn.XLOOKUP($D23,'Modelling New'!D:D,'Modelling New'!N:N)</f>
        <v>10.507</v>
      </c>
      <c r="AC23" s="26">
        <f>IFERROR(_xlfn.XLOOKUP($D23,'Modelling New'!$D:$D,'Modelling New'!P:P),"")</f>
        <v>7.5896068253333331</v>
      </c>
      <c r="AD23" s="45">
        <f>IFERROR(_xlfn.XLOOKUP($D23,'Modelling New'!$D:$D,'Modelling New'!T:T)*1000,"")</f>
        <v>52819.056225669316</v>
      </c>
      <c r="AE23" s="176">
        <f t="shared" si="3"/>
        <v>0.66235775663545005</v>
      </c>
      <c r="AF23" s="176">
        <f>IFERROR(_xlfn.XLOOKUP($D23,'Modelling New'!$D:$D,'Modelling New'!W:W),"")</f>
        <v>0.20945978960720357</v>
      </c>
      <c r="AG23" s="176">
        <f>IFERROR(_xlfn.XLOOKUP($D23,'Modelling New'!$D:$D,'Modelling New'!AD:AD),"")</f>
        <v>0.995</v>
      </c>
      <c r="AH23" s="176">
        <f>IFERROR(_xlfn.XLOOKUP($D23,'Modelling New'!$D:$D,'Modelling New'!AE:AE),"")</f>
        <v>0.997</v>
      </c>
      <c r="AI23" s="17"/>
      <c r="AJ23" s="17"/>
      <c r="AK23" s="17"/>
      <c r="AL23" s="17"/>
      <c r="AM23" s="17"/>
      <c r="AN23" s="176"/>
      <c r="AO23" s="176"/>
      <c r="AP23" s="176"/>
      <c r="AQ23" s="176"/>
      <c r="AR23" s="45">
        <f>IFERROR(_xlfn.XLOOKUP($D23,'Modelling New'!$D:$D,'Modelling New'!$N:$N),"")</f>
        <v>10.507</v>
      </c>
      <c r="AS23" s="45"/>
    </row>
    <row r="24" spans="1:45">
      <c r="A24" s="77">
        <f t="shared" si="5"/>
        <v>45767</v>
      </c>
      <c r="B24" s="45">
        <f>YEAR(Table13[[#This Row],[Date]])+IF(MONTH(Table13[[#This Row],[Date]])&gt;=4,1,0)</f>
        <v>2026</v>
      </c>
      <c r="C24" s="17">
        <f>YEAR(Table13[[#This Row],[Date]])</f>
        <v>2025</v>
      </c>
      <c r="D24" s="42">
        <f>Table13[[#This Row],[Date]]-DAY(Table13[[#This Row],[Date]])+1</f>
        <v>45748</v>
      </c>
      <c r="E24" s="17">
        <f t="shared" si="6"/>
        <v>30</v>
      </c>
      <c r="F24" s="147" cm="1">
        <f t="array" ref="F24">IFERROR(_xlfn.XLOOKUP(Table13[[#This Row],[Date]],Raw_Data[[#All],[Date]],Raw_Data[[#All],[Operating Hours]]),"")</f>
        <v>11.666666666666666</v>
      </c>
      <c r="G24" s="26">
        <f>IFERROR(_xlfn.XLOOKUP($A24,'Raw Data'!$G:$G,'Raw Data'!S:S)/1000,"")</f>
        <v>4.3</v>
      </c>
      <c r="H24" s="26"/>
      <c r="I24" s="26">
        <f>IFERROR(_xlfn.XLOOKUP($A24,'Raw Data'!$G:$G,'Raw Data'!AF:AF)/1000,"")</f>
        <v>4.67</v>
      </c>
      <c r="J24" s="26"/>
      <c r="K24" s="149">
        <f>IFERROR(_xlfn.XLOOKUP($A24,'Raw Data'!$G:$G,'Raw Data'!W:W),"")</f>
        <v>25.080103093804148</v>
      </c>
      <c r="L24" s="148">
        <f>IFERROR(_xlfn.XLOOKUP($A24,'Raw Data'!$G:$G,'Raw Data'!X:X),"")</f>
        <v>36.131179885227553</v>
      </c>
      <c r="M24" s="148">
        <f>IFERROR(_xlfn.XLOOKUP($A24,'Raw Data'!$G:$G,'Raw Data'!Y:Y),"")</f>
        <v>1.2496670054450136</v>
      </c>
      <c r="N24" s="148">
        <f>IFERROR(_xlfn.XLOOKUP($A24,'Raw Data'!$G:$G,'Raw Data'!Z:Z),"")</f>
        <v>5.451418399810791</v>
      </c>
      <c r="O24" s="188">
        <f>IFERROR(1-SUMIF('Plant BD'!$H:$H,$A24,'Plant BD'!$AE:$AE)/($AA24+SUMIF('Plant BD'!$H:$H,$A24,'Plant BD'!$AE:$AE)),"")</f>
        <v>1</v>
      </c>
      <c r="P24" s="188"/>
      <c r="Q24" s="189"/>
      <c r="R24" s="191">
        <f>IFERROR(1-SUMIF('Grid BD'!$H:$H,$A24,'Grid BD'!$AD:$AD)/($AA24+SUMIF('Grid BD'!$H:$H,$A24,'Grid BD'!$AD:$AD)),"")</f>
        <v>1</v>
      </c>
      <c r="S24" s="17"/>
      <c r="T24" s="189">
        <f>IFERROR(1-SUMIF(Tracker_BD!H:H,$A24,Tracker_BD!AI:AI)/$F24,"")</f>
        <v>1</v>
      </c>
      <c r="U24" s="190">
        <f t="shared" si="1"/>
        <v>0.73203486856634392</v>
      </c>
      <c r="V24" s="17"/>
      <c r="W24" s="176">
        <f t="shared" si="2"/>
        <v>0.14244178484186776</v>
      </c>
      <c r="X24" s="17">
        <f>IFERROR(_xlfn.XLOOKUP($A24,'Raw Data'!$G:$G,'Raw Data'!AB:AB),"")</f>
        <v>36115</v>
      </c>
      <c r="Y24" s="17">
        <f>IFERROR(_xlfn.XLOOKUP($A24,'Raw Data'!$G:$G,'Raw Data'!AC:AC),"")</f>
        <v>36221.900000004098</v>
      </c>
      <c r="Z24" s="45">
        <f>IFERROR(_xlfn.XLOOKUP($A24,'Raw Data'!$G:$G,'Raw Data'!AD:AD),"")</f>
        <v>302.63999999998958</v>
      </c>
      <c r="AA24" s="45">
        <f>IFERROR(_xlfn.XLOOKUP($A24,'Raw Data'!$G:$G,'Raw Data'!AE:AE),"")</f>
        <v>35919.260000004106</v>
      </c>
      <c r="AB24" s="17">
        <f>_xlfn.XLOOKUP($D24,'Modelling New'!D:D,'Modelling New'!N:N)</f>
        <v>10.507</v>
      </c>
      <c r="AC24" s="26">
        <f>IFERROR(_xlfn.XLOOKUP($D24,'Modelling New'!$D:$D,'Modelling New'!P:P),"")</f>
        <v>7.5896068253333331</v>
      </c>
      <c r="AD24" s="45">
        <f>IFERROR(_xlfn.XLOOKUP($D24,'Modelling New'!$D:$D,'Modelling New'!T:T)*1000,"")</f>
        <v>52819.056225669316</v>
      </c>
      <c r="AE24" s="176">
        <f t="shared" si="3"/>
        <v>0.66235775663545005</v>
      </c>
      <c r="AF24" s="176">
        <f>IFERROR(_xlfn.XLOOKUP($D24,'Modelling New'!$D:$D,'Modelling New'!W:W),"")</f>
        <v>0.20945978960720357</v>
      </c>
      <c r="AG24" s="176">
        <f>IFERROR(_xlfn.XLOOKUP($D24,'Modelling New'!$D:$D,'Modelling New'!AD:AD),"")</f>
        <v>0.995</v>
      </c>
      <c r="AH24" s="176">
        <f>IFERROR(_xlfn.XLOOKUP($D24,'Modelling New'!$D:$D,'Modelling New'!AE:AE),"")</f>
        <v>0.997</v>
      </c>
      <c r="AI24" s="17"/>
      <c r="AJ24" s="17"/>
      <c r="AK24" s="17"/>
      <c r="AL24" s="17"/>
      <c r="AM24" s="17"/>
      <c r="AN24" s="176"/>
      <c r="AO24" s="176"/>
      <c r="AP24" s="176"/>
      <c r="AQ24" s="176"/>
      <c r="AR24" s="45">
        <f>IFERROR(_xlfn.XLOOKUP($D24,'Modelling New'!$D:$D,'Modelling New'!$N:$N),"")</f>
        <v>10.507</v>
      </c>
      <c r="AS24" s="45"/>
    </row>
    <row r="25" spans="1:45">
      <c r="A25" s="77">
        <f t="shared" si="5"/>
        <v>45768</v>
      </c>
      <c r="B25" s="45">
        <f>YEAR(Table13[[#This Row],[Date]])+IF(MONTH(Table13[[#This Row],[Date]])&gt;=4,1,0)</f>
        <v>2026</v>
      </c>
      <c r="C25" s="17">
        <f>YEAR(Table13[[#This Row],[Date]])</f>
        <v>2025</v>
      </c>
      <c r="D25" s="42">
        <f>Table13[[#This Row],[Date]]-DAY(Table13[[#This Row],[Date]])+1</f>
        <v>45748</v>
      </c>
      <c r="E25" s="17">
        <f t="shared" si="6"/>
        <v>30</v>
      </c>
      <c r="F25" s="147" cm="1">
        <f t="array" ref="F25">IFERROR(_xlfn.XLOOKUP(Table13[[#This Row],[Date]],Raw_Data[[#All],[Date]],Raw_Data[[#All],[Operating Hours]]),"")</f>
        <v>12.083333333333336</v>
      </c>
      <c r="G25" s="148">
        <f>IFERROR(_xlfn.XLOOKUP($A25,'Raw Data'!$G:$G,'Raw Data'!S:S)/1000,"")</f>
        <v>6.23</v>
      </c>
      <c r="H25" s="148"/>
      <c r="I25" s="148">
        <f>IFERROR(_xlfn.XLOOKUP($A25,'Raw Data'!$G:$G,'Raw Data'!AF:AF)/1000,"")</f>
        <v>6.94</v>
      </c>
      <c r="J25" s="148"/>
      <c r="K25" s="149">
        <f>IFERROR(_xlfn.XLOOKUP($A25,'Raw Data'!$G:$G,'Raw Data'!W:W),"")</f>
        <v>28.478929105502772</v>
      </c>
      <c r="L25" s="148">
        <f>IFERROR(_xlfn.XLOOKUP($A25,'Raw Data'!$G:$G,'Raw Data'!X:X),"")</f>
        <v>44.05662915701064</v>
      </c>
      <c r="M25" s="148">
        <f>IFERROR(_xlfn.XLOOKUP($A25,'Raw Data'!$G:$G,'Raw Data'!Y:Y),"")</f>
        <v>0.68469360036346205</v>
      </c>
      <c r="N25" s="148">
        <f>IFERROR(_xlfn.XLOOKUP($A25,'Raw Data'!$G:$G,'Raw Data'!Z:Z),"")</f>
        <v>1.9063102801640828</v>
      </c>
      <c r="O25" s="188">
        <f>IFERROR(1-SUMIF('Plant BD'!$H:$H,$A25,'Plant BD'!$AE:$AE)/($AA25+SUMIF('Plant BD'!$H:$H,$A25,'Plant BD'!$AE:$AE)),"")</f>
        <v>0.93323725046634776</v>
      </c>
      <c r="P25" s="188"/>
      <c r="Q25" s="189"/>
      <c r="R25" s="188">
        <f>IFERROR(1-SUMIF('Grid BD'!$H:$H,$A25,'Grid BD'!$AD:$AD)/($AA25+SUMIF('Grid BD'!$H:$H,$A25,'Grid BD'!$AD:$AD)),"")</f>
        <v>1</v>
      </c>
      <c r="S25" s="17"/>
      <c r="T25" s="189">
        <f>IFERROR(1-SUMIF(Tracker_BD!H:H,$A25,Tracker_BD!AI:AI)/$F25,"")</f>
        <v>1</v>
      </c>
      <c r="U25" s="190">
        <f t="shared" si="1"/>
        <v>0.62323210353240044</v>
      </c>
      <c r="V25" s="17"/>
      <c r="W25" s="176">
        <f t="shared" si="2"/>
        <v>0.18021794993811913</v>
      </c>
      <c r="X25" s="17">
        <f>IFERROR(_xlfn.XLOOKUP($A25,'Raw Data'!$G:$G,'Raw Data'!AB:AB),"")</f>
        <v>43696</v>
      </c>
      <c r="Y25" s="17">
        <f>IFERROR(_xlfn.XLOOKUP($A25,'Raw Data'!$G:$G,'Raw Data'!AC:AC),"")</f>
        <v>45826.499999995576</v>
      </c>
      <c r="Z25" s="45">
        <f>IFERROR(_xlfn.XLOOKUP($A25,'Raw Data'!$G:$G,'Raw Data'!AD:AD),"")</f>
        <v>381.29999999995334</v>
      </c>
      <c r="AA25" s="45">
        <f>IFERROR(_xlfn.XLOOKUP($A25,'Raw Data'!$G:$G,'Raw Data'!AE:AE),"")</f>
        <v>45445.199999995624</v>
      </c>
      <c r="AB25" s="17">
        <f>_xlfn.XLOOKUP($D25,'Modelling New'!D:D,'Modelling New'!N:N)</f>
        <v>10.507</v>
      </c>
      <c r="AC25" s="26">
        <f>IFERROR(_xlfn.XLOOKUP($D25,'Modelling New'!$D:$D,'Modelling New'!P:P),"")</f>
        <v>7.5896068253333331</v>
      </c>
      <c r="AD25" s="45">
        <f>IFERROR(_xlfn.XLOOKUP($D25,'Modelling New'!$D:$D,'Modelling New'!T:T)*1000,"")</f>
        <v>52819.056225669316</v>
      </c>
      <c r="AE25" s="176">
        <f t="shared" si="3"/>
        <v>0.66235775663545005</v>
      </c>
      <c r="AF25" s="176">
        <f>IFERROR(_xlfn.XLOOKUP($D25,'Modelling New'!$D:$D,'Modelling New'!W:W),"")</f>
        <v>0.20945978960720357</v>
      </c>
      <c r="AG25" s="176">
        <f>IFERROR(_xlfn.XLOOKUP($D25,'Modelling New'!$D:$D,'Modelling New'!AD:AD),"")</f>
        <v>0.995</v>
      </c>
      <c r="AH25" s="176">
        <f>IFERROR(_xlfn.XLOOKUP($D25,'Modelling New'!$D:$D,'Modelling New'!AE:AE),"")</f>
        <v>0.997</v>
      </c>
      <c r="AI25" s="17"/>
      <c r="AJ25" s="17"/>
      <c r="AK25" s="17"/>
      <c r="AL25" s="17"/>
      <c r="AM25" s="17"/>
      <c r="AN25" s="176"/>
      <c r="AO25" s="176"/>
      <c r="AP25" s="176"/>
      <c r="AQ25" s="176"/>
      <c r="AR25" s="45">
        <f>IFERROR(_xlfn.XLOOKUP($D25,'Modelling New'!$D:$D,'Modelling New'!$N:$N),"")</f>
        <v>10.507</v>
      </c>
      <c r="AS25" s="45"/>
    </row>
    <row r="26" spans="1:45">
      <c r="A26" s="77">
        <f t="shared" si="5"/>
        <v>45769</v>
      </c>
      <c r="B26" s="45">
        <f>YEAR(Table13[[#This Row],[Date]])+IF(MONTH(Table13[[#This Row],[Date]])&gt;=4,1,0)</f>
        <v>2026</v>
      </c>
      <c r="C26" s="17">
        <f>YEAR(Table13[[#This Row],[Date]])</f>
        <v>2025</v>
      </c>
      <c r="D26" s="42">
        <f>Table13[[#This Row],[Date]]-DAY(Table13[[#This Row],[Date]])+1</f>
        <v>45748</v>
      </c>
      <c r="E26" s="17">
        <f t="shared" si="6"/>
        <v>30</v>
      </c>
      <c r="F26" s="147" cm="1">
        <f t="array" ref="F26">IFERROR(_xlfn.XLOOKUP(Table13[[#This Row],[Date]],Raw_Data[[#All],[Date]],Raw_Data[[#All],[Operating Hours]]),"")</f>
        <v>12.166666666666666</v>
      </c>
      <c r="G26" s="26">
        <f>IFERROR(_xlfn.XLOOKUP($A26,'Raw Data'!$G:$G,'Raw Data'!S:S)/1000,"")</f>
        <v>6.42</v>
      </c>
      <c r="H26" s="26"/>
      <c r="I26" s="26">
        <f>IFERROR(_xlfn.XLOOKUP($A26,'Raw Data'!$G:$G,'Raw Data'!AF:AF)/1000,"")</f>
        <v>7.2</v>
      </c>
      <c r="J26" s="26"/>
      <c r="K26" s="149">
        <f>IFERROR(_xlfn.XLOOKUP($A26,'Raw Data'!$G:$G,'Raw Data'!W:W),"")</f>
        <v>30.195025294022972</v>
      </c>
      <c r="L26" s="148">
        <f>IFERROR(_xlfn.XLOOKUP($A26,'Raw Data'!$G:$G,'Raw Data'!X:X),"")</f>
        <v>46.433191315288987</v>
      </c>
      <c r="M26" s="148">
        <f>IFERROR(_xlfn.XLOOKUP($A26,'Raw Data'!$G:$G,'Raw Data'!Y:Y),"")</f>
        <v>0.77068708417240572</v>
      </c>
      <c r="N26" s="148">
        <f>IFERROR(_xlfn.XLOOKUP($A26,'Raw Data'!$G:$G,'Raw Data'!Z:Z),"")</f>
        <v>3.0955795844395957</v>
      </c>
      <c r="O26" s="188">
        <f>IFERROR(1-SUMIF('Plant BD'!$H:$H,$A26,'Plant BD'!$AE:$AE)/($AA26+SUMIF('Plant BD'!$H:$H,$A26,'Plant BD'!$AE:$AE)),"")</f>
        <v>1</v>
      </c>
      <c r="P26" s="188"/>
      <c r="Q26" s="189"/>
      <c r="R26" s="191">
        <f>IFERROR(1-SUMIF('Grid BD'!$H:$H,$A26,'Grid BD'!$AD:$AD)/($AA26+SUMIF('Grid BD'!$H:$H,$A26,'Grid BD'!$AD:$AD)),"")</f>
        <v>1</v>
      </c>
      <c r="S26" s="17"/>
      <c r="T26" s="189">
        <f>IFERROR(1-SUMIF(Tracker_BD!H:H,$A26,Tracker_BD!AI:AI)/$F26,"")</f>
        <v>1</v>
      </c>
      <c r="U26" s="190">
        <f t="shared" si="1"/>
        <v>0.70209014096428013</v>
      </c>
      <c r="V26" s="17"/>
      <c r="W26" s="176">
        <f t="shared" si="2"/>
        <v>0.21062704228928403</v>
      </c>
      <c r="X26" s="17">
        <f>IFERROR(_xlfn.XLOOKUP($A26,'Raw Data'!$G:$G,'Raw Data'!AB:AB),"")</f>
        <v>50525</v>
      </c>
      <c r="Y26" s="17">
        <f>IFERROR(_xlfn.XLOOKUP($A26,'Raw Data'!$G:$G,'Raw Data'!AC:AC),"")</f>
        <v>53370.800000004238</v>
      </c>
      <c r="Z26" s="45">
        <f>IFERROR(_xlfn.XLOOKUP($A26,'Raw Data'!$G:$G,'Raw Data'!AD:AD),"")</f>
        <v>257.40000000006091</v>
      </c>
      <c r="AA26" s="45">
        <f>IFERROR(_xlfn.XLOOKUP($A26,'Raw Data'!$G:$G,'Raw Data'!AE:AE),"")</f>
        <v>53113.400000004178</v>
      </c>
      <c r="AB26" s="17">
        <f>_xlfn.XLOOKUP($D26,'Modelling New'!D:D,'Modelling New'!N:N)</f>
        <v>10.507</v>
      </c>
      <c r="AC26" s="26">
        <f>IFERROR(_xlfn.XLOOKUP($D26,'Modelling New'!$D:$D,'Modelling New'!P:P),"")</f>
        <v>7.5896068253333331</v>
      </c>
      <c r="AD26" s="45">
        <f>IFERROR(_xlfn.XLOOKUP($D26,'Modelling New'!$D:$D,'Modelling New'!T:T)*1000,"")</f>
        <v>52819.056225669316</v>
      </c>
      <c r="AE26" s="176">
        <f t="shared" si="3"/>
        <v>0.66235775663545005</v>
      </c>
      <c r="AF26" s="176">
        <f>IFERROR(_xlfn.XLOOKUP($D26,'Modelling New'!$D:$D,'Modelling New'!W:W),"")</f>
        <v>0.20945978960720357</v>
      </c>
      <c r="AG26" s="176">
        <f>IFERROR(_xlfn.XLOOKUP($D26,'Modelling New'!$D:$D,'Modelling New'!AD:AD),"")</f>
        <v>0.995</v>
      </c>
      <c r="AH26" s="176">
        <f>IFERROR(_xlfn.XLOOKUP($D26,'Modelling New'!$D:$D,'Modelling New'!AE:AE),"")</f>
        <v>0.997</v>
      </c>
      <c r="AI26" s="17"/>
      <c r="AJ26" s="17"/>
      <c r="AK26" s="17"/>
      <c r="AL26" s="17"/>
      <c r="AM26" s="17"/>
      <c r="AN26" s="176"/>
      <c r="AO26" s="176"/>
      <c r="AP26" s="176"/>
      <c r="AQ26" s="176"/>
      <c r="AR26" s="45">
        <f>IFERROR(_xlfn.XLOOKUP($D26,'Modelling New'!$D:$D,'Modelling New'!$N:$N),"")</f>
        <v>10.507</v>
      </c>
      <c r="AS26" s="45"/>
    </row>
    <row r="27" spans="1:45">
      <c r="A27" s="77">
        <f t="shared" si="5"/>
        <v>45770</v>
      </c>
      <c r="B27" s="45">
        <f>YEAR(Table13[[#This Row],[Date]])+IF(MONTH(Table13[[#This Row],[Date]])&gt;=4,1,0)</f>
        <v>2026</v>
      </c>
      <c r="C27" s="17">
        <f>YEAR(Table13[[#This Row],[Date]])</f>
        <v>2025</v>
      </c>
      <c r="D27" s="42">
        <f>Table13[[#This Row],[Date]]-DAY(Table13[[#This Row],[Date]])+1</f>
        <v>45748</v>
      </c>
      <c r="E27" s="17">
        <f t="shared" si="6"/>
        <v>30</v>
      </c>
      <c r="F27" s="147" cm="1">
        <f t="array" ref="F27">IFERROR(_xlfn.XLOOKUP(Table13[[#This Row],[Date]],Raw_Data[[#All],[Date]],Raw_Data[[#All],[Operating Hours]]),"")</f>
        <v>12.150000000000002</v>
      </c>
      <c r="G27" s="148">
        <f>IFERROR(_xlfn.XLOOKUP($A27,'Raw Data'!$G:$G,'Raw Data'!S:S)/1000,"")</f>
        <v>6.08</v>
      </c>
      <c r="H27" s="148"/>
      <c r="I27" s="148">
        <f>IFERROR(_xlfn.XLOOKUP($A27,'Raw Data'!$G:$G,'Raw Data'!AF:AF)/1000,"")</f>
        <v>6.4</v>
      </c>
      <c r="J27" s="148"/>
      <c r="K27" s="149">
        <f>IFERROR(_xlfn.XLOOKUP($A27,'Raw Data'!$G:$G,'Raw Data'!W:W),"")</f>
        <v>30.227743835971779</v>
      </c>
      <c r="L27" s="148">
        <f>IFERROR(_xlfn.XLOOKUP($A27,'Raw Data'!$G:$G,'Raw Data'!X:X),"")</f>
        <v>45.45609511283979</v>
      </c>
      <c r="M27" s="148">
        <f>IFERROR(_xlfn.XLOOKUP($A27,'Raw Data'!$G:$G,'Raw Data'!Y:Y),"")</f>
        <v>0.88646142972658759</v>
      </c>
      <c r="N27" s="148">
        <f>IFERROR(_xlfn.XLOOKUP($A27,'Raw Data'!$G:$G,'Raw Data'!Z:Z),"")</f>
        <v>4.0238666534423828</v>
      </c>
      <c r="O27" s="188">
        <f>IFERROR(1-SUMIF('Plant BD'!$H:$H,$A27,'Plant BD'!$AE:$AE)/($AA27+SUMIF('Plant BD'!$H:$H,$A27,'Plant BD'!$AE:$AE)),"")</f>
        <v>1</v>
      </c>
      <c r="P27" s="188"/>
      <c r="Q27" s="189"/>
      <c r="R27" s="188">
        <f>IFERROR(1-SUMIF('Grid BD'!$H:$H,$A27,'Grid BD'!$AD:$AD)/($AA27+SUMIF('Grid BD'!$H:$H,$A27,'Grid BD'!$AD:$AD)),"")</f>
        <v>1</v>
      </c>
      <c r="S27" s="17"/>
      <c r="T27" s="189">
        <f>IFERROR(1-SUMIF(Tracker_BD!H:H,$A27,Tracker_BD!AI:AI)/$F27,"")</f>
        <v>1</v>
      </c>
      <c r="U27" s="190">
        <f t="shared" si="1"/>
        <v>0.70535238412485124</v>
      </c>
      <c r="V27" s="17"/>
      <c r="W27" s="176">
        <f t="shared" si="2"/>
        <v>0.18809396909996035</v>
      </c>
      <c r="X27" s="17">
        <f>IFERROR(_xlfn.XLOOKUP($A27,'Raw Data'!$G:$G,'Raw Data'!AB:AB),"")</f>
        <v>45766</v>
      </c>
      <c r="Y27" s="17">
        <f>IFERROR(_xlfn.XLOOKUP($A27,'Raw Data'!$G:$G,'Raw Data'!AC:AC),"")</f>
        <v>47736.799999998766</v>
      </c>
      <c r="Z27" s="45">
        <f>IFERROR(_xlfn.XLOOKUP($A27,'Raw Data'!$G:$G,'Raw Data'!AD:AD),"")</f>
        <v>305.51999999996582</v>
      </c>
      <c r="AA27" s="45">
        <f>IFERROR(_xlfn.XLOOKUP($A27,'Raw Data'!$G:$G,'Raw Data'!AE:AE),"")</f>
        <v>47431.279999998798</v>
      </c>
      <c r="AB27" s="17">
        <f>_xlfn.XLOOKUP($D27,'Modelling New'!D:D,'Modelling New'!N:N)</f>
        <v>10.507</v>
      </c>
      <c r="AC27" s="26">
        <f>IFERROR(_xlfn.XLOOKUP($D27,'Modelling New'!$D:$D,'Modelling New'!P:P),"")</f>
        <v>7.5896068253333331</v>
      </c>
      <c r="AD27" s="45">
        <f>IFERROR(_xlfn.XLOOKUP($D27,'Modelling New'!$D:$D,'Modelling New'!T:T)*1000,"")</f>
        <v>52819.056225669316</v>
      </c>
      <c r="AE27" s="176">
        <f t="shared" si="3"/>
        <v>0.66235775663545005</v>
      </c>
      <c r="AF27" s="176">
        <f>IFERROR(_xlfn.XLOOKUP($D27,'Modelling New'!$D:$D,'Modelling New'!W:W),"")</f>
        <v>0.20945978960720357</v>
      </c>
      <c r="AG27" s="176">
        <f>IFERROR(_xlfn.XLOOKUP($D27,'Modelling New'!$D:$D,'Modelling New'!AD:AD),"")</f>
        <v>0.995</v>
      </c>
      <c r="AH27" s="176">
        <f>IFERROR(_xlfn.XLOOKUP($D27,'Modelling New'!$D:$D,'Modelling New'!AE:AE),"")</f>
        <v>0.997</v>
      </c>
      <c r="AI27" s="17"/>
      <c r="AJ27" s="17"/>
      <c r="AK27" s="17"/>
      <c r="AL27" s="17"/>
      <c r="AM27" s="17"/>
      <c r="AN27" s="176"/>
      <c r="AO27" s="176"/>
      <c r="AP27" s="176"/>
      <c r="AQ27" s="176"/>
      <c r="AR27" s="45">
        <f>IFERROR(_xlfn.XLOOKUP($D27,'Modelling New'!$D:$D,'Modelling New'!$N:$N),"")</f>
        <v>10.507</v>
      </c>
      <c r="AS27" s="45"/>
    </row>
    <row r="28" spans="1:45">
      <c r="A28" s="77">
        <f t="shared" si="5"/>
        <v>45771</v>
      </c>
      <c r="B28" s="45">
        <f>YEAR(Table13[[#This Row],[Date]])+IF(MONTH(Table13[[#This Row],[Date]])&gt;=4,1,0)</f>
        <v>2026</v>
      </c>
      <c r="C28" s="17">
        <f>YEAR(Table13[[#This Row],[Date]])</f>
        <v>2025</v>
      </c>
      <c r="D28" s="42">
        <f>Table13[[#This Row],[Date]]-DAY(Table13[[#This Row],[Date]])+1</f>
        <v>45748</v>
      </c>
      <c r="E28" s="17">
        <f t="shared" si="6"/>
        <v>30</v>
      </c>
      <c r="F28" s="147" cm="1">
        <f t="array" ref="F28">IFERROR(_xlfn.XLOOKUP(Table13[[#This Row],[Date]],Raw_Data[[#All],[Date]],Raw_Data[[#All],[Operating Hours]]),"")</f>
        <v>12.216666666666669</v>
      </c>
      <c r="G28" s="26">
        <f>IFERROR(_xlfn.XLOOKUP($A28,'Raw Data'!$G:$G,'Raw Data'!S:S)/1000,"")</f>
        <v>6.66</v>
      </c>
      <c r="H28" s="26"/>
      <c r="I28" s="26">
        <f>IFERROR(_xlfn.XLOOKUP($A28,'Raw Data'!$G:$G,'Raw Data'!AF:AF)/1000,"")</f>
        <v>7.1749999999999998</v>
      </c>
      <c r="J28" s="26"/>
      <c r="K28" s="149">
        <f>IFERROR(_xlfn.XLOOKUP($A28,'Raw Data'!$G:$G,'Raw Data'!W:W),"")</f>
        <v>30.716914011706759</v>
      </c>
      <c r="L28" s="148">
        <f>IFERROR(_xlfn.XLOOKUP($A28,'Raw Data'!$G:$G,'Raw Data'!X:X),"")</f>
        <v>47.324329121213658</v>
      </c>
      <c r="M28" s="148">
        <f>IFERROR(_xlfn.XLOOKUP($A28,'Raw Data'!$G:$G,'Raw Data'!Y:Y),"")</f>
        <v>1.0548261211318501</v>
      </c>
      <c r="N28" s="148">
        <f>IFERROR(_xlfn.XLOOKUP($A28,'Raw Data'!$G:$G,'Raw Data'!Z:Z),"")</f>
        <v>4.0429811477661133</v>
      </c>
      <c r="O28" s="188">
        <f>IFERROR(1-SUMIF('Plant BD'!$H:$H,$A28,'Plant BD'!$AE:$AE)/($AA28+SUMIF('Plant BD'!$H:$H,$A28,'Plant BD'!$AE:$AE)),"")</f>
        <v>1</v>
      </c>
      <c r="P28" s="188"/>
      <c r="Q28" s="189"/>
      <c r="R28" s="191">
        <f>IFERROR(1-SUMIF('Grid BD'!$H:$H,$A28,'Grid BD'!$AD:$AD)/($AA28+SUMIF('Grid BD'!$H:$H,$A28,'Grid BD'!$AD:$AD)),"")</f>
        <v>1</v>
      </c>
      <c r="S28" s="17"/>
      <c r="T28" s="189">
        <f>IFERROR(1-SUMIF(Tracker_BD!H:H,$A28,Tracker_BD!AI:AI)/$F28,"")</f>
        <v>1</v>
      </c>
      <c r="U28" s="190">
        <f t="shared" si="1"/>
        <v>0.69798551422002197</v>
      </c>
      <c r="V28" s="17"/>
      <c r="W28" s="176">
        <f t="shared" si="2"/>
        <v>0.2086685860220274</v>
      </c>
      <c r="X28" s="17">
        <f>IFERROR(_xlfn.XLOOKUP($A28,'Raw Data'!$G:$G,'Raw Data'!AB:AB),"")</f>
        <v>50266</v>
      </c>
      <c r="Y28" s="17">
        <f>IFERROR(_xlfn.XLOOKUP($A28,'Raw Data'!$G:$G,'Raw Data'!AC:AC),"")</f>
        <v>52925.300000002608</v>
      </c>
      <c r="Z28" s="45">
        <f>IFERROR(_xlfn.XLOOKUP($A28,'Raw Data'!$G:$G,'Raw Data'!AD:AD),"")</f>
        <v>305.75999999999937</v>
      </c>
      <c r="AA28" s="45">
        <f>IFERROR(_xlfn.XLOOKUP($A28,'Raw Data'!$G:$G,'Raw Data'!AE:AE),"")</f>
        <v>52619.540000002606</v>
      </c>
      <c r="AB28" s="17">
        <f>_xlfn.XLOOKUP($D28,'Modelling New'!D:D,'Modelling New'!N:N)</f>
        <v>10.507</v>
      </c>
      <c r="AC28" s="26">
        <f>IFERROR(_xlfn.XLOOKUP($D28,'Modelling New'!$D:$D,'Modelling New'!P:P),"")</f>
        <v>7.5896068253333331</v>
      </c>
      <c r="AD28" s="45">
        <f>IFERROR(_xlfn.XLOOKUP($D28,'Modelling New'!$D:$D,'Modelling New'!T:T)*1000,"")</f>
        <v>52819.056225669316</v>
      </c>
      <c r="AE28" s="176">
        <f t="shared" si="3"/>
        <v>0.66235775663545005</v>
      </c>
      <c r="AF28" s="176">
        <f>IFERROR(_xlfn.XLOOKUP($D28,'Modelling New'!$D:$D,'Modelling New'!W:W),"")</f>
        <v>0.20945978960720357</v>
      </c>
      <c r="AG28" s="176">
        <f>IFERROR(_xlfn.XLOOKUP($D28,'Modelling New'!$D:$D,'Modelling New'!AD:AD),"")</f>
        <v>0.995</v>
      </c>
      <c r="AH28" s="176">
        <f>IFERROR(_xlfn.XLOOKUP($D28,'Modelling New'!$D:$D,'Modelling New'!AE:AE),"")</f>
        <v>0.997</v>
      </c>
      <c r="AI28" s="17"/>
      <c r="AJ28" s="17"/>
      <c r="AK28" s="17"/>
      <c r="AL28" s="17"/>
      <c r="AM28" s="17"/>
      <c r="AN28" s="176"/>
      <c r="AO28" s="176"/>
      <c r="AP28" s="176"/>
      <c r="AQ28" s="176"/>
      <c r="AR28" s="45">
        <f>IFERROR(_xlfn.XLOOKUP($D28,'Modelling New'!$D:$D,'Modelling New'!$N:$N),"")</f>
        <v>10.507</v>
      </c>
      <c r="AS28" s="45"/>
    </row>
    <row r="29" spans="1:45">
      <c r="A29" s="77">
        <f t="shared" si="5"/>
        <v>45772</v>
      </c>
      <c r="B29" s="45">
        <f>YEAR(Table13[[#This Row],[Date]])+IF(MONTH(Table13[[#This Row],[Date]])&gt;=4,1,0)</f>
        <v>2026</v>
      </c>
      <c r="C29" s="17">
        <f>YEAR(Table13[[#This Row],[Date]])</f>
        <v>2025</v>
      </c>
      <c r="D29" s="42">
        <f>Table13[[#This Row],[Date]]-DAY(Table13[[#This Row],[Date]])+1</f>
        <v>45748</v>
      </c>
      <c r="E29" s="17">
        <f t="shared" si="6"/>
        <v>30</v>
      </c>
      <c r="F29" s="147" cm="1">
        <f t="array" ref="F29">IFERROR(_xlfn.XLOOKUP(Table13[[#This Row],[Date]],Raw_Data[[#All],[Date]],Raw_Data[[#All],[Operating Hours]]),"")</f>
        <v>12.033333333333333</v>
      </c>
      <c r="G29" s="148">
        <f>IFERROR(_xlfn.XLOOKUP($A29,'Raw Data'!$G:$G,'Raw Data'!S:S)/1000,"")</f>
        <v>6.14</v>
      </c>
      <c r="H29" s="148"/>
      <c r="I29" s="148">
        <f>IFERROR(_xlfn.XLOOKUP($A29,'Raw Data'!$G:$G,'Raw Data'!AF:AF)/1000,"")</f>
        <v>6.48</v>
      </c>
      <c r="J29" s="148"/>
      <c r="K29" s="149">
        <f>IFERROR(_xlfn.XLOOKUP($A29,'Raw Data'!$G:$G,'Raw Data'!W:W),"")</f>
        <v>30.478981988888393</v>
      </c>
      <c r="L29" s="148">
        <f>IFERROR(_xlfn.XLOOKUP($A29,'Raw Data'!$G:$G,'Raw Data'!X:X),"")</f>
        <v>47.159383897794562</v>
      </c>
      <c r="M29" s="148">
        <f>IFERROR(_xlfn.XLOOKUP($A29,'Raw Data'!$G:$G,'Raw Data'!Y:Y),"")</f>
        <v>0.89743580618669716</v>
      </c>
      <c r="N29" s="148">
        <f>IFERROR(_xlfn.XLOOKUP($A29,'Raw Data'!$G:$G,'Raw Data'!Z:Z),"")</f>
        <v>3.3385260105133057</v>
      </c>
      <c r="O29" s="188">
        <f>IFERROR(1-SUMIF('Plant BD'!$H:$H,$A29,'Plant BD'!$AE:$AE)/($AA29+SUMIF('Plant BD'!$H:$H,$A29,'Plant BD'!$AE:$AE)),"")</f>
        <v>1</v>
      </c>
      <c r="P29" s="188"/>
      <c r="Q29" s="189"/>
      <c r="R29" s="188">
        <f>IFERROR(1-SUMIF('Grid BD'!$H:$H,$A29,'Grid BD'!$AD:$AD)/($AA29+SUMIF('Grid BD'!$H:$H,$A29,'Grid BD'!$AD:$AD)),"")</f>
        <v>1</v>
      </c>
      <c r="S29" s="17"/>
      <c r="T29" s="189">
        <f>IFERROR(1-SUMIF(Tracker_BD!H:H,$A29,Tracker_BD!AI:AI)/$F29,"")</f>
        <v>1</v>
      </c>
      <c r="U29" s="190">
        <f t="shared" si="1"/>
        <v>0.70485637441006077</v>
      </c>
      <c r="V29" s="17"/>
      <c r="W29" s="176">
        <f t="shared" si="2"/>
        <v>0.19031122109071641</v>
      </c>
      <c r="X29" s="17">
        <f>IFERROR(_xlfn.XLOOKUP($A29,'Raw Data'!$G:$G,'Raw Data'!AB:AB),"")</f>
        <v>46238</v>
      </c>
      <c r="Y29" s="17">
        <f>IFERROR(_xlfn.XLOOKUP($A29,'Raw Data'!$G:$G,'Raw Data'!AC:AC),"")</f>
        <v>48299.100000003818</v>
      </c>
      <c r="Z29" s="45">
        <f>IFERROR(_xlfn.XLOOKUP($A29,'Raw Data'!$G:$G,'Raw Data'!AD:AD),"")</f>
        <v>308.70000000003728</v>
      </c>
      <c r="AA29" s="45">
        <f>IFERROR(_xlfn.XLOOKUP($A29,'Raw Data'!$G:$G,'Raw Data'!AE:AE),"")</f>
        <v>47990.400000003778</v>
      </c>
      <c r="AB29" s="17">
        <f>_xlfn.XLOOKUP($D29,'Modelling New'!D:D,'Modelling New'!N:N)</f>
        <v>10.507</v>
      </c>
      <c r="AC29" s="26">
        <f>IFERROR(_xlfn.XLOOKUP($D29,'Modelling New'!$D:$D,'Modelling New'!P:P),"")</f>
        <v>7.5896068253333331</v>
      </c>
      <c r="AD29" s="45">
        <f>IFERROR(_xlfn.XLOOKUP($D29,'Modelling New'!$D:$D,'Modelling New'!T:T)*1000,"")</f>
        <v>52819.056225669316</v>
      </c>
      <c r="AE29" s="176">
        <f t="shared" si="3"/>
        <v>0.66235775663545005</v>
      </c>
      <c r="AF29" s="176">
        <f>IFERROR(_xlfn.XLOOKUP($D29,'Modelling New'!$D:$D,'Modelling New'!W:W),"")</f>
        <v>0.20945978960720357</v>
      </c>
      <c r="AG29" s="176">
        <f>IFERROR(_xlfn.XLOOKUP($D29,'Modelling New'!$D:$D,'Modelling New'!AD:AD),"")</f>
        <v>0.995</v>
      </c>
      <c r="AH29" s="176">
        <f>IFERROR(_xlfn.XLOOKUP($D29,'Modelling New'!$D:$D,'Modelling New'!AE:AE),"")</f>
        <v>0.997</v>
      </c>
      <c r="AI29" s="17"/>
      <c r="AJ29" s="17"/>
      <c r="AK29" s="17"/>
      <c r="AL29" s="17"/>
      <c r="AM29" s="17"/>
      <c r="AN29" s="176"/>
      <c r="AO29" s="176"/>
      <c r="AP29" s="176"/>
      <c r="AQ29" s="176"/>
      <c r="AR29" s="45">
        <f>IFERROR(_xlfn.XLOOKUP($D29,'Modelling New'!$D:$D,'Modelling New'!$N:$N),"")</f>
        <v>10.507</v>
      </c>
      <c r="AS29" s="45"/>
    </row>
    <row r="30" spans="1:45">
      <c r="A30" s="77">
        <f t="shared" si="5"/>
        <v>45773</v>
      </c>
      <c r="B30" s="45">
        <f>YEAR(Table13[[#This Row],[Date]])+IF(MONTH(Table13[[#This Row],[Date]])&gt;=4,1,0)</f>
        <v>2026</v>
      </c>
      <c r="C30" s="17">
        <f>YEAR(Table13[[#This Row],[Date]])</f>
        <v>2025</v>
      </c>
      <c r="D30" s="42">
        <f>Table13[[#This Row],[Date]]-DAY(Table13[[#This Row],[Date]])+1</f>
        <v>45748</v>
      </c>
      <c r="E30" s="17">
        <f t="shared" si="6"/>
        <v>30</v>
      </c>
      <c r="F30" s="147" cm="1">
        <f t="array" ref="F30">IFERROR(_xlfn.XLOOKUP(Table13[[#This Row],[Date]],Raw_Data[[#All],[Date]],Raw_Data[[#All],[Operating Hours]]),"")</f>
        <v>12.250000000000002</v>
      </c>
      <c r="G30" s="26">
        <f>IFERROR(_xlfn.XLOOKUP($A30,'Raw Data'!$G:$G,'Raw Data'!S:S)/1000,"")</f>
        <v>6.83</v>
      </c>
      <c r="H30" s="26"/>
      <c r="I30" s="26">
        <f>IFERROR(_xlfn.XLOOKUP($A30,'Raw Data'!$G:$G,'Raw Data'!AF:AF)/1000,"")</f>
        <v>7.5549999999999997</v>
      </c>
      <c r="J30" s="26"/>
      <c r="K30" s="149">
        <f>IFERROR(_xlfn.XLOOKUP($A30,'Raw Data'!$G:$G,'Raw Data'!W:W),"")</f>
        <v>30.130225562531017</v>
      </c>
      <c r="L30" s="148">
        <f>IFERROR(_xlfn.XLOOKUP($A30,'Raw Data'!$G:$G,'Raw Data'!X:X),"")</f>
        <v>47.661406682885215</v>
      </c>
      <c r="M30" s="148">
        <f>IFERROR(_xlfn.XLOOKUP($A30,'Raw Data'!$G:$G,'Raw Data'!Y:Y),"")</f>
        <v>1.2326965915930013</v>
      </c>
      <c r="N30" s="148">
        <f>IFERROR(_xlfn.XLOOKUP($A30,'Raw Data'!$G:$G,'Raw Data'!Z:Z),"")</f>
        <v>4.8131527900695801</v>
      </c>
      <c r="O30" s="188">
        <f>IFERROR(1-SUMIF('Plant BD'!$H:$H,$A30,'Plant BD'!$AE:$AE)/($AA30+SUMIF('Plant BD'!$H:$H,$A30,'Plant BD'!$AE:$AE)),"")</f>
        <v>0.99649729037757695</v>
      </c>
      <c r="P30" s="188"/>
      <c r="Q30" s="189"/>
      <c r="R30" s="191">
        <f>IFERROR(1-SUMIF('Grid BD'!$H:$H,$A30,'Grid BD'!$AD:$AD)/($AA30+SUMIF('Grid BD'!$H:$H,$A30,'Grid BD'!$AD:$AD)),"")</f>
        <v>1</v>
      </c>
      <c r="S30" s="17"/>
      <c r="T30" s="189">
        <f>IFERROR(1-SUMIF(Tracker_BD!H:H,$A30,Tracker_BD!AI:AI)/$F30,"")</f>
        <v>1</v>
      </c>
      <c r="U30" s="190">
        <f t="shared" si="1"/>
        <v>0.68094555096946296</v>
      </c>
      <c r="V30" s="17"/>
      <c r="W30" s="176">
        <f t="shared" si="2"/>
        <v>0.21435598489892888</v>
      </c>
      <c r="X30" s="17">
        <f>IFERROR(_xlfn.XLOOKUP($A30,'Raw Data'!$G:$G,'Raw Data'!AB:AB),"")</f>
        <v>51304</v>
      </c>
      <c r="Y30" s="17">
        <f>IFERROR(_xlfn.XLOOKUP($A30,'Raw Data'!$G:$G,'Raw Data'!AC:AC),"")</f>
        <v>54362.599999993108</v>
      </c>
      <c r="Z30" s="45">
        <f>IFERROR(_xlfn.XLOOKUP($A30,'Raw Data'!$G:$G,'Raw Data'!AD:AD),"")</f>
        <v>308.88000000000915</v>
      </c>
      <c r="AA30" s="45">
        <f>IFERROR(_xlfn.XLOOKUP($A30,'Raw Data'!$G:$G,'Raw Data'!AE:AE),"")</f>
        <v>54053.719999993096</v>
      </c>
      <c r="AB30" s="17">
        <f>_xlfn.XLOOKUP($D30,'Modelling New'!D:D,'Modelling New'!N:N)</f>
        <v>10.507</v>
      </c>
      <c r="AC30" s="26">
        <f>IFERROR(_xlfn.XLOOKUP($D30,'Modelling New'!$D:$D,'Modelling New'!P:P),"")</f>
        <v>7.5896068253333331</v>
      </c>
      <c r="AD30" s="45">
        <f>IFERROR(_xlfn.XLOOKUP($D30,'Modelling New'!$D:$D,'Modelling New'!T:T)*1000,"")</f>
        <v>52819.056225669316</v>
      </c>
      <c r="AE30" s="176">
        <f t="shared" si="3"/>
        <v>0.66235775663545005</v>
      </c>
      <c r="AF30" s="176">
        <f>IFERROR(_xlfn.XLOOKUP($D30,'Modelling New'!$D:$D,'Modelling New'!W:W),"")</f>
        <v>0.20945978960720357</v>
      </c>
      <c r="AG30" s="176">
        <f>IFERROR(_xlfn.XLOOKUP($D30,'Modelling New'!$D:$D,'Modelling New'!AD:AD),"")</f>
        <v>0.995</v>
      </c>
      <c r="AH30" s="176">
        <f>IFERROR(_xlfn.XLOOKUP($D30,'Modelling New'!$D:$D,'Modelling New'!AE:AE),"")</f>
        <v>0.997</v>
      </c>
      <c r="AI30" s="17"/>
      <c r="AJ30" s="17"/>
      <c r="AK30" s="17"/>
      <c r="AL30" s="17"/>
      <c r="AM30" s="17"/>
      <c r="AN30" s="176"/>
      <c r="AO30" s="176"/>
      <c r="AP30" s="176"/>
      <c r="AQ30" s="176"/>
      <c r="AR30" s="45">
        <f>IFERROR(_xlfn.XLOOKUP($D30,'Modelling New'!$D:$D,'Modelling New'!$N:$N),"")</f>
        <v>10.507</v>
      </c>
      <c r="AS30" s="45"/>
    </row>
    <row r="31" spans="1:45">
      <c r="A31" s="77">
        <f t="shared" si="5"/>
        <v>45774</v>
      </c>
      <c r="B31" s="45">
        <f>YEAR(Table13[[#This Row],[Date]])+IF(MONTH(Table13[[#This Row],[Date]])&gt;=4,1,0)</f>
        <v>2026</v>
      </c>
      <c r="C31" s="17">
        <f>YEAR(Table13[[#This Row],[Date]])</f>
        <v>2025</v>
      </c>
      <c r="D31" s="42">
        <f>Table13[[#This Row],[Date]]-DAY(Table13[[#This Row],[Date]])+1</f>
        <v>45748</v>
      </c>
      <c r="E31" s="17">
        <f t="shared" si="6"/>
        <v>30</v>
      </c>
      <c r="F31" s="147" cm="1">
        <f t="array" ref="F31">IFERROR(_xlfn.XLOOKUP(Table13[[#This Row],[Date]],Raw_Data[[#All],[Date]],Raw_Data[[#All],[Operating Hours]]),"")</f>
        <v>12.133333333333333</v>
      </c>
      <c r="G31" s="148">
        <f>IFERROR(_xlfn.XLOOKUP($A31,'Raw Data'!$G:$G,'Raw Data'!S:S)/1000,"")</f>
        <v>6.07</v>
      </c>
      <c r="H31" s="148"/>
      <c r="I31" s="148">
        <f>IFERROR(_xlfn.XLOOKUP($A31,'Raw Data'!$G:$G,'Raw Data'!AF:AF)/1000,"")</f>
        <v>6.38</v>
      </c>
      <c r="J31" s="148"/>
      <c r="K31" s="149">
        <f>IFERROR(_xlfn.XLOOKUP($A31,'Raw Data'!$G:$G,'Raw Data'!W:W),"")</f>
        <v>30.227743835971779</v>
      </c>
      <c r="L31" s="148">
        <f>IFERROR(_xlfn.XLOOKUP($A31,'Raw Data'!$G:$G,'Raw Data'!X:X),"")</f>
        <v>45.45609511283979</v>
      </c>
      <c r="M31" s="148">
        <f>IFERROR(_xlfn.XLOOKUP($A31,'Raw Data'!$G:$G,'Raw Data'!Y:Y),"")</f>
        <v>0.88646142972658759</v>
      </c>
      <c r="N31" s="148">
        <f>IFERROR(_xlfn.XLOOKUP($A31,'Raw Data'!$G:$G,'Raw Data'!Z:Z),"")</f>
        <v>4.0238666534423828</v>
      </c>
      <c r="O31" s="188">
        <f>IFERROR(1-SUMIF('Plant BD'!$H:$H,$A31,'Plant BD'!$AE:$AE)/($AA31+SUMIF('Plant BD'!$H:$H,$A31,'Plant BD'!$AE:$AE)),"")</f>
        <v>1</v>
      </c>
      <c r="P31" s="188"/>
      <c r="Q31" s="189"/>
      <c r="R31" s="188">
        <f>IFERROR(1-SUMIF('Grid BD'!$H:$H,$A31,'Grid BD'!$AD:$AD)/($AA31+SUMIF('Grid BD'!$H:$H,$A31,'Grid BD'!$AD:$AD)),"")</f>
        <v>1</v>
      </c>
      <c r="S31" s="17"/>
      <c r="T31" s="189">
        <f>IFERROR(1-SUMIF(Tracker_BD!H:H,$A31,Tracker_BD!AI:AI)/$F31,"")</f>
        <v>1</v>
      </c>
      <c r="U31" s="190">
        <f t="shared" si="1"/>
        <v>0.7061708077582578</v>
      </c>
      <c r="V31" s="17"/>
      <c r="W31" s="176">
        <f t="shared" si="2"/>
        <v>0.18772373972907019</v>
      </c>
      <c r="X31" s="17">
        <f>IFERROR(_xlfn.XLOOKUP($A31,'Raw Data'!$G:$G,'Raw Data'!AB:AB),"")</f>
        <v>45458</v>
      </c>
      <c r="Y31" s="17">
        <f>IFERROR(_xlfn.XLOOKUP($A31,'Raw Data'!$G:$G,'Raw Data'!AC:AC),"")</f>
        <v>47634.500000000116</v>
      </c>
      <c r="Z31" s="45">
        <f>IFERROR(_xlfn.XLOOKUP($A31,'Raw Data'!$G:$G,'Raw Data'!AD:AD),"")</f>
        <v>296.57999999994189</v>
      </c>
      <c r="AA31" s="45">
        <f>IFERROR(_xlfn.XLOOKUP($A31,'Raw Data'!$G:$G,'Raw Data'!AE:AE),"")</f>
        <v>47337.920000000173</v>
      </c>
      <c r="AB31" s="17">
        <f>_xlfn.XLOOKUP($D31,'Modelling New'!D:D,'Modelling New'!N:N)</f>
        <v>10.507</v>
      </c>
      <c r="AC31" s="26">
        <f>IFERROR(_xlfn.XLOOKUP($D31,'Modelling New'!$D:$D,'Modelling New'!P:P),"")</f>
        <v>7.5896068253333331</v>
      </c>
      <c r="AD31" s="45">
        <f>IFERROR(_xlfn.XLOOKUP($D31,'Modelling New'!$D:$D,'Modelling New'!T:T)*1000,"")</f>
        <v>52819.056225669316</v>
      </c>
      <c r="AE31" s="176">
        <f t="shared" si="3"/>
        <v>0.66235775663545005</v>
      </c>
      <c r="AF31" s="176">
        <f>IFERROR(_xlfn.XLOOKUP($D31,'Modelling New'!$D:$D,'Modelling New'!W:W),"")</f>
        <v>0.20945978960720357</v>
      </c>
      <c r="AG31" s="176">
        <f>IFERROR(_xlfn.XLOOKUP($D31,'Modelling New'!$D:$D,'Modelling New'!AD:AD),"")</f>
        <v>0.995</v>
      </c>
      <c r="AH31" s="176">
        <f>IFERROR(_xlfn.XLOOKUP($D31,'Modelling New'!$D:$D,'Modelling New'!AE:AE),"")</f>
        <v>0.997</v>
      </c>
      <c r="AI31" s="17"/>
      <c r="AJ31" s="17"/>
      <c r="AK31" s="17"/>
      <c r="AL31" s="17"/>
      <c r="AM31" s="17"/>
      <c r="AN31" s="176"/>
      <c r="AO31" s="176"/>
      <c r="AP31" s="176"/>
      <c r="AQ31" s="176"/>
      <c r="AR31" s="45">
        <f>IFERROR(_xlfn.XLOOKUP($D31,'Modelling New'!$D:$D,'Modelling New'!$N:$N),"")</f>
        <v>10.507</v>
      </c>
      <c r="AS31" s="45"/>
    </row>
    <row r="32" spans="1:45">
      <c r="A32" s="77">
        <f t="shared" si="5"/>
        <v>45775</v>
      </c>
      <c r="B32" s="45">
        <f>YEAR(Table13[[#This Row],[Date]])+IF(MONTH(Table13[[#This Row],[Date]])&gt;=4,1,0)</f>
        <v>2026</v>
      </c>
      <c r="C32" s="17">
        <f>YEAR(Table13[[#This Row],[Date]])</f>
        <v>2025</v>
      </c>
      <c r="D32" s="42">
        <f>Table13[[#This Row],[Date]]-DAY(Table13[[#This Row],[Date]])+1</f>
        <v>45748</v>
      </c>
      <c r="E32" s="17">
        <f t="shared" si="6"/>
        <v>30</v>
      </c>
      <c r="F32" s="147" cm="1">
        <f t="array" ref="F32">IFERROR(_xlfn.XLOOKUP(Table13[[#This Row],[Date]],Raw_Data[[#All],[Date]],Raw_Data[[#All],[Operating Hours]]),"")</f>
        <v>11.866666666666665</v>
      </c>
      <c r="G32" s="26">
        <f>IFERROR(_xlfn.XLOOKUP($A32,'Raw Data'!$G:$G,'Raw Data'!S:S)/1000,"")</f>
        <v>6.45</v>
      </c>
      <c r="H32" s="26"/>
      <c r="I32" s="26">
        <f>IFERROR(_xlfn.XLOOKUP($A32,'Raw Data'!$G:$G,'Raw Data'!AF:AF)/1000,"")</f>
        <v>7.2</v>
      </c>
      <c r="J32" s="26"/>
      <c r="K32" s="149">
        <f>IFERROR(_xlfn.XLOOKUP($A32,'Raw Data'!$G:$G,'Raw Data'!W:W),"")</f>
        <v>30.195025294022972</v>
      </c>
      <c r="L32" s="148">
        <f>IFERROR(_xlfn.XLOOKUP($A32,'Raw Data'!$G:$G,'Raw Data'!X:X),"")</f>
        <v>46.433191315288987</v>
      </c>
      <c r="M32" s="148">
        <f>IFERROR(_xlfn.XLOOKUP($A32,'Raw Data'!$G:$G,'Raw Data'!Y:Y),"")</f>
        <v>0.77068708417240572</v>
      </c>
      <c r="N32" s="148">
        <f>IFERROR(_xlfn.XLOOKUP($A32,'Raw Data'!$G:$G,'Raw Data'!Z:Z),"")</f>
        <v>3.0955795844395957</v>
      </c>
      <c r="O32" s="188">
        <f>IFERROR(1-SUMIF('Plant BD'!$H:$H,$A32,'Plant BD'!$AE:$AE)/($AA32+SUMIF('Plant BD'!$H:$H,$A32,'Plant BD'!$AE:$AE)),"")</f>
        <v>1</v>
      </c>
      <c r="P32" s="188"/>
      <c r="Q32" s="189"/>
      <c r="R32" s="191">
        <f>IFERROR(1-SUMIF('Grid BD'!$H:$H,$A32,'Grid BD'!$AD:$AD)/($AA32+SUMIF('Grid BD'!$H:$H,$A32,'Grid BD'!$AD:$AD)),"")</f>
        <v>1</v>
      </c>
      <c r="S32" s="17"/>
      <c r="T32" s="189">
        <f>IFERROR(1-SUMIF(Tracker_BD!H:H,$A32,Tracker_BD!AI:AI)/$F32,"")</f>
        <v>1</v>
      </c>
      <c r="U32" s="190">
        <f t="shared" si="1"/>
        <v>0.70832302274676184</v>
      </c>
      <c r="V32" s="17"/>
      <c r="W32" s="176">
        <f t="shared" si="2"/>
        <v>0.21249690682402855</v>
      </c>
      <c r="X32" s="17">
        <f>IFERROR(_xlfn.XLOOKUP($A32,'Raw Data'!$G:$G,'Raw Data'!AB:AB),"")</f>
        <v>50824</v>
      </c>
      <c r="Y32" s="17">
        <f>IFERROR(_xlfn.XLOOKUP($A32,'Raw Data'!$G:$G,'Raw Data'!AC:AC),"")</f>
        <v>53883.00000000163</v>
      </c>
      <c r="Z32" s="45">
        <f>IFERROR(_xlfn.XLOOKUP($A32,'Raw Data'!$G:$G,'Raw Data'!AD:AD),"")</f>
        <v>298.07999999999168</v>
      </c>
      <c r="AA32" s="45">
        <f>IFERROR(_xlfn.XLOOKUP($A32,'Raw Data'!$G:$G,'Raw Data'!AE:AE),"")</f>
        <v>53584.920000001635</v>
      </c>
      <c r="AB32" s="17">
        <f>_xlfn.XLOOKUP($D32,'Modelling New'!D:D,'Modelling New'!N:N)</f>
        <v>10.507</v>
      </c>
      <c r="AC32" s="26">
        <f>IFERROR(_xlfn.XLOOKUP($D32,'Modelling New'!$D:$D,'Modelling New'!P:P),"")</f>
        <v>7.5896068253333331</v>
      </c>
      <c r="AD32" s="45">
        <f>IFERROR(_xlfn.XLOOKUP($D32,'Modelling New'!$D:$D,'Modelling New'!T:T)*1000,"")</f>
        <v>52819.056225669316</v>
      </c>
      <c r="AE32" s="176">
        <f t="shared" si="3"/>
        <v>0.66235775663545005</v>
      </c>
      <c r="AF32" s="176">
        <f>IFERROR(_xlfn.XLOOKUP($D32,'Modelling New'!$D:$D,'Modelling New'!W:W),"")</f>
        <v>0.20945978960720357</v>
      </c>
      <c r="AG32" s="176">
        <f>IFERROR(_xlfn.XLOOKUP($D32,'Modelling New'!$D:$D,'Modelling New'!AD:AD),"")</f>
        <v>0.995</v>
      </c>
      <c r="AH32" s="176">
        <f>IFERROR(_xlfn.XLOOKUP($D32,'Modelling New'!$D:$D,'Modelling New'!AE:AE),"")</f>
        <v>0.997</v>
      </c>
      <c r="AI32" s="17"/>
      <c r="AJ32" s="17"/>
      <c r="AK32" s="17"/>
      <c r="AL32" s="17"/>
      <c r="AM32" s="17"/>
      <c r="AN32" s="176"/>
      <c r="AO32" s="176"/>
      <c r="AP32" s="176"/>
      <c r="AQ32" s="176"/>
      <c r="AR32" s="45">
        <f>IFERROR(_xlfn.XLOOKUP($D32,'Modelling New'!$D:$D,'Modelling New'!$N:$N),"")</f>
        <v>10.507</v>
      </c>
      <c r="AS32" s="45"/>
    </row>
    <row r="33" spans="1:45">
      <c r="A33" s="77">
        <f t="shared" si="5"/>
        <v>45776</v>
      </c>
      <c r="B33" s="45">
        <f>YEAR(Table13[[#This Row],[Date]])+IF(MONTH(Table13[[#This Row],[Date]])&gt;=4,1,0)</f>
        <v>2026</v>
      </c>
      <c r="C33" s="17">
        <f>YEAR(Table13[[#This Row],[Date]])</f>
        <v>2025</v>
      </c>
      <c r="D33" s="42">
        <f>Table13[[#This Row],[Date]]-DAY(Table13[[#This Row],[Date]])+1</f>
        <v>45748</v>
      </c>
      <c r="E33" s="17">
        <f t="shared" si="6"/>
        <v>30</v>
      </c>
      <c r="F33" s="147" cm="1">
        <f t="array" ref="F33">IFERROR(_xlfn.XLOOKUP(Table13[[#This Row],[Date]],Raw_Data[[#All],[Date]],Raw_Data[[#All],[Operating Hours]]),"")</f>
        <v>12.316666666666668</v>
      </c>
      <c r="G33" s="148">
        <f>IFERROR(_xlfn.XLOOKUP($A33,'Raw Data'!$G:$G,'Raw Data'!S:S)/1000,"")</f>
        <v>6.32</v>
      </c>
      <c r="H33" s="148"/>
      <c r="I33" s="148">
        <f>IFERROR(_xlfn.XLOOKUP($A33,'Raw Data'!$G:$G,'Raw Data'!AF:AF)/1000,"")</f>
        <v>6.74</v>
      </c>
      <c r="J33" s="148"/>
      <c r="K33" s="149">
        <f>IFERROR(_xlfn.XLOOKUP($A33,'Raw Data'!$G:$G,'Raw Data'!W:W),"")</f>
        <v>28.832486485146188</v>
      </c>
      <c r="L33" s="148">
        <f>IFERROR(_xlfn.XLOOKUP($A33,'Raw Data'!$G:$G,'Raw Data'!X:X),"")</f>
        <v>45.329904009844803</v>
      </c>
      <c r="M33" s="148">
        <f>IFERROR(_xlfn.XLOOKUP($A33,'Raw Data'!$G:$G,'Raw Data'!Y:Y),"")</f>
        <v>0.84027799351795296</v>
      </c>
      <c r="N33" s="148">
        <f>IFERROR(_xlfn.XLOOKUP($A33,'Raw Data'!$G:$G,'Raw Data'!Z:Z),"")</f>
        <v>4.5701980590820313</v>
      </c>
      <c r="O33" s="188">
        <f>IFERROR(1-SUMIF('Plant BD'!$H:$H,$A33,'Plant BD'!$AE:$AE)/($AA33+SUMIF('Plant BD'!$H:$H,$A33,'Plant BD'!$AE:$AE)),"")</f>
        <v>1</v>
      </c>
      <c r="P33" s="188"/>
      <c r="Q33" s="189"/>
      <c r="R33" s="188">
        <f>IFERROR(1-SUMIF('Grid BD'!$H:$H,$A33,'Grid BD'!$AD:$AD)/($AA33+SUMIF('Grid BD'!$H:$H,$A33,'Grid BD'!$AD:$AD)),"")</f>
        <v>1</v>
      </c>
      <c r="S33" s="17"/>
      <c r="T33" s="189">
        <f>IFERROR(1-SUMIF(Tracker_BD!H:H,$A33,Tracker_BD!AI:AI)/$F33,"")</f>
        <v>1</v>
      </c>
      <c r="U33" s="190">
        <f t="shared" si="1"/>
        <v>0.69994710323109222</v>
      </c>
      <c r="V33" s="17"/>
      <c r="W33" s="176">
        <f t="shared" si="2"/>
        <v>0.19656847815739839</v>
      </c>
      <c r="X33" s="17">
        <f>IFERROR(_xlfn.XLOOKUP($A33,'Raw Data'!$G:$G,'Raw Data'!AB:AB),"")</f>
        <v>47486</v>
      </c>
      <c r="Y33" s="17">
        <f>IFERROR(_xlfn.XLOOKUP($A33,'Raw Data'!$G:$G,'Raw Data'!AC:AC),"")</f>
        <v>49894.499999994878</v>
      </c>
      <c r="Z33" s="45">
        <f>IFERROR(_xlfn.XLOOKUP($A33,'Raw Data'!$G:$G,'Raw Data'!AD:AD),"")</f>
        <v>326.22000000003482</v>
      </c>
      <c r="AA33" s="45">
        <f>IFERROR(_xlfn.XLOOKUP($A33,'Raw Data'!$G:$G,'Raw Data'!AE:AE),"")</f>
        <v>49568.27999999484</v>
      </c>
      <c r="AB33" s="17">
        <f>_xlfn.XLOOKUP($D33,'Modelling New'!D:D,'Modelling New'!N:N)</f>
        <v>10.507</v>
      </c>
      <c r="AC33" s="26">
        <f>IFERROR(_xlfn.XLOOKUP($D33,'Modelling New'!$D:$D,'Modelling New'!P:P),"")</f>
        <v>7.5896068253333331</v>
      </c>
      <c r="AD33" s="45">
        <f>IFERROR(_xlfn.XLOOKUP($D33,'Modelling New'!$D:$D,'Modelling New'!T:T)*1000,"")</f>
        <v>52819.056225669316</v>
      </c>
      <c r="AE33" s="176">
        <f t="shared" si="3"/>
        <v>0.66235775663545005</v>
      </c>
      <c r="AF33" s="176">
        <f>IFERROR(_xlfn.XLOOKUP($D33,'Modelling New'!$D:$D,'Modelling New'!W:W),"")</f>
        <v>0.20945978960720357</v>
      </c>
      <c r="AG33" s="176">
        <f>IFERROR(_xlfn.XLOOKUP($D33,'Modelling New'!$D:$D,'Modelling New'!AD:AD),"")</f>
        <v>0.995</v>
      </c>
      <c r="AH33" s="176">
        <f>IFERROR(_xlfn.XLOOKUP($D33,'Modelling New'!$D:$D,'Modelling New'!AE:AE),"")</f>
        <v>0.997</v>
      </c>
      <c r="AI33" s="17"/>
      <c r="AJ33" s="17"/>
      <c r="AK33" s="17"/>
      <c r="AL33" s="17"/>
      <c r="AM33" s="17"/>
      <c r="AN33" s="176"/>
      <c r="AO33" s="176"/>
      <c r="AP33" s="176"/>
      <c r="AQ33" s="176"/>
      <c r="AR33" s="45">
        <f>IFERROR(_xlfn.XLOOKUP($D33,'Modelling New'!$D:$D,'Modelling New'!$N:$N),"")</f>
        <v>10.507</v>
      </c>
      <c r="AS33" s="45"/>
    </row>
    <row r="34" spans="1:45">
      <c r="A34" s="77">
        <f t="shared" si="5"/>
        <v>45777</v>
      </c>
      <c r="B34" s="45">
        <f>YEAR(Table13[[#This Row],[Date]])+IF(MONTH(Table13[[#This Row],[Date]])&gt;=4,1,0)</f>
        <v>2026</v>
      </c>
      <c r="C34" s="17">
        <f>YEAR(Table13[[#This Row],[Date]])</f>
        <v>2025</v>
      </c>
      <c r="D34" s="42">
        <f>Table13[[#This Row],[Date]]-DAY(Table13[[#This Row],[Date]])+1</f>
        <v>45748</v>
      </c>
      <c r="E34" s="17">
        <f t="shared" si="6"/>
        <v>30</v>
      </c>
      <c r="F34" s="147" cm="1">
        <f t="array" ref="F34">IFERROR(_xlfn.XLOOKUP(Table13[[#This Row],[Date]],Raw_Data[[#All],[Date]],Raw_Data[[#All],[Operating Hours]]),"")</f>
        <v>12.216666666666669</v>
      </c>
      <c r="G34" s="26">
        <f>IFERROR(_xlfn.XLOOKUP($A34,'Raw Data'!$G:$G,'Raw Data'!S:S)/1000,"")</f>
        <v>6.39</v>
      </c>
      <c r="H34" s="26"/>
      <c r="I34" s="26">
        <f>IFERROR(_xlfn.XLOOKUP($A34,'Raw Data'!$G:$G,'Raw Data'!AF:AF)/1000,"")</f>
        <v>6.92</v>
      </c>
      <c r="J34" s="26"/>
      <c r="K34" s="149">
        <f>IFERROR(_xlfn.XLOOKUP($A34,'Raw Data'!$G:$G,'Raw Data'!W:W),"")</f>
        <v>29.060165749943774</v>
      </c>
      <c r="L34" s="148">
        <f>IFERROR(_xlfn.XLOOKUP($A34,'Raw Data'!$G:$G,'Raw Data'!X:X),"")</f>
        <v>45.871413189431898</v>
      </c>
      <c r="M34" s="148">
        <f>IFERROR(_xlfn.XLOOKUP($A34,'Raw Data'!$G:$G,'Raw Data'!Y:Y),"")</f>
        <v>1.0986528424951045</v>
      </c>
      <c r="N34" s="148">
        <f>IFERROR(_xlfn.XLOOKUP($A34,'Raw Data'!$G:$G,'Raw Data'!Z:Z),"")</f>
        <v>8.6628732681274414</v>
      </c>
      <c r="O34" s="188">
        <f>IFERROR(1-SUMIF('Plant BD'!$H:$H,$A34,'Plant BD'!$AE:$AE)/($AA34+SUMIF('Plant BD'!$H:$H,$A34,'Plant BD'!$AE:$AE)),"")</f>
        <v>1</v>
      </c>
      <c r="P34" s="188"/>
      <c r="Q34" s="189"/>
      <c r="R34" s="191">
        <f>IFERROR(1-SUMIF('Grid BD'!$H:$H,$A34,'Grid BD'!$AD:$AD)/($AA34+SUMIF('Grid BD'!$H:$H,$A34,'Grid BD'!$AD:$AD)),"")</f>
        <v>1</v>
      </c>
      <c r="S34" s="17"/>
      <c r="T34" s="189">
        <f>IFERROR(1-SUMIF(Tracker_BD!H:H,$A34,Tracker_BD!AI:AI)/$F34,"")</f>
        <v>1</v>
      </c>
      <c r="U34" s="190">
        <f t="shared" si="1"/>
        <v>0.70422470898838208</v>
      </c>
      <c r="V34" s="17"/>
      <c r="W34" s="176">
        <f t="shared" si="2"/>
        <v>0.20305145775831682</v>
      </c>
      <c r="X34" s="17">
        <f>IFERROR(_xlfn.XLOOKUP($A34,'Raw Data'!$G:$G,'Raw Data'!AB:AB),"")</f>
        <v>48801</v>
      </c>
      <c r="Y34" s="17">
        <f>IFERROR(_xlfn.XLOOKUP($A34,'Raw Data'!$G:$G,'Raw Data'!AC:AC),"")</f>
        <v>51524.799999999232</v>
      </c>
      <c r="Z34" s="45">
        <f>IFERROR(_xlfn.XLOOKUP($A34,'Raw Data'!$G:$G,'Raw Data'!AD:AD),"")</f>
        <v>321.71999999999201</v>
      </c>
      <c r="AA34" s="45">
        <f>IFERROR(_xlfn.XLOOKUP($A34,'Raw Data'!$G:$G,'Raw Data'!AE:AE),"")</f>
        <v>51203.079999999238</v>
      </c>
      <c r="AB34" s="17">
        <f>_xlfn.XLOOKUP($D34,'Modelling New'!D:D,'Modelling New'!N:N)</f>
        <v>10.507</v>
      </c>
      <c r="AC34" s="26">
        <f>IFERROR(_xlfn.XLOOKUP($D34,'Modelling New'!$D:$D,'Modelling New'!P:P),"")</f>
        <v>7.5896068253333331</v>
      </c>
      <c r="AD34" s="45">
        <f>IFERROR(_xlfn.XLOOKUP($D34,'Modelling New'!$D:$D,'Modelling New'!T:T)*1000,"")</f>
        <v>52819.056225669316</v>
      </c>
      <c r="AE34" s="176">
        <f t="shared" si="3"/>
        <v>0.66235775663545005</v>
      </c>
      <c r="AF34" s="176">
        <f>IFERROR(_xlfn.XLOOKUP($D34,'Modelling New'!$D:$D,'Modelling New'!W:W),"")</f>
        <v>0.20945978960720357</v>
      </c>
      <c r="AG34" s="176">
        <f>IFERROR(_xlfn.XLOOKUP($D34,'Modelling New'!$D:$D,'Modelling New'!AD:AD),"")</f>
        <v>0.995</v>
      </c>
      <c r="AH34" s="176">
        <f>IFERROR(_xlfn.XLOOKUP($D34,'Modelling New'!$D:$D,'Modelling New'!AE:AE),"")</f>
        <v>0.997</v>
      </c>
      <c r="AI34" s="17"/>
      <c r="AJ34" s="17"/>
      <c r="AK34" s="17"/>
      <c r="AL34" s="17"/>
      <c r="AM34" s="17"/>
      <c r="AN34" s="176"/>
      <c r="AO34" s="176"/>
      <c r="AP34" s="176"/>
      <c r="AQ34" s="176"/>
      <c r="AR34" s="45">
        <f>IFERROR(_xlfn.XLOOKUP($D34,'Modelling New'!$D:$D,'Modelling New'!$N:$N),"")</f>
        <v>10.507</v>
      </c>
      <c r="AS34" s="45"/>
    </row>
    <row r="35" spans="1:45">
      <c r="A35" s="77">
        <f t="shared" si="5"/>
        <v>45778</v>
      </c>
      <c r="B35" s="45">
        <f>YEAR(Table13[[#This Row],[Date]])+IF(MONTH(Table13[[#This Row],[Date]])&gt;=4,1,0)</f>
        <v>2026</v>
      </c>
      <c r="C35" s="17">
        <f>YEAR(Table13[[#This Row],[Date]])</f>
        <v>2025</v>
      </c>
      <c r="D35" s="42">
        <f>Table13[[#This Row],[Date]]-DAY(Table13[[#This Row],[Date]])+1</f>
        <v>45778</v>
      </c>
      <c r="E35" s="17">
        <f t="shared" si="6"/>
        <v>31</v>
      </c>
      <c r="F35" s="147" cm="1">
        <f t="array" ref="F35">IFERROR(_xlfn.XLOOKUP(Table13[[#This Row],[Date]],Raw_Data[[#All],[Date]],Raw_Data[[#All],[Operating Hours]]),"")</f>
        <v>12.350000000000001</v>
      </c>
      <c r="G35" s="148">
        <f>IFERROR(_xlfn.XLOOKUP($A35,'Raw Data'!$G:$G,'Raw Data'!S:S)/1000,"")</f>
        <v>3.54</v>
      </c>
      <c r="H35" s="148"/>
      <c r="I35" s="148">
        <f>IFERROR(_xlfn.XLOOKUP($A35,'Raw Data'!$G:$G,'Raw Data'!AF:AF)/1000,"")</f>
        <v>4.1100000000000003</v>
      </c>
      <c r="J35" s="148"/>
      <c r="K35" s="149">
        <f>IFERROR(_xlfn.XLOOKUP($A35,'Raw Data'!$G:$G,'Raw Data'!W:W),"")</f>
        <v>28.478929105502772</v>
      </c>
      <c r="L35" s="148">
        <f>IFERROR(_xlfn.XLOOKUP($A35,'Raw Data'!$G:$G,'Raw Data'!X:X),"")</f>
        <v>44.05662915701064</v>
      </c>
      <c r="M35" s="148">
        <f>IFERROR(_xlfn.XLOOKUP($A35,'Raw Data'!$G:$G,'Raw Data'!Y:Y),"")</f>
        <v>0.68469360036346205</v>
      </c>
      <c r="N35" s="148">
        <f>IFERROR(_xlfn.XLOOKUP($A35,'Raw Data'!$G:$G,'Raw Data'!Z:Z),"")</f>
        <v>1.9063102801640828</v>
      </c>
      <c r="O35" s="188">
        <f>IFERROR(1-SUMIF('Plant BD'!$H:$H,$A35,'Plant BD'!$AE:$AE)/($AA35+SUMIF('Plant BD'!$H:$H,$A35,'Plant BD'!$AE:$AE)),"")</f>
        <v>1</v>
      </c>
      <c r="P35" s="188"/>
      <c r="Q35" s="189"/>
      <c r="R35" s="188">
        <f>IFERROR(1-SUMIF('Grid BD'!$H:$H,$A35,'Grid BD'!$AD:$AD)/($AA35+SUMIF('Grid BD'!$H:$H,$A35,'Grid BD'!$AD:$AD)),"")</f>
        <v>0.9233993562267081</v>
      </c>
      <c r="S35" s="17"/>
      <c r="T35" s="189">
        <f>IFERROR(1-SUMIF(Tracker_BD!H:H,$A35,Tracker_BD!AI:AI)/$F35,"")</f>
        <v>1</v>
      </c>
      <c r="U35" s="190">
        <f t="shared" si="1"/>
        <v>0.70429376592191839</v>
      </c>
      <c r="V35" s="17"/>
      <c r="W35" s="176">
        <f t="shared" si="2"/>
        <v>0.12061030741412852</v>
      </c>
      <c r="X35" s="17">
        <f>IFERROR(_xlfn.XLOOKUP($A35,'Raw Data'!$G:$G,'Raw Data'!AB:AB),"")</f>
        <v>31158</v>
      </c>
      <c r="Y35" s="17">
        <f>IFERROR(_xlfn.XLOOKUP($A35,'Raw Data'!$G:$G,'Raw Data'!AC:AC),"")</f>
        <v>30715.200000006007</v>
      </c>
      <c r="Z35" s="45">
        <f>IFERROR(_xlfn.XLOOKUP($A35,'Raw Data'!$G:$G,'Raw Data'!AD:AD),"")</f>
        <v>301.14000000004637</v>
      </c>
      <c r="AA35" s="45">
        <f>IFERROR(_xlfn.XLOOKUP($A35,'Raw Data'!$G:$G,'Raw Data'!AE:AE),"")</f>
        <v>30414.06000000596</v>
      </c>
      <c r="AB35" s="17">
        <f>_xlfn.XLOOKUP($D35,'Modelling New'!D:D,'Modelling New'!N:N)</f>
        <v>10.507</v>
      </c>
      <c r="AC35" s="26">
        <f>IFERROR(_xlfn.XLOOKUP($D35,'Modelling New'!$D:$D,'Modelling New'!P:P),"")</f>
        <v>6.9530422466129034</v>
      </c>
      <c r="AD35" s="45">
        <f>IFERROR(_xlfn.XLOOKUP($D35,'Modelling New'!$D:$D,'Modelling New'!T:T)*1000,"")</f>
        <v>50788.087346112523</v>
      </c>
      <c r="AE35" s="176">
        <f t="shared" si="3"/>
        <v>0.69519758920580954</v>
      </c>
      <c r="AF35" s="176">
        <f>IFERROR(_xlfn.XLOOKUP($D35,'Modelling New'!$D:$D,'Modelling New'!W:W),"")</f>
        <v>0.20140575864547652</v>
      </c>
      <c r="AG35" s="176">
        <f>IFERROR(_xlfn.XLOOKUP($D35,'Modelling New'!$D:$D,'Modelling New'!AD:AD),"")</f>
        <v>0.995</v>
      </c>
      <c r="AH35" s="176">
        <f>IFERROR(_xlfn.XLOOKUP($D35,'Modelling New'!$D:$D,'Modelling New'!AE:AE),"")</f>
        <v>0.997</v>
      </c>
      <c r="AI35" s="17"/>
      <c r="AJ35" s="17"/>
      <c r="AK35" s="17"/>
      <c r="AL35" s="17"/>
      <c r="AM35" s="17"/>
      <c r="AN35" s="176"/>
      <c r="AO35" s="176"/>
      <c r="AP35" s="176"/>
      <c r="AQ35" s="176"/>
      <c r="AR35" s="45">
        <f>IFERROR(_xlfn.XLOOKUP($D35,'Modelling New'!$D:$D,'Modelling New'!$N:$N),"")</f>
        <v>10.507</v>
      </c>
      <c r="AS35" s="45"/>
    </row>
    <row r="36" spans="1:45">
      <c r="A36" s="77">
        <f t="shared" si="5"/>
        <v>45779</v>
      </c>
      <c r="B36" s="45">
        <f>YEAR(Table13[[#This Row],[Date]])+IF(MONTH(Table13[[#This Row],[Date]])&gt;=4,1,0)</f>
        <v>2026</v>
      </c>
      <c r="C36" s="17">
        <f>YEAR(Table13[[#This Row],[Date]])</f>
        <v>2025</v>
      </c>
      <c r="D36" s="42">
        <f>Table13[[#This Row],[Date]]-DAY(Table13[[#This Row],[Date]])+1</f>
        <v>45778</v>
      </c>
      <c r="E36" s="17">
        <f t="shared" si="6"/>
        <v>31</v>
      </c>
      <c r="F36" s="147" cm="1">
        <f t="array" ref="F36">IFERROR(_xlfn.XLOOKUP(Table13[[#This Row],[Date]],Raw_Data[[#All],[Date]],Raw_Data[[#All],[Operating Hours]]),"")</f>
        <v>12.250000000000002</v>
      </c>
      <c r="G36" s="26">
        <f>IFERROR(_xlfn.XLOOKUP($A36,'Raw Data'!$G:$G,'Raw Data'!S:S)/1000,"")</f>
        <v>6.09</v>
      </c>
      <c r="H36" s="26"/>
      <c r="I36" s="26">
        <f>IFERROR(_xlfn.XLOOKUP($A36,'Raw Data'!$G:$G,'Raw Data'!AF:AF)/1000,"")</f>
        <v>6.63</v>
      </c>
      <c r="J36" s="26"/>
      <c r="K36" s="149">
        <f>IFERROR(_xlfn.XLOOKUP($A36,'Raw Data'!$G:$G,'Raw Data'!W:W),"")</f>
        <v>29.215711995311406</v>
      </c>
      <c r="L36" s="148">
        <f>IFERROR(_xlfn.XLOOKUP($A36,'Raw Data'!$G:$G,'Raw Data'!X:X),"")</f>
        <v>45.438008059626043</v>
      </c>
      <c r="M36" s="148">
        <f>IFERROR(_xlfn.XLOOKUP($A36,'Raw Data'!$G:$G,'Raw Data'!Y:Y),"")</f>
        <v>0.72585032750730927</v>
      </c>
      <c r="N36" s="148">
        <f>IFERROR(_xlfn.XLOOKUP($A36,'Raw Data'!$G:$G,'Raw Data'!Z:Z),"")</f>
        <v>2.4936389923095703</v>
      </c>
      <c r="O36" s="188">
        <f>IFERROR(1-SUMIF('Plant BD'!$H:$H,$A36,'Plant BD'!$AE:$AE)/($AA36+SUMIF('Plant BD'!$H:$H,$A36,'Plant BD'!$AE:$AE)),"")</f>
        <v>1</v>
      </c>
      <c r="P36" s="188"/>
      <c r="Q36" s="189"/>
      <c r="R36" s="191">
        <f>IFERROR(1-SUMIF('Grid BD'!$H:$H,$A36,'Grid BD'!$AD:$AD)/($AA36+SUMIF('Grid BD'!$H:$H,$A36,'Grid BD'!$AD:$AD)),"")</f>
        <v>1</v>
      </c>
      <c r="S36" s="17"/>
      <c r="T36" s="189">
        <f>IFERROR(1-SUMIF(Tracker_BD!H:H,$A36,Tracker_BD!AI:AI)/$F36,"")</f>
        <v>1</v>
      </c>
      <c r="U36" s="190">
        <f t="shared" si="1"/>
        <v>0.70338369550652835</v>
      </c>
      <c r="V36" s="17"/>
      <c r="W36" s="176">
        <f t="shared" si="2"/>
        <v>0.19430974588367844</v>
      </c>
      <c r="X36" s="17">
        <f>IFERROR(_xlfn.XLOOKUP($A36,'Raw Data'!$G:$G,'Raw Data'!AB:AB),"")</f>
        <v>46992</v>
      </c>
      <c r="Y36" s="17">
        <f>IFERROR(_xlfn.XLOOKUP($A36,'Raw Data'!$G:$G,'Raw Data'!AC:AC),"")</f>
        <v>49302.599999995437</v>
      </c>
      <c r="Z36" s="45">
        <f>IFERROR(_xlfn.XLOOKUP($A36,'Raw Data'!$G:$G,'Raw Data'!AD:AD),"")</f>
        <v>303.90000000000583</v>
      </c>
      <c r="AA36" s="45">
        <f>IFERROR(_xlfn.XLOOKUP($A36,'Raw Data'!$G:$G,'Raw Data'!AE:AE),"")</f>
        <v>48998.699999995428</v>
      </c>
      <c r="AB36" s="17">
        <f>_xlfn.XLOOKUP($D36,'Modelling New'!D:D,'Modelling New'!N:N)</f>
        <v>10.507</v>
      </c>
      <c r="AC36" s="26">
        <f>IFERROR(_xlfn.XLOOKUP($D36,'Modelling New'!$D:$D,'Modelling New'!P:P),"")</f>
        <v>6.9530422466129034</v>
      </c>
      <c r="AD36" s="45">
        <f>IFERROR(_xlfn.XLOOKUP($D36,'Modelling New'!$D:$D,'Modelling New'!T:T)*1000,"")</f>
        <v>50788.087346112523</v>
      </c>
      <c r="AE36" s="176">
        <f t="shared" si="3"/>
        <v>0.69519758920580954</v>
      </c>
      <c r="AF36" s="176">
        <f>IFERROR(_xlfn.XLOOKUP($D36,'Modelling New'!$D:$D,'Modelling New'!W:W),"")</f>
        <v>0.20140575864547652</v>
      </c>
      <c r="AG36" s="176">
        <f>IFERROR(_xlfn.XLOOKUP($D36,'Modelling New'!$D:$D,'Modelling New'!AD:AD),"")</f>
        <v>0.995</v>
      </c>
      <c r="AH36" s="176">
        <f>IFERROR(_xlfn.XLOOKUP($D36,'Modelling New'!$D:$D,'Modelling New'!AE:AE),"")</f>
        <v>0.997</v>
      </c>
      <c r="AI36" s="17"/>
      <c r="AJ36" s="17"/>
      <c r="AK36" s="17"/>
      <c r="AL36" s="17"/>
      <c r="AM36" s="17"/>
      <c r="AN36" s="176"/>
      <c r="AO36" s="176"/>
      <c r="AP36" s="176"/>
      <c r="AQ36" s="176"/>
      <c r="AR36" s="45">
        <f>IFERROR(_xlfn.XLOOKUP($D36,'Modelling New'!$D:$D,'Modelling New'!$N:$N),"")</f>
        <v>10.507</v>
      </c>
      <c r="AS36" s="45"/>
    </row>
    <row r="37" spans="1:45">
      <c r="A37" s="77">
        <f t="shared" si="5"/>
        <v>45780</v>
      </c>
      <c r="B37" s="45">
        <f>YEAR(Table13[[#This Row],[Date]])+IF(MONTH(Table13[[#This Row],[Date]])&gt;=4,1,0)</f>
        <v>2026</v>
      </c>
      <c r="C37" s="17">
        <f>YEAR(Table13[[#This Row],[Date]])</f>
        <v>2025</v>
      </c>
      <c r="D37" s="42">
        <f>Table13[[#This Row],[Date]]-DAY(Table13[[#This Row],[Date]])+1</f>
        <v>45778</v>
      </c>
      <c r="E37" s="17">
        <f t="shared" si="6"/>
        <v>31</v>
      </c>
      <c r="F37" s="147" cm="1">
        <f t="array" ref="F37">IFERROR(_xlfn.XLOOKUP(Table13[[#This Row],[Date]],Raw_Data[[#All],[Date]],Raw_Data[[#All],[Operating Hours]]),"")</f>
        <v>12.333333333333336</v>
      </c>
      <c r="G37" s="148">
        <f>IFERROR(_xlfn.XLOOKUP($A37,'Raw Data'!$G:$G,'Raw Data'!S:S)/1000,"")</f>
        <v>6.51</v>
      </c>
      <c r="H37" s="148"/>
      <c r="I37" s="148">
        <f>IFERROR(_xlfn.XLOOKUP($A37,'Raw Data'!$G:$G,'Raw Data'!AF:AF)/1000,"")</f>
        <v>7.1115000000000004</v>
      </c>
      <c r="J37" s="148"/>
      <c r="K37" s="149">
        <f>IFERROR(_xlfn.XLOOKUP($A37,'Raw Data'!$G:$G,'Raw Data'!W:W),"")</f>
        <v>28.113916304430017</v>
      </c>
      <c r="L37" s="148">
        <f>IFERROR(_xlfn.XLOOKUP($A37,'Raw Data'!$G:$G,'Raw Data'!X:X),"")</f>
        <v>44.201562302315281</v>
      </c>
      <c r="M37" s="148">
        <f>IFERROR(_xlfn.XLOOKUP($A37,'Raw Data'!$G:$G,'Raw Data'!Y:Y),"")</f>
        <v>0.97610341046664073</v>
      </c>
      <c r="N37" s="148">
        <f>IFERROR(_xlfn.XLOOKUP($A37,'Raw Data'!$G:$G,'Raw Data'!Z:Z),"")</f>
        <v>3.9186539649963379</v>
      </c>
      <c r="O37" s="188">
        <f>IFERROR(1-SUMIF('Plant BD'!$H:$H,$A37,'Plant BD'!$AE:$AE)/($AA37+SUMIF('Plant BD'!$H:$H,$A37,'Plant BD'!$AE:$AE)),"")</f>
        <v>1</v>
      </c>
      <c r="P37" s="188"/>
      <c r="Q37" s="189"/>
      <c r="R37" s="188">
        <f>IFERROR(1-SUMIF('Grid BD'!$H:$H,$A37,'Grid BD'!$AD:$AD)/($AA37+SUMIF('Grid BD'!$H:$H,$A37,'Grid BD'!$AD:$AD)),"")</f>
        <v>1</v>
      </c>
      <c r="S37" s="17"/>
      <c r="T37" s="189">
        <f>IFERROR(1-SUMIF(Tracker_BD!H:H,$A37,Tracker_BD!AI:AI)/$F37,"")</f>
        <v>1</v>
      </c>
      <c r="U37" s="190">
        <f t="shared" si="1"/>
        <v>0.70487320750495386</v>
      </c>
      <c r="V37" s="17"/>
      <c r="W37" s="176">
        <f t="shared" si="2"/>
        <v>0.20886274229881166</v>
      </c>
      <c r="X37" s="17">
        <f>IFERROR(_xlfn.XLOOKUP($A37,'Raw Data'!$G:$G,'Raw Data'!AB:AB),"")</f>
        <v>50064</v>
      </c>
      <c r="Y37" s="17">
        <f>IFERROR(_xlfn.XLOOKUP($A37,'Raw Data'!$G:$G,'Raw Data'!AC:AC),"")</f>
        <v>53007.800000006682</v>
      </c>
      <c r="Z37" s="45">
        <f>IFERROR(_xlfn.XLOOKUP($A37,'Raw Data'!$G:$G,'Raw Data'!AD:AD),"")</f>
        <v>339.29999999994465</v>
      </c>
      <c r="AA37" s="45">
        <f>IFERROR(_xlfn.XLOOKUP($A37,'Raw Data'!$G:$G,'Raw Data'!AE:AE),"")</f>
        <v>52668.500000006738</v>
      </c>
      <c r="AB37" s="17">
        <f>_xlfn.XLOOKUP($D37,'Modelling New'!D:D,'Modelling New'!N:N)</f>
        <v>10.507</v>
      </c>
      <c r="AC37" s="26">
        <f>IFERROR(_xlfn.XLOOKUP($D37,'Modelling New'!$D:$D,'Modelling New'!P:P),"")</f>
        <v>6.9530422466129034</v>
      </c>
      <c r="AD37" s="45">
        <f>IFERROR(_xlfn.XLOOKUP($D37,'Modelling New'!$D:$D,'Modelling New'!T:T)*1000,"")</f>
        <v>50788.087346112523</v>
      </c>
      <c r="AE37" s="176">
        <f t="shared" si="3"/>
        <v>0.69519758920580954</v>
      </c>
      <c r="AF37" s="176">
        <f>IFERROR(_xlfn.XLOOKUP($D37,'Modelling New'!$D:$D,'Modelling New'!W:W),"")</f>
        <v>0.20140575864547652</v>
      </c>
      <c r="AG37" s="176">
        <f>IFERROR(_xlfn.XLOOKUP($D37,'Modelling New'!$D:$D,'Modelling New'!AD:AD),"")</f>
        <v>0.995</v>
      </c>
      <c r="AH37" s="176">
        <f>IFERROR(_xlfn.XLOOKUP($D37,'Modelling New'!$D:$D,'Modelling New'!AE:AE),"")</f>
        <v>0.997</v>
      </c>
      <c r="AI37" s="17"/>
      <c r="AJ37" s="17"/>
      <c r="AK37" s="17"/>
      <c r="AL37" s="17"/>
      <c r="AM37" s="17"/>
      <c r="AN37" s="176"/>
      <c r="AO37" s="176"/>
      <c r="AP37" s="176"/>
      <c r="AQ37" s="176"/>
      <c r="AR37" s="45">
        <f>IFERROR(_xlfn.XLOOKUP($D37,'Modelling New'!$D:$D,'Modelling New'!$N:$N),"")</f>
        <v>10.507</v>
      </c>
      <c r="AS37" s="45"/>
    </row>
    <row r="38" spans="1:45">
      <c r="A38" s="77">
        <f t="shared" si="5"/>
        <v>45781</v>
      </c>
      <c r="B38" s="45">
        <f>YEAR(Table13[[#This Row],[Date]])+IF(MONTH(Table13[[#This Row],[Date]])&gt;=4,1,0)</f>
        <v>2026</v>
      </c>
      <c r="C38" s="17">
        <f>YEAR(Table13[[#This Row],[Date]])</f>
        <v>2025</v>
      </c>
      <c r="D38" s="42">
        <f>Table13[[#This Row],[Date]]-DAY(Table13[[#This Row],[Date]])+1</f>
        <v>45778</v>
      </c>
      <c r="E38" s="17">
        <f t="shared" si="6"/>
        <v>31</v>
      </c>
      <c r="F38" s="147" cm="1">
        <f t="array" ref="F38">IFERROR(_xlfn.XLOOKUP(Table13[[#This Row],[Date]],Raw_Data[[#All],[Date]],Raw_Data[[#All],[Operating Hours]]),"")</f>
        <v>12.566666666666666</v>
      </c>
      <c r="G38" s="26">
        <f>IFERROR(_xlfn.XLOOKUP($A38,'Raw Data'!$G:$G,'Raw Data'!S:S)/1000,"")</f>
        <v>6.85</v>
      </c>
      <c r="H38" s="26"/>
      <c r="I38" s="26">
        <f>IFERROR(_xlfn.XLOOKUP($A38,'Raw Data'!$G:$G,'Raw Data'!AF:AF)/1000,"")</f>
        <v>7.4349999999999996</v>
      </c>
      <c r="J38" s="26"/>
      <c r="K38" s="149">
        <f>IFERROR(_xlfn.XLOOKUP($A38,'Raw Data'!$G:$G,'Raw Data'!W:W),"")</f>
        <v>29.436037058552738</v>
      </c>
      <c r="L38" s="148">
        <f>IFERROR(_xlfn.XLOOKUP($A38,'Raw Data'!$G:$G,'Raw Data'!X:X),"")</f>
        <v>45.008805774507067</v>
      </c>
      <c r="M38" s="148">
        <f>IFERROR(_xlfn.XLOOKUP($A38,'Raw Data'!$G:$G,'Raw Data'!Y:Y),"")</f>
        <v>1.0626042891274055</v>
      </c>
      <c r="N38" s="148">
        <f>IFERROR(_xlfn.XLOOKUP($A38,'Raw Data'!$G:$G,'Raw Data'!Z:Z),"")</f>
        <v>4.730926513671875</v>
      </c>
      <c r="O38" s="188">
        <f>IFERROR(1-SUMIF('Plant BD'!$H:$H,$A38,'Plant BD'!$AE:$AE)/($AA38+SUMIF('Plant BD'!$H:$H,$A38,'Plant BD'!$AE:$AE)),"")</f>
        <v>1</v>
      </c>
      <c r="P38" s="188"/>
      <c r="Q38" s="189"/>
      <c r="R38" s="191">
        <f>IFERROR(1-SUMIF('Grid BD'!$H:$H,$A38,'Grid BD'!$AD:$AD)/($AA38+SUMIF('Grid BD'!$H:$H,$A38,'Grid BD'!$AD:$AD)),"")</f>
        <v>1</v>
      </c>
      <c r="S38" s="17"/>
      <c r="T38" s="189">
        <f>IFERROR(1-SUMIF(Tracker_BD!H:H,$A38,Tracker_BD!AI:AI)/$F38,"")</f>
        <v>1</v>
      </c>
      <c r="U38" s="190">
        <f t="shared" si="1"/>
        <v>0.69997335493945878</v>
      </c>
      <c r="V38" s="17"/>
      <c r="W38" s="176">
        <f t="shared" si="2"/>
        <v>0.21684591224895314</v>
      </c>
      <c r="X38" s="17">
        <f>IFERROR(_xlfn.XLOOKUP($A38,'Raw Data'!$G:$G,'Raw Data'!AB:AB),"")</f>
        <v>51825</v>
      </c>
      <c r="Y38" s="17">
        <f>IFERROR(_xlfn.XLOOKUP($A38,'Raw Data'!$G:$G,'Raw Data'!AC:AC),"")</f>
        <v>55015.499999994063</v>
      </c>
      <c r="Z38" s="45">
        <f>IFERROR(_xlfn.XLOOKUP($A38,'Raw Data'!$G:$G,'Raw Data'!AD:AD),"")</f>
        <v>333.9000000000425</v>
      </c>
      <c r="AA38" s="45">
        <f>IFERROR(_xlfn.XLOOKUP($A38,'Raw Data'!$G:$G,'Raw Data'!AE:AE),"")</f>
        <v>54681.599999994018</v>
      </c>
      <c r="AB38" s="17">
        <f>_xlfn.XLOOKUP($D38,'Modelling New'!D:D,'Modelling New'!N:N)</f>
        <v>10.507</v>
      </c>
      <c r="AC38" s="26">
        <f>IFERROR(_xlfn.XLOOKUP($D38,'Modelling New'!$D:$D,'Modelling New'!P:P),"")</f>
        <v>6.9530422466129034</v>
      </c>
      <c r="AD38" s="45">
        <f>IFERROR(_xlfn.XLOOKUP($D38,'Modelling New'!$D:$D,'Modelling New'!T:T)*1000,"")</f>
        <v>50788.087346112523</v>
      </c>
      <c r="AE38" s="176">
        <f t="shared" si="3"/>
        <v>0.69519758920580954</v>
      </c>
      <c r="AF38" s="176">
        <f>IFERROR(_xlfn.XLOOKUP($D38,'Modelling New'!$D:$D,'Modelling New'!W:W),"")</f>
        <v>0.20140575864547652</v>
      </c>
      <c r="AG38" s="176">
        <f>IFERROR(_xlfn.XLOOKUP($D38,'Modelling New'!$D:$D,'Modelling New'!AD:AD),"")</f>
        <v>0.995</v>
      </c>
      <c r="AH38" s="176">
        <f>IFERROR(_xlfn.XLOOKUP($D38,'Modelling New'!$D:$D,'Modelling New'!AE:AE),"")</f>
        <v>0.997</v>
      </c>
      <c r="AI38" s="17"/>
      <c r="AJ38" s="17"/>
      <c r="AK38" s="17"/>
      <c r="AL38" s="17"/>
      <c r="AM38" s="17"/>
      <c r="AN38" s="176"/>
      <c r="AO38" s="176"/>
      <c r="AP38" s="176"/>
      <c r="AQ38" s="176"/>
      <c r="AR38" s="45">
        <f>IFERROR(_xlfn.XLOOKUP($D38,'Modelling New'!$D:$D,'Modelling New'!$N:$N),"")</f>
        <v>10.507</v>
      </c>
      <c r="AS38" s="45"/>
    </row>
    <row r="39" spans="1:45">
      <c r="A39" s="77">
        <f t="shared" si="5"/>
        <v>45782</v>
      </c>
      <c r="B39" s="45">
        <f>YEAR(Table13[[#This Row],[Date]])+IF(MONTH(Table13[[#This Row],[Date]])&gt;=4,1,0)</f>
        <v>2026</v>
      </c>
      <c r="C39" s="17">
        <f>YEAR(Table13[[#This Row],[Date]])</f>
        <v>2025</v>
      </c>
      <c r="D39" s="42">
        <f>Table13[[#This Row],[Date]]-DAY(Table13[[#This Row],[Date]])+1</f>
        <v>45778</v>
      </c>
      <c r="E39" s="17">
        <f t="shared" si="6"/>
        <v>31</v>
      </c>
      <c r="F39" s="147" cm="1">
        <f t="array" ref="F39">IFERROR(_xlfn.XLOOKUP(Table13[[#This Row],[Date]],Raw_Data[[#All],[Date]],Raw_Data[[#All],[Operating Hours]]),"")</f>
        <v>12.2</v>
      </c>
      <c r="G39" s="148">
        <f>IFERROR(_xlfn.XLOOKUP($A39,'Raw Data'!$G:$G,'Raw Data'!S:S)/1000,"")</f>
        <v>7.05</v>
      </c>
      <c r="H39" s="148"/>
      <c r="I39" s="148">
        <f>IFERROR(_xlfn.XLOOKUP($A39,'Raw Data'!$G:$G,'Raw Data'!AF:AF)/1000,"")</f>
        <v>7.68</v>
      </c>
      <c r="J39" s="148"/>
      <c r="K39" s="149">
        <f>IFERROR(_xlfn.XLOOKUP($A39,'Raw Data'!$G:$G,'Raw Data'!W:W),"")</f>
        <v>30.083660198591577</v>
      </c>
      <c r="L39" s="148">
        <f>IFERROR(_xlfn.XLOOKUP($A39,'Raw Data'!$G:$G,'Raw Data'!X:X),"")</f>
        <v>48.474387758262814</v>
      </c>
      <c r="M39" s="148">
        <f>IFERROR(_xlfn.XLOOKUP($A39,'Raw Data'!$G:$G,'Raw Data'!Y:Y),"")</f>
        <v>0.81191037881911043</v>
      </c>
      <c r="N39" s="148">
        <f>IFERROR(_xlfn.XLOOKUP($A39,'Raw Data'!$G:$G,'Raw Data'!Z:Z),"")</f>
        <v>3.4706258773803711</v>
      </c>
      <c r="O39" s="188">
        <f>IFERROR(1-SUMIF('Plant BD'!$H:$H,$A39,'Plant BD'!$AE:$AE)/($AA39+SUMIF('Plant BD'!$H:$H,$A39,'Plant BD'!$AE:$AE)),"")</f>
        <v>1</v>
      </c>
      <c r="P39" s="188"/>
      <c r="Q39" s="189"/>
      <c r="R39" s="188">
        <f>IFERROR(1-SUMIF('Grid BD'!$H:$H,$A39,'Grid BD'!$AD:$AD)/($AA39+SUMIF('Grid BD'!$H:$H,$A39,'Grid BD'!$AD:$AD)),"")</f>
        <v>1</v>
      </c>
      <c r="S39" s="17"/>
      <c r="T39" s="189">
        <f>IFERROR(1-SUMIF(Tracker_BD!H:H,$A39,Tracker_BD!AI:AI)/$F39,"")</f>
        <v>1</v>
      </c>
      <c r="U39" s="190">
        <f t="shared" si="1"/>
        <v>0.69602036142570978</v>
      </c>
      <c r="V39" s="17"/>
      <c r="W39" s="176">
        <f t="shared" si="2"/>
        <v>0.22272651565622714</v>
      </c>
      <c r="X39" s="17">
        <f>IFERROR(_xlfn.XLOOKUP($A39,'Raw Data'!$G:$G,'Raw Data'!AB:AB),"")</f>
        <v>53045</v>
      </c>
      <c r="Y39" s="17">
        <f>IFERROR(_xlfn.XLOOKUP($A39,'Raw Data'!$G:$G,'Raw Data'!AC:AC),"")</f>
        <v>56466.899999999441</v>
      </c>
      <c r="Z39" s="45">
        <f>IFERROR(_xlfn.XLOOKUP($A39,'Raw Data'!$G:$G,'Raw Data'!AD:AD),"")</f>
        <v>302.39999999995604</v>
      </c>
      <c r="AA39" s="45">
        <f>IFERROR(_xlfn.XLOOKUP($A39,'Raw Data'!$G:$G,'Raw Data'!AE:AE),"")</f>
        <v>56164.499999999483</v>
      </c>
      <c r="AB39" s="17">
        <f>_xlfn.XLOOKUP($D39,'Modelling New'!D:D,'Modelling New'!N:N)</f>
        <v>10.507</v>
      </c>
      <c r="AC39" s="26">
        <f>IFERROR(_xlfn.XLOOKUP($D39,'Modelling New'!$D:$D,'Modelling New'!P:P),"")</f>
        <v>6.9530422466129034</v>
      </c>
      <c r="AD39" s="45">
        <f>IFERROR(_xlfn.XLOOKUP($D39,'Modelling New'!$D:$D,'Modelling New'!T:T)*1000,"")</f>
        <v>50788.087346112523</v>
      </c>
      <c r="AE39" s="176">
        <f t="shared" si="3"/>
        <v>0.69519758920580954</v>
      </c>
      <c r="AF39" s="176">
        <f>IFERROR(_xlfn.XLOOKUP($D39,'Modelling New'!$D:$D,'Modelling New'!W:W),"")</f>
        <v>0.20140575864547652</v>
      </c>
      <c r="AG39" s="176">
        <f>IFERROR(_xlfn.XLOOKUP($D39,'Modelling New'!$D:$D,'Modelling New'!AD:AD),"")</f>
        <v>0.995</v>
      </c>
      <c r="AH39" s="176">
        <f>IFERROR(_xlfn.XLOOKUP($D39,'Modelling New'!$D:$D,'Modelling New'!AE:AE),"")</f>
        <v>0.997</v>
      </c>
      <c r="AI39" s="17"/>
      <c r="AJ39" s="17"/>
      <c r="AK39" s="17"/>
      <c r="AL39" s="17"/>
      <c r="AM39" s="17"/>
      <c r="AN39" s="176"/>
      <c r="AO39" s="176"/>
      <c r="AP39" s="176"/>
      <c r="AQ39" s="176"/>
      <c r="AR39" s="45">
        <f>IFERROR(_xlfn.XLOOKUP($D39,'Modelling New'!$D:$D,'Modelling New'!$N:$N),"")</f>
        <v>10.507</v>
      </c>
      <c r="AS39" s="45"/>
    </row>
    <row r="40" spans="1:45">
      <c r="A40" s="77">
        <f t="shared" si="5"/>
        <v>45783</v>
      </c>
      <c r="B40" s="45">
        <f>YEAR(Table13[[#This Row],[Date]])+IF(MONTH(Table13[[#This Row],[Date]])&gt;=4,1,0)</f>
        <v>2026</v>
      </c>
      <c r="C40" s="17">
        <f>YEAR(Table13[[#This Row],[Date]])</f>
        <v>2025</v>
      </c>
      <c r="D40" s="42">
        <f>Table13[[#This Row],[Date]]-DAY(Table13[[#This Row],[Date]])+1</f>
        <v>45778</v>
      </c>
      <c r="E40" s="17">
        <f t="shared" si="6"/>
        <v>31</v>
      </c>
      <c r="F40" s="147" cm="1">
        <f t="array" ref="F40">IFERROR(_xlfn.XLOOKUP(Table13[[#This Row],[Date]],Raw_Data[[#All],[Date]],Raw_Data[[#All],[Operating Hours]]),"")</f>
        <v>12.433333333333334</v>
      </c>
      <c r="G40" s="26">
        <f>IFERROR(_xlfn.XLOOKUP($A40,'Raw Data'!$G:$G,'Raw Data'!S:S)/1000,"")</f>
        <v>7.32</v>
      </c>
      <c r="H40" s="26"/>
      <c r="I40" s="26">
        <f>IFERROR(_xlfn.XLOOKUP($A40,'Raw Data'!$G:$G,'Raw Data'!AF:AF)/1000,"")</f>
        <v>8.09</v>
      </c>
      <c r="J40" s="26"/>
      <c r="K40" s="149">
        <f>IFERROR(_xlfn.XLOOKUP($A40,'Raw Data'!$G:$G,'Raw Data'!W:W),"")</f>
        <v>29.963512665775408</v>
      </c>
      <c r="L40" s="148">
        <f>IFERROR(_xlfn.XLOOKUP($A40,'Raw Data'!$G:$G,'Raw Data'!X:X),"")</f>
        <v>46.653368070262822</v>
      </c>
      <c r="M40" s="148">
        <f>IFERROR(_xlfn.XLOOKUP($A40,'Raw Data'!$G:$G,'Raw Data'!Y:Y),"")</f>
        <v>1.1116950752904298</v>
      </c>
      <c r="N40" s="148">
        <f>IFERROR(_xlfn.XLOOKUP($A40,'Raw Data'!$G:$G,'Raw Data'!Z:Z),"")</f>
        <v>4.0150880813598633</v>
      </c>
      <c r="O40" s="188">
        <f>IFERROR(1-SUMIF('Plant BD'!$H:$H,$A40,'Plant BD'!$AE:$AE)/($AA40+SUMIF('Plant BD'!$H:$H,$A40,'Plant BD'!$AE:$AE)),"")</f>
        <v>1</v>
      </c>
      <c r="P40" s="188"/>
      <c r="Q40" s="189"/>
      <c r="R40" s="191">
        <f>IFERROR(1-SUMIF('Grid BD'!$H:$H,$A40,'Grid BD'!$AD:$AD)/($AA40+SUMIF('Grid BD'!$H:$H,$A40,'Grid BD'!$AD:$AD)),"")</f>
        <v>1</v>
      </c>
      <c r="S40" s="17"/>
      <c r="T40" s="189">
        <f>IFERROR(1-SUMIF(Tracker_BD!H:H,$A40,Tracker_BD!AI:AI)/$F40,"")</f>
        <v>1</v>
      </c>
      <c r="U40" s="190">
        <f t="shared" si="1"/>
        <v>0.70284299254036264</v>
      </c>
      <c r="V40" s="17"/>
      <c r="W40" s="176">
        <f t="shared" si="2"/>
        <v>0.2369166587354806</v>
      </c>
      <c r="X40" s="17">
        <f>IFERROR(_xlfn.XLOOKUP($A40,'Raw Data'!$G:$G,'Raw Data'!AB:AB),"")</f>
        <v>56126</v>
      </c>
      <c r="Y40" s="17">
        <f>IFERROR(_xlfn.XLOOKUP($A40,'Raw Data'!$G:$G,'Raw Data'!AC:AC),"")</f>
        <v>60044.300000008661</v>
      </c>
      <c r="Z40" s="45">
        <f>IFERROR(_xlfn.XLOOKUP($A40,'Raw Data'!$G:$G,'Raw Data'!AD:AD),"")</f>
        <v>301.49999999999011</v>
      </c>
      <c r="AA40" s="45">
        <f>IFERROR(_xlfn.XLOOKUP($A40,'Raw Data'!$G:$G,'Raw Data'!AE:AE),"")</f>
        <v>59742.800000008669</v>
      </c>
      <c r="AB40" s="17">
        <f>_xlfn.XLOOKUP($D40,'Modelling New'!D:D,'Modelling New'!N:N)</f>
        <v>10.507</v>
      </c>
      <c r="AC40" s="26">
        <f>IFERROR(_xlfn.XLOOKUP($D40,'Modelling New'!$D:$D,'Modelling New'!P:P),"")</f>
        <v>6.9530422466129034</v>
      </c>
      <c r="AD40" s="45">
        <f>IFERROR(_xlfn.XLOOKUP($D40,'Modelling New'!$D:$D,'Modelling New'!T:T)*1000,"")</f>
        <v>50788.087346112523</v>
      </c>
      <c r="AE40" s="176">
        <f t="shared" si="3"/>
        <v>0.69519758920580954</v>
      </c>
      <c r="AF40" s="176">
        <f>IFERROR(_xlfn.XLOOKUP($D40,'Modelling New'!$D:$D,'Modelling New'!W:W),"")</f>
        <v>0.20140575864547652</v>
      </c>
      <c r="AG40" s="176">
        <f>IFERROR(_xlfn.XLOOKUP($D40,'Modelling New'!$D:$D,'Modelling New'!AD:AD),"")</f>
        <v>0.995</v>
      </c>
      <c r="AH40" s="176">
        <f>IFERROR(_xlfn.XLOOKUP($D40,'Modelling New'!$D:$D,'Modelling New'!AE:AE),"")</f>
        <v>0.997</v>
      </c>
      <c r="AI40" s="17"/>
      <c r="AJ40" s="17"/>
      <c r="AK40" s="17"/>
      <c r="AL40" s="17"/>
      <c r="AM40" s="17"/>
      <c r="AN40" s="176"/>
      <c r="AO40" s="176"/>
      <c r="AP40" s="176"/>
      <c r="AQ40" s="176"/>
      <c r="AR40" s="45">
        <f>IFERROR(_xlfn.XLOOKUP($D40,'Modelling New'!$D:$D,'Modelling New'!$N:$N),"")</f>
        <v>10.507</v>
      </c>
      <c r="AS40" s="45"/>
    </row>
    <row r="41" spans="1:45">
      <c r="A41" s="77">
        <f t="shared" si="5"/>
        <v>45784</v>
      </c>
      <c r="B41" s="45">
        <f>YEAR(Table13[[#This Row],[Date]])+IF(MONTH(Table13[[#This Row],[Date]])&gt;=4,1,0)</f>
        <v>2026</v>
      </c>
      <c r="C41" s="17">
        <f>YEAR(Table13[[#This Row],[Date]])</f>
        <v>2025</v>
      </c>
      <c r="D41" s="42">
        <f>Table13[[#This Row],[Date]]-DAY(Table13[[#This Row],[Date]])+1</f>
        <v>45778</v>
      </c>
      <c r="E41" s="17">
        <f t="shared" si="6"/>
        <v>31</v>
      </c>
      <c r="F41" s="147" cm="1">
        <f t="array" ref="F41">IFERROR(_xlfn.XLOOKUP(Table13[[#This Row],[Date]],Raw_Data[[#All],[Date]],Raw_Data[[#All],[Operating Hours]]),"")</f>
        <v>12.366666666666667</v>
      </c>
      <c r="G41" s="148">
        <f>IFERROR(_xlfn.XLOOKUP($A41,'Raw Data'!$G:$G,'Raw Data'!S:S)/1000,"")</f>
        <v>7.18</v>
      </c>
      <c r="H41" s="148"/>
      <c r="I41" s="148">
        <f>IFERROR(_xlfn.XLOOKUP($A41,'Raw Data'!$G:$G,'Raw Data'!AF:AF)/1000,"")</f>
        <v>7.65</v>
      </c>
      <c r="J41" s="148"/>
      <c r="K41" s="149">
        <f>IFERROR(_xlfn.XLOOKUP($A41,'Raw Data'!$G:$G,'Raw Data'!W:W),"")</f>
        <v>30.171870815641626</v>
      </c>
      <c r="L41" s="148">
        <f>IFERROR(_xlfn.XLOOKUP($A41,'Raw Data'!$G:$G,'Raw Data'!X:X),"")</f>
        <v>46.967232705446143</v>
      </c>
      <c r="M41" s="148">
        <f>IFERROR(_xlfn.XLOOKUP($A41,'Raw Data'!$G:$G,'Raw Data'!Y:Y),"")</f>
        <v>1.04443880021171</v>
      </c>
      <c r="N41" s="148">
        <f>IFERROR(_xlfn.XLOOKUP($A41,'Raw Data'!$G:$G,'Raw Data'!Z:Z),"")</f>
        <v>3.5783801078796387</v>
      </c>
      <c r="O41" s="188">
        <f>IFERROR(1-SUMIF('Plant BD'!$H:$H,$A41,'Plant BD'!$AE:$AE)/($AA41+SUMIF('Plant BD'!$H:$H,$A41,'Plant BD'!$AE:$AE)),"")</f>
        <v>1</v>
      </c>
      <c r="P41" s="188"/>
      <c r="Q41" s="189"/>
      <c r="R41" s="188">
        <f>IFERROR(1-SUMIF('Grid BD'!$H:$H,$A41,'Grid BD'!$AD:$AD)/($AA41+SUMIF('Grid BD'!$H:$H,$A41,'Grid BD'!$AD:$AD)),"")</f>
        <v>1</v>
      </c>
      <c r="S41" s="17"/>
      <c r="T41" s="189">
        <f>IFERROR(1-SUMIF(Tracker_BD!H:H,$A41,Tracker_BD!AI:AI)/$F41,"")</f>
        <v>1</v>
      </c>
      <c r="U41" s="190">
        <f t="shared" si="1"/>
        <v>0.70909315980441256</v>
      </c>
      <c r="V41" s="17"/>
      <c r="W41" s="176">
        <f t="shared" si="2"/>
        <v>0.22602344468765653</v>
      </c>
      <c r="X41" s="17">
        <f>IFERROR(_xlfn.XLOOKUP($A41,'Raw Data'!$G:$G,'Raw Data'!AB:AB),"")</f>
        <v>53818</v>
      </c>
      <c r="Y41" s="17">
        <f>IFERROR(_xlfn.XLOOKUP($A41,'Raw Data'!$G:$G,'Raw Data'!AC:AC),"")</f>
        <v>57301.09999999695</v>
      </c>
      <c r="Z41" s="45">
        <f>IFERROR(_xlfn.XLOOKUP($A41,'Raw Data'!$G:$G,'Raw Data'!AD:AD),"")</f>
        <v>305.21999999997718</v>
      </c>
      <c r="AA41" s="45">
        <f>IFERROR(_xlfn.XLOOKUP($A41,'Raw Data'!$G:$G,'Raw Data'!AE:AE),"")</f>
        <v>56995.879999996971</v>
      </c>
      <c r="AB41" s="17">
        <f>_xlfn.XLOOKUP($D41,'Modelling New'!D:D,'Modelling New'!N:N)</f>
        <v>10.507</v>
      </c>
      <c r="AC41" s="26">
        <f>IFERROR(_xlfn.XLOOKUP($D41,'Modelling New'!$D:$D,'Modelling New'!P:P),"")</f>
        <v>6.9530422466129034</v>
      </c>
      <c r="AD41" s="45">
        <f>IFERROR(_xlfn.XLOOKUP($D41,'Modelling New'!$D:$D,'Modelling New'!T:T)*1000,"")</f>
        <v>50788.087346112523</v>
      </c>
      <c r="AE41" s="176">
        <f t="shared" si="3"/>
        <v>0.69519758920580954</v>
      </c>
      <c r="AF41" s="176">
        <f>IFERROR(_xlfn.XLOOKUP($D41,'Modelling New'!$D:$D,'Modelling New'!W:W),"")</f>
        <v>0.20140575864547652</v>
      </c>
      <c r="AG41" s="176">
        <f>IFERROR(_xlfn.XLOOKUP($D41,'Modelling New'!$D:$D,'Modelling New'!AD:AD),"")</f>
        <v>0.995</v>
      </c>
      <c r="AH41" s="176">
        <f>IFERROR(_xlfn.XLOOKUP($D41,'Modelling New'!$D:$D,'Modelling New'!AE:AE),"")</f>
        <v>0.997</v>
      </c>
      <c r="AI41" s="17"/>
      <c r="AJ41" s="17"/>
      <c r="AK41" s="17"/>
      <c r="AL41" s="17"/>
      <c r="AM41" s="17"/>
      <c r="AN41" s="176"/>
      <c r="AO41" s="176"/>
      <c r="AP41" s="176"/>
      <c r="AQ41" s="176"/>
      <c r="AR41" s="45">
        <f>IFERROR(_xlfn.XLOOKUP($D41,'Modelling New'!$D:$D,'Modelling New'!$N:$N),"")</f>
        <v>10.507</v>
      </c>
      <c r="AS41" s="45"/>
    </row>
    <row r="42" spans="1:45">
      <c r="A42" s="77">
        <f t="shared" si="5"/>
        <v>45785</v>
      </c>
      <c r="B42" s="45">
        <f>YEAR(Table13[[#This Row],[Date]])+IF(MONTH(Table13[[#This Row],[Date]])&gt;=4,1,0)</f>
        <v>2026</v>
      </c>
      <c r="C42" s="17">
        <f>YEAR(Table13[[#This Row],[Date]])</f>
        <v>2025</v>
      </c>
      <c r="D42" s="42">
        <f>Table13[[#This Row],[Date]]-DAY(Table13[[#This Row],[Date]])+1</f>
        <v>45778</v>
      </c>
      <c r="E42" s="17">
        <f t="shared" si="6"/>
        <v>31</v>
      </c>
      <c r="F42" s="147" cm="1">
        <f t="array" ref="F42">IFERROR(_xlfn.XLOOKUP(Table13[[#This Row],[Date]],Raw_Data[[#All],[Date]],Raw_Data[[#All],[Operating Hours]]),"")</f>
        <v>12.416666666666668</v>
      </c>
      <c r="G42" s="26">
        <f>IFERROR(_xlfn.XLOOKUP($A42,'Raw Data'!$G:$G,'Raw Data'!S:S)/1000,"")</f>
        <v>7.12</v>
      </c>
      <c r="H42" s="26"/>
      <c r="I42" s="26">
        <f>IFERROR(_xlfn.XLOOKUP($A42,'Raw Data'!$G:$G,'Raw Data'!AF:AF)/1000,"")</f>
        <v>7.59</v>
      </c>
      <c r="J42" s="26"/>
      <c r="K42" s="149">
        <f>IFERROR(_xlfn.XLOOKUP($A42,'Raw Data'!$G:$G,'Raw Data'!W:W),"")</f>
        <v>29.060599503978604</v>
      </c>
      <c r="L42" s="148">
        <f>IFERROR(_xlfn.XLOOKUP($A42,'Raw Data'!$G:$G,'Raw Data'!X:X),"")</f>
        <v>46.285987566876152</v>
      </c>
      <c r="M42" s="148">
        <f>IFERROR(_xlfn.XLOOKUP($A42,'Raw Data'!$G:$G,'Raw Data'!Y:Y),"")</f>
        <v>1.1256793553950966</v>
      </c>
      <c r="N42" s="148">
        <f>IFERROR(_xlfn.XLOOKUP($A42,'Raw Data'!$G:$G,'Raw Data'!Z:Z),"")</f>
        <v>4.0229320526123047</v>
      </c>
      <c r="O42" s="188">
        <f>IFERROR(1-SUMIF('Plant BD'!$H:$H,$A42,'Plant BD'!$AE:$AE)/($AA42+SUMIF('Plant BD'!$H:$H,$A42,'Plant BD'!$AE:$AE)),"")</f>
        <v>1</v>
      </c>
      <c r="P42" s="188"/>
      <c r="Q42" s="189"/>
      <c r="R42" s="191">
        <f>IFERROR(1-SUMIF('Grid BD'!$H:$H,$A42,'Grid BD'!$AD:$AD)/($AA42+SUMIF('Grid BD'!$H:$H,$A42,'Grid BD'!$AD:$AD)),"")</f>
        <v>1</v>
      </c>
      <c r="S42" s="17"/>
      <c r="T42" s="189">
        <f>IFERROR(1-SUMIF(Tracker_BD!H:H,$A42,Tracker_BD!AI:AI)/$F42,"")</f>
        <v>1</v>
      </c>
      <c r="U42" s="190">
        <f t="shared" si="1"/>
        <v>0.70373010627330945</v>
      </c>
      <c r="V42" s="17"/>
      <c r="W42" s="176">
        <f t="shared" si="2"/>
        <v>0.22255464610893411</v>
      </c>
      <c r="X42" s="17">
        <f>IFERROR(_xlfn.XLOOKUP($A42,'Raw Data'!$G:$G,'Raw Data'!AB:AB),"")</f>
        <v>53197</v>
      </c>
      <c r="Y42" s="17">
        <f>IFERROR(_xlfn.XLOOKUP($A42,'Raw Data'!$G:$G,'Raw Data'!AC:AC),"")</f>
        <v>56430.099999997765</v>
      </c>
      <c r="Z42" s="45">
        <f>IFERROR(_xlfn.XLOOKUP($A42,'Raw Data'!$G:$G,'Raw Data'!AD:AD),"")</f>
        <v>308.94000000007082</v>
      </c>
      <c r="AA42" s="45">
        <f>IFERROR(_xlfn.XLOOKUP($A42,'Raw Data'!$G:$G,'Raw Data'!AE:AE),"")</f>
        <v>56121.159999997697</v>
      </c>
      <c r="AB42" s="17">
        <f>_xlfn.XLOOKUP($D42,'Modelling New'!D:D,'Modelling New'!N:N)</f>
        <v>10.507</v>
      </c>
      <c r="AC42" s="26">
        <f>IFERROR(_xlfn.XLOOKUP($D42,'Modelling New'!$D:$D,'Modelling New'!P:P),"")</f>
        <v>6.9530422466129034</v>
      </c>
      <c r="AD42" s="45">
        <f>IFERROR(_xlfn.XLOOKUP($D42,'Modelling New'!$D:$D,'Modelling New'!T:T)*1000,"")</f>
        <v>50788.087346112523</v>
      </c>
      <c r="AE42" s="176">
        <f t="shared" si="3"/>
        <v>0.69519758920580954</v>
      </c>
      <c r="AF42" s="176">
        <f>IFERROR(_xlfn.XLOOKUP($D42,'Modelling New'!$D:$D,'Modelling New'!W:W),"")</f>
        <v>0.20140575864547652</v>
      </c>
      <c r="AG42" s="176">
        <f>IFERROR(_xlfn.XLOOKUP($D42,'Modelling New'!$D:$D,'Modelling New'!AD:AD),"")</f>
        <v>0.995</v>
      </c>
      <c r="AH42" s="176">
        <f>IFERROR(_xlfn.XLOOKUP($D42,'Modelling New'!$D:$D,'Modelling New'!AE:AE),"")</f>
        <v>0.997</v>
      </c>
      <c r="AI42" s="17"/>
      <c r="AJ42" s="17"/>
      <c r="AK42" s="17"/>
      <c r="AL42" s="17"/>
      <c r="AM42" s="17"/>
      <c r="AN42" s="176"/>
      <c r="AO42" s="176"/>
      <c r="AP42" s="176"/>
      <c r="AQ42" s="176"/>
      <c r="AR42" s="45">
        <f>IFERROR(_xlfn.XLOOKUP($D42,'Modelling New'!$D:$D,'Modelling New'!$N:$N),"")</f>
        <v>10.507</v>
      </c>
      <c r="AS42" s="45"/>
    </row>
    <row r="43" spans="1:45">
      <c r="A43" s="77">
        <f t="shared" si="5"/>
        <v>45786</v>
      </c>
      <c r="B43" s="45">
        <f>YEAR(Table13[[#This Row],[Date]])+IF(MONTH(Table13[[#This Row],[Date]])&gt;=4,1,0)</f>
        <v>2026</v>
      </c>
      <c r="C43" s="17">
        <f>YEAR(Table13[[#This Row],[Date]])</f>
        <v>2025</v>
      </c>
      <c r="D43" s="42">
        <f>Table13[[#This Row],[Date]]-DAY(Table13[[#This Row],[Date]])+1</f>
        <v>45778</v>
      </c>
      <c r="E43" s="17">
        <f t="shared" si="6"/>
        <v>31</v>
      </c>
      <c r="F43" s="147" cm="1">
        <f t="array" ref="F43">IFERROR(_xlfn.XLOOKUP(Table13[[#This Row],[Date]],Raw_Data[[#All],[Date]],Raw_Data[[#All],[Operating Hours]]),"")</f>
        <v>12.483333333333334</v>
      </c>
      <c r="G43" s="148">
        <f>IFERROR(_xlfn.XLOOKUP($A43,'Raw Data'!$G:$G,'Raw Data'!S:S)/1000,"")</f>
        <v>6.7</v>
      </c>
      <c r="H43" s="148"/>
      <c r="I43" s="148">
        <f>IFERROR(_xlfn.XLOOKUP($A43,'Raw Data'!$G:$G,'Raw Data'!AF:AF)/1000,"")</f>
        <v>6.9</v>
      </c>
      <c r="J43" s="148"/>
      <c r="K43" s="149">
        <f>IFERROR(_xlfn.XLOOKUP($A43,'Raw Data'!$G:$G,'Raw Data'!W:W),"")</f>
        <v>29.122828013102215</v>
      </c>
      <c r="L43" s="148">
        <f>IFERROR(_xlfn.XLOOKUP($A43,'Raw Data'!$G:$G,'Raw Data'!X:X),"")</f>
        <v>46.170705973307292</v>
      </c>
      <c r="M43" s="148">
        <f>IFERROR(_xlfn.XLOOKUP($A43,'Raw Data'!$G:$G,'Raw Data'!Y:Y),"")</f>
        <v>0.85346687873204552</v>
      </c>
      <c r="N43" s="148">
        <f>IFERROR(_xlfn.XLOOKUP($A43,'Raw Data'!$G:$G,'Raw Data'!Z:Z),"")</f>
        <v>5.067441463470459</v>
      </c>
      <c r="O43" s="188">
        <f>IFERROR(1-SUMIF('Plant BD'!$H:$H,$A43,'Plant BD'!$AE:$AE)/($AA43+SUMIF('Plant BD'!$H:$H,$A43,'Plant BD'!$AE:$AE)),"")</f>
        <v>1</v>
      </c>
      <c r="P43" s="188"/>
      <c r="Q43" s="189"/>
      <c r="R43" s="188">
        <f>IFERROR(1-SUMIF('Grid BD'!$H:$H,$A43,'Grid BD'!$AD:$AD)/($AA43+SUMIF('Grid BD'!$H:$H,$A43,'Grid BD'!$AD:$AD)),"")</f>
        <v>1</v>
      </c>
      <c r="S43" s="17"/>
      <c r="T43" s="189">
        <f>IFERROR(1-SUMIF(Tracker_BD!H:H,$A43,Tracker_BD!AI:AI)/$F43,"")</f>
        <v>1</v>
      </c>
      <c r="U43" s="190">
        <f t="shared" si="1"/>
        <v>0.71253063864955213</v>
      </c>
      <c r="V43" s="17"/>
      <c r="W43" s="176">
        <f t="shared" si="2"/>
        <v>0.20485255861174625</v>
      </c>
      <c r="X43" s="17">
        <f>IFERROR(_xlfn.XLOOKUP($A43,'Raw Data'!$G:$G,'Raw Data'!AB:AB),"")</f>
        <v>49406</v>
      </c>
      <c r="Y43" s="17">
        <f>IFERROR(_xlfn.XLOOKUP($A43,'Raw Data'!$G:$G,'Raw Data'!AC:AC),"")</f>
        <v>51954.800000006799</v>
      </c>
      <c r="Z43" s="45">
        <f>IFERROR(_xlfn.XLOOKUP($A43,'Raw Data'!$G:$G,'Raw Data'!AD:AD),"")</f>
        <v>297.5399999999695</v>
      </c>
      <c r="AA43" s="45">
        <f>IFERROR(_xlfn.XLOOKUP($A43,'Raw Data'!$G:$G,'Raw Data'!AE:AE),"")</f>
        <v>51657.260000006827</v>
      </c>
      <c r="AB43" s="17">
        <f>_xlfn.XLOOKUP($D43,'Modelling New'!D:D,'Modelling New'!N:N)</f>
        <v>10.507</v>
      </c>
      <c r="AC43" s="26">
        <f>IFERROR(_xlfn.XLOOKUP($D43,'Modelling New'!$D:$D,'Modelling New'!P:P),"")</f>
        <v>6.9530422466129034</v>
      </c>
      <c r="AD43" s="45">
        <f>IFERROR(_xlfn.XLOOKUP($D43,'Modelling New'!$D:$D,'Modelling New'!T:T)*1000,"")</f>
        <v>50788.087346112523</v>
      </c>
      <c r="AE43" s="176">
        <f t="shared" si="3"/>
        <v>0.69519758920580954</v>
      </c>
      <c r="AF43" s="176">
        <f>IFERROR(_xlfn.XLOOKUP($D43,'Modelling New'!$D:$D,'Modelling New'!W:W),"")</f>
        <v>0.20140575864547652</v>
      </c>
      <c r="AG43" s="176">
        <f>IFERROR(_xlfn.XLOOKUP($D43,'Modelling New'!$D:$D,'Modelling New'!AD:AD),"")</f>
        <v>0.995</v>
      </c>
      <c r="AH43" s="176">
        <f>IFERROR(_xlfn.XLOOKUP($D43,'Modelling New'!$D:$D,'Modelling New'!AE:AE),"")</f>
        <v>0.997</v>
      </c>
      <c r="AI43" s="17"/>
      <c r="AJ43" s="17"/>
      <c r="AK43" s="17"/>
      <c r="AL43" s="17"/>
      <c r="AM43" s="17"/>
      <c r="AN43" s="176"/>
      <c r="AO43" s="176"/>
      <c r="AP43" s="176"/>
      <c r="AQ43" s="176"/>
      <c r="AR43" s="45">
        <f>IFERROR(_xlfn.XLOOKUP($D43,'Modelling New'!$D:$D,'Modelling New'!$N:$N),"")</f>
        <v>10.507</v>
      </c>
      <c r="AS43" s="45"/>
    </row>
    <row r="44" spans="1:45">
      <c r="A44" s="77">
        <f t="shared" si="5"/>
        <v>45787</v>
      </c>
      <c r="B44" s="45">
        <f>YEAR(Table13[[#This Row],[Date]])+IF(MONTH(Table13[[#This Row],[Date]])&gt;=4,1,0)</f>
        <v>2026</v>
      </c>
      <c r="C44" s="17">
        <f>YEAR(Table13[[#This Row],[Date]])</f>
        <v>2025</v>
      </c>
      <c r="D44" s="42">
        <f>Table13[[#This Row],[Date]]-DAY(Table13[[#This Row],[Date]])+1</f>
        <v>45778</v>
      </c>
      <c r="E44" s="17">
        <f t="shared" si="6"/>
        <v>31</v>
      </c>
      <c r="F44" s="147" cm="1">
        <f t="array" ref="F44">IFERROR(_xlfn.XLOOKUP(Table13[[#This Row],[Date]],Raw_Data[[#All],[Date]],Raw_Data[[#All],[Operating Hours]]),"")</f>
        <v>12.533333333333335</v>
      </c>
      <c r="G44" s="26">
        <f>IFERROR(_xlfn.XLOOKUP($A44,'Raw Data'!$G:$G,'Raw Data'!S:S)/1000,"")</f>
        <v>7.29</v>
      </c>
      <c r="H44" s="26"/>
      <c r="I44" s="26">
        <f>IFERROR(_xlfn.XLOOKUP($A44,'Raw Data'!$G:$G,'Raw Data'!AF:AF)/1000,"")</f>
        <v>8.0549999999999997</v>
      </c>
      <c r="J44" s="26"/>
      <c r="K44" s="149">
        <f>IFERROR(_xlfn.XLOOKUP($A44,'Raw Data'!$G:$G,'Raw Data'!W:W),"")</f>
        <v>29.338062440889924</v>
      </c>
      <c r="L44" s="148">
        <f>IFERROR(_xlfn.XLOOKUP($A44,'Raw Data'!$G:$G,'Raw Data'!X:X),"")</f>
        <v>47.275033370748773</v>
      </c>
      <c r="M44" s="148">
        <f>IFERROR(_xlfn.XLOOKUP($A44,'Raw Data'!$G:$G,'Raw Data'!Y:Y),"")</f>
        <v>1.0884951096606919</v>
      </c>
      <c r="N44" s="148">
        <f>IFERROR(_xlfn.XLOOKUP($A44,'Raw Data'!$G:$G,'Raw Data'!Z:Z),"")</f>
        <v>4.3082637786865234</v>
      </c>
      <c r="O44" s="188">
        <f>IFERROR(1-SUMIF('Plant BD'!$H:$H,$A44,'Plant BD'!$AE:$AE)/($AA44+SUMIF('Plant BD'!$H:$H,$A44,'Plant BD'!$AE:$AE)),"")</f>
        <v>1</v>
      </c>
      <c r="P44" s="188"/>
      <c r="Q44" s="189"/>
      <c r="R44" s="191">
        <f>IFERROR(1-SUMIF('Grid BD'!$H:$H,$A44,'Grid BD'!$AD:$AD)/($AA44+SUMIF('Grid BD'!$H:$H,$A44,'Grid BD'!$AD:$AD)),"")</f>
        <v>1</v>
      </c>
      <c r="S44" s="17"/>
      <c r="T44" s="189">
        <f>IFERROR(1-SUMIF(Tracker_BD!H:H,$A44,Tracker_BD!AI:AI)/$F44,"")</f>
        <v>1</v>
      </c>
      <c r="U44" s="190">
        <f t="shared" si="1"/>
        <v>0.69712645236584769</v>
      </c>
      <c r="V44" s="17"/>
      <c r="W44" s="176">
        <f t="shared" si="2"/>
        <v>0.23397306557528763</v>
      </c>
      <c r="X44" s="17">
        <f>IFERROR(_xlfn.XLOOKUP($A44,'Raw Data'!$G:$G,'Raw Data'!AB:AB),"")</f>
        <v>55729</v>
      </c>
      <c r="Y44" s="17">
        <f>IFERROR(_xlfn.XLOOKUP($A44,'Raw Data'!$G:$G,'Raw Data'!AC:AC),"")</f>
        <v>59289.59999998915</v>
      </c>
      <c r="Z44" s="45">
        <f>IFERROR(_xlfn.XLOOKUP($A44,'Raw Data'!$G:$G,'Raw Data'!AD:AD),"")</f>
        <v>289.08000000001266</v>
      </c>
      <c r="AA44" s="45">
        <f>IFERROR(_xlfn.XLOOKUP($A44,'Raw Data'!$G:$G,'Raw Data'!AE:AE),"")</f>
        <v>59000.519999989134</v>
      </c>
      <c r="AB44" s="17">
        <f>_xlfn.XLOOKUP($D44,'Modelling New'!D:D,'Modelling New'!N:N)</f>
        <v>10.507</v>
      </c>
      <c r="AC44" s="26">
        <f>IFERROR(_xlfn.XLOOKUP($D44,'Modelling New'!$D:$D,'Modelling New'!P:P),"")</f>
        <v>6.9530422466129034</v>
      </c>
      <c r="AD44" s="45">
        <f>IFERROR(_xlfn.XLOOKUP($D44,'Modelling New'!$D:$D,'Modelling New'!T:T)*1000,"")</f>
        <v>50788.087346112523</v>
      </c>
      <c r="AE44" s="176">
        <f t="shared" si="3"/>
        <v>0.69519758920580954</v>
      </c>
      <c r="AF44" s="176">
        <f>IFERROR(_xlfn.XLOOKUP($D44,'Modelling New'!$D:$D,'Modelling New'!W:W),"")</f>
        <v>0.20140575864547652</v>
      </c>
      <c r="AG44" s="176">
        <f>IFERROR(_xlfn.XLOOKUP($D44,'Modelling New'!$D:$D,'Modelling New'!AD:AD),"")</f>
        <v>0.995</v>
      </c>
      <c r="AH44" s="176">
        <f>IFERROR(_xlfn.XLOOKUP($D44,'Modelling New'!$D:$D,'Modelling New'!AE:AE),"")</f>
        <v>0.997</v>
      </c>
      <c r="AI44" s="17"/>
      <c r="AJ44" s="17"/>
      <c r="AK44" s="17"/>
      <c r="AL44" s="17"/>
      <c r="AM44" s="17"/>
      <c r="AN44" s="176"/>
      <c r="AO44" s="176"/>
      <c r="AP44" s="176"/>
      <c r="AQ44" s="176"/>
      <c r="AR44" s="45">
        <f>IFERROR(_xlfn.XLOOKUP($D44,'Modelling New'!$D:$D,'Modelling New'!$N:$N),"")</f>
        <v>10.507</v>
      </c>
      <c r="AS44" s="45"/>
    </row>
    <row r="45" spans="1:45">
      <c r="A45" s="77">
        <f t="shared" si="5"/>
        <v>45788</v>
      </c>
      <c r="B45" s="45">
        <f>YEAR(Table13[[#This Row],[Date]])+IF(MONTH(Table13[[#This Row],[Date]])&gt;=4,1,0)</f>
        <v>2026</v>
      </c>
      <c r="C45" s="17">
        <f>YEAR(Table13[[#This Row],[Date]])</f>
        <v>2025</v>
      </c>
      <c r="D45" s="42">
        <f>Table13[[#This Row],[Date]]-DAY(Table13[[#This Row],[Date]])+1</f>
        <v>45778</v>
      </c>
      <c r="E45" s="17">
        <f t="shared" si="6"/>
        <v>31</v>
      </c>
      <c r="F45" s="147" cm="1">
        <f t="array" ref="F45">IFERROR(_xlfn.XLOOKUP(Table13[[#This Row],[Date]],Raw_Data[[#All],[Date]],Raw_Data[[#All],[Operating Hours]]),"")</f>
        <v>12.466666666666669</v>
      </c>
      <c r="G45" s="148">
        <f>IFERROR(_xlfn.XLOOKUP($A45,'Raw Data'!$G:$G,'Raw Data'!S:S)/1000,"")</f>
        <v>7.31</v>
      </c>
      <c r="H45" s="148"/>
      <c r="I45" s="148">
        <f>IFERROR(_xlfn.XLOOKUP($A45,'Raw Data'!$G:$G,'Raw Data'!AF:AF)/1000,"")</f>
        <v>7.7249999999999996</v>
      </c>
      <c r="J45" s="148"/>
      <c r="K45" s="149">
        <f>IFERROR(_xlfn.XLOOKUP($A45,'Raw Data'!$G:$G,'Raw Data'!W:W),"")</f>
        <v>29.433610154726157</v>
      </c>
      <c r="L45" s="148">
        <f>IFERROR(_xlfn.XLOOKUP($A45,'Raw Data'!$G:$G,'Raw Data'!X:X),"")</f>
        <v>47.588709058366888</v>
      </c>
      <c r="M45" s="148">
        <f>IFERROR(_xlfn.XLOOKUP($A45,'Raw Data'!$G:$G,'Raw Data'!Y:Y),"")</f>
        <v>0.77545295586095797</v>
      </c>
      <c r="N45" s="148">
        <f>IFERROR(_xlfn.XLOOKUP($A45,'Raw Data'!$G:$G,'Raw Data'!Z:Z),"")</f>
        <v>3.6445503234863281</v>
      </c>
      <c r="O45" s="188">
        <f>IFERROR(1-SUMIF('Plant BD'!$H:$H,$A45,'Plant BD'!$AE:$AE)/($AA45+SUMIF('Plant BD'!$H:$H,$A45,'Plant BD'!$AE:$AE)),"")</f>
        <v>0.99240951884725181</v>
      </c>
      <c r="P45" s="188"/>
      <c r="Q45" s="189"/>
      <c r="R45" s="188">
        <f>IFERROR(1-SUMIF('Grid BD'!$H:$H,$A45,'Grid BD'!$AD:$AD)/($AA45+SUMIF('Grid BD'!$H:$H,$A45,'Grid BD'!$AD:$AD)),"")</f>
        <v>1</v>
      </c>
      <c r="S45" s="17"/>
      <c r="T45" s="189">
        <f>IFERROR(1-SUMIF(Tracker_BD!H:H,$A45,Tracker_BD!AI:AI)/$F45,"")</f>
        <v>1</v>
      </c>
      <c r="U45" s="190">
        <f t="shared" si="1"/>
        <v>0.70070247512599038</v>
      </c>
      <c r="V45" s="17"/>
      <c r="W45" s="176">
        <f t="shared" si="2"/>
        <v>0.22553860918117816</v>
      </c>
      <c r="X45" s="17">
        <f>IFERROR(_xlfn.XLOOKUP($A45,'Raw Data'!$G:$G,'Raw Data'!AB:AB),"")</f>
        <v>53844</v>
      </c>
      <c r="Y45" s="17">
        <f>IFERROR(_xlfn.XLOOKUP($A45,'Raw Data'!$G:$G,'Raw Data'!AC:AC),"")</f>
        <v>57178.599999999278</v>
      </c>
      <c r="Z45" s="45">
        <f>IFERROR(_xlfn.XLOOKUP($A45,'Raw Data'!$G:$G,'Raw Data'!AD:AD),"")</f>
        <v>304.97999999994363</v>
      </c>
      <c r="AA45" s="45">
        <f>IFERROR(_xlfn.XLOOKUP($A45,'Raw Data'!$G:$G,'Raw Data'!AE:AE),"")</f>
        <v>56873.619999999333</v>
      </c>
      <c r="AB45" s="17">
        <f>_xlfn.XLOOKUP($D45,'Modelling New'!D:D,'Modelling New'!N:N)</f>
        <v>10.507</v>
      </c>
      <c r="AC45" s="26">
        <f>IFERROR(_xlfn.XLOOKUP($D45,'Modelling New'!$D:$D,'Modelling New'!P:P),"")</f>
        <v>6.9530422466129034</v>
      </c>
      <c r="AD45" s="45">
        <f>IFERROR(_xlfn.XLOOKUP($D45,'Modelling New'!$D:$D,'Modelling New'!T:T)*1000,"")</f>
        <v>50788.087346112523</v>
      </c>
      <c r="AE45" s="176">
        <f t="shared" si="3"/>
        <v>0.69519758920580954</v>
      </c>
      <c r="AF45" s="176">
        <f>IFERROR(_xlfn.XLOOKUP($D45,'Modelling New'!$D:$D,'Modelling New'!W:W),"")</f>
        <v>0.20140575864547652</v>
      </c>
      <c r="AG45" s="176">
        <f>IFERROR(_xlfn.XLOOKUP($D45,'Modelling New'!$D:$D,'Modelling New'!AD:AD),"")</f>
        <v>0.995</v>
      </c>
      <c r="AH45" s="176">
        <f>IFERROR(_xlfn.XLOOKUP($D45,'Modelling New'!$D:$D,'Modelling New'!AE:AE),"")</f>
        <v>0.997</v>
      </c>
      <c r="AI45" s="17"/>
      <c r="AJ45" s="17"/>
      <c r="AK45" s="17"/>
      <c r="AL45" s="17"/>
      <c r="AM45" s="17"/>
      <c r="AN45" s="176"/>
      <c r="AO45" s="176"/>
      <c r="AP45" s="176"/>
      <c r="AQ45" s="176"/>
      <c r="AR45" s="45">
        <f>IFERROR(_xlfn.XLOOKUP($D45,'Modelling New'!$D:$D,'Modelling New'!$N:$N),"")</f>
        <v>10.507</v>
      </c>
      <c r="AS45" s="45"/>
    </row>
    <row r="46" spans="1:45">
      <c r="A46" s="77">
        <f t="shared" si="5"/>
        <v>45789</v>
      </c>
      <c r="B46" s="45">
        <f>YEAR(Table13[[#This Row],[Date]])+IF(MONTH(Table13[[#This Row],[Date]])&gt;=4,1,0)</f>
        <v>2026</v>
      </c>
      <c r="C46" s="17">
        <f>YEAR(Table13[[#This Row],[Date]])</f>
        <v>2025</v>
      </c>
      <c r="D46" s="42">
        <f>Table13[[#This Row],[Date]]-DAY(Table13[[#This Row],[Date]])+1</f>
        <v>45778</v>
      </c>
      <c r="E46" s="17">
        <f t="shared" si="6"/>
        <v>31</v>
      </c>
      <c r="F46" s="147" cm="1">
        <f t="array" ref="F46">IFERROR(_xlfn.XLOOKUP(Table13[[#This Row],[Date]],Raw_Data[[#All],[Date]],Raw_Data[[#All],[Operating Hours]]),"")</f>
        <v>12.25</v>
      </c>
      <c r="G46" s="26">
        <f>IFERROR(_xlfn.XLOOKUP($A46,'Raw Data'!$G:$G,'Raw Data'!S:S)/1000,"")</f>
        <v>6.86</v>
      </c>
      <c r="H46" s="26"/>
      <c r="I46" s="26">
        <f>IFERROR(_xlfn.XLOOKUP($A46,'Raw Data'!$G:$G,'Raw Data'!AF:AF)/1000,"")</f>
        <v>7.49</v>
      </c>
      <c r="J46" s="26"/>
      <c r="K46" s="149">
        <f>IFERROR(_xlfn.XLOOKUP($A46,'Raw Data'!$G:$G,'Raw Data'!W:W),"")</f>
        <v>29.210928945593494</v>
      </c>
      <c r="L46" s="148">
        <f>IFERROR(_xlfn.XLOOKUP($A46,'Raw Data'!$G:$G,'Raw Data'!X:X),"")</f>
        <v>45.96077874188866</v>
      </c>
      <c r="M46" s="148">
        <f>IFERROR(_xlfn.XLOOKUP($A46,'Raw Data'!$G:$G,'Raw Data'!Y:Y),"")</f>
        <v>0.87807381201962953</v>
      </c>
      <c r="N46" s="148">
        <f>IFERROR(_xlfn.XLOOKUP($A46,'Raw Data'!$G:$G,'Raw Data'!Z:Z),"")</f>
        <v>3.839648962020874</v>
      </c>
      <c r="O46" s="188">
        <f>IFERROR(1-SUMIF('Plant BD'!$H:$H,$A46,'Plant BD'!$AE:$AE)/($AA46+SUMIF('Plant BD'!$H:$H,$A46,'Plant BD'!$AE:$AE)),"")</f>
        <v>0.9970240427211855</v>
      </c>
      <c r="P46" s="188"/>
      <c r="Q46" s="189"/>
      <c r="R46" s="191">
        <f>IFERROR(1-SUMIF('Grid BD'!$H:$H,$A46,'Grid BD'!$AD:$AD)/($AA46+SUMIF('Grid BD'!$H:$H,$A46,'Grid BD'!$AD:$AD)),"")</f>
        <v>1</v>
      </c>
      <c r="S46" s="17"/>
      <c r="T46" s="189">
        <f>IFERROR(1-SUMIF(Tracker_BD!H:H,$A46,Tracker_BD!AI:AI)/$F46,"")</f>
        <v>1</v>
      </c>
      <c r="U46" s="190">
        <f t="shared" si="1"/>
        <v>0.67262882663391688</v>
      </c>
      <c r="V46" s="17"/>
      <c r="W46" s="176">
        <f t="shared" si="2"/>
        <v>0.20991624631200156</v>
      </c>
      <c r="X46" s="17">
        <f>IFERROR(_xlfn.XLOOKUP($A46,'Raw Data'!$G:$G,'Raw Data'!AB:AB),"")</f>
        <v>50438</v>
      </c>
      <c r="Y46" s="17">
        <f>IFERROR(_xlfn.XLOOKUP($A46,'Raw Data'!$G:$G,'Raw Data'!AC:AC),"")</f>
        <v>53230.80000000482</v>
      </c>
      <c r="Z46" s="45">
        <f>IFERROR(_xlfn.XLOOKUP($A46,'Raw Data'!$G:$G,'Raw Data'!AD:AD),"")</f>
        <v>296.64000000000357</v>
      </c>
      <c r="AA46" s="45">
        <f>IFERROR(_xlfn.XLOOKUP($A46,'Raw Data'!$G:$G,'Raw Data'!AE:AE),"")</f>
        <v>52934.160000004813</v>
      </c>
      <c r="AB46" s="17">
        <f>_xlfn.XLOOKUP($D46,'Modelling New'!D:D,'Modelling New'!N:N)</f>
        <v>10.507</v>
      </c>
      <c r="AC46" s="26">
        <f>IFERROR(_xlfn.XLOOKUP($D46,'Modelling New'!$D:$D,'Modelling New'!P:P),"")</f>
        <v>6.9530422466129034</v>
      </c>
      <c r="AD46" s="45">
        <f>IFERROR(_xlfn.XLOOKUP($D46,'Modelling New'!$D:$D,'Modelling New'!T:T)*1000,"")</f>
        <v>50788.087346112523</v>
      </c>
      <c r="AE46" s="176">
        <f t="shared" si="3"/>
        <v>0.69519758920580954</v>
      </c>
      <c r="AF46" s="176">
        <f>IFERROR(_xlfn.XLOOKUP($D46,'Modelling New'!$D:$D,'Modelling New'!W:W),"")</f>
        <v>0.20140575864547652</v>
      </c>
      <c r="AG46" s="176">
        <f>IFERROR(_xlfn.XLOOKUP($D46,'Modelling New'!$D:$D,'Modelling New'!AD:AD),"")</f>
        <v>0.995</v>
      </c>
      <c r="AH46" s="176">
        <f>IFERROR(_xlfn.XLOOKUP($D46,'Modelling New'!$D:$D,'Modelling New'!AE:AE),"")</f>
        <v>0.997</v>
      </c>
      <c r="AI46" s="17"/>
      <c r="AJ46" s="17"/>
      <c r="AK46" s="17"/>
      <c r="AL46" s="17"/>
      <c r="AM46" s="17"/>
      <c r="AN46" s="176"/>
      <c r="AO46" s="176"/>
      <c r="AP46" s="176"/>
      <c r="AQ46" s="176"/>
      <c r="AR46" s="45">
        <f>IFERROR(_xlfn.XLOOKUP($D46,'Modelling New'!$D:$D,'Modelling New'!$N:$N),"")</f>
        <v>10.507</v>
      </c>
      <c r="AS46" s="45"/>
    </row>
    <row r="47" spans="1:45">
      <c r="A47" s="77">
        <f t="shared" si="5"/>
        <v>45790</v>
      </c>
      <c r="B47" s="45">
        <f>YEAR(Table13[[#This Row],[Date]])+IF(MONTH(Table13[[#This Row],[Date]])&gt;=4,1,0)</f>
        <v>2026</v>
      </c>
      <c r="C47" s="17">
        <f>YEAR(Table13[[#This Row],[Date]])</f>
        <v>2025</v>
      </c>
      <c r="D47" s="42">
        <f>Table13[[#This Row],[Date]]-DAY(Table13[[#This Row],[Date]])+1</f>
        <v>45778</v>
      </c>
      <c r="E47" s="17">
        <f t="shared" si="6"/>
        <v>31</v>
      </c>
      <c r="F47" s="147" cm="1">
        <f t="array" ref="F47">IFERROR(_xlfn.XLOOKUP(Table13[[#This Row],[Date]],Raw_Data[[#All],[Date]],Raw_Data[[#All],[Operating Hours]]),"")</f>
        <v>12.166666666666666</v>
      </c>
      <c r="G47" s="148">
        <f>IFERROR(_xlfn.XLOOKUP($A47,'Raw Data'!$G:$G,'Raw Data'!S:S)/1000,"")</f>
        <v>6.74</v>
      </c>
      <c r="H47" s="148"/>
      <c r="I47" s="148">
        <f>IFERROR(_xlfn.XLOOKUP($A47,'Raw Data'!$G:$G,'Raw Data'!AF:AF)/1000,"")</f>
        <v>7.4249999999999998</v>
      </c>
      <c r="J47" s="148"/>
      <c r="K47" s="149">
        <f>IFERROR(_xlfn.XLOOKUP($A47,'Raw Data'!$G:$G,'Raw Data'!W:W),"")</f>
        <v>27.80498357738907</v>
      </c>
      <c r="L47" s="148">
        <f>IFERROR(_xlfn.XLOOKUP($A47,'Raw Data'!$G:$G,'Raw Data'!X:X),"")</f>
        <v>44.983782015486064</v>
      </c>
      <c r="M47" s="148">
        <f>IFERROR(_xlfn.XLOOKUP($A47,'Raw Data'!$G:$G,'Raw Data'!Y:Y),"")</f>
        <v>1.1784522068647287</v>
      </c>
      <c r="N47" s="148">
        <f>IFERROR(_xlfn.XLOOKUP($A47,'Raw Data'!$G:$G,'Raw Data'!Z:Z),"")</f>
        <v>5.2117886543273926</v>
      </c>
      <c r="O47" s="188">
        <f>IFERROR(1-SUMIF('Plant BD'!$H:$H,$A47,'Plant BD'!$AE:$AE)/($AA47+SUMIF('Plant BD'!$H:$H,$A47,'Plant BD'!$AE:$AE)),"")</f>
        <v>1</v>
      </c>
      <c r="P47" s="188"/>
      <c r="Q47" s="189"/>
      <c r="R47" s="188">
        <f>IFERROR(1-SUMIF('Grid BD'!$H:$H,$A47,'Grid BD'!$AD:$AD)/($AA47+SUMIF('Grid BD'!$H:$H,$A47,'Grid BD'!$AD:$AD)),"")</f>
        <v>1</v>
      </c>
      <c r="S47" s="17"/>
      <c r="T47" s="189">
        <f>IFERROR(1-SUMIF(Tracker_BD!H:H,$A47,Tracker_BD!AI:AI)/$F47,"")</f>
        <v>1</v>
      </c>
      <c r="U47" s="190">
        <f t="shared" si="1"/>
        <v>0.70519656768818739</v>
      </c>
      <c r="V47" s="17"/>
      <c r="W47" s="176">
        <f t="shared" si="2"/>
        <v>0.21817018812853298</v>
      </c>
      <c r="X47" s="17">
        <f>IFERROR(_xlfn.XLOOKUP($A47,'Raw Data'!$G:$G,'Raw Data'!AB:AB),"")</f>
        <v>52054</v>
      </c>
      <c r="Y47" s="17">
        <f>IFERROR(_xlfn.XLOOKUP($A47,'Raw Data'!$G:$G,'Raw Data'!AC:AC),"")</f>
        <v>55335.699999995995</v>
      </c>
      <c r="Z47" s="45">
        <f>IFERROR(_xlfn.XLOOKUP($A47,'Raw Data'!$G:$G,'Raw Data'!AD:AD),"")</f>
        <v>320.1600000000937</v>
      </c>
      <c r="AA47" s="45">
        <f>IFERROR(_xlfn.XLOOKUP($A47,'Raw Data'!$G:$G,'Raw Data'!AE:AE),"")</f>
        <v>55015.539999995905</v>
      </c>
      <c r="AB47" s="17">
        <f>_xlfn.XLOOKUP($D47,'Modelling New'!D:D,'Modelling New'!N:N)</f>
        <v>10.507</v>
      </c>
      <c r="AC47" s="26">
        <f>IFERROR(_xlfn.XLOOKUP($D47,'Modelling New'!$D:$D,'Modelling New'!P:P),"")</f>
        <v>6.9530422466129034</v>
      </c>
      <c r="AD47" s="45">
        <f>IFERROR(_xlfn.XLOOKUP($D47,'Modelling New'!$D:$D,'Modelling New'!T:T)*1000,"")</f>
        <v>50788.087346112523</v>
      </c>
      <c r="AE47" s="176">
        <f t="shared" si="3"/>
        <v>0.69519758920580954</v>
      </c>
      <c r="AF47" s="176">
        <f>IFERROR(_xlfn.XLOOKUP($D47,'Modelling New'!$D:$D,'Modelling New'!W:W),"")</f>
        <v>0.20140575864547652</v>
      </c>
      <c r="AG47" s="176">
        <f>IFERROR(_xlfn.XLOOKUP($D47,'Modelling New'!$D:$D,'Modelling New'!AD:AD),"")</f>
        <v>0.995</v>
      </c>
      <c r="AH47" s="176">
        <f>IFERROR(_xlfn.XLOOKUP($D47,'Modelling New'!$D:$D,'Modelling New'!AE:AE),"")</f>
        <v>0.997</v>
      </c>
      <c r="AI47" s="17"/>
      <c r="AJ47" s="17"/>
      <c r="AK47" s="17"/>
      <c r="AL47" s="17"/>
      <c r="AM47" s="17"/>
      <c r="AN47" s="176"/>
      <c r="AO47" s="176"/>
      <c r="AP47" s="176"/>
      <c r="AQ47" s="176"/>
      <c r="AR47" s="45">
        <f>IFERROR(_xlfn.XLOOKUP($D47,'Modelling New'!$D:$D,'Modelling New'!$N:$N),"")</f>
        <v>10.507</v>
      </c>
      <c r="AS47" s="45"/>
    </row>
    <row r="48" spans="1:45">
      <c r="A48" s="77">
        <f t="shared" si="5"/>
        <v>45791</v>
      </c>
      <c r="B48" s="45">
        <f>YEAR(Table13[[#This Row],[Date]])+IF(MONTH(Table13[[#This Row],[Date]])&gt;=4,1,0)</f>
        <v>2026</v>
      </c>
      <c r="C48" s="17">
        <f>YEAR(Table13[[#This Row],[Date]])</f>
        <v>2025</v>
      </c>
      <c r="D48" s="42">
        <f>Table13[[#This Row],[Date]]-DAY(Table13[[#This Row],[Date]])+1</f>
        <v>45778</v>
      </c>
      <c r="E48" s="17">
        <f t="shared" si="6"/>
        <v>31</v>
      </c>
      <c r="F48" s="147" cm="1">
        <f t="array" ref="F48">IFERROR(_xlfn.XLOOKUP(Table13[[#This Row],[Date]],Raw_Data[[#All],[Date]],Raw_Data[[#All],[Operating Hours]]),"")</f>
        <v>12.483333333333334</v>
      </c>
      <c r="G48" s="26">
        <f>IFERROR(_xlfn.XLOOKUP($A48,'Raw Data'!$G:$G,'Raw Data'!S:S)/1000,"")</f>
        <v>6.2</v>
      </c>
      <c r="H48" s="26"/>
      <c r="I48" s="26">
        <f>IFERROR(_xlfn.XLOOKUP($A48,'Raw Data'!$G:$G,'Raw Data'!AF:AF)/1000,"")</f>
        <v>6.8</v>
      </c>
      <c r="J48" s="26"/>
      <c r="K48" s="149">
        <f>IFERROR(_xlfn.XLOOKUP($A48,'Raw Data'!$G:$G,'Raw Data'!W:W),"")</f>
        <v>28.833588255917963</v>
      </c>
      <c r="L48" s="148">
        <f>IFERROR(_xlfn.XLOOKUP($A48,'Raw Data'!$G:$G,'Raw Data'!X:X),"")</f>
        <v>44.387602005412873</v>
      </c>
      <c r="M48" s="148">
        <f>IFERROR(_xlfn.XLOOKUP($A48,'Raw Data'!$G:$G,'Raw Data'!Y:Y),"")</f>
        <v>0.8505988215061433</v>
      </c>
      <c r="N48" s="148">
        <f>IFERROR(_xlfn.XLOOKUP($A48,'Raw Data'!$G:$G,'Raw Data'!Z:Z),"")</f>
        <v>2.5288939476013184</v>
      </c>
      <c r="O48" s="188">
        <f>IFERROR(1-SUMIF('Plant BD'!$H:$H,$A48,'Plant BD'!$AE:$AE)/($AA48+SUMIF('Plant BD'!$H:$H,$A48,'Plant BD'!$AE:$AE)),"")</f>
        <v>0.99708742938512496</v>
      </c>
      <c r="P48" s="188"/>
      <c r="Q48" s="189"/>
      <c r="R48" s="191">
        <f>IFERROR(1-SUMIF('Grid BD'!$H:$H,$A48,'Grid BD'!$AD:$AD)/($AA48+SUMIF('Grid BD'!$H:$H,$A48,'Grid BD'!$AD:$AD)),"")</f>
        <v>1</v>
      </c>
      <c r="S48" s="17"/>
      <c r="T48" s="189">
        <f>IFERROR(1-SUMIF(Tracker_BD!H:H,$A48,Tracker_BD!AI:AI)/$F48,"")</f>
        <v>1</v>
      </c>
      <c r="U48" s="190">
        <f t="shared" si="1"/>
        <v>0.69955519849523951</v>
      </c>
      <c r="V48" s="17"/>
      <c r="W48" s="176">
        <f t="shared" si="2"/>
        <v>0.19820730624031785</v>
      </c>
      <c r="X48" s="17">
        <f>IFERROR(_xlfn.XLOOKUP($A48,'Raw Data'!$G:$G,'Raw Data'!AB:AB),"")</f>
        <v>47806</v>
      </c>
      <c r="Y48" s="17">
        <f>IFERROR(_xlfn.XLOOKUP($A48,'Raw Data'!$G:$G,'Raw Data'!AC:AC),"")</f>
        <v>50304.100000008475</v>
      </c>
      <c r="Z48" s="45">
        <f>IFERROR(_xlfn.XLOOKUP($A48,'Raw Data'!$G:$G,'Raw Data'!AD:AD),"")</f>
        <v>322.56000000000284</v>
      </c>
      <c r="AA48" s="45">
        <f>IFERROR(_xlfn.XLOOKUP($A48,'Raw Data'!$G:$G,'Raw Data'!AE:AE),"")</f>
        <v>49981.54000000847</v>
      </c>
      <c r="AB48" s="17">
        <f>_xlfn.XLOOKUP($D48,'Modelling New'!D:D,'Modelling New'!N:N)</f>
        <v>10.507</v>
      </c>
      <c r="AC48" s="26">
        <f>IFERROR(_xlfn.XLOOKUP($D48,'Modelling New'!$D:$D,'Modelling New'!P:P),"")</f>
        <v>6.9530422466129034</v>
      </c>
      <c r="AD48" s="45">
        <f>IFERROR(_xlfn.XLOOKUP($D48,'Modelling New'!$D:$D,'Modelling New'!T:T)*1000,"")</f>
        <v>50788.087346112523</v>
      </c>
      <c r="AE48" s="176">
        <f t="shared" si="3"/>
        <v>0.69519758920580954</v>
      </c>
      <c r="AF48" s="176">
        <f>IFERROR(_xlfn.XLOOKUP($D48,'Modelling New'!$D:$D,'Modelling New'!W:W),"")</f>
        <v>0.20140575864547652</v>
      </c>
      <c r="AG48" s="176">
        <f>IFERROR(_xlfn.XLOOKUP($D48,'Modelling New'!$D:$D,'Modelling New'!AD:AD),"")</f>
        <v>0.995</v>
      </c>
      <c r="AH48" s="176">
        <f>IFERROR(_xlfn.XLOOKUP($D48,'Modelling New'!$D:$D,'Modelling New'!AE:AE),"")</f>
        <v>0.997</v>
      </c>
      <c r="AI48" s="17"/>
      <c r="AJ48" s="17"/>
      <c r="AK48" s="17"/>
      <c r="AL48" s="17"/>
      <c r="AM48" s="17"/>
      <c r="AN48" s="176"/>
      <c r="AO48" s="176"/>
      <c r="AP48" s="176"/>
      <c r="AQ48" s="176"/>
      <c r="AR48" s="45">
        <f>IFERROR(_xlfn.XLOOKUP($D48,'Modelling New'!$D:$D,'Modelling New'!$N:$N),"")</f>
        <v>10.507</v>
      </c>
      <c r="AS48" s="45"/>
    </row>
    <row r="49" spans="1:45">
      <c r="A49" s="77">
        <f t="shared" si="5"/>
        <v>45792</v>
      </c>
      <c r="B49" s="45">
        <f>YEAR(Table13[[#This Row],[Date]])+IF(MONTH(Table13[[#This Row],[Date]])&gt;=4,1,0)</f>
        <v>2026</v>
      </c>
      <c r="C49" s="17">
        <f>YEAR(Table13[[#This Row],[Date]])</f>
        <v>2025</v>
      </c>
      <c r="D49" s="42">
        <f>Table13[[#This Row],[Date]]-DAY(Table13[[#This Row],[Date]])+1</f>
        <v>45778</v>
      </c>
      <c r="E49" s="17">
        <f t="shared" si="6"/>
        <v>31</v>
      </c>
      <c r="F49" s="147" cm="1">
        <f t="array" ref="F49">IFERROR(_xlfn.XLOOKUP(Table13[[#This Row],[Date]],Raw_Data[[#All],[Date]],Raw_Data[[#All],[Operating Hours]]),"")</f>
        <v>12.333333333333336</v>
      </c>
      <c r="G49" s="148">
        <f>IFERROR(_xlfn.XLOOKUP($A49,'Raw Data'!$G:$G,'Raw Data'!S:S)/1000,"")</f>
        <v>6.21</v>
      </c>
      <c r="H49" s="148"/>
      <c r="I49" s="148">
        <f>IFERROR(_xlfn.XLOOKUP($A49,'Raw Data'!$G:$G,'Raw Data'!AF:AF)/1000,"")</f>
        <v>6.4749999999999996</v>
      </c>
      <c r="J49" s="148"/>
      <c r="K49" s="149">
        <f>IFERROR(_xlfn.XLOOKUP($A49,'Raw Data'!$G:$G,'Raw Data'!W:W),"")</f>
        <v>28.34533201055488</v>
      </c>
      <c r="L49" s="148">
        <f>IFERROR(_xlfn.XLOOKUP($A49,'Raw Data'!$G:$G,'Raw Data'!X:X),"")</f>
        <v>44.065251812439378</v>
      </c>
      <c r="M49" s="148">
        <f>IFERROR(_xlfn.XLOOKUP($A49,'Raw Data'!$G:$G,'Raw Data'!Y:Y),"")</f>
        <v>0.8646186336010252</v>
      </c>
      <c r="N49" s="148">
        <f>IFERROR(_xlfn.XLOOKUP($A49,'Raw Data'!$G:$G,'Raw Data'!Z:Z),"")</f>
        <v>3.7344009876251221</v>
      </c>
      <c r="O49" s="188">
        <f>IFERROR(1-SUMIF('Plant BD'!$H:$H,$A49,'Plant BD'!$AE:$AE)/($AA49+SUMIF('Plant BD'!$H:$H,$A49,'Plant BD'!$AE:$AE)),"")</f>
        <v>1</v>
      </c>
      <c r="P49" s="188"/>
      <c r="Q49" s="189"/>
      <c r="R49" s="188">
        <f>IFERROR(1-SUMIF('Grid BD'!$H:$H,$A49,'Grid BD'!$AD:$AD)/($AA49+SUMIF('Grid BD'!$H:$H,$A49,'Grid BD'!$AD:$AD)),"")</f>
        <v>1</v>
      </c>
      <c r="S49" s="17"/>
      <c r="T49" s="189">
        <f>IFERROR(1-SUMIF(Tracker_BD!H:H,$A49,Tracker_BD!AI:AI)/$F49,"")</f>
        <v>1</v>
      </c>
      <c r="U49" s="190">
        <f t="shared" si="1"/>
        <v>0.7097009421555559</v>
      </c>
      <c r="V49" s="17"/>
      <c r="W49" s="176">
        <f t="shared" si="2"/>
        <v>0.19147140001905102</v>
      </c>
      <c r="X49" s="17">
        <f>IFERROR(_xlfn.XLOOKUP($A49,'Raw Data'!$G:$G,'Raw Data'!AB:AB),"")</f>
        <v>46338</v>
      </c>
      <c r="Y49" s="17">
        <f>IFERROR(_xlfn.XLOOKUP($A49,'Raw Data'!$G:$G,'Raw Data'!AC:AC),"")</f>
        <v>48587.400000003981</v>
      </c>
      <c r="Z49" s="45">
        <f>IFERROR(_xlfn.XLOOKUP($A49,'Raw Data'!$G:$G,'Raw Data'!AD:AD),"")</f>
        <v>304.43999999992144</v>
      </c>
      <c r="AA49" s="45">
        <f>IFERROR(_xlfn.XLOOKUP($A49,'Raw Data'!$G:$G,'Raw Data'!AE:AE),"")</f>
        <v>48282.960000004059</v>
      </c>
      <c r="AB49" s="17">
        <f>_xlfn.XLOOKUP($D49,'Modelling New'!D:D,'Modelling New'!N:N)</f>
        <v>10.507</v>
      </c>
      <c r="AC49" s="26">
        <f>IFERROR(_xlfn.XLOOKUP($D49,'Modelling New'!$D:$D,'Modelling New'!P:P),"")</f>
        <v>6.9530422466129034</v>
      </c>
      <c r="AD49" s="45">
        <f>IFERROR(_xlfn.XLOOKUP($D49,'Modelling New'!$D:$D,'Modelling New'!T:T)*1000,"")</f>
        <v>50788.087346112523</v>
      </c>
      <c r="AE49" s="176">
        <f t="shared" si="3"/>
        <v>0.69519758920580954</v>
      </c>
      <c r="AF49" s="176">
        <f>IFERROR(_xlfn.XLOOKUP($D49,'Modelling New'!$D:$D,'Modelling New'!W:W),"")</f>
        <v>0.20140575864547652</v>
      </c>
      <c r="AG49" s="176">
        <f>IFERROR(_xlfn.XLOOKUP($D49,'Modelling New'!$D:$D,'Modelling New'!AD:AD),"")</f>
        <v>0.995</v>
      </c>
      <c r="AH49" s="176">
        <f>IFERROR(_xlfn.XLOOKUP($D49,'Modelling New'!$D:$D,'Modelling New'!AE:AE),"")</f>
        <v>0.997</v>
      </c>
      <c r="AI49" s="17"/>
      <c r="AJ49" s="17"/>
      <c r="AK49" s="17"/>
      <c r="AL49" s="17"/>
      <c r="AM49" s="17"/>
      <c r="AN49" s="176"/>
      <c r="AO49" s="176"/>
      <c r="AP49" s="176"/>
      <c r="AQ49" s="176"/>
      <c r="AR49" s="45">
        <f>IFERROR(_xlfn.XLOOKUP($D49,'Modelling New'!$D:$D,'Modelling New'!$N:$N),"")</f>
        <v>10.507</v>
      </c>
      <c r="AS49" s="45"/>
    </row>
    <row r="50" spans="1:45">
      <c r="A50" s="77">
        <f t="shared" si="5"/>
        <v>45793</v>
      </c>
      <c r="B50" s="45">
        <f>YEAR(Table13[[#This Row],[Date]])+IF(MONTH(Table13[[#This Row],[Date]])&gt;=4,1,0)</f>
        <v>2026</v>
      </c>
      <c r="C50" s="17">
        <f>YEAR(Table13[[#This Row],[Date]])</f>
        <v>2025</v>
      </c>
      <c r="D50" s="42">
        <f>Table13[[#This Row],[Date]]-DAY(Table13[[#This Row],[Date]])+1</f>
        <v>45778</v>
      </c>
      <c r="E50" s="17">
        <f t="shared" si="6"/>
        <v>31</v>
      </c>
      <c r="F50" s="147" cm="1">
        <f t="array" ref="F50">IFERROR(_xlfn.XLOOKUP(Table13[[#This Row],[Date]],Raw_Data[[#All],[Date]],Raw_Data[[#All],[Operating Hours]]),"")</f>
        <v>12.433333333333334</v>
      </c>
      <c r="G50" s="26">
        <f>IFERROR(_xlfn.XLOOKUP($A50,'Raw Data'!$G:$G,'Raw Data'!S:S)/1000,"")</f>
        <v>6.18</v>
      </c>
      <c r="H50" s="26"/>
      <c r="I50" s="26">
        <f>IFERROR(_xlfn.XLOOKUP($A50,'Raw Data'!$G:$G,'Raw Data'!AF:AF)/1000,"")</f>
        <v>6.82</v>
      </c>
      <c r="J50" s="26"/>
      <c r="K50" s="149">
        <f>IFERROR(_xlfn.XLOOKUP($A50,'Raw Data'!$G:$G,'Raw Data'!W:W),"")</f>
        <v>27.790605008841517</v>
      </c>
      <c r="L50" s="148">
        <f>IFERROR(_xlfn.XLOOKUP($A50,'Raw Data'!$G:$G,'Raw Data'!X:X),"")</f>
        <v>43.428518476575576</v>
      </c>
      <c r="M50" s="148">
        <f>IFERROR(_xlfn.XLOOKUP($A50,'Raw Data'!$G:$G,'Raw Data'!Y:Y),"")</f>
        <v>1.0359332124232608</v>
      </c>
      <c r="N50" s="148">
        <f>IFERROR(_xlfn.XLOOKUP($A50,'Raw Data'!$G:$G,'Raw Data'!Z:Z),"")</f>
        <v>5.8034629821777344</v>
      </c>
      <c r="O50" s="188">
        <f>IFERROR(1-SUMIF('Plant BD'!$H:$H,$A50,'Plant BD'!$AE:$AE)/($AA50+SUMIF('Plant BD'!$H:$H,$A50,'Plant BD'!$AE:$AE)),"")</f>
        <v>0.99610762317819723</v>
      </c>
      <c r="P50" s="188"/>
      <c r="Q50" s="189"/>
      <c r="R50" s="191">
        <f>IFERROR(1-SUMIF('Grid BD'!$H:$H,$A50,'Grid BD'!$AD:$AD)/($AA50+SUMIF('Grid BD'!$H:$H,$A50,'Grid BD'!$AD:$AD)),"")</f>
        <v>1</v>
      </c>
      <c r="S50" s="17"/>
      <c r="T50" s="189">
        <f>IFERROR(1-SUMIF(Tracker_BD!H:H,$A50,Tracker_BD!AI:AI)/$F50,"")</f>
        <v>1</v>
      </c>
      <c r="U50" s="190">
        <f t="shared" si="1"/>
        <v>0.6980024767735965</v>
      </c>
      <c r="V50" s="17"/>
      <c r="W50" s="176">
        <f t="shared" si="2"/>
        <v>0.19834903714983035</v>
      </c>
      <c r="X50" s="17">
        <f>IFERROR(_xlfn.XLOOKUP($A50,'Raw Data'!$G:$G,'Raw Data'!AB:AB),"")</f>
        <v>47784</v>
      </c>
      <c r="Y50" s="17">
        <f>IFERROR(_xlfn.XLOOKUP($A50,'Raw Data'!$G:$G,'Raw Data'!AC:AC),"")</f>
        <v>50333.299999998417</v>
      </c>
      <c r="Z50" s="45">
        <f>IFERROR(_xlfn.XLOOKUP($A50,'Raw Data'!$G:$G,'Raw Data'!AD:AD),"")</f>
        <v>316.01999999999464</v>
      </c>
      <c r="AA50" s="45">
        <f>IFERROR(_xlfn.XLOOKUP($A50,'Raw Data'!$G:$G,'Raw Data'!AE:AE),"")</f>
        <v>50017.27999999842</v>
      </c>
      <c r="AB50" s="17">
        <f>_xlfn.XLOOKUP($D50,'Modelling New'!D:D,'Modelling New'!N:N)</f>
        <v>10.507</v>
      </c>
      <c r="AC50" s="26">
        <f>IFERROR(_xlfn.XLOOKUP($D50,'Modelling New'!$D:$D,'Modelling New'!P:P),"")</f>
        <v>6.9530422466129034</v>
      </c>
      <c r="AD50" s="45">
        <f>IFERROR(_xlfn.XLOOKUP($D50,'Modelling New'!$D:$D,'Modelling New'!T:T)*1000,"")</f>
        <v>50788.087346112523</v>
      </c>
      <c r="AE50" s="176">
        <f t="shared" si="3"/>
        <v>0.69519758920580954</v>
      </c>
      <c r="AF50" s="176">
        <f>IFERROR(_xlfn.XLOOKUP($D50,'Modelling New'!$D:$D,'Modelling New'!W:W),"")</f>
        <v>0.20140575864547652</v>
      </c>
      <c r="AG50" s="176">
        <f>IFERROR(_xlfn.XLOOKUP($D50,'Modelling New'!$D:$D,'Modelling New'!AD:AD),"")</f>
        <v>0.995</v>
      </c>
      <c r="AH50" s="176">
        <f>IFERROR(_xlfn.XLOOKUP($D50,'Modelling New'!$D:$D,'Modelling New'!AE:AE),"")</f>
        <v>0.997</v>
      </c>
      <c r="AI50" s="17"/>
      <c r="AJ50" s="17"/>
      <c r="AK50" s="17"/>
      <c r="AL50" s="17"/>
      <c r="AM50" s="17"/>
      <c r="AN50" s="176"/>
      <c r="AO50" s="176"/>
      <c r="AP50" s="176"/>
      <c r="AQ50" s="176"/>
      <c r="AR50" s="45">
        <f>IFERROR(_xlfn.XLOOKUP($D50,'Modelling New'!$D:$D,'Modelling New'!$N:$N),"")</f>
        <v>10.507</v>
      </c>
      <c r="AS50" s="45"/>
    </row>
    <row r="51" spans="1:45">
      <c r="A51" s="77">
        <f t="shared" si="5"/>
        <v>45794</v>
      </c>
      <c r="B51" s="45">
        <f>YEAR(Table13[[#This Row],[Date]])+IF(MONTH(Table13[[#This Row],[Date]])&gt;=4,1,0)</f>
        <v>2026</v>
      </c>
      <c r="C51" s="17">
        <f>YEAR(Table13[[#This Row],[Date]])</f>
        <v>2025</v>
      </c>
      <c r="D51" s="42">
        <f>Table13[[#This Row],[Date]]-DAY(Table13[[#This Row],[Date]])+1</f>
        <v>45778</v>
      </c>
      <c r="E51" s="17">
        <f t="shared" si="6"/>
        <v>31</v>
      </c>
      <c r="F51" s="147" cm="1">
        <f t="array" ref="F51">IFERROR(_xlfn.XLOOKUP(Table13[[#This Row],[Date]],Raw_Data[[#All],[Date]],Raw_Data[[#All],[Operating Hours]]),"")</f>
        <v>11.966666666666665</v>
      </c>
      <c r="G51" s="148">
        <f>IFERROR(_xlfn.XLOOKUP($A51,'Raw Data'!$G:$G,'Raw Data'!S:S)/1000,"")</f>
        <v>3.77</v>
      </c>
      <c r="H51" s="148"/>
      <c r="I51" s="148">
        <f>IFERROR(_xlfn.XLOOKUP($A51,'Raw Data'!$G:$G,'Raw Data'!AF:AF)/1000,"")</f>
        <v>3.83</v>
      </c>
      <c r="J51" s="148"/>
      <c r="K51" s="149">
        <f>IFERROR(_xlfn.XLOOKUP($A51,'Raw Data'!$G:$G,'Raw Data'!W:W),"")</f>
        <v>25.997133488449499</v>
      </c>
      <c r="L51" s="148">
        <f>IFERROR(_xlfn.XLOOKUP($A51,'Raw Data'!$G:$G,'Raw Data'!X:X),"")</f>
        <v>35.206115425544922</v>
      </c>
      <c r="M51" s="148">
        <f>IFERROR(_xlfn.XLOOKUP($A51,'Raw Data'!$G:$G,'Raw Data'!Y:Y),"")</f>
        <v>0.98105322651471816</v>
      </c>
      <c r="N51" s="148">
        <f>IFERROR(_xlfn.XLOOKUP($A51,'Raw Data'!$G:$G,'Raw Data'!Z:Z),"")</f>
        <v>7.1984829902648926</v>
      </c>
      <c r="O51" s="188">
        <f>IFERROR(1-SUMIF('Plant BD'!$H:$H,$A51,'Plant BD'!$AE:$AE)/($AA51+SUMIF('Plant BD'!$H:$H,$A51,'Plant BD'!$AE:$AE)),"")</f>
        <v>1</v>
      </c>
      <c r="P51" s="188"/>
      <c r="Q51" s="189"/>
      <c r="R51" s="188">
        <f>IFERROR(1-SUMIF('Grid BD'!$H:$H,$A51,'Grid BD'!$AD:$AD)/($AA51+SUMIF('Grid BD'!$H:$H,$A51,'Grid BD'!$AD:$AD)),"")</f>
        <v>1</v>
      </c>
      <c r="S51" s="17"/>
      <c r="T51" s="189">
        <f>IFERROR(1-SUMIF(Tracker_BD!H:H,$A51,Tracker_BD!AI:AI)/$F51,"")</f>
        <v>1</v>
      </c>
      <c r="U51" s="190">
        <f t="shared" si="1"/>
        <v>0.74661204354362476</v>
      </c>
      <c r="V51" s="17"/>
      <c r="W51" s="176">
        <f t="shared" si="2"/>
        <v>0.11914683861550344</v>
      </c>
      <c r="X51" s="17">
        <f>IFERROR(_xlfn.XLOOKUP($A51,'Raw Data'!$G:$G,'Raw Data'!AB:AB),"")</f>
        <v>30989</v>
      </c>
      <c r="Y51" s="17">
        <f>IFERROR(_xlfn.XLOOKUP($A51,'Raw Data'!$G:$G,'Raw Data'!AC:AC),"")</f>
        <v>30361.399999994319</v>
      </c>
      <c r="Z51" s="45">
        <f>IFERROR(_xlfn.XLOOKUP($A51,'Raw Data'!$G:$G,'Raw Data'!AD:AD),"")</f>
        <v>316.38000000004496</v>
      </c>
      <c r="AA51" s="45">
        <f>IFERROR(_xlfn.XLOOKUP($A51,'Raw Data'!$G:$G,'Raw Data'!AE:AE),"")</f>
        <v>30045.019999994274</v>
      </c>
      <c r="AB51" s="17">
        <f>_xlfn.XLOOKUP($D51,'Modelling New'!D:D,'Modelling New'!N:N)</f>
        <v>10.507</v>
      </c>
      <c r="AC51" s="26">
        <f>IFERROR(_xlfn.XLOOKUP($D51,'Modelling New'!$D:$D,'Modelling New'!P:P),"")</f>
        <v>6.9530422466129034</v>
      </c>
      <c r="AD51" s="45">
        <f>IFERROR(_xlfn.XLOOKUP($D51,'Modelling New'!$D:$D,'Modelling New'!T:T)*1000,"")</f>
        <v>50788.087346112523</v>
      </c>
      <c r="AE51" s="176">
        <f t="shared" si="3"/>
        <v>0.69519758920580954</v>
      </c>
      <c r="AF51" s="176">
        <f>IFERROR(_xlfn.XLOOKUP($D51,'Modelling New'!$D:$D,'Modelling New'!W:W),"")</f>
        <v>0.20140575864547652</v>
      </c>
      <c r="AG51" s="176">
        <f>IFERROR(_xlfn.XLOOKUP($D51,'Modelling New'!$D:$D,'Modelling New'!AD:AD),"")</f>
        <v>0.995</v>
      </c>
      <c r="AH51" s="176">
        <f>IFERROR(_xlfn.XLOOKUP($D51,'Modelling New'!$D:$D,'Modelling New'!AE:AE),"")</f>
        <v>0.997</v>
      </c>
      <c r="AI51" s="17"/>
      <c r="AJ51" s="17"/>
      <c r="AK51" s="17"/>
      <c r="AL51" s="17"/>
      <c r="AM51" s="17"/>
      <c r="AN51" s="176"/>
      <c r="AO51" s="176"/>
      <c r="AP51" s="176"/>
      <c r="AQ51" s="176"/>
      <c r="AR51" s="45">
        <f>IFERROR(_xlfn.XLOOKUP($D51,'Modelling New'!$D:$D,'Modelling New'!$N:$N),"")</f>
        <v>10.507</v>
      </c>
      <c r="AS51" s="45"/>
    </row>
    <row r="52" spans="1:45">
      <c r="A52" s="77">
        <f t="shared" si="5"/>
        <v>45795</v>
      </c>
      <c r="B52" s="45">
        <f>YEAR(Table13[[#This Row],[Date]])+IF(MONTH(Table13[[#This Row],[Date]])&gt;=4,1,0)</f>
        <v>2026</v>
      </c>
      <c r="C52" s="17">
        <f>YEAR(Table13[[#This Row],[Date]])</f>
        <v>2025</v>
      </c>
      <c r="D52" s="42">
        <f>Table13[[#This Row],[Date]]-DAY(Table13[[#This Row],[Date]])+1</f>
        <v>45778</v>
      </c>
      <c r="E52" s="17">
        <f t="shared" si="6"/>
        <v>31</v>
      </c>
      <c r="F52" s="147" cm="1">
        <f t="array" ref="F52">IFERROR(_xlfn.XLOOKUP(Table13[[#This Row],[Date]],Raw_Data[[#All],[Date]],Raw_Data[[#All],[Operating Hours]]),"")</f>
        <v>12.333333333333332</v>
      </c>
      <c r="G52" s="26">
        <f>IFERROR(_xlfn.XLOOKUP($A52,'Raw Data'!$G:$G,'Raw Data'!S:S)/1000,"")</f>
        <v>6.05</v>
      </c>
      <c r="H52" s="26"/>
      <c r="I52" s="26">
        <f>IFERROR(_xlfn.XLOOKUP($A52,'Raw Data'!$G:$G,'Raw Data'!AF:AF)/1000,"")</f>
        <v>6.4</v>
      </c>
      <c r="J52" s="26"/>
      <c r="K52" s="149">
        <f>IFERROR(_xlfn.XLOOKUP($A52,'Raw Data'!$G:$G,'Raw Data'!W:W),"")</f>
        <v>27.759018881279125</v>
      </c>
      <c r="L52" s="148">
        <f>IFERROR(_xlfn.XLOOKUP($A52,'Raw Data'!$G:$G,'Raw Data'!X:X),"")</f>
        <v>41.244252893445299</v>
      </c>
      <c r="M52" s="148">
        <f>IFERROR(_xlfn.XLOOKUP($A52,'Raw Data'!$G:$G,'Raw Data'!Y:Y),"")</f>
        <v>1.1752845698844405</v>
      </c>
      <c r="N52" s="148">
        <f>IFERROR(_xlfn.XLOOKUP($A52,'Raw Data'!$G:$G,'Raw Data'!Z:Z),"")</f>
        <v>4.1536445617675781</v>
      </c>
      <c r="O52" s="188">
        <f>IFERROR(1-SUMIF('Plant BD'!$H:$H,$A52,'Plant BD'!$AE:$AE)/($AA52+SUMIF('Plant BD'!$H:$H,$A52,'Plant BD'!$AE:$AE)),"")</f>
        <v>0.98246906293133573</v>
      </c>
      <c r="P52" s="188"/>
      <c r="Q52" s="189"/>
      <c r="R52" s="191">
        <f>IFERROR(1-SUMIF('Grid BD'!$H:$H,$A52,'Grid BD'!$AD:$AD)/($AA52+SUMIF('Grid BD'!$H:$H,$A52,'Grid BD'!$AD:$AD)),"")</f>
        <v>1</v>
      </c>
      <c r="S52" s="17"/>
      <c r="T52" s="189">
        <f>IFERROR(1-SUMIF(Tracker_BD!H:H,$A52,Tracker_BD!AI:AI)/$F52,"")</f>
        <v>1</v>
      </c>
      <c r="U52" s="190">
        <f t="shared" si="1"/>
        <v>0.71089273817449339</v>
      </c>
      <c r="V52" s="17"/>
      <c r="W52" s="176">
        <f t="shared" si="2"/>
        <v>0.18957139684653154</v>
      </c>
      <c r="X52" s="17">
        <f>IFERROR(_xlfn.XLOOKUP($A52,'Raw Data'!$G:$G,'Raw Data'!AB:AB),"")</f>
        <v>45892</v>
      </c>
      <c r="Y52" s="17">
        <f>IFERROR(_xlfn.XLOOKUP($A52,'Raw Data'!$G:$G,'Raw Data'!AC:AC),"")</f>
        <v>48123.999999996158</v>
      </c>
      <c r="Z52" s="45">
        <f>IFERROR(_xlfn.XLOOKUP($A52,'Raw Data'!$G:$G,'Raw Data'!AD:AD),"")</f>
        <v>320.15999999998712</v>
      </c>
      <c r="AA52" s="45">
        <f>IFERROR(_xlfn.XLOOKUP($A52,'Raw Data'!$G:$G,'Raw Data'!AE:AE),"")</f>
        <v>47803.839999996169</v>
      </c>
      <c r="AB52" s="17">
        <f>_xlfn.XLOOKUP($D52,'Modelling New'!D:D,'Modelling New'!N:N)</f>
        <v>10.507</v>
      </c>
      <c r="AC52" s="26">
        <f>IFERROR(_xlfn.XLOOKUP($D52,'Modelling New'!$D:$D,'Modelling New'!P:P),"")</f>
        <v>6.9530422466129034</v>
      </c>
      <c r="AD52" s="45">
        <f>IFERROR(_xlfn.XLOOKUP($D52,'Modelling New'!$D:$D,'Modelling New'!T:T)*1000,"")</f>
        <v>50788.087346112523</v>
      </c>
      <c r="AE52" s="176">
        <f t="shared" si="3"/>
        <v>0.69519758920580954</v>
      </c>
      <c r="AF52" s="176">
        <f>IFERROR(_xlfn.XLOOKUP($D52,'Modelling New'!$D:$D,'Modelling New'!W:W),"")</f>
        <v>0.20140575864547652</v>
      </c>
      <c r="AG52" s="176">
        <f>IFERROR(_xlfn.XLOOKUP($D52,'Modelling New'!$D:$D,'Modelling New'!AD:AD),"")</f>
        <v>0.995</v>
      </c>
      <c r="AH52" s="176">
        <f>IFERROR(_xlfn.XLOOKUP($D52,'Modelling New'!$D:$D,'Modelling New'!AE:AE),"")</f>
        <v>0.997</v>
      </c>
      <c r="AI52" s="17"/>
      <c r="AJ52" s="17"/>
      <c r="AK52" s="17"/>
      <c r="AL52" s="17"/>
      <c r="AM52" s="17"/>
      <c r="AN52" s="176"/>
      <c r="AO52" s="176"/>
      <c r="AP52" s="176"/>
      <c r="AQ52" s="176"/>
      <c r="AR52" s="45">
        <f>IFERROR(_xlfn.XLOOKUP($D52,'Modelling New'!$D:$D,'Modelling New'!$N:$N),"")</f>
        <v>10.507</v>
      </c>
      <c r="AS52" s="45"/>
    </row>
    <row r="53" spans="1:45">
      <c r="A53" s="77">
        <f t="shared" si="5"/>
        <v>45796</v>
      </c>
      <c r="B53" s="45">
        <f>YEAR(Table13[[#This Row],[Date]])+IF(MONTH(Table13[[#This Row],[Date]])&gt;=4,1,0)</f>
        <v>2026</v>
      </c>
      <c r="C53" s="17">
        <f>YEAR(Table13[[#This Row],[Date]])</f>
        <v>2025</v>
      </c>
      <c r="D53" s="42">
        <f>Table13[[#This Row],[Date]]-DAY(Table13[[#This Row],[Date]])+1</f>
        <v>45778</v>
      </c>
      <c r="E53" s="17">
        <f t="shared" si="6"/>
        <v>31</v>
      </c>
      <c r="F53" s="147" cm="1">
        <f t="array" ref="F53">IFERROR(_xlfn.XLOOKUP(Table13[[#This Row],[Date]],Raw_Data[[#All],[Date]],Raw_Data[[#All],[Operating Hours]]),"")</f>
        <v>11.733333333333333</v>
      </c>
      <c r="G53" s="148">
        <f>IFERROR(_xlfn.XLOOKUP($A53,'Raw Data'!$G:$G,'Raw Data'!S:S)/1000,"")</f>
        <v>2.8</v>
      </c>
      <c r="H53" s="148"/>
      <c r="I53" s="148">
        <f>IFERROR(_xlfn.XLOOKUP($A53,'Raw Data'!$G:$G,'Raw Data'!AF:AF)/1000,"")</f>
        <v>2.7</v>
      </c>
      <c r="J53" s="148"/>
      <c r="K53" s="149">
        <f>IFERROR(_xlfn.XLOOKUP($A53,'Raw Data'!$G:$G,'Raw Data'!W:W),"")</f>
        <v>24.540712475438969</v>
      </c>
      <c r="L53" s="148">
        <f>IFERROR(_xlfn.XLOOKUP($A53,'Raw Data'!$G:$G,'Raw Data'!X:X),"")</f>
        <v>30.841078804167406</v>
      </c>
      <c r="M53" s="148">
        <f>IFERROR(_xlfn.XLOOKUP($A53,'Raw Data'!$G:$G,'Raw Data'!Y:Y),"")</f>
        <v>0.73104974247578525</v>
      </c>
      <c r="N53" s="148">
        <f>IFERROR(_xlfn.XLOOKUP($A53,'Raw Data'!$G:$G,'Raw Data'!Z:Z),"")</f>
        <v>3.1101617813110352</v>
      </c>
      <c r="O53" s="188">
        <f>IFERROR(1-SUMIF('Plant BD'!$H:$H,$A53,'Plant BD'!$AE:$AE)/($AA53+SUMIF('Plant BD'!$H:$H,$A53,'Plant BD'!$AE:$AE)),"")</f>
        <v>1</v>
      </c>
      <c r="P53" s="188"/>
      <c r="Q53" s="189"/>
      <c r="R53" s="188">
        <f>IFERROR(1-SUMIF('Grid BD'!$H:$H,$A53,'Grid BD'!$AD:$AD)/($AA53+SUMIF('Grid BD'!$H:$H,$A53,'Grid BD'!$AD:$AD)),"")</f>
        <v>1</v>
      </c>
      <c r="S53" s="17"/>
      <c r="T53" s="189">
        <f>IFERROR(1-SUMIF(Tracker_BD!H:H,$A53,Tracker_BD!AI:AI)/$F53,"")</f>
        <v>1</v>
      </c>
      <c r="U53" s="190">
        <f t="shared" si="1"/>
        <v>0.7957559158093378</v>
      </c>
      <c r="V53" s="17"/>
      <c r="W53" s="176">
        <f t="shared" si="2"/>
        <v>8.9522540528550507E-2</v>
      </c>
      <c r="X53" s="17">
        <f>IFERROR(_xlfn.XLOOKUP($A53,'Raw Data'!$G:$G,'Raw Data'!AB:AB),"")</f>
        <v>24886</v>
      </c>
      <c r="Y53" s="17">
        <f>IFERROR(_xlfn.XLOOKUP($A53,'Raw Data'!$G:$G,'Raw Data'!AC:AC),"")</f>
        <v>22910.000000003492</v>
      </c>
      <c r="Z53" s="45">
        <f>IFERROR(_xlfn.XLOOKUP($A53,'Raw Data'!$G:$G,'Raw Data'!AD:AD),"")</f>
        <v>335.27999999996894</v>
      </c>
      <c r="AA53" s="45">
        <f>IFERROR(_xlfn.XLOOKUP($A53,'Raw Data'!$G:$G,'Raw Data'!AE:AE),"")</f>
        <v>22574.720000003523</v>
      </c>
      <c r="AB53" s="17">
        <f>_xlfn.XLOOKUP($D53,'Modelling New'!D:D,'Modelling New'!N:N)</f>
        <v>10.507</v>
      </c>
      <c r="AC53" s="26">
        <f>IFERROR(_xlfn.XLOOKUP($D53,'Modelling New'!$D:$D,'Modelling New'!P:P),"")</f>
        <v>6.9530422466129034</v>
      </c>
      <c r="AD53" s="45">
        <f>IFERROR(_xlfn.XLOOKUP($D53,'Modelling New'!$D:$D,'Modelling New'!T:T)*1000,"")</f>
        <v>50788.087346112523</v>
      </c>
      <c r="AE53" s="176">
        <f t="shared" si="3"/>
        <v>0.69519758920580954</v>
      </c>
      <c r="AF53" s="176">
        <f>IFERROR(_xlfn.XLOOKUP($D53,'Modelling New'!$D:$D,'Modelling New'!W:W),"")</f>
        <v>0.20140575864547652</v>
      </c>
      <c r="AG53" s="176">
        <f>IFERROR(_xlfn.XLOOKUP($D53,'Modelling New'!$D:$D,'Modelling New'!AD:AD),"")</f>
        <v>0.995</v>
      </c>
      <c r="AH53" s="176">
        <f>IFERROR(_xlfn.XLOOKUP($D53,'Modelling New'!$D:$D,'Modelling New'!AE:AE),"")</f>
        <v>0.997</v>
      </c>
      <c r="AI53" s="17"/>
      <c r="AJ53" s="17"/>
      <c r="AK53" s="17"/>
      <c r="AL53" s="17"/>
      <c r="AM53" s="17"/>
      <c r="AN53" s="176"/>
      <c r="AO53" s="176"/>
      <c r="AP53" s="176"/>
      <c r="AQ53" s="176"/>
      <c r="AR53" s="45">
        <f>IFERROR(_xlfn.XLOOKUP($D53,'Modelling New'!$D:$D,'Modelling New'!$N:$N),"")</f>
        <v>10.507</v>
      </c>
      <c r="AS53" s="45"/>
    </row>
    <row r="54" spans="1:45">
      <c r="A54" s="77">
        <f t="shared" si="5"/>
        <v>45797</v>
      </c>
      <c r="B54" s="45">
        <f>YEAR(Table13[[#This Row],[Date]])+IF(MONTH(Table13[[#This Row],[Date]])&gt;=4,1,0)</f>
        <v>2026</v>
      </c>
      <c r="C54" s="17">
        <f>YEAR(Table13[[#This Row],[Date]])</f>
        <v>2025</v>
      </c>
      <c r="D54" s="42">
        <f>Table13[[#This Row],[Date]]-DAY(Table13[[#This Row],[Date]])+1</f>
        <v>45778</v>
      </c>
      <c r="E54" s="17">
        <f t="shared" si="6"/>
        <v>31</v>
      </c>
      <c r="F54" s="147" cm="1">
        <f t="array" ref="F54">IFERROR(_xlfn.XLOOKUP(Table13[[#This Row],[Date]],Raw_Data[[#All],[Date]],Raw_Data[[#All],[Operating Hours]]),"")</f>
        <v>11.583333333333336</v>
      </c>
      <c r="G54" s="26">
        <f>IFERROR(_xlfn.XLOOKUP($A54,'Raw Data'!$G:$G,'Raw Data'!S:S)/1000,"")</f>
        <v>3.4</v>
      </c>
      <c r="H54" s="26"/>
      <c r="I54" s="26">
        <f>IFERROR(_xlfn.XLOOKUP($A54,'Raw Data'!$G:$G,'Raw Data'!AF:AF)/1000,"")</f>
        <v>3.32</v>
      </c>
      <c r="J54" s="26"/>
      <c r="K54" s="149">
        <f>IFERROR(_xlfn.XLOOKUP($A54,'Raw Data'!$G:$G,'Raw Data'!W:W),"")</f>
        <v>24.454070329666138</v>
      </c>
      <c r="L54" s="148">
        <f>IFERROR(_xlfn.XLOOKUP($A54,'Raw Data'!$G:$G,'Raw Data'!X:X),"")</f>
        <v>32.887440736266392</v>
      </c>
      <c r="M54" s="148">
        <f>IFERROR(_xlfn.XLOOKUP($A54,'Raw Data'!$G:$G,'Raw Data'!Y:Y),"")</f>
        <v>0.93559595034725362</v>
      </c>
      <c r="N54" s="148">
        <f>IFERROR(_xlfn.XLOOKUP($A54,'Raw Data'!$G:$G,'Raw Data'!Z:Z),"")</f>
        <v>5.0808782577514648</v>
      </c>
      <c r="O54" s="188">
        <f>IFERROR(1-SUMIF('Plant BD'!$H:$H,$A54,'Plant BD'!$AE:$AE)/($AA54+SUMIF('Plant BD'!$H:$H,$A54,'Plant BD'!$AE:$AE)),"")</f>
        <v>1</v>
      </c>
      <c r="P54" s="188"/>
      <c r="Q54" s="189"/>
      <c r="R54" s="191">
        <f>IFERROR(1-SUMIF('Grid BD'!$H:$H,$A54,'Grid BD'!$AD:$AD)/($AA54+SUMIF('Grid BD'!$H:$H,$A54,'Grid BD'!$AD:$AD)),"")</f>
        <v>1</v>
      </c>
      <c r="S54" s="17"/>
      <c r="T54" s="189">
        <f>IFERROR(1-SUMIF(Tracker_BD!H:H,$A54,Tracker_BD!AI:AI)/$F54,"")</f>
        <v>1</v>
      </c>
      <c r="U54" s="190">
        <f t="shared" si="1"/>
        <v>0.76721887072425099</v>
      </c>
      <c r="V54" s="17"/>
      <c r="W54" s="176">
        <f t="shared" si="2"/>
        <v>0.10613194378352139</v>
      </c>
      <c r="X54" s="17">
        <f>IFERROR(_xlfn.XLOOKUP($A54,'Raw Data'!$G:$G,'Raw Data'!AB:AB),"")</f>
        <v>28325</v>
      </c>
      <c r="Y54" s="17">
        <f>IFERROR(_xlfn.XLOOKUP($A54,'Raw Data'!$G:$G,'Raw Data'!AC:AC),"")</f>
        <v>27107.600000003004</v>
      </c>
      <c r="Z54" s="45">
        <f>IFERROR(_xlfn.XLOOKUP($A54,'Raw Data'!$G:$G,'Raw Data'!AD:AD),"")</f>
        <v>344.51999999998151</v>
      </c>
      <c r="AA54" s="45">
        <f>IFERROR(_xlfn.XLOOKUP($A54,'Raw Data'!$G:$G,'Raw Data'!AE:AE),"")</f>
        <v>26763.080000003021</v>
      </c>
      <c r="AB54" s="17">
        <f>_xlfn.XLOOKUP($D54,'Modelling New'!D:D,'Modelling New'!N:N)</f>
        <v>10.507</v>
      </c>
      <c r="AC54" s="26">
        <f>IFERROR(_xlfn.XLOOKUP($D54,'Modelling New'!$D:$D,'Modelling New'!P:P),"")</f>
        <v>6.9530422466129034</v>
      </c>
      <c r="AD54" s="45">
        <f>IFERROR(_xlfn.XLOOKUP($D54,'Modelling New'!$D:$D,'Modelling New'!T:T)*1000,"")</f>
        <v>50788.087346112523</v>
      </c>
      <c r="AE54" s="176">
        <f t="shared" si="3"/>
        <v>0.69519758920580954</v>
      </c>
      <c r="AF54" s="176">
        <f>IFERROR(_xlfn.XLOOKUP($D54,'Modelling New'!$D:$D,'Modelling New'!W:W),"")</f>
        <v>0.20140575864547652</v>
      </c>
      <c r="AG54" s="176">
        <f>IFERROR(_xlfn.XLOOKUP($D54,'Modelling New'!$D:$D,'Modelling New'!AD:AD),"")</f>
        <v>0.995</v>
      </c>
      <c r="AH54" s="176">
        <f>IFERROR(_xlfn.XLOOKUP($D54,'Modelling New'!$D:$D,'Modelling New'!AE:AE),"")</f>
        <v>0.997</v>
      </c>
      <c r="AI54" s="17"/>
      <c r="AJ54" s="17"/>
      <c r="AK54" s="17"/>
      <c r="AL54" s="17"/>
      <c r="AM54" s="17"/>
      <c r="AN54" s="176"/>
      <c r="AO54" s="176"/>
      <c r="AP54" s="176"/>
      <c r="AQ54" s="176"/>
      <c r="AR54" s="45">
        <f>IFERROR(_xlfn.XLOOKUP($D54,'Modelling New'!$D:$D,'Modelling New'!$N:$N),"")</f>
        <v>10.507</v>
      </c>
      <c r="AS54" s="45"/>
    </row>
    <row r="55" spans="1:45">
      <c r="A55" s="77">
        <f t="shared" si="5"/>
        <v>45798</v>
      </c>
      <c r="B55" s="45">
        <f>YEAR(Table13[[#This Row],[Date]])+IF(MONTH(Table13[[#This Row],[Date]])&gt;=4,1,0)</f>
        <v>2026</v>
      </c>
      <c r="C55" s="17">
        <f>YEAR(Table13[[#This Row],[Date]])</f>
        <v>2025</v>
      </c>
      <c r="D55" s="42">
        <f>Table13[[#This Row],[Date]]-DAY(Table13[[#This Row],[Date]])+1</f>
        <v>45778</v>
      </c>
      <c r="E55" s="17">
        <f t="shared" si="6"/>
        <v>31</v>
      </c>
      <c r="F55" s="147" cm="1">
        <f t="array" ref="F55">IFERROR(_xlfn.XLOOKUP(Table13[[#This Row],[Date]],Raw_Data[[#All],[Date]],Raw_Data[[#All],[Operating Hours]]),"")</f>
        <v>12.533333333333335</v>
      </c>
      <c r="G55" s="148">
        <f>IFERROR(_xlfn.XLOOKUP($A55,'Raw Data'!$G:$G,'Raw Data'!S:S)/1000,"")</f>
        <v>3.84</v>
      </c>
      <c r="H55" s="148"/>
      <c r="I55" s="148">
        <f>IFERROR(_xlfn.XLOOKUP($A55,'Raw Data'!$G:$G,'Raw Data'!AF:AF)/1000,"")</f>
        <v>3.87</v>
      </c>
      <c r="J55" s="148"/>
      <c r="K55" s="149">
        <f>IFERROR(_xlfn.XLOOKUP($A55,'Raw Data'!$G:$G,'Raw Data'!W:W),"")</f>
        <v>24.499702527070266</v>
      </c>
      <c r="L55" s="148">
        <f>IFERROR(_xlfn.XLOOKUP($A55,'Raw Data'!$G:$G,'Raw Data'!X:X),"")</f>
        <v>32.526554386295963</v>
      </c>
      <c r="M55" s="148">
        <f>IFERROR(_xlfn.XLOOKUP($A55,'Raw Data'!$G:$G,'Raw Data'!Y:Y),"")</f>
        <v>1.7049341969597704</v>
      </c>
      <c r="N55" s="148">
        <f>IFERROR(_xlfn.XLOOKUP($A55,'Raw Data'!$G:$G,'Raw Data'!Z:Z),"")</f>
        <v>8.8072700500488281</v>
      </c>
      <c r="O55" s="188">
        <f>IFERROR(1-SUMIF('Plant BD'!$H:$H,$A55,'Plant BD'!$AE:$AE)/($AA55+SUMIF('Plant BD'!$H:$H,$A55,'Plant BD'!$AE:$AE)),"")</f>
        <v>1</v>
      </c>
      <c r="P55" s="188"/>
      <c r="Q55" s="189"/>
      <c r="R55" s="188">
        <f>IFERROR(1-SUMIF('Grid BD'!$H:$H,$A55,'Grid BD'!$AD:$AD)/($AA55+SUMIF('Grid BD'!$H:$H,$A55,'Grid BD'!$AD:$AD)),"")</f>
        <v>1</v>
      </c>
      <c r="S55" s="17"/>
      <c r="T55" s="189">
        <f>IFERROR(1-SUMIF(Tracker_BD!H:H,$A55,Tracker_BD!AI:AI)/$F55,"")</f>
        <v>1</v>
      </c>
      <c r="U55" s="190">
        <f t="shared" si="1"/>
        <v>0.75827287775895225</v>
      </c>
      <c r="V55" s="17"/>
      <c r="W55" s="176">
        <f t="shared" si="2"/>
        <v>0.12227150153863105</v>
      </c>
      <c r="X55" s="17">
        <f>IFERROR(_xlfn.XLOOKUP($A55,'Raw Data'!$G:$G,'Raw Data'!AB:AB),"")</f>
        <v>31665</v>
      </c>
      <c r="Y55" s="17">
        <f>IFERROR(_xlfn.XLOOKUP($A55,'Raw Data'!$G:$G,'Raw Data'!AC:AC),"")</f>
        <v>31150.599999993574</v>
      </c>
      <c r="Z55" s="45">
        <f>IFERROR(_xlfn.XLOOKUP($A55,'Raw Data'!$G:$G,'Raw Data'!AD:AD),"")</f>
        <v>317.64000000006121</v>
      </c>
      <c r="AA55" s="45">
        <f>IFERROR(_xlfn.XLOOKUP($A55,'Raw Data'!$G:$G,'Raw Data'!AE:AE),"")</f>
        <v>30832.959999993513</v>
      </c>
      <c r="AB55" s="17">
        <f>_xlfn.XLOOKUP($D55,'Modelling New'!D:D,'Modelling New'!N:N)</f>
        <v>10.507</v>
      </c>
      <c r="AC55" s="26">
        <f>IFERROR(_xlfn.XLOOKUP($D55,'Modelling New'!$D:$D,'Modelling New'!P:P),"")</f>
        <v>6.9530422466129034</v>
      </c>
      <c r="AD55" s="45">
        <f>IFERROR(_xlfn.XLOOKUP($D55,'Modelling New'!$D:$D,'Modelling New'!T:T)*1000,"")</f>
        <v>50788.087346112523</v>
      </c>
      <c r="AE55" s="176">
        <f t="shared" si="3"/>
        <v>0.69519758920580954</v>
      </c>
      <c r="AF55" s="176">
        <f>IFERROR(_xlfn.XLOOKUP($D55,'Modelling New'!$D:$D,'Modelling New'!W:W),"")</f>
        <v>0.20140575864547652</v>
      </c>
      <c r="AG55" s="176">
        <f>IFERROR(_xlfn.XLOOKUP($D55,'Modelling New'!$D:$D,'Modelling New'!AD:AD),"")</f>
        <v>0.995</v>
      </c>
      <c r="AH55" s="176">
        <f>IFERROR(_xlfn.XLOOKUP($D55,'Modelling New'!$D:$D,'Modelling New'!AE:AE),"")</f>
        <v>0.997</v>
      </c>
      <c r="AI55" s="17"/>
      <c r="AJ55" s="17"/>
      <c r="AK55" s="17"/>
      <c r="AL55" s="17"/>
      <c r="AM55" s="17"/>
      <c r="AN55" s="176"/>
      <c r="AO55" s="176"/>
      <c r="AP55" s="176"/>
      <c r="AQ55" s="176"/>
      <c r="AR55" s="45">
        <f>IFERROR(_xlfn.XLOOKUP($D55,'Modelling New'!$D:$D,'Modelling New'!$N:$N),"")</f>
        <v>10.507</v>
      </c>
      <c r="AS55" s="45"/>
    </row>
    <row r="56" spans="1:45">
      <c r="A56" s="77">
        <f t="shared" si="5"/>
        <v>45799</v>
      </c>
      <c r="B56" s="45">
        <f>YEAR(Table13[[#This Row],[Date]])+IF(MONTH(Table13[[#This Row],[Date]])&gt;=4,1,0)</f>
        <v>2026</v>
      </c>
      <c r="C56" s="17">
        <f>YEAR(Table13[[#This Row],[Date]])</f>
        <v>2025</v>
      </c>
      <c r="D56" s="42">
        <f>Table13[[#This Row],[Date]]-DAY(Table13[[#This Row],[Date]])+1</f>
        <v>45778</v>
      </c>
      <c r="E56" s="17">
        <f t="shared" si="6"/>
        <v>31</v>
      </c>
      <c r="F56" s="147" cm="1">
        <f t="array" ref="F56">IFERROR(_xlfn.XLOOKUP(Table13[[#This Row],[Date]],Raw_Data[[#All],[Date]],Raw_Data[[#All],[Operating Hours]]),"")</f>
        <v>12.466666666666669</v>
      </c>
      <c r="G56" s="26">
        <f>IFERROR(_xlfn.XLOOKUP($A56,'Raw Data'!$G:$G,'Raw Data'!S:S)/1000,"")</f>
        <v>5.17</v>
      </c>
      <c r="H56" s="26"/>
      <c r="I56" s="26">
        <f>IFERROR(_xlfn.XLOOKUP($A56,'Raw Data'!$G:$G,'Raw Data'!AF:AF)/1000,"")</f>
        <v>5.38</v>
      </c>
      <c r="J56" s="26"/>
      <c r="K56" s="149">
        <f>IFERROR(_xlfn.XLOOKUP($A56,'Raw Data'!$G:$G,'Raw Data'!W:W),"")</f>
        <v>26.409495324413673</v>
      </c>
      <c r="L56" s="148">
        <f>IFERROR(_xlfn.XLOOKUP($A56,'Raw Data'!$G:$G,'Raw Data'!X:X),"")</f>
        <v>37.032904060883261</v>
      </c>
      <c r="M56" s="148">
        <f>IFERROR(_xlfn.XLOOKUP($A56,'Raw Data'!$G:$G,'Raw Data'!Y:Y),"")</f>
        <v>1.5430992601392106</v>
      </c>
      <c r="N56" s="148">
        <f>IFERROR(_xlfn.XLOOKUP($A56,'Raw Data'!$G:$G,'Raw Data'!Z:Z),"")</f>
        <v>6.5776700973510742</v>
      </c>
      <c r="O56" s="188">
        <f>IFERROR(1-SUMIF('Plant BD'!$H:$H,$A56,'Plant BD'!$AE:$AE)/($AA56+SUMIF('Plant BD'!$H:$H,$A56,'Plant BD'!$AE:$AE)),"")</f>
        <v>1</v>
      </c>
      <c r="P56" s="188"/>
      <c r="Q56" s="189"/>
      <c r="R56" s="191">
        <f>IFERROR(1-SUMIF('Grid BD'!$H:$H,$A56,'Grid BD'!$AD:$AD)/($AA56+SUMIF('Grid BD'!$H:$H,$A56,'Grid BD'!$AD:$AD)),"")</f>
        <v>1</v>
      </c>
      <c r="S56" s="17"/>
      <c r="T56" s="189">
        <f>IFERROR(1-SUMIF(Tracker_BD!H:H,$A56,Tracker_BD!AI:AI)/$F56,"")</f>
        <v>1</v>
      </c>
      <c r="U56" s="190">
        <f t="shared" si="1"/>
        <v>0.74236046565529445</v>
      </c>
      <c r="V56" s="17"/>
      <c r="W56" s="176">
        <f t="shared" si="2"/>
        <v>0.16641247105106186</v>
      </c>
      <c r="X56" s="17">
        <f>IFERROR(_xlfn.XLOOKUP($A56,'Raw Data'!$G:$G,'Raw Data'!AB:AB),"")</f>
        <v>40970</v>
      </c>
      <c r="Y56" s="17">
        <f>IFERROR(_xlfn.XLOOKUP($A56,'Raw Data'!$G:$G,'Raw Data'!AC:AC),"")</f>
        <v>42265.100000004168</v>
      </c>
      <c r="Z56" s="45">
        <f>IFERROR(_xlfn.XLOOKUP($A56,'Raw Data'!$G:$G,'Raw Data'!AD:AD),"")</f>
        <v>301.20000000000147</v>
      </c>
      <c r="AA56" s="45">
        <f>IFERROR(_xlfn.XLOOKUP($A56,'Raw Data'!$G:$G,'Raw Data'!AE:AE),"")</f>
        <v>41963.900000004163</v>
      </c>
      <c r="AB56" s="17">
        <f>_xlfn.XLOOKUP($D56,'Modelling New'!D:D,'Modelling New'!N:N)</f>
        <v>10.507</v>
      </c>
      <c r="AC56" s="26">
        <f>IFERROR(_xlfn.XLOOKUP($D56,'Modelling New'!$D:$D,'Modelling New'!P:P),"")</f>
        <v>6.9530422466129034</v>
      </c>
      <c r="AD56" s="45">
        <f>IFERROR(_xlfn.XLOOKUP($D56,'Modelling New'!$D:$D,'Modelling New'!T:T)*1000,"")</f>
        <v>50788.087346112523</v>
      </c>
      <c r="AE56" s="176">
        <f t="shared" si="3"/>
        <v>0.69519758920580954</v>
      </c>
      <c r="AF56" s="176">
        <f>IFERROR(_xlfn.XLOOKUP($D56,'Modelling New'!$D:$D,'Modelling New'!W:W),"")</f>
        <v>0.20140575864547652</v>
      </c>
      <c r="AG56" s="176">
        <f>IFERROR(_xlfn.XLOOKUP($D56,'Modelling New'!$D:$D,'Modelling New'!AD:AD),"")</f>
        <v>0.995</v>
      </c>
      <c r="AH56" s="176">
        <f>IFERROR(_xlfn.XLOOKUP($D56,'Modelling New'!$D:$D,'Modelling New'!AE:AE),"")</f>
        <v>0.997</v>
      </c>
      <c r="AI56" s="17"/>
      <c r="AJ56" s="17"/>
      <c r="AK56" s="17"/>
      <c r="AL56" s="17"/>
      <c r="AM56" s="17"/>
      <c r="AN56" s="176"/>
      <c r="AO56" s="176"/>
      <c r="AP56" s="176"/>
      <c r="AQ56" s="176"/>
      <c r="AR56" s="45">
        <f>IFERROR(_xlfn.XLOOKUP($D56,'Modelling New'!$D:$D,'Modelling New'!$N:$N),"")</f>
        <v>10.507</v>
      </c>
      <c r="AS56" s="45"/>
    </row>
    <row r="57" spans="1:45">
      <c r="A57" s="77">
        <f t="shared" si="5"/>
        <v>45800</v>
      </c>
      <c r="B57" s="45">
        <f>YEAR(Table13[[#This Row],[Date]])+IF(MONTH(Table13[[#This Row],[Date]])&gt;=4,1,0)</f>
        <v>2026</v>
      </c>
      <c r="C57" s="17">
        <f>YEAR(Table13[[#This Row],[Date]])</f>
        <v>2025</v>
      </c>
      <c r="D57" s="42">
        <f>Table13[[#This Row],[Date]]-DAY(Table13[[#This Row],[Date]])+1</f>
        <v>45778</v>
      </c>
      <c r="E57" s="17">
        <f t="shared" si="6"/>
        <v>31</v>
      </c>
      <c r="F57" s="147" cm="1">
        <f t="array" ref="F57">IFERROR(_xlfn.XLOOKUP(Table13[[#This Row],[Date]],Raw_Data[[#All],[Date]],Raw_Data[[#All],[Operating Hours]]),"")</f>
        <v>12.55</v>
      </c>
      <c r="G57" s="148">
        <f>IFERROR(_xlfn.XLOOKUP($A57,'Raw Data'!$G:$G,'Raw Data'!S:S)/1000,"")</f>
        <v>4.282</v>
      </c>
      <c r="H57" s="148"/>
      <c r="I57" s="148">
        <f>IFERROR(_xlfn.XLOOKUP($A57,'Raw Data'!$G:$G,'Raw Data'!AF:AF)/1000,"")</f>
        <v>5.25</v>
      </c>
      <c r="J57" s="148"/>
      <c r="K57" s="149">
        <f>IFERROR(_xlfn.XLOOKUP($A57,'Raw Data'!$G:$G,'Raw Data'!W:W),"")</f>
        <v>25.442632158438997</v>
      </c>
      <c r="L57" s="148">
        <f>IFERROR(_xlfn.XLOOKUP($A57,'Raw Data'!$G:$G,'Raw Data'!X:X),"")</f>
        <v>35.224338688540108</v>
      </c>
      <c r="M57" s="148">
        <f>IFERROR(_xlfn.XLOOKUP($A57,'Raw Data'!$G:$G,'Raw Data'!Y:Y),"")</f>
        <v>2.3077944040615086</v>
      </c>
      <c r="N57" s="148">
        <f>IFERROR(_xlfn.XLOOKUP($A57,'Raw Data'!$G:$G,'Raw Data'!Z:Z),"")</f>
        <v>8.0038242340087891</v>
      </c>
      <c r="O57" s="188">
        <f>IFERROR(1-SUMIF('Plant BD'!$H:$H,$A57,'Plant BD'!$AE:$AE)/($AA57+SUMIF('Plant BD'!$H:$H,$A57,'Plant BD'!$AE:$AE)),"")</f>
        <v>0.99658779329812308</v>
      </c>
      <c r="P57" s="188"/>
      <c r="Q57" s="189"/>
      <c r="R57" s="188">
        <f>IFERROR(1-SUMIF('Grid BD'!$H:$H,$A57,'Grid BD'!$AD:$AD)/($AA57+SUMIF('Grid BD'!$H:$H,$A57,'Grid BD'!$AD:$AD)),"")</f>
        <v>1</v>
      </c>
      <c r="S57" s="17"/>
      <c r="T57" s="189">
        <f>IFERROR(1-SUMIF(Tracker_BD!H:H,$A57,Tracker_BD!AI:AI)/$F57,"")</f>
        <v>1</v>
      </c>
      <c r="U57" s="190">
        <f t="shared" si="1"/>
        <v>0.71478587970839069</v>
      </c>
      <c r="V57" s="17"/>
      <c r="W57" s="176">
        <f t="shared" si="2"/>
        <v>0.15635941118621047</v>
      </c>
      <c r="X57" s="17">
        <f>IFERROR(_xlfn.XLOOKUP($A57,'Raw Data'!$G:$G,'Raw Data'!AB:AB),"")</f>
        <v>38825</v>
      </c>
      <c r="Y57" s="17">
        <f>IFERROR(_xlfn.XLOOKUP($A57,'Raw Data'!$G:$G,'Raw Data'!AC:AC),"")</f>
        <v>39726.500000004307</v>
      </c>
      <c r="Z57" s="45">
        <f>IFERROR(_xlfn.XLOOKUP($A57,'Raw Data'!$G:$G,'Raw Data'!AD:AD),"")</f>
        <v>297.65999999998627</v>
      </c>
      <c r="AA57" s="45">
        <f>IFERROR(_xlfn.XLOOKUP($A57,'Raw Data'!$G:$G,'Raw Data'!AE:AE),"")</f>
        <v>39428.840000004318</v>
      </c>
      <c r="AB57" s="17">
        <f>_xlfn.XLOOKUP($D57,'Modelling New'!D:D,'Modelling New'!N:N)</f>
        <v>10.507</v>
      </c>
      <c r="AC57" s="26">
        <f>IFERROR(_xlfn.XLOOKUP($D57,'Modelling New'!$D:$D,'Modelling New'!P:P),"")</f>
        <v>6.9530422466129034</v>
      </c>
      <c r="AD57" s="45">
        <f>IFERROR(_xlfn.XLOOKUP($D57,'Modelling New'!$D:$D,'Modelling New'!T:T)*1000,"")</f>
        <v>50788.087346112523</v>
      </c>
      <c r="AE57" s="176">
        <f t="shared" si="3"/>
        <v>0.69519758920580954</v>
      </c>
      <c r="AF57" s="176">
        <f>IFERROR(_xlfn.XLOOKUP($D57,'Modelling New'!$D:$D,'Modelling New'!W:W),"")</f>
        <v>0.20140575864547652</v>
      </c>
      <c r="AG57" s="176">
        <f>IFERROR(_xlfn.XLOOKUP($D57,'Modelling New'!$D:$D,'Modelling New'!AD:AD),"")</f>
        <v>0.995</v>
      </c>
      <c r="AH57" s="176">
        <f>IFERROR(_xlfn.XLOOKUP($D57,'Modelling New'!$D:$D,'Modelling New'!AE:AE),"")</f>
        <v>0.997</v>
      </c>
      <c r="AI57" s="17"/>
      <c r="AJ57" s="17"/>
      <c r="AK57" s="17"/>
      <c r="AL57" s="17"/>
      <c r="AM57" s="17"/>
      <c r="AN57" s="176"/>
      <c r="AO57" s="176"/>
      <c r="AP57" s="176"/>
      <c r="AQ57" s="176"/>
      <c r="AR57" s="45">
        <f>IFERROR(_xlfn.XLOOKUP($D57,'Modelling New'!$D:$D,'Modelling New'!$N:$N),"")</f>
        <v>10.507</v>
      </c>
      <c r="AS57" s="45"/>
    </row>
    <row r="58" spans="1:45">
      <c r="A58" s="77">
        <f t="shared" si="5"/>
        <v>45801</v>
      </c>
      <c r="B58" s="45">
        <f>YEAR(Table13[[#This Row],[Date]])+IF(MONTH(Table13[[#This Row],[Date]])&gt;=4,1,0)</f>
        <v>2026</v>
      </c>
      <c r="C58" s="17">
        <f>YEAR(Table13[[#This Row],[Date]])</f>
        <v>2025</v>
      </c>
      <c r="D58" s="42">
        <f>Table13[[#This Row],[Date]]-DAY(Table13[[#This Row],[Date]])+1</f>
        <v>45778</v>
      </c>
      <c r="E58" s="17">
        <f t="shared" si="6"/>
        <v>31</v>
      </c>
      <c r="F58" s="147" cm="1">
        <f t="array" ref="F58">IFERROR(_xlfn.XLOOKUP(Table13[[#This Row],[Date]],Raw_Data[[#All],[Date]],Raw_Data[[#All],[Operating Hours]]),"")</f>
        <v>12.266666666666666</v>
      </c>
      <c r="G58" s="26">
        <f>IFERROR(_xlfn.XLOOKUP($A58,'Raw Data'!$G:$G,'Raw Data'!S:S)/1000,"")</f>
        <v>3.05</v>
      </c>
      <c r="H58" s="26"/>
      <c r="I58" s="26">
        <f>IFERROR(_xlfn.XLOOKUP($A58,'Raw Data'!$G:$G,'Raw Data'!AF:AF)/1000,"")</f>
        <v>3.0049999999999999</v>
      </c>
      <c r="J58" s="26"/>
      <c r="K58" s="149">
        <f>IFERROR(_xlfn.XLOOKUP($A58,'Raw Data'!$G:$G,'Raw Data'!W:W),"")</f>
        <v>24.932755813184553</v>
      </c>
      <c r="L58" s="148">
        <f>IFERROR(_xlfn.XLOOKUP($A58,'Raw Data'!$G:$G,'Raw Data'!X:X),"")</f>
        <v>31.188187163105813</v>
      </c>
      <c r="M58" s="148">
        <f>IFERROR(_xlfn.XLOOKUP($A58,'Raw Data'!$G:$G,'Raw Data'!Y:Y),"")</f>
        <v>2.7854980614486187</v>
      </c>
      <c r="N58" s="148">
        <f>IFERROR(_xlfn.XLOOKUP($A58,'Raw Data'!$G:$G,'Raw Data'!Z:Z),"")</f>
        <v>9.2160501480102539</v>
      </c>
      <c r="O58" s="188">
        <f>IFERROR(1-SUMIF('Plant BD'!$H:$H,$A58,'Plant BD'!$AE:$AE)/($AA58+SUMIF('Plant BD'!$H:$H,$A58,'Plant BD'!$AE:$AE)),"")</f>
        <v>0.90666970734055152</v>
      </c>
      <c r="P58" s="188"/>
      <c r="Q58" s="189"/>
      <c r="R58" s="191">
        <f>IFERROR(1-SUMIF('Grid BD'!$H:$H,$A58,'Grid BD'!$AD:$AD)/($AA58+SUMIF('Grid BD'!$H:$H,$A58,'Grid BD'!$AD:$AD)),"")</f>
        <v>0.97627438866134308</v>
      </c>
      <c r="S58" s="17"/>
      <c r="T58" s="189">
        <f>IFERROR(1-SUMIF(Tracker_BD!H:H,$A58,Tracker_BD!AI:AI)/$F58,"")</f>
        <v>1</v>
      </c>
      <c r="U58" s="190">
        <f t="shared" si="1"/>
        <v>0.70767052216359694</v>
      </c>
      <c r="V58" s="17"/>
      <c r="W58" s="176">
        <f t="shared" si="2"/>
        <v>8.8606246629233706E-2</v>
      </c>
      <c r="X58" s="17">
        <f>IFERROR(_xlfn.XLOOKUP($A58,'Raw Data'!$G:$G,'Raw Data'!AB:AB),"")</f>
        <v>24067</v>
      </c>
      <c r="Y58" s="17">
        <f>IFERROR(_xlfn.XLOOKUP($A58,'Raw Data'!$G:$G,'Raw Data'!AC:AC),"")</f>
        <v>22653.200000000652</v>
      </c>
      <c r="Z58" s="45">
        <f>IFERROR(_xlfn.XLOOKUP($A58,'Raw Data'!$G:$G,'Raw Data'!AD:AD),"")</f>
        <v>309.54000000004811</v>
      </c>
      <c r="AA58" s="45">
        <f>IFERROR(_xlfn.XLOOKUP($A58,'Raw Data'!$G:$G,'Raw Data'!AE:AE),"")</f>
        <v>22343.660000000604</v>
      </c>
      <c r="AB58" s="17">
        <f>_xlfn.XLOOKUP($D58,'Modelling New'!D:D,'Modelling New'!N:N)</f>
        <v>10.507</v>
      </c>
      <c r="AC58" s="26">
        <f>IFERROR(_xlfn.XLOOKUP($D58,'Modelling New'!$D:$D,'Modelling New'!P:P),"")</f>
        <v>6.9530422466129034</v>
      </c>
      <c r="AD58" s="45">
        <f>IFERROR(_xlfn.XLOOKUP($D58,'Modelling New'!$D:$D,'Modelling New'!T:T)*1000,"")</f>
        <v>50788.087346112523</v>
      </c>
      <c r="AE58" s="176">
        <f t="shared" si="3"/>
        <v>0.69519758920580954</v>
      </c>
      <c r="AF58" s="176">
        <f>IFERROR(_xlfn.XLOOKUP($D58,'Modelling New'!$D:$D,'Modelling New'!W:W),"")</f>
        <v>0.20140575864547652</v>
      </c>
      <c r="AG58" s="176">
        <f>IFERROR(_xlfn.XLOOKUP($D58,'Modelling New'!$D:$D,'Modelling New'!AD:AD),"")</f>
        <v>0.995</v>
      </c>
      <c r="AH58" s="176">
        <f>IFERROR(_xlfn.XLOOKUP($D58,'Modelling New'!$D:$D,'Modelling New'!AE:AE),"")</f>
        <v>0.997</v>
      </c>
      <c r="AI58" s="17"/>
      <c r="AJ58" s="17"/>
      <c r="AK58" s="17"/>
      <c r="AL58" s="17"/>
      <c r="AM58" s="17"/>
      <c r="AN58" s="176"/>
      <c r="AO58" s="176"/>
      <c r="AP58" s="176"/>
      <c r="AQ58" s="176"/>
      <c r="AR58" s="45">
        <f>IFERROR(_xlfn.XLOOKUP($D58,'Modelling New'!$D:$D,'Modelling New'!$N:$N),"")</f>
        <v>10.507</v>
      </c>
      <c r="AS58" s="45"/>
    </row>
    <row r="59" spans="1:45">
      <c r="A59" s="77">
        <f t="shared" si="5"/>
        <v>45802</v>
      </c>
      <c r="B59" s="45">
        <f>YEAR(Table13[[#This Row],[Date]])+IF(MONTH(Table13[[#This Row],[Date]])&gt;=4,1,0)</f>
        <v>2026</v>
      </c>
      <c r="C59" s="17">
        <f>YEAR(Table13[[#This Row],[Date]])</f>
        <v>2025</v>
      </c>
      <c r="D59" s="42">
        <f>Table13[[#This Row],[Date]]-DAY(Table13[[#This Row],[Date]])+1</f>
        <v>45778</v>
      </c>
      <c r="E59" s="17">
        <f t="shared" si="6"/>
        <v>31</v>
      </c>
      <c r="F59" s="147" cm="1">
        <f t="array" ref="F59">IFERROR(_xlfn.XLOOKUP(Table13[[#This Row],[Date]],Raw_Data[[#All],[Date]],Raw_Data[[#All],[Operating Hours]]),"")</f>
        <v>12.333333333333332</v>
      </c>
      <c r="G59" s="148">
        <f>IFERROR(_xlfn.XLOOKUP($A59,'Raw Data'!$G:$G,'Raw Data'!S:S)/1000,"")</f>
        <v>3.08</v>
      </c>
      <c r="H59" s="148"/>
      <c r="I59" s="148">
        <f>IFERROR(_xlfn.XLOOKUP($A59,'Raw Data'!$G:$G,'Raw Data'!AF:AF)/1000,"")</f>
        <v>3.18</v>
      </c>
      <c r="J59" s="148"/>
      <c r="K59" s="149">
        <f>IFERROR(_xlfn.XLOOKUP($A59,'Raw Data'!$G:$G,'Raw Data'!W:W),"")</f>
        <v>23.994255112250325</v>
      </c>
      <c r="L59" s="148">
        <f>IFERROR(_xlfn.XLOOKUP($A59,'Raw Data'!$G:$G,'Raw Data'!X:X),"")</f>
        <v>30.119325666131601</v>
      </c>
      <c r="M59" s="148">
        <f>IFERROR(_xlfn.XLOOKUP($A59,'Raw Data'!$G:$G,'Raw Data'!Y:Y),"")</f>
        <v>2.6118079213960934</v>
      </c>
      <c r="N59" s="148">
        <f>IFERROR(_xlfn.XLOOKUP($A59,'Raw Data'!$G:$G,'Raw Data'!Z:Z),"")</f>
        <v>8.8609304428100586</v>
      </c>
      <c r="O59" s="188">
        <f>IFERROR(1-SUMIF('Plant BD'!$H:$H,$A59,'Plant BD'!$AE:$AE)/($AA59+SUMIF('Plant BD'!$H:$H,$A59,'Plant BD'!$AE:$AE)),"")</f>
        <v>0.98875084639064126</v>
      </c>
      <c r="P59" s="188"/>
      <c r="Q59" s="189"/>
      <c r="R59" s="188">
        <f>IFERROR(1-SUMIF('Grid BD'!$H:$H,$A59,'Grid BD'!$AD:$AD)/($AA59+SUMIF('Grid BD'!$H:$H,$A59,'Grid BD'!$AD:$AD)),"")</f>
        <v>0.97660291405897182</v>
      </c>
      <c r="S59" s="17"/>
      <c r="T59" s="189">
        <f>IFERROR(1-SUMIF(Tracker_BD!H:H,$A59,Tracker_BD!AI:AI)/$F59,"")</f>
        <v>1</v>
      </c>
      <c r="U59" s="190">
        <f t="shared" si="1"/>
        <v>0.82075920635098676</v>
      </c>
      <c r="V59" s="17"/>
      <c r="W59" s="176">
        <f t="shared" si="2"/>
        <v>0.10875059484150573</v>
      </c>
      <c r="X59" s="17">
        <f>IFERROR(_xlfn.XLOOKUP($A59,'Raw Data'!$G:$G,'Raw Data'!AB:AB),"")</f>
        <v>28300</v>
      </c>
      <c r="Y59" s="17">
        <f>IFERROR(_xlfn.XLOOKUP($A59,'Raw Data'!$G:$G,'Raw Data'!AC:AC),"")</f>
        <v>27757.199999992736</v>
      </c>
      <c r="Z59" s="45">
        <f>IFERROR(_xlfn.XLOOKUP($A59,'Raw Data'!$G:$G,'Raw Data'!AD:AD),"")</f>
        <v>333.77999999991914</v>
      </c>
      <c r="AA59" s="45">
        <f>IFERROR(_xlfn.XLOOKUP($A59,'Raw Data'!$G:$G,'Raw Data'!AE:AE),"")</f>
        <v>27423.419999992817</v>
      </c>
      <c r="AB59" s="17">
        <f>_xlfn.XLOOKUP($D59,'Modelling New'!D:D,'Modelling New'!N:N)</f>
        <v>10.507</v>
      </c>
      <c r="AC59" s="26">
        <f>IFERROR(_xlfn.XLOOKUP($D59,'Modelling New'!$D:$D,'Modelling New'!P:P),"")</f>
        <v>6.9530422466129034</v>
      </c>
      <c r="AD59" s="45">
        <f>IFERROR(_xlfn.XLOOKUP($D59,'Modelling New'!$D:$D,'Modelling New'!T:T)*1000,"")</f>
        <v>50788.087346112523</v>
      </c>
      <c r="AE59" s="176">
        <f t="shared" si="3"/>
        <v>0.69519758920580954</v>
      </c>
      <c r="AF59" s="176">
        <f>IFERROR(_xlfn.XLOOKUP($D59,'Modelling New'!$D:$D,'Modelling New'!W:W),"")</f>
        <v>0.20140575864547652</v>
      </c>
      <c r="AG59" s="176">
        <f>IFERROR(_xlfn.XLOOKUP($D59,'Modelling New'!$D:$D,'Modelling New'!AD:AD),"")</f>
        <v>0.995</v>
      </c>
      <c r="AH59" s="176">
        <f>IFERROR(_xlfn.XLOOKUP($D59,'Modelling New'!$D:$D,'Modelling New'!AE:AE),"")</f>
        <v>0.997</v>
      </c>
      <c r="AI59" s="17"/>
      <c r="AJ59" s="17"/>
      <c r="AK59" s="17"/>
      <c r="AL59" s="17"/>
      <c r="AM59" s="17"/>
      <c r="AN59" s="176"/>
      <c r="AO59" s="176"/>
      <c r="AP59" s="176"/>
      <c r="AQ59" s="176"/>
      <c r="AR59" s="45">
        <f>IFERROR(_xlfn.XLOOKUP($D59,'Modelling New'!$D:$D,'Modelling New'!$N:$N),"")</f>
        <v>10.507</v>
      </c>
      <c r="AS59" s="45"/>
    </row>
    <row r="60" spans="1:45">
      <c r="A60" s="77">
        <f t="shared" si="5"/>
        <v>45803</v>
      </c>
      <c r="B60" s="45">
        <f>YEAR(Table13[[#This Row],[Date]])+IF(MONTH(Table13[[#This Row],[Date]])&gt;=4,1,0)</f>
        <v>2026</v>
      </c>
      <c r="C60" s="17">
        <f>YEAR(Table13[[#This Row],[Date]])</f>
        <v>2025</v>
      </c>
      <c r="D60" s="42">
        <f>Table13[[#This Row],[Date]]-DAY(Table13[[#This Row],[Date]])+1</f>
        <v>45778</v>
      </c>
      <c r="E60" s="17">
        <f t="shared" si="6"/>
        <v>31</v>
      </c>
      <c r="F60" s="147" cm="1">
        <f t="array" ref="F60">IFERROR(_xlfn.XLOOKUP(Table13[[#This Row],[Date]],Raw_Data[[#All],[Date]],Raw_Data[[#All],[Operating Hours]]),"")</f>
        <v>12.350000000000001</v>
      </c>
      <c r="G60" s="26">
        <f>IFERROR(_xlfn.XLOOKUP($A60,'Raw Data'!$G:$G,'Raw Data'!S:S)/1000,"")</f>
        <v>3.52</v>
      </c>
      <c r="H60" s="26"/>
      <c r="I60" s="26">
        <f>IFERROR(_xlfn.XLOOKUP($A60,'Raw Data'!$G:$G,'Raw Data'!AF:AF)/1000,"")</f>
        <v>3.48</v>
      </c>
      <c r="J60" s="26"/>
      <c r="K60" s="149">
        <f>IFERROR(_xlfn.XLOOKUP($A60,'Raw Data'!$G:$G,'Raw Data'!W:W),"")</f>
        <v>25.965016799258947</v>
      </c>
      <c r="L60" s="148">
        <f>IFERROR(_xlfn.XLOOKUP($A60,'Raw Data'!$G:$G,'Raw Data'!X:X),"")</f>
        <v>35.671256246955565</v>
      </c>
      <c r="M60" s="148">
        <f>IFERROR(_xlfn.XLOOKUP($A60,'Raw Data'!$G:$G,'Raw Data'!Y:Y),"")</f>
        <v>0.92166124091302759</v>
      </c>
      <c r="N60" s="148">
        <f>IFERROR(_xlfn.XLOOKUP($A60,'Raw Data'!$G:$G,'Raw Data'!Z:Z),"")</f>
        <v>10.155361890792847</v>
      </c>
      <c r="O60" s="188">
        <f>IFERROR(1-SUMIF('Plant BD'!$H:$H,$A60,'Plant BD'!$AE:$AE)/($AA60+SUMIF('Plant BD'!$H:$H,$A60,'Plant BD'!$AE:$AE)),"")</f>
        <v>0.99691299799344923</v>
      </c>
      <c r="P60" s="188"/>
      <c r="Q60" s="189"/>
      <c r="R60" s="191">
        <f>IFERROR(1-SUMIF('Grid BD'!$H:$H,$A60,'Grid BD'!$AD:$AD)/($AA60+SUMIF('Grid BD'!$H:$H,$A60,'Grid BD'!$AD:$AD)),"")</f>
        <v>1</v>
      </c>
      <c r="S60" s="17"/>
      <c r="T60" s="189">
        <f>IFERROR(1-SUMIF(Tracker_BD!H:H,$A60,Tracker_BD!AI:AI)/$F60,"")</f>
        <v>1</v>
      </c>
      <c r="U60" s="190">
        <f t="shared" si="1"/>
        <v>0.79488605844611726</v>
      </c>
      <c r="V60" s="17"/>
      <c r="W60" s="176">
        <f t="shared" si="2"/>
        <v>0.115258478474687</v>
      </c>
      <c r="X60" s="17">
        <f>IFERROR(_xlfn.XLOOKUP($A60,'Raw Data'!$G:$G,'Raw Data'!AB:AB),"")</f>
        <v>30197</v>
      </c>
      <c r="Y60" s="17">
        <f>IFERROR(_xlfn.XLOOKUP($A60,'Raw Data'!$G:$G,'Raw Data'!AC:AC),"")</f>
        <v>29399.000000004889</v>
      </c>
      <c r="Z60" s="45">
        <f>IFERROR(_xlfn.XLOOKUP($A60,'Raw Data'!$G:$G,'Raw Data'!AD:AD),"")</f>
        <v>334.50000000001978</v>
      </c>
      <c r="AA60" s="45">
        <f>IFERROR(_xlfn.XLOOKUP($A60,'Raw Data'!$G:$G,'Raw Data'!AE:AE),"")</f>
        <v>29064.500000004871</v>
      </c>
      <c r="AB60" s="17">
        <f>_xlfn.XLOOKUP($D60,'Modelling New'!D:D,'Modelling New'!N:N)</f>
        <v>10.507</v>
      </c>
      <c r="AC60" s="26">
        <f>IFERROR(_xlfn.XLOOKUP($D60,'Modelling New'!$D:$D,'Modelling New'!P:P),"")</f>
        <v>6.9530422466129034</v>
      </c>
      <c r="AD60" s="45">
        <f>IFERROR(_xlfn.XLOOKUP($D60,'Modelling New'!$D:$D,'Modelling New'!T:T)*1000,"")</f>
        <v>50788.087346112523</v>
      </c>
      <c r="AE60" s="176">
        <f t="shared" si="3"/>
        <v>0.69519758920580954</v>
      </c>
      <c r="AF60" s="176">
        <f>IFERROR(_xlfn.XLOOKUP($D60,'Modelling New'!$D:$D,'Modelling New'!W:W),"")</f>
        <v>0.20140575864547652</v>
      </c>
      <c r="AG60" s="176">
        <f>IFERROR(_xlfn.XLOOKUP($D60,'Modelling New'!$D:$D,'Modelling New'!AD:AD),"")</f>
        <v>0.995</v>
      </c>
      <c r="AH60" s="176">
        <f>IFERROR(_xlfn.XLOOKUP($D60,'Modelling New'!$D:$D,'Modelling New'!AE:AE),"")</f>
        <v>0.997</v>
      </c>
      <c r="AI60" s="17"/>
      <c r="AJ60" s="17"/>
      <c r="AK60" s="17"/>
      <c r="AL60" s="17"/>
      <c r="AM60" s="17"/>
      <c r="AN60" s="176"/>
      <c r="AO60" s="176"/>
      <c r="AP60" s="176"/>
      <c r="AQ60" s="176"/>
      <c r="AR60" s="45">
        <f>IFERROR(_xlfn.XLOOKUP($D60,'Modelling New'!$D:$D,'Modelling New'!$N:$N),"")</f>
        <v>10.507</v>
      </c>
      <c r="AS60" s="45"/>
    </row>
    <row r="61" spans="1:45">
      <c r="A61" s="77">
        <f t="shared" si="5"/>
        <v>45804</v>
      </c>
      <c r="B61" s="45">
        <f>YEAR(Table13[[#This Row],[Date]])+IF(MONTH(Table13[[#This Row],[Date]])&gt;=4,1,0)</f>
        <v>2026</v>
      </c>
      <c r="C61" s="17">
        <f>YEAR(Table13[[#This Row],[Date]])</f>
        <v>2025</v>
      </c>
      <c r="D61" s="42">
        <f>Table13[[#This Row],[Date]]-DAY(Table13[[#This Row],[Date]])+1</f>
        <v>45778</v>
      </c>
      <c r="E61" s="17">
        <f t="shared" si="6"/>
        <v>31</v>
      </c>
      <c r="F61" s="147" cm="1">
        <f t="array" ref="F61">IFERROR(_xlfn.XLOOKUP(Table13[[#This Row],[Date]],Raw_Data[[#All],[Date]],Raw_Data[[#All],[Operating Hours]]),"")</f>
        <v>12.416666666666668</v>
      </c>
      <c r="G61" s="148">
        <f>IFERROR(_xlfn.XLOOKUP($A61,'Raw Data'!$G:$G,'Raw Data'!S:S)/1000,"")</f>
        <v>3.82</v>
      </c>
      <c r="H61" s="148"/>
      <c r="I61" s="148">
        <f>IFERROR(_xlfn.XLOOKUP($A61,'Raw Data'!$G:$G,'Raw Data'!AF:AF)/1000,"")</f>
        <v>3.8250000000000002</v>
      </c>
      <c r="J61" s="148"/>
      <c r="K61" s="149">
        <f>IFERROR(_xlfn.XLOOKUP($A61,'Raw Data'!$G:$G,'Raw Data'!W:W),"")</f>
        <v>24.499702527070266</v>
      </c>
      <c r="L61" s="148">
        <f>IFERROR(_xlfn.XLOOKUP($A61,'Raw Data'!$G:$G,'Raw Data'!X:X),"")</f>
        <v>32.526554386295963</v>
      </c>
      <c r="M61" s="148">
        <f>IFERROR(_xlfn.XLOOKUP($A61,'Raw Data'!$G:$G,'Raw Data'!Y:Y),"")</f>
        <v>1.7049341969597704</v>
      </c>
      <c r="N61" s="148">
        <f>IFERROR(_xlfn.XLOOKUP($A61,'Raw Data'!$G:$G,'Raw Data'!Z:Z),"")</f>
        <v>8.8072700500488281</v>
      </c>
      <c r="O61" s="188">
        <f>IFERROR(1-SUMIF('Plant BD'!$H:$H,$A61,'Plant BD'!$AE:$AE)/($AA61+SUMIF('Plant BD'!$H:$H,$A61,'Plant BD'!$AE:$AE)),"")</f>
        <v>1</v>
      </c>
      <c r="P61" s="188"/>
      <c r="Q61" s="189"/>
      <c r="R61" s="188">
        <f>IFERROR(1-SUMIF('Grid BD'!$H:$H,$A61,'Grid BD'!$AD:$AD)/($AA61+SUMIF('Grid BD'!$H:$H,$A61,'Grid BD'!$AD:$AD)),"")</f>
        <v>1</v>
      </c>
      <c r="S61" s="17"/>
      <c r="T61" s="189">
        <f>IFERROR(1-SUMIF(Tracker_BD!H:H,$A61,Tracker_BD!AI:AI)/$F61,"")</f>
        <v>1</v>
      </c>
      <c r="U61" s="190">
        <f t="shared" ref="U61:U124" si="7">IFERROR(AA61/(I61*1000)/AB61,"")</f>
        <v>0.78082224673112166</v>
      </c>
      <c r="V61" s="17"/>
      <c r="W61" s="176">
        <f t="shared" ref="W61:W124" si="8">IFERROR(AA61/(24*1000*AR61),"")</f>
        <v>0.1244435455727725</v>
      </c>
      <c r="X61" s="17">
        <f>IFERROR(_xlfn.XLOOKUP($A61,'Raw Data'!$G:$G,'Raw Data'!AB:AB),"")</f>
        <v>32079</v>
      </c>
      <c r="Y61" s="17">
        <f>IFERROR(_xlfn.XLOOKUP($A61,'Raw Data'!$G:$G,'Raw Data'!AC:AC),"")</f>
        <v>31673.299999994924</v>
      </c>
      <c r="Z61" s="45">
        <f>IFERROR(_xlfn.XLOOKUP($A61,'Raw Data'!$G:$G,'Raw Data'!AD:AD),"")</f>
        <v>292.62000000002786</v>
      </c>
      <c r="AA61" s="45">
        <f>IFERROR(_xlfn.XLOOKUP($A61,'Raw Data'!$G:$G,'Raw Data'!AE:AE),"")</f>
        <v>31380.679999994896</v>
      </c>
      <c r="AB61" s="17">
        <f>_xlfn.XLOOKUP($D61,'Modelling New'!D:D,'Modelling New'!N:N)</f>
        <v>10.507</v>
      </c>
      <c r="AC61" s="26">
        <f>IFERROR(_xlfn.XLOOKUP($D61,'Modelling New'!$D:$D,'Modelling New'!P:P),"")</f>
        <v>6.9530422466129034</v>
      </c>
      <c r="AD61" s="45">
        <f>IFERROR(_xlfn.XLOOKUP($D61,'Modelling New'!$D:$D,'Modelling New'!T:T)*1000,"")</f>
        <v>50788.087346112523</v>
      </c>
      <c r="AE61" s="176">
        <f t="shared" ref="AE61:AE124" si="9">IFERROR(AD61/AC61/AB61/1000,"")</f>
        <v>0.69519758920580954</v>
      </c>
      <c r="AF61" s="176">
        <f>IFERROR(_xlfn.XLOOKUP($D61,'Modelling New'!$D:$D,'Modelling New'!W:W),"")</f>
        <v>0.20140575864547652</v>
      </c>
      <c r="AG61" s="176">
        <f>IFERROR(_xlfn.XLOOKUP($D61,'Modelling New'!$D:$D,'Modelling New'!AD:AD),"")</f>
        <v>0.995</v>
      </c>
      <c r="AH61" s="176">
        <f>IFERROR(_xlfn.XLOOKUP($D61,'Modelling New'!$D:$D,'Modelling New'!AE:AE),"")</f>
        <v>0.997</v>
      </c>
      <c r="AI61" s="17"/>
      <c r="AJ61" s="17"/>
      <c r="AK61" s="17"/>
      <c r="AL61" s="17"/>
      <c r="AM61" s="17"/>
      <c r="AN61" s="176"/>
      <c r="AO61" s="176"/>
      <c r="AP61" s="176"/>
      <c r="AQ61" s="176"/>
      <c r="AR61" s="45">
        <f>IFERROR(_xlfn.XLOOKUP($D61,'Modelling New'!$D:$D,'Modelling New'!$N:$N),"")</f>
        <v>10.507</v>
      </c>
      <c r="AS61" s="45"/>
    </row>
    <row r="62" spans="1:45">
      <c r="A62" s="77">
        <f t="shared" si="5"/>
        <v>45805</v>
      </c>
      <c r="B62" s="45">
        <f>YEAR(Table13[[#This Row],[Date]])+IF(MONTH(Table13[[#This Row],[Date]])&gt;=4,1,0)</f>
        <v>2026</v>
      </c>
      <c r="C62" s="17">
        <f>YEAR(Table13[[#This Row],[Date]])</f>
        <v>2025</v>
      </c>
      <c r="D62" s="42">
        <f>Table13[[#This Row],[Date]]-DAY(Table13[[#This Row],[Date]])+1</f>
        <v>45778</v>
      </c>
      <c r="E62" s="17">
        <f t="shared" si="6"/>
        <v>31</v>
      </c>
      <c r="F62" s="147" cm="1">
        <f t="array" ref="F62">IFERROR(_xlfn.XLOOKUP(Table13[[#This Row],[Date]],Raw_Data[[#All],[Date]],Raw_Data[[#All],[Operating Hours]]),"")</f>
        <v>12.016666666666666</v>
      </c>
      <c r="G62" s="26">
        <f>IFERROR(_xlfn.XLOOKUP($A62,'Raw Data'!$G:$G,'Raw Data'!S:S)/1000,"")</f>
        <v>3.45</v>
      </c>
      <c r="H62" s="26"/>
      <c r="I62" s="26">
        <f>IFERROR(_xlfn.XLOOKUP($A62,'Raw Data'!$G:$G,'Raw Data'!AF:AF)/1000,"")</f>
        <v>3.35</v>
      </c>
      <c r="J62" s="26"/>
      <c r="K62" s="149">
        <f>IFERROR(_xlfn.XLOOKUP($A62,'Raw Data'!$G:$G,'Raw Data'!W:W),"")</f>
        <v>25.06354296306494</v>
      </c>
      <c r="L62" s="148">
        <f>IFERROR(_xlfn.XLOOKUP($A62,'Raw Data'!$G:$G,'Raw Data'!X:X),"")</f>
        <v>31.196019349666184</v>
      </c>
      <c r="M62" s="148">
        <f>IFERROR(_xlfn.XLOOKUP($A62,'Raw Data'!$G:$G,'Raw Data'!Y:Y),"")</f>
        <v>1.77585254217449</v>
      </c>
      <c r="N62" s="148">
        <f>IFERROR(_xlfn.XLOOKUP($A62,'Raw Data'!$G:$G,'Raw Data'!Z:Z),"")</f>
        <v>9.2261447906494141</v>
      </c>
      <c r="O62" s="188">
        <f>IFERROR(1-SUMIF('Plant BD'!$H:$H,$A62,'Plant BD'!$AE:$AE)/($AA62+SUMIF('Plant BD'!$H:$H,$A62,'Plant BD'!$AE:$AE)),"")</f>
        <v>0.99109703433129059</v>
      </c>
      <c r="P62" s="188"/>
      <c r="Q62" s="189"/>
      <c r="R62" s="191">
        <f>IFERROR(1-SUMIF('Grid BD'!$H:$H,$A62,'Grid BD'!$AD:$AD)/($AA62+SUMIF('Grid BD'!$H:$H,$A62,'Grid BD'!$AD:$AD)),"")</f>
        <v>1</v>
      </c>
      <c r="S62" s="17"/>
      <c r="T62" s="189">
        <f>IFERROR(1-SUMIF(Tracker_BD!H:H,$A62,Tracker_BD!AI:AI)/$F62,"")</f>
        <v>1</v>
      </c>
      <c r="U62" s="190">
        <f t="shared" si="7"/>
        <v>0.77486139304441726</v>
      </c>
      <c r="V62" s="17"/>
      <c r="W62" s="176">
        <f t="shared" si="8"/>
        <v>0.1081577361124499</v>
      </c>
      <c r="X62" s="17">
        <f>IFERROR(_xlfn.XLOOKUP($A62,'Raw Data'!$G:$G,'Raw Data'!AB:AB),"")</f>
        <v>28914</v>
      </c>
      <c r="Y62" s="17">
        <f>IFERROR(_xlfn.XLOOKUP($A62,'Raw Data'!$G:$G,'Raw Data'!AC:AC),"")</f>
        <v>27668.900000004214</v>
      </c>
      <c r="Z62" s="45">
        <f>IFERROR(_xlfn.XLOOKUP($A62,'Raw Data'!$G:$G,'Raw Data'!AD:AD),"")</f>
        <v>394.97999999994704</v>
      </c>
      <c r="AA62" s="45">
        <f>IFERROR(_xlfn.XLOOKUP($A62,'Raw Data'!$G:$G,'Raw Data'!AE:AE),"")</f>
        <v>27273.920000004266</v>
      </c>
      <c r="AB62" s="17">
        <f>_xlfn.XLOOKUP($D62,'Modelling New'!D:D,'Modelling New'!N:N)</f>
        <v>10.507</v>
      </c>
      <c r="AC62" s="26">
        <f>IFERROR(_xlfn.XLOOKUP($D62,'Modelling New'!$D:$D,'Modelling New'!P:P),"")</f>
        <v>6.9530422466129034</v>
      </c>
      <c r="AD62" s="45">
        <f>IFERROR(_xlfn.XLOOKUP($D62,'Modelling New'!$D:$D,'Modelling New'!T:T)*1000,"")</f>
        <v>50788.087346112523</v>
      </c>
      <c r="AE62" s="176">
        <f t="shared" si="9"/>
        <v>0.69519758920580954</v>
      </c>
      <c r="AF62" s="176">
        <f>IFERROR(_xlfn.XLOOKUP($D62,'Modelling New'!$D:$D,'Modelling New'!W:W),"")</f>
        <v>0.20140575864547652</v>
      </c>
      <c r="AG62" s="176">
        <f>IFERROR(_xlfn.XLOOKUP($D62,'Modelling New'!$D:$D,'Modelling New'!AD:AD),"")</f>
        <v>0.995</v>
      </c>
      <c r="AH62" s="176">
        <f>IFERROR(_xlfn.XLOOKUP($D62,'Modelling New'!$D:$D,'Modelling New'!AE:AE),"")</f>
        <v>0.997</v>
      </c>
      <c r="AI62" s="17"/>
      <c r="AJ62" s="17"/>
      <c r="AK62" s="17"/>
      <c r="AL62" s="17"/>
      <c r="AM62" s="17"/>
      <c r="AN62" s="176"/>
      <c r="AO62" s="176"/>
      <c r="AP62" s="176"/>
      <c r="AQ62" s="176"/>
      <c r="AR62" s="45">
        <f>IFERROR(_xlfn.XLOOKUP($D62,'Modelling New'!$D:$D,'Modelling New'!$N:$N),"")</f>
        <v>10.507</v>
      </c>
      <c r="AS62" s="45"/>
    </row>
    <row r="63" spans="1:45">
      <c r="A63" s="77">
        <f t="shared" si="5"/>
        <v>45806</v>
      </c>
      <c r="B63" s="45">
        <f>YEAR(Table13[[#This Row],[Date]])+IF(MONTH(Table13[[#This Row],[Date]])&gt;=4,1,0)</f>
        <v>2026</v>
      </c>
      <c r="C63" s="17">
        <f>YEAR(Table13[[#This Row],[Date]])</f>
        <v>2025</v>
      </c>
      <c r="D63" s="42">
        <f>Table13[[#This Row],[Date]]-DAY(Table13[[#This Row],[Date]])+1</f>
        <v>45778</v>
      </c>
      <c r="E63" s="17">
        <f t="shared" si="6"/>
        <v>31</v>
      </c>
      <c r="F63" s="147" cm="1">
        <f t="array" ref="F63">IFERROR(_xlfn.XLOOKUP(Table13[[#This Row],[Date]],Raw_Data[[#All],[Date]],Raw_Data[[#All],[Operating Hours]]),"")</f>
        <v>12.566666666666666</v>
      </c>
      <c r="G63" s="148">
        <f>IFERROR(_xlfn.XLOOKUP($A63,'Raw Data'!$G:$G,'Raw Data'!S:S)/1000,"")</f>
        <v>3.82</v>
      </c>
      <c r="H63" s="148"/>
      <c r="I63" s="148">
        <f>IFERROR(_xlfn.XLOOKUP($A63,'Raw Data'!$G:$G,'Raw Data'!AF:AF)/1000,"")</f>
        <v>3.73</v>
      </c>
      <c r="J63" s="148"/>
      <c r="K63" s="149">
        <f>IFERROR(_xlfn.XLOOKUP($A63,'Raw Data'!$G:$G,'Raw Data'!W:W),"")</f>
        <v>24.85041588031693</v>
      </c>
      <c r="L63" s="148">
        <f>IFERROR(_xlfn.XLOOKUP($A63,'Raw Data'!$G:$G,'Raw Data'!X:X),"")</f>
        <v>32.004870362944949</v>
      </c>
      <c r="M63" s="148">
        <f>IFERROR(_xlfn.XLOOKUP($A63,'Raw Data'!$G:$G,'Raw Data'!Y:Y),"")</f>
        <v>1.7221130791089392</v>
      </c>
      <c r="N63" s="148">
        <f>IFERROR(_xlfn.XLOOKUP($A63,'Raw Data'!$G:$G,'Raw Data'!Z:Z),"")</f>
        <v>6.3480243682861328</v>
      </c>
      <c r="O63" s="188">
        <f>IFERROR(1-SUMIF('Plant BD'!$H:$H,$A63,'Plant BD'!$AE:$AE)/($AA63+SUMIF('Plant BD'!$H:$H,$A63,'Plant BD'!$AE:$AE)),"")</f>
        <v>1</v>
      </c>
      <c r="P63" s="188"/>
      <c r="Q63" s="189"/>
      <c r="R63" s="188">
        <f>IFERROR(1-SUMIF('Grid BD'!$H:$H,$A63,'Grid BD'!$AD:$AD)/($AA63+SUMIF('Grid BD'!$H:$H,$A63,'Grid BD'!$AD:$AD)),"")</f>
        <v>1</v>
      </c>
      <c r="S63" s="17"/>
      <c r="T63" s="189">
        <f>IFERROR(1-SUMIF(Tracker_BD!H:H,$A63,Tracker_BD!AI:AI)/$F63,"")</f>
        <v>1</v>
      </c>
      <c r="U63" s="190">
        <f t="shared" si="7"/>
        <v>0.79717058281831865</v>
      </c>
      <c r="V63" s="17"/>
      <c r="W63" s="176">
        <f t="shared" si="8"/>
        <v>0.12389359474634702</v>
      </c>
      <c r="X63" s="17">
        <f>IFERROR(_xlfn.XLOOKUP($A63,'Raw Data'!$G:$G,'Raw Data'!AB:AB),"")</f>
        <v>31937</v>
      </c>
      <c r="Y63" s="17">
        <f>IFERROR(_xlfn.XLOOKUP($A63,'Raw Data'!$G:$G,'Raw Data'!AC:AC),"")</f>
        <v>31459.799999996903</v>
      </c>
      <c r="Z63" s="45">
        <f>IFERROR(_xlfn.XLOOKUP($A63,'Raw Data'!$G:$G,'Raw Data'!AD:AD),"")</f>
        <v>217.80000000006794</v>
      </c>
      <c r="AA63" s="45">
        <f>IFERROR(_xlfn.XLOOKUP($A63,'Raw Data'!$G:$G,'Raw Data'!AE:AE),"")</f>
        <v>31241.999999996835</v>
      </c>
      <c r="AB63" s="17">
        <f>_xlfn.XLOOKUP($D63,'Modelling New'!D:D,'Modelling New'!N:N)</f>
        <v>10.507</v>
      </c>
      <c r="AC63" s="26">
        <f>IFERROR(_xlfn.XLOOKUP($D63,'Modelling New'!$D:$D,'Modelling New'!P:P),"")</f>
        <v>6.9530422466129034</v>
      </c>
      <c r="AD63" s="45">
        <f>IFERROR(_xlfn.XLOOKUP($D63,'Modelling New'!$D:$D,'Modelling New'!T:T)*1000,"")</f>
        <v>50788.087346112523</v>
      </c>
      <c r="AE63" s="176">
        <f t="shared" si="9"/>
        <v>0.69519758920580954</v>
      </c>
      <c r="AF63" s="176">
        <f>IFERROR(_xlfn.XLOOKUP($D63,'Modelling New'!$D:$D,'Modelling New'!W:W),"")</f>
        <v>0.20140575864547652</v>
      </c>
      <c r="AG63" s="176">
        <f>IFERROR(_xlfn.XLOOKUP($D63,'Modelling New'!$D:$D,'Modelling New'!AD:AD),"")</f>
        <v>0.995</v>
      </c>
      <c r="AH63" s="176">
        <f>IFERROR(_xlfn.XLOOKUP($D63,'Modelling New'!$D:$D,'Modelling New'!AE:AE),"")</f>
        <v>0.997</v>
      </c>
      <c r="AI63" s="17"/>
      <c r="AJ63" s="17"/>
      <c r="AK63" s="17"/>
      <c r="AL63" s="17"/>
      <c r="AM63" s="17"/>
      <c r="AN63" s="176"/>
      <c r="AO63" s="176"/>
      <c r="AP63" s="176"/>
      <c r="AQ63" s="176"/>
      <c r="AR63" s="45">
        <f>IFERROR(_xlfn.XLOOKUP($D63,'Modelling New'!$D:$D,'Modelling New'!$N:$N),"")</f>
        <v>10.507</v>
      </c>
      <c r="AS63" s="45"/>
    </row>
    <row r="64" spans="1:45">
      <c r="A64" s="77">
        <f t="shared" si="5"/>
        <v>45807</v>
      </c>
      <c r="B64" s="45">
        <f>YEAR(Table13[[#This Row],[Date]])+IF(MONTH(Table13[[#This Row],[Date]])&gt;=4,1,0)</f>
        <v>2026</v>
      </c>
      <c r="C64" s="17">
        <f>YEAR(Table13[[#This Row],[Date]])</f>
        <v>2025</v>
      </c>
      <c r="D64" s="42">
        <f>Table13[[#This Row],[Date]]-DAY(Table13[[#This Row],[Date]])+1</f>
        <v>45778</v>
      </c>
      <c r="E64" s="17">
        <f t="shared" si="6"/>
        <v>31</v>
      </c>
      <c r="F64" s="147" cm="1">
        <f t="array" ref="F64">IFERROR(_xlfn.XLOOKUP(Table13[[#This Row],[Date]],Raw_Data[[#All],[Date]],Raw_Data[[#All],[Operating Hours]]),"")</f>
        <v>12.433333333333334</v>
      </c>
      <c r="G64" s="26">
        <f>IFERROR(_xlfn.XLOOKUP($A64,'Raw Data'!$G:$G,'Raw Data'!S:S)/1000,"")</f>
        <v>3.04</v>
      </c>
      <c r="H64" s="26"/>
      <c r="I64" s="26">
        <f>IFERROR(_xlfn.XLOOKUP($A64,'Raw Data'!$G:$G,'Raw Data'!AF:AF)/1000,"")</f>
        <v>2.84</v>
      </c>
      <c r="J64" s="26"/>
      <c r="K64" s="149">
        <f>IFERROR(_xlfn.XLOOKUP($A64,'Raw Data'!$G:$G,'Raw Data'!W:W),"")</f>
        <v>24.906242915927965</v>
      </c>
      <c r="L64" s="148">
        <f>IFERROR(_xlfn.XLOOKUP($A64,'Raw Data'!$G:$G,'Raw Data'!X:X),"")</f>
        <v>31.001991958106125</v>
      </c>
      <c r="M64" s="148">
        <f>IFERROR(_xlfn.XLOOKUP($A64,'Raw Data'!$G:$G,'Raw Data'!Y:Y),"")</f>
        <v>1.1342576095721866</v>
      </c>
      <c r="N64" s="148">
        <f>IFERROR(_xlfn.XLOOKUP($A64,'Raw Data'!$G:$G,'Raw Data'!Z:Z),"")</f>
        <v>6.0709404945373535</v>
      </c>
      <c r="O64" s="188">
        <f>IFERROR(1-SUMIF('Plant BD'!$H:$H,$A64,'Plant BD'!$AE:$AE)/($AA64+SUMIF('Plant BD'!$H:$H,$A64,'Plant BD'!$AE:$AE)),"")</f>
        <v>1</v>
      </c>
      <c r="P64" s="188"/>
      <c r="Q64" s="189"/>
      <c r="R64" s="191">
        <f>IFERROR(1-SUMIF('Grid BD'!$H:$H,$A64,'Grid BD'!$AD:$AD)/($AA64+SUMIF('Grid BD'!$H:$H,$A64,'Grid BD'!$AD:$AD)),"")</f>
        <v>1</v>
      </c>
      <c r="S64" s="17"/>
      <c r="T64" s="189">
        <f>IFERROR(1-SUMIF(Tracker_BD!H:H,$A64,Tracker_BD!AI:AI)/$F64,"")</f>
        <v>1</v>
      </c>
      <c r="U64" s="190">
        <f t="shared" si="7"/>
        <v>0.79813926865670382</v>
      </c>
      <c r="V64" s="17"/>
      <c r="W64" s="176">
        <f t="shared" si="8"/>
        <v>9.4446480124376619E-2</v>
      </c>
      <c r="X64" s="17">
        <f>IFERROR(_xlfn.XLOOKUP($A64,'Raw Data'!$G:$G,'Raw Data'!AB:AB),"")</f>
        <v>25812</v>
      </c>
      <c r="Y64" s="17">
        <f>IFERROR(_xlfn.XLOOKUP($A64,'Raw Data'!$G:$G,'Raw Data'!AC:AC),"")</f>
        <v>24174.100000003818</v>
      </c>
      <c r="Z64" s="45">
        <f>IFERROR(_xlfn.XLOOKUP($A64,'Raw Data'!$G:$G,'Raw Data'!AD:AD),"")</f>
        <v>357.72000000001469</v>
      </c>
      <c r="AA64" s="45">
        <f>IFERROR(_xlfn.XLOOKUP($A64,'Raw Data'!$G:$G,'Raw Data'!AE:AE),"")</f>
        <v>23816.380000003803</v>
      </c>
      <c r="AB64" s="17">
        <f>_xlfn.XLOOKUP($D64,'Modelling New'!D:D,'Modelling New'!N:N)</f>
        <v>10.507</v>
      </c>
      <c r="AC64" s="26">
        <f>IFERROR(_xlfn.XLOOKUP($D64,'Modelling New'!$D:$D,'Modelling New'!P:P),"")</f>
        <v>6.9530422466129034</v>
      </c>
      <c r="AD64" s="45">
        <f>IFERROR(_xlfn.XLOOKUP($D64,'Modelling New'!$D:$D,'Modelling New'!T:T)*1000,"")</f>
        <v>50788.087346112523</v>
      </c>
      <c r="AE64" s="176">
        <f t="shared" si="9"/>
        <v>0.69519758920580954</v>
      </c>
      <c r="AF64" s="176">
        <f>IFERROR(_xlfn.XLOOKUP($D64,'Modelling New'!$D:$D,'Modelling New'!W:W),"")</f>
        <v>0.20140575864547652</v>
      </c>
      <c r="AG64" s="176">
        <f>IFERROR(_xlfn.XLOOKUP($D64,'Modelling New'!$D:$D,'Modelling New'!AD:AD),"")</f>
        <v>0.995</v>
      </c>
      <c r="AH64" s="176">
        <f>IFERROR(_xlfn.XLOOKUP($D64,'Modelling New'!$D:$D,'Modelling New'!AE:AE),"")</f>
        <v>0.997</v>
      </c>
      <c r="AI64" s="17"/>
      <c r="AJ64" s="17"/>
      <c r="AK64" s="17"/>
      <c r="AL64" s="17"/>
      <c r="AM64" s="17"/>
      <c r="AN64" s="176"/>
      <c r="AO64" s="176"/>
      <c r="AP64" s="176"/>
      <c r="AQ64" s="176"/>
      <c r="AR64" s="45">
        <f>IFERROR(_xlfn.XLOOKUP($D64,'Modelling New'!$D:$D,'Modelling New'!$N:$N),"")</f>
        <v>10.507</v>
      </c>
      <c r="AS64" s="45"/>
    </row>
    <row r="65" spans="1:45">
      <c r="A65" s="77">
        <f t="shared" si="5"/>
        <v>45808</v>
      </c>
      <c r="B65" s="45">
        <f>YEAR(Table13[[#This Row],[Date]])+IF(MONTH(Table13[[#This Row],[Date]])&gt;=4,1,0)</f>
        <v>2026</v>
      </c>
      <c r="C65" s="17">
        <f>YEAR(Table13[[#This Row],[Date]])</f>
        <v>2025</v>
      </c>
      <c r="D65" s="42">
        <f>Table13[[#This Row],[Date]]-DAY(Table13[[#This Row],[Date]])+1</f>
        <v>45778</v>
      </c>
      <c r="E65" s="17">
        <f t="shared" si="6"/>
        <v>31</v>
      </c>
      <c r="F65" s="147" cm="1">
        <f t="array" ref="F65">IFERROR(_xlfn.XLOOKUP(Table13[[#This Row],[Date]],Raw_Data[[#All],[Date]],Raw_Data[[#All],[Operating Hours]]),"")</f>
        <v>12.566666666666666</v>
      </c>
      <c r="G65" s="148">
        <f>IFERROR(_xlfn.XLOOKUP($A65,'Raw Data'!$G:$G,'Raw Data'!S:S)/1000,"")</f>
        <v>5.15</v>
      </c>
      <c r="H65" s="148"/>
      <c r="I65" s="148">
        <f>IFERROR(_xlfn.XLOOKUP($A65,'Raw Data'!$G:$G,'Raw Data'!AF:AF)/1000,"")</f>
        <v>5.1849999999999996</v>
      </c>
      <c r="J65" s="148"/>
      <c r="K65" s="149">
        <f>IFERROR(_xlfn.XLOOKUP($A65,'Raw Data'!$G:$G,'Raw Data'!W:W),"")</f>
        <v>26.577622488160795</v>
      </c>
      <c r="L65" s="148">
        <f>IFERROR(_xlfn.XLOOKUP($A65,'Raw Data'!$G:$G,'Raw Data'!X:X),"")</f>
        <v>37.228112712127484</v>
      </c>
      <c r="M65" s="148">
        <f>IFERROR(_xlfn.XLOOKUP($A65,'Raw Data'!$G:$G,'Raw Data'!Y:Y),"")</f>
        <v>0.83760739446475807</v>
      </c>
      <c r="N65" s="148">
        <f>IFERROR(_xlfn.XLOOKUP($A65,'Raw Data'!$G:$G,'Raw Data'!Z:Z),"")</f>
        <v>4.392054557800293</v>
      </c>
      <c r="O65" s="188">
        <f>IFERROR(1-SUMIF('Plant BD'!$H:$H,$A65,'Plant BD'!$AE:$AE)/($AA65+SUMIF('Plant BD'!$H:$H,$A65,'Plant BD'!$AE:$AE)),"")</f>
        <v>1</v>
      </c>
      <c r="P65" s="188"/>
      <c r="Q65" s="189"/>
      <c r="R65" s="188">
        <f>IFERROR(1-SUMIF('Grid BD'!$H:$H,$A65,'Grid BD'!$AD:$AD)/($AA65+SUMIF('Grid BD'!$H:$H,$A65,'Grid BD'!$AD:$AD)),"")</f>
        <v>1</v>
      </c>
      <c r="S65" s="17"/>
      <c r="T65" s="189">
        <f>IFERROR(1-SUMIF(Tracker_BD!H:H,$A65,Tracker_BD!AI:AI)/$F65,"")</f>
        <v>1</v>
      </c>
      <c r="U65" s="190">
        <f t="shared" si="7"/>
        <v>0.74664243216091186</v>
      </c>
      <c r="V65" s="17"/>
      <c r="W65" s="176">
        <f t="shared" si="8"/>
        <v>0.16130587544809699</v>
      </c>
      <c r="X65" s="17">
        <f>IFERROR(_xlfn.XLOOKUP($A65,'Raw Data'!$G:$G,'Raw Data'!AB:AB),"")</f>
        <v>39896</v>
      </c>
      <c r="Y65" s="17">
        <f>IFERROR(_xlfn.XLOOKUP($A65,'Raw Data'!$G:$G,'Raw Data'!AC:AC),"")</f>
        <v>40932.199999995646</v>
      </c>
      <c r="Z65" s="45">
        <f>IFERROR(_xlfn.XLOOKUP($A65,'Raw Data'!$G:$G,'Raw Data'!AD:AD),"")</f>
        <v>256.01999999992131</v>
      </c>
      <c r="AA65" s="45">
        <f>IFERROR(_xlfn.XLOOKUP($A65,'Raw Data'!$G:$G,'Raw Data'!AE:AE),"")</f>
        <v>40676.179999995722</v>
      </c>
      <c r="AB65" s="17">
        <f>_xlfn.XLOOKUP($D65,'Modelling New'!D:D,'Modelling New'!N:N)</f>
        <v>10.507</v>
      </c>
      <c r="AC65" s="26">
        <f>IFERROR(_xlfn.XLOOKUP($D65,'Modelling New'!$D:$D,'Modelling New'!P:P),"")</f>
        <v>6.9530422466129034</v>
      </c>
      <c r="AD65" s="45">
        <f>IFERROR(_xlfn.XLOOKUP($D65,'Modelling New'!$D:$D,'Modelling New'!T:T)*1000,"")</f>
        <v>50788.087346112523</v>
      </c>
      <c r="AE65" s="176">
        <f t="shared" si="9"/>
        <v>0.69519758920580954</v>
      </c>
      <c r="AF65" s="176">
        <f>IFERROR(_xlfn.XLOOKUP($D65,'Modelling New'!$D:$D,'Modelling New'!W:W),"")</f>
        <v>0.20140575864547652</v>
      </c>
      <c r="AG65" s="176">
        <f>IFERROR(_xlfn.XLOOKUP($D65,'Modelling New'!$D:$D,'Modelling New'!AD:AD),"")</f>
        <v>0.995</v>
      </c>
      <c r="AH65" s="176">
        <f>IFERROR(_xlfn.XLOOKUP($D65,'Modelling New'!$D:$D,'Modelling New'!AE:AE),"")</f>
        <v>0.997</v>
      </c>
      <c r="AI65" s="17"/>
      <c r="AJ65" s="17"/>
      <c r="AK65" s="17"/>
      <c r="AL65" s="17"/>
      <c r="AM65" s="17"/>
      <c r="AN65" s="176"/>
      <c r="AO65" s="176"/>
      <c r="AP65" s="176"/>
      <c r="AQ65" s="176"/>
      <c r="AR65" s="45">
        <f>IFERROR(_xlfn.XLOOKUP($D65,'Modelling New'!$D:$D,'Modelling New'!$N:$N),"")</f>
        <v>10.507</v>
      </c>
      <c r="AS65" s="45"/>
    </row>
    <row r="66" spans="1:45">
      <c r="A66" s="77">
        <f t="shared" si="5"/>
        <v>45809</v>
      </c>
      <c r="B66" s="45">
        <f>YEAR(Table13[[#This Row],[Date]])+IF(MONTH(Table13[[#This Row],[Date]])&gt;=4,1,0)</f>
        <v>2026</v>
      </c>
      <c r="C66" s="17">
        <f>YEAR(Table13[[#This Row],[Date]])</f>
        <v>2025</v>
      </c>
      <c r="D66" s="42">
        <f>Table13[[#This Row],[Date]]-DAY(Table13[[#This Row],[Date]])+1</f>
        <v>45809</v>
      </c>
      <c r="E66" s="17">
        <f t="shared" si="6"/>
        <v>30</v>
      </c>
      <c r="F66" s="147" cm="1">
        <f t="array" ref="F66">IFERROR(_xlfn.XLOOKUP(Table13[[#This Row],[Date]],Raw_Data[[#All],[Date]],Raw_Data[[#All],[Operating Hours]]),"")</f>
        <v>12.583333333333334</v>
      </c>
      <c r="G66" s="26">
        <f>IFERROR(_xlfn.XLOOKUP($A66,'Raw Data'!$G:$G,'Raw Data'!S:S)/1000,"")</f>
        <v>6.55</v>
      </c>
      <c r="H66" s="26"/>
      <c r="I66" s="26">
        <f>IFERROR(_xlfn.XLOOKUP($A66,'Raw Data'!$G:$G,'Raw Data'!AF:AF)/1000,"")</f>
        <v>6.93</v>
      </c>
      <c r="J66" s="26"/>
      <c r="K66" s="149">
        <f>IFERROR(_xlfn.XLOOKUP($A66,'Raw Data'!$G:$G,'Raw Data'!W:W),"")</f>
        <v>27.376739383374574</v>
      </c>
      <c r="L66" s="148">
        <f>IFERROR(_xlfn.XLOOKUP($A66,'Raw Data'!$G:$G,'Raw Data'!X:X),"")</f>
        <v>41.126740834069629</v>
      </c>
      <c r="M66" s="148">
        <f>IFERROR(_xlfn.XLOOKUP($A66,'Raw Data'!$G:$G,'Raw Data'!Y:Y),"")</f>
        <v>1.626559259241851</v>
      </c>
      <c r="N66" s="148">
        <f>IFERROR(_xlfn.XLOOKUP($A66,'Raw Data'!$G:$G,'Raw Data'!Z:Z),"")</f>
        <v>6.4820642471313477</v>
      </c>
      <c r="O66" s="188">
        <f>IFERROR(1-SUMIF('Plant BD'!$H:$H,$A66,'Plant BD'!$AE:$AE)/($AA66+SUMIF('Plant BD'!$H:$H,$A66,'Plant BD'!$AE:$AE)),"")</f>
        <v>1</v>
      </c>
      <c r="P66" s="188"/>
      <c r="Q66" s="189"/>
      <c r="R66" s="191">
        <f>IFERROR(1-SUMIF('Grid BD'!$H:$H,$A66,'Grid BD'!$AD:$AD)/($AA66+SUMIF('Grid BD'!$H:$H,$A66,'Grid BD'!$AD:$AD)),"")</f>
        <v>1</v>
      </c>
      <c r="S66" s="17"/>
      <c r="T66" s="189">
        <f>IFERROR(1-SUMIF(Tracker_BD!H:H,$A66,Tracker_BD!AI:AI)/$F66,"")</f>
        <v>1</v>
      </c>
      <c r="U66" s="190">
        <f t="shared" si="7"/>
        <v>0.72153890122865461</v>
      </c>
      <c r="V66" s="17"/>
      <c r="W66" s="176">
        <f t="shared" si="8"/>
        <v>0.208344357729774</v>
      </c>
      <c r="X66" s="17">
        <f>IFERROR(_xlfn.XLOOKUP($A66,'Raw Data'!$G:$G,'Raw Data'!AB:AB),"")</f>
        <v>49864</v>
      </c>
      <c r="Y66" s="17">
        <f>IFERROR(_xlfn.XLOOKUP($A66,'Raw Data'!$G:$G,'Raw Data'!AC:AC),"")</f>
        <v>52863.7000000017</v>
      </c>
      <c r="Z66" s="45">
        <f>IFERROR(_xlfn.XLOOKUP($A66,'Raw Data'!$G:$G,'Raw Data'!AD:AD),"")</f>
        <v>325.92000000004617</v>
      </c>
      <c r="AA66" s="45">
        <f>IFERROR(_xlfn.XLOOKUP($A66,'Raw Data'!$G:$G,'Raw Data'!AE:AE),"")</f>
        <v>52537.78000000165</v>
      </c>
      <c r="AB66" s="17">
        <f>_xlfn.XLOOKUP($D66,'Modelling New'!D:D,'Modelling New'!N:N)</f>
        <v>10.507</v>
      </c>
      <c r="AC66" s="26">
        <f>IFERROR(_xlfn.XLOOKUP($D66,'Modelling New'!$D:$D,'Modelling New'!P:P),"")</f>
        <v>5.2372339522000004</v>
      </c>
      <c r="AD66" s="45">
        <f>IFERROR(_xlfn.XLOOKUP($D66,'Modelling New'!$D:$D,'Modelling New'!T:T)*1000,"")</f>
        <v>37399.828631840384</v>
      </c>
      <c r="AE66" s="176">
        <f t="shared" si="9"/>
        <v>0.67965560892027488</v>
      </c>
      <c r="AF66" s="176">
        <f>IFERROR(_xlfn.XLOOKUP($D66,'Modelling New'!$D:$D,'Modelling New'!W:W),"")</f>
        <v>0.14831314295168452</v>
      </c>
      <c r="AG66" s="176">
        <f>IFERROR(_xlfn.XLOOKUP($D66,'Modelling New'!$D:$D,'Modelling New'!AD:AD),"")</f>
        <v>0.995</v>
      </c>
      <c r="AH66" s="176">
        <f>IFERROR(_xlfn.XLOOKUP($D66,'Modelling New'!$D:$D,'Modelling New'!AE:AE),"")</f>
        <v>0.997</v>
      </c>
      <c r="AI66" s="17"/>
      <c r="AJ66" s="17"/>
      <c r="AK66" s="17"/>
      <c r="AL66" s="17"/>
      <c r="AM66" s="17"/>
      <c r="AN66" s="176"/>
      <c r="AO66" s="176"/>
      <c r="AP66" s="176"/>
      <c r="AQ66" s="176"/>
      <c r="AR66" s="45">
        <f>IFERROR(_xlfn.XLOOKUP($D66,'Modelling New'!$D:$D,'Modelling New'!$N:$N),"")</f>
        <v>10.507</v>
      </c>
      <c r="AS66" s="45"/>
    </row>
    <row r="67" spans="1:45">
      <c r="A67" s="77">
        <f t="shared" si="5"/>
        <v>45810</v>
      </c>
      <c r="B67" s="45">
        <f>YEAR(Table13[[#This Row],[Date]])+IF(MONTH(Table13[[#This Row],[Date]])&gt;=4,1,0)</f>
        <v>2026</v>
      </c>
      <c r="C67" s="17">
        <f>YEAR(Table13[[#This Row],[Date]])</f>
        <v>2025</v>
      </c>
      <c r="D67" s="42">
        <f>Table13[[#This Row],[Date]]-DAY(Table13[[#This Row],[Date]])+1</f>
        <v>45809</v>
      </c>
      <c r="E67" s="17">
        <f t="shared" si="6"/>
        <v>30</v>
      </c>
      <c r="F67" s="147" cm="1">
        <f t="array" ref="F67">IFERROR(_xlfn.XLOOKUP(Table13[[#This Row],[Date]],Raw_Data[[#All],[Date]],Raw_Data[[#All],[Operating Hours]]),"")</f>
        <v>12.566666666666666</v>
      </c>
      <c r="G67" s="148">
        <f>IFERROR(_xlfn.XLOOKUP($A67,'Raw Data'!$G:$G,'Raw Data'!S:S)/1000,"")</f>
        <v>5.57</v>
      </c>
      <c r="H67" s="148"/>
      <c r="I67" s="148">
        <f>IFERROR(_xlfn.XLOOKUP($A67,'Raw Data'!$G:$G,'Raw Data'!AF:AF)/1000,"")</f>
        <v>6.0350000000000001</v>
      </c>
      <c r="J67" s="148"/>
      <c r="K67" s="149">
        <f>IFERROR(_xlfn.XLOOKUP($A67,'Raw Data'!$G:$G,'Raw Data'!W:W),"")</f>
        <v>27.288291673592823</v>
      </c>
      <c r="L67" s="148">
        <f>IFERROR(_xlfn.XLOOKUP($A67,'Raw Data'!$G:$G,'Raw Data'!X:X),"")</f>
        <v>39.084065129206763</v>
      </c>
      <c r="M67" s="148">
        <f>IFERROR(_xlfn.XLOOKUP($A67,'Raw Data'!$G:$G,'Raw Data'!Y:Y),"")</f>
        <v>1.9192828386126088</v>
      </c>
      <c r="N67" s="148">
        <f>IFERROR(_xlfn.XLOOKUP($A67,'Raw Data'!$G:$G,'Raw Data'!Z:Z),"")</f>
        <v>5.62987478574117</v>
      </c>
      <c r="O67" s="188">
        <f>IFERROR(1-SUMIF('Plant BD'!$H:$H,$A67,'Plant BD'!$AE:$AE)/($AA67+SUMIF('Plant BD'!$H:$H,$A67,'Plant BD'!$AE:$AE)),"")</f>
        <v>1</v>
      </c>
      <c r="P67" s="188"/>
      <c r="Q67" s="189"/>
      <c r="R67" s="188">
        <f>IFERROR(1-SUMIF('Grid BD'!$H:$H,$A67,'Grid BD'!$AD:$AD)/($AA67+SUMIF('Grid BD'!$H:$H,$A67,'Grid BD'!$AD:$AD)),"")</f>
        <v>1</v>
      </c>
      <c r="S67" s="17"/>
      <c r="T67" s="189">
        <f>IFERROR(1-SUMIF(Tracker_BD!H:H,$A67,Tracker_BD!AI:AI)/$F67,"")</f>
        <v>1</v>
      </c>
      <c r="U67" s="190">
        <f t="shared" si="7"/>
        <v>0.72574680752939125</v>
      </c>
      <c r="V67" s="17"/>
      <c r="W67" s="176">
        <f t="shared" si="8"/>
        <v>0.18249508264332817</v>
      </c>
      <c r="X67" s="17">
        <f>IFERROR(_xlfn.XLOOKUP($A67,'Raw Data'!$G:$G,'Raw Data'!AB:AB),"")</f>
        <v>44467</v>
      </c>
      <c r="Y67" s="17">
        <f>IFERROR(_xlfn.XLOOKUP($A67,'Raw Data'!$G:$G,'Raw Data'!AC:AC),"")</f>
        <v>46304.900000002817</v>
      </c>
      <c r="Z67" s="45">
        <f>IFERROR(_xlfn.XLOOKUP($A67,'Raw Data'!$G:$G,'Raw Data'!AD:AD),"")</f>
        <v>285.48000000004237</v>
      </c>
      <c r="AA67" s="45">
        <f>IFERROR(_xlfn.XLOOKUP($A67,'Raw Data'!$G:$G,'Raw Data'!AE:AE),"")</f>
        <v>46019.420000002778</v>
      </c>
      <c r="AB67" s="17">
        <f>_xlfn.XLOOKUP($D67,'Modelling New'!D:D,'Modelling New'!N:N)</f>
        <v>10.507</v>
      </c>
      <c r="AC67" s="26">
        <f>IFERROR(_xlfn.XLOOKUP($D67,'Modelling New'!$D:$D,'Modelling New'!P:P),"")</f>
        <v>5.2372339522000004</v>
      </c>
      <c r="AD67" s="45">
        <f>IFERROR(_xlfn.XLOOKUP($D67,'Modelling New'!$D:$D,'Modelling New'!T:T)*1000,"")</f>
        <v>37399.828631840384</v>
      </c>
      <c r="AE67" s="176">
        <f t="shared" si="9"/>
        <v>0.67965560892027488</v>
      </c>
      <c r="AF67" s="176">
        <f>IFERROR(_xlfn.XLOOKUP($D67,'Modelling New'!$D:$D,'Modelling New'!W:W),"")</f>
        <v>0.14831314295168452</v>
      </c>
      <c r="AG67" s="176">
        <f>IFERROR(_xlfn.XLOOKUP($D67,'Modelling New'!$D:$D,'Modelling New'!AD:AD),"")</f>
        <v>0.995</v>
      </c>
      <c r="AH67" s="176">
        <f>IFERROR(_xlfn.XLOOKUP($D67,'Modelling New'!$D:$D,'Modelling New'!AE:AE),"")</f>
        <v>0.997</v>
      </c>
      <c r="AI67" s="17"/>
      <c r="AJ67" s="17"/>
      <c r="AK67" s="17"/>
      <c r="AL67" s="17"/>
      <c r="AM67" s="17"/>
      <c r="AN67" s="176"/>
      <c r="AO67" s="176"/>
      <c r="AP67" s="176"/>
      <c r="AQ67" s="176"/>
      <c r="AR67" s="45">
        <f>IFERROR(_xlfn.XLOOKUP($D67,'Modelling New'!$D:$D,'Modelling New'!$N:$N),"")</f>
        <v>10.507</v>
      </c>
      <c r="AS67" s="45"/>
    </row>
    <row r="68" spans="1:45">
      <c r="A68" s="77">
        <f t="shared" si="5"/>
        <v>45811</v>
      </c>
      <c r="B68" s="45">
        <f>YEAR(Table13[[#This Row],[Date]])+IF(MONTH(Table13[[#This Row],[Date]])&gt;=4,1,0)</f>
        <v>2026</v>
      </c>
      <c r="C68" s="17">
        <f>YEAR(Table13[[#This Row],[Date]])</f>
        <v>2025</v>
      </c>
      <c r="D68" s="42">
        <f>Table13[[#This Row],[Date]]-DAY(Table13[[#This Row],[Date]])+1</f>
        <v>45809</v>
      </c>
      <c r="E68" s="17">
        <f t="shared" si="6"/>
        <v>30</v>
      </c>
      <c r="F68" s="147" cm="1">
        <f t="array" ref="F68">IFERROR(_xlfn.XLOOKUP(Table13[[#This Row],[Date]],Raw_Data[[#All],[Date]],Raw_Data[[#All],[Operating Hours]]),"")</f>
        <v>12.55</v>
      </c>
      <c r="G68" s="26">
        <f>IFERROR(_xlfn.XLOOKUP($A68,'Raw Data'!$G:$G,'Raw Data'!S:S)/1000,"")</f>
        <v>4.8899999999999997</v>
      </c>
      <c r="H68" s="26"/>
      <c r="I68" s="26">
        <f>IFERROR(_xlfn.XLOOKUP($A68,'Raw Data'!$G:$G,'Raw Data'!AF:AF)/1000,"")</f>
        <v>5.14</v>
      </c>
      <c r="J68" s="26"/>
      <c r="K68" s="149">
        <f>IFERROR(_xlfn.XLOOKUP($A68,'Raw Data'!$G:$G,'Raw Data'!W:W),"")</f>
        <v>25.604953624209294</v>
      </c>
      <c r="L68" s="148">
        <f>IFERROR(_xlfn.XLOOKUP($A68,'Raw Data'!$G:$G,'Raw Data'!X:X),"")</f>
        <v>36.147619717949581</v>
      </c>
      <c r="M68" s="148">
        <f>IFERROR(_xlfn.XLOOKUP($A68,'Raw Data'!$G:$G,'Raw Data'!Y:Y),"")</f>
        <v>1.4757743923670417</v>
      </c>
      <c r="N68" s="148">
        <f>IFERROR(_xlfn.XLOOKUP($A68,'Raw Data'!$G:$G,'Raw Data'!Z:Z),"")</f>
        <v>6.5288867950439453</v>
      </c>
      <c r="O68" s="188">
        <f>IFERROR(1-SUMIF('Plant BD'!$H:$H,$A68,'Plant BD'!$AE:$AE)/($AA68+SUMIF('Plant BD'!$H:$H,$A68,'Plant BD'!$AE:$AE)),"")</f>
        <v>0.99478308732355669</v>
      </c>
      <c r="P68" s="188"/>
      <c r="Q68" s="189"/>
      <c r="R68" s="191">
        <f>IFERROR(1-SUMIF('Grid BD'!$H:$H,$A68,'Grid BD'!$AD:$AD)/($AA68+SUMIF('Grid BD'!$H:$H,$A68,'Grid BD'!$AD:$AD)),"")</f>
        <v>1</v>
      </c>
      <c r="S68" s="17"/>
      <c r="T68" s="189">
        <f>IFERROR(1-SUMIF(Tracker_BD!H:H,$A68,Tracker_BD!AI:AI)/$F68,"")</f>
        <v>1</v>
      </c>
      <c r="U68" s="190">
        <f t="shared" si="7"/>
        <v>0.73087535861758157</v>
      </c>
      <c r="V68" s="17"/>
      <c r="W68" s="176">
        <f t="shared" si="8"/>
        <v>0.15652913930393206</v>
      </c>
      <c r="X68" s="17">
        <f>IFERROR(_xlfn.XLOOKUP($A68,'Raw Data'!$G:$G,'Raw Data'!AB:AB),"")</f>
        <v>39054</v>
      </c>
      <c r="Y68" s="17">
        <f>IFERROR(_xlfn.XLOOKUP($A68,'Raw Data'!$G:$G,'Raw Data'!AC:AC),"")</f>
        <v>39789.6999999939</v>
      </c>
      <c r="Z68" s="45">
        <f>IFERROR(_xlfn.XLOOKUP($A68,'Raw Data'!$G:$G,'Raw Data'!AD:AD),"")</f>
        <v>318.05999999996004</v>
      </c>
      <c r="AA68" s="45">
        <f>IFERROR(_xlfn.XLOOKUP($A68,'Raw Data'!$G:$G,'Raw Data'!AE:AE),"")</f>
        <v>39471.639999993939</v>
      </c>
      <c r="AB68" s="17">
        <f>_xlfn.XLOOKUP($D68,'Modelling New'!D:D,'Modelling New'!N:N)</f>
        <v>10.507</v>
      </c>
      <c r="AC68" s="26">
        <f>IFERROR(_xlfn.XLOOKUP($D68,'Modelling New'!$D:$D,'Modelling New'!P:P),"")</f>
        <v>5.2372339522000004</v>
      </c>
      <c r="AD68" s="45">
        <f>IFERROR(_xlfn.XLOOKUP($D68,'Modelling New'!$D:$D,'Modelling New'!T:T)*1000,"")</f>
        <v>37399.828631840384</v>
      </c>
      <c r="AE68" s="176">
        <f t="shared" si="9"/>
        <v>0.67965560892027488</v>
      </c>
      <c r="AF68" s="176">
        <f>IFERROR(_xlfn.XLOOKUP($D68,'Modelling New'!$D:$D,'Modelling New'!W:W),"")</f>
        <v>0.14831314295168452</v>
      </c>
      <c r="AG68" s="176">
        <f>IFERROR(_xlfn.XLOOKUP($D68,'Modelling New'!$D:$D,'Modelling New'!AD:AD),"")</f>
        <v>0.995</v>
      </c>
      <c r="AH68" s="176">
        <f>IFERROR(_xlfn.XLOOKUP($D68,'Modelling New'!$D:$D,'Modelling New'!AE:AE),"")</f>
        <v>0.997</v>
      </c>
      <c r="AI68" s="17"/>
      <c r="AJ68" s="17"/>
      <c r="AK68" s="17"/>
      <c r="AL68" s="17"/>
      <c r="AM68" s="17"/>
      <c r="AN68" s="176"/>
      <c r="AO68" s="176"/>
      <c r="AP68" s="176"/>
      <c r="AQ68" s="176"/>
      <c r="AR68" s="45">
        <f>IFERROR(_xlfn.XLOOKUP($D68,'Modelling New'!$D:$D,'Modelling New'!$N:$N),"")</f>
        <v>10.507</v>
      </c>
      <c r="AS68" s="45"/>
    </row>
    <row r="69" spans="1:45">
      <c r="A69" s="77">
        <f t="shared" si="5"/>
        <v>45812</v>
      </c>
      <c r="B69" s="45">
        <f>YEAR(Table13[[#This Row],[Date]])+IF(MONTH(Table13[[#This Row],[Date]])&gt;=4,1,0)</f>
        <v>2026</v>
      </c>
      <c r="C69" s="17">
        <f>YEAR(Table13[[#This Row],[Date]])</f>
        <v>2025</v>
      </c>
      <c r="D69" s="42">
        <f>Table13[[#This Row],[Date]]-DAY(Table13[[#This Row],[Date]])+1</f>
        <v>45809</v>
      </c>
      <c r="E69" s="17">
        <f t="shared" si="6"/>
        <v>30</v>
      </c>
      <c r="F69" s="147" cm="1">
        <f t="array" ref="F69">IFERROR(_xlfn.XLOOKUP(Table13[[#This Row],[Date]],Raw_Data[[#All],[Date]],Raw_Data[[#All],[Operating Hours]]),"")</f>
        <v>12.616666666666667</v>
      </c>
      <c r="G69" s="148">
        <f>IFERROR(_xlfn.XLOOKUP($A69,'Raw Data'!$G:$G,'Raw Data'!S:S)/1000,"")</f>
        <v>6.58</v>
      </c>
      <c r="H69" s="148"/>
      <c r="I69" s="148">
        <f>IFERROR(_xlfn.XLOOKUP($A69,'Raw Data'!$G:$G,'Raw Data'!AF:AF)/1000,"")</f>
        <v>7.0049999999999999</v>
      </c>
      <c r="J69" s="148"/>
      <c r="K69" s="149">
        <f>IFERROR(_xlfn.XLOOKUP($A69,'Raw Data'!$G:$G,'Raw Data'!W:W),"")</f>
        <v>27.191465679762501</v>
      </c>
      <c r="L69" s="148">
        <f>IFERROR(_xlfn.XLOOKUP($A69,'Raw Data'!$G:$G,'Raw Data'!X:X),"")</f>
        <v>41.375525401575899</v>
      </c>
      <c r="M69" s="148">
        <f>IFERROR(_xlfn.XLOOKUP($A69,'Raw Data'!$G:$G,'Raw Data'!Y:Y),"")</f>
        <v>0.88923907877587394</v>
      </c>
      <c r="N69" s="148">
        <f>IFERROR(_xlfn.XLOOKUP($A69,'Raw Data'!$G:$G,'Raw Data'!Z:Z),"")</f>
        <v>4.8114042282104492</v>
      </c>
      <c r="O69" s="188">
        <f>IFERROR(1-SUMIF('Plant BD'!$H:$H,$A69,'Plant BD'!$AE:$AE)/($AA69+SUMIF('Plant BD'!$H:$H,$A69,'Plant BD'!$AE:$AE)),"")</f>
        <v>1</v>
      </c>
      <c r="P69" s="188"/>
      <c r="Q69" s="189"/>
      <c r="R69" s="188">
        <f>IFERROR(1-SUMIF('Grid BD'!$H:$H,$A69,'Grid BD'!$AD:$AD)/($AA69+SUMIF('Grid BD'!$H:$H,$A69,'Grid BD'!$AD:$AD)),"")</f>
        <v>1</v>
      </c>
      <c r="S69" s="17"/>
      <c r="T69" s="189">
        <f>IFERROR(1-SUMIF(Tracker_BD!H:H,$A69,Tracker_BD!AI:AI)/$F69,"")</f>
        <v>1</v>
      </c>
      <c r="U69" s="190">
        <f t="shared" si="7"/>
        <v>0.72332214267006156</v>
      </c>
      <c r="V69" s="17"/>
      <c r="W69" s="176">
        <f t="shared" si="8"/>
        <v>0.21111965039182423</v>
      </c>
      <c r="X69" s="17">
        <f>IFERROR(_xlfn.XLOOKUP($A69,'Raw Data'!$G:$G,'Raw Data'!AB:AB),"")</f>
        <v>50556</v>
      </c>
      <c r="Y69" s="17">
        <f>IFERROR(_xlfn.XLOOKUP($A69,'Raw Data'!$G:$G,'Raw Data'!AC:AC),"")</f>
        <v>53552.200000005541</v>
      </c>
      <c r="Z69" s="45">
        <f>IFERROR(_xlfn.XLOOKUP($A69,'Raw Data'!$G:$G,'Raw Data'!AD:AD),"")</f>
        <v>314.58000000000652</v>
      </c>
      <c r="AA69" s="45">
        <f>IFERROR(_xlfn.XLOOKUP($A69,'Raw Data'!$G:$G,'Raw Data'!AE:AE),"")</f>
        <v>53237.620000005532</v>
      </c>
      <c r="AB69" s="17">
        <f>_xlfn.XLOOKUP($D69,'Modelling New'!D:D,'Modelling New'!N:N)</f>
        <v>10.507</v>
      </c>
      <c r="AC69" s="26">
        <f>IFERROR(_xlfn.XLOOKUP($D69,'Modelling New'!$D:$D,'Modelling New'!P:P),"")</f>
        <v>5.2372339522000004</v>
      </c>
      <c r="AD69" s="45">
        <f>IFERROR(_xlfn.XLOOKUP($D69,'Modelling New'!$D:$D,'Modelling New'!T:T)*1000,"")</f>
        <v>37399.828631840384</v>
      </c>
      <c r="AE69" s="176">
        <f t="shared" si="9"/>
        <v>0.67965560892027488</v>
      </c>
      <c r="AF69" s="176">
        <f>IFERROR(_xlfn.XLOOKUP($D69,'Modelling New'!$D:$D,'Modelling New'!W:W),"")</f>
        <v>0.14831314295168452</v>
      </c>
      <c r="AG69" s="176">
        <f>IFERROR(_xlfn.XLOOKUP($D69,'Modelling New'!$D:$D,'Modelling New'!AD:AD),"")</f>
        <v>0.995</v>
      </c>
      <c r="AH69" s="176">
        <f>IFERROR(_xlfn.XLOOKUP($D69,'Modelling New'!$D:$D,'Modelling New'!AE:AE),"")</f>
        <v>0.997</v>
      </c>
      <c r="AI69" s="17"/>
      <c r="AJ69" s="17"/>
      <c r="AK69" s="17"/>
      <c r="AL69" s="17"/>
      <c r="AM69" s="17"/>
      <c r="AN69" s="176"/>
      <c r="AO69" s="176"/>
      <c r="AP69" s="176"/>
      <c r="AQ69" s="176"/>
      <c r="AR69" s="45">
        <f>IFERROR(_xlfn.XLOOKUP($D69,'Modelling New'!$D:$D,'Modelling New'!$N:$N),"")</f>
        <v>10.507</v>
      </c>
      <c r="AS69" s="45"/>
    </row>
    <row r="70" spans="1:45">
      <c r="A70" s="77">
        <f t="shared" ref="A70:A133" si="10">A69+1</f>
        <v>45813</v>
      </c>
      <c r="B70" s="45">
        <f>YEAR(Table13[[#This Row],[Date]])+IF(MONTH(Table13[[#This Row],[Date]])&gt;=4,1,0)</f>
        <v>2026</v>
      </c>
      <c r="C70" s="17">
        <f>YEAR(Table13[[#This Row],[Date]])</f>
        <v>2025</v>
      </c>
      <c r="D70" s="42">
        <f>Table13[[#This Row],[Date]]-DAY(Table13[[#This Row],[Date]])+1</f>
        <v>45809</v>
      </c>
      <c r="E70" s="17">
        <f t="shared" ref="E70:E133" si="11">DAY(EOMONTH(A70,0))</f>
        <v>30</v>
      </c>
      <c r="F70" s="147" cm="1">
        <f t="array" ref="F70">IFERROR(_xlfn.XLOOKUP(Table13[[#This Row],[Date]],Raw_Data[[#All],[Date]],Raw_Data[[#All],[Operating Hours]]),"")</f>
        <v>12.583333333333334</v>
      </c>
      <c r="G70" s="26">
        <f>IFERROR(_xlfn.XLOOKUP($A70,'Raw Data'!$G:$G,'Raw Data'!S:S)/1000,"")</f>
        <v>6.7</v>
      </c>
      <c r="H70" s="26"/>
      <c r="I70" s="26">
        <f>IFERROR(_xlfn.XLOOKUP($A70,'Raw Data'!$G:$G,'Raw Data'!AF:AF)/1000,"")</f>
        <v>7.3849999999999998</v>
      </c>
      <c r="J70" s="26"/>
      <c r="K70" s="149">
        <f>IFERROR(_xlfn.XLOOKUP($A70,'Raw Data'!$G:$G,'Raw Data'!W:W),"")</f>
        <v>27.799682468333572</v>
      </c>
      <c r="L70" s="148">
        <f>IFERROR(_xlfn.XLOOKUP($A70,'Raw Data'!$G:$G,'Raw Data'!X:X),"")</f>
        <v>43.133621942429315</v>
      </c>
      <c r="M70" s="148">
        <f>IFERROR(_xlfn.XLOOKUP($A70,'Raw Data'!$G:$G,'Raw Data'!Y:Y),"")</f>
        <v>0.76420390976484487</v>
      </c>
      <c r="N70" s="148">
        <f>IFERROR(_xlfn.XLOOKUP($A70,'Raw Data'!$G:$G,'Raw Data'!Z:Z),"")</f>
        <v>1.0214121341705322</v>
      </c>
      <c r="O70" s="188">
        <f>IFERROR(1-SUMIF('Plant BD'!$H:$H,$A70,'Plant BD'!$AE:$AE)/($AA70+SUMIF('Plant BD'!$H:$H,$A70,'Plant BD'!$AE:$AE)),"")</f>
        <v>1</v>
      </c>
      <c r="P70" s="188"/>
      <c r="Q70" s="189"/>
      <c r="R70" s="191">
        <f>IFERROR(1-SUMIF('Grid BD'!$H:$H,$A70,'Grid BD'!$AD:$AD)/($AA70+SUMIF('Grid BD'!$H:$H,$A70,'Grid BD'!$AD:$AD)),"")</f>
        <v>0.98487330898087144</v>
      </c>
      <c r="S70" s="17"/>
      <c r="T70" s="189">
        <f>IFERROR(1-SUMIF(Tracker_BD!H:H,$A70,Tracker_BD!AI:AI)/$F70,"")</f>
        <v>1</v>
      </c>
      <c r="U70" s="190">
        <f t="shared" si="7"/>
        <v>0.7006379794262152</v>
      </c>
      <c r="V70" s="17"/>
      <c r="W70" s="176">
        <f t="shared" si="8"/>
        <v>0.21559214491927498</v>
      </c>
      <c r="X70" s="17">
        <f>IFERROR(_xlfn.XLOOKUP($A70,'Raw Data'!$G:$G,'Raw Data'!AB:AB),"")</f>
        <v>51353</v>
      </c>
      <c r="Y70" s="17">
        <f>IFERROR(_xlfn.XLOOKUP($A70,'Raw Data'!$G:$G,'Raw Data'!AC:AC),"")</f>
        <v>54650.200000003679</v>
      </c>
      <c r="Z70" s="45">
        <f>IFERROR(_xlfn.XLOOKUP($A70,'Raw Data'!$G:$G,'Raw Data'!AD:AD),"")</f>
        <v>284.75999999994173</v>
      </c>
      <c r="AA70" s="45">
        <f>IFERROR(_xlfn.XLOOKUP($A70,'Raw Data'!$G:$G,'Raw Data'!AE:AE),"")</f>
        <v>54365.440000003735</v>
      </c>
      <c r="AB70" s="17">
        <f>_xlfn.XLOOKUP($D70,'Modelling New'!D:D,'Modelling New'!N:N)</f>
        <v>10.507</v>
      </c>
      <c r="AC70" s="26">
        <f>IFERROR(_xlfn.XLOOKUP($D70,'Modelling New'!$D:$D,'Modelling New'!P:P),"")</f>
        <v>5.2372339522000004</v>
      </c>
      <c r="AD70" s="45">
        <f>IFERROR(_xlfn.XLOOKUP($D70,'Modelling New'!$D:$D,'Modelling New'!T:T)*1000,"")</f>
        <v>37399.828631840384</v>
      </c>
      <c r="AE70" s="176">
        <f t="shared" si="9"/>
        <v>0.67965560892027488</v>
      </c>
      <c r="AF70" s="176">
        <f>IFERROR(_xlfn.XLOOKUP($D70,'Modelling New'!$D:$D,'Modelling New'!W:W),"")</f>
        <v>0.14831314295168452</v>
      </c>
      <c r="AG70" s="176">
        <f>IFERROR(_xlfn.XLOOKUP($D70,'Modelling New'!$D:$D,'Modelling New'!AD:AD),"")</f>
        <v>0.995</v>
      </c>
      <c r="AH70" s="176">
        <f>IFERROR(_xlfn.XLOOKUP($D70,'Modelling New'!$D:$D,'Modelling New'!AE:AE),"")</f>
        <v>0.997</v>
      </c>
      <c r="AI70" s="17"/>
      <c r="AJ70" s="17"/>
      <c r="AK70" s="17"/>
      <c r="AL70" s="17"/>
      <c r="AM70" s="17"/>
      <c r="AN70" s="176"/>
      <c r="AO70" s="176"/>
      <c r="AP70" s="176"/>
      <c r="AQ70" s="176"/>
      <c r="AR70" s="45">
        <f>IFERROR(_xlfn.XLOOKUP($D70,'Modelling New'!$D:$D,'Modelling New'!$N:$N),"")</f>
        <v>10.507</v>
      </c>
      <c r="AS70" s="45"/>
    </row>
    <row r="71" spans="1:45">
      <c r="A71" s="77">
        <f t="shared" si="10"/>
        <v>45814</v>
      </c>
      <c r="B71" s="45">
        <f>YEAR(Table13[[#This Row],[Date]])+IF(MONTH(Table13[[#This Row],[Date]])&gt;=4,1,0)</f>
        <v>2026</v>
      </c>
      <c r="C71" s="17">
        <f>YEAR(Table13[[#This Row],[Date]])</f>
        <v>2025</v>
      </c>
      <c r="D71" s="42">
        <f>Table13[[#This Row],[Date]]-DAY(Table13[[#This Row],[Date]])+1</f>
        <v>45809</v>
      </c>
      <c r="E71" s="17">
        <f t="shared" si="11"/>
        <v>30</v>
      </c>
      <c r="F71" s="147" cm="1">
        <f t="array" ref="F71">IFERROR(_xlfn.XLOOKUP(Table13[[#This Row],[Date]],Raw_Data[[#All],[Date]],Raw_Data[[#All],[Operating Hours]]),"")</f>
        <v>12.616666666666667</v>
      </c>
      <c r="G71" s="148">
        <f>IFERROR(_xlfn.XLOOKUP($A71,'Raw Data'!$G:$G,'Raw Data'!S:S)/1000,"")</f>
        <v>6.98</v>
      </c>
      <c r="H71" s="148"/>
      <c r="I71" s="148">
        <f>IFERROR(_xlfn.XLOOKUP($A71,'Raw Data'!$G:$G,'Raw Data'!AF:AF)/1000,"")</f>
        <v>7.81</v>
      </c>
      <c r="J71" s="148"/>
      <c r="K71" s="149">
        <f>IFERROR(_xlfn.XLOOKUP($A71,'Raw Data'!$G:$G,'Raw Data'!W:W),"")</f>
        <v>28.43274767584656</v>
      </c>
      <c r="L71" s="148">
        <f>IFERROR(_xlfn.XLOOKUP($A71,'Raw Data'!$G:$G,'Raw Data'!X:X),"")</f>
        <v>45.731228504659633</v>
      </c>
      <c r="M71" s="148">
        <f>IFERROR(_xlfn.XLOOKUP($A71,'Raw Data'!$G:$G,'Raw Data'!Y:Y),"")</f>
        <v>0.75487719155365751</v>
      </c>
      <c r="N71" s="148">
        <f>IFERROR(_xlfn.XLOOKUP($A71,'Raw Data'!$G:$G,'Raw Data'!Z:Z),"")</f>
        <v>0.95622599124908447</v>
      </c>
      <c r="O71" s="188">
        <f>IFERROR(1-SUMIF('Plant BD'!$H:$H,$A71,'Plant BD'!$AE:$AE)/($AA71+SUMIF('Plant BD'!$H:$H,$A71,'Plant BD'!$AE:$AE)),"")</f>
        <v>0.99437373914615157</v>
      </c>
      <c r="P71" s="188"/>
      <c r="Q71" s="189"/>
      <c r="R71" s="188">
        <f>IFERROR(1-SUMIF('Grid BD'!$H:$H,$A71,'Grid BD'!$AD:$AD)/($AA71+SUMIF('Grid BD'!$H:$H,$A71,'Grid BD'!$AD:$AD)),"")</f>
        <v>1</v>
      </c>
      <c r="S71" s="17"/>
      <c r="T71" s="189">
        <f>IFERROR(1-SUMIF(Tracker_BD!H:H,$A71,Tracker_BD!AI:AI)/$F71,"")</f>
        <v>1</v>
      </c>
      <c r="U71" s="190">
        <f t="shared" si="7"/>
        <v>0.68920749985954266</v>
      </c>
      <c r="V71" s="17"/>
      <c r="W71" s="176">
        <f t="shared" si="8"/>
        <v>0.22427960724595952</v>
      </c>
      <c r="X71" s="17">
        <f>IFERROR(_xlfn.XLOOKUP($A71,'Raw Data'!$G:$G,'Raw Data'!AB:AB),"")</f>
        <v>53290</v>
      </c>
      <c r="Y71" s="17">
        <f>IFERROR(_xlfn.XLOOKUP($A71,'Raw Data'!$G:$G,'Raw Data'!AC:AC),"")</f>
        <v>56822.899999999208</v>
      </c>
      <c r="Z71" s="45">
        <f>IFERROR(_xlfn.XLOOKUP($A71,'Raw Data'!$G:$G,'Raw Data'!AD:AD),"")</f>
        <v>266.76000000009026</v>
      </c>
      <c r="AA71" s="45">
        <f>IFERROR(_xlfn.XLOOKUP($A71,'Raw Data'!$G:$G,'Raw Data'!AE:AE),"")</f>
        <v>56556.139999999119</v>
      </c>
      <c r="AB71" s="17">
        <f>_xlfn.XLOOKUP($D71,'Modelling New'!D:D,'Modelling New'!N:N)</f>
        <v>10.507</v>
      </c>
      <c r="AC71" s="26">
        <f>IFERROR(_xlfn.XLOOKUP($D71,'Modelling New'!$D:$D,'Modelling New'!P:P),"")</f>
        <v>5.2372339522000004</v>
      </c>
      <c r="AD71" s="45">
        <f>IFERROR(_xlfn.XLOOKUP($D71,'Modelling New'!$D:$D,'Modelling New'!T:T)*1000,"")</f>
        <v>37399.828631840384</v>
      </c>
      <c r="AE71" s="176">
        <f t="shared" si="9"/>
        <v>0.67965560892027488</v>
      </c>
      <c r="AF71" s="176">
        <f>IFERROR(_xlfn.XLOOKUP($D71,'Modelling New'!$D:$D,'Modelling New'!W:W),"")</f>
        <v>0.14831314295168452</v>
      </c>
      <c r="AG71" s="176">
        <f>IFERROR(_xlfn.XLOOKUP($D71,'Modelling New'!$D:$D,'Modelling New'!AD:AD),"")</f>
        <v>0.995</v>
      </c>
      <c r="AH71" s="176">
        <f>IFERROR(_xlfn.XLOOKUP($D71,'Modelling New'!$D:$D,'Modelling New'!AE:AE),"")</f>
        <v>0.997</v>
      </c>
      <c r="AI71" s="17"/>
      <c r="AJ71" s="17"/>
      <c r="AK71" s="17"/>
      <c r="AL71" s="17"/>
      <c r="AM71" s="17"/>
      <c r="AN71" s="176"/>
      <c r="AO71" s="176"/>
      <c r="AP71" s="176"/>
      <c r="AQ71" s="176"/>
      <c r="AR71" s="45">
        <f>IFERROR(_xlfn.XLOOKUP($D71,'Modelling New'!$D:$D,'Modelling New'!$N:$N),"")</f>
        <v>10.507</v>
      </c>
      <c r="AS71" s="45"/>
    </row>
    <row r="72" spans="1:45">
      <c r="A72" s="77">
        <f t="shared" si="10"/>
        <v>45815</v>
      </c>
      <c r="B72" s="45">
        <f>YEAR(Table13[[#This Row],[Date]])+IF(MONTH(Table13[[#This Row],[Date]])&gt;=4,1,0)</f>
        <v>2026</v>
      </c>
      <c r="C72" s="17">
        <f>YEAR(Table13[[#This Row],[Date]])</f>
        <v>2025</v>
      </c>
      <c r="D72" s="42">
        <f>Table13[[#This Row],[Date]]-DAY(Table13[[#This Row],[Date]])+1</f>
        <v>45809</v>
      </c>
      <c r="E72" s="17">
        <f t="shared" si="11"/>
        <v>30</v>
      </c>
      <c r="F72" s="147" cm="1">
        <f t="array" ref="F72">IFERROR(_xlfn.XLOOKUP(Table13[[#This Row],[Date]],Raw_Data[[#All],[Date]],Raw_Data[[#All],[Operating Hours]]),"")</f>
        <v>12.666666666666668</v>
      </c>
      <c r="G72" s="26">
        <f>IFERROR(_xlfn.XLOOKUP($A72,'Raw Data'!$G:$G,'Raw Data'!S:S)/1000,"")</f>
        <v>7.33</v>
      </c>
      <c r="H72" s="26"/>
      <c r="I72" s="26">
        <f>IFERROR(_xlfn.XLOOKUP($A72,'Raw Data'!$G:$G,'Raw Data'!AF:AF)/1000,"")</f>
        <v>8.0399999999999991</v>
      </c>
      <c r="J72" s="26"/>
      <c r="K72" s="149">
        <f>IFERROR(_xlfn.XLOOKUP($A72,'Raw Data'!$G:$G,'Raw Data'!W:W),"")</f>
        <v>27.854892075689214</v>
      </c>
      <c r="L72" s="148">
        <f>IFERROR(_xlfn.XLOOKUP($A72,'Raw Data'!$G:$G,'Raw Data'!X:X),"")</f>
        <v>45.289373176976255</v>
      </c>
      <c r="M72" s="148">
        <f>IFERROR(_xlfn.XLOOKUP($A72,'Raw Data'!$G:$G,'Raw Data'!Y:Y),"")</f>
        <v>0.74587048550969681</v>
      </c>
      <c r="N72" s="148">
        <f>IFERROR(_xlfn.XLOOKUP($A72,'Raw Data'!$G:$G,'Raw Data'!Z:Z),"")</f>
        <v>0.88982200622558594</v>
      </c>
      <c r="O72" s="188">
        <f>IFERROR(1-SUMIF('Plant BD'!$H:$H,$A72,'Plant BD'!$AE:$AE)/($AA72+SUMIF('Plant BD'!$H:$H,$A72,'Plant BD'!$AE:$AE)),"")</f>
        <v>0.99104098009288644</v>
      </c>
      <c r="P72" s="188"/>
      <c r="Q72" s="189"/>
      <c r="R72" s="191">
        <f>IFERROR(1-SUMIF('Grid BD'!$H:$H,$A72,'Grid BD'!$AD:$AD)/($AA72+SUMIF('Grid BD'!$H:$H,$A72,'Grid BD'!$AD:$AD)),"")</f>
        <v>1</v>
      </c>
      <c r="S72" s="17"/>
      <c r="T72" s="189">
        <f>IFERROR(1-SUMIF(Tracker_BD!H:H,$A72,Tracker_BD!AI:AI)/$F72,"")</f>
        <v>1</v>
      </c>
      <c r="U72" s="190">
        <f t="shared" si="7"/>
        <v>0.68747298058100359</v>
      </c>
      <c r="V72" s="17"/>
      <c r="W72" s="176">
        <f t="shared" si="8"/>
        <v>0.23030344849463616</v>
      </c>
      <c r="X72" s="17">
        <f>IFERROR(_xlfn.XLOOKUP($A72,'Raw Data'!$G:$G,'Raw Data'!AB:AB),"")</f>
        <v>54815</v>
      </c>
      <c r="Y72" s="17">
        <f>IFERROR(_xlfn.XLOOKUP($A72,'Raw Data'!$G:$G,'Raw Data'!AC:AC),"")</f>
        <v>58384.399999995367</v>
      </c>
      <c r="Z72" s="45">
        <f>IFERROR(_xlfn.XLOOKUP($A72,'Raw Data'!$G:$G,'Raw Data'!AD:AD),"")</f>
        <v>309.23999999995289</v>
      </c>
      <c r="AA72" s="45">
        <f>IFERROR(_xlfn.XLOOKUP($A72,'Raw Data'!$G:$G,'Raw Data'!AE:AE),"")</f>
        <v>58075.159999995412</v>
      </c>
      <c r="AB72" s="17">
        <f>_xlfn.XLOOKUP($D72,'Modelling New'!D:D,'Modelling New'!N:N)</f>
        <v>10.507</v>
      </c>
      <c r="AC72" s="26">
        <f>IFERROR(_xlfn.XLOOKUP($D72,'Modelling New'!$D:$D,'Modelling New'!P:P),"")</f>
        <v>5.2372339522000004</v>
      </c>
      <c r="AD72" s="45">
        <f>IFERROR(_xlfn.XLOOKUP($D72,'Modelling New'!$D:$D,'Modelling New'!T:T)*1000,"")</f>
        <v>37399.828631840384</v>
      </c>
      <c r="AE72" s="176">
        <f t="shared" si="9"/>
        <v>0.67965560892027488</v>
      </c>
      <c r="AF72" s="176">
        <f>IFERROR(_xlfn.XLOOKUP($D72,'Modelling New'!$D:$D,'Modelling New'!W:W),"")</f>
        <v>0.14831314295168452</v>
      </c>
      <c r="AG72" s="176">
        <f>IFERROR(_xlfn.XLOOKUP($D72,'Modelling New'!$D:$D,'Modelling New'!AD:AD),"")</f>
        <v>0.995</v>
      </c>
      <c r="AH72" s="176">
        <f>IFERROR(_xlfn.XLOOKUP($D72,'Modelling New'!$D:$D,'Modelling New'!AE:AE),"")</f>
        <v>0.997</v>
      </c>
      <c r="AI72" s="17"/>
      <c r="AJ72" s="17"/>
      <c r="AK72" s="17"/>
      <c r="AL72" s="17"/>
      <c r="AM72" s="17"/>
      <c r="AN72" s="176"/>
      <c r="AO72" s="176"/>
      <c r="AP72" s="176"/>
      <c r="AQ72" s="176"/>
      <c r="AR72" s="45">
        <f>IFERROR(_xlfn.XLOOKUP($D72,'Modelling New'!$D:$D,'Modelling New'!$N:$N),"")</f>
        <v>10.507</v>
      </c>
      <c r="AS72" s="45"/>
    </row>
    <row r="73" spans="1:45">
      <c r="A73" s="77">
        <f t="shared" si="10"/>
        <v>45816</v>
      </c>
      <c r="B73" s="45">
        <f>YEAR(Table13[[#This Row],[Date]])+IF(MONTH(Table13[[#This Row],[Date]])&gt;=4,1,0)</f>
        <v>2026</v>
      </c>
      <c r="C73" s="17">
        <f>YEAR(Table13[[#This Row],[Date]])</f>
        <v>2025</v>
      </c>
      <c r="D73" s="42">
        <f>Table13[[#This Row],[Date]]-DAY(Table13[[#This Row],[Date]])+1</f>
        <v>45809</v>
      </c>
      <c r="E73" s="17">
        <f t="shared" si="11"/>
        <v>30</v>
      </c>
      <c r="F73" s="147" cm="1">
        <f t="array" ref="F73">IFERROR(_xlfn.XLOOKUP(Table13[[#This Row],[Date]],Raw_Data[[#All],[Date]],Raw_Data[[#All],[Operating Hours]]),"")</f>
        <v>12.600000000000001</v>
      </c>
      <c r="G73" s="148">
        <f>IFERROR(_xlfn.XLOOKUP($A73,'Raw Data'!$G:$G,'Raw Data'!S:S)/1000,"")</f>
        <v>6.98</v>
      </c>
      <c r="H73" s="148"/>
      <c r="I73" s="148">
        <f>IFERROR(_xlfn.XLOOKUP($A73,'Raw Data'!$G:$G,'Raw Data'!AF:AF)/1000,"")</f>
        <v>7.5350000000000001</v>
      </c>
      <c r="J73" s="148"/>
      <c r="K73" s="149">
        <f>IFERROR(_xlfn.XLOOKUP($A73,'Raw Data'!$G:$G,'Raw Data'!W:W),"")</f>
        <v>28.672822765572363</v>
      </c>
      <c r="L73" s="148">
        <f>IFERROR(_xlfn.XLOOKUP($A73,'Raw Data'!$G:$G,'Raw Data'!X:X),"")</f>
        <v>45.230646002229562</v>
      </c>
      <c r="M73" s="148">
        <f>IFERROR(_xlfn.XLOOKUP($A73,'Raw Data'!$G:$G,'Raw Data'!Y:Y),"")</f>
        <v>0.72954732928641886</v>
      </c>
      <c r="N73" s="148">
        <f>IFERROR(_xlfn.XLOOKUP($A73,'Raw Data'!$G:$G,'Raw Data'!Z:Z),"")</f>
        <v>0.89024680852890015</v>
      </c>
      <c r="O73" s="188">
        <f>IFERROR(1-SUMIF('Plant BD'!$H:$H,$A73,'Plant BD'!$AE:$AE)/($AA73+SUMIF('Plant BD'!$H:$H,$A73,'Plant BD'!$AE:$AE)),"")</f>
        <v>1</v>
      </c>
      <c r="P73" s="188"/>
      <c r="Q73" s="189"/>
      <c r="R73" s="188">
        <f>IFERROR(1-SUMIF('Grid BD'!$H:$H,$A73,'Grid BD'!$AD:$AD)/($AA73+SUMIF('Grid BD'!$H:$H,$A73,'Grid BD'!$AD:$AD)),"")</f>
        <v>1</v>
      </c>
      <c r="S73" s="17"/>
      <c r="T73" s="189">
        <f>IFERROR(1-SUMIF(Tracker_BD!H:H,$A73,Tracker_BD!AI:AI)/$F73,"")</f>
        <v>1</v>
      </c>
      <c r="U73" s="190">
        <f t="shared" si="7"/>
        <v>0.69659933476271718</v>
      </c>
      <c r="V73" s="17"/>
      <c r="W73" s="176">
        <f t="shared" si="8"/>
        <v>0.21870316614321145</v>
      </c>
      <c r="X73" s="17">
        <f>IFERROR(_xlfn.XLOOKUP($A73,'Raw Data'!$G:$G,'Raw Data'!AB:AB),"")</f>
        <v>52286</v>
      </c>
      <c r="Y73" s="17">
        <f>IFERROR(_xlfn.XLOOKUP($A73,'Raw Data'!$G:$G,'Raw Data'!AC:AC),"")</f>
        <v>55431.400000001304</v>
      </c>
      <c r="Z73" s="45">
        <f>IFERROR(_xlfn.XLOOKUP($A73,'Raw Data'!$G:$G,'Raw Data'!AD:AD),"")</f>
        <v>281.45999999996008</v>
      </c>
      <c r="AA73" s="45">
        <f>IFERROR(_xlfn.XLOOKUP($A73,'Raw Data'!$G:$G,'Raw Data'!AE:AE),"")</f>
        <v>55149.940000001341</v>
      </c>
      <c r="AB73" s="17">
        <f>_xlfn.XLOOKUP($D73,'Modelling New'!D:D,'Modelling New'!N:N)</f>
        <v>10.507</v>
      </c>
      <c r="AC73" s="26">
        <f>IFERROR(_xlfn.XLOOKUP($D73,'Modelling New'!$D:$D,'Modelling New'!P:P),"")</f>
        <v>5.2372339522000004</v>
      </c>
      <c r="AD73" s="45">
        <f>IFERROR(_xlfn.XLOOKUP($D73,'Modelling New'!$D:$D,'Modelling New'!T:T)*1000,"")</f>
        <v>37399.828631840384</v>
      </c>
      <c r="AE73" s="176">
        <f t="shared" si="9"/>
        <v>0.67965560892027488</v>
      </c>
      <c r="AF73" s="176">
        <f>IFERROR(_xlfn.XLOOKUP($D73,'Modelling New'!$D:$D,'Modelling New'!W:W),"")</f>
        <v>0.14831314295168452</v>
      </c>
      <c r="AG73" s="176">
        <f>IFERROR(_xlfn.XLOOKUP($D73,'Modelling New'!$D:$D,'Modelling New'!AD:AD),"")</f>
        <v>0.995</v>
      </c>
      <c r="AH73" s="176">
        <f>IFERROR(_xlfn.XLOOKUP($D73,'Modelling New'!$D:$D,'Modelling New'!AE:AE),"")</f>
        <v>0.997</v>
      </c>
      <c r="AI73" s="17"/>
      <c r="AJ73" s="17"/>
      <c r="AK73" s="17"/>
      <c r="AL73" s="17"/>
      <c r="AM73" s="17"/>
      <c r="AN73" s="176"/>
      <c r="AO73" s="176"/>
      <c r="AP73" s="176"/>
      <c r="AQ73" s="176"/>
      <c r="AR73" s="45">
        <f>IFERROR(_xlfn.XLOOKUP($D73,'Modelling New'!$D:$D,'Modelling New'!$N:$N),"")</f>
        <v>10.507</v>
      </c>
      <c r="AS73" s="45"/>
    </row>
    <row r="74" spans="1:45">
      <c r="A74" s="77">
        <f t="shared" si="10"/>
        <v>45817</v>
      </c>
      <c r="B74" s="45">
        <f>YEAR(Table13[[#This Row],[Date]])+IF(MONTH(Table13[[#This Row],[Date]])&gt;=4,1,0)</f>
        <v>2026</v>
      </c>
      <c r="C74" s="17">
        <f>YEAR(Table13[[#This Row],[Date]])</f>
        <v>2025</v>
      </c>
      <c r="D74" s="42">
        <f>Table13[[#This Row],[Date]]-DAY(Table13[[#This Row],[Date]])+1</f>
        <v>45809</v>
      </c>
      <c r="E74" s="17">
        <f t="shared" si="11"/>
        <v>30</v>
      </c>
      <c r="F74" s="147" cm="1">
        <f t="array" ref="F74">IFERROR(_xlfn.XLOOKUP(Table13[[#This Row],[Date]],Raw_Data[[#All],[Date]],Raw_Data[[#All],[Operating Hours]]),"")</f>
        <v>11.183333333333334</v>
      </c>
      <c r="G74" s="26">
        <f>IFERROR(_xlfn.XLOOKUP($A74,'Raw Data'!$G:$G,'Raw Data'!S:S)/1000,"")</f>
        <v>4.54</v>
      </c>
      <c r="H74" s="26"/>
      <c r="I74" s="26">
        <f>IFERROR(_xlfn.XLOOKUP($A74,'Raw Data'!$G:$G,'Raw Data'!AF:AF)/1000,"")</f>
        <v>4.5449999999999999</v>
      </c>
      <c r="J74" s="26"/>
      <c r="K74" s="149">
        <f>IFERROR(_xlfn.XLOOKUP($A74,'Raw Data'!$G:$G,'Raw Data'!W:W),"")</f>
        <v>26.908883863971347</v>
      </c>
      <c r="L74" s="148">
        <f>IFERROR(_xlfn.XLOOKUP($A74,'Raw Data'!$G:$G,'Raw Data'!X:X),"")</f>
        <v>38.086289451235814</v>
      </c>
      <c r="M74" s="148">
        <f>IFERROR(_xlfn.XLOOKUP($A74,'Raw Data'!$G:$G,'Raw Data'!Y:Y),"")</f>
        <v>0.70515631786769339</v>
      </c>
      <c r="N74" s="148">
        <f>IFERROR(_xlfn.XLOOKUP($A74,'Raw Data'!$G:$G,'Raw Data'!Z:Z),"")</f>
        <v>0.81437075138092041</v>
      </c>
      <c r="O74" s="188">
        <f>IFERROR(1-SUMIF('Plant BD'!$H:$H,$A74,'Plant BD'!$AE:$AE)/($AA74+SUMIF('Plant BD'!$H:$H,$A74,'Plant BD'!$AE:$AE)),"")</f>
        <v>0.99637396506919751</v>
      </c>
      <c r="P74" s="188"/>
      <c r="Q74" s="189"/>
      <c r="R74" s="191">
        <f>IFERROR(1-SUMIF('Grid BD'!$H:$H,$A74,'Grid BD'!$AD:$AD)/($AA74+SUMIF('Grid BD'!$H:$H,$A74,'Grid BD'!$AD:$AD)),"")</f>
        <v>1</v>
      </c>
      <c r="S74" s="17"/>
      <c r="T74" s="189">
        <f>IFERROR(1-SUMIF(Tracker_BD!H:H,$A74,Tracker_BD!AI:AI)/$F74,"")</f>
        <v>1</v>
      </c>
      <c r="U74" s="190">
        <f t="shared" si="7"/>
        <v>0.72501720525163382</v>
      </c>
      <c r="V74" s="17"/>
      <c r="W74" s="176">
        <f t="shared" si="8"/>
        <v>0.13730013324452814</v>
      </c>
      <c r="X74" s="17">
        <f>IFERROR(_xlfn.XLOOKUP($A74,'Raw Data'!$G:$G,'Raw Data'!AB:AB),"")</f>
        <v>34972</v>
      </c>
      <c r="Y74" s="17">
        <f>IFERROR(_xlfn.XLOOKUP($A74,'Raw Data'!$G:$G,'Raw Data'!AC:AC),"")</f>
        <v>34941.00000000617</v>
      </c>
      <c r="Z74" s="45">
        <f>IFERROR(_xlfn.XLOOKUP($A74,'Raw Data'!$G:$G,'Raw Data'!AD:AD),"")</f>
        <v>318.29999999999359</v>
      </c>
      <c r="AA74" s="45">
        <f>IFERROR(_xlfn.XLOOKUP($A74,'Raw Data'!$G:$G,'Raw Data'!AE:AE),"")</f>
        <v>34622.700000006174</v>
      </c>
      <c r="AB74" s="17">
        <f>_xlfn.XLOOKUP($D74,'Modelling New'!D:D,'Modelling New'!N:N)</f>
        <v>10.507</v>
      </c>
      <c r="AC74" s="26">
        <f>IFERROR(_xlfn.XLOOKUP($D74,'Modelling New'!$D:$D,'Modelling New'!P:P),"")</f>
        <v>5.2372339522000004</v>
      </c>
      <c r="AD74" s="45">
        <f>IFERROR(_xlfn.XLOOKUP($D74,'Modelling New'!$D:$D,'Modelling New'!T:T)*1000,"")</f>
        <v>37399.828631840384</v>
      </c>
      <c r="AE74" s="176">
        <f t="shared" si="9"/>
        <v>0.67965560892027488</v>
      </c>
      <c r="AF74" s="176">
        <f>IFERROR(_xlfn.XLOOKUP($D74,'Modelling New'!$D:$D,'Modelling New'!W:W),"")</f>
        <v>0.14831314295168452</v>
      </c>
      <c r="AG74" s="176">
        <f>IFERROR(_xlfn.XLOOKUP($D74,'Modelling New'!$D:$D,'Modelling New'!AD:AD),"")</f>
        <v>0.995</v>
      </c>
      <c r="AH74" s="176">
        <f>IFERROR(_xlfn.XLOOKUP($D74,'Modelling New'!$D:$D,'Modelling New'!AE:AE),"")</f>
        <v>0.997</v>
      </c>
      <c r="AI74" s="17"/>
      <c r="AJ74" s="17"/>
      <c r="AK74" s="17"/>
      <c r="AL74" s="17"/>
      <c r="AM74" s="17"/>
      <c r="AN74" s="176"/>
      <c r="AO74" s="176"/>
      <c r="AP74" s="176"/>
      <c r="AQ74" s="176"/>
      <c r="AR74" s="45">
        <f>IFERROR(_xlfn.XLOOKUP($D74,'Modelling New'!$D:$D,'Modelling New'!$N:$N),"")</f>
        <v>10.507</v>
      </c>
      <c r="AS74" s="45"/>
    </row>
    <row r="75" spans="1:45">
      <c r="A75" s="77">
        <f t="shared" si="10"/>
        <v>45818</v>
      </c>
      <c r="B75" s="45">
        <f>YEAR(Table13[[#This Row],[Date]])+IF(MONTH(Table13[[#This Row],[Date]])&gt;=4,1,0)</f>
        <v>2026</v>
      </c>
      <c r="C75" s="17">
        <f>YEAR(Table13[[#This Row],[Date]])</f>
        <v>2025</v>
      </c>
      <c r="D75" s="42">
        <f>Table13[[#This Row],[Date]]-DAY(Table13[[#This Row],[Date]])+1</f>
        <v>45809</v>
      </c>
      <c r="E75" s="17">
        <f t="shared" si="11"/>
        <v>30</v>
      </c>
      <c r="F75" s="147" cm="1">
        <f t="array" ref="F75">IFERROR(_xlfn.XLOOKUP(Table13[[#This Row],[Date]],Raw_Data[[#All],[Date]],Raw_Data[[#All],[Operating Hours]]),"")</f>
        <v>12.683333333333334</v>
      </c>
      <c r="G75" s="148">
        <f>IFERROR(_xlfn.XLOOKUP($A75,'Raw Data'!$G:$G,'Raw Data'!S:S)/1000,"")</f>
        <v>5.3</v>
      </c>
      <c r="H75" s="148"/>
      <c r="I75" s="148">
        <f>IFERROR(_xlfn.XLOOKUP($A75,'Raw Data'!$G:$G,'Raw Data'!AF:AF)/1000,"")</f>
        <v>5.63</v>
      </c>
      <c r="J75" s="148"/>
      <c r="K75" s="149">
        <f>IFERROR(_xlfn.XLOOKUP($A75,'Raw Data'!$G:$G,'Raw Data'!W:W),"")</f>
        <v>26.409495324413673</v>
      </c>
      <c r="L75" s="148">
        <f>IFERROR(_xlfn.XLOOKUP($A75,'Raw Data'!$G:$G,'Raw Data'!X:X),"")</f>
        <v>37.032904060883261</v>
      </c>
      <c r="M75" s="148">
        <f>IFERROR(_xlfn.XLOOKUP($A75,'Raw Data'!$G:$G,'Raw Data'!Y:Y),"")</f>
        <v>1.5430992601392106</v>
      </c>
      <c r="N75" s="148">
        <f>IFERROR(_xlfn.XLOOKUP($A75,'Raw Data'!$G:$G,'Raw Data'!Z:Z),"")</f>
        <v>6.5776700973510742</v>
      </c>
      <c r="O75" s="188">
        <f>IFERROR(1-SUMIF('Plant BD'!$H:$H,$A75,'Plant BD'!$AE:$AE)/($AA75+SUMIF('Plant BD'!$H:$H,$A75,'Plant BD'!$AE:$AE)),"")</f>
        <v>1</v>
      </c>
      <c r="P75" s="188"/>
      <c r="Q75" s="189"/>
      <c r="R75" s="188">
        <f>IFERROR(1-SUMIF('Grid BD'!$H:$H,$A75,'Grid BD'!$AD:$AD)/($AA75+SUMIF('Grid BD'!$H:$H,$A75,'Grid BD'!$AD:$AD)),"")</f>
        <v>0.9461232885017109</v>
      </c>
      <c r="S75" s="17"/>
      <c r="T75" s="189">
        <f>IFERROR(1-SUMIF(Tracker_BD!H:H,$A75,Tracker_BD!AI:AI)/$F75,"")</f>
        <v>1</v>
      </c>
      <c r="U75" s="190">
        <f t="shared" si="7"/>
        <v>0.72286715394502832</v>
      </c>
      <c r="V75" s="17"/>
      <c r="W75" s="176">
        <f t="shared" si="8"/>
        <v>0.16957258652960455</v>
      </c>
      <c r="X75" s="17">
        <f>IFERROR(_xlfn.XLOOKUP($A75,'Raw Data'!$G:$G,'Raw Data'!AB:AB),"")</f>
        <v>41354</v>
      </c>
      <c r="Y75" s="17">
        <f>IFERROR(_xlfn.XLOOKUP($A75,'Raw Data'!$G:$G,'Raw Data'!AC:AC),"")</f>
        <v>43074.699999997392</v>
      </c>
      <c r="Z75" s="45">
        <f>IFERROR(_xlfn.XLOOKUP($A75,'Raw Data'!$G:$G,'Raw Data'!AD:AD),"")</f>
        <v>313.92000000007414</v>
      </c>
      <c r="AA75" s="45">
        <f>IFERROR(_xlfn.XLOOKUP($A75,'Raw Data'!$G:$G,'Raw Data'!AE:AE),"")</f>
        <v>42760.779999997321</v>
      </c>
      <c r="AB75" s="17">
        <f>_xlfn.XLOOKUP($D75,'Modelling New'!D:D,'Modelling New'!N:N)</f>
        <v>10.507</v>
      </c>
      <c r="AC75" s="26">
        <f>IFERROR(_xlfn.XLOOKUP($D75,'Modelling New'!$D:$D,'Modelling New'!P:P),"")</f>
        <v>5.2372339522000004</v>
      </c>
      <c r="AD75" s="45">
        <f>IFERROR(_xlfn.XLOOKUP($D75,'Modelling New'!$D:$D,'Modelling New'!T:T)*1000,"")</f>
        <v>37399.828631840384</v>
      </c>
      <c r="AE75" s="176">
        <f t="shared" si="9"/>
        <v>0.67965560892027488</v>
      </c>
      <c r="AF75" s="176">
        <f>IFERROR(_xlfn.XLOOKUP($D75,'Modelling New'!$D:$D,'Modelling New'!W:W),"")</f>
        <v>0.14831314295168452</v>
      </c>
      <c r="AG75" s="176">
        <f>IFERROR(_xlfn.XLOOKUP($D75,'Modelling New'!$D:$D,'Modelling New'!AD:AD),"")</f>
        <v>0.995</v>
      </c>
      <c r="AH75" s="176">
        <f>IFERROR(_xlfn.XLOOKUP($D75,'Modelling New'!$D:$D,'Modelling New'!AE:AE),"")</f>
        <v>0.997</v>
      </c>
      <c r="AI75" s="17"/>
      <c r="AJ75" s="17"/>
      <c r="AK75" s="17"/>
      <c r="AL75" s="17"/>
      <c r="AM75" s="17"/>
      <c r="AN75" s="176"/>
      <c r="AO75" s="176"/>
      <c r="AP75" s="176"/>
      <c r="AQ75" s="176"/>
      <c r="AR75" s="45">
        <f>IFERROR(_xlfn.XLOOKUP($D75,'Modelling New'!$D:$D,'Modelling New'!$N:$N),"")</f>
        <v>10.507</v>
      </c>
      <c r="AS75" s="45"/>
    </row>
    <row r="76" spans="1:45">
      <c r="A76" s="77">
        <f t="shared" si="10"/>
        <v>45819</v>
      </c>
      <c r="B76" s="45">
        <f>YEAR(Table13[[#This Row],[Date]])+IF(MONTH(Table13[[#This Row],[Date]])&gt;=4,1,0)</f>
        <v>2026</v>
      </c>
      <c r="C76" s="17">
        <f>YEAR(Table13[[#This Row],[Date]])</f>
        <v>2025</v>
      </c>
      <c r="D76" s="42">
        <f>Table13[[#This Row],[Date]]-DAY(Table13[[#This Row],[Date]])+1</f>
        <v>45809</v>
      </c>
      <c r="E76" s="17">
        <f t="shared" si="11"/>
        <v>30</v>
      </c>
      <c r="F76" s="147" cm="1">
        <f t="array" ref="F76">IFERROR(_xlfn.XLOOKUP(Table13[[#This Row],[Date]],Raw_Data[[#All],[Date]],Raw_Data[[#All],[Operating Hours]]),"")</f>
        <v>11.816666666666666</v>
      </c>
      <c r="G76" s="26">
        <f>IFERROR(_xlfn.XLOOKUP($A76,'Raw Data'!$G:$G,'Raw Data'!S:S)/1000,"")</f>
        <v>4.3099999999999996</v>
      </c>
      <c r="H76" s="26"/>
      <c r="I76" s="26">
        <f>IFERROR(_xlfn.XLOOKUP($A76,'Raw Data'!$G:$G,'Raw Data'!AF:AF)/1000,"")</f>
        <v>4.4400000000000004</v>
      </c>
      <c r="J76" s="26"/>
      <c r="K76" s="149">
        <f>IFERROR(_xlfn.XLOOKUP($A76,'Raw Data'!$G:$G,'Raw Data'!W:W),"")</f>
        <v>26.531669211754433</v>
      </c>
      <c r="L76" s="148">
        <f>IFERROR(_xlfn.XLOOKUP($A76,'Raw Data'!$G:$G,'Raw Data'!X:X),"")</f>
        <v>37.12092341496394</v>
      </c>
      <c r="M76" s="148">
        <f>IFERROR(_xlfn.XLOOKUP($A76,'Raw Data'!$G:$G,'Raw Data'!Y:Y),"")</f>
        <v>0.73588590016731847</v>
      </c>
      <c r="N76" s="148">
        <f>IFERROR(_xlfn.XLOOKUP($A76,'Raw Data'!$G:$G,'Raw Data'!Z:Z),"")</f>
        <v>7.87</v>
      </c>
      <c r="O76" s="188">
        <f>IFERROR(1-SUMIF('Plant BD'!$H:$H,$A76,'Plant BD'!$AE:$AE)/($AA76+SUMIF('Plant BD'!$H:$H,$A76,'Plant BD'!$AE:$AE)),"")</f>
        <v>1</v>
      </c>
      <c r="P76" s="188"/>
      <c r="Q76" s="189"/>
      <c r="R76" s="191">
        <f>IFERROR(1-SUMIF('Grid BD'!$H:$H,$A76,'Grid BD'!$AD:$AD)/($AA76+SUMIF('Grid BD'!$H:$H,$A76,'Grid BD'!$AD:$AD)),"")</f>
        <v>1</v>
      </c>
      <c r="S76" s="17"/>
      <c r="T76" s="189">
        <f>IFERROR(1-SUMIF(Tracker_BD!H:H,$A76,Tracker_BD!AI:AI)/$F76,"")</f>
        <v>1</v>
      </c>
      <c r="U76" s="190">
        <f t="shared" si="7"/>
        <v>0.74602388626354721</v>
      </c>
      <c r="V76" s="17"/>
      <c r="W76" s="176">
        <f t="shared" si="8"/>
        <v>0.13801441895875621</v>
      </c>
      <c r="X76" s="17">
        <f>IFERROR(_xlfn.XLOOKUP($A76,'Raw Data'!$G:$G,'Raw Data'!AB:AB),"")</f>
        <v>35037</v>
      </c>
      <c r="Y76" s="17">
        <f>IFERROR(_xlfn.XLOOKUP($A76,'Raw Data'!$G:$G,'Raw Data'!AC:AC),"")</f>
        <v>35099.699999991572</v>
      </c>
      <c r="Z76" s="45">
        <f>IFERROR(_xlfn.XLOOKUP($A76,'Raw Data'!$G:$G,'Raw Data'!AD:AD),"")</f>
        <v>296.87999999993053</v>
      </c>
      <c r="AA76" s="45">
        <f>IFERROR(_xlfn.XLOOKUP($A76,'Raw Data'!$G:$G,'Raw Data'!AE:AE),"")</f>
        <v>34802.81999999164</v>
      </c>
      <c r="AB76" s="17">
        <f>_xlfn.XLOOKUP($D76,'Modelling New'!D:D,'Modelling New'!N:N)</f>
        <v>10.507</v>
      </c>
      <c r="AC76" s="26">
        <f>IFERROR(_xlfn.XLOOKUP($D76,'Modelling New'!$D:$D,'Modelling New'!P:P),"")</f>
        <v>5.2372339522000004</v>
      </c>
      <c r="AD76" s="45">
        <f>IFERROR(_xlfn.XLOOKUP($D76,'Modelling New'!$D:$D,'Modelling New'!T:T)*1000,"")</f>
        <v>37399.828631840384</v>
      </c>
      <c r="AE76" s="176">
        <f t="shared" si="9"/>
        <v>0.67965560892027488</v>
      </c>
      <c r="AF76" s="176">
        <f>IFERROR(_xlfn.XLOOKUP($D76,'Modelling New'!$D:$D,'Modelling New'!W:W),"")</f>
        <v>0.14831314295168452</v>
      </c>
      <c r="AG76" s="176">
        <f>IFERROR(_xlfn.XLOOKUP($D76,'Modelling New'!$D:$D,'Modelling New'!AD:AD),"")</f>
        <v>0.995</v>
      </c>
      <c r="AH76" s="176">
        <f>IFERROR(_xlfn.XLOOKUP($D76,'Modelling New'!$D:$D,'Modelling New'!AE:AE),"")</f>
        <v>0.997</v>
      </c>
      <c r="AI76" s="17"/>
      <c r="AJ76" s="17"/>
      <c r="AK76" s="17"/>
      <c r="AL76" s="17"/>
      <c r="AM76" s="17"/>
      <c r="AN76" s="176"/>
      <c r="AO76" s="176"/>
      <c r="AP76" s="176"/>
      <c r="AQ76" s="176"/>
      <c r="AR76" s="45">
        <f>IFERROR(_xlfn.XLOOKUP($D76,'Modelling New'!$D:$D,'Modelling New'!$N:$N),"")</f>
        <v>10.507</v>
      </c>
      <c r="AS76" s="45"/>
    </row>
    <row r="77" spans="1:45">
      <c r="A77" s="77">
        <f t="shared" si="10"/>
        <v>45820</v>
      </c>
      <c r="B77" s="45">
        <f>YEAR(Table13[[#This Row],[Date]])+IF(MONTH(Table13[[#This Row],[Date]])&gt;=4,1,0)</f>
        <v>2026</v>
      </c>
      <c r="C77" s="17">
        <f>YEAR(Table13[[#This Row],[Date]])</f>
        <v>2025</v>
      </c>
      <c r="D77" s="42">
        <f>Table13[[#This Row],[Date]]-DAY(Table13[[#This Row],[Date]])+1</f>
        <v>45809</v>
      </c>
      <c r="E77" s="17">
        <f t="shared" si="11"/>
        <v>30</v>
      </c>
      <c r="F77" s="147" cm="1">
        <f t="array" ref="F77">IFERROR(_xlfn.XLOOKUP(Table13[[#This Row],[Date]],Raw_Data[[#All],[Date]],Raw_Data[[#All],[Operating Hours]]),"")</f>
        <v>12.350000000000001</v>
      </c>
      <c r="G77" s="148">
        <f>IFERROR(_xlfn.XLOOKUP($A77,'Raw Data'!$G:$G,'Raw Data'!S:S)/1000,"")</f>
        <v>4.4000000000000004</v>
      </c>
      <c r="H77" s="148"/>
      <c r="I77" s="148">
        <f>IFERROR(_xlfn.XLOOKUP($A77,'Raw Data'!$G:$G,'Raw Data'!AF:AF)/1000,"")</f>
        <v>4.5549999999999997</v>
      </c>
      <c r="J77" s="148"/>
      <c r="K77" s="149">
        <f>IFERROR(_xlfn.XLOOKUP($A77,'Raw Data'!$G:$G,'Raw Data'!W:W),"")</f>
        <v>25.592481119613442</v>
      </c>
      <c r="L77" s="148">
        <f>IFERROR(_xlfn.XLOOKUP($A77,'Raw Data'!$G:$G,'Raw Data'!X:X),"")</f>
        <v>35.297229982771967</v>
      </c>
      <c r="M77" s="148">
        <f>IFERROR(_xlfn.XLOOKUP($A77,'Raw Data'!$G:$G,'Raw Data'!Y:Y),"")</f>
        <v>1.4968208989525098</v>
      </c>
      <c r="N77" s="148">
        <f>IFERROR(_xlfn.XLOOKUP($A77,'Raw Data'!$G:$G,'Raw Data'!Z:Z),"")</f>
        <v>6.8727712631225586</v>
      </c>
      <c r="O77" s="188">
        <f>IFERROR(1-SUMIF('Plant BD'!$H:$H,$A77,'Plant BD'!$AE:$AE)/($AA77+SUMIF('Plant BD'!$H:$H,$A77,'Plant BD'!$AE:$AE)),"")</f>
        <v>1</v>
      </c>
      <c r="P77" s="188"/>
      <c r="Q77" s="189"/>
      <c r="R77" s="188">
        <f>IFERROR(1-SUMIF('Grid BD'!$H:$H,$A77,'Grid BD'!$AD:$AD)/($AA77+SUMIF('Grid BD'!$H:$H,$A77,'Grid BD'!$AD:$AD)),"")</f>
        <v>1</v>
      </c>
      <c r="S77" s="17"/>
      <c r="T77" s="189">
        <f>IFERROR(1-SUMIF(Tracker_BD!H:H,$A77,Tracker_BD!AI:AI)/$F77,"")</f>
        <v>1</v>
      </c>
      <c r="U77" s="190">
        <f t="shared" si="7"/>
        <v>0.73128352986574541</v>
      </c>
      <c r="V77" s="17"/>
      <c r="W77" s="176">
        <f t="shared" si="8"/>
        <v>0.13879151993910294</v>
      </c>
      <c r="X77" s="17">
        <f>IFERROR(_xlfn.XLOOKUP($A77,'Raw Data'!$G:$G,'Raw Data'!AB:AB),"")</f>
        <v>35270</v>
      </c>
      <c r="Y77" s="17">
        <f>IFERROR(_xlfn.XLOOKUP($A77,'Raw Data'!$G:$G,'Raw Data'!AC:AC),"")</f>
        <v>35332.800000003772</v>
      </c>
      <c r="Z77" s="45">
        <f>IFERROR(_xlfn.XLOOKUP($A77,'Raw Data'!$G:$G,'Raw Data'!AD:AD),"")</f>
        <v>334.02000000005927</v>
      </c>
      <c r="AA77" s="45">
        <f>IFERROR(_xlfn.XLOOKUP($A77,'Raw Data'!$G:$G,'Raw Data'!AE:AE),"")</f>
        <v>34998.78000000371</v>
      </c>
      <c r="AB77" s="17">
        <f>_xlfn.XLOOKUP($D77,'Modelling New'!D:D,'Modelling New'!N:N)</f>
        <v>10.507</v>
      </c>
      <c r="AC77" s="26">
        <f>IFERROR(_xlfn.XLOOKUP($D77,'Modelling New'!$D:$D,'Modelling New'!P:P),"")</f>
        <v>5.2372339522000004</v>
      </c>
      <c r="AD77" s="45">
        <f>IFERROR(_xlfn.XLOOKUP($D77,'Modelling New'!$D:$D,'Modelling New'!T:T)*1000,"")</f>
        <v>37399.828631840384</v>
      </c>
      <c r="AE77" s="176">
        <f t="shared" si="9"/>
        <v>0.67965560892027488</v>
      </c>
      <c r="AF77" s="176">
        <f>IFERROR(_xlfn.XLOOKUP($D77,'Modelling New'!$D:$D,'Modelling New'!W:W),"")</f>
        <v>0.14831314295168452</v>
      </c>
      <c r="AG77" s="176">
        <f>IFERROR(_xlfn.XLOOKUP($D77,'Modelling New'!$D:$D,'Modelling New'!AD:AD),"")</f>
        <v>0.995</v>
      </c>
      <c r="AH77" s="176">
        <f>IFERROR(_xlfn.XLOOKUP($D77,'Modelling New'!$D:$D,'Modelling New'!AE:AE),"")</f>
        <v>0.997</v>
      </c>
      <c r="AI77" s="17"/>
      <c r="AJ77" s="17"/>
      <c r="AK77" s="17"/>
      <c r="AL77" s="17"/>
      <c r="AM77" s="17"/>
      <c r="AN77" s="176"/>
      <c r="AO77" s="176"/>
      <c r="AP77" s="176"/>
      <c r="AQ77" s="176"/>
      <c r="AR77" s="45">
        <f>IFERROR(_xlfn.XLOOKUP($D77,'Modelling New'!$D:$D,'Modelling New'!$N:$N),"")</f>
        <v>10.507</v>
      </c>
      <c r="AS77" s="45"/>
    </row>
    <row r="78" spans="1:45">
      <c r="A78" s="77">
        <f t="shared" si="10"/>
        <v>45821</v>
      </c>
      <c r="B78" s="45">
        <f>YEAR(Table13[[#This Row],[Date]])+IF(MONTH(Table13[[#This Row],[Date]])&gt;=4,1,0)</f>
        <v>2026</v>
      </c>
      <c r="C78" s="17">
        <f>YEAR(Table13[[#This Row],[Date]])</f>
        <v>2025</v>
      </c>
      <c r="D78" s="42">
        <f>Table13[[#This Row],[Date]]-DAY(Table13[[#This Row],[Date]])+1</f>
        <v>45809</v>
      </c>
      <c r="E78" s="17">
        <f t="shared" si="11"/>
        <v>30</v>
      </c>
      <c r="F78" s="147" cm="1">
        <f t="array" ref="F78">IFERROR(_xlfn.XLOOKUP(Table13[[#This Row],[Date]],Raw_Data[[#All],[Date]],Raw_Data[[#All],[Operating Hours]]),"")</f>
        <v>12.333333333333332</v>
      </c>
      <c r="G78" s="26">
        <f>IFERROR(_xlfn.XLOOKUP($A78,'Raw Data'!$G:$G,'Raw Data'!S:S)/1000,"")</f>
        <v>3.85</v>
      </c>
      <c r="H78" s="26"/>
      <c r="I78" s="26">
        <f>IFERROR(_xlfn.XLOOKUP($A78,'Raw Data'!$G:$G,'Raw Data'!AF:AF)/1000,"")</f>
        <v>3.94</v>
      </c>
      <c r="J78" s="26"/>
      <c r="K78" s="149">
        <f>IFERROR(_xlfn.XLOOKUP($A78,'Raw Data'!$G:$G,'Raw Data'!W:W),"")</f>
        <v>24.85041588031693</v>
      </c>
      <c r="L78" s="148">
        <f>IFERROR(_xlfn.XLOOKUP($A78,'Raw Data'!$G:$G,'Raw Data'!X:X),"")</f>
        <v>32.004870362944949</v>
      </c>
      <c r="M78" s="148">
        <f>IFERROR(_xlfn.XLOOKUP($A78,'Raw Data'!$G:$G,'Raw Data'!Y:Y),"")</f>
        <v>1.7221130791089392</v>
      </c>
      <c r="N78" s="148">
        <f>IFERROR(_xlfn.XLOOKUP($A78,'Raw Data'!$G:$G,'Raw Data'!Z:Z),"")</f>
        <v>6.3480243682861328</v>
      </c>
      <c r="O78" s="188">
        <f>IFERROR(1-SUMIF('Plant BD'!$H:$H,$A78,'Plant BD'!$AE:$AE)/($AA78+SUMIF('Plant BD'!$H:$H,$A78,'Plant BD'!$AE:$AE)),"")</f>
        <v>1</v>
      </c>
      <c r="P78" s="188"/>
      <c r="Q78" s="189"/>
      <c r="R78" s="191">
        <f>IFERROR(1-SUMIF('Grid BD'!$H:$H,$A78,'Grid BD'!$AD:$AD)/($AA78+SUMIF('Grid BD'!$H:$H,$A78,'Grid BD'!$AD:$AD)),"")</f>
        <v>1</v>
      </c>
      <c r="S78" s="17"/>
      <c r="T78" s="189">
        <f>IFERROR(1-SUMIF(Tracker_BD!H:H,$A78,Tracker_BD!AI:AI)/$F78,"")</f>
        <v>1</v>
      </c>
      <c r="U78" s="190">
        <f t="shared" si="7"/>
        <v>0.75227054335070453</v>
      </c>
      <c r="V78" s="17"/>
      <c r="W78" s="176">
        <f t="shared" si="8"/>
        <v>0.12349774753340734</v>
      </c>
      <c r="X78" s="17">
        <f>IFERROR(_xlfn.XLOOKUP($A78,'Raw Data'!$G:$G,'Raw Data'!AB:AB),"")</f>
        <v>31827</v>
      </c>
      <c r="Y78" s="17">
        <f>IFERROR(_xlfn.XLOOKUP($A78,'Raw Data'!$G:$G,'Raw Data'!AC:AC),"")</f>
        <v>31433.300000004238</v>
      </c>
      <c r="Z78" s="45">
        <f>IFERROR(_xlfn.XLOOKUP($A78,'Raw Data'!$G:$G,'Raw Data'!AD:AD),"")</f>
        <v>291.11999999997806</v>
      </c>
      <c r="AA78" s="45">
        <f>IFERROR(_xlfn.XLOOKUP($A78,'Raw Data'!$G:$G,'Raw Data'!AE:AE),"")</f>
        <v>31142.18000000426</v>
      </c>
      <c r="AB78" s="17">
        <f>_xlfn.XLOOKUP($D78,'Modelling New'!D:D,'Modelling New'!N:N)</f>
        <v>10.507</v>
      </c>
      <c r="AC78" s="26">
        <f>IFERROR(_xlfn.XLOOKUP($D78,'Modelling New'!$D:$D,'Modelling New'!P:P),"")</f>
        <v>5.2372339522000004</v>
      </c>
      <c r="AD78" s="45">
        <f>IFERROR(_xlfn.XLOOKUP($D78,'Modelling New'!$D:$D,'Modelling New'!T:T)*1000,"")</f>
        <v>37399.828631840384</v>
      </c>
      <c r="AE78" s="176">
        <f t="shared" si="9"/>
        <v>0.67965560892027488</v>
      </c>
      <c r="AF78" s="176">
        <f>IFERROR(_xlfn.XLOOKUP($D78,'Modelling New'!$D:$D,'Modelling New'!W:W),"")</f>
        <v>0.14831314295168452</v>
      </c>
      <c r="AG78" s="176">
        <f>IFERROR(_xlfn.XLOOKUP($D78,'Modelling New'!$D:$D,'Modelling New'!AD:AD),"")</f>
        <v>0.995</v>
      </c>
      <c r="AH78" s="176">
        <f>IFERROR(_xlfn.XLOOKUP($D78,'Modelling New'!$D:$D,'Modelling New'!AE:AE),"")</f>
        <v>0.997</v>
      </c>
      <c r="AI78" s="17"/>
      <c r="AJ78" s="17"/>
      <c r="AK78" s="17"/>
      <c r="AL78" s="17"/>
      <c r="AM78" s="17"/>
      <c r="AN78" s="176"/>
      <c r="AO78" s="176"/>
      <c r="AP78" s="176"/>
      <c r="AQ78" s="176"/>
      <c r="AR78" s="45">
        <f>IFERROR(_xlfn.XLOOKUP($D78,'Modelling New'!$D:$D,'Modelling New'!$N:$N),"")</f>
        <v>10.507</v>
      </c>
      <c r="AS78" s="45"/>
    </row>
    <row r="79" spans="1:45">
      <c r="A79" s="77">
        <f t="shared" si="10"/>
        <v>45822</v>
      </c>
      <c r="B79" s="45">
        <f>YEAR(Table13[[#This Row],[Date]])+IF(MONTH(Table13[[#This Row],[Date]])&gt;=4,1,0)</f>
        <v>2026</v>
      </c>
      <c r="C79" s="17">
        <f>YEAR(Table13[[#This Row],[Date]])</f>
        <v>2025</v>
      </c>
      <c r="D79" s="42">
        <f>Table13[[#This Row],[Date]]-DAY(Table13[[#This Row],[Date]])+1</f>
        <v>45809</v>
      </c>
      <c r="E79" s="17">
        <f t="shared" si="11"/>
        <v>30</v>
      </c>
      <c r="F79" s="147" cm="1">
        <f t="array" ref="F79">IFERROR(_xlfn.XLOOKUP(Table13[[#This Row],[Date]],Raw_Data[[#All],[Date]],Raw_Data[[#All],[Operating Hours]]),"")</f>
        <v>11.816666666666666</v>
      </c>
      <c r="G79" s="148">
        <f>IFERROR(_xlfn.XLOOKUP($A79,'Raw Data'!$G:$G,'Raw Data'!S:S)/1000,"")</f>
        <v>3.86</v>
      </c>
      <c r="H79" s="148"/>
      <c r="I79" s="148">
        <f>IFERROR(_xlfn.XLOOKUP($A79,'Raw Data'!$G:$G,'Raw Data'!AF:AF)/1000,"")</f>
        <v>3.83</v>
      </c>
      <c r="J79" s="148"/>
      <c r="K79" s="149">
        <f>IFERROR(_xlfn.XLOOKUP($A79,'Raw Data'!$G:$G,'Raw Data'!W:W),"")</f>
        <v>25.092440852312976</v>
      </c>
      <c r="L79" s="148">
        <f>IFERROR(_xlfn.XLOOKUP($A79,'Raw Data'!$G:$G,'Raw Data'!X:X),"")</f>
        <v>33.229167927486799</v>
      </c>
      <c r="M79" s="148">
        <f>IFERROR(_xlfn.XLOOKUP($A79,'Raw Data'!$G:$G,'Raw Data'!Y:Y),"")</f>
        <v>1.4089296211659068</v>
      </c>
      <c r="N79" s="148">
        <f>IFERROR(_xlfn.XLOOKUP($A79,'Raw Data'!$G:$G,'Raw Data'!Z:Z),"")</f>
        <v>5.8478641510009766</v>
      </c>
      <c r="O79" s="188">
        <f>IFERROR(1-SUMIF('Plant BD'!$H:$H,$A79,'Plant BD'!$AE:$AE)/($AA79+SUMIF('Plant BD'!$H:$H,$A79,'Plant BD'!$AE:$AE)),"")</f>
        <v>0.99446229719631285</v>
      </c>
      <c r="P79" s="188"/>
      <c r="Q79" s="189"/>
      <c r="R79" s="188">
        <f>IFERROR(1-SUMIF('Grid BD'!$H:$H,$A79,'Grid BD'!$AD:$AD)/($AA79+SUMIF('Grid BD'!$H:$H,$A79,'Grid BD'!$AD:$AD)),"")</f>
        <v>1</v>
      </c>
      <c r="S79" s="17"/>
      <c r="T79" s="189">
        <f>IFERROR(1-SUMIF(Tracker_BD!H:H,$A79,Tracker_BD!AI:AI)/$F79,"")</f>
        <v>1</v>
      </c>
      <c r="U79" s="190">
        <f t="shared" si="7"/>
        <v>0.74668311390548914</v>
      </c>
      <c r="V79" s="17"/>
      <c r="W79" s="176">
        <f t="shared" si="8"/>
        <v>0.11915818026075096</v>
      </c>
      <c r="X79" s="17">
        <f>IFERROR(_xlfn.XLOOKUP($A79,'Raw Data'!$G:$G,'Raw Data'!AB:AB),"")</f>
        <v>31073</v>
      </c>
      <c r="Y79" s="17">
        <f>IFERROR(_xlfn.XLOOKUP($A79,'Raw Data'!$G:$G,'Raw Data'!AC:AC),"")</f>
        <v>30367.499999993015</v>
      </c>
      <c r="Z79" s="45">
        <f>IFERROR(_xlfn.XLOOKUP($A79,'Raw Data'!$G:$G,'Raw Data'!AD:AD),"")</f>
        <v>319.61999999996493</v>
      </c>
      <c r="AA79" s="45">
        <f>IFERROR(_xlfn.XLOOKUP($A79,'Raw Data'!$G:$G,'Raw Data'!AE:AE),"")</f>
        <v>30047.879999993049</v>
      </c>
      <c r="AB79" s="17">
        <f>_xlfn.XLOOKUP($D79,'Modelling New'!D:D,'Modelling New'!N:N)</f>
        <v>10.507</v>
      </c>
      <c r="AC79" s="26">
        <f>IFERROR(_xlfn.XLOOKUP($D79,'Modelling New'!$D:$D,'Modelling New'!P:P),"")</f>
        <v>5.2372339522000004</v>
      </c>
      <c r="AD79" s="45">
        <f>IFERROR(_xlfn.XLOOKUP($D79,'Modelling New'!$D:$D,'Modelling New'!T:T)*1000,"")</f>
        <v>37399.828631840384</v>
      </c>
      <c r="AE79" s="176">
        <f t="shared" si="9"/>
        <v>0.67965560892027488</v>
      </c>
      <c r="AF79" s="176">
        <f>IFERROR(_xlfn.XLOOKUP($D79,'Modelling New'!$D:$D,'Modelling New'!W:W),"")</f>
        <v>0.14831314295168452</v>
      </c>
      <c r="AG79" s="176">
        <f>IFERROR(_xlfn.XLOOKUP($D79,'Modelling New'!$D:$D,'Modelling New'!AD:AD),"")</f>
        <v>0.995</v>
      </c>
      <c r="AH79" s="176">
        <f>IFERROR(_xlfn.XLOOKUP($D79,'Modelling New'!$D:$D,'Modelling New'!AE:AE),"")</f>
        <v>0.997</v>
      </c>
      <c r="AI79" s="17"/>
      <c r="AJ79" s="17"/>
      <c r="AK79" s="17"/>
      <c r="AL79" s="17"/>
      <c r="AM79" s="17"/>
      <c r="AN79" s="176"/>
      <c r="AO79" s="176"/>
      <c r="AP79" s="176"/>
      <c r="AQ79" s="176"/>
      <c r="AR79" s="45">
        <f>IFERROR(_xlfn.XLOOKUP($D79,'Modelling New'!$D:$D,'Modelling New'!$N:$N),"")</f>
        <v>10.507</v>
      </c>
      <c r="AS79" s="45"/>
    </row>
    <row r="80" spans="1:45">
      <c r="A80" s="77">
        <f t="shared" si="10"/>
        <v>45823</v>
      </c>
      <c r="B80" s="45">
        <f>YEAR(Table13[[#This Row],[Date]])+IF(MONTH(Table13[[#This Row],[Date]])&gt;=4,1,0)</f>
        <v>2026</v>
      </c>
      <c r="C80" s="17">
        <f>YEAR(Table13[[#This Row],[Date]])</f>
        <v>2025</v>
      </c>
      <c r="D80" s="42">
        <f>Table13[[#This Row],[Date]]-DAY(Table13[[#This Row],[Date]])+1</f>
        <v>45809</v>
      </c>
      <c r="E80" s="17">
        <f t="shared" si="11"/>
        <v>30</v>
      </c>
      <c r="F80" s="147" cm="1">
        <f t="array" ref="F80">IFERROR(_xlfn.XLOOKUP(Table13[[#This Row],[Date]],Raw_Data[[#All],[Date]],Raw_Data[[#All],[Operating Hours]]),"")</f>
        <v>12.566666666666666</v>
      </c>
      <c r="G80" s="26">
        <f>IFERROR(_xlfn.XLOOKUP($A80,'Raw Data'!$G:$G,'Raw Data'!S:S)/1000,"")</f>
        <v>3.1</v>
      </c>
      <c r="H80" s="26"/>
      <c r="I80" s="26">
        <f>IFERROR(_xlfn.XLOOKUP($A80,'Raw Data'!$G:$G,'Raw Data'!AF:AF)/1000,"")</f>
        <v>3</v>
      </c>
      <c r="J80" s="26"/>
      <c r="K80" s="149">
        <f>IFERROR(_xlfn.XLOOKUP($A80,'Raw Data'!$G:$G,'Raw Data'!W:W),"")</f>
        <v>23.93791664718951</v>
      </c>
      <c r="L80" s="148">
        <f>IFERROR(_xlfn.XLOOKUP($A80,'Raw Data'!$G:$G,'Raw Data'!X:X),"")</f>
        <v>28.827954045048468</v>
      </c>
      <c r="M80" s="148">
        <f>IFERROR(_xlfn.XLOOKUP($A80,'Raw Data'!$G:$G,'Raw Data'!Y:Y),"")</f>
        <v>2.9793625843745692</v>
      </c>
      <c r="N80" s="148">
        <f>IFERROR(_xlfn.XLOOKUP($A80,'Raw Data'!$G:$G,'Raw Data'!Z:Z),"")</f>
        <v>8.7773237228393555</v>
      </c>
      <c r="O80" s="188">
        <f>IFERROR(1-SUMIF('Plant BD'!$H:$H,$A80,'Plant BD'!$AE:$AE)/($AA80+SUMIF('Plant BD'!$H:$H,$A80,'Plant BD'!$AE:$AE)),"")</f>
        <v>1</v>
      </c>
      <c r="P80" s="188"/>
      <c r="Q80" s="189"/>
      <c r="R80" s="191">
        <f>IFERROR(1-SUMIF('Grid BD'!$H:$H,$A80,'Grid BD'!$AD:$AD)/($AA80+SUMIF('Grid BD'!$H:$H,$A80,'Grid BD'!$AD:$AD)),"")</f>
        <v>1</v>
      </c>
      <c r="S80" s="17"/>
      <c r="T80" s="189">
        <f>IFERROR(1-SUMIF(Tracker_BD!H:H,$A80,Tracker_BD!AI:AI)/$F80,"")</f>
        <v>1</v>
      </c>
      <c r="U80" s="190">
        <f t="shared" si="7"/>
        <v>0.7847707877290615</v>
      </c>
      <c r="V80" s="17"/>
      <c r="W80" s="176">
        <f t="shared" si="8"/>
        <v>9.8096348466132688E-2</v>
      </c>
      <c r="X80" s="17">
        <f>IFERROR(_xlfn.XLOOKUP($A80,'Raw Data'!$G:$G,'Raw Data'!AB:AB),"")</f>
        <v>26612</v>
      </c>
      <c r="Y80" s="17">
        <f>IFERROR(_xlfn.XLOOKUP($A80,'Raw Data'!$G:$G,'Raw Data'!AC:AC),"")</f>
        <v>25025.900000007823</v>
      </c>
      <c r="Z80" s="45">
        <f>IFERROR(_xlfn.XLOOKUP($A80,'Raw Data'!$G:$G,'Raw Data'!AD:AD),"")</f>
        <v>289.14000000007434</v>
      </c>
      <c r="AA80" s="45">
        <f>IFERROR(_xlfn.XLOOKUP($A80,'Raw Data'!$G:$G,'Raw Data'!AE:AE),"")</f>
        <v>24736.760000007747</v>
      </c>
      <c r="AB80" s="17">
        <f>_xlfn.XLOOKUP($D80,'Modelling New'!D:D,'Modelling New'!N:N)</f>
        <v>10.507</v>
      </c>
      <c r="AC80" s="26">
        <f>IFERROR(_xlfn.XLOOKUP($D80,'Modelling New'!$D:$D,'Modelling New'!P:P),"")</f>
        <v>5.2372339522000004</v>
      </c>
      <c r="AD80" s="45">
        <f>IFERROR(_xlfn.XLOOKUP($D80,'Modelling New'!$D:$D,'Modelling New'!T:T)*1000,"")</f>
        <v>37399.828631840384</v>
      </c>
      <c r="AE80" s="176">
        <f t="shared" si="9"/>
        <v>0.67965560892027488</v>
      </c>
      <c r="AF80" s="176">
        <f>IFERROR(_xlfn.XLOOKUP($D80,'Modelling New'!$D:$D,'Modelling New'!W:W),"")</f>
        <v>0.14831314295168452</v>
      </c>
      <c r="AG80" s="176">
        <f>IFERROR(_xlfn.XLOOKUP($D80,'Modelling New'!$D:$D,'Modelling New'!AD:AD),"")</f>
        <v>0.995</v>
      </c>
      <c r="AH80" s="176">
        <f>IFERROR(_xlfn.XLOOKUP($D80,'Modelling New'!$D:$D,'Modelling New'!AE:AE),"")</f>
        <v>0.997</v>
      </c>
      <c r="AI80" s="17"/>
      <c r="AJ80" s="17"/>
      <c r="AK80" s="17"/>
      <c r="AL80" s="17"/>
      <c r="AM80" s="17"/>
      <c r="AN80" s="176"/>
      <c r="AO80" s="176"/>
      <c r="AP80" s="176"/>
      <c r="AQ80" s="176"/>
      <c r="AR80" s="45">
        <f>IFERROR(_xlfn.XLOOKUP($D80,'Modelling New'!$D:$D,'Modelling New'!$N:$N),"")</f>
        <v>10.507</v>
      </c>
      <c r="AS80" s="45"/>
    </row>
    <row r="81" spans="1:45">
      <c r="A81" s="77">
        <f t="shared" si="10"/>
        <v>45824</v>
      </c>
      <c r="B81" s="45">
        <f>YEAR(Table13[[#This Row],[Date]])+IF(MONTH(Table13[[#This Row],[Date]])&gt;=4,1,0)</f>
        <v>2026</v>
      </c>
      <c r="C81" s="17">
        <f>YEAR(Table13[[#This Row],[Date]])</f>
        <v>2025</v>
      </c>
      <c r="D81" s="42">
        <f>Table13[[#This Row],[Date]]-DAY(Table13[[#This Row],[Date]])+1</f>
        <v>45809</v>
      </c>
      <c r="E81" s="17">
        <f t="shared" si="11"/>
        <v>30</v>
      </c>
      <c r="F81" s="147" cm="1">
        <f t="array" ref="F81">IFERROR(_xlfn.XLOOKUP(Table13[[#This Row],[Date]],Raw_Data[[#All],[Date]],Raw_Data[[#All],[Operating Hours]]),"")</f>
        <v>12.483333333333334</v>
      </c>
      <c r="G81" s="148">
        <f>IFERROR(_xlfn.XLOOKUP($A81,'Raw Data'!$G:$G,'Raw Data'!S:S)/1000,"")</f>
        <v>4.1100000000000003</v>
      </c>
      <c r="H81" s="148"/>
      <c r="I81" s="148">
        <f>IFERROR(_xlfn.XLOOKUP($A81,'Raw Data'!$G:$G,'Raw Data'!AF:AF)/1000,"")</f>
        <v>4.2549999999999999</v>
      </c>
      <c r="J81" s="148"/>
      <c r="K81" s="149">
        <f>IFERROR(_xlfn.XLOOKUP($A81,'Raw Data'!$G:$G,'Raw Data'!W:W),"")</f>
        <v>24.538977249145507</v>
      </c>
      <c r="L81" s="148">
        <f>IFERROR(_xlfn.XLOOKUP($A81,'Raw Data'!$G:$G,'Raw Data'!X:X),"")</f>
        <v>31.517718302408856</v>
      </c>
      <c r="M81" s="148">
        <f>IFERROR(_xlfn.XLOOKUP($A81,'Raw Data'!$G:$G,'Raw Data'!Y:Y),"")</f>
        <v>2.6536582102775572</v>
      </c>
      <c r="N81" s="148">
        <f>IFERROR(_xlfn.XLOOKUP($A81,'Raw Data'!$G:$G,'Raw Data'!Z:Z),"")</f>
        <v>10.318573951721191</v>
      </c>
      <c r="O81" s="188">
        <f>IFERROR(1-SUMIF('Plant BD'!$H:$H,$A81,'Plant BD'!$AE:$AE)/($AA81+SUMIF('Plant BD'!$H:$H,$A81,'Plant BD'!$AE:$AE)),"")</f>
        <v>0.99678913054135576</v>
      </c>
      <c r="P81" s="188"/>
      <c r="Q81" s="189"/>
      <c r="R81" s="188">
        <f>IFERROR(1-SUMIF('Grid BD'!$H:$H,$A81,'Grid BD'!$AD:$AD)/($AA81+SUMIF('Grid BD'!$H:$H,$A81,'Grid BD'!$AD:$AD)),"")</f>
        <v>1</v>
      </c>
      <c r="S81" s="17"/>
      <c r="T81" s="189">
        <f>IFERROR(1-SUMIF(Tracker_BD!H:H,$A81,Tracker_BD!AI:AI)/$F81,"")</f>
        <v>1</v>
      </c>
      <c r="U81" s="190">
        <f t="shared" si="7"/>
        <v>0.74332315192031984</v>
      </c>
      <c r="V81" s="17"/>
      <c r="W81" s="176">
        <f t="shared" si="8"/>
        <v>0.13178500047587338</v>
      </c>
      <c r="X81" s="17">
        <f>IFERROR(_xlfn.XLOOKUP($A81,'Raw Data'!$G:$G,'Raw Data'!AB:AB),"")</f>
        <v>33684</v>
      </c>
      <c r="Y81" s="17">
        <f>IFERROR(_xlfn.XLOOKUP($A81,'Raw Data'!$G:$G,'Raw Data'!AC:AC),"")</f>
        <v>33533.699999999953</v>
      </c>
      <c r="Z81" s="45">
        <f>IFERROR(_xlfn.XLOOKUP($A81,'Raw Data'!$G:$G,'Raw Data'!AD:AD),"")</f>
        <v>301.73999999991707</v>
      </c>
      <c r="AA81" s="45">
        <f>IFERROR(_xlfn.XLOOKUP($A81,'Raw Data'!$G:$G,'Raw Data'!AE:AE),"")</f>
        <v>33231.960000000036</v>
      </c>
      <c r="AB81" s="17">
        <f>_xlfn.XLOOKUP($D81,'Modelling New'!D:D,'Modelling New'!N:N)</f>
        <v>10.507</v>
      </c>
      <c r="AC81" s="26">
        <f>IFERROR(_xlfn.XLOOKUP($D81,'Modelling New'!$D:$D,'Modelling New'!P:P),"")</f>
        <v>5.2372339522000004</v>
      </c>
      <c r="AD81" s="45">
        <f>IFERROR(_xlfn.XLOOKUP($D81,'Modelling New'!$D:$D,'Modelling New'!T:T)*1000,"")</f>
        <v>37399.828631840384</v>
      </c>
      <c r="AE81" s="176">
        <f t="shared" si="9"/>
        <v>0.67965560892027488</v>
      </c>
      <c r="AF81" s="176">
        <f>IFERROR(_xlfn.XLOOKUP($D81,'Modelling New'!$D:$D,'Modelling New'!W:W),"")</f>
        <v>0.14831314295168452</v>
      </c>
      <c r="AG81" s="176">
        <f>IFERROR(_xlfn.XLOOKUP($D81,'Modelling New'!$D:$D,'Modelling New'!AD:AD),"")</f>
        <v>0.995</v>
      </c>
      <c r="AH81" s="176">
        <f>IFERROR(_xlfn.XLOOKUP($D81,'Modelling New'!$D:$D,'Modelling New'!AE:AE),"")</f>
        <v>0.997</v>
      </c>
      <c r="AI81" s="17"/>
      <c r="AJ81" s="17"/>
      <c r="AK81" s="17"/>
      <c r="AL81" s="17"/>
      <c r="AM81" s="17"/>
      <c r="AN81" s="176"/>
      <c r="AO81" s="176"/>
      <c r="AP81" s="176"/>
      <c r="AQ81" s="176"/>
      <c r="AR81" s="45">
        <f>IFERROR(_xlfn.XLOOKUP($D81,'Modelling New'!$D:$D,'Modelling New'!$N:$N),"")</f>
        <v>10.507</v>
      </c>
      <c r="AS81" s="45"/>
    </row>
    <row r="82" spans="1:45">
      <c r="A82" s="77">
        <f t="shared" si="10"/>
        <v>45825</v>
      </c>
      <c r="B82" s="45">
        <f>YEAR(Table13[[#This Row],[Date]])+IF(MONTH(Table13[[#This Row],[Date]])&gt;=4,1,0)</f>
        <v>2026</v>
      </c>
      <c r="C82" s="17">
        <f>YEAR(Table13[[#This Row],[Date]])</f>
        <v>2025</v>
      </c>
      <c r="D82" s="42">
        <f>Table13[[#This Row],[Date]]-DAY(Table13[[#This Row],[Date]])+1</f>
        <v>45809</v>
      </c>
      <c r="E82" s="17">
        <f t="shared" si="11"/>
        <v>30</v>
      </c>
      <c r="F82" s="147" cm="1">
        <f t="array" ref="F82">IFERROR(_xlfn.XLOOKUP(Table13[[#This Row],[Date]],Raw_Data[[#All],[Date]],Raw_Data[[#All],[Operating Hours]]),"")</f>
        <v>12.483333333333334</v>
      </c>
      <c r="G82" s="26">
        <f>IFERROR(_xlfn.XLOOKUP($A82,'Raw Data'!$G:$G,'Raw Data'!S:S)/1000,"")</f>
        <v>3.62</v>
      </c>
      <c r="H82" s="26"/>
      <c r="I82" s="26">
        <f>IFERROR(_xlfn.XLOOKUP($A82,'Raw Data'!$G:$G,'Raw Data'!AF:AF)/1000,"")</f>
        <v>3.54</v>
      </c>
      <c r="J82" s="26"/>
      <c r="K82" s="149">
        <f>IFERROR(_xlfn.XLOOKUP($A82,'Raw Data'!$G:$G,'Raw Data'!W:W),"")</f>
        <v>24.528076024373373</v>
      </c>
      <c r="L82" s="148">
        <f>IFERROR(_xlfn.XLOOKUP($A82,'Raw Data'!$G:$G,'Raw Data'!X:X),"")</f>
        <v>31.07086433919271</v>
      </c>
      <c r="M82" s="148">
        <f>IFERROR(_xlfn.XLOOKUP($A82,'Raw Data'!$G:$G,'Raw Data'!Y:Y),"")</f>
        <v>1.4826480921109517</v>
      </c>
      <c r="N82" s="148">
        <f>IFERROR(_xlfn.XLOOKUP($A82,'Raw Data'!$G:$G,'Raw Data'!Z:Z),"")</f>
        <v>6.9410510063171387</v>
      </c>
      <c r="O82" s="188">
        <f>IFERROR(1-SUMIF('Plant BD'!$H:$H,$A82,'Plant BD'!$AE:$AE)/($AA82+SUMIF('Plant BD'!$H:$H,$A82,'Plant BD'!$AE:$AE)),"")</f>
        <v>1</v>
      </c>
      <c r="P82" s="188"/>
      <c r="Q82" s="189"/>
      <c r="R82" s="191">
        <f>IFERROR(1-SUMIF('Grid BD'!$H:$H,$A82,'Grid BD'!$AD:$AD)/($AA82+SUMIF('Grid BD'!$H:$H,$A82,'Grid BD'!$AD:$AD)),"")</f>
        <v>1</v>
      </c>
      <c r="S82" s="17"/>
      <c r="T82" s="189">
        <f>IFERROR(1-SUMIF(Tracker_BD!H:H,$A82,Tracker_BD!AI:AI)/$F82,"")</f>
        <v>1</v>
      </c>
      <c r="U82" s="190">
        <f t="shared" si="7"/>
        <v>0.77361285642747957</v>
      </c>
      <c r="V82" s="17"/>
      <c r="W82" s="176">
        <f t="shared" si="8"/>
        <v>0.11410789632305324</v>
      </c>
      <c r="X82" s="17">
        <f>IFERROR(_xlfn.XLOOKUP($A82,'Raw Data'!$G:$G,'Raw Data'!AB:AB),"")</f>
        <v>29956</v>
      </c>
      <c r="Y82" s="17">
        <f>IFERROR(_xlfn.XLOOKUP($A82,'Raw Data'!$G:$G,'Raw Data'!AC:AC),"")</f>
        <v>29075.499999991735</v>
      </c>
      <c r="Z82" s="45">
        <f>IFERROR(_xlfn.XLOOKUP($A82,'Raw Data'!$G:$G,'Raw Data'!AD:AD),"")</f>
        <v>301.14000000004637</v>
      </c>
      <c r="AA82" s="45">
        <f>IFERROR(_xlfn.XLOOKUP($A82,'Raw Data'!$G:$G,'Raw Data'!AE:AE),"")</f>
        <v>28774.359999991688</v>
      </c>
      <c r="AB82" s="17">
        <f>_xlfn.XLOOKUP($D82,'Modelling New'!D:D,'Modelling New'!N:N)</f>
        <v>10.507</v>
      </c>
      <c r="AC82" s="26">
        <f>IFERROR(_xlfn.XLOOKUP($D82,'Modelling New'!$D:$D,'Modelling New'!P:P),"")</f>
        <v>5.2372339522000004</v>
      </c>
      <c r="AD82" s="45">
        <f>IFERROR(_xlfn.XLOOKUP($D82,'Modelling New'!$D:$D,'Modelling New'!T:T)*1000,"")</f>
        <v>37399.828631840384</v>
      </c>
      <c r="AE82" s="176">
        <f t="shared" si="9"/>
        <v>0.67965560892027488</v>
      </c>
      <c r="AF82" s="176">
        <f>IFERROR(_xlfn.XLOOKUP($D82,'Modelling New'!$D:$D,'Modelling New'!W:W),"")</f>
        <v>0.14831314295168452</v>
      </c>
      <c r="AG82" s="176">
        <f>IFERROR(_xlfn.XLOOKUP($D82,'Modelling New'!$D:$D,'Modelling New'!AD:AD),"")</f>
        <v>0.995</v>
      </c>
      <c r="AH82" s="176">
        <f>IFERROR(_xlfn.XLOOKUP($D82,'Modelling New'!$D:$D,'Modelling New'!AE:AE),"")</f>
        <v>0.997</v>
      </c>
      <c r="AI82" s="17"/>
      <c r="AJ82" s="17"/>
      <c r="AK82" s="17"/>
      <c r="AL82" s="17"/>
      <c r="AM82" s="17"/>
      <c r="AN82" s="176"/>
      <c r="AO82" s="176"/>
      <c r="AP82" s="176"/>
      <c r="AQ82" s="176"/>
      <c r="AR82" s="45">
        <f>IFERROR(_xlfn.XLOOKUP($D82,'Modelling New'!$D:$D,'Modelling New'!$N:$N),"")</f>
        <v>10.507</v>
      </c>
      <c r="AS82" s="45"/>
    </row>
    <row r="83" spans="1:45">
      <c r="A83" s="77">
        <f t="shared" si="10"/>
        <v>45826</v>
      </c>
      <c r="B83" s="45">
        <f>YEAR(Table13[[#This Row],[Date]])+IF(MONTH(Table13[[#This Row],[Date]])&gt;=4,1,0)</f>
        <v>2026</v>
      </c>
      <c r="C83" s="17">
        <f>YEAR(Table13[[#This Row],[Date]])</f>
        <v>2025</v>
      </c>
      <c r="D83" s="42">
        <f>Table13[[#This Row],[Date]]-DAY(Table13[[#This Row],[Date]])+1</f>
        <v>45809</v>
      </c>
      <c r="E83" s="17">
        <f t="shared" si="11"/>
        <v>30</v>
      </c>
      <c r="F83" s="147" cm="1">
        <f t="array" ref="F83">IFERROR(_xlfn.XLOOKUP(Table13[[#This Row],[Date]],Raw_Data[[#All],[Date]],Raw_Data[[#All],[Operating Hours]]),"")</f>
        <v>12.533333333333335</v>
      </c>
      <c r="G83" s="148">
        <f>IFERROR(_xlfn.XLOOKUP($A83,'Raw Data'!$G:$G,'Raw Data'!S:S)/1000,"")</f>
        <v>4.1500000000000004</v>
      </c>
      <c r="H83" s="148"/>
      <c r="I83" s="148">
        <f>IFERROR(_xlfn.XLOOKUP($A83,'Raw Data'!$G:$G,'Raw Data'!AF:AF)/1000,"")</f>
        <v>4.2300000000000004</v>
      </c>
      <c r="J83" s="148"/>
      <c r="K83" s="149">
        <f>IFERROR(_xlfn.XLOOKUP($A83,'Raw Data'!$G:$G,'Raw Data'!W:W),"")</f>
        <v>25.385213816466717</v>
      </c>
      <c r="L83" s="148">
        <f>IFERROR(_xlfn.XLOOKUP($A83,'Raw Data'!$G:$G,'Raw Data'!X:X),"")</f>
        <v>34.011949455595584</v>
      </c>
      <c r="M83" s="148">
        <f>IFERROR(_xlfn.XLOOKUP($A83,'Raw Data'!$G:$G,'Raw Data'!Y:Y),"")</f>
        <v>0.74290948647110266</v>
      </c>
      <c r="N83" s="148">
        <f>IFERROR(_xlfn.XLOOKUP($A83,'Raw Data'!$G:$G,'Raw Data'!Z:Z),"")</f>
        <v>3.3509926795959473</v>
      </c>
      <c r="O83" s="188">
        <f>IFERROR(1-SUMIF('Plant BD'!$H:$H,$A83,'Plant BD'!$AE:$AE)/($AA83+SUMIF('Plant BD'!$H:$H,$A83,'Plant BD'!$AE:$AE)),"")</f>
        <v>1</v>
      </c>
      <c r="P83" s="188"/>
      <c r="Q83" s="189"/>
      <c r="R83" s="188">
        <f>IFERROR(1-SUMIF('Grid BD'!$H:$H,$A83,'Grid BD'!$AD:$AD)/($AA83+SUMIF('Grid BD'!$H:$H,$A83,'Grid BD'!$AD:$AD)),"")</f>
        <v>1</v>
      </c>
      <c r="S83" s="17"/>
      <c r="T83" s="189">
        <f>IFERROR(1-SUMIF(Tracker_BD!H:H,$A83,Tracker_BD!AI:AI)/$F83,"")</f>
        <v>1</v>
      </c>
      <c r="U83" s="190">
        <f t="shared" si="7"/>
        <v>0.76069561640885164</v>
      </c>
      <c r="V83" s="17"/>
      <c r="W83" s="176">
        <f t="shared" si="8"/>
        <v>0.13407260239206009</v>
      </c>
      <c r="X83" s="17">
        <f>IFERROR(_xlfn.XLOOKUP($A83,'Raw Data'!$G:$G,'Raw Data'!AB:AB),"")</f>
        <v>34251</v>
      </c>
      <c r="Y83" s="17">
        <f>IFERROR(_xlfn.XLOOKUP($A83,'Raw Data'!$G:$G,'Raw Data'!AC:AC),"")</f>
        <v>34104.800000000978</v>
      </c>
      <c r="Z83" s="45">
        <f>IFERROR(_xlfn.XLOOKUP($A83,'Raw Data'!$G:$G,'Raw Data'!AD:AD),"")</f>
        <v>295.9799999999646</v>
      </c>
      <c r="AA83" s="45">
        <f>IFERROR(_xlfn.XLOOKUP($A83,'Raw Data'!$G:$G,'Raw Data'!AE:AE),"")</f>
        <v>33808.820000001011</v>
      </c>
      <c r="AB83" s="17">
        <f>_xlfn.XLOOKUP($D83,'Modelling New'!D:D,'Modelling New'!N:N)</f>
        <v>10.507</v>
      </c>
      <c r="AC83" s="26">
        <f>IFERROR(_xlfn.XLOOKUP($D83,'Modelling New'!$D:$D,'Modelling New'!P:P),"")</f>
        <v>5.2372339522000004</v>
      </c>
      <c r="AD83" s="45">
        <f>IFERROR(_xlfn.XLOOKUP($D83,'Modelling New'!$D:$D,'Modelling New'!T:T)*1000,"")</f>
        <v>37399.828631840384</v>
      </c>
      <c r="AE83" s="176">
        <f t="shared" si="9"/>
        <v>0.67965560892027488</v>
      </c>
      <c r="AF83" s="176">
        <f>IFERROR(_xlfn.XLOOKUP($D83,'Modelling New'!$D:$D,'Modelling New'!W:W),"")</f>
        <v>0.14831314295168452</v>
      </c>
      <c r="AG83" s="176">
        <f>IFERROR(_xlfn.XLOOKUP($D83,'Modelling New'!$D:$D,'Modelling New'!AD:AD),"")</f>
        <v>0.995</v>
      </c>
      <c r="AH83" s="176">
        <f>IFERROR(_xlfn.XLOOKUP($D83,'Modelling New'!$D:$D,'Modelling New'!AE:AE),"")</f>
        <v>0.997</v>
      </c>
      <c r="AI83" s="17"/>
      <c r="AJ83" s="17"/>
      <c r="AK83" s="17"/>
      <c r="AL83" s="17"/>
      <c r="AM83" s="17"/>
      <c r="AN83" s="176"/>
      <c r="AO83" s="176"/>
      <c r="AP83" s="176"/>
      <c r="AQ83" s="176"/>
      <c r="AR83" s="45">
        <f>IFERROR(_xlfn.XLOOKUP($D83,'Modelling New'!$D:$D,'Modelling New'!$N:$N),"")</f>
        <v>10.507</v>
      </c>
      <c r="AS83" s="45"/>
    </row>
    <row r="84" spans="1:45">
      <c r="A84" s="77">
        <f t="shared" si="10"/>
        <v>45827</v>
      </c>
      <c r="B84" s="45">
        <f>YEAR(Table13[[#This Row],[Date]])+IF(MONTH(Table13[[#This Row],[Date]])&gt;=4,1,0)</f>
        <v>2026</v>
      </c>
      <c r="C84" s="17">
        <f>YEAR(Table13[[#This Row],[Date]])</f>
        <v>2025</v>
      </c>
      <c r="D84" s="42">
        <f>Table13[[#This Row],[Date]]-DAY(Table13[[#This Row],[Date]])+1</f>
        <v>45809</v>
      </c>
      <c r="E84" s="17">
        <f t="shared" si="11"/>
        <v>30</v>
      </c>
      <c r="F84" s="147" cm="1">
        <f t="array" ref="F84">IFERROR(_xlfn.XLOOKUP(Table13[[#This Row],[Date]],Raw_Data[[#All],[Date]],Raw_Data[[#All],[Operating Hours]]),"")</f>
        <v>12.583333333333334</v>
      </c>
      <c r="G84" s="26">
        <f>IFERROR(_xlfn.XLOOKUP($A84,'Raw Data'!$G:$G,'Raw Data'!S:S)/1000,"")</f>
        <v>4.99</v>
      </c>
      <c r="H84" s="26"/>
      <c r="I84" s="26">
        <f>IFERROR(_xlfn.XLOOKUP($A84,'Raw Data'!$G:$G,'Raw Data'!AF:AF)/1000,"")</f>
        <v>5.0999999999999996</v>
      </c>
      <c r="J84" s="26"/>
      <c r="K84" s="149">
        <f>IFERROR(_xlfn.XLOOKUP($A84,'Raw Data'!$G:$G,'Raw Data'!W:W),"")</f>
        <v>26.036664026754874</v>
      </c>
      <c r="L84" s="148">
        <f>IFERROR(_xlfn.XLOOKUP($A84,'Raw Data'!$G:$G,'Raw Data'!X:X),"")</f>
        <v>35.68020456303995</v>
      </c>
      <c r="M84" s="148">
        <f>IFERROR(_xlfn.XLOOKUP($A84,'Raw Data'!$G:$G,'Raw Data'!Y:Y),"")</f>
        <v>0.64889132235416025</v>
      </c>
      <c r="N84" s="148">
        <f>IFERROR(_xlfn.XLOOKUP($A84,'Raw Data'!$G:$G,'Raw Data'!Z:Z),"")</f>
        <v>2.4967470169067383</v>
      </c>
      <c r="O84" s="188">
        <f>IFERROR(1-SUMIF('Plant BD'!$H:$H,$A84,'Plant BD'!$AE:$AE)/($AA84+SUMIF('Plant BD'!$H:$H,$A84,'Plant BD'!$AE:$AE)),"")</f>
        <v>0.98861120012637616</v>
      </c>
      <c r="P84" s="188"/>
      <c r="Q84" s="189"/>
      <c r="R84" s="191">
        <f>IFERROR(1-SUMIF('Grid BD'!$H:$H,$A84,'Grid BD'!$AD:$AD)/($AA84+SUMIF('Grid BD'!$H:$H,$A84,'Grid BD'!$AD:$AD)),"")</f>
        <v>1</v>
      </c>
      <c r="S84" s="17"/>
      <c r="T84" s="189">
        <f>IFERROR(1-SUMIF(Tracker_BD!H:H,$A84,Tracker_BD!AI:AI)/$F84,"")</f>
        <v>1</v>
      </c>
      <c r="U84" s="190">
        <f t="shared" si="7"/>
        <v>0.74960558507204444</v>
      </c>
      <c r="V84" s="17"/>
      <c r="W84" s="176">
        <f t="shared" si="8"/>
        <v>0.15929118682780943</v>
      </c>
      <c r="X84" s="17">
        <f>IFERROR(_xlfn.XLOOKUP($A84,'Raw Data'!$G:$G,'Raw Data'!AB:AB),"")</f>
        <v>39521</v>
      </c>
      <c r="Y84" s="17">
        <f>IFERROR(_xlfn.XLOOKUP($A84,'Raw Data'!$G:$G,'Raw Data'!AC:AC),"")</f>
        <v>40461.599999995087</v>
      </c>
      <c r="Z84" s="45">
        <f>IFERROR(_xlfn.XLOOKUP($A84,'Raw Data'!$G:$G,'Raw Data'!AD:AD),"")</f>
        <v>293.46000000003869</v>
      </c>
      <c r="AA84" s="45">
        <f>IFERROR(_xlfn.XLOOKUP($A84,'Raw Data'!$G:$G,'Raw Data'!AE:AE),"")</f>
        <v>40168.139999995052</v>
      </c>
      <c r="AB84" s="17">
        <f>_xlfn.XLOOKUP($D84,'Modelling New'!D:D,'Modelling New'!N:N)</f>
        <v>10.507</v>
      </c>
      <c r="AC84" s="26">
        <f>IFERROR(_xlfn.XLOOKUP($D84,'Modelling New'!$D:$D,'Modelling New'!P:P),"")</f>
        <v>5.2372339522000004</v>
      </c>
      <c r="AD84" s="45">
        <f>IFERROR(_xlfn.XLOOKUP($D84,'Modelling New'!$D:$D,'Modelling New'!T:T)*1000,"")</f>
        <v>37399.828631840384</v>
      </c>
      <c r="AE84" s="176">
        <f t="shared" si="9"/>
        <v>0.67965560892027488</v>
      </c>
      <c r="AF84" s="176">
        <f>IFERROR(_xlfn.XLOOKUP($D84,'Modelling New'!$D:$D,'Modelling New'!W:W),"")</f>
        <v>0.14831314295168452</v>
      </c>
      <c r="AG84" s="176">
        <f>IFERROR(_xlfn.XLOOKUP($D84,'Modelling New'!$D:$D,'Modelling New'!AD:AD),"")</f>
        <v>0.995</v>
      </c>
      <c r="AH84" s="176">
        <f>IFERROR(_xlfn.XLOOKUP($D84,'Modelling New'!$D:$D,'Modelling New'!AE:AE),"")</f>
        <v>0.997</v>
      </c>
      <c r="AI84" s="17"/>
      <c r="AJ84" s="17"/>
      <c r="AK84" s="17"/>
      <c r="AL84" s="17"/>
      <c r="AM84" s="17"/>
      <c r="AN84" s="176"/>
      <c r="AO84" s="176"/>
      <c r="AP84" s="176"/>
      <c r="AQ84" s="176"/>
      <c r="AR84" s="45">
        <f>IFERROR(_xlfn.XLOOKUP($D84,'Modelling New'!$D:$D,'Modelling New'!$N:$N),"")</f>
        <v>10.507</v>
      </c>
      <c r="AS84" s="45"/>
    </row>
    <row r="85" spans="1:45">
      <c r="A85" s="77">
        <f t="shared" si="10"/>
        <v>45828</v>
      </c>
      <c r="B85" s="45">
        <f>YEAR(Table13[[#This Row],[Date]])+IF(MONTH(Table13[[#This Row],[Date]])&gt;=4,1,0)</f>
        <v>2026</v>
      </c>
      <c r="C85" s="17">
        <f>YEAR(Table13[[#This Row],[Date]])</f>
        <v>2025</v>
      </c>
      <c r="D85" s="42">
        <f>Table13[[#This Row],[Date]]-DAY(Table13[[#This Row],[Date]])+1</f>
        <v>45809</v>
      </c>
      <c r="E85" s="17">
        <f t="shared" si="11"/>
        <v>30</v>
      </c>
      <c r="F85" s="147" cm="1">
        <f t="array" ref="F85">IFERROR(_xlfn.XLOOKUP(Table13[[#This Row],[Date]],Raw_Data[[#All],[Date]],Raw_Data[[#All],[Operating Hours]]),"")</f>
        <v>12.666666666666668</v>
      </c>
      <c r="G85" s="148">
        <f>IFERROR(_xlfn.XLOOKUP($A85,'Raw Data'!$G:$G,'Raw Data'!S:S)/1000,"")</f>
        <v>5.7</v>
      </c>
      <c r="H85" s="148"/>
      <c r="I85" s="148">
        <f>IFERROR(_xlfn.XLOOKUP($A85,'Raw Data'!$G:$G,'Raw Data'!AF:AF)/1000,"")</f>
        <v>6.12</v>
      </c>
      <c r="J85" s="148"/>
      <c r="K85" s="149">
        <f>IFERROR(_xlfn.XLOOKUP($A85,'Raw Data'!$G:$G,'Raw Data'!W:W),"")</f>
        <v>26.56112136689843</v>
      </c>
      <c r="L85" s="148">
        <f>IFERROR(_xlfn.XLOOKUP($A85,'Raw Data'!$G:$G,'Raw Data'!X:X),"")</f>
        <v>38.111448061497669</v>
      </c>
      <c r="M85" s="148">
        <f>IFERROR(_xlfn.XLOOKUP($A85,'Raw Data'!$G:$G,'Raw Data'!Y:Y),"")</f>
        <v>1.2774863270624961</v>
      </c>
      <c r="N85" s="148">
        <f>IFERROR(_xlfn.XLOOKUP($A85,'Raw Data'!$G:$G,'Raw Data'!Z:Z),"")</f>
        <v>6.5961613655090332</v>
      </c>
      <c r="O85" s="188">
        <f>IFERROR(1-SUMIF('Plant BD'!$H:$H,$A85,'Plant BD'!$AE:$AE)/($AA85+SUMIF('Plant BD'!$H:$H,$A85,'Plant BD'!$AE:$AE)),"")</f>
        <v>1</v>
      </c>
      <c r="P85" s="188"/>
      <c r="Q85" s="189"/>
      <c r="R85" s="188">
        <f>IFERROR(1-SUMIF('Grid BD'!$H:$H,$A85,'Grid BD'!$AD:$AD)/($AA85+SUMIF('Grid BD'!$H:$H,$A85,'Grid BD'!$AD:$AD)),"")</f>
        <v>1</v>
      </c>
      <c r="S85" s="17"/>
      <c r="T85" s="189">
        <f>IFERROR(1-SUMIF(Tracker_BD!H:H,$A85,Tracker_BD!AI:AI)/$F85,"")</f>
        <v>1</v>
      </c>
      <c r="U85" s="190">
        <f t="shared" si="7"/>
        <v>0.72751125766769476</v>
      </c>
      <c r="V85" s="17"/>
      <c r="W85" s="176">
        <f t="shared" si="8"/>
        <v>0.18551537070526217</v>
      </c>
      <c r="X85" s="17">
        <f>IFERROR(_xlfn.XLOOKUP($A85,'Raw Data'!$G:$G,'Raw Data'!AB:AB),"")</f>
        <v>45502</v>
      </c>
      <c r="Y85" s="17">
        <f>IFERROR(_xlfn.XLOOKUP($A85,'Raw Data'!$G:$G,'Raw Data'!AC:AC),"")</f>
        <v>47072.400000004563</v>
      </c>
      <c r="Z85" s="45">
        <f>IFERROR(_xlfn.XLOOKUP($A85,'Raw Data'!$G:$G,'Raw Data'!AD:AD),"")</f>
        <v>291.36000000001161</v>
      </c>
      <c r="AA85" s="45">
        <f>IFERROR(_xlfn.XLOOKUP($A85,'Raw Data'!$G:$G,'Raw Data'!AE:AE),"")</f>
        <v>46781.040000004548</v>
      </c>
      <c r="AB85" s="17">
        <f>_xlfn.XLOOKUP($D85,'Modelling New'!D:D,'Modelling New'!N:N)</f>
        <v>10.507</v>
      </c>
      <c r="AC85" s="26">
        <f>IFERROR(_xlfn.XLOOKUP($D85,'Modelling New'!$D:$D,'Modelling New'!P:P),"")</f>
        <v>5.2372339522000004</v>
      </c>
      <c r="AD85" s="45">
        <f>IFERROR(_xlfn.XLOOKUP($D85,'Modelling New'!$D:$D,'Modelling New'!T:T)*1000,"")</f>
        <v>37399.828631840384</v>
      </c>
      <c r="AE85" s="176">
        <f t="shared" si="9"/>
        <v>0.67965560892027488</v>
      </c>
      <c r="AF85" s="176">
        <f>IFERROR(_xlfn.XLOOKUP($D85,'Modelling New'!$D:$D,'Modelling New'!W:W),"")</f>
        <v>0.14831314295168452</v>
      </c>
      <c r="AG85" s="176">
        <f>IFERROR(_xlfn.XLOOKUP($D85,'Modelling New'!$D:$D,'Modelling New'!AD:AD),"")</f>
        <v>0.995</v>
      </c>
      <c r="AH85" s="176">
        <f>IFERROR(_xlfn.XLOOKUP($D85,'Modelling New'!$D:$D,'Modelling New'!AE:AE),"")</f>
        <v>0.997</v>
      </c>
      <c r="AI85" s="17"/>
      <c r="AJ85" s="17"/>
      <c r="AK85" s="17"/>
      <c r="AL85" s="17"/>
      <c r="AM85" s="17"/>
      <c r="AN85" s="176"/>
      <c r="AO85" s="176"/>
      <c r="AP85" s="176"/>
      <c r="AQ85" s="176"/>
      <c r="AR85" s="45">
        <f>IFERROR(_xlfn.XLOOKUP($D85,'Modelling New'!$D:$D,'Modelling New'!$N:$N),"")</f>
        <v>10.507</v>
      </c>
      <c r="AS85" s="45"/>
    </row>
    <row r="86" spans="1:45">
      <c r="A86" s="77">
        <f t="shared" si="10"/>
        <v>45829</v>
      </c>
      <c r="B86" s="45">
        <f>YEAR(Table13[[#This Row],[Date]])+IF(MONTH(Table13[[#This Row],[Date]])&gt;=4,1,0)</f>
        <v>2026</v>
      </c>
      <c r="C86" s="17">
        <f>YEAR(Table13[[#This Row],[Date]])</f>
        <v>2025</v>
      </c>
      <c r="D86" s="42">
        <f>Table13[[#This Row],[Date]]-DAY(Table13[[#This Row],[Date]])+1</f>
        <v>45809</v>
      </c>
      <c r="E86" s="17">
        <f t="shared" si="11"/>
        <v>30</v>
      </c>
      <c r="F86" s="147" cm="1">
        <f t="array" ref="F86">IFERROR(_xlfn.XLOOKUP(Table13[[#This Row],[Date]],Raw_Data[[#All],[Date]],Raw_Data[[#All],[Operating Hours]]),"")</f>
        <v>12.583333333333334</v>
      </c>
      <c r="G86" s="26">
        <f>IFERROR(_xlfn.XLOOKUP($A86,'Raw Data'!$G:$G,'Raw Data'!S:S)/1000,"")</f>
        <v>5.63</v>
      </c>
      <c r="H86" s="26"/>
      <c r="I86" s="26">
        <f>IFERROR(_xlfn.XLOOKUP($A86,'Raw Data'!$G:$G,'Raw Data'!AF:AF)/1000,"")</f>
        <v>5.915</v>
      </c>
      <c r="J86" s="26"/>
      <c r="K86" s="149">
        <f>IFERROR(_xlfn.XLOOKUP($A86,'Raw Data'!$G:$G,'Raw Data'!W:W),"")</f>
        <v>26.640337283018404</v>
      </c>
      <c r="L86" s="148">
        <f>IFERROR(_xlfn.XLOOKUP($A86,'Raw Data'!$G:$G,'Raw Data'!X:X),"")</f>
        <v>37.341550514180824</v>
      </c>
      <c r="M86" s="148">
        <f>IFERROR(_xlfn.XLOOKUP($A86,'Raw Data'!$G:$G,'Raw Data'!Y:Y),"")</f>
        <v>2.2367236468369369</v>
      </c>
      <c r="N86" s="148">
        <f>IFERROR(_xlfn.XLOOKUP($A86,'Raw Data'!$G:$G,'Raw Data'!Z:Z),"")</f>
        <v>6.78448486328125</v>
      </c>
      <c r="O86" s="188">
        <f>IFERROR(1-SUMIF('Plant BD'!$H:$H,$A86,'Plant BD'!$AE:$AE)/($AA86+SUMIF('Plant BD'!$H:$H,$A86,'Plant BD'!$AE:$AE)),"")</f>
        <v>1</v>
      </c>
      <c r="P86" s="188"/>
      <c r="Q86" s="189"/>
      <c r="R86" s="191">
        <f>IFERROR(1-SUMIF('Grid BD'!$H:$H,$A86,'Grid BD'!$AD:$AD)/($AA86+SUMIF('Grid BD'!$H:$H,$A86,'Grid BD'!$AD:$AD)),"")</f>
        <v>1</v>
      </c>
      <c r="S86" s="17"/>
      <c r="T86" s="189">
        <f>IFERROR(1-SUMIF(Tracker_BD!H:H,$A86,Tracker_BD!AI:AI)/$F86,"")</f>
        <v>1</v>
      </c>
      <c r="U86" s="190">
        <f t="shared" si="7"/>
        <v>0.74022993647271085</v>
      </c>
      <c r="V86" s="17"/>
      <c r="W86" s="176">
        <f t="shared" si="8"/>
        <v>0.18243583642650352</v>
      </c>
      <c r="X86" s="17">
        <f>IFERROR(_xlfn.XLOOKUP($A86,'Raw Data'!$G:$G,'Raw Data'!AB:AB),"")</f>
        <v>44583</v>
      </c>
      <c r="Y86" s="17">
        <f>IFERROR(_xlfn.XLOOKUP($A86,'Raw Data'!$G:$G,'Raw Data'!AC:AC),"")</f>
        <v>46294.699999998556</v>
      </c>
      <c r="Z86" s="45">
        <f>IFERROR(_xlfn.XLOOKUP($A86,'Raw Data'!$G:$G,'Raw Data'!AD:AD),"")</f>
        <v>290.22000000001213</v>
      </c>
      <c r="AA86" s="45">
        <f>IFERROR(_xlfn.XLOOKUP($A86,'Raw Data'!$G:$G,'Raw Data'!AE:AE),"")</f>
        <v>46004.479999998541</v>
      </c>
      <c r="AB86" s="17">
        <f>_xlfn.XLOOKUP($D86,'Modelling New'!D:D,'Modelling New'!N:N)</f>
        <v>10.507</v>
      </c>
      <c r="AC86" s="26">
        <f>IFERROR(_xlfn.XLOOKUP($D86,'Modelling New'!$D:$D,'Modelling New'!P:P),"")</f>
        <v>5.2372339522000004</v>
      </c>
      <c r="AD86" s="45">
        <f>IFERROR(_xlfn.XLOOKUP($D86,'Modelling New'!$D:$D,'Modelling New'!T:T)*1000,"")</f>
        <v>37399.828631840384</v>
      </c>
      <c r="AE86" s="176">
        <f t="shared" si="9"/>
        <v>0.67965560892027488</v>
      </c>
      <c r="AF86" s="176">
        <f>IFERROR(_xlfn.XLOOKUP($D86,'Modelling New'!$D:$D,'Modelling New'!W:W),"")</f>
        <v>0.14831314295168452</v>
      </c>
      <c r="AG86" s="176">
        <f>IFERROR(_xlfn.XLOOKUP($D86,'Modelling New'!$D:$D,'Modelling New'!AD:AD),"")</f>
        <v>0.995</v>
      </c>
      <c r="AH86" s="176">
        <f>IFERROR(_xlfn.XLOOKUP($D86,'Modelling New'!$D:$D,'Modelling New'!AE:AE),"")</f>
        <v>0.997</v>
      </c>
      <c r="AI86" s="17"/>
      <c r="AJ86" s="17"/>
      <c r="AK86" s="17"/>
      <c r="AL86" s="17"/>
      <c r="AM86" s="17"/>
      <c r="AN86" s="176"/>
      <c r="AO86" s="176"/>
      <c r="AP86" s="176"/>
      <c r="AQ86" s="176"/>
      <c r="AR86" s="45">
        <f>IFERROR(_xlfn.XLOOKUP($D86,'Modelling New'!$D:$D,'Modelling New'!$N:$N),"")</f>
        <v>10.507</v>
      </c>
      <c r="AS86" s="45"/>
    </row>
    <row r="87" spans="1:45">
      <c r="A87" s="77">
        <f t="shared" si="10"/>
        <v>45830</v>
      </c>
      <c r="B87" s="45">
        <f>YEAR(Table13[[#This Row],[Date]])+IF(MONTH(Table13[[#This Row],[Date]])&gt;=4,1,0)</f>
        <v>2026</v>
      </c>
      <c r="C87" s="17">
        <f>YEAR(Table13[[#This Row],[Date]])</f>
        <v>2025</v>
      </c>
      <c r="D87" s="42">
        <f>Table13[[#This Row],[Date]]-DAY(Table13[[#This Row],[Date]])+1</f>
        <v>45809</v>
      </c>
      <c r="E87" s="17">
        <f t="shared" si="11"/>
        <v>30</v>
      </c>
      <c r="F87" s="147" cm="1">
        <f t="array" ref="F87">IFERROR(_xlfn.XLOOKUP(Table13[[#This Row],[Date]],Raw_Data[[#All],[Date]],Raw_Data[[#All],[Operating Hours]]),"")</f>
        <v>12.616666666666667</v>
      </c>
      <c r="G87" s="148">
        <f>IFERROR(_xlfn.XLOOKUP($A87,'Raw Data'!$G:$G,'Raw Data'!S:S)/1000,"")</f>
        <v>0.65</v>
      </c>
      <c r="H87" s="148"/>
      <c r="I87" s="148">
        <f>IFERROR(_xlfn.XLOOKUP($A87,'Raw Data'!$G:$G,'Raw Data'!AF:AF)/1000,"")</f>
        <v>0.75</v>
      </c>
      <c r="J87" s="148"/>
      <c r="K87" s="149">
        <f>IFERROR(_xlfn.XLOOKUP($A87,'Raw Data'!$G:$G,'Raw Data'!W:W),"")</f>
        <v>25.122647747855066</v>
      </c>
      <c r="L87" s="148">
        <f>IFERROR(_xlfn.XLOOKUP($A87,'Raw Data'!$G:$G,'Raw Data'!X:X),"")</f>
        <v>32.989674795347014</v>
      </c>
      <c r="M87" s="148">
        <f>IFERROR(_xlfn.XLOOKUP($A87,'Raw Data'!$G:$G,'Raw Data'!Y:Y),"")</f>
        <v>1.894035002002616</v>
      </c>
      <c r="N87" s="148">
        <f>IFERROR(_xlfn.XLOOKUP($A87,'Raw Data'!$G:$G,'Raw Data'!Z:Z),"")</f>
        <v>7.7249999999999996</v>
      </c>
      <c r="O87" s="188">
        <f>IFERROR(1-SUMIF('Plant BD'!$H:$H,$A87,'Plant BD'!$AE:$AE)/($AA87+SUMIF('Plant BD'!$H:$H,$A87,'Plant BD'!$AE:$AE)),"")</f>
        <v>1</v>
      </c>
      <c r="P87" s="188"/>
      <c r="Q87" s="189"/>
      <c r="R87" s="188">
        <f>IFERROR(1-SUMIF('Grid BD'!$H:$H,$A87,'Grid BD'!$AD:$AD)/($AA87+SUMIF('Grid BD'!$H:$H,$A87,'Grid BD'!$AD:$AD)),"")</f>
        <v>0.20226470588241674</v>
      </c>
      <c r="S87" s="17"/>
      <c r="T87" s="189">
        <f>IFERROR(1-SUMIF(Tracker_BD!H:H,$A87,Tracker_BD!AI:AI)/$F87,"")</f>
        <v>1</v>
      </c>
      <c r="U87" s="190">
        <f t="shared" si="7"/>
        <v>0.87268804923736232</v>
      </c>
      <c r="V87" s="17"/>
      <c r="W87" s="176">
        <f t="shared" si="8"/>
        <v>2.7271501538667569E-2</v>
      </c>
      <c r="X87" s="17">
        <f>IFERROR(_xlfn.XLOOKUP($A87,'Raw Data'!$G:$G,'Raw Data'!AB:AB),"")</f>
        <v>11406</v>
      </c>
      <c r="Y87" s="17">
        <f>IFERROR(_xlfn.XLOOKUP($A87,'Raw Data'!$G:$G,'Raw Data'!AC:AC),"")</f>
        <v>7170.4000000027008</v>
      </c>
      <c r="Z87" s="45">
        <f>IFERROR(_xlfn.XLOOKUP($A87,'Raw Data'!$G:$G,'Raw Data'!AD:AD),"")</f>
        <v>293.39999999997701</v>
      </c>
      <c r="AA87" s="45">
        <f>IFERROR(_xlfn.XLOOKUP($A87,'Raw Data'!$G:$G,'Raw Data'!AE:AE),"")</f>
        <v>6877.0000000027239</v>
      </c>
      <c r="AB87" s="17">
        <f>_xlfn.XLOOKUP($D87,'Modelling New'!D:D,'Modelling New'!N:N)</f>
        <v>10.507</v>
      </c>
      <c r="AC87" s="26">
        <f>IFERROR(_xlfn.XLOOKUP($D87,'Modelling New'!$D:$D,'Modelling New'!P:P),"")</f>
        <v>5.2372339522000004</v>
      </c>
      <c r="AD87" s="45">
        <f>IFERROR(_xlfn.XLOOKUP($D87,'Modelling New'!$D:$D,'Modelling New'!T:T)*1000,"")</f>
        <v>37399.828631840384</v>
      </c>
      <c r="AE87" s="176">
        <f t="shared" si="9"/>
        <v>0.67965560892027488</v>
      </c>
      <c r="AF87" s="176">
        <f>IFERROR(_xlfn.XLOOKUP($D87,'Modelling New'!$D:$D,'Modelling New'!W:W),"")</f>
        <v>0.14831314295168452</v>
      </c>
      <c r="AG87" s="176">
        <f>IFERROR(_xlfn.XLOOKUP($D87,'Modelling New'!$D:$D,'Modelling New'!AD:AD),"")</f>
        <v>0.995</v>
      </c>
      <c r="AH87" s="176">
        <f>IFERROR(_xlfn.XLOOKUP($D87,'Modelling New'!$D:$D,'Modelling New'!AE:AE),"")</f>
        <v>0.997</v>
      </c>
      <c r="AI87" s="17"/>
      <c r="AJ87" s="17"/>
      <c r="AK87" s="17"/>
      <c r="AL87" s="17"/>
      <c r="AM87" s="17"/>
      <c r="AN87" s="176"/>
      <c r="AO87" s="176"/>
      <c r="AP87" s="176"/>
      <c r="AQ87" s="176"/>
      <c r="AR87" s="45">
        <f>IFERROR(_xlfn.XLOOKUP($D87,'Modelling New'!$D:$D,'Modelling New'!$N:$N),"")</f>
        <v>10.507</v>
      </c>
      <c r="AS87" s="45"/>
    </row>
    <row r="88" spans="1:45">
      <c r="A88" s="77">
        <f t="shared" si="10"/>
        <v>45831</v>
      </c>
      <c r="B88" s="45">
        <f>YEAR(Table13[[#This Row],[Date]])+IF(MONTH(Table13[[#This Row],[Date]])&gt;=4,1,0)</f>
        <v>2026</v>
      </c>
      <c r="C88" s="17">
        <f>YEAR(Table13[[#This Row],[Date]])</f>
        <v>2025</v>
      </c>
      <c r="D88" s="42">
        <f>Table13[[#This Row],[Date]]-DAY(Table13[[#This Row],[Date]])+1</f>
        <v>45809</v>
      </c>
      <c r="E88" s="17">
        <f t="shared" si="11"/>
        <v>30</v>
      </c>
      <c r="F88" s="147" cm="1">
        <f t="array" ref="F88">IFERROR(_xlfn.XLOOKUP(Table13[[#This Row],[Date]],Raw_Data[[#All],[Date]],Raw_Data[[#All],[Operating Hours]]),"")</f>
        <v>12.350000000000001</v>
      </c>
      <c r="G88" s="26">
        <f>IFERROR(_xlfn.XLOOKUP($A88,'Raw Data'!$G:$G,'Raw Data'!S:S)/1000,"")</f>
        <v>4.83</v>
      </c>
      <c r="H88" s="26"/>
      <c r="I88" s="26">
        <f>IFERROR(_xlfn.XLOOKUP($A88,'Raw Data'!$G:$G,'Raw Data'!AF:AF)/1000,"")</f>
        <v>4.83</v>
      </c>
      <c r="J88" s="26"/>
      <c r="K88" s="149">
        <f>IFERROR(_xlfn.XLOOKUP($A88,'Raw Data'!$G:$G,'Raw Data'!W:W),"")</f>
        <v>25.377800517326417</v>
      </c>
      <c r="L88" s="148">
        <f>IFERROR(_xlfn.XLOOKUP($A88,'Raw Data'!$G:$G,'Raw Data'!X:X),"")</f>
        <v>33.838304010684276</v>
      </c>
      <c r="M88" s="148">
        <f>IFERROR(_xlfn.XLOOKUP($A88,'Raw Data'!$G:$G,'Raw Data'!Y:Y),"")</f>
        <v>2.78884566304176</v>
      </c>
      <c r="N88" s="148">
        <f>IFERROR(_xlfn.XLOOKUP($A88,'Raw Data'!$G:$G,'Raw Data'!Z:Z),"")</f>
        <v>8.3453655242919922</v>
      </c>
      <c r="O88" s="188">
        <f>IFERROR(1-SUMIF('Plant BD'!$H:$H,$A88,'Plant BD'!$AE:$AE)/($AA88+SUMIF('Plant BD'!$H:$H,$A88,'Plant BD'!$AE:$AE)),"")</f>
        <v>1</v>
      </c>
      <c r="P88" s="188"/>
      <c r="Q88" s="189"/>
      <c r="R88" s="191">
        <f>IFERROR(1-SUMIF('Grid BD'!$H:$H,$A88,'Grid BD'!$AD:$AD)/($AA88+SUMIF('Grid BD'!$H:$H,$A88,'Grid BD'!$AD:$AD)),"")</f>
        <v>1</v>
      </c>
      <c r="S88" s="17"/>
      <c r="T88" s="189">
        <f>IFERROR(1-SUMIF(Tracker_BD!H:H,$A88,Tracker_BD!AI:AI)/$F88,"")</f>
        <v>1</v>
      </c>
      <c r="U88" s="190">
        <f t="shared" si="7"/>
        <v>0.76740400415308208</v>
      </c>
      <c r="V88" s="17"/>
      <c r="W88" s="176">
        <f t="shared" si="8"/>
        <v>0.15444005583580778</v>
      </c>
      <c r="X88" s="17">
        <f>IFERROR(_xlfn.XLOOKUP($A88,'Raw Data'!$G:$G,'Raw Data'!AB:AB),"")</f>
        <v>38478</v>
      </c>
      <c r="Y88" s="17">
        <f>IFERROR(_xlfn.XLOOKUP($A88,'Raw Data'!$G:$G,'Raw Data'!AC:AC),"")</f>
        <v>39246.100000003935</v>
      </c>
      <c r="Z88" s="45">
        <f>IFERROR(_xlfn.XLOOKUP($A88,'Raw Data'!$G:$G,'Raw Data'!AD:AD),"")</f>
        <v>301.25999999995656</v>
      </c>
      <c r="AA88" s="45">
        <f>IFERROR(_xlfn.XLOOKUP($A88,'Raw Data'!$G:$G,'Raw Data'!AE:AE),"")</f>
        <v>38944.840000003976</v>
      </c>
      <c r="AB88" s="17">
        <f>_xlfn.XLOOKUP($D88,'Modelling New'!D:D,'Modelling New'!N:N)</f>
        <v>10.507</v>
      </c>
      <c r="AC88" s="26">
        <f>IFERROR(_xlfn.XLOOKUP($D88,'Modelling New'!$D:$D,'Modelling New'!P:P),"")</f>
        <v>5.2372339522000004</v>
      </c>
      <c r="AD88" s="45">
        <f>IFERROR(_xlfn.XLOOKUP($D88,'Modelling New'!$D:$D,'Modelling New'!T:T)*1000,"")</f>
        <v>37399.828631840384</v>
      </c>
      <c r="AE88" s="176">
        <f t="shared" si="9"/>
        <v>0.67965560892027488</v>
      </c>
      <c r="AF88" s="176">
        <f>IFERROR(_xlfn.XLOOKUP($D88,'Modelling New'!$D:$D,'Modelling New'!W:W),"")</f>
        <v>0.14831314295168452</v>
      </c>
      <c r="AG88" s="176">
        <f>IFERROR(_xlfn.XLOOKUP($D88,'Modelling New'!$D:$D,'Modelling New'!AD:AD),"")</f>
        <v>0.995</v>
      </c>
      <c r="AH88" s="176">
        <f>IFERROR(_xlfn.XLOOKUP($D88,'Modelling New'!$D:$D,'Modelling New'!AE:AE),"")</f>
        <v>0.997</v>
      </c>
      <c r="AI88" s="17"/>
      <c r="AJ88" s="17"/>
      <c r="AK88" s="17"/>
      <c r="AL88" s="17"/>
      <c r="AM88" s="17"/>
      <c r="AN88" s="176"/>
      <c r="AO88" s="176"/>
      <c r="AP88" s="176"/>
      <c r="AQ88" s="176"/>
      <c r="AR88" s="45">
        <f>IFERROR(_xlfn.XLOOKUP($D88,'Modelling New'!$D:$D,'Modelling New'!$N:$N),"")</f>
        <v>10.507</v>
      </c>
      <c r="AS88" s="45"/>
    </row>
    <row r="89" spans="1:45">
      <c r="A89" s="77">
        <f t="shared" si="10"/>
        <v>45832</v>
      </c>
      <c r="B89" s="45">
        <f>YEAR(Table13[[#This Row],[Date]])+IF(MONTH(Table13[[#This Row],[Date]])&gt;=4,1,0)</f>
        <v>2026</v>
      </c>
      <c r="C89" s="17">
        <f>YEAR(Table13[[#This Row],[Date]])</f>
        <v>2025</v>
      </c>
      <c r="D89" s="42">
        <f>Table13[[#This Row],[Date]]-DAY(Table13[[#This Row],[Date]])+1</f>
        <v>45809</v>
      </c>
      <c r="E89" s="17">
        <f t="shared" si="11"/>
        <v>30</v>
      </c>
      <c r="F89" s="147" cm="1">
        <f t="array" ref="F89">IFERROR(_xlfn.XLOOKUP(Table13[[#This Row],[Date]],Raw_Data[[#All],[Date]],Raw_Data[[#All],[Operating Hours]]),"")</f>
        <v>12.583333333333334</v>
      </c>
      <c r="G89" s="148">
        <f>IFERROR(_xlfn.XLOOKUP($A89,'Raw Data'!$G:$G,'Raw Data'!S:S)/1000,"")</f>
        <v>3.64</v>
      </c>
      <c r="H89" s="148"/>
      <c r="I89" s="148">
        <f>IFERROR(_xlfn.XLOOKUP($A89,'Raw Data'!$G:$G,'Raw Data'!AF:AF)/1000,"")</f>
        <v>3.56</v>
      </c>
      <c r="J89" s="148"/>
      <c r="K89" s="149">
        <f>IFERROR(_xlfn.XLOOKUP($A89,'Raw Data'!$G:$G,'Raw Data'!W:W),"")</f>
        <v>24.80223147831266</v>
      </c>
      <c r="L89" s="148">
        <f>IFERROR(_xlfn.XLOOKUP($A89,'Raw Data'!$G:$G,'Raw Data'!X:X),"")</f>
        <v>31.166486528184677</v>
      </c>
      <c r="M89" s="148">
        <f>IFERROR(_xlfn.XLOOKUP($A89,'Raw Data'!$G:$G,'Raw Data'!Y:Y),"")</f>
        <v>2.3958017004545402</v>
      </c>
      <c r="N89" s="148">
        <f>IFERROR(_xlfn.XLOOKUP($A89,'Raw Data'!$G:$G,'Raw Data'!Z:Z),"")</f>
        <v>8.3187980651855469</v>
      </c>
      <c r="O89" s="188">
        <f>IFERROR(1-SUMIF('Plant BD'!$H:$H,$A89,'Plant BD'!$AE:$AE)/($AA89+SUMIF('Plant BD'!$H:$H,$A89,'Plant BD'!$AE:$AE)),"")</f>
        <v>1</v>
      </c>
      <c r="P89" s="188"/>
      <c r="Q89" s="189"/>
      <c r="R89" s="188">
        <f>IFERROR(1-SUMIF('Grid BD'!$H:$H,$A89,'Grid BD'!$AD:$AD)/($AA89+SUMIF('Grid BD'!$H:$H,$A89,'Grid BD'!$AD:$AD)),"")</f>
        <v>1</v>
      </c>
      <c r="S89" s="17"/>
      <c r="T89" s="189">
        <f>IFERROR(1-SUMIF(Tracker_BD!H:H,$A89,Tracker_BD!AI:AI)/$F89,"")</f>
        <v>1</v>
      </c>
      <c r="U89" s="190">
        <f t="shared" si="7"/>
        <v>0.77677963219801816</v>
      </c>
      <c r="V89" s="17"/>
      <c r="W89" s="176">
        <f t="shared" si="8"/>
        <v>0.11522231210937268</v>
      </c>
      <c r="X89" s="17">
        <f>IFERROR(_xlfn.XLOOKUP($A89,'Raw Data'!$G:$G,'Raw Data'!AB:AB),"")</f>
        <v>30258</v>
      </c>
      <c r="Y89" s="17">
        <f>IFERROR(_xlfn.XLOOKUP($A89,'Raw Data'!$G:$G,'Raw Data'!AC:AC),"")</f>
        <v>29364.199999996345</v>
      </c>
      <c r="Z89" s="45">
        <f>IFERROR(_xlfn.XLOOKUP($A89,'Raw Data'!$G:$G,'Raw Data'!AD:AD),"")</f>
        <v>308.82000000005405</v>
      </c>
      <c r="AA89" s="45">
        <f>IFERROR(_xlfn.XLOOKUP($A89,'Raw Data'!$G:$G,'Raw Data'!AE:AE),"")</f>
        <v>29055.37999999629</v>
      </c>
      <c r="AB89" s="17">
        <f>_xlfn.XLOOKUP($D89,'Modelling New'!D:D,'Modelling New'!N:N)</f>
        <v>10.507</v>
      </c>
      <c r="AC89" s="26">
        <f>IFERROR(_xlfn.XLOOKUP($D89,'Modelling New'!$D:$D,'Modelling New'!P:P),"")</f>
        <v>5.2372339522000004</v>
      </c>
      <c r="AD89" s="45">
        <f>IFERROR(_xlfn.XLOOKUP($D89,'Modelling New'!$D:$D,'Modelling New'!T:T)*1000,"")</f>
        <v>37399.828631840384</v>
      </c>
      <c r="AE89" s="176">
        <f t="shared" si="9"/>
        <v>0.67965560892027488</v>
      </c>
      <c r="AF89" s="176">
        <f>IFERROR(_xlfn.XLOOKUP($D89,'Modelling New'!$D:$D,'Modelling New'!W:W),"")</f>
        <v>0.14831314295168452</v>
      </c>
      <c r="AG89" s="176">
        <f>IFERROR(_xlfn.XLOOKUP($D89,'Modelling New'!$D:$D,'Modelling New'!AD:AD),"")</f>
        <v>0.995</v>
      </c>
      <c r="AH89" s="176">
        <f>IFERROR(_xlfn.XLOOKUP($D89,'Modelling New'!$D:$D,'Modelling New'!AE:AE),"")</f>
        <v>0.997</v>
      </c>
      <c r="AI89" s="17"/>
      <c r="AJ89" s="17"/>
      <c r="AK89" s="17"/>
      <c r="AL89" s="17"/>
      <c r="AM89" s="17"/>
      <c r="AN89" s="176"/>
      <c r="AO89" s="176"/>
      <c r="AP89" s="176"/>
      <c r="AQ89" s="176"/>
      <c r="AR89" s="45">
        <f>IFERROR(_xlfn.XLOOKUP($D89,'Modelling New'!$D:$D,'Modelling New'!$N:$N),"")</f>
        <v>10.507</v>
      </c>
      <c r="AS89" s="45"/>
    </row>
    <row r="90" spans="1:45">
      <c r="A90" s="77">
        <f t="shared" si="10"/>
        <v>45833</v>
      </c>
      <c r="B90" s="45">
        <f>YEAR(Table13[[#This Row],[Date]])+IF(MONTH(Table13[[#This Row],[Date]])&gt;=4,1,0)</f>
        <v>2026</v>
      </c>
      <c r="C90" s="17">
        <f>YEAR(Table13[[#This Row],[Date]])</f>
        <v>2025</v>
      </c>
      <c r="D90" s="42">
        <f>Table13[[#This Row],[Date]]-DAY(Table13[[#This Row],[Date]])+1</f>
        <v>45809</v>
      </c>
      <c r="E90" s="17">
        <f t="shared" si="11"/>
        <v>30</v>
      </c>
      <c r="F90" s="147" cm="1">
        <f t="array" ref="F90">IFERROR(_xlfn.XLOOKUP(Table13[[#This Row],[Date]],Raw_Data[[#All],[Date]],Raw_Data[[#All],[Operating Hours]]),"")</f>
        <v>12.5</v>
      </c>
      <c r="G90" s="26">
        <f>IFERROR(_xlfn.XLOOKUP($A90,'Raw Data'!$G:$G,'Raw Data'!S:S)/1000,"")</f>
        <v>2.97</v>
      </c>
      <c r="H90" s="26"/>
      <c r="I90" s="26">
        <f>IFERROR(_xlfn.XLOOKUP($A90,'Raw Data'!$G:$G,'Raw Data'!AF:AF)/1000,"")</f>
        <v>2.87</v>
      </c>
      <c r="J90" s="26"/>
      <c r="K90" s="149">
        <f>IFERROR(_xlfn.XLOOKUP($A90,'Raw Data'!$G:$G,'Raw Data'!W:W),"")</f>
        <v>23.93791664718951</v>
      </c>
      <c r="L90" s="148">
        <f>IFERROR(_xlfn.XLOOKUP($A90,'Raw Data'!$G:$G,'Raw Data'!X:X),"")</f>
        <v>28.827954045048468</v>
      </c>
      <c r="M90" s="148">
        <f>IFERROR(_xlfn.XLOOKUP($A90,'Raw Data'!$G:$G,'Raw Data'!Y:Y),"")</f>
        <v>2.9793625843745692</v>
      </c>
      <c r="N90" s="148">
        <f>IFERROR(_xlfn.XLOOKUP($A90,'Raw Data'!$G:$G,'Raw Data'!Z:Z),"")</f>
        <v>8.7773237228393555</v>
      </c>
      <c r="O90" s="188">
        <f>IFERROR(1-SUMIF('Plant BD'!$H:$H,$A90,'Plant BD'!$AE:$AE)/($AA90+SUMIF('Plant BD'!$H:$H,$A90,'Plant BD'!$AE:$AE)),"")</f>
        <v>1</v>
      </c>
      <c r="P90" s="188"/>
      <c r="Q90" s="189"/>
      <c r="R90" s="191">
        <f>IFERROR(1-SUMIF('Grid BD'!$H:$H,$A90,'Grid BD'!$AD:$AD)/($AA90+SUMIF('Grid BD'!$H:$H,$A90,'Grid BD'!$AD:$AD)),"")</f>
        <v>1</v>
      </c>
      <c r="S90" s="17"/>
      <c r="T90" s="189">
        <f>IFERROR(1-SUMIF(Tracker_BD!H:H,$A90,Tracker_BD!AI:AI)/$F90,"")</f>
        <v>1</v>
      </c>
      <c r="U90" s="190">
        <f t="shared" si="7"/>
        <v>0.78471661003160731</v>
      </c>
      <c r="V90" s="17"/>
      <c r="W90" s="176">
        <f t="shared" si="8"/>
        <v>9.3839027949613046E-2</v>
      </c>
      <c r="X90" s="17">
        <f>IFERROR(_xlfn.XLOOKUP($A90,'Raw Data'!$G:$G,'Raw Data'!AB:AB),"")</f>
        <v>25710</v>
      </c>
      <c r="Y90" s="17">
        <f>IFERROR(_xlfn.XLOOKUP($A90,'Raw Data'!$G:$G,'Raw Data'!AC:AC),"")</f>
        <v>23934.699999997974</v>
      </c>
      <c r="Z90" s="45">
        <f>IFERROR(_xlfn.XLOOKUP($A90,'Raw Data'!$G:$G,'Raw Data'!AD:AD),"")</f>
        <v>271.49999999995345</v>
      </c>
      <c r="AA90" s="45">
        <f>IFERROR(_xlfn.XLOOKUP($A90,'Raw Data'!$G:$G,'Raw Data'!AE:AE),"")</f>
        <v>23663.199999998022</v>
      </c>
      <c r="AB90" s="17">
        <f>_xlfn.XLOOKUP($D90,'Modelling New'!D:D,'Modelling New'!N:N)</f>
        <v>10.507</v>
      </c>
      <c r="AC90" s="26">
        <f>IFERROR(_xlfn.XLOOKUP($D90,'Modelling New'!$D:$D,'Modelling New'!P:P),"")</f>
        <v>5.2372339522000004</v>
      </c>
      <c r="AD90" s="45">
        <f>IFERROR(_xlfn.XLOOKUP($D90,'Modelling New'!$D:$D,'Modelling New'!T:T)*1000,"")</f>
        <v>37399.828631840384</v>
      </c>
      <c r="AE90" s="176">
        <f t="shared" si="9"/>
        <v>0.67965560892027488</v>
      </c>
      <c r="AF90" s="176">
        <f>IFERROR(_xlfn.XLOOKUP($D90,'Modelling New'!$D:$D,'Modelling New'!W:W),"")</f>
        <v>0.14831314295168452</v>
      </c>
      <c r="AG90" s="176">
        <f>IFERROR(_xlfn.XLOOKUP($D90,'Modelling New'!$D:$D,'Modelling New'!AD:AD),"")</f>
        <v>0.995</v>
      </c>
      <c r="AH90" s="176">
        <f>IFERROR(_xlfn.XLOOKUP($D90,'Modelling New'!$D:$D,'Modelling New'!AE:AE),"")</f>
        <v>0.997</v>
      </c>
      <c r="AI90" s="17"/>
      <c r="AJ90" s="17"/>
      <c r="AK90" s="17"/>
      <c r="AL90" s="17"/>
      <c r="AM90" s="17"/>
      <c r="AN90" s="176"/>
      <c r="AO90" s="176"/>
      <c r="AP90" s="176"/>
      <c r="AQ90" s="176"/>
      <c r="AR90" s="45">
        <f>IFERROR(_xlfn.XLOOKUP($D90,'Modelling New'!$D:$D,'Modelling New'!$N:$N),"")</f>
        <v>10.507</v>
      </c>
      <c r="AS90" s="45"/>
    </row>
    <row r="91" spans="1:45">
      <c r="A91" s="77">
        <f t="shared" si="10"/>
        <v>45834</v>
      </c>
      <c r="B91" s="45">
        <f>YEAR(Table13[[#This Row],[Date]])+IF(MONTH(Table13[[#This Row],[Date]])&gt;=4,1,0)</f>
        <v>2026</v>
      </c>
      <c r="C91" s="17">
        <f>YEAR(Table13[[#This Row],[Date]])</f>
        <v>2025</v>
      </c>
      <c r="D91" s="42">
        <f>Table13[[#This Row],[Date]]-DAY(Table13[[#This Row],[Date]])+1</f>
        <v>45809</v>
      </c>
      <c r="E91" s="17">
        <f t="shared" si="11"/>
        <v>30</v>
      </c>
      <c r="F91" s="147" cm="1">
        <f t="array" ref="F91">IFERROR(_xlfn.XLOOKUP(Table13[[#This Row],[Date]],Raw_Data[[#All],[Date]],Raw_Data[[#All],[Operating Hours]]),"")</f>
        <v>12.666666666666668</v>
      </c>
      <c r="G91" s="148">
        <f>IFERROR(_xlfn.XLOOKUP($A91,'Raw Data'!$G:$G,'Raw Data'!S:S)/1000,"")</f>
        <v>4.24</v>
      </c>
      <c r="H91" s="148"/>
      <c r="I91" s="148">
        <f>IFERROR(_xlfn.XLOOKUP($A91,'Raw Data'!$G:$G,'Raw Data'!AF:AF)/1000,"")</f>
        <v>4.32</v>
      </c>
      <c r="J91" s="148"/>
      <c r="K91" s="149">
        <f>IFERROR(_xlfn.XLOOKUP($A91,'Raw Data'!$G:$G,'Raw Data'!W:W),"")</f>
        <v>25.995504612365</v>
      </c>
      <c r="L91" s="148">
        <f>IFERROR(_xlfn.XLOOKUP($A91,'Raw Data'!$G:$G,'Raw Data'!X:X),"")</f>
        <v>34.247148511287577</v>
      </c>
      <c r="M91" s="148">
        <f>IFERROR(_xlfn.XLOOKUP($A91,'Raw Data'!$G:$G,'Raw Data'!Y:Y),"")</f>
        <v>2.3294175594614308</v>
      </c>
      <c r="N91" s="148">
        <f>IFERROR(_xlfn.XLOOKUP($A91,'Raw Data'!$G:$G,'Raw Data'!Z:Z),"")</f>
        <v>6.793510913848877</v>
      </c>
      <c r="O91" s="188">
        <f>IFERROR(1-SUMIF('Plant BD'!$H:$H,$A91,'Plant BD'!$AE:$AE)/($AA91+SUMIF('Plant BD'!$H:$H,$A91,'Plant BD'!$AE:$AE)),"")</f>
        <v>1</v>
      </c>
      <c r="P91" s="188"/>
      <c r="Q91" s="189"/>
      <c r="R91" s="188">
        <f>IFERROR(1-SUMIF('Grid BD'!$H:$H,$A91,'Grid BD'!$AD:$AD)/($AA91+SUMIF('Grid BD'!$H:$H,$A91,'Grid BD'!$AD:$AD)),"")</f>
        <v>1</v>
      </c>
      <c r="S91" s="17"/>
      <c r="T91" s="189">
        <f>IFERROR(1-SUMIF(Tracker_BD!H:H,$A91,Tracker_BD!AI:AI)/$F91,"")</f>
        <v>1</v>
      </c>
      <c r="U91" s="190">
        <f t="shared" si="7"/>
        <v>0.74715797933658912</v>
      </c>
      <c r="V91" s="17"/>
      <c r="W91" s="176">
        <f t="shared" si="8"/>
        <v>0.13448843628058604</v>
      </c>
      <c r="X91" s="17">
        <f>IFERROR(_xlfn.XLOOKUP($A91,'Raw Data'!$G:$G,'Raw Data'!AB:AB),"")</f>
        <v>34374</v>
      </c>
      <c r="Y91" s="17">
        <f>IFERROR(_xlfn.XLOOKUP($A91,'Raw Data'!$G:$G,'Raw Data'!AC:AC),"")</f>
        <v>34208.700000002864</v>
      </c>
      <c r="Z91" s="45">
        <f>IFERROR(_xlfn.XLOOKUP($A91,'Raw Data'!$G:$G,'Raw Data'!AD:AD),"")</f>
        <v>295.02000000004358</v>
      </c>
      <c r="AA91" s="45">
        <f>IFERROR(_xlfn.XLOOKUP($A91,'Raw Data'!$G:$G,'Raw Data'!AE:AE),"")</f>
        <v>33913.680000002823</v>
      </c>
      <c r="AB91" s="17">
        <f>_xlfn.XLOOKUP($D91,'Modelling New'!D:D,'Modelling New'!N:N)</f>
        <v>10.507</v>
      </c>
      <c r="AC91" s="26">
        <f>IFERROR(_xlfn.XLOOKUP($D91,'Modelling New'!$D:$D,'Modelling New'!P:P),"")</f>
        <v>5.2372339522000004</v>
      </c>
      <c r="AD91" s="45">
        <f>IFERROR(_xlfn.XLOOKUP($D91,'Modelling New'!$D:$D,'Modelling New'!T:T)*1000,"")</f>
        <v>37399.828631840384</v>
      </c>
      <c r="AE91" s="176">
        <f t="shared" si="9"/>
        <v>0.67965560892027488</v>
      </c>
      <c r="AF91" s="176">
        <f>IFERROR(_xlfn.XLOOKUP($D91,'Modelling New'!$D:$D,'Modelling New'!W:W),"")</f>
        <v>0.14831314295168452</v>
      </c>
      <c r="AG91" s="176">
        <f>IFERROR(_xlfn.XLOOKUP($D91,'Modelling New'!$D:$D,'Modelling New'!AD:AD),"")</f>
        <v>0.995</v>
      </c>
      <c r="AH91" s="176">
        <f>IFERROR(_xlfn.XLOOKUP($D91,'Modelling New'!$D:$D,'Modelling New'!AE:AE),"")</f>
        <v>0.997</v>
      </c>
      <c r="AI91" s="17"/>
      <c r="AJ91" s="17"/>
      <c r="AK91" s="17"/>
      <c r="AL91" s="17"/>
      <c r="AM91" s="17"/>
      <c r="AN91" s="176"/>
      <c r="AO91" s="176"/>
      <c r="AP91" s="176"/>
      <c r="AQ91" s="176"/>
      <c r="AR91" s="45">
        <f>IFERROR(_xlfn.XLOOKUP($D91,'Modelling New'!$D:$D,'Modelling New'!$N:$N),"")</f>
        <v>10.507</v>
      </c>
      <c r="AS91" s="45"/>
    </row>
    <row r="92" spans="1:45">
      <c r="A92" s="77">
        <f t="shared" si="10"/>
        <v>45835</v>
      </c>
      <c r="B92" s="45">
        <f>YEAR(Table13[[#This Row],[Date]])+IF(MONTH(Table13[[#This Row],[Date]])&gt;=4,1,0)</f>
        <v>2026</v>
      </c>
      <c r="C92" s="17">
        <f>YEAR(Table13[[#This Row],[Date]])</f>
        <v>2025</v>
      </c>
      <c r="D92" s="42">
        <f>Table13[[#This Row],[Date]]-DAY(Table13[[#This Row],[Date]])+1</f>
        <v>45809</v>
      </c>
      <c r="E92" s="17">
        <f t="shared" si="11"/>
        <v>30</v>
      </c>
      <c r="F92" s="147" cm="1">
        <f t="array" ref="F92">IFERROR(_xlfn.XLOOKUP(Table13[[#This Row],[Date]],Raw_Data[[#All],[Date]],Raw_Data[[#All],[Operating Hours]]),"")</f>
        <v>12.5</v>
      </c>
      <c r="G92" s="26">
        <f>IFERROR(_xlfn.XLOOKUP($A92,'Raw Data'!$G:$G,'Raw Data'!S:S)/1000,"")</f>
        <v>3.85</v>
      </c>
      <c r="H92" s="26"/>
      <c r="I92" s="26">
        <f>IFERROR(_xlfn.XLOOKUP($A92,'Raw Data'!$G:$G,'Raw Data'!AF:AF)/1000,"")</f>
        <v>3.9350000000000001</v>
      </c>
      <c r="J92" s="26"/>
      <c r="K92" s="149">
        <f>IFERROR(_xlfn.XLOOKUP($A92,'Raw Data'!$G:$G,'Raw Data'!W:W),"")</f>
        <v>24.85041588031693</v>
      </c>
      <c r="L92" s="148">
        <f>IFERROR(_xlfn.XLOOKUP($A92,'Raw Data'!$G:$G,'Raw Data'!X:X),"")</f>
        <v>32.004870362944949</v>
      </c>
      <c r="M92" s="148">
        <f>IFERROR(_xlfn.XLOOKUP($A92,'Raw Data'!$G:$G,'Raw Data'!Y:Y),"")</f>
        <v>1.7221130791089392</v>
      </c>
      <c r="N92" s="148">
        <f>IFERROR(_xlfn.XLOOKUP($A92,'Raw Data'!$G:$G,'Raw Data'!Z:Z),"")</f>
        <v>6.3480243682861328</v>
      </c>
      <c r="O92" s="188">
        <f>IFERROR(1-SUMIF('Plant BD'!$H:$H,$A92,'Plant BD'!$AE:$AE)/($AA92+SUMIF('Plant BD'!$H:$H,$A92,'Plant BD'!$AE:$AE)),"")</f>
        <v>1</v>
      </c>
      <c r="P92" s="188"/>
      <c r="Q92" s="189"/>
      <c r="R92" s="191">
        <f>IFERROR(1-SUMIF('Grid BD'!$H:$H,$A92,'Grid BD'!$AD:$AD)/($AA92+SUMIF('Grid BD'!$H:$H,$A92,'Grid BD'!$AD:$AD)),"")</f>
        <v>1</v>
      </c>
      <c r="S92" s="17"/>
      <c r="T92" s="189">
        <f>IFERROR(1-SUMIF(Tracker_BD!H:H,$A92,Tracker_BD!AI:AI)/$F92,"")</f>
        <v>1</v>
      </c>
      <c r="U92" s="190">
        <f t="shared" si="7"/>
        <v>0.74809012784978146</v>
      </c>
      <c r="V92" s="17"/>
      <c r="W92" s="176">
        <f t="shared" si="8"/>
        <v>0.12265561054537041</v>
      </c>
      <c r="X92" s="17">
        <f>IFERROR(_xlfn.XLOOKUP($A92,'Raw Data'!$G:$G,'Raw Data'!AB:AB),"")</f>
        <v>31845</v>
      </c>
      <c r="Y92" s="17">
        <f>IFERROR(_xlfn.XLOOKUP($A92,'Raw Data'!$G:$G,'Raw Data'!AC:AC),"")</f>
        <v>31221.000000005006</v>
      </c>
      <c r="Z92" s="45">
        <f>IFERROR(_xlfn.XLOOKUP($A92,'Raw Data'!$G:$G,'Raw Data'!AD:AD),"")</f>
        <v>291.18000000003974</v>
      </c>
      <c r="AA92" s="45">
        <f>IFERROR(_xlfn.XLOOKUP($A92,'Raw Data'!$G:$G,'Raw Data'!AE:AE),"")</f>
        <v>30929.820000004966</v>
      </c>
      <c r="AB92" s="17">
        <f>_xlfn.XLOOKUP($D92,'Modelling New'!D:D,'Modelling New'!N:N)</f>
        <v>10.507</v>
      </c>
      <c r="AC92" s="26">
        <f>IFERROR(_xlfn.XLOOKUP($D92,'Modelling New'!$D:$D,'Modelling New'!P:P),"")</f>
        <v>5.2372339522000004</v>
      </c>
      <c r="AD92" s="45">
        <f>IFERROR(_xlfn.XLOOKUP($D92,'Modelling New'!$D:$D,'Modelling New'!T:T)*1000,"")</f>
        <v>37399.828631840384</v>
      </c>
      <c r="AE92" s="176">
        <f t="shared" si="9"/>
        <v>0.67965560892027488</v>
      </c>
      <c r="AF92" s="176">
        <f>IFERROR(_xlfn.XLOOKUP($D92,'Modelling New'!$D:$D,'Modelling New'!W:W),"")</f>
        <v>0.14831314295168452</v>
      </c>
      <c r="AG92" s="176">
        <f>IFERROR(_xlfn.XLOOKUP($D92,'Modelling New'!$D:$D,'Modelling New'!AD:AD),"")</f>
        <v>0.995</v>
      </c>
      <c r="AH92" s="176">
        <f>IFERROR(_xlfn.XLOOKUP($D92,'Modelling New'!$D:$D,'Modelling New'!AE:AE),"")</f>
        <v>0.997</v>
      </c>
      <c r="AI92" s="17"/>
      <c r="AJ92" s="17"/>
      <c r="AK92" s="17"/>
      <c r="AL92" s="17"/>
      <c r="AM92" s="17"/>
      <c r="AN92" s="176"/>
      <c r="AO92" s="176"/>
      <c r="AP92" s="176"/>
      <c r="AQ92" s="176"/>
      <c r="AR92" s="45">
        <f>IFERROR(_xlfn.XLOOKUP($D92,'Modelling New'!$D:$D,'Modelling New'!$N:$N),"")</f>
        <v>10.507</v>
      </c>
      <c r="AS92" s="45"/>
    </row>
    <row r="93" spans="1:45">
      <c r="A93" s="77">
        <f t="shared" si="10"/>
        <v>45836</v>
      </c>
      <c r="B93" s="45">
        <f>YEAR(Table13[[#This Row],[Date]])+IF(MONTH(Table13[[#This Row],[Date]])&gt;=4,1,0)</f>
        <v>2026</v>
      </c>
      <c r="C93" s="17">
        <f>YEAR(Table13[[#This Row],[Date]])</f>
        <v>2025</v>
      </c>
      <c r="D93" s="42">
        <f>Table13[[#This Row],[Date]]-DAY(Table13[[#This Row],[Date]])+1</f>
        <v>45809</v>
      </c>
      <c r="E93" s="17">
        <f t="shared" si="11"/>
        <v>30</v>
      </c>
      <c r="F93" s="147" cm="1">
        <f t="array" ref="F93">IFERROR(_xlfn.XLOOKUP(Table13[[#This Row],[Date]],Raw_Data[[#All],[Date]],Raw_Data[[#All],[Operating Hours]]),"")</f>
        <v>12.583333333333334</v>
      </c>
      <c r="G93" s="148">
        <f>IFERROR(_xlfn.XLOOKUP($A93,'Raw Data'!$G:$G,'Raw Data'!S:S)/1000,"")</f>
        <v>4.4400000000000004</v>
      </c>
      <c r="H93" s="148"/>
      <c r="I93" s="148">
        <f>IFERROR(_xlfn.XLOOKUP($A93,'Raw Data'!$G:$G,'Raw Data'!AF:AF)/1000,"")</f>
        <v>4.51</v>
      </c>
      <c r="J93" s="148"/>
      <c r="K93" s="149">
        <f>IFERROR(_xlfn.XLOOKUP($A93,'Raw Data'!$G:$G,'Raw Data'!W:W),"")</f>
        <v>25.663480145590647</v>
      </c>
      <c r="L93" s="148">
        <f>IFERROR(_xlfn.XLOOKUP($A93,'Raw Data'!$G:$G,'Raw Data'!X:X),"")</f>
        <v>34.81327920742136</v>
      </c>
      <c r="M93" s="148">
        <f>IFERROR(_xlfn.XLOOKUP($A93,'Raw Data'!$G:$G,'Raw Data'!Y:Y),"")</f>
        <v>2.1411613113192653</v>
      </c>
      <c r="N93" s="148">
        <f>IFERROR(_xlfn.XLOOKUP($A93,'Raw Data'!$G:$G,'Raw Data'!Z:Z),"")</f>
        <v>6.8482198715209961</v>
      </c>
      <c r="O93" s="188">
        <f>IFERROR(1-SUMIF('Plant BD'!$H:$H,$A93,'Plant BD'!$AE:$AE)/($AA93+SUMIF('Plant BD'!$H:$H,$A93,'Plant BD'!$AE:$AE)),"")</f>
        <v>1</v>
      </c>
      <c r="P93" s="188"/>
      <c r="Q93" s="189"/>
      <c r="R93" s="188">
        <f>IFERROR(1-SUMIF('Grid BD'!$H:$H,$A93,'Grid BD'!$AD:$AD)/($AA93+SUMIF('Grid BD'!$H:$H,$A93,'Grid BD'!$AD:$AD)),"")</f>
        <v>1</v>
      </c>
      <c r="S93" s="17"/>
      <c r="T93" s="189">
        <f>IFERROR(1-SUMIF(Tracker_BD!H:H,$A93,Tracker_BD!AI:AI)/$F93,"")</f>
        <v>1</v>
      </c>
      <c r="U93" s="190">
        <f t="shared" si="7"/>
        <v>0.74065331168719495</v>
      </c>
      <c r="V93" s="17"/>
      <c r="W93" s="176">
        <f t="shared" si="8"/>
        <v>0.13918110148788537</v>
      </c>
      <c r="X93" s="17">
        <f>IFERROR(_xlfn.XLOOKUP($A93,'Raw Data'!$G:$G,'Raw Data'!AB:AB),"")</f>
        <v>35351</v>
      </c>
      <c r="Y93" s="17">
        <f>IFERROR(_xlfn.XLOOKUP($A93,'Raw Data'!$G:$G,'Raw Data'!AC:AC),"")</f>
        <v>35421.199999997043</v>
      </c>
      <c r="Z93" s="45">
        <f>IFERROR(_xlfn.XLOOKUP($A93,'Raw Data'!$G:$G,'Raw Data'!AD:AD),"")</f>
        <v>324.17999999996283</v>
      </c>
      <c r="AA93" s="45">
        <f>IFERROR(_xlfn.XLOOKUP($A93,'Raw Data'!$G:$G,'Raw Data'!AE:AE),"")</f>
        <v>35097.019999997079</v>
      </c>
      <c r="AB93" s="17">
        <f>_xlfn.XLOOKUP($D93,'Modelling New'!D:D,'Modelling New'!N:N)</f>
        <v>10.507</v>
      </c>
      <c r="AC93" s="26">
        <f>IFERROR(_xlfn.XLOOKUP($D93,'Modelling New'!$D:$D,'Modelling New'!P:P),"")</f>
        <v>5.2372339522000004</v>
      </c>
      <c r="AD93" s="45">
        <f>IFERROR(_xlfn.XLOOKUP($D93,'Modelling New'!$D:$D,'Modelling New'!T:T)*1000,"")</f>
        <v>37399.828631840384</v>
      </c>
      <c r="AE93" s="176">
        <f t="shared" si="9"/>
        <v>0.67965560892027488</v>
      </c>
      <c r="AF93" s="176">
        <f>IFERROR(_xlfn.XLOOKUP($D93,'Modelling New'!$D:$D,'Modelling New'!W:W),"")</f>
        <v>0.14831314295168452</v>
      </c>
      <c r="AG93" s="176">
        <f>IFERROR(_xlfn.XLOOKUP($D93,'Modelling New'!$D:$D,'Modelling New'!AD:AD),"")</f>
        <v>0.995</v>
      </c>
      <c r="AH93" s="176">
        <f>IFERROR(_xlfn.XLOOKUP($D93,'Modelling New'!$D:$D,'Modelling New'!AE:AE),"")</f>
        <v>0.997</v>
      </c>
      <c r="AI93" s="17"/>
      <c r="AJ93" s="17"/>
      <c r="AK93" s="17"/>
      <c r="AL93" s="17"/>
      <c r="AM93" s="17"/>
      <c r="AN93" s="176"/>
      <c r="AO93" s="176"/>
      <c r="AP93" s="176"/>
      <c r="AQ93" s="176"/>
      <c r="AR93" s="45">
        <f>IFERROR(_xlfn.XLOOKUP($D93,'Modelling New'!$D:$D,'Modelling New'!$N:$N),"")</f>
        <v>10.507</v>
      </c>
      <c r="AS93" s="45"/>
    </row>
    <row r="94" spans="1:45">
      <c r="A94" s="77">
        <f t="shared" si="10"/>
        <v>45837</v>
      </c>
      <c r="B94" s="45">
        <f>YEAR(Table13[[#This Row],[Date]])+IF(MONTH(Table13[[#This Row],[Date]])&gt;=4,1,0)</f>
        <v>2026</v>
      </c>
      <c r="C94" s="17">
        <f>YEAR(Table13[[#This Row],[Date]])</f>
        <v>2025</v>
      </c>
      <c r="D94" s="42">
        <f>Table13[[#This Row],[Date]]-DAY(Table13[[#This Row],[Date]])+1</f>
        <v>45809</v>
      </c>
      <c r="E94" s="17">
        <f t="shared" si="11"/>
        <v>30</v>
      </c>
      <c r="F94" s="147" cm="1">
        <f t="array" ref="F94">IFERROR(_xlfn.XLOOKUP(Table13[[#This Row],[Date]],Raw_Data[[#All],[Date]],Raw_Data[[#All],[Operating Hours]]),"")</f>
        <v>12.566666666666666</v>
      </c>
      <c r="G94" s="26">
        <f>IFERROR(_xlfn.XLOOKUP($A94,'Raw Data'!$G:$G,'Raw Data'!S:S)/1000,"")</f>
        <v>5.59</v>
      </c>
      <c r="H94" s="26"/>
      <c r="I94" s="26">
        <f>IFERROR(_xlfn.XLOOKUP($A94,'Raw Data'!$G:$G,'Raw Data'!AF:AF)/1000,"")</f>
        <v>6.13</v>
      </c>
      <c r="J94" s="26"/>
      <c r="K94" s="149">
        <f>IFERROR(_xlfn.XLOOKUP($A94,'Raw Data'!$G:$G,'Raw Data'!W:W),"")</f>
        <v>26.469018511740575</v>
      </c>
      <c r="L94" s="148">
        <f>IFERROR(_xlfn.XLOOKUP($A94,'Raw Data'!$G:$G,'Raw Data'!X:X),"")</f>
        <v>37.620474748421977</v>
      </c>
      <c r="M94" s="148">
        <f>IFERROR(_xlfn.XLOOKUP($A94,'Raw Data'!$G:$G,'Raw Data'!Y:Y),"")</f>
        <v>2.6835137614351234</v>
      </c>
      <c r="N94" s="148">
        <f>IFERROR(_xlfn.XLOOKUP($A94,'Raw Data'!$G:$G,'Raw Data'!Z:Z),"")</f>
        <v>6.9792790412902832</v>
      </c>
      <c r="O94" s="188">
        <f>IFERROR(1-SUMIF('Plant BD'!$H:$H,$A94,'Plant BD'!$AE:$AE)/($AA94+SUMIF('Plant BD'!$H:$H,$A94,'Plant BD'!$AE:$AE)),"")</f>
        <v>1</v>
      </c>
      <c r="P94" s="188"/>
      <c r="Q94" s="189"/>
      <c r="R94" s="191">
        <f>IFERROR(1-SUMIF('Grid BD'!$H:$H,$A94,'Grid BD'!$AD:$AD)/($AA94+SUMIF('Grid BD'!$H:$H,$A94,'Grid BD'!$AD:$AD)),"")</f>
        <v>1</v>
      </c>
      <c r="S94" s="17"/>
      <c r="T94" s="189">
        <f>IFERROR(1-SUMIF(Tracker_BD!H:H,$A94,Tracker_BD!AI:AI)/$F94,"")</f>
        <v>1</v>
      </c>
      <c r="U94" s="190">
        <f t="shared" si="7"/>
        <v>0.72574222638173702</v>
      </c>
      <c r="V94" s="17"/>
      <c r="W94" s="176">
        <f t="shared" si="8"/>
        <v>0.18536666032166865</v>
      </c>
      <c r="X94" s="17">
        <f>IFERROR(_xlfn.XLOOKUP($A94,'Raw Data'!$G:$G,'Raw Data'!AB:AB),"")</f>
        <v>45105</v>
      </c>
      <c r="Y94" s="17">
        <f>IFERROR(_xlfn.XLOOKUP($A94,'Raw Data'!$G:$G,'Raw Data'!AC:AC),"")</f>
        <v>47039.099999994505</v>
      </c>
      <c r="Z94" s="45">
        <f>IFERROR(_xlfn.XLOOKUP($A94,'Raw Data'!$G:$G,'Raw Data'!AD:AD),"")</f>
        <v>295.55999999995919</v>
      </c>
      <c r="AA94" s="45">
        <f>IFERROR(_xlfn.XLOOKUP($A94,'Raw Data'!$G:$G,'Raw Data'!AE:AE),"")</f>
        <v>46743.539999994544</v>
      </c>
      <c r="AB94" s="17">
        <f>_xlfn.XLOOKUP($D94,'Modelling New'!D:D,'Modelling New'!N:N)</f>
        <v>10.507</v>
      </c>
      <c r="AC94" s="26">
        <f>IFERROR(_xlfn.XLOOKUP($D94,'Modelling New'!$D:$D,'Modelling New'!P:P),"")</f>
        <v>5.2372339522000004</v>
      </c>
      <c r="AD94" s="45">
        <f>IFERROR(_xlfn.XLOOKUP($D94,'Modelling New'!$D:$D,'Modelling New'!T:T)*1000,"")</f>
        <v>37399.828631840384</v>
      </c>
      <c r="AE94" s="176">
        <f t="shared" si="9"/>
        <v>0.67965560892027488</v>
      </c>
      <c r="AF94" s="176">
        <f>IFERROR(_xlfn.XLOOKUP($D94,'Modelling New'!$D:$D,'Modelling New'!W:W),"")</f>
        <v>0.14831314295168452</v>
      </c>
      <c r="AG94" s="176">
        <f>IFERROR(_xlfn.XLOOKUP($D94,'Modelling New'!$D:$D,'Modelling New'!AD:AD),"")</f>
        <v>0.995</v>
      </c>
      <c r="AH94" s="176">
        <f>IFERROR(_xlfn.XLOOKUP($D94,'Modelling New'!$D:$D,'Modelling New'!AE:AE),"")</f>
        <v>0.997</v>
      </c>
      <c r="AI94" s="17"/>
      <c r="AJ94" s="17"/>
      <c r="AK94" s="17"/>
      <c r="AL94" s="17"/>
      <c r="AM94" s="17"/>
      <c r="AN94" s="176"/>
      <c r="AO94" s="176"/>
      <c r="AP94" s="176"/>
      <c r="AQ94" s="176"/>
      <c r="AR94" s="45">
        <f>IFERROR(_xlfn.XLOOKUP($D94,'Modelling New'!$D:$D,'Modelling New'!$N:$N),"")</f>
        <v>10.507</v>
      </c>
      <c r="AS94" s="45"/>
    </row>
    <row r="95" spans="1:45">
      <c r="A95" s="77">
        <f t="shared" si="10"/>
        <v>45838</v>
      </c>
      <c r="B95" s="45">
        <f>YEAR(Table13[[#This Row],[Date]])+IF(MONTH(Table13[[#This Row],[Date]])&gt;=4,1,0)</f>
        <v>2026</v>
      </c>
      <c r="C95" s="17">
        <f>YEAR(Table13[[#This Row],[Date]])</f>
        <v>2025</v>
      </c>
      <c r="D95" s="42">
        <f>Table13[[#This Row],[Date]]-DAY(Table13[[#This Row],[Date]])+1</f>
        <v>45809</v>
      </c>
      <c r="E95" s="17">
        <f t="shared" si="11"/>
        <v>30</v>
      </c>
      <c r="F95" s="147" cm="1">
        <f t="array" ref="F95">IFERROR(_xlfn.XLOOKUP(Table13[[#This Row],[Date]],Raw_Data[[#All],[Date]],Raw_Data[[#All],[Operating Hours]]),"")</f>
        <v>12.600000000000001</v>
      </c>
      <c r="G95" s="148">
        <f>IFERROR(_xlfn.XLOOKUP($A95,'Raw Data'!$G:$G,'Raw Data'!S:S)/1000,"")</f>
        <v>5.73</v>
      </c>
      <c r="H95" s="148"/>
      <c r="I95" s="148">
        <f>IFERROR(_xlfn.XLOOKUP($A95,'Raw Data'!$G:$G,'Raw Data'!AF:AF)/1000,"")</f>
        <v>6.1</v>
      </c>
      <c r="J95" s="148"/>
      <c r="K95" s="149">
        <f>IFERROR(_xlfn.XLOOKUP($A95,'Raw Data'!$G:$G,'Raw Data'!W:W),"")</f>
        <v>26.136912534094805</v>
      </c>
      <c r="L95" s="148">
        <f>IFERROR(_xlfn.XLOOKUP($A95,'Raw Data'!$G:$G,'Raw Data'!X:X),"")</f>
        <v>36.90502719500207</v>
      </c>
      <c r="M95" s="148">
        <f>IFERROR(_xlfn.XLOOKUP($A95,'Raw Data'!$G:$G,'Raw Data'!Y:Y),"")</f>
        <v>2.8151054458112905</v>
      </c>
      <c r="N95" s="148">
        <f>IFERROR(_xlfn.XLOOKUP($A95,'Raw Data'!$G:$G,'Raw Data'!Z:Z),"")</f>
        <v>8.1668548583984375</v>
      </c>
      <c r="O95" s="188">
        <f>IFERROR(1-SUMIF('Plant BD'!$H:$H,$A95,'Plant BD'!$AE:$AE)/($AA95+SUMIF('Plant BD'!$H:$H,$A95,'Plant BD'!$AE:$AE)),"")</f>
        <v>1</v>
      </c>
      <c r="P95" s="188"/>
      <c r="Q95" s="189"/>
      <c r="R95" s="188">
        <f>IFERROR(1-SUMIF('Grid BD'!$H:$H,$A95,'Grid BD'!$AD:$AD)/($AA95+SUMIF('Grid BD'!$H:$H,$A95,'Grid BD'!$AD:$AD)),"")</f>
        <v>1</v>
      </c>
      <c r="S95" s="17"/>
      <c r="T95" s="189">
        <f>IFERROR(1-SUMIF(Tracker_BD!H:H,$A95,Tracker_BD!AI:AI)/$F95,"")</f>
        <v>1</v>
      </c>
      <c r="U95" s="190">
        <f t="shared" si="7"/>
        <v>0.72549541523449712</v>
      </c>
      <c r="V95" s="17"/>
      <c r="W95" s="176">
        <f t="shared" si="8"/>
        <v>0.18439675137210135</v>
      </c>
      <c r="X95" s="17">
        <f>IFERROR(_xlfn.XLOOKUP($A95,'Raw Data'!$G:$G,'Raw Data'!AB:AB),"")</f>
        <v>45048</v>
      </c>
      <c r="Y95" s="17">
        <f>IFERROR(_xlfn.XLOOKUP($A95,'Raw Data'!$G:$G,'Raw Data'!AC:AC),"")</f>
        <v>46778.800000000047</v>
      </c>
      <c r="Z95" s="45">
        <f>IFERROR(_xlfn.XLOOKUP($A95,'Raw Data'!$G:$G,'Raw Data'!AD:AD),"")</f>
        <v>279.84000000000009</v>
      </c>
      <c r="AA95" s="45">
        <f>IFERROR(_xlfn.XLOOKUP($A95,'Raw Data'!$G:$G,'Raw Data'!AE:AE),"")</f>
        <v>46498.96000000005</v>
      </c>
      <c r="AB95" s="17">
        <f>_xlfn.XLOOKUP($D95,'Modelling New'!D:D,'Modelling New'!N:N)</f>
        <v>10.507</v>
      </c>
      <c r="AC95" s="26">
        <f>IFERROR(_xlfn.XLOOKUP($D95,'Modelling New'!$D:$D,'Modelling New'!P:P),"")</f>
        <v>5.2372339522000004</v>
      </c>
      <c r="AD95" s="45">
        <f>IFERROR(_xlfn.XLOOKUP($D95,'Modelling New'!$D:$D,'Modelling New'!T:T)*1000,"")</f>
        <v>37399.828631840384</v>
      </c>
      <c r="AE95" s="176">
        <f t="shared" si="9"/>
        <v>0.67965560892027488</v>
      </c>
      <c r="AF95" s="176">
        <f>IFERROR(_xlfn.XLOOKUP($D95,'Modelling New'!$D:$D,'Modelling New'!W:W),"")</f>
        <v>0.14831314295168452</v>
      </c>
      <c r="AG95" s="176">
        <f>IFERROR(_xlfn.XLOOKUP($D95,'Modelling New'!$D:$D,'Modelling New'!AD:AD),"")</f>
        <v>0.995</v>
      </c>
      <c r="AH95" s="176">
        <f>IFERROR(_xlfn.XLOOKUP($D95,'Modelling New'!$D:$D,'Modelling New'!AE:AE),"")</f>
        <v>0.997</v>
      </c>
      <c r="AI95" s="17"/>
      <c r="AJ95" s="17"/>
      <c r="AK95" s="17"/>
      <c r="AL95" s="17"/>
      <c r="AM95" s="17"/>
      <c r="AN95" s="176"/>
      <c r="AO95" s="176"/>
      <c r="AP95" s="176"/>
      <c r="AQ95" s="176"/>
      <c r="AR95" s="45">
        <f>IFERROR(_xlfn.XLOOKUP($D95,'Modelling New'!$D:$D,'Modelling New'!$N:$N),"")</f>
        <v>10.507</v>
      </c>
      <c r="AS95" s="45"/>
    </row>
    <row r="96" spans="1:45">
      <c r="A96" s="77">
        <f t="shared" si="10"/>
        <v>45839</v>
      </c>
      <c r="B96" s="45">
        <f>YEAR(Table13[[#This Row],[Date]])+IF(MONTH(Table13[[#This Row],[Date]])&gt;=4,1,0)</f>
        <v>2026</v>
      </c>
      <c r="C96" s="17">
        <f>YEAR(Table13[[#This Row],[Date]])</f>
        <v>2025</v>
      </c>
      <c r="D96" s="42">
        <f>Table13[[#This Row],[Date]]-DAY(Table13[[#This Row],[Date]])+1</f>
        <v>45839</v>
      </c>
      <c r="E96" s="17">
        <f t="shared" si="11"/>
        <v>31</v>
      </c>
      <c r="F96" s="147" cm="1">
        <f t="array" ref="F96">IFERROR(_xlfn.XLOOKUP(Table13[[#This Row],[Date]],Raw_Data[[#All],[Date]],Raw_Data[[#All],[Operating Hours]]),"")</f>
        <v>12.533333333333335</v>
      </c>
      <c r="G96" s="26">
        <f>IFERROR(_xlfn.XLOOKUP($A96,'Raw Data'!$G:$G,'Raw Data'!S:S)/1000,"")</f>
        <v>2.81</v>
      </c>
      <c r="H96" s="26"/>
      <c r="I96" s="26">
        <f>IFERROR(_xlfn.XLOOKUP($A96,'Raw Data'!$G:$G,'Raw Data'!AF:AF)/1000,"")</f>
        <v>2.73</v>
      </c>
      <c r="J96" s="26"/>
      <c r="K96" s="149">
        <f>IFERROR(_xlfn.XLOOKUP($A96,'Raw Data'!$G:$G,'Raw Data'!W:W),"")</f>
        <v>24.52366403627839</v>
      </c>
      <c r="L96" s="148">
        <f>IFERROR(_xlfn.XLOOKUP($A96,'Raw Data'!$G:$G,'Raw Data'!X:X),"")</f>
        <v>29.557530092844768</v>
      </c>
      <c r="M96" s="148">
        <f>IFERROR(_xlfn.XLOOKUP($A96,'Raw Data'!$G:$G,'Raw Data'!Y:Y),"")</f>
        <v>1.9007405885662216</v>
      </c>
      <c r="N96" s="148">
        <f>IFERROR(_xlfn.XLOOKUP($A96,'Raw Data'!$G:$G,'Raw Data'!Z:Z),"")</f>
        <v>6.3871164321899414</v>
      </c>
      <c r="O96" s="188">
        <f>IFERROR(1-SUMIF('Plant BD'!$H:$H,$A96,'Plant BD'!$AE:$AE)/($AA96+SUMIF('Plant BD'!$H:$H,$A96,'Plant BD'!$AE:$AE)),"")</f>
        <v>1</v>
      </c>
      <c r="P96" s="188"/>
      <c r="Q96" s="189"/>
      <c r="R96" s="191">
        <f>IFERROR(1-SUMIF('Grid BD'!$H:$H,$A96,'Grid BD'!$AD:$AD)/($AA96+SUMIF('Grid BD'!$H:$H,$A96,'Grid BD'!$AD:$AD)),"")</f>
        <v>1</v>
      </c>
      <c r="S96" s="17"/>
      <c r="T96" s="189">
        <f>IFERROR(1-SUMIF(Tracker_BD!H:H,$A96,Tracker_BD!AI:AI)/$F96,"")</f>
        <v>1</v>
      </c>
      <c r="U96" s="190">
        <f t="shared" si="7"/>
        <v>0.78257265085089489</v>
      </c>
      <c r="V96" s="17"/>
      <c r="W96" s="176">
        <f t="shared" si="8"/>
        <v>8.9017639034289275E-2</v>
      </c>
      <c r="X96" s="17">
        <f>IFERROR(_xlfn.XLOOKUP($A96,'Raw Data'!$G:$G,'Raw Data'!AB:AB),"")</f>
        <v>24604</v>
      </c>
      <c r="Y96" s="17">
        <f>IFERROR(_xlfn.XLOOKUP($A96,'Raw Data'!$G:$G,'Raw Data'!AC:AC),"")</f>
        <v>22756.099999998696</v>
      </c>
      <c r="Z96" s="45">
        <f>IFERROR(_xlfn.XLOOKUP($A96,'Raw Data'!$G:$G,'Raw Data'!AD:AD),"")</f>
        <v>308.70000000003728</v>
      </c>
      <c r="AA96" s="45">
        <f>IFERROR(_xlfn.XLOOKUP($A96,'Raw Data'!$G:$G,'Raw Data'!AE:AE),"")</f>
        <v>22447.399999998659</v>
      </c>
      <c r="AB96" s="17">
        <f>_xlfn.XLOOKUP($D96,'Modelling New'!D:D,'Modelling New'!N:N)</f>
        <v>10.507</v>
      </c>
      <c r="AC96" s="26">
        <f>IFERROR(_xlfn.XLOOKUP($D96,'Modelling New'!$D:$D,'Modelling New'!P:P),"")</f>
        <v>4.2694462387096781</v>
      </c>
      <c r="AD96" s="45">
        <f>IFERROR(_xlfn.XLOOKUP($D96,'Modelling New'!$D:$D,'Modelling New'!T:T)*1000,"")</f>
        <v>31425.129045407131</v>
      </c>
      <c r="AE96" s="176">
        <f t="shared" si="9"/>
        <v>0.70053008017012453</v>
      </c>
      <c r="AF96" s="176">
        <f>IFERROR(_xlfn.XLOOKUP($D96,'Modelling New'!$D:$D,'Modelling New'!W:W),"")</f>
        <v>0.12461981316188862</v>
      </c>
      <c r="AG96" s="176">
        <f>IFERROR(_xlfn.XLOOKUP($D96,'Modelling New'!$D:$D,'Modelling New'!AD:AD),"")</f>
        <v>0.995</v>
      </c>
      <c r="AH96" s="176">
        <f>IFERROR(_xlfn.XLOOKUP($D96,'Modelling New'!$D:$D,'Modelling New'!AE:AE),"")</f>
        <v>0.997</v>
      </c>
      <c r="AI96" s="17"/>
      <c r="AJ96" s="17"/>
      <c r="AK96" s="17"/>
      <c r="AL96" s="17"/>
      <c r="AM96" s="17"/>
      <c r="AN96" s="176"/>
      <c r="AO96" s="176"/>
      <c r="AP96" s="176"/>
      <c r="AQ96" s="176"/>
      <c r="AR96" s="45">
        <f>IFERROR(_xlfn.XLOOKUP($D96,'Modelling New'!$D:$D,'Modelling New'!$N:$N),"")</f>
        <v>10.507</v>
      </c>
      <c r="AS96" s="45"/>
    </row>
    <row r="97" spans="1:45">
      <c r="A97" s="77">
        <f t="shared" si="10"/>
        <v>45840</v>
      </c>
      <c r="B97" s="45">
        <f>YEAR(Table13[[#This Row],[Date]])+IF(MONTH(Table13[[#This Row],[Date]])&gt;=4,1,0)</f>
        <v>2026</v>
      </c>
      <c r="C97" s="17">
        <f>YEAR(Table13[[#This Row],[Date]])</f>
        <v>2025</v>
      </c>
      <c r="D97" s="42">
        <f>Table13[[#This Row],[Date]]-DAY(Table13[[#This Row],[Date]])+1</f>
        <v>45839</v>
      </c>
      <c r="E97" s="17">
        <f t="shared" si="11"/>
        <v>31</v>
      </c>
      <c r="F97" s="147" cm="1">
        <f t="array" ref="F97">IFERROR(_xlfn.XLOOKUP(Table13[[#This Row],[Date]],Raw_Data[[#All],[Date]],Raw_Data[[#All],[Operating Hours]]),"")</f>
        <v>12.566666666666666</v>
      </c>
      <c r="G97" s="148">
        <f>IFERROR(_xlfn.XLOOKUP($A97,'Raw Data'!$G:$G,'Raw Data'!S:S)/1000,"")</f>
        <v>4.16</v>
      </c>
      <c r="H97" s="148"/>
      <c r="I97" s="148">
        <f>IFERROR(_xlfn.XLOOKUP($A97,'Raw Data'!$G:$G,'Raw Data'!AF:AF)/1000,"")</f>
        <v>4.165</v>
      </c>
      <c r="J97" s="148"/>
      <c r="K97" s="149">
        <f>IFERROR(_xlfn.XLOOKUP($A97,'Raw Data'!$G:$G,'Raw Data'!W:W),"")</f>
        <v>25.304976208500129</v>
      </c>
      <c r="L97" s="148">
        <f>IFERROR(_xlfn.XLOOKUP($A97,'Raw Data'!$G:$G,'Raw Data'!X:X),"")</f>
        <v>32.878422651341353</v>
      </c>
      <c r="M97" s="148">
        <f>IFERROR(_xlfn.XLOOKUP($A97,'Raw Data'!$G:$G,'Raw Data'!Y:Y),"")</f>
        <v>2.78884566304176</v>
      </c>
      <c r="N97" s="148">
        <f>IFERROR(_xlfn.XLOOKUP($A97,'Raw Data'!$G:$G,'Raw Data'!Z:Z),"")</f>
        <v>8.3453655242919922</v>
      </c>
      <c r="O97" s="188">
        <f>IFERROR(1-SUMIF('Plant BD'!$H:$H,$A97,'Plant BD'!$AE:$AE)/($AA97+SUMIF('Plant BD'!$H:$H,$A97,'Plant BD'!$AE:$AE)),"")</f>
        <v>1</v>
      </c>
      <c r="P97" s="188"/>
      <c r="Q97" s="189"/>
      <c r="R97" s="188">
        <f>IFERROR(1-SUMIF('Grid BD'!$H:$H,$A97,'Grid BD'!$AD:$AD)/($AA97+SUMIF('Grid BD'!$H:$H,$A97,'Grid BD'!$AD:$AD)),"")</f>
        <v>1</v>
      </c>
      <c r="S97" s="17"/>
      <c r="T97" s="189">
        <f>IFERROR(1-SUMIF(Tracker_BD!H:H,$A97,Tracker_BD!AI:AI)/$F97,"")</f>
        <v>1</v>
      </c>
      <c r="U97" s="190">
        <f t="shared" si="7"/>
        <v>0.75075405626229375</v>
      </c>
      <c r="V97" s="17"/>
      <c r="W97" s="176">
        <f t="shared" si="8"/>
        <v>0.13028711018051889</v>
      </c>
      <c r="X97" s="17">
        <f>IFERROR(_xlfn.XLOOKUP($A97,'Raw Data'!$G:$G,'Raw Data'!AB:AB),"")</f>
        <v>33509</v>
      </c>
      <c r="Y97" s="17">
        <f>IFERROR(_xlfn.XLOOKUP($A97,'Raw Data'!$G:$G,'Raw Data'!AC:AC),"")</f>
        <v>33176.800000001094</v>
      </c>
      <c r="Z97" s="45">
        <f>IFERROR(_xlfn.XLOOKUP($A97,'Raw Data'!$G:$G,'Raw Data'!AD:AD),"")</f>
        <v>322.56000000000284</v>
      </c>
      <c r="AA97" s="45">
        <f>IFERROR(_xlfn.XLOOKUP($A97,'Raw Data'!$G:$G,'Raw Data'!AE:AE),"")</f>
        <v>32854.240000001089</v>
      </c>
      <c r="AB97" s="17">
        <f>_xlfn.XLOOKUP($D97,'Modelling New'!D:D,'Modelling New'!N:N)</f>
        <v>10.507</v>
      </c>
      <c r="AC97" s="26">
        <f>IFERROR(_xlfn.XLOOKUP($D97,'Modelling New'!$D:$D,'Modelling New'!P:P),"")</f>
        <v>4.2694462387096781</v>
      </c>
      <c r="AD97" s="45">
        <f>IFERROR(_xlfn.XLOOKUP($D97,'Modelling New'!$D:$D,'Modelling New'!T:T)*1000,"")</f>
        <v>31425.129045407131</v>
      </c>
      <c r="AE97" s="176">
        <f t="shared" si="9"/>
        <v>0.70053008017012453</v>
      </c>
      <c r="AF97" s="176">
        <f>IFERROR(_xlfn.XLOOKUP($D97,'Modelling New'!$D:$D,'Modelling New'!W:W),"")</f>
        <v>0.12461981316188862</v>
      </c>
      <c r="AG97" s="176">
        <f>IFERROR(_xlfn.XLOOKUP($D97,'Modelling New'!$D:$D,'Modelling New'!AD:AD),"")</f>
        <v>0.995</v>
      </c>
      <c r="AH97" s="176">
        <f>IFERROR(_xlfn.XLOOKUP($D97,'Modelling New'!$D:$D,'Modelling New'!AE:AE),"")</f>
        <v>0.997</v>
      </c>
      <c r="AI97" s="17"/>
      <c r="AJ97" s="17"/>
      <c r="AK97" s="17"/>
      <c r="AL97" s="17"/>
      <c r="AM97" s="17"/>
      <c r="AN97" s="176"/>
      <c r="AO97" s="176"/>
      <c r="AP97" s="176"/>
      <c r="AQ97" s="176"/>
      <c r="AR97" s="45">
        <f>IFERROR(_xlfn.XLOOKUP($D97,'Modelling New'!$D:$D,'Modelling New'!$N:$N),"")</f>
        <v>10.507</v>
      </c>
      <c r="AS97" s="45"/>
    </row>
    <row r="98" spans="1:45">
      <c r="A98" s="77">
        <f t="shared" si="10"/>
        <v>45841</v>
      </c>
      <c r="B98" s="45">
        <f>YEAR(Table13[[#This Row],[Date]])+IF(MONTH(Table13[[#This Row],[Date]])&gt;=4,1,0)</f>
        <v>2026</v>
      </c>
      <c r="C98" s="17">
        <f>YEAR(Table13[[#This Row],[Date]])</f>
        <v>2025</v>
      </c>
      <c r="D98" s="42">
        <f>Table13[[#This Row],[Date]]-DAY(Table13[[#This Row],[Date]])+1</f>
        <v>45839</v>
      </c>
      <c r="E98" s="17">
        <f t="shared" si="11"/>
        <v>31</v>
      </c>
      <c r="F98" s="147" cm="1">
        <f t="array" ref="F98">IFERROR(_xlfn.XLOOKUP(Table13[[#This Row],[Date]],Raw_Data[[#All],[Date]],Raw_Data[[#All],[Operating Hours]]),"")</f>
        <v>12.333333333333332</v>
      </c>
      <c r="G98" s="26">
        <f>IFERROR(_xlfn.XLOOKUP($A98,'Raw Data'!$G:$G,'Raw Data'!S:S)/1000,"")</f>
        <v>3.28</v>
      </c>
      <c r="H98" s="26"/>
      <c r="I98" s="26">
        <f>IFERROR(_xlfn.XLOOKUP($A98,'Raw Data'!$G:$G,'Raw Data'!AF:AF)/1000,"")</f>
        <v>3.23</v>
      </c>
      <c r="J98" s="26"/>
      <c r="K98" s="149">
        <f>IFERROR(_xlfn.XLOOKUP($A98,'Raw Data'!$G:$G,'Raw Data'!W:W),"")</f>
        <v>24.07525502718412</v>
      </c>
      <c r="L98" s="148">
        <f>IFERROR(_xlfn.XLOOKUP($A98,'Raw Data'!$G:$G,'Raw Data'!X:X),"")</f>
        <v>30.455222805501961</v>
      </c>
      <c r="M98" s="148">
        <f>IFERROR(_xlfn.XLOOKUP($A98,'Raw Data'!$G:$G,'Raw Data'!Y:Y),"")</f>
        <v>2.0250793121926054</v>
      </c>
      <c r="N98" s="148">
        <f>IFERROR(_xlfn.XLOOKUP($A98,'Raw Data'!$G:$G,'Raw Data'!Z:Z),"")</f>
        <v>6.7357792854309082</v>
      </c>
      <c r="O98" s="188">
        <f>IFERROR(1-SUMIF('Plant BD'!$H:$H,$A98,'Plant BD'!$AE:$AE)/($AA98+SUMIF('Plant BD'!$H:$H,$A98,'Plant BD'!$AE:$AE)),"")</f>
        <v>1</v>
      </c>
      <c r="P98" s="188"/>
      <c r="Q98" s="189"/>
      <c r="R98" s="191">
        <f>IFERROR(1-SUMIF('Grid BD'!$H:$H,$A98,'Grid BD'!$AD:$AD)/($AA98+SUMIF('Grid BD'!$H:$H,$A98,'Grid BD'!$AD:$AD)),"")</f>
        <v>1</v>
      </c>
      <c r="S98" s="17"/>
      <c r="T98" s="189">
        <f>IFERROR(1-SUMIF(Tracker_BD!H:H,$A98,Tracker_BD!AI:AI)/$F98,"")</f>
        <v>1</v>
      </c>
      <c r="U98" s="190">
        <f t="shared" si="7"/>
        <v>0.77513001062837383</v>
      </c>
      <c r="V98" s="17"/>
      <c r="W98" s="176">
        <f t="shared" si="8"/>
        <v>0.10431958059706863</v>
      </c>
      <c r="X98" s="17">
        <f>IFERROR(_xlfn.XLOOKUP($A98,'Raw Data'!$G:$G,'Raw Data'!AB:AB),"")</f>
        <v>27946</v>
      </c>
      <c r="Y98" s="17">
        <f>IFERROR(_xlfn.XLOOKUP($A98,'Raw Data'!$G:$G,'Raw Data'!AC:AC),"")</f>
        <v>26633.00000000163</v>
      </c>
      <c r="Z98" s="45">
        <f>IFERROR(_xlfn.XLOOKUP($A98,'Raw Data'!$G:$G,'Raw Data'!AD:AD),"")</f>
        <v>326.94000000002887</v>
      </c>
      <c r="AA98" s="45">
        <f>IFERROR(_xlfn.XLOOKUP($A98,'Raw Data'!$G:$G,'Raw Data'!AE:AE),"")</f>
        <v>26306.060000001602</v>
      </c>
      <c r="AB98" s="17">
        <f>_xlfn.XLOOKUP($D98,'Modelling New'!D:D,'Modelling New'!N:N)</f>
        <v>10.507</v>
      </c>
      <c r="AC98" s="26">
        <f>IFERROR(_xlfn.XLOOKUP($D98,'Modelling New'!$D:$D,'Modelling New'!P:P),"")</f>
        <v>4.2694462387096781</v>
      </c>
      <c r="AD98" s="45">
        <f>IFERROR(_xlfn.XLOOKUP($D98,'Modelling New'!$D:$D,'Modelling New'!T:T)*1000,"")</f>
        <v>31425.129045407131</v>
      </c>
      <c r="AE98" s="176">
        <f t="shared" si="9"/>
        <v>0.70053008017012453</v>
      </c>
      <c r="AF98" s="176">
        <f>IFERROR(_xlfn.XLOOKUP($D98,'Modelling New'!$D:$D,'Modelling New'!W:W),"")</f>
        <v>0.12461981316188862</v>
      </c>
      <c r="AG98" s="176">
        <f>IFERROR(_xlfn.XLOOKUP($D98,'Modelling New'!$D:$D,'Modelling New'!AD:AD),"")</f>
        <v>0.995</v>
      </c>
      <c r="AH98" s="176">
        <f>IFERROR(_xlfn.XLOOKUP($D98,'Modelling New'!$D:$D,'Modelling New'!AE:AE),"")</f>
        <v>0.997</v>
      </c>
      <c r="AI98" s="17"/>
      <c r="AJ98" s="17"/>
      <c r="AK98" s="17"/>
      <c r="AL98" s="17"/>
      <c r="AM98" s="17"/>
      <c r="AN98" s="176"/>
      <c r="AO98" s="176"/>
      <c r="AP98" s="176"/>
      <c r="AQ98" s="176"/>
      <c r="AR98" s="45">
        <f>IFERROR(_xlfn.XLOOKUP($D98,'Modelling New'!$D:$D,'Modelling New'!$N:$N),"")</f>
        <v>10.507</v>
      </c>
      <c r="AS98" s="45"/>
    </row>
    <row r="99" spans="1:45">
      <c r="A99" s="77">
        <f t="shared" si="10"/>
        <v>45842</v>
      </c>
      <c r="B99" s="45">
        <f>YEAR(Table13[[#This Row],[Date]])+IF(MONTH(Table13[[#This Row],[Date]])&gt;=4,1,0)</f>
        <v>2026</v>
      </c>
      <c r="C99" s="17">
        <f>YEAR(Table13[[#This Row],[Date]])</f>
        <v>2025</v>
      </c>
      <c r="D99" s="42">
        <f>Table13[[#This Row],[Date]]-DAY(Table13[[#This Row],[Date]])+1</f>
        <v>45839</v>
      </c>
      <c r="E99" s="17">
        <f t="shared" si="11"/>
        <v>31</v>
      </c>
      <c r="F99" s="147" cm="1">
        <f t="array" ref="F99">IFERROR(_xlfn.XLOOKUP(Table13[[#This Row],[Date]],Raw_Data[[#All],[Date]],Raw_Data[[#All],[Operating Hours]]),"")</f>
        <v>12.533333333333335</v>
      </c>
      <c r="G99" s="148">
        <f>IFERROR(_xlfn.XLOOKUP($A99,'Raw Data'!$G:$G,'Raw Data'!S:S)/1000,"")</f>
        <v>5.62</v>
      </c>
      <c r="H99" s="148"/>
      <c r="I99" s="148">
        <f>IFERROR(_xlfn.XLOOKUP($A99,'Raw Data'!$G:$G,'Raw Data'!AF:AF)/1000,"")</f>
        <v>5.42</v>
      </c>
      <c r="J99" s="148"/>
      <c r="K99" s="149">
        <f>IFERROR(_xlfn.XLOOKUP($A99,'Raw Data'!$G:$G,'Raw Data'!W:W),"")</f>
        <v>26.168746299794311</v>
      </c>
      <c r="L99" s="148">
        <f>IFERROR(_xlfn.XLOOKUP($A99,'Raw Data'!$G:$G,'Raw Data'!X:X),"")</f>
        <v>36.735953038432207</v>
      </c>
      <c r="M99" s="148">
        <f>IFERROR(_xlfn.XLOOKUP($A99,'Raw Data'!$G:$G,'Raw Data'!Y:Y),"")</f>
        <v>2.5882930083578803</v>
      </c>
      <c r="N99" s="148">
        <f>IFERROR(_xlfn.XLOOKUP($A99,'Raw Data'!$G:$G,'Raw Data'!Z:Z),"")</f>
        <v>8.6863269805908203</v>
      </c>
      <c r="O99" s="188">
        <f>IFERROR(1-SUMIF('Plant BD'!$H:$H,$A99,'Plant BD'!$AE:$AE)/($AA99+SUMIF('Plant BD'!$H:$H,$A99,'Plant BD'!$AE:$AE)),"")</f>
        <v>0.99643781614381743</v>
      </c>
      <c r="P99" s="188"/>
      <c r="Q99" s="189"/>
      <c r="R99" s="188">
        <f>IFERROR(1-SUMIF('Grid BD'!$H:$H,$A99,'Grid BD'!$AD:$AD)/($AA99+SUMIF('Grid BD'!$H:$H,$A99,'Grid BD'!$AD:$AD)),"")</f>
        <v>1</v>
      </c>
      <c r="S99" s="17"/>
      <c r="T99" s="189">
        <f>IFERROR(1-SUMIF(Tracker_BD!H:H,$A99,Tracker_BD!AI:AI)/$F99,"")</f>
        <v>1</v>
      </c>
      <c r="U99" s="190">
        <f t="shared" si="7"/>
        <v>0.72205983219063297</v>
      </c>
      <c r="V99" s="17"/>
      <c r="W99" s="176">
        <f t="shared" si="8"/>
        <v>0.16306517876971793</v>
      </c>
      <c r="X99" s="17">
        <f>IFERROR(_xlfn.XLOOKUP($A99,'Raw Data'!$G:$G,'Raw Data'!AB:AB),"")</f>
        <v>40436</v>
      </c>
      <c r="Y99" s="17">
        <f>IFERROR(_xlfn.XLOOKUP($A99,'Raw Data'!$G:$G,'Raw Data'!AC:AC),"")</f>
        <v>41416.100000002189</v>
      </c>
      <c r="Z99" s="45">
        <f>IFERROR(_xlfn.XLOOKUP($A99,'Raw Data'!$G:$G,'Raw Data'!AD:AD),"")</f>
        <v>296.27999999995325</v>
      </c>
      <c r="AA99" s="45">
        <f>IFERROR(_xlfn.XLOOKUP($A99,'Raw Data'!$G:$G,'Raw Data'!AE:AE),"")</f>
        <v>41119.820000002233</v>
      </c>
      <c r="AB99" s="17">
        <f>_xlfn.XLOOKUP($D99,'Modelling New'!D:D,'Modelling New'!N:N)</f>
        <v>10.507</v>
      </c>
      <c r="AC99" s="26">
        <f>IFERROR(_xlfn.XLOOKUP($D99,'Modelling New'!$D:$D,'Modelling New'!P:P),"")</f>
        <v>4.2694462387096781</v>
      </c>
      <c r="AD99" s="45">
        <f>IFERROR(_xlfn.XLOOKUP($D99,'Modelling New'!$D:$D,'Modelling New'!T:T)*1000,"")</f>
        <v>31425.129045407131</v>
      </c>
      <c r="AE99" s="176">
        <f t="shared" si="9"/>
        <v>0.70053008017012453</v>
      </c>
      <c r="AF99" s="176">
        <f>IFERROR(_xlfn.XLOOKUP($D99,'Modelling New'!$D:$D,'Modelling New'!W:W),"")</f>
        <v>0.12461981316188862</v>
      </c>
      <c r="AG99" s="176">
        <f>IFERROR(_xlfn.XLOOKUP($D99,'Modelling New'!$D:$D,'Modelling New'!AD:AD),"")</f>
        <v>0.995</v>
      </c>
      <c r="AH99" s="176">
        <f>IFERROR(_xlfn.XLOOKUP($D99,'Modelling New'!$D:$D,'Modelling New'!AE:AE),"")</f>
        <v>0.997</v>
      </c>
      <c r="AI99" s="17"/>
      <c r="AJ99" s="17"/>
      <c r="AK99" s="17"/>
      <c r="AL99" s="17"/>
      <c r="AM99" s="17"/>
      <c r="AN99" s="176"/>
      <c r="AO99" s="176"/>
      <c r="AP99" s="176"/>
      <c r="AQ99" s="176"/>
      <c r="AR99" s="45">
        <f>IFERROR(_xlfn.XLOOKUP($D99,'Modelling New'!$D:$D,'Modelling New'!$N:$N),"")</f>
        <v>10.507</v>
      </c>
      <c r="AS99" s="45"/>
    </row>
    <row r="100" spans="1:45">
      <c r="A100" s="77">
        <f t="shared" si="10"/>
        <v>45843</v>
      </c>
      <c r="B100" s="45">
        <f>YEAR(Table13[[#This Row],[Date]])+IF(MONTH(Table13[[#This Row],[Date]])&gt;=4,1,0)</f>
        <v>2026</v>
      </c>
      <c r="C100" s="17">
        <f>YEAR(Table13[[#This Row],[Date]])</f>
        <v>2025</v>
      </c>
      <c r="D100" s="42">
        <f>Table13[[#This Row],[Date]]-DAY(Table13[[#This Row],[Date]])+1</f>
        <v>45839</v>
      </c>
      <c r="E100" s="17">
        <f t="shared" si="11"/>
        <v>31</v>
      </c>
      <c r="F100" s="147" cm="1">
        <f t="array" ref="F100">IFERROR(_xlfn.XLOOKUP(Table13[[#This Row],[Date]],Raw_Data[[#All],[Date]],Raw_Data[[#All],[Operating Hours]]),"")</f>
        <v>12.55</v>
      </c>
      <c r="G100" s="26">
        <f>IFERROR(_xlfn.XLOOKUP($A100,'Raw Data'!$G:$G,'Raw Data'!S:S)/1000,"")</f>
        <v>2.71</v>
      </c>
      <c r="H100" s="26"/>
      <c r="I100" s="26">
        <f>IFERROR(_xlfn.XLOOKUP($A100,'Raw Data'!$G:$G,'Raw Data'!AF:AF)/1000,"")</f>
        <v>2.63</v>
      </c>
      <c r="J100" s="26"/>
      <c r="K100" s="149">
        <f>IFERROR(_xlfn.XLOOKUP($A100,'Raw Data'!$G:$G,'Raw Data'!W:W),"")</f>
        <v>23.947778481703537</v>
      </c>
      <c r="L100" s="148">
        <f>IFERROR(_xlfn.XLOOKUP($A100,'Raw Data'!$G:$G,'Raw Data'!X:X),"")</f>
        <v>28.503711973640584</v>
      </c>
      <c r="M100" s="148">
        <f>IFERROR(_xlfn.XLOOKUP($A100,'Raw Data'!$G:$G,'Raw Data'!Y:Y),"")</f>
        <v>1.8307118929665664</v>
      </c>
      <c r="N100" s="148">
        <f>IFERROR(_xlfn.XLOOKUP($A100,'Raw Data'!$G:$G,'Raw Data'!Z:Z),"")</f>
        <v>5.4042253494262695</v>
      </c>
      <c r="O100" s="188">
        <f>IFERROR(1-SUMIF('Plant BD'!$H:$H,$A100,'Plant BD'!$AE:$AE)/($AA100+SUMIF('Plant BD'!$H:$H,$A100,'Plant BD'!$AE:$AE)),"")</f>
        <v>1</v>
      </c>
      <c r="P100" s="188"/>
      <c r="Q100" s="189"/>
      <c r="R100" s="191">
        <f>IFERROR(1-SUMIF('Grid BD'!$H:$H,$A100,'Grid BD'!$AD:$AD)/($AA100+SUMIF('Grid BD'!$H:$H,$A100,'Grid BD'!$AD:$AD)),"")</f>
        <v>1</v>
      </c>
      <c r="S100" s="17"/>
      <c r="T100" s="189">
        <f>IFERROR(1-SUMIF(Tracker_BD!H:H,$A100,Tracker_BD!AI:AI)/$F100,"")</f>
        <v>1</v>
      </c>
      <c r="U100" s="190">
        <f t="shared" si="7"/>
        <v>0.78535801408514794</v>
      </c>
      <c r="V100" s="17"/>
      <c r="W100" s="176">
        <f t="shared" si="8"/>
        <v>8.606214904349746E-2</v>
      </c>
      <c r="X100" s="17">
        <f>IFERROR(_xlfn.XLOOKUP($A100,'Raw Data'!$G:$G,'Raw Data'!AB:AB),"")</f>
        <v>24002</v>
      </c>
      <c r="Y100" s="17">
        <f>IFERROR(_xlfn.XLOOKUP($A100,'Raw Data'!$G:$G,'Raw Data'!AC:AC),"")</f>
        <v>21980.100000000675</v>
      </c>
      <c r="Z100" s="45">
        <f>IFERROR(_xlfn.XLOOKUP($A100,'Raw Data'!$G:$G,'Raw Data'!AD:AD),"")</f>
        <v>277.98000000000656</v>
      </c>
      <c r="AA100" s="45">
        <f>IFERROR(_xlfn.XLOOKUP($A100,'Raw Data'!$G:$G,'Raw Data'!AE:AE),"")</f>
        <v>21702.120000000668</v>
      </c>
      <c r="AB100" s="17">
        <f>_xlfn.XLOOKUP($D100,'Modelling New'!D:D,'Modelling New'!N:N)</f>
        <v>10.507</v>
      </c>
      <c r="AC100" s="26">
        <f>IFERROR(_xlfn.XLOOKUP($D100,'Modelling New'!$D:$D,'Modelling New'!P:P),"")</f>
        <v>4.2694462387096781</v>
      </c>
      <c r="AD100" s="45">
        <f>IFERROR(_xlfn.XLOOKUP($D100,'Modelling New'!$D:$D,'Modelling New'!T:T)*1000,"")</f>
        <v>31425.129045407131</v>
      </c>
      <c r="AE100" s="176">
        <f t="shared" si="9"/>
        <v>0.70053008017012453</v>
      </c>
      <c r="AF100" s="176">
        <f>IFERROR(_xlfn.XLOOKUP($D100,'Modelling New'!$D:$D,'Modelling New'!W:W),"")</f>
        <v>0.12461981316188862</v>
      </c>
      <c r="AG100" s="176">
        <f>IFERROR(_xlfn.XLOOKUP($D100,'Modelling New'!$D:$D,'Modelling New'!AD:AD),"")</f>
        <v>0.995</v>
      </c>
      <c r="AH100" s="176">
        <f>IFERROR(_xlfn.XLOOKUP($D100,'Modelling New'!$D:$D,'Modelling New'!AE:AE),"")</f>
        <v>0.997</v>
      </c>
      <c r="AI100" s="17"/>
      <c r="AJ100" s="17"/>
      <c r="AK100" s="17"/>
      <c r="AL100" s="17"/>
      <c r="AM100" s="17"/>
      <c r="AN100" s="176"/>
      <c r="AO100" s="176"/>
      <c r="AP100" s="176"/>
      <c r="AQ100" s="176"/>
      <c r="AR100" s="45">
        <f>IFERROR(_xlfn.XLOOKUP($D100,'Modelling New'!$D:$D,'Modelling New'!$N:$N),"")</f>
        <v>10.507</v>
      </c>
      <c r="AS100" s="45"/>
    </row>
    <row r="101" spans="1:45">
      <c r="A101" s="77">
        <f t="shared" si="10"/>
        <v>45844</v>
      </c>
      <c r="B101" s="45">
        <f>YEAR(Table13[[#This Row],[Date]])+IF(MONTH(Table13[[#This Row],[Date]])&gt;=4,1,0)</f>
        <v>2026</v>
      </c>
      <c r="C101" s="17">
        <f>YEAR(Table13[[#This Row],[Date]])</f>
        <v>2025</v>
      </c>
      <c r="D101" s="42">
        <f>Table13[[#This Row],[Date]]-DAY(Table13[[#This Row],[Date]])+1</f>
        <v>45839</v>
      </c>
      <c r="E101" s="17">
        <f t="shared" si="11"/>
        <v>31</v>
      </c>
      <c r="F101" s="147" cm="1">
        <f t="array" ref="F101">IFERROR(_xlfn.XLOOKUP(Table13[[#This Row],[Date]],Raw_Data[[#All],[Date]],Raw_Data[[#All],[Operating Hours]]),"")</f>
        <v>12.633333333333333</v>
      </c>
      <c r="G101" s="148">
        <f>IFERROR(_xlfn.XLOOKUP($A101,'Raw Data'!$G:$G,'Raw Data'!S:S)/1000,"")</f>
        <v>3.76</v>
      </c>
      <c r="H101" s="148"/>
      <c r="I101" s="148">
        <f>IFERROR(_xlfn.XLOOKUP($A101,'Raw Data'!$G:$G,'Raw Data'!AF:AF)/1000,"")</f>
        <v>3.8149999999999999</v>
      </c>
      <c r="J101" s="148"/>
      <c r="K101" s="149">
        <f>IFERROR(_xlfn.XLOOKUP($A101,'Raw Data'!$G:$G,'Raw Data'!W:W),"")</f>
        <v>24.221737812630273</v>
      </c>
      <c r="L101" s="148">
        <f>IFERROR(_xlfn.XLOOKUP($A101,'Raw Data'!$G:$G,'Raw Data'!X:X),"")</f>
        <v>47.360076904296875</v>
      </c>
      <c r="M101" s="148">
        <f>IFERROR(_xlfn.XLOOKUP($A101,'Raw Data'!$G:$G,'Raw Data'!Y:Y),"")</f>
        <v>2.4315711433394309</v>
      </c>
      <c r="N101" s="148">
        <f>IFERROR(_xlfn.XLOOKUP($A101,'Raw Data'!$G:$G,'Raw Data'!Z:Z),"")</f>
        <v>7.1164336204528809</v>
      </c>
      <c r="O101" s="188">
        <f>IFERROR(1-SUMIF('Plant BD'!$H:$H,$A101,'Plant BD'!$AE:$AE)/($AA101+SUMIF('Plant BD'!$H:$H,$A101,'Plant BD'!$AE:$AE)),"")</f>
        <v>1</v>
      </c>
      <c r="P101" s="188"/>
      <c r="Q101" s="189"/>
      <c r="R101" s="188">
        <f>IFERROR(1-SUMIF('Grid BD'!$H:$H,$A101,'Grid BD'!$AD:$AD)/($AA101+SUMIF('Grid BD'!$H:$H,$A101,'Grid BD'!$AD:$AD)),"")</f>
        <v>1</v>
      </c>
      <c r="S101" s="17"/>
      <c r="T101" s="189">
        <f>IFERROR(1-SUMIF(Tracker_BD!H:H,$A101,Tracker_BD!AI:AI)/$F101,"")</f>
        <v>1</v>
      </c>
      <c r="U101" s="190">
        <f t="shared" si="7"/>
        <v>0.76538576728653207</v>
      </c>
      <c r="V101" s="17"/>
      <c r="W101" s="176">
        <f t="shared" si="8"/>
        <v>0.12166444592492165</v>
      </c>
      <c r="X101" s="17">
        <f>IFERROR(_xlfn.XLOOKUP($A101,'Raw Data'!$G:$G,'Raw Data'!AB:AB),"")</f>
        <v>31627</v>
      </c>
      <c r="Y101" s="17">
        <f>IFERROR(_xlfn.XLOOKUP($A101,'Raw Data'!$G:$G,'Raw Data'!AC:AC),"")</f>
        <v>30965.8999999956</v>
      </c>
      <c r="Z101" s="45">
        <f>IFERROR(_xlfn.XLOOKUP($A101,'Raw Data'!$G:$G,'Raw Data'!AD:AD),"")</f>
        <v>286.01999999995797</v>
      </c>
      <c r="AA101" s="45">
        <f>IFERROR(_xlfn.XLOOKUP($A101,'Raw Data'!$G:$G,'Raw Data'!AE:AE),"")</f>
        <v>30679.879999995643</v>
      </c>
      <c r="AB101" s="17">
        <f>_xlfn.XLOOKUP($D101,'Modelling New'!D:D,'Modelling New'!N:N)</f>
        <v>10.507</v>
      </c>
      <c r="AC101" s="26">
        <f>IFERROR(_xlfn.XLOOKUP($D101,'Modelling New'!$D:$D,'Modelling New'!P:P),"")</f>
        <v>4.2694462387096781</v>
      </c>
      <c r="AD101" s="45">
        <f>IFERROR(_xlfn.XLOOKUP($D101,'Modelling New'!$D:$D,'Modelling New'!T:T)*1000,"")</f>
        <v>31425.129045407131</v>
      </c>
      <c r="AE101" s="176">
        <f t="shared" si="9"/>
        <v>0.70053008017012453</v>
      </c>
      <c r="AF101" s="176">
        <f>IFERROR(_xlfn.XLOOKUP($D101,'Modelling New'!$D:$D,'Modelling New'!W:W),"")</f>
        <v>0.12461981316188862</v>
      </c>
      <c r="AG101" s="176">
        <f>IFERROR(_xlfn.XLOOKUP($D101,'Modelling New'!$D:$D,'Modelling New'!AD:AD),"")</f>
        <v>0.995</v>
      </c>
      <c r="AH101" s="176">
        <f>IFERROR(_xlfn.XLOOKUP($D101,'Modelling New'!$D:$D,'Modelling New'!AE:AE),"")</f>
        <v>0.997</v>
      </c>
      <c r="AI101" s="17"/>
      <c r="AJ101" s="17"/>
      <c r="AK101" s="17"/>
      <c r="AL101" s="17"/>
      <c r="AM101" s="17"/>
      <c r="AN101" s="176"/>
      <c r="AO101" s="176"/>
      <c r="AP101" s="176"/>
      <c r="AQ101" s="176"/>
      <c r="AR101" s="45">
        <f>IFERROR(_xlfn.XLOOKUP($D101,'Modelling New'!$D:$D,'Modelling New'!$N:$N),"")</f>
        <v>10.507</v>
      </c>
      <c r="AS101" s="45"/>
    </row>
    <row r="102" spans="1:45">
      <c r="A102" s="77">
        <f t="shared" si="10"/>
        <v>45845</v>
      </c>
      <c r="B102" s="45">
        <f>YEAR(Table13[[#This Row],[Date]])+IF(MONTH(Table13[[#This Row],[Date]])&gt;=4,1,0)</f>
        <v>2026</v>
      </c>
      <c r="C102" s="17">
        <f>YEAR(Table13[[#This Row],[Date]])</f>
        <v>2025</v>
      </c>
      <c r="D102" s="42">
        <f>Table13[[#This Row],[Date]]-DAY(Table13[[#This Row],[Date]])+1</f>
        <v>45839</v>
      </c>
      <c r="E102" s="17">
        <f t="shared" si="11"/>
        <v>31</v>
      </c>
      <c r="F102" s="147" cm="1">
        <f t="array" ref="F102">IFERROR(_xlfn.XLOOKUP(Table13[[#This Row],[Date]],Raw_Data[[#All],[Date]],Raw_Data[[#All],[Operating Hours]]),"")</f>
        <v>12.633333333333333</v>
      </c>
      <c r="G102" s="26">
        <f>IFERROR(_xlfn.XLOOKUP($A102,'Raw Data'!$G:$G,'Raw Data'!S:S)/1000,"")</f>
        <v>4.4400000000000004</v>
      </c>
      <c r="H102" s="26"/>
      <c r="I102" s="26">
        <f>IFERROR(_xlfn.XLOOKUP($A102,'Raw Data'!$G:$G,'Raw Data'!AF:AF)/1000,"")</f>
        <v>4.51</v>
      </c>
      <c r="J102" s="26"/>
      <c r="K102" s="149">
        <f>IFERROR(_xlfn.XLOOKUP($A102,'Raw Data'!$G:$G,'Raw Data'!W:W),"")</f>
        <v>25.53250853597568</v>
      </c>
      <c r="L102" s="148">
        <f>IFERROR(_xlfn.XLOOKUP($A102,'Raw Data'!$G:$G,'Raw Data'!X:X),"")</f>
        <v>34.346145006664813</v>
      </c>
      <c r="M102" s="148">
        <f>IFERROR(_xlfn.XLOOKUP($A102,'Raw Data'!$G:$G,'Raw Data'!Y:Y),"")</f>
        <v>2.6347866662249109</v>
      </c>
      <c r="N102" s="148">
        <f>IFERROR(_xlfn.XLOOKUP($A102,'Raw Data'!$G:$G,'Raw Data'!Z:Z),"")</f>
        <v>8.1783866882324219</v>
      </c>
      <c r="O102" s="188">
        <f>IFERROR(1-SUMIF('Plant BD'!$H:$H,$A102,'Plant BD'!$AE:$AE)/($AA102+SUMIF('Plant BD'!$H:$H,$A102,'Plant BD'!$AE:$AE)),"")</f>
        <v>0.91799156912673741</v>
      </c>
      <c r="P102" s="188"/>
      <c r="Q102" s="189"/>
      <c r="R102" s="191">
        <f>IFERROR(1-SUMIF('Grid BD'!$H:$H,$A102,'Grid BD'!$AD:$AD)/($AA102+SUMIF('Grid BD'!$H:$H,$A102,'Grid BD'!$AD:$AD)),"")</f>
        <v>1</v>
      </c>
      <c r="S102" s="17"/>
      <c r="T102" s="189">
        <f>IFERROR(1-SUMIF(Tracker_BD!H:H,$A102,Tracker_BD!AI:AI)/$F102,"")</f>
        <v>1</v>
      </c>
      <c r="U102" s="190">
        <f t="shared" si="7"/>
        <v>0.72426427994257125</v>
      </c>
      <c r="V102" s="17"/>
      <c r="W102" s="176">
        <f t="shared" si="8"/>
        <v>0.13610132927254151</v>
      </c>
      <c r="X102" s="17">
        <f>IFERROR(_xlfn.XLOOKUP($A102,'Raw Data'!$G:$G,'Raw Data'!AB:AB),"")</f>
        <v>34556</v>
      </c>
      <c r="Y102" s="17">
        <f>IFERROR(_xlfn.XLOOKUP($A102,'Raw Data'!$G:$G,'Raw Data'!AC:AC),"")</f>
        <v>34607.499999998254</v>
      </c>
      <c r="Z102" s="45">
        <f>IFERROR(_xlfn.XLOOKUP($A102,'Raw Data'!$G:$G,'Raw Data'!AD:AD),"")</f>
        <v>287.10000000000235</v>
      </c>
      <c r="AA102" s="45">
        <f>IFERROR(_xlfn.XLOOKUP($A102,'Raw Data'!$G:$G,'Raw Data'!AE:AE),"")</f>
        <v>34320.399999998248</v>
      </c>
      <c r="AB102" s="17">
        <f>_xlfn.XLOOKUP($D102,'Modelling New'!D:D,'Modelling New'!N:N)</f>
        <v>10.507</v>
      </c>
      <c r="AC102" s="26">
        <f>IFERROR(_xlfn.XLOOKUP($D102,'Modelling New'!$D:$D,'Modelling New'!P:P),"")</f>
        <v>4.2694462387096781</v>
      </c>
      <c r="AD102" s="45">
        <f>IFERROR(_xlfn.XLOOKUP($D102,'Modelling New'!$D:$D,'Modelling New'!T:T)*1000,"")</f>
        <v>31425.129045407131</v>
      </c>
      <c r="AE102" s="176">
        <f t="shared" si="9"/>
        <v>0.70053008017012453</v>
      </c>
      <c r="AF102" s="176">
        <f>IFERROR(_xlfn.XLOOKUP($D102,'Modelling New'!$D:$D,'Modelling New'!W:W),"")</f>
        <v>0.12461981316188862</v>
      </c>
      <c r="AG102" s="176">
        <f>IFERROR(_xlfn.XLOOKUP($D102,'Modelling New'!$D:$D,'Modelling New'!AD:AD),"")</f>
        <v>0.995</v>
      </c>
      <c r="AH102" s="176">
        <f>IFERROR(_xlfn.XLOOKUP($D102,'Modelling New'!$D:$D,'Modelling New'!AE:AE),"")</f>
        <v>0.997</v>
      </c>
      <c r="AI102" s="17"/>
      <c r="AJ102" s="17"/>
      <c r="AK102" s="17"/>
      <c r="AL102" s="17"/>
      <c r="AM102" s="17"/>
      <c r="AN102" s="176"/>
      <c r="AO102" s="176"/>
      <c r="AP102" s="176"/>
      <c r="AQ102" s="176"/>
      <c r="AR102" s="45">
        <f>IFERROR(_xlfn.XLOOKUP($D102,'Modelling New'!$D:$D,'Modelling New'!$N:$N),"")</f>
        <v>10.507</v>
      </c>
      <c r="AS102" s="45"/>
    </row>
    <row r="103" spans="1:45">
      <c r="A103" s="77">
        <f t="shared" si="10"/>
        <v>45846</v>
      </c>
      <c r="B103" s="45">
        <f>YEAR(Table13[[#This Row],[Date]])+IF(MONTH(Table13[[#This Row],[Date]])&gt;=4,1,0)</f>
        <v>2026</v>
      </c>
      <c r="C103" s="17">
        <f>YEAR(Table13[[#This Row],[Date]])</f>
        <v>2025</v>
      </c>
      <c r="D103" s="42">
        <f>Table13[[#This Row],[Date]]-DAY(Table13[[#This Row],[Date]])+1</f>
        <v>45839</v>
      </c>
      <c r="E103" s="17">
        <f t="shared" si="11"/>
        <v>31</v>
      </c>
      <c r="F103" s="147" cm="1">
        <f t="array" ref="F103">IFERROR(_xlfn.XLOOKUP(Table13[[#This Row],[Date]],Raw_Data[[#All],[Date]],Raw_Data[[#All],[Operating Hours]]),"")</f>
        <v>12.533333333333335</v>
      </c>
      <c r="G103" s="148">
        <f>IFERROR(_xlfn.XLOOKUP($A103,'Raw Data'!$G:$G,'Raw Data'!S:S)/1000,"")</f>
        <v>5.03</v>
      </c>
      <c r="H103" s="148"/>
      <c r="I103" s="148">
        <f>IFERROR(_xlfn.XLOOKUP($A103,'Raw Data'!$G:$G,'Raw Data'!AF:AF)/1000,"")</f>
        <v>5.49</v>
      </c>
      <c r="J103" s="148"/>
      <c r="K103" s="149">
        <f>IFERROR(_xlfn.XLOOKUP($A103,'Raw Data'!$G:$G,'Raw Data'!W:W),"")</f>
        <v>26.168746299794311</v>
      </c>
      <c r="L103" s="148">
        <f>IFERROR(_xlfn.XLOOKUP($A103,'Raw Data'!$G:$G,'Raw Data'!X:X),"")</f>
        <v>36.735953038432207</v>
      </c>
      <c r="M103" s="148">
        <f>IFERROR(_xlfn.XLOOKUP($A103,'Raw Data'!$G:$G,'Raw Data'!Y:Y),"")</f>
        <v>2.5882930083578803</v>
      </c>
      <c r="N103" s="148">
        <f>IFERROR(_xlfn.XLOOKUP($A103,'Raw Data'!$G:$G,'Raw Data'!Z:Z),"")</f>
        <v>8.6863269805908203</v>
      </c>
      <c r="O103" s="188">
        <f>IFERROR(1-SUMIF('Plant BD'!$H:$H,$A103,'Plant BD'!$AE:$AE)/($AA103+SUMIF('Plant BD'!$H:$H,$A103,'Plant BD'!$AE:$AE)),"")</f>
        <v>1</v>
      </c>
      <c r="P103" s="188"/>
      <c r="Q103" s="189"/>
      <c r="R103" s="188">
        <f>IFERROR(1-SUMIF('Grid BD'!$H:$H,$A103,'Grid BD'!$AD:$AD)/($AA103+SUMIF('Grid BD'!$H:$H,$A103,'Grid BD'!$AD:$AD)),"")</f>
        <v>1</v>
      </c>
      <c r="S103" s="17"/>
      <c r="T103" s="189">
        <f>IFERROR(1-SUMIF(Tracker_BD!H:H,$A103,Tracker_BD!AI:AI)/$F103,"")</f>
        <v>1</v>
      </c>
      <c r="U103" s="190">
        <f t="shared" si="7"/>
        <v>0.71885323046864325</v>
      </c>
      <c r="V103" s="17"/>
      <c r="W103" s="176">
        <f t="shared" si="8"/>
        <v>0.16443767646970214</v>
      </c>
      <c r="X103" s="17">
        <f>IFERROR(_xlfn.XLOOKUP($A103,'Raw Data'!$G:$G,'Raw Data'!AB:AB),"")</f>
        <v>41000</v>
      </c>
      <c r="Y103" s="17">
        <f>IFERROR(_xlfn.XLOOKUP($A103,'Raw Data'!$G:$G,'Raw Data'!AC:AC),"")</f>
        <v>41747.800000011921</v>
      </c>
      <c r="Z103" s="45">
        <f>IFERROR(_xlfn.XLOOKUP($A103,'Raw Data'!$G:$G,'Raw Data'!AD:AD),"")</f>
        <v>281.88000000007207</v>
      </c>
      <c r="AA103" s="45">
        <f>IFERROR(_xlfn.XLOOKUP($A103,'Raw Data'!$G:$G,'Raw Data'!AE:AE),"")</f>
        <v>41465.920000011851</v>
      </c>
      <c r="AB103" s="17">
        <f>_xlfn.XLOOKUP($D103,'Modelling New'!D:D,'Modelling New'!N:N)</f>
        <v>10.507</v>
      </c>
      <c r="AC103" s="26">
        <f>IFERROR(_xlfn.XLOOKUP($D103,'Modelling New'!$D:$D,'Modelling New'!P:P),"")</f>
        <v>4.2694462387096781</v>
      </c>
      <c r="AD103" s="45">
        <f>IFERROR(_xlfn.XLOOKUP($D103,'Modelling New'!$D:$D,'Modelling New'!T:T)*1000,"")</f>
        <v>31425.129045407131</v>
      </c>
      <c r="AE103" s="176">
        <f t="shared" si="9"/>
        <v>0.70053008017012453</v>
      </c>
      <c r="AF103" s="176">
        <f>IFERROR(_xlfn.XLOOKUP($D103,'Modelling New'!$D:$D,'Modelling New'!W:W),"")</f>
        <v>0.12461981316188862</v>
      </c>
      <c r="AG103" s="176">
        <f>IFERROR(_xlfn.XLOOKUP($D103,'Modelling New'!$D:$D,'Modelling New'!AD:AD),"")</f>
        <v>0.995</v>
      </c>
      <c r="AH103" s="176">
        <f>IFERROR(_xlfn.XLOOKUP($D103,'Modelling New'!$D:$D,'Modelling New'!AE:AE),"")</f>
        <v>0.997</v>
      </c>
      <c r="AI103" s="17"/>
      <c r="AJ103" s="17"/>
      <c r="AK103" s="17"/>
      <c r="AL103" s="17"/>
      <c r="AM103" s="17"/>
      <c r="AN103" s="176"/>
      <c r="AO103" s="176"/>
      <c r="AP103" s="176"/>
      <c r="AQ103" s="176"/>
      <c r="AR103" s="45">
        <f>IFERROR(_xlfn.XLOOKUP($D103,'Modelling New'!$D:$D,'Modelling New'!$N:$N),"")</f>
        <v>10.507</v>
      </c>
      <c r="AS103" s="45"/>
    </row>
    <row r="104" spans="1:45">
      <c r="A104" s="77">
        <f t="shared" si="10"/>
        <v>45847</v>
      </c>
      <c r="B104" s="45">
        <f>YEAR(Table13[[#This Row],[Date]])+IF(MONTH(Table13[[#This Row],[Date]])&gt;=4,1,0)</f>
        <v>2026</v>
      </c>
      <c r="C104" s="17">
        <f>YEAR(Table13[[#This Row],[Date]])</f>
        <v>2025</v>
      </c>
      <c r="D104" s="42">
        <f>Table13[[#This Row],[Date]]-DAY(Table13[[#This Row],[Date]])+1</f>
        <v>45839</v>
      </c>
      <c r="E104" s="17">
        <f t="shared" si="11"/>
        <v>31</v>
      </c>
      <c r="F104" s="147" cm="1">
        <f t="array" ref="F104">IFERROR(_xlfn.XLOOKUP(Table13[[#This Row],[Date]],Raw_Data[[#All],[Date]],Raw_Data[[#All],[Operating Hours]]),"")</f>
        <v>12.600000000000001</v>
      </c>
      <c r="G104" s="26">
        <f>IFERROR(_xlfn.XLOOKUP($A104,'Raw Data'!$G:$G,'Raw Data'!S:S)/1000,"")</f>
        <v>5.0199999999999996</v>
      </c>
      <c r="H104" s="26"/>
      <c r="I104" s="26">
        <f>IFERROR(_xlfn.XLOOKUP($A104,'Raw Data'!$G:$G,'Raw Data'!AF:AF)/1000,"")</f>
        <v>5.335</v>
      </c>
      <c r="J104" s="26"/>
      <c r="K104" s="149">
        <f>IFERROR(_xlfn.XLOOKUP($A104,'Raw Data'!$G:$G,'Raw Data'!W:W),"")</f>
        <v>19.739999771118164</v>
      </c>
      <c r="L104" s="148">
        <f>IFERROR(_xlfn.XLOOKUP($A104,'Raw Data'!$G:$G,'Raw Data'!X:X),"")</f>
        <v>17.487060546875</v>
      </c>
      <c r="M104" s="148">
        <f>IFERROR(_xlfn.XLOOKUP($A104,'Raw Data'!$G:$G,'Raw Data'!Y:Y),"")</f>
        <v>0.63784122467041016</v>
      </c>
      <c r="N104" s="148">
        <f>IFERROR(_xlfn.XLOOKUP($A104,'Raw Data'!$G:$G,'Raw Data'!Z:Z),"")</f>
        <v>7.0451521873474121</v>
      </c>
      <c r="O104" s="188">
        <f>IFERROR(1-SUMIF('Plant BD'!$H:$H,$A104,'Plant BD'!$AE:$AE)/($AA104+SUMIF('Plant BD'!$H:$H,$A104,'Plant BD'!$AE:$AE)),"")</f>
        <v>1</v>
      </c>
      <c r="P104" s="188"/>
      <c r="Q104" s="189"/>
      <c r="R104" s="191">
        <f>IFERROR(1-SUMIF('Grid BD'!$H:$H,$A104,'Grid BD'!$AD:$AD)/($AA104+SUMIF('Grid BD'!$H:$H,$A104,'Grid BD'!$AD:$AD)),"")</f>
        <v>1</v>
      </c>
      <c r="S104" s="17"/>
      <c r="T104" s="189">
        <f>IFERROR(1-SUMIF(Tracker_BD!H:H,$A104,Tracker_BD!AI:AI)/$F104,"")</f>
        <v>1</v>
      </c>
      <c r="U104" s="190">
        <f t="shared" si="7"/>
        <v>0.71067612442761896</v>
      </c>
      <c r="V104" s="17"/>
      <c r="W104" s="176">
        <f t="shared" si="8"/>
        <v>0.1579773801592228</v>
      </c>
      <c r="X104" s="17">
        <f>IFERROR(_xlfn.XLOOKUP($A104,'Raw Data'!$G:$G,'Raw Data'!AB:AB),"")</f>
        <v>39234</v>
      </c>
      <c r="Y104" s="17">
        <f>IFERROR(_xlfn.XLOOKUP($A104,'Raw Data'!$G:$G,'Raw Data'!AC:AC),"")</f>
        <v>40028.29999999085</v>
      </c>
      <c r="Z104" s="45">
        <f>IFERROR(_xlfn.XLOOKUP($A104,'Raw Data'!$G:$G,'Raw Data'!AD:AD),"")</f>
        <v>191.45999999995666</v>
      </c>
      <c r="AA104" s="45">
        <f>IFERROR(_xlfn.XLOOKUP($A104,'Raw Data'!$G:$G,'Raw Data'!AE:AE),"")</f>
        <v>39836.839999990894</v>
      </c>
      <c r="AB104" s="17">
        <f>_xlfn.XLOOKUP($D104,'Modelling New'!D:D,'Modelling New'!N:N)</f>
        <v>10.507</v>
      </c>
      <c r="AC104" s="26">
        <f>IFERROR(_xlfn.XLOOKUP($D104,'Modelling New'!$D:$D,'Modelling New'!P:P),"")</f>
        <v>4.2694462387096781</v>
      </c>
      <c r="AD104" s="45">
        <f>IFERROR(_xlfn.XLOOKUP($D104,'Modelling New'!$D:$D,'Modelling New'!T:T)*1000,"")</f>
        <v>31425.129045407131</v>
      </c>
      <c r="AE104" s="176">
        <f t="shared" si="9"/>
        <v>0.70053008017012453</v>
      </c>
      <c r="AF104" s="176">
        <f>IFERROR(_xlfn.XLOOKUP($D104,'Modelling New'!$D:$D,'Modelling New'!W:W),"")</f>
        <v>0.12461981316188862</v>
      </c>
      <c r="AG104" s="176">
        <f>IFERROR(_xlfn.XLOOKUP($D104,'Modelling New'!$D:$D,'Modelling New'!AD:AD),"")</f>
        <v>0.995</v>
      </c>
      <c r="AH104" s="176">
        <f>IFERROR(_xlfn.XLOOKUP($D104,'Modelling New'!$D:$D,'Modelling New'!AE:AE),"")</f>
        <v>0.997</v>
      </c>
      <c r="AI104" s="17"/>
      <c r="AJ104" s="17"/>
      <c r="AK104" s="17"/>
      <c r="AL104" s="17"/>
      <c r="AM104" s="17"/>
      <c r="AN104" s="176"/>
      <c r="AO104" s="176"/>
      <c r="AP104" s="176"/>
      <c r="AQ104" s="176"/>
      <c r="AR104" s="45">
        <f>IFERROR(_xlfn.XLOOKUP($D104,'Modelling New'!$D:$D,'Modelling New'!$N:$N),"")</f>
        <v>10.507</v>
      </c>
      <c r="AS104" s="45"/>
    </row>
    <row r="105" spans="1:45">
      <c r="A105" s="77">
        <f t="shared" si="10"/>
        <v>45848</v>
      </c>
      <c r="B105" s="45">
        <f>YEAR(Table13[[#This Row],[Date]])+IF(MONTH(Table13[[#This Row],[Date]])&gt;=4,1,0)</f>
        <v>2026</v>
      </c>
      <c r="C105" s="17">
        <f>YEAR(Table13[[#This Row],[Date]])</f>
        <v>2025</v>
      </c>
      <c r="D105" s="42">
        <f>Table13[[#This Row],[Date]]-DAY(Table13[[#This Row],[Date]])+1</f>
        <v>45839</v>
      </c>
      <c r="E105" s="17">
        <f t="shared" si="11"/>
        <v>31</v>
      </c>
      <c r="F105" s="147" cm="1">
        <f t="array" ref="F105">IFERROR(_xlfn.XLOOKUP(Table13[[#This Row],[Date]],Raw_Data[[#All],[Date]],Raw_Data[[#All],[Operating Hours]]),"")</f>
        <v>12.033333333333333</v>
      </c>
      <c r="G105" s="148">
        <f>IFERROR(_xlfn.XLOOKUP($A105,'Raw Data'!$G:$G,'Raw Data'!S:S)/1000,"")</f>
        <v>3.3</v>
      </c>
      <c r="H105" s="148"/>
      <c r="I105" s="148">
        <f>IFERROR(_xlfn.XLOOKUP($A105,'Raw Data'!$G:$G,'Raw Data'!AF:AF)/1000,"")</f>
        <v>3.3250000000000002</v>
      </c>
      <c r="J105" s="148"/>
      <c r="K105" s="149">
        <f>IFERROR(_xlfn.XLOOKUP($A105,'Raw Data'!$G:$G,'Raw Data'!W:W),"")</f>
        <v>24.07525502718412</v>
      </c>
      <c r="L105" s="148">
        <f>IFERROR(_xlfn.XLOOKUP($A105,'Raw Data'!$G:$G,'Raw Data'!X:X),"")</f>
        <v>30.455222805501961</v>
      </c>
      <c r="M105" s="148">
        <f>IFERROR(_xlfn.XLOOKUP($A105,'Raw Data'!$G:$G,'Raw Data'!Y:Y),"")</f>
        <v>2.0250793121926054</v>
      </c>
      <c r="N105" s="148">
        <f>IFERROR(_xlfn.XLOOKUP($A105,'Raw Data'!$G:$G,'Raw Data'!Z:Z),"")</f>
        <v>6.7357792854309082</v>
      </c>
      <c r="O105" s="188">
        <f>IFERROR(1-SUMIF('Plant BD'!$H:$H,$A105,'Plant BD'!$AE:$AE)/($AA105+SUMIF('Plant BD'!$H:$H,$A105,'Plant BD'!$AE:$AE)),"")</f>
        <v>1</v>
      </c>
      <c r="P105" s="188"/>
      <c r="Q105" s="189"/>
      <c r="R105" s="188">
        <f>IFERROR(1-SUMIF('Grid BD'!$H:$H,$A105,'Grid BD'!$AD:$AD)/($AA105+SUMIF('Grid BD'!$H:$H,$A105,'Grid BD'!$AD:$AD)),"")</f>
        <v>1</v>
      </c>
      <c r="S105" s="17"/>
      <c r="T105" s="189">
        <f>IFERROR(1-SUMIF(Tracker_BD!H:H,$A105,Tracker_BD!AI:AI)/$F105,"")</f>
        <v>1</v>
      </c>
      <c r="U105" s="190">
        <f t="shared" si="7"/>
        <v>0.74599633184033387</v>
      </c>
      <c r="V105" s="17"/>
      <c r="W105" s="176">
        <f t="shared" si="8"/>
        <v>0.10335157514037958</v>
      </c>
      <c r="X105" s="17">
        <f>IFERROR(_xlfn.XLOOKUP($A105,'Raw Data'!$G:$G,'Raw Data'!AB:AB),"")</f>
        <v>27540</v>
      </c>
      <c r="Y105" s="17">
        <f>IFERROR(_xlfn.XLOOKUP($A105,'Raw Data'!$G:$G,'Raw Data'!AC:AC),"")</f>
        <v>26366.099999999278</v>
      </c>
      <c r="Z105" s="45">
        <f>IFERROR(_xlfn.XLOOKUP($A105,'Raw Data'!$G:$G,'Raw Data'!AD:AD),"")</f>
        <v>304.14000000003938</v>
      </c>
      <c r="AA105" s="45">
        <f>IFERROR(_xlfn.XLOOKUP($A105,'Raw Data'!$G:$G,'Raw Data'!AE:AE),"")</f>
        <v>26061.959999999239</v>
      </c>
      <c r="AB105" s="17">
        <f>_xlfn.XLOOKUP($D105,'Modelling New'!D:D,'Modelling New'!N:N)</f>
        <v>10.507</v>
      </c>
      <c r="AC105" s="26">
        <f>IFERROR(_xlfn.XLOOKUP($D105,'Modelling New'!$D:$D,'Modelling New'!P:P),"")</f>
        <v>4.2694462387096781</v>
      </c>
      <c r="AD105" s="45">
        <f>IFERROR(_xlfn.XLOOKUP($D105,'Modelling New'!$D:$D,'Modelling New'!T:T)*1000,"")</f>
        <v>31425.129045407131</v>
      </c>
      <c r="AE105" s="176">
        <f t="shared" si="9"/>
        <v>0.70053008017012453</v>
      </c>
      <c r="AF105" s="176">
        <f>IFERROR(_xlfn.XLOOKUP($D105,'Modelling New'!$D:$D,'Modelling New'!W:W),"")</f>
        <v>0.12461981316188862</v>
      </c>
      <c r="AG105" s="176">
        <f>IFERROR(_xlfn.XLOOKUP($D105,'Modelling New'!$D:$D,'Modelling New'!AD:AD),"")</f>
        <v>0.995</v>
      </c>
      <c r="AH105" s="176">
        <f>IFERROR(_xlfn.XLOOKUP($D105,'Modelling New'!$D:$D,'Modelling New'!AE:AE),"")</f>
        <v>0.997</v>
      </c>
      <c r="AI105" s="17"/>
      <c r="AJ105" s="17"/>
      <c r="AK105" s="17"/>
      <c r="AL105" s="17"/>
      <c r="AM105" s="17"/>
      <c r="AN105" s="176"/>
      <c r="AO105" s="176"/>
      <c r="AP105" s="176"/>
      <c r="AQ105" s="176"/>
      <c r="AR105" s="45">
        <f>IFERROR(_xlfn.XLOOKUP($D105,'Modelling New'!$D:$D,'Modelling New'!$N:$N),"")</f>
        <v>10.507</v>
      </c>
      <c r="AS105" s="45"/>
    </row>
    <row r="106" spans="1:45">
      <c r="A106" s="77">
        <f t="shared" si="10"/>
        <v>45849</v>
      </c>
      <c r="B106" s="45">
        <f>YEAR(Table13[[#This Row],[Date]])+IF(MONTH(Table13[[#This Row],[Date]])&gt;=4,1,0)</f>
        <v>2026</v>
      </c>
      <c r="C106" s="17">
        <f>YEAR(Table13[[#This Row],[Date]])</f>
        <v>2025</v>
      </c>
      <c r="D106" s="42">
        <f>Table13[[#This Row],[Date]]-DAY(Table13[[#This Row],[Date]])+1</f>
        <v>45839</v>
      </c>
      <c r="E106" s="17">
        <f t="shared" si="11"/>
        <v>31</v>
      </c>
      <c r="F106" s="147" cm="1">
        <f t="array" ref="F106">IFERROR(_xlfn.XLOOKUP(Table13[[#This Row],[Date]],Raw_Data[[#All],[Date]],Raw_Data[[#All],[Operating Hours]]),"")</f>
        <v>12.350000000000001</v>
      </c>
      <c r="G106" s="26">
        <f>IFERROR(_xlfn.XLOOKUP($A106,'Raw Data'!$G:$G,'Raw Data'!S:S)/1000,"")</f>
        <v>5.0999999999999996</v>
      </c>
      <c r="H106" s="26"/>
      <c r="I106" s="26">
        <f>IFERROR(_xlfn.XLOOKUP($A106,'Raw Data'!$G:$G,'Raw Data'!AF:AF)/1000,"")</f>
        <v>5.3</v>
      </c>
      <c r="J106" s="26"/>
      <c r="K106" s="149">
        <f>IFERROR(_xlfn.XLOOKUP($A106,'Raw Data'!$G:$G,'Raw Data'!W:W),"")</f>
        <v>26.036664026754874</v>
      </c>
      <c r="L106" s="148">
        <f>IFERROR(_xlfn.XLOOKUP($A106,'Raw Data'!$G:$G,'Raw Data'!X:X),"")</f>
        <v>35.68020456303995</v>
      </c>
      <c r="M106" s="148">
        <f>IFERROR(_xlfn.XLOOKUP($A106,'Raw Data'!$G:$G,'Raw Data'!Y:Y),"")</f>
        <v>0.64889132235416025</v>
      </c>
      <c r="N106" s="148">
        <f>IFERROR(_xlfn.XLOOKUP($A106,'Raw Data'!$G:$G,'Raw Data'!Z:Z),"")</f>
        <v>2.4967470169067383</v>
      </c>
      <c r="O106" s="188">
        <f>IFERROR(1-SUMIF('Plant BD'!$H:$H,$A106,'Plant BD'!$AE:$AE)/($AA106+SUMIF('Plant BD'!$H:$H,$A106,'Plant BD'!$AE:$AE)),"")</f>
        <v>0.99702211082710912</v>
      </c>
      <c r="P106" s="188"/>
      <c r="Q106" s="189"/>
      <c r="R106" s="191">
        <f>IFERROR(1-SUMIF('Grid BD'!$H:$H,$A106,'Grid BD'!$AD:$AD)/($AA106+SUMIF('Grid BD'!$H:$H,$A106,'Grid BD'!$AD:$AD)),"")</f>
        <v>1</v>
      </c>
      <c r="S106" s="17"/>
      <c r="T106" s="189">
        <f>IFERROR(1-SUMIF(Tracker_BD!H:H,$A106,Tracker_BD!AI:AI)/$F106,"")</f>
        <v>1</v>
      </c>
      <c r="U106" s="190">
        <f t="shared" si="7"/>
        <v>0.72147768513723998</v>
      </c>
      <c r="V106" s="17"/>
      <c r="W106" s="176">
        <f t="shared" si="8"/>
        <v>0.15932632213447381</v>
      </c>
      <c r="X106" s="17">
        <f>IFERROR(_xlfn.XLOOKUP($A106,'Raw Data'!$G:$G,'Raw Data'!AB:AB),"")</f>
        <v>39626</v>
      </c>
      <c r="Y106" s="17">
        <f>IFERROR(_xlfn.XLOOKUP($A106,'Raw Data'!$G:$G,'Raw Data'!AC:AC),"")</f>
        <v>40498.90000000596</v>
      </c>
      <c r="Z106" s="45">
        <f>IFERROR(_xlfn.XLOOKUP($A106,'Raw Data'!$G:$G,'Raw Data'!AD:AD),"")</f>
        <v>321.89999999996388</v>
      </c>
      <c r="AA106" s="45">
        <f>IFERROR(_xlfn.XLOOKUP($A106,'Raw Data'!$G:$G,'Raw Data'!AE:AE),"")</f>
        <v>40177.000000005995</v>
      </c>
      <c r="AB106" s="17">
        <f>_xlfn.XLOOKUP($D106,'Modelling New'!D:D,'Modelling New'!N:N)</f>
        <v>10.507</v>
      </c>
      <c r="AC106" s="26">
        <f>IFERROR(_xlfn.XLOOKUP($D106,'Modelling New'!$D:$D,'Modelling New'!P:P),"")</f>
        <v>4.2694462387096781</v>
      </c>
      <c r="AD106" s="45">
        <f>IFERROR(_xlfn.XLOOKUP($D106,'Modelling New'!$D:$D,'Modelling New'!T:T)*1000,"")</f>
        <v>31425.129045407131</v>
      </c>
      <c r="AE106" s="176">
        <f t="shared" si="9"/>
        <v>0.70053008017012453</v>
      </c>
      <c r="AF106" s="176">
        <f>IFERROR(_xlfn.XLOOKUP($D106,'Modelling New'!$D:$D,'Modelling New'!W:W),"")</f>
        <v>0.12461981316188862</v>
      </c>
      <c r="AG106" s="176">
        <f>IFERROR(_xlfn.XLOOKUP($D106,'Modelling New'!$D:$D,'Modelling New'!AD:AD),"")</f>
        <v>0.995</v>
      </c>
      <c r="AH106" s="176">
        <f>IFERROR(_xlfn.XLOOKUP($D106,'Modelling New'!$D:$D,'Modelling New'!AE:AE),"")</f>
        <v>0.997</v>
      </c>
      <c r="AI106" s="17"/>
      <c r="AJ106" s="17"/>
      <c r="AK106" s="17"/>
      <c r="AL106" s="17"/>
      <c r="AM106" s="17"/>
      <c r="AN106" s="176"/>
      <c r="AO106" s="176"/>
      <c r="AP106" s="176"/>
      <c r="AQ106" s="176"/>
      <c r="AR106" s="45">
        <f>IFERROR(_xlfn.XLOOKUP($D106,'Modelling New'!$D:$D,'Modelling New'!$N:$N),"")</f>
        <v>10.507</v>
      </c>
      <c r="AS106" s="45"/>
    </row>
    <row r="107" spans="1:45">
      <c r="A107" s="77">
        <f t="shared" si="10"/>
        <v>45850</v>
      </c>
      <c r="B107" s="45">
        <f>YEAR(Table13[[#This Row],[Date]])+IF(MONTH(Table13[[#This Row],[Date]])&gt;=4,1,0)</f>
        <v>2026</v>
      </c>
      <c r="C107" s="17">
        <f>YEAR(Table13[[#This Row],[Date]])</f>
        <v>2025</v>
      </c>
      <c r="D107" s="42">
        <f>Table13[[#This Row],[Date]]-DAY(Table13[[#This Row],[Date]])+1</f>
        <v>45839</v>
      </c>
      <c r="E107" s="17">
        <f t="shared" si="11"/>
        <v>31</v>
      </c>
      <c r="F107" s="147" cm="1">
        <f t="array" ref="F107">IFERROR(_xlfn.XLOOKUP(Table13[[#This Row],[Date]],Raw_Data[[#All],[Date]],Raw_Data[[#All],[Operating Hours]]),"")</f>
        <v>12.683333333333334</v>
      </c>
      <c r="G107" s="148">
        <f>IFERROR(_xlfn.XLOOKUP($A107,'Raw Data'!$G:$G,'Raw Data'!S:S)/1000,"")</f>
        <v>4.3600000000000003</v>
      </c>
      <c r="H107" s="148"/>
      <c r="I107" s="148">
        <f>IFERROR(_xlfn.XLOOKUP($A107,'Raw Data'!$G:$G,'Raw Data'!AF:AF)/1000,"")</f>
        <v>4.4450000000000003</v>
      </c>
      <c r="J107" s="148"/>
      <c r="K107" s="149">
        <f>IFERROR(_xlfn.XLOOKUP($A107,'Raw Data'!$G:$G,'Raw Data'!W:W),"")</f>
        <v>25.561817547154863</v>
      </c>
      <c r="L107" s="148">
        <f>IFERROR(_xlfn.XLOOKUP($A107,'Raw Data'!$G:$G,'Raw Data'!X:X),"")</f>
        <v>34.0561224269116</v>
      </c>
      <c r="M107" s="148">
        <f>IFERROR(_xlfn.XLOOKUP($A107,'Raw Data'!$G:$G,'Raw Data'!Y:Y),"")</f>
        <v>1.6255023647637505</v>
      </c>
      <c r="N107" s="148">
        <f>IFERROR(_xlfn.XLOOKUP($A107,'Raw Data'!$G:$G,'Raw Data'!Z:Z),"")</f>
        <v>6.2570199966430664</v>
      </c>
      <c r="O107" s="188">
        <f>IFERROR(1-SUMIF('Plant BD'!$H:$H,$A107,'Plant BD'!$AE:$AE)/($AA107+SUMIF('Plant BD'!$H:$H,$A107,'Plant BD'!$AE:$AE)),"")</f>
        <v>1</v>
      </c>
      <c r="P107" s="188"/>
      <c r="Q107" s="189"/>
      <c r="R107" s="188">
        <f>IFERROR(1-SUMIF('Grid BD'!$H:$H,$A107,'Grid BD'!$AD:$AD)/($AA107+SUMIF('Grid BD'!$H:$H,$A107,'Grid BD'!$AD:$AD)),"")</f>
        <v>1</v>
      </c>
      <c r="S107" s="17"/>
      <c r="T107" s="189">
        <f>IFERROR(1-SUMIF(Tracker_BD!H:H,$A107,Tracker_BD!AI:AI)/$F107,"")</f>
        <v>1</v>
      </c>
      <c r="U107" s="190">
        <f t="shared" si="7"/>
        <v>0.7379621470415314</v>
      </c>
      <c r="V107" s="17"/>
      <c r="W107" s="176">
        <f t="shared" si="8"/>
        <v>0.13667673931665028</v>
      </c>
      <c r="X107" s="17">
        <f>IFERROR(_xlfn.XLOOKUP($A107,'Raw Data'!$G:$G,'Raw Data'!AB:AB),"")</f>
        <v>34796</v>
      </c>
      <c r="Y107" s="17">
        <f>IFERROR(_xlfn.XLOOKUP($A107,'Raw Data'!$G:$G,'Raw Data'!AC:AC),"")</f>
        <v>34773.000000001048</v>
      </c>
      <c r="Z107" s="45">
        <f>IFERROR(_xlfn.XLOOKUP($A107,'Raw Data'!$G:$G,'Raw Data'!AD:AD),"")</f>
        <v>307.49999999997613</v>
      </c>
      <c r="AA107" s="45">
        <f>IFERROR(_xlfn.XLOOKUP($A107,'Raw Data'!$G:$G,'Raw Data'!AE:AE),"")</f>
        <v>34465.50000000107</v>
      </c>
      <c r="AB107" s="17">
        <f>_xlfn.XLOOKUP($D107,'Modelling New'!D:D,'Modelling New'!N:N)</f>
        <v>10.507</v>
      </c>
      <c r="AC107" s="26">
        <f>IFERROR(_xlfn.XLOOKUP($D107,'Modelling New'!$D:$D,'Modelling New'!P:P),"")</f>
        <v>4.2694462387096781</v>
      </c>
      <c r="AD107" s="45">
        <f>IFERROR(_xlfn.XLOOKUP($D107,'Modelling New'!$D:$D,'Modelling New'!T:T)*1000,"")</f>
        <v>31425.129045407131</v>
      </c>
      <c r="AE107" s="176">
        <f t="shared" si="9"/>
        <v>0.70053008017012453</v>
      </c>
      <c r="AF107" s="176">
        <f>IFERROR(_xlfn.XLOOKUP($D107,'Modelling New'!$D:$D,'Modelling New'!W:W),"")</f>
        <v>0.12461981316188862</v>
      </c>
      <c r="AG107" s="176">
        <f>IFERROR(_xlfn.XLOOKUP($D107,'Modelling New'!$D:$D,'Modelling New'!AD:AD),"")</f>
        <v>0.995</v>
      </c>
      <c r="AH107" s="176">
        <f>IFERROR(_xlfn.XLOOKUP($D107,'Modelling New'!$D:$D,'Modelling New'!AE:AE),"")</f>
        <v>0.997</v>
      </c>
      <c r="AI107" s="17"/>
      <c r="AJ107" s="17"/>
      <c r="AK107" s="17"/>
      <c r="AL107" s="17"/>
      <c r="AM107" s="17"/>
      <c r="AN107" s="176"/>
      <c r="AO107" s="176"/>
      <c r="AP107" s="176"/>
      <c r="AQ107" s="176"/>
      <c r="AR107" s="45">
        <f>IFERROR(_xlfn.XLOOKUP($D107,'Modelling New'!$D:$D,'Modelling New'!$N:$N),"")</f>
        <v>10.507</v>
      </c>
      <c r="AS107" s="45"/>
    </row>
    <row r="108" spans="1:45">
      <c r="A108" s="77">
        <f t="shared" si="10"/>
        <v>45851</v>
      </c>
      <c r="B108" s="45">
        <f>YEAR(Table13[[#This Row],[Date]])+IF(MONTH(Table13[[#This Row],[Date]])&gt;=4,1,0)</f>
        <v>2026</v>
      </c>
      <c r="C108" s="17">
        <f>YEAR(Table13[[#This Row],[Date]])</f>
        <v>2025</v>
      </c>
      <c r="D108" s="42">
        <f>Table13[[#This Row],[Date]]-DAY(Table13[[#This Row],[Date]])+1</f>
        <v>45839</v>
      </c>
      <c r="E108" s="17">
        <f t="shared" si="11"/>
        <v>31</v>
      </c>
      <c r="F108" s="147" cm="1">
        <f t="array" ref="F108">IFERROR(_xlfn.XLOOKUP(Table13[[#This Row],[Date]],Raw_Data[[#All],[Date]],Raw_Data[[#All],[Operating Hours]]),"")</f>
        <v>12.433333333333332</v>
      </c>
      <c r="G108" s="26">
        <f>IFERROR(_xlfn.XLOOKUP($A108,'Raw Data'!$G:$G,'Raw Data'!S:S)/1000,"")</f>
        <v>4.28</v>
      </c>
      <c r="H108" s="26"/>
      <c r="I108" s="26">
        <f>IFERROR(_xlfn.XLOOKUP($A108,'Raw Data'!$G:$G,'Raw Data'!AF:AF)/1000,"")</f>
        <v>4.4249999999999998</v>
      </c>
      <c r="J108" s="26"/>
      <c r="K108" s="149">
        <f>IFERROR(_xlfn.XLOOKUP($A108,'Raw Data'!$G:$G,'Raw Data'!W:W),"")</f>
        <v>25.698734934550213</v>
      </c>
      <c r="L108" s="148">
        <f>IFERROR(_xlfn.XLOOKUP($A108,'Raw Data'!$G:$G,'Raw Data'!X:X),"")</f>
        <v>34.71747594218018</v>
      </c>
      <c r="M108" s="148">
        <f>IFERROR(_xlfn.XLOOKUP($A108,'Raw Data'!$G:$G,'Raw Data'!Y:Y),"")</f>
        <v>1.4899570457587441</v>
      </c>
      <c r="N108" s="148">
        <f>IFERROR(_xlfn.XLOOKUP($A108,'Raw Data'!$G:$G,'Raw Data'!Z:Z),"")</f>
        <v>5.9533529281616211</v>
      </c>
      <c r="O108" s="188">
        <f>IFERROR(1-SUMIF('Plant BD'!$H:$H,$A108,'Plant BD'!$AE:$AE)/($AA108+SUMIF('Plant BD'!$H:$H,$A108,'Plant BD'!$AE:$AE)),"")</f>
        <v>1</v>
      </c>
      <c r="P108" s="188"/>
      <c r="Q108" s="189"/>
      <c r="R108" s="191">
        <f>IFERROR(1-SUMIF('Grid BD'!$H:$H,$A108,'Grid BD'!$AD:$AD)/($AA108+SUMIF('Grid BD'!$H:$H,$A108,'Grid BD'!$AD:$AD)),"")</f>
        <v>1</v>
      </c>
      <c r="S108" s="17"/>
      <c r="T108" s="189">
        <f>IFERROR(1-SUMIF(Tracker_BD!H:H,$A108,Tracker_BD!AI:AI)/$F108,"")</f>
        <v>1</v>
      </c>
      <c r="U108" s="190">
        <f t="shared" si="7"/>
        <v>0.73630547082142339</v>
      </c>
      <c r="V108" s="17"/>
      <c r="W108" s="176">
        <f t="shared" si="8"/>
        <v>0.13575632118269992</v>
      </c>
      <c r="X108" s="17">
        <f>IFERROR(_xlfn.XLOOKUP($A108,'Raw Data'!$G:$G,'Raw Data'!AB:AB),"")</f>
        <v>34692</v>
      </c>
      <c r="Y108" s="17">
        <f>IFERROR(_xlfn.XLOOKUP($A108,'Raw Data'!$G:$G,'Raw Data'!AC:AC),"")</f>
        <v>34548.999999999069</v>
      </c>
      <c r="Z108" s="45">
        <f>IFERROR(_xlfn.XLOOKUP($A108,'Raw Data'!$G:$G,'Raw Data'!AD:AD),"")</f>
        <v>315.59999999998922</v>
      </c>
      <c r="AA108" s="45">
        <f>IFERROR(_xlfn.XLOOKUP($A108,'Raw Data'!$G:$G,'Raw Data'!AE:AE),"")</f>
        <v>34233.399999999077</v>
      </c>
      <c r="AB108" s="17">
        <f>_xlfn.XLOOKUP($D108,'Modelling New'!D:D,'Modelling New'!N:N)</f>
        <v>10.507</v>
      </c>
      <c r="AC108" s="26">
        <f>IFERROR(_xlfn.XLOOKUP($D108,'Modelling New'!$D:$D,'Modelling New'!P:P),"")</f>
        <v>4.2694462387096781</v>
      </c>
      <c r="AD108" s="45">
        <f>IFERROR(_xlfn.XLOOKUP($D108,'Modelling New'!$D:$D,'Modelling New'!T:T)*1000,"")</f>
        <v>31425.129045407131</v>
      </c>
      <c r="AE108" s="176">
        <f t="shared" si="9"/>
        <v>0.70053008017012453</v>
      </c>
      <c r="AF108" s="176">
        <f>IFERROR(_xlfn.XLOOKUP($D108,'Modelling New'!$D:$D,'Modelling New'!W:W),"")</f>
        <v>0.12461981316188862</v>
      </c>
      <c r="AG108" s="176">
        <f>IFERROR(_xlfn.XLOOKUP($D108,'Modelling New'!$D:$D,'Modelling New'!AD:AD),"")</f>
        <v>0.995</v>
      </c>
      <c r="AH108" s="176">
        <f>IFERROR(_xlfn.XLOOKUP($D108,'Modelling New'!$D:$D,'Modelling New'!AE:AE),"")</f>
        <v>0.997</v>
      </c>
      <c r="AI108" s="17"/>
      <c r="AJ108" s="17"/>
      <c r="AK108" s="17"/>
      <c r="AL108" s="17"/>
      <c r="AM108" s="17"/>
      <c r="AN108" s="176"/>
      <c r="AO108" s="176"/>
      <c r="AP108" s="176"/>
      <c r="AQ108" s="176"/>
      <c r="AR108" s="45">
        <f>IFERROR(_xlfn.XLOOKUP($D108,'Modelling New'!$D:$D,'Modelling New'!$N:$N),"")</f>
        <v>10.507</v>
      </c>
      <c r="AS108" s="45"/>
    </row>
    <row r="109" spans="1:45">
      <c r="A109" s="77">
        <f t="shared" si="10"/>
        <v>45852</v>
      </c>
      <c r="B109" s="45">
        <f>YEAR(Table13[[#This Row],[Date]])+IF(MONTH(Table13[[#This Row],[Date]])&gt;=4,1,0)</f>
        <v>2026</v>
      </c>
      <c r="C109" s="17">
        <f>YEAR(Table13[[#This Row],[Date]])</f>
        <v>2025</v>
      </c>
      <c r="D109" s="42">
        <f>Table13[[#This Row],[Date]]-DAY(Table13[[#This Row],[Date]])+1</f>
        <v>45839</v>
      </c>
      <c r="E109" s="17">
        <f t="shared" si="11"/>
        <v>31</v>
      </c>
      <c r="F109" s="147" cm="1">
        <f t="array" ref="F109">IFERROR(_xlfn.XLOOKUP(Table13[[#This Row],[Date]],Raw_Data[[#All],[Date]],Raw_Data[[#All],[Operating Hours]]),"")</f>
        <v>12.566666666666666</v>
      </c>
      <c r="G109" s="148">
        <f>IFERROR(_xlfn.XLOOKUP($A109,'Raw Data'!$G:$G,'Raw Data'!S:S)/1000,"")</f>
        <v>4.67</v>
      </c>
      <c r="H109" s="148"/>
      <c r="I109" s="148">
        <f>IFERROR(_xlfn.XLOOKUP($A109,'Raw Data'!$G:$G,'Raw Data'!AF:AF)/1000,"")</f>
        <v>4.87</v>
      </c>
      <c r="J109" s="148"/>
      <c r="K109" s="149">
        <f>IFERROR(_xlfn.XLOOKUP($A109,'Raw Data'!$G:$G,'Raw Data'!W:W),"")</f>
        <v>25.308907064434489</v>
      </c>
      <c r="L109" s="148">
        <f>IFERROR(_xlfn.XLOOKUP($A109,'Raw Data'!$G:$G,'Raw Data'!X:X),"")</f>
        <v>34.554433659048442</v>
      </c>
      <c r="M109" s="148">
        <f>IFERROR(_xlfn.XLOOKUP($A109,'Raw Data'!$G:$G,'Raw Data'!Y:Y),"")</f>
        <v>2.4241960584116025</v>
      </c>
      <c r="N109" s="148">
        <f>IFERROR(_xlfn.XLOOKUP($A109,'Raw Data'!$G:$G,'Raw Data'!Z:Z),"")</f>
        <v>7.6105127334594727</v>
      </c>
      <c r="O109" s="188">
        <f>IFERROR(1-SUMIF('Plant BD'!$H:$H,$A109,'Plant BD'!$AE:$AE)/($AA109+SUMIF('Plant BD'!$H:$H,$A109,'Plant BD'!$AE:$AE)),"")</f>
        <v>1</v>
      </c>
      <c r="P109" s="188"/>
      <c r="Q109" s="189"/>
      <c r="R109" s="188">
        <f>IFERROR(1-SUMIF('Grid BD'!$H:$H,$A109,'Grid BD'!$AD:$AD)/($AA109+SUMIF('Grid BD'!$H:$H,$A109,'Grid BD'!$AD:$AD)),"")</f>
        <v>1</v>
      </c>
      <c r="S109" s="17"/>
      <c r="T109" s="189">
        <f>IFERROR(1-SUMIF(Tracker_BD!H:H,$A109,Tracker_BD!AI:AI)/$F109,"")</f>
        <v>1</v>
      </c>
      <c r="U109" s="190">
        <f t="shared" si="7"/>
        <v>0.71989710975905685</v>
      </c>
      <c r="V109" s="17"/>
      <c r="W109" s="176">
        <f t="shared" si="8"/>
        <v>0.14607912185527527</v>
      </c>
      <c r="X109" s="17">
        <f>IFERROR(_xlfn.XLOOKUP($A109,'Raw Data'!$G:$G,'Raw Data'!AB:AB),"")</f>
        <v>36792</v>
      </c>
      <c r="Y109" s="17">
        <f>IFERROR(_xlfn.XLOOKUP($A109,'Raw Data'!$G:$G,'Raw Data'!AC:AC),"")</f>
        <v>37133.600000001024</v>
      </c>
      <c r="Z109" s="45">
        <f>IFERROR(_xlfn.XLOOKUP($A109,'Raw Data'!$G:$G,'Raw Data'!AD:AD),"")</f>
        <v>297.11999999996408</v>
      </c>
      <c r="AA109" s="45">
        <f>IFERROR(_xlfn.XLOOKUP($A109,'Raw Data'!$G:$G,'Raw Data'!AE:AE),"")</f>
        <v>36836.480000001058</v>
      </c>
      <c r="AB109" s="17">
        <f>_xlfn.XLOOKUP($D109,'Modelling New'!D:D,'Modelling New'!N:N)</f>
        <v>10.507</v>
      </c>
      <c r="AC109" s="26">
        <f>IFERROR(_xlfn.XLOOKUP($D109,'Modelling New'!$D:$D,'Modelling New'!P:P),"")</f>
        <v>4.2694462387096781</v>
      </c>
      <c r="AD109" s="45">
        <f>IFERROR(_xlfn.XLOOKUP($D109,'Modelling New'!$D:$D,'Modelling New'!T:T)*1000,"")</f>
        <v>31425.129045407131</v>
      </c>
      <c r="AE109" s="176">
        <f t="shared" si="9"/>
        <v>0.70053008017012453</v>
      </c>
      <c r="AF109" s="176">
        <f>IFERROR(_xlfn.XLOOKUP($D109,'Modelling New'!$D:$D,'Modelling New'!W:W),"")</f>
        <v>0.12461981316188862</v>
      </c>
      <c r="AG109" s="176">
        <f>IFERROR(_xlfn.XLOOKUP($D109,'Modelling New'!$D:$D,'Modelling New'!AD:AD),"")</f>
        <v>0.995</v>
      </c>
      <c r="AH109" s="176">
        <f>IFERROR(_xlfn.XLOOKUP($D109,'Modelling New'!$D:$D,'Modelling New'!AE:AE),"")</f>
        <v>0.997</v>
      </c>
      <c r="AI109" s="17"/>
      <c r="AJ109" s="17"/>
      <c r="AK109" s="17"/>
      <c r="AL109" s="17"/>
      <c r="AM109" s="17"/>
      <c r="AN109" s="176"/>
      <c r="AO109" s="176"/>
      <c r="AP109" s="176"/>
      <c r="AQ109" s="176"/>
      <c r="AR109" s="45">
        <f>IFERROR(_xlfn.XLOOKUP($D109,'Modelling New'!$D:$D,'Modelling New'!$N:$N),"")</f>
        <v>10.507</v>
      </c>
      <c r="AS109" s="45"/>
    </row>
    <row r="110" spans="1:45">
      <c r="A110" s="77">
        <f t="shared" si="10"/>
        <v>45853</v>
      </c>
      <c r="B110" s="45">
        <f>YEAR(Table13[[#This Row],[Date]])+IF(MONTH(Table13[[#This Row],[Date]])&gt;=4,1,0)</f>
        <v>2026</v>
      </c>
      <c r="C110" s="17">
        <f>YEAR(Table13[[#This Row],[Date]])</f>
        <v>2025</v>
      </c>
      <c r="D110" s="42">
        <f>Table13[[#This Row],[Date]]-DAY(Table13[[#This Row],[Date]])+1</f>
        <v>45839</v>
      </c>
      <c r="E110" s="17">
        <f t="shared" si="11"/>
        <v>31</v>
      </c>
      <c r="F110" s="147" cm="1">
        <f t="array" ref="F110">IFERROR(_xlfn.XLOOKUP(Table13[[#This Row],[Date]],Raw_Data[[#All],[Date]],Raw_Data[[#All],[Operating Hours]]),"")</f>
        <v>12.55</v>
      </c>
      <c r="G110" s="26">
        <f>IFERROR(_xlfn.XLOOKUP($A110,'Raw Data'!$G:$G,'Raw Data'!S:S)/1000,"")</f>
        <v>3.52</v>
      </c>
      <c r="H110" s="26"/>
      <c r="I110" s="26">
        <f>IFERROR(_xlfn.XLOOKUP($A110,'Raw Data'!$G:$G,'Raw Data'!AF:AF)/1000,"")</f>
        <v>3.44</v>
      </c>
      <c r="J110" s="26"/>
      <c r="K110" s="149">
        <f>IFERROR(_xlfn.XLOOKUP($A110,'Raw Data'!$G:$G,'Raw Data'!W:W),"")</f>
        <v>25.188855421637982</v>
      </c>
      <c r="L110" s="148">
        <f>IFERROR(_xlfn.XLOOKUP($A110,'Raw Data'!$G:$G,'Raw Data'!X:X),"")</f>
        <v>31.752026181005988</v>
      </c>
      <c r="M110" s="148">
        <f>IFERROR(_xlfn.XLOOKUP($A110,'Raw Data'!$G:$G,'Raw Data'!Y:Y),"")</f>
        <v>1.4626381730843603</v>
      </c>
      <c r="N110" s="148">
        <f>IFERROR(_xlfn.XLOOKUP($A110,'Raw Data'!$G:$G,'Raw Data'!Z:Z),"")</f>
        <v>4.956303596496582</v>
      </c>
      <c r="O110" s="188">
        <f>IFERROR(1-SUMIF('Plant BD'!$H:$H,$A110,'Plant BD'!$AE:$AE)/($AA110+SUMIF('Plant BD'!$H:$H,$A110,'Plant BD'!$AE:$AE)),"")</f>
        <v>1</v>
      </c>
      <c r="P110" s="188"/>
      <c r="Q110" s="189"/>
      <c r="R110" s="191">
        <f>IFERROR(1-SUMIF('Grid BD'!$H:$H,$A110,'Grid BD'!$AD:$AD)/($AA110+SUMIF('Grid BD'!$H:$H,$A110,'Grid BD'!$AD:$AD)),"")</f>
        <v>1</v>
      </c>
      <c r="S110" s="17"/>
      <c r="T110" s="189">
        <f>IFERROR(1-SUMIF(Tracker_BD!H:H,$A110,Tracker_BD!AI:AI)/$F110,"")</f>
        <v>1</v>
      </c>
      <c r="U110" s="190">
        <f t="shared" si="7"/>
        <v>0.76738597302783484</v>
      </c>
      <c r="V110" s="17"/>
      <c r="W110" s="176">
        <f t="shared" si="8"/>
        <v>0.10999198946732298</v>
      </c>
      <c r="X110" s="17">
        <f>IFERROR(_xlfn.XLOOKUP($A110,'Raw Data'!$G:$G,'Raw Data'!AB:AB),"")</f>
        <v>29230</v>
      </c>
      <c r="Y110" s="17">
        <f>IFERROR(_xlfn.XLOOKUP($A110,'Raw Data'!$G:$G,'Raw Data'!AC:AC),"")</f>
        <v>28051.999999996042</v>
      </c>
      <c r="Z110" s="45">
        <f>IFERROR(_xlfn.XLOOKUP($A110,'Raw Data'!$G:$G,'Raw Data'!AD:AD),"")</f>
        <v>315.54000000014071</v>
      </c>
      <c r="AA110" s="45">
        <f>IFERROR(_xlfn.XLOOKUP($A110,'Raw Data'!$G:$G,'Raw Data'!AE:AE),"")</f>
        <v>27736.459999995903</v>
      </c>
      <c r="AB110" s="17">
        <f>_xlfn.XLOOKUP($D110,'Modelling New'!D:D,'Modelling New'!N:N)</f>
        <v>10.507</v>
      </c>
      <c r="AC110" s="26">
        <f>IFERROR(_xlfn.XLOOKUP($D110,'Modelling New'!$D:$D,'Modelling New'!P:P),"")</f>
        <v>4.2694462387096781</v>
      </c>
      <c r="AD110" s="45">
        <f>IFERROR(_xlfn.XLOOKUP($D110,'Modelling New'!$D:$D,'Modelling New'!T:T)*1000,"")</f>
        <v>31425.129045407131</v>
      </c>
      <c r="AE110" s="176">
        <f t="shared" si="9"/>
        <v>0.70053008017012453</v>
      </c>
      <c r="AF110" s="176">
        <f>IFERROR(_xlfn.XLOOKUP($D110,'Modelling New'!$D:$D,'Modelling New'!W:W),"")</f>
        <v>0.12461981316188862</v>
      </c>
      <c r="AG110" s="176">
        <f>IFERROR(_xlfn.XLOOKUP($D110,'Modelling New'!$D:$D,'Modelling New'!AD:AD),"")</f>
        <v>0.995</v>
      </c>
      <c r="AH110" s="176">
        <f>IFERROR(_xlfn.XLOOKUP($D110,'Modelling New'!$D:$D,'Modelling New'!AE:AE),"")</f>
        <v>0.997</v>
      </c>
      <c r="AI110" s="17"/>
      <c r="AJ110" s="17"/>
      <c r="AK110" s="17"/>
      <c r="AL110" s="17"/>
      <c r="AM110" s="17"/>
      <c r="AN110" s="176"/>
      <c r="AO110" s="176"/>
      <c r="AP110" s="176"/>
      <c r="AQ110" s="176"/>
      <c r="AR110" s="45">
        <f>IFERROR(_xlfn.XLOOKUP($D110,'Modelling New'!$D:$D,'Modelling New'!$N:$N),"")</f>
        <v>10.507</v>
      </c>
      <c r="AS110" s="45"/>
    </row>
    <row r="111" spans="1:45">
      <c r="A111" s="77">
        <f t="shared" si="10"/>
        <v>45854</v>
      </c>
      <c r="B111" s="45">
        <f>YEAR(Table13[[#This Row],[Date]])+IF(MONTH(Table13[[#This Row],[Date]])&gt;=4,1,0)</f>
        <v>2026</v>
      </c>
      <c r="C111" s="17">
        <f>YEAR(Table13[[#This Row],[Date]])</f>
        <v>2025</v>
      </c>
      <c r="D111" s="42">
        <f>Table13[[#This Row],[Date]]-DAY(Table13[[#This Row],[Date]])+1</f>
        <v>45839</v>
      </c>
      <c r="E111" s="17">
        <f t="shared" si="11"/>
        <v>31</v>
      </c>
      <c r="F111" s="147" cm="1">
        <f t="array" ref="F111">IFERROR(_xlfn.XLOOKUP(Table13[[#This Row],[Date]],Raw_Data[[#All],[Date]],Raw_Data[[#All],[Operating Hours]]),"")</f>
        <v>12.3</v>
      </c>
      <c r="G111" s="148">
        <f>IFERROR(_xlfn.XLOOKUP($A111,'Raw Data'!$G:$G,'Raw Data'!S:S)/1000,"")</f>
        <v>4.09</v>
      </c>
      <c r="H111" s="148"/>
      <c r="I111" s="148">
        <f>IFERROR(_xlfn.XLOOKUP($A111,'Raw Data'!$G:$G,'Raw Data'!AF:AF)/1000,"")</f>
        <v>4.03</v>
      </c>
      <c r="J111" s="148"/>
      <c r="K111" s="149">
        <f>IFERROR(_xlfn.XLOOKUP($A111,'Raw Data'!$G:$G,'Raw Data'!W:W),"")</f>
        <v>24.803056154264002</v>
      </c>
      <c r="L111" s="148">
        <f>IFERROR(_xlfn.XLOOKUP($A111,'Raw Data'!$G:$G,'Raw Data'!X:X),"")</f>
        <v>34.565843849715549</v>
      </c>
      <c r="M111" s="148">
        <f>IFERROR(_xlfn.XLOOKUP($A111,'Raw Data'!$G:$G,'Raw Data'!Y:Y),"")</f>
        <v>0.9822539302025175</v>
      </c>
      <c r="N111" s="148">
        <f>IFERROR(_xlfn.XLOOKUP($A111,'Raw Data'!$G:$G,'Raw Data'!Z:Z),"")</f>
        <v>5.461369514465332</v>
      </c>
      <c r="O111" s="188">
        <f>IFERROR(1-SUMIF('Plant BD'!$H:$H,$A111,'Plant BD'!$AE:$AE)/($AA111+SUMIF('Plant BD'!$H:$H,$A111,'Plant BD'!$AE:$AE)),"")</f>
        <v>1</v>
      </c>
      <c r="P111" s="188"/>
      <c r="Q111" s="189"/>
      <c r="R111" s="188">
        <f>IFERROR(1-SUMIF('Grid BD'!$H:$H,$A111,'Grid BD'!$AD:$AD)/($AA111+SUMIF('Grid BD'!$H:$H,$A111,'Grid BD'!$AD:$AD)),"")</f>
        <v>1</v>
      </c>
      <c r="S111" s="17"/>
      <c r="T111" s="189">
        <f>IFERROR(1-SUMIF(Tracker_BD!H:H,$A111,Tracker_BD!AI:AI)/$F111,"")</f>
        <v>1</v>
      </c>
      <c r="U111" s="190">
        <f t="shared" si="7"/>
        <v>0.73651903103226968</v>
      </c>
      <c r="V111" s="17"/>
      <c r="W111" s="176">
        <f t="shared" si="8"/>
        <v>0.12367382062750196</v>
      </c>
      <c r="X111" s="17">
        <f>IFERROR(_xlfn.XLOOKUP($A111,'Raw Data'!$G:$G,'Raw Data'!AB:AB),"")</f>
        <v>31882</v>
      </c>
      <c r="Y111" s="17">
        <f>IFERROR(_xlfn.XLOOKUP($A111,'Raw Data'!$G:$G,'Raw Data'!AC:AC),"")</f>
        <v>31484.899999995832</v>
      </c>
      <c r="Z111" s="45">
        <f>IFERROR(_xlfn.XLOOKUP($A111,'Raw Data'!$G:$G,'Raw Data'!AD:AD),"")</f>
        <v>298.31999999991865</v>
      </c>
      <c r="AA111" s="45">
        <f>IFERROR(_xlfn.XLOOKUP($A111,'Raw Data'!$G:$G,'Raw Data'!AE:AE),"")</f>
        <v>31186.579999995913</v>
      </c>
      <c r="AB111" s="17">
        <f>_xlfn.XLOOKUP($D111,'Modelling New'!D:D,'Modelling New'!N:N)</f>
        <v>10.507</v>
      </c>
      <c r="AC111" s="26">
        <f>IFERROR(_xlfn.XLOOKUP($D111,'Modelling New'!$D:$D,'Modelling New'!P:P),"")</f>
        <v>4.2694462387096781</v>
      </c>
      <c r="AD111" s="45">
        <f>IFERROR(_xlfn.XLOOKUP($D111,'Modelling New'!$D:$D,'Modelling New'!T:T)*1000,"")</f>
        <v>31425.129045407131</v>
      </c>
      <c r="AE111" s="176">
        <f t="shared" si="9"/>
        <v>0.70053008017012453</v>
      </c>
      <c r="AF111" s="176">
        <f>IFERROR(_xlfn.XLOOKUP($D111,'Modelling New'!$D:$D,'Modelling New'!W:W),"")</f>
        <v>0.12461981316188862</v>
      </c>
      <c r="AG111" s="176">
        <f>IFERROR(_xlfn.XLOOKUP($D111,'Modelling New'!$D:$D,'Modelling New'!AD:AD),"")</f>
        <v>0.995</v>
      </c>
      <c r="AH111" s="176">
        <f>IFERROR(_xlfn.XLOOKUP($D111,'Modelling New'!$D:$D,'Modelling New'!AE:AE),"")</f>
        <v>0.997</v>
      </c>
      <c r="AI111" s="17"/>
      <c r="AJ111" s="17"/>
      <c r="AK111" s="17"/>
      <c r="AL111" s="17"/>
      <c r="AM111" s="17"/>
      <c r="AN111" s="176"/>
      <c r="AO111" s="176"/>
      <c r="AP111" s="176"/>
      <c r="AQ111" s="176"/>
      <c r="AR111" s="45">
        <f>IFERROR(_xlfn.XLOOKUP($D111,'Modelling New'!$D:$D,'Modelling New'!$N:$N),"")</f>
        <v>10.507</v>
      </c>
      <c r="AS111" s="45"/>
    </row>
    <row r="112" spans="1:45">
      <c r="A112" s="77">
        <f t="shared" si="10"/>
        <v>45855</v>
      </c>
      <c r="B112" s="45">
        <f>YEAR(Table13[[#This Row],[Date]])+IF(MONTH(Table13[[#This Row],[Date]])&gt;=4,1,0)</f>
        <v>2026</v>
      </c>
      <c r="C112" s="17">
        <f>YEAR(Table13[[#This Row],[Date]])</f>
        <v>2025</v>
      </c>
      <c r="D112" s="42">
        <f>Table13[[#This Row],[Date]]-DAY(Table13[[#This Row],[Date]])+1</f>
        <v>45839</v>
      </c>
      <c r="E112" s="17">
        <f t="shared" si="11"/>
        <v>31</v>
      </c>
      <c r="F112" s="147" cm="1">
        <f t="array" ref="F112">IFERROR(_xlfn.XLOOKUP(Table13[[#This Row],[Date]],Raw_Data[[#All],[Date]],Raw_Data[[#All],[Operating Hours]]),"")</f>
        <v>12.416666666666668</v>
      </c>
      <c r="G112" s="26">
        <f>IFERROR(_xlfn.XLOOKUP($A112,'Raw Data'!$G:$G,'Raw Data'!S:S)/1000,"")</f>
        <v>5.07</v>
      </c>
      <c r="H112" s="26"/>
      <c r="I112" s="26">
        <f>IFERROR(_xlfn.XLOOKUP($A112,'Raw Data'!$G:$G,'Raw Data'!AF:AF)/1000,"")</f>
        <v>5.27</v>
      </c>
      <c r="J112" s="26"/>
      <c r="K112" s="149">
        <f>IFERROR(_xlfn.XLOOKUP($A112,'Raw Data'!$G:$G,'Raw Data'!W:W),"")</f>
        <v>25.334299153230489</v>
      </c>
      <c r="L112" s="148">
        <f>IFERROR(_xlfn.XLOOKUP($A112,'Raw Data'!$G:$G,'Raw Data'!X:X),"")</f>
        <v>37.032645753641745</v>
      </c>
      <c r="M112" s="148">
        <f>IFERROR(_xlfn.XLOOKUP($A112,'Raw Data'!$G:$G,'Raw Data'!Y:Y),"")</f>
        <v>1.7033635648910834</v>
      </c>
      <c r="N112" s="148">
        <f>IFERROR(_xlfn.XLOOKUP($A112,'Raw Data'!$G:$G,'Raw Data'!Z:Z),"")</f>
        <v>5.1773762702941895</v>
      </c>
      <c r="O112" s="188">
        <f>IFERROR(1-SUMIF('Plant BD'!$H:$H,$A112,'Plant BD'!$AE:$AE)/($AA112+SUMIF('Plant BD'!$H:$H,$A112,'Plant BD'!$AE:$AE)),"")</f>
        <v>0.9933035647106403</v>
      </c>
      <c r="P112" s="188"/>
      <c r="Q112" s="189"/>
      <c r="R112" s="191">
        <f>IFERROR(1-SUMIF('Grid BD'!$H:$H,$A112,'Grid BD'!$AD:$AD)/($AA112+SUMIF('Grid BD'!$H:$H,$A112,'Grid BD'!$AD:$AD)),"")</f>
        <v>0.9886667052764252</v>
      </c>
      <c r="S112" s="17"/>
      <c r="T112" s="189">
        <f>IFERROR(1-SUMIF(Tracker_BD!H:H,$A112,Tracker_BD!AI:AI)/$F112,"")</f>
        <v>1</v>
      </c>
      <c r="U112" s="190">
        <f t="shared" si="7"/>
        <v>0.71525389507220105</v>
      </c>
      <c r="V112" s="17"/>
      <c r="W112" s="176">
        <f t="shared" si="8"/>
        <v>0.15705783445960414</v>
      </c>
      <c r="X112" s="17">
        <f>IFERROR(_xlfn.XLOOKUP($A112,'Raw Data'!$G:$G,'Raw Data'!AB:AB),"")</f>
        <v>39328</v>
      </c>
      <c r="Y112" s="17">
        <f>IFERROR(_xlfn.XLOOKUP($A112,'Raw Data'!$G:$G,'Raw Data'!AC:AC),"")</f>
        <v>39918.400000009569</v>
      </c>
      <c r="Z112" s="45">
        <f>IFERROR(_xlfn.XLOOKUP($A112,'Raw Data'!$G:$G,'Raw Data'!AD:AD),"")</f>
        <v>313.44000000011363</v>
      </c>
      <c r="AA112" s="45">
        <f>IFERROR(_xlfn.XLOOKUP($A112,'Raw Data'!$G:$G,'Raw Data'!AE:AE),"")</f>
        <v>39604.960000009458</v>
      </c>
      <c r="AB112" s="17">
        <f>_xlfn.XLOOKUP($D112,'Modelling New'!D:D,'Modelling New'!N:N)</f>
        <v>10.507</v>
      </c>
      <c r="AC112" s="26">
        <f>IFERROR(_xlfn.XLOOKUP($D112,'Modelling New'!$D:$D,'Modelling New'!P:P),"")</f>
        <v>4.2694462387096781</v>
      </c>
      <c r="AD112" s="45">
        <f>IFERROR(_xlfn.XLOOKUP($D112,'Modelling New'!$D:$D,'Modelling New'!T:T)*1000,"")</f>
        <v>31425.129045407131</v>
      </c>
      <c r="AE112" s="176">
        <f t="shared" si="9"/>
        <v>0.70053008017012453</v>
      </c>
      <c r="AF112" s="176">
        <f>IFERROR(_xlfn.XLOOKUP($D112,'Modelling New'!$D:$D,'Modelling New'!W:W),"")</f>
        <v>0.12461981316188862</v>
      </c>
      <c r="AG112" s="176">
        <f>IFERROR(_xlfn.XLOOKUP($D112,'Modelling New'!$D:$D,'Modelling New'!AD:AD),"")</f>
        <v>0.995</v>
      </c>
      <c r="AH112" s="176">
        <f>IFERROR(_xlfn.XLOOKUP($D112,'Modelling New'!$D:$D,'Modelling New'!AE:AE),"")</f>
        <v>0.997</v>
      </c>
      <c r="AI112" s="17"/>
      <c r="AJ112" s="17"/>
      <c r="AK112" s="17"/>
      <c r="AL112" s="17"/>
      <c r="AM112" s="17"/>
      <c r="AN112" s="176"/>
      <c r="AO112" s="176"/>
      <c r="AP112" s="176"/>
      <c r="AQ112" s="176"/>
      <c r="AR112" s="45">
        <f>IFERROR(_xlfn.XLOOKUP($D112,'Modelling New'!$D:$D,'Modelling New'!$N:$N),"")</f>
        <v>10.507</v>
      </c>
      <c r="AS112" s="45"/>
    </row>
    <row r="113" spans="1:45">
      <c r="A113" s="77">
        <f t="shared" si="10"/>
        <v>45856</v>
      </c>
      <c r="B113" s="45">
        <f>YEAR(Table13[[#This Row],[Date]])+IF(MONTH(Table13[[#This Row],[Date]])&gt;=4,1,0)</f>
        <v>2026</v>
      </c>
      <c r="C113" s="17">
        <f>YEAR(Table13[[#This Row],[Date]])</f>
        <v>2025</v>
      </c>
      <c r="D113" s="42">
        <f>Table13[[#This Row],[Date]]-DAY(Table13[[#This Row],[Date]])+1</f>
        <v>45839</v>
      </c>
      <c r="E113" s="17">
        <f t="shared" si="11"/>
        <v>31</v>
      </c>
      <c r="F113" s="147" cm="1">
        <f t="array" ref="F113">IFERROR(_xlfn.XLOOKUP(Table13[[#This Row],[Date]],Raw_Data[[#All],[Date]],Raw_Data[[#All],[Operating Hours]]),"")</f>
        <v>12.483333333333334</v>
      </c>
      <c r="G113" s="148">
        <f>IFERROR(_xlfn.XLOOKUP($A113,'Raw Data'!$G:$G,'Raw Data'!S:S)/1000,"")</f>
        <v>4.12</v>
      </c>
      <c r="H113" s="148"/>
      <c r="I113" s="148">
        <f>IFERROR(_xlfn.XLOOKUP($A113,'Raw Data'!$G:$G,'Raw Data'!AF:AF)/1000,"")</f>
        <v>4.0999999999999996</v>
      </c>
      <c r="J113" s="148"/>
      <c r="K113" s="149">
        <f>IFERROR(_xlfn.XLOOKUP($A113,'Raw Data'!$G:$G,'Raw Data'!W:W),"")</f>
        <v>24.803056154264002</v>
      </c>
      <c r="L113" s="148">
        <f>IFERROR(_xlfn.XLOOKUP($A113,'Raw Data'!$G:$G,'Raw Data'!X:X),"")</f>
        <v>34.565843849715549</v>
      </c>
      <c r="M113" s="148">
        <f>IFERROR(_xlfn.XLOOKUP($A113,'Raw Data'!$G:$G,'Raw Data'!Y:Y),"")</f>
        <v>0.9822539302025175</v>
      </c>
      <c r="N113" s="148">
        <f>IFERROR(_xlfn.XLOOKUP($A113,'Raw Data'!$G:$G,'Raw Data'!Z:Z),"")</f>
        <v>5.461369514465332</v>
      </c>
      <c r="O113" s="188">
        <f>IFERROR(1-SUMIF('Plant BD'!$H:$H,$A113,'Plant BD'!$AE:$AE)/($AA113+SUMIF('Plant BD'!$H:$H,$A113,'Plant BD'!$AE:$AE)),"")</f>
        <v>1</v>
      </c>
      <c r="P113" s="188"/>
      <c r="Q113" s="189"/>
      <c r="R113" s="188">
        <f>IFERROR(1-SUMIF('Grid BD'!$H:$H,$A113,'Grid BD'!$AD:$AD)/($AA113+SUMIF('Grid BD'!$H:$H,$A113,'Grid BD'!$AD:$AD)),"")</f>
        <v>1</v>
      </c>
      <c r="S113" s="17"/>
      <c r="T113" s="189">
        <f>IFERROR(1-SUMIF(Tracker_BD!H:H,$A113,Tracker_BD!AI:AI)/$F113,"")</f>
        <v>1</v>
      </c>
      <c r="U113" s="190">
        <f t="shared" si="7"/>
        <v>0.73294180186487046</v>
      </c>
      <c r="V113" s="17"/>
      <c r="W113" s="176">
        <f t="shared" si="8"/>
        <v>0.12521089115191536</v>
      </c>
      <c r="X113" s="17">
        <f>IFERROR(_xlfn.XLOOKUP($A113,'Raw Data'!$G:$G,'Raw Data'!AB:AB),"")</f>
        <v>32323</v>
      </c>
      <c r="Y113" s="17">
        <f>IFERROR(_xlfn.XLOOKUP($A113,'Raw Data'!$G:$G,'Raw Data'!AC:AC),"")</f>
        <v>31873.999999996158</v>
      </c>
      <c r="Z113" s="45">
        <f>IFERROR(_xlfn.XLOOKUP($A113,'Raw Data'!$G:$G,'Raw Data'!AD:AD),"")</f>
        <v>299.81999999996845</v>
      </c>
      <c r="AA113" s="45">
        <f>IFERROR(_xlfn.XLOOKUP($A113,'Raw Data'!$G:$G,'Raw Data'!AE:AE),"")</f>
        <v>31574.179999996191</v>
      </c>
      <c r="AB113" s="17">
        <f>_xlfn.XLOOKUP($D113,'Modelling New'!D:D,'Modelling New'!N:N)</f>
        <v>10.507</v>
      </c>
      <c r="AC113" s="26">
        <f>IFERROR(_xlfn.XLOOKUP($D113,'Modelling New'!$D:$D,'Modelling New'!P:P),"")</f>
        <v>4.2694462387096781</v>
      </c>
      <c r="AD113" s="45">
        <f>IFERROR(_xlfn.XLOOKUP($D113,'Modelling New'!$D:$D,'Modelling New'!T:T)*1000,"")</f>
        <v>31425.129045407131</v>
      </c>
      <c r="AE113" s="176">
        <f t="shared" si="9"/>
        <v>0.70053008017012453</v>
      </c>
      <c r="AF113" s="176">
        <f>IFERROR(_xlfn.XLOOKUP($D113,'Modelling New'!$D:$D,'Modelling New'!W:W),"")</f>
        <v>0.12461981316188862</v>
      </c>
      <c r="AG113" s="176">
        <f>IFERROR(_xlfn.XLOOKUP($D113,'Modelling New'!$D:$D,'Modelling New'!AD:AD),"")</f>
        <v>0.995</v>
      </c>
      <c r="AH113" s="176">
        <f>IFERROR(_xlfn.XLOOKUP($D113,'Modelling New'!$D:$D,'Modelling New'!AE:AE),"")</f>
        <v>0.997</v>
      </c>
      <c r="AI113" s="17"/>
      <c r="AJ113" s="17"/>
      <c r="AK113" s="17"/>
      <c r="AL113" s="17"/>
      <c r="AM113" s="17"/>
      <c r="AN113" s="176"/>
      <c r="AO113" s="176"/>
      <c r="AP113" s="176"/>
      <c r="AQ113" s="176"/>
      <c r="AR113" s="45">
        <f>IFERROR(_xlfn.XLOOKUP($D113,'Modelling New'!$D:$D,'Modelling New'!$N:$N),"")</f>
        <v>10.507</v>
      </c>
      <c r="AS113" s="45"/>
    </row>
    <row r="114" spans="1:45">
      <c r="A114" s="77">
        <f t="shared" si="10"/>
        <v>45857</v>
      </c>
      <c r="B114" s="45">
        <f>YEAR(Table13[[#This Row],[Date]])+IF(MONTH(Table13[[#This Row],[Date]])&gt;=4,1,0)</f>
        <v>2026</v>
      </c>
      <c r="C114" s="17">
        <f>YEAR(Table13[[#This Row],[Date]])</f>
        <v>2025</v>
      </c>
      <c r="D114" s="42">
        <f>Table13[[#This Row],[Date]]-DAY(Table13[[#This Row],[Date]])+1</f>
        <v>45839</v>
      </c>
      <c r="E114" s="17">
        <f t="shared" si="11"/>
        <v>31</v>
      </c>
      <c r="F114" s="147" cm="1">
        <f t="array" ref="F114">IFERROR(_xlfn.XLOOKUP(Table13[[#This Row],[Date]],Raw_Data[[#All],[Date]],Raw_Data[[#All],[Operating Hours]]),"")</f>
        <v>11.799999999999999</v>
      </c>
      <c r="G114" s="26">
        <f>IFERROR(_xlfn.XLOOKUP($A114,'Raw Data'!$G:$G,'Raw Data'!S:S)/1000,"")</f>
        <v>2.37</v>
      </c>
      <c r="H114" s="26"/>
      <c r="I114" s="26">
        <f>IFERROR(_xlfn.XLOOKUP($A114,'Raw Data'!$G:$G,'Raw Data'!AF:AF)/1000,"")</f>
        <v>2.23</v>
      </c>
      <c r="J114" s="26"/>
      <c r="K114" s="149">
        <f>IFERROR(_xlfn.XLOOKUP($A114,'Raw Data'!$G:$G,'Raw Data'!W:W),"")</f>
        <v>22.894583708364525</v>
      </c>
      <c r="L114" s="148">
        <f>IFERROR(_xlfn.XLOOKUP($A114,'Raw Data'!$G:$G,'Raw Data'!X:X),"")</f>
        <v>27.10678490700159</v>
      </c>
      <c r="M114" s="148">
        <f>IFERROR(_xlfn.XLOOKUP($A114,'Raw Data'!$G:$G,'Raw Data'!Y:Y),"")</f>
        <v>1.0777514555278271</v>
      </c>
      <c r="N114" s="148">
        <f>IFERROR(_xlfn.XLOOKUP($A114,'Raw Data'!$G:$G,'Raw Data'!Z:Z),"")</f>
        <v>3.7968192100524902</v>
      </c>
      <c r="O114" s="188">
        <f>IFERROR(1-SUMIF('Plant BD'!$H:$H,$A114,'Plant BD'!$AE:$AE)/($AA114+SUMIF('Plant BD'!$H:$H,$A114,'Plant BD'!$AE:$AE)),"")</f>
        <v>1</v>
      </c>
      <c r="P114" s="188"/>
      <c r="Q114" s="189"/>
      <c r="R114" s="191">
        <f>IFERROR(1-SUMIF('Grid BD'!$H:$H,$A114,'Grid BD'!$AD:$AD)/($AA114+SUMIF('Grid BD'!$H:$H,$A114,'Grid BD'!$AD:$AD)),"")</f>
        <v>1</v>
      </c>
      <c r="S114" s="17"/>
      <c r="T114" s="189">
        <f>IFERROR(1-SUMIF(Tracker_BD!H:H,$A114,Tracker_BD!AI:AI)/$F114,"")</f>
        <v>1</v>
      </c>
      <c r="U114" s="190">
        <f t="shared" si="7"/>
        <v>0.79099946608309502</v>
      </c>
      <c r="V114" s="17"/>
      <c r="W114" s="176">
        <f t="shared" si="8"/>
        <v>7.3497033723554248E-2</v>
      </c>
      <c r="X114" s="17">
        <f>IFERROR(_xlfn.XLOOKUP($A114,'Raw Data'!$G:$G,'Raw Data'!AB:AB),"")</f>
        <v>21286</v>
      </c>
      <c r="Y114" s="17">
        <f>IFERROR(_xlfn.XLOOKUP($A114,'Raw Data'!$G:$G,'Raw Data'!AC:AC),"")</f>
        <v>18845.000000001164</v>
      </c>
      <c r="Z114" s="45">
        <f>IFERROR(_xlfn.XLOOKUP($A114,'Raw Data'!$G:$G,'Raw Data'!AD:AD),"")</f>
        <v>311.39999999993506</v>
      </c>
      <c r="AA114" s="45">
        <f>IFERROR(_xlfn.XLOOKUP($A114,'Raw Data'!$G:$G,'Raw Data'!AE:AE),"")</f>
        <v>18533.600000001228</v>
      </c>
      <c r="AB114" s="17">
        <f>_xlfn.XLOOKUP($D114,'Modelling New'!D:D,'Modelling New'!N:N)</f>
        <v>10.507</v>
      </c>
      <c r="AC114" s="26">
        <f>IFERROR(_xlfn.XLOOKUP($D114,'Modelling New'!$D:$D,'Modelling New'!P:P),"")</f>
        <v>4.2694462387096781</v>
      </c>
      <c r="AD114" s="45">
        <f>IFERROR(_xlfn.XLOOKUP($D114,'Modelling New'!$D:$D,'Modelling New'!T:T)*1000,"")</f>
        <v>31425.129045407131</v>
      </c>
      <c r="AE114" s="176">
        <f t="shared" si="9"/>
        <v>0.70053008017012453</v>
      </c>
      <c r="AF114" s="176">
        <f>IFERROR(_xlfn.XLOOKUP($D114,'Modelling New'!$D:$D,'Modelling New'!W:W),"")</f>
        <v>0.12461981316188862</v>
      </c>
      <c r="AG114" s="176">
        <f>IFERROR(_xlfn.XLOOKUP($D114,'Modelling New'!$D:$D,'Modelling New'!AD:AD),"")</f>
        <v>0.995</v>
      </c>
      <c r="AH114" s="176">
        <f>IFERROR(_xlfn.XLOOKUP($D114,'Modelling New'!$D:$D,'Modelling New'!AE:AE),"")</f>
        <v>0.997</v>
      </c>
      <c r="AI114" s="17"/>
      <c r="AJ114" s="17"/>
      <c r="AK114" s="17"/>
      <c r="AL114" s="17"/>
      <c r="AM114" s="17"/>
      <c r="AN114" s="176"/>
      <c r="AO114" s="176"/>
      <c r="AP114" s="176"/>
      <c r="AQ114" s="176"/>
      <c r="AR114" s="45">
        <f>IFERROR(_xlfn.XLOOKUP($D114,'Modelling New'!$D:$D,'Modelling New'!$N:$N),"")</f>
        <v>10.507</v>
      </c>
      <c r="AS114" s="45"/>
    </row>
    <row r="115" spans="1:45">
      <c r="A115" s="77">
        <f t="shared" si="10"/>
        <v>45858</v>
      </c>
      <c r="B115" s="45">
        <f>YEAR(Table13[[#This Row],[Date]])+IF(MONTH(Table13[[#This Row],[Date]])&gt;=4,1,0)</f>
        <v>2026</v>
      </c>
      <c r="C115" s="17">
        <f>YEAR(Table13[[#This Row],[Date]])</f>
        <v>2025</v>
      </c>
      <c r="D115" s="42">
        <f>Table13[[#This Row],[Date]]-DAY(Table13[[#This Row],[Date]])+1</f>
        <v>45839</v>
      </c>
      <c r="E115" s="17">
        <f t="shared" si="11"/>
        <v>31</v>
      </c>
      <c r="F115" s="147" cm="1">
        <f t="array" ref="F115">IFERROR(_xlfn.XLOOKUP(Table13[[#This Row],[Date]],Raw_Data[[#All],[Date]],Raw_Data[[#All],[Operating Hours]]),"")</f>
        <v>12.366666666666665</v>
      </c>
      <c r="G115" s="148">
        <f>IFERROR(_xlfn.XLOOKUP($A115,'Raw Data'!$G:$G,'Raw Data'!S:S)/1000,"")</f>
        <v>4</v>
      </c>
      <c r="H115" s="148"/>
      <c r="I115" s="148">
        <f>IFERROR(_xlfn.XLOOKUP($A115,'Raw Data'!$G:$G,'Raw Data'!AF:AF)/1000,"")</f>
        <v>4.0750000000000002</v>
      </c>
      <c r="J115" s="148"/>
      <c r="K115" s="149">
        <f>IFERROR(_xlfn.XLOOKUP($A115,'Raw Data'!$G:$G,'Raw Data'!W:W),"")</f>
        <v>24.394212918732933</v>
      </c>
      <c r="L115" s="148">
        <f>IFERROR(_xlfn.XLOOKUP($A115,'Raw Data'!$G:$G,'Raw Data'!X:X),"")</f>
        <v>32.346537244753108</v>
      </c>
      <c r="M115" s="148">
        <f>IFERROR(_xlfn.XLOOKUP($A115,'Raw Data'!$G:$G,'Raw Data'!Y:Y),"")</f>
        <v>1.4379365662118686</v>
      </c>
      <c r="N115" s="148">
        <f>IFERROR(_xlfn.XLOOKUP($A115,'Raw Data'!$G:$G,'Raw Data'!Z:Z),"")</f>
        <v>5.9731965065002441</v>
      </c>
      <c r="O115" s="188">
        <f>IFERROR(1-SUMIF('Plant BD'!$H:$H,$A115,'Plant BD'!$AE:$AE)/($AA115+SUMIF('Plant BD'!$H:$H,$A115,'Plant BD'!$AE:$AE)),"")</f>
        <v>1</v>
      </c>
      <c r="P115" s="188"/>
      <c r="Q115" s="189"/>
      <c r="R115" s="188">
        <f>IFERROR(1-SUMIF('Grid BD'!$H:$H,$A115,'Grid BD'!$AD:$AD)/($AA115+SUMIF('Grid BD'!$H:$H,$A115,'Grid BD'!$AD:$AD)),"")</f>
        <v>1</v>
      </c>
      <c r="S115" s="17"/>
      <c r="T115" s="189">
        <f>IFERROR(1-SUMIF(Tracker_BD!H:H,$A115,Tracker_BD!AI:AI)/$F115,"")</f>
        <v>1</v>
      </c>
      <c r="U115" s="190">
        <f t="shared" si="7"/>
        <v>0.72766960501346667</v>
      </c>
      <c r="V115" s="17"/>
      <c r="W115" s="176">
        <f t="shared" si="8"/>
        <v>0.12355223501791153</v>
      </c>
      <c r="X115" s="17">
        <f>IFERROR(_xlfn.XLOOKUP($A115,'Raw Data'!$G:$G,'Raw Data'!AB:AB),"")</f>
        <v>32169</v>
      </c>
      <c r="Y115" s="17">
        <f>IFERROR(_xlfn.XLOOKUP($A115,'Raw Data'!$G:$G,'Raw Data'!AC:AC),"")</f>
        <v>31483.99999999674</v>
      </c>
      <c r="Z115" s="45">
        <f>IFERROR(_xlfn.XLOOKUP($A115,'Raw Data'!$G:$G,'Raw Data'!AD:AD),"")</f>
        <v>328.08000000002835</v>
      </c>
      <c r="AA115" s="45">
        <f>IFERROR(_xlfn.XLOOKUP($A115,'Raw Data'!$G:$G,'Raw Data'!AE:AE),"")</f>
        <v>31155.919999996713</v>
      </c>
      <c r="AB115" s="17">
        <f>_xlfn.XLOOKUP($D115,'Modelling New'!D:D,'Modelling New'!N:N)</f>
        <v>10.507</v>
      </c>
      <c r="AC115" s="26">
        <f>IFERROR(_xlfn.XLOOKUP($D115,'Modelling New'!$D:$D,'Modelling New'!P:P),"")</f>
        <v>4.2694462387096781</v>
      </c>
      <c r="AD115" s="45">
        <f>IFERROR(_xlfn.XLOOKUP($D115,'Modelling New'!$D:$D,'Modelling New'!T:T)*1000,"")</f>
        <v>31425.129045407131</v>
      </c>
      <c r="AE115" s="176">
        <f t="shared" si="9"/>
        <v>0.70053008017012453</v>
      </c>
      <c r="AF115" s="176">
        <f>IFERROR(_xlfn.XLOOKUP($D115,'Modelling New'!$D:$D,'Modelling New'!W:W),"")</f>
        <v>0.12461981316188862</v>
      </c>
      <c r="AG115" s="176">
        <f>IFERROR(_xlfn.XLOOKUP($D115,'Modelling New'!$D:$D,'Modelling New'!AD:AD),"")</f>
        <v>0.995</v>
      </c>
      <c r="AH115" s="176">
        <f>IFERROR(_xlfn.XLOOKUP($D115,'Modelling New'!$D:$D,'Modelling New'!AE:AE),"")</f>
        <v>0.997</v>
      </c>
      <c r="AI115" s="17"/>
      <c r="AJ115" s="17"/>
      <c r="AK115" s="17"/>
      <c r="AL115" s="17"/>
      <c r="AM115" s="17"/>
      <c r="AN115" s="176"/>
      <c r="AO115" s="176"/>
      <c r="AP115" s="176"/>
      <c r="AQ115" s="176"/>
      <c r="AR115" s="45">
        <f>IFERROR(_xlfn.XLOOKUP($D115,'Modelling New'!$D:$D,'Modelling New'!$N:$N),"")</f>
        <v>10.507</v>
      </c>
      <c r="AS115" s="45"/>
    </row>
    <row r="116" spans="1:45">
      <c r="A116" s="77">
        <f t="shared" si="10"/>
        <v>45859</v>
      </c>
      <c r="B116" s="45">
        <f>YEAR(Table13[[#This Row],[Date]])+IF(MONTH(Table13[[#This Row],[Date]])&gt;=4,1,0)</f>
        <v>2026</v>
      </c>
      <c r="C116" s="17">
        <f>YEAR(Table13[[#This Row],[Date]])</f>
        <v>2025</v>
      </c>
      <c r="D116" s="42">
        <f>Table13[[#This Row],[Date]]-DAY(Table13[[#This Row],[Date]])+1</f>
        <v>45839</v>
      </c>
      <c r="E116" s="17">
        <f t="shared" si="11"/>
        <v>31</v>
      </c>
      <c r="F116" s="147" cm="1">
        <f t="array" ref="F116">IFERROR(_xlfn.XLOOKUP(Table13[[#This Row],[Date]],Raw_Data[[#All],[Date]],Raw_Data[[#All],[Operating Hours]]),"")</f>
        <v>12.383333333333335</v>
      </c>
      <c r="G116" s="26">
        <f>IFERROR(_xlfn.XLOOKUP($A116,'Raw Data'!$G:$G,'Raw Data'!S:S)/1000,"")</f>
        <v>3.77</v>
      </c>
      <c r="H116" s="26"/>
      <c r="I116" s="26">
        <f>IFERROR(_xlfn.XLOOKUP($A116,'Raw Data'!$G:$G,'Raw Data'!AF:AF)/1000,"")</f>
        <v>3.69</v>
      </c>
      <c r="J116" s="26"/>
      <c r="K116" s="149">
        <f>IFERROR(_xlfn.XLOOKUP($A116,'Raw Data'!$G:$G,'Raw Data'!W:W),"")</f>
        <v>23.592323220758885</v>
      </c>
      <c r="L116" s="148">
        <f>IFERROR(_xlfn.XLOOKUP($A116,'Raw Data'!$G:$G,'Raw Data'!X:X),"")</f>
        <v>30.801243727450142</v>
      </c>
      <c r="M116" s="148">
        <f>IFERROR(_xlfn.XLOOKUP($A116,'Raw Data'!$G:$G,'Raw Data'!Y:Y),"")</f>
        <v>1.5523421283137995</v>
      </c>
      <c r="N116" s="148">
        <f>IFERROR(_xlfn.XLOOKUP($A116,'Raw Data'!$G:$G,'Raw Data'!Z:Z),"")</f>
        <v>4.8422064781188965</v>
      </c>
      <c r="O116" s="188">
        <f>IFERROR(1-SUMIF('Plant BD'!$H:$H,$A116,'Plant BD'!$AE:$AE)/($AA116+SUMIF('Plant BD'!$H:$H,$A116,'Plant BD'!$AE:$AE)),"")</f>
        <v>1</v>
      </c>
      <c r="P116" s="188"/>
      <c r="Q116" s="189"/>
      <c r="R116" s="191">
        <f>IFERROR(1-SUMIF('Grid BD'!$H:$H,$A116,'Grid BD'!$AD:$AD)/($AA116+SUMIF('Grid BD'!$H:$H,$A116,'Grid BD'!$AD:$AD)),"")</f>
        <v>1</v>
      </c>
      <c r="S116" s="17"/>
      <c r="T116" s="189">
        <f>IFERROR(1-SUMIF(Tracker_BD!H:H,$A116,Tracker_BD!AI:AI)/$F116,"")</f>
        <v>1</v>
      </c>
      <c r="U116" s="190">
        <f t="shared" si="7"/>
        <v>0.75221087606311965</v>
      </c>
      <c r="V116" s="17"/>
      <c r="W116" s="176">
        <f t="shared" si="8"/>
        <v>0.11565242219470465</v>
      </c>
      <c r="X116" s="17">
        <f>IFERROR(_xlfn.XLOOKUP($A116,'Raw Data'!$G:$G,'Raw Data'!AB:AB),"")</f>
        <v>30347</v>
      </c>
      <c r="Y116" s="17">
        <f>IFERROR(_xlfn.XLOOKUP($A116,'Raw Data'!$G:$G,'Raw Data'!AC:AC),"")</f>
        <v>29471.999999994296</v>
      </c>
      <c r="Z116" s="45">
        <f>IFERROR(_xlfn.XLOOKUP($A116,'Raw Data'!$G:$G,'Raw Data'!AD:AD),"")</f>
        <v>308.16000000001509</v>
      </c>
      <c r="AA116" s="45">
        <f>IFERROR(_xlfn.XLOOKUP($A116,'Raw Data'!$G:$G,'Raw Data'!AE:AE),"")</f>
        <v>29163.839999994281</v>
      </c>
      <c r="AB116" s="17">
        <f>_xlfn.XLOOKUP($D116,'Modelling New'!D:D,'Modelling New'!N:N)</f>
        <v>10.507</v>
      </c>
      <c r="AC116" s="26">
        <f>IFERROR(_xlfn.XLOOKUP($D116,'Modelling New'!$D:$D,'Modelling New'!P:P),"")</f>
        <v>4.2694462387096781</v>
      </c>
      <c r="AD116" s="45">
        <f>IFERROR(_xlfn.XLOOKUP($D116,'Modelling New'!$D:$D,'Modelling New'!T:T)*1000,"")</f>
        <v>31425.129045407131</v>
      </c>
      <c r="AE116" s="176">
        <f t="shared" si="9"/>
        <v>0.70053008017012453</v>
      </c>
      <c r="AF116" s="176">
        <f>IFERROR(_xlfn.XLOOKUP($D116,'Modelling New'!$D:$D,'Modelling New'!W:W),"")</f>
        <v>0.12461981316188862</v>
      </c>
      <c r="AG116" s="176">
        <f>IFERROR(_xlfn.XLOOKUP($D116,'Modelling New'!$D:$D,'Modelling New'!AD:AD),"")</f>
        <v>0.995</v>
      </c>
      <c r="AH116" s="176">
        <f>IFERROR(_xlfn.XLOOKUP($D116,'Modelling New'!$D:$D,'Modelling New'!AE:AE),"")</f>
        <v>0.997</v>
      </c>
      <c r="AI116" s="17"/>
      <c r="AJ116" s="17"/>
      <c r="AK116" s="17"/>
      <c r="AL116" s="17"/>
      <c r="AM116" s="17"/>
      <c r="AN116" s="176"/>
      <c r="AO116" s="176"/>
      <c r="AP116" s="176"/>
      <c r="AQ116" s="176"/>
      <c r="AR116" s="45">
        <f>IFERROR(_xlfn.XLOOKUP($D116,'Modelling New'!$D:$D,'Modelling New'!$N:$N),"")</f>
        <v>10.507</v>
      </c>
      <c r="AS116" s="45"/>
    </row>
    <row r="117" spans="1:45">
      <c r="A117" s="77">
        <f t="shared" si="10"/>
        <v>45860</v>
      </c>
      <c r="B117" s="45">
        <f>YEAR(Table13[[#This Row],[Date]])+IF(MONTH(Table13[[#This Row],[Date]])&gt;=4,1,0)</f>
        <v>2026</v>
      </c>
      <c r="C117" s="17">
        <f>YEAR(Table13[[#This Row],[Date]])</f>
        <v>2025</v>
      </c>
      <c r="D117" s="42">
        <f>Table13[[#This Row],[Date]]-DAY(Table13[[#This Row],[Date]])+1</f>
        <v>45839</v>
      </c>
      <c r="E117" s="17">
        <f t="shared" si="11"/>
        <v>31</v>
      </c>
      <c r="F117" s="147" cm="1">
        <f t="array" ref="F117">IFERROR(_xlfn.XLOOKUP(Table13[[#This Row],[Date]],Raw_Data[[#All],[Date]],Raw_Data[[#All],[Operating Hours]]),"")</f>
        <v>12.433333333333332</v>
      </c>
      <c r="G117" s="148">
        <f>IFERROR(_xlfn.XLOOKUP($A117,'Raw Data'!$G:$G,'Raw Data'!S:S)/1000,"")</f>
        <v>3.99</v>
      </c>
      <c r="H117" s="148"/>
      <c r="I117" s="148">
        <f>IFERROR(_xlfn.XLOOKUP($A117,'Raw Data'!$G:$G,'Raw Data'!AF:AF)/1000,"")</f>
        <v>3.875</v>
      </c>
      <c r="J117" s="148"/>
      <c r="K117" s="149">
        <f>IFERROR(_xlfn.XLOOKUP($A117,'Raw Data'!$G:$G,'Raw Data'!W:W),"")</f>
        <v>24.160546753479004</v>
      </c>
      <c r="L117" s="148">
        <f>IFERROR(_xlfn.XLOOKUP($A117,'Raw Data'!$G:$G,'Raw Data'!X:X),"")</f>
        <v>31.746793436339932</v>
      </c>
      <c r="M117" s="148">
        <f>IFERROR(_xlfn.XLOOKUP($A117,'Raw Data'!$G:$G,'Raw Data'!Y:Y),"")</f>
        <v>1.7008165226308973</v>
      </c>
      <c r="N117" s="148">
        <f>IFERROR(_xlfn.XLOOKUP($A117,'Raw Data'!$G:$G,'Raw Data'!Z:Z),"")</f>
        <v>6.5749797821044922</v>
      </c>
      <c r="O117" s="188">
        <f>IFERROR(1-SUMIF('Plant BD'!$H:$H,$A117,'Plant BD'!$AE:$AE)/($AA117+SUMIF('Plant BD'!$H:$H,$A117,'Plant BD'!$AE:$AE)),"")</f>
        <v>1</v>
      </c>
      <c r="P117" s="188"/>
      <c r="Q117" s="189"/>
      <c r="R117" s="188">
        <f>IFERROR(1-SUMIF('Grid BD'!$H:$H,$A117,'Grid BD'!$AD:$AD)/($AA117+SUMIF('Grid BD'!$H:$H,$A117,'Grid BD'!$AD:$AD)),"")</f>
        <v>1</v>
      </c>
      <c r="S117" s="17"/>
      <c r="T117" s="189">
        <f>IFERROR(1-SUMIF(Tracker_BD!H:H,$A117,Tracker_BD!AI:AI)/$F117,"")</f>
        <v>1</v>
      </c>
      <c r="U117" s="190">
        <f t="shared" si="7"/>
        <v>0.77294633071046515</v>
      </c>
      <c r="V117" s="17"/>
      <c r="W117" s="176">
        <f t="shared" si="8"/>
        <v>0.12479862631262717</v>
      </c>
      <c r="X117" s="17">
        <f>IFERROR(_xlfn.XLOOKUP($A117,'Raw Data'!$G:$G,'Raw Data'!AB:AB),"")</f>
        <v>31845</v>
      </c>
      <c r="Y117" s="17">
        <f>IFERROR(_xlfn.XLOOKUP($A117,'Raw Data'!$G:$G,'Raw Data'!AC:AC),"")</f>
        <v>31776.400000002468</v>
      </c>
      <c r="Z117" s="45">
        <f>IFERROR(_xlfn.XLOOKUP($A117,'Raw Data'!$G:$G,'Raw Data'!AD:AD),"")</f>
        <v>306.1799999998982</v>
      </c>
      <c r="AA117" s="45">
        <f>IFERROR(_xlfn.XLOOKUP($A117,'Raw Data'!$G:$G,'Raw Data'!AE:AE),"")</f>
        <v>31470.22000000257</v>
      </c>
      <c r="AB117" s="17">
        <f>_xlfn.XLOOKUP($D117,'Modelling New'!D:D,'Modelling New'!N:N)</f>
        <v>10.507</v>
      </c>
      <c r="AC117" s="26">
        <f>IFERROR(_xlfn.XLOOKUP($D117,'Modelling New'!$D:$D,'Modelling New'!P:P),"")</f>
        <v>4.2694462387096781</v>
      </c>
      <c r="AD117" s="45">
        <f>IFERROR(_xlfn.XLOOKUP($D117,'Modelling New'!$D:$D,'Modelling New'!T:T)*1000,"")</f>
        <v>31425.129045407131</v>
      </c>
      <c r="AE117" s="176">
        <f t="shared" si="9"/>
        <v>0.70053008017012453</v>
      </c>
      <c r="AF117" s="176">
        <f>IFERROR(_xlfn.XLOOKUP($D117,'Modelling New'!$D:$D,'Modelling New'!W:W),"")</f>
        <v>0.12461981316188862</v>
      </c>
      <c r="AG117" s="176">
        <f>IFERROR(_xlfn.XLOOKUP($D117,'Modelling New'!$D:$D,'Modelling New'!AD:AD),"")</f>
        <v>0.995</v>
      </c>
      <c r="AH117" s="176">
        <f>IFERROR(_xlfn.XLOOKUP($D117,'Modelling New'!$D:$D,'Modelling New'!AE:AE),"")</f>
        <v>0.997</v>
      </c>
      <c r="AI117" s="17"/>
      <c r="AJ117" s="17"/>
      <c r="AK117" s="17"/>
      <c r="AL117" s="17"/>
      <c r="AM117" s="17"/>
      <c r="AN117" s="176"/>
      <c r="AO117" s="176"/>
      <c r="AP117" s="176"/>
      <c r="AQ117" s="176"/>
      <c r="AR117" s="45">
        <f>IFERROR(_xlfn.XLOOKUP($D117,'Modelling New'!$D:$D,'Modelling New'!$N:$N),"")</f>
        <v>10.507</v>
      </c>
      <c r="AS117" s="45"/>
    </row>
    <row r="118" spans="1:45">
      <c r="A118" s="77">
        <f t="shared" si="10"/>
        <v>45861</v>
      </c>
      <c r="B118" s="45">
        <f>YEAR(Table13[[#This Row],[Date]])+IF(MONTH(Table13[[#This Row],[Date]])&gt;=4,1,0)</f>
        <v>2026</v>
      </c>
      <c r="C118" s="17">
        <f>YEAR(Table13[[#This Row],[Date]])</f>
        <v>2025</v>
      </c>
      <c r="D118" s="42">
        <f>Table13[[#This Row],[Date]]-DAY(Table13[[#This Row],[Date]])+1</f>
        <v>45839</v>
      </c>
      <c r="E118" s="17">
        <f t="shared" si="11"/>
        <v>31</v>
      </c>
      <c r="F118" s="147" cm="1">
        <f t="array" ref="F118">IFERROR(_xlfn.XLOOKUP(Table13[[#This Row],[Date]],Raw_Data[[#All],[Date]],Raw_Data[[#All],[Operating Hours]]),"")</f>
        <v>12.1</v>
      </c>
      <c r="G118" s="26">
        <f>IFERROR(_xlfn.XLOOKUP($A118,'Raw Data'!$G:$G,'Raw Data'!S:S)/1000,"")</f>
        <v>3.71</v>
      </c>
      <c r="H118" s="26"/>
      <c r="I118" s="26">
        <f>IFERROR(_xlfn.XLOOKUP($A118,'Raw Data'!$G:$G,'Raw Data'!AF:AF)/1000,"")</f>
        <v>3.64</v>
      </c>
      <c r="J118" s="26"/>
      <c r="K118" s="149">
        <f>IFERROR(_xlfn.XLOOKUP($A118,'Raw Data'!$G:$G,'Raw Data'!W:W),"")</f>
        <v>24.590077557972634</v>
      </c>
      <c r="L118" s="148">
        <f>IFERROR(_xlfn.XLOOKUP($A118,'Raw Data'!$G:$G,'Raw Data'!X:X),"")</f>
        <v>31.51842736021635</v>
      </c>
      <c r="M118" s="148">
        <f>IFERROR(_xlfn.XLOOKUP($A118,'Raw Data'!$G:$G,'Raw Data'!Y:Y),"")</f>
        <v>1.4443704917087001</v>
      </c>
      <c r="N118" s="148">
        <f>IFERROR(_xlfn.XLOOKUP($A118,'Raw Data'!$G:$G,'Raw Data'!Z:Z),"")</f>
        <v>7.7017226219177246</v>
      </c>
      <c r="O118" s="188">
        <f>IFERROR(1-SUMIF('Plant BD'!$H:$H,$A118,'Plant BD'!$AE:$AE)/($AA118+SUMIF('Plant BD'!$H:$H,$A118,'Plant BD'!$AE:$AE)),"")</f>
        <v>1</v>
      </c>
      <c r="P118" s="188"/>
      <c r="Q118" s="189"/>
      <c r="R118" s="191">
        <f>IFERROR(1-SUMIF('Grid BD'!$H:$H,$A118,'Grid BD'!$AD:$AD)/($AA118+SUMIF('Grid BD'!$H:$H,$A118,'Grid BD'!$AD:$AD)),"")</f>
        <v>1</v>
      </c>
      <c r="S118" s="17"/>
      <c r="T118" s="189">
        <f>IFERROR(1-SUMIF(Tracker_BD!H:H,$A118,Tracker_BD!AI:AI)/$F118,"")</f>
        <v>1</v>
      </c>
      <c r="U118" s="190">
        <f t="shared" si="7"/>
        <v>0.77293787396604519</v>
      </c>
      <c r="V118" s="17"/>
      <c r="W118" s="176">
        <f t="shared" si="8"/>
        <v>0.11722891088485018</v>
      </c>
      <c r="X118" s="17">
        <f>IFERROR(_xlfn.XLOOKUP($A118,'Raw Data'!$G:$G,'Raw Data'!AB:AB),"")</f>
        <v>30901</v>
      </c>
      <c r="Y118" s="17">
        <f>IFERROR(_xlfn.XLOOKUP($A118,'Raw Data'!$G:$G,'Raw Data'!AC:AC),"")</f>
        <v>29893.000000010943</v>
      </c>
      <c r="Z118" s="45">
        <f>IFERROR(_xlfn.XLOOKUP($A118,'Raw Data'!$G:$G,'Raw Data'!AD:AD),"")</f>
        <v>331.62000000004355</v>
      </c>
      <c r="AA118" s="45">
        <f>IFERROR(_xlfn.XLOOKUP($A118,'Raw Data'!$G:$G,'Raw Data'!AE:AE),"")</f>
        <v>29561.3800000109</v>
      </c>
      <c r="AB118" s="17">
        <f>_xlfn.XLOOKUP($D118,'Modelling New'!D:D,'Modelling New'!N:N)</f>
        <v>10.507</v>
      </c>
      <c r="AC118" s="26">
        <f>IFERROR(_xlfn.XLOOKUP($D118,'Modelling New'!$D:$D,'Modelling New'!P:P),"")</f>
        <v>4.2694462387096781</v>
      </c>
      <c r="AD118" s="45">
        <f>IFERROR(_xlfn.XLOOKUP($D118,'Modelling New'!$D:$D,'Modelling New'!T:T)*1000,"")</f>
        <v>31425.129045407131</v>
      </c>
      <c r="AE118" s="176">
        <f t="shared" si="9"/>
        <v>0.70053008017012453</v>
      </c>
      <c r="AF118" s="176">
        <f>IFERROR(_xlfn.XLOOKUP($D118,'Modelling New'!$D:$D,'Modelling New'!W:W),"")</f>
        <v>0.12461981316188862</v>
      </c>
      <c r="AG118" s="176">
        <f>IFERROR(_xlfn.XLOOKUP($D118,'Modelling New'!$D:$D,'Modelling New'!AD:AD),"")</f>
        <v>0.995</v>
      </c>
      <c r="AH118" s="176">
        <f>IFERROR(_xlfn.XLOOKUP($D118,'Modelling New'!$D:$D,'Modelling New'!AE:AE),"")</f>
        <v>0.997</v>
      </c>
      <c r="AI118" s="17"/>
      <c r="AJ118" s="17"/>
      <c r="AK118" s="17"/>
      <c r="AL118" s="17"/>
      <c r="AM118" s="17"/>
      <c r="AN118" s="176"/>
      <c r="AO118" s="176"/>
      <c r="AP118" s="176"/>
      <c r="AQ118" s="176"/>
      <c r="AR118" s="45">
        <f>IFERROR(_xlfn.XLOOKUP($D118,'Modelling New'!$D:$D,'Modelling New'!$N:$N),"")</f>
        <v>10.507</v>
      </c>
      <c r="AS118" s="45"/>
    </row>
    <row r="119" spans="1:45">
      <c r="A119" s="77">
        <f t="shared" si="10"/>
        <v>45862</v>
      </c>
      <c r="B119" s="45">
        <f>YEAR(Table13[[#This Row],[Date]])+IF(MONTH(Table13[[#This Row],[Date]])&gt;=4,1,0)</f>
        <v>2026</v>
      </c>
      <c r="C119" s="17">
        <f>YEAR(Table13[[#This Row],[Date]])</f>
        <v>2025</v>
      </c>
      <c r="D119" s="42">
        <f>Table13[[#This Row],[Date]]-DAY(Table13[[#This Row],[Date]])+1</f>
        <v>45839</v>
      </c>
      <c r="E119" s="17">
        <f t="shared" si="11"/>
        <v>31</v>
      </c>
      <c r="F119" s="147" cm="1">
        <f t="array" ref="F119">IFERROR(_xlfn.XLOOKUP(Table13[[#This Row],[Date]],Raw_Data[[#All],[Date]],Raw_Data[[#All],[Operating Hours]]),"")</f>
        <v>12.5</v>
      </c>
      <c r="G119" s="148">
        <f>IFERROR(_xlfn.XLOOKUP($A119,'Raw Data'!$G:$G,'Raw Data'!S:S)/1000,"")</f>
        <v>3.19</v>
      </c>
      <c r="H119" s="148"/>
      <c r="I119" s="148">
        <f>IFERROR(_xlfn.XLOOKUP($A119,'Raw Data'!$G:$G,'Raw Data'!AF:AF)/1000,"")</f>
        <v>3.0150000000000001</v>
      </c>
      <c r="J119" s="148"/>
      <c r="K119" s="149">
        <f>IFERROR(_xlfn.XLOOKUP($A119,'Raw Data'!$G:$G,'Raw Data'!W:W),"")</f>
        <v>23.801634208102804</v>
      </c>
      <c r="L119" s="148">
        <f>IFERROR(_xlfn.XLOOKUP($A119,'Raw Data'!$G:$G,'Raw Data'!X:X),"")</f>
        <v>28.671488472552333</v>
      </c>
      <c r="M119" s="148">
        <f>IFERROR(_xlfn.XLOOKUP($A119,'Raw Data'!$G:$G,'Raw Data'!Y:Y),"")</f>
        <v>0.66935573147367633</v>
      </c>
      <c r="N119" s="148">
        <f>IFERROR(_xlfn.XLOOKUP($A119,'Raw Data'!$G:$G,'Raw Data'!Z:Z),"")</f>
        <v>1.7071681718031566</v>
      </c>
      <c r="O119" s="188">
        <f>IFERROR(1-SUMIF('Plant BD'!$H:$H,$A119,'Plant BD'!$AE:$AE)/($AA119+SUMIF('Plant BD'!$H:$H,$A119,'Plant BD'!$AE:$AE)),"")</f>
        <v>1</v>
      </c>
      <c r="P119" s="188"/>
      <c r="Q119" s="189"/>
      <c r="R119" s="188">
        <f>IFERROR(1-SUMIF('Grid BD'!$H:$H,$A119,'Grid BD'!$AD:$AD)/($AA119+SUMIF('Grid BD'!$H:$H,$A119,'Grid BD'!$AD:$AD)),"")</f>
        <v>1</v>
      </c>
      <c r="S119" s="17"/>
      <c r="T119" s="189">
        <f>IFERROR(1-SUMIF(Tracker_BD!H:H,$A119,Tracker_BD!AI:AI)/$F119,"")</f>
        <v>1</v>
      </c>
      <c r="U119" s="190">
        <f t="shared" si="7"/>
        <v>0.80632527852765701</v>
      </c>
      <c r="V119" s="17"/>
      <c r="W119" s="176">
        <f t="shared" si="8"/>
        <v>0.10129461311503692</v>
      </c>
      <c r="X119" s="17">
        <f>IFERROR(_xlfn.XLOOKUP($A119,'Raw Data'!$G:$G,'Raw Data'!AB:AB),"")</f>
        <v>26106</v>
      </c>
      <c r="Y119" s="17">
        <f>IFERROR(_xlfn.XLOOKUP($A119,'Raw Data'!$G:$G,'Raw Data'!AC:AC),"")</f>
        <v>25838.999999992666</v>
      </c>
      <c r="Z119" s="45">
        <f>IFERROR(_xlfn.XLOOKUP($A119,'Raw Data'!$G:$G,'Raw Data'!AD:AD),"")</f>
        <v>295.74000000003764</v>
      </c>
      <c r="AA119" s="45">
        <f>IFERROR(_xlfn.XLOOKUP($A119,'Raw Data'!$G:$G,'Raw Data'!AE:AE),"")</f>
        <v>25543.259999992628</v>
      </c>
      <c r="AB119" s="17">
        <f>_xlfn.XLOOKUP($D119,'Modelling New'!D:D,'Modelling New'!N:N)</f>
        <v>10.507</v>
      </c>
      <c r="AC119" s="26">
        <f>IFERROR(_xlfn.XLOOKUP($D119,'Modelling New'!$D:$D,'Modelling New'!P:P),"")</f>
        <v>4.2694462387096781</v>
      </c>
      <c r="AD119" s="45">
        <f>IFERROR(_xlfn.XLOOKUP($D119,'Modelling New'!$D:$D,'Modelling New'!T:T)*1000,"")</f>
        <v>31425.129045407131</v>
      </c>
      <c r="AE119" s="176">
        <f t="shared" si="9"/>
        <v>0.70053008017012453</v>
      </c>
      <c r="AF119" s="176">
        <f>IFERROR(_xlfn.XLOOKUP($D119,'Modelling New'!$D:$D,'Modelling New'!W:W),"")</f>
        <v>0.12461981316188862</v>
      </c>
      <c r="AG119" s="176">
        <f>IFERROR(_xlfn.XLOOKUP($D119,'Modelling New'!$D:$D,'Modelling New'!AD:AD),"")</f>
        <v>0.995</v>
      </c>
      <c r="AH119" s="176">
        <f>IFERROR(_xlfn.XLOOKUP($D119,'Modelling New'!$D:$D,'Modelling New'!AE:AE),"")</f>
        <v>0.997</v>
      </c>
      <c r="AI119" s="17"/>
      <c r="AJ119" s="17"/>
      <c r="AK119" s="17"/>
      <c r="AL119" s="17"/>
      <c r="AM119" s="17"/>
      <c r="AN119" s="176"/>
      <c r="AO119" s="176"/>
      <c r="AP119" s="176"/>
      <c r="AQ119" s="176"/>
      <c r="AR119" s="45">
        <f>IFERROR(_xlfn.XLOOKUP($D119,'Modelling New'!$D:$D,'Modelling New'!$N:$N),"")</f>
        <v>10.507</v>
      </c>
      <c r="AS119" s="45"/>
    </row>
    <row r="120" spans="1:45">
      <c r="A120" s="77">
        <f t="shared" si="10"/>
        <v>45863</v>
      </c>
      <c r="B120" s="45">
        <f>YEAR(Table13[[#This Row],[Date]])+IF(MONTH(Table13[[#This Row],[Date]])&gt;=4,1,0)</f>
        <v>2026</v>
      </c>
      <c r="C120" s="17">
        <f>YEAR(Table13[[#This Row],[Date]])</f>
        <v>2025</v>
      </c>
      <c r="D120" s="42">
        <f>Table13[[#This Row],[Date]]-DAY(Table13[[#This Row],[Date]])+1</f>
        <v>45839</v>
      </c>
      <c r="E120" s="17">
        <f t="shared" si="11"/>
        <v>31</v>
      </c>
      <c r="F120" s="147" cm="1">
        <f t="array" ref="F120">IFERROR(_xlfn.XLOOKUP(Table13[[#This Row],[Date]],Raw_Data[[#All],[Date]],Raw_Data[[#All],[Operating Hours]]),"")</f>
        <v>11.616666666666667</v>
      </c>
      <c r="G120" s="26">
        <f>IFERROR(_xlfn.XLOOKUP($A120,'Raw Data'!$G:$G,'Raw Data'!S:S)/1000,"")</f>
        <v>2.16</v>
      </c>
      <c r="H120" s="26"/>
      <c r="I120" s="26">
        <f>IFERROR(_xlfn.XLOOKUP($A120,'Raw Data'!$G:$G,'Raw Data'!AF:AF)/1000,"")</f>
        <v>2.11</v>
      </c>
      <c r="J120" s="26"/>
      <c r="K120" s="149">
        <f>IFERROR(_xlfn.XLOOKUP($A120,'Raw Data'!$G:$G,'Raw Data'!W:W),"")</f>
        <v>23.556039542475649</v>
      </c>
      <c r="L120" s="148">
        <f>IFERROR(_xlfn.XLOOKUP($A120,'Raw Data'!$G:$G,'Raw Data'!X:X),"")</f>
        <v>28.270894481394951</v>
      </c>
      <c r="M120" s="148">
        <f>IFERROR(_xlfn.XLOOKUP($A120,'Raw Data'!$G:$G,'Raw Data'!Y:Y),"")</f>
        <v>1.2584473854254739</v>
      </c>
      <c r="N120" s="148">
        <f>IFERROR(_xlfn.XLOOKUP($A120,'Raw Data'!$G:$G,'Raw Data'!Z:Z),"")</f>
        <v>8.1664529641469326</v>
      </c>
      <c r="O120" s="188">
        <f>IFERROR(1-SUMIF('Plant BD'!$H:$H,$A120,'Plant BD'!$AE:$AE)/($AA120+SUMIF('Plant BD'!$H:$H,$A120,'Plant BD'!$AE:$AE)),"")</f>
        <v>0.98250298764344968</v>
      </c>
      <c r="P120" s="188"/>
      <c r="Q120" s="189"/>
      <c r="R120" s="191">
        <f>IFERROR(1-SUMIF('Grid BD'!$H:$H,$A120,'Grid BD'!$AD:$AD)/($AA120+SUMIF('Grid BD'!$H:$H,$A120,'Grid BD'!$AD:$AD)),"")</f>
        <v>0.98250298764344968</v>
      </c>
      <c r="S120" s="17"/>
      <c r="T120" s="189">
        <f>IFERROR(1-SUMIF(Tracker_BD!H:H,$A120,Tracker_BD!AI:AI)/$F120,"")</f>
        <v>1</v>
      </c>
      <c r="U120" s="190">
        <f t="shared" si="7"/>
        <v>0.77505089137144656</v>
      </c>
      <c r="V120" s="17"/>
      <c r="W120" s="176">
        <f t="shared" si="8"/>
        <v>6.8139890866406344E-2</v>
      </c>
      <c r="X120" s="17">
        <f>IFERROR(_xlfn.XLOOKUP($A120,'Raw Data'!$G:$G,'Raw Data'!AB:AB),"")</f>
        <v>17692</v>
      </c>
      <c r="Y120" s="17">
        <f>IFERROR(_xlfn.XLOOKUP($A120,'Raw Data'!$G:$G,'Raw Data'!AC:AC),"")</f>
        <v>17504.899999999907</v>
      </c>
      <c r="Z120" s="45">
        <f>IFERROR(_xlfn.XLOOKUP($A120,'Raw Data'!$G:$G,'Raw Data'!AD:AD),"")</f>
        <v>322.19999999995252</v>
      </c>
      <c r="AA120" s="45">
        <f>IFERROR(_xlfn.XLOOKUP($A120,'Raw Data'!$G:$G,'Raw Data'!AE:AE),"")</f>
        <v>17182.699999999953</v>
      </c>
      <c r="AB120" s="17">
        <f>_xlfn.XLOOKUP($D120,'Modelling New'!D:D,'Modelling New'!N:N)</f>
        <v>10.507</v>
      </c>
      <c r="AC120" s="26">
        <f>IFERROR(_xlfn.XLOOKUP($D120,'Modelling New'!$D:$D,'Modelling New'!P:P),"")</f>
        <v>4.2694462387096781</v>
      </c>
      <c r="AD120" s="45">
        <f>IFERROR(_xlfn.XLOOKUP($D120,'Modelling New'!$D:$D,'Modelling New'!T:T)*1000,"")</f>
        <v>31425.129045407131</v>
      </c>
      <c r="AE120" s="176">
        <f t="shared" si="9"/>
        <v>0.70053008017012453</v>
      </c>
      <c r="AF120" s="176">
        <f>IFERROR(_xlfn.XLOOKUP($D120,'Modelling New'!$D:$D,'Modelling New'!W:W),"")</f>
        <v>0.12461981316188862</v>
      </c>
      <c r="AG120" s="176">
        <f>IFERROR(_xlfn.XLOOKUP($D120,'Modelling New'!$D:$D,'Modelling New'!AD:AD),"")</f>
        <v>0.995</v>
      </c>
      <c r="AH120" s="176">
        <f>IFERROR(_xlfn.XLOOKUP($D120,'Modelling New'!$D:$D,'Modelling New'!AE:AE),"")</f>
        <v>0.997</v>
      </c>
      <c r="AI120" s="17"/>
      <c r="AJ120" s="17"/>
      <c r="AK120" s="17"/>
      <c r="AL120" s="17"/>
      <c r="AM120" s="17"/>
      <c r="AN120" s="176"/>
      <c r="AO120" s="176"/>
      <c r="AP120" s="176"/>
      <c r="AQ120" s="176"/>
      <c r="AR120" s="45">
        <f>IFERROR(_xlfn.XLOOKUP($D120,'Modelling New'!$D:$D,'Modelling New'!$N:$N),"")</f>
        <v>10.507</v>
      </c>
      <c r="AS120" s="45"/>
    </row>
    <row r="121" spans="1:45">
      <c r="A121" s="77">
        <f t="shared" si="10"/>
        <v>45864</v>
      </c>
      <c r="B121" s="45">
        <f>YEAR(Table13[[#This Row],[Date]])+IF(MONTH(Table13[[#This Row],[Date]])&gt;=4,1,0)</f>
        <v>2026</v>
      </c>
      <c r="C121" s="17">
        <f>YEAR(Table13[[#This Row],[Date]])</f>
        <v>2025</v>
      </c>
      <c r="D121" s="42">
        <f>Table13[[#This Row],[Date]]-DAY(Table13[[#This Row],[Date]])+1</f>
        <v>45839</v>
      </c>
      <c r="E121" s="17">
        <f t="shared" si="11"/>
        <v>31</v>
      </c>
      <c r="F121" s="147" cm="1">
        <f t="array" ref="F121">IFERROR(_xlfn.XLOOKUP(Table13[[#This Row],[Date]],Raw_Data[[#All],[Date]],Raw_Data[[#All],[Operating Hours]]),"")</f>
        <v>12.183333333333335</v>
      </c>
      <c r="G121" s="148">
        <f>IFERROR(_xlfn.XLOOKUP($A121,'Raw Data'!$G:$G,'Raw Data'!S:S)/1000,"")</f>
        <v>2.13</v>
      </c>
      <c r="H121" s="148"/>
      <c r="I121" s="148">
        <f>IFERROR(_xlfn.XLOOKUP($A121,'Raw Data'!$G:$G,'Raw Data'!AF:AF)/1000,"")</f>
        <v>1.9850000000000001</v>
      </c>
      <c r="J121" s="148"/>
      <c r="K121" s="149">
        <f>IFERROR(_xlfn.XLOOKUP($A121,'Raw Data'!$G:$G,'Raw Data'!W:W),"")</f>
        <v>23.597872939309578</v>
      </c>
      <c r="L121" s="148">
        <f>IFERROR(_xlfn.XLOOKUP($A121,'Raw Data'!$G:$G,'Raw Data'!X:X),"")</f>
        <v>26.896070844544564</v>
      </c>
      <c r="M121" s="148">
        <f>IFERROR(_xlfn.XLOOKUP($A121,'Raw Data'!$G:$G,'Raw Data'!Y:Y),"")</f>
        <v>1.8840445648513344</v>
      </c>
      <c r="N121" s="148">
        <f>IFERROR(_xlfn.XLOOKUP($A121,'Raw Data'!$G:$G,'Raw Data'!Z:Z),"")</f>
        <v>7.3513015111287432</v>
      </c>
      <c r="O121" s="188">
        <f>IFERROR(1-SUMIF('Plant BD'!$H:$H,$A121,'Plant BD'!$AE:$AE)/($AA121+SUMIF('Plant BD'!$H:$H,$A121,'Plant BD'!$AE:$AE)),"")</f>
        <v>1</v>
      </c>
      <c r="P121" s="188"/>
      <c r="Q121" s="189"/>
      <c r="R121" s="188">
        <f>IFERROR(1-SUMIF('Grid BD'!$H:$H,$A121,'Grid BD'!$AD:$AD)/($AA121+SUMIF('Grid BD'!$H:$H,$A121,'Grid BD'!$AD:$AD)),"")</f>
        <v>1</v>
      </c>
      <c r="S121" s="17"/>
      <c r="T121" s="189">
        <f>IFERROR(1-SUMIF(Tracker_BD!H:H,$A121,Tracker_BD!AI:AI)/$F121,"")</f>
        <v>1</v>
      </c>
      <c r="U121" s="190">
        <f t="shared" si="7"/>
        <v>0.78091443895246271</v>
      </c>
      <c r="V121" s="17"/>
      <c r="W121" s="176">
        <f t="shared" si="8"/>
        <v>6.4588131721693268E-2</v>
      </c>
      <c r="X121" s="17">
        <f>IFERROR(_xlfn.XLOOKUP($A121,'Raw Data'!$G:$G,'Raw Data'!AB:AB),"")</f>
        <v>16847</v>
      </c>
      <c r="Y121" s="17">
        <f>IFERROR(_xlfn.XLOOKUP($A121,'Raw Data'!$G:$G,'Raw Data'!AC:AC),"")</f>
        <v>16590.599999995902</v>
      </c>
      <c r="Z121" s="45">
        <f>IFERROR(_xlfn.XLOOKUP($A121,'Raw Data'!$G:$G,'Raw Data'!AD:AD),"")</f>
        <v>303.53999999995551</v>
      </c>
      <c r="AA121" s="45">
        <f>IFERROR(_xlfn.XLOOKUP($A121,'Raw Data'!$G:$G,'Raw Data'!AE:AE),"")</f>
        <v>16287.059999995947</v>
      </c>
      <c r="AB121" s="17">
        <f>_xlfn.XLOOKUP($D121,'Modelling New'!D:D,'Modelling New'!N:N)</f>
        <v>10.507</v>
      </c>
      <c r="AC121" s="26">
        <f>IFERROR(_xlfn.XLOOKUP($D121,'Modelling New'!$D:$D,'Modelling New'!P:P),"")</f>
        <v>4.2694462387096781</v>
      </c>
      <c r="AD121" s="45">
        <f>IFERROR(_xlfn.XLOOKUP($D121,'Modelling New'!$D:$D,'Modelling New'!T:T)*1000,"")</f>
        <v>31425.129045407131</v>
      </c>
      <c r="AE121" s="176">
        <f t="shared" si="9"/>
        <v>0.70053008017012453</v>
      </c>
      <c r="AF121" s="176">
        <f>IFERROR(_xlfn.XLOOKUP($D121,'Modelling New'!$D:$D,'Modelling New'!W:W),"")</f>
        <v>0.12461981316188862</v>
      </c>
      <c r="AG121" s="176">
        <f>IFERROR(_xlfn.XLOOKUP($D121,'Modelling New'!$D:$D,'Modelling New'!AD:AD),"")</f>
        <v>0.995</v>
      </c>
      <c r="AH121" s="176">
        <f>IFERROR(_xlfn.XLOOKUP($D121,'Modelling New'!$D:$D,'Modelling New'!AE:AE),"")</f>
        <v>0.997</v>
      </c>
      <c r="AI121" s="17"/>
      <c r="AJ121" s="17"/>
      <c r="AK121" s="17"/>
      <c r="AL121" s="17"/>
      <c r="AM121" s="17"/>
      <c r="AN121" s="176"/>
      <c r="AO121" s="176"/>
      <c r="AP121" s="176"/>
      <c r="AQ121" s="176"/>
      <c r="AR121" s="45">
        <f>IFERROR(_xlfn.XLOOKUP($D121,'Modelling New'!$D:$D,'Modelling New'!$N:$N),"")</f>
        <v>10.507</v>
      </c>
      <c r="AS121" s="45"/>
    </row>
    <row r="122" spans="1:45">
      <c r="A122" s="77">
        <f t="shared" si="10"/>
        <v>45865</v>
      </c>
      <c r="B122" s="45">
        <f>YEAR(Table13[[#This Row],[Date]])+IF(MONTH(Table13[[#This Row],[Date]])&gt;=4,1,0)</f>
        <v>2026</v>
      </c>
      <c r="C122" s="17">
        <f>YEAR(Table13[[#This Row],[Date]])</f>
        <v>2025</v>
      </c>
      <c r="D122" s="42">
        <f>Table13[[#This Row],[Date]]-DAY(Table13[[#This Row],[Date]])+1</f>
        <v>45839</v>
      </c>
      <c r="E122" s="17">
        <f t="shared" si="11"/>
        <v>31</v>
      </c>
      <c r="F122" s="147" cm="1">
        <f t="array" ref="F122">IFERROR(_xlfn.XLOOKUP(Table13[[#This Row],[Date]],Raw_Data[[#All],[Date]],Raw_Data[[#All],[Operating Hours]]),"")</f>
        <v>12.233333333333333</v>
      </c>
      <c r="G122" s="26">
        <f>IFERROR(_xlfn.XLOOKUP($A122,'Raw Data'!$G:$G,'Raw Data'!S:S)/1000,"")</f>
        <v>3.11</v>
      </c>
      <c r="H122" s="26"/>
      <c r="I122" s="26">
        <f>IFERROR(_xlfn.XLOOKUP($A122,'Raw Data'!$G:$G,'Raw Data'!AF:AF)/1000,"")</f>
        <v>3.0150000000000001</v>
      </c>
      <c r="J122" s="26"/>
      <c r="K122" s="149">
        <f>IFERROR(_xlfn.XLOOKUP($A122,'Raw Data'!$G:$G,'Raw Data'!W:W),"")</f>
        <v>23.693586571078342</v>
      </c>
      <c r="L122" s="148">
        <f>IFERROR(_xlfn.XLOOKUP($A122,'Raw Data'!$G:$G,'Raw Data'!X:X),"")</f>
        <v>29.005921083381764</v>
      </c>
      <c r="M122" s="148">
        <f>IFERROR(_xlfn.XLOOKUP($A122,'Raw Data'!$G:$G,'Raw Data'!Y:Y),"")</f>
        <v>2.5486496112881114</v>
      </c>
      <c r="N122" s="148">
        <f>IFERROR(_xlfn.XLOOKUP($A122,'Raw Data'!$G:$G,'Raw Data'!Z:Z),"")</f>
        <v>5.9443340301513672</v>
      </c>
      <c r="O122" s="188">
        <f>IFERROR(1-SUMIF('Plant BD'!$H:$H,$A122,'Plant BD'!$AE:$AE)/($AA122+SUMIF('Plant BD'!$H:$H,$A122,'Plant BD'!$AE:$AE)),"")</f>
        <v>1</v>
      </c>
      <c r="P122" s="188"/>
      <c r="Q122" s="189"/>
      <c r="R122" s="191">
        <f>IFERROR(1-SUMIF('Grid BD'!$H:$H,$A122,'Grid BD'!$AD:$AD)/($AA122+SUMIF('Grid BD'!$H:$H,$A122,'Grid BD'!$AD:$AD)),"")</f>
        <v>1</v>
      </c>
      <c r="S122" s="17"/>
      <c r="T122" s="189">
        <f>IFERROR(1-SUMIF(Tracker_BD!H:H,$A122,Tracker_BD!AI:AI)/$F122,"")</f>
        <v>1</v>
      </c>
      <c r="U122" s="190">
        <f t="shared" si="7"/>
        <v>0.76752117083458848</v>
      </c>
      <c r="V122" s="17"/>
      <c r="W122" s="176">
        <f t="shared" si="8"/>
        <v>9.6419847086095176E-2</v>
      </c>
      <c r="X122" s="17">
        <f>IFERROR(_xlfn.XLOOKUP($A122,'Raw Data'!$G:$G,'Raw Data'!AB:AB),"")</f>
        <v>24873</v>
      </c>
      <c r="Y122" s="17">
        <f>IFERROR(_xlfn.XLOOKUP($A122,'Raw Data'!$G:$G,'Raw Data'!AC:AC),"")</f>
        <v>24623.300000006566</v>
      </c>
      <c r="Z122" s="45">
        <f>IFERROR(_xlfn.XLOOKUP($A122,'Raw Data'!$G:$G,'Raw Data'!AD:AD),"")</f>
        <v>309.30000000012114</v>
      </c>
      <c r="AA122" s="45">
        <f>IFERROR(_xlfn.XLOOKUP($A122,'Raw Data'!$G:$G,'Raw Data'!AE:AE),"")</f>
        <v>24314.000000006446</v>
      </c>
      <c r="AB122" s="17">
        <f>_xlfn.XLOOKUP($D122,'Modelling New'!D:D,'Modelling New'!N:N)</f>
        <v>10.507</v>
      </c>
      <c r="AC122" s="26">
        <f>IFERROR(_xlfn.XLOOKUP($D122,'Modelling New'!$D:$D,'Modelling New'!P:P),"")</f>
        <v>4.2694462387096781</v>
      </c>
      <c r="AD122" s="45">
        <f>IFERROR(_xlfn.XLOOKUP($D122,'Modelling New'!$D:$D,'Modelling New'!T:T)*1000,"")</f>
        <v>31425.129045407131</v>
      </c>
      <c r="AE122" s="176">
        <f t="shared" si="9"/>
        <v>0.70053008017012453</v>
      </c>
      <c r="AF122" s="176">
        <f>IFERROR(_xlfn.XLOOKUP($D122,'Modelling New'!$D:$D,'Modelling New'!W:W),"")</f>
        <v>0.12461981316188862</v>
      </c>
      <c r="AG122" s="176">
        <f>IFERROR(_xlfn.XLOOKUP($D122,'Modelling New'!$D:$D,'Modelling New'!AD:AD),"")</f>
        <v>0.995</v>
      </c>
      <c r="AH122" s="176">
        <f>IFERROR(_xlfn.XLOOKUP($D122,'Modelling New'!$D:$D,'Modelling New'!AE:AE),"")</f>
        <v>0.997</v>
      </c>
      <c r="AI122" s="17"/>
      <c r="AJ122" s="17"/>
      <c r="AK122" s="17"/>
      <c r="AL122" s="17"/>
      <c r="AM122" s="17"/>
      <c r="AN122" s="176"/>
      <c r="AO122" s="176"/>
      <c r="AP122" s="176"/>
      <c r="AQ122" s="176"/>
      <c r="AR122" s="45">
        <f>IFERROR(_xlfn.XLOOKUP($D122,'Modelling New'!$D:$D,'Modelling New'!$N:$N),"")</f>
        <v>10.507</v>
      </c>
      <c r="AS122" s="45"/>
    </row>
    <row r="123" spans="1:45">
      <c r="A123" s="77">
        <f t="shared" si="10"/>
        <v>45866</v>
      </c>
      <c r="B123" s="45">
        <f>YEAR(Table13[[#This Row],[Date]])+IF(MONTH(Table13[[#This Row],[Date]])&gt;=4,1,0)</f>
        <v>2026</v>
      </c>
      <c r="C123" s="17">
        <f>YEAR(Table13[[#This Row],[Date]])</f>
        <v>2025</v>
      </c>
      <c r="D123" s="42">
        <f>Table13[[#This Row],[Date]]-DAY(Table13[[#This Row],[Date]])+1</f>
        <v>45839</v>
      </c>
      <c r="E123" s="17">
        <f t="shared" si="11"/>
        <v>31</v>
      </c>
      <c r="F123" s="147" cm="1">
        <f t="array" ref="F123">IFERROR(_xlfn.XLOOKUP(Table13[[#This Row],[Date]],Raw_Data[[#All],[Date]],Raw_Data[[#All],[Operating Hours]]),"")</f>
        <v>12.133333333333333</v>
      </c>
      <c r="G123" s="148">
        <f>IFERROR(_xlfn.XLOOKUP($A123,'Raw Data'!$G:$G,'Raw Data'!S:S)/1000,"")</f>
        <v>3.16</v>
      </c>
      <c r="H123" s="148"/>
      <c r="I123" s="148">
        <f>IFERROR(_xlfn.XLOOKUP($A123,'Raw Data'!$G:$G,'Raw Data'!AF:AF)/1000,"")</f>
        <v>3.085</v>
      </c>
      <c r="J123" s="148"/>
      <c r="K123" s="149">
        <f>IFERROR(_xlfn.XLOOKUP($A123,'Raw Data'!$G:$G,'Raw Data'!W:W),"")</f>
        <v>23.692757682294449</v>
      </c>
      <c r="L123" s="148">
        <f>IFERROR(_xlfn.XLOOKUP($A123,'Raw Data'!$G:$G,'Raw Data'!X:X),"")</f>
        <v>29.367971473637549</v>
      </c>
      <c r="M123" s="148">
        <f>IFERROR(_xlfn.XLOOKUP($A123,'Raw Data'!$G:$G,'Raw Data'!Y:Y),"")</f>
        <v>1.6724957968741097</v>
      </c>
      <c r="N123" s="148">
        <f>IFERROR(_xlfn.XLOOKUP($A123,'Raw Data'!$G:$G,'Raw Data'!Z:Z),"")</f>
        <v>5.5520343780517578</v>
      </c>
      <c r="O123" s="188">
        <f>IFERROR(1-SUMIF('Plant BD'!$H:$H,$A123,'Plant BD'!$AE:$AE)/($AA123+SUMIF('Plant BD'!$H:$H,$A123,'Plant BD'!$AE:$AE)),"")</f>
        <v>0.99305857598893332</v>
      </c>
      <c r="P123" s="188"/>
      <c r="Q123" s="189"/>
      <c r="R123" s="188">
        <f>IFERROR(1-SUMIF('Grid BD'!$H:$H,$A123,'Grid BD'!$AD:$AD)/($AA123+SUMIF('Grid BD'!$H:$H,$A123,'Grid BD'!$AD:$AD)),"")</f>
        <v>1</v>
      </c>
      <c r="S123" s="17"/>
      <c r="T123" s="189">
        <f>IFERROR(1-SUMIF(Tracker_BD!H:H,$A123,Tracker_BD!AI:AI)/$F123,"")</f>
        <v>1</v>
      </c>
      <c r="U123" s="190">
        <f t="shared" si="7"/>
        <v>0.76355178202580776</v>
      </c>
      <c r="V123" s="17"/>
      <c r="W123" s="176">
        <f t="shared" si="8"/>
        <v>9.8148218647900715E-2</v>
      </c>
      <c r="X123" s="17">
        <f>IFERROR(_xlfn.XLOOKUP($A123,'Raw Data'!$G:$G,'Raw Data'!AB:AB),"")</f>
        <v>25317</v>
      </c>
      <c r="Y123" s="17">
        <f>IFERROR(_xlfn.XLOOKUP($A123,'Raw Data'!$G:$G,'Raw Data'!AC:AC),"")</f>
        <v>25087.700000003679</v>
      </c>
      <c r="Z123" s="45">
        <f>IFERROR(_xlfn.XLOOKUP($A123,'Raw Data'!$G:$G,'Raw Data'!AD:AD),"")</f>
        <v>337.85999999984995</v>
      </c>
      <c r="AA123" s="45">
        <f>IFERROR(_xlfn.XLOOKUP($A123,'Raw Data'!$G:$G,'Raw Data'!AE:AE),"")</f>
        <v>24749.840000003827</v>
      </c>
      <c r="AB123" s="17">
        <f>_xlfn.XLOOKUP($D123,'Modelling New'!D:D,'Modelling New'!N:N)</f>
        <v>10.507</v>
      </c>
      <c r="AC123" s="26">
        <f>IFERROR(_xlfn.XLOOKUP($D123,'Modelling New'!$D:$D,'Modelling New'!P:P),"")</f>
        <v>4.2694462387096781</v>
      </c>
      <c r="AD123" s="45">
        <f>IFERROR(_xlfn.XLOOKUP($D123,'Modelling New'!$D:$D,'Modelling New'!T:T)*1000,"")</f>
        <v>31425.129045407131</v>
      </c>
      <c r="AE123" s="176">
        <f t="shared" si="9"/>
        <v>0.70053008017012453</v>
      </c>
      <c r="AF123" s="176">
        <f>IFERROR(_xlfn.XLOOKUP($D123,'Modelling New'!$D:$D,'Modelling New'!W:W),"")</f>
        <v>0.12461981316188862</v>
      </c>
      <c r="AG123" s="176">
        <f>IFERROR(_xlfn.XLOOKUP($D123,'Modelling New'!$D:$D,'Modelling New'!AD:AD),"")</f>
        <v>0.995</v>
      </c>
      <c r="AH123" s="176">
        <f>IFERROR(_xlfn.XLOOKUP($D123,'Modelling New'!$D:$D,'Modelling New'!AE:AE),"")</f>
        <v>0.997</v>
      </c>
      <c r="AI123" s="17"/>
      <c r="AJ123" s="17"/>
      <c r="AK123" s="17"/>
      <c r="AL123" s="17"/>
      <c r="AM123" s="17"/>
      <c r="AN123" s="176"/>
      <c r="AO123" s="176"/>
      <c r="AP123" s="176"/>
      <c r="AQ123" s="176"/>
      <c r="AR123" s="45">
        <f>IFERROR(_xlfn.XLOOKUP($D123,'Modelling New'!$D:$D,'Modelling New'!$N:$N),"")</f>
        <v>10.507</v>
      </c>
      <c r="AS123" s="45"/>
    </row>
    <row r="124" spans="1:45">
      <c r="A124" s="77">
        <f t="shared" si="10"/>
        <v>45867</v>
      </c>
      <c r="B124" s="45">
        <f>YEAR(Table13[[#This Row],[Date]])+IF(MONTH(Table13[[#This Row],[Date]])&gt;=4,1,0)</f>
        <v>2026</v>
      </c>
      <c r="C124" s="17">
        <f>YEAR(Table13[[#This Row],[Date]])</f>
        <v>2025</v>
      </c>
      <c r="D124" s="42">
        <f>Table13[[#This Row],[Date]]-DAY(Table13[[#This Row],[Date]])+1</f>
        <v>45839</v>
      </c>
      <c r="E124" s="17">
        <f t="shared" si="11"/>
        <v>31</v>
      </c>
      <c r="F124" s="147" cm="1">
        <f t="array" ref="F124">IFERROR(_xlfn.XLOOKUP(Table13[[#This Row],[Date]],Raw_Data[[#All],[Date]],Raw_Data[[#All],[Operating Hours]]),"")</f>
        <v>12.250000000000002</v>
      </c>
      <c r="G124" s="26">
        <f>IFERROR(_xlfn.XLOOKUP($A124,'Raw Data'!$G:$G,'Raw Data'!S:S)/1000,"")</f>
        <v>3.2</v>
      </c>
      <c r="H124" s="26"/>
      <c r="I124" s="26">
        <f>IFERROR(_xlfn.XLOOKUP($A124,'Raw Data'!$G:$G,'Raw Data'!AF:AF)/1000,"")</f>
        <v>3.1</v>
      </c>
      <c r="J124" s="26"/>
      <c r="K124" s="149">
        <f>IFERROR(_xlfn.XLOOKUP($A124,'Raw Data'!$G:$G,'Raw Data'!W:W),"")</f>
        <v>23.410125150844678</v>
      </c>
      <c r="L124" s="148">
        <f>IFERROR(_xlfn.XLOOKUP($A124,'Raw Data'!$G:$G,'Raw Data'!X:X),"")</f>
        <v>29.602864794405356</v>
      </c>
      <c r="M124" s="148">
        <f>IFERROR(_xlfn.XLOOKUP($A124,'Raw Data'!$G:$G,'Raw Data'!Y:Y),"")</f>
        <v>1.6463438026553059</v>
      </c>
      <c r="N124" s="148">
        <f>IFERROR(_xlfn.XLOOKUP($A124,'Raw Data'!$G:$G,'Raw Data'!Z:Z),"")</f>
        <v>5.0612964630126953</v>
      </c>
      <c r="O124" s="188">
        <f>IFERROR(1-SUMIF('Plant BD'!$H:$H,$A124,'Plant BD'!$AE:$AE)/($AA124+SUMIF('Plant BD'!$H:$H,$A124,'Plant BD'!$AE:$AE)),"")</f>
        <v>1</v>
      </c>
      <c r="P124" s="188"/>
      <c r="Q124" s="189"/>
      <c r="R124" s="191">
        <f>IFERROR(1-SUMIF('Grid BD'!$H:$H,$A124,'Grid BD'!$AD:$AD)/($AA124+SUMIF('Grid BD'!$H:$H,$A124,'Grid BD'!$AD:$AD)),"")</f>
        <v>1</v>
      </c>
      <c r="S124" s="17"/>
      <c r="T124" s="189">
        <f>IFERROR(1-SUMIF(Tracker_BD!H:H,$A124,Tracker_BD!AI:AI)/$F124,"")</f>
        <v>1</v>
      </c>
      <c r="U124" s="190">
        <f t="shared" si="7"/>
        <v>0.77059963096772044</v>
      </c>
      <c r="V124" s="17"/>
      <c r="W124" s="176">
        <f t="shared" si="8"/>
        <v>9.9535785666663892E-2</v>
      </c>
      <c r="X124" s="17">
        <f>IFERROR(_xlfn.XLOOKUP($A124,'Raw Data'!$G:$G,'Raw Data'!AB:AB),"")</f>
        <v>25614</v>
      </c>
      <c r="Y124" s="17">
        <f>IFERROR(_xlfn.XLOOKUP($A124,'Raw Data'!$G:$G,'Raw Data'!AC:AC),"")</f>
        <v>25393.199999991339</v>
      </c>
      <c r="Z124" s="45">
        <f>IFERROR(_xlfn.XLOOKUP($A124,'Raw Data'!$G:$G,'Raw Data'!AD:AD),"")</f>
        <v>293.46000000003869</v>
      </c>
      <c r="AA124" s="45">
        <f>IFERROR(_xlfn.XLOOKUP($A124,'Raw Data'!$G:$G,'Raw Data'!AE:AE),"")</f>
        <v>25099.7399999913</v>
      </c>
      <c r="AB124" s="17">
        <f>_xlfn.XLOOKUP($D124,'Modelling New'!D:D,'Modelling New'!N:N)</f>
        <v>10.507</v>
      </c>
      <c r="AC124" s="26">
        <f>IFERROR(_xlfn.XLOOKUP($D124,'Modelling New'!$D:$D,'Modelling New'!P:P),"")</f>
        <v>4.2694462387096781</v>
      </c>
      <c r="AD124" s="45">
        <f>IFERROR(_xlfn.XLOOKUP($D124,'Modelling New'!$D:$D,'Modelling New'!T:T)*1000,"")</f>
        <v>31425.129045407131</v>
      </c>
      <c r="AE124" s="176">
        <f t="shared" si="9"/>
        <v>0.70053008017012453</v>
      </c>
      <c r="AF124" s="176">
        <f>IFERROR(_xlfn.XLOOKUP($D124,'Modelling New'!$D:$D,'Modelling New'!W:W),"")</f>
        <v>0.12461981316188862</v>
      </c>
      <c r="AG124" s="176">
        <f>IFERROR(_xlfn.XLOOKUP($D124,'Modelling New'!$D:$D,'Modelling New'!AD:AD),"")</f>
        <v>0.995</v>
      </c>
      <c r="AH124" s="176">
        <f>IFERROR(_xlfn.XLOOKUP($D124,'Modelling New'!$D:$D,'Modelling New'!AE:AE),"")</f>
        <v>0.997</v>
      </c>
      <c r="AI124" s="17"/>
      <c r="AJ124" s="17"/>
      <c r="AK124" s="17"/>
      <c r="AL124" s="17"/>
      <c r="AM124" s="17"/>
      <c r="AN124" s="176"/>
      <c r="AO124" s="176"/>
      <c r="AP124" s="176"/>
      <c r="AQ124" s="176"/>
      <c r="AR124" s="45">
        <f>IFERROR(_xlfn.XLOOKUP($D124,'Modelling New'!$D:$D,'Modelling New'!$N:$N),"")</f>
        <v>10.507</v>
      </c>
      <c r="AS124" s="45"/>
    </row>
    <row r="125" spans="1:45">
      <c r="A125" s="77">
        <f t="shared" si="10"/>
        <v>45868</v>
      </c>
      <c r="B125" s="45">
        <f>YEAR(Table13[[#This Row],[Date]])+IF(MONTH(Table13[[#This Row],[Date]])&gt;=4,1,0)</f>
        <v>2026</v>
      </c>
      <c r="C125" s="17">
        <f>YEAR(Table13[[#This Row],[Date]])</f>
        <v>2025</v>
      </c>
      <c r="D125" s="42">
        <f>Table13[[#This Row],[Date]]-DAY(Table13[[#This Row],[Date]])+1</f>
        <v>45839</v>
      </c>
      <c r="E125" s="17">
        <f t="shared" si="11"/>
        <v>31</v>
      </c>
      <c r="F125" s="147" cm="1">
        <f t="array" ref="F125">IFERROR(_xlfn.XLOOKUP(Table13[[#This Row],[Date]],Raw_Data[[#All],[Date]],Raw_Data[[#All],[Operating Hours]]),"")</f>
        <v>12.433333333333332</v>
      </c>
      <c r="G125" s="148">
        <f>IFERROR(_xlfn.XLOOKUP($A125,'Raw Data'!$G:$G,'Raw Data'!S:S)/1000,"")</f>
        <v>4.17</v>
      </c>
      <c r="H125" s="148"/>
      <c r="I125" s="148">
        <f>IFERROR(_xlfn.XLOOKUP($A125,'Raw Data'!$G:$G,'Raw Data'!AF:AF)/1000,"")</f>
        <v>4.3600000000000003</v>
      </c>
      <c r="J125" s="148"/>
      <c r="K125" s="149">
        <f>IFERROR(_xlfn.XLOOKUP($A125,'Raw Data'!$G:$G,'Raw Data'!W:W),"")</f>
        <v>25.228924563361627</v>
      </c>
      <c r="L125" s="148">
        <f>IFERROR(_xlfn.XLOOKUP($A125,'Raw Data'!$G:$G,'Raw Data'!X:X),"")</f>
        <v>33.634501396700067</v>
      </c>
      <c r="M125" s="148">
        <f>IFERROR(_xlfn.XLOOKUP($A125,'Raw Data'!$G:$G,'Raw Data'!Y:Y),"")</f>
        <v>2.072489955559464</v>
      </c>
      <c r="N125" s="148">
        <f>IFERROR(_xlfn.XLOOKUP($A125,'Raw Data'!$G:$G,'Raw Data'!Z:Z),"")</f>
        <v>5.3553002902439664</v>
      </c>
      <c r="O125" s="188">
        <f>IFERROR(1-SUMIF('Plant BD'!$H:$H,$A125,'Plant BD'!$AE:$AE)/($AA125+SUMIF('Plant BD'!$H:$H,$A125,'Plant BD'!$AE:$AE)),"")</f>
        <v>1</v>
      </c>
      <c r="P125" s="188"/>
      <c r="Q125" s="189"/>
      <c r="R125" s="188">
        <f>IFERROR(1-SUMIF('Grid BD'!$H:$H,$A125,'Grid BD'!$AD:$AD)/($AA125+SUMIF('Grid BD'!$H:$H,$A125,'Grid BD'!$AD:$AD)),"")</f>
        <v>1</v>
      </c>
      <c r="S125" s="17"/>
      <c r="T125" s="189">
        <f>IFERROR(1-SUMIF(Tracker_BD!H:H,$A125,Tracker_BD!AI:AI)/$F125,"")</f>
        <v>1</v>
      </c>
      <c r="U125" s="190">
        <f t="shared" ref="U125:U188" si="12">IFERROR(AA125/(I125*1000)/AB125,"")</f>
        <v>0.72393022388758799</v>
      </c>
      <c r="V125" s="17"/>
      <c r="W125" s="176">
        <f t="shared" ref="W125:W188" si="13">IFERROR(AA125/(24*1000*AR125),"")</f>
        <v>0.13151399067291181</v>
      </c>
      <c r="X125" s="17">
        <f>IFERROR(_xlfn.XLOOKUP($A125,'Raw Data'!$G:$G,'Raw Data'!AB:AB),"")</f>
        <v>33717</v>
      </c>
      <c r="Y125" s="17">
        <f>IFERROR(_xlfn.XLOOKUP($A125,'Raw Data'!$G:$G,'Raw Data'!AC:AC),"")</f>
        <v>33483.600000006845</v>
      </c>
      <c r="Z125" s="45">
        <f>IFERROR(_xlfn.XLOOKUP($A125,'Raw Data'!$G:$G,'Raw Data'!AD:AD),"")</f>
        <v>319.98000000001525</v>
      </c>
      <c r="AA125" s="45">
        <f>IFERROR(_xlfn.XLOOKUP($A125,'Raw Data'!$G:$G,'Raw Data'!AE:AE),"")</f>
        <v>33163.620000006827</v>
      </c>
      <c r="AB125" s="17">
        <f>_xlfn.XLOOKUP($D125,'Modelling New'!D:D,'Modelling New'!N:N)</f>
        <v>10.507</v>
      </c>
      <c r="AC125" s="26">
        <f>IFERROR(_xlfn.XLOOKUP($D125,'Modelling New'!$D:$D,'Modelling New'!P:P),"")</f>
        <v>4.2694462387096781</v>
      </c>
      <c r="AD125" s="45">
        <f>IFERROR(_xlfn.XLOOKUP($D125,'Modelling New'!$D:$D,'Modelling New'!T:T)*1000,"")</f>
        <v>31425.129045407131</v>
      </c>
      <c r="AE125" s="176">
        <f t="shared" ref="AE125:AE188" si="14">IFERROR(AD125/AC125/AB125/1000,"")</f>
        <v>0.70053008017012453</v>
      </c>
      <c r="AF125" s="176">
        <f>IFERROR(_xlfn.XLOOKUP($D125,'Modelling New'!$D:$D,'Modelling New'!W:W),"")</f>
        <v>0.12461981316188862</v>
      </c>
      <c r="AG125" s="176">
        <f>IFERROR(_xlfn.XLOOKUP($D125,'Modelling New'!$D:$D,'Modelling New'!AD:AD),"")</f>
        <v>0.995</v>
      </c>
      <c r="AH125" s="176">
        <f>IFERROR(_xlfn.XLOOKUP($D125,'Modelling New'!$D:$D,'Modelling New'!AE:AE),"")</f>
        <v>0.997</v>
      </c>
      <c r="AI125" s="17"/>
      <c r="AJ125" s="17"/>
      <c r="AK125" s="17"/>
      <c r="AL125" s="17"/>
      <c r="AM125" s="17"/>
      <c r="AN125" s="176"/>
      <c r="AO125" s="176"/>
      <c r="AP125" s="176"/>
      <c r="AQ125" s="176"/>
      <c r="AR125" s="45">
        <f>IFERROR(_xlfn.XLOOKUP($D125,'Modelling New'!$D:$D,'Modelling New'!$N:$N),"")</f>
        <v>10.507</v>
      </c>
      <c r="AS125" s="45"/>
    </row>
    <row r="126" spans="1:45">
      <c r="A126" s="77">
        <f t="shared" si="10"/>
        <v>45869</v>
      </c>
      <c r="B126" s="45">
        <f>YEAR(Table13[[#This Row],[Date]])+IF(MONTH(Table13[[#This Row],[Date]])&gt;=4,1,0)</f>
        <v>2026</v>
      </c>
      <c r="C126" s="17">
        <f>YEAR(Table13[[#This Row],[Date]])</f>
        <v>2025</v>
      </c>
      <c r="D126" s="42">
        <f>Table13[[#This Row],[Date]]-DAY(Table13[[#This Row],[Date]])+1</f>
        <v>45839</v>
      </c>
      <c r="E126" s="17">
        <f t="shared" si="11"/>
        <v>31</v>
      </c>
      <c r="F126" s="147" cm="1">
        <f t="array" ref="F126">IFERROR(_xlfn.XLOOKUP(Table13[[#This Row],[Date]],Raw_Data[[#All],[Date]],Raw_Data[[#All],[Operating Hours]]),"")</f>
        <v>12.233333333333333</v>
      </c>
      <c r="G126" s="26">
        <f>IFERROR(_xlfn.XLOOKUP($A126,'Raw Data'!$G:$G,'Raw Data'!S:S)/1000,"")</f>
        <v>2.67</v>
      </c>
      <c r="H126" s="26"/>
      <c r="I126" s="26">
        <f>IFERROR(_xlfn.XLOOKUP($A126,'Raw Data'!$G:$G,'Raw Data'!AF:AF)/1000,"")</f>
        <v>2.68</v>
      </c>
      <c r="J126" s="26"/>
      <c r="K126" s="149">
        <f>IFERROR(_xlfn.XLOOKUP($A126,'Raw Data'!$G:$G,'Raw Data'!W:W),"")</f>
        <v>24.861137308025501</v>
      </c>
      <c r="L126" s="148">
        <f>IFERROR(_xlfn.XLOOKUP($A126,'Raw Data'!$G:$G,'Raw Data'!X:X),"")</f>
        <v>30.490538785439391</v>
      </c>
      <c r="M126" s="148">
        <f>IFERROR(_xlfn.XLOOKUP($A126,'Raw Data'!$G:$G,'Raw Data'!Y:Y),"")</f>
        <v>1.2598552584098459</v>
      </c>
      <c r="N126" s="148">
        <f>IFERROR(_xlfn.XLOOKUP($A126,'Raw Data'!$G:$G,'Raw Data'!Z:Z),"")</f>
        <v>3.4329144954681396</v>
      </c>
      <c r="O126" s="188">
        <f>IFERROR(1-SUMIF('Plant BD'!$H:$H,$A126,'Plant BD'!$AE:$AE)/($AA126+SUMIF('Plant BD'!$H:$H,$A126,'Plant BD'!$AE:$AE)),"")</f>
        <v>1</v>
      </c>
      <c r="P126" s="188"/>
      <c r="Q126" s="189"/>
      <c r="R126" s="191">
        <f>IFERROR(1-SUMIF('Grid BD'!$H:$H,$A126,'Grid BD'!$AD:$AD)/($AA126+SUMIF('Grid BD'!$H:$H,$A126,'Grid BD'!$AD:$AD)),"")</f>
        <v>1</v>
      </c>
      <c r="S126" s="17"/>
      <c r="T126" s="189">
        <f>IFERROR(1-SUMIF(Tracker_BD!H:H,$A126,Tracker_BD!AI:AI)/$F126,"")</f>
        <v>1</v>
      </c>
      <c r="U126" s="190">
        <f t="shared" si="12"/>
        <v>0.75522501701069267</v>
      </c>
      <c r="V126" s="17"/>
      <c r="W126" s="176">
        <f t="shared" si="13"/>
        <v>8.4333460232860674E-2</v>
      </c>
      <c r="X126" s="17">
        <f>IFERROR(_xlfn.XLOOKUP($A126,'Raw Data'!$G:$G,'Raw Data'!AB:AB),"")</f>
        <v>21842</v>
      </c>
      <c r="Y126" s="17">
        <f>IFERROR(_xlfn.XLOOKUP($A126,'Raw Data'!$G:$G,'Raw Data'!AC:AC),"")</f>
        <v>21610.599999999977</v>
      </c>
      <c r="Z126" s="45">
        <f>IFERROR(_xlfn.XLOOKUP($A126,'Raw Data'!$G:$G,'Raw Data'!AD:AD),"")</f>
        <v>344.39999999996473</v>
      </c>
      <c r="AA126" s="45">
        <f>IFERROR(_xlfn.XLOOKUP($A126,'Raw Data'!$G:$G,'Raw Data'!AE:AE),"")</f>
        <v>21266.200000000012</v>
      </c>
      <c r="AB126" s="17">
        <f>_xlfn.XLOOKUP($D126,'Modelling New'!D:D,'Modelling New'!N:N)</f>
        <v>10.507</v>
      </c>
      <c r="AC126" s="26">
        <f>IFERROR(_xlfn.XLOOKUP($D126,'Modelling New'!$D:$D,'Modelling New'!P:P),"")</f>
        <v>4.2694462387096781</v>
      </c>
      <c r="AD126" s="45">
        <f>IFERROR(_xlfn.XLOOKUP($D126,'Modelling New'!$D:$D,'Modelling New'!T:T)*1000,"")</f>
        <v>31425.129045407131</v>
      </c>
      <c r="AE126" s="176">
        <f t="shared" si="14"/>
        <v>0.70053008017012453</v>
      </c>
      <c r="AF126" s="176">
        <f>IFERROR(_xlfn.XLOOKUP($D126,'Modelling New'!$D:$D,'Modelling New'!W:W),"")</f>
        <v>0.12461981316188862</v>
      </c>
      <c r="AG126" s="176">
        <f>IFERROR(_xlfn.XLOOKUP($D126,'Modelling New'!$D:$D,'Modelling New'!AD:AD),"")</f>
        <v>0.995</v>
      </c>
      <c r="AH126" s="176">
        <f>IFERROR(_xlfn.XLOOKUP($D126,'Modelling New'!$D:$D,'Modelling New'!AE:AE),"")</f>
        <v>0.997</v>
      </c>
      <c r="AI126" s="17"/>
      <c r="AJ126" s="17"/>
      <c r="AK126" s="17"/>
      <c r="AL126" s="17"/>
      <c r="AM126" s="17"/>
      <c r="AN126" s="176"/>
      <c r="AO126" s="176"/>
      <c r="AP126" s="176"/>
      <c r="AQ126" s="176"/>
      <c r="AR126" s="45">
        <f>IFERROR(_xlfn.XLOOKUP($D126,'Modelling New'!$D:$D,'Modelling New'!$N:$N),"")</f>
        <v>10.507</v>
      </c>
      <c r="AS126" s="45"/>
    </row>
    <row r="127" spans="1:45">
      <c r="A127" s="77">
        <f t="shared" si="10"/>
        <v>45870</v>
      </c>
      <c r="B127" s="45">
        <f>YEAR(Table13[[#This Row],[Date]])+IF(MONTH(Table13[[#This Row],[Date]])&gt;=4,1,0)</f>
        <v>2026</v>
      </c>
      <c r="C127" s="17">
        <f>YEAR(Table13[[#This Row],[Date]])</f>
        <v>2025</v>
      </c>
      <c r="D127" s="42">
        <f>Table13[[#This Row],[Date]]-DAY(Table13[[#This Row],[Date]])+1</f>
        <v>45870</v>
      </c>
      <c r="E127" s="17">
        <f t="shared" si="11"/>
        <v>31</v>
      </c>
      <c r="F127" s="147" cm="1">
        <f t="array" ref="F127">IFERROR(_xlfn.XLOOKUP(Table13[[#This Row],[Date]],Raw_Data[[#All],[Date]],Raw_Data[[#All],[Operating Hours]]),"")</f>
        <v>12.433333333333332</v>
      </c>
      <c r="G127" s="148">
        <f>IFERROR(_xlfn.XLOOKUP($A127,'Raw Data'!$G:$G,'Raw Data'!S:S)/1000,"")</f>
        <v>3.69</v>
      </c>
      <c r="H127" s="148"/>
      <c r="I127" s="148">
        <f>IFERROR(_xlfn.XLOOKUP($A127,'Raw Data'!$G:$G,'Raw Data'!AF:AF)/1000,"")</f>
        <v>3.8450000000000002</v>
      </c>
      <c r="J127" s="148"/>
      <c r="K127" s="149">
        <f>IFERROR(_xlfn.XLOOKUP($A127,'Raw Data'!$G:$G,'Raw Data'!W:W),"")</f>
        <v>25.453637110809307</v>
      </c>
      <c r="L127" s="148">
        <f>IFERROR(_xlfn.XLOOKUP($A127,'Raw Data'!$G:$G,'Raw Data'!X:X),"")</f>
        <v>34.600852832853825</v>
      </c>
      <c r="M127" s="148">
        <f>IFERROR(_xlfn.XLOOKUP($A127,'Raw Data'!$G:$G,'Raw Data'!Y:Y),"")</f>
        <v>0.84527492234745183</v>
      </c>
      <c r="N127" s="148">
        <f>IFERROR(_xlfn.XLOOKUP($A127,'Raw Data'!$G:$G,'Raw Data'!Z:Z),"")</f>
        <v>3.9557331403096518</v>
      </c>
      <c r="O127" s="188">
        <f>IFERROR(1-SUMIF('Plant BD'!$H:$H,$A127,'Plant BD'!$AE:$AE)/($AA127+SUMIF('Plant BD'!$H:$H,$A127,'Plant BD'!$AE:$AE)),"")</f>
        <v>1</v>
      </c>
      <c r="P127" s="188"/>
      <c r="Q127" s="189"/>
      <c r="R127" s="188">
        <f>IFERROR(1-SUMIF('Grid BD'!$H:$H,$A127,'Grid BD'!$AD:$AD)/($AA127+SUMIF('Grid BD'!$H:$H,$A127,'Grid BD'!$AD:$AD)),"")</f>
        <v>1</v>
      </c>
      <c r="S127" s="17"/>
      <c r="T127" s="189">
        <f>IFERROR(1-SUMIF(Tracker_BD!H:H,$A127,Tracker_BD!AI:AI)/$F127,"")</f>
        <v>1</v>
      </c>
      <c r="U127" s="190">
        <f t="shared" si="12"/>
        <v>0.72015745772559003</v>
      </c>
      <c r="V127" s="17"/>
      <c r="W127" s="176">
        <f t="shared" si="13"/>
        <v>0.11537522603978724</v>
      </c>
      <c r="X127" s="17">
        <f>IFERROR(_xlfn.XLOOKUP($A127,'Raw Data'!$G:$G,'Raw Data'!AB:AB),"")</f>
        <v>29573</v>
      </c>
      <c r="Y127" s="17">
        <f>IFERROR(_xlfn.XLOOKUP($A127,'Raw Data'!$G:$G,'Raw Data'!AC:AC),"")</f>
        <v>29335.500000001048</v>
      </c>
      <c r="Z127" s="45">
        <f>IFERROR(_xlfn.XLOOKUP($A127,'Raw Data'!$G:$G,'Raw Data'!AD:AD),"")</f>
        <v>241.55999999997846</v>
      </c>
      <c r="AA127" s="45">
        <f>IFERROR(_xlfn.XLOOKUP($A127,'Raw Data'!$G:$G,'Raw Data'!AE:AE),"")</f>
        <v>29093.940000001068</v>
      </c>
      <c r="AB127" s="17">
        <f>_xlfn.XLOOKUP($D127,'Modelling New'!D:D,'Modelling New'!N:N)</f>
        <v>10.507</v>
      </c>
      <c r="AC127" s="26">
        <f>IFERROR(_xlfn.XLOOKUP($D127,'Modelling New'!$D:$D,'Modelling New'!P:P),"")</f>
        <v>4.4467592536129033</v>
      </c>
      <c r="AD127" s="45">
        <f>IFERROR(_xlfn.XLOOKUP($D127,'Modelling New'!$D:$D,'Modelling New'!T:T)*1000,"")</f>
        <v>33012.256774973161</v>
      </c>
      <c r="AE127" s="176">
        <f t="shared" si="14"/>
        <v>0.70656621050862611</v>
      </c>
      <c r="AF127" s="176">
        <f>IFERROR(_xlfn.XLOOKUP($D127,'Modelling New'!$D:$D,'Modelling New'!W:W),"")</f>
        <v>0.13091374311955981</v>
      </c>
      <c r="AG127" s="176">
        <f>IFERROR(_xlfn.XLOOKUP($D127,'Modelling New'!$D:$D,'Modelling New'!AD:AD),"")</f>
        <v>0.995</v>
      </c>
      <c r="AH127" s="176">
        <f>IFERROR(_xlfn.XLOOKUP($D127,'Modelling New'!$D:$D,'Modelling New'!AE:AE),"")</f>
        <v>0.997</v>
      </c>
      <c r="AI127" s="17"/>
      <c r="AJ127" s="17"/>
      <c r="AK127" s="17"/>
      <c r="AL127" s="17"/>
      <c r="AM127" s="17"/>
      <c r="AN127" s="176"/>
      <c r="AO127" s="176"/>
      <c r="AP127" s="176"/>
      <c r="AQ127" s="176"/>
      <c r="AR127" s="45">
        <f>IFERROR(_xlfn.XLOOKUP($D127,'Modelling New'!$D:$D,'Modelling New'!$N:$N),"")</f>
        <v>10.507</v>
      </c>
      <c r="AS127" s="45"/>
    </row>
    <row r="128" spans="1:45">
      <c r="A128" s="77">
        <f t="shared" si="10"/>
        <v>45871</v>
      </c>
      <c r="B128" s="45">
        <f>YEAR(Table13[[#This Row],[Date]])+IF(MONTH(Table13[[#This Row],[Date]])&gt;=4,1,0)</f>
        <v>2026</v>
      </c>
      <c r="C128" s="17">
        <f>YEAR(Table13[[#This Row],[Date]])</f>
        <v>2025</v>
      </c>
      <c r="D128" s="42">
        <f>Table13[[#This Row],[Date]]-DAY(Table13[[#This Row],[Date]])+1</f>
        <v>45870</v>
      </c>
      <c r="E128" s="17">
        <f t="shared" si="11"/>
        <v>31</v>
      </c>
      <c r="F128" s="147" cm="1">
        <f t="array" ref="F128">IFERROR(_xlfn.XLOOKUP(Table13[[#This Row],[Date]],Raw_Data[[#All],[Date]],Raw_Data[[#All],[Operating Hours]]),"")</f>
        <v>12.2</v>
      </c>
      <c r="G128" s="26">
        <f>IFERROR(_xlfn.XLOOKUP($A128,'Raw Data'!$G:$G,'Raw Data'!S:S)/1000,"")</f>
        <v>5.38</v>
      </c>
      <c r="H128" s="26"/>
      <c r="I128" s="26">
        <f>IFERROR(_xlfn.XLOOKUP($A128,'Raw Data'!$G:$G,'Raw Data'!AF:AF)/1000,"")</f>
        <v>5.6349999999999998</v>
      </c>
      <c r="J128" s="26"/>
      <c r="K128" s="149">
        <f>IFERROR(_xlfn.XLOOKUP($A128,'Raw Data'!$G:$G,'Raw Data'!W:W),"")</f>
        <v>26.793818419648606</v>
      </c>
      <c r="L128" s="148">
        <f>IFERROR(_xlfn.XLOOKUP($A128,'Raw Data'!$G:$G,'Raw Data'!X:X),"")</f>
        <v>39.362695685816455</v>
      </c>
      <c r="M128" s="148">
        <f>IFERROR(_xlfn.XLOOKUP($A128,'Raw Data'!$G:$G,'Raw Data'!Y:Y),"")</f>
        <v>0.67056341117189455</v>
      </c>
      <c r="N128" s="148">
        <f>IFERROR(_xlfn.XLOOKUP($A128,'Raw Data'!$G:$G,'Raw Data'!Z:Z),"")</f>
        <v>1.9223519762357075</v>
      </c>
      <c r="O128" s="188">
        <f>IFERROR(1-SUMIF('Plant BD'!$H:$H,$A128,'Plant BD'!$AE:$AE)/($AA128+SUMIF('Plant BD'!$H:$H,$A128,'Plant BD'!$AE:$AE)),"")</f>
        <v>0.99180021000833607</v>
      </c>
      <c r="P128" s="188"/>
      <c r="Q128" s="189"/>
      <c r="R128" s="191">
        <f>IFERROR(1-SUMIF('Grid BD'!$H:$H,$A128,'Grid BD'!$AD:$AD)/($AA128+SUMIF('Grid BD'!$H:$H,$A128,'Grid BD'!$AD:$AD)),"")</f>
        <v>1</v>
      </c>
      <c r="S128" s="17"/>
      <c r="T128" s="189">
        <f>IFERROR(1-SUMIF(Tracker_BD!H:H,$A128,Tracker_BD!AI:AI)/$F128,"")</f>
        <v>1</v>
      </c>
      <c r="U128" s="190">
        <f t="shared" si="12"/>
        <v>0.71501780745489063</v>
      </c>
      <c r="V128" s="17"/>
      <c r="W128" s="176">
        <f t="shared" si="13"/>
        <v>0.16788022270867953</v>
      </c>
      <c r="X128" s="17">
        <f>IFERROR(_xlfn.XLOOKUP($A128,'Raw Data'!$G:$G,'Raw Data'!AB:AB),"")</f>
        <v>42889</v>
      </c>
      <c r="Y128" s="17">
        <f>IFERROR(_xlfn.XLOOKUP($A128,'Raw Data'!$G:$G,'Raw Data'!AC:AC),"")</f>
        <v>42574.500000002445</v>
      </c>
      <c r="Z128" s="45">
        <f>IFERROR(_xlfn.XLOOKUP($A128,'Raw Data'!$G:$G,'Raw Data'!AD:AD),"")</f>
        <v>240.48000000014724</v>
      </c>
      <c r="AA128" s="45">
        <f>IFERROR(_xlfn.XLOOKUP($A128,'Raw Data'!$G:$G,'Raw Data'!AE:AE),"")</f>
        <v>42334.020000002296</v>
      </c>
      <c r="AB128" s="17">
        <f>_xlfn.XLOOKUP($D128,'Modelling New'!D:D,'Modelling New'!N:N)</f>
        <v>10.507</v>
      </c>
      <c r="AC128" s="26">
        <f>IFERROR(_xlfn.XLOOKUP($D128,'Modelling New'!$D:$D,'Modelling New'!P:P),"")</f>
        <v>4.4467592536129033</v>
      </c>
      <c r="AD128" s="45">
        <f>IFERROR(_xlfn.XLOOKUP($D128,'Modelling New'!$D:$D,'Modelling New'!T:T)*1000,"")</f>
        <v>33012.256774973161</v>
      </c>
      <c r="AE128" s="176">
        <f t="shared" si="14"/>
        <v>0.70656621050862611</v>
      </c>
      <c r="AF128" s="176">
        <f>IFERROR(_xlfn.XLOOKUP($D128,'Modelling New'!$D:$D,'Modelling New'!W:W),"")</f>
        <v>0.13091374311955981</v>
      </c>
      <c r="AG128" s="176">
        <f>IFERROR(_xlfn.XLOOKUP($D128,'Modelling New'!$D:$D,'Modelling New'!AD:AD),"")</f>
        <v>0.995</v>
      </c>
      <c r="AH128" s="176">
        <f>IFERROR(_xlfn.XLOOKUP($D128,'Modelling New'!$D:$D,'Modelling New'!AE:AE),"")</f>
        <v>0.997</v>
      </c>
      <c r="AI128" s="17"/>
      <c r="AJ128" s="17"/>
      <c r="AK128" s="17"/>
      <c r="AL128" s="17"/>
      <c r="AM128" s="17"/>
      <c r="AN128" s="176"/>
      <c r="AO128" s="176"/>
      <c r="AP128" s="176"/>
      <c r="AQ128" s="176"/>
      <c r="AR128" s="45">
        <f>IFERROR(_xlfn.XLOOKUP($D128,'Modelling New'!$D:$D,'Modelling New'!$N:$N),"")</f>
        <v>10.507</v>
      </c>
      <c r="AS128" s="45"/>
    </row>
    <row r="129" spans="1:45">
      <c r="A129" s="77">
        <f t="shared" si="10"/>
        <v>45872</v>
      </c>
      <c r="B129" s="45">
        <f>YEAR(Table13[[#This Row],[Date]])+IF(MONTH(Table13[[#This Row],[Date]])&gt;=4,1,0)</f>
        <v>2026</v>
      </c>
      <c r="C129" s="17">
        <f>YEAR(Table13[[#This Row],[Date]])</f>
        <v>2025</v>
      </c>
      <c r="D129" s="42">
        <f>Table13[[#This Row],[Date]]-DAY(Table13[[#This Row],[Date]])+1</f>
        <v>45870</v>
      </c>
      <c r="E129" s="17">
        <f t="shared" si="11"/>
        <v>31</v>
      </c>
      <c r="F129" s="147" t="str" cm="1">
        <f t="array" ref="F129">IFERROR(_xlfn.XLOOKUP(Table13[[#This Row],[Date]],Raw_Data[[#All],[Date]],Raw_Data[[#All],[Operating Hours]]),"")</f>
        <v/>
      </c>
      <c r="G129" s="148" t="str">
        <f>IFERROR(_xlfn.XLOOKUP($A129,'Raw Data'!$G:$G,'Raw Data'!S:S)/1000,"")</f>
        <v/>
      </c>
      <c r="H129" s="148"/>
      <c r="I129" s="148" t="str">
        <f>IFERROR(_xlfn.XLOOKUP($A129,'Raw Data'!$G:$G,'Raw Data'!AF:AF)/1000,"")</f>
        <v/>
      </c>
      <c r="J129" s="148"/>
      <c r="K129" s="149" t="str">
        <f>IFERROR(_xlfn.XLOOKUP($A129,'Raw Data'!$G:$G,'Raw Data'!W:W),"")</f>
        <v/>
      </c>
      <c r="L129" s="148" t="str">
        <f>IFERROR(_xlfn.XLOOKUP($A129,'Raw Data'!$G:$G,'Raw Data'!X:X),"")</f>
        <v/>
      </c>
      <c r="M129" s="148" t="str">
        <f>IFERROR(_xlfn.XLOOKUP($A129,'Raw Data'!$G:$G,'Raw Data'!Y:Y),"")</f>
        <v/>
      </c>
      <c r="N129" s="148" t="str">
        <f>IFERROR(_xlfn.XLOOKUP($A129,'Raw Data'!$G:$G,'Raw Data'!Z:Z),"")</f>
        <v/>
      </c>
      <c r="O129" s="188" t="str">
        <f>IFERROR(1-SUMIF('Plant BD'!$H:$H,$A129,'Plant BD'!$AE:$AE)/($AA129+SUMIF('Plant BD'!$H:$H,$A129,'Plant BD'!$AE:$AE)),"")</f>
        <v/>
      </c>
      <c r="P129" s="188"/>
      <c r="Q129" s="189"/>
      <c r="R129" s="188" t="str">
        <f>IFERROR(1-SUMIF('Grid BD'!$H:$H,$A129,'Grid BD'!$AD:$AD)/($AA129+SUMIF('Grid BD'!$H:$H,$A129,'Grid BD'!$AD:$AD)),"")</f>
        <v/>
      </c>
      <c r="S129" s="17"/>
      <c r="T129" s="189" t="str">
        <f>IFERROR(1-SUMIF(Tracker_BD!H:H,$A129,Tracker_BD!AI:AI)/$F129,"")</f>
        <v/>
      </c>
      <c r="U129" s="190" t="str">
        <f t="shared" si="12"/>
        <v/>
      </c>
      <c r="V129" s="17"/>
      <c r="W129" s="176" t="str">
        <f t="shared" si="13"/>
        <v/>
      </c>
      <c r="X129" s="17" t="str">
        <f>IFERROR(_xlfn.XLOOKUP($A129,'Raw Data'!$G:$G,'Raw Data'!AB:AB),"")</f>
        <v/>
      </c>
      <c r="Y129" s="17" t="str">
        <f>IFERROR(_xlfn.XLOOKUP($A129,'Raw Data'!$G:$G,'Raw Data'!AC:AC),"")</f>
        <v/>
      </c>
      <c r="Z129" s="45" t="str">
        <f>IFERROR(_xlfn.XLOOKUP($A129,'Raw Data'!$G:$G,'Raw Data'!AD:AD),"")</f>
        <v/>
      </c>
      <c r="AA129" s="45" t="str">
        <f>IFERROR(_xlfn.XLOOKUP($A129,'Raw Data'!$G:$G,'Raw Data'!AE:AE),"")</f>
        <v/>
      </c>
      <c r="AB129" s="17">
        <f>_xlfn.XLOOKUP($D129,'Modelling New'!D:D,'Modelling New'!N:N)</f>
        <v>10.507</v>
      </c>
      <c r="AC129" s="26">
        <f>IFERROR(_xlfn.XLOOKUP($D129,'Modelling New'!$D:$D,'Modelling New'!P:P),"")</f>
        <v>4.4467592536129033</v>
      </c>
      <c r="AD129" s="45">
        <f>IFERROR(_xlfn.XLOOKUP($D129,'Modelling New'!$D:$D,'Modelling New'!T:T)*1000,"")</f>
        <v>33012.256774973161</v>
      </c>
      <c r="AE129" s="176">
        <f t="shared" si="14"/>
        <v>0.70656621050862611</v>
      </c>
      <c r="AF129" s="176">
        <f>IFERROR(_xlfn.XLOOKUP($D129,'Modelling New'!$D:$D,'Modelling New'!W:W),"")</f>
        <v>0.13091374311955981</v>
      </c>
      <c r="AG129" s="176">
        <f>IFERROR(_xlfn.XLOOKUP($D129,'Modelling New'!$D:$D,'Modelling New'!AD:AD),"")</f>
        <v>0.995</v>
      </c>
      <c r="AH129" s="176">
        <f>IFERROR(_xlfn.XLOOKUP($D129,'Modelling New'!$D:$D,'Modelling New'!AE:AE),"")</f>
        <v>0.997</v>
      </c>
      <c r="AI129" s="17"/>
      <c r="AJ129" s="17"/>
      <c r="AK129" s="17"/>
      <c r="AL129" s="17"/>
      <c r="AM129" s="17"/>
      <c r="AN129" s="176"/>
      <c r="AO129" s="176"/>
      <c r="AP129" s="176"/>
      <c r="AQ129" s="176"/>
      <c r="AR129" s="45">
        <f>IFERROR(_xlfn.XLOOKUP($D129,'Modelling New'!$D:$D,'Modelling New'!$N:$N),"")</f>
        <v>10.507</v>
      </c>
      <c r="AS129" s="45"/>
    </row>
    <row r="130" spans="1:45">
      <c r="A130" s="77">
        <f t="shared" si="10"/>
        <v>45873</v>
      </c>
      <c r="B130" s="45">
        <f>YEAR(Table13[[#This Row],[Date]])+IF(MONTH(Table13[[#This Row],[Date]])&gt;=4,1,0)</f>
        <v>2026</v>
      </c>
      <c r="C130" s="17">
        <f>YEAR(Table13[[#This Row],[Date]])</f>
        <v>2025</v>
      </c>
      <c r="D130" s="42">
        <f>Table13[[#This Row],[Date]]-DAY(Table13[[#This Row],[Date]])+1</f>
        <v>45870</v>
      </c>
      <c r="E130" s="17">
        <f t="shared" si="11"/>
        <v>31</v>
      </c>
      <c r="F130" s="147" t="str" cm="1">
        <f t="array" ref="F130">IFERROR(_xlfn.XLOOKUP(Table13[[#This Row],[Date]],Raw_Data[[#All],[Date]],Raw_Data[[#All],[Operating Hours]]),"")</f>
        <v/>
      </c>
      <c r="G130" s="26" t="str">
        <f>IFERROR(_xlfn.XLOOKUP($A130,'Raw Data'!$G:$G,'Raw Data'!S:S)/1000,"")</f>
        <v/>
      </c>
      <c r="H130" s="26"/>
      <c r="I130" s="26" t="str">
        <f>IFERROR(_xlfn.XLOOKUP($A130,'Raw Data'!$G:$G,'Raw Data'!AF:AF)/1000,"")</f>
        <v/>
      </c>
      <c r="J130" s="26"/>
      <c r="K130" s="149" t="str">
        <f>IFERROR(_xlfn.XLOOKUP($A130,'Raw Data'!$G:$G,'Raw Data'!W:W),"")</f>
        <v/>
      </c>
      <c r="L130" s="148" t="str">
        <f>IFERROR(_xlfn.XLOOKUP($A130,'Raw Data'!$G:$G,'Raw Data'!X:X),"")</f>
        <v/>
      </c>
      <c r="M130" s="148" t="str">
        <f>IFERROR(_xlfn.XLOOKUP($A130,'Raw Data'!$G:$G,'Raw Data'!Y:Y),"")</f>
        <v/>
      </c>
      <c r="N130" s="148" t="str">
        <f>IFERROR(_xlfn.XLOOKUP($A130,'Raw Data'!$G:$G,'Raw Data'!Z:Z),"")</f>
        <v/>
      </c>
      <c r="O130" s="188" t="str">
        <f>IFERROR(1-SUMIF('Plant BD'!$H:$H,$A130,'Plant BD'!$AE:$AE)/($AA130+SUMIF('Plant BD'!$H:$H,$A130,'Plant BD'!$AE:$AE)),"")</f>
        <v/>
      </c>
      <c r="P130" s="188"/>
      <c r="Q130" s="189"/>
      <c r="R130" s="191" t="str">
        <f>IFERROR(1-SUMIF('Grid BD'!$H:$H,$A130,'Grid BD'!$AD:$AD)/($AA130+SUMIF('Grid BD'!$H:$H,$A130,'Grid BD'!$AD:$AD)),"")</f>
        <v/>
      </c>
      <c r="S130" s="17"/>
      <c r="T130" s="189" t="str">
        <f>IFERROR(1-SUMIF(Tracker_BD!H:H,$A130,Tracker_BD!AI:AI)/$F130,"")</f>
        <v/>
      </c>
      <c r="U130" s="190" t="str">
        <f t="shared" si="12"/>
        <v/>
      </c>
      <c r="V130" s="17"/>
      <c r="W130" s="176" t="str">
        <f t="shared" si="13"/>
        <v/>
      </c>
      <c r="X130" s="17" t="str">
        <f>IFERROR(_xlfn.XLOOKUP($A130,'Raw Data'!$G:$G,'Raw Data'!AB:AB),"")</f>
        <v/>
      </c>
      <c r="Y130" s="17" t="str">
        <f>IFERROR(_xlfn.XLOOKUP($A130,'Raw Data'!$G:$G,'Raw Data'!AC:AC),"")</f>
        <v/>
      </c>
      <c r="Z130" s="45" t="str">
        <f>IFERROR(_xlfn.XLOOKUP($A130,'Raw Data'!$G:$G,'Raw Data'!AD:AD),"")</f>
        <v/>
      </c>
      <c r="AA130" s="45" t="str">
        <f>IFERROR(_xlfn.XLOOKUP($A130,'Raw Data'!$G:$G,'Raw Data'!AE:AE),"")</f>
        <v/>
      </c>
      <c r="AB130" s="17">
        <f>_xlfn.XLOOKUP($D130,'Modelling New'!D:D,'Modelling New'!N:N)</f>
        <v>10.507</v>
      </c>
      <c r="AC130" s="26">
        <f>IFERROR(_xlfn.XLOOKUP($D130,'Modelling New'!$D:$D,'Modelling New'!P:P),"")</f>
        <v>4.4467592536129033</v>
      </c>
      <c r="AD130" s="45">
        <f>IFERROR(_xlfn.XLOOKUP($D130,'Modelling New'!$D:$D,'Modelling New'!T:T)*1000,"")</f>
        <v>33012.256774973161</v>
      </c>
      <c r="AE130" s="176">
        <f t="shared" si="14"/>
        <v>0.70656621050862611</v>
      </c>
      <c r="AF130" s="176">
        <f>IFERROR(_xlfn.XLOOKUP($D130,'Modelling New'!$D:$D,'Modelling New'!W:W),"")</f>
        <v>0.13091374311955981</v>
      </c>
      <c r="AG130" s="176">
        <f>IFERROR(_xlfn.XLOOKUP($D130,'Modelling New'!$D:$D,'Modelling New'!AD:AD),"")</f>
        <v>0.995</v>
      </c>
      <c r="AH130" s="176">
        <f>IFERROR(_xlfn.XLOOKUP($D130,'Modelling New'!$D:$D,'Modelling New'!AE:AE),"")</f>
        <v>0.997</v>
      </c>
      <c r="AI130" s="17"/>
      <c r="AJ130" s="17"/>
      <c r="AK130" s="17"/>
      <c r="AL130" s="17"/>
      <c r="AM130" s="17"/>
      <c r="AN130" s="176"/>
      <c r="AO130" s="176"/>
      <c r="AP130" s="176"/>
      <c r="AQ130" s="176"/>
      <c r="AR130" s="45">
        <f>IFERROR(_xlfn.XLOOKUP($D130,'Modelling New'!$D:$D,'Modelling New'!$N:$N),"")</f>
        <v>10.507</v>
      </c>
      <c r="AS130" s="45"/>
    </row>
    <row r="131" spans="1:45">
      <c r="A131" s="77">
        <f t="shared" si="10"/>
        <v>45874</v>
      </c>
      <c r="B131" s="45">
        <f>YEAR(Table13[[#This Row],[Date]])+IF(MONTH(Table13[[#This Row],[Date]])&gt;=4,1,0)</f>
        <v>2026</v>
      </c>
      <c r="C131" s="17">
        <f>YEAR(Table13[[#This Row],[Date]])</f>
        <v>2025</v>
      </c>
      <c r="D131" s="42">
        <f>Table13[[#This Row],[Date]]-DAY(Table13[[#This Row],[Date]])+1</f>
        <v>45870</v>
      </c>
      <c r="E131" s="17">
        <f t="shared" si="11"/>
        <v>31</v>
      </c>
      <c r="F131" s="147" t="str" cm="1">
        <f t="array" ref="F131">IFERROR(_xlfn.XLOOKUP(Table13[[#This Row],[Date]],Raw_Data[[#All],[Date]],Raw_Data[[#All],[Operating Hours]]),"")</f>
        <v/>
      </c>
      <c r="G131" s="148" t="str">
        <f>IFERROR(_xlfn.XLOOKUP($A131,'Raw Data'!$G:$G,'Raw Data'!S:S)/1000,"")</f>
        <v/>
      </c>
      <c r="H131" s="148"/>
      <c r="I131" s="148" t="str">
        <f>IFERROR(_xlfn.XLOOKUP($A131,'Raw Data'!$G:$G,'Raw Data'!AF:AF)/1000,"")</f>
        <v/>
      </c>
      <c r="J131" s="148"/>
      <c r="K131" s="149" t="str">
        <f>IFERROR(_xlfn.XLOOKUP($A131,'Raw Data'!$G:$G,'Raw Data'!W:W),"")</f>
        <v/>
      </c>
      <c r="L131" s="148" t="str">
        <f>IFERROR(_xlfn.XLOOKUP($A131,'Raw Data'!$G:$G,'Raw Data'!X:X),"")</f>
        <v/>
      </c>
      <c r="M131" s="148" t="str">
        <f>IFERROR(_xlfn.XLOOKUP($A131,'Raw Data'!$G:$G,'Raw Data'!Y:Y),"")</f>
        <v/>
      </c>
      <c r="N131" s="148" t="str">
        <f>IFERROR(_xlfn.XLOOKUP($A131,'Raw Data'!$G:$G,'Raw Data'!Z:Z),"")</f>
        <v/>
      </c>
      <c r="O131" s="188" t="str">
        <f>IFERROR(1-SUMIF('Plant BD'!$H:$H,$A131,'Plant BD'!$AE:$AE)/($AA131+SUMIF('Plant BD'!$H:$H,$A131,'Plant BD'!$AE:$AE)),"")</f>
        <v/>
      </c>
      <c r="P131" s="188"/>
      <c r="Q131" s="189"/>
      <c r="R131" s="188" t="str">
        <f>IFERROR(1-SUMIF('Grid BD'!$H:$H,$A131,'Grid BD'!$AD:$AD)/($AA131+SUMIF('Grid BD'!$H:$H,$A131,'Grid BD'!$AD:$AD)),"")</f>
        <v/>
      </c>
      <c r="S131" s="17"/>
      <c r="T131" s="189" t="str">
        <f>IFERROR(1-SUMIF(Tracker_BD!H:H,$A131,Tracker_BD!AI:AI)/$F131,"")</f>
        <v/>
      </c>
      <c r="U131" s="190" t="str">
        <f t="shared" si="12"/>
        <v/>
      </c>
      <c r="V131" s="17"/>
      <c r="W131" s="176" t="str">
        <f t="shared" si="13"/>
        <v/>
      </c>
      <c r="X131" s="17" t="str">
        <f>IFERROR(_xlfn.XLOOKUP($A131,'Raw Data'!$G:$G,'Raw Data'!AB:AB),"")</f>
        <v/>
      </c>
      <c r="Y131" s="17" t="str">
        <f>IFERROR(_xlfn.XLOOKUP($A131,'Raw Data'!$G:$G,'Raw Data'!AC:AC),"")</f>
        <v/>
      </c>
      <c r="Z131" s="45" t="str">
        <f>IFERROR(_xlfn.XLOOKUP($A131,'Raw Data'!$G:$G,'Raw Data'!AD:AD),"")</f>
        <v/>
      </c>
      <c r="AA131" s="45" t="str">
        <f>IFERROR(_xlfn.XLOOKUP($A131,'Raw Data'!$G:$G,'Raw Data'!AE:AE),"")</f>
        <v/>
      </c>
      <c r="AB131" s="17">
        <f>_xlfn.XLOOKUP($D131,'Modelling New'!D:D,'Modelling New'!N:N)</f>
        <v>10.507</v>
      </c>
      <c r="AC131" s="26">
        <f>IFERROR(_xlfn.XLOOKUP($D131,'Modelling New'!$D:$D,'Modelling New'!P:P),"")</f>
        <v>4.4467592536129033</v>
      </c>
      <c r="AD131" s="45">
        <f>IFERROR(_xlfn.XLOOKUP($D131,'Modelling New'!$D:$D,'Modelling New'!T:T)*1000,"")</f>
        <v>33012.256774973161</v>
      </c>
      <c r="AE131" s="176">
        <f t="shared" si="14"/>
        <v>0.70656621050862611</v>
      </c>
      <c r="AF131" s="176">
        <f>IFERROR(_xlfn.XLOOKUP($D131,'Modelling New'!$D:$D,'Modelling New'!W:W),"")</f>
        <v>0.13091374311955981</v>
      </c>
      <c r="AG131" s="176">
        <f>IFERROR(_xlfn.XLOOKUP($D131,'Modelling New'!$D:$D,'Modelling New'!AD:AD),"")</f>
        <v>0.995</v>
      </c>
      <c r="AH131" s="176">
        <f>IFERROR(_xlfn.XLOOKUP($D131,'Modelling New'!$D:$D,'Modelling New'!AE:AE),"")</f>
        <v>0.997</v>
      </c>
      <c r="AI131" s="17"/>
      <c r="AJ131" s="17"/>
      <c r="AK131" s="17"/>
      <c r="AL131" s="17"/>
      <c r="AM131" s="17"/>
      <c r="AN131" s="176"/>
      <c r="AO131" s="176"/>
      <c r="AP131" s="176"/>
      <c r="AQ131" s="176"/>
      <c r="AR131" s="45">
        <f>IFERROR(_xlfn.XLOOKUP($D131,'Modelling New'!$D:$D,'Modelling New'!$N:$N),"")</f>
        <v>10.507</v>
      </c>
      <c r="AS131" s="45"/>
    </row>
    <row r="132" spans="1:45">
      <c r="A132" s="77">
        <f t="shared" si="10"/>
        <v>45875</v>
      </c>
      <c r="B132" s="45">
        <f>YEAR(Table13[[#This Row],[Date]])+IF(MONTH(Table13[[#This Row],[Date]])&gt;=4,1,0)</f>
        <v>2026</v>
      </c>
      <c r="C132" s="17">
        <f>YEAR(Table13[[#This Row],[Date]])</f>
        <v>2025</v>
      </c>
      <c r="D132" s="42">
        <f>Table13[[#This Row],[Date]]-DAY(Table13[[#This Row],[Date]])+1</f>
        <v>45870</v>
      </c>
      <c r="E132" s="17">
        <f t="shared" si="11"/>
        <v>31</v>
      </c>
      <c r="F132" s="147" t="str" cm="1">
        <f t="array" ref="F132">IFERROR(_xlfn.XLOOKUP(Table13[[#This Row],[Date]],Raw_Data[[#All],[Date]],Raw_Data[[#All],[Operating Hours]]),"")</f>
        <v/>
      </c>
      <c r="G132" s="26" t="str">
        <f>IFERROR(_xlfn.XLOOKUP($A132,'Raw Data'!$G:$G,'Raw Data'!S:S)/1000,"")</f>
        <v/>
      </c>
      <c r="H132" s="26"/>
      <c r="I132" s="26" t="str">
        <f>IFERROR(_xlfn.XLOOKUP($A132,'Raw Data'!$G:$G,'Raw Data'!AF:AF)/1000,"")</f>
        <v/>
      </c>
      <c r="J132" s="26"/>
      <c r="K132" s="149" t="str">
        <f>IFERROR(_xlfn.XLOOKUP($A132,'Raw Data'!$G:$G,'Raw Data'!W:W),"")</f>
        <v/>
      </c>
      <c r="L132" s="148" t="str">
        <f>IFERROR(_xlfn.XLOOKUP($A132,'Raw Data'!$G:$G,'Raw Data'!X:X),"")</f>
        <v/>
      </c>
      <c r="M132" s="148" t="str">
        <f>IFERROR(_xlfn.XLOOKUP($A132,'Raw Data'!$G:$G,'Raw Data'!Y:Y),"")</f>
        <v/>
      </c>
      <c r="N132" s="148" t="str">
        <f>IFERROR(_xlfn.XLOOKUP($A132,'Raw Data'!$G:$G,'Raw Data'!Z:Z),"")</f>
        <v/>
      </c>
      <c r="O132" s="188" t="str">
        <f>IFERROR(1-SUMIF('Plant BD'!$H:$H,$A132,'Plant BD'!$AE:$AE)/($AA132+SUMIF('Plant BD'!$H:$H,$A132,'Plant BD'!$AE:$AE)),"")</f>
        <v/>
      </c>
      <c r="P132" s="188"/>
      <c r="Q132" s="189"/>
      <c r="R132" s="191" t="str">
        <f>IFERROR(1-SUMIF('Grid BD'!$H:$H,$A132,'Grid BD'!$AD:$AD)/($AA132+SUMIF('Grid BD'!$H:$H,$A132,'Grid BD'!$AD:$AD)),"")</f>
        <v/>
      </c>
      <c r="S132" s="17"/>
      <c r="T132" s="189" t="str">
        <f>IFERROR(1-SUMIF(Tracker_BD!H:H,$A132,Tracker_BD!AI:AI)/$F132,"")</f>
        <v/>
      </c>
      <c r="U132" s="190" t="str">
        <f t="shared" si="12"/>
        <v/>
      </c>
      <c r="V132" s="17"/>
      <c r="W132" s="176" t="str">
        <f t="shared" si="13"/>
        <v/>
      </c>
      <c r="X132" s="17" t="str">
        <f>IFERROR(_xlfn.XLOOKUP($A132,'Raw Data'!$G:$G,'Raw Data'!AB:AB),"")</f>
        <v/>
      </c>
      <c r="Y132" s="17" t="str">
        <f>IFERROR(_xlfn.XLOOKUP($A132,'Raw Data'!$G:$G,'Raw Data'!AC:AC),"")</f>
        <v/>
      </c>
      <c r="Z132" s="45" t="str">
        <f>IFERROR(_xlfn.XLOOKUP($A132,'Raw Data'!$G:$G,'Raw Data'!AD:AD),"")</f>
        <v/>
      </c>
      <c r="AA132" s="45" t="str">
        <f>IFERROR(_xlfn.XLOOKUP($A132,'Raw Data'!$G:$G,'Raw Data'!AE:AE),"")</f>
        <v/>
      </c>
      <c r="AB132" s="17">
        <f>_xlfn.XLOOKUP($D132,'Modelling New'!D:D,'Modelling New'!N:N)</f>
        <v>10.507</v>
      </c>
      <c r="AC132" s="26">
        <f>IFERROR(_xlfn.XLOOKUP($D132,'Modelling New'!$D:$D,'Modelling New'!P:P),"")</f>
        <v>4.4467592536129033</v>
      </c>
      <c r="AD132" s="45">
        <f>IFERROR(_xlfn.XLOOKUP($D132,'Modelling New'!$D:$D,'Modelling New'!T:T)*1000,"")</f>
        <v>33012.256774973161</v>
      </c>
      <c r="AE132" s="176">
        <f t="shared" si="14"/>
        <v>0.70656621050862611</v>
      </c>
      <c r="AF132" s="176">
        <f>IFERROR(_xlfn.XLOOKUP($D132,'Modelling New'!$D:$D,'Modelling New'!W:W),"")</f>
        <v>0.13091374311955981</v>
      </c>
      <c r="AG132" s="176">
        <f>IFERROR(_xlfn.XLOOKUP($D132,'Modelling New'!$D:$D,'Modelling New'!AD:AD),"")</f>
        <v>0.995</v>
      </c>
      <c r="AH132" s="176">
        <f>IFERROR(_xlfn.XLOOKUP($D132,'Modelling New'!$D:$D,'Modelling New'!AE:AE),"")</f>
        <v>0.997</v>
      </c>
      <c r="AI132" s="17"/>
      <c r="AJ132" s="17"/>
      <c r="AK132" s="17"/>
      <c r="AL132" s="17"/>
      <c r="AM132" s="17"/>
      <c r="AN132" s="176"/>
      <c r="AO132" s="176"/>
      <c r="AP132" s="176"/>
      <c r="AQ132" s="176"/>
      <c r="AR132" s="45">
        <f>IFERROR(_xlfn.XLOOKUP($D132,'Modelling New'!$D:$D,'Modelling New'!$N:$N),"")</f>
        <v>10.507</v>
      </c>
      <c r="AS132" s="45"/>
    </row>
    <row r="133" spans="1:45">
      <c r="A133" s="77">
        <f t="shared" si="10"/>
        <v>45876</v>
      </c>
      <c r="B133" s="45">
        <f>YEAR(Table13[[#This Row],[Date]])+IF(MONTH(Table13[[#This Row],[Date]])&gt;=4,1,0)</f>
        <v>2026</v>
      </c>
      <c r="C133" s="17">
        <f>YEAR(Table13[[#This Row],[Date]])</f>
        <v>2025</v>
      </c>
      <c r="D133" s="42">
        <f>Table13[[#This Row],[Date]]-DAY(Table13[[#This Row],[Date]])+1</f>
        <v>45870</v>
      </c>
      <c r="E133" s="17">
        <f t="shared" si="11"/>
        <v>31</v>
      </c>
      <c r="F133" s="147" t="str" cm="1">
        <f t="array" ref="F133">IFERROR(_xlfn.XLOOKUP(Table13[[#This Row],[Date]],Raw_Data[[#All],[Date]],Raw_Data[[#All],[Operating Hours]]),"")</f>
        <v/>
      </c>
      <c r="G133" s="148" t="str">
        <f>IFERROR(_xlfn.XLOOKUP($A133,'Raw Data'!$G:$G,'Raw Data'!S:S)/1000,"")</f>
        <v/>
      </c>
      <c r="H133" s="148"/>
      <c r="I133" s="148" t="str">
        <f>IFERROR(_xlfn.XLOOKUP($A133,'Raw Data'!$G:$G,'Raw Data'!AF:AF)/1000,"")</f>
        <v/>
      </c>
      <c r="J133" s="148"/>
      <c r="K133" s="149" t="str">
        <f>IFERROR(_xlfn.XLOOKUP($A133,'Raw Data'!$G:$G,'Raw Data'!W:W),"")</f>
        <v/>
      </c>
      <c r="L133" s="148" t="str">
        <f>IFERROR(_xlfn.XLOOKUP($A133,'Raw Data'!$G:$G,'Raw Data'!X:X),"")</f>
        <v/>
      </c>
      <c r="M133" s="148" t="str">
        <f>IFERROR(_xlfn.XLOOKUP($A133,'Raw Data'!$G:$G,'Raw Data'!Y:Y),"")</f>
        <v/>
      </c>
      <c r="N133" s="148" t="str">
        <f>IFERROR(_xlfn.XLOOKUP($A133,'Raw Data'!$G:$G,'Raw Data'!Z:Z),"")</f>
        <v/>
      </c>
      <c r="O133" s="188" t="str">
        <f>IFERROR(1-SUMIF('Plant BD'!$H:$H,$A133,'Plant BD'!$AE:$AE)/($AA133+SUMIF('Plant BD'!$H:$H,$A133,'Plant BD'!$AE:$AE)),"")</f>
        <v/>
      </c>
      <c r="P133" s="188"/>
      <c r="Q133" s="189"/>
      <c r="R133" s="188" t="str">
        <f>IFERROR(1-SUMIF('Grid BD'!$H:$H,$A133,'Grid BD'!$AD:$AD)/($AA133+SUMIF('Grid BD'!$H:$H,$A133,'Grid BD'!$AD:$AD)),"")</f>
        <v/>
      </c>
      <c r="S133" s="17"/>
      <c r="T133" s="189" t="str">
        <f>IFERROR(1-SUMIF(Tracker_BD!H:H,$A133,Tracker_BD!AI:AI)/$F133,"")</f>
        <v/>
      </c>
      <c r="U133" s="190" t="str">
        <f t="shared" si="12"/>
        <v/>
      </c>
      <c r="V133" s="17"/>
      <c r="W133" s="176" t="str">
        <f t="shared" si="13"/>
        <v/>
      </c>
      <c r="X133" s="17" t="str">
        <f>IFERROR(_xlfn.XLOOKUP($A133,'Raw Data'!$G:$G,'Raw Data'!AB:AB),"")</f>
        <v/>
      </c>
      <c r="Y133" s="17" t="str">
        <f>IFERROR(_xlfn.XLOOKUP($A133,'Raw Data'!$G:$G,'Raw Data'!AC:AC),"")</f>
        <v/>
      </c>
      <c r="Z133" s="45" t="str">
        <f>IFERROR(_xlfn.XLOOKUP($A133,'Raw Data'!$G:$G,'Raw Data'!AD:AD),"")</f>
        <v/>
      </c>
      <c r="AA133" s="45" t="str">
        <f>IFERROR(_xlfn.XLOOKUP($A133,'Raw Data'!$G:$G,'Raw Data'!AE:AE),"")</f>
        <v/>
      </c>
      <c r="AB133" s="17">
        <f>_xlfn.XLOOKUP($D133,'Modelling New'!D:D,'Modelling New'!N:N)</f>
        <v>10.507</v>
      </c>
      <c r="AC133" s="26">
        <f>IFERROR(_xlfn.XLOOKUP($D133,'Modelling New'!$D:$D,'Modelling New'!P:P),"")</f>
        <v>4.4467592536129033</v>
      </c>
      <c r="AD133" s="45">
        <f>IFERROR(_xlfn.XLOOKUP($D133,'Modelling New'!$D:$D,'Modelling New'!T:T)*1000,"")</f>
        <v>33012.256774973161</v>
      </c>
      <c r="AE133" s="176">
        <f t="shared" si="14"/>
        <v>0.70656621050862611</v>
      </c>
      <c r="AF133" s="176">
        <f>IFERROR(_xlfn.XLOOKUP($D133,'Modelling New'!$D:$D,'Modelling New'!W:W),"")</f>
        <v>0.13091374311955981</v>
      </c>
      <c r="AG133" s="176">
        <f>IFERROR(_xlfn.XLOOKUP($D133,'Modelling New'!$D:$D,'Modelling New'!AD:AD),"")</f>
        <v>0.995</v>
      </c>
      <c r="AH133" s="176">
        <f>IFERROR(_xlfn.XLOOKUP($D133,'Modelling New'!$D:$D,'Modelling New'!AE:AE),"")</f>
        <v>0.997</v>
      </c>
      <c r="AI133" s="17"/>
      <c r="AJ133" s="17"/>
      <c r="AK133" s="17"/>
      <c r="AL133" s="17"/>
      <c r="AM133" s="17"/>
      <c r="AN133" s="176"/>
      <c r="AO133" s="176"/>
      <c r="AP133" s="176"/>
      <c r="AQ133" s="176"/>
      <c r="AR133" s="45">
        <f>IFERROR(_xlfn.XLOOKUP($D133,'Modelling New'!$D:$D,'Modelling New'!$N:$N),"")</f>
        <v>10.507</v>
      </c>
      <c r="AS133" s="45"/>
    </row>
    <row r="134" spans="1:45">
      <c r="A134" s="77">
        <f t="shared" ref="A134:A197" si="15">A133+1</f>
        <v>45877</v>
      </c>
      <c r="B134" s="45">
        <f>YEAR(Table13[[#This Row],[Date]])+IF(MONTH(Table13[[#This Row],[Date]])&gt;=4,1,0)</f>
        <v>2026</v>
      </c>
      <c r="C134" s="17">
        <f>YEAR(Table13[[#This Row],[Date]])</f>
        <v>2025</v>
      </c>
      <c r="D134" s="42">
        <f>Table13[[#This Row],[Date]]-DAY(Table13[[#This Row],[Date]])+1</f>
        <v>45870</v>
      </c>
      <c r="E134" s="17">
        <f t="shared" ref="E134:E197" si="16">DAY(EOMONTH(A134,0))</f>
        <v>31</v>
      </c>
      <c r="F134" s="147" t="str" cm="1">
        <f t="array" ref="F134">IFERROR(_xlfn.XLOOKUP(Table13[[#This Row],[Date]],Raw_Data[[#All],[Date]],Raw_Data[[#All],[Operating Hours]]),"")</f>
        <v/>
      </c>
      <c r="G134" s="26" t="str">
        <f>IFERROR(_xlfn.XLOOKUP($A134,'Raw Data'!$G:$G,'Raw Data'!S:S)/1000,"")</f>
        <v/>
      </c>
      <c r="H134" s="26"/>
      <c r="I134" s="26" t="str">
        <f>IFERROR(_xlfn.XLOOKUP($A134,'Raw Data'!$G:$G,'Raw Data'!AF:AF)/1000,"")</f>
        <v/>
      </c>
      <c r="J134" s="26"/>
      <c r="K134" s="149" t="str">
        <f>IFERROR(_xlfn.XLOOKUP($A134,'Raw Data'!$G:$G,'Raw Data'!W:W),"")</f>
        <v/>
      </c>
      <c r="L134" s="148" t="str">
        <f>IFERROR(_xlfn.XLOOKUP($A134,'Raw Data'!$G:$G,'Raw Data'!X:X),"")</f>
        <v/>
      </c>
      <c r="M134" s="148" t="str">
        <f>IFERROR(_xlfn.XLOOKUP($A134,'Raw Data'!$G:$G,'Raw Data'!Y:Y),"")</f>
        <v/>
      </c>
      <c r="N134" s="148" t="str">
        <f>IFERROR(_xlfn.XLOOKUP($A134,'Raw Data'!$G:$G,'Raw Data'!Z:Z),"")</f>
        <v/>
      </c>
      <c r="O134" s="188" t="str">
        <f>IFERROR(1-SUMIF('Plant BD'!$H:$H,$A134,'Plant BD'!$AE:$AE)/($AA134+SUMIF('Plant BD'!$H:$H,$A134,'Plant BD'!$AE:$AE)),"")</f>
        <v/>
      </c>
      <c r="P134" s="188"/>
      <c r="Q134" s="189"/>
      <c r="R134" s="191" t="str">
        <f>IFERROR(1-SUMIF('Grid BD'!$H:$H,$A134,'Grid BD'!$AD:$AD)/($AA134+SUMIF('Grid BD'!$H:$H,$A134,'Grid BD'!$AD:$AD)),"")</f>
        <v/>
      </c>
      <c r="S134" s="17"/>
      <c r="T134" s="189" t="str">
        <f>IFERROR(1-SUMIF(Tracker_BD!H:H,$A134,Tracker_BD!AI:AI)/$F134,"")</f>
        <v/>
      </c>
      <c r="U134" s="190" t="str">
        <f t="shared" si="12"/>
        <v/>
      </c>
      <c r="V134" s="17"/>
      <c r="W134" s="176" t="str">
        <f t="shared" si="13"/>
        <v/>
      </c>
      <c r="X134" s="17" t="str">
        <f>IFERROR(_xlfn.XLOOKUP($A134,'Raw Data'!$G:$G,'Raw Data'!AB:AB),"")</f>
        <v/>
      </c>
      <c r="Y134" s="17" t="str">
        <f>IFERROR(_xlfn.XLOOKUP($A134,'Raw Data'!$G:$G,'Raw Data'!AC:AC),"")</f>
        <v/>
      </c>
      <c r="Z134" s="45" t="str">
        <f>IFERROR(_xlfn.XLOOKUP($A134,'Raw Data'!$G:$G,'Raw Data'!AD:AD),"")</f>
        <v/>
      </c>
      <c r="AA134" s="45" t="str">
        <f>IFERROR(_xlfn.XLOOKUP($A134,'Raw Data'!$G:$G,'Raw Data'!AE:AE),"")</f>
        <v/>
      </c>
      <c r="AB134" s="17">
        <f>_xlfn.XLOOKUP($D134,'Modelling New'!D:D,'Modelling New'!N:N)</f>
        <v>10.507</v>
      </c>
      <c r="AC134" s="26">
        <f>IFERROR(_xlfn.XLOOKUP($D134,'Modelling New'!$D:$D,'Modelling New'!P:P),"")</f>
        <v>4.4467592536129033</v>
      </c>
      <c r="AD134" s="45">
        <f>IFERROR(_xlfn.XLOOKUP($D134,'Modelling New'!$D:$D,'Modelling New'!T:T)*1000,"")</f>
        <v>33012.256774973161</v>
      </c>
      <c r="AE134" s="176">
        <f t="shared" si="14"/>
        <v>0.70656621050862611</v>
      </c>
      <c r="AF134" s="176">
        <f>IFERROR(_xlfn.XLOOKUP($D134,'Modelling New'!$D:$D,'Modelling New'!W:W),"")</f>
        <v>0.13091374311955981</v>
      </c>
      <c r="AG134" s="176">
        <f>IFERROR(_xlfn.XLOOKUP($D134,'Modelling New'!$D:$D,'Modelling New'!AD:AD),"")</f>
        <v>0.995</v>
      </c>
      <c r="AH134" s="176">
        <f>IFERROR(_xlfn.XLOOKUP($D134,'Modelling New'!$D:$D,'Modelling New'!AE:AE),"")</f>
        <v>0.997</v>
      </c>
      <c r="AI134" s="17"/>
      <c r="AJ134" s="17"/>
      <c r="AK134" s="17"/>
      <c r="AL134" s="17"/>
      <c r="AM134" s="17"/>
      <c r="AN134" s="176"/>
      <c r="AO134" s="176"/>
      <c r="AP134" s="176"/>
      <c r="AQ134" s="176"/>
      <c r="AR134" s="45">
        <f>IFERROR(_xlfn.XLOOKUP($D134,'Modelling New'!$D:$D,'Modelling New'!$N:$N),"")</f>
        <v>10.507</v>
      </c>
      <c r="AS134" s="45"/>
    </row>
    <row r="135" spans="1:45">
      <c r="A135" s="77">
        <f t="shared" si="15"/>
        <v>45878</v>
      </c>
      <c r="B135" s="45">
        <f>YEAR(Table13[[#This Row],[Date]])+IF(MONTH(Table13[[#This Row],[Date]])&gt;=4,1,0)</f>
        <v>2026</v>
      </c>
      <c r="C135" s="17">
        <f>YEAR(Table13[[#This Row],[Date]])</f>
        <v>2025</v>
      </c>
      <c r="D135" s="42">
        <f>Table13[[#This Row],[Date]]-DAY(Table13[[#This Row],[Date]])+1</f>
        <v>45870</v>
      </c>
      <c r="E135" s="17">
        <f t="shared" si="16"/>
        <v>31</v>
      </c>
      <c r="F135" s="147" t="str" cm="1">
        <f t="array" ref="F135">IFERROR(_xlfn.XLOOKUP(Table13[[#This Row],[Date]],Raw_Data[[#All],[Date]],Raw_Data[[#All],[Operating Hours]]),"")</f>
        <v/>
      </c>
      <c r="G135" s="148" t="str">
        <f>IFERROR(_xlfn.XLOOKUP($A135,'Raw Data'!$G:$G,'Raw Data'!S:S)/1000,"")</f>
        <v/>
      </c>
      <c r="H135" s="148"/>
      <c r="I135" s="148" t="str">
        <f>IFERROR(_xlfn.XLOOKUP($A135,'Raw Data'!$G:$G,'Raw Data'!AF:AF)/1000,"")</f>
        <v/>
      </c>
      <c r="J135" s="148"/>
      <c r="K135" s="149" t="str">
        <f>IFERROR(_xlfn.XLOOKUP($A135,'Raw Data'!$G:$G,'Raw Data'!W:W),"")</f>
        <v/>
      </c>
      <c r="L135" s="148" t="str">
        <f>IFERROR(_xlfn.XLOOKUP($A135,'Raw Data'!$G:$G,'Raw Data'!X:X),"")</f>
        <v/>
      </c>
      <c r="M135" s="148" t="str">
        <f>IFERROR(_xlfn.XLOOKUP($A135,'Raw Data'!$G:$G,'Raw Data'!Y:Y),"")</f>
        <v/>
      </c>
      <c r="N135" s="148" t="str">
        <f>IFERROR(_xlfn.XLOOKUP($A135,'Raw Data'!$G:$G,'Raw Data'!Z:Z),"")</f>
        <v/>
      </c>
      <c r="O135" s="188" t="str">
        <f>IFERROR(1-SUMIF('Plant BD'!$H:$H,$A135,'Plant BD'!$AE:$AE)/($AA135+SUMIF('Plant BD'!$H:$H,$A135,'Plant BD'!$AE:$AE)),"")</f>
        <v/>
      </c>
      <c r="P135" s="188"/>
      <c r="Q135" s="189"/>
      <c r="R135" s="188" t="str">
        <f>IFERROR(1-SUMIF('Grid BD'!$H:$H,$A135,'Grid BD'!$AD:$AD)/($AA135+SUMIF('Grid BD'!$H:$H,$A135,'Grid BD'!$AD:$AD)),"")</f>
        <v/>
      </c>
      <c r="S135" s="17"/>
      <c r="T135" s="189" t="str">
        <f>IFERROR(1-SUMIF(Tracker_BD!H:H,$A135,Tracker_BD!AI:AI)/$F135,"")</f>
        <v/>
      </c>
      <c r="U135" s="190" t="str">
        <f t="shared" si="12"/>
        <v/>
      </c>
      <c r="V135" s="17"/>
      <c r="W135" s="176" t="str">
        <f t="shared" si="13"/>
        <v/>
      </c>
      <c r="X135" s="17" t="str">
        <f>IFERROR(_xlfn.XLOOKUP($A135,'Raw Data'!$G:$G,'Raw Data'!AB:AB),"")</f>
        <v/>
      </c>
      <c r="Y135" s="17" t="str">
        <f>IFERROR(_xlfn.XLOOKUP($A135,'Raw Data'!$G:$G,'Raw Data'!AC:AC),"")</f>
        <v/>
      </c>
      <c r="Z135" s="45" t="str">
        <f>IFERROR(_xlfn.XLOOKUP($A135,'Raw Data'!$G:$G,'Raw Data'!AD:AD),"")</f>
        <v/>
      </c>
      <c r="AA135" s="45" t="str">
        <f>IFERROR(_xlfn.XLOOKUP($A135,'Raw Data'!$G:$G,'Raw Data'!AE:AE),"")</f>
        <v/>
      </c>
      <c r="AB135" s="17">
        <f>_xlfn.XLOOKUP($D135,'Modelling New'!D:D,'Modelling New'!N:N)</f>
        <v>10.507</v>
      </c>
      <c r="AC135" s="26">
        <f>IFERROR(_xlfn.XLOOKUP($D135,'Modelling New'!$D:$D,'Modelling New'!P:P),"")</f>
        <v>4.4467592536129033</v>
      </c>
      <c r="AD135" s="45">
        <f>IFERROR(_xlfn.XLOOKUP($D135,'Modelling New'!$D:$D,'Modelling New'!T:T)*1000,"")</f>
        <v>33012.256774973161</v>
      </c>
      <c r="AE135" s="176">
        <f t="shared" si="14"/>
        <v>0.70656621050862611</v>
      </c>
      <c r="AF135" s="176">
        <f>IFERROR(_xlfn.XLOOKUP($D135,'Modelling New'!$D:$D,'Modelling New'!W:W),"")</f>
        <v>0.13091374311955981</v>
      </c>
      <c r="AG135" s="176">
        <f>IFERROR(_xlfn.XLOOKUP($D135,'Modelling New'!$D:$D,'Modelling New'!AD:AD),"")</f>
        <v>0.995</v>
      </c>
      <c r="AH135" s="176">
        <f>IFERROR(_xlfn.XLOOKUP($D135,'Modelling New'!$D:$D,'Modelling New'!AE:AE),"")</f>
        <v>0.997</v>
      </c>
      <c r="AI135" s="17"/>
      <c r="AJ135" s="17"/>
      <c r="AK135" s="17"/>
      <c r="AL135" s="17"/>
      <c r="AM135" s="17"/>
      <c r="AN135" s="176"/>
      <c r="AO135" s="176"/>
      <c r="AP135" s="176"/>
      <c r="AQ135" s="176"/>
      <c r="AR135" s="45">
        <f>IFERROR(_xlfn.XLOOKUP($D135,'Modelling New'!$D:$D,'Modelling New'!$N:$N),"")</f>
        <v>10.507</v>
      </c>
      <c r="AS135" s="45"/>
    </row>
    <row r="136" spans="1:45">
      <c r="A136" s="77">
        <f t="shared" si="15"/>
        <v>45879</v>
      </c>
      <c r="B136" s="45">
        <f>YEAR(Table13[[#This Row],[Date]])+IF(MONTH(Table13[[#This Row],[Date]])&gt;=4,1,0)</f>
        <v>2026</v>
      </c>
      <c r="C136" s="17">
        <f>YEAR(Table13[[#This Row],[Date]])</f>
        <v>2025</v>
      </c>
      <c r="D136" s="42">
        <f>Table13[[#This Row],[Date]]-DAY(Table13[[#This Row],[Date]])+1</f>
        <v>45870</v>
      </c>
      <c r="E136" s="17">
        <f t="shared" si="16"/>
        <v>31</v>
      </c>
      <c r="F136" s="147" t="str" cm="1">
        <f t="array" ref="F136">IFERROR(_xlfn.XLOOKUP(Table13[[#This Row],[Date]],Raw_Data[[#All],[Date]],Raw_Data[[#All],[Operating Hours]]),"")</f>
        <v/>
      </c>
      <c r="G136" s="26" t="str">
        <f>IFERROR(_xlfn.XLOOKUP($A136,'Raw Data'!$G:$G,'Raw Data'!S:S)/1000,"")</f>
        <v/>
      </c>
      <c r="H136" s="26"/>
      <c r="I136" s="26" t="str">
        <f>IFERROR(_xlfn.XLOOKUP($A136,'Raw Data'!$G:$G,'Raw Data'!AF:AF)/1000,"")</f>
        <v/>
      </c>
      <c r="J136" s="26"/>
      <c r="K136" s="149" t="str">
        <f>IFERROR(_xlfn.XLOOKUP($A136,'Raw Data'!$G:$G,'Raw Data'!W:W),"")</f>
        <v/>
      </c>
      <c r="L136" s="148" t="str">
        <f>IFERROR(_xlfn.XLOOKUP($A136,'Raw Data'!$G:$G,'Raw Data'!X:X),"")</f>
        <v/>
      </c>
      <c r="M136" s="148" t="str">
        <f>IFERROR(_xlfn.XLOOKUP($A136,'Raw Data'!$G:$G,'Raw Data'!Y:Y),"")</f>
        <v/>
      </c>
      <c r="N136" s="148" t="str">
        <f>IFERROR(_xlfn.XLOOKUP($A136,'Raw Data'!$G:$G,'Raw Data'!Z:Z),"")</f>
        <v/>
      </c>
      <c r="O136" s="188" t="str">
        <f>IFERROR(1-SUMIF('Plant BD'!$H:$H,$A136,'Plant BD'!$AE:$AE)/($AA136+SUMIF('Plant BD'!$H:$H,$A136,'Plant BD'!$AE:$AE)),"")</f>
        <v/>
      </c>
      <c r="P136" s="188"/>
      <c r="Q136" s="189"/>
      <c r="R136" s="191" t="str">
        <f>IFERROR(1-SUMIF('Grid BD'!$H:$H,$A136,'Grid BD'!$AD:$AD)/($AA136+SUMIF('Grid BD'!$H:$H,$A136,'Grid BD'!$AD:$AD)),"")</f>
        <v/>
      </c>
      <c r="S136" s="17"/>
      <c r="T136" s="189" t="str">
        <f>IFERROR(1-SUMIF(Tracker_BD!H:H,$A136,Tracker_BD!AI:AI)/$F136,"")</f>
        <v/>
      </c>
      <c r="U136" s="190" t="str">
        <f t="shared" si="12"/>
        <v/>
      </c>
      <c r="V136" s="17"/>
      <c r="W136" s="176" t="str">
        <f t="shared" si="13"/>
        <v/>
      </c>
      <c r="X136" s="17" t="str">
        <f>IFERROR(_xlfn.XLOOKUP($A136,'Raw Data'!$G:$G,'Raw Data'!AB:AB),"")</f>
        <v/>
      </c>
      <c r="Y136" s="17" t="str">
        <f>IFERROR(_xlfn.XLOOKUP($A136,'Raw Data'!$G:$G,'Raw Data'!AC:AC),"")</f>
        <v/>
      </c>
      <c r="Z136" s="45" t="str">
        <f>IFERROR(_xlfn.XLOOKUP($A136,'Raw Data'!$G:$G,'Raw Data'!AD:AD),"")</f>
        <v/>
      </c>
      <c r="AA136" s="45" t="str">
        <f>IFERROR(_xlfn.XLOOKUP($A136,'Raw Data'!$G:$G,'Raw Data'!AE:AE),"")</f>
        <v/>
      </c>
      <c r="AB136" s="17">
        <f>_xlfn.XLOOKUP($D136,'Modelling New'!D:D,'Modelling New'!N:N)</f>
        <v>10.507</v>
      </c>
      <c r="AC136" s="26">
        <f>IFERROR(_xlfn.XLOOKUP($D136,'Modelling New'!$D:$D,'Modelling New'!P:P),"")</f>
        <v>4.4467592536129033</v>
      </c>
      <c r="AD136" s="45">
        <f>IFERROR(_xlfn.XLOOKUP($D136,'Modelling New'!$D:$D,'Modelling New'!T:T)*1000,"")</f>
        <v>33012.256774973161</v>
      </c>
      <c r="AE136" s="176">
        <f t="shared" si="14"/>
        <v>0.70656621050862611</v>
      </c>
      <c r="AF136" s="176">
        <f>IFERROR(_xlfn.XLOOKUP($D136,'Modelling New'!$D:$D,'Modelling New'!W:W),"")</f>
        <v>0.13091374311955981</v>
      </c>
      <c r="AG136" s="176">
        <f>IFERROR(_xlfn.XLOOKUP($D136,'Modelling New'!$D:$D,'Modelling New'!AD:AD),"")</f>
        <v>0.995</v>
      </c>
      <c r="AH136" s="176">
        <f>IFERROR(_xlfn.XLOOKUP($D136,'Modelling New'!$D:$D,'Modelling New'!AE:AE),"")</f>
        <v>0.997</v>
      </c>
      <c r="AI136" s="17"/>
      <c r="AJ136" s="17"/>
      <c r="AK136" s="17"/>
      <c r="AL136" s="17"/>
      <c r="AM136" s="17"/>
      <c r="AN136" s="176"/>
      <c r="AO136" s="176"/>
      <c r="AP136" s="176"/>
      <c r="AQ136" s="176"/>
      <c r="AR136" s="45">
        <f>IFERROR(_xlfn.XLOOKUP($D136,'Modelling New'!$D:$D,'Modelling New'!$N:$N),"")</f>
        <v>10.507</v>
      </c>
      <c r="AS136" s="45"/>
    </row>
    <row r="137" spans="1:45">
      <c r="A137" s="77">
        <f t="shared" si="15"/>
        <v>45880</v>
      </c>
      <c r="B137" s="45">
        <f>YEAR(Table13[[#This Row],[Date]])+IF(MONTH(Table13[[#This Row],[Date]])&gt;=4,1,0)</f>
        <v>2026</v>
      </c>
      <c r="C137" s="17">
        <f>YEAR(Table13[[#This Row],[Date]])</f>
        <v>2025</v>
      </c>
      <c r="D137" s="42">
        <f>Table13[[#This Row],[Date]]-DAY(Table13[[#This Row],[Date]])+1</f>
        <v>45870</v>
      </c>
      <c r="E137" s="17">
        <f t="shared" si="16"/>
        <v>31</v>
      </c>
      <c r="F137" s="147" t="str" cm="1">
        <f t="array" ref="F137">IFERROR(_xlfn.XLOOKUP(Table13[[#This Row],[Date]],Raw_Data[[#All],[Date]],Raw_Data[[#All],[Operating Hours]]),"")</f>
        <v/>
      </c>
      <c r="G137" s="148" t="str">
        <f>IFERROR(_xlfn.XLOOKUP($A137,'Raw Data'!$G:$G,'Raw Data'!S:S)/1000,"")</f>
        <v/>
      </c>
      <c r="H137" s="148"/>
      <c r="I137" s="148" t="str">
        <f>IFERROR(_xlfn.XLOOKUP($A137,'Raw Data'!$G:$G,'Raw Data'!AF:AF)/1000,"")</f>
        <v/>
      </c>
      <c r="J137" s="148"/>
      <c r="K137" s="149" t="str">
        <f>IFERROR(_xlfn.XLOOKUP($A137,'Raw Data'!$G:$G,'Raw Data'!W:W),"")</f>
        <v/>
      </c>
      <c r="L137" s="148" t="str">
        <f>IFERROR(_xlfn.XLOOKUP($A137,'Raw Data'!$G:$G,'Raw Data'!X:X),"")</f>
        <v/>
      </c>
      <c r="M137" s="148" t="str">
        <f>IFERROR(_xlfn.XLOOKUP($A137,'Raw Data'!$G:$G,'Raw Data'!Y:Y),"")</f>
        <v/>
      </c>
      <c r="N137" s="148" t="str">
        <f>IFERROR(_xlfn.XLOOKUP($A137,'Raw Data'!$G:$G,'Raw Data'!Z:Z),"")</f>
        <v/>
      </c>
      <c r="O137" s="188" t="str">
        <f>IFERROR(1-SUMIF('Plant BD'!$H:$H,$A137,'Plant BD'!$AE:$AE)/($AA137+SUMIF('Plant BD'!$H:$H,$A137,'Plant BD'!$AE:$AE)),"")</f>
        <v/>
      </c>
      <c r="P137" s="188"/>
      <c r="Q137" s="189"/>
      <c r="R137" s="188" t="str">
        <f>IFERROR(1-SUMIF('Grid BD'!$H:$H,$A137,'Grid BD'!$AD:$AD)/($AA137+SUMIF('Grid BD'!$H:$H,$A137,'Grid BD'!$AD:$AD)),"")</f>
        <v/>
      </c>
      <c r="S137" s="17"/>
      <c r="T137" s="189" t="str">
        <f>IFERROR(1-SUMIF(Tracker_BD!H:H,$A137,Tracker_BD!AI:AI)/$F137,"")</f>
        <v/>
      </c>
      <c r="U137" s="190" t="str">
        <f t="shared" si="12"/>
        <v/>
      </c>
      <c r="V137" s="17"/>
      <c r="W137" s="176" t="str">
        <f t="shared" si="13"/>
        <v/>
      </c>
      <c r="X137" s="17" t="str">
        <f>IFERROR(_xlfn.XLOOKUP($A137,'Raw Data'!$G:$G,'Raw Data'!AB:AB),"")</f>
        <v/>
      </c>
      <c r="Y137" s="17" t="str">
        <f>IFERROR(_xlfn.XLOOKUP($A137,'Raw Data'!$G:$G,'Raw Data'!AC:AC),"")</f>
        <v/>
      </c>
      <c r="Z137" s="45" t="str">
        <f>IFERROR(_xlfn.XLOOKUP($A137,'Raw Data'!$G:$G,'Raw Data'!AD:AD),"")</f>
        <v/>
      </c>
      <c r="AA137" s="45" t="str">
        <f>IFERROR(_xlfn.XLOOKUP($A137,'Raw Data'!$G:$G,'Raw Data'!AE:AE),"")</f>
        <v/>
      </c>
      <c r="AB137" s="17">
        <f>_xlfn.XLOOKUP($D137,'Modelling New'!D:D,'Modelling New'!N:N)</f>
        <v>10.507</v>
      </c>
      <c r="AC137" s="26">
        <f>IFERROR(_xlfn.XLOOKUP($D137,'Modelling New'!$D:$D,'Modelling New'!P:P),"")</f>
        <v>4.4467592536129033</v>
      </c>
      <c r="AD137" s="45">
        <f>IFERROR(_xlfn.XLOOKUP($D137,'Modelling New'!$D:$D,'Modelling New'!T:T)*1000,"")</f>
        <v>33012.256774973161</v>
      </c>
      <c r="AE137" s="176">
        <f t="shared" si="14"/>
        <v>0.70656621050862611</v>
      </c>
      <c r="AF137" s="176">
        <f>IFERROR(_xlfn.XLOOKUP($D137,'Modelling New'!$D:$D,'Modelling New'!W:W),"")</f>
        <v>0.13091374311955981</v>
      </c>
      <c r="AG137" s="176">
        <f>IFERROR(_xlfn.XLOOKUP($D137,'Modelling New'!$D:$D,'Modelling New'!AD:AD),"")</f>
        <v>0.995</v>
      </c>
      <c r="AH137" s="176">
        <f>IFERROR(_xlfn.XLOOKUP($D137,'Modelling New'!$D:$D,'Modelling New'!AE:AE),"")</f>
        <v>0.997</v>
      </c>
      <c r="AI137" s="17"/>
      <c r="AJ137" s="17"/>
      <c r="AK137" s="17"/>
      <c r="AL137" s="17"/>
      <c r="AM137" s="17"/>
      <c r="AN137" s="176"/>
      <c r="AO137" s="176"/>
      <c r="AP137" s="176"/>
      <c r="AQ137" s="176"/>
      <c r="AR137" s="45">
        <f>IFERROR(_xlfn.XLOOKUP($D137,'Modelling New'!$D:$D,'Modelling New'!$N:$N),"")</f>
        <v>10.507</v>
      </c>
      <c r="AS137" s="45"/>
    </row>
    <row r="138" spans="1:45">
      <c r="A138" s="77">
        <f t="shared" si="15"/>
        <v>45881</v>
      </c>
      <c r="B138" s="45">
        <f>YEAR(Table13[[#This Row],[Date]])+IF(MONTH(Table13[[#This Row],[Date]])&gt;=4,1,0)</f>
        <v>2026</v>
      </c>
      <c r="C138" s="17">
        <f>YEAR(Table13[[#This Row],[Date]])</f>
        <v>2025</v>
      </c>
      <c r="D138" s="42">
        <f>Table13[[#This Row],[Date]]-DAY(Table13[[#This Row],[Date]])+1</f>
        <v>45870</v>
      </c>
      <c r="E138" s="17">
        <f t="shared" si="16"/>
        <v>31</v>
      </c>
      <c r="F138" s="147" t="str" cm="1">
        <f t="array" ref="F138">IFERROR(_xlfn.XLOOKUP(Table13[[#This Row],[Date]],Raw_Data[[#All],[Date]],Raw_Data[[#All],[Operating Hours]]),"")</f>
        <v/>
      </c>
      <c r="G138" s="26" t="str">
        <f>IFERROR(_xlfn.XLOOKUP($A138,'Raw Data'!$G:$G,'Raw Data'!S:S)/1000,"")</f>
        <v/>
      </c>
      <c r="H138" s="26"/>
      <c r="I138" s="26" t="str">
        <f>IFERROR(_xlfn.XLOOKUP($A138,'Raw Data'!$G:$G,'Raw Data'!AF:AF)/1000,"")</f>
        <v/>
      </c>
      <c r="J138" s="26"/>
      <c r="K138" s="149" t="str">
        <f>IFERROR(_xlfn.XLOOKUP($A138,'Raw Data'!$G:$G,'Raw Data'!W:W),"")</f>
        <v/>
      </c>
      <c r="L138" s="148" t="str">
        <f>IFERROR(_xlfn.XLOOKUP($A138,'Raw Data'!$G:$G,'Raw Data'!X:X),"")</f>
        <v/>
      </c>
      <c r="M138" s="148" t="str">
        <f>IFERROR(_xlfn.XLOOKUP($A138,'Raw Data'!$G:$G,'Raw Data'!Y:Y),"")</f>
        <v/>
      </c>
      <c r="N138" s="148" t="str">
        <f>IFERROR(_xlfn.XLOOKUP($A138,'Raw Data'!$G:$G,'Raw Data'!Z:Z),"")</f>
        <v/>
      </c>
      <c r="O138" s="188" t="str">
        <f>IFERROR(1-SUMIF('Plant BD'!$H:$H,$A138,'Plant BD'!$AE:$AE)/($AA138+SUMIF('Plant BD'!$H:$H,$A138,'Plant BD'!$AE:$AE)),"")</f>
        <v/>
      </c>
      <c r="P138" s="188"/>
      <c r="Q138" s="189"/>
      <c r="R138" s="191" t="str">
        <f>IFERROR(1-SUMIF('Grid BD'!$H:$H,$A138,'Grid BD'!$AD:$AD)/($AA138+SUMIF('Grid BD'!$H:$H,$A138,'Grid BD'!$AD:$AD)),"")</f>
        <v/>
      </c>
      <c r="S138" s="17"/>
      <c r="T138" s="189" t="str">
        <f>IFERROR(1-SUMIF(Tracker_BD!H:H,$A138,Tracker_BD!AI:AI)/$F138,"")</f>
        <v/>
      </c>
      <c r="U138" s="190" t="str">
        <f t="shared" si="12"/>
        <v/>
      </c>
      <c r="V138" s="17"/>
      <c r="W138" s="176" t="str">
        <f t="shared" si="13"/>
        <v/>
      </c>
      <c r="X138" s="17" t="str">
        <f>IFERROR(_xlfn.XLOOKUP($A138,'Raw Data'!$G:$G,'Raw Data'!AB:AB),"")</f>
        <v/>
      </c>
      <c r="Y138" s="17" t="str">
        <f>IFERROR(_xlfn.XLOOKUP($A138,'Raw Data'!$G:$G,'Raw Data'!AC:AC),"")</f>
        <v/>
      </c>
      <c r="Z138" s="45" t="str">
        <f>IFERROR(_xlfn.XLOOKUP($A138,'Raw Data'!$G:$G,'Raw Data'!AD:AD),"")</f>
        <v/>
      </c>
      <c r="AA138" s="45" t="str">
        <f>IFERROR(_xlfn.XLOOKUP($A138,'Raw Data'!$G:$G,'Raw Data'!AE:AE),"")</f>
        <v/>
      </c>
      <c r="AB138" s="17">
        <f>_xlfn.XLOOKUP($D138,'Modelling New'!D:D,'Modelling New'!N:N)</f>
        <v>10.507</v>
      </c>
      <c r="AC138" s="26">
        <f>IFERROR(_xlfn.XLOOKUP($D138,'Modelling New'!$D:$D,'Modelling New'!P:P),"")</f>
        <v>4.4467592536129033</v>
      </c>
      <c r="AD138" s="45">
        <f>IFERROR(_xlfn.XLOOKUP($D138,'Modelling New'!$D:$D,'Modelling New'!T:T)*1000,"")</f>
        <v>33012.256774973161</v>
      </c>
      <c r="AE138" s="176">
        <f t="shared" si="14"/>
        <v>0.70656621050862611</v>
      </c>
      <c r="AF138" s="176">
        <f>IFERROR(_xlfn.XLOOKUP($D138,'Modelling New'!$D:$D,'Modelling New'!W:W),"")</f>
        <v>0.13091374311955981</v>
      </c>
      <c r="AG138" s="176">
        <f>IFERROR(_xlfn.XLOOKUP($D138,'Modelling New'!$D:$D,'Modelling New'!AD:AD),"")</f>
        <v>0.995</v>
      </c>
      <c r="AH138" s="176">
        <f>IFERROR(_xlfn.XLOOKUP($D138,'Modelling New'!$D:$D,'Modelling New'!AE:AE),"")</f>
        <v>0.997</v>
      </c>
      <c r="AI138" s="17"/>
      <c r="AJ138" s="17"/>
      <c r="AK138" s="17"/>
      <c r="AL138" s="17"/>
      <c r="AM138" s="17"/>
      <c r="AN138" s="176"/>
      <c r="AO138" s="176"/>
      <c r="AP138" s="176"/>
      <c r="AQ138" s="176"/>
      <c r="AR138" s="45">
        <f>IFERROR(_xlfn.XLOOKUP($D138,'Modelling New'!$D:$D,'Modelling New'!$N:$N),"")</f>
        <v>10.507</v>
      </c>
      <c r="AS138" s="45"/>
    </row>
    <row r="139" spans="1:45">
      <c r="A139" s="77">
        <f t="shared" si="15"/>
        <v>45882</v>
      </c>
      <c r="B139" s="45">
        <f>YEAR(Table13[[#This Row],[Date]])+IF(MONTH(Table13[[#This Row],[Date]])&gt;=4,1,0)</f>
        <v>2026</v>
      </c>
      <c r="C139" s="17">
        <f>YEAR(Table13[[#This Row],[Date]])</f>
        <v>2025</v>
      </c>
      <c r="D139" s="42">
        <f>Table13[[#This Row],[Date]]-DAY(Table13[[#This Row],[Date]])+1</f>
        <v>45870</v>
      </c>
      <c r="E139" s="17">
        <f t="shared" si="16"/>
        <v>31</v>
      </c>
      <c r="F139" s="147" t="str" cm="1">
        <f t="array" ref="F139">IFERROR(_xlfn.XLOOKUP(Table13[[#This Row],[Date]],Raw_Data[[#All],[Date]],Raw_Data[[#All],[Operating Hours]]),"")</f>
        <v/>
      </c>
      <c r="G139" s="148" t="str">
        <f>IFERROR(_xlfn.XLOOKUP($A139,'Raw Data'!$G:$G,'Raw Data'!S:S)/1000,"")</f>
        <v/>
      </c>
      <c r="H139" s="148"/>
      <c r="I139" s="148" t="str">
        <f>IFERROR(_xlfn.XLOOKUP($A139,'Raw Data'!$G:$G,'Raw Data'!AF:AF)/1000,"")</f>
        <v/>
      </c>
      <c r="J139" s="148"/>
      <c r="K139" s="149" t="str">
        <f>IFERROR(_xlfn.XLOOKUP($A139,'Raw Data'!$G:$G,'Raw Data'!W:W),"")</f>
        <v/>
      </c>
      <c r="L139" s="148" t="str">
        <f>IFERROR(_xlfn.XLOOKUP($A139,'Raw Data'!$G:$G,'Raw Data'!X:X),"")</f>
        <v/>
      </c>
      <c r="M139" s="148" t="str">
        <f>IFERROR(_xlfn.XLOOKUP($A139,'Raw Data'!$G:$G,'Raw Data'!Y:Y),"")</f>
        <v/>
      </c>
      <c r="N139" s="148" t="str">
        <f>IFERROR(_xlfn.XLOOKUP($A139,'Raw Data'!$G:$G,'Raw Data'!Z:Z),"")</f>
        <v/>
      </c>
      <c r="O139" s="188" t="str">
        <f>IFERROR(1-SUMIF('Plant BD'!$H:$H,$A139,'Plant BD'!$AE:$AE)/($AA139+SUMIF('Plant BD'!$H:$H,$A139,'Plant BD'!$AE:$AE)),"")</f>
        <v/>
      </c>
      <c r="P139" s="188"/>
      <c r="Q139" s="189"/>
      <c r="R139" s="188" t="str">
        <f>IFERROR(1-SUMIF('Grid BD'!$H:$H,$A139,'Grid BD'!$AD:$AD)/($AA139+SUMIF('Grid BD'!$H:$H,$A139,'Grid BD'!$AD:$AD)),"")</f>
        <v/>
      </c>
      <c r="S139" s="17"/>
      <c r="T139" s="189" t="str">
        <f>IFERROR(1-SUMIF(Tracker_BD!H:H,$A139,Tracker_BD!AI:AI)/$F139,"")</f>
        <v/>
      </c>
      <c r="U139" s="190" t="str">
        <f t="shared" si="12"/>
        <v/>
      </c>
      <c r="V139" s="17"/>
      <c r="W139" s="176" t="str">
        <f t="shared" si="13"/>
        <v/>
      </c>
      <c r="X139" s="17" t="str">
        <f>IFERROR(_xlfn.XLOOKUP($A139,'Raw Data'!$G:$G,'Raw Data'!AB:AB),"")</f>
        <v/>
      </c>
      <c r="Y139" s="17" t="str">
        <f>IFERROR(_xlfn.XLOOKUP($A139,'Raw Data'!$G:$G,'Raw Data'!AC:AC),"")</f>
        <v/>
      </c>
      <c r="Z139" s="45" t="str">
        <f>IFERROR(_xlfn.XLOOKUP($A139,'Raw Data'!$G:$G,'Raw Data'!AD:AD),"")</f>
        <v/>
      </c>
      <c r="AA139" s="45" t="str">
        <f>IFERROR(_xlfn.XLOOKUP($A139,'Raw Data'!$G:$G,'Raw Data'!AE:AE),"")</f>
        <v/>
      </c>
      <c r="AB139" s="17">
        <f>_xlfn.XLOOKUP($D139,'Modelling New'!D:D,'Modelling New'!N:N)</f>
        <v>10.507</v>
      </c>
      <c r="AC139" s="26">
        <f>IFERROR(_xlfn.XLOOKUP($D139,'Modelling New'!$D:$D,'Modelling New'!P:P),"")</f>
        <v>4.4467592536129033</v>
      </c>
      <c r="AD139" s="45">
        <f>IFERROR(_xlfn.XLOOKUP($D139,'Modelling New'!$D:$D,'Modelling New'!T:T)*1000,"")</f>
        <v>33012.256774973161</v>
      </c>
      <c r="AE139" s="176">
        <f t="shared" si="14"/>
        <v>0.70656621050862611</v>
      </c>
      <c r="AF139" s="176">
        <f>IFERROR(_xlfn.XLOOKUP($D139,'Modelling New'!$D:$D,'Modelling New'!W:W),"")</f>
        <v>0.13091374311955981</v>
      </c>
      <c r="AG139" s="176">
        <f>IFERROR(_xlfn.XLOOKUP($D139,'Modelling New'!$D:$D,'Modelling New'!AD:AD),"")</f>
        <v>0.995</v>
      </c>
      <c r="AH139" s="176">
        <f>IFERROR(_xlfn.XLOOKUP($D139,'Modelling New'!$D:$D,'Modelling New'!AE:AE),"")</f>
        <v>0.997</v>
      </c>
      <c r="AI139" s="17"/>
      <c r="AJ139" s="17"/>
      <c r="AK139" s="17"/>
      <c r="AL139" s="17"/>
      <c r="AM139" s="17"/>
      <c r="AN139" s="176"/>
      <c r="AO139" s="176"/>
      <c r="AP139" s="176"/>
      <c r="AQ139" s="176"/>
      <c r="AR139" s="45">
        <f>IFERROR(_xlfn.XLOOKUP($D139,'Modelling New'!$D:$D,'Modelling New'!$N:$N),"")</f>
        <v>10.507</v>
      </c>
      <c r="AS139" s="45"/>
    </row>
    <row r="140" spans="1:45">
      <c r="A140" s="77">
        <f t="shared" si="15"/>
        <v>45883</v>
      </c>
      <c r="B140" s="45">
        <f>YEAR(Table13[[#This Row],[Date]])+IF(MONTH(Table13[[#This Row],[Date]])&gt;=4,1,0)</f>
        <v>2026</v>
      </c>
      <c r="C140" s="17">
        <f>YEAR(Table13[[#This Row],[Date]])</f>
        <v>2025</v>
      </c>
      <c r="D140" s="42">
        <f>Table13[[#This Row],[Date]]-DAY(Table13[[#This Row],[Date]])+1</f>
        <v>45870</v>
      </c>
      <c r="E140" s="17">
        <f t="shared" si="16"/>
        <v>31</v>
      </c>
      <c r="F140" s="147" t="str" cm="1">
        <f t="array" ref="F140">IFERROR(_xlfn.XLOOKUP(Table13[[#This Row],[Date]],Raw_Data[[#All],[Date]],Raw_Data[[#All],[Operating Hours]]),"")</f>
        <v/>
      </c>
      <c r="G140" s="26" t="str">
        <f>IFERROR(_xlfn.XLOOKUP($A140,'Raw Data'!$G:$G,'Raw Data'!S:S)/1000,"")</f>
        <v/>
      </c>
      <c r="H140" s="26"/>
      <c r="I140" s="26" t="str">
        <f>IFERROR(_xlfn.XLOOKUP($A140,'Raw Data'!$G:$G,'Raw Data'!AF:AF)/1000,"")</f>
        <v/>
      </c>
      <c r="J140" s="26"/>
      <c r="K140" s="149" t="str">
        <f>IFERROR(_xlfn.XLOOKUP($A140,'Raw Data'!$G:$G,'Raw Data'!W:W),"")</f>
        <v/>
      </c>
      <c r="L140" s="148" t="str">
        <f>IFERROR(_xlfn.XLOOKUP($A140,'Raw Data'!$G:$G,'Raw Data'!X:X),"")</f>
        <v/>
      </c>
      <c r="M140" s="148" t="str">
        <f>IFERROR(_xlfn.XLOOKUP($A140,'Raw Data'!$G:$G,'Raw Data'!Y:Y),"")</f>
        <v/>
      </c>
      <c r="N140" s="148" t="str">
        <f>IFERROR(_xlfn.XLOOKUP($A140,'Raw Data'!$G:$G,'Raw Data'!Z:Z),"")</f>
        <v/>
      </c>
      <c r="O140" s="188" t="str">
        <f>IFERROR(1-SUMIF('Plant BD'!$H:$H,$A140,'Plant BD'!$AE:$AE)/($AA140+SUMIF('Plant BD'!$H:$H,$A140,'Plant BD'!$AE:$AE)),"")</f>
        <v/>
      </c>
      <c r="P140" s="188"/>
      <c r="Q140" s="189"/>
      <c r="R140" s="191" t="str">
        <f>IFERROR(1-SUMIF('Grid BD'!$H:$H,$A140,'Grid BD'!$AD:$AD)/($AA140+SUMIF('Grid BD'!$H:$H,$A140,'Grid BD'!$AD:$AD)),"")</f>
        <v/>
      </c>
      <c r="S140" s="17"/>
      <c r="T140" s="189" t="str">
        <f>IFERROR(1-SUMIF(Tracker_BD!H:H,$A140,Tracker_BD!AI:AI)/$F140,"")</f>
        <v/>
      </c>
      <c r="U140" s="190" t="str">
        <f t="shared" si="12"/>
        <v/>
      </c>
      <c r="V140" s="17"/>
      <c r="W140" s="176" t="str">
        <f t="shared" si="13"/>
        <v/>
      </c>
      <c r="X140" s="17" t="str">
        <f>IFERROR(_xlfn.XLOOKUP($A140,'Raw Data'!$G:$G,'Raw Data'!AB:AB),"")</f>
        <v/>
      </c>
      <c r="Y140" s="17" t="str">
        <f>IFERROR(_xlfn.XLOOKUP($A140,'Raw Data'!$G:$G,'Raw Data'!AC:AC),"")</f>
        <v/>
      </c>
      <c r="Z140" s="45" t="str">
        <f>IFERROR(_xlfn.XLOOKUP($A140,'Raw Data'!$G:$G,'Raw Data'!AD:AD),"")</f>
        <v/>
      </c>
      <c r="AA140" s="45" t="str">
        <f>IFERROR(_xlfn.XLOOKUP($A140,'Raw Data'!$G:$G,'Raw Data'!AE:AE),"")</f>
        <v/>
      </c>
      <c r="AB140" s="17">
        <f>_xlfn.XLOOKUP($D140,'Modelling New'!D:D,'Modelling New'!N:N)</f>
        <v>10.507</v>
      </c>
      <c r="AC140" s="26">
        <f>IFERROR(_xlfn.XLOOKUP($D140,'Modelling New'!$D:$D,'Modelling New'!P:P),"")</f>
        <v>4.4467592536129033</v>
      </c>
      <c r="AD140" s="45">
        <f>IFERROR(_xlfn.XLOOKUP($D140,'Modelling New'!$D:$D,'Modelling New'!T:T)*1000,"")</f>
        <v>33012.256774973161</v>
      </c>
      <c r="AE140" s="176">
        <f t="shared" si="14"/>
        <v>0.70656621050862611</v>
      </c>
      <c r="AF140" s="176">
        <f>IFERROR(_xlfn.XLOOKUP($D140,'Modelling New'!$D:$D,'Modelling New'!W:W),"")</f>
        <v>0.13091374311955981</v>
      </c>
      <c r="AG140" s="176">
        <f>IFERROR(_xlfn.XLOOKUP($D140,'Modelling New'!$D:$D,'Modelling New'!AD:AD),"")</f>
        <v>0.995</v>
      </c>
      <c r="AH140" s="176">
        <f>IFERROR(_xlfn.XLOOKUP($D140,'Modelling New'!$D:$D,'Modelling New'!AE:AE),"")</f>
        <v>0.997</v>
      </c>
      <c r="AI140" s="17"/>
      <c r="AJ140" s="17"/>
      <c r="AK140" s="17"/>
      <c r="AL140" s="17"/>
      <c r="AM140" s="17"/>
      <c r="AN140" s="176"/>
      <c r="AO140" s="176"/>
      <c r="AP140" s="176"/>
      <c r="AQ140" s="176"/>
      <c r="AR140" s="45">
        <f>IFERROR(_xlfn.XLOOKUP($D140,'Modelling New'!$D:$D,'Modelling New'!$N:$N),"")</f>
        <v>10.507</v>
      </c>
      <c r="AS140" s="45"/>
    </row>
    <row r="141" spans="1:45">
      <c r="A141" s="77">
        <f t="shared" si="15"/>
        <v>45884</v>
      </c>
      <c r="B141" s="45">
        <f>YEAR(Table13[[#This Row],[Date]])+IF(MONTH(Table13[[#This Row],[Date]])&gt;=4,1,0)</f>
        <v>2026</v>
      </c>
      <c r="C141" s="17">
        <f>YEAR(Table13[[#This Row],[Date]])</f>
        <v>2025</v>
      </c>
      <c r="D141" s="42">
        <f>Table13[[#This Row],[Date]]-DAY(Table13[[#This Row],[Date]])+1</f>
        <v>45870</v>
      </c>
      <c r="E141" s="17">
        <f t="shared" si="16"/>
        <v>31</v>
      </c>
      <c r="F141" s="147" t="str" cm="1">
        <f t="array" ref="F141">IFERROR(_xlfn.XLOOKUP(Table13[[#This Row],[Date]],Raw_Data[[#All],[Date]],Raw_Data[[#All],[Operating Hours]]),"")</f>
        <v/>
      </c>
      <c r="G141" s="148" t="str">
        <f>IFERROR(_xlfn.XLOOKUP($A141,'Raw Data'!$G:$G,'Raw Data'!S:S)/1000,"")</f>
        <v/>
      </c>
      <c r="H141" s="148"/>
      <c r="I141" s="148" t="str">
        <f>IFERROR(_xlfn.XLOOKUP($A141,'Raw Data'!$G:$G,'Raw Data'!AF:AF)/1000,"")</f>
        <v/>
      </c>
      <c r="J141" s="148"/>
      <c r="K141" s="149" t="str">
        <f>IFERROR(_xlfn.XLOOKUP($A141,'Raw Data'!$G:$G,'Raw Data'!W:W),"")</f>
        <v/>
      </c>
      <c r="L141" s="148" t="str">
        <f>IFERROR(_xlfn.XLOOKUP($A141,'Raw Data'!$G:$G,'Raw Data'!X:X),"")</f>
        <v/>
      </c>
      <c r="M141" s="148" t="str">
        <f>IFERROR(_xlfn.XLOOKUP($A141,'Raw Data'!$G:$G,'Raw Data'!Y:Y),"")</f>
        <v/>
      </c>
      <c r="N141" s="148" t="str">
        <f>IFERROR(_xlfn.XLOOKUP($A141,'Raw Data'!$G:$G,'Raw Data'!Z:Z),"")</f>
        <v/>
      </c>
      <c r="O141" s="188" t="str">
        <f>IFERROR(1-SUMIF('Plant BD'!$H:$H,$A141,'Plant BD'!$AE:$AE)/($AA141+SUMIF('Plant BD'!$H:$H,$A141,'Plant BD'!$AE:$AE)),"")</f>
        <v/>
      </c>
      <c r="P141" s="188"/>
      <c r="Q141" s="189"/>
      <c r="R141" s="188" t="str">
        <f>IFERROR(1-SUMIF('Grid BD'!$H:$H,$A141,'Grid BD'!$AD:$AD)/($AA141+SUMIF('Grid BD'!$H:$H,$A141,'Grid BD'!$AD:$AD)),"")</f>
        <v/>
      </c>
      <c r="S141" s="17"/>
      <c r="T141" s="189" t="str">
        <f>IFERROR(1-SUMIF(Tracker_BD!H:H,$A141,Tracker_BD!AI:AI)/$F141,"")</f>
        <v/>
      </c>
      <c r="U141" s="190" t="str">
        <f t="shared" si="12"/>
        <v/>
      </c>
      <c r="V141" s="17"/>
      <c r="W141" s="176" t="str">
        <f t="shared" si="13"/>
        <v/>
      </c>
      <c r="X141" s="17" t="str">
        <f>IFERROR(_xlfn.XLOOKUP($A141,'Raw Data'!$G:$G,'Raw Data'!AB:AB),"")</f>
        <v/>
      </c>
      <c r="Y141" s="17" t="str">
        <f>IFERROR(_xlfn.XLOOKUP($A141,'Raw Data'!$G:$G,'Raw Data'!AC:AC),"")</f>
        <v/>
      </c>
      <c r="Z141" s="45" t="str">
        <f>IFERROR(_xlfn.XLOOKUP($A141,'Raw Data'!$G:$G,'Raw Data'!AD:AD),"")</f>
        <v/>
      </c>
      <c r="AA141" s="45" t="str">
        <f>IFERROR(_xlfn.XLOOKUP($A141,'Raw Data'!$G:$G,'Raw Data'!AE:AE),"")</f>
        <v/>
      </c>
      <c r="AB141" s="17">
        <f>_xlfn.XLOOKUP($D141,'Modelling New'!D:D,'Modelling New'!N:N)</f>
        <v>10.507</v>
      </c>
      <c r="AC141" s="26">
        <f>IFERROR(_xlfn.XLOOKUP($D141,'Modelling New'!$D:$D,'Modelling New'!P:P),"")</f>
        <v>4.4467592536129033</v>
      </c>
      <c r="AD141" s="45">
        <f>IFERROR(_xlfn.XLOOKUP($D141,'Modelling New'!$D:$D,'Modelling New'!T:T)*1000,"")</f>
        <v>33012.256774973161</v>
      </c>
      <c r="AE141" s="176">
        <f t="shared" si="14"/>
        <v>0.70656621050862611</v>
      </c>
      <c r="AF141" s="176">
        <f>IFERROR(_xlfn.XLOOKUP($D141,'Modelling New'!$D:$D,'Modelling New'!W:W),"")</f>
        <v>0.13091374311955981</v>
      </c>
      <c r="AG141" s="176">
        <f>IFERROR(_xlfn.XLOOKUP($D141,'Modelling New'!$D:$D,'Modelling New'!AD:AD),"")</f>
        <v>0.995</v>
      </c>
      <c r="AH141" s="176">
        <f>IFERROR(_xlfn.XLOOKUP($D141,'Modelling New'!$D:$D,'Modelling New'!AE:AE),"")</f>
        <v>0.997</v>
      </c>
      <c r="AI141" s="17"/>
      <c r="AJ141" s="17"/>
      <c r="AK141" s="17"/>
      <c r="AL141" s="17"/>
      <c r="AM141" s="17"/>
      <c r="AN141" s="176"/>
      <c r="AO141" s="176"/>
      <c r="AP141" s="176"/>
      <c r="AQ141" s="176"/>
      <c r="AR141" s="45">
        <f>IFERROR(_xlfn.XLOOKUP($D141,'Modelling New'!$D:$D,'Modelling New'!$N:$N),"")</f>
        <v>10.507</v>
      </c>
      <c r="AS141" s="45"/>
    </row>
    <row r="142" spans="1:45">
      <c r="A142" s="77">
        <f t="shared" si="15"/>
        <v>45885</v>
      </c>
      <c r="B142" s="45">
        <f>YEAR(Table13[[#This Row],[Date]])+IF(MONTH(Table13[[#This Row],[Date]])&gt;=4,1,0)</f>
        <v>2026</v>
      </c>
      <c r="C142" s="17">
        <f>YEAR(Table13[[#This Row],[Date]])</f>
        <v>2025</v>
      </c>
      <c r="D142" s="42">
        <f>Table13[[#This Row],[Date]]-DAY(Table13[[#This Row],[Date]])+1</f>
        <v>45870</v>
      </c>
      <c r="E142" s="17">
        <f t="shared" si="16"/>
        <v>31</v>
      </c>
      <c r="F142" s="147" t="str" cm="1">
        <f t="array" ref="F142">IFERROR(_xlfn.XLOOKUP(Table13[[#This Row],[Date]],Raw_Data[[#All],[Date]],Raw_Data[[#All],[Operating Hours]]),"")</f>
        <v/>
      </c>
      <c r="G142" s="26" t="str">
        <f>IFERROR(_xlfn.XLOOKUP($A142,'Raw Data'!$G:$G,'Raw Data'!S:S)/1000,"")</f>
        <v/>
      </c>
      <c r="H142" s="26"/>
      <c r="I142" s="26" t="str">
        <f>IFERROR(_xlfn.XLOOKUP($A142,'Raw Data'!$G:$G,'Raw Data'!AF:AF)/1000,"")</f>
        <v/>
      </c>
      <c r="J142" s="26"/>
      <c r="K142" s="149" t="str">
        <f>IFERROR(_xlfn.XLOOKUP($A142,'Raw Data'!$G:$G,'Raw Data'!W:W),"")</f>
        <v/>
      </c>
      <c r="L142" s="148" t="str">
        <f>IFERROR(_xlfn.XLOOKUP($A142,'Raw Data'!$G:$G,'Raw Data'!X:X),"")</f>
        <v/>
      </c>
      <c r="M142" s="148" t="str">
        <f>IFERROR(_xlfn.XLOOKUP($A142,'Raw Data'!$G:$G,'Raw Data'!Y:Y),"")</f>
        <v/>
      </c>
      <c r="N142" s="148" t="str">
        <f>IFERROR(_xlfn.XLOOKUP($A142,'Raw Data'!$G:$G,'Raw Data'!Z:Z),"")</f>
        <v/>
      </c>
      <c r="O142" s="188" t="str">
        <f>IFERROR(1-SUMIF('Plant BD'!$H:$H,$A142,'Plant BD'!$AE:$AE)/($AA142+SUMIF('Plant BD'!$H:$H,$A142,'Plant BD'!$AE:$AE)),"")</f>
        <v/>
      </c>
      <c r="P142" s="188"/>
      <c r="Q142" s="189"/>
      <c r="R142" s="191" t="str">
        <f>IFERROR(1-SUMIF('Grid BD'!$H:$H,$A142,'Grid BD'!$AD:$AD)/($AA142+SUMIF('Grid BD'!$H:$H,$A142,'Grid BD'!$AD:$AD)),"")</f>
        <v/>
      </c>
      <c r="S142" s="17"/>
      <c r="T142" s="189" t="str">
        <f>IFERROR(1-SUMIF(Tracker_BD!H:H,$A142,Tracker_BD!AI:AI)/$F142,"")</f>
        <v/>
      </c>
      <c r="U142" s="190" t="str">
        <f t="shared" si="12"/>
        <v/>
      </c>
      <c r="V142" s="17"/>
      <c r="W142" s="176" t="str">
        <f t="shared" si="13"/>
        <v/>
      </c>
      <c r="X142" s="17" t="str">
        <f>IFERROR(_xlfn.XLOOKUP($A142,'Raw Data'!$G:$G,'Raw Data'!AB:AB),"")</f>
        <v/>
      </c>
      <c r="Y142" s="17" t="str">
        <f>IFERROR(_xlfn.XLOOKUP($A142,'Raw Data'!$G:$G,'Raw Data'!AC:AC),"")</f>
        <v/>
      </c>
      <c r="Z142" s="45" t="str">
        <f>IFERROR(_xlfn.XLOOKUP($A142,'Raw Data'!$G:$G,'Raw Data'!AD:AD),"")</f>
        <v/>
      </c>
      <c r="AA142" s="45" t="str">
        <f>IFERROR(_xlfn.XLOOKUP($A142,'Raw Data'!$G:$G,'Raw Data'!AE:AE),"")</f>
        <v/>
      </c>
      <c r="AB142" s="17">
        <f>_xlfn.XLOOKUP($D142,'Modelling New'!D:D,'Modelling New'!N:N)</f>
        <v>10.507</v>
      </c>
      <c r="AC142" s="26">
        <f>IFERROR(_xlfn.XLOOKUP($D142,'Modelling New'!$D:$D,'Modelling New'!P:P),"")</f>
        <v>4.4467592536129033</v>
      </c>
      <c r="AD142" s="45">
        <f>IFERROR(_xlfn.XLOOKUP($D142,'Modelling New'!$D:$D,'Modelling New'!T:T)*1000,"")</f>
        <v>33012.256774973161</v>
      </c>
      <c r="AE142" s="176">
        <f t="shared" si="14"/>
        <v>0.70656621050862611</v>
      </c>
      <c r="AF142" s="176">
        <f>IFERROR(_xlfn.XLOOKUP($D142,'Modelling New'!$D:$D,'Modelling New'!W:W),"")</f>
        <v>0.13091374311955981</v>
      </c>
      <c r="AG142" s="176">
        <f>IFERROR(_xlfn.XLOOKUP($D142,'Modelling New'!$D:$D,'Modelling New'!AD:AD),"")</f>
        <v>0.995</v>
      </c>
      <c r="AH142" s="176">
        <f>IFERROR(_xlfn.XLOOKUP($D142,'Modelling New'!$D:$D,'Modelling New'!AE:AE),"")</f>
        <v>0.997</v>
      </c>
      <c r="AI142" s="17"/>
      <c r="AJ142" s="17"/>
      <c r="AK142" s="17"/>
      <c r="AL142" s="17"/>
      <c r="AM142" s="17"/>
      <c r="AN142" s="176"/>
      <c r="AO142" s="176"/>
      <c r="AP142" s="176"/>
      <c r="AQ142" s="176"/>
      <c r="AR142" s="45">
        <f>IFERROR(_xlfn.XLOOKUP($D142,'Modelling New'!$D:$D,'Modelling New'!$N:$N),"")</f>
        <v>10.507</v>
      </c>
      <c r="AS142" s="45"/>
    </row>
    <row r="143" spans="1:45">
      <c r="A143" s="77">
        <f t="shared" si="15"/>
        <v>45886</v>
      </c>
      <c r="B143" s="45">
        <f>YEAR(Table13[[#This Row],[Date]])+IF(MONTH(Table13[[#This Row],[Date]])&gt;=4,1,0)</f>
        <v>2026</v>
      </c>
      <c r="C143" s="17">
        <f>YEAR(Table13[[#This Row],[Date]])</f>
        <v>2025</v>
      </c>
      <c r="D143" s="42">
        <f>Table13[[#This Row],[Date]]-DAY(Table13[[#This Row],[Date]])+1</f>
        <v>45870</v>
      </c>
      <c r="E143" s="17">
        <f t="shared" si="16"/>
        <v>31</v>
      </c>
      <c r="F143" s="147" t="str" cm="1">
        <f t="array" ref="F143">IFERROR(_xlfn.XLOOKUP(Table13[[#This Row],[Date]],Raw_Data[[#All],[Date]],Raw_Data[[#All],[Operating Hours]]),"")</f>
        <v/>
      </c>
      <c r="G143" s="148" t="str">
        <f>IFERROR(_xlfn.XLOOKUP($A143,'Raw Data'!$G:$G,'Raw Data'!S:S)/1000,"")</f>
        <v/>
      </c>
      <c r="H143" s="148"/>
      <c r="I143" s="148" t="str">
        <f>IFERROR(_xlfn.XLOOKUP($A143,'Raw Data'!$G:$G,'Raw Data'!AF:AF)/1000,"")</f>
        <v/>
      </c>
      <c r="J143" s="148"/>
      <c r="K143" s="149" t="str">
        <f>IFERROR(_xlfn.XLOOKUP($A143,'Raw Data'!$G:$G,'Raw Data'!W:W),"")</f>
        <v/>
      </c>
      <c r="L143" s="148" t="str">
        <f>IFERROR(_xlfn.XLOOKUP($A143,'Raw Data'!$G:$G,'Raw Data'!X:X),"")</f>
        <v/>
      </c>
      <c r="M143" s="148" t="str">
        <f>IFERROR(_xlfn.XLOOKUP($A143,'Raw Data'!$G:$G,'Raw Data'!Y:Y),"")</f>
        <v/>
      </c>
      <c r="N143" s="148" t="str">
        <f>IFERROR(_xlfn.XLOOKUP($A143,'Raw Data'!$G:$G,'Raw Data'!Z:Z),"")</f>
        <v/>
      </c>
      <c r="O143" s="188" t="str">
        <f>IFERROR(1-SUMIF('Plant BD'!$H:$H,$A143,'Plant BD'!$AE:$AE)/($AA143+SUMIF('Plant BD'!$H:$H,$A143,'Plant BD'!$AE:$AE)),"")</f>
        <v/>
      </c>
      <c r="P143" s="188"/>
      <c r="Q143" s="189"/>
      <c r="R143" s="188" t="str">
        <f>IFERROR(1-SUMIF('Grid BD'!$H:$H,$A143,'Grid BD'!$AD:$AD)/($AA143+SUMIF('Grid BD'!$H:$H,$A143,'Grid BD'!$AD:$AD)),"")</f>
        <v/>
      </c>
      <c r="S143" s="17"/>
      <c r="T143" s="189" t="str">
        <f>IFERROR(1-SUMIF(Tracker_BD!H:H,$A143,Tracker_BD!AI:AI)/$F143,"")</f>
        <v/>
      </c>
      <c r="U143" s="190" t="str">
        <f t="shared" si="12"/>
        <v/>
      </c>
      <c r="V143" s="17"/>
      <c r="W143" s="176" t="str">
        <f t="shared" si="13"/>
        <v/>
      </c>
      <c r="X143" s="17" t="str">
        <f>IFERROR(_xlfn.XLOOKUP($A143,'Raw Data'!$G:$G,'Raw Data'!AB:AB),"")</f>
        <v/>
      </c>
      <c r="Y143" s="17" t="str">
        <f>IFERROR(_xlfn.XLOOKUP($A143,'Raw Data'!$G:$G,'Raw Data'!AC:AC),"")</f>
        <v/>
      </c>
      <c r="Z143" s="45" t="str">
        <f>IFERROR(_xlfn.XLOOKUP($A143,'Raw Data'!$G:$G,'Raw Data'!AD:AD),"")</f>
        <v/>
      </c>
      <c r="AA143" s="45" t="str">
        <f>IFERROR(_xlfn.XLOOKUP($A143,'Raw Data'!$G:$G,'Raw Data'!AE:AE),"")</f>
        <v/>
      </c>
      <c r="AB143" s="17">
        <f>_xlfn.XLOOKUP($D143,'Modelling New'!D:D,'Modelling New'!N:N)</f>
        <v>10.507</v>
      </c>
      <c r="AC143" s="26">
        <f>IFERROR(_xlfn.XLOOKUP($D143,'Modelling New'!$D:$D,'Modelling New'!P:P),"")</f>
        <v>4.4467592536129033</v>
      </c>
      <c r="AD143" s="45">
        <f>IFERROR(_xlfn.XLOOKUP($D143,'Modelling New'!$D:$D,'Modelling New'!T:T)*1000,"")</f>
        <v>33012.256774973161</v>
      </c>
      <c r="AE143" s="176">
        <f t="shared" si="14"/>
        <v>0.70656621050862611</v>
      </c>
      <c r="AF143" s="176">
        <f>IFERROR(_xlfn.XLOOKUP($D143,'Modelling New'!$D:$D,'Modelling New'!W:W),"")</f>
        <v>0.13091374311955981</v>
      </c>
      <c r="AG143" s="176">
        <f>IFERROR(_xlfn.XLOOKUP($D143,'Modelling New'!$D:$D,'Modelling New'!AD:AD),"")</f>
        <v>0.995</v>
      </c>
      <c r="AH143" s="176">
        <f>IFERROR(_xlfn.XLOOKUP($D143,'Modelling New'!$D:$D,'Modelling New'!AE:AE),"")</f>
        <v>0.997</v>
      </c>
      <c r="AI143" s="17"/>
      <c r="AJ143" s="17"/>
      <c r="AK143" s="17"/>
      <c r="AL143" s="17"/>
      <c r="AM143" s="17"/>
      <c r="AN143" s="176"/>
      <c r="AO143" s="176"/>
      <c r="AP143" s="176"/>
      <c r="AQ143" s="176"/>
      <c r="AR143" s="45">
        <f>IFERROR(_xlfn.XLOOKUP($D143,'Modelling New'!$D:$D,'Modelling New'!$N:$N),"")</f>
        <v>10.507</v>
      </c>
      <c r="AS143" s="45"/>
    </row>
    <row r="144" spans="1:45">
      <c r="A144" s="77">
        <f t="shared" si="15"/>
        <v>45887</v>
      </c>
      <c r="B144" s="45">
        <f>YEAR(Table13[[#This Row],[Date]])+IF(MONTH(Table13[[#This Row],[Date]])&gt;=4,1,0)</f>
        <v>2026</v>
      </c>
      <c r="C144" s="17">
        <f>YEAR(Table13[[#This Row],[Date]])</f>
        <v>2025</v>
      </c>
      <c r="D144" s="42">
        <f>Table13[[#This Row],[Date]]-DAY(Table13[[#This Row],[Date]])+1</f>
        <v>45870</v>
      </c>
      <c r="E144" s="17">
        <f t="shared" si="16"/>
        <v>31</v>
      </c>
      <c r="F144" s="147" t="str" cm="1">
        <f t="array" ref="F144">IFERROR(_xlfn.XLOOKUP(Table13[[#This Row],[Date]],Raw_Data[[#All],[Date]],Raw_Data[[#All],[Operating Hours]]),"")</f>
        <v/>
      </c>
      <c r="G144" s="26" t="str">
        <f>IFERROR(_xlfn.XLOOKUP($A144,'Raw Data'!$G:$G,'Raw Data'!S:S)/1000,"")</f>
        <v/>
      </c>
      <c r="H144" s="26"/>
      <c r="I144" s="26" t="str">
        <f>IFERROR(_xlfn.XLOOKUP($A144,'Raw Data'!$G:$G,'Raw Data'!AF:AF)/1000,"")</f>
        <v/>
      </c>
      <c r="J144" s="26"/>
      <c r="K144" s="149" t="str">
        <f>IFERROR(_xlfn.XLOOKUP($A144,'Raw Data'!$G:$G,'Raw Data'!W:W),"")</f>
        <v/>
      </c>
      <c r="L144" s="148" t="str">
        <f>IFERROR(_xlfn.XLOOKUP($A144,'Raw Data'!$G:$G,'Raw Data'!X:X),"")</f>
        <v/>
      </c>
      <c r="M144" s="148" t="str">
        <f>IFERROR(_xlfn.XLOOKUP($A144,'Raw Data'!$G:$G,'Raw Data'!Y:Y),"")</f>
        <v/>
      </c>
      <c r="N144" s="148" t="str">
        <f>IFERROR(_xlfn.XLOOKUP($A144,'Raw Data'!$G:$G,'Raw Data'!Z:Z),"")</f>
        <v/>
      </c>
      <c r="O144" s="188" t="str">
        <f>IFERROR(1-SUMIF('Plant BD'!$H:$H,$A144,'Plant BD'!$AE:$AE)/($AA144+SUMIF('Plant BD'!$H:$H,$A144,'Plant BD'!$AE:$AE)),"")</f>
        <v/>
      </c>
      <c r="P144" s="188"/>
      <c r="Q144" s="189"/>
      <c r="R144" s="191" t="str">
        <f>IFERROR(1-SUMIF('Grid BD'!$H:$H,$A144,'Grid BD'!$AD:$AD)/($AA144+SUMIF('Grid BD'!$H:$H,$A144,'Grid BD'!$AD:$AD)),"")</f>
        <v/>
      </c>
      <c r="S144" s="17"/>
      <c r="T144" s="189" t="str">
        <f>IFERROR(1-SUMIF(Tracker_BD!H:H,$A144,Tracker_BD!AI:AI)/$F144,"")</f>
        <v/>
      </c>
      <c r="U144" s="190" t="str">
        <f t="shared" si="12"/>
        <v/>
      </c>
      <c r="V144" s="17"/>
      <c r="W144" s="176" t="str">
        <f t="shared" si="13"/>
        <v/>
      </c>
      <c r="X144" s="17" t="str">
        <f>IFERROR(_xlfn.XLOOKUP($A144,'Raw Data'!$G:$G,'Raw Data'!AB:AB),"")</f>
        <v/>
      </c>
      <c r="Y144" s="17" t="str">
        <f>IFERROR(_xlfn.XLOOKUP($A144,'Raw Data'!$G:$G,'Raw Data'!AC:AC),"")</f>
        <v/>
      </c>
      <c r="Z144" s="45" t="str">
        <f>IFERROR(_xlfn.XLOOKUP($A144,'Raw Data'!$G:$G,'Raw Data'!AD:AD),"")</f>
        <v/>
      </c>
      <c r="AA144" s="45" t="str">
        <f>IFERROR(_xlfn.XLOOKUP($A144,'Raw Data'!$G:$G,'Raw Data'!AE:AE),"")</f>
        <v/>
      </c>
      <c r="AB144" s="17">
        <f>_xlfn.XLOOKUP($D144,'Modelling New'!D:D,'Modelling New'!N:N)</f>
        <v>10.507</v>
      </c>
      <c r="AC144" s="26">
        <f>IFERROR(_xlfn.XLOOKUP($D144,'Modelling New'!$D:$D,'Modelling New'!P:P),"")</f>
        <v>4.4467592536129033</v>
      </c>
      <c r="AD144" s="45">
        <f>IFERROR(_xlfn.XLOOKUP($D144,'Modelling New'!$D:$D,'Modelling New'!T:T)*1000,"")</f>
        <v>33012.256774973161</v>
      </c>
      <c r="AE144" s="176">
        <f t="shared" si="14"/>
        <v>0.70656621050862611</v>
      </c>
      <c r="AF144" s="176">
        <f>IFERROR(_xlfn.XLOOKUP($D144,'Modelling New'!$D:$D,'Modelling New'!W:W),"")</f>
        <v>0.13091374311955981</v>
      </c>
      <c r="AG144" s="176">
        <f>IFERROR(_xlfn.XLOOKUP($D144,'Modelling New'!$D:$D,'Modelling New'!AD:AD),"")</f>
        <v>0.995</v>
      </c>
      <c r="AH144" s="176">
        <f>IFERROR(_xlfn.XLOOKUP($D144,'Modelling New'!$D:$D,'Modelling New'!AE:AE),"")</f>
        <v>0.997</v>
      </c>
      <c r="AI144" s="17"/>
      <c r="AJ144" s="17"/>
      <c r="AK144" s="17"/>
      <c r="AL144" s="17"/>
      <c r="AM144" s="17"/>
      <c r="AN144" s="176"/>
      <c r="AO144" s="176"/>
      <c r="AP144" s="176"/>
      <c r="AQ144" s="176"/>
      <c r="AR144" s="45">
        <f>IFERROR(_xlfn.XLOOKUP($D144,'Modelling New'!$D:$D,'Modelling New'!$N:$N),"")</f>
        <v>10.507</v>
      </c>
      <c r="AS144" s="45"/>
    </row>
    <row r="145" spans="1:45">
      <c r="A145" s="77">
        <f t="shared" si="15"/>
        <v>45888</v>
      </c>
      <c r="B145" s="45">
        <f>YEAR(Table13[[#This Row],[Date]])+IF(MONTH(Table13[[#This Row],[Date]])&gt;=4,1,0)</f>
        <v>2026</v>
      </c>
      <c r="C145" s="17">
        <f>YEAR(Table13[[#This Row],[Date]])</f>
        <v>2025</v>
      </c>
      <c r="D145" s="42">
        <f>Table13[[#This Row],[Date]]-DAY(Table13[[#This Row],[Date]])+1</f>
        <v>45870</v>
      </c>
      <c r="E145" s="17">
        <f t="shared" si="16"/>
        <v>31</v>
      </c>
      <c r="F145" s="147" t="str" cm="1">
        <f t="array" ref="F145">IFERROR(_xlfn.XLOOKUP(Table13[[#This Row],[Date]],Raw_Data[[#All],[Date]],Raw_Data[[#All],[Operating Hours]]),"")</f>
        <v/>
      </c>
      <c r="G145" s="148" t="str">
        <f>IFERROR(_xlfn.XLOOKUP($A145,'Raw Data'!$G:$G,'Raw Data'!S:S)/1000,"")</f>
        <v/>
      </c>
      <c r="H145" s="148"/>
      <c r="I145" s="148" t="str">
        <f>IFERROR(_xlfn.XLOOKUP($A145,'Raw Data'!$G:$G,'Raw Data'!AF:AF)/1000,"")</f>
        <v/>
      </c>
      <c r="J145" s="148"/>
      <c r="K145" s="149" t="str">
        <f>IFERROR(_xlfn.XLOOKUP($A145,'Raw Data'!$G:$G,'Raw Data'!W:W),"")</f>
        <v/>
      </c>
      <c r="L145" s="148" t="str">
        <f>IFERROR(_xlfn.XLOOKUP($A145,'Raw Data'!$G:$G,'Raw Data'!X:X),"")</f>
        <v/>
      </c>
      <c r="M145" s="148" t="str">
        <f>IFERROR(_xlfn.XLOOKUP($A145,'Raw Data'!$G:$G,'Raw Data'!Y:Y),"")</f>
        <v/>
      </c>
      <c r="N145" s="148" t="str">
        <f>IFERROR(_xlfn.XLOOKUP($A145,'Raw Data'!$G:$G,'Raw Data'!Z:Z),"")</f>
        <v/>
      </c>
      <c r="O145" s="188" t="str">
        <f>IFERROR(1-SUMIF('Plant BD'!$H:$H,$A145,'Plant BD'!$AE:$AE)/($AA145+SUMIF('Plant BD'!$H:$H,$A145,'Plant BD'!$AE:$AE)),"")</f>
        <v/>
      </c>
      <c r="P145" s="188"/>
      <c r="Q145" s="189"/>
      <c r="R145" s="188" t="str">
        <f>IFERROR(1-SUMIF('Grid BD'!$H:$H,$A145,'Grid BD'!$AD:$AD)/($AA145+SUMIF('Grid BD'!$H:$H,$A145,'Grid BD'!$AD:$AD)),"")</f>
        <v/>
      </c>
      <c r="S145" s="17"/>
      <c r="T145" s="189" t="str">
        <f>IFERROR(1-SUMIF(Tracker_BD!H:H,$A145,Tracker_BD!AI:AI)/$F145,"")</f>
        <v/>
      </c>
      <c r="U145" s="190" t="str">
        <f t="shared" si="12"/>
        <v/>
      </c>
      <c r="V145" s="17"/>
      <c r="W145" s="176" t="str">
        <f t="shared" si="13"/>
        <v/>
      </c>
      <c r="X145" s="17" t="str">
        <f>IFERROR(_xlfn.XLOOKUP($A145,'Raw Data'!$G:$G,'Raw Data'!AB:AB),"")</f>
        <v/>
      </c>
      <c r="Y145" s="17" t="str">
        <f>IFERROR(_xlfn.XLOOKUP($A145,'Raw Data'!$G:$G,'Raw Data'!AC:AC),"")</f>
        <v/>
      </c>
      <c r="Z145" s="45" t="str">
        <f>IFERROR(_xlfn.XLOOKUP($A145,'Raw Data'!$G:$G,'Raw Data'!AD:AD),"")</f>
        <v/>
      </c>
      <c r="AA145" s="45" t="str">
        <f>IFERROR(_xlfn.XLOOKUP($A145,'Raw Data'!$G:$G,'Raw Data'!AE:AE),"")</f>
        <v/>
      </c>
      <c r="AB145" s="17">
        <f>_xlfn.XLOOKUP($D145,'Modelling New'!D:D,'Modelling New'!N:N)</f>
        <v>10.507</v>
      </c>
      <c r="AC145" s="26">
        <f>IFERROR(_xlfn.XLOOKUP($D145,'Modelling New'!$D:$D,'Modelling New'!P:P),"")</f>
        <v>4.4467592536129033</v>
      </c>
      <c r="AD145" s="45">
        <f>IFERROR(_xlfn.XLOOKUP($D145,'Modelling New'!$D:$D,'Modelling New'!T:T)*1000,"")</f>
        <v>33012.256774973161</v>
      </c>
      <c r="AE145" s="176">
        <f t="shared" si="14"/>
        <v>0.70656621050862611</v>
      </c>
      <c r="AF145" s="176">
        <f>IFERROR(_xlfn.XLOOKUP($D145,'Modelling New'!$D:$D,'Modelling New'!W:W),"")</f>
        <v>0.13091374311955981</v>
      </c>
      <c r="AG145" s="176">
        <f>IFERROR(_xlfn.XLOOKUP($D145,'Modelling New'!$D:$D,'Modelling New'!AD:AD),"")</f>
        <v>0.995</v>
      </c>
      <c r="AH145" s="176">
        <f>IFERROR(_xlfn.XLOOKUP($D145,'Modelling New'!$D:$D,'Modelling New'!AE:AE),"")</f>
        <v>0.997</v>
      </c>
      <c r="AI145" s="17"/>
      <c r="AJ145" s="17"/>
      <c r="AK145" s="17"/>
      <c r="AL145" s="17"/>
      <c r="AM145" s="17"/>
      <c r="AN145" s="176"/>
      <c r="AO145" s="176"/>
      <c r="AP145" s="176"/>
      <c r="AQ145" s="176"/>
      <c r="AR145" s="45">
        <f>IFERROR(_xlfn.XLOOKUP($D145,'Modelling New'!$D:$D,'Modelling New'!$N:$N),"")</f>
        <v>10.507</v>
      </c>
      <c r="AS145" s="45"/>
    </row>
    <row r="146" spans="1:45">
      <c r="A146" s="77">
        <f t="shared" si="15"/>
        <v>45889</v>
      </c>
      <c r="B146" s="45">
        <f>YEAR(Table13[[#This Row],[Date]])+IF(MONTH(Table13[[#This Row],[Date]])&gt;=4,1,0)</f>
        <v>2026</v>
      </c>
      <c r="C146" s="17">
        <f>YEAR(Table13[[#This Row],[Date]])</f>
        <v>2025</v>
      </c>
      <c r="D146" s="42">
        <f>Table13[[#This Row],[Date]]-DAY(Table13[[#This Row],[Date]])+1</f>
        <v>45870</v>
      </c>
      <c r="E146" s="17">
        <f t="shared" si="16"/>
        <v>31</v>
      </c>
      <c r="F146" s="147" t="str" cm="1">
        <f t="array" ref="F146">IFERROR(_xlfn.XLOOKUP(Table13[[#This Row],[Date]],Raw_Data[[#All],[Date]],Raw_Data[[#All],[Operating Hours]]),"")</f>
        <v/>
      </c>
      <c r="G146" s="26" t="str">
        <f>IFERROR(_xlfn.XLOOKUP($A146,'Raw Data'!$G:$G,'Raw Data'!S:S)/1000,"")</f>
        <v/>
      </c>
      <c r="H146" s="26"/>
      <c r="I146" s="26" t="str">
        <f>IFERROR(_xlfn.XLOOKUP($A146,'Raw Data'!$G:$G,'Raw Data'!AF:AF)/1000,"")</f>
        <v/>
      </c>
      <c r="J146" s="26"/>
      <c r="K146" s="149" t="str">
        <f>IFERROR(_xlfn.XLOOKUP($A146,'Raw Data'!$G:$G,'Raw Data'!W:W),"")</f>
        <v/>
      </c>
      <c r="L146" s="148" t="str">
        <f>IFERROR(_xlfn.XLOOKUP($A146,'Raw Data'!$G:$G,'Raw Data'!X:X),"")</f>
        <v/>
      </c>
      <c r="M146" s="148" t="str">
        <f>IFERROR(_xlfn.XLOOKUP($A146,'Raw Data'!$G:$G,'Raw Data'!Y:Y),"")</f>
        <v/>
      </c>
      <c r="N146" s="148" t="str">
        <f>IFERROR(_xlfn.XLOOKUP($A146,'Raw Data'!$G:$G,'Raw Data'!Z:Z),"")</f>
        <v/>
      </c>
      <c r="O146" s="188" t="str">
        <f>IFERROR(1-SUMIF('Plant BD'!$H:$H,$A146,'Plant BD'!$AE:$AE)/($AA146+SUMIF('Plant BD'!$H:$H,$A146,'Plant BD'!$AE:$AE)),"")</f>
        <v/>
      </c>
      <c r="P146" s="188"/>
      <c r="Q146" s="189"/>
      <c r="R146" s="191" t="str">
        <f>IFERROR(1-SUMIF('Grid BD'!$H:$H,$A146,'Grid BD'!$AD:$AD)/($AA146+SUMIF('Grid BD'!$H:$H,$A146,'Grid BD'!$AD:$AD)),"")</f>
        <v/>
      </c>
      <c r="S146" s="17"/>
      <c r="T146" s="189" t="str">
        <f>IFERROR(1-SUMIF(Tracker_BD!H:H,$A146,Tracker_BD!AI:AI)/$F146,"")</f>
        <v/>
      </c>
      <c r="U146" s="190" t="str">
        <f t="shared" si="12"/>
        <v/>
      </c>
      <c r="V146" s="17"/>
      <c r="W146" s="176" t="str">
        <f t="shared" si="13"/>
        <v/>
      </c>
      <c r="X146" s="17" t="str">
        <f>IFERROR(_xlfn.XLOOKUP($A146,'Raw Data'!$G:$G,'Raw Data'!AB:AB),"")</f>
        <v/>
      </c>
      <c r="Y146" s="17" t="str">
        <f>IFERROR(_xlfn.XLOOKUP($A146,'Raw Data'!$G:$G,'Raw Data'!AC:AC),"")</f>
        <v/>
      </c>
      <c r="Z146" s="45" t="str">
        <f>IFERROR(_xlfn.XLOOKUP($A146,'Raw Data'!$G:$G,'Raw Data'!AD:AD),"")</f>
        <v/>
      </c>
      <c r="AA146" s="45" t="str">
        <f>IFERROR(_xlfn.XLOOKUP($A146,'Raw Data'!$G:$G,'Raw Data'!AE:AE),"")</f>
        <v/>
      </c>
      <c r="AB146" s="17">
        <f>_xlfn.XLOOKUP($D146,'Modelling New'!D:D,'Modelling New'!N:N)</f>
        <v>10.507</v>
      </c>
      <c r="AC146" s="26">
        <f>IFERROR(_xlfn.XLOOKUP($D146,'Modelling New'!$D:$D,'Modelling New'!P:P),"")</f>
        <v>4.4467592536129033</v>
      </c>
      <c r="AD146" s="45">
        <f>IFERROR(_xlfn.XLOOKUP($D146,'Modelling New'!$D:$D,'Modelling New'!T:T)*1000,"")</f>
        <v>33012.256774973161</v>
      </c>
      <c r="AE146" s="176">
        <f t="shared" si="14"/>
        <v>0.70656621050862611</v>
      </c>
      <c r="AF146" s="176">
        <f>IFERROR(_xlfn.XLOOKUP($D146,'Modelling New'!$D:$D,'Modelling New'!W:W),"")</f>
        <v>0.13091374311955981</v>
      </c>
      <c r="AG146" s="176">
        <f>IFERROR(_xlfn.XLOOKUP($D146,'Modelling New'!$D:$D,'Modelling New'!AD:AD),"")</f>
        <v>0.995</v>
      </c>
      <c r="AH146" s="176">
        <f>IFERROR(_xlfn.XLOOKUP($D146,'Modelling New'!$D:$D,'Modelling New'!AE:AE),"")</f>
        <v>0.997</v>
      </c>
      <c r="AI146" s="17"/>
      <c r="AJ146" s="17"/>
      <c r="AK146" s="17"/>
      <c r="AL146" s="17"/>
      <c r="AM146" s="17"/>
      <c r="AN146" s="176"/>
      <c r="AO146" s="176"/>
      <c r="AP146" s="176"/>
      <c r="AQ146" s="176"/>
      <c r="AR146" s="45">
        <f>IFERROR(_xlfn.XLOOKUP($D146,'Modelling New'!$D:$D,'Modelling New'!$N:$N),"")</f>
        <v>10.507</v>
      </c>
      <c r="AS146" s="45"/>
    </row>
    <row r="147" spans="1:45">
      <c r="A147" s="77">
        <f t="shared" si="15"/>
        <v>45890</v>
      </c>
      <c r="B147" s="45">
        <f>YEAR(Table13[[#This Row],[Date]])+IF(MONTH(Table13[[#This Row],[Date]])&gt;=4,1,0)</f>
        <v>2026</v>
      </c>
      <c r="C147" s="17">
        <f>YEAR(Table13[[#This Row],[Date]])</f>
        <v>2025</v>
      </c>
      <c r="D147" s="42">
        <f>Table13[[#This Row],[Date]]-DAY(Table13[[#This Row],[Date]])+1</f>
        <v>45870</v>
      </c>
      <c r="E147" s="17">
        <f t="shared" si="16"/>
        <v>31</v>
      </c>
      <c r="F147" s="147" t="str" cm="1">
        <f t="array" ref="F147">IFERROR(_xlfn.XLOOKUP(Table13[[#This Row],[Date]],Raw_Data[[#All],[Date]],Raw_Data[[#All],[Operating Hours]]),"")</f>
        <v/>
      </c>
      <c r="G147" s="148" t="str">
        <f>IFERROR(_xlfn.XLOOKUP($A147,'Raw Data'!$G:$G,'Raw Data'!S:S)/1000,"")</f>
        <v/>
      </c>
      <c r="H147" s="148"/>
      <c r="I147" s="148" t="str">
        <f>IFERROR(_xlfn.XLOOKUP($A147,'Raw Data'!$G:$G,'Raw Data'!AF:AF)/1000,"")</f>
        <v/>
      </c>
      <c r="J147" s="148"/>
      <c r="K147" s="149" t="str">
        <f>IFERROR(_xlfn.XLOOKUP($A147,'Raw Data'!$G:$G,'Raw Data'!W:W),"")</f>
        <v/>
      </c>
      <c r="L147" s="148" t="str">
        <f>IFERROR(_xlfn.XLOOKUP($A147,'Raw Data'!$G:$G,'Raw Data'!X:X),"")</f>
        <v/>
      </c>
      <c r="M147" s="148" t="str">
        <f>IFERROR(_xlfn.XLOOKUP($A147,'Raw Data'!$G:$G,'Raw Data'!Y:Y),"")</f>
        <v/>
      </c>
      <c r="N147" s="148" t="str">
        <f>IFERROR(_xlfn.XLOOKUP($A147,'Raw Data'!$G:$G,'Raw Data'!Z:Z),"")</f>
        <v/>
      </c>
      <c r="O147" s="188" t="str">
        <f>IFERROR(1-SUMIF('Plant BD'!$H:$H,$A147,'Plant BD'!$AE:$AE)/($AA147+SUMIF('Plant BD'!$H:$H,$A147,'Plant BD'!$AE:$AE)),"")</f>
        <v/>
      </c>
      <c r="P147" s="188"/>
      <c r="Q147" s="189"/>
      <c r="R147" s="188" t="str">
        <f>IFERROR(1-SUMIF('Grid BD'!$H:$H,$A147,'Grid BD'!$AD:$AD)/($AA147+SUMIF('Grid BD'!$H:$H,$A147,'Grid BD'!$AD:$AD)),"")</f>
        <v/>
      </c>
      <c r="S147" s="17"/>
      <c r="T147" s="189" t="str">
        <f>IFERROR(1-SUMIF(Tracker_BD!H:H,$A147,Tracker_BD!AI:AI)/$F147,"")</f>
        <v/>
      </c>
      <c r="U147" s="190" t="str">
        <f t="shared" si="12"/>
        <v/>
      </c>
      <c r="V147" s="17"/>
      <c r="W147" s="176" t="str">
        <f t="shared" si="13"/>
        <v/>
      </c>
      <c r="X147" s="17" t="str">
        <f>IFERROR(_xlfn.XLOOKUP($A147,'Raw Data'!$G:$G,'Raw Data'!AB:AB),"")</f>
        <v/>
      </c>
      <c r="Y147" s="17" t="str">
        <f>IFERROR(_xlfn.XLOOKUP($A147,'Raw Data'!$G:$G,'Raw Data'!AC:AC),"")</f>
        <v/>
      </c>
      <c r="Z147" s="45" t="str">
        <f>IFERROR(_xlfn.XLOOKUP($A147,'Raw Data'!$G:$G,'Raw Data'!AD:AD),"")</f>
        <v/>
      </c>
      <c r="AA147" s="45" t="str">
        <f>IFERROR(_xlfn.XLOOKUP($A147,'Raw Data'!$G:$G,'Raw Data'!AE:AE),"")</f>
        <v/>
      </c>
      <c r="AB147" s="17">
        <f>_xlfn.XLOOKUP($D147,'Modelling New'!D:D,'Modelling New'!N:N)</f>
        <v>10.507</v>
      </c>
      <c r="AC147" s="26">
        <f>IFERROR(_xlfn.XLOOKUP($D147,'Modelling New'!$D:$D,'Modelling New'!P:P),"")</f>
        <v>4.4467592536129033</v>
      </c>
      <c r="AD147" s="45">
        <f>IFERROR(_xlfn.XLOOKUP($D147,'Modelling New'!$D:$D,'Modelling New'!T:T)*1000,"")</f>
        <v>33012.256774973161</v>
      </c>
      <c r="AE147" s="176">
        <f t="shared" si="14"/>
        <v>0.70656621050862611</v>
      </c>
      <c r="AF147" s="176">
        <f>IFERROR(_xlfn.XLOOKUP($D147,'Modelling New'!$D:$D,'Modelling New'!W:W),"")</f>
        <v>0.13091374311955981</v>
      </c>
      <c r="AG147" s="176">
        <f>IFERROR(_xlfn.XLOOKUP($D147,'Modelling New'!$D:$D,'Modelling New'!AD:AD),"")</f>
        <v>0.995</v>
      </c>
      <c r="AH147" s="176">
        <f>IFERROR(_xlfn.XLOOKUP($D147,'Modelling New'!$D:$D,'Modelling New'!AE:AE),"")</f>
        <v>0.997</v>
      </c>
      <c r="AI147" s="17"/>
      <c r="AJ147" s="17"/>
      <c r="AK147" s="17"/>
      <c r="AL147" s="17"/>
      <c r="AM147" s="17"/>
      <c r="AN147" s="176"/>
      <c r="AO147" s="176"/>
      <c r="AP147" s="176"/>
      <c r="AQ147" s="176"/>
      <c r="AR147" s="45">
        <f>IFERROR(_xlfn.XLOOKUP($D147,'Modelling New'!$D:$D,'Modelling New'!$N:$N),"")</f>
        <v>10.507</v>
      </c>
      <c r="AS147" s="45"/>
    </row>
    <row r="148" spans="1:45">
      <c r="A148" s="77">
        <f t="shared" si="15"/>
        <v>45891</v>
      </c>
      <c r="B148" s="45">
        <f>YEAR(Table13[[#This Row],[Date]])+IF(MONTH(Table13[[#This Row],[Date]])&gt;=4,1,0)</f>
        <v>2026</v>
      </c>
      <c r="C148" s="17">
        <f>YEAR(Table13[[#This Row],[Date]])</f>
        <v>2025</v>
      </c>
      <c r="D148" s="42">
        <f>Table13[[#This Row],[Date]]-DAY(Table13[[#This Row],[Date]])+1</f>
        <v>45870</v>
      </c>
      <c r="E148" s="17">
        <f t="shared" si="16"/>
        <v>31</v>
      </c>
      <c r="F148" s="147" t="str" cm="1">
        <f t="array" ref="F148">IFERROR(_xlfn.XLOOKUP(Table13[[#This Row],[Date]],Raw_Data[[#All],[Date]],Raw_Data[[#All],[Operating Hours]]),"")</f>
        <v/>
      </c>
      <c r="G148" s="26" t="str">
        <f>IFERROR(_xlfn.XLOOKUP($A148,'Raw Data'!$G:$G,'Raw Data'!S:S)/1000,"")</f>
        <v/>
      </c>
      <c r="H148" s="26"/>
      <c r="I148" s="26" t="str">
        <f>IFERROR(_xlfn.XLOOKUP($A148,'Raw Data'!$G:$G,'Raw Data'!AF:AF)/1000,"")</f>
        <v/>
      </c>
      <c r="J148" s="26"/>
      <c r="K148" s="149" t="str">
        <f>IFERROR(_xlfn.XLOOKUP($A148,'Raw Data'!$G:$G,'Raw Data'!W:W),"")</f>
        <v/>
      </c>
      <c r="L148" s="148" t="str">
        <f>IFERROR(_xlfn.XLOOKUP($A148,'Raw Data'!$G:$G,'Raw Data'!X:X),"")</f>
        <v/>
      </c>
      <c r="M148" s="148" t="str">
        <f>IFERROR(_xlfn.XLOOKUP($A148,'Raw Data'!$G:$G,'Raw Data'!Y:Y),"")</f>
        <v/>
      </c>
      <c r="N148" s="148" t="str">
        <f>IFERROR(_xlfn.XLOOKUP($A148,'Raw Data'!$G:$G,'Raw Data'!Z:Z),"")</f>
        <v/>
      </c>
      <c r="O148" s="188" t="str">
        <f>IFERROR(1-SUMIF('Plant BD'!$H:$H,$A148,'Plant BD'!$AE:$AE)/($AA148+SUMIF('Plant BD'!$H:$H,$A148,'Plant BD'!$AE:$AE)),"")</f>
        <v/>
      </c>
      <c r="P148" s="188"/>
      <c r="Q148" s="189"/>
      <c r="R148" s="191" t="str">
        <f>IFERROR(1-SUMIF('Grid BD'!$H:$H,$A148,'Grid BD'!$AD:$AD)/($AA148+SUMIF('Grid BD'!$H:$H,$A148,'Grid BD'!$AD:$AD)),"")</f>
        <v/>
      </c>
      <c r="S148" s="17"/>
      <c r="T148" s="189" t="str">
        <f>IFERROR(1-SUMIF(Tracker_BD!H:H,$A148,Tracker_BD!AI:AI)/$F148,"")</f>
        <v/>
      </c>
      <c r="U148" s="190" t="str">
        <f t="shared" si="12"/>
        <v/>
      </c>
      <c r="V148" s="17"/>
      <c r="W148" s="176" t="str">
        <f t="shared" si="13"/>
        <v/>
      </c>
      <c r="X148" s="17" t="str">
        <f>IFERROR(_xlfn.XLOOKUP($A148,'Raw Data'!$G:$G,'Raw Data'!AB:AB),"")</f>
        <v/>
      </c>
      <c r="Y148" s="17" t="str">
        <f>IFERROR(_xlfn.XLOOKUP($A148,'Raw Data'!$G:$G,'Raw Data'!AC:AC),"")</f>
        <v/>
      </c>
      <c r="Z148" s="45" t="str">
        <f>IFERROR(_xlfn.XLOOKUP($A148,'Raw Data'!$G:$G,'Raw Data'!AD:AD),"")</f>
        <v/>
      </c>
      <c r="AA148" s="45" t="str">
        <f>IFERROR(_xlfn.XLOOKUP($A148,'Raw Data'!$G:$G,'Raw Data'!AE:AE),"")</f>
        <v/>
      </c>
      <c r="AB148" s="17">
        <f>_xlfn.XLOOKUP($D148,'Modelling New'!D:D,'Modelling New'!N:N)</f>
        <v>10.507</v>
      </c>
      <c r="AC148" s="26">
        <f>IFERROR(_xlfn.XLOOKUP($D148,'Modelling New'!$D:$D,'Modelling New'!P:P),"")</f>
        <v>4.4467592536129033</v>
      </c>
      <c r="AD148" s="45">
        <f>IFERROR(_xlfn.XLOOKUP($D148,'Modelling New'!$D:$D,'Modelling New'!T:T)*1000,"")</f>
        <v>33012.256774973161</v>
      </c>
      <c r="AE148" s="176">
        <f t="shared" si="14"/>
        <v>0.70656621050862611</v>
      </c>
      <c r="AF148" s="176">
        <f>IFERROR(_xlfn.XLOOKUP($D148,'Modelling New'!$D:$D,'Modelling New'!W:W),"")</f>
        <v>0.13091374311955981</v>
      </c>
      <c r="AG148" s="176">
        <f>IFERROR(_xlfn.XLOOKUP($D148,'Modelling New'!$D:$D,'Modelling New'!AD:AD),"")</f>
        <v>0.995</v>
      </c>
      <c r="AH148" s="176">
        <f>IFERROR(_xlfn.XLOOKUP($D148,'Modelling New'!$D:$D,'Modelling New'!AE:AE),"")</f>
        <v>0.997</v>
      </c>
      <c r="AI148" s="17"/>
      <c r="AJ148" s="17"/>
      <c r="AK148" s="17"/>
      <c r="AL148" s="17"/>
      <c r="AM148" s="17"/>
      <c r="AN148" s="176"/>
      <c r="AO148" s="176"/>
      <c r="AP148" s="176"/>
      <c r="AQ148" s="176"/>
      <c r="AR148" s="45">
        <f>IFERROR(_xlfn.XLOOKUP($D148,'Modelling New'!$D:$D,'Modelling New'!$N:$N),"")</f>
        <v>10.507</v>
      </c>
      <c r="AS148" s="45"/>
    </row>
    <row r="149" spans="1:45">
      <c r="A149" s="77">
        <f t="shared" si="15"/>
        <v>45892</v>
      </c>
      <c r="B149" s="45">
        <f>YEAR(Table13[[#This Row],[Date]])+IF(MONTH(Table13[[#This Row],[Date]])&gt;=4,1,0)</f>
        <v>2026</v>
      </c>
      <c r="C149" s="17">
        <f>YEAR(Table13[[#This Row],[Date]])</f>
        <v>2025</v>
      </c>
      <c r="D149" s="42">
        <f>Table13[[#This Row],[Date]]-DAY(Table13[[#This Row],[Date]])+1</f>
        <v>45870</v>
      </c>
      <c r="E149" s="17">
        <f t="shared" si="16"/>
        <v>31</v>
      </c>
      <c r="F149" s="147" t="str" cm="1">
        <f t="array" ref="F149">IFERROR(_xlfn.XLOOKUP(Table13[[#This Row],[Date]],Raw_Data[[#All],[Date]],Raw_Data[[#All],[Operating Hours]]),"")</f>
        <v/>
      </c>
      <c r="G149" s="148" t="str">
        <f>IFERROR(_xlfn.XLOOKUP($A149,'Raw Data'!$G:$G,'Raw Data'!S:S)/1000,"")</f>
        <v/>
      </c>
      <c r="H149" s="148"/>
      <c r="I149" s="148" t="str">
        <f>IFERROR(_xlfn.XLOOKUP($A149,'Raw Data'!$G:$G,'Raw Data'!AF:AF)/1000,"")</f>
        <v/>
      </c>
      <c r="J149" s="148"/>
      <c r="K149" s="149" t="str">
        <f>IFERROR(_xlfn.XLOOKUP($A149,'Raw Data'!$G:$G,'Raw Data'!W:W),"")</f>
        <v/>
      </c>
      <c r="L149" s="148" t="str">
        <f>IFERROR(_xlfn.XLOOKUP($A149,'Raw Data'!$G:$G,'Raw Data'!X:X),"")</f>
        <v/>
      </c>
      <c r="M149" s="148" t="str">
        <f>IFERROR(_xlfn.XLOOKUP($A149,'Raw Data'!$G:$G,'Raw Data'!Y:Y),"")</f>
        <v/>
      </c>
      <c r="N149" s="148" t="str">
        <f>IFERROR(_xlfn.XLOOKUP($A149,'Raw Data'!$G:$G,'Raw Data'!Z:Z),"")</f>
        <v/>
      </c>
      <c r="O149" s="188" t="str">
        <f>IFERROR(1-SUMIF('Plant BD'!$H:$H,$A149,'Plant BD'!$AE:$AE)/($AA149+SUMIF('Plant BD'!$H:$H,$A149,'Plant BD'!$AE:$AE)),"")</f>
        <v/>
      </c>
      <c r="P149" s="188"/>
      <c r="Q149" s="189"/>
      <c r="R149" s="188" t="str">
        <f>IFERROR(1-SUMIF('Grid BD'!$H:$H,$A149,'Grid BD'!$AD:$AD)/($AA149+SUMIF('Grid BD'!$H:$H,$A149,'Grid BD'!$AD:$AD)),"")</f>
        <v/>
      </c>
      <c r="S149" s="17"/>
      <c r="T149" s="189" t="str">
        <f>IFERROR(1-SUMIF(Tracker_BD!H:H,$A149,Tracker_BD!AI:AI)/$F149,"")</f>
        <v/>
      </c>
      <c r="U149" s="190" t="str">
        <f t="shared" si="12"/>
        <v/>
      </c>
      <c r="V149" s="17"/>
      <c r="W149" s="176" t="str">
        <f t="shared" si="13"/>
        <v/>
      </c>
      <c r="X149" s="17" t="str">
        <f>IFERROR(_xlfn.XLOOKUP($A149,'Raw Data'!$G:$G,'Raw Data'!AB:AB),"")</f>
        <v/>
      </c>
      <c r="Y149" s="17" t="str">
        <f>IFERROR(_xlfn.XLOOKUP($A149,'Raw Data'!$G:$G,'Raw Data'!AC:AC),"")</f>
        <v/>
      </c>
      <c r="Z149" s="45" t="str">
        <f>IFERROR(_xlfn.XLOOKUP($A149,'Raw Data'!$G:$G,'Raw Data'!AD:AD),"")</f>
        <v/>
      </c>
      <c r="AA149" s="45" t="str">
        <f>IFERROR(_xlfn.XLOOKUP($A149,'Raw Data'!$G:$G,'Raw Data'!AE:AE),"")</f>
        <v/>
      </c>
      <c r="AB149" s="17">
        <f>_xlfn.XLOOKUP($D149,'Modelling New'!D:D,'Modelling New'!N:N)</f>
        <v>10.507</v>
      </c>
      <c r="AC149" s="26">
        <f>IFERROR(_xlfn.XLOOKUP($D149,'Modelling New'!$D:$D,'Modelling New'!P:P),"")</f>
        <v>4.4467592536129033</v>
      </c>
      <c r="AD149" s="45">
        <f>IFERROR(_xlfn.XLOOKUP($D149,'Modelling New'!$D:$D,'Modelling New'!T:T)*1000,"")</f>
        <v>33012.256774973161</v>
      </c>
      <c r="AE149" s="176">
        <f t="shared" si="14"/>
        <v>0.70656621050862611</v>
      </c>
      <c r="AF149" s="176">
        <f>IFERROR(_xlfn.XLOOKUP($D149,'Modelling New'!$D:$D,'Modelling New'!W:W),"")</f>
        <v>0.13091374311955981</v>
      </c>
      <c r="AG149" s="176">
        <f>IFERROR(_xlfn.XLOOKUP($D149,'Modelling New'!$D:$D,'Modelling New'!AD:AD),"")</f>
        <v>0.995</v>
      </c>
      <c r="AH149" s="176">
        <f>IFERROR(_xlfn.XLOOKUP($D149,'Modelling New'!$D:$D,'Modelling New'!AE:AE),"")</f>
        <v>0.997</v>
      </c>
      <c r="AI149" s="17"/>
      <c r="AJ149" s="17"/>
      <c r="AK149" s="17"/>
      <c r="AL149" s="17"/>
      <c r="AM149" s="17"/>
      <c r="AN149" s="176"/>
      <c r="AO149" s="176"/>
      <c r="AP149" s="176"/>
      <c r="AQ149" s="176"/>
      <c r="AR149" s="45">
        <f>IFERROR(_xlfn.XLOOKUP($D149,'Modelling New'!$D:$D,'Modelling New'!$N:$N),"")</f>
        <v>10.507</v>
      </c>
      <c r="AS149" s="45"/>
    </row>
    <row r="150" spans="1:45">
      <c r="A150" s="77">
        <f t="shared" si="15"/>
        <v>45893</v>
      </c>
      <c r="B150" s="45">
        <f>YEAR(Table13[[#This Row],[Date]])+IF(MONTH(Table13[[#This Row],[Date]])&gt;=4,1,0)</f>
        <v>2026</v>
      </c>
      <c r="C150" s="17">
        <f>YEAR(Table13[[#This Row],[Date]])</f>
        <v>2025</v>
      </c>
      <c r="D150" s="42">
        <f>Table13[[#This Row],[Date]]-DAY(Table13[[#This Row],[Date]])+1</f>
        <v>45870</v>
      </c>
      <c r="E150" s="17">
        <f t="shared" si="16"/>
        <v>31</v>
      </c>
      <c r="F150" s="147" t="str" cm="1">
        <f t="array" ref="F150">IFERROR(_xlfn.XLOOKUP(Table13[[#This Row],[Date]],Raw_Data[[#All],[Date]],Raw_Data[[#All],[Operating Hours]]),"")</f>
        <v/>
      </c>
      <c r="G150" s="26" t="str">
        <f>IFERROR(_xlfn.XLOOKUP($A150,'Raw Data'!$G:$G,'Raw Data'!S:S)/1000,"")</f>
        <v/>
      </c>
      <c r="H150" s="26"/>
      <c r="I150" s="26" t="str">
        <f>IFERROR(_xlfn.XLOOKUP($A150,'Raw Data'!$G:$G,'Raw Data'!AF:AF)/1000,"")</f>
        <v/>
      </c>
      <c r="J150" s="26"/>
      <c r="K150" s="149" t="str">
        <f>IFERROR(_xlfn.XLOOKUP($A150,'Raw Data'!$G:$G,'Raw Data'!W:W),"")</f>
        <v/>
      </c>
      <c r="L150" s="148" t="str">
        <f>IFERROR(_xlfn.XLOOKUP($A150,'Raw Data'!$G:$G,'Raw Data'!X:X),"")</f>
        <v/>
      </c>
      <c r="M150" s="148" t="str">
        <f>IFERROR(_xlfn.XLOOKUP($A150,'Raw Data'!$G:$G,'Raw Data'!Y:Y),"")</f>
        <v/>
      </c>
      <c r="N150" s="148" t="str">
        <f>IFERROR(_xlfn.XLOOKUP($A150,'Raw Data'!$G:$G,'Raw Data'!Z:Z),"")</f>
        <v/>
      </c>
      <c r="O150" s="188" t="str">
        <f>IFERROR(1-SUMIF('Plant BD'!$H:$H,$A150,'Plant BD'!$AE:$AE)/($AA150+SUMIF('Plant BD'!$H:$H,$A150,'Plant BD'!$AE:$AE)),"")</f>
        <v/>
      </c>
      <c r="P150" s="188"/>
      <c r="Q150" s="189"/>
      <c r="R150" s="191" t="str">
        <f>IFERROR(1-SUMIF('Grid BD'!$H:$H,$A150,'Grid BD'!$AD:$AD)/($AA150+SUMIF('Grid BD'!$H:$H,$A150,'Grid BD'!$AD:$AD)),"")</f>
        <v/>
      </c>
      <c r="S150" s="17"/>
      <c r="T150" s="189" t="str">
        <f>IFERROR(1-SUMIF(Tracker_BD!H:H,$A150,Tracker_BD!AI:AI)/$F150,"")</f>
        <v/>
      </c>
      <c r="U150" s="190" t="str">
        <f t="shared" si="12"/>
        <v/>
      </c>
      <c r="V150" s="17"/>
      <c r="W150" s="176" t="str">
        <f t="shared" si="13"/>
        <v/>
      </c>
      <c r="X150" s="17" t="str">
        <f>IFERROR(_xlfn.XLOOKUP($A150,'Raw Data'!$G:$G,'Raw Data'!AB:AB),"")</f>
        <v/>
      </c>
      <c r="Y150" s="17" t="str">
        <f>IFERROR(_xlfn.XLOOKUP($A150,'Raw Data'!$G:$G,'Raw Data'!AC:AC),"")</f>
        <v/>
      </c>
      <c r="Z150" s="45" t="str">
        <f>IFERROR(_xlfn.XLOOKUP($A150,'Raw Data'!$G:$G,'Raw Data'!AD:AD),"")</f>
        <v/>
      </c>
      <c r="AA150" s="45" t="str">
        <f>IFERROR(_xlfn.XLOOKUP($A150,'Raw Data'!$G:$G,'Raw Data'!AE:AE),"")</f>
        <v/>
      </c>
      <c r="AB150" s="17">
        <f>_xlfn.XLOOKUP($D150,'Modelling New'!D:D,'Modelling New'!N:N)</f>
        <v>10.507</v>
      </c>
      <c r="AC150" s="26">
        <f>IFERROR(_xlfn.XLOOKUP($D150,'Modelling New'!$D:$D,'Modelling New'!P:P),"")</f>
        <v>4.4467592536129033</v>
      </c>
      <c r="AD150" s="45">
        <f>IFERROR(_xlfn.XLOOKUP($D150,'Modelling New'!$D:$D,'Modelling New'!T:T)*1000,"")</f>
        <v>33012.256774973161</v>
      </c>
      <c r="AE150" s="176">
        <f t="shared" si="14"/>
        <v>0.70656621050862611</v>
      </c>
      <c r="AF150" s="176">
        <f>IFERROR(_xlfn.XLOOKUP($D150,'Modelling New'!$D:$D,'Modelling New'!W:W),"")</f>
        <v>0.13091374311955981</v>
      </c>
      <c r="AG150" s="176">
        <f>IFERROR(_xlfn.XLOOKUP($D150,'Modelling New'!$D:$D,'Modelling New'!AD:AD),"")</f>
        <v>0.995</v>
      </c>
      <c r="AH150" s="176">
        <f>IFERROR(_xlfn.XLOOKUP($D150,'Modelling New'!$D:$D,'Modelling New'!AE:AE),"")</f>
        <v>0.997</v>
      </c>
      <c r="AI150" s="17"/>
      <c r="AJ150" s="17"/>
      <c r="AK150" s="17"/>
      <c r="AL150" s="17"/>
      <c r="AM150" s="17"/>
      <c r="AN150" s="176"/>
      <c r="AO150" s="176"/>
      <c r="AP150" s="176"/>
      <c r="AQ150" s="176"/>
      <c r="AR150" s="45">
        <f>IFERROR(_xlfn.XLOOKUP($D150,'Modelling New'!$D:$D,'Modelling New'!$N:$N),"")</f>
        <v>10.507</v>
      </c>
      <c r="AS150" s="45"/>
    </row>
    <row r="151" spans="1:45">
      <c r="A151" s="77">
        <f t="shared" si="15"/>
        <v>45894</v>
      </c>
      <c r="B151" s="45">
        <f>YEAR(Table13[[#This Row],[Date]])+IF(MONTH(Table13[[#This Row],[Date]])&gt;=4,1,0)</f>
        <v>2026</v>
      </c>
      <c r="C151" s="17">
        <f>YEAR(Table13[[#This Row],[Date]])</f>
        <v>2025</v>
      </c>
      <c r="D151" s="42">
        <f>Table13[[#This Row],[Date]]-DAY(Table13[[#This Row],[Date]])+1</f>
        <v>45870</v>
      </c>
      <c r="E151" s="17">
        <f t="shared" si="16"/>
        <v>31</v>
      </c>
      <c r="F151" s="147" t="str" cm="1">
        <f t="array" ref="F151">IFERROR(_xlfn.XLOOKUP(Table13[[#This Row],[Date]],Raw_Data[[#All],[Date]],Raw_Data[[#All],[Operating Hours]]),"")</f>
        <v/>
      </c>
      <c r="G151" s="148" t="str">
        <f>IFERROR(_xlfn.XLOOKUP($A151,'Raw Data'!$G:$G,'Raw Data'!S:S)/1000,"")</f>
        <v/>
      </c>
      <c r="H151" s="148"/>
      <c r="I151" s="148" t="str">
        <f>IFERROR(_xlfn.XLOOKUP($A151,'Raw Data'!$G:$G,'Raw Data'!AF:AF)/1000,"")</f>
        <v/>
      </c>
      <c r="J151" s="148"/>
      <c r="K151" s="149" t="str">
        <f>IFERROR(_xlfn.XLOOKUP($A151,'Raw Data'!$G:$G,'Raw Data'!W:W),"")</f>
        <v/>
      </c>
      <c r="L151" s="148" t="str">
        <f>IFERROR(_xlfn.XLOOKUP($A151,'Raw Data'!$G:$G,'Raw Data'!X:X),"")</f>
        <v/>
      </c>
      <c r="M151" s="148" t="str">
        <f>IFERROR(_xlfn.XLOOKUP($A151,'Raw Data'!$G:$G,'Raw Data'!Y:Y),"")</f>
        <v/>
      </c>
      <c r="N151" s="148" t="str">
        <f>IFERROR(_xlfn.XLOOKUP($A151,'Raw Data'!$G:$G,'Raw Data'!Z:Z),"")</f>
        <v/>
      </c>
      <c r="O151" s="188" t="str">
        <f>IFERROR(1-SUMIF('Plant BD'!$H:$H,$A151,'Plant BD'!$AE:$AE)/($AA151+SUMIF('Plant BD'!$H:$H,$A151,'Plant BD'!$AE:$AE)),"")</f>
        <v/>
      </c>
      <c r="P151" s="188"/>
      <c r="Q151" s="189"/>
      <c r="R151" s="188" t="str">
        <f>IFERROR(1-SUMIF('Grid BD'!$H:$H,$A151,'Grid BD'!$AD:$AD)/($AA151+SUMIF('Grid BD'!$H:$H,$A151,'Grid BD'!$AD:$AD)),"")</f>
        <v/>
      </c>
      <c r="S151" s="17"/>
      <c r="T151" s="189" t="str">
        <f>IFERROR(1-SUMIF(Tracker_BD!H:H,$A151,Tracker_BD!AI:AI)/$F151,"")</f>
        <v/>
      </c>
      <c r="U151" s="190" t="str">
        <f t="shared" si="12"/>
        <v/>
      </c>
      <c r="V151" s="17"/>
      <c r="W151" s="176" t="str">
        <f t="shared" si="13"/>
        <v/>
      </c>
      <c r="X151" s="17" t="str">
        <f>IFERROR(_xlfn.XLOOKUP($A151,'Raw Data'!$G:$G,'Raw Data'!AB:AB),"")</f>
        <v/>
      </c>
      <c r="Y151" s="17" t="str">
        <f>IFERROR(_xlfn.XLOOKUP($A151,'Raw Data'!$G:$G,'Raw Data'!AC:AC),"")</f>
        <v/>
      </c>
      <c r="Z151" s="45" t="str">
        <f>IFERROR(_xlfn.XLOOKUP($A151,'Raw Data'!$G:$G,'Raw Data'!AD:AD),"")</f>
        <v/>
      </c>
      <c r="AA151" s="45" t="str">
        <f>IFERROR(_xlfn.XLOOKUP($A151,'Raw Data'!$G:$G,'Raw Data'!AE:AE),"")</f>
        <v/>
      </c>
      <c r="AB151" s="17">
        <f>_xlfn.XLOOKUP($D151,'Modelling New'!D:D,'Modelling New'!N:N)</f>
        <v>10.507</v>
      </c>
      <c r="AC151" s="26">
        <f>IFERROR(_xlfn.XLOOKUP($D151,'Modelling New'!$D:$D,'Modelling New'!P:P),"")</f>
        <v>4.4467592536129033</v>
      </c>
      <c r="AD151" s="45">
        <f>IFERROR(_xlfn.XLOOKUP($D151,'Modelling New'!$D:$D,'Modelling New'!T:T)*1000,"")</f>
        <v>33012.256774973161</v>
      </c>
      <c r="AE151" s="176">
        <f t="shared" si="14"/>
        <v>0.70656621050862611</v>
      </c>
      <c r="AF151" s="176">
        <f>IFERROR(_xlfn.XLOOKUP($D151,'Modelling New'!$D:$D,'Modelling New'!W:W),"")</f>
        <v>0.13091374311955981</v>
      </c>
      <c r="AG151" s="176">
        <f>IFERROR(_xlfn.XLOOKUP($D151,'Modelling New'!$D:$D,'Modelling New'!AD:AD),"")</f>
        <v>0.995</v>
      </c>
      <c r="AH151" s="176">
        <f>IFERROR(_xlfn.XLOOKUP($D151,'Modelling New'!$D:$D,'Modelling New'!AE:AE),"")</f>
        <v>0.997</v>
      </c>
      <c r="AI151" s="17"/>
      <c r="AJ151" s="17"/>
      <c r="AK151" s="17"/>
      <c r="AL151" s="17"/>
      <c r="AM151" s="17"/>
      <c r="AN151" s="176"/>
      <c r="AO151" s="176"/>
      <c r="AP151" s="176"/>
      <c r="AQ151" s="176"/>
      <c r="AR151" s="45">
        <f>IFERROR(_xlfn.XLOOKUP($D151,'Modelling New'!$D:$D,'Modelling New'!$N:$N),"")</f>
        <v>10.507</v>
      </c>
      <c r="AS151" s="45"/>
    </row>
    <row r="152" spans="1:45">
      <c r="A152" s="77">
        <f t="shared" si="15"/>
        <v>45895</v>
      </c>
      <c r="B152" s="45">
        <f>YEAR(Table13[[#This Row],[Date]])+IF(MONTH(Table13[[#This Row],[Date]])&gt;=4,1,0)</f>
        <v>2026</v>
      </c>
      <c r="C152" s="17">
        <f>YEAR(Table13[[#This Row],[Date]])</f>
        <v>2025</v>
      </c>
      <c r="D152" s="42">
        <f>Table13[[#This Row],[Date]]-DAY(Table13[[#This Row],[Date]])+1</f>
        <v>45870</v>
      </c>
      <c r="E152" s="17">
        <f t="shared" si="16"/>
        <v>31</v>
      </c>
      <c r="F152" s="147" t="str" cm="1">
        <f t="array" ref="F152">IFERROR(_xlfn.XLOOKUP(Table13[[#This Row],[Date]],Raw_Data[[#All],[Date]],Raw_Data[[#All],[Operating Hours]]),"")</f>
        <v/>
      </c>
      <c r="G152" s="26" t="str">
        <f>IFERROR(_xlfn.XLOOKUP($A152,'Raw Data'!$G:$G,'Raw Data'!S:S)/1000,"")</f>
        <v/>
      </c>
      <c r="H152" s="26"/>
      <c r="I152" s="26" t="str">
        <f>IFERROR(_xlfn.XLOOKUP($A152,'Raw Data'!$G:$G,'Raw Data'!AF:AF)/1000,"")</f>
        <v/>
      </c>
      <c r="J152" s="26"/>
      <c r="K152" s="149" t="str">
        <f>IFERROR(_xlfn.XLOOKUP($A152,'Raw Data'!$G:$G,'Raw Data'!W:W),"")</f>
        <v/>
      </c>
      <c r="L152" s="148" t="str">
        <f>IFERROR(_xlfn.XLOOKUP($A152,'Raw Data'!$G:$G,'Raw Data'!X:X),"")</f>
        <v/>
      </c>
      <c r="M152" s="148" t="str">
        <f>IFERROR(_xlfn.XLOOKUP($A152,'Raw Data'!$G:$G,'Raw Data'!Y:Y),"")</f>
        <v/>
      </c>
      <c r="N152" s="148" t="str">
        <f>IFERROR(_xlfn.XLOOKUP($A152,'Raw Data'!$G:$G,'Raw Data'!Z:Z),"")</f>
        <v/>
      </c>
      <c r="O152" s="188" t="str">
        <f>IFERROR(1-SUMIF('Plant BD'!$H:$H,$A152,'Plant BD'!$AE:$AE)/($AA152+SUMIF('Plant BD'!$H:$H,$A152,'Plant BD'!$AE:$AE)),"")</f>
        <v/>
      </c>
      <c r="P152" s="188"/>
      <c r="Q152" s="189"/>
      <c r="R152" s="191" t="str">
        <f>IFERROR(1-SUMIF('Grid BD'!$H:$H,$A152,'Grid BD'!$AD:$AD)/($AA152+SUMIF('Grid BD'!$H:$H,$A152,'Grid BD'!$AD:$AD)),"")</f>
        <v/>
      </c>
      <c r="S152" s="17"/>
      <c r="T152" s="189" t="str">
        <f>IFERROR(1-SUMIF(Tracker_BD!H:H,$A152,Tracker_BD!AI:AI)/$F152,"")</f>
        <v/>
      </c>
      <c r="U152" s="190" t="str">
        <f t="shared" si="12"/>
        <v/>
      </c>
      <c r="V152" s="17"/>
      <c r="W152" s="176" t="str">
        <f t="shared" si="13"/>
        <v/>
      </c>
      <c r="X152" s="17" t="str">
        <f>IFERROR(_xlfn.XLOOKUP($A152,'Raw Data'!$G:$G,'Raw Data'!AB:AB),"")</f>
        <v/>
      </c>
      <c r="Y152" s="17" t="str">
        <f>IFERROR(_xlfn.XLOOKUP($A152,'Raw Data'!$G:$G,'Raw Data'!AC:AC),"")</f>
        <v/>
      </c>
      <c r="Z152" s="45" t="str">
        <f>IFERROR(_xlfn.XLOOKUP($A152,'Raw Data'!$G:$G,'Raw Data'!AD:AD),"")</f>
        <v/>
      </c>
      <c r="AA152" s="45" t="str">
        <f>IFERROR(_xlfn.XLOOKUP($A152,'Raw Data'!$G:$G,'Raw Data'!AE:AE),"")</f>
        <v/>
      </c>
      <c r="AB152" s="17">
        <f>_xlfn.XLOOKUP($D152,'Modelling New'!D:D,'Modelling New'!N:N)</f>
        <v>10.507</v>
      </c>
      <c r="AC152" s="26">
        <f>IFERROR(_xlfn.XLOOKUP($D152,'Modelling New'!$D:$D,'Modelling New'!P:P),"")</f>
        <v>4.4467592536129033</v>
      </c>
      <c r="AD152" s="45">
        <f>IFERROR(_xlfn.XLOOKUP($D152,'Modelling New'!$D:$D,'Modelling New'!T:T)*1000,"")</f>
        <v>33012.256774973161</v>
      </c>
      <c r="AE152" s="176">
        <f t="shared" si="14"/>
        <v>0.70656621050862611</v>
      </c>
      <c r="AF152" s="176">
        <f>IFERROR(_xlfn.XLOOKUP($D152,'Modelling New'!$D:$D,'Modelling New'!W:W),"")</f>
        <v>0.13091374311955981</v>
      </c>
      <c r="AG152" s="176">
        <f>IFERROR(_xlfn.XLOOKUP($D152,'Modelling New'!$D:$D,'Modelling New'!AD:AD),"")</f>
        <v>0.995</v>
      </c>
      <c r="AH152" s="176">
        <f>IFERROR(_xlfn.XLOOKUP($D152,'Modelling New'!$D:$D,'Modelling New'!AE:AE),"")</f>
        <v>0.997</v>
      </c>
      <c r="AI152" s="17"/>
      <c r="AJ152" s="17"/>
      <c r="AK152" s="17"/>
      <c r="AL152" s="17"/>
      <c r="AM152" s="17"/>
      <c r="AN152" s="176"/>
      <c r="AO152" s="176"/>
      <c r="AP152" s="176"/>
      <c r="AQ152" s="176"/>
      <c r="AR152" s="45">
        <f>IFERROR(_xlfn.XLOOKUP($D152,'Modelling New'!$D:$D,'Modelling New'!$N:$N),"")</f>
        <v>10.507</v>
      </c>
      <c r="AS152" s="45"/>
    </row>
    <row r="153" spans="1:45">
      <c r="A153" s="77">
        <f t="shared" si="15"/>
        <v>45896</v>
      </c>
      <c r="B153" s="45">
        <f>YEAR(Table13[[#This Row],[Date]])+IF(MONTH(Table13[[#This Row],[Date]])&gt;=4,1,0)</f>
        <v>2026</v>
      </c>
      <c r="C153" s="17">
        <f>YEAR(Table13[[#This Row],[Date]])</f>
        <v>2025</v>
      </c>
      <c r="D153" s="42">
        <f>Table13[[#This Row],[Date]]-DAY(Table13[[#This Row],[Date]])+1</f>
        <v>45870</v>
      </c>
      <c r="E153" s="17">
        <f t="shared" si="16"/>
        <v>31</v>
      </c>
      <c r="F153" s="147" t="str" cm="1">
        <f t="array" ref="F153">IFERROR(_xlfn.XLOOKUP(Table13[[#This Row],[Date]],Raw_Data[[#All],[Date]],Raw_Data[[#All],[Operating Hours]]),"")</f>
        <v/>
      </c>
      <c r="G153" s="148" t="str">
        <f>IFERROR(_xlfn.XLOOKUP($A153,'Raw Data'!$G:$G,'Raw Data'!S:S)/1000,"")</f>
        <v/>
      </c>
      <c r="H153" s="148"/>
      <c r="I153" s="148" t="str">
        <f>IFERROR(_xlfn.XLOOKUP($A153,'Raw Data'!$G:$G,'Raw Data'!AF:AF)/1000,"")</f>
        <v/>
      </c>
      <c r="J153" s="148"/>
      <c r="K153" s="149" t="str">
        <f>IFERROR(_xlfn.XLOOKUP($A153,'Raw Data'!$G:$G,'Raw Data'!W:W),"")</f>
        <v/>
      </c>
      <c r="L153" s="148" t="str">
        <f>IFERROR(_xlfn.XLOOKUP($A153,'Raw Data'!$G:$G,'Raw Data'!X:X),"")</f>
        <v/>
      </c>
      <c r="M153" s="148" t="str">
        <f>IFERROR(_xlfn.XLOOKUP($A153,'Raw Data'!$G:$G,'Raw Data'!Y:Y),"")</f>
        <v/>
      </c>
      <c r="N153" s="148" t="str">
        <f>IFERROR(_xlfn.XLOOKUP($A153,'Raw Data'!$G:$G,'Raw Data'!Z:Z),"")</f>
        <v/>
      </c>
      <c r="O153" s="188" t="str">
        <f>IFERROR(1-SUMIF('Plant BD'!$H:$H,$A153,'Plant BD'!$AE:$AE)/($AA153+SUMIF('Plant BD'!$H:$H,$A153,'Plant BD'!$AE:$AE)),"")</f>
        <v/>
      </c>
      <c r="P153" s="188"/>
      <c r="Q153" s="189"/>
      <c r="R153" s="188" t="str">
        <f>IFERROR(1-SUMIF('Grid BD'!$H:$H,$A153,'Grid BD'!$AD:$AD)/($AA153+SUMIF('Grid BD'!$H:$H,$A153,'Grid BD'!$AD:$AD)),"")</f>
        <v/>
      </c>
      <c r="S153" s="17"/>
      <c r="T153" s="189" t="str">
        <f>IFERROR(1-SUMIF(Tracker_BD!H:H,$A153,Tracker_BD!AI:AI)/$F153,"")</f>
        <v/>
      </c>
      <c r="U153" s="190" t="str">
        <f t="shared" si="12"/>
        <v/>
      </c>
      <c r="V153" s="17"/>
      <c r="W153" s="176" t="str">
        <f t="shared" si="13"/>
        <v/>
      </c>
      <c r="X153" s="17" t="str">
        <f>IFERROR(_xlfn.XLOOKUP($A153,'Raw Data'!$G:$G,'Raw Data'!AB:AB),"")</f>
        <v/>
      </c>
      <c r="Y153" s="17" t="str">
        <f>IFERROR(_xlfn.XLOOKUP($A153,'Raw Data'!$G:$G,'Raw Data'!AC:AC),"")</f>
        <v/>
      </c>
      <c r="Z153" s="45" t="str">
        <f>IFERROR(_xlfn.XLOOKUP($A153,'Raw Data'!$G:$G,'Raw Data'!AD:AD),"")</f>
        <v/>
      </c>
      <c r="AA153" s="45" t="str">
        <f>IFERROR(_xlfn.XLOOKUP($A153,'Raw Data'!$G:$G,'Raw Data'!AE:AE),"")</f>
        <v/>
      </c>
      <c r="AB153" s="17">
        <f>_xlfn.XLOOKUP($D153,'Modelling New'!D:D,'Modelling New'!N:N)</f>
        <v>10.507</v>
      </c>
      <c r="AC153" s="26">
        <f>IFERROR(_xlfn.XLOOKUP($D153,'Modelling New'!$D:$D,'Modelling New'!P:P),"")</f>
        <v>4.4467592536129033</v>
      </c>
      <c r="AD153" s="45">
        <f>IFERROR(_xlfn.XLOOKUP($D153,'Modelling New'!$D:$D,'Modelling New'!T:T)*1000,"")</f>
        <v>33012.256774973161</v>
      </c>
      <c r="AE153" s="176">
        <f t="shared" si="14"/>
        <v>0.70656621050862611</v>
      </c>
      <c r="AF153" s="176">
        <f>IFERROR(_xlfn.XLOOKUP($D153,'Modelling New'!$D:$D,'Modelling New'!W:W),"")</f>
        <v>0.13091374311955981</v>
      </c>
      <c r="AG153" s="176">
        <f>IFERROR(_xlfn.XLOOKUP($D153,'Modelling New'!$D:$D,'Modelling New'!AD:AD),"")</f>
        <v>0.995</v>
      </c>
      <c r="AH153" s="176">
        <f>IFERROR(_xlfn.XLOOKUP($D153,'Modelling New'!$D:$D,'Modelling New'!AE:AE),"")</f>
        <v>0.997</v>
      </c>
      <c r="AI153" s="17"/>
      <c r="AJ153" s="17"/>
      <c r="AK153" s="17"/>
      <c r="AL153" s="17"/>
      <c r="AM153" s="17"/>
      <c r="AN153" s="176"/>
      <c r="AO153" s="176"/>
      <c r="AP153" s="176"/>
      <c r="AQ153" s="176"/>
      <c r="AR153" s="45">
        <f>IFERROR(_xlfn.XLOOKUP($D153,'Modelling New'!$D:$D,'Modelling New'!$N:$N),"")</f>
        <v>10.507</v>
      </c>
      <c r="AS153" s="45"/>
    </row>
    <row r="154" spans="1:45">
      <c r="A154" s="77">
        <f t="shared" si="15"/>
        <v>45897</v>
      </c>
      <c r="B154" s="45">
        <f>YEAR(Table13[[#This Row],[Date]])+IF(MONTH(Table13[[#This Row],[Date]])&gt;=4,1,0)</f>
        <v>2026</v>
      </c>
      <c r="C154" s="17">
        <f>YEAR(Table13[[#This Row],[Date]])</f>
        <v>2025</v>
      </c>
      <c r="D154" s="42">
        <f>Table13[[#This Row],[Date]]-DAY(Table13[[#This Row],[Date]])+1</f>
        <v>45870</v>
      </c>
      <c r="E154" s="17">
        <f t="shared" si="16"/>
        <v>31</v>
      </c>
      <c r="F154" s="147" t="str" cm="1">
        <f t="array" ref="F154">IFERROR(_xlfn.XLOOKUP(Table13[[#This Row],[Date]],Raw_Data[[#All],[Date]],Raw_Data[[#All],[Operating Hours]]),"")</f>
        <v/>
      </c>
      <c r="G154" s="26" t="str">
        <f>IFERROR(_xlfn.XLOOKUP($A154,'Raw Data'!$G:$G,'Raw Data'!S:S)/1000,"")</f>
        <v/>
      </c>
      <c r="H154" s="26"/>
      <c r="I154" s="26" t="str">
        <f>IFERROR(_xlfn.XLOOKUP($A154,'Raw Data'!$G:$G,'Raw Data'!AF:AF)/1000,"")</f>
        <v/>
      </c>
      <c r="J154" s="26"/>
      <c r="K154" s="149" t="str">
        <f>IFERROR(_xlfn.XLOOKUP($A154,'Raw Data'!$G:$G,'Raw Data'!W:W),"")</f>
        <v/>
      </c>
      <c r="L154" s="148" t="str">
        <f>IFERROR(_xlfn.XLOOKUP($A154,'Raw Data'!$G:$G,'Raw Data'!X:X),"")</f>
        <v/>
      </c>
      <c r="M154" s="148" t="str">
        <f>IFERROR(_xlfn.XLOOKUP($A154,'Raw Data'!$G:$G,'Raw Data'!Y:Y),"")</f>
        <v/>
      </c>
      <c r="N154" s="148" t="str">
        <f>IFERROR(_xlfn.XLOOKUP($A154,'Raw Data'!$G:$G,'Raw Data'!Z:Z),"")</f>
        <v/>
      </c>
      <c r="O154" s="188" t="str">
        <f>IFERROR(1-SUMIF('Plant BD'!$H:$H,$A154,'Plant BD'!$AE:$AE)/($AA154+SUMIF('Plant BD'!$H:$H,$A154,'Plant BD'!$AE:$AE)),"")</f>
        <v/>
      </c>
      <c r="P154" s="188"/>
      <c r="Q154" s="189"/>
      <c r="R154" s="191" t="str">
        <f>IFERROR(1-SUMIF('Grid BD'!$H:$H,$A154,'Grid BD'!$AD:$AD)/($AA154+SUMIF('Grid BD'!$H:$H,$A154,'Grid BD'!$AD:$AD)),"")</f>
        <v/>
      </c>
      <c r="S154" s="17"/>
      <c r="T154" s="189" t="str">
        <f>IFERROR(1-SUMIF(Tracker_BD!H:H,$A154,Tracker_BD!AI:AI)/$F154,"")</f>
        <v/>
      </c>
      <c r="U154" s="190" t="str">
        <f t="shared" si="12"/>
        <v/>
      </c>
      <c r="V154" s="17"/>
      <c r="W154" s="176" t="str">
        <f t="shared" si="13"/>
        <v/>
      </c>
      <c r="X154" s="17" t="str">
        <f>IFERROR(_xlfn.XLOOKUP($A154,'Raw Data'!$G:$G,'Raw Data'!AB:AB),"")</f>
        <v/>
      </c>
      <c r="Y154" s="17" t="str">
        <f>IFERROR(_xlfn.XLOOKUP($A154,'Raw Data'!$G:$G,'Raw Data'!AC:AC),"")</f>
        <v/>
      </c>
      <c r="Z154" s="45" t="str">
        <f>IFERROR(_xlfn.XLOOKUP($A154,'Raw Data'!$G:$G,'Raw Data'!AD:AD),"")</f>
        <v/>
      </c>
      <c r="AA154" s="45" t="str">
        <f>IFERROR(_xlfn.XLOOKUP($A154,'Raw Data'!$G:$G,'Raw Data'!AE:AE),"")</f>
        <v/>
      </c>
      <c r="AB154" s="17">
        <f>_xlfn.XLOOKUP($D154,'Modelling New'!D:D,'Modelling New'!N:N)</f>
        <v>10.507</v>
      </c>
      <c r="AC154" s="26">
        <f>IFERROR(_xlfn.XLOOKUP($D154,'Modelling New'!$D:$D,'Modelling New'!P:P),"")</f>
        <v>4.4467592536129033</v>
      </c>
      <c r="AD154" s="45">
        <f>IFERROR(_xlfn.XLOOKUP($D154,'Modelling New'!$D:$D,'Modelling New'!T:T)*1000,"")</f>
        <v>33012.256774973161</v>
      </c>
      <c r="AE154" s="176">
        <f t="shared" si="14"/>
        <v>0.70656621050862611</v>
      </c>
      <c r="AF154" s="176">
        <f>IFERROR(_xlfn.XLOOKUP($D154,'Modelling New'!$D:$D,'Modelling New'!W:W),"")</f>
        <v>0.13091374311955981</v>
      </c>
      <c r="AG154" s="176">
        <f>IFERROR(_xlfn.XLOOKUP($D154,'Modelling New'!$D:$D,'Modelling New'!AD:AD),"")</f>
        <v>0.995</v>
      </c>
      <c r="AH154" s="176">
        <f>IFERROR(_xlfn.XLOOKUP($D154,'Modelling New'!$D:$D,'Modelling New'!AE:AE),"")</f>
        <v>0.997</v>
      </c>
      <c r="AI154" s="17"/>
      <c r="AJ154" s="17"/>
      <c r="AK154" s="17"/>
      <c r="AL154" s="17"/>
      <c r="AM154" s="17"/>
      <c r="AN154" s="176"/>
      <c r="AO154" s="176"/>
      <c r="AP154" s="176"/>
      <c r="AQ154" s="176"/>
      <c r="AR154" s="45">
        <f>IFERROR(_xlfn.XLOOKUP($D154,'Modelling New'!$D:$D,'Modelling New'!$N:$N),"")</f>
        <v>10.507</v>
      </c>
      <c r="AS154" s="45"/>
    </row>
    <row r="155" spans="1:45">
      <c r="A155" s="77">
        <f t="shared" si="15"/>
        <v>45898</v>
      </c>
      <c r="B155" s="45">
        <f>YEAR(Table13[[#This Row],[Date]])+IF(MONTH(Table13[[#This Row],[Date]])&gt;=4,1,0)</f>
        <v>2026</v>
      </c>
      <c r="C155" s="17">
        <f>YEAR(Table13[[#This Row],[Date]])</f>
        <v>2025</v>
      </c>
      <c r="D155" s="42">
        <f>Table13[[#This Row],[Date]]-DAY(Table13[[#This Row],[Date]])+1</f>
        <v>45870</v>
      </c>
      <c r="E155" s="17">
        <f t="shared" si="16"/>
        <v>31</v>
      </c>
      <c r="F155" s="147" t="str" cm="1">
        <f t="array" ref="F155">IFERROR(_xlfn.XLOOKUP(Table13[[#This Row],[Date]],Raw_Data[[#All],[Date]],Raw_Data[[#All],[Operating Hours]]),"")</f>
        <v/>
      </c>
      <c r="G155" s="148" t="str">
        <f>IFERROR(_xlfn.XLOOKUP($A155,'Raw Data'!$G:$G,'Raw Data'!S:S)/1000,"")</f>
        <v/>
      </c>
      <c r="H155" s="148"/>
      <c r="I155" s="148" t="str">
        <f>IFERROR(_xlfn.XLOOKUP($A155,'Raw Data'!$G:$G,'Raw Data'!AF:AF)/1000,"")</f>
        <v/>
      </c>
      <c r="J155" s="148"/>
      <c r="K155" s="149" t="str">
        <f>IFERROR(_xlfn.XLOOKUP($A155,'Raw Data'!$G:$G,'Raw Data'!W:W),"")</f>
        <v/>
      </c>
      <c r="L155" s="148" t="str">
        <f>IFERROR(_xlfn.XLOOKUP($A155,'Raw Data'!$G:$G,'Raw Data'!X:X),"")</f>
        <v/>
      </c>
      <c r="M155" s="148" t="str">
        <f>IFERROR(_xlfn.XLOOKUP($A155,'Raw Data'!$G:$G,'Raw Data'!Y:Y),"")</f>
        <v/>
      </c>
      <c r="N155" s="148" t="str">
        <f>IFERROR(_xlfn.XLOOKUP($A155,'Raw Data'!$G:$G,'Raw Data'!Z:Z),"")</f>
        <v/>
      </c>
      <c r="O155" s="188" t="str">
        <f>IFERROR(1-SUMIF('Plant BD'!$H:$H,$A155,'Plant BD'!$AE:$AE)/($AA155+SUMIF('Plant BD'!$H:$H,$A155,'Plant BD'!$AE:$AE)),"")</f>
        <v/>
      </c>
      <c r="P155" s="188"/>
      <c r="Q155" s="189"/>
      <c r="R155" s="188" t="str">
        <f>IFERROR(1-SUMIF('Grid BD'!$H:$H,$A155,'Grid BD'!$AD:$AD)/($AA155+SUMIF('Grid BD'!$H:$H,$A155,'Grid BD'!$AD:$AD)),"")</f>
        <v/>
      </c>
      <c r="S155" s="17"/>
      <c r="T155" s="189" t="str">
        <f>IFERROR(1-SUMIF(Tracker_BD!H:H,$A155,Tracker_BD!AI:AI)/$F155,"")</f>
        <v/>
      </c>
      <c r="U155" s="190" t="str">
        <f t="shared" si="12"/>
        <v/>
      </c>
      <c r="V155" s="17"/>
      <c r="W155" s="176" t="str">
        <f t="shared" si="13"/>
        <v/>
      </c>
      <c r="X155" s="17" t="str">
        <f>IFERROR(_xlfn.XLOOKUP($A155,'Raw Data'!$G:$G,'Raw Data'!AB:AB),"")</f>
        <v/>
      </c>
      <c r="Y155" s="17" t="str">
        <f>IFERROR(_xlfn.XLOOKUP($A155,'Raw Data'!$G:$G,'Raw Data'!AC:AC),"")</f>
        <v/>
      </c>
      <c r="Z155" s="45" t="str">
        <f>IFERROR(_xlfn.XLOOKUP($A155,'Raw Data'!$G:$G,'Raw Data'!AD:AD),"")</f>
        <v/>
      </c>
      <c r="AA155" s="45" t="str">
        <f>IFERROR(_xlfn.XLOOKUP($A155,'Raw Data'!$G:$G,'Raw Data'!AE:AE),"")</f>
        <v/>
      </c>
      <c r="AB155" s="17">
        <f>_xlfn.XLOOKUP($D155,'Modelling New'!D:D,'Modelling New'!N:N)</f>
        <v>10.507</v>
      </c>
      <c r="AC155" s="26">
        <f>IFERROR(_xlfn.XLOOKUP($D155,'Modelling New'!$D:$D,'Modelling New'!P:P),"")</f>
        <v>4.4467592536129033</v>
      </c>
      <c r="AD155" s="45">
        <f>IFERROR(_xlfn.XLOOKUP($D155,'Modelling New'!$D:$D,'Modelling New'!T:T)*1000,"")</f>
        <v>33012.256774973161</v>
      </c>
      <c r="AE155" s="176">
        <f t="shared" si="14"/>
        <v>0.70656621050862611</v>
      </c>
      <c r="AF155" s="176">
        <f>IFERROR(_xlfn.XLOOKUP($D155,'Modelling New'!$D:$D,'Modelling New'!W:W),"")</f>
        <v>0.13091374311955981</v>
      </c>
      <c r="AG155" s="176">
        <f>IFERROR(_xlfn.XLOOKUP($D155,'Modelling New'!$D:$D,'Modelling New'!AD:AD),"")</f>
        <v>0.995</v>
      </c>
      <c r="AH155" s="176">
        <f>IFERROR(_xlfn.XLOOKUP($D155,'Modelling New'!$D:$D,'Modelling New'!AE:AE),"")</f>
        <v>0.997</v>
      </c>
      <c r="AI155" s="17"/>
      <c r="AJ155" s="17"/>
      <c r="AK155" s="17"/>
      <c r="AL155" s="17"/>
      <c r="AM155" s="17"/>
      <c r="AN155" s="176"/>
      <c r="AO155" s="176"/>
      <c r="AP155" s="176"/>
      <c r="AQ155" s="176"/>
      <c r="AR155" s="45">
        <f>IFERROR(_xlfn.XLOOKUP($D155,'Modelling New'!$D:$D,'Modelling New'!$N:$N),"")</f>
        <v>10.507</v>
      </c>
      <c r="AS155" s="45"/>
    </row>
    <row r="156" spans="1:45">
      <c r="A156" s="77">
        <f t="shared" si="15"/>
        <v>45899</v>
      </c>
      <c r="B156" s="45">
        <f>YEAR(Table13[[#This Row],[Date]])+IF(MONTH(Table13[[#This Row],[Date]])&gt;=4,1,0)</f>
        <v>2026</v>
      </c>
      <c r="C156" s="17">
        <f>YEAR(Table13[[#This Row],[Date]])</f>
        <v>2025</v>
      </c>
      <c r="D156" s="42">
        <f>Table13[[#This Row],[Date]]-DAY(Table13[[#This Row],[Date]])+1</f>
        <v>45870</v>
      </c>
      <c r="E156" s="17">
        <f t="shared" si="16"/>
        <v>31</v>
      </c>
      <c r="F156" s="147" t="str" cm="1">
        <f t="array" ref="F156">IFERROR(_xlfn.XLOOKUP(Table13[[#This Row],[Date]],Raw_Data[[#All],[Date]],Raw_Data[[#All],[Operating Hours]]),"")</f>
        <v/>
      </c>
      <c r="G156" s="26" t="str">
        <f>IFERROR(_xlfn.XLOOKUP($A156,'Raw Data'!$G:$G,'Raw Data'!S:S)/1000,"")</f>
        <v/>
      </c>
      <c r="H156" s="26"/>
      <c r="I156" s="26" t="str">
        <f>IFERROR(_xlfn.XLOOKUP($A156,'Raw Data'!$G:$G,'Raw Data'!AF:AF)/1000,"")</f>
        <v/>
      </c>
      <c r="J156" s="26"/>
      <c r="K156" s="149" t="str">
        <f>IFERROR(_xlfn.XLOOKUP($A156,'Raw Data'!$G:$G,'Raw Data'!W:W),"")</f>
        <v/>
      </c>
      <c r="L156" s="148" t="str">
        <f>IFERROR(_xlfn.XLOOKUP($A156,'Raw Data'!$G:$G,'Raw Data'!X:X),"")</f>
        <v/>
      </c>
      <c r="M156" s="148" t="str">
        <f>IFERROR(_xlfn.XLOOKUP($A156,'Raw Data'!$G:$G,'Raw Data'!Y:Y),"")</f>
        <v/>
      </c>
      <c r="N156" s="148" t="str">
        <f>IFERROR(_xlfn.XLOOKUP($A156,'Raw Data'!$G:$G,'Raw Data'!Z:Z),"")</f>
        <v/>
      </c>
      <c r="O156" s="188" t="str">
        <f>IFERROR(1-SUMIF('Plant BD'!$H:$H,$A156,'Plant BD'!$AE:$AE)/($AA156+SUMIF('Plant BD'!$H:$H,$A156,'Plant BD'!$AE:$AE)),"")</f>
        <v/>
      </c>
      <c r="P156" s="188"/>
      <c r="Q156" s="189"/>
      <c r="R156" s="191" t="str">
        <f>IFERROR(1-SUMIF('Grid BD'!$H:$H,$A156,'Grid BD'!$AD:$AD)/($AA156+SUMIF('Grid BD'!$H:$H,$A156,'Grid BD'!$AD:$AD)),"")</f>
        <v/>
      </c>
      <c r="S156" s="17"/>
      <c r="T156" s="189" t="str">
        <f>IFERROR(1-SUMIF(Tracker_BD!H:H,$A156,Tracker_BD!AI:AI)/$F156,"")</f>
        <v/>
      </c>
      <c r="U156" s="190" t="str">
        <f t="shared" si="12"/>
        <v/>
      </c>
      <c r="V156" s="17"/>
      <c r="W156" s="176" t="str">
        <f t="shared" si="13"/>
        <v/>
      </c>
      <c r="X156" s="17" t="str">
        <f>IFERROR(_xlfn.XLOOKUP($A156,'Raw Data'!$G:$G,'Raw Data'!AB:AB),"")</f>
        <v/>
      </c>
      <c r="Y156" s="17" t="str">
        <f>IFERROR(_xlfn.XLOOKUP($A156,'Raw Data'!$G:$G,'Raw Data'!AC:AC),"")</f>
        <v/>
      </c>
      <c r="Z156" s="45" t="str">
        <f>IFERROR(_xlfn.XLOOKUP($A156,'Raw Data'!$G:$G,'Raw Data'!AD:AD),"")</f>
        <v/>
      </c>
      <c r="AA156" s="45" t="str">
        <f>IFERROR(_xlfn.XLOOKUP($A156,'Raw Data'!$G:$G,'Raw Data'!AE:AE),"")</f>
        <v/>
      </c>
      <c r="AB156" s="17">
        <f>_xlfn.XLOOKUP($D156,'Modelling New'!D:D,'Modelling New'!N:N)</f>
        <v>10.507</v>
      </c>
      <c r="AC156" s="26">
        <f>IFERROR(_xlfn.XLOOKUP($D156,'Modelling New'!$D:$D,'Modelling New'!P:P),"")</f>
        <v>4.4467592536129033</v>
      </c>
      <c r="AD156" s="45">
        <f>IFERROR(_xlfn.XLOOKUP($D156,'Modelling New'!$D:$D,'Modelling New'!T:T)*1000,"")</f>
        <v>33012.256774973161</v>
      </c>
      <c r="AE156" s="176">
        <f t="shared" si="14"/>
        <v>0.70656621050862611</v>
      </c>
      <c r="AF156" s="176">
        <f>IFERROR(_xlfn.XLOOKUP($D156,'Modelling New'!$D:$D,'Modelling New'!W:W),"")</f>
        <v>0.13091374311955981</v>
      </c>
      <c r="AG156" s="176">
        <f>IFERROR(_xlfn.XLOOKUP($D156,'Modelling New'!$D:$D,'Modelling New'!AD:AD),"")</f>
        <v>0.995</v>
      </c>
      <c r="AH156" s="176">
        <f>IFERROR(_xlfn.XLOOKUP($D156,'Modelling New'!$D:$D,'Modelling New'!AE:AE),"")</f>
        <v>0.997</v>
      </c>
      <c r="AI156" s="17"/>
      <c r="AJ156" s="17"/>
      <c r="AK156" s="17"/>
      <c r="AL156" s="17"/>
      <c r="AM156" s="17"/>
      <c r="AN156" s="176"/>
      <c r="AO156" s="176"/>
      <c r="AP156" s="176"/>
      <c r="AQ156" s="176"/>
      <c r="AR156" s="45">
        <f>IFERROR(_xlfn.XLOOKUP($D156,'Modelling New'!$D:$D,'Modelling New'!$N:$N),"")</f>
        <v>10.507</v>
      </c>
      <c r="AS156" s="45"/>
    </row>
    <row r="157" spans="1:45">
      <c r="A157" s="77">
        <f t="shared" si="15"/>
        <v>45900</v>
      </c>
      <c r="B157" s="45">
        <f>YEAR(Table13[[#This Row],[Date]])+IF(MONTH(Table13[[#This Row],[Date]])&gt;=4,1,0)</f>
        <v>2026</v>
      </c>
      <c r="C157" s="17">
        <f>YEAR(Table13[[#This Row],[Date]])</f>
        <v>2025</v>
      </c>
      <c r="D157" s="42">
        <f>Table13[[#This Row],[Date]]-DAY(Table13[[#This Row],[Date]])+1</f>
        <v>45870</v>
      </c>
      <c r="E157" s="17">
        <f t="shared" si="16"/>
        <v>31</v>
      </c>
      <c r="F157" s="147" t="str" cm="1">
        <f t="array" ref="F157">IFERROR(_xlfn.XLOOKUP(Table13[[#This Row],[Date]],Raw_Data[[#All],[Date]],Raw_Data[[#All],[Operating Hours]]),"")</f>
        <v/>
      </c>
      <c r="G157" s="148" t="str">
        <f>IFERROR(_xlfn.XLOOKUP($A157,'Raw Data'!$G:$G,'Raw Data'!S:S)/1000,"")</f>
        <v/>
      </c>
      <c r="H157" s="148"/>
      <c r="I157" s="148" t="str">
        <f>IFERROR(_xlfn.XLOOKUP($A157,'Raw Data'!$G:$G,'Raw Data'!AF:AF)/1000,"")</f>
        <v/>
      </c>
      <c r="J157" s="148"/>
      <c r="K157" s="149" t="str">
        <f>IFERROR(_xlfn.XLOOKUP($A157,'Raw Data'!$G:$G,'Raw Data'!W:W),"")</f>
        <v/>
      </c>
      <c r="L157" s="148" t="str">
        <f>IFERROR(_xlfn.XLOOKUP($A157,'Raw Data'!$G:$G,'Raw Data'!X:X),"")</f>
        <v/>
      </c>
      <c r="M157" s="148" t="str">
        <f>IFERROR(_xlfn.XLOOKUP($A157,'Raw Data'!$G:$G,'Raw Data'!Y:Y),"")</f>
        <v/>
      </c>
      <c r="N157" s="148" t="str">
        <f>IFERROR(_xlfn.XLOOKUP($A157,'Raw Data'!$G:$G,'Raw Data'!Z:Z),"")</f>
        <v/>
      </c>
      <c r="O157" s="188" t="str">
        <f>IFERROR(1-SUMIF('Plant BD'!$H:$H,$A157,'Plant BD'!$AE:$AE)/($AA157+SUMIF('Plant BD'!$H:$H,$A157,'Plant BD'!$AE:$AE)),"")</f>
        <v/>
      </c>
      <c r="P157" s="188"/>
      <c r="Q157" s="189"/>
      <c r="R157" s="188" t="str">
        <f>IFERROR(1-SUMIF('Grid BD'!$H:$H,$A157,'Grid BD'!$AD:$AD)/($AA157+SUMIF('Grid BD'!$H:$H,$A157,'Grid BD'!$AD:$AD)),"")</f>
        <v/>
      </c>
      <c r="S157" s="17"/>
      <c r="T157" s="189" t="str">
        <f>IFERROR(1-SUMIF(Tracker_BD!H:H,$A157,Tracker_BD!AI:AI)/$F157,"")</f>
        <v/>
      </c>
      <c r="U157" s="190" t="str">
        <f t="shared" si="12"/>
        <v/>
      </c>
      <c r="V157" s="17"/>
      <c r="W157" s="176" t="str">
        <f t="shared" si="13"/>
        <v/>
      </c>
      <c r="X157" s="17" t="str">
        <f>IFERROR(_xlfn.XLOOKUP($A157,'Raw Data'!$G:$G,'Raw Data'!AB:AB),"")</f>
        <v/>
      </c>
      <c r="Y157" s="17" t="str">
        <f>IFERROR(_xlfn.XLOOKUP($A157,'Raw Data'!$G:$G,'Raw Data'!AC:AC),"")</f>
        <v/>
      </c>
      <c r="Z157" s="45" t="str">
        <f>IFERROR(_xlfn.XLOOKUP($A157,'Raw Data'!$G:$G,'Raw Data'!AD:AD),"")</f>
        <v/>
      </c>
      <c r="AA157" s="45" t="str">
        <f>IFERROR(_xlfn.XLOOKUP($A157,'Raw Data'!$G:$G,'Raw Data'!AE:AE),"")</f>
        <v/>
      </c>
      <c r="AB157" s="17">
        <f>_xlfn.XLOOKUP($D157,'Modelling New'!D:D,'Modelling New'!N:N)</f>
        <v>10.507</v>
      </c>
      <c r="AC157" s="26">
        <f>IFERROR(_xlfn.XLOOKUP($D157,'Modelling New'!$D:$D,'Modelling New'!P:P),"")</f>
        <v>4.4467592536129033</v>
      </c>
      <c r="AD157" s="45">
        <f>IFERROR(_xlfn.XLOOKUP($D157,'Modelling New'!$D:$D,'Modelling New'!T:T)*1000,"")</f>
        <v>33012.256774973161</v>
      </c>
      <c r="AE157" s="176">
        <f t="shared" si="14"/>
        <v>0.70656621050862611</v>
      </c>
      <c r="AF157" s="176">
        <f>IFERROR(_xlfn.XLOOKUP($D157,'Modelling New'!$D:$D,'Modelling New'!W:W),"")</f>
        <v>0.13091374311955981</v>
      </c>
      <c r="AG157" s="176">
        <f>IFERROR(_xlfn.XLOOKUP($D157,'Modelling New'!$D:$D,'Modelling New'!AD:AD),"")</f>
        <v>0.995</v>
      </c>
      <c r="AH157" s="176">
        <f>IFERROR(_xlfn.XLOOKUP($D157,'Modelling New'!$D:$D,'Modelling New'!AE:AE),"")</f>
        <v>0.997</v>
      </c>
      <c r="AI157" s="17"/>
      <c r="AJ157" s="17"/>
      <c r="AK157" s="17"/>
      <c r="AL157" s="17"/>
      <c r="AM157" s="17"/>
      <c r="AN157" s="176"/>
      <c r="AO157" s="176"/>
      <c r="AP157" s="176"/>
      <c r="AQ157" s="176"/>
      <c r="AR157" s="45">
        <f>IFERROR(_xlfn.XLOOKUP($D157,'Modelling New'!$D:$D,'Modelling New'!$N:$N),"")</f>
        <v>10.507</v>
      </c>
      <c r="AS157" s="45"/>
    </row>
    <row r="158" spans="1:45">
      <c r="A158" s="77">
        <f t="shared" si="15"/>
        <v>45901</v>
      </c>
      <c r="B158" s="45">
        <f>YEAR(Table13[[#This Row],[Date]])+IF(MONTH(Table13[[#This Row],[Date]])&gt;=4,1,0)</f>
        <v>2026</v>
      </c>
      <c r="C158" s="17">
        <f>YEAR(Table13[[#This Row],[Date]])</f>
        <v>2025</v>
      </c>
      <c r="D158" s="42">
        <f>Table13[[#This Row],[Date]]-DAY(Table13[[#This Row],[Date]])+1</f>
        <v>45901</v>
      </c>
      <c r="E158" s="17">
        <f t="shared" si="16"/>
        <v>30</v>
      </c>
      <c r="F158" s="147" t="str" cm="1">
        <f t="array" ref="F158">IFERROR(_xlfn.XLOOKUP(Table13[[#This Row],[Date]],Raw_Data[[#All],[Date]],Raw_Data[[#All],[Operating Hours]]),"")</f>
        <v/>
      </c>
      <c r="G158" s="26" t="str">
        <f>IFERROR(_xlfn.XLOOKUP($A158,'Raw Data'!$G:$G,'Raw Data'!S:S)/1000,"")</f>
        <v/>
      </c>
      <c r="H158" s="26"/>
      <c r="I158" s="26" t="str">
        <f>IFERROR(_xlfn.XLOOKUP($A158,'Raw Data'!$G:$G,'Raw Data'!AF:AF)/1000,"")</f>
        <v/>
      </c>
      <c r="J158" s="26"/>
      <c r="K158" s="149" t="str">
        <f>IFERROR(_xlfn.XLOOKUP($A158,'Raw Data'!$G:$G,'Raw Data'!W:W),"")</f>
        <v/>
      </c>
      <c r="L158" s="148" t="str">
        <f>IFERROR(_xlfn.XLOOKUP($A158,'Raw Data'!$G:$G,'Raw Data'!X:X),"")</f>
        <v/>
      </c>
      <c r="M158" s="148" t="str">
        <f>IFERROR(_xlfn.XLOOKUP($A158,'Raw Data'!$G:$G,'Raw Data'!Y:Y),"")</f>
        <v/>
      </c>
      <c r="N158" s="148" t="str">
        <f>IFERROR(_xlfn.XLOOKUP($A158,'Raw Data'!$G:$G,'Raw Data'!Z:Z),"")</f>
        <v/>
      </c>
      <c r="O158" s="188" t="str">
        <f>IFERROR(1-SUMIF('Plant BD'!$H:$H,$A158,'Plant BD'!$AE:$AE)/($AA158+SUMIF('Plant BD'!$H:$H,$A158,'Plant BD'!$AE:$AE)),"")</f>
        <v/>
      </c>
      <c r="P158" s="188"/>
      <c r="Q158" s="189"/>
      <c r="R158" s="191" t="str">
        <f>IFERROR(1-SUMIF('Grid BD'!$H:$H,$A158,'Grid BD'!$AD:$AD)/($AA158+SUMIF('Grid BD'!$H:$H,$A158,'Grid BD'!$AD:$AD)),"")</f>
        <v/>
      </c>
      <c r="S158" s="17"/>
      <c r="T158" s="189" t="str">
        <f>IFERROR(1-SUMIF(Tracker_BD!H:H,$A158,Tracker_BD!AI:AI)/$F158,"")</f>
        <v/>
      </c>
      <c r="U158" s="190" t="str">
        <f t="shared" si="12"/>
        <v/>
      </c>
      <c r="V158" s="17"/>
      <c r="W158" s="176" t="str">
        <f t="shared" si="13"/>
        <v/>
      </c>
      <c r="X158" s="17" t="str">
        <f>IFERROR(_xlfn.XLOOKUP($A158,'Raw Data'!$G:$G,'Raw Data'!AB:AB),"")</f>
        <v/>
      </c>
      <c r="Y158" s="17" t="str">
        <f>IFERROR(_xlfn.XLOOKUP($A158,'Raw Data'!$G:$G,'Raw Data'!AC:AC),"")</f>
        <v/>
      </c>
      <c r="Z158" s="45" t="str">
        <f>IFERROR(_xlfn.XLOOKUP($A158,'Raw Data'!$G:$G,'Raw Data'!AD:AD),"")</f>
        <v/>
      </c>
      <c r="AA158" s="45" t="str">
        <f>IFERROR(_xlfn.XLOOKUP($A158,'Raw Data'!$G:$G,'Raw Data'!AE:AE),"")</f>
        <v/>
      </c>
      <c r="AB158" s="17">
        <f>_xlfn.XLOOKUP($D158,'Modelling New'!D:D,'Modelling New'!N:N)</f>
        <v>10.507</v>
      </c>
      <c r="AC158" s="26">
        <f>IFERROR(_xlfn.XLOOKUP($D158,'Modelling New'!$D:$D,'Modelling New'!P:P),"")</f>
        <v>5.4346819400666666</v>
      </c>
      <c r="AD158" s="45">
        <f>IFERROR(_xlfn.XLOOKUP($D158,'Modelling New'!$D:$D,'Modelling New'!T:T)*1000,"")</f>
        <v>38712.103320676884</v>
      </c>
      <c r="AE158" s="176">
        <f t="shared" si="14"/>
        <v>0.67794412805514337</v>
      </c>
      <c r="AF158" s="176">
        <f>IFERROR(_xlfn.XLOOKUP($D158,'Modelling New'!$D:$D,'Modelling New'!W:W),"")</f>
        <v>0.15351711287981379</v>
      </c>
      <c r="AG158" s="176">
        <f>IFERROR(_xlfn.XLOOKUP($D158,'Modelling New'!$D:$D,'Modelling New'!AD:AD),"")</f>
        <v>0.995</v>
      </c>
      <c r="AH158" s="176">
        <f>IFERROR(_xlfn.XLOOKUP($D158,'Modelling New'!$D:$D,'Modelling New'!AE:AE),"")</f>
        <v>0.997</v>
      </c>
      <c r="AI158" s="17"/>
      <c r="AJ158" s="17"/>
      <c r="AK158" s="17"/>
      <c r="AL158" s="17"/>
      <c r="AM158" s="17"/>
      <c r="AN158" s="176"/>
      <c r="AO158" s="176"/>
      <c r="AP158" s="176"/>
      <c r="AQ158" s="176"/>
      <c r="AR158" s="45">
        <f>IFERROR(_xlfn.XLOOKUP($D158,'Modelling New'!$D:$D,'Modelling New'!$N:$N),"")</f>
        <v>10.507</v>
      </c>
      <c r="AS158" s="45"/>
    </row>
    <row r="159" spans="1:45">
      <c r="A159" s="77">
        <f t="shared" si="15"/>
        <v>45902</v>
      </c>
      <c r="B159" s="45">
        <f>YEAR(Table13[[#This Row],[Date]])+IF(MONTH(Table13[[#This Row],[Date]])&gt;=4,1,0)</f>
        <v>2026</v>
      </c>
      <c r="C159" s="17">
        <f>YEAR(Table13[[#This Row],[Date]])</f>
        <v>2025</v>
      </c>
      <c r="D159" s="42">
        <f>Table13[[#This Row],[Date]]-DAY(Table13[[#This Row],[Date]])+1</f>
        <v>45901</v>
      </c>
      <c r="E159" s="17">
        <f t="shared" si="16"/>
        <v>30</v>
      </c>
      <c r="F159" s="147" t="str" cm="1">
        <f t="array" ref="F159">IFERROR(_xlfn.XLOOKUP(Table13[[#This Row],[Date]],Raw_Data[[#All],[Date]],Raw_Data[[#All],[Operating Hours]]),"")</f>
        <v/>
      </c>
      <c r="G159" s="148" t="str">
        <f>IFERROR(_xlfn.XLOOKUP($A159,'Raw Data'!$G:$G,'Raw Data'!S:S)/1000,"")</f>
        <v/>
      </c>
      <c r="H159" s="148"/>
      <c r="I159" s="148" t="str">
        <f>IFERROR(_xlfn.XLOOKUP($A159,'Raw Data'!$G:$G,'Raw Data'!AF:AF)/1000,"")</f>
        <v/>
      </c>
      <c r="J159" s="148"/>
      <c r="K159" s="149" t="str">
        <f>IFERROR(_xlfn.XLOOKUP($A159,'Raw Data'!$G:$G,'Raw Data'!W:W),"")</f>
        <v/>
      </c>
      <c r="L159" s="148" t="str">
        <f>IFERROR(_xlfn.XLOOKUP($A159,'Raw Data'!$G:$G,'Raw Data'!X:X),"")</f>
        <v/>
      </c>
      <c r="M159" s="148" t="str">
        <f>IFERROR(_xlfn.XLOOKUP($A159,'Raw Data'!$G:$G,'Raw Data'!Y:Y),"")</f>
        <v/>
      </c>
      <c r="N159" s="148" t="str">
        <f>IFERROR(_xlfn.XLOOKUP($A159,'Raw Data'!$G:$G,'Raw Data'!Z:Z),"")</f>
        <v/>
      </c>
      <c r="O159" s="188" t="str">
        <f>IFERROR(1-SUMIF('Plant BD'!$H:$H,$A159,'Plant BD'!$AE:$AE)/($AA159+SUMIF('Plant BD'!$H:$H,$A159,'Plant BD'!$AE:$AE)),"")</f>
        <v/>
      </c>
      <c r="P159" s="188"/>
      <c r="Q159" s="189"/>
      <c r="R159" s="188" t="str">
        <f>IFERROR(1-SUMIF('Grid BD'!$H:$H,$A159,'Grid BD'!$AD:$AD)/($AA159+SUMIF('Grid BD'!$H:$H,$A159,'Grid BD'!$AD:$AD)),"")</f>
        <v/>
      </c>
      <c r="S159" s="17"/>
      <c r="T159" s="189" t="str">
        <f>IFERROR(1-SUMIF(Tracker_BD!H:H,$A159,Tracker_BD!AI:AI)/$F159,"")</f>
        <v/>
      </c>
      <c r="U159" s="190" t="str">
        <f t="shared" si="12"/>
        <v/>
      </c>
      <c r="V159" s="17"/>
      <c r="W159" s="176" t="str">
        <f t="shared" si="13"/>
        <v/>
      </c>
      <c r="X159" s="17" t="str">
        <f>IFERROR(_xlfn.XLOOKUP($A159,'Raw Data'!$G:$G,'Raw Data'!AB:AB),"")</f>
        <v/>
      </c>
      <c r="Y159" s="17" t="str">
        <f>IFERROR(_xlfn.XLOOKUP($A159,'Raw Data'!$G:$G,'Raw Data'!AC:AC),"")</f>
        <v/>
      </c>
      <c r="Z159" s="45" t="str">
        <f>IFERROR(_xlfn.XLOOKUP($A159,'Raw Data'!$G:$G,'Raw Data'!AD:AD),"")</f>
        <v/>
      </c>
      <c r="AA159" s="45" t="str">
        <f>IFERROR(_xlfn.XLOOKUP($A159,'Raw Data'!$G:$G,'Raw Data'!AE:AE),"")</f>
        <v/>
      </c>
      <c r="AB159" s="17">
        <f>_xlfn.XLOOKUP($D159,'Modelling New'!D:D,'Modelling New'!N:N)</f>
        <v>10.507</v>
      </c>
      <c r="AC159" s="26">
        <f>IFERROR(_xlfn.XLOOKUP($D159,'Modelling New'!$D:$D,'Modelling New'!P:P),"")</f>
        <v>5.4346819400666666</v>
      </c>
      <c r="AD159" s="45">
        <f>IFERROR(_xlfn.XLOOKUP($D159,'Modelling New'!$D:$D,'Modelling New'!T:T)*1000,"")</f>
        <v>38712.103320676884</v>
      </c>
      <c r="AE159" s="176">
        <f t="shared" si="14"/>
        <v>0.67794412805514337</v>
      </c>
      <c r="AF159" s="176">
        <f>IFERROR(_xlfn.XLOOKUP($D159,'Modelling New'!$D:$D,'Modelling New'!W:W),"")</f>
        <v>0.15351711287981379</v>
      </c>
      <c r="AG159" s="176">
        <f>IFERROR(_xlfn.XLOOKUP($D159,'Modelling New'!$D:$D,'Modelling New'!AD:AD),"")</f>
        <v>0.995</v>
      </c>
      <c r="AH159" s="176">
        <f>IFERROR(_xlfn.XLOOKUP($D159,'Modelling New'!$D:$D,'Modelling New'!AE:AE),"")</f>
        <v>0.997</v>
      </c>
      <c r="AI159" s="17"/>
      <c r="AJ159" s="17"/>
      <c r="AK159" s="17"/>
      <c r="AL159" s="17"/>
      <c r="AM159" s="17"/>
      <c r="AN159" s="176"/>
      <c r="AO159" s="176"/>
      <c r="AP159" s="176"/>
      <c r="AQ159" s="176"/>
      <c r="AR159" s="45">
        <f>IFERROR(_xlfn.XLOOKUP($D159,'Modelling New'!$D:$D,'Modelling New'!$N:$N),"")</f>
        <v>10.507</v>
      </c>
      <c r="AS159" s="45"/>
    </row>
    <row r="160" spans="1:45">
      <c r="A160" s="77">
        <f t="shared" si="15"/>
        <v>45903</v>
      </c>
      <c r="B160" s="45">
        <f>YEAR(Table13[[#This Row],[Date]])+IF(MONTH(Table13[[#This Row],[Date]])&gt;=4,1,0)</f>
        <v>2026</v>
      </c>
      <c r="C160" s="17">
        <f>YEAR(Table13[[#This Row],[Date]])</f>
        <v>2025</v>
      </c>
      <c r="D160" s="42">
        <f>Table13[[#This Row],[Date]]-DAY(Table13[[#This Row],[Date]])+1</f>
        <v>45901</v>
      </c>
      <c r="E160" s="17">
        <f t="shared" si="16"/>
        <v>30</v>
      </c>
      <c r="F160" s="147" t="str" cm="1">
        <f t="array" ref="F160">IFERROR(_xlfn.XLOOKUP(Table13[[#This Row],[Date]],Raw_Data[[#All],[Date]],Raw_Data[[#All],[Operating Hours]]),"")</f>
        <v/>
      </c>
      <c r="G160" s="26" t="str">
        <f>IFERROR(_xlfn.XLOOKUP($A160,'Raw Data'!$G:$G,'Raw Data'!S:S)/1000,"")</f>
        <v/>
      </c>
      <c r="H160" s="26"/>
      <c r="I160" s="26" t="str">
        <f>IFERROR(_xlfn.XLOOKUP($A160,'Raw Data'!$G:$G,'Raw Data'!AF:AF)/1000,"")</f>
        <v/>
      </c>
      <c r="J160" s="26"/>
      <c r="K160" s="149" t="str">
        <f>IFERROR(_xlfn.XLOOKUP($A160,'Raw Data'!$G:$G,'Raw Data'!W:W),"")</f>
        <v/>
      </c>
      <c r="L160" s="148" t="str">
        <f>IFERROR(_xlfn.XLOOKUP($A160,'Raw Data'!$G:$G,'Raw Data'!X:X),"")</f>
        <v/>
      </c>
      <c r="M160" s="148" t="str">
        <f>IFERROR(_xlfn.XLOOKUP($A160,'Raw Data'!$G:$G,'Raw Data'!Y:Y),"")</f>
        <v/>
      </c>
      <c r="N160" s="148" t="str">
        <f>IFERROR(_xlfn.XLOOKUP($A160,'Raw Data'!$G:$G,'Raw Data'!Z:Z),"")</f>
        <v/>
      </c>
      <c r="O160" s="188" t="str">
        <f>IFERROR(1-SUMIF('Plant BD'!$H:$H,$A160,'Plant BD'!$AE:$AE)/($AA160+SUMIF('Plant BD'!$H:$H,$A160,'Plant BD'!$AE:$AE)),"")</f>
        <v/>
      </c>
      <c r="P160" s="188"/>
      <c r="Q160" s="189"/>
      <c r="R160" s="191" t="str">
        <f>IFERROR(1-SUMIF('Grid BD'!$H:$H,$A160,'Grid BD'!$AD:$AD)/($AA160+SUMIF('Grid BD'!$H:$H,$A160,'Grid BD'!$AD:$AD)),"")</f>
        <v/>
      </c>
      <c r="S160" s="17"/>
      <c r="T160" s="189" t="str">
        <f>IFERROR(1-SUMIF(Tracker_BD!H:H,$A160,Tracker_BD!AI:AI)/$F160,"")</f>
        <v/>
      </c>
      <c r="U160" s="190" t="str">
        <f t="shared" si="12"/>
        <v/>
      </c>
      <c r="V160" s="17"/>
      <c r="W160" s="176" t="str">
        <f t="shared" si="13"/>
        <v/>
      </c>
      <c r="X160" s="17" t="str">
        <f>IFERROR(_xlfn.XLOOKUP($A160,'Raw Data'!$G:$G,'Raw Data'!AB:AB),"")</f>
        <v/>
      </c>
      <c r="Y160" s="17" t="str">
        <f>IFERROR(_xlfn.XLOOKUP($A160,'Raw Data'!$G:$G,'Raw Data'!AC:AC),"")</f>
        <v/>
      </c>
      <c r="Z160" s="45" t="str">
        <f>IFERROR(_xlfn.XLOOKUP($A160,'Raw Data'!$G:$G,'Raw Data'!AD:AD),"")</f>
        <v/>
      </c>
      <c r="AA160" s="45" t="str">
        <f>IFERROR(_xlfn.XLOOKUP($A160,'Raw Data'!$G:$G,'Raw Data'!AE:AE),"")</f>
        <v/>
      </c>
      <c r="AB160" s="17">
        <f>_xlfn.XLOOKUP($D160,'Modelling New'!D:D,'Modelling New'!N:N)</f>
        <v>10.507</v>
      </c>
      <c r="AC160" s="26">
        <f>IFERROR(_xlfn.XLOOKUP($D160,'Modelling New'!$D:$D,'Modelling New'!P:P),"")</f>
        <v>5.4346819400666666</v>
      </c>
      <c r="AD160" s="45">
        <f>IFERROR(_xlfn.XLOOKUP($D160,'Modelling New'!$D:$D,'Modelling New'!T:T)*1000,"")</f>
        <v>38712.103320676884</v>
      </c>
      <c r="AE160" s="176">
        <f t="shared" si="14"/>
        <v>0.67794412805514337</v>
      </c>
      <c r="AF160" s="176">
        <f>IFERROR(_xlfn.XLOOKUP($D160,'Modelling New'!$D:$D,'Modelling New'!W:W),"")</f>
        <v>0.15351711287981379</v>
      </c>
      <c r="AG160" s="176">
        <f>IFERROR(_xlfn.XLOOKUP($D160,'Modelling New'!$D:$D,'Modelling New'!AD:AD),"")</f>
        <v>0.995</v>
      </c>
      <c r="AH160" s="176">
        <f>IFERROR(_xlfn.XLOOKUP($D160,'Modelling New'!$D:$D,'Modelling New'!AE:AE),"")</f>
        <v>0.997</v>
      </c>
      <c r="AI160" s="17"/>
      <c r="AJ160" s="17"/>
      <c r="AK160" s="17"/>
      <c r="AL160" s="17"/>
      <c r="AM160" s="17"/>
      <c r="AN160" s="176"/>
      <c r="AO160" s="176"/>
      <c r="AP160" s="176"/>
      <c r="AQ160" s="176"/>
      <c r="AR160" s="45">
        <f>IFERROR(_xlfn.XLOOKUP($D160,'Modelling New'!$D:$D,'Modelling New'!$N:$N),"")</f>
        <v>10.507</v>
      </c>
      <c r="AS160" s="45"/>
    </row>
    <row r="161" spans="1:45">
      <c r="A161" s="77">
        <f t="shared" si="15"/>
        <v>45904</v>
      </c>
      <c r="B161" s="45">
        <f>YEAR(Table13[[#This Row],[Date]])+IF(MONTH(Table13[[#This Row],[Date]])&gt;=4,1,0)</f>
        <v>2026</v>
      </c>
      <c r="C161" s="17">
        <f>YEAR(Table13[[#This Row],[Date]])</f>
        <v>2025</v>
      </c>
      <c r="D161" s="42">
        <f>Table13[[#This Row],[Date]]-DAY(Table13[[#This Row],[Date]])+1</f>
        <v>45901</v>
      </c>
      <c r="E161" s="17">
        <f t="shared" si="16"/>
        <v>30</v>
      </c>
      <c r="F161" s="147" t="str" cm="1">
        <f t="array" ref="F161">IFERROR(_xlfn.XLOOKUP(Table13[[#This Row],[Date]],Raw_Data[[#All],[Date]],Raw_Data[[#All],[Operating Hours]]),"")</f>
        <v/>
      </c>
      <c r="G161" s="148" t="str">
        <f>IFERROR(_xlfn.XLOOKUP($A161,'Raw Data'!$G:$G,'Raw Data'!S:S)/1000,"")</f>
        <v/>
      </c>
      <c r="H161" s="148"/>
      <c r="I161" s="148" t="str">
        <f>IFERROR(_xlfn.XLOOKUP($A161,'Raw Data'!$G:$G,'Raw Data'!AF:AF)/1000,"")</f>
        <v/>
      </c>
      <c r="J161" s="148"/>
      <c r="K161" s="149" t="str">
        <f>IFERROR(_xlfn.XLOOKUP($A161,'Raw Data'!$G:$G,'Raw Data'!W:W),"")</f>
        <v/>
      </c>
      <c r="L161" s="148" t="str">
        <f>IFERROR(_xlfn.XLOOKUP($A161,'Raw Data'!$G:$G,'Raw Data'!X:X),"")</f>
        <v/>
      </c>
      <c r="M161" s="148" t="str">
        <f>IFERROR(_xlfn.XLOOKUP($A161,'Raw Data'!$G:$G,'Raw Data'!Y:Y),"")</f>
        <v/>
      </c>
      <c r="N161" s="148" t="str">
        <f>IFERROR(_xlfn.XLOOKUP($A161,'Raw Data'!$G:$G,'Raw Data'!Z:Z),"")</f>
        <v/>
      </c>
      <c r="O161" s="188" t="str">
        <f>IFERROR(1-SUMIF('Plant BD'!$H:$H,$A161,'Plant BD'!$AE:$AE)/($AA161+SUMIF('Plant BD'!$H:$H,$A161,'Plant BD'!$AE:$AE)),"")</f>
        <v/>
      </c>
      <c r="P161" s="188"/>
      <c r="Q161" s="189"/>
      <c r="R161" s="188" t="str">
        <f>IFERROR(1-SUMIF('Grid BD'!$H:$H,$A161,'Grid BD'!$AD:$AD)/($AA161+SUMIF('Grid BD'!$H:$H,$A161,'Grid BD'!$AD:$AD)),"")</f>
        <v/>
      </c>
      <c r="S161" s="17"/>
      <c r="T161" s="189" t="str">
        <f>IFERROR(1-SUMIF(Tracker_BD!H:H,$A161,Tracker_BD!AI:AI)/$F161,"")</f>
        <v/>
      </c>
      <c r="U161" s="190" t="str">
        <f t="shared" si="12"/>
        <v/>
      </c>
      <c r="V161" s="17"/>
      <c r="W161" s="176" t="str">
        <f t="shared" si="13"/>
        <v/>
      </c>
      <c r="X161" s="17" t="str">
        <f>IFERROR(_xlfn.XLOOKUP($A161,'Raw Data'!$G:$G,'Raw Data'!AB:AB),"")</f>
        <v/>
      </c>
      <c r="Y161" s="17" t="str">
        <f>IFERROR(_xlfn.XLOOKUP($A161,'Raw Data'!$G:$G,'Raw Data'!AC:AC),"")</f>
        <v/>
      </c>
      <c r="Z161" s="45" t="str">
        <f>IFERROR(_xlfn.XLOOKUP($A161,'Raw Data'!$G:$G,'Raw Data'!AD:AD),"")</f>
        <v/>
      </c>
      <c r="AA161" s="45" t="str">
        <f>IFERROR(_xlfn.XLOOKUP($A161,'Raw Data'!$G:$G,'Raw Data'!AE:AE),"")</f>
        <v/>
      </c>
      <c r="AB161" s="17">
        <f>_xlfn.XLOOKUP($D161,'Modelling New'!D:D,'Modelling New'!N:N)</f>
        <v>10.507</v>
      </c>
      <c r="AC161" s="26">
        <f>IFERROR(_xlfn.XLOOKUP($D161,'Modelling New'!$D:$D,'Modelling New'!P:P),"")</f>
        <v>5.4346819400666666</v>
      </c>
      <c r="AD161" s="45">
        <f>IFERROR(_xlfn.XLOOKUP($D161,'Modelling New'!$D:$D,'Modelling New'!T:T)*1000,"")</f>
        <v>38712.103320676884</v>
      </c>
      <c r="AE161" s="176">
        <f t="shared" si="14"/>
        <v>0.67794412805514337</v>
      </c>
      <c r="AF161" s="176">
        <f>IFERROR(_xlfn.XLOOKUP($D161,'Modelling New'!$D:$D,'Modelling New'!W:W),"")</f>
        <v>0.15351711287981379</v>
      </c>
      <c r="AG161" s="176">
        <f>IFERROR(_xlfn.XLOOKUP($D161,'Modelling New'!$D:$D,'Modelling New'!AD:AD),"")</f>
        <v>0.995</v>
      </c>
      <c r="AH161" s="176">
        <f>IFERROR(_xlfn.XLOOKUP($D161,'Modelling New'!$D:$D,'Modelling New'!AE:AE),"")</f>
        <v>0.997</v>
      </c>
      <c r="AI161" s="17"/>
      <c r="AJ161" s="17"/>
      <c r="AK161" s="17"/>
      <c r="AL161" s="17"/>
      <c r="AM161" s="17"/>
      <c r="AN161" s="176"/>
      <c r="AO161" s="176"/>
      <c r="AP161" s="176"/>
      <c r="AQ161" s="176"/>
      <c r="AR161" s="45">
        <f>IFERROR(_xlfn.XLOOKUP($D161,'Modelling New'!$D:$D,'Modelling New'!$N:$N),"")</f>
        <v>10.507</v>
      </c>
      <c r="AS161" s="45"/>
    </row>
    <row r="162" spans="1:45">
      <c r="A162" s="77">
        <f t="shared" si="15"/>
        <v>45905</v>
      </c>
      <c r="B162" s="45">
        <f>YEAR(Table13[[#This Row],[Date]])+IF(MONTH(Table13[[#This Row],[Date]])&gt;=4,1,0)</f>
        <v>2026</v>
      </c>
      <c r="C162" s="17">
        <f>YEAR(Table13[[#This Row],[Date]])</f>
        <v>2025</v>
      </c>
      <c r="D162" s="42">
        <f>Table13[[#This Row],[Date]]-DAY(Table13[[#This Row],[Date]])+1</f>
        <v>45901</v>
      </c>
      <c r="E162" s="17">
        <f t="shared" si="16"/>
        <v>30</v>
      </c>
      <c r="F162" s="147" t="str" cm="1">
        <f t="array" ref="F162">IFERROR(_xlfn.XLOOKUP(Table13[[#This Row],[Date]],Raw_Data[[#All],[Date]],Raw_Data[[#All],[Operating Hours]]),"")</f>
        <v/>
      </c>
      <c r="G162" s="26" t="str">
        <f>IFERROR(_xlfn.XLOOKUP($A162,'Raw Data'!$G:$G,'Raw Data'!S:S)/1000,"")</f>
        <v/>
      </c>
      <c r="H162" s="26"/>
      <c r="I162" s="26" t="str">
        <f>IFERROR(_xlfn.XLOOKUP($A162,'Raw Data'!$G:$G,'Raw Data'!AF:AF)/1000,"")</f>
        <v/>
      </c>
      <c r="J162" s="26"/>
      <c r="K162" s="149" t="str">
        <f>IFERROR(_xlfn.XLOOKUP($A162,'Raw Data'!$G:$G,'Raw Data'!W:W),"")</f>
        <v/>
      </c>
      <c r="L162" s="148" t="str">
        <f>IFERROR(_xlfn.XLOOKUP($A162,'Raw Data'!$G:$G,'Raw Data'!X:X),"")</f>
        <v/>
      </c>
      <c r="M162" s="148" t="str">
        <f>IFERROR(_xlfn.XLOOKUP($A162,'Raw Data'!$G:$G,'Raw Data'!Y:Y),"")</f>
        <v/>
      </c>
      <c r="N162" s="148" t="str">
        <f>IFERROR(_xlfn.XLOOKUP($A162,'Raw Data'!$G:$G,'Raw Data'!Z:Z),"")</f>
        <v/>
      </c>
      <c r="O162" s="188" t="str">
        <f>IFERROR(1-SUMIF('Plant BD'!$H:$H,$A162,'Plant BD'!$AE:$AE)/($AA162+SUMIF('Plant BD'!$H:$H,$A162,'Plant BD'!$AE:$AE)),"")</f>
        <v/>
      </c>
      <c r="P162" s="188"/>
      <c r="Q162" s="189"/>
      <c r="R162" s="191" t="str">
        <f>IFERROR(1-SUMIF('Grid BD'!$H:$H,$A162,'Grid BD'!$AD:$AD)/($AA162+SUMIF('Grid BD'!$H:$H,$A162,'Grid BD'!$AD:$AD)),"")</f>
        <v/>
      </c>
      <c r="S162" s="17"/>
      <c r="T162" s="189" t="str">
        <f>IFERROR(1-SUMIF(Tracker_BD!H:H,$A162,Tracker_BD!AI:AI)/$F162,"")</f>
        <v/>
      </c>
      <c r="U162" s="190" t="str">
        <f t="shared" si="12"/>
        <v/>
      </c>
      <c r="V162" s="17"/>
      <c r="W162" s="176" t="str">
        <f t="shared" si="13"/>
        <v/>
      </c>
      <c r="X162" s="17" t="str">
        <f>IFERROR(_xlfn.XLOOKUP($A162,'Raw Data'!$G:$G,'Raw Data'!AB:AB),"")</f>
        <v/>
      </c>
      <c r="Y162" s="17" t="str">
        <f>IFERROR(_xlfn.XLOOKUP($A162,'Raw Data'!$G:$G,'Raw Data'!AC:AC),"")</f>
        <v/>
      </c>
      <c r="Z162" s="45" t="str">
        <f>IFERROR(_xlfn.XLOOKUP($A162,'Raw Data'!$G:$G,'Raw Data'!AD:AD),"")</f>
        <v/>
      </c>
      <c r="AA162" s="45" t="str">
        <f>IFERROR(_xlfn.XLOOKUP($A162,'Raw Data'!$G:$G,'Raw Data'!AE:AE),"")</f>
        <v/>
      </c>
      <c r="AB162" s="17">
        <f>_xlfn.XLOOKUP($D162,'Modelling New'!D:D,'Modelling New'!N:N)</f>
        <v>10.507</v>
      </c>
      <c r="AC162" s="26">
        <f>IFERROR(_xlfn.XLOOKUP($D162,'Modelling New'!$D:$D,'Modelling New'!P:P),"")</f>
        <v>5.4346819400666666</v>
      </c>
      <c r="AD162" s="45">
        <f>IFERROR(_xlfn.XLOOKUP($D162,'Modelling New'!$D:$D,'Modelling New'!T:T)*1000,"")</f>
        <v>38712.103320676884</v>
      </c>
      <c r="AE162" s="176">
        <f t="shared" si="14"/>
        <v>0.67794412805514337</v>
      </c>
      <c r="AF162" s="176">
        <f>IFERROR(_xlfn.XLOOKUP($D162,'Modelling New'!$D:$D,'Modelling New'!W:W),"")</f>
        <v>0.15351711287981379</v>
      </c>
      <c r="AG162" s="176">
        <f>IFERROR(_xlfn.XLOOKUP($D162,'Modelling New'!$D:$D,'Modelling New'!AD:AD),"")</f>
        <v>0.995</v>
      </c>
      <c r="AH162" s="176">
        <f>IFERROR(_xlfn.XLOOKUP($D162,'Modelling New'!$D:$D,'Modelling New'!AE:AE),"")</f>
        <v>0.997</v>
      </c>
      <c r="AI162" s="17"/>
      <c r="AJ162" s="17"/>
      <c r="AK162" s="17"/>
      <c r="AL162" s="17"/>
      <c r="AM162" s="17"/>
      <c r="AN162" s="176"/>
      <c r="AO162" s="176"/>
      <c r="AP162" s="176"/>
      <c r="AQ162" s="176"/>
      <c r="AR162" s="45">
        <f>IFERROR(_xlfn.XLOOKUP($D162,'Modelling New'!$D:$D,'Modelling New'!$N:$N),"")</f>
        <v>10.507</v>
      </c>
      <c r="AS162" s="45"/>
    </row>
    <row r="163" spans="1:45">
      <c r="A163" s="77">
        <f t="shared" si="15"/>
        <v>45906</v>
      </c>
      <c r="B163" s="45">
        <f>YEAR(Table13[[#This Row],[Date]])+IF(MONTH(Table13[[#This Row],[Date]])&gt;=4,1,0)</f>
        <v>2026</v>
      </c>
      <c r="C163" s="17">
        <f>YEAR(Table13[[#This Row],[Date]])</f>
        <v>2025</v>
      </c>
      <c r="D163" s="42">
        <f>Table13[[#This Row],[Date]]-DAY(Table13[[#This Row],[Date]])+1</f>
        <v>45901</v>
      </c>
      <c r="E163" s="17">
        <f t="shared" si="16"/>
        <v>30</v>
      </c>
      <c r="F163" s="147" t="str" cm="1">
        <f t="array" ref="F163">IFERROR(_xlfn.XLOOKUP(Table13[[#This Row],[Date]],Raw_Data[[#All],[Date]],Raw_Data[[#All],[Operating Hours]]),"")</f>
        <v/>
      </c>
      <c r="G163" s="148" t="str">
        <f>IFERROR(_xlfn.XLOOKUP($A163,'Raw Data'!$G:$G,'Raw Data'!S:S)/1000,"")</f>
        <v/>
      </c>
      <c r="H163" s="148"/>
      <c r="I163" s="148" t="str">
        <f>IFERROR(_xlfn.XLOOKUP($A163,'Raw Data'!$G:$G,'Raw Data'!AF:AF)/1000,"")</f>
        <v/>
      </c>
      <c r="J163" s="148"/>
      <c r="K163" s="149" t="str">
        <f>IFERROR(_xlfn.XLOOKUP($A163,'Raw Data'!$G:$G,'Raw Data'!W:W),"")</f>
        <v/>
      </c>
      <c r="L163" s="148" t="str">
        <f>IFERROR(_xlfn.XLOOKUP($A163,'Raw Data'!$G:$G,'Raw Data'!X:X),"")</f>
        <v/>
      </c>
      <c r="M163" s="148" t="str">
        <f>IFERROR(_xlfn.XLOOKUP($A163,'Raw Data'!$G:$G,'Raw Data'!Y:Y),"")</f>
        <v/>
      </c>
      <c r="N163" s="148" t="str">
        <f>IFERROR(_xlfn.XLOOKUP($A163,'Raw Data'!$G:$G,'Raw Data'!Z:Z),"")</f>
        <v/>
      </c>
      <c r="O163" s="188" t="str">
        <f>IFERROR(1-SUMIF('Plant BD'!$H:$H,$A163,'Plant BD'!$AE:$AE)/($AA163+SUMIF('Plant BD'!$H:$H,$A163,'Plant BD'!$AE:$AE)),"")</f>
        <v/>
      </c>
      <c r="P163" s="188"/>
      <c r="Q163" s="189"/>
      <c r="R163" s="188" t="str">
        <f>IFERROR(1-SUMIF('Grid BD'!$H:$H,$A163,'Grid BD'!$AD:$AD)/($AA163+SUMIF('Grid BD'!$H:$H,$A163,'Grid BD'!$AD:$AD)),"")</f>
        <v/>
      </c>
      <c r="S163" s="17"/>
      <c r="T163" s="189" t="str">
        <f>IFERROR(1-SUMIF(Tracker_BD!H:H,$A163,Tracker_BD!AI:AI)/$F163,"")</f>
        <v/>
      </c>
      <c r="U163" s="190" t="str">
        <f t="shared" si="12"/>
        <v/>
      </c>
      <c r="V163" s="17"/>
      <c r="W163" s="176" t="str">
        <f t="shared" si="13"/>
        <v/>
      </c>
      <c r="X163" s="17" t="str">
        <f>IFERROR(_xlfn.XLOOKUP($A163,'Raw Data'!$G:$G,'Raw Data'!AB:AB),"")</f>
        <v/>
      </c>
      <c r="Y163" s="17" t="str">
        <f>IFERROR(_xlfn.XLOOKUP($A163,'Raw Data'!$G:$G,'Raw Data'!AC:AC),"")</f>
        <v/>
      </c>
      <c r="Z163" s="45" t="str">
        <f>IFERROR(_xlfn.XLOOKUP($A163,'Raw Data'!$G:$G,'Raw Data'!AD:AD),"")</f>
        <v/>
      </c>
      <c r="AA163" s="45" t="str">
        <f>IFERROR(_xlfn.XLOOKUP($A163,'Raw Data'!$G:$G,'Raw Data'!AE:AE),"")</f>
        <v/>
      </c>
      <c r="AB163" s="17">
        <f>_xlfn.XLOOKUP($D163,'Modelling New'!D:D,'Modelling New'!N:N)</f>
        <v>10.507</v>
      </c>
      <c r="AC163" s="26">
        <f>IFERROR(_xlfn.XLOOKUP($D163,'Modelling New'!$D:$D,'Modelling New'!P:P),"")</f>
        <v>5.4346819400666666</v>
      </c>
      <c r="AD163" s="45">
        <f>IFERROR(_xlfn.XLOOKUP($D163,'Modelling New'!$D:$D,'Modelling New'!T:T)*1000,"")</f>
        <v>38712.103320676884</v>
      </c>
      <c r="AE163" s="176">
        <f t="shared" si="14"/>
        <v>0.67794412805514337</v>
      </c>
      <c r="AF163" s="176">
        <f>IFERROR(_xlfn.XLOOKUP($D163,'Modelling New'!$D:$D,'Modelling New'!W:W),"")</f>
        <v>0.15351711287981379</v>
      </c>
      <c r="AG163" s="176">
        <f>IFERROR(_xlfn.XLOOKUP($D163,'Modelling New'!$D:$D,'Modelling New'!AD:AD),"")</f>
        <v>0.995</v>
      </c>
      <c r="AH163" s="176">
        <f>IFERROR(_xlfn.XLOOKUP($D163,'Modelling New'!$D:$D,'Modelling New'!AE:AE),"")</f>
        <v>0.997</v>
      </c>
      <c r="AI163" s="17"/>
      <c r="AJ163" s="17"/>
      <c r="AK163" s="17"/>
      <c r="AL163" s="17"/>
      <c r="AM163" s="17"/>
      <c r="AN163" s="176"/>
      <c r="AO163" s="176"/>
      <c r="AP163" s="176"/>
      <c r="AQ163" s="176"/>
      <c r="AR163" s="45">
        <f>IFERROR(_xlfn.XLOOKUP($D163,'Modelling New'!$D:$D,'Modelling New'!$N:$N),"")</f>
        <v>10.507</v>
      </c>
      <c r="AS163" s="45"/>
    </row>
    <row r="164" spans="1:45">
      <c r="A164" s="77">
        <f t="shared" si="15"/>
        <v>45907</v>
      </c>
      <c r="B164" s="45">
        <f>YEAR(Table13[[#This Row],[Date]])+IF(MONTH(Table13[[#This Row],[Date]])&gt;=4,1,0)</f>
        <v>2026</v>
      </c>
      <c r="C164" s="17">
        <f>YEAR(Table13[[#This Row],[Date]])</f>
        <v>2025</v>
      </c>
      <c r="D164" s="42">
        <f>Table13[[#This Row],[Date]]-DAY(Table13[[#This Row],[Date]])+1</f>
        <v>45901</v>
      </c>
      <c r="E164" s="17">
        <f t="shared" si="16"/>
        <v>30</v>
      </c>
      <c r="F164" s="147" t="str" cm="1">
        <f t="array" ref="F164">IFERROR(_xlfn.XLOOKUP(Table13[[#This Row],[Date]],Raw_Data[[#All],[Date]],Raw_Data[[#All],[Operating Hours]]),"")</f>
        <v/>
      </c>
      <c r="G164" s="26" t="str">
        <f>IFERROR(_xlfn.XLOOKUP($A164,'Raw Data'!$G:$G,'Raw Data'!S:S)/1000,"")</f>
        <v/>
      </c>
      <c r="H164" s="26"/>
      <c r="I164" s="26" t="str">
        <f>IFERROR(_xlfn.XLOOKUP($A164,'Raw Data'!$G:$G,'Raw Data'!AF:AF)/1000,"")</f>
        <v/>
      </c>
      <c r="J164" s="26"/>
      <c r="K164" s="149" t="str">
        <f>IFERROR(_xlfn.XLOOKUP($A164,'Raw Data'!$G:$G,'Raw Data'!W:W),"")</f>
        <v/>
      </c>
      <c r="L164" s="148" t="str">
        <f>IFERROR(_xlfn.XLOOKUP($A164,'Raw Data'!$G:$G,'Raw Data'!X:X),"")</f>
        <v/>
      </c>
      <c r="M164" s="148" t="str">
        <f>IFERROR(_xlfn.XLOOKUP($A164,'Raw Data'!$G:$G,'Raw Data'!Y:Y),"")</f>
        <v/>
      </c>
      <c r="N164" s="148" t="str">
        <f>IFERROR(_xlfn.XLOOKUP($A164,'Raw Data'!$G:$G,'Raw Data'!Z:Z),"")</f>
        <v/>
      </c>
      <c r="O164" s="188" t="str">
        <f>IFERROR(1-SUMIF('Plant BD'!$H:$H,$A164,'Plant BD'!$AE:$AE)/($AA164+SUMIF('Plant BD'!$H:$H,$A164,'Plant BD'!$AE:$AE)),"")</f>
        <v/>
      </c>
      <c r="P164" s="188"/>
      <c r="Q164" s="189"/>
      <c r="R164" s="191" t="str">
        <f>IFERROR(1-SUMIF('Grid BD'!$H:$H,$A164,'Grid BD'!$AD:$AD)/($AA164+SUMIF('Grid BD'!$H:$H,$A164,'Grid BD'!$AD:$AD)),"")</f>
        <v/>
      </c>
      <c r="S164" s="17"/>
      <c r="T164" s="189" t="str">
        <f>IFERROR(1-SUMIF(Tracker_BD!H:H,$A164,Tracker_BD!AI:AI)/$F164,"")</f>
        <v/>
      </c>
      <c r="U164" s="190" t="str">
        <f t="shared" si="12"/>
        <v/>
      </c>
      <c r="V164" s="17"/>
      <c r="W164" s="176" t="str">
        <f t="shared" si="13"/>
        <v/>
      </c>
      <c r="X164" s="17" t="str">
        <f>IFERROR(_xlfn.XLOOKUP($A164,'Raw Data'!$G:$G,'Raw Data'!AB:AB),"")</f>
        <v/>
      </c>
      <c r="Y164" s="17" t="str">
        <f>IFERROR(_xlfn.XLOOKUP($A164,'Raw Data'!$G:$G,'Raw Data'!AC:AC),"")</f>
        <v/>
      </c>
      <c r="Z164" s="45" t="str">
        <f>IFERROR(_xlfn.XLOOKUP($A164,'Raw Data'!$G:$G,'Raw Data'!AD:AD),"")</f>
        <v/>
      </c>
      <c r="AA164" s="45" t="str">
        <f>IFERROR(_xlfn.XLOOKUP($A164,'Raw Data'!$G:$G,'Raw Data'!AE:AE),"")</f>
        <v/>
      </c>
      <c r="AB164" s="17">
        <f>_xlfn.XLOOKUP($D164,'Modelling New'!D:D,'Modelling New'!N:N)</f>
        <v>10.507</v>
      </c>
      <c r="AC164" s="26">
        <f>IFERROR(_xlfn.XLOOKUP($D164,'Modelling New'!$D:$D,'Modelling New'!P:P),"")</f>
        <v>5.4346819400666666</v>
      </c>
      <c r="AD164" s="45">
        <f>IFERROR(_xlfn.XLOOKUP($D164,'Modelling New'!$D:$D,'Modelling New'!T:T)*1000,"")</f>
        <v>38712.103320676884</v>
      </c>
      <c r="AE164" s="176">
        <f t="shared" si="14"/>
        <v>0.67794412805514337</v>
      </c>
      <c r="AF164" s="176">
        <f>IFERROR(_xlfn.XLOOKUP($D164,'Modelling New'!$D:$D,'Modelling New'!W:W),"")</f>
        <v>0.15351711287981379</v>
      </c>
      <c r="AG164" s="176">
        <f>IFERROR(_xlfn.XLOOKUP($D164,'Modelling New'!$D:$D,'Modelling New'!AD:AD),"")</f>
        <v>0.995</v>
      </c>
      <c r="AH164" s="176">
        <f>IFERROR(_xlfn.XLOOKUP($D164,'Modelling New'!$D:$D,'Modelling New'!AE:AE),"")</f>
        <v>0.997</v>
      </c>
      <c r="AI164" s="17"/>
      <c r="AJ164" s="17"/>
      <c r="AK164" s="17"/>
      <c r="AL164" s="17"/>
      <c r="AM164" s="17"/>
      <c r="AN164" s="176"/>
      <c r="AO164" s="176"/>
      <c r="AP164" s="176"/>
      <c r="AQ164" s="176"/>
      <c r="AR164" s="45">
        <f>IFERROR(_xlfn.XLOOKUP($D164,'Modelling New'!$D:$D,'Modelling New'!$N:$N),"")</f>
        <v>10.507</v>
      </c>
      <c r="AS164" s="45"/>
    </row>
    <row r="165" spans="1:45">
      <c r="A165" s="77">
        <f t="shared" si="15"/>
        <v>45908</v>
      </c>
      <c r="B165" s="45">
        <f>YEAR(Table13[[#This Row],[Date]])+IF(MONTH(Table13[[#This Row],[Date]])&gt;=4,1,0)</f>
        <v>2026</v>
      </c>
      <c r="C165" s="17">
        <f>YEAR(Table13[[#This Row],[Date]])</f>
        <v>2025</v>
      </c>
      <c r="D165" s="42">
        <f>Table13[[#This Row],[Date]]-DAY(Table13[[#This Row],[Date]])+1</f>
        <v>45901</v>
      </c>
      <c r="E165" s="17">
        <f t="shared" si="16"/>
        <v>30</v>
      </c>
      <c r="F165" s="147" t="str" cm="1">
        <f t="array" ref="F165">IFERROR(_xlfn.XLOOKUP(Table13[[#This Row],[Date]],Raw_Data[[#All],[Date]],Raw_Data[[#All],[Operating Hours]]),"")</f>
        <v/>
      </c>
      <c r="G165" s="148" t="str">
        <f>IFERROR(_xlfn.XLOOKUP($A165,'Raw Data'!$G:$G,'Raw Data'!S:S)/1000,"")</f>
        <v/>
      </c>
      <c r="H165" s="148"/>
      <c r="I165" s="148" t="str">
        <f>IFERROR(_xlfn.XLOOKUP($A165,'Raw Data'!$G:$G,'Raw Data'!AF:AF)/1000,"")</f>
        <v/>
      </c>
      <c r="J165" s="148"/>
      <c r="K165" s="149" t="str">
        <f>IFERROR(_xlfn.XLOOKUP($A165,'Raw Data'!$G:$G,'Raw Data'!W:W),"")</f>
        <v/>
      </c>
      <c r="L165" s="148" t="str">
        <f>IFERROR(_xlfn.XLOOKUP($A165,'Raw Data'!$G:$G,'Raw Data'!X:X),"")</f>
        <v/>
      </c>
      <c r="M165" s="148" t="str">
        <f>IFERROR(_xlfn.XLOOKUP($A165,'Raw Data'!$G:$G,'Raw Data'!Y:Y),"")</f>
        <v/>
      </c>
      <c r="N165" s="148" t="str">
        <f>IFERROR(_xlfn.XLOOKUP($A165,'Raw Data'!$G:$G,'Raw Data'!Z:Z),"")</f>
        <v/>
      </c>
      <c r="O165" s="188" t="str">
        <f>IFERROR(1-SUMIF('Plant BD'!$H:$H,$A165,'Plant BD'!$AE:$AE)/($AA165+SUMIF('Plant BD'!$H:$H,$A165,'Plant BD'!$AE:$AE)),"")</f>
        <v/>
      </c>
      <c r="P165" s="188"/>
      <c r="Q165" s="189"/>
      <c r="R165" s="188" t="str">
        <f>IFERROR(1-SUMIF('Grid BD'!$H:$H,$A165,'Grid BD'!$AD:$AD)/($AA165+SUMIF('Grid BD'!$H:$H,$A165,'Grid BD'!$AD:$AD)),"")</f>
        <v/>
      </c>
      <c r="S165" s="17"/>
      <c r="T165" s="189" t="str">
        <f>IFERROR(1-SUMIF(Tracker_BD!H:H,$A165,Tracker_BD!AI:AI)/$F165,"")</f>
        <v/>
      </c>
      <c r="U165" s="190" t="str">
        <f t="shared" si="12"/>
        <v/>
      </c>
      <c r="V165" s="17"/>
      <c r="W165" s="176" t="str">
        <f t="shared" si="13"/>
        <v/>
      </c>
      <c r="X165" s="17" t="str">
        <f>IFERROR(_xlfn.XLOOKUP($A165,'Raw Data'!$G:$G,'Raw Data'!AB:AB),"")</f>
        <v/>
      </c>
      <c r="Y165" s="17" t="str">
        <f>IFERROR(_xlfn.XLOOKUP($A165,'Raw Data'!$G:$G,'Raw Data'!AC:AC),"")</f>
        <v/>
      </c>
      <c r="Z165" s="45" t="str">
        <f>IFERROR(_xlfn.XLOOKUP($A165,'Raw Data'!$G:$G,'Raw Data'!AD:AD),"")</f>
        <v/>
      </c>
      <c r="AA165" s="45" t="str">
        <f>IFERROR(_xlfn.XLOOKUP($A165,'Raw Data'!$G:$G,'Raw Data'!AE:AE),"")</f>
        <v/>
      </c>
      <c r="AB165" s="17">
        <f>_xlfn.XLOOKUP($D165,'Modelling New'!D:D,'Modelling New'!N:N)</f>
        <v>10.507</v>
      </c>
      <c r="AC165" s="26">
        <f>IFERROR(_xlfn.XLOOKUP($D165,'Modelling New'!$D:$D,'Modelling New'!P:P),"")</f>
        <v>5.4346819400666666</v>
      </c>
      <c r="AD165" s="45">
        <f>IFERROR(_xlfn.XLOOKUP($D165,'Modelling New'!$D:$D,'Modelling New'!T:T)*1000,"")</f>
        <v>38712.103320676884</v>
      </c>
      <c r="AE165" s="176">
        <f t="shared" si="14"/>
        <v>0.67794412805514337</v>
      </c>
      <c r="AF165" s="176">
        <f>IFERROR(_xlfn.XLOOKUP($D165,'Modelling New'!$D:$D,'Modelling New'!W:W),"")</f>
        <v>0.15351711287981379</v>
      </c>
      <c r="AG165" s="176">
        <f>IFERROR(_xlfn.XLOOKUP($D165,'Modelling New'!$D:$D,'Modelling New'!AD:AD),"")</f>
        <v>0.995</v>
      </c>
      <c r="AH165" s="176">
        <f>IFERROR(_xlfn.XLOOKUP($D165,'Modelling New'!$D:$D,'Modelling New'!AE:AE),"")</f>
        <v>0.997</v>
      </c>
      <c r="AI165" s="17"/>
      <c r="AJ165" s="17"/>
      <c r="AK165" s="17"/>
      <c r="AL165" s="17"/>
      <c r="AM165" s="17"/>
      <c r="AN165" s="176"/>
      <c r="AO165" s="176"/>
      <c r="AP165" s="176"/>
      <c r="AQ165" s="176"/>
      <c r="AR165" s="45">
        <f>IFERROR(_xlfn.XLOOKUP($D165,'Modelling New'!$D:$D,'Modelling New'!$N:$N),"")</f>
        <v>10.507</v>
      </c>
      <c r="AS165" s="45"/>
    </row>
    <row r="166" spans="1:45">
      <c r="A166" s="77">
        <f t="shared" si="15"/>
        <v>45909</v>
      </c>
      <c r="B166" s="45">
        <f>YEAR(Table13[[#This Row],[Date]])+IF(MONTH(Table13[[#This Row],[Date]])&gt;=4,1,0)</f>
        <v>2026</v>
      </c>
      <c r="C166" s="17">
        <f>YEAR(Table13[[#This Row],[Date]])</f>
        <v>2025</v>
      </c>
      <c r="D166" s="42">
        <f>Table13[[#This Row],[Date]]-DAY(Table13[[#This Row],[Date]])+1</f>
        <v>45901</v>
      </c>
      <c r="E166" s="17">
        <f t="shared" si="16"/>
        <v>30</v>
      </c>
      <c r="F166" s="147" t="str" cm="1">
        <f t="array" ref="F166">IFERROR(_xlfn.XLOOKUP(Table13[[#This Row],[Date]],Raw_Data[[#All],[Date]],Raw_Data[[#All],[Operating Hours]]),"")</f>
        <v/>
      </c>
      <c r="G166" s="26" t="str">
        <f>IFERROR(_xlfn.XLOOKUP($A166,'Raw Data'!$G:$G,'Raw Data'!S:S)/1000,"")</f>
        <v/>
      </c>
      <c r="H166" s="26"/>
      <c r="I166" s="26" t="str">
        <f>IFERROR(_xlfn.XLOOKUP($A166,'Raw Data'!$G:$G,'Raw Data'!AF:AF)/1000,"")</f>
        <v/>
      </c>
      <c r="J166" s="26"/>
      <c r="K166" s="149" t="str">
        <f>IFERROR(_xlfn.XLOOKUP($A166,'Raw Data'!$G:$G,'Raw Data'!W:W),"")</f>
        <v/>
      </c>
      <c r="L166" s="148" t="str">
        <f>IFERROR(_xlfn.XLOOKUP($A166,'Raw Data'!$G:$G,'Raw Data'!X:X),"")</f>
        <v/>
      </c>
      <c r="M166" s="148" t="str">
        <f>IFERROR(_xlfn.XLOOKUP($A166,'Raw Data'!$G:$G,'Raw Data'!Y:Y),"")</f>
        <v/>
      </c>
      <c r="N166" s="148" t="str">
        <f>IFERROR(_xlfn.XLOOKUP($A166,'Raw Data'!$G:$G,'Raw Data'!Z:Z),"")</f>
        <v/>
      </c>
      <c r="O166" s="188" t="str">
        <f>IFERROR(1-SUMIF('Plant BD'!$H:$H,$A166,'Plant BD'!$AE:$AE)/($AA166+SUMIF('Plant BD'!$H:$H,$A166,'Plant BD'!$AE:$AE)),"")</f>
        <v/>
      </c>
      <c r="P166" s="188"/>
      <c r="Q166" s="189"/>
      <c r="R166" s="191" t="str">
        <f>IFERROR(1-SUMIF('Grid BD'!$H:$H,$A166,'Grid BD'!$AD:$AD)/($AA166+SUMIF('Grid BD'!$H:$H,$A166,'Grid BD'!$AD:$AD)),"")</f>
        <v/>
      </c>
      <c r="S166" s="17"/>
      <c r="T166" s="189" t="str">
        <f>IFERROR(1-SUMIF(Tracker_BD!H:H,$A166,Tracker_BD!AI:AI)/$F166,"")</f>
        <v/>
      </c>
      <c r="U166" s="190" t="str">
        <f t="shared" si="12"/>
        <v/>
      </c>
      <c r="V166" s="17"/>
      <c r="W166" s="176" t="str">
        <f t="shared" si="13"/>
        <v/>
      </c>
      <c r="X166" s="17" t="str">
        <f>IFERROR(_xlfn.XLOOKUP($A166,'Raw Data'!$G:$G,'Raw Data'!AB:AB),"")</f>
        <v/>
      </c>
      <c r="Y166" s="17" t="str">
        <f>IFERROR(_xlfn.XLOOKUP($A166,'Raw Data'!$G:$G,'Raw Data'!AC:AC),"")</f>
        <v/>
      </c>
      <c r="Z166" s="45" t="str">
        <f>IFERROR(_xlfn.XLOOKUP($A166,'Raw Data'!$G:$G,'Raw Data'!AD:AD),"")</f>
        <v/>
      </c>
      <c r="AA166" s="45" t="str">
        <f>IFERROR(_xlfn.XLOOKUP($A166,'Raw Data'!$G:$G,'Raw Data'!AE:AE),"")</f>
        <v/>
      </c>
      <c r="AB166" s="17">
        <f>_xlfn.XLOOKUP($D166,'Modelling New'!D:D,'Modelling New'!N:N)</f>
        <v>10.507</v>
      </c>
      <c r="AC166" s="26">
        <f>IFERROR(_xlfn.XLOOKUP($D166,'Modelling New'!$D:$D,'Modelling New'!P:P),"")</f>
        <v>5.4346819400666666</v>
      </c>
      <c r="AD166" s="45">
        <f>IFERROR(_xlfn.XLOOKUP($D166,'Modelling New'!$D:$D,'Modelling New'!T:T)*1000,"")</f>
        <v>38712.103320676884</v>
      </c>
      <c r="AE166" s="176">
        <f t="shared" si="14"/>
        <v>0.67794412805514337</v>
      </c>
      <c r="AF166" s="176">
        <f>IFERROR(_xlfn.XLOOKUP($D166,'Modelling New'!$D:$D,'Modelling New'!W:W),"")</f>
        <v>0.15351711287981379</v>
      </c>
      <c r="AG166" s="176">
        <f>IFERROR(_xlfn.XLOOKUP($D166,'Modelling New'!$D:$D,'Modelling New'!AD:AD),"")</f>
        <v>0.995</v>
      </c>
      <c r="AH166" s="176">
        <f>IFERROR(_xlfn.XLOOKUP($D166,'Modelling New'!$D:$D,'Modelling New'!AE:AE),"")</f>
        <v>0.997</v>
      </c>
      <c r="AI166" s="17"/>
      <c r="AJ166" s="17"/>
      <c r="AK166" s="17"/>
      <c r="AL166" s="17"/>
      <c r="AM166" s="17"/>
      <c r="AN166" s="176"/>
      <c r="AO166" s="176"/>
      <c r="AP166" s="176"/>
      <c r="AQ166" s="176"/>
      <c r="AR166" s="45">
        <f>IFERROR(_xlfn.XLOOKUP($D166,'Modelling New'!$D:$D,'Modelling New'!$N:$N),"")</f>
        <v>10.507</v>
      </c>
      <c r="AS166" s="45"/>
    </row>
    <row r="167" spans="1:45">
      <c r="A167" s="77">
        <f t="shared" si="15"/>
        <v>45910</v>
      </c>
      <c r="B167" s="45">
        <f>YEAR(Table13[[#This Row],[Date]])+IF(MONTH(Table13[[#This Row],[Date]])&gt;=4,1,0)</f>
        <v>2026</v>
      </c>
      <c r="C167" s="17">
        <f>YEAR(Table13[[#This Row],[Date]])</f>
        <v>2025</v>
      </c>
      <c r="D167" s="42">
        <f>Table13[[#This Row],[Date]]-DAY(Table13[[#This Row],[Date]])+1</f>
        <v>45901</v>
      </c>
      <c r="E167" s="17">
        <f t="shared" si="16"/>
        <v>30</v>
      </c>
      <c r="F167" s="147" t="str" cm="1">
        <f t="array" ref="F167">IFERROR(_xlfn.XLOOKUP(Table13[[#This Row],[Date]],Raw_Data[[#All],[Date]],Raw_Data[[#All],[Operating Hours]]),"")</f>
        <v/>
      </c>
      <c r="G167" s="148" t="str">
        <f>IFERROR(_xlfn.XLOOKUP($A167,'Raw Data'!$G:$G,'Raw Data'!S:S)/1000,"")</f>
        <v/>
      </c>
      <c r="H167" s="148"/>
      <c r="I167" s="148" t="str">
        <f>IFERROR(_xlfn.XLOOKUP($A167,'Raw Data'!$G:$G,'Raw Data'!AF:AF)/1000,"")</f>
        <v/>
      </c>
      <c r="J167" s="148"/>
      <c r="K167" s="149" t="str">
        <f>IFERROR(_xlfn.XLOOKUP($A167,'Raw Data'!$G:$G,'Raw Data'!W:W),"")</f>
        <v/>
      </c>
      <c r="L167" s="148" t="str">
        <f>IFERROR(_xlfn.XLOOKUP($A167,'Raw Data'!$G:$G,'Raw Data'!X:X),"")</f>
        <v/>
      </c>
      <c r="M167" s="148" t="str">
        <f>IFERROR(_xlfn.XLOOKUP($A167,'Raw Data'!$G:$G,'Raw Data'!Y:Y),"")</f>
        <v/>
      </c>
      <c r="N167" s="148" t="str">
        <f>IFERROR(_xlfn.XLOOKUP($A167,'Raw Data'!$G:$G,'Raw Data'!Z:Z),"")</f>
        <v/>
      </c>
      <c r="O167" s="188" t="str">
        <f>IFERROR(1-SUMIF('Plant BD'!$H:$H,$A167,'Plant BD'!$AE:$AE)/($AA167+SUMIF('Plant BD'!$H:$H,$A167,'Plant BD'!$AE:$AE)),"")</f>
        <v/>
      </c>
      <c r="P167" s="188"/>
      <c r="Q167" s="189"/>
      <c r="R167" s="188" t="str">
        <f>IFERROR(1-SUMIF('Grid BD'!$H:$H,$A167,'Grid BD'!$AD:$AD)/($AA167+SUMIF('Grid BD'!$H:$H,$A167,'Grid BD'!$AD:$AD)),"")</f>
        <v/>
      </c>
      <c r="S167" s="17"/>
      <c r="T167" s="189" t="str">
        <f>IFERROR(1-SUMIF(Tracker_BD!H:H,$A167,Tracker_BD!AI:AI)/$F167,"")</f>
        <v/>
      </c>
      <c r="U167" s="190" t="str">
        <f t="shared" si="12"/>
        <v/>
      </c>
      <c r="V167" s="17"/>
      <c r="W167" s="176" t="str">
        <f t="shared" si="13"/>
        <v/>
      </c>
      <c r="X167" s="17" t="str">
        <f>IFERROR(_xlfn.XLOOKUP($A167,'Raw Data'!$G:$G,'Raw Data'!AB:AB),"")</f>
        <v/>
      </c>
      <c r="Y167" s="17" t="str">
        <f>IFERROR(_xlfn.XLOOKUP($A167,'Raw Data'!$G:$G,'Raw Data'!AC:AC),"")</f>
        <v/>
      </c>
      <c r="Z167" s="45" t="str">
        <f>IFERROR(_xlfn.XLOOKUP($A167,'Raw Data'!$G:$G,'Raw Data'!AD:AD),"")</f>
        <v/>
      </c>
      <c r="AA167" s="45" t="str">
        <f>IFERROR(_xlfn.XLOOKUP($A167,'Raw Data'!$G:$G,'Raw Data'!AE:AE),"")</f>
        <v/>
      </c>
      <c r="AB167" s="17">
        <f>_xlfn.XLOOKUP($D167,'Modelling New'!D:D,'Modelling New'!N:N)</f>
        <v>10.507</v>
      </c>
      <c r="AC167" s="26">
        <f>IFERROR(_xlfn.XLOOKUP($D167,'Modelling New'!$D:$D,'Modelling New'!P:P),"")</f>
        <v>5.4346819400666666</v>
      </c>
      <c r="AD167" s="45">
        <f>IFERROR(_xlfn.XLOOKUP($D167,'Modelling New'!$D:$D,'Modelling New'!T:T)*1000,"")</f>
        <v>38712.103320676884</v>
      </c>
      <c r="AE167" s="176">
        <f t="shared" si="14"/>
        <v>0.67794412805514337</v>
      </c>
      <c r="AF167" s="176">
        <f>IFERROR(_xlfn.XLOOKUP($D167,'Modelling New'!$D:$D,'Modelling New'!W:W),"")</f>
        <v>0.15351711287981379</v>
      </c>
      <c r="AG167" s="176">
        <f>IFERROR(_xlfn.XLOOKUP($D167,'Modelling New'!$D:$D,'Modelling New'!AD:AD),"")</f>
        <v>0.995</v>
      </c>
      <c r="AH167" s="176">
        <f>IFERROR(_xlfn.XLOOKUP($D167,'Modelling New'!$D:$D,'Modelling New'!AE:AE),"")</f>
        <v>0.997</v>
      </c>
      <c r="AI167" s="17"/>
      <c r="AJ167" s="17"/>
      <c r="AK167" s="17"/>
      <c r="AL167" s="17"/>
      <c r="AM167" s="17"/>
      <c r="AN167" s="176"/>
      <c r="AO167" s="176"/>
      <c r="AP167" s="176"/>
      <c r="AQ167" s="176"/>
      <c r="AR167" s="45">
        <f>IFERROR(_xlfn.XLOOKUP($D167,'Modelling New'!$D:$D,'Modelling New'!$N:$N),"")</f>
        <v>10.507</v>
      </c>
      <c r="AS167" s="45"/>
    </row>
    <row r="168" spans="1:45">
      <c r="A168" s="77">
        <f t="shared" si="15"/>
        <v>45911</v>
      </c>
      <c r="B168" s="45">
        <f>YEAR(Table13[[#This Row],[Date]])+IF(MONTH(Table13[[#This Row],[Date]])&gt;=4,1,0)</f>
        <v>2026</v>
      </c>
      <c r="C168" s="17">
        <f>YEAR(Table13[[#This Row],[Date]])</f>
        <v>2025</v>
      </c>
      <c r="D168" s="42">
        <f>Table13[[#This Row],[Date]]-DAY(Table13[[#This Row],[Date]])+1</f>
        <v>45901</v>
      </c>
      <c r="E168" s="17">
        <f t="shared" si="16"/>
        <v>30</v>
      </c>
      <c r="F168" s="147" t="str" cm="1">
        <f t="array" ref="F168">IFERROR(_xlfn.XLOOKUP(Table13[[#This Row],[Date]],Raw_Data[[#All],[Date]],Raw_Data[[#All],[Operating Hours]]),"")</f>
        <v/>
      </c>
      <c r="G168" s="26" t="str">
        <f>IFERROR(_xlfn.XLOOKUP($A168,'Raw Data'!$G:$G,'Raw Data'!S:S)/1000,"")</f>
        <v/>
      </c>
      <c r="H168" s="26"/>
      <c r="I168" s="26" t="str">
        <f>IFERROR(_xlfn.XLOOKUP($A168,'Raw Data'!$G:$G,'Raw Data'!AF:AF)/1000,"")</f>
        <v/>
      </c>
      <c r="J168" s="26"/>
      <c r="K168" s="149" t="str">
        <f>IFERROR(_xlfn.XLOOKUP($A168,'Raw Data'!$G:$G,'Raw Data'!W:W),"")</f>
        <v/>
      </c>
      <c r="L168" s="148" t="str">
        <f>IFERROR(_xlfn.XLOOKUP($A168,'Raw Data'!$G:$G,'Raw Data'!X:X),"")</f>
        <v/>
      </c>
      <c r="M168" s="148" t="str">
        <f>IFERROR(_xlfn.XLOOKUP($A168,'Raw Data'!$G:$G,'Raw Data'!Y:Y),"")</f>
        <v/>
      </c>
      <c r="N168" s="148" t="str">
        <f>IFERROR(_xlfn.XLOOKUP($A168,'Raw Data'!$G:$G,'Raw Data'!Z:Z),"")</f>
        <v/>
      </c>
      <c r="O168" s="188" t="str">
        <f>IFERROR(1-SUMIF('Plant BD'!$H:$H,$A168,'Plant BD'!$AE:$AE)/($AA168+SUMIF('Plant BD'!$H:$H,$A168,'Plant BD'!$AE:$AE)),"")</f>
        <v/>
      </c>
      <c r="P168" s="188"/>
      <c r="Q168" s="189"/>
      <c r="R168" s="191" t="str">
        <f>IFERROR(1-SUMIF('Grid BD'!$H:$H,$A168,'Grid BD'!$AD:$AD)/($AA168+SUMIF('Grid BD'!$H:$H,$A168,'Grid BD'!$AD:$AD)),"")</f>
        <v/>
      </c>
      <c r="S168" s="17"/>
      <c r="T168" s="189" t="str">
        <f>IFERROR(1-SUMIF(Tracker_BD!H:H,$A168,Tracker_BD!AI:AI)/$F168,"")</f>
        <v/>
      </c>
      <c r="U168" s="190" t="str">
        <f t="shared" si="12"/>
        <v/>
      </c>
      <c r="V168" s="17"/>
      <c r="W168" s="176" t="str">
        <f t="shared" si="13"/>
        <v/>
      </c>
      <c r="X168" s="17" t="str">
        <f>IFERROR(_xlfn.XLOOKUP($A168,'Raw Data'!$G:$G,'Raw Data'!AB:AB),"")</f>
        <v/>
      </c>
      <c r="Y168" s="17" t="str">
        <f>IFERROR(_xlfn.XLOOKUP($A168,'Raw Data'!$G:$G,'Raw Data'!AC:AC),"")</f>
        <v/>
      </c>
      <c r="Z168" s="45" t="str">
        <f>IFERROR(_xlfn.XLOOKUP($A168,'Raw Data'!$G:$G,'Raw Data'!AD:AD),"")</f>
        <v/>
      </c>
      <c r="AA168" s="45" t="str">
        <f>IFERROR(_xlfn.XLOOKUP($A168,'Raw Data'!$G:$G,'Raw Data'!AE:AE),"")</f>
        <v/>
      </c>
      <c r="AB168" s="17">
        <f>_xlfn.XLOOKUP($D168,'Modelling New'!D:D,'Modelling New'!N:N)</f>
        <v>10.507</v>
      </c>
      <c r="AC168" s="26">
        <f>IFERROR(_xlfn.XLOOKUP($D168,'Modelling New'!$D:$D,'Modelling New'!P:P),"")</f>
        <v>5.4346819400666666</v>
      </c>
      <c r="AD168" s="45">
        <f>IFERROR(_xlfn.XLOOKUP($D168,'Modelling New'!$D:$D,'Modelling New'!T:T)*1000,"")</f>
        <v>38712.103320676884</v>
      </c>
      <c r="AE168" s="176">
        <f t="shared" si="14"/>
        <v>0.67794412805514337</v>
      </c>
      <c r="AF168" s="176">
        <f>IFERROR(_xlfn.XLOOKUP($D168,'Modelling New'!$D:$D,'Modelling New'!W:W),"")</f>
        <v>0.15351711287981379</v>
      </c>
      <c r="AG168" s="176">
        <f>IFERROR(_xlfn.XLOOKUP($D168,'Modelling New'!$D:$D,'Modelling New'!AD:AD),"")</f>
        <v>0.995</v>
      </c>
      <c r="AH168" s="176">
        <f>IFERROR(_xlfn.XLOOKUP($D168,'Modelling New'!$D:$D,'Modelling New'!AE:AE),"")</f>
        <v>0.997</v>
      </c>
      <c r="AI168" s="17"/>
      <c r="AJ168" s="17"/>
      <c r="AK168" s="17"/>
      <c r="AL168" s="17"/>
      <c r="AM168" s="17"/>
      <c r="AN168" s="176"/>
      <c r="AO168" s="176"/>
      <c r="AP168" s="176"/>
      <c r="AQ168" s="176"/>
      <c r="AR168" s="45">
        <f>IFERROR(_xlfn.XLOOKUP($D168,'Modelling New'!$D:$D,'Modelling New'!$N:$N),"")</f>
        <v>10.507</v>
      </c>
      <c r="AS168" s="45"/>
    </row>
    <row r="169" spans="1:45">
      <c r="A169" s="77">
        <f t="shared" si="15"/>
        <v>45912</v>
      </c>
      <c r="B169" s="45">
        <f>YEAR(Table13[[#This Row],[Date]])+IF(MONTH(Table13[[#This Row],[Date]])&gt;=4,1,0)</f>
        <v>2026</v>
      </c>
      <c r="C169" s="17">
        <f>YEAR(Table13[[#This Row],[Date]])</f>
        <v>2025</v>
      </c>
      <c r="D169" s="42">
        <f>Table13[[#This Row],[Date]]-DAY(Table13[[#This Row],[Date]])+1</f>
        <v>45901</v>
      </c>
      <c r="E169" s="17">
        <f t="shared" si="16"/>
        <v>30</v>
      </c>
      <c r="F169" s="147" t="str" cm="1">
        <f t="array" ref="F169">IFERROR(_xlfn.XLOOKUP(Table13[[#This Row],[Date]],Raw_Data[[#All],[Date]],Raw_Data[[#All],[Operating Hours]]),"")</f>
        <v/>
      </c>
      <c r="G169" s="148" t="str">
        <f>IFERROR(_xlfn.XLOOKUP($A169,'Raw Data'!$G:$G,'Raw Data'!S:S)/1000,"")</f>
        <v/>
      </c>
      <c r="H169" s="148"/>
      <c r="I169" s="148" t="str">
        <f>IFERROR(_xlfn.XLOOKUP($A169,'Raw Data'!$G:$G,'Raw Data'!AF:AF)/1000,"")</f>
        <v/>
      </c>
      <c r="J169" s="148"/>
      <c r="K169" s="149" t="str">
        <f>IFERROR(_xlfn.XLOOKUP($A169,'Raw Data'!$G:$G,'Raw Data'!W:W),"")</f>
        <v/>
      </c>
      <c r="L169" s="148" t="str">
        <f>IFERROR(_xlfn.XLOOKUP($A169,'Raw Data'!$G:$G,'Raw Data'!X:X),"")</f>
        <v/>
      </c>
      <c r="M169" s="148" t="str">
        <f>IFERROR(_xlfn.XLOOKUP($A169,'Raw Data'!$G:$G,'Raw Data'!Y:Y),"")</f>
        <v/>
      </c>
      <c r="N169" s="148" t="str">
        <f>IFERROR(_xlfn.XLOOKUP($A169,'Raw Data'!$G:$G,'Raw Data'!Z:Z),"")</f>
        <v/>
      </c>
      <c r="O169" s="188" t="str">
        <f>IFERROR(1-SUMIF('Plant BD'!$H:$H,$A169,'Plant BD'!$AE:$AE)/($AA169+SUMIF('Plant BD'!$H:$H,$A169,'Plant BD'!$AE:$AE)),"")</f>
        <v/>
      </c>
      <c r="P169" s="188"/>
      <c r="Q169" s="189"/>
      <c r="R169" s="188" t="str">
        <f>IFERROR(1-SUMIF('Grid BD'!$H:$H,$A169,'Grid BD'!$AD:$AD)/($AA169+SUMIF('Grid BD'!$H:$H,$A169,'Grid BD'!$AD:$AD)),"")</f>
        <v/>
      </c>
      <c r="S169" s="17"/>
      <c r="T169" s="189" t="str">
        <f>IFERROR(1-SUMIF(Tracker_BD!H:H,$A169,Tracker_BD!AI:AI)/$F169,"")</f>
        <v/>
      </c>
      <c r="U169" s="190" t="str">
        <f t="shared" si="12"/>
        <v/>
      </c>
      <c r="V169" s="17"/>
      <c r="W169" s="176" t="str">
        <f t="shared" si="13"/>
        <v/>
      </c>
      <c r="X169" s="17" t="str">
        <f>IFERROR(_xlfn.XLOOKUP($A169,'Raw Data'!$G:$G,'Raw Data'!AB:AB),"")</f>
        <v/>
      </c>
      <c r="Y169" s="17" t="str">
        <f>IFERROR(_xlfn.XLOOKUP($A169,'Raw Data'!$G:$G,'Raw Data'!AC:AC),"")</f>
        <v/>
      </c>
      <c r="Z169" s="45" t="str">
        <f>IFERROR(_xlfn.XLOOKUP($A169,'Raw Data'!$G:$G,'Raw Data'!AD:AD),"")</f>
        <v/>
      </c>
      <c r="AA169" s="45" t="str">
        <f>IFERROR(_xlfn.XLOOKUP($A169,'Raw Data'!$G:$G,'Raw Data'!AE:AE),"")</f>
        <v/>
      </c>
      <c r="AB169" s="17">
        <f>_xlfn.XLOOKUP($D169,'Modelling New'!D:D,'Modelling New'!N:N)</f>
        <v>10.507</v>
      </c>
      <c r="AC169" s="26">
        <f>IFERROR(_xlfn.XLOOKUP($D169,'Modelling New'!$D:$D,'Modelling New'!P:P),"")</f>
        <v>5.4346819400666666</v>
      </c>
      <c r="AD169" s="45">
        <f>IFERROR(_xlfn.XLOOKUP($D169,'Modelling New'!$D:$D,'Modelling New'!T:T)*1000,"")</f>
        <v>38712.103320676884</v>
      </c>
      <c r="AE169" s="176">
        <f t="shared" si="14"/>
        <v>0.67794412805514337</v>
      </c>
      <c r="AF169" s="176">
        <f>IFERROR(_xlfn.XLOOKUP($D169,'Modelling New'!$D:$D,'Modelling New'!W:W),"")</f>
        <v>0.15351711287981379</v>
      </c>
      <c r="AG169" s="176">
        <f>IFERROR(_xlfn.XLOOKUP($D169,'Modelling New'!$D:$D,'Modelling New'!AD:AD),"")</f>
        <v>0.995</v>
      </c>
      <c r="AH169" s="176">
        <f>IFERROR(_xlfn.XLOOKUP($D169,'Modelling New'!$D:$D,'Modelling New'!AE:AE),"")</f>
        <v>0.997</v>
      </c>
      <c r="AI169" s="17"/>
      <c r="AJ169" s="17"/>
      <c r="AK169" s="17"/>
      <c r="AL169" s="17"/>
      <c r="AM169" s="17"/>
      <c r="AN169" s="176"/>
      <c r="AO169" s="176"/>
      <c r="AP169" s="176"/>
      <c r="AQ169" s="176"/>
      <c r="AR169" s="45">
        <f>IFERROR(_xlfn.XLOOKUP($D169,'Modelling New'!$D:$D,'Modelling New'!$N:$N),"")</f>
        <v>10.507</v>
      </c>
      <c r="AS169" s="45"/>
    </row>
    <row r="170" spans="1:45">
      <c r="A170" s="77">
        <f t="shared" si="15"/>
        <v>45913</v>
      </c>
      <c r="B170" s="45">
        <f>YEAR(Table13[[#This Row],[Date]])+IF(MONTH(Table13[[#This Row],[Date]])&gt;=4,1,0)</f>
        <v>2026</v>
      </c>
      <c r="C170" s="17">
        <f>YEAR(Table13[[#This Row],[Date]])</f>
        <v>2025</v>
      </c>
      <c r="D170" s="42">
        <f>Table13[[#This Row],[Date]]-DAY(Table13[[#This Row],[Date]])+1</f>
        <v>45901</v>
      </c>
      <c r="E170" s="17">
        <f t="shared" si="16"/>
        <v>30</v>
      </c>
      <c r="F170" s="147" t="str" cm="1">
        <f t="array" ref="F170">IFERROR(_xlfn.XLOOKUP(Table13[[#This Row],[Date]],Raw_Data[[#All],[Date]],Raw_Data[[#All],[Operating Hours]]),"")</f>
        <v/>
      </c>
      <c r="G170" s="26" t="str">
        <f>IFERROR(_xlfn.XLOOKUP($A170,'Raw Data'!$G:$G,'Raw Data'!S:S)/1000,"")</f>
        <v/>
      </c>
      <c r="H170" s="26"/>
      <c r="I170" s="26" t="str">
        <f>IFERROR(_xlfn.XLOOKUP($A170,'Raw Data'!$G:$G,'Raw Data'!AF:AF)/1000,"")</f>
        <v/>
      </c>
      <c r="J170" s="26"/>
      <c r="K170" s="149" t="str">
        <f>IFERROR(_xlfn.XLOOKUP($A170,'Raw Data'!$G:$G,'Raw Data'!W:W),"")</f>
        <v/>
      </c>
      <c r="L170" s="148" t="str">
        <f>IFERROR(_xlfn.XLOOKUP($A170,'Raw Data'!$G:$G,'Raw Data'!X:X),"")</f>
        <v/>
      </c>
      <c r="M170" s="148" t="str">
        <f>IFERROR(_xlfn.XLOOKUP($A170,'Raw Data'!$G:$G,'Raw Data'!Y:Y),"")</f>
        <v/>
      </c>
      <c r="N170" s="148" t="str">
        <f>IFERROR(_xlfn.XLOOKUP($A170,'Raw Data'!$G:$G,'Raw Data'!Z:Z),"")</f>
        <v/>
      </c>
      <c r="O170" s="188" t="str">
        <f>IFERROR(1-SUMIF('Plant BD'!$H:$H,$A170,'Plant BD'!$AE:$AE)/($AA170+SUMIF('Plant BD'!$H:$H,$A170,'Plant BD'!$AE:$AE)),"")</f>
        <v/>
      </c>
      <c r="P170" s="188"/>
      <c r="Q170" s="189"/>
      <c r="R170" s="191" t="str">
        <f>IFERROR(1-SUMIF('Grid BD'!$H:$H,$A170,'Grid BD'!$AD:$AD)/($AA170+SUMIF('Grid BD'!$H:$H,$A170,'Grid BD'!$AD:$AD)),"")</f>
        <v/>
      </c>
      <c r="S170" s="17"/>
      <c r="T170" s="189" t="str">
        <f>IFERROR(1-SUMIF(Tracker_BD!H:H,$A170,Tracker_BD!AI:AI)/$F170,"")</f>
        <v/>
      </c>
      <c r="U170" s="190" t="str">
        <f t="shared" si="12"/>
        <v/>
      </c>
      <c r="V170" s="17"/>
      <c r="W170" s="176" t="str">
        <f t="shared" si="13"/>
        <v/>
      </c>
      <c r="X170" s="17" t="str">
        <f>IFERROR(_xlfn.XLOOKUP($A170,'Raw Data'!$G:$G,'Raw Data'!AB:AB),"")</f>
        <v/>
      </c>
      <c r="Y170" s="17" t="str">
        <f>IFERROR(_xlfn.XLOOKUP($A170,'Raw Data'!$G:$G,'Raw Data'!AC:AC),"")</f>
        <v/>
      </c>
      <c r="Z170" s="45" t="str">
        <f>IFERROR(_xlfn.XLOOKUP($A170,'Raw Data'!$G:$G,'Raw Data'!AD:AD),"")</f>
        <v/>
      </c>
      <c r="AA170" s="45" t="str">
        <f>IFERROR(_xlfn.XLOOKUP($A170,'Raw Data'!$G:$G,'Raw Data'!AE:AE),"")</f>
        <v/>
      </c>
      <c r="AB170" s="17">
        <f>_xlfn.XLOOKUP($D170,'Modelling New'!D:D,'Modelling New'!N:N)</f>
        <v>10.507</v>
      </c>
      <c r="AC170" s="26">
        <f>IFERROR(_xlfn.XLOOKUP($D170,'Modelling New'!$D:$D,'Modelling New'!P:P),"")</f>
        <v>5.4346819400666666</v>
      </c>
      <c r="AD170" s="45">
        <f>IFERROR(_xlfn.XLOOKUP($D170,'Modelling New'!$D:$D,'Modelling New'!T:T)*1000,"")</f>
        <v>38712.103320676884</v>
      </c>
      <c r="AE170" s="176">
        <f t="shared" si="14"/>
        <v>0.67794412805514337</v>
      </c>
      <c r="AF170" s="176">
        <f>IFERROR(_xlfn.XLOOKUP($D170,'Modelling New'!$D:$D,'Modelling New'!W:W),"")</f>
        <v>0.15351711287981379</v>
      </c>
      <c r="AG170" s="176">
        <f>IFERROR(_xlfn.XLOOKUP($D170,'Modelling New'!$D:$D,'Modelling New'!AD:AD),"")</f>
        <v>0.995</v>
      </c>
      <c r="AH170" s="176">
        <f>IFERROR(_xlfn.XLOOKUP($D170,'Modelling New'!$D:$D,'Modelling New'!AE:AE),"")</f>
        <v>0.997</v>
      </c>
      <c r="AI170" s="17"/>
      <c r="AJ170" s="17"/>
      <c r="AK170" s="17"/>
      <c r="AL170" s="17"/>
      <c r="AM170" s="17"/>
      <c r="AN170" s="176"/>
      <c r="AO170" s="176"/>
      <c r="AP170" s="176"/>
      <c r="AQ170" s="176"/>
      <c r="AR170" s="45">
        <f>IFERROR(_xlfn.XLOOKUP($D170,'Modelling New'!$D:$D,'Modelling New'!$N:$N),"")</f>
        <v>10.507</v>
      </c>
      <c r="AS170" s="45"/>
    </row>
    <row r="171" spans="1:45">
      <c r="A171" s="77">
        <f t="shared" si="15"/>
        <v>45914</v>
      </c>
      <c r="B171" s="45">
        <f>YEAR(Table13[[#This Row],[Date]])+IF(MONTH(Table13[[#This Row],[Date]])&gt;=4,1,0)</f>
        <v>2026</v>
      </c>
      <c r="C171" s="17">
        <f>YEAR(Table13[[#This Row],[Date]])</f>
        <v>2025</v>
      </c>
      <c r="D171" s="42">
        <f>Table13[[#This Row],[Date]]-DAY(Table13[[#This Row],[Date]])+1</f>
        <v>45901</v>
      </c>
      <c r="E171" s="17">
        <f t="shared" si="16"/>
        <v>30</v>
      </c>
      <c r="F171" s="147" t="str" cm="1">
        <f t="array" ref="F171">IFERROR(_xlfn.XLOOKUP(Table13[[#This Row],[Date]],Raw_Data[[#All],[Date]],Raw_Data[[#All],[Operating Hours]]),"")</f>
        <v/>
      </c>
      <c r="G171" s="148" t="str">
        <f>IFERROR(_xlfn.XLOOKUP($A171,'Raw Data'!$G:$G,'Raw Data'!S:S)/1000,"")</f>
        <v/>
      </c>
      <c r="H171" s="148"/>
      <c r="I171" s="148" t="str">
        <f>IFERROR(_xlfn.XLOOKUP($A171,'Raw Data'!$G:$G,'Raw Data'!AF:AF)/1000,"")</f>
        <v/>
      </c>
      <c r="J171" s="148"/>
      <c r="K171" s="149" t="str">
        <f>IFERROR(_xlfn.XLOOKUP($A171,'Raw Data'!$G:$G,'Raw Data'!W:W),"")</f>
        <v/>
      </c>
      <c r="L171" s="148" t="str">
        <f>IFERROR(_xlfn.XLOOKUP($A171,'Raw Data'!$G:$G,'Raw Data'!X:X),"")</f>
        <v/>
      </c>
      <c r="M171" s="148" t="str">
        <f>IFERROR(_xlfn.XLOOKUP($A171,'Raw Data'!$G:$G,'Raw Data'!Y:Y),"")</f>
        <v/>
      </c>
      <c r="N171" s="148" t="str">
        <f>IFERROR(_xlfn.XLOOKUP($A171,'Raw Data'!$G:$G,'Raw Data'!Z:Z),"")</f>
        <v/>
      </c>
      <c r="O171" s="188" t="str">
        <f>IFERROR(1-SUMIF('Plant BD'!$H:$H,$A171,'Plant BD'!$AE:$AE)/($AA171+SUMIF('Plant BD'!$H:$H,$A171,'Plant BD'!$AE:$AE)),"")</f>
        <v/>
      </c>
      <c r="P171" s="188"/>
      <c r="Q171" s="189"/>
      <c r="R171" s="188" t="str">
        <f>IFERROR(1-SUMIF('Grid BD'!$H:$H,$A171,'Grid BD'!$AD:$AD)/($AA171+SUMIF('Grid BD'!$H:$H,$A171,'Grid BD'!$AD:$AD)),"")</f>
        <v/>
      </c>
      <c r="S171" s="17"/>
      <c r="T171" s="189" t="str">
        <f>IFERROR(1-SUMIF(Tracker_BD!H:H,$A171,Tracker_BD!AI:AI)/$F171,"")</f>
        <v/>
      </c>
      <c r="U171" s="190" t="str">
        <f t="shared" si="12"/>
        <v/>
      </c>
      <c r="V171" s="17"/>
      <c r="W171" s="176" t="str">
        <f t="shared" si="13"/>
        <v/>
      </c>
      <c r="X171" s="17" t="str">
        <f>IFERROR(_xlfn.XLOOKUP($A171,'Raw Data'!$G:$G,'Raw Data'!AB:AB),"")</f>
        <v/>
      </c>
      <c r="Y171" s="17" t="str">
        <f>IFERROR(_xlfn.XLOOKUP($A171,'Raw Data'!$G:$G,'Raw Data'!AC:AC),"")</f>
        <v/>
      </c>
      <c r="Z171" s="45" t="str">
        <f>IFERROR(_xlfn.XLOOKUP($A171,'Raw Data'!$G:$G,'Raw Data'!AD:AD),"")</f>
        <v/>
      </c>
      <c r="AA171" s="45" t="str">
        <f>IFERROR(_xlfn.XLOOKUP($A171,'Raw Data'!$G:$G,'Raw Data'!AE:AE),"")</f>
        <v/>
      </c>
      <c r="AB171" s="17">
        <f>_xlfn.XLOOKUP($D171,'Modelling New'!D:D,'Modelling New'!N:N)</f>
        <v>10.507</v>
      </c>
      <c r="AC171" s="26">
        <f>IFERROR(_xlfn.XLOOKUP($D171,'Modelling New'!$D:$D,'Modelling New'!P:P),"")</f>
        <v>5.4346819400666666</v>
      </c>
      <c r="AD171" s="45">
        <f>IFERROR(_xlfn.XLOOKUP($D171,'Modelling New'!$D:$D,'Modelling New'!T:T)*1000,"")</f>
        <v>38712.103320676884</v>
      </c>
      <c r="AE171" s="176">
        <f t="shared" si="14"/>
        <v>0.67794412805514337</v>
      </c>
      <c r="AF171" s="176">
        <f>IFERROR(_xlfn.XLOOKUP($D171,'Modelling New'!$D:$D,'Modelling New'!W:W),"")</f>
        <v>0.15351711287981379</v>
      </c>
      <c r="AG171" s="176">
        <f>IFERROR(_xlfn.XLOOKUP($D171,'Modelling New'!$D:$D,'Modelling New'!AD:AD),"")</f>
        <v>0.995</v>
      </c>
      <c r="AH171" s="176">
        <f>IFERROR(_xlfn.XLOOKUP($D171,'Modelling New'!$D:$D,'Modelling New'!AE:AE),"")</f>
        <v>0.997</v>
      </c>
      <c r="AI171" s="17"/>
      <c r="AJ171" s="17"/>
      <c r="AK171" s="17"/>
      <c r="AL171" s="17"/>
      <c r="AM171" s="17"/>
      <c r="AN171" s="176"/>
      <c r="AO171" s="176"/>
      <c r="AP171" s="176"/>
      <c r="AQ171" s="176"/>
      <c r="AR171" s="45">
        <f>IFERROR(_xlfn.XLOOKUP($D171,'Modelling New'!$D:$D,'Modelling New'!$N:$N),"")</f>
        <v>10.507</v>
      </c>
      <c r="AS171" s="45"/>
    </row>
    <row r="172" spans="1:45">
      <c r="A172" s="77">
        <f t="shared" si="15"/>
        <v>45915</v>
      </c>
      <c r="B172" s="45">
        <f>YEAR(Table13[[#This Row],[Date]])+IF(MONTH(Table13[[#This Row],[Date]])&gt;=4,1,0)</f>
        <v>2026</v>
      </c>
      <c r="C172" s="17">
        <f>YEAR(Table13[[#This Row],[Date]])</f>
        <v>2025</v>
      </c>
      <c r="D172" s="42">
        <f>Table13[[#This Row],[Date]]-DAY(Table13[[#This Row],[Date]])+1</f>
        <v>45901</v>
      </c>
      <c r="E172" s="17">
        <f t="shared" si="16"/>
        <v>30</v>
      </c>
      <c r="F172" s="147" t="str" cm="1">
        <f t="array" ref="F172">IFERROR(_xlfn.XLOOKUP(Table13[[#This Row],[Date]],Raw_Data[[#All],[Date]],Raw_Data[[#All],[Operating Hours]]),"")</f>
        <v/>
      </c>
      <c r="G172" s="26" t="str">
        <f>IFERROR(_xlfn.XLOOKUP($A172,'Raw Data'!$G:$G,'Raw Data'!S:S)/1000,"")</f>
        <v/>
      </c>
      <c r="H172" s="26"/>
      <c r="I172" s="26" t="str">
        <f>IFERROR(_xlfn.XLOOKUP($A172,'Raw Data'!$G:$G,'Raw Data'!AF:AF)/1000,"")</f>
        <v/>
      </c>
      <c r="J172" s="26"/>
      <c r="K172" s="149" t="str">
        <f>IFERROR(_xlfn.XLOOKUP($A172,'Raw Data'!$G:$G,'Raw Data'!W:W),"")</f>
        <v/>
      </c>
      <c r="L172" s="148" t="str">
        <f>IFERROR(_xlfn.XLOOKUP($A172,'Raw Data'!$G:$G,'Raw Data'!X:X),"")</f>
        <v/>
      </c>
      <c r="M172" s="148" t="str">
        <f>IFERROR(_xlfn.XLOOKUP($A172,'Raw Data'!$G:$G,'Raw Data'!Y:Y),"")</f>
        <v/>
      </c>
      <c r="N172" s="148" t="str">
        <f>IFERROR(_xlfn.XLOOKUP($A172,'Raw Data'!$G:$G,'Raw Data'!Z:Z),"")</f>
        <v/>
      </c>
      <c r="O172" s="188" t="str">
        <f>IFERROR(1-SUMIF('Plant BD'!$H:$H,$A172,'Plant BD'!$AE:$AE)/($AA172+SUMIF('Plant BD'!$H:$H,$A172,'Plant BD'!$AE:$AE)),"")</f>
        <v/>
      </c>
      <c r="P172" s="188"/>
      <c r="Q172" s="189"/>
      <c r="R172" s="191" t="str">
        <f>IFERROR(1-SUMIF('Grid BD'!$H:$H,$A172,'Grid BD'!$AD:$AD)/($AA172+SUMIF('Grid BD'!$H:$H,$A172,'Grid BD'!$AD:$AD)),"")</f>
        <v/>
      </c>
      <c r="S172" s="17"/>
      <c r="T172" s="189" t="str">
        <f>IFERROR(1-SUMIF(Tracker_BD!H:H,$A172,Tracker_BD!AI:AI)/$F172,"")</f>
        <v/>
      </c>
      <c r="U172" s="190" t="str">
        <f t="shared" si="12"/>
        <v/>
      </c>
      <c r="V172" s="17"/>
      <c r="W172" s="176" t="str">
        <f t="shared" si="13"/>
        <v/>
      </c>
      <c r="X172" s="17" t="str">
        <f>IFERROR(_xlfn.XLOOKUP($A172,'Raw Data'!$G:$G,'Raw Data'!AB:AB),"")</f>
        <v/>
      </c>
      <c r="Y172" s="17" t="str">
        <f>IFERROR(_xlfn.XLOOKUP($A172,'Raw Data'!$G:$G,'Raw Data'!AC:AC),"")</f>
        <v/>
      </c>
      <c r="Z172" s="45" t="str">
        <f>IFERROR(_xlfn.XLOOKUP($A172,'Raw Data'!$G:$G,'Raw Data'!AD:AD),"")</f>
        <v/>
      </c>
      <c r="AA172" s="45" t="str">
        <f>IFERROR(_xlfn.XLOOKUP($A172,'Raw Data'!$G:$G,'Raw Data'!AE:AE),"")</f>
        <v/>
      </c>
      <c r="AB172" s="17">
        <f>_xlfn.XLOOKUP($D172,'Modelling New'!D:D,'Modelling New'!N:N)</f>
        <v>10.507</v>
      </c>
      <c r="AC172" s="26">
        <f>IFERROR(_xlfn.XLOOKUP($D172,'Modelling New'!$D:$D,'Modelling New'!P:P),"")</f>
        <v>5.4346819400666666</v>
      </c>
      <c r="AD172" s="45">
        <f>IFERROR(_xlfn.XLOOKUP($D172,'Modelling New'!$D:$D,'Modelling New'!T:T)*1000,"")</f>
        <v>38712.103320676884</v>
      </c>
      <c r="AE172" s="176">
        <f t="shared" si="14"/>
        <v>0.67794412805514337</v>
      </c>
      <c r="AF172" s="176">
        <f>IFERROR(_xlfn.XLOOKUP($D172,'Modelling New'!$D:$D,'Modelling New'!W:W),"")</f>
        <v>0.15351711287981379</v>
      </c>
      <c r="AG172" s="176">
        <f>IFERROR(_xlfn.XLOOKUP($D172,'Modelling New'!$D:$D,'Modelling New'!AD:AD),"")</f>
        <v>0.995</v>
      </c>
      <c r="AH172" s="176">
        <f>IFERROR(_xlfn.XLOOKUP($D172,'Modelling New'!$D:$D,'Modelling New'!AE:AE),"")</f>
        <v>0.997</v>
      </c>
      <c r="AI172" s="17"/>
      <c r="AJ172" s="17"/>
      <c r="AK172" s="17"/>
      <c r="AL172" s="17"/>
      <c r="AM172" s="17"/>
      <c r="AN172" s="176"/>
      <c r="AO172" s="176"/>
      <c r="AP172" s="176"/>
      <c r="AQ172" s="176"/>
      <c r="AR172" s="45">
        <f>IFERROR(_xlfn.XLOOKUP($D172,'Modelling New'!$D:$D,'Modelling New'!$N:$N),"")</f>
        <v>10.507</v>
      </c>
      <c r="AS172" s="45"/>
    </row>
    <row r="173" spans="1:45">
      <c r="A173" s="77">
        <f t="shared" si="15"/>
        <v>45916</v>
      </c>
      <c r="B173" s="45">
        <f>YEAR(Table13[[#This Row],[Date]])+IF(MONTH(Table13[[#This Row],[Date]])&gt;=4,1,0)</f>
        <v>2026</v>
      </c>
      <c r="C173" s="17">
        <f>YEAR(Table13[[#This Row],[Date]])</f>
        <v>2025</v>
      </c>
      <c r="D173" s="42">
        <f>Table13[[#This Row],[Date]]-DAY(Table13[[#This Row],[Date]])+1</f>
        <v>45901</v>
      </c>
      <c r="E173" s="17">
        <f t="shared" si="16"/>
        <v>30</v>
      </c>
      <c r="F173" s="147" t="str" cm="1">
        <f t="array" ref="F173">IFERROR(_xlfn.XLOOKUP(Table13[[#This Row],[Date]],Raw_Data[[#All],[Date]],Raw_Data[[#All],[Operating Hours]]),"")</f>
        <v/>
      </c>
      <c r="G173" s="148" t="str">
        <f>IFERROR(_xlfn.XLOOKUP($A173,'Raw Data'!$G:$G,'Raw Data'!S:S)/1000,"")</f>
        <v/>
      </c>
      <c r="H173" s="148"/>
      <c r="I173" s="148" t="str">
        <f>IFERROR(_xlfn.XLOOKUP($A173,'Raw Data'!$G:$G,'Raw Data'!AF:AF)/1000,"")</f>
        <v/>
      </c>
      <c r="J173" s="148"/>
      <c r="K173" s="149" t="str">
        <f>IFERROR(_xlfn.XLOOKUP($A173,'Raw Data'!$G:$G,'Raw Data'!W:W),"")</f>
        <v/>
      </c>
      <c r="L173" s="148" t="str">
        <f>IFERROR(_xlfn.XLOOKUP($A173,'Raw Data'!$G:$G,'Raw Data'!X:X),"")</f>
        <v/>
      </c>
      <c r="M173" s="148" t="str">
        <f>IFERROR(_xlfn.XLOOKUP($A173,'Raw Data'!$G:$G,'Raw Data'!Y:Y),"")</f>
        <v/>
      </c>
      <c r="N173" s="148" t="str">
        <f>IFERROR(_xlfn.XLOOKUP($A173,'Raw Data'!$G:$G,'Raw Data'!Z:Z),"")</f>
        <v/>
      </c>
      <c r="O173" s="188" t="str">
        <f>IFERROR(1-SUMIF('Plant BD'!$H:$H,$A173,'Plant BD'!$AE:$AE)/($AA173+SUMIF('Plant BD'!$H:$H,$A173,'Plant BD'!$AE:$AE)),"")</f>
        <v/>
      </c>
      <c r="P173" s="188"/>
      <c r="Q173" s="189"/>
      <c r="R173" s="188" t="str">
        <f>IFERROR(1-SUMIF('Grid BD'!$H:$H,$A173,'Grid BD'!$AD:$AD)/($AA173+SUMIF('Grid BD'!$H:$H,$A173,'Grid BD'!$AD:$AD)),"")</f>
        <v/>
      </c>
      <c r="S173" s="17"/>
      <c r="T173" s="189" t="str">
        <f>IFERROR(1-SUMIF(Tracker_BD!H:H,$A173,Tracker_BD!AI:AI)/$F173,"")</f>
        <v/>
      </c>
      <c r="U173" s="190" t="str">
        <f t="shared" si="12"/>
        <v/>
      </c>
      <c r="V173" s="17"/>
      <c r="W173" s="176" t="str">
        <f t="shared" si="13"/>
        <v/>
      </c>
      <c r="X173" s="17" t="str">
        <f>IFERROR(_xlfn.XLOOKUP($A173,'Raw Data'!$G:$G,'Raw Data'!AB:AB),"")</f>
        <v/>
      </c>
      <c r="Y173" s="17" t="str">
        <f>IFERROR(_xlfn.XLOOKUP($A173,'Raw Data'!$G:$G,'Raw Data'!AC:AC),"")</f>
        <v/>
      </c>
      <c r="Z173" s="45" t="str">
        <f>IFERROR(_xlfn.XLOOKUP($A173,'Raw Data'!$G:$G,'Raw Data'!AD:AD),"")</f>
        <v/>
      </c>
      <c r="AA173" s="45" t="str">
        <f>IFERROR(_xlfn.XLOOKUP($A173,'Raw Data'!$G:$G,'Raw Data'!AE:AE),"")</f>
        <v/>
      </c>
      <c r="AB173" s="17">
        <f>_xlfn.XLOOKUP($D173,'Modelling New'!D:D,'Modelling New'!N:N)</f>
        <v>10.507</v>
      </c>
      <c r="AC173" s="26">
        <f>IFERROR(_xlfn.XLOOKUP($D173,'Modelling New'!$D:$D,'Modelling New'!P:P),"")</f>
        <v>5.4346819400666666</v>
      </c>
      <c r="AD173" s="45">
        <f>IFERROR(_xlfn.XLOOKUP($D173,'Modelling New'!$D:$D,'Modelling New'!T:T)*1000,"")</f>
        <v>38712.103320676884</v>
      </c>
      <c r="AE173" s="176">
        <f t="shared" si="14"/>
        <v>0.67794412805514337</v>
      </c>
      <c r="AF173" s="176">
        <f>IFERROR(_xlfn.XLOOKUP($D173,'Modelling New'!$D:$D,'Modelling New'!W:W),"")</f>
        <v>0.15351711287981379</v>
      </c>
      <c r="AG173" s="176">
        <f>IFERROR(_xlfn.XLOOKUP($D173,'Modelling New'!$D:$D,'Modelling New'!AD:AD),"")</f>
        <v>0.995</v>
      </c>
      <c r="AH173" s="176">
        <f>IFERROR(_xlfn.XLOOKUP($D173,'Modelling New'!$D:$D,'Modelling New'!AE:AE),"")</f>
        <v>0.997</v>
      </c>
      <c r="AI173" s="17"/>
      <c r="AJ173" s="17"/>
      <c r="AK173" s="17"/>
      <c r="AL173" s="17"/>
      <c r="AM173" s="17"/>
      <c r="AN173" s="176"/>
      <c r="AO173" s="176"/>
      <c r="AP173" s="176"/>
      <c r="AQ173" s="176"/>
      <c r="AR173" s="45">
        <f>IFERROR(_xlfn.XLOOKUP($D173,'Modelling New'!$D:$D,'Modelling New'!$N:$N),"")</f>
        <v>10.507</v>
      </c>
      <c r="AS173" s="45"/>
    </row>
    <row r="174" spans="1:45">
      <c r="A174" s="77">
        <f t="shared" si="15"/>
        <v>45917</v>
      </c>
      <c r="B174" s="45">
        <f>YEAR(Table13[[#This Row],[Date]])+IF(MONTH(Table13[[#This Row],[Date]])&gt;=4,1,0)</f>
        <v>2026</v>
      </c>
      <c r="C174" s="17">
        <f>YEAR(Table13[[#This Row],[Date]])</f>
        <v>2025</v>
      </c>
      <c r="D174" s="42">
        <f>Table13[[#This Row],[Date]]-DAY(Table13[[#This Row],[Date]])+1</f>
        <v>45901</v>
      </c>
      <c r="E174" s="17">
        <f t="shared" si="16"/>
        <v>30</v>
      </c>
      <c r="F174" s="147" t="str" cm="1">
        <f t="array" ref="F174">IFERROR(_xlfn.XLOOKUP(Table13[[#This Row],[Date]],Raw_Data[[#All],[Date]],Raw_Data[[#All],[Operating Hours]]),"")</f>
        <v/>
      </c>
      <c r="G174" s="26" t="str">
        <f>IFERROR(_xlfn.XLOOKUP($A174,'Raw Data'!$G:$G,'Raw Data'!S:S)/1000,"")</f>
        <v/>
      </c>
      <c r="H174" s="26"/>
      <c r="I174" s="26" t="str">
        <f>IFERROR(_xlfn.XLOOKUP($A174,'Raw Data'!$G:$G,'Raw Data'!AF:AF)/1000,"")</f>
        <v/>
      </c>
      <c r="J174" s="26"/>
      <c r="K174" s="149" t="str">
        <f>IFERROR(_xlfn.XLOOKUP($A174,'Raw Data'!$G:$G,'Raw Data'!W:W),"")</f>
        <v/>
      </c>
      <c r="L174" s="148" t="str">
        <f>IFERROR(_xlfn.XLOOKUP($A174,'Raw Data'!$G:$G,'Raw Data'!X:X),"")</f>
        <v/>
      </c>
      <c r="M174" s="148" t="str">
        <f>IFERROR(_xlfn.XLOOKUP($A174,'Raw Data'!$G:$G,'Raw Data'!Y:Y),"")</f>
        <v/>
      </c>
      <c r="N174" s="148" t="str">
        <f>IFERROR(_xlfn.XLOOKUP($A174,'Raw Data'!$G:$G,'Raw Data'!Z:Z),"")</f>
        <v/>
      </c>
      <c r="O174" s="188" t="str">
        <f>IFERROR(1-SUMIF('Plant BD'!$H:$H,$A174,'Plant BD'!$AE:$AE)/($AA174+SUMIF('Plant BD'!$H:$H,$A174,'Plant BD'!$AE:$AE)),"")</f>
        <v/>
      </c>
      <c r="P174" s="188"/>
      <c r="Q174" s="189"/>
      <c r="R174" s="191" t="str">
        <f>IFERROR(1-SUMIF('Grid BD'!$H:$H,$A174,'Grid BD'!$AD:$AD)/($AA174+SUMIF('Grid BD'!$H:$H,$A174,'Grid BD'!$AD:$AD)),"")</f>
        <v/>
      </c>
      <c r="S174" s="17"/>
      <c r="T174" s="189" t="str">
        <f>IFERROR(1-SUMIF(Tracker_BD!H:H,$A174,Tracker_BD!AI:AI)/$F174,"")</f>
        <v/>
      </c>
      <c r="U174" s="190" t="str">
        <f t="shared" si="12"/>
        <v/>
      </c>
      <c r="V174" s="17"/>
      <c r="W174" s="176" t="str">
        <f t="shared" si="13"/>
        <v/>
      </c>
      <c r="X174" s="17" t="str">
        <f>IFERROR(_xlfn.XLOOKUP($A174,'Raw Data'!$G:$G,'Raw Data'!AB:AB),"")</f>
        <v/>
      </c>
      <c r="Y174" s="17" t="str">
        <f>IFERROR(_xlfn.XLOOKUP($A174,'Raw Data'!$G:$G,'Raw Data'!AC:AC),"")</f>
        <v/>
      </c>
      <c r="Z174" s="45" t="str">
        <f>IFERROR(_xlfn.XLOOKUP($A174,'Raw Data'!$G:$G,'Raw Data'!AD:AD),"")</f>
        <v/>
      </c>
      <c r="AA174" s="45" t="str">
        <f>IFERROR(_xlfn.XLOOKUP($A174,'Raw Data'!$G:$G,'Raw Data'!AE:AE),"")</f>
        <v/>
      </c>
      <c r="AB174" s="17">
        <f>_xlfn.XLOOKUP($D174,'Modelling New'!D:D,'Modelling New'!N:N)</f>
        <v>10.507</v>
      </c>
      <c r="AC174" s="26">
        <f>IFERROR(_xlfn.XLOOKUP($D174,'Modelling New'!$D:$D,'Modelling New'!P:P),"")</f>
        <v>5.4346819400666666</v>
      </c>
      <c r="AD174" s="45">
        <f>IFERROR(_xlfn.XLOOKUP($D174,'Modelling New'!$D:$D,'Modelling New'!T:T)*1000,"")</f>
        <v>38712.103320676884</v>
      </c>
      <c r="AE174" s="176">
        <f t="shared" si="14"/>
        <v>0.67794412805514337</v>
      </c>
      <c r="AF174" s="176">
        <f>IFERROR(_xlfn.XLOOKUP($D174,'Modelling New'!$D:$D,'Modelling New'!W:W),"")</f>
        <v>0.15351711287981379</v>
      </c>
      <c r="AG174" s="176">
        <f>IFERROR(_xlfn.XLOOKUP($D174,'Modelling New'!$D:$D,'Modelling New'!AD:AD),"")</f>
        <v>0.995</v>
      </c>
      <c r="AH174" s="176">
        <f>IFERROR(_xlfn.XLOOKUP($D174,'Modelling New'!$D:$D,'Modelling New'!AE:AE),"")</f>
        <v>0.997</v>
      </c>
      <c r="AI174" s="17"/>
      <c r="AJ174" s="17"/>
      <c r="AK174" s="17"/>
      <c r="AL174" s="17"/>
      <c r="AM174" s="17"/>
      <c r="AN174" s="176"/>
      <c r="AO174" s="176"/>
      <c r="AP174" s="176"/>
      <c r="AQ174" s="176"/>
      <c r="AR174" s="45">
        <f>IFERROR(_xlfn.XLOOKUP($D174,'Modelling New'!$D:$D,'Modelling New'!$N:$N),"")</f>
        <v>10.507</v>
      </c>
      <c r="AS174" s="45"/>
    </row>
    <row r="175" spans="1:45">
      <c r="A175" s="77">
        <f t="shared" si="15"/>
        <v>45918</v>
      </c>
      <c r="B175" s="45">
        <f>YEAR(Table13[[#This Row],[Date]])+IF(MONTH(Table13[[#This Row],[Date]])&gt;=4,1,0)</f>
        <v>2026</v>
      </c>
      <c r="C175" s="17">
        <f>YEAR(Table13[[#This Row],[Date]])</f>
        <v>2025</v>
      </c>
      <c r="D175" s="42">
        <f>Table13[[#This Row],[Date]]-DAY(Table13[[#This Row],[Date]])+1</f>
        <v>45901</v>
      </c>
      <c r="E175" s="17">
        <f t="shared" si="16"/>
        <v>30</v>
      </c>
      <c r="F175" s="147" t="str" cm="1">
        <f t="array" ref="F175">IFERROR(_xlfn.XLOOKUP(Table13[[#This Row],[Date]],Raw_Data[[#All],[Date]],Raw_Data[[#All],[Operating Hours]]),"")</f>
        <v/>
      </c>
      <c r="G175" s="148" t="str">
        <f>IFERROR(_xlfn.XLOOKUP($A175,'Raw Data'!$G:$G,'Raw Data'!S:S)/1000,"")</f>
        <v/>
      </c>
      <c r="H175" s="148"/>
      <c r="I175" s="148" t="str">
        <f>IFERROR(_xlfn.XLOOKUP($A175,'Raw Data'!$G:$G,'Raw Data'!AF:AF)/1000,"")</f>
        <v/>
      </c>
      <c r="J175" s="148"/>
      <c r="K175" s="149" t="str">
        <f>IFERROR(_xlfn.XLOOKUP($A175,'Raw Data'!$G:$G,'Raw Data'!W:W),"")</f>
        <v/>
      </c>
      <c r="L175" s="148" t="str">
        <f>IFERROR(_xlfn.XLOOKUP($A175,'Raw Data'!$G:$G,'Raw Data'!X:X),"")</f>
        <v/>
      </c>
      <c r="M175" s="148" t="str">
        <f>IFERROR(_xlfn.XLOOKUP($A175,'Raw Data'!$G:$G,'Raw Data'!Y:Y),"")</f>
        <v/>
      </c>
      <c r="N175" s="148" t="str">
        <f>IFERROR(_xlfn.XLOOKUP($A175,'Raw Data'!$G:$G,'Raw Data'!Z:Z),"")</f>
        <v/>
      </c>
      <c r="O175" s="188" t="str">
        <f>IFERROR(1-SUMIF('Plant BD'!$H:$H,$A175,'Plant BD'!$AE:$AE)/($AA175+SUMIF('Plant BD'!$H:$H,$A175,'Plant BD'!$AE:$AE)),"")</f>
        <v/>
      </c>
      <c r="P175" s="188"/>
      <c r="Q175" s="189"/>
      <c r="R175" s="188" t="str">
        <f>IFERROR(1-SUMIF('Grid BD'!$H:$H,$A175,'Grid BD'!$AD:$AD)/($AA175+SUMIF('Grid BD'!$H:$H,$A175,'Grid BD'!$AD:$AD)),"")</f>
        <v/>
      </c>
      <c r="S175" s="17"/>
      <c r="T175" s="189" t="str">
        <f>IFERROR(1-SUMIF(Tracker_BD!H:H,$A175,Tracker_BD!AI:AI)/$F175,"")</f>
        <v/>
      </c>
      <c r="U175" s="190" t="str">
        <f t="shared" si="12"/>
        <v/>
      </c>
      <c r="V175" s="17"/>
      <c r="W175" s="176" t="str">
        <f t="shared" si="13"/>
        <v/>
      </c>
      <c r="X175" s="17" t="str">
        <f>IFERROR(_xlfn.XLOOKUP($A175,'Raw Data'!$G:$G,'Raw Data'!AB:AB),"")</f>
        <v/>
      </c>
      <c r="Y175" s="17" t="str">
        <f>IFERROR(_xlfn.XLOOKUP($A175,'Raw Data'!$G:$G,'Raw Data'!AC:AC),"")</f>
        <v/>
      </c>
      <c r="Z175" s="45" t="str">
        <f>IFERROR(_xlfn.XLOOKUP($A175,'Raw Data'!$G:$G,'Raw Data'!AD:AD),"")</f>
        <v/>
      </c>
      <c r="AA175" s="45" t="str">
        <f>IFERROR(_xlfn.XLOOKUP($A175,'Raw Data'!$G:$G,'Raw Data'!AE:AE),"")</f>
        <v/>
      </c>
      <c r="AB175" s="17">
        <f>_xlfn.XLOOKUP($D175,'Modelling New'!D:D,'Modelling New'!N:N)</f>
        <v>10.507</v>
      </c>
      <c r="AC175" s="26">
        <f>IFERROR(_xlfn.XLOOKUP($D175,'Modelling New'!$D:$D,'Modelling New'!P:P),"")</f>
        <v>5.4346819400666666</v>
      </c>
      <c r="AD175" s="45">
        <f>IFERROR(_xlfn.XLOOKUP($D175,'Modelling New'!$D:$D,'Modelling New'!T:T)*1000,"")</f>
        <v>38712.103320676884</v>
      </c>
      <c r="AE175" s="176">
        <f t="shared" si="14"/>
        <v>0.67794412805514337</v>
      </c>
      <c r="AF175" s="176">
        <f>IFERROR(_xlfn.XLOOKUP($D175,'Modelling New'!$D:$D,'Modelling New'!W:W),"")</f>
        <v>0.15351711287981379</v>
      </c>
      <c r="AG175" s="176">
        <f>IFERROR(_xlfn.XLOOKUP($D175,'Modelling New'!$D:$D,'Modelling New'!AD:AD),"")</f>
        <v>0.995</v>
      </c>
      <c r="AH175" s="176">
        <f>IFERROR(_xlfn.XLOOKUP($D175,'Modelling New'!$D:$D,'Modelling New'!AE:AE),"")</f>
        <v>0.997</v>
      </c>
      <c r="AI175" s="17"/>
      <c r="AJ175" s="17"/>
      <c r="AK175" s="17"/>
      <c r="AL175" s="17"/>
      <c r="AM175" s="17"/>
      <c r="AN175" s="176"/>
      <c r="AO175" s="176"/>
      <c r="AP175" s="176"/>
      <c r="AQ175" s="176"/>
      <c r="AR175" s="45">
        <f>IFERROR(_xlfn.XLOOKUP($D175,'Modelling New'!$D:$D,'Modelling New'!$N:$N),"")</f>
        <v>10.507</v>
      </c>
      <c r="AS175" s="45"/>
    </row>
    <row r="176" spans="1:45">
      <c r="A176" s="77">
        <f t="shared" si="15"/>
        <v>45919</v>
      </c>
      <c r="B176" s="45">
        <f>YEAR(Table13[[#This Row],[Date]])+IF(MONTH(Table13[[#This Row],[Date]])&gt;=4,1,0)</f>
        <v>2026</v>
      </c>
      <c r="C176" s="17">
        <f>YEAR(Table13[[#This Row],[Date]])</f>
        <v>2025</v>
      </c>
      <c r="D176" s="42">
        <f>Table13[[#This Row],[Date]]-DAY(Table13[[#This Row],[Date]])+1</f>
        <v>45901</v>
      </c>
      <c r="E176" s="17">
        <f t="shared" si="16"/>
        <v>30</v>
      </c>
      <c r="F176" s="147" t="str" cm="1">
        <f t="array" ref="F176">IFERROR(_xlfn.XLOOKUP(Table13[[#This Row],[Date]],Raw_Data[[#All],[Date]],Raw_Data[[#All],[Operating Hours]]),"")</f>
        <v/>
      </c>
      <c r="G176" s="26" t="str">
        <f>IFERROR(_xlfn.XLOOKUP($A176,'Raw Data'!$G:$G,'Raw Data'!S:S)/1000,"")</f>
        <v/>
      </c>
      <c r="H176" s="26"/>
      <c r="I176" s="26" t="str">
        <f>IFERROR(_xlfn.XLOOKUP($A176,'Raw Data'!$G:$G,'Raw Data'!AF:AF)/1000,"")</f>
        <v/>
      </c>
      <c r="J176" s="26"/>
      <c r="K176" s="149" t="str">
        <f>IFERROR(_xlfn.XLOOKUP($A176,'Raw Data'!$G:$G,'Raw Data'!W:W),"")</f>
        <v/>
      </c>
      <c r="L176" s="148" t="str">
        <f>IFERROR(_xlfn.XLOOKUP($A176,'Raw Data'!$G:$G,'Raw Data'!X:X),"")</f>
        <v/>
      </c>
      <c r="M176" s="148" t="str">
        <f>IFERROR(_xlfn.XLOOKUP($A176,'Raw Data'!$G:$G,'Raw Data'!Y:Y),"")</f>
        <v/>
      </c>
      <c r="N176" s="148" t="str">
        <f>IFERROR(_xlfn.XLOOKUP($A176,'Raw Data'!$G:$G,'Raw Data'!Z:Z),"")</f>
        <v/>
      </c>
      <c r="O176" s="188" t="str">
        <f>IFERROR(1-SUMIF('Plant BD'!$H:$H,$A176,'Plant BD'!$AE:$AE)/($AA176+SUMIF('Plant BD'!$H:$H,$A176,'Plant BD'!$AE:$AE)),"")</f>
        <v/>
      </c>
      <c r="P176" s="188"/>
      <c r="Q176" s="189"/>
      <c r="R176" s="191" t="str">
        <f>IFERROR(1-SUMIF('Grid BD'!$H:$H,$A176,'Grid BD'!$AD:$AD)/($AA176+SUMIF('Grid BD'!$H:$H,$A176,'Grid BD'!$AD:$AD)),"")</f>
        <v/>
      </c>
      <c r="S176" s="17"/>
      <c r="T176" s="189" t="str">
        <f>IFERROR(1-SUMIF(Tracker_BD!H:H,$A176,Tracker_BD!AI:AI)/$F176,"")</f>
        <v/>
      </c>
      <c r="U176" s="190" t="str">
        <f t="shared" si="12"/>
        <v/>
      </c>
      <c r="V176" s="17"/>
      <c r="W176" s="176" t="str">
        <f t="shared" si="13"/>
        <v/>
      </c>
      <c r="X176" s="17" t="str">
        <f>IFERROR(_xlfn.XLOOKUP($A176,'Raw Data'!$G:$G,'Raw Data'!AB:AB),"")</f>
        <v/>
      </c>
      <c r="Y176" s="17" t="str">
        <f>IFERROR(_xlfn.XLOOKUP($A176,'Raw Data'!$G:$G,'Raw Data'!AC:AC),"")</f>
        <v/>
      </c>
      <c r="Z176" s="45" t="str">
        <f>IFERROR(_xlfn.XLOOKUP($A176,'Raw Data'!$G:$G,'Raw Data'!AD:AD),"")</f>
        <v/>
      </c>
      <c r="AA176" s="45" t="str">
        <f>IFERROR(_xlfn.XLOOKUP($A176,'Raw Data'!$G:$G,'Raw Data'!AE:AE),"")</f>
        <v/>
      </c>
      <c r="AB176" s="17">
        <f>_xlfn.XLOOKUP($D176,'Modelling New'!D:D,'Modelling New'!N:N)</f>
        <v>10.507</v>
      </c>
      <c r="AC176" s="26">
        <f>IFERROR(_xlfn.XLOOKUP($D176,'Modelling New'!$D:$D,'Modelling New'!P:P),"")</f>
        <v>5.4346819400666666</v>
      </c>
      <c r="AD176" s="45">
        <f>IFERROR(_xlfn.XLOOKUP($D176,'Modelling New'!$D:$D,'Modelling New'!T:T)*1000,"")</f>
        <v>38712.103320676884</v>
      </c>
      <c r="AE176" s="176">
        <f t="shared" si="14"/>
        <v>0.67794412805514337</v>
      </c>
      <c r="AF176" s="176">
        <f>IFERROR(_xlfn.XLOOKUP($D176,'Modelling New'!$D:$D,'Modelling New'!W:W),"")</f>
        <v>0.15351711287981379</v>
      </c>
      <c r="AG176" s="176">
        <f>IFERROR(_xlfn.XLOOKUP($D176,'Modelling New'!$D:$D,'Modelling New'!AD:AD),"")</f>
        <v>0.995</v>
      </c>
      <c r="AH176" s="176">
        <f>IFERROR(_xlfn.XLOOKUP($D176,'Modelling New'!$D:$D,'Modelling New'!AE:AE),"")</f>
        <v>0.997</v>
      </c>
      <c r="AI176" s="17"/>
      <c r="AJ176" s="17"/>
      <c r="AK176" s="17"/>
      <c r="AL176" s="17"/>
      <c r="AM176" s="17"/>
      <c r="AN176" s="176"/>
      <c r="AO176" s="176"/>
      <c r="AP176" s="176"/>
      <c r="AQ176" s="176"/>
      <c r="AR176" s="45">
        <f>IFERROR(_xlfn.XLOOKUP($D176,'Modelling New'!$D:$D,'Modelling New'!$N:$N),"")</f>
        <v>10.507</v>
      </c>
      <c r="AS176" s="45"/>
    </row>
    <row r="177" spans="1:45">
      <c r="A177" s="77">
        <f t="shared" si="15"/>
        <v>45920</v>
      </c>
      <c r="B177" s="45">
        <f>YEAR(Table13[[#This Row],[Date]])+IF(MONTH(Table13[[#This Row],[Date]])&gt;=4,1,0)</f>
        <v>2026</v>
      </c>
      <c r="C177" s="17">
        <f>YEAR(Table13[[#This Row],[Date]])</f>
        <v>2025</v>
      </c>
      <c r="D177" s="42">
        <f>Table13[[#This Row],[Date]]-DAY(Table13[[#This Row],[Date]])+1</f>
        <v>45901</v>
      </c>
      <c r="E177" s="17">
        <f t="shared" si="16"/>
        <v>30</v>
      </c>
      <c r="F177" s="147" t="str" cm="1">
        <f t="array" ref="F177">IFERROR(_xlfn.XLOOKUP(Table13[[#This Row],[Date]],Raw_Data[[#All],[Date]],Raw_Data[[#All],[Operating Hours]]),"")</f>
        <v/>
      </c>
      <c r="G177" s="148" t="str">
        <f>IFERROR(_xlfn.XLOOKUP($A177,'Raw Data'!$G:$G,'Raw Data'!S:S)/1000,"")</f>
        <v/>
      </c>
      <c r="H177" s="148"/>
      <c r="I177" s="148" t="str">
        <f>IFERROR(_xlfn.XLOOKUP($A177,'Raw Data'!$G:$G,'Raw Data'!AF:AF)/1000,"")</f>
        <v/>
      </c>
      <c r="J177" s="148"/>
      <c r="K177" s="149" t="str">
        <f>IFERROR(_xlfn.XLOOKUP($A177,'Raw Data'!$G:$G,'Raw Data'!W:W),"")</f>
        <v/>
      </c>
      <c r="L177" s="148" t="str">
        <f>IFERROR(_xlfn.XLOOKUP($A177,'Raw Data'!$G:$G,'Raw Data'!X:X),"")</f>
        <v/>
      </c>
      <c r="M177" s="148" t="str">
        <f>IFERROR(_xlfn.XLOOKUP($A177,'Raw Data'!$G:$G,'Raw Data'!Y:Y),"")</f>
        <v/>
      </c>
      <c r="N177" s="148" t="str">
        <f>IFERROR(_xlfn.XLOOKUP($A177,'Raw Data'!$G:$G,'Raw Data'!Z:Z),"")</f>
        <v/>
      </c>
      <c r="O177" s="188" t="str">
        <f>IFERROR(1-SUMIF('Plant BD'!$H:$H,$A177,'Plant BD'!$AE:$AE)/($AA177+SUMIF('Plant BD'!$H:$H,$A177,'Plant BD'!$AE:$AE)),"")</f>
        <v/>
      </c>
      <c r="P177" s="188"/>
      <c r="Q177" s="189"/>
      <c r="R177" s="188" t="str">
        <f>IFERROR(1-SUMIF('Grid BD'!$H:$H,$A177,'Grid BD'!$AD:$AD)/($AA177+SUMIF('Grid BD'!$H:$H,$A177,'Grid BD'!$AD:$AD)),"")</f>
        <v/>
      </c>
      <c r="S177" s="17"/>
      <c r="T177" s="189" t="str">
        <f>IFERROR(1-SUMIF(Tracker_BD!H:H,$A177,Tracker_BD!AI:AI)/$F177,"")</f>
        <v/>
      </c>
      <c r="U177" s="190" t="str">
        <f t="shared" si="12"/>
        <v/>
      </c>
      <c r="V177" s="17"/>
      <c r="W177" s="176" t="str">
        <f t="shared" si="13"/>
        <v/>
      </c>
      <c r="X177" s="17" t="str">
        <f>IFERROR(_xlfn.XLOOKUP($A177,'Raw Data'!$G:$G,'Raw Data'!AB:AB),"")</f>
        <v/>
      </c>
      <c r="Y177" s="17" t="str">
        <f>IFERROR(_xlfn.XLOOKUP($A177,'Raw Data'!$G:$G,'Raw Data'!AC:AC),"")</f>
        <v/>
      </c>
      <c r="Z177" s="45" t="str">
        <f>IFERROR(_xlfn.XLOOKUP($A177,'Raw Data'!$G:$G,'Raw Data'!AD:AD),"")</f>
        <v/>
      </c>
      <c r="AA177" s="45" t="str">
        <f>IFERROR(_xlfn.XLOOKUP($A177,'Raw Data'!$G:$G,'Raw Data'!AE:AE),"")</f>
        <v/>
      </c>
      <c r="AB177" s="17">
        <f>_xlfn.XLOOKUP($D177,'Modelling New'!D:D,'Modelling New'!N:N)</f>
        <v>10.507</v>
      </c>
      <c r="AC177" s="26">
        <f>IFERROR(_xlfn.XLOOKUP($D177,'Modelling New'!$D:$D,'Modelling New'!P:P),"")</f>
        <v>5.4346819400666666</v>
      </c>
      <c r="AD177" s="45">
        <f>IFERROR(_xlfn.XLOOKUP($D177,'Modelling New'!$D:$D,'Modelling New'!T:T)*1000,"")</f>
        <v>38712.103320676884</v>
      </c>
      <c r="AE177" s="176">
        <f t="shared" si="14"/>
        <v>0.67794412805514337</v>
      </c>
      <c r="AF177" s="176">
        <f>IFERROR(_xlfn.XLOOKUP($D177,'Modelling New'!$D:$D,'Modelling New'!W:W),"")</f>
        <v>0.15351711287981379</v>
      </c>
      <c r="AG177" s="176">
        <f>IFERROR(_xlfn.XLOOKUP($D177,'Modelling New'!$D:$D,'Modelling New'!AD:AD),"")</f>
        <v>0.995</v>
      </c>
      <c r="AH177" s="176">
        <f>IFERROR(_xlfn.XLOOKUP($D177,'Modelling New'!$D:$D,'Modelling New'!AE:AE),"")</f>
        <v>0.997</v>
      </c>
      <c r="AI177" s="17"/>
      <c r="AJ177" s="17"/>
      <c r="AK177" s="17"/>
      <c r="AL177" s="17"/>
      <c r="AM177" s="17"/>
      <c r="AN177" s="176"/>
      <c r="AO177" s="176"/>
      <c r="AP177" s="176"/>
      <c r="AQ177" s="176"/>
      <c r="AR177" s="45">
        <f>IFERROR(_xlfn.XLOOKUP($D177,'Modelling New'!$D:$D,'Modelling New'!$N:$N),"")</f>
        <v>10.507</v>
      </c>
      <c r="AS177" s="45"/>
    </row>
    <row r="178" spans="1:45">
      <c r="A178" s="77">
        <f t="shared" si="15"/>
        <v>45921</v>
      </c>
      <c r="B178" s="45">
        <f>YEAR(Table13[[#This Row],[Date]])+IF(MONTH(Table13[[#This Row],[Date]])&gt;=4,1,0)</f>
        <v>2026</v>
      </c>
      <c r="C178" s="17">
        <f>YEAR(Table13[[#This Row],[Date]])</f>
        <v>2025</v>
      </c>
      <c r="D178" s="42">
        <f>Table13[[#This Row],[Date]]-DAY(Table13[[#This Row],[Date]])+1</f>
        <v>45901</v>
      </c>
      <c r="E178" s="17">
        <f t="shared" si="16"/>
        <v>30</v>
      </c>
      <c r="F178" s="147" t="str" cm="1">
        <f t="array" ref="F178">IFERROR(_xlfn.XLOOKUP(Table13[[#This Row],[Date]],Raw_Data[[#All],[Date]],Raw_Data[[#All],[Operating Hours]]),"")</f>
        <v/>
      </c>
      <c r="G178" s="26" t="str">
        <f>IFERROR(_xlfn.XLOOKUP($A178,'Raw Data'!$G:$G,'Raw Data'!S:S)/1000,"")</f>
        <v/>
      </c>
      <c r="H178" s="26"/>
      <c r="I178" s="26" t="str">
        <f>IFERROR(_xlfn.XLOOKUP($A178,'Raw Data'!$G:$G,'Raw Data'!AF:AF)/1000,"")</f>
        <v/>
      </c>
      <c r="J178" s="26"/>
      <c r="K178" s="149" t="str">
        <f>IFERROR(_xlfn.XLOOKUP($A178,'Raw Data'!$G:$G,'Raw Data'!W:W),"")</f>
        <v/>
      </c>
      <c r="L178" s="148" t="str">
        <f>IFERROR(_xlfn.XLOOKUP($A178,'Raw Data'!$G:$G,'Raw Data'!X:X),"")</f>
        <v/>
      </c>
      <c r="M178" s="148" t="str">
        <f>IFERROR(_xlfn.XLOOKUP($A178,'Raw Data'!$G:$G,'Raw Data'!Y:Y),"")</f>
        <v/>
      </c>
      <c r="N178" s="148" t="str">
        <f>IFERROR(_xlfn.XLOOKUP($A178,'Raw Data'!$G:$G,'Raw Data'!Z:Z),"")</f>
        <v/>
      </c>
      <c r="O178" s="188" t="str">
        <f>IFERROR(1-SUMIF('Plant BD'!$H:$H,$A178,'Plant BD'!$AE:$AE)/($AA178+SUMIF('Plant BD'!$H:$H,$A178,'Plant BD'!$AE:$AE)),"")</f>
        <v/>
      </c>
      <c r="P178" s="188"/>
      <c r="Q178" s="189"/>
      <c r="R178" s="191" t="str">
        <f>IFERROR(1-SUMIF('Grid BD'!$H:$H,$A178,'Grid BD'!$AD:$AD)/($AA178+SUMIF('Grid BD'!$H:$H,$A178,'Grid BD'!$AD:$AD)),"")</f>
        <v/>
      </c>
      <c r="S178" s="17"/>
      <c r="T178" s="189" t="str">
        <f>IFERROR(1-SUMIF(Tracker_BD!H:H,$A178,Tracker_BD!AI:AI)/$F178,"")</f>
        <v/>
      </c>
      <c r="U178" s="190" t="str">
        <f t="shared" si="12"/>
        <v/>
      </c>
      <c r="V178" s="17"/>
      <c r="W178" s="176" t="str">
        <f t="shared" si="13"/>
        <v/>
      </c>
      <c r="X178" s="17" t="str">
        <f>IFERROR(_xlfn.XLOOKUP($A178,'Raw Data'!$G:$G,'Raw Data'!AB:AB),"")</f>
        <v/>
      </c>
      <c r="Y178" s="17" t="str">
        <f>IFERROR(_xlfn.XLOOKUP($A178,'Raw Data'!$G:$G,'Raw Data'!AC:AC),"")</f>
        <v/>
      </c>
      <c r="Z178" s="45" t="str">
        <f>IFERROR(_xlfn.XLOOKUP($A178,'Raw Data'!$G:$G,'Raw Data'!AD:AD),"")</f>
        <v/>
      </c>
      <c r="AA178" s="45" t="str">
        <f>IFERROR(_xlfn.XLOOKUP($A178,'Raw Data'!$G:$G,'Raw Data'!AE:AE),"")</f>
        <v/>
      </c>
      <c r="AB178" s="17">
        <f>_xlfn.XLOOKUP($D178,'Modelling New'!D:D,'Modelling New'!N:N)</f>
        <v>10.507</v>
      </c>
      <c r="AC178" s="26">
        <f>IFERROR(_xlfn.XLOOKUP($D178,'Modelling New'!$D:$D,'Modelling New'!P:P),"")</f>
        <v>5.4346819400666666</v>
      </c>
      <c r="AD178" s="45">
        <f>IFERROR(_xlfn.XLOOKUP($D178,'Modelling New'!$D:$D,'Modelling New'!T:T)*1000,"")</f>
        <v>38712.103320676884</v>
      </c>
      <c r="AE178" s="176">
        <f t="shared" si="14"/>
        <v>0.67794412805514337</v>
      </c>
      <c r="AF178" s="176">
        <f>IFERROR(_xlfn.XLOOKUP($D178,'Modelling New'!$D:$D,'Modelling New'!W:W),"")</f>
        <v>0.15351711287981379</v>
      </c>
      <c r="AG178" s="176">
        <f>IFERROR(_xlfn.XLOOKUP($D178,'Modelling New'!$D:$D,'Modelling New'!AD:AD),"")</f>
        <v>0.995</v>
      </c>
      <c r="AH178" s="176">
        <f>IFERROR(_xlfn.XLOOKUP($D178,'Modelling New'!$D:$D,'Modelling New'!AE:AE),"")</f>
        <v>0.997</v>
      </c>
      <c r="AI178" s="17"/>
      <c r="AJ178" s="17"/>
      <c r="AK178" s="17"/>
      <c r="AL178" s="17"/>
      <c r="AM178" s="17"/>
      <c r="AN178" s="176"/>
      <c r="AO178" s="176"/>
      <c r="AP178" s="176"/>
      <c r="AQ178" s="176"/>
      <c r="AR178" s="45">
        <f>IFERROR(_xlfn.XLOOKUP($D178,'Modelling New'!$D:$D,'Modelling New'!$N:$N),"")</f>
        <v>10.507</v>
      </c>
      <c r="AS178" s="45"/>
    </row>
    <row r="179" spans="1:45">
      <c r="A179" s="77">
        <f t="shared" si="15"/>
        <v>45922</v>
      </c>
      <c r="B179" s="45">
        <f>YEAR(Table13[[#This Row],[Date]])+IF(MONTH(Table13[[#This Row],[Date]])&gt;=4,1,0)</f>
        <v>2026</v>
      </c>
      <c r="C179" s="17">
        <f>YEAR(Table13[[#This Row],[Date]])</f>
        <v>2025</v>
      </c>
      <c r="D179" s="42">
        <f>Table13[[#This Row],[Date]]-DAY(Table13[[#This Row],[Date]])+1</f>
        <v>45901</v>
      </c>
      <c r="E179" s="17">
        <f t="shared" si="16"/>
        <v>30</v>
      </c>
      <c r="F179" s="147" t="str" cm="1">
        <f t="array" ref="F179">IFERROR(_xlfn.XLOOKUP(Table13[[#This Row],[Date]],Raw_Data[[#All],[Date]],Raw_Data[[#All],[Operating Hours]]),"")</f>
        <v/>
      </c>
      <c r="G179" s="148" t="str">
        <f>IFERROR(_xlfn.XLOOKUP($A179,'Raw Data'!$G:$G,'Raw Data'!S:S)/1000,"")</f>
        <v/>
      </c>
      <c r="H179" s="148"/>
      <c r="I179" s="148" t="str">
        <f>IFERROR(_xlfn.XLOOKUP($A179,'Raw Data'!$G:$G,'Raw Data'!AF:AF)/1000,"")</f>
        <v/>
      </c>
      <c r="J179" s="148"/>
      <c r="K179" s="149" t="str">
        <f>IFERROR(_xlfn.XLOOKUP($A179,'Raw Data'!$G:$G,'Raw Data'!W:W),"")</f>
        <v/>
      </c>
      <c r="L179" s="148" t="str">
        <f>IFERROR(_xlfn.XLOOKUP($A179,'Raw Data'!$G:$G,'Raw Data'!X:X),"")</f>
        <v/>
      </c>
      <c r="M179" s="148" t="str">
        <f>IFERROR(_xlfn.XLOOKUP($A179,'Raw Data'!$G:$G,'Raw Data'!Y:Y),"")</f>
        <v/>
      </c>
      <c r="N179" s="148" t="str">
        <f>IFERROR(_xlfn.XLOOKUP($A179,'Raw Data'!$G:$G,'Raw Data'!Z:Z),"")</f>
        <v/>
      </c>
      <c r="O179" s="188" t="str">
        <f>IFERROR(1-SUMIF('Plant BD'!$H:$H,$A179,'Plant BD'!$AE:$AE)/($AA179+SUMIF('Plant BD'!$H:$H,$A179,'Plant BD'!$AE:$AE)),"")</f>
        <v/>
      </c>
      <c r="P179" s="188"/>
      <c r="Q179" s="189"/>
      <c r="R179" s="188" t="str">
        <f>IFERROR(1-SUMIF('Grid BD'!$H:$H,$A179,'Grid BD'!$AD:$AD)/($AA179+SUMIF('Grid BD'!$H:$H,$A179,'Grid BD'!$AD:$AD)),"")</f>
        <v/>
      </c>
      <c r="S179" s="17"/>
      <c r="T179" s="189" t="str">
        <f>IFERROR(1-SUMIF(Tracker_BD!H:H,$A179,Tracker_BD!AI:AI)/$F179,"")</f>
        <v/>
      </c>
      <c r="U179" s="190" t="str">
        <f t="shared" si="12"/>
        <v/>
      </c>
      <c r="V179" s="17"/>
      <c r="W179" s="176" t="str">
        <f t="shared" si="13"/>
        <v/>
      </c>
      <c r="X179" s="17" t="str">
        <f>IFERROR(_xlfn.XLOOKUP($A179,'Raw Data'!$G:$G,'Raw Data'!AB:AB),"")</f>
        <v/>
      </c>
      <c r="Y179" s="17" t="str">
        <f>IFERROR(_xlfn.XLOOKUP($A179,'Raw Data'!$G:$G,'Raw Data'!AC:AC),"")</f>
        <v/>
      </c>
      <c r="Z179" s="45" t="str">
        <f>IFERROR(_xlfn.XLOOKUP($A179,'Raw Data'!$G:$G,'Raw Data'!AD:AD),"")</f>
        <v/>
      </c>
      <c r="AA179" s="45" t="str">
        <f>IFERROR(_xlfn.XLOOKUP($A179,'Raw Data'!$G:$G,'Raw Data'!AE:AE),"")</f>
        <v/>
      </c>
      <c r="AB179" s="17">
        <f>_xlfn.XLOOKUP($D179,'Modelling New'!D:D,'Modelling New'!N:N)</f>
        <v>10.507</v>
      </c>
      <c r="AC179" s="26">
        <f>IFERROR(_xlfn.XLOOKUP($D179,'Modelling New'!$D:$D,'Modelling New'!P:P),"")</f>
        <v>5.4346819400666666</v>
      </c>
      <c r="AD179" s="45">
        <f>IFERROR(_xlfn.XLOOKUP($D179,'Modelling New'!$D:$D,'Modelling New'!T:T)*1000,"")</f>
        <v>38712.103320676884</v>
      </c>
      <c r="AE179" s="176">
        <f t="shared" si="14"/>
        <v>0.67794412805514337</v>
      </c>
      <c r="AF179" s="176">
        <f>IFERROR(_xlfn.XLOOKUP($D179,'Modelling New'!$D:$D,'Modelling New'!W:W),"")</f>
        <v>0.15351711287981379</v>
      </c>
      <c r="AG179" s="176">
        <f>IFERROR(_xlfn.XLOOKUP($D179,'Modelling New'!$D:$D,'Modelling New'!AD:AD),"")</f>
        <v>0.995</v>
      </c>
      <c r="AH179" s="176">
        <f>IFERROR(_xlfn.XLOOKUP($D179,'Modelling New'!$D:$D,'Modelling New'!AE:AE),"")</f>
        <v>0.997</v>
      </c>
      <c r="AI179" s="17"/>
      <c r="AJ179" s="17"/>
      <c r="AK179" s="17"/>
      <c r="AL179" s="17"/>
      <c r="AM179" s="17"/>
      <c r="AN179" s="176"/>
      <c r="AO179" s="176"/>
      <c r="AP179" s="176"/>
      <c r="AQ179" s="176"/>
      <c r="AR179" s="45">
        <f>IFERROR(_xlfn.XLOOKUP($D179,'Modelling New'!$D:$D,'Modelling New'!$N:$N),"")</f>
        <v>10.507</v>
      </c>
      <c r="AS179" s="45"/>
    </row>
    <row r="180" spans="1:45">
      <c r="A180" s="77">
        <f t="shared" si="15"/>
        <v>45923</v>
      </c>
      <c r="B180" s="45">
        <f>YEAR(Table13[[#This Row],[Date]])+IF(MONTH(Table13[[#This Row],[Date]])&gt;=4,1,0)</f>
        <v>2026</v>
      </c>
      <c r="C180" s="17">
        <f>YEAR(Table13[[#This Row],[Date]])</f>
        <v>2025</v>
      </c>
      <c r="D180" s="42">
        <f>Table13[[#This Row],[Date]]-DAY(Table13[[#This Row],[Date]])+1</f>
        <v>45901</v>
      </c>
      <c r="E180" s="17">
        <f t="shared" si="16"/>
        <v>30</v>
      </c>
      <c r="F180" s="147" t="str" cm="1">
        <f t="array" ref="F180">IFERROR(_xlfn.XLOOKUP(Table13[[#This Row],[Date]],Raw_Data[[#All],[Date]],Raw_Data[[#All],[Operating Hours]]),"")</f>
        <v/>
      </c>
      <c r="G180" s="26" t="str">
        <f>IFERROR(_xlfn.XLOOKUP($A180,'Raw Data'!$G:$G,'Raw Data'!S:S)/1000,"")</f>
        <v/>
      </c>
      <c r="H180" s="26"/>
      <c r="I180" s="26" t="str">
        <f>IFERROR(_xlfn.XLOOKUP($A180,'Raw Data'!$G:$G,'Raw Data'!AF:AF)/1000,"")</f>
        <v/>
      </c>
      <c r="J180" s="26"/>
      <c r="K180" s="149" t="str">
        <f>IFERROR(_xlfn.XLOOKUP($A180,'Raw Data'!$G:$G,'Raw Data'!W:W),"")</f>
        <v/>
      </c>
      <c r="L180" s="148" t="str">
        <f>IFERROR(_xlfn.XLOOKUP($A180,'Raw Data'!$G:$G,'Raw Data'!X:X),"")</f>
        <v/>
      </c>
      <c r="M180" s="148" t="str">
        <f>IFERROR(_xlfn.XLOOKUP($A180,'Raw Data'!$G:$G,'Raw Data'!Y:Y),"")</f>
        <v/>
      </c>
      <c r="N180" s="148" t="str">
        <f>IFERROR(_xlfn.XLOOKUP($A180,'Raw Data'!$G:$G,'Raw Data'!Z:Z),"")</f>
        <v/>
      </c>
      <c r="O180" s="188" t="str">
        <f>IFERROR(1-SUMIF('Plant BD'!$H:$H,$A180,'Plant BD'!$AE:$AE)/($AA180+SUMIF('Plant BD'!$H:$H,$A180,'Plant BD'!$AE:$AE)),"")</f>
        <v/>
      </c>
      <c r="P180" s="188"/>
      <c r="Q180" s="189"/>
      <c r="R180" s="191" t="str">
        <f>IFERROR(1-SUMIF('Grid BD'!$H:$H,$A180,'Grid BD'!$AD:$AD)/($AA180+SUMIF('Grid BD'!$H:$H,$A180,'Grid BD'!$AD:$AD)),"")</f>
        <v/>
      </c>
      <c r="S180" s="17"/>
      <c r="T180" s="189" t="str">
        <f>IFERROR(1-SUMIF(Tracker_BD!H:H,$A180,Tracker_BD!AI:AI)/$F180,"")</f>
        <v/>
      </c>
      <c r="U180" s="190" t="str">
        <f t="shared" si="12"/>
        <v/>
      </c>
      <c r="V180" s="17"/>
      <c r="W180" s="176" t="str">
        <f t="shared" si="13"/>
        <v/>
      </c>
      <c r="X180" s="17" t="str">
        <f>IFERROR(_xlfn.XLOOKUP($A180,'Raw Data'!$G:$G,'Raw Data'!AB:AB),"")</f>
        <v/>
      </c>
      <c r="Y180" s="17" t="str">
        <f>IFERROR(_xlfn.XLOOKUP($A180,'Raw Data'!$G:$G,'Raw Data'!AC:AC),"")</f>
        <v/>
      </c>
      <c r="Z180" s="45" t="str">
        <f>IFERROR(_xlfn.XLOOKUP($A180,'Raw Data'!$G:$G,'Raw Data'!AD:AD),"")</f>
        <v/>
      </c>
      <c r="AA180" s="45" t="str">
        <f>IFERROR(_xlfn.XLOOKUP($A180,'Raw Data'!$G:$G,'Raw Data'!AE:AE),"")</f>
        <v/>
      </c>
      <c r="AB180" s="17">
        <f>_xlfn.XLOOKUP($D180,'Modelling New'!D:D,'Modelling New'!N:N)</f>
        <v>10.507</v>
      </c>
      <c r="AC180" s="26">
        <f>IFERROR(_xlfn.XLOOKUP($D180,'Modelling New'!$D:$D,'Modelling New'!P:P),"")</f>
        <v>5.4346819400666666</v>
      </c>
      <c r="AD180" s="45">
        <f>IFERROR(_xlfn.XLOOKUP($D180,'Modelling New'!$D:$D,'Modelling New'!T:T)*1000,"")</f>
        <v>38712.103320676884</v>
      </c>
      <c r="AE180" s="176">
        <f t="shared" si="14"/>
        <v>0.67794412805514337</v>
      </c>
      <c r="AF180" s="176">
        <f>IFERROR(_xlfn.XLOOKUP($D180,'Modelling New'!$D:$D,'Modelling New'!W:W),"")</f>
        <v>0.15351711287981379</v>
      </c>
      <c r="AG180" s="176">
        <f>IFERROR(_xlfn.XLOOKUP($D180,'Modelling New'!$D:$D,'Modelling New'!AD:AD),"")</f>
        <v>0.995</v>
      </c>
      <c r="AH180" s="176">
        <f>IFERROR(_xlfn.XLOOKUP($D180,'Modelling New'!$D:$D,'Modelling New'!AE:AE),"")</f>
        <v>0.997</v>
      </c>
      <c r="AI180" s="17"/>
      <c r="AJ180" s="17"/>
      <c r="AK180" s="17"/>
      <c r="AL180" s="17"/>
      <c r="AM180" s="17"/>
      <c r="AN180" s="176"/>
      <c r="AO180" s="176"/>
      <c r="AP180" s="176"/>
      <c r="AQ180" s="176"/>
      <c r="AR180" s="45">
        <f>IFERROR(_xlfn.XLOOKUP($D180,'Modelling New'!$D:$D,'Modelling New'!$N:$N),"")</f>
        <v>10.507</v>
      </c>
      <c r="AS180" s="45"/>
    </row>
    <row r="181" spans="1:45">
      <c r="A181" s="77">
        <f t="shared" si="15"/>
        <v>45924</v>
      </c>
      <c r="B181" s="45">
        <f>YEAR(Table13[[#This Row],[Date]])+IF(MONTH(Table13[[#This Row],[Date]])&gt;=4,1,0)</f>
        <v>2026</v>
      </c>
      <c r="C181" s="17">
        <f>YEAR(Table13[[#This Row],[Date]])</f>
        <v>2025</v>
      </c>
      <c r="D181" s="42">
        <f>Table13[[#This Row],[Date]]-DAY(Table13[[#This Row],[Date]])+1</f>
        <v>45901</v>
      </c>
      <c r="E181" s="17">
        <f t="shared" si="16"/>
        <v>30</v>
      </c>
      <c r="F181" s="147" t="str" cm="1">
        <f t="array" ref="F181">IFERROR(_xlfn.XLOOKUP(Table13[[#This Row],[Date]],Raw_Data[[#All],[Date]],Raw_Data[[#All],[Operating Hours]]),"")</f>
        <v/>
      </c>
      <c r="G181" s="148" t="str">
        <f>IFERROR(_xlfn.XLOOKUP($A181,'Raw Data'!$G:$G,'Raw Data'!S:S)/1000,"")</f>
        <v/>
      </c>
      <c r="H181" s="148"/>
      <c r="I181" s="148" t="str">
        <f>IFERROR(_xlfn.XLOOKUP($A181,'Raw Data'!$G:$G,'Raw Data'!AF:AF)/1000,"")</f>
        <v/>
      </c>
      <c r="J181" s="148"/>
      <c r="K181" s="149" t="str">
        <f>IFERROR(_xlfn.XLOOKUP($A181,'Raw Data'!$G:$G,'Raw Data'!W:W),"")</f>
        <v/>
      </c>
      <c r="L181" s="148" t="str">
        <f>IFERROR(_xlfn.XLOOKUP($A181,'Raw Data'!$G:$G,'Raw Data'!X:X),"")</f>
        <v/>
      </c>
      <c r="M181" s="148" t="str">
        <f>IFERROR(_xlfn.XLOOKUP($A181,'Raw Data'!$G:$G,'Raw Data'!Y:Y),"")</f>
        <v/>
      </c>
      <c r="N181" s="148" t="str">
        <f>IFERROR(_xlfn.XLOOKUP($A181,'Raw Data'!$G:$G,'Raw Data'!Z:Z),"")</f>
        <v/>
      </c>
      <c r="O181" s="188" t="str">
        <f>IFERROR(1-SUMIF('Plant BD'!$H:$H,$A181,'Plant BD'!$AE:$AE)/($AA181+SUMIF('Plant BD'!$H:$H,$A181,'Plant BD'!$AE:$AE)),"")</f>
        <v/>
      </c>
      <c r="P181" s="188"/>
      <c r="Q181" s="189"/>
      <c r="R181" s="188" t="str">
        <f>IFERROR(1-SUMIF('Grid BD'!$H:$H,$A181,'Grid BD'!$AD:$AD)/($AA181+SUMIF('Grid BD'!$H:$H,$A181,'Grid BD'!$AD:$AD)),"")</f>
        <v/>
      </c>
      <c r="S181" s="17"/>
      <c r="T181" s="189" t="str">
        <f>IFERROR(1-SUMIF(Tracker_BD!H:H,$A181,Tracker_BD!AI:AI)/$F181,"")</f>
        <v/>
      </c>
      <c r="U181" s="190" t="str">
        <f t="shared" si="12"/>
        <v/>
      </c>
      <c r="V181" s="17"/>
      <c r="W181" s="176" t="str">
        <f t="shared" si="13"/>
        <v/>
      </c>
      <c r="X181" s="17" t="str">
        <f>IFERROR(_xlfn.XLOOKUP($A181,'Raw Data'!$G:$G,'Raw Data'!AB:AB),"")</f>
        <v/>
      </c>
      <c r="Y181" s="17" t="str">
        <f>IFERROR(_xlfn.XLOOKUP($A181,'Raw Data'!$G:$G,'Raw Data'!AC:AC),"")</f>
        <v/>
      </c>
      <c r="Z181" s="45" t="str">
        <f>IFERROR(_xlfn.XLOOKUP($A181,'Raw Data'!$G:$G,'Raw Data'!AD:AD),"")</f>
        <v/>
      </c>
      <c r="AA181" s="45" t="str">
        <f>IFERROR(_xlfn.XLOOKUP($A181,'Raw Data'!$G:$G,'Raw Data'!AE:AE),"")</f>
        <v/>
      </c>
      <c r="AB181" s="17">
        <f>_xlfn.XLOOKUP($D181,'Modelling New'!D:D,'Modelling New'!N:N)</f>
        <v>10.507</v>
      </c>
      <c r="AC181" s="26">
        <f>IFERROR(_xlfn.XLOOKUP($D181,'Modelling New'!$D:$D,'Modelling New'!P:P),"")</f>
        <v>5.4346819400666666</v>
      </c>
      <c r="AD181" s="45">
        <f>IFERROR(_xlfn.XLOOKUP($D181,'Modelling New'!$D:$D,'Modelling New'!T:T)*1000,"")</f>
        <v>38712.103320676884</v>
      </c>
      <c r="AE181" s="176">
        <f t="shared" si="14"/>
        <v>0.67794412805514337</v>
      </c>
      <c r="AF181" s="176">
        <f>IFERROR(_xlfn.XLOOKUP($D181,'Modelling New'!$D:$D,'Modelling New'!W:W),"")</f>
        <v>0.15351711287981379</v>
      </c>
      <c r="AG181" s="176">
        <f>IFERROR(_xlfn.XLOOKUP($D181,'Modelling New'!$D:$D,'Modelling New'!AD:AD),"")</f>
        <v>0.995</v>
      </c>
      <c r="AH181" s="176">
        <f>IFERROR(_xlfn.XLOOKUP($D181,'Modelling New'!$D:$D,'Modelling New'!AE:AE),"")</f>
        <v>0.997</v>
      </c>
      <c r="AI181" s="17"/>
      <c r="AJ181" s="17"/>
      <c r="AK181" s="17"/>
      <c r="AL181" s="17"/>
      <c r="AM181" s="17"/>
      <c r="AN181" s="176"/>
      <c r="AO181" s="176"/>
      <c r="AP181" s="176"/>
      <c r="AQ181" s="176"/>
      <c r="AR181" s="45">
        <f>IFERROR(_xlfn.XLOOKUP($D181,'Modelling New'!$D:$D,'Modelling New'!$N:$N),"")</f>
        <v>10.507</v>
      </c>
      <c r="AS181" s="45"/>
    </row>
    <row r="182" spans="1:45">
      <c r="A182" s="77">
        <f t="shared" si="15"/>
        <v>45925</v>
      </c>
      <c r="B182" s="45">
        <f>YEAR(Table13[[#This Row],[Date]])+IF(MONTH(Table13[[#This Row],[Date]])&gt;=4,1,0)</f>
        <v>2026</v>
      </c>
      <c r="C182" s="17">
        <f>YEAR(Table13[[#This Row],[Date]])</f>
        <v>2025</v>
      </c>
      <c r="D182" s="42">
        <f>Table13[[#This Row],[Date]]-DAY(Table13[[#This Row],[Date]])+1</f>
        <v>45901</v>
      </c>
      <c r="E182" s="17">
        <f t="shared" si="16"/>
        <v>30</v>
      </c>
      <c r="F182" s="147" t="str" cm="1">
        <f t="array" ref="F182">IFERROR(_xlfn.XLOOKUP(Table13[[#This Row],[Date]],Raw_Data[[#All],[Date]],Raw_Data[[#All],[Operating Hours]]),"")</f>
        <v/>
      </c>
      <c r="G182" s="26" t="str">
        <f>IFERROR(_xlfn.XLOOKUP($A182,'Raw Data'!$G:$G,'Raw Data'!S:S)/1000,"")</f>
        <v/>
      </c>
      <c r="H182" s="26"/>
      <c r="I182" s="26" t="str">
        <f>IFERROR(_xlfn.XLOOKUP($A182,'Raw Data'!$G:$G,'Raw Data'!AF:AF)/1000,"")</f>
        <v/>
      </c>
      <c r="J182" s="26"/>
      <c r="K182" s="149" t="str">
        <f>IFERROR(_xlfn.XLOOKUP($A182,'Raw Data'!$G:$G,'Raw Data'!W:W),"")</f>
        <v/>
      </c>
      <c r="L182" s="148" t="str">
        <f>IFERROR(_xlfn.XLOOKUP($A182,'Raw Data'!$G:$G,'Raw Data'!X:X),"")</f>
        <v/>
      </c>
      <c r="M182" s="148" t="str">
        <f>IFERROR(_xlfn.XLOOKUP($A182,'Raw Data'!$G:$G,'Raw Data'!Y:Y),"")</f>
        <v/>
      </c>
      <c r="N182" s="148" t="str">
        <f>IFERROR(_xlfn.XLOOKUP($A182,'Raw Data'!$G:$G,'Raw Data'!Z:Z),"")</f>
        <v/>
      </c>
      <c r="O182" s="188" t="str">
        <f>IFERROR(1-SUMIF('Plant BD'!$H:$H,$A182,'Plant BD'!$AE:$AE)/($AA182+SUMIF('Plant BD'!$H:$H,$A182,'Plant BD'!$AE:$AE)),"")</f>
        <v/>
      </c>
      <c r="P182" s="188"/>
      <c r="Q182" s="189"/>
      <c r="R182" s="191" t="str">
        <f>IFERROR(1-SUMIF('Grid BD'!$H:$H,$A182,'Grid BD'!$AD:$AD)/($AA182+SUMIF('Grid BD'!$H:$H,$A182,'Grid BD'!$AD:$AD)),"")</f>
        <v/>
      </c>
      <c r="S182" s="17"/>
      <c r="T182" s="189" t="str">
        <f>IFERROR(1-SUMIF(Tracker_BD!H:H,$A182,Tracker_BD!AI:AI)/$F182,"")</f>
        <v/>
      </c>
      <c r="U182" s="190" t="str">
        <f t="shared" si="12"/>
        <v/>
      </c>
      <c r="V182" s="17"/>
      <c r="W182" s="176" t="str">
        <f t="shared" si="13"/>
        <v/>
      </c>
      <c r="X182" s="17" t="str">
        <f>IFERROR(_xlfn.XLOOKUP($A182,'Raw Data'!$G:$G,'Raw Data'!AB:AB),"")</f>
        <v/>
      </c>
      <c r="Y182" s="17" t="str">
        <f>IFERROR(_xlfn.XLOOKUP($A182,'Raw Data'!$G:$G,'Raw Data'!AC:AC),"")</f>
        <v/>
      </c>
      <c r="Z182" s="45" t="str">
        <f>IFERROR(_xlfn.XLOOKUP($A182,'Raw Data'!$G:$G,'Raw Data'!AD:AD),"")</f>
        <v/>
      </c>
      <c r="AA182" s="45" t="str">
        <f>IFERROR(_xlfn.XLOOKUP($A182,'Raw Data'!$G:$G,'Raw Data'!AE:AE),"")</f>
        <v/>
      </c>
      <c r="AB182" s="17">
        <f>_xlfn.XLOOKUP($D182,'Modelling New'!D:D,'Modelling New'!N:N)</f>
        <v>10.507</v>
      </c>
      <c r="AC182" s="26">
        <f>IFERROR(_xlfn.XLOOKUP($D182,'Modelling New'!$D:$D,'Modelling New'!P:P),"")</f>
        <v>5.4346819400666666</v>
      </c>
      <c r="AD182" s="45">
        <f>IFERROR(_xlfn.XLOOKUP($D182,'Modelling New'!$D:$D,'Modelling New'!T:T)*1000,"")</f>
        <v>38712.103320676884</v>
      </c>
      <c r="AE182" s="176">
        <f t="shared" si="14"/>
        <v>0.67794412805514337</v>
      </c>
      <c r="AF182" s="176">
        <f>IFERROR(_xlfn.XLOOKUP($D182,'Modelling New'!$D:$D,'Modelling New'!W:W),"")</f>
        <v>0.15351711287981379</v>
      </c>
      <c r="AG182" s="176">
        <f>IFERROR(_xlfn.XLOOKUP($D182,'Modelling New'!$D:$D,'Modelling New'!AD:AD),"")</f>
        <v>0.995</v>
      </c>
      <c r="AH182" s="176">
        <f>IFERROR(_xlfn.XLOOKUP($D182,'Modelling New'!$D:$D,'Modelling New'!AE:AE),"")</f>
        <v>0.997</v>
      </c>
      <c r="AI182" s="17"/>
      <c r="AJ182" s="17"/>
      <c r="AK182" s="17"/>
      <c r="AL182" s="17"/>
      <c r="AM182" s="17"/>
      <c r="AN182" s="176"/>
      <c r="AO182" s="176"/>
      <c r="AP182" s="176"/>
      <c r="AQ182" s="176"/>
      <c r="AR182" s="45">
        <f>IFERROR(_xlfn.XLOOKUP($D182,'Modelling New'!$D:$D,'Modelling New'!$N:$N),"")</f>
        <v>10.507</v>
      </c>
      <c r="AS182" s="45"/>
    </row>
    <row r="183" spans="1:45">
      <c r="A183" s="77">
        <f t="shared" si="15"/>
        <v>45926</v>
      </c>
      <c r="B183" s="45">
        <f>YEAR(Table13[[#This Row],[Date]])+IF(MONTH(Table13[[#This Row],[Date]])&gt;=4,1,0)</f>
        <v>2026</v>
      </c>
      <c r="C183" s="17">
        <f>YEAR(Table13[[#This Row],[Date]])</f>
        <v>2025</v>
      </c>
      <c r="D183" s="42">
        <f>Table13[[#This Row],[Date]]-DAY(Table13[[#This Row],[Date]])+1</f>
        <v>45901</v>
      </c>
      <c r="E183" s="17">
        <f t="shared" si="16"/>
        <v>30</v>
      </c>
      <c r="F183" s="147" t="str" cm="1">
        <f t="array" ref="F183">IFERROR(_xlfn.XLOOKUP(Table13[[#This Row],[Date]],Raw_Data[[#All],[Date]],Raw_Data[[#All],[Operating Hours]]),"")</f>
        <v/>
      </c>
      <c r="G183" s="148" t="str">
        <f>IFERROR(_xlfn.XLOOKUP($A183,'Raw Data'!$G:$G,'Raw Data'!S:S)/1000,"")</f>
        <v/>
      </c>
      <c r="H183" s="148"/>
      <c r="I183" s="148" t="str">
        <f>IFERROR(_xlfn.XLOOKUP($A183,'Raw Data'!$G:$G,'Raw Data'!AF:AF)/1000,"")</f>
        <v/>
      </c>
      <c r="J183" s="148"/>
      <c r="K183" s="149" t="str">
        <f>IFERROR(_xlfn.XLOOKUP($A183,'Raw Data'!$G:$G,'Raw Data'!W:W),"")</f>
        <v/>
      </c>
      <c r="L183" s="148" t="str">
        <f>IFERROR(_xlfn.XLOOKUP($A183,'Raw Data'!$G:$G,'Raw Data'!X:X),"")</f>
        <v/>
      </c>
      <c r="M183" s="148" t="str">
        <f>IFERROR(_xlfn.XLOOKUP($A183,'Raw Data'!$G:$G,'Raw Data'!Y:Y),"")</f>
        <v/>
      </c>
      <c r="N183" s="148" t="str">
        <f>IFERROR(_xlfn.XLOOKUP($A183,'Raw Data'!$G:$G,'Raw Data'!Z:Z),"")</f>
        <v/>
      </c>
      <c r="O183" s="188" t="str">
        <f>IFERROR(1-SUMIF('Plant BD'!$H:$H,$A183,'Plant BD'!$AE:$AE)/($AA183+SUMIF('Plant BD'!$H:$H,$A183,'Plant BD'!$AE:$AE)),"")</f>
        <v/>
      </c>
      <c r="P183" s="188"/>
      <c r="Q183" s="189"/>
      <c r="R183" s="188" t="str">
        <f>IFERROR(1-SUMIF('Grid BD'!$H:$H,$A183,'Grid BD'!$AD:$AD)/($AA183+SUMIF('Grid BD'!$H:$H,$A183,'Grid BD'!$AD:$AD)),"")</f>
        <v/>
      </c>
      <c r="S183" s="17"/>
      <c r="T183" s="189" t="str">
        <f>IFERROR(1-SUMIF(Tracker_BD!H:H,$A183,Tracker_BD!AI:AI)/$F183,"")</f>
        <v/>
      </c>
      <c r="U183" s="190" t="str">
        <f t="shared" si="12"/>
        <v/>
      </c>
      <c r="V183" s="17"/>
      <c r="W183" s="176" t="str">
        <f t="shared" si="13"/>
        <v/>
      </c>
      <c r="X183" s="17" t="str">
        <f>IFERROR(_xlfn.XLOOKUP($A183,'Raw Data'!$G:$G,'Raw Data'!AB:AB),"")</f>
        <v/>
      </c>
      <c r="Y183" s="17" t="str">
        <f>IFERROR(_xlfn.XLOOKUP($A183,'Raw Data'!$G:$G,'Raw Data'!AC:AC),"")</f>
        <v/>
      </c>
      <c r="Z183" s="45" t="str">
        <f>IFERROR(_xlfn.XLOOKUP($A183,'Raw Data'!$G:$G,'Raw Data'!AD:AD),"")</f>
        <v/>
      </c>
      <c r="AA183" s="45" t="str">
        <f>IFERROR(_xlfn.XLOOKUP($A183,'Raw Data'!$G:$G,'Raw Data'!AE:AE),"")</f>
        <v/>
      </c>
      <c r="AB183" s="17">
        <f>_xlfn.XLOOKUP($D183,'Modelling New'!D:D,'Modelling New'!N:N)</f>
        <v>10.507</v>
      </c>
      <c r="AC183" s="26">
        <f>IFERROR(_xlfn.XLOOKUP($D183,'Modelling New'!$D:$D,'Modelling New'!P:P),"")</f>
        <v>5.4346819400666666</v>
      </c>
      <c r="AD183" s="45">
        <f>IFERROR(_xlfn.XLOOKUP($D183,'Modelling New'!$D:$D,'Modelling New'!T:T)*1000,"")</f>
        <v>38712.103320676884</v>
      </c>
      <c r="AE183" s="176">
        <f t="shared" si="14"/>
        <v>0.67794412805514337</v>
      </c>
      <c r="AF183" s="176">
        <f>IFERROR(_xlfn.XLOOKUP($D183,'Modelling New'!$D:$D,'Modelling New'!W:W),"")</f>
        <v>0.15351711287981379</v>
      </c>
      <c r="AG183" s="176">
        <f>IFERROR(_xlfn.XLOOKUP($D183,'Modelling New'!$D:$D,'Modelling New'!AD:AD),"")</f>
        <v>0.995</v>
      </c>
      <c r="AH183" s="176">
        <f>IFERROR(_xlfn.XLOOKUP($D183,'Modelling New'!$D:$D,'Modelling New'!AE:AE),"")</f>
        <v>0.997</v>
      </c>
      <c r="AI183" s="17"/>
      <c r="AJ183" s="17"/>
      <c r="AK183" s="17"/>
      <c r="AL183" s="17"/>
      <c r="AM183" s="17"/>
      <c r="AN183" s="176"/>
      <c r="AO183" s="176"/>
      <c r="AP183" s="176"/>
      <c r="AQ183" s="176"/>
      <c r="AR183" s="45">
        <f>IFERROR(_xlfn.XLOOKUP($D183,'Modelling New'!$D:$D,'Modelling New'!$N:$N),"")</f>
        <v>10.507</v>
      </c>
      <c r="AS183" s="45"/>
    </row>
    <row r="184" spans="1:45">
      <c r="A184" s="77">
        <f t="shared" si="15"/>
        <v>45927</v>
      </c>
      <c r="B184" s="45">
        <f>YEAR(Table13[[#This Row],[Date]])+IF(MONTH(Table13[[#This Row],[Date]])&gt;=4,1,0)</f>
        <v>2026</v>
      </c>
      <c r="C184" s="17">
        <f>YEAR(Table13[[#This Row],[Date]])</f>
        <v>2025</v>
      </c>
      <c r="D184" s="42">
        <f>Table13[[#This Row],[Date]]-DAY(Table13[[#This Row],[Date]])+1</f>
        <v>45901</v>
      </c>
      <c r="E184" s="17">
        <f t="shared" si="16"/>
        <v>30</v>
      </c>
      <c r="F184" s="147" t="str" cm="1">
        <f t="array" ref="F184">IFERROR(_xlfn.XLOOKUP(Table13[[#This Row],[Date]],Raw_Data[[#All],[Date]],Raw_Data[[#All],[Operating Hours]]),"")</f>
        <v/>
      </c>
      <c r="G184" s="26" t="str">
        <f>IFERROR(_xlfn.XLOOKUP($A184,'Raw Data'!$G:$G,'Raw Data'!S:S)/1000,"")</f>
        <v/>
      </c>
      <c r="H184" s="26"/>
      <c r="I184" s="26" t="str">
        <f>IFERROR(_xlfn.XLOOKUP($A184,'Raw Data'!$G:$G,'Raw Data'!AF:AF)/1000,"")</f>
        <v/>
      </c>
      <c r="J184" s="26"/>
      <c r="K184" s="149" t="str">
        <f>IFERROR(_xlfn.XLOOKUP($A184,'Raw Data'!$G:$G,'Raw Data'!W:W),"")</f>
        <v/>
      </c>
      <c r="L184" s="148" t="str">
        <f>IFERROR(_xlfn.XLOOKUP($A184,'Raw Data'!$G:$G,'Raw Data'!X:X),"")</f>
        <v/>
      </c>
      <c r="M184" s="148" t="str">
        <f>IFERROR(_xlfn.XLOOKUP($A184,'Raw Data'!$G:$G,'Raw Data'!Y:Y),"")</f>
        <v/>
      </c>
      <c r="N184" s="148" t="str">
        <f>IFERROR(_xlfn.XLOOKUP($A184,'Raw Data'!$G:$G,'Raw Data'!Z:Z),"")</f>
        <v/>
      </c>
      <c r="O184" s="188" t="str">
        <f>IFERROR(1-SUMIF('Plant BD'!$H:$H,$A184,'Plant BD'!$AE:$AE)/($AA184+SUMIF('Plant BD'!$H:$H,$A184,'Plant BD'!$AE:$AE)),"")</f>
        <v/>
      </c>
      <c r="P184" s="188"/>
      <c r="Q184" s="189"/>
      <c r="R184" s="191" t="str">
        <f>IFERROR(1-SUMIF('Grid BD'!$H:$H,$A184,'Grid BD'!$AD:$AD)/($AA184+SUMIF('Grid BD'!$H:$H,$A184,'Grid BD'!$AD:$AD)),"")</f>
        <v/>
      </c>
      <c r="S184" s="17"/>
      <c r="T184" s="189" t="str">
        <f>IFERROR(1-SUMIF(Tracker_BD!H:H,$A184,Tracker_BD!AI:AI)/$F184,"")</f>
        <v/>
      </c>
      <c r="U184" s="190" t="str">
        <f t="shared" si="12"/>
        <v/>
      </c>
      <c r="V184" s="17"/>
      <c r="W184" s="176" t="str">
        <f t="shared" si="13"/>
        <v/>
      </c>
      <c r="X184" s="17" t="str">
        <f>IFERROR(_xlfn.XLOOKUP($A184,'Raw Data'!$G:$G,'Raw Data'!AB:AB),"")</f>
        <v/>
      </c>
      <c r="Y184" s="17" t="str">
        <f>IFERROR(_xlfn.XLOOKUP($A184,'Raw Data'!$G:$G,'Raw Data'!AC:AC),"")</f>
        <v/>
      </c>
      <c r="Z184" s="45" t="str">
        <f>IFERROR(_xlfn.XLOOKUP($A184,'Raw Data'!$G:$G,'Raw Data'!AD:AD),"")</f>
        <v/>
      </c>
      <c r="AA184" s="45" t="str">
        <f>IFERROR(_xlfn.XLOOKUP($A184,'Raw Data'!$G:$G,'Raw Data'!AE:AE),"")</f>
        <v/>
      </c>
      <c r="AB184" s="17">
        <f>_xlfn.XLOOKUP($D184,'Modelling New'!D:D,'Modelling New'!N:N)</f>
        <v>10.507</v>
      </c>
      <c r="AC184" s="26">
        <f>IFERROR(_xlfn.XLOOKUP($D184,'Modelling New'!$D:$D,'Modelling New'!P:P),"")</f>
        <v>5.4346819400666666</v>
      </c>
      <c r="AD184" s="45">
        <f>IFERROR(_xlfn.XLOOKUP($D184,'Modelling New'!$D:$D,'Modelling New'!T:T)*1000,"")</f>
        <v>38712.103320676884</v>
      </c>
      <c r="AE184" s="176">
        <f t="shared" si="14"/>
        <v>0.67794412805514337</v>
      </c>
      <c r="AF184" s="176">
        <f>IFERROR(_xlfn.XLOOKUP($D184,'Modelling New'!$D:$D,'Modelling New'!W:W),"")</f>
        <v>0.15351711287981379</v>
      </c>
      <c r="AG184" s="176">
        <f>IFERROR(_xlfn.XLOOKUP($D184,'Modelling New'!$D:$D,'Modelling New'!AD:AD),"")</f>
        <v>0.995</v>
      </c>
      <c r="AH184" s="176">
        <f>IFERROR(_xlfn.XLOOKUP($D184,'Modelling New'!$D:$D,'Modelling New'!AE:AE),"")</f>
        <v>0.997</v>
      </c>
      <c r="AI184" s="17"/>
      <c r="AJ184" s="17"/>
      <c r="AK184" s="17"/>
      <c r="AL184" s="17"/>
      <c r="AM184" s="17"/>
      <c r="AN184" s="176"/>
      <c r="AO184" s="176"/>
      <c r="AP184" s="176"/>
      <c r="AQ184" s="176"/>
      <c r="AR184" s="45">
        <f>IFERROR(_xlfn.XLOOKUP($D184,'Modelling New'!$D:$D,'Modelling New'!$N:$N),"")</f>
        <v>10.507</v>
      </c>
      <c r="AS184" s="45"/>
    </row>
    <row r="185" spans="1:45">
      <c r="A185" s="77">
        <f t="shared" si="15"/>
        <v>45928</v>
      </c>
      <c r="B185" s="45">
        <f>YEAR(Table13[[#This Row],[Date]])+IF(MONTH(Table13[[#This Row],[Date]])&gt;=4,1,0)</f>
        <v>2026</v>
      </c>
      <c r="C185" s="17">
        <f>YEAR(Table13[[#This Row],[Date]])</f>
        <v>2025</v>
      </c>
      <c r="D185" s="42">
        <f>Table13[[#This Row],[Date]]-DAY(Table13[[#This Row],[Date]])+1</f>
        <v>45901</v>
      </c>
      <c r="E185" s="17">
        <f t="shared" si="16"/>
        <v>30</v>
      </c>
      <c r="F185" s="147" t="str" cm="1">
        <f t="array" ref="F185">IFERROR(_xlfn.XLOOKUP(Table13[[#This Row],[Date]],Raw_Data[[#All],[Date]],Raw_Data[[#All],[Operating Hours]]),"")</f>
        <v/>
      </c>
      <c r="G185" s="148" t="str">
        <f>IFERROR(_xlfn.XLOOKUP($A185,'Raw Data'!$G:$G,'Raw Data'!S:S)/1000,"")</f>
        <v/>
      </c>
      <c r="H185" s="148"/>
      <c r="I185" s="148" t="str">
        <f>IFERROR(_xlfn.XLOOKUP($A185,'Raw Data'!$G:$G,'Raw Data'!AF:AF)/1000,"")</f>
        <v/>
      </c>
      <c r="J185" s="148"/>
      <c r="K185" s="149" t="str">
        <f>IFERROR(_xlfn.XLOOKUP($A185,'Raw Data'!$G:$G,'Raw Data'!W:W),"")</f>
        <v/>
      </c>
      <c r="L185" s="148" t="str">
        <f>IFERROR(_xlfn.XLOOKUP($A185,'Raw Data'!$G:$G,'Raw Data'!X:X),"")</f>
        <v/>
      </c>
      <c r="M185" s="148" t="str">
        <f>IFERROR(_xlfn.XLOOKUP($A185,'Raw Data'!$G:$G,'Raw Data'!Y:Y),"")</f>
        <v/>
      </c>
      <c r="N185" s="148" t="str">
        <f>IFERROR(_xlfn.XLOOKUP($A185,'Raw Data'!$G:$G,'Raw Data'!Z:Z),"")</f>
        <v/>
      </c>
      <c r="O185" s="188" t="str">
        <f>IFERROR(1-SUMIF('Plant BD'!$H:$H,$A185,'Plant BD'!$AE:$AE)/($AA185+SUMIF('Plant BD'!$H:$H,$A185,'Plant BD'!$AE:$AE)),"")</f>
        <v/>
      </c>
      <c r="P185" s="188"/>
      <c r="Q185" s="189"/>
      <c r="R185" s="188" t="str">
        <f>IFERROR(1-SUMIF('Grid BD'!$H:$H,$A185,'Grid BD'!$AD:$AD)/($AA185+SUMIF('Grid BD'!$H:$H,$A185,'Grid BD'!$AD:$AD)),"")</f>
        <v/>
      </c>
      <c r="S185" s="17"/>
      <c r="T185" s="189" t="str">
        <f>IFERROR(1-SUMIF(Tracker_BD!H:H,$A185,Tracker_BD!AI:AI)/$F185,"")</f>
        <v/>
      </c>
      <c r="U185" s="190" t="str">
        <f t="shared" si="12"/>
        <v/>
      </c>
      <c r="V185" s="17"/>
      <c r="W185" s="176" t="str">
        <f t="shared" si="13"/>
        <v/>
      </c>
      <c r="X185" s="17" t="str">
        <f>IFERROR(_xlfn.XLOOKUP($A185,'Raw Data'!$G:$G,'Raw Data'!AB:AB),"")</f>
        <v/>
      </c>
      <c r="Y185" s="17" t="str">
        <f>IFERROR(_xlfn.XLOOKUP($A185,'Raw Data'!$G:$G,'Raw Data'!AC:AC),"")</f>
        <v/>
      </c>
      <c r="Z185" s="45" t="str">
        <f>IFERROR(_xlfn.XLOOKUP($A185,'Raw Data'!$G:$G,'Raw Data'!AD:AD),"")</f>
        <v/>
      </c>
      <c r="AA185" s="45" t="str">
        <f>IFERROR(_xlfn.XLOOKUP($A185,'Raw Data'!$G:$G,'Raw Data'!AE:AE),"")</f>
        <v/>
      </c>
      <c r="AB185" s="17">
        <f>_xlfn.XLOOKUP($D185,'Modelling New'!D:D,'Modelling New'!N:N)</f>
        <v>10.507</v>
      </c>
      <c r="AC185" s="26">
        <f>IFERROR(_xlfn.XLOOKUP($D185,'Modelling New'!$D:$D,'Modelling New'!P:P),"")</f>
        <v>5.4346819400666666</v>
      </c>
      <c r="AD185" s="45">
        <f>IFERROR(_xlfn.XLOOKUP($D185,'Modelling New'!$D:$D,'Modelling New'!T:T)*1000,"")</f>
        <v>38712.103320676884</v>
      </c>
      <c r="AE185" s="176">
        <f t="shared" si="14"/>
        <v>0.67794412805514337</v>
      </c>
      <c r="AF185" s="176">
        <f>IFERROR(_xlfn.XLOOKUP($D185,'Modelling New'!$D:$D,'Modelling New'!W:W),"")</f>
        <v>0.15351711287981379</v>
      </c>
      <c r="AG185" s="176">
        <f>IFERROR(_xlfn.XLOOKUP($D185,'Modelling New'!$D:$D,'Modelling New'!AD:AD),"")</f>
        <v>0.995</v>
      </c>
      <c r="AH185" s="176">
        <f>IFERROR(_xlfn.XLOOKUP($D185,'Modelling New'!$D:$D,'Modelling New'!AE:AE),"")</f>
        <v>0.997</v>
      </c>
      <c r="AI185" s="17"/>
      <c r="AJ185" s="17"/>
      <c r="AK185" s="17"/>
      <c r="AL185" s="17"/>
      <c r="AM185" s="17"/>
      <c r="AN185" s="176"/>
      <c r="AO185" s="176"/>
      <c r="AP185" s="176"/>
      <c r="AQ185" s="176"/>
      <c r="AR185" s="45">
        <f>IFERROR(_xlfn.XLOOKUP($D185,'Modelling New'!$D:$D,'Modelling New'!$N:$N),"")</f>
        <v>10.507</v>
      </c>
      <c r="AS185" s="45"/>
    </row>
    <row r="186" spans="1:45">
      <c r="A186" s="77">
        <f t="shared" si="15"/>
        <v>45929</v>
      </c>
      <c r="B186" s="45">
        <f>YEAR(Table13[[#This Row],[Date]])+IF(MONTH(Table13[[#This Row],[Date]])&gt;=4,1,0)</f>
        <v>2026</v>
      </c>
      <c r="C186" s="17">
        <f>YEAR(Table13[[#This Row],[Date]])</f>
        <v>2025</v>
      </c>
      <c r="D186" s="42">
        <f>Table13[[#This Row],[Date]]-DAY(Table13[[#This Row],[Date]])+1</f>
        <v>45901</v>
      </c>
      <c r="E186" s="17">
        <f t="shared" si="16"/>
        <v>30</v>
      </c>
      <c r="F186" s="147" t="str" cm="1">
        <f t="array" ref="F186">IFERROR(_xlfn.XLOOKUP(Table13[[#This Row],[Date]],Raw_Data[[#All],[Date]],Raw_Data[[#All],[Operating Hours]]),"")</f>
        <v/>
      </c>
      <c r="G186" s="26" t="str">
        <f>IFERROR(_xlfn.XLOOKUP($A186,'Raw Data'!$G:$G,'Raw Data'!S:S)/1000,"")</f>
        <v/>
      </c>
      <c r="H186" s="26"/>
      <c r="I186" s="26" t="str">
        <f>IFERROR(_xlfn.XLOOKUP($A186,'Raw Data'!$G:$G,'Raw Data'!AF:AF)/1000,"")</f>
        <v/>
      </c>
      <c r="J186" s="26"/>
      <c r="K186" s="149" t="str">
        <f>IFERROR(_xlfn.XLOOKUP($A186,'Raw Data'!$G:$G,'Raw Data'!W:W),"")</f>
        <v/>
      </c>
      <c r="L186" s="148" t="str">
        <f>IFERROR(_xlfn.XLOOKUP($A186,'Raw Data'!$G:$G,'Raw Data'!X:X),"")</f>
        <v/>
      </c>
      <c r="M186" s="148" t="str">
        <f>IFERROR(_xlfn.XLOOKUP($A186,'Raw Data'!$G:$G,'Raw Data'!Y:Y),"")</f>
        <v/>
      </c>
      <c r="N186" s="148" t="str">
        <f>IFERROR(_xlfn.XLOOKUP($A186,'Raw Data'!$G:$G,'Raw Data'!Z:Z),"")</f>
        <v/>
      </c>
      <c r="O186" s="188" t="str">
        <f>IFERROR(1-SUMIF('Plant BD'!$H:$H,$A186,'Plant BD'!$AE:$AE)/($AA186+SUMIF('Plant BD'!$H:$H,$A186,'Plant BD'!$AE:$AE)),"")</f>
        <v/>
      </c>
      <c r="P186" s="188"/>
      <c r="Q186" s="189"/>
      <c r="R186" s="191" t="str">
        <f>IFERROR(1-SUMIF('Grid BD'!$H:$H,$A186,'Grid BD'!$AD:$AD)/($AA186+SUMIF('Grid BD'!$H:$H,$A186,'Grid BD'!$AD:$AD)),"")</f>
        <v/>
      </c>
      <c r="S186" s="17"/>
      <c r="T186" s="189" t="str">
        <f>IFERROR(1-SUMIF(Tracker_BD!H:H,$A186,Tracker_BD!AI:AI)/$F186,"")</f>
        <v/>
      </c>
      <c r="U186" s="190" t="str">
        <f t="shared" si="12"/>
        <v/>
      </c>
      <c r="V186" s="17"/>
      <c r="W186" s="176" t="str">
        <f t="shared" si="13"/>
        <v/>
      </c>
      <c r="X186" s="17" t="str">
        <f>IFERROR(_xlfn.XLOOKUP($A186,'Raw Data'!$G:$G,'Raw Data'!AB:AB),"")</f>
        <v/>
      </c>
      <c r="Y186" s="17" t="str">
        <f>IFERROR(_xlfn.XLOOKUP($A186,'Raw Data'!$G:$G,'Raw Data'!AC:AC),"")</f>
        <v/>
      </c>
      <c r="Z186" s="45" t="str">
        <f>IFERROR(_xlfn.XLOOKUP($A186,'Raw Data'!$G:$G,'Raw Data'!AD:AD),"")</f>
        <v/>
      </c>
      <c r="AA186" s="45" t="str">
        <f>IFERROR(_xlfn.XLOOKUP($A186,'Raw Data'!$G:$G,'Raw Data'!AE:AE),"")</f>
        <v/>
      </c>
      <c r="AB186" s="17">
        <f>_xlfn.XLOOKUP($D186,'Modelling New'!D:D,'Modelling New'!N:N)</f>
        <v>10.507</v>
      </c>
      <c r="AC186" s="26">
        <f>IFERROR(_xlfn.XLOOKUP($D186,'Modelling New'!$D:$D,'Modelling New'!P:P),"")</f>
        <v>5.4346819400666666</v>
      </c>
      <c r="AD186" s="45">
        <f>IFERROR(_xlfn.XLOOKUP($D186,'Modelling New'!$D:$D,'Modelling New'!T:T)*1000,"")</f>
        <v>38712.103320676884</v>
      </c>
      <c r="AE186" s="176">
        <f t="shared" si="14"/>
        <v>0.67794412805514337</v>
      </c>
      <c r="AF186" s="176">
        <f>IFERROR(_xlfn.XLOOKUP($D186,'Modelling New'!$D:$D,'Modelling New'!W:W),"")</f>
        <v>0.15351711287981379</v>
      </c>
      <c r="AG186" s="176">
        <f>IFERROR(_xlfn.XLOOKUP($D186,'Modelling New'!$D:$D,'Modelling New'!AD:AD),"")</f>
        <v>0.995</v>
      </c>
      <c r="AH186" s="176">
        <f>IFERROR(_xlfn.XLOOKUP($D186,'Modelling New'!$D:$D,'Modelling New'!AE:AE),"")</f>
        <v>0.997</v>
      </c>
      <c r="AI186" s="17"/>
      <c r="AJ186" s="17"/>
      <c r="AK186" s="17"/>
      <c r="AL186" s="17"/>
      <c r="AM186" s="17"/>
      <c r="AN186" s="176"/>
      <c r="AO186" s="176"/>
      <c r="AP186" s="176"/>
      <c r="AQ186" s="176"/>
      <c r="AR186" s="45">
        <f>IFERROR(_xlfn.XLOOKUP($D186,'Modelling New'!$D:$D,'Modelling New'!$N:$N),"")</f>
        <v>10.507</v>
      </c>
      <c r="AS186" s="45"/>
    </row>
    <row r="187" spans="1:45">
      <c r="A187" s="77">
        <f t="shared" si="15"/>
        <v>45930</v>
      </c>
      <c r="B187" s="45">
        <f>YEAR(Table13[[#This Row],[Date]])+IF(MONTH(Table13[[#This Row],[Date]])&gt;=4,1,0)</f>
        <v>2026</v>
      </c>
      <c r="C187" s="17">
        <f>YEAR(Table13[[#This Row],[Date]])</f>
        <v>2025</v>
      </c>
      <c r="D187" s="42">
        <f>Table13[[#This Row],[Date]]-DAY(Table13[[#This Row],[Date]])+1</f>
        <v>45901</v>
      </c>
      <c r="E187" s="17">
        <f t="shared" si="16"/>
        <v>30</v>
      </c>
      <c r="F187" s="147" t="str" cm="1">
        <f t="array" ref="F187">IFERROR(_xlfn.XLOOKUP(Table13[[#This Row],[Date]],Raw_Data[[#All],[Date]],Raw_Data[[#All],[Operating Hours]]),"")</f>
        <v/>
      </c>
      <c r="G187" s="148" t="str">
        <f>IFERROR(_xlfn.XLOOKUP($A187,'Raw Data'!$G:$G,'Raw Data'!S:S)/1000,"")</f>
        <v/>
      </c>
      <c r="H187" s="148"/>
      <c r="I187" s="148" t="str">
        <f>IFERROR(_xlfn.XLOOKUP($A187,'Raw Data'!$G:$G,'Raw Data'!AF:AF)/1000,"")</f>
        <v/>
      </c>
      <c r="J187" s="148"/>
      <c r="K187" s="149" t="str">
        <f>IFERROR(_xlfn.XLOOKUP($A187,'Raw Data'!$G:$G,'Raw Data'!W:W),"")</f>
        <v/>
      </c>
      <c r="L187" s="148" t="str">
        <f>IFERROR(_xlfn.XLOOKUP($A187,'Raw Data'!$G:$G,'Raw Data'!X:X),"")</f>
        <v/>
      </c>
      <c r="M187" s="148" t="str">
        <f>IFERROR(_xlfn.XLOOKUP($A187,'Raw Data'!$G:$G,'Raw Data'!Y:Y),"")</f>
        <v/>
      </c>
      <c r="N187" s="148" t="str">
        <f>IFERROR(_xlfn.XLOOKUP($A187,'Raw Data'!$G:$G,'Raw Data'!Z:Z),"")</f>
        <v/>
      </c>
      <c r="O187" s="188" t="str">
        <f>IFERROR(1-SUMIF('Plant BD'!$H:$H,$A187,'Plant BD'!$AE:$AE)/($AA187+SUMIF('Plant BD'!$H:$H,$A187,'Plant BD'!$AE:$AE)),"")</f>
        <v/>
      </c>
      <c r="P187" s="188"/>
      <c r="Q187" s="189"/>
      <c r="R187" s="188" t="str">
        <f>IFERROR(1-SUMIF('Grid BD'!$H:$H,$A187,'Grid BD'!$AD:$AD)/($AA187+SUMIF('Grid BD'!$H:$H,$A187,'Grid BD'!$AD:$AD)),"")</f>
        <v/>
      </c>
      <c r="S187" s="17"/>
      <c r="T187" s="189" t="str">
        <f>IFERROR(1-SUMIF(Tracker_BD!H:H,$A187,Tracker_BD!AI:AI)/$F187,"")</f>
        <v/>
      </c>
      <c r="U187" s="190" t="str">
        <f t="shared" si="12"/>
        <v/>
      </c>
      <c r="V187" s="17"/>
      <c r="W187" s="176" t="str">
        <f t="shared" si="13"/>
        <v/>
      </c>
      <c r="X187" s="17" t="str">
        <f>IFERROR(_xlfn.XLOOKUP($A187,'Raw Data'!$G:$G,'Raw Data'!AB:AB),"")</f>
        <v/>
      </c>
      <c r="Y187" s="17" t="str">
        <f>IFERROR(_xlfn.XLOOKUP($A187,'Raw Data'!$G:$G,'Raw Data'!AC:AC),"")</f>
        <v/>
      </c>
      <c r="Z187" s="45" t="str">
        <f>IFERROR(_xlfn.XLOOKUP($A187,'Raw Data'!$G:$G,'Raw Data'!AD:AD),"")</f>
        <v/>
      </c>
      <c r="AA187" s="45" t="str">
        <f>IFERROR(_xlfn.XLOOKUP($A187,'Raw Data'!$G:$G,'Raw Data'!AE:AE),"")</f>
        <v/>
      </c>
      <c r="AB187" s="17">
        <f>_xlfn.XLOOKUP($D187,'Modelling New'!D:D,'Modelling New'!N:N)</f>
        <v>10.507</v>
      </c>
      <c r="AC187" s="26">
        <f>IFERROR(_xlfn.XLOOKUP($D187,'Modelling New'!$D:$D,'Modelling New'!P:P),"")</f>
        <v>5.4346819400666666</v>
      </c>
      <c r="AD187" s="45">
        <f>IFERROR(_xlfn.XLOOKUP($D187,'Modelling New'!$D:$D,'Modelling New'!T:T)*1000,"")</f>
        <v>38712.103320676884</v>
      </c>
      <c r="AE187" s="176">
        <f t="shared" si="14"/>
        <v>0.67794412805514337</v>
      </c>
      <c r="AF187" s="176">
        <f>IFERROR(_xlfn.XLOOKUP($D187,'Modelling New'!$D:$D,'Modelling New'!W:W),"")</f>
        <v>0.15351711287981379</v>
      </c>
      <c r="AG187" s="176">
        <f>IFERROR(_xlfn.XLOOKUP($D187,'Modelling New'!$D:$D,'Modelling New'!AD:AD),"")</f>
        <v>0.995</v>
      </c>
      <c r="AH187" s="176">
        <f>IFERROR(_xlfn.XLOOKUP($D187,'Modelling New'!$D:$D,'Modelling New'!AE:AE),"")</f>
        <v>0.997</v>
      </c>
      <c r="AI187" s="17"/>
      <c r="AJ187" s="17"/>
      <c r="AK187" s="17"/>
      <c r="AL187" s="17"/>
      <c r="AM187" s="17"/>
      <c r="AN187" s="176"/>
      <c r="AO187" s="176"/>
      <c r="AP187" s="176"/>
      <c r="AQ187" s="176"/>
      <c r="AR187" s="45">
        <f>IFERROR(_xlfn.XLOOKUP($D187,'Modelling New'!$D:$D,'Modelling New'!$N:$N),"")</f>
        <v>10.507</v>
      </c>
      <c r="AS187" s="45"/>
    </row>
    <row r="188" spans="1:45">
      <c r="A188" s="77">
        <f t="shared" si="15"/>
        <v>45931</v>
      </c>
      <c r="B188" s="45">
        <f>YEAR(Table13[[#This Row],[Date]])+IF(MONTH(Table13[[#This Row],[Date]])&gt;=4,1,0)</f>
        <v>2026</v>
      </c>
      <c r="C188" s="17">
        <f>YEAR(Table13[[#This Row],[Date]])</f>
        <v>2025</v>
      </c>
      <c r="D188" s="42">
        <f>Table13[[#This Row],[Date]]-DAY(Table13[[#This Row],[Date]])+1</f>
        <v>45931</v>
      </c>
      <c r="E188" s="17">
        <f t="shared" si="16"/>
        <v>31</v>
      </c>
      <c r="F188" s="147" t="str" cm="1">
        <f t="array" ref="F188">IFERROR(_xlfn.XLOOKUP(Table13[[#This Row],[Date]],Raw_Data[[#All],[Date]],Raw_Data[[#All],[Operating Hours]]),"")</f>
        <v/>
      </c>
      <c r="G188" s="26" t="str">
        <f>IFERROR(_xlfn.XLOOKUP($A188,'Raw Data'!$G:$G,'Raw Data'!S:S)/1000,"")</f>
        <v/>
      </c>
      <c r="H188" s="26"/>
      <c r="I188" s="26" t="str">
        <f>IFERROR(_xlfn.XLOOKUP($A188,'Raw Data'!$G:$G,'Raw Data'!AF:AF)/1000,"")</f>
        <v/>
      </c>
      <c r="J188" s="26"/>
      <c r="K188" s="149" t="str">
        <f>IFERROR(_xlfn.XLOOKUP($A188,'Raw Data'!$G:$G,'Raw Data'!W:W),"")</f>
        <v/>
      </c>
      <c r="L188" s="148" t="str">
        <f>IFERROR(_xlfn.XLOOKUP($A188,'Raw Data'!$G:$G,'Raw Data'!X:X),"")</f>
        <v/>
      </c>
      <c r="M188" s="148" t="str">
        <f>IFERROR(_xlfn.XLOOKUP($A188,'Raw Data'!$G:$G,'Raw Data'!Y:Y),"")</f>
        <v/>
      </c>
      <c r="N188" s="148" t="str">
        <f>IFERROR(_xlfn.XLOOKUP($A188,'Raw Data'!$G:$G,'Raw Data'!Z:Z),"")</f>
        <v/>
      </c>
      <c r="O188" s="188" t="str">
        <f>IFERROR(1-SUMIF('Plant BD'!$H:$H,$A188,'Plant BD'!$AE:$AE)/($AA188+SUMIF('Plant BD'!$H:$H,$A188,'Plant BD'!$AE:$AE)),"")</f>
        <v/>
      </c>
      <c r="P188" s="188"/>
      <c r="Q188" s="189"/>
      <c r="R188" s="191" t="str">
        <f>IFERROR(1-SUMIF('Grid BD'!$H:$H,$A188,'Grid BD'!$AD:$AD)/($AA188+SUMIF('Grid BD'!$H:$H,$A188,'Grid BD'!$AD:$AD)),"")</f>
        <v/>
      </c>
      <c r="S188" s="17"/>
      <c r="T188" s="189" t="str">
        <f>IFERROR(1-SUMIF(Tracker_BD!H:H,$A188,Tracker_BD!AI:AI)/$F188,"")</f>
        <v/>
      </c>
      <c r="U188" s="190" t="str">
        <f t="shared" si="12"/>
        <v/>
      </c>
      <c r="V188" s="17"/>
      <c r="W188" s="176" t="str">
        <f t="shared" si="13"/>
        <v/>
      </c>
      <c r="X188" s="17" t="str">
        <f>IFERROR(_xlfn.XLOOKUP($A188,'Raw Data'!$G:$G,'Raw Data'!AB:AB),"")</f>
        <v/>
      </c>
      <c r="Y188" s="17" t="str">
        <f>IFERROR(_xlfn.XLOOKUP($A188,'Raw Data'!$G:$G,'Raw Data'!AC:AC),"")</f>
        <v/>
      </c>
      <c r="Z188" s="45" t="str">
        <f>IFERROR(_xlfn.XLOOKUP($A188,'Raw Data'!$G:$G,'Raw Data'!AD:AD),"")</f>
        <v/>
      </c>
      <c r="AA188" s="45" t="str">
        <f>IFERROR(_xlfn.XLOOKUP($A188,'Raw Data'!$G:$G,'Raw Data'!AE:AE),"")</f>
        <v/>
      </c>
      <c r="AB188" s="17">
        <f>_xlfn.XLOOKUP($D188,'Modelling New'!D:D,'Modelling New'!N:N)</f>
        <v>10.507</v>
      </c>
      <c r="AC188" s="26">
        <f>IFERROR(_xlfn.XLOOKUP($D188,'Modelling New'!$D:$D,'Modelling New'!P:P),"")</f>
        <v>5.4651178025806448</v>
      </c>
      <c r="AD188" s="45">
        <f>IFERROR(_xlfn.XLOOKUP($D188,'Modelling New'!$D:$D,'Modelling New'!T:T)*1000,"")</f>
        <v>40947.895422803231</v>
      </c>
      <c r="AE188" s="176">
        <f t="shared" si="14"/>
        <v>0.71310474367994436</v>
      </c>
      <c r="AF188" s="176">
        <f>IFERROR(_xlfn.XLOOKUP($D188,'Modelling New'!$D:$D,'Modelling New'!W:W),"")</f>
        <v>0.16238339290791545</v>
      </c>
      <c r="AG188" s="176">
        <f>IFERROR(_xlfn.XLOOKUP($D188,'Modelling New'!$D:$D,'Modelling New'!AD:AD),"")</f>
        <v>0.995</v>
      </c>
      <c r="AH188" s="176">
        <f>IFERROR(_xlfn.XLOOKUP($D188,'Modelling New'!$D:$D,'Modelling New'!AE:AE),"")</f>
        <v>0.997</v>
      </c>
      <c r="AI188" s="17"/>
      <c r="AJ188" s="17"/>
      <c r="AK188" s="17"/>
      <c r="AL188" s="17"/>
      <c r="AM188" s="17"/>
      <c r="AN188" s="176"/>
      <c r="AO188" s="176"/>
      <c r="AP188" s="176"/>
      <c r="AQ188" s="176"/>
      <c r="AR188" s="45">
        <f>IFERROR(_xlfn.XLOOKUP($D188,'Modelling New'!$D:$D,'Modelling New'!$N:$N),"")</f>
        <v>10.507</v>
      </c>
      <c r="AS188" s="45"/>
    </row>
    <row r="189" spans="1:45">
      <c r="A189" s="77">
        <f t="shared" si="15"/>
        <v>45932</v>
      </c>
      <c r="B189" s="45">
        <f>YEAR(Table13[[#This Row],[Date]])+IF(MONTH(Table13[[#This Row],[Date]])&gt;=4,1,0)</f>
        <v>2026</v>
      </c>
      <c r="C189" s="17">
        <f>YEAR(Table13[[#This Row],[Date]])</f>
        <v>2025</v>
      </c>
      <c r="D189" s="42">
        <f>Table13[[#This Row],[Date]]-DAY(Table13[[#This Row],[Date]])+1</f>
        <v>45931</v>
      </c>
      <c r="E189" s="17">
        <f t="shared" si="16"/>
        <v>31</v>
      </c>
      <c r="F189" s="147" t="str" cm="1">
        <f t="array" ref="F189">IFERROR(_xlfn.XLOOKUP(Table13[[#This Row],[Date]],Raw_Data[[#All],[Date]],Raw_Data[[#All],[Operating Hours]]),"")</f>
        <v/>
      </c>
      <c r="G189" s="148" t="str">
        <f>IFERROR(_xlfn.XLOOKUP($A189,'Raw Data'!$G:$G,'Raw Data'!S:S)/1000,"")</f>
        <v/>
      </c>
      <c r="H189" s="148"/>
      <c r="I189" s="148" t="str">
        <f>IFERROR(_xlfn.XLOOKUP($A189,'Raw Data'!$G:$G,'Raw Data'!AF:AF)/1000,"")</f>
        <v/>
      </c>
      <c r="J189" s="148"/>
      <c r="K189" s="149" t="str">
        <f>IFERROR(_xlfn.XLOOKUP($A189,'Raw Data'!$G:$G,'Raw Data'!W:W),"")</f>
        <v/>
      </c>
      <c r="L189" s="148" t="str">
        <f>IFERROR(_xlfn.XLOOKUP($A189,'Raw Data'!$G:$G,'Raw Data'!X:X),"")</f>
        <v/>
      </c>
      <c r="M189" s="148" t="str">
        <f>IFERROR(_xlfn.XLOOKUP($A189,'Raw Data'!$G:$G,'Raw Data'!Y:Y),"")</f>
        <v/>
      </c>
      <c r="N189" s="148" t="str">
        <f>IFERROR(_xlfn.XLOOKUP($A189,'Raw Data'!$G:$G,'Raw Data'!Z:Z),"")</f>
        <v/>
      </c>
      <c r="O189" s="188" t="str">
        <f>IFERROR(1-SUMIF('Plant BD'!$H:$H,$A189,'Plant BD'!$AE:$AE)/($AA189+SUMIF('Plant BD'!$H:$H,$A189,'Plant BD'!$AE:$AE)),"")</f>
        <v/>
      </c>
      <c r="P189" s="188"/>
      <c r="Q189" s="189"/>
      <c r="R189" s="188" t="str">
        <f>IFERROR(1-SUMIF('Grid BD'!$H:$H,$A189,'Grid BD'!$AD:$AD)/($AA189+SUMIF('Grid BD'!$H:$H,$A189,'Grid BD'!$AD:$AD)),"")</f>
        <v/>
      </c>
      <c r="S189" s="17"/>
      <c r="T189" s="189" t="str">
        <f>IFERROR(1-SUMIF(Tracker_BD!H:H,$A189,Tracker_BD!AI:AI)/$F189,"")</f>
        <v/>
      </c>
      <c r="U189" s="190" t="str">
        <f t="shared" ref="U189:U252" si="17">IFERROR(AA189/(I189*1000)/AB189,"")</f>
        <v/>
      </c>
      <c r="V189" s="17"/>
      <c r="W189" s="176" t="str">
        <f t="shared" ref="W189:W252" si="18">IFERROR(AA189/(24*1000*AR189),"")</f>
        <v/>
      </c>
      <c r="X189" s="17" t="str">
        <f>IFERROR(_xlfn.XLOOKUP($A189,'Raw Data'!$G:$G,'Raw Data'!AB:AB),"")</f>
        <v/>
      </c>
      <c r="Y189" s="17" t="str">
        <f>IFERROR(_xlfn.XLOOKUP($A189,'Raw Data'!$G:$G,'Raw Data'!AC:AC),"")</f>
        <v/>
      </c>
      <c r="Z189" s="45" t="str">
        <f>IFERROR(_xlfn.XLOOKUP($A189,'Raw Data'!$G:$G,'Raw Data'!AD:AD),"")</f>
        <v/>
      </c>
      <c r="AA189" s="45" t="str">
        <f>IFERROR(_xlfn.XLOOKUP($A189,'Raw Data'!$G:$G,'Raw Data'!AE:AE),"")</f>
        <v/>
      </c>
      <c r="AB189" s="17">
        <f>_xlfn.XLOOKUP($D189,'Modelling New'!D:D,'Modelling New'!N:N)</f>
        <v>10.507</v>
      </c>
      <c r="AC189" s="26">
        <f>IFERROR(_xlfn.XLOOKUP($D189,'Modelling New'!$D:$D,'Modelling New'!P:P),"")</f>
        <v>5.4651178025806448</v>
      </c>
      <c r="AD189" s="45">
        <f>IFERROR(_xlfn.XLOOKUP($D189,'Modelling New'!$D:$D,'Modelling New'!T:T)*1000,"")</f>
        <v>40947.895422803231</v>
      </c>
      <c r="AE189" s="176">
        <f t="shared" ref="AE189:AE252" si="19">IFERROR(AD189/AC189/AB189/1000,"")</f>
        <v>0.71310474367994436</v>
      </c>
      <c r="AF189" s="176">
        <f>IFERROR(_xlfn.XLOOKUP($D189,'Modelling New'!$D:$D,'Modelling New'!W:W),"")</f>
        <v>0.16238339290791545</v>
      </c>
      <c r="AG189" s="176">
        <f>IFERROR(_xlfn.XLOOKUP($D189,'Modelling New'!$D:$D,'Modelling New'!AD:AD),"")</f>
        <v>0.995</v>
      </c>
      <c r="AH189" s="176">
        <f>IFERROR(_xlfn.XLOOKUP($D189,'Modelling New'!$D:$D,'Modelling New'!AE:AE),"")</f>
        <v>0.997</v>
      </c>
      <c r="AI189" s="17"/>
      <c r="AJ189" s="17"/>
      <c r="AK189" s="17"/>
      <c r="AL189" s="17"/>
      <c r="AM189" s="17"/>
      <c r="AN189" s="176"/>
      <c r="AO189" s="176"/>
      <c r="AP189" s="176"/>
      <c r="AQ189" s="176"/>
      <c r="AR189" s="45">
        <f>IFERROR(_xlfn.XLOOKUP($D189,'Modelling New'!$D:$D,'Modelling New'!$N:$N),"")</f>
        <v>10.507</v>
      </c>
      <c r="AS189" s="45"/>
    </row>
    <row r="190" spans="1:45">
      <c r="A190" s="77">
        <f t="shared" si="15"/>
        <v>45933</v>
      </c>
      <c r="B190" s="45">
        <f>YEAR(Table13[[#This Row],[Date]])+IF(MONTH(Table13[[#This Row],[Date]])&gt;=4,1,0)</f>
        <v>2026</v>
      </c>
      <c r="C190" s="17">
        <f>YEAR(Table13[[#This Row],[Date]])</f>
        <v>2025</v>
      </c>
      <c r="D190" s="42">
        <f>Table13[[#This Row],[Date]]-DAY(Table13[[#This Row],[Date]])+1</f>
        <v>45931</v>
      </c>
      <c r="E190" s="17">
        <f t="shared" si="16"/>
        <v>31</v>
      </c>
      <c r="F190" s="147" t="str" cm="1">
        <f t="array" ref="F190">IFERROR(_xlfn.XLOOKUP(Table13[[#This Row],[Date]],Raw_Data[[#All],[Date]],Raw_Data[[#All],[Operating Hours]]),"")</f>
        <v/>
      </c>
      <c r="G190" s="26" t="str">
        <f>IFERROR(_xlfn.XLOOKUP($A190,'Raw Data'!$G:$G,'Raw Data'!S:S)/1000,"")</f>
        <v/>
      </c>
      <c r="H190" s="26"/>
      <c r="I190" s="26" t="str">
        <f>IFERROR(_xlfn.XLOOKUP($A190,'Raw Data'!$G:$G,'Raw Data'!AF:AF)/1000,"")</f>
        <v/>
      </c>
      <c r="J190" s="26"/>
      <c r="K190" s="149" t="str">
        <f>IFERROR(_xlfn.XLOOKUP($A190,'Raw Data'!$G:$G,'Raw Data'!W:W),"")</f>
        <v/>
      </c>
      <c r="L190" s="148" t="str">
        <f>IFERROR(_xlfn.XLOOKUP($A190,'Raw Data'!$G:$G,'Raw Data'!X:X),"")</f>
        <v/>
      </c>
      <c r="M190" s="148" t="str">
        <f>IFERROR(_xlfn.XLOOKUP($A190,'Raw Data'!$G:$G,'Raw Data'!Y:Y),"")</f>
        <v/>
      </c>
      <c r="N190" s="148" t="str">
        <f>IFERROR(_xlfn.XLOOKUP($A190,'Raw Data'!$G:$G,'Raw Data'!Z:Z),"")</f>
        <v/>
      </c>
      <c r="O190" s="188" t="str">
        <f>IFERROR(1-SUMIF('Plant BD'!$H:$H,$A190,'Plant BD'!$AE:$AE)/($AA190+SUMIF('Plant BD'!$H:$H,$A190,'Plant BD'!$AE:$AE)),"")</f>
        <v/>
      </c>
      <c r="P190" s="188"/>
      <c r="Q190" s="189"/>
      <c r="R190" s="191" t="str">
        <f>IFERROR(1-SUMIF('Grid BD'!$H:$H,$A190,'Grid BD'!$AD:$AD)/($AA190+SUMIF('Grid BD'!$H:$H,$A190,'Grid BD'!$AD:$AD)),"")</f>
        <v/>
      </c>
      <c r="S190" s="17"/>
      <c r="T190" s="189" t="str">
        <f>IFERROR(1-SUMIF(Tracker_BD!H:H,$A190,Tracker_BD!AI:AI)/$F190,"")</f>
        <v/>
      </c>
      <c r="U190" s="190" t="str">
        <f t="shared" si="17"/>
        <v/>
      </c>
      <c r="V190" s="17"/>
      <c r="W190" s="176" t="str">
        <f t="shared" si="18"/>
        <v/>
      </c>
      <c r="X190" s="17" t="str">
        <f>IFERROR(_xlfn.XLOOKUP($A190,'Raw Data'!$G:$G,'Raw Data'!AB:AB),"")</f>
        <v/>
      </c>
      <c r="Y190" s="17" t="str">
        <f>IFERROR(_xlfn.XLOOKUP($A190,'Raw Data'!$G:$G,'Raw Data'!AC:AC),"")</f>
        <v/>
      </c>
      <c r="Z190" s="45" t="str">
        <f>IFERROR(_xlfn.XLOOKUP($A190,'Raw Data'!$G:$G,'Raw Data'!AD:AD),"")</f>
        <v/>
      </c>
      <c r="AA190" s="45" t="str">
        <f>IFERROR(_xlfn.XLOOKUP($A190,'Raw Data'!$G:$G,'Raw Data'!AE:AE),"")</f>
        <v/>
      </c>
      <c r="AB190" s="17">
        <f>_xlfn.XLOOKUP($D190,'Modelling New'!D:D,'Modelling New'!N:N)</f>
        <v>10.507</v>
      </c>
      <c r="AC190" s="26">
        <f>IFERROR(_xlfn.XLOOKUP($D190,'Modelling New'!$D:$D,'Modelling New'!P:P),"")</f>
        <v>5.4651178025806448</v>
      </c>
      <c r="AD190" s="45">
        <f>IFERROR(_xlfn.XLOOKUP($D190,'Modelling New'!$D:$D,'Modelling New'!T:T)*1000,"")</f>
        <v>40947.895422803231</v>
      </c>
      <c r="AE190" s="176">
        <f t="shared" si="19"/>
        <v>0.71310474367994436</v>
      </c>
      <c r="AF190" s="176">
        <f>IFERROR(_xlfn.XLOOKUP($D190,'Modelling New'!$D:$D,'Modelling New'!W:W),"")</f>
        <v>0.16238339290791545</v>
      </c>
      <c r="AG190" s="176">
        <f>IFERROR(_xlfn.XLOOKUP($D190,'Modelling New'!$D:$D,'Modelling New'!AD:AD),"")</f>
        <v>0.995</v>
      </c>
      <c r="AH190" s="176">
        <f>IFERROR(_xlfn.XLOOKUP($D190,'Modelling New'!$D:$D,'Modelling New'!AE:AE),"")</f>
        <v>0.997</v>
      </c>
      <c r="AI190" s="17"/>
      <c r="AJ190" s="17"/>
      <c r="AK190" s="17"/>
      <c r="AL190" s="17"/>
      <c r="AM190" s="17"/>
      <c r="AN190" s="176"/>
      <c r="AO190" s="176"/>
      <c r="AP190" s="176"/>
      <c r="AQ190" s="176"/>
      <c r="AR190" s="45">
        <f>IFERROR(_xlfn.XLOOKUP($D190,'Modelling New'!$D:$D,'Modelling New'!$N:$N),"")</f>
        <v>10.507</v>
      </c>
      <c r="AS190" s="45"/>
    </row>
    <row r="191" spans="1:45">
      <c r="A191" s="77">
        <f t="shared" si="15"/>
        <v>45934</v>
      </c>
      <c r="B191" s="45">
        <f>YEAR(Table13[[#This Row],[Date]])+IF(MONTH(Table13[[#This Row],[Date]])&gt;=4,1,0)</f>
        <v>2026</v>
      </c>
      <c r="C191" s="17">
        <f>YEAR(Table13[[#This Row],[Date]])</f>
        <v>2025</v>
      </c>
      <c r="D191" s="42">
        <f>Table13[[#This Row],[Date]]-DAY(Table13[[#This Row],[Date]])+1</f>
        <v>45931</v>
      </c>
      <c r="E191" s="17">
        <f t="shared" si="16"/>
        <v>31</v>
      </c>
      <c r="F191" s="147" t="str" cm="1">
        <f t="array" ref="F191">IFERROR(_xlfn.XLOOKUP(Table13[[#This Row],[Date]],Raw_Data[[#All],[Date]],Raw_Data[[#All],[Operating Hours]]),"")</f>
        <v/>
      </c>
      <c r="G191" s="148" t="str">
        <f>IFERROR(_xlfn.XLOOKUP($A191,'Raw Data'!$G:$G,'Raw Data'!S:S)/1000,"")</f>
        <v/>
      </c>
      <c r="H191" s="148"/>
      <c r="I191" s="148" t="str">
        <f>IFERROR(_xlfn.XLOOKUP($A191,'Raw Data'!$G:$G,'Raw Data'!AF:AF)/1000,"")</f>
        <v/>
      </c>
      <c r="J191" s="148"/>
      <c r="K191" s="149" t="str">
        <f>IFERROR(_xlfn.XLOOKUP($A191,'Raw Data'!$G:$G,'Raw Data'!W:W),"")</f>
        <v/>
      </c>
      <c r="L191" s="148" t="str">
        <f>IFERROR(_xlfn.XLOOKUP($A191,'Raw Data'!$G:$G,'Raw Data'!X:X),"")</f>
        <v/>
      </c>
      <c r="M191" s="148" t="str">
        <f>IFERROR(_xlfn.XLOOKUP($A191,'Raw Data'!$G:$G,'Raw Data'!Y:Y),"")</f>
        <v/>
      </c>
      <c r="N191" s="148" t="str">
        <f>IFERROR(_xlfn.XLOOKUP($A191,'Raw Data'!$G:$G,'Raw Data'!Z:Z),"")</f>
        <v/>
      </c>
      <c r="O191" s="188" t="str">
        <f>IFERROR(1-SUMIF('Plant BD'!$H:$H,$A191,'Plant BD'!$AE:$AE)/($AA191+SUMIF('Plant BD'!$H:$H,$A191,'Plant BD'!$AE:$AE)),"")</f>
        <v/>
      </c>
      <c r="P191" s="188"/>
      <c r="Q191" s="189"/>
      <c r="R191" s="188" t="str">
        <f>IFERROR(1-SUMIF('Grid BD'!$H:$H,$A191,'Grid BD'!$AD:$AD)/($AA191+SUMIF('Grid BD'!$H:$H,$A191,'Grid BD'!$AD:$AD)),"")</f>
        <v/>
      </c>
      <c r="S191" s="17"/>
      <c r="T191" s="189" t="str">
        <f>IFERROR(1-SUMIF(Tracker_BD!H:H,$A191,Tracker_BD!AI:AI)/$F191,"")</f>
        <v/>
      </c>
      <c r="U191" s="190" t="str">
        <f t="shared" si="17"/>
        <v/>
      </c>
      <c r="V191" s="17"/>
      <c r="W191" s="176" t="str">
        <f t="shared" si="18"/>
        <v/>
      </c>
      <c r="X191" s="17" t="str">
        <f>IFERROR(_xlfn.XLOOKUP($A191,'Raw Data'!$G:$G,'Raw Data'!AB:AB),"")</f>
        <v/>
      </c>
      <c r="Y191" s="17" t="str">
        <f>IFERROR(_xlfn.XLOOKUP($A191,'Raw Data'!$G:$G,'Raw Data'!AC:AC),"")</f>
        <v/>
      </c>
      <c r="Z191" s="45" t="str">
        <f>IFERROR(_xlfn.XLOOKUP($A191,'Raw Data'!$G:$G,'Raw Data'!AD:AD),"")</f>
        <v/>
      </c>
      <c r="AA191" s="45" t="str">
        <f>IFERROR(_xlfn.XLOOKUP($A191,'Raw Data'!$G:$G,'Raw Data'!AE:AE),"")</f>
        <v/>
      </c>
      <c r="AB191" s="17">
        <f>_xlfn.XLOOKUP($D191,'Modelling New'!D:D,'Modelling New'!N:N)</f>
        <v>10.507</v>
      </c>
      <c r="AC191" s="26">
        <f>IFERROR(_xlfn.XLOOKUP($D191,'Modelling New'!$D:$D,'Modelling New'!P:P),"")</f>
        <v>5.4651178025806448</v>
      </c>
      <c r="AD191" s="45">
        <f>IFERROR(_xlfn.XLOOKUP($D191,'Modelling New'!$D:$D,'Modelling New'!T:T)*1000,"")</f>
        <v>40947.895422803231</v>
      </c>
      <c r="AE191" s="176">
        <f t="shared" si="19"/>
        <v>0.71310474367994436</v>
      </c>
      <c r="AF191" s="176">
        <f>IFERROR(_xlfn.XLOOKUP($D191,'Modelling New'!$D:$D,'Modelling New'!W:W),"")</f>
        <v>0.16238339290791545</v>
      </c>
      <c r="AG191" s="176">
        <f>IFERROR(_xlfn.XLOOKUP($D191,'Modelling New'!$D:$D,'Modelling New'!AD:AD),"")</f>
        <v>0.995</v>
      </c>
      <c r="AH191" s="176">
        <f>IFERROR(_xlfn.XLOOKUP($D191,'Modelling New'!$D:$D,'Modelling New'!AE:AE),"")</f>
        <v>0.997</v>
      </c>
      <c r="AI191" s="17"/>
      <c r="AJ191" s="17"/>
      <c r="AK191" s="17"/>
      <c r="AL191" s="17"/>
      <c r="AM191" s="17"/>
      <c r="AN191" s="176"/>
      <c r="AO191" s="176"/>
      <c r="AP191" s="176"/>
      <c r="AQ191" s="176"/>
      <c r="AR191" s="45">
        <f>IFERROR(_xlfn.XLOOKUP($D191,'Modelling New'!$D:$D,'Modelling New'!$N:$N),"")</f>
        <v>10.507</v>
      </c>
      <c r="AS191" s="45"/>
    </row>
    <row r="192" spans="1:45">
      <c r="A192" s="77">
        <f t="shared" si="15"/>
        <v>45935</v>
      </c>
      <c r="B192" s="45">
        <f>YEAR(Table13[[#This Row],[Date]])+IF(MONTH(Table13[[#This Row],[Date]])&gt;=4,1,0)</f>
        <v>2026</v>
      </c>
      <c r="C192" s="17">
        <f>YEAR(Table13[[#This Row],[Date]])</f>
        <v>2025</v>
      </c>
      <c r="D192" s="42">
        <f>Table13[[#This Row],[Date]]-DAY(Table13[[#This Row],[Date]])+1</f>
        <v>45931</v>
      </c>
      <c r="E192" s="17">
        <f t="shared" si="16"/>
        <v>31</v>
      </c>
      <c r="F192" s="147" t="str" cm="1">
        <f t="array" ref="F192">IFERROR(_xlfn.XLOOKUP(Table13[[#This Row],[Date]],Raw_Data[[#All],[Date]],Raw_Data[[#All],[Operating Hours]]),"")</f>
        <v/>
      </c>
      <c r="G192" s="26" t="str">
        <f>IFERROR(_xlfn.XLOOKUP($A192,'Raw Data'!$G:$G,'Raw Data'!S:S)/1000,"")</f>
        <v/>
      </c>
      <c r="H192" s="26"/>
      <c r="I192" s="26" t="str">
        <f>IFERROR(_xlfn.XLOOKUP($A192,'Raw Data'!$G:$G,'Raw Data'!AF:AF)/1000,"")</f>
        <v/>
      </c>
      <c r="J192" s="26"/>
      <c r="K192" s="149" t="str">
        <f>IFERROR(_xlfn.XLOOKUP($A192,'Raw Data'!$G:$G,'Raw Data'!W:W),"")</f>
        <v/>
      </c>
      <c r="L192" s="148" t="str">
        <f>IFERROR(_xlfn.XLOOKUP($A192,'Raw Data'!$G:$G,'Raw Data'!X:X),"")</f>
        <v/>
      </c>
      <c r="M192" s="148" t="str">
        <f>IFERROR(_xlfn.XLOOKUP($A192,'Raw Data'!$G:$G,'Raw Data'!Y:Y),"")</f>
        <v/>
      </c>
      <c r="N192" s="148" t="str">
        <f>IFERROR(_xlfn.XLOOKUP($A192,'Raw Data'!$G:$G,'Raw Data'!Z:Z),"")</f>
        <v/>
      </c>
      <c r="O192" s="188" t="str">
        <f>IFERROR(1-SUMIF('Plant BD'!$H:$H,$A192,'Plant BD'!$AE:$AE)/($AA192+SUMIF('Plant BD'!$H:$H,$A192,'Plant BD'!$AE:$AE)),"")</f>
        <v/>
      </c>
      <c r="P192" s="188"/>
      <c r="Q192" s="189"/>
      <c r="R192" s="191" t="str">
        <f>IFERROR(1-SUMIF('Grid BD'!$H:$H,$A192,'Grid BD'!$AD:$AD)/($AA192+SUMIF('Grid BD'!$H:$H,$A192,'Grid BD'!$AD:$AD)),"")</f>
        <v/>
      </c>
      <c r="S192" s="17"/>
      <c r="T192" s="189" t="str">
        <f>IFERROR(1-SUMIF(Tracker_BD!H:H,$A192,Tracker_BD!AI:AI)/$F192,"")</f>
        <v/>
      </c>
      <c r="U192" s="190" t="str">
        <f t="shared" si="17"/>
        <v/>
      </c>
      <c r="V192" s="17"/>
      <c r="W192" s="176" t="str">
        <f t="shared" si="18"/>
        <v/>
      </c>
      <c r="X192" s="17" t="str">
        <f>IFERROR(_xlfn.XLOOKUP($A192,'Raw Data'!$G:$G,'Raw Data'!AB:AB),"")</f>
        <v/>
      </c>
      <c r="Y192" s="17" t="str">
        <f>IFERROR(_xlfn.XLOOKUP($A192,'Raw Data'!$G:$G,'Raw Data'!AC:AC),"")</f>
        <v/>
      </c>
      <c r="Z192" s="45" t="str">
        <f>IFERROR(_xlfn.XLOOKUP($A192,'Raw Data'!$G:$G,'Raw Data'!AD:AD),"")</f>
        <v/>
      </c>
      <c r="AA192" s="45" t="str">
        <f>IFERROR(_xlfn.XLOOKUP($A192,'Raw Data'!$G:$G,'Raw Data'!AE:AE),"")</f>
        <v/>
      </c>
      <c r="AB192" s="17">
        <f>_xlfn.XLOOKUP($D192,'Modelling New'!D:D,'Modelling New'!N:N)</f>
        <v>10.507</v>
      </c>
      <c r="AC192" s="26">
        <f>IFERROR(_xlfn.XLOOKUP($D192,'Modelling New'!$D:$D,'Modelling New'!P:P),"")</f>
        <v>5.4651178025806448</v>
      </c>
      <c r="AD192" s="45">
        <f>IFERROR(_xlfn.XLOOKUP($D192,'Modelling New'!$D:$D,'Modelling New'!T:T)*1000,"")</f>
        <v>40947.895422803231</v>
      </c>
      <c r="AE192" s="176">
        <f t="shared" si="19"/>
        <v>0.71310474367994436</v>
      </c>
      <c r="AF192" s="176">
        <f>IFERROR(_xlfn.XLOOKUP($D192,'Modelling New'!$D:$D,'Modelling New'!W:W),"")</f>
        <v>0.16238339290791545</v>
      </c>
      <c r="AG192" s="176">
        <f>IFERROR(_xlfn.XLOOKUP($D192,'Modelling New'!$D:$D,'Modelling New'!AD:AD),"")</f>
        <v>0.995</v>
      </c>
      <c r="AH192" s="176">
        <f>IFERROR(_xlfn.XLOOKUP($D192,'Modelling New'!$D:$D,'Modelling New'!AE:AE),"")</f>
        <v>0.997</v>
      </c>
      <c r="AI192" s="17"/>
      <c r="AJ192" s="17"/>
      <c r="AK192" s="17"/>
      <c r="AL192" s="17"/>
      <c r="AM192" s="17"/>
      <c r="AN192" s="176"/>
      <c r="AO192" s="176"/>
      <c r="AP192" s="176"/>
      <c r="AQ192" s="176"/>
      <c r="AR192" s="45">
        <f>IFERROR(_xlfn.XLOOKUP($D192,'Modelling New'!$D:$D,'Modelling New'!$N:$N),"")</f>
        <v>10.507</v>
      </c>
      <c r="AS192" s="45"/>
    </row>
    <row r="193" spans="1:45">
      <c r="A193" s="77">
        <f t="shared" si="15"/>
        <v>45936</v>
      </c>
      <c r="B193" s="45">
        <f>YEAR(Table13[[#This Row],[Date]])+IF(MONTH(Table13[[#This Row],[Date]])&gt;=4,1,0)</f>
        <v>2026</v>
      </c>
      <c r="C193" s="17">
        <f>YEAR(Table13[[#This Row],[Date]])</f>
        <v>2025</v>
      </c>
      <c r="D193" s="42">
        <f>Table13[[#This Row],[Date]]-DAY(Table13[[#This Row],[Date]])+1</f>
        <v>45931</v>
      </c>
      <c r="E193" s="17">
        <f t="shared" si="16"/>
        <v>31</v>
      </c>
      <c r="F193" s="147" t="str" cm="1">
        <f t="array" ref="F193">IFERROR(_xlfn.XLOOKUP(Table13[[#This Row],[Date]],Raw_Data[[#All],[Date]],Raw_Data[[#All],[Operating Hours]]),"")</f>
        <v/>
      </c>
      <c r="G193" s="148" t="str">
        <f>IFERROR(_xlfn.XLOOKUP($A193,'Raw Data'!$G:$G,'Raw Data'!S:S)/1000,"")</f>
        <v/>
      </c>
      <c r="H193" s="148"/>
      <c r="I193" s="148" t="str">
        <f>IFERROR(_xlfn.XLOOKUP($A193,'Raw Data'!$G:$G,'Raw Data'!AF:AF)/1000,"")</f>
        <v/>
      </c>
      <c r="J193" s="148"/>
      <c r="K193" s="149" t="str">
        <f>IFERROR(_xlfn.XLOOKUP($A193,'Raw Data'!$G:$G,'Raw Data'!W:W),"")</f>
        <v/>
      </c>
      <c r="L193" s="148" t="str">
        <f>IFERROR(_xlfn.XLOOKUP($A193,'Raw Data'!$G:$G,'Raw Data'!X:X),"")</f>
        <v/>
      </c>
      <c r="M193" s="148" t="str">
        <f>IFERROR(_xlfn.XLOOKUP($A193,'Raw Data'!$G:$G,'Raw Data'!Y:Y),"")</f>
        <v/>
      </c>
      <c r="N193" s="148" t="str">
        <f>IFERROR(_xlfn.XLOOKUP($A193,'Raw Data'!$G:$G,'Raw Data'!Z:Z),"")</f>
        <v/>
      </c>
      <c r="O193" s="188" t="str">
        <f>IFERROR(1-SUMIF('Plant BD'!$H:$H,$A193,'Plant BD'!$AE:$AE)/($AA193+SUMIF('Plant BD'!$H:$H,$A193,'Plant BD'!$AE:$AE)),"")</f>
        <v/>
      </c>
      <c r="P193" s="188"/>
      <c r="Q193" s="189"/>
      <c r="R193" s="188" t="str">
        <f>IFERROR(1-SUMIF('Grid BD'!$H:$H,$A193,'Grid BD'!$AD:$AD)/($AA193+SUMIF('Grid BD'!$H:$H,$A193,'Grid BD'!$AD:$AD)),"")</f>
        <v/>
      </c>
      <c r="S193" s="17"/>
      <c r="T193" s="189" t="str">
        <f>IFERROR(1-SUMIF(Tracker_BD!H:H,$A193,Tracker_BD!AI:AI)/$F193,"")</f>
        <v/>
      </c>
      <c r="U193" s="190" t="str">
        <f t="shared" si="17"/>
        <v/>
      </c>
      <c r="V193" s="17"/>
      <c r="W193" s="176" t="str">
        <f t="shared" si="18"/>
        <v/>
      </c>
      <c r="X193" s="17" t="str">
        <f>IFERROR(_xlfn.XLOOKUP($A193,'Raw Data'!$G:$G,'Raw Data'!AB:AB),"")</f>
        <v/>
      </c>
      <c r="Y193" s="17" t="str">
        <f>IFERROR(_xlfn.XLOOKUP($A193,'Raw Data'!$G:$G,'Raw Data'!AC:AC),"")</f>
        <v/>
      </c>
      <c r="Z193" s="45" t="str">
        <f>IFERROR(_xlfn.XLOOKUP($A193,'Raw Data'!$G:$G,'Raw Data'!AD:AD),"")</f>
        <v/>
      </c>
      <c r="AA193" s="45" t="str">
        <f>IFERROR(_xlfn.XLOOKUP($A193,'Raw Data'!$G:$G,'Raw Data'!AE:AE),"")</f>
        <v/>
      </c>
      <c r="AB193" s="17">
        <f>_xlfn.XLOOKUP($D193,'Modelling New'!D:D,'Modelling New'!N:N)</f>
        <v>10.507</v>
      </c>
      <c r="AC193" s="26">
        <f>IFERROR(_xlfn.XLOOKUP($D193,'Modelling New'!$D:$D,'Modelling New'!P:P),"")</f>
        <v>5.4651178025806448</v>
      </c>
      <c r="AD193" s="45">
        <f>IFERROR(_xlfn.XLOOKUP($D193,'Modelling New'!$D:$D,'Modelling New'!T:T)*1000,"")</f>
        <v>40947.895422803231</v>
      </c>
      <c r="AE193" s="176">
        <f t="shared" si="19"/>
        <v>0.71310474367994436</v>
      </c>
      <c r="AF193" s="176">
        <f>IFERROR(_xlfn.XLOOKUP($D193,'Modelling New'!$D:$D,'Modelling New'!W:W),"")</f>
        <v>0.16238339290791545</v>
      </c>
      <c r="AG193" s="176">
        <f>IFERROR(_xlfn.XLOOKUP($D193,'Modelling New'!$D:$D,'Modelling New'!AD:AD),"")</f>
        <v>0.995</v>
      </c>
      <c r="AH193" s="176">
        <f>IFERROR(_xlfn.XLOOKUP($D193,'Modelling New'!$D:$D,'Modelling New'!AE:AE),"")</f>
        <v>0.997</v>
      </c>
      <c r="AI193" s="17"/>
      <c r="AJ193" s="17"/>
      <c r="AK193" s="17"/>
      <c r="AL193" s="17"/>
      <c r="AM193" s="17"/>
      <c r="AN193" s="176"/>
      <c r="AO193" s="176"/>
      <c r="AP193" s="176"/>
      <c r="AQ193" s="176"/>
      <c r="AR193" s="45">
        <f>IFERROR(_xlfn.XLOOKUP($D193,'Modelling New'!$D:$D,'Modelling New'!$N:$N),"")</f>
        <v>10.507</v>
      </c>
      <c r="AS193" s="45"/>
    </row>
    <row r="194" spans="1:45">
      <c r="A194" s="77">
        <f t="shared" si="15"/>
        <v>45937</v>
      </c>
      <c r="B194" s="45">
        <f>YEAR(Table13[[#This Row],[Date]])+IF(MONTH(Table13[[#This Row],[Date]])&gt;=4,1,0)</f>
        <v>2026</v>
      </c>
      <c r="C194" s="17">
        <f>YEAR(Table13[[#This Row],[Date]])</f>
        <v>2025</v>
      </c>
      <c r="D194" s="42">
        <f>Table13[[#This Row],[Date]]-DAY(Table13[[#This Row],[Date]])+1</f>
        <v>45931</v>
      </c>
      <c r="E194" s="17">
        <f t="shared" si="16"/>
        <v>31</v>
      </c>
      <c r="F194" s="147" t="str" cm="1">
        <f t="array" ref="F194">IFERROR(_xlfn.XLOOKUP(Table13[[#This Row],[Date]],Raw_Data[[#All],[Date]],Raw_Data[[#All],[Operating Hours]]),"")</f>
        <v/>
      </c>
      <c r="G194" s="26" t="str">
        <f>IFERROR(_xlfn.XLOOKUP($A194,'Raw Data'!$G:$G,'Raw Data'!S:S)/1000,"")</f>
        <v/>
      </c>
      <c r="H194" s="26"/>
      <c r="I194" s="26" t="str">
        <f>IFERROR(_xlfn.XLOOKUP($A194,'Raw Data'!$G:$G,'Raw Data'!AF:AF)/1000,"")</f>
        <v/>
      </c>
      <c r="J194" s="26"/>
      <c r="K194" s="149" t="str">
        <f>IFERROR(_xlfn.XLOOKUP($A194,'Raw Data'!$G:$G,'Raw Data'!W:W),"")</f>
        <v/>
      </c>
      <c r="L194" s="148" t="str">
        <f>IFERROR(_xlfn.XLOOKUP($A194,'Raw Data'!$G:$G,'Raw Data'!X:X),"")</f>
        <v/>
      </c>
      <c r="M194" s="148" t="str">
        <f>IFERROR(_xlfn.XLOOKUP($A194,'Raw Data'!$G:$G,'Raw Data'!Y:Y),"")</f>
        <v/>
      </c>
      <c r="N194" s="148" t="str">
        <f>IFERROR(_xlfn.XLOOKUP($A194,'Raw Data'!$G:$G,'Raw Data'!Z:Z),"")</f>
        <v/>
      </c>
      <c r="O194" s="188" t="str">
        <f>IFERROR(1-SUMIF('Plant BD'!$H:$H,$A194,'Plant BD'!$AE:$AE)/($AA194+SUMIF('Plant BD'!$H:$H,$A194,'Plant BD'!$AE:$AE)),"")</f>
        <v/>
      </c>
      <c r="P194" s="188"/>
      <c r="Q194" s="189"/>
      <c r="R194" s="191" t="str">
        <f>IFERROR(1-SUMIF('Grid BD'!$H:$H,$A194,'Grid BD'!$AD:$AD)/($AA194+SUMIF('Grid BD'!$H:$H,$A194,'Grid BD'!$AD:$AD)),"")</f>
        <v/>
      </c>
      <c r="S194" s="17"/>
      <c r="T194" s="189" t="str">
        <f>IFERROR(1-SUMIF(Tracker_BD!H:H,$A194,Tracker_BD!AI:AI)/$F194,"")</f>
        <v/>
      </c>
      <c r="U194" s="190" t="str">
        <f t="shared" si="17"/>
        <v/>
      </c>
      <c r="V194" s="17"/>
      <c r="W194" s="176" t="str">
        <f t="shared" si="18"/>
        <v/>
      </c>
      <c r="X194" s="17" t="str">
        <f>IFERROR(_xlfn.XLOOKUP($A194,'Raw Data'!$G:$G,'Raw Data'!AB:AB),"")</f>
        <v/>
      </c>
      <c r="Y194" s="17" t="str">
        <f>IFERROR(_xlfn.XLOOKUP($A194,'Raw Data'!$G:$G,'Raw Data'!AC:AC),"")</f>
        <v/>
      </c>
      <c r="Z194" s="45" t="str">
        <f>IFERROR(_xlfn.XLOOKUP($A194,'Raw Data'!$G:$G,'Raw Data'!AD:AD),"")</f>
        <v/>
      </c>
      <c r="AA194" s="45" t="str">
        <f>IFERROR(_xlfn.XLOOKUP($A194,'Raw Data'!$G:$G,'Raw Data'!AE:AE),"")</f>
        <v/>
      </c>
      <c r="AB194" s="17">
        <f>_xlfn.XLOOKUP($D194,'Modelling New'!D:D,'Modelling New'!N:N)</f>
        <v>10.507</v>
      </c>
      <c r="AC194" s="26">
        <f>IFERROR(_xlfn.XLOOKUP($D194,'Modelling New'!$D:$D,'Modelling New'!P:P),"")</f>
        <v>5.4651178025806448</v>
      </c>
      <c r="AD194" s="45">
        <f>IFERROR(_xlfn.XLOOKUP($D194,'Modelling New'!$D:$D,'Modelling New'!T:T)*1000,"")</f>
        <v>40947.895422803231</v>
      </c>
      <c r="AE194" s="176">
        <f t="shared" si="19"/>
        <v>0.71310474367994436</v>
      </c>
      <c r="AF194" s="176">
        <f>IFERROR(_xlfn.XLOOKUP($D194,'Modelling New'!$D:$D,'Modelling New'!W:W),"")</f>
        <v>0.16238339290791545</v>
      </c>
      <c r="AG194" s="176">
        <f>IFERROR(_xlfn.XLOOKUP($D194,'Modelling New'!$D:$D,'Modelling New'!AD:AD),"")</f>
        <v>0.995</v>
      </c>
      <c r="AH194" s="176">
        <f>IFERROR(_xlfn.XLOOKUP($D194,'Modelling New'!$D:$D,'Modelling New'!AE:AE),"")</f>
        <v>0.997</v>
      </c>
      <c r="AI194" s="17"/>
      <c r="AJ194" s="17"/>
      <c r="AK194" s="17"/>
      <c r="AL194" s="17"/>
      <c r="AM194" s="17"/>
      <c r="AN194" s="176"/>
      <c r="AO194" s="176"/>
      <c r="AP194" s="176"/>
      <c r="AQ194" s="176"/>
      <c r="AR194" s="45">
        <f>IFERROR(_xlfn.XLOOKUP($D194,'Modelling New'!$D:$D,'Modelling New'!$N:$N),"")</f>
        <v>10.507</v>
      </c>
      <c r="AS194" s="45"/>
    </row>
    <row r="195" spans="1:45">
      <c r="A195" s="77">
        <f t="shared" si="15"/>
        <v>45938</v>
      </c>
      <c r="B195" s="45">
        <f>YEAR(Table13[[#This Row],[Date]])+IF(MONTH(Table13[[#This Row],[Date]])&gt;=4,1,0)</f>
        <v>2026</v>
      </c>
      <c r="C195" s="17">
        <f>YEAR(Table13[[#This Row],[Date]])</f>
        <v>2025</v>
      </c>
      <c r="D195" s="42">
        <f>Table13[[#This Row],[Date]]-DAY(Table13[[#This Row],[Date]])+1</f>
        <v>45931</v>
      </c>
      <c r="E195" s="17">
        <f t="shared" si="16"/>
        <v>31</v>
      </c>
      <c r="F195" s="147" t="str" cm="1">
        <f t="array" ref="F195">IFERROR(_xlfn.XLOOKUP(Table13[[#This Row],[Date]],Raw_Data[[#All],[Date]],Raw_Data[[#All],[Operating Hours]]),"")</f>
        <v/>
      </c>
      <c r="G195" s="148" t="str">
        <f>IFERROR(_xlfn.XLOOKUP($A195,'Raw Data'!$G:$G,'Raw Data'!S:S)/1000,"")</f>
        <v/>
      </c>
      <c r="H195" s="148"/>
      <c r="I195" s="148" t="str">
        <f>IFERROR(_xlfn.XLOOKUP($A195,'Raw Data'!$G:$G,'Raw Data'!AF:AF)/1000,"")</f>
        <v/>
      </c>
      <c r="J195" s="148"/>
      <c r="K195" s="149" t="str">
        <f>IFERROR(_xlfn.XLOOKUP($A195,'Raw Data'!$G:$G,'Raw Data'!W:W),"")</f>
        <v/>
      </c>
      <c r="L195" s="148" t="str">
        <f>IFERROR(_xlfn.XLOOKUP($A195,'Raw Data'!$G:$G,'Raw Data'!X:X),"")</f>
        <v/>
      </c>
      <c r="M195" s="148" t="str">
        <f>IFERROR(_xlfn.XLOOKUP($A195,'Raw Data'!$G:$G,'Raw Data'!Y:Y),"")</f>
        <v/>
      </c>
      <c r="N195" s="148" t="str">
        <f>IFERROR(_xlfn.XLOOKUP($A195,'Raw Data'!$G:$G,'Raw Data'!Z:Z),"")</f>
        <v/>
      </c>
      <c r="O195" s="188" t="str">
        <f>IFERROR(1-SUMIF('Plant BD'!$H:$H,$A195,'Plant BD'!$AE:$AE)/($AA195+SUMIF('Plant BD'!$H:$H,$A195,'Plant BD'!$AE:$AE)),"")</f>
        <v/>
      </c>
      <c r="P195" s="188"/>
      <c r="Q195" s="189"/>
      <c r="R195" s="188" t="str">
        <f>IFERROR(1-SUMIF('Grid BD'!$H:$H,$A195,'Grid BD'!$AD:$AD)/($AA195+SUMIF('Grid BD'!$H:$H,$A195,'Grid BD'!$AD:$AD)),"")</f>
        <v/>
      </c>
      <c r="S195" s="17"/>
      <c r="T195" s="189" t="str">
        <f>IFERROR(1-SUMIF(Tracker_BD!H:H,$A195,Tracker_BD!AI:AI)/$F195,"")</f>
        <v/>
      </c>
      <c r="U195" s="190" t="str">
        <f t="shared" si="17"/>
        <v/>
      </c>
      <c r="V195" s="17"/>
      <c r="W195" s="176" t="str">
        <f t="shared" si="18"/>
        <v/>
      </c>
      <c r="X195" s="17" t="str">
        <f>IFERROR(_xlfn.XLOOKUP($A195,'Raw Data'!$G:$G,'Raw Data'!AB:AB),"")</f>
        <v/>
      </c>
      <c r="Y195" s="17" t="str">
        <f>IFERROR(_xlfn.XLOOKUP($A195,'Raw Data'!$G:$G,'Raw Data'!AC:AC),"")</f>
        <v/>
      </c>
      <c r="Z195" s="45" t="str">
        <f>IFERROR(_xlfn.XLOOKUP($A195,'Raw Data'!$G:$G,'Raw Data'!AD:AD),"")</f>
        <v/>
      </c>
      <c r="AA195" s="45" t="str">
        <f>IFERROR(_xlfn.XLOOKUP($A195,'Raw Data'!$G:$G,'Raw Data'!AE:AE),"")</f>
        <v/>
      </c>
      <c r="AB195" s="17">
        <f>_xlfn.XLOOKUP($D195,'Modelling New'!D:D,'Modelling New'!N:N)</f>
        <v>10.507</v>
      </c>
      <c r="AC195" s="26">
        <f>IFERROR(_xlfn.XLOOKUP($D195,'Modelling New'!$D:$D,'Modelling New'!P:P),"")</f>
        <v>5.4651178025806448</v>
      </c>
      <c r="AD195" s="45">
        <f>IFERROR(_xlfn.XLOOKUP($D195,'Modelling New'!$D:$D,'Modelling New'!T:T)*1000,"")</f>
        <v>40947.895422803231</v>
      </c>
      <c r="AE195" s="176">
        <f t="shared" si="19"/>
        <v>0.71310474367994436</v>
      </c>
      <c r="AF195" s="176">
        <f>IFERROR(_xlfn.XLOOKUP($D195,'Modelling New'!$D:$D,'Modelling New'!W:W),"")</f>
        <v>0.16238339290791545</v>
      </c>
      <c r="AG195" s="176">
        <f>IFERROR(_xlfn.XLOOKUP($D195,'Modelling New'!$D:$D,'Modelling New'!AD:AD),"")</f>
        <v>0.995</v>
      </c>
      <c r="AH195" s="176">
        <f>IFERROR(_xlfn.XLOOKUP($D195,'Modelling New'!$D:$D,'Modelling New'!AE:AE),"")</f>
        <v>0.997</v>
      </c>
      <c r="AI195" s="17"/>
      <c r="AJ195" s="17"/>
      <c r="AK195" s="17"/>
      <c r="AL195" s="17"/>
      <c r="AM195" s="17"/>
      <c r="AN195" s="176"/>
      <c r="AO195" s="176"/>
      <c r="AP195" s="176"/>
      <c r="AQ195" s="176"/>
      <c r="AR195" s="45">
        <f>IFERROR(_xlfn.XLOOKUP($D195,'Modelling New'!$D:$D,'Modelling New'!$N:$N),"")</f>
        <v>10.507</v>
      </c>
      <c r="AS195" s="45"/>
    </row>
    <row r="196" spans="1:45">
      <c r="A196" s="77">
        <f t="shared" si="15"/>
        <v>45939</v>
      </c>
      <c r="B196" s="45">
        <f>YEAR(Table13[[#This Row],[Date]])+IF(MONTH(Table13[[#This Row],[Date]])&gt;=4,1,0)</f>
        <v>2026</v>
      </c>
      <c r="C196" s="17">
        <f>YEAR(Table13[[#This Row],[Date]])</f>
        <v>2025</v>
      </c>
      <c r="D196" s="42">
        <f>Table13[[#This Row],[Date]]-DAY(Table13[[#This Row],[Date]])+1</f>
        <v>45931</v>
      </c>
      <c r="E196" s="17">
        <f t="shared" si="16"/>
        <v>31</v>
      </c>
      <c r="F196" s="147" t="str" cm="1">
        <f t="array" ref="F196">IFERROR(_xlfn.XLOOKUP(Table13[[#This Row],[Date]],Raw_Data[[#All],[Date]],Raw_Data[[#All],[Operating Hours]]),"")</f>
        <v/>
      </c>
      <c r="G196" s="26" t="str">
        <f>IFERROR(_xlfn.XLOOKUP($A196,'Raw Data'!$G:$G,'Raw Data'!S:S)/1000,"")</f>
        <v/>
      </c>
      <c r="H196" s="26"/>
      <c r="I196" s="26" t="str">
        <f>IFERROR(_xlfn.XLOOKUP($A196,'Raw Data'!$G:$G,'Raw Data'!AF:AF)/1000,"")</f>
        <v/>
      </c>
      <c r="J196" s="26"/>
      <c r="K196" s="149" t="str">
        <f>IFERROR(_xlfn.XLOOKUP($A196,'Raw Data'!$G:$G,'Raw Data'!W:W),"")</f>
        <v/>
      </c>
      <c r="L196" s="148" t="str">
        <f>IFERROR(_xlfn.XLOOKUP($A196,'Raw Data'!$G:$G,'Raw Data'!X:X),"")</f>
        <v/>
      </c>
      <c r="M196" s="148" t="str">
        <f>IFERROR(_xlfn.XLOOKUP($A196,'Raw Data'!$G:$G,'Raw Data'!Y:Y),"")</f>
        <v/>
      </c>
      <c r="N196" s="148" t="str">
        <f>IFERROR(_xlfn.XLOOKUP($A196,'Raw Data'!$G:$G,'Raw Data'!Z:Z),"")</f>
        <v/>
      </c>
      <c r="O196" s="188" t="str">
        <f>IFERROR(1-SUMIF('Plant BD'!$H:$H,$A196,'Plant BD'!$AE:$AE)/($AA196+SUMIF('Plant BD'!$H:$H,$A196,'Plant BD'!$AE:$AE)),"")</f>
        <v/>
      </c>
      <c r="P196" s="188"/>
      <c r="Q196" s="189"/>
      <c r="R196" s="191" t="str">
        <f>IFERROR(1-SUMIF('Grid BD'!$H:$H,$A196,'Grid BD'!$AD:$AD)/($AA196+SUMIF('Grid BD'!$H:$H,$A196,'Grid BD'!$AD:$AD)),"")</f>
        <v/>
      </c>
      <c r="S196" s="17"/>
      <c r="T196" s="189" t="str">
        <f>IFERROR(1-SUMIF(Tracker_BD!H:H,$A196,Tracker_BD!AI:AI)/$F196,"")</f>
        <v/>
      </c>
      <c r="U196" s="190" t="str">
        <f t="shared" si="17"/>
        <v/>
      </c>
      <c r="V196" s="17"/>
      <c r="W196" s="176" t="str">
        <f t="shared" si="18"/>
        <v/>
      </c>
      <c r="X196" s="17" t="str">
        <f>IFERROR(_xlfn.XLOOKUP($A196,'Raw Data'!$G:$G,'Raw Data'!AB:AB),"")</f>
        <v/>
      </c>
      <c r="Y196" s="17" t="str">
        <f>IFERROR(_xlfn.XLOOKUP($A196,'Raw Data'!$G:$G,'Raw Data'!AC:AC),"")</f>
        <v/>
      </c>
      <c r="Z196" s="45" t="str">
        <f>IFERROR(_xlfn.XLOOKUP($A196,'Raw Data'!$G:$G,'Raw Data'!AD:AD),"")</f>
        <v/>
      </c>
      <c r="AA196" s="45" t="str">
        <f>IFERROR(_xlfn.XLOOKUP($A196,'Raw Data'!$G:$G,'Raw Data'!AE:AE),"")</f>
        <v/>
      </c>
      <c r="AB196" s="17">
        <f>_xlfn.XLOOKUP($D196,'Modelling New'!D:D,'Modelling New'!N:N)</f>
        <v>10.507</v>
      </c>
      <c r="AC196" s="26">
        <f>IFERROR(_xlfn.XLOOKUP($D196,'Modelling New'!$D:$D,'Modelling New'!P:P),"")</f>
        <v>5.4651178025806448</v>
      </c>
      <c r="AD196" s="45">
        <f>IFERROR(_xlfn.XLOOKUP($D196,'Modelling New'!$D:$D,'Modelling New'!T:T)*1000,"")</f>
        <v>40947.895422803231</v>
      </c>
      <c r="AE196" s="176">
        <f t="shared" si="19"/>
        <v>0.71310474367994436</v>
      </c>
      <c r="AF196" s="176">
        <f>IFERROR(_xlfn.XLOOKUP($D196,'Modelling New'!$D:$D,'Modelling New'!W:W),"")</f>
        <v>0.16238339290791545</v>
      </c>
      <c r="AG196" s="176">
        <f>IFERROR(_xlfn.XLOOKUP($D196,'Modelling New'!$D:$D,'Modelling New'!AD:AD),"")</f>
        <v>0.995</v>
      </c>
      <c r="AH196" s="176">
        <f>IFERROR(_xlfn.XLOOKUP($D196,'Modelling New'!$D:$D,'Modelling New'!AE:AE),"")</f>
        <v>0.997</v>
      </c>
      <c r="AI196" s="17"/>
      <c r="AJ196" s="17"/>
      <c r="AK196" s="17"/>
      <c r="AL196" s="17"/>
      <c r="AM196" s="17"/>
      <c r="AN196" s="176"/>
      <c r="AO196" s="176"/>
      <c r="AP196" s="176"/>
      <c r="AQ196" s="176"/>
      <c r="AR196" s="45">
        <f>IFERROR(_xlfn.XLOOKUP($D196,'Modelling New'!$D:$D,'Modelling New'!$N:$N),"")</f>
        <v>10.507</v>
      </c>
      <c r="AS196" s="45"/>
    </row>
    <row r="197" spans="1:45">
      <c r="A197" s="77">
        <f t="shared" si="15"/>
        <v>45940</v>
      </c>
      <c r="B197" s="45">
        <f>YEAR(Table13[[#This Row],[Date]])+IF(MONTH(Table13[[#This Row],[Date]])&gt;=4,1,0)</f>
        <v>2026</v>
      </c>
      <c r="C197" s="17">
        <f>YEAR(Table13[[#This Row],[Date]])</f>
        <v>2025</v>
      </c>
      <c r="D197" s="42">
        <f>Table13[[#This Row],[Date]]-DAY(Table13[[#This Row],[Date]])+1</f>
        <v>45931</v>
      </c>
      <c r="E197" s="17">
        <f t="shared" si="16"/>
        <v>31</v>
      </c>
      <c r="F197" s="147" t="str" cm="1">
        <f t="array" ref="F197">IFERROR(_xlfn.XLOOKUP(Table13[[#This Row],[Date]],Raw_Data[[#All],[Date]],Raw_Data[[#All],[Operating Hours]]),"")</f>
        <v/>
      </c>
      <c r="G197" s="148" t="str">
        <f>IFERROR(_xlfn.XLOOKUP($A197,'Raw Data'!$G:$G,'Raw Data'!S:S)/1000,"")</f>
        <v/>
      </c>
      <c r="H197" s="148"/>
      <c r="I197" s="148" t="str">
        <f>IFERROR(_xlfn.XLOOKUP($A197,'Raw Data'!$G:$G,'Raw Data'!AF:AF)/1000,"")</f>
        <v/>
      </c>
      <c r="J197" s="148"/>
      <c r="K197" s="149" t="str">
        <f>IFERROR(_xlfn.XLOOKUP($A197,'Raw Data'!$G:$G,'Raw Data'!W:W),"")</f>
        <v/>
      </c>
      <c r="L197" s="148" t="str">
        <f>IFERROR(_xlfn.XLOOKUP($A197,'Raw Data'!$G:$G,'Raw Data'!X:X),"")</f>
        <v/>
      </c>
      <c r="M197" s="148" t="str">
        <f>IFERROR(_xlfn.XLOOKUP($A197,'Raw Data'!$G:$G,'Raw Data'!Y:Y),"")</f>
        <v/>
      </c>
      <c r="N197" s="148" t="str">
        <f>IFERROR(_xlfn.XLOOKUP($A197,'Raw Data'!$G:$G,'Raw Data'!Z:Z),"")</f>
        <v/>
      </c>
      <c r="O197" s="188" t="str">
        <f>IFERROR(1-SUMIF('Plant BD'!$H:$H,$A197,'Plant BD'!$AE:$AE)/($AA197+SUMIF('Plant BD'!$H:$H,$A197,'Plant BD'!$AE:$AE)),"")</f>
        <v/>
      </c>
      <c r="P197" s="188"/>
      <c r="Q197" s="189"/>
      <c r="R197" s="188" t="str">
        <f>IFERROR(1-SUMIF('Grid BD'!$H:$H,$A197,'Grid BD'!$AD:$AD)/($AA197+SUMIF('Grid BD'!$H:$H,$A197,'Grid BD'!$AD:$AD)),"")</f>
        <v/>
      </c>
      <c r="S197" s="17"/>
      <c r="T197" s="189" t="str">
        <f>IFERROR(1-SUMIF(Tracker_BD!H:H,$A197,Tracker_BD!AI:AI)/$F197,"")</f>
        <v/>
      </c>
      <c r="U197" s="190" t="str">
        <f t="shared" si="17"/>
        <v/>
      </c>
      <c r="V197" s="17"/>
      <c r="W197" s="176" t="str">
        <f t="shared" si="18"/>
        <v/>
      </c>
      <c r="X197" s="17" t="str">
        <f>IFERROR(_xlfn.XLOOKUP($A197,'Raw Data'!$G:$G,'Raw Data'!AB:AB),"")</f>
        <v/>
      </c>
      <c r="Y197" s="17" t="str">
        <f>IFERROR(_xlfn.XLOOKUP($A197,'Raw Data'!$G:$G,'Raw Data'!AC:AC),"")</f>
        <v/>
      </c>
      <c r="Z197" s="45" t="str">
        <f>IFERROR(_xlfn.XLOOKUP($A197,'Raw Data'!$G:$G,'Raw Data'!AD:AD),"")</f>
        <v/>
      </c>
      <c r="AA197" s="45" t="str">
        <f>IFERROR(_xlfn.XLOOKUP($A197,'Raw Data'!$G:$G,'Raw Data'!AE:AE),"")</f>
        <v/>
      </c>
      <c r="AB197" s="17">
        <f>_xlfn.XLOOKUP($D197,'Modelling New'!D:D,'Modelling New'!N:N)</f>
        <v>10.507</v>
      </c>
      <c r="AC197" s="26">
        <f>IFERROR(_xlfn.XLOOKUP($D197,'Modelling New'!$D:$D,'Modelling New'!P:P),"")</f>
        <v>5.4651178025806448</v>
      </c>
      <c r="AD197" s="45">
        <f>IFERROR(_xlfn.XLOOKUP($D197,'Modelling New'!$D:$D,'Modelling New'!T:T)*1000,"")</f>
        <v>40947.895422803231</v>
      </c>
      <c r="AE197" s="176">
        <f t="shared" si="19"/>
        <v>0.71310474367994436</v>
      </c>
      <c r="AF197" s="176">
        <f>IFERROR(_xlfn.XLOOKUP($D197,'Modelling New'!$D:$D,'Modelling New'!W:W),"")</f>
        <v>0.16238339290791545</v>
      </c>
      <c r="AG197" s="176">
        <f>IFERROR(_xlfn.XLOOKUP($D197,'Modelling New'!$D:$D,'Modelling New'!AD:AD),"")</f>
        <v>0.995</v>
      </c>
      <c r="AH197" s="176">
        <f>IFERROR(_xlfn.XLOOKUP($D197,'Modelling New'!$D:$D,'Modelling New'!AE:AE),"")</f>
        <v>0.997</v>
      </c>
      <c r="AI197" s="17"/>
      <c r="AJ197" s="17"/>
      <c r="AK197" s="17"/>
      <c r="AL197" s="17"/>
      <c r="AM197" s="17"/>
      <c r="AN197" s="176"/>
      <c r="AO197" s="176"/>
      <c r="AP197" s="176"/>
      <c r="AQ197" s="176"/>
      <c r="AR197" s="45">
        <f>IFERROR(_xlfn.XLOOKUP($D197,'Modelling New'!$D:$D,'Modelling New'!$N:$N),"")</f>
        <v>10.507</v>
      </c>
      <c r="AS197" s="45"/>
    </row>
    <row r="198" spans="1:45">
      <c r="A198" s="77">
        <f t="shared" ref="A198:A261" si="20">A197+1</f>
        <v>45941</v>
      </c>
      <c r="B198" s="45">
        <f>YEAR(Table13[[#This Row],[Date]])+IF(MONTH(Table13[[#This Row],[Date]])&gt;=4,1,0)</f>
        <v>2026</v>
      </c>
      <c r="C198" s="17">
        <f>YEAR(Table13[[#This Row],[Date]])</f>
        <v>2025</v>
      </c>
      <c r="D198" s="42">
        <f>Table13[[#This Row],[Date]]-DAY(Table13[[#This Row],[Date]])+1</f>
        <v>45931</v>
      </c>
      <c r="E198" s="17">
        <f t="shared" ref="E198:E261" si="21">DAY(EOMONTH(A198,0))</f>
        <v>31</v>
      </c>
      <c r="F198" s="147" t="str" cm="1">
        <f t="array" ref="F198">IFERROR(_xlfn.XLOOKUP(Table13[[#This Row],[Date]],Raw_Data[[#All],[Date]],Raw_Data[[#All],[Operating Hours]]),"")</f>
        <v/>
      </c>
      <c r="G198" s="26" t="str">
        <f>IFERROR(_xlfn.XLOOKUP($A198,'Raw Data'!$G:$G,'Raw Data'!S:S)/1000,"")</f>
        <v/>
      </c>
      <c r="H198" s="26"/>
      <c r="I198" s="26" t="str">
        <f>IFERROR(_xlfn.XLOOKUP($A198,'Raw Data'!$G:$G,'Raw Data'!AF:AF)/1000,"")</f>
        <v/>
      </c>
      <c r="J198" s="26"/>
      <c r="K198" s="149" t="str">
        <f>IFERROR(_xlfn.XLOOKUP($A198,'Raw Data'!$G:$G,'Raw Data'!W:W),"")</f>
        <v/>
      </c>
      <c r="L198" s="148" t="str">
        <f>IFERROR(_xlfn.XLOOKUP($A198,'Raw Data'!$G:$G,'Raw Data'!X:X),"")</f>
        <v/>
      </c>
      <c r="M198" s="148" t="str">
        <f>IFERROR(_xlfn.XLOOKUP($A198,'Raw Data'!$G:$G,'Raw Data'!Y:Y),"")</f>
        <v/>
      </c>
      <c r="N198" s="148" t="str">
        <f>IFERROR(_xlfn.XLOOKUP($A198,'Raw Data'!$G:$G,'Raw Data'!Z:Z),"")</f>
        <v/>
      </c>
      <c r="O198" s="188" t="str">
        <f>IFERROR(1-SUMIF('Plant BD'!$H:$H,$A198,'Plant BD'!$AE:$AE)/($AA198+SUMIF('Plant BD'!$H:$H,$A198,'Plant BD'!$AE:$AE)),"")</f>
        <v/>
      </c>
      <c r="P198" s="188"/>
      <c r="Q198" s="189"/>
      <c r="R198" s="191" t="str">
        <f>IFERROR(1-SUMIF('Grid BD'!$H:$H,$A198,'Grid BD'!$AD:$AD)/($AA198+SUMIF('Grid BD'!$H:$H,$A198,'Grid BD'!$AD:$AD)),"")</f>
        <v/>
      </c>
      <c r="S198" s="17"/>
      <c r="T198" s="189" t="str">
        <f>IFERROR(1-SUMIF(Tracker_BD!H:H,$A198,Tracker_BD!AI:AI)/$F198,"")</f>
        <v/>
      </c>
      <c r="U198" s="190" t="str">
        <f t="shared" si="17"/>
        <v/>
      </c>
      <c r="V198" s="17"/>
      <c r="W198" s="176" t="str">
        <f t="shared" si="18"/>
        <v/>
      </c>
      <c r="X198" s="17" t="str">
        <f>IFERROR(_xlfn.XLOOKUP($A198,'Raw Data'!$G:$G,'Raw Data'!AB:AB),"")</f>
        <v/>
      </c>
      <c r="Y198" s="17" t="str">
        <f>IFERROR(_xlfn.XLOOKUP($A198,'Raw Data'!$G:$G,'Raw Data'!AC:AC),"")</f>
        <v/>
      </c>
      <c r="Z198" s="45" t="str">
        <f>IFERROR(_xlfn.XLOOKUP($A198,'Raw Data'!$G:$G,'Raw Data'!AD:AD),"")</f>
        <v/>
      </c>
      <c r="AA198" s="45" t="str">
        <f>IFERROR(_xlfn.XLOOKUP($A198,'Raw Data'!$G:$G,'Raw Data'!AE:AE),"")</f>
        <v/>
      </c>
      <c r="AB198" s="17">
        <f>_xlfn.XLOOKUP($D198,'Modelling New'!D:D,'Modelling New'!N:N)</f>
        <v>10.507</v>
      </c>
      <c r="AC198" s="26">
        <f>IFERROR(_xlfn.XLOOKUP($D198,'Modelling New'!$D:$D,'Modelling New'!P:P),"")</f>
        <v>5.4651178025806448</v>
      </c>
      <c r="AD198" s="45">
        <f>IFERROR(_xlfn.XLOOKUP($D198,'Modelling New'!$D:$D,'Modelling New'!T:T)*1000,"")</f>
        <v>40947.895422803231</v>
      </c>
      <c r="AE198" s="176">
        <f t="shared" si="19"/>
        <v>0.71310474367994436</v>
      </c>
      <c r="AF198" s="176">
        <f>IFERROR(_xlfn.XLOOKUP($D198,'Modelling New'!$D:$D,'Modelling New'!W:W),"")</f>
        <v>0.16238339290791545</v>
      </c>
      <c r="AG198" s="176">
        <f>IFERROR(_xlfn.XLOOKUP($D198,'Modelling New'!$D:$D,'Modelling New'!AD:AD),"")</f>
        <v>0.995</v>
      </c>
      <c r="AH198" s="176">
        <f>IFERROR(_xlfn.XLOOKUP($D198,'Modelling New'!$D:$D,'Modelling New'!AE:AE),"")</f>
        <v>0.997</v>
      </c>
      <c r="AI198" s="17"/>
      <c r="AJ198" s="17"/>
      <c r="AK198" s="17"/>
      <c r="AL198" s="17"/>
      <c r="AM198" s="17"/>
      <c r="AN198" s="176"/>
      <c r="AO198" s="176"/>
      <c r="AP198" s="176"/>
      <c r="AQ198" s="176"/>
      <c r="AR198" s="45">
        <f>IFERROR(_xlfn.XLOOKUP($D198,'Modelling New'!$D:$D,'Modelling New'!$N:$N),"")</f>
        <v>10.507</v>
      </c>
      <c r="AS198" s="45"/>
    </row>
    <row r="199" spans="1:45">
      <c r="A199" s="77">
        <f t="shared" si="20"/>
        <v>45942</v>
      </c>
      <c r="B199" s="45">
        <f>YEAR(Table13[[#This Row],[Date]])+IF(MONTH(Table13[[#This Row],[Date]])&gt;=4,1,0)</f>
        <v>2026</v>
      </c>
      <c r="C199" s="17">
        <f>YEAR(Table13[[#This Row],[Date]])</f>
        <v>2025</v>
      </c>
      <c r="D199" s="42">
        <f>Table13[[#This Row],[Date]]-DAY(Table13[[#This Row],[Date]])+1</f>
        <v>45931</v>
      </c>
      <c r="E199" s="17">
        <f t="shared" si="21"/>
        <v>31</v>
      </c>
      <c r="F199" s="147" t="str" cm="1">
        <f t="array" ref="F199">IFERROR(_xlfn.XLOOKUP(Table13[[#This Row],[Date]],Raw_Data[[#All],[Date]],Raw_Data[[#All],[Operating Hours]]),"")</f>
        <v/>
      </c>
      <c r="G199" s="148" t="str">
        <f>IFERROR(_xlfn.XLOOKUP($A199,'Raw Data'!$G:$G,'Raw Data'!S:S)/1000,"")</f>
        <v/>
      </c>
      <c r="H199" s="148"/>
      <c r="I199" s="148" t="str">
        <f>IFERROR(_xlfn.XLOOKUP($A199,'Raw Data'!$G:$G,'Raw Data'!AF:AF)/1000,"")</f>
        <v/>
      </c>
      <c r="J199" s="148"/>
      <c r="K199" s="149" t="str">
        <f>IFERROR(_xlfn.XLOOKUP($A199,'Raw Data'!$G:$G,'Raw Data'!W:W),"")</f>
        <v/>
      </c>
      <c r="L199" s="148" t="str">
        <f>IFERROR(_xlfn.XLOOKUP($A199,'Raw Data'!$G:$G,'Raw Data'!X:X),"")</f>
        <v/>
      </c>
      <c r="M199" s="148" t="str">
        <f>IFERROR(_xlfn.XLOOKUP($A199,'Raw Data'!$G:$G,'Raw Data'!Y:Y),"")</f>
        <v/>
      </c>
      <c r="N199" s="148" t="str">
        <f>IFERROR(_xlfn.XLOOKUP($A199,'Raw Data'!$G:$G,'Raw Data'!Z:Z),"")</f>
        <v/>
      </c>
      <c r="O199" s="188" t="str">
        <f>IFERROR(1-SUMIF('Plant BD'!$H:$H,$A199,'Plant BD'!$AE:$AE)/($AA199+SUMIF('Plant BD'!$H:$H,$A199,'Plant BD'!$AE:$AE)),"")</f>
        <v/>
      </c>
      <c r="P199" s="188"/>
      <c r="Q199" s="189"/>
      <c r="R199" s="188" t="str">
        <f>IFERROR(1-SUMIF('Grid BD'!$H:$H,$A199,'Grid BD'!$AD:$AD)/($AA199+SUMIF('Grid BD'!$H:$H,$A199,'Grid BD'!$AD:$AD)),"")</f>
        <v/>
      </c>
      <c r="S199" s="17"/>
      <c r="T199" s="189" t="str">
        <f>IFERROR(1-SUMIF(Tracker_BD!H:H,$A199,Tracker_BD!AI:AI)/$F199,"")</f>
        <v/>
      </c>
      <c r="U199" s="190" t="str">
        <f t="shared" si="17"/>
        <v/>
      </c>
      <c r="V199" s="17"/>
      <c r="W199" s="176" t="str">
        <f t="shared" si="18"/>
        <v/>
      </c>
      <c r="X199" s="17" t="str">
        <f>IFERROR(_xlfn.XLOOKUP($A199,'Raw Data'!$G:$G,'Raw Data'!AB:AB),"")</f>
        <v/>
      </c>
      <c r="Y199" s="17" t="str">
        <f>IFERROR(_xlfn.XLOOKUP($A199,'Raw Data'!$G:$G,'Raw Data'!AC:AC),"")</f>
        <v/>
      </c>
      <c r="Z199" s="45" t="str">
        <f>IFERROR(_xlfn.XLOOKUP($A199,'Raw Data'!$G:$G,'Raw Data'!AD:AD),"")</f>
        <v/>
      </c>
      <c r="AA199" s="45" t="str">
        <f>IFERROR(_xlfn.XLOOKUP($A199,'Raw Data'!$G:$G,'Raw Data'!AE:AE),"")</f>
        <v/>
      </c>
      <c r="AB199" s="17">
        <f>_xlfn.XLOOKUP($D199,'Modelling New'!D:D,'Modelling New'!N:N)</f>
        <v>10.507</v>
      </c>
      <c r="AC199" s="26">
        <f>IFERROR(_xlfn.XLOOKUP($D199,'Modelling New'!$D:$D,'Modelling New'!P:P),"")</f>
        <v>5.4651178025806448</v>
      </c>
      <c r="AD199" s="45">
        <f>IFERROR(_xlfn.XLOOKUP($D199,'Modelling New'!$D:$D,'Modelling New'!T:T)*1000,"")</f>
        <v>40947.895422803231</v>
      </c>
      <c r="AE199" s="176">
        <f t="shared" si="19"/>
        <v>0.71310474367994436</v>
      </c>
      <c r="AF199" s="176">
        <f>IFERROR(_xlfn.XLOOKUP($D199,'Modelling New'!$D:$D,'Modelling New'!W:W),"")</f>
        <v>0.16238339290791545</v>
      </c>
      <c r="AG199" s="176">
        <f>IFERROR(_xlfn.XLOOKUP($D199,'Modelling New'!$D:$D,'Modelling New'!AD:AD),"")</f>
        <v>0.995</v>
      </c>
      <c r="AH199" s="176">
        <f>IFERROR(_xlfn.XLOOKUP($D199,'Modelling New'!$D:$D,'Modelling New'!AE:AE),"")</f>
        <v>0.997</v>
      </c>
      <c r="AI199" s="17"/>
      <c r="AJ199" s="17"/>
      <c r="AK199" s="17"/>
      <c r="AL199" s="17"/>
      <c r="AM199" s="17"/>
      <c r="AN199" s="176"/>
      <c r="AO199" s="176"/>
      <c r="AP199" s="176"/>
      <c r="AQ199" s="176"/>
      <c r="AR199" s="45">
        <f>IFERROR(_xlfn.XLOOKUP($D199,'Modelling New'!$D:$D,'Modelling New'!$N:$N),"")</f>
        <v>10.507</v>
      </c>
      <c r="AS199" s="45"/>
    </row>
    <row r="200" spans="1:45">
      <c r="A200" s="77">
        <f t="shared" si="20"/>
        <v>45943</v>
      </c>
      <c r="B200" s="45">
        <f>YEAR(Table13[[#This Row],[Date]])+IF(MONTH(Table13[[#This Row],[Date]])&gt;=4,1,0)</f>
        <v>2026</v>
      </c>
      <c r="C200" s="17">
        <f>YEAR(Table13[[#This Row],[Date]])</f>
        <v>2025</v>
      </c>
      <c r="D200" s="42">
        <f>Table13[[#This Row],[Date]]-DAY(Table13[[#This Row],[Date]])+1</f>
        <v>45931</v>
      </c>
      <c r="E200" s="17">
        <f t="shared" si="21"/>
        <v>31</v>
      </c>
      <c r="F200" s="147" t="str" cm="1">
        <f t="array" ref="F200">IFERROR(_xlfn.XLOOKUP(Table13[[#This Row],[Date]],Raw_Data[[#All],[Date]],Raw_Data[[#All],[Operating Hours]]),"")</f>
        <v/>
      </c>
      <c r="G200" s="26" t="str">
        <f>IFERROR(_xlfn.XLOOKUP($A200,'Raw Data'!$G:$G,'Raw Data'!S:S)/1000,"")</f>
        <v/>
      </c>
      <c r="H200" s="26"/>
      <c r="I200" s="26" t="str">
        <f>IFERROR(_xlfn.XLOOKUP($A200,'Raw Data'!$G:$G,'Raw Data'!AF:AF)/1000,"")</f>
        <v/>
      </c>
      <c r="J200" s="26"/>
      <c r="K200" s="149" t="str">
        <f>IFERROR(_xlfn.XLOOKUP($A200,'Raw Data'!$G:$G,'Raw Data'!W:W),"")</f>
        <v/>
      </c>
      <c r="L200" s="148" t="str">
        <f>IFERROR(_xlfn.XLOOKUP($A200,'Raw Data'!$G:$G,'Raw Data'!X:X),"")</f>
        <v/>
      </c>
      <c r="M200" s="148" t="str">
        <f>IFERROR(_xlfn.XLOOKUP($A200,'Raw Data'!$G:$G,'Raw Data'!Y:Y),"")</f>
        <v/>
      </c>
      <c r="N200" s="148" t="str">
        <f>IFERROR(_xlfn.XLOOKUP($A200,'Raw Data'!$G:$G,'Raw Data'!Z:Z),"")</f>
        <v/>
      </c>
      <c r="O200" s="188" t="str">
        <f>IFERROR(1-SUMIF('Plant BD'!$H:$H,$A200,'Plant BD'!$AE:$AE)/($AA200+SUMIF('Plant BD'!$H:$H,$A200,'Plant BD'!$AE:$AE)),"")</f>
        <v/>
      </c>
      <c r="P200" s="188"/>
      <c r="Q200" s="189"/>
      <c r="R200" s="191" t="str">
        <f>IFERROR(1-SUMIF('Grid BD'!$H:$H,$A200,'Grid BD'!$AD:$AD)/($AA200+SUMIF('Grid BD'!$H:$H,$A200,'Grid BD'!$AD:$AD)),"")</f>
        <v/>
      </c>
      <c r="S200" s="17"/>
      <c r="T200" s="189" t="str">
        <f>IFERROR(1-SUMIF(Tracker_BD!H:H,$A200,Tracker_BD!AI:AI)/$F200,"")</f>
        <v/>
      </c>
      <c r="U200" s="190" t="str">
        <f t="shared" si="17"/>
        <v/>
      </c>
      <c r="V200" s="17"/>
      <c r="W200" s="176" t="str">
        <f t="shared" si="18"/>
        <v/>
      </c>
      <c r="X200" s="17" t="str">
        <f>IFERROR(_xlfn.XLOOKUP($A200,'Raw Data'!$G:$G,'Raw Data'!AB:AB),"")</f>
        <v/>
      </c>
      <c r="Y200" s="17" t="str">
        <f>IFERROR(_xlfn.XLOOKUP($A200,'Raw Data'!$G:$G,'Raw Data'!AC:AC),"")</f>
        <v/>
      </c>
      <c r="Z200" s="45" t="str">
        <f>IFERROR(_xlfn.XLOOKUP($A200,'Raw Data'!$G:$G,'Raw Data'!AD:AD),"")</f>
        <v/>
      </c>
      <c r="AA200" s="45" t="str">
        <f>IFERROR(_xlfn.XLOOKUP($A200,'Raw Data'!$G:$G,'Raw Data'!AE:AE),"")</f>
        <v/>
      </c>
      <c r="AB200" s="17">
        <f>_xlfn.XLOOKUP($D200,'Modelling New'!D:D,'Modelling New'!N:N)</f>
        <v>10.507</v>
      </c>
      <c r="AC200" s="26">
        <f>IFERROR(_xlfn.XLOOKUP($D200,'Modelling New'!$D:$D,'Modelling New'!P:P),"")</f>
        <v>5.4651178025806448</v>
      </c>
      <c r="AD200" s="45">
        <f>IFERROR(_xlfn.XLOOKUP($D200,'Modelling New'!$D:$D,'Modelling New'!T:T)*1000,"")</f>
        <v>40947.895422803231</v>
      </c>
      <c r="AE200" s="176">
        <f t="shared" si="19"/>
        <v>0.71310474367994436</v>
      </c>
      <c r="AF200" s="176">
        <f>IFERROR(_xlfn.XLOOKUP($D200,'Modelling New'!$D:$D,'Modelling New'!W:W),"")</f>
        <v>0.16238339290791545</v>
      </c>
      <c r="AG200" s="176">
        <f>IFERROR(_xlfn.XLOOKUP($D200,'Modelling New'!$D:$D,'Modelling New'!AD:AD),"")</f>
        <v>0.995</v>
      </c>
      <c r="AH200" s="176">
        <f>IFERROR(_xlfn.XLOOKUP($D200,'Modelling New'!$D:$D,'Modelling New'!AE:AE),"")</f>
        <v>0.997</v>
      </c>
      <c r="AI200" s="17"/>
      <c r="AJ200" s="17"/>
      <c r="AK200" s="17"/>
      <c r="AL200" s="17"/>
      <c r="AM200" s="17"/>
      <c r="AN200" s="176"/>
      <c r="AO200" s="176"/>
      <c r="AP200" s="176"/>
      <c r="AQ200" s="176"/>
      <c r="AR200" s="45">
        <f>IFERROR(_xlfn.XLOOKUP($D200,'Modelling New'!$D:$D,'Modelling New'!$N:$N),"")</f>
        <v>10.507</v>
      </c>
      <c r="AS200" s="45"/>
    </row>
    <row r="201" spans="1:45">
      <c r="A201" s="77">
        <f t="shared" si="20"/>
        <v>45944</v>
      </c>
      <c r="B201" s="45">
        <f>YEAR(Table13[[#This Row],[Date]])+IF(MONTH(Table13[[#This Row],[Date]])&gt;=4,1,0)</f>
        <v>2026</v>
      </c>
      <c r="C201" s="17">
        <f>YEAR(Table13[[#This Row],[Date]])</f>
        <v>2025</v>
      </c>
      <c r="D201" s="42">
        <f>Table13[[#This Row],[Date]]-DAY(Table13[[#This Row],[Date]])+1</f>
        <v>45931</v>
      </c>
      <c r="E201" s="17">
        <f t="shared" si="21"/>
        <v>31</v>
      </c>
      <c r="F201" s="147" t="str" cm="1">
        <f t="array" ref="F201">IFERROR(_xlfn.XLOOKUP(Table13[[#This Row],[Date]],Raw_Data[[#All],[Date]],Raw_Data[[#All],[Operating Hours]]),"")</f>
        <v/>
      </c>
      <c r="G201" s="148" t="str">
        <f>IFERROR(_xlfn.XLOOKUP($A201,'Raw Data'!$G:$G,'Raw Data'!S:S)/1000,"")</f>
        <v/>
      </c>
      <c r="H201" s="148"/>
      <c r="I201" s="148" t="str">
        <f>IFERROR(_xlfn.XLOOKUP($A201,'Raw Data'!$G:$G,'Raw Data'!AF:AF)/1000,"")</f>
        <v/>
      </c>
      <c r="J201" s="148"/>
      <c r="K201" s="149" t="str">
        <f>IFERROR(_xlfn.XLOOKUP($A201,'Raw Data'!$G:$G,'Raw Data'!W:W),"")</f>
        <v/>
      </c>
      <c r="L201" s="148" t="str">
        <f>IFERROR(_xlfn.XLOOKUP($A201,'Raw Data'!$G:$G,'Raw Data'!X:X),"")</f>
        <v/>
      </c>
      <c r="M201" s="148" t="str">
        <f>IFERROR(_xlfn.XLOOKUP($A201,'Raw Data'!$G:$G,'Raw Data'!Y:Y),"")</f>
        <v/>
      </c>
      <c r="N201" s="148" t="str">
        <f>IFERROR(_xlfn.XLOOKUP($A201,'Raw Data'!$G:$G,'Raw Data'!Z:Z),"")</f>
        <v/>
      </c>
      <c r="O201" s="188" t="str">
        <f>IFERROR(1-SUMIF('Plant BD'!$H:$H,$A201,'Plant BD'!$AE:$AE)/($AA201+SUMIF('Plant BD'!$H:$H,$A201,'Plant BD'!$AE:$AE)),"")</f>
        <v/>
      </c>
      <c r="P201" s="188"/>
      <c r="Q201" s="189"/>
      <c r="R201" s="188" t="str">
        <f>IFERROR(1-SUMIF('Grid BD'!$H:$H,$A201,'Grid BD'!$AD:$AD)/($AA201+SUMIF('Grid BD'!$H:$H,$A201,'Grid BD'!$AD:$AD)),"")</f>
        <v/>
      </c>
      <c r="S201" s="17"/>
      <c r="T201" s="189" t="str">
        <f>IFERROR(1-SUMIF(Tracker_BD!H:H,$A201,Tracker_BD!AI:AI)/$F201,"")</f>
        <v/>
      </c>
      <c r="U201" s="190" t="str">
        <f t="shared" si="17"/>
        <v/>
      </c>
      <c r="V201" s="17"/>
      <c r="W201" s="176" t="str">
        <f t="shared" si="18"/>
        <v/>
      </c>
      <c r="X201" s="17" t="str">
        <f>IFERROR(_xlfn.XLOOKUP($A201,'Raw Data'!$G:$G,'Raw Data'!AB:AB),"")</f>
        <v/>
      </c>
      <c r="Y201" s="17" t="str">
        <f>IFERROR(_xlfn.XLOOKUP($A201,'Raw Data'!$G:$G,'Raw Data'!AC:AC),"")</f>
        <v/>
      </c>
      <c r="Z201" s="45" t="str">
        <f>IFERROR(_xlfn.XLOOKUP($A201,'Raw Data'!$G:$G,'Raw Data'!AD:AD),"")</f>
        <v/>
      </c>
      <c r="AA201" s="45" t="str">
        <f>IFERROR(_xlfn.XLOOKUP($A201,'Raw Data'!$G:$G,'Raw Data'!AE:AE),"")</f>
        <v/>
      </c>
      <c r="AB201" s="17">
        <f>_xlfn.XLOOKUP($D201,'Modelling New'!D:D,'Modelling New'!N:N)</f>
        <v>10.507</v>
      </c>
      <c r="AC201" s="26">
        <f>IFERROR(_xlfn.XLOOKUP($D201,'Modelling New'!$D:$D,'Modelling New'!P:P),"")</f>
        <v>5.4651178025806448</v>
      </c>
      <c r="AD201" s="45">
        <f>IFERROR(_xlfn.XLOOKUP($D201,'Modelling New'!$D:$D,'Modelling New'!T:T)*1000,"")</f>
        <v>40947.895422803231</v>
      </c>
      <c r="AE201" s="176">
        <f t="shared" si="19"/>
        <v>0.71310474367994436</v>
      </c>
      <c r="AF201" s="176">
        <f>IFERROR(_xlfn.XLOOKUP($D201,'Modelling New'!$D:$D,'Modelling New'!W:W),"")</f>
        <v>0.16238339290791545</v>
      </c>
      <c r="AG201" s="176">
        <f>IFERROR(_xlfn.XLOOKUP($D201,'Modelling New'!$D:$D,'Modelling New'!AD:AD),"")</f>
        <v>0.995</v>
      </c>
      <c r="AH201" s="176">
        <f>IFERROR(_xlfn.XLOOKUP($D201,'Modelling New'!$D:$D,'Modelling New'!AE:AE),"")</f>
        <v>0.997</v>
      </c>
      <c r="AI201" s="17"/>
      <c r="AJ201" s="17"/>
      <c r="AK201" s="17"/>
      <c r="AL201" s="17"/>
      <c r="AM201" s="17"/>
      <c r="AN201" s="176"/>
      <c r="AO201" s="176"/>
      <c r="AP201" s="176"/>
      <c r="AQ201" s="176"/>
      <c r="AR201" s="45">
        <f>IFERROR(_xlfn.XLOOKUP($D201,'Modelling New'!$D:$D,'Modelling New'!$N:$N),"")</f>
        <v>10.507</v>
      </c>
      <c r="AS201" s="45"/>
    </row>
    <row r="202" spans="1:45">
      <c r="A202" s="77">
        <f t="shared" si="20"/>
        <v>45945</v>
      </c>
      <c r="B202" s="45">
        <f>YEAR(Table13[[#This Row],[Date]])+IF(MONTH(Table13[[#This Row],[Date]])&gt;=4,1,0)</f>
        <v>2026</v>
      </c>
      <c r="C202" s="17">
        <f>YEAR(Table13[[#This Row],[Date]])</f>
        <v>2025</v>
      </c>
      <c r="D202" s="42">
        <f>Table13[[#This Row],[Date]]-DAY(Table13[[#This Row],[Date]])+1</f>
        <v>45931</v>
      </c>
      <c r="E202" s="17">
        <f t="shared" si="21"/>
        <v>31</v>
      </c>
      <c r="F202" s="147" t="str" cm="1">
        <f t="array" ref="F202">IFERROR(_xlfn.XLOOKUP(Table13[[#This Row],[Date]],Raw_Data[[#All],[Date]],Raw_Data[[#All],[Operating Hours]]),"")</f>
        <v/>
      </c>
      <c r="G202" s="26" t="str">
        <f>IFERROR(_xlfn.XLOOKUP($A202,'Raw Data'!$G:$G,'Raw Data'!S:S)/1000,"")</f>
        <v/>
      </c>
      <c r="H202" s="26"/>
      <c r="I202" s="26" t="str">
        <f>IFERROR(_xlfn.XLOOKUP($A202,'Raw Data'!$G:$G,'Raw Data'!AF:AF)/1000,"")</f>
        <v/>
      </c>
      <c r="J202" s="26"/>
      <c r="K202" s="149" t="str">
        <f>IFERROR(_xlfn.XLOOKUP($A202,'Raw Data'!$G:$G,'Raw Data'!W:W),"")</f>
        <v/>
      </c>
      <c r="L202" s="148" t="str">
        <f>IFERROR(_xlfn.XLOOKUP($A202,'Raw Data'!$G:$G,'Raw Data'!X:X),"")</f>
        <v/>
      </c>
      <c r="M202" s="148" t="str">
        <f>IFERROR(_xlfn.XLOOKUP($A202,'Raw Data'!$G:$G,'Raw Data'!Y:Y),"")</f>
        <v/>
      </c>
      <c r="N202" s="148" t="str">
        <f>IFERROR(_xlfn.XLOOKUP($A202,'Raw Data'!$G:$G,'Raw Data'!Z:Z),"")</f>
        <v/>
      </c>
      <c r="O202" s="188" t="str">
        <f>IFERROR(1-SUMIF('Plant BD'!$H:$H,$A202,'Plant BD'!$AE:$AE)/($AA202+SUMIF('Plant BD'!$H:$H,$A202,'Plant BD'!$AE:$AE)),"")</f>
        <v/>
      </c>
      <c r="P202" s="188"/>
      <c r="Q202" s="189"/>
      <c r="R202" s="191" t="str">
        <f>IFERROR(1-SUMIF('Grid BD'!$H:$H,$A202,'Grid BD'!$AD:$AD)/($AA202+SUMIF('Grid BD'!$H:$H,$A202,'Grid BD'!$AD:$AD)),"")</f>
        <v/>
      </c>
      <c r="S202" s="17"/>
      <c r="T202" s="189" t="str">
        <f>IFERROR(1-SUMIF(Tracker_BD!H:H,$A202,Tracker_BD!AI:AI)/$F202,"")</f>
        <v/>
      </c>
      <c r="U202" s="190" t="str">
        <f t="shared" si="17"/>
        <v/>
      </c>
      <c r="V202" s="17"/>
      <c r="W202" s="176" t="str">
        <f t="shared" si="18"/>
        <v/>
      </c>
      <c r="X202" s="17" t="str">
        <f>IFERROR(_xlfn.XLOOKUP($A202,'Raw Data'!$G:$G,'Raw Data'!AB:AB),"")</f>
        <v/>
      </c>
      <c r="Y202" s="17" t="str">
        <f>IFERROR(_xlfn.XLOOKUP($A202,'Raw Data'!$G:$G,'Raw Data'!AC:AC),"")</f>
        <v/>
      </c>
      <c r="Z202" s="45" t="str">
        <f>IFERROR(_xlfn.XLOOKUP($A202,'Raw Data'!$G:$G,'Raw Data'!AD:AD),"")</f>
        <v/>
      </c>
      <c r="AA202" s="45" t="str">
        <f>IFERROR(_xlfn.XLOOKUP($A202,'Raw Data'!$G:$G,'Raw Data'!AE:AE),"")</f>
        <v/>
      </c>
      <c r="AB202" s="17">
        <f>_xlfn.XLOOKUP($D202,'Modelling New'!D:D,'Modelling New'!N:N)</f>
        <v>10.507</v>
      </c>
      <c r="AC202" s="26">
        <f>IFERROR(_xlfn.XLOOKUP($D202,'Modelling New'!$D:$D,'Modelling New'!P:P),"")</f>
        <v>5.4651178025806448</v>
      </c>
      <c r="AD202" s="45">
        <f>IFERROR(_xlfn.XLOOKUP($D202,'Modelling New'!$D:$D,'Modelling New'!T:T)*1000,"")</f>
        <v>40947.895422803231</v>
      </c>
      <c r="AE202" s="176">
        <f t="shared" si="19"/>
        <v>0.71310474367994436</v>
      </c>
      <c r="AF202" s="176">
        <f>IFERROR(_xlfn.XLOOKUP($D202,'Modelling New'!$D:$D,'Modelling New'!W:W),"")</f>
        <v>0.16238339290791545</v>
      </c>
      <c r="AG202" s="176">
        <f>IFERROR(_xlfn.XLOOKUP($D202,'Modelling New'!$D:$D,'Modelling New'!AD:AD),"")</f>
        <v>0.995</v>
      </c>
      <c r="AH202" s="176">
        <f>IFERROR(_xlfn.XLOOKUP($D202,'Modelling New'!$D:$D,'Modelling New'!AE:AE),"")</f>
        <v>0.997</v>
      </c>
      <c r="AI202" s="17"/>
      <c r="AJ202" s="17"/>
      <c r="AK202" s="17"/>
      <c r="AL202" s="17"/>
      <c r="AM202" s="17"/>
      <c r="AN202" s="176"/>
      <c r="AO202" s="176"/>
      <c r="AP202" s="176"/>
      <c r="AQ202" s="176"/>
      <c r="AR202" s="45">
        <f>IFERROR(_xlfn.XLOOKUP($D202,'Modelling New'!$D:$D,'Modelling New'!$N:$N),"")</f>
        <v>10.507</v>
      </c>
      <c r="AS202" s="45"/>
    </row>
    <row r="203" spans="1:45">
      <c r="A203" s="77">
        <f t="shared" si="20"/>
        <v>45946</v>
      </c>
      <c r="B203" s="45">
        <f>YEAR(Table13[[#This Row],[Date]])+IF(MONTH(Table13[[#This Row],[Date]])&gt;=4,1,0)</f>
        <v>2026</v>
      </c>
      <c r="C203" s="17">
        <f>YEAR(Table13[[#This Row],[Date]])</f>
        <v>2025</v>
      </c>
      <c r="D203" s="42">
        <f>Table13[[#This Row],[Date]]-DAY(Table13[[#This Row],[Date]])+1</f>
        <v>45931</v>
      </c>
      <c r="E203" s="17">
        <f t="shared" si="21"/>
        <v>31</v>
      </c>
      <c r="F203" s="147" t="str" cm="1">
        <f t="array" ref="F203">IFERROR(_xlfn.XLOOKUP(Table13[[#This Row],[Date]],Raw_Data[[#All],[Date]],Raw_Data[[#All],[Operating Hours]]),"")</f>
        <v/>
      </c>
      <c r="G203" s="148" t="str">
        <f>IFERROR(_xlfn.XLOOKUP($A203,'Raw Data'!$G:$G,'Raw Data'!S:S)/1000,"")</f>
        <v/>
      </c>
      <c r="H203" s="148"/>
      <c r="I203" s="148" t="str">
        <f>IFERROR(_xlfn.XLOOKUP($A203,'Raw Data'!$G:$G,'Raw Data'!AF:AF)/1000,"")</f>
        <v/>
      </c>
      <c r="J203" s="148"/>
      <c r="K203" s="149" t="str">
        <f>IFERROR(_xlfn.XLOOKUP($A203,'Raw Data'!$G:$G,'Raw Data'!W:W),"")</f>
        <v/>
      </c>
      <c r="L203" s="148" t="str">
        <f>IFERROR(_xlfn.XLOOKUP($A203,'Raw Data'!$G:$G,'Raw Data'!X:X),"")</f>
        <v/>
      </c>
      <c r="M203" s="148" t="str">
        <f>IFERROR(_xlfn.XLOOKUP($A203,'Raw Data'!$G:$G,'Raw Data'!Y:Y),"")</f>
        <v/>
      </c>
      <c r="N203" s="148" t="str">
        <f>IFERROR(_xlfn.XLOOKUP($A203,'Raw Data'!$G:$G,'Raw Data'!Z:Z),"")</f>
        <v/>
      </c>
      <c r="O203" s="188" t="str">
        <f>IFERROR(1-SUMIF('Plant BD'!$H:$H,$A203,'Plant BD'!$AE:$AE)/($AA203+SUMIF('Plant BD'!$H:$H,$A203,'Plant BD'!$AE:$AE)),"")</f>
        <v/>
      </c>
      <c r="P203" s="188"/>
      <c r="Q203" s="189"/>
      <c r="R203" s="188" t="str">
        <f>IFERROR(1-SUMIF('Grid BD'!$H:$H,$A203,'Grid BD'!$AD:$AD)/($AA203+SUMIF('Grid BD'!$H:$H,$A203,'Grid BD'!$AD:$AD)),"")</f>
        <v/>
      </c>
      <c r="S203" s="17"/>
      <c r="T203" s="189" t="str">
        <f>IFERROR(1-SUMIF(Tracker_BD!H:H,$A203,Tracker_BD!AI:AI)/$F203,"")</f>
        <v/>
      </c>
      <c r="U203" s="190" t="str">
        <f t="shared" si="17"/>
        <v/>
      </c>
      <c r="V203" s="17"/>
      <c r="W203" s="176" t="str">
        <f t="shared" si="18"/>
        <v/>
      </c>
      <c r="X203" s="17" t="str">
        <f>IFERROR(_xlfn.XLOOKUP($A203,'Raw Data'!$G:$G,'Raw Data'!AB:AB),"")</f>
        <v/>
      </c>
      <c r="Y203" s="17" t="str">
        <f>IFERROR(_xlfn.XLOOKUP($A203,'Raw Data'!$G:$G,'Raw Data'!AC:AC),"")</f>
        <v/>
      </c>
      <c r="Z203" s="45" t="str">
        <f>IFERROR(_xlfn.XLOOKUP($A203,'Raw Data'!$G:$G,'Raw Data'!AD:AD),"")</f>
        <v/>
      </c>
      <c r="AA203" s="45" t="str">
        <f>IFERROR(_xlfn.XLOOKUP($A203,'Raw Data'!$G:$G,'Raw Data'!AE:AE),"")</f>
        <v/>
      </c>
      <c r="AB203" s="17">
        <f>_xlfn.XLOOKUP($D203,'Modelling New'!D:D,'Modelling New'!N:N)</f>
        <v>10.507</v>
      </c>
      <c r="AC203" s="26">
        <f>IFERROR(_xlfn.XLOOKUP($D203,'Modelling New'!$D:$D,'Modelling New'!P:P),"")</f>
        <v>5.4651178025806448</v>
      </c>
      <c r="AD203" s="45">
        <f>IFERROR(_xlfn.XLOOKUP($D203,'Modelling New'!$D:$D,'Modelling New'!T:T)*1000,"")</f>
        <v>40947.895422803231</v>
      </c>
      <c r="AE203" s="176">
        <f t="shared" si="19"/>
        <v>0.71310474367994436</v>
      </c>
      <c r="AF203" s="176">
        <f>IFERROR(_xlfn.XLOOKUP($D203,'Modelling New'!$D:$D,'Modelling New'!W:W),"")</f>
        <v>0.16238339290791545</v>
      </c>
      <c r="AG203" s="176">
        <f>IFERROR(_xlfn.XLOOKUP($D203,'Modelling New'!$D:$D,'Modelling New'!AD:AD),"")</f>
        <v>0.995</v>
      </c>
      <c r="AH203" s="176">
        <f>IFERROR(_xlfn.XLOOKUP($D203,'Modelling New'!$D:$D,'Modelling New'!AE:AE),"")</f>
        <v>0.997</v>
      </c>
      <c r="AI203" s="17"/>
      <c r="AJ203" s="17"/>
      <c r="AK203" s="17"/>
      <c r="AL203" s="17"/>
      <c r="AM203" s="17"/>
      <c r="AN203" s="176"/>
      <c r="AO203" s="176"/>
      <c r="AP203" s="176"/>
      <c r="AQ203" s="176"/>
      <c r="AR203" s="45">
        <f>IFERROR(_xlfn.XLOOKUP($D203,'Modelling New'!$D:$D,'Modelling New'!$N:$N),"")</f>
        <v>10.507</v>
      </c>
      <c r="AS203" s="45"/>
    </row>
    <row r="204" spans="1:45">
      <c r="A204" s="77">
        <f t="shared" si="20"/>
        <v>45947</v>
      </c>
      <c r="B204" s="45">
        <f>YEAR(Table13[[#This Row],[Date]])+IF(MONTH(Table13[[#This Row],[Date]])&gt;=4,1,0)</f>
        <v>2026</v>
      </c>
      <c r="C204" s="17">
        <f>YEAR(Table13[[#This Row],[Date]])</f>
        <v>2025</v>
      </c>
      <c r="D204" s="42">
        <f>Table13[[#This Row],[Date]]-DAY(Table13[[#This Row],[Date]])+1</f>
        <v>45931</v>
      </c>
      <c r="E204" s="17">
        <f t="shared" si="21"/>
        <v>31</v>
      </c>
      <c r="F204" s="147" t="str" cm="1">
        <f t="array" ref="F204">IFERROR(_xlfn.XLOOKUP(Table13[[#This Row],[Date]],Raw_Data[[#All],[Date]],Raw_Data[[#All],[Operating Hours]]),"")</f>
        <v/>
      </c>
      <c r="G204" s="26" t="str">
        <f>IFERROR(_xlfn.XLOOKUP($A204,'Raw Data'!$G:$G,'Raw Data'!S:S)/1000,"")</f>
        <v/>
      </c>
      <c r="H204" s="26"/>
      <c r="I204" s="26" t="str">
        <f>IFERROR(_xlfn.XLOOKUP($A204,'Raw Data'!$G:$G,'Raw Data'!AF:AF)/1000,"")</f>
        <v/>
      </c>
      <c r="J204" s="26"/>
      <c r="K204" s="149" t="str">
        <f>IFERROR(_xlfn.XLOOKUP($A204,'Raw Data'!$G:$G,'Raw Data'!W:W),"")</f>
        <v/>
      </c>
      <c r="L204" s="148" t="str">
        <f>IFERROR(_xlfn.XLOOKUP($A204,'Raw Data'!$G:$G,'Raw Data'!X:X),"")</f>
        <v/>
      </c>
      <c r="M204" s="148" t="str">
        <f>IFERROR(_xlfn.XLOOKUP($A204,'Raw Data'!$G:$G,'Raw Data'!Y:Y),"")</f>
        <v/>
      </c>
      <c r="N204" s="148" t="str">
        <f>IFERROR(_xlfn.XLOOKUP($A204,'Raw Data'!$G:$G,'Raw Data'!Z:Z),"")</f>
        <v/>
      </c>
      <c r="O204" s="188" t="str">
        <f>IFERROR(1-SUMIF('Plant BD'!$H:$H,$A204,'Plant BD'!$AE:$AE)/($AA204+SUMIF('Plant BD'!$H:$H,$A204,'Plant BD'!$AE:$AE)),"")</f>
        <v/>
      </c>
      <c r="P204" s="188"/>
      <c r="Q204" s="189"/>
      <c r="R204" s="191" t="str">
        <f>IFERROR(1-SUMIF('Grid BD'!$H:$H,$A204,'Grid BD'!$AD:$AD)/($AA204+SUMIF('Grid BD'!$H:$H,$A204,'Grid BD'!$AD:$AD)),"")</f>
        <v/>
      </c>
      <c r="S204" s="17"/>
      <c r="T204" s="189" t="str">
        <f>IFERROR(1-SUMIF(Tracker_BD!H:H,$A204,Tracker_BD!AI:AI)/$F204,"")</f>
        <v/>
      </c>
      <c r="U204" s="190" t="str">
        <f t="shared" si="17"/>
        <v/>
      </c>
      <c r="V204" s="17"/>
      <c r="W204" s="176" t="str">
        <f t="shared" si="18"/>
        <v/>
      </c>
      <c r="X204" s="17" t="str">
        <f>IFERROR(_xlfn.XLOOKUP($A204,'Raw Data'!$G:$G,'Raw Data'!AB:AB),"")</f>
        <v/>
      </c>
      <c r="Y204" s="17" t="str">
        <f>IFERROR(_xlfn.XLOOKUP($A204,'Raw Data'!$G:$G,'Raw Data'!AC:AC),"")</f>
        <v/>
      </c>
      <c r="Z204" s="45" t="str">
        <f>IFERROR(_xlfn.XLOOKUP($A204,'Raw Data'!$G:$G,'Raw Data'!AD:AD),"")</f>
        <v/>
      </c>
      <c r="AA204" s="45" t="str">
        <f>IFERROR(_xlfn.XLOOKUP($A204,'Raw Data'!$G:$G,'Raw Data'!AE:AE),"")</f>
        <v/>
      </c>
      <c r="AB204" s="17">
        <f>_xlfn.XLOOKUP($D204,'Modelling New'!D:D,'Modelling New'!N:N)</f>
        <v>10.507</v>
      </c>
      <c r="AC204" s="26">
        <f>IFERROR(_xlfn.XLOOKUP($D204,'Modelling New'!$D:$D,'Modelling New'!P:P),"")</f>
        <v>5.4651178025806448</v>
      </c>
      <c r="AD204" s="45">
        <f>IFERROR(_xlfn.XLOOKUP($D204,'Modelling New'!$D:$D,'Modelling New'!T:T)*1000,"")</f>
        <v>40947.895422803231</v>
      </c>
      <c r="AE204" s="176">
        <f t="shared" si="19"/>
        <v>0.71310474367994436</v>
      </c>
      <c r="AF204" s="176">
        <f>IFERROR(_xlfn.XLOOKUP($D204,'Modelling New'!$D:$D,'Modelling New'!W:W),"")</f>
        <v>0.16238339290791545</v>
      </c>
      <c r="AG204" s="176">
        <f>IFERROR(_xlfn.XLOOKUP($D204,'Modelling New'!$D:$D,'Modelling New'!AD:AD),"")</f>
        <v>0.995</v>
      </c>
      <c r="AH204" s="176">
        <f>IFERROR(_xlfn.XLOOKUP($D204,'Modelling New'!$D:$D,'Modelling New'!AE:AE),"")</f>
        <v>0.997</v>
      </c>
      <c r="AI204" s="17"/>
      <c r="AJ204" s="17"/>
      <c r="AK204" s="17"/>
      <c r="AL204" s="17"/>
      <c r="AM204" s="17"/>
      <c r="AN204" s="176"/>
      <c r="AO204" s="176"/>
      <c r="AP204" s="176"/>
      <c r="AQ204" s="176"/>
      <c r="AR204" s="45">
        <f>IFERROR(_xlfn.XLOOKUP($D204,'Modelling New'!$D:$D,'Modelling New'!$N:$N),"")</f>
        <v>10.507</v>
      </c>
      <c r="AS204" s="45"/>
    </row>
    <row r="205" spans="1:45">
      <c r="A205" s="77">
        <f t="shared" si="20"/>
        <v>45948</v>
      </c>
      <c r="B205" s="45">
        <f>YEAR(Table13[[#This Row],[Date]])+IF(MONTH(Table13[[#This Row],[Date]])&gt;=4,1,0)</f>
        <v>2026</v>
      </c>
      <c r="C205" s="17">
        <f>YEAR(Table13[[#This Row],[Date]])</f>
        <v>2025</v>
      </c>
      <c r="D205" s="42">
        <f>Table13[[#This Row],[Date]]-DAY(Table13[[#This Row],[Date]])+1</f>
        <v>45931</v>
      </c>
      <c r="E205" s="17">
        <f t="shared" si="21"/>
        <v>31</v>
      </c>
      <c r="F205" s="147" t="str" cm="1">
        <f t="array" ref="F205">IFERROR(_xlfn.XLOOKUP(Table13[[#This Row],[Date]],Raw_Data[[#All],[Date]],Raw_Data[[#All],[Operating Hours]]),"")</f>
        <v/>
      </c>
      <c r="G205" s="148" t="str">
        <f>IFERROR(_xlfn.XLOOKUP($A205,'Raw Data'!$G:$G,'Raw Data'!S:S)/1000,"")</f>
        <v/>
      </c>
      <c r="H205" s="148"/>
      <c r="I205" s="148" t="str">
        <f>IFERROR(_xlfn.XLOOKUP($A205,'Raw Data'!$G:$G,'Raw Data'!AF:AF)/1000,"")</f>
        <v/>
      </c>
      <c r="J205" s="148"/>
      <c r="K205" s="149" t="str">
        <f>IFERROR(_xlfn.XLOOKUP($A205,'Raw Data'!$G:$G,'Raw Data'!W:W),"")</f>
        <v/>
      </c>
      <c r="L205" s="148" t="str">
        <f>IFERROR(_xlfn.XLOOKUP($A205,'Raw Data'!$G:$G,'Raw Data'!X:X),"")</f>
        <v/>
      </c>
      <c r="M205" s="148" t="str">
        <f>IFERROR(_xlfn.XLOOKUP($A205,'Raw Data'!$G:$G,'Raw Data'!Y:Y),"")</f>
        <v/>
      </c>
      <c r="N205" s="148" t="str">
        <f>IFERROR(_xlfn.XLOOKUP($A205,'Raw Data'!$G:$G,'Raw Data'!Z:Z),"")</f>
        <v/>
      </c>
      <c r="O205" s="188" t="str">
        <f>IFERROR(1-SUMIF('Plant BD'!$H:$H,$A205,'Plant BD'!$AE:$AE)/($AA205+SUMIF('Plant BD'!$H:$H,$A205,'Plant BD'!$AE:$AE)),"")</f>
        <v/>
      </c>
      <c r="P205" s="188"/>
      <c r="Q205" s="189"/>
      <c r="R205" s="188" t="str">
        <f>IFERROR(1-SUMIF('Grid BD'!$H:$H,$A205,'Grid BD'!$AD:$AD)/($AA205+SUMIF('Grid BD'!$H:$H,$A205,'Grid BD'!$AD:$AD)),"")</f>
        <v/>
      </c>
      <c r="S205" s="17"/>
      <c r="T205" s="189" t="str">
        <f>IFERROR(1-SUMIF(Tracker_BD!H:H,$A205,Tracker_BD!AI:AI)/$F205,"")</f>
        <v/>
      </c>
      <c r="U205" s="190" t="str">
        <f t="shared" si="17"/>
        <v/>
      </c>
      <c r="V205" s="17"/>
      <c r="W205" s="176" t="str">
        <f t="shared" si="18"/>
        <v/>
      </c>
      <c r="X205" s="17" t="str">
        <f>IFERROR(_xlfn.XLOOKUP($A205,'Raw Data'!$G:$G,'Raw Data'!AB:AB),"")</f>
        <v/>
      </c>
      <c r="Y205" s="17" t="str">
        <f>IFERROR(_xlfn.XLOOKUP($A205,'Raw Data'!$G:$G,'Raw Data'!AC:AC),"")</f>
        <v/>
      </c>
      <c r="Z205" s="45" t="str">
        <f>IFERROR(_xlfn.XLOOKUP($A205,'Raw Data'!$G:$G,'Raw Data'!AD:AD),"")</f>
        <v/>
      </c>
      <c r="AA205" s="45" t="str">
        <f>IFERROR(_xlfn.XLOOKUP($A205,'Raw Data'!$G:$G,'Raw Data'!AE:AE),"")</f>
        <v/>
      </c>
      <c r="AB205" s="17">
        <f>_xlfn.XLOOKUP($D205,'Modelling New'!D:D,'Modelling New'!N:N)</f>
        <v>10.507</v>
      </c>
      <c r="AC205" s="26">
        <f>IFERROR(_xlfn.XLOOKUP($D205,'Modelling New'!$D:$D,'Modelling New'!P:P),"")</f>
        <v>5.4651178025806448</v>
      </c>
      <c r="AD205" s="45">
        <f>IFERROR(_xlfn.XLOOKUP($D205,'Modelling New'!$D:$D,'Modelling New'!T:T)*1000,"")</f>
        <v>40947.895422803231</v>
      </c>
      <c r="AE205" s="176">
        <f t="shared" si="19"/>
        <v>0.71310474367994436</v>
      </c>
      <c r="AF205" s="176">
        <f>IFERROR(_xlfn.XLOOKUP($D205,'Modelling New'!$D:$D,'Modelling New'!W:W),"")</f>
        <v>0.16238339290791545</v>
      </c>
      <c r="AG205" s="176">
        <f>IFERROR(_xlfn.XLOOKUP($D205,'Modelling New'!$D:$D,'Modelling New'!AD:AD),"")</f>
        <v>0.995</v>
      </c>
      <c r="AH205" s="176">
        <f>IFERROR(_xlfn.XLOOKUP($D205,'Modelling New'!$D:$D,'Modelling New'!AE:AE),"")</f>
        <v>0.997</v>
      </c>
      <c r="AI205" s="17"/>
      <c r="AJ205" s="17"/>
      <c r="AK205" s="17"/>
      <c r="AL205" s="17"/>
      <c r="AM205" s="17"/>
      <c r="AN205" s="176"/>
      <c r="AO205" s="176"/>
      <c r="AP205" s="176"/>
      <c r="AQ205" s="176"/>
      <c r="AR205" s="45">
        <f>IFERROR(_xlfn.XLOOKUP($D205,'Modelling New'!$D:$D,'Modelling New'!$N:$N),"")</f>
        <v>10.507</v>
      </c>
      <c r="AS205" s="45"/>
    </row>
    <row r="206" spans="1:45">
      <c r="A206" s="77">
        <f t="shared" si="20"/>
        <v>45949</v>
      </c>
      <c r="B206" s="45">
        <f>YEAR(Table13[[#This Row],[Date]])+IF(MONTH(Table13[[#This Row],[Date]])&gt;=4,1,0)</f>
        <v>2026</v>
      </c>
      <c r="C206" s="17">
        <f>YEAR(Table13[[#This Row],[Date]])</f>
        <v>2025</v>
      </c>
      <c r="D206" s="42">
        <f>Table13[[#This Row],[Date]]-DAY(Table13[[#This Row],[Date]])+1</f>
        <v>45931</v>
      </c>
      <c r="E206" s="17">
        <f t="shared" si="21"/>
        <v>31</v>
      </c>
      <c r="F206" s="147" t="str" cm="1">
        <f t="array" ref="F206">IFERROR(_xlfn.XLOOKUP(Table13[[#This Row],[Date]],Raw_Data[[#All],[Date]],Raw_Data[[#All],[Operating Hours]]),"")</f>
        <v/>
      </c>
      <c r="G206" s="26" t="str">
        <f>IFERROR(_xlfn.XLOOKUP($A206,'Raw Data'!$G:$G,'Raw Data'!S:S)/1000,"")</f>
        <v/>
      </c>
      <c r="H206" s="26"/>
      <c r="I206" s="26" t="str">
        <f>IFERROR(_xlfn.XLOOKUP($A206,'Raw Data'!$G:$G,'Raw Data'!AF:AF)/1000,"")</f>
        <v/>
      </c>
      <c r="J206" s="26"/>
      <c r="K206" s="149" t="str">
        <f>IFERROR(_xlfn.XLOOKUP($A206,'Raw Data'!$G:$G,'Raw Data'!W:W),"")</f>
        <v/>
      </c>
      <c r="L206" s="148" t="str">
        <f>IFERROR(_xlfn.XLOOKUP($A206,'Raw Data'!$G:$G,'Raw Data'!X:X),"")</f>
        <v/>
      </c>
      <c r="M206" s="148" t="str">
        <f>IFERROR(_xlfn.XLOOKUP($A206,'Raw Data'!$G:$G,'Raw Data'!Y:Y),"")</f>
        <v/>
      </c>
      <c r="N206" s="148" t="str">
        <f>IFERROR(_xlfn.XLOOKUP($A206,'Raw Data'!$G:$G,'Raw Data'!Z:Z),"")</f>
        <v/>
      </c>
      <c r="O206" s="188" t="str">
        <f>IFERROR(1-SUMIF('Plant BD'!$H:$H,$A206,'Plant BD'!$AE:$AE)/($AA206+SUMIF('Plant BD'!$H:$H,$A206,'Plant BD'!$AE:$AE)),"")</f>
        <v/>
      </c>
      <c r="P206" s="188"/>
      <c r="Q206" s="189"/>
      <c r="R206" s="191" t="str">
        <f>IFERROR(1-SUMIF('Grid BD'!$H:$H,$A206,'Grid BD'!$AD:$AD)/($AA206+SUMIF('Grid BD'!$H:$H,$A206,'Grid BD'!$AD:$AD)),"")</f>
        <v/>
      </c>
      <c r="S206" s="17"/>
      <c r="T206" s="189" t="str">
        <f>IFERROR(1-SUMIF(Tracker_BD!H:H,$A206,Tracker_BD!AI:AI)/$F206,"")</f>
        <v/>
      </c>
      <c r="U206" s="190" t="str">
        <f t="shared" si="17"/>
        <v/>
      </c>
      <c r="V206" s="17"/>
      <c r="W206" s="176" t="str">
        <f t="shared" si="18"/>
        <v/>
      </c>
      <c r="X206" s="17" t="str">
        <f>IFERROR(_xlfn.XLOOKUP($A206,'Raw Data'!$G:$G,'Raw Data'!AB:AB),"")</f>
        <v/>
      </c>
      <c r="Y206" s="17" t="str">
        <f>IFERROR(_xlfn.XLOOKUP($A206,'Raw Data'!$G:$G,'Raw Data'!AC:AC),"")</f>
        <v/>
      </c>
      <c r="Z206" s="45" t="str">
        <f>IFERROR(_xlfn.XLOOKUP($A206,'Raw Data'!$G:$G,'Raw Data'!AD:AD),"")</f>
        <v/>
      </c>
      <c r="AA206" s="45" t="str">
        <f>IFERROR(_xlfn.XLOOKUP($A206,'Raw Data'!$G:$G,'Raw Data'!AE:AE),"")</f>
        <v/>
      </c>
      <c r="AB206" s="17">
        <f>_xlfn.XLOOKUP($D206,'Modelling New'!D:D,'Modelling New'!N:N)</f>
        <v>10.507</v>
      </c>
      <c r="AC206" s="26">
        <f>IFERROR(_xlfn.XLOOKUP($D206,'Modelling New'!$D:$D,'Modelling New'!P:P),"")</f>
        <v>5.4651178025806448</v>
      </c>
      <c r="AD206" s="45">
        <f>IFERROR(_xlfn.XLOOKUP($D206,'Modelling New'!$D:$D,'Modelling New'!T:T)*1000,"")</f>
        <v>40947.895422803231</v>
      </c>
      <c r="AE206" s="176">
        <f t="shared" si="19"/>
        <v>0.71310474367994436</v>
      </c>
      <c r="AF206" s="176">
        <f>IFERROR(_xlfn.XLOOKUP($D206,'Modelling New'!$D:$D,'Modelling New'!W:W),"")</f>
        <v>0.16238339290791545</v>
      </c>
      <c r="AG206" s="176">
        <f>IFERROR(_xlfn.XLOOKUP($D206,'Modelling New'!$D:$D,'Modelling New'!AD:AD),"")</f>
        <v>0.995</v>
      </c>
      <c r="AH206" s="176">
        <f>IFERROR(_xlfn.XLOOKUP($D206,'Modelling New'!$D:$D,'Modelling New'!AE:AE),"")</f>
        <v>0.997</v>
      </c>
      <c r="AI206" s="17"/>
      <c r="AJ206" s="17"/>
      <c r="AK206" s="17"/>
      <c r="AL206" s="17"/>
      <c r="AM206" s="17"/>
      <c r="AN206" s="176"/>
      <c r="AO206" s="176"/>
      <c r="AP206" s="176"/>
      <c r="AQ206" s="176"/>
      <c r="AR206" s="45">
        <f>IFERROR(_xlfn.XLOOKUP($D206,'Modelling New'!$D:$D,'Modelling New'!$N:$N),"")</f>
        <v>10.507</v>
      </c>
      <c r="AS206" s="45"/>
    </row>
    <row r="207" spans="1:45">
      <c r="A207" s="77">
        <f t="shared" si="20"/>
        <v>45950</v>
      </c>
      <c r="B207" s="45">
        <f>YEAR(Table13[[#This Row],[Date]])+IF(MONTH(Table13[[#This Row],[Date]])&gt;=4,1,0)</f>
        <v>2026</v>
      </c>
      <c r="C207" s="17">
        <f>YEAR(Table13[[#This Row],[Date]])</f>
        <v>2025</v>
      </c>
      <c r="D207" s="42">
        <f>Table13[[#This Row],[Date]]-DAY(Table13[[#This Row],[Date]])+1</f>
        <v>45931</v>
      </c>
      <c r="E207" s="17">
        <f t="shared" si="21"/>
        <v>31</v>
      </c>
      <c r="F207" s="147" t="str" cm="1">
        <f t="array" ref="F207">IFERROR(_xlfn.XLOOKUP(Table13[[#This Row],[Date]],Raw_Data[[#All],[Date]],Raw_Data[[#All],[Operating Hours]]),"")</f>
        <v/>
      </c>
      <c r="G207" s="148" t="str">
        <f>IFERROR(_xlfn.XLOOKUP($A207,'Raw Data'!$G:$G,'Raw Data'!S:S)/1000,"")</f>
        <v/>
      </c>
      <c r="H207" s="148"/>
      <c r="I207" s="148" t="str">
        <f>IFERROR(_xlfn.XLOOKUP($A207,'Raw Data'!$G:$G,'Raw Data'!AF:AF)/1000,"")</f>
        <v/>
      </c>
      <c r="J207" s="148"/>
      <c r="K207" s="149" t="str">
        <f>IFERROR(_xlfn.XLOOKUP($A207,'Raw Data'!$G:$G,'Raw Data'!W:W),"")</f>
        <v/>
      </c>
      <c r="L207" s="148" t="str">
        <f>IFERROR(_xlfn.XLOOKUP($A207,'Raw Data'!$G:$G,'Raw Data'!X:X),"")</f>
        <v/>
      </c>
      <c r="M207" s="148" t="str">
        <f>IFERROR(_xlfn.XLOOKUP($A207,'Raw Data'!$G:$G,'Raw Data'!Y:Y),"")</f>
        <v/>
      </c>
      <c r="N207" s="148" t="str">
        <f>IFERROR(_xlfn.XLOOKUP($A207,'Raw Data'!$G:$G,'Raw Data'!Z:Z),"")</f>
        <v/>
      </c>
      <c r="O207" s="188" t="str">
        <f>IFERROR(1-SUMIF('Plant BD'!$H:$H,$A207,'Plant BD'!$AE:$AE)/($AA207+SUMIF('Plant BD'!$H:$H,$A207,'Plant BD'!$AE:$AE)),"")</f>
        <v/>
      </c>
      <c r="P207" s="188"/>
      <c r="Q207" s="189"/>
      <c r="R207" s="188" t="str">
        <f>IFERROR(1-SUMIF('Grid BD'!$H:$H,$A207,'Grid BD'!$AD:$AD)/($AA207+SUMIF('Grid BD'!$H:$H,$A207,'Grid BD'!$AD:$AD)),"")</f>
        <v/>
      </c>
      <c r="S207" s="17"/>
      <c r="T207" s="189" t="str">
        <f>IFERROR(1-SUMIF(Tracker_BD!H:H,$A207,Tracker_BD!AI:AI)/$F207,"")</f>
        <v/>
      </c>
      <c r="U207" s="190" t="str">
        <f t="shared" si="17"/>
        <v/>
      </c>
      <c r="V207" s="17"/>
      <c r="W207" s="176" t="str">
        <f t="shared" si="18"/>
        <v/>
      </c>
      <c r="X207" s="17" t="str">
        <f>IFERROR(_xlfn.XLOOKUP($A207,'Raw Data'!$G:$G,'Raw Data'!AB:AB),"")</f>
        <v/>
      </c>
      <c r="Y207" s="17" t="str">
        <f>IFERROR(_xlfn.XLOOKUP($A207,'Raw Data'!$G:$G,'Raw Data'!AC:AC),"")</f>
        <v/>
      </c>
      <c r="Z207" s="45" t="str">
        <f>IFERROR(_xlfn.XLOOKUP($A207,'Raw Data'!$G:$G,'Raw Data'!AD:AD),"")</f>
        <v/>
      </c>
      <c r="AA207" s="45" t="str">
        <f>IFERROR(_xlfn.XLOOKUP($A207,'Raw Data'!$G:$G,'Raw Data'!AE:AE),"")</f>
        <v/>
      </c>
      <c r="AB207" s="17">
        <f>_xlfn.XLOOKUP($D207,'Modelling New'!D:D,'Modelling New'!N:N)</f>
        <v>10.507</v>
      </c>
      <c r="AC207" s="26">
        <f>IFERROR(_xlfn.XLOOKUP($D207,'Modelling New'!$D:$D,'Modelling New'!P:P),"")</f>
        <v>5.4651178025806448</v>
      </c>
      <c r="AD207" s="45">
        <f>IFERROR(_xlfn.XLOOKUP($D207,'Modelling New'!$D:$D,'Modelling New'!T:T)*1000,"")</f>
        <v>40947.895422803231</v>
      </c>
      <c r="AE207" s="176">
        <f t="shared" si="19"/>
        <v>0.71310474367994436</v>
      </c>
      <c r="AF207" s="176">
        <f>IFERROR(_xlfn.XLOOKUP($D207,'Modelling New'!$D:$D,'Modelling New'!W:W),"")</f>
        <v>0.16238339290791545</v>
      </c>
      <c r="AG207" s="176">
        <f>IFERROR(_xlfn.XLOOKUP($D207,'Modelling New'!$D:$D,'Modelling New'!AD:AD),"")</f>
        <v>0.995</v>
      </c>
      <c r="AH207" s="176">
        <f>IFERROR(_xlfn.XLOOKUP($D207,'Modelling New'!$D:$D,'Modelling New'!AE:AE),"")</f>
        <v>0.997</v>
      </c>
      <c r="AI207" s="17"/>
      <c r="AJ207" s="17"/>
      <c r="AK207" s="17"/>
      <c r="AL207" s="17"/>
      <c r="AM207" s="17"/>
      <c r="AN207" s="176"/>
      <c r="AO207" s="176"/>
      <c r="AP207" s="176"/>
      <c r="AQ207" s="176"/>
      <c r="AR207" s="45">
        <f>IFERROR(_xlfn.XLOOKUP($D207,'Modelling New'!$D:$D,'Modelling New'!$N:$N),"")</f>
        <v>10.507</v>
      </c>
      <c r="AS207" s="45"/>
    </row>
    <row r="208" spans="1:45">
      <c r="A208" s="77">
        <f t="shared" si="20"/>
        <v>45951</v>
      </c>
      <c r="B208" s="45">
        <f>YEAR(Table13[[#This Row],[Date]])+IF(MONTH(Table13[[#This Row],[Date]])&gt;=4,1,0)</f>
        <v>2026</v>
      </c>
      <c r="C208" s="17">
        <f>YEAR(Table13[[#This Row],[Date]])</f>
        <v>2025</v>
      </c>
      <c r="D208" s="42">
        <f>Table13[[#This Row],[Date]]-DAY(Table13[[#This Row],[Date]])+1</f>
        <v>45931</v>
      </c>
      <c r="E208" s="17">
        <f t="shared" si="21"/>
        <v>31</v>
      </c>
      <c r="F208" s="147" t="str" cm="1">
        <f t="array" ref="F208">IFERROR(_xlfn.XLOOKUP(Table13[[#This Row],[Date]],Raw_Data[[#All],[Date]],Raw_Data[[#All],[Operating Hours]]),"")</f>
        <v/>
      </c>
      <c r="G208" s="26" t="str">
        <f>IFERROR(_xlfn.XLOOKUP($A208,'Raw Data'!$G:$G,'Raw Data'!S:S)/1000,"")</f>
        <v/>
      </c>
      <c r="H208" s="26"/>
      <c r="I208" s="26" t="str">
        <f>IFERROR(_xlfn.XLOOKUP($A208,'Raw Data'!$G:$G,'Raw Data'!AF:AF)/1000,"")</f>
        <v/>
      </c>
      <c r="J208" s="26"/>
      <c r="K208" s="149" t="str">
        <f>IFERROR(_xlfn.XLOOKUP($A208,'Raw Data'!$G:$G,'Raw Data'!W:W),"")</f>
        <v/>
      </c>
      <c r="L208" s="148" t="str">
        <f>IFERROR(_xlfn.XLOOKUP($A208,'Raw Data'!$G:$G,'Raw Data'!X:X),"")</f>
        <v/>
      </c>
      <c r="M208" s="148" t="str">
        <f>IFERROR(_xlfn.XLOOKUP($A208,'Raw Data'!$G:$G,'Raw Data'!Y:Y),"")</f>
        <v/>
      </c>
      <c r="N208" s="148" t="str">
        <f>IFERROR(_xlfn.XLOOKUP($A208,'Raw Data'!$G:$G,'Raw Data'!Z:Z),"")</f>
        <v/>
      </c>
      <c r="O208" s="188" t="str">
        <f>IFERROR(1-SUMIF('Plant BD'!$H:$H,$A208,'Plant BD'!$AE:$AE)/($AA208+SUMIF('Plant BD'!$H:$H,$A208,'Plant BD'!$AE:$AE)),"")</f>
        <v/>
      </c>
      <c r="P208" s="188"/>
      <c r="Q208" s="189"/>
      <c r="R208" s="191" t="str">
        <f>IFERROR(1-SUMIF('Grid BD'!$H:$H,$A208,'Grid BD'!$AD:$AD)/($AA208+SUMIF('Grid BD'!$H:$H,$A208,'Grid BD'!$AD:$AD)),"")</f>
        <v/>
      </c>
      <c r="S208" s="17"/>
      <c r="T208" s="189" t="str">
        <f>IFERROR(1-SUMIF(Tracker_BD!H:H,$A208,Tracker_BD!AI:AI)/$F208,"")</f>
        <v/>
      </c>
      <c r="U208" s="190" t="str">
        <f t="shared" si="17"/>
        <v/>
      </c>
      <c r="V208" s="17"/>
      <c r="W208" s="176" t="str">
        <f t="shared" si="18"/>
        <v/>
      </c>
      <c r="X208" s="17" t="str">
        <f>IFERROR(_xlfn.XLOOKUP($A208,'Raw Data'!$G:$G,'Raw Data'!AB:AB),"")</f>
        <v/>
      </c>
      <c r="Y208" s="17" t="str">
        <f>IFERROR(_xlfn.XLOOKUP($A208,'Raw Data'!$G:$G,'Raw Data'!AC:AC),"")</f>
        <v/>
      </c>
      <c r="Z208" s="45" t="str">
        <f>IFERROR(_xlfn.XLOOKUP($A208,'Raw Data'!$G:$G,'Raw Data'!AD:AD),"")</f>
        <v/>
      </c>
      <c r="AA208" s="45" t="str">
        <f>IFERROR(_xlfn.XLOOKUP($A208,'Raw Data'!$G:$G,'Raw Data'!AE:AE),"")</f>
        <v/>
      </c>
      <c r="AB208" s="17">
        <f>_xlfn.XLOOKUP($D208,'Modelling New'!D:D,'Modelling New'!N:N)</f>
        <v>10.507</v>
      </c>
      <c r="AC208" s="26">
        <f>IFERROR(_xlfn.XLOOKUP($D208,'Modelling New'!$D:$D,'Modelling New'!P:P),"")</f>
        <v>5.4651178025806448</v>
      </c>
      <c r="AD208" s="45">
        <f>IFERROR(_xlfn.XLOOKUP($D208,'Modelling New'!$D:$D,'Modelling New'!T:T)*1000,"")</f>
        <v>40947.895422803231</v>
      </c>
      <c r="AE208" s="176">
        <f t="shared" si="19"/>
        <v>0.71310474367994436</v>
      </c>
      <c r="AF208" s="176">
        <f>IFERROR(_xlfn.XLOOKUP($D208,'Modelling New'!$D:$D,'Modelling New'!W:W),"")</f>
        <v>0.16238339290791545</v>
      </c>
      <c r="AG208" s="176">
        <f>IFERROR(_xlfn.XLOOKUP($D208,'Modelling New'!$D:$D,'Modelling New'!AD:AD),"")</f>
        <v>0.995</v>
      </c>
      <c r="AH208" s="176">
        <f>IFERROR(_xlfn.XLOOKUP($D208,'Modelling New'!$D:$D,'Modelling New'!AE:AE),"")</f>
        <v>0.997</v>
      </c>
      <c r="AI208" s="17"/>
      <c r="AJ208" s="17"/>
      <c r="AK208" s="17"/>
      <c r="AL208" s="17"/>
      <c r="AM208" s="17"/>
      <c r="AN208" s="176"/>
      <c r="AO208" s="176"/>
      <c r="AP208" s="176"/>
      <c r="AQ208" s="176"/>
      <c r="AR208" s="45">
        <f>IFERROR(_xlfn.XLOOKUP($D208,'Modelling New'!$D:$D,'Modelling New'!$N:$N),"")</f>
        <v>10.507</v>
      </c>
      <c r="AS208" s="45"/>
    </row>
    <row r="209" spans="1:45">
      <c r="A209" s="77">
        <f t="shared" si="20"/>
        <v>45952</v>
      </c>
      <c r="B209" s="45">
        <f>YEAR(Table13[[#This Row],[Date]])+IF(MONTH(Table13[[#This Row],[Date]])&gt;=4,1,0)</f>
        <v>2026</v>
      </c>
      <c r="C209" s="17">
        <f>YEAR(Table13[[#This Row],[Date]])</f>
        <v>2025</v>
      </c>
      <c r="D209" s="42">
        <f>Table13[[#This Row],[Date]]-DAY(Table13[[#This Row],[Date]])+1</f>
        <v>45931</v>
      </c>
      <c r="E209" s="17">
        <f t="shared" si="21"/>
        <v>31</v>
      </c>
      <c r="F209" s="147" t="str" cm="1">
        <f t="array" ref="F209">IFERROR(_xlfn.XLOOKUP(Table13[[#This Row],[Date]],Raw_Data[[#All],[Date]],Raw_Data[[#All],[Operating Hours]]),"")</f>
        <v/>
      </c>
      <c r="G209" s="148" t="str">
        <f>IFERROR(_xlfn.XLOOKUP($A209,'Raw Data'!$G:$G,'Raw Data'!S:S)/1000,"")</f>
        <v/>
      </c>
      <c r="H209" s="148"/>
      <c r="I209" s="148" t="str">
        <f>IFERROR(_xlfn.XLOOKUP($A209,'Raw Data'!$G:$G,'Raw Data'!AF:AF)/1000,"")</f>
        <v/>
      </c>
      <c r="J209" s="148"/>
      <c r="K209" s="149" t="str">
        <f>IFERROR(_xlfn.XLOOKUP($A209,'Raw Data'!$G:$G,'Raw Data'!W:W),"")</f>
        <v/>
      </c>
      <c r="L209" s="148" t="str">
        <f>IFERROR(_xlfn.XLOOKUP($A209,'Raw Data'!$G:$G,'Raw Data'!X:X),"")</f>
        <v/>
      </c>
      <c r="M209" s="148" t="str">
        <f>IFERROR(_xlfn.XLOOKUP($A209,'Raw Data'!$G:$G,'Raw Data'!Y:Y),"")</f>
        <v/>
      </c>
      <c r="N209" s="148" t="str">
        <f>IFERROR(_xlfn.XLOOKUP($A209,'Raw Data'!$G:$G,'Raw Data'!Z:Z),"")</f>
        <v/>
      </c>
      <c r="O209" s="188" t="str">
        <f>IFERROR(1-SUMIF('Plant BD'!$H:$H,$A209,'Plant BD'!$AE:$AE)/($AA209+SUMIF('Plant BD'!$H:$H,$A209,'Plant BD'!$AE:$AE)),"")</f>
        <v/>
      </c>
      <c r="P209" s="188"/>
      <c r="Q209" s="189"/>
      <c r="R209" s="188" t="str">
        <f>IFERROR(1-SUMIF('Grid BD'!$H:$H,$A209,'Grid BD'!$AD:$AD)/($AA209+SUMIF('Grid BD'!$H:$H,$A209,'Grid BD'!$AD:$AD)),"")</f>
        <v/>
      </c>
      <c r="S209" s="17"/>
      <c r="T209" s="189" t="str">
        <f>IFERROR(1-SUMIF(Tracker_BD!H:H,$A209,Tracker_BD!AI:AI)/$F209,"")</f>
        <v/>
      </c>
      <c r="U209" s="190" t="str">
        <f t="shared" si="17"/>
        <v/>
      </c>
      <c r="V209" s="17"/>
      <c r="W209" s="176" t="str">
        <f t="shared" si="18"/>
        <v/>
      </c>
      <c r="X209" s="17" t="str">
        <f>IFERROR(_xlfn.XLOOKUP($A209,'Raw Data'!$G:$G,'Raw Data'!AB:AB),"")</f>
        <v/>
      </c>
      <c r="Y209" s="17" t="str">
        <f>IFERROR(_xlfn.XLOOKUP($A209,'Raw Data'!$G:$G,'Raw Data'!AC:AC),"")</f>
        <v/>
      </c>
      <c r="Z209" s="45" t="str">
        <f>IFERROR(_xlfn.XLOOKUP($A209,'Raw Data'!$G:$G,'Raw Data'!AD:AD),"")</f>
        <v/>
      </c>
      <c r="AA209" s="45" t="str">
        <f>IFERROR(_xlfn.XLOOKUP($A209,'Raw Data'!$G:$G,'Raw Data'!AE:AE),"")</f>
        <v/>
      </c>
      <c r="AB209" s="17">
        <f>_xlfn.XLOOKUP($D209,'Modelling New'!D:D,'Modelling New'!N:N)</f>
        <v>10.507</v>
      </c>
      <c r="AC209" s="26">
        <f>IFERROR(_xlfn.XLOOKUP($D209,'Modelling New'!$D:$D,'Modelling New'!P:P),"")</f>
        <v>5.4651178025806448</v>
      </c>
      <c r="AD209" s="45">
        <f>IFERROR(_xlfn.XLOOKUP($D209,'Modelling New'!$D:$D,'Modelling New'!T:T)*1000,"")</f>
        <v>40947.895422803231</v>
      </c>
      <c r="AE209" s="176">
        <f t="shared" si="19"/>
        <v>0.71310474367994436</v>
      </c>
      <c r="AF209" s="176">
        <f>IFERROR(_xlfn.XLOOKUP($D209,'Modelling New'!$D:$D,'Modelling New'!W:W),"")</f>
        <v>0.16238339290791545</v>
      </c>
      <c r="AG209" s="176">
        <f>IFERROR(_xlfn.XLOOKUP($D209,'Modelling New'!$D:$D,'Modelling New'!AD:AD),"")</f>
        <v>0.995</v>
      </c>
      <c r="AH209" s="176">
        <f>IFERROR(_xlfn.XLOOKUP($D209,'Modelling New'!$D:$D,'Modelling New'!AE:AE),"")</f>
        <v>0.997</v>
      </c>
      <c r="AI209" s="17"/>
      <c r="AJ209" s="17"/>
      <c r="AK209" s="17"/>
      <c r="AL209" s="17"/>
      <c r="AM209" s="17"/>
      <c r="AN209" s="176"/>
      <c r="AO209" s="176"/>
      <c r="AP209" s="176"/>
      <c r="AQ209" s="176"/>
      <c r="AR209" s="45">
        <f>IFERROR(_xlfn.XLOOKUP($D209,'Modelling New'!$D:$D,'Modelling New'!$N:$N),"")</f>
        <v>10.507</v>
      </c>
      <c r="AS209" s="45"/>
    </row>
    <row r="210" spans="1:45">
      <c r="A210" s="77">
        <f t="shared" si="20"/>
        <v>45953</v>
      </c>
      <c r="B210" s="45">
        <f>YEAR(Table13[[#This Row],[Date]])+IF(MONTH(Table13[[#This Row],[Date]])&gt;=4,1,0)</f>
        <v>2026</v>
      </c>
      <c r="C210" s="17">
        <f>YEAR(Table13[[#This Row],[Date]])</f>
        <v>2025</v>
      </c>
      <c r="D210" s="42">
        <f>Table13[[#This Row],[Date]]-DAY(Table13[[#This Row],[Date]])+1</f>
        <v>45931</v>
      </c>
      <c r="E210" s="17">
        <f t="shared" si="21"/>
        <v>31</v>
      </c>
      <c r="F210" s="147" t="str" cm="1">
        <f t="array" ref="F210">IFERROR(_xlfn.XLOOKUP(Table13[[#This Row],[Date]],Raw_Data[[#All],[Date]],Raw_Data[[#All],[Operating Hours]]),"")</f>
        <v/>
      </c>
      <c r="G210" s="26" t="str">
        <f>IFERROR(_xlfn.XLOOKUP($A210,'Raw Data'!$G:$G,'Raw Data'!S:S)/1000,"")</f>
        <v/>
      </c>
      <c r="H210" s="26"/>
      <c r="I210" s="26" t="str">
        <f>IFERROR(_xlfn.XLOOKUP($A210,'Raw Data'!$G:$G,'Raw Data'!AF:AF)/1000,"")</f>
        <v/>
      </c>
      <c r="J210" s="26"/>
      <c r="K210" s="149" t="str">
        <f>IFERROR(_xlfn.XLOOKUP($A210,'Raw Data'!$G:$G,'Raw Data'!W:W),"")</f>
        <v/>
      </c>
      <c r="L210" s="148" t="str">
        <f>IFERROR(_xlfn.XLOOKUP($A210,'Raw Data'!$G:$G,'Raw Data'!X:X),"")</f>
        <v/>
      </c>
      <c r="M210" s="148" t="str">
        <f>IFERROR(_xlfn.XLOOKUP($A210,'Raw Data'!$G:$G,'Raw Data'!Y:Y),"")</f>
        <v/>
      </c>
      <c r="N210" s="148" t="str">
        <f>IFERROR(_xlfn.XLOOKUP($A210,'Raw Data'!$G:$G,'Raw Data'!Z:Z),"")</f>
        <v/>
      </c>
      <c r="O210" s="188" t="str">
        <f>IFERROR(1-SUMIF('Plant BD'!$H:$H,$A210,'Plant BD'!$AE:$AE)/($AA210+SUMIF('Plant BD'!$H:$H,$A210,'Plant BD'!$AE:$AE)),"")</f>
        <v/>
      </c>
      <c r="P210" s="188"/>
      <c r="Q210" s="189"/>
      <c r="R210" s="191" t="str">
        <f>IFERROR(1-SUMIF('Grid BD'!$H:$H,$A210,'Grid BD'!$AD:$AD)/($AA210+SUMIF('Grid BD'!$H:$H,$A210,'Grid BD'!$AD:$AD)),"")</f>
        <v/>
      </c>
      <c r="S210" s="17"/>
      <c r="T210" s="189" t="str">
        <f>IFERROR(1-SUMIF(Tracker_BD!H:H,$A210,Tracker_BD!AI:AI)/$F210,"")</f>
        <v/>
      </c>
      <c r="U210" s="190" t="str">
        <f t="shared" si="17"/>
        <v/>
      </c>
      <c r="V210" s="17"/>
      <c r="W210" s="176" t="str">
        <f t="shared" si="18"/>
        <v/>
      </c>
      <c r="X210" s="17" t="str">
        <f>IFERROR(_xlfn.XLOOKUP($A210,'Raw Data'!$G:$G,'Raw Data'!AB:AB),"")</f>
        <v/>
      </c>
      <c r="Y210" s="17" t="str">
        <f>IFERROR(_xlfn.XLOOKUP($A210,'Raw Data'!$G:$G,'Raw Data'!AC:AC),"")</f>
        <v/>
      </c>
      <c r="Z210" s="45" t="str">
        <f>IFERROR(_xlfn.XLOOKUP($A210,'Raw Data'!$G:$G,'Raw Data'!AD:AD),"")</f>
        <v/>
      </c>
      <c r="AA210" s="45" t="str">
        <f>IFERROR(_xlfn.XLOOKUP($A210,'Raw Data'!$G:$G,'Raw Data'!AE:AE),"")</f>
        <v/>
      </c>
      <c r="AB210" s="17">
        <f>_xlfn.XLOOKUP($D210,'Modelling New'!D:D,'Modelling New'!N:N)</f>
        <v>10.507</v>
      </c>
      <c r="AC210" s="26">
        <f>IFERROR(_xlfn.XLOOKUP($D210,'Modelling New'!$D:$D,'Modelling New'!P:P),"")</f>
        <v>5.4651178025806448</v>
      </c>
      <c r="AD210" s="45">
        <f>IFERROR(_xlfn.XLOOKUP($D210,'Modelling New'!$D:$D,'Modelling New'!T:T)*1000,"")</f>
        <v>40947.895422803231</v>
      </c>
      <c r="AE210" s="176">
        <f t="shared" si="19"/>
        <v>0.71310474367994436</v>
      </c>
      <c r="AF210" s="176">
        <f>IFERROR(_xlfn.XLOOKUP($D210,'Modelling New'!$D:$D,'Modelling New'!W:W),"")</f>
        <v>0.16238339290791545</v>
      </c>
      <c r="AG210" s="176">
        <f>IFERROR(_xlfn.XLOOKUP($D210,'Modelling New'!$D:$D,'Modelling New'!AD:AD),"")</f>
        <v>0.995</v>
      </c>
      <c r="AH210" s="176">
        <f>IFERROR(_xlfn.XLOOKUP($D210,'Modelling New'!$D:$D,'Modelling New'!AE:AE),"")</f>
        <v>0.997</v>
      </c>
      <c r="AI210" s="17"/>
      <c r="AJ210" s="17"/>
      <c r="AK210" s="17"/>
      <c r="AL210" s="17"/>
      <c r="AM210" s="17"/>
      <c r="AN210" s="176"/>
      <c r="AO210" s="176"/>
      <c r="AP210" s="176"/>
      <c r="AQ210" s="176"/>
      <c r="AR210" s="45">
        <f>IFERROR(_xlfn.XLOOKUP($D210,'Modelling New'!$D:$D,'Modelling New'!$N:$N),"")</f>
        <v>10.507</v>
      </c>
      <c r="AS210" s="45"/>
    </row>
    <row r="211" spans="1:45">
      <c r="A211" s="77">
        <f t="shared" si="20"/>
        <v>45954</v>
      </c>
      <c r="B211" s="45">
        <f>YEAR(Table13[[#This Row],[Date]])+IF(MONTH(Table13[[#This Row],[Date]])&gt;=4,1,0)</f>
        <v>2026</v>
      </c>
      <c r="C211" s="17">
        <f>YEAR(Table13[[#This Row],[Date]])</f>
        <v>2025</v>
      </c>
      <c r="D211" s="42">
        <f>Table13[[#This Row],[Date]]-DAY(Table13[[#This Row],[Date]])+1</f>
        <v>45931</v>
      </c>
      <c r="E211" s="17">
        <f t="shared" si="21"/>
        <v>31</v>
      </c>
      <c r="F211" s="147" t="str" cm="1">
        <f t="array" ref="F211">IFERROR(_xlfn.XLOOKUP(Table13[[#This Row],[Date]],Raw_Data[[#All],[Date]],Raw_Data[[#All],[Operating Hours]]),"")</f>
        <v/>
      </c>
      <c r="G211" s="148" t="str">
        <f>IFERROR(_xlfn.XLOOKUP($A211,'Raw Data'!$G:$G,'Raw Data'!S:S)/1000,"")</f>
        <v/>
      </c>
      <c r="H211" s="148"/>
      <c r="I211" s="148" t="str">
        <f>IFERROR(_xlfn.XLOOKUP($A211,'Raw Data'!$G:$G,'Raw Data'!AF:AF)/1000,"")</f>
        <v/>
      </c>
      <c r="J211" s="148"/>
      <c r="K211" s="149" t="str">
        <f>IFERROR(_xlfn.XLOOKUP($A211,'Raw Data'!$G:$G,'Raw Data'!W:W),"")</f>
        <v/>
      </c>
      <c r="L211" s="148" t="str">
        <f>IFERROR(_xlfn.XLOOKUP($A211,'Raw Data'!$G:$G,'Raw Data'!X:X),"")</f>
        <v/>
      </c>
      <c r="M211" s="148" t="str">
        <f>IFERROR(_xlfn.XLOOKUP($A211,'Raw Data'!$G:$G,'Raw Data'!Y:Y),"")</f>
        <v/>
      </c>
      <c r="N211" s="148" t="str">
        <f>IFERROR(_xlfn.XLOOKUP($A211,'Raw Data'!$G:$G,'Raw Data'!Z:Z),"")</f>
        <v/>
      </c>
      <c r="O211" s="188" t="str">
        <f>IFERROR(1-SUMIF('Plant BD'!$H:$H,$A211,'Plant BD'!$AE:$AE)/($AA211+SUMIF('Plant BD'!$H:$H,$A211,'Plant BD'!$AE:$AE)),"")</f>
        <v/>
      </c>
      <c r="P211" s="188"/>
      <c r="Q211" s="189"/>
      <c r="R211" s="188" t="str">
        <f>IFERROR(1-SUMIF('Grid BD'!$H:$H,$A211,'Grid BD'!$AD:$AD)/($AA211+SUMIF('Grid BD'!$H:$H,$A211,'Grid BD'!$AD:$AD)),"")</f>
        <v/>
      </c>
      <c r="S211" s="17"/>
      <c r="T211" s="189" t="str">
        <f>IFERROR(1-SUMIF(Tracker_BD!H:H,$A211,Tracker_BD!AI:AI)/$F211,"")</f>
        <v/>
      </c>
      <c r="U211" s="190" t="str">
        <f t="shared" si="17"/>
        <v/>
      </c>
      <c r="V211" s="17"/>
      <c r="W211" s="176" t="str">
        <f t="shared" si="18"/>
        <v/>
      </c>
      <c r="X211" s="17" t="str">
        <f>IFERROR(_xlfn.XLOOKUP($A211,'Raw Data'!$G:$G,'Raw Data'!AB:AB),"")</f>
        <v/>
      </c>
      <c r="Y211" s="17" t="str">
        <f>IFERROR(_xlfn.XLOOKUP($A211,'Raw Data'!$G:$G,'Raw Data'!AC:AC),"")</f>
        <v/>
      </c>
      <c r="Z211" s="45" t="str">
        <f>IFERROR(_xlfn.XLOOKUP($A211,'Raw Data'!$G:$G,'Raw Data'!AD:AD),"")</f>
        <v/>
      </c>
      <c r="AA211" s="45" t="str">
        <f>IFERROR(_xlfn.XLOOKUP($A211,'Raw Data'!$G:$G,'Raw Data'!AE:AE),"")</f>
        <v/>
      </c>
      <c r="AB211" s="17">
        <f>_xlfn.XLOOKUP($D211,'Modelling New'!D:D,'Modelling New'!N:N)</f>
        <v>10.507</v>
      </c>
      <c r="AC211" s="26">
        <f>IFERROR(_xlfn.XLOOKUP($D211,'Modelling New'!$D:$D,'Modelling New'!P:P),"")</f>
        <v>5.4651178025806448</v>
      </c>
      <c r="AD211" s="45">
        <f>IFERROR(_xlfn.XLOOKUP($D211,'Modelling New'!$D:$D,'Modelling New'!T:T)*1000,"")</f>
        <v>40947.895422803231</v>
      </c>
      <c r="AE211" s="176">
        <f t="shared" si="19"/>
        <v>0.71310474367994436</v>
      </c>
      <c r="AF211" s="176">
        <f>IFERROR(_xlfn.XLOOKUP($D211,'Modelling New'!$D:$D,'Modelling New'!W:W),"")</f>
        <v>0.16238339290791545</v>
      </c>
      <c r="AG211" s="176">
        <f>IFERROR(_xlfn.XLOOKUP($D211,'Modelling New'!$D:$D,'Modelling New'!AD:AD),"")</f>
        <v>0.995</v>
      </c>
      <c r="AH211" s="176">
        <f>IFERROR(_xlfn.XLOOKUP($D211,'Modelling New'!$D:$D,'Modelling New'!AE:AE),"")</f>
        <v>0.997</v>
      </c>
      <c r="AI211" s="17"/>
      <c r="AJ211" s="17"/>
      <c r="AK211" s="17"/>
      <c r="AL211" s="17"/>
      <c r="AM211" s="17"/>
      <c r="AN211" s="176"/>
      <c r="AO211" s="176"/>
      <c r="AP211" s="176"/>
      <c r="AQ211" s="176"/>
      <c r="AR211" s="45">
        <f>IFERROR(_xlfn.XLOOKUP($D211,'Modelling New'!$D:$D,'Modelling New'!$N:$N),"")</f>
        <v>10.507</v>
      </c>
      <c r="AS211" s="45"/>
    </row>
    <row r="212" spans="1:45">
      <c r="A212" s="77">
        <f t="shared" si="20"/>
        <v>45955</v>
      </c>
      <c r="B212" s="45">
        <f>YEAR(Table13[[#This Row],[Date]])+IF(MONTH(Table13[[#This Row],[Date]])&gt;=4,1,0)</f>
        <v>2026</v>
      </c>
      <c r="C212" s="17">
        <f>YEAR(Table13[[#This Row],[Date]])</f>
        <v>2025</v>
      </c>
      <c r="D212" s="42">
        <f>Table13[[#This Row],[Date]]-DAY(Table13[[#This Row],[Date]])+1</f>
        <v>45931</v>
      </c>
      <c r="E212" s="17">
        <f t="shared" si="21"/>
        <v>31</v>
      </c>
      <c r="F212" s="147" t="str" cm="1">
        <f t="array" ref="F212">IFERROR(_xlfn.XLOOKUP(Table13[[#This Row],[Date]],Raw_Data[[#All],[Date]],Raw_Data[[#All],[Operating Hours]]),"")</f>
        <v/>
      </c>
      <c r="G212" s="26" t="str">
        <f>IFERROR(_xlfn.XLOOKUP($A212,'Raw Data'!$G:$G,'Raw Data'!S:S)/1000,"")</f>
        <v/>
      </c>
      <c r="H212" s="26"/>
      <c r="I212" s="26" t="str">
        <f>IFERROR(_xlfn.XLOOKUP($A212,'Raw Data'!$G:$G,'Raw Data'!AF:AF)/1000,"")</f>
        <v/>
      </c>
      <c r="J212" s="26"/>
      <c r="K212" s="149" t="str">
        <f>IFERROR(_xlfn.XLOOKUP($A212,'Raw Data'!$G:$G,'Raw Data'!W:W),"")</f>
        <v/>
      </c>
      <c r="L212" s="148" t="str">
        <f>IFERROR(_xlfn.XLOOKUP($A212,'Raw Data'!$G:$G,'Raw Data'!X:X),"")</f>
        <v/>
      </c>
      <c r="M212" s="148" t="str">
        <f>IFERROR(_xlfn.XLOOKUP($A212,'Raw Data'!$G:$G,'Raw Data'!Y:Y),"")</f>
        <v/>
      </c>
      <c r="N212" s="148" t="str">
        <f>IFERROR(_xlfn.XLOOKUP($A212,'Raw Data'!$G:$G,'Raw Data'!Z:Z),"")</f>
        <v/>
      </c>
      <c r="O212" s="188" t="str">
        <f>IFERROR(1-SUMIF('Plant BD'!$H:$H,$A212,'Plant BD'!$AE:$AE)/($AA212+SUMIF('Plant BD'!$H:$H,$A212,'Plant BD'!$AE:$AE)),"")</f>
        <v/>
      </c>
      <c r="P212" s="188"/>
      <c r="Q212" s="189"/>
      <c r="R212" s="191" t="str">
        <f>IFERROR(1-SUMIF('Grid BD'!$H:$H,$A212,'Grid BD'!$AD:$AD)/($AA212+SUMIF('Grid BD'!$H:$H,$A212,'Grid BD'!$AD:$AD)),"")</f>
        <v/>
      </c>
      <c r="S212" s="17"/>
      <c r="T212" s="189" t="str">
        <f>IFERROR(1-SUMIF(Tracker_BD!H:H,$A212,Tracker_BD!AI:AI)/$F212,"")</f>
        <v/>
      </c>
      <c r="U212" s="190" t="str">
        <f t="shared" si="17"/>
        <v/>
      </c>
      <c r="V212" s="17"/>
      <c r="W212" s="176" t="str">
        <f t="shared" si="18"/>
        <v/>
      </c>
      <c r="X212" s="17" t="str">
        <f>IFERROR(_xlfn.XLOOKUP($A212,'Raw Data'!$G:$G,'Raw Data'!AB:AB),"")</f>
        <v/>
      </c>
      <c r="Y212" s="17" t="str">
        <f>IFERROR(_xlfn.XLOOKUP($A212,'Raw Data'!$G:$G,'Raw Data'!AC:AC),"")</f>
        <v/>
      </c>
      <c r="Z212" s="45" t="str">
        <f>IFERROR(_xlfn.XLOOKUP($A212,'Raw Data'!$G:$G,'Raw Data'!AD:AD),"")</f>
        <v/>
      </c>
      <c r="AA212" s="45" t="str">
        <f>IFERROR(_xlfn.XLOOKUP($A212,'Raw Data'!$G:$G,'Raw Data'!AE:AE),"")</f>
        <v/>
      </c>
      <c r="AB212" s="17">
        <f>_xlfn.XLOOKUP($D212,'Modelling New'!D:D,'Modelling New'!N:N)</f>
        <v>10.507</v>
      </c>
      <c r="AC212" s="26">
        <f>IFERROR(_xlfn.XLOOKUP($D212,'Modelling New'!$D:$D,'Modelling New'!P:P),"")</f>
        <v>5.4651178025806448</v>
      </c>
      <c r="AD212" s="45">
        <f>IFERROR(_xlfn.XLOOKUP($D212,'Modelling New'!$D:$D,'Modelling New'!T:T)*1000,"")</f>
        <v>40947.895422803231</v>
      </c>
      <c r="AE212" s="176">
        <f t="shared" si="19"/>
        <v>0.71310474367994436</v>
      </c>
      <c r="AF212" s="176">
        <f>IFERROR(_xlfn.XLOOKUP($D212,'Modelling New'!$D:$D,'Modelling New'!W:W),"")</f>
        <v>0.16238339290791545</v>
      </c>
      <c r="AG212" s="176">
        <f>IFERROR(_xlfn.XLOOKUP($D212,'Modelling New'!$D:$D,'Modelling New'!AD:AD),"")</f>
        <v>0.995</v>
      </c>
      <c r="AH212" s="176">
        <f>IFERROR(_xlfn.XLOOKUP($D212,'Modelling New'!$D:$D,'Modelling New'!AE:AE),"")</f>
        <v>0.997</v>
      </c>
      <c r="AI212" s="17"/>
      <c r="AJ212" s="17"/>
      <c r="AK212" s="17"/>
      <c r="AL212" s="17"/>
      <c r="AM212" s="17"/>
      <c r="AN212" s="176"/>
      <c r="AO212" s="176"/>
      <c r="AP212" s="176"/>
      <c r="AQ212" s="176"/>
      <c r="AR212" s="45">
        <f>IFERROR(_xlfn.XLOOKUP($D212,'Modelling New'!$D:$D,'Modelling New'!$N:$N),"")</f>
        <v>10.507</v>
      </c>
      <c r="AS212" s="45"/>
    </row>
    <row r="213" spans="1:45">
      <c r="A213" s="77">
        <f t="shared" si="20"/>
        <v>45956</v>
      </c>
      <c r="B213" s="45">
        <f>YEAR(Table13[[#This Row],[Date]])+IF(MONTH(Table13[[#This Row],[Date]])&gt;=4,1,0)</f>
        <v>2026</v>
      </c>
      <c r="C213" s="17">
        <f>YEAR(Table13[[#This Row],[Date]])</f>
        <v>2025</v>
      </c>
      <c r="D213" s="42">
        <f>Table13[[#This Row],[Date]]-DAY(Table13[[#This Row],[Date]])+1</f>
        <v>45931</v>
      </c>
      <c r="E213" s="17">
        <f t="shared" si="21"/>
        <v>31</v>
      </c>
      <c r="F213" s="147" t="str" cm="1">
        <f t="array" ref="F213">IFERROR(_xlfn.XLOOKUP(Table13[[#This Row],[Date]],Raw_Data[[#All],[Date]],Raw_Data[[#All],[Operating Hours]]),"")</f>
        <v/>
      </c>
      <c r="G213" s="148" t="str">
        <f>IFERROR(_xlfn.XLOOKUP($A213,'Raw Data'!$G:$G,'Raw Data'!S:S)/1000,"")</f>
        <v/>
      </c>
      <c r="H213" s="148"/>
      <c r="I213" s="148" t="str">
        <f>IFERROR(_xlfn.XLOOKUP($A213,'Raw Data'!$G:$G,'Raw Data'!AF:AF)/1000,"")</f>
        <v/>
      </c>
      <c r="J213" s="148"/>
      <c r="K213" s="149" t="str">
        <f>IFERROR(_xlfn.XLOOKUP($A213,'Raw Data'!$G:$G,'Raw Data'!W:W),"")</f>
        <v/>
      </c>
      <c r="L213" s="148" t="str">
        <f>IFERROR(_xlfn.XLOOKUP($A213,'Raw Data'!$G:$G,'Raw Data'!X:X),"")</f>
        <v/>
      </c>
      <c r="M213" s="148" t="str">
        <f>IFERROR(_xlfn.XLOOKUP($A213,'Raw Data'!$G:$G,'Raw Data'!Y:Y),"")</f>
        <v/>
      </c>
      <c r="N213" s="148" t="str">
        <f>IFERROR(_xlfn.XLOOKUP($A213,'Raw Data'!$G:$G,'Raw Data'!Z:Z),"")</f>
        <v/>
      </c>
      <c r="O213" s="188" t="str">
        <f>IFERROR(1-SUMIF('Plant BD'!$H:$H,$A213,'Plant BD'!$AE:$AE)/($AA213+SUMIF('Plant BD'!$H:$H,$A213,'Plant BD'!$AE:$AE)),"")</f>
        <v/>
      </c>
      <c r="P213" s="188"/>
      <c r="Q213" s="189"/>
      <c r="R213" s="188" t="str">
        <f>IFERROR(1-SUMIF('Grid BD'!$H:$H,$A213,'Grid BD'!$AD:$AD)/($AA213+SUMIF('Grid BD'!$H:$H,$A213,'Grid BD'!$AD:$AD)),"")</f>
        <v/>
      </c>
      <c r="S213" s="17"/>
      <c r="T213" s="189" t="str">
        <f>IFERROR(1-SUMIF(Tracker_BD!H:H,$A213,Tracker_BD!AI:AI)/$F213,"")</f>
        <v/>
      </c>
      <c r="U213" s="190" t="str">
        <f t="shared" si="17"/>
        <v/>
      </c>
      <c r="V213" s="17"/>
      <c r="W213" s="176" t="str">
        <f t="shared" si="18"/>
        <v/>
      </c>
      <c r="X213" s="17" t="str">
        <f>IFERROR(_xlfn.XLOOKUP($A213,'Raw Data'!$G:$G,'Raw Data'!AB:AB),"")</f>
        <v/>
      </c>
      <c r="Y213" s="17" t="str">
        <f>IFERROR(_xlfn.XLOOKUP($A213,'Raw Data'!$G:$G,'Raw Data'!AC:AC),"")</f>
        <v/>
      </c>
      <c r="Z213" s="45" t="str">
        <f>IFERROR(_xlfn.XLOOKUP($A213,'Raw Data'!$G:$G,'Raw Data'!AD:AD),"")</f>
        <v/>
      </c>
      <c r="AA213" s="45" t="str">
        <f>IFERROR(_xlfn.XLOOKUP($A213,'Raw Data'!$G:$G,'Raw Data'!AE:AE),"")</f>
        <v/>
      </c>
      <c r="AB213" s="17">
        <f>_xlfn.XLOOKUP($D213,'Modelling New'!D:D,'Modelling New'!N:N)</f>
        <v>10.507</v>
      </c>
      <c r="AC213" s="26">
        <f>IFERROR(_xlfn.XLOOKUP($D213,'Modelling New'!$D:$D,'Modelling New'!P:P),"")</f>
        <v>5.4651178025806448</v>
      </c>
      <c r="AD213" s="45">
        <f>IFERROR(_xlfn.XLOOKUP($D213,'Modelling New'!$D:$D,'Modelling New'!T:T)*1000,"")</f>
        <v>40947.895422803231</v>
      </c>
      <c r="AE213" s="176">
        <f t="shared" si="19"/>
        <v>0.71310474367994436</v>
      </c>
      <c r="AF213" s="176">
        <f>IFERROR(_xlfn.XLOOKUP($D213,'Modelling New'!$D:$D,'Modelling New'!W:W),"")</f>
        <v>0.16238339290791545</v>
      </c>
      <c r="AG213" s="176">
        <f>IFERROR(_xlfn.XLOOKUP($D213,'Modelling New'!$D:$D,'Modelling New'!AD:AD),"")</f>
        <v>0.995</v>
      </c>
      <c r="AH213" s="176">
        <f>IFERROR(_xlfn.XLOOKUP($D213,'Modelling New'!$D:$D,'Modelling New'!AE:AE),"")</f>
        <v>0.997</v>
      </c>
      <c r="AI213" s="17"/>
      <c r="AJ213" s="17"/>
      <c r="AK213" s="17"/>
      <c r="AL213" s="17"/>
      <c r="AM213" s="17"/>
      <c r="AN213" s="176"/>
      <c r="AO213" s="176"/>
      <c r="AP213" s="176"/>
      <c r="AQ213" s="176"/>
      <c r="AR213" s="45">
        <f>IFERROR(_xlfn.XLOOKUP($D213,'Modelling New'!$D:$D,'Modelling New'!$N:$N),"")</f>
        <v>10.507</v>
      </c>
      <c r="AS213" s="45"/>
    </row>
    <row r="214" spans="1:45">
      <c r="A214" s="77">
        <f t="shared" si="20"/>
        <v>45957</v>
      </c>
      <c r="B214" s="45">
        <f>YEAR(Table13[[#This Row],[Date]])+IF(MONTH(Table13[[#This Row],[Date]])&gt;=4,1,0)</f>
        <v>2026</v>
      </c>
      <c r="C214" s="17">
        <f>YEAR(Table13[[#This Row],[Date]])</f>
        <v>2025</v>
      </c>
      <c r="D214" s="42">
        <f>Table13[[#This Row],[Date]]-DAY(Table13[[#This Row],[Date]])+1</f>
        <v>45931</v>
      </c>
      <c r="E214" s="17">
        <f t="shared" si="21"/>
        <v>31</v>
      </c>
      <c r="F214" s="147" t="str" cm="1">
        <f t="array" ref="F214">IFERROR(_xlfn.XLOOKUP(Table13[[#This Row],[Date]],Raw_Data[[#All],[Date]],Raw_Data[[#All],[Operating Hours]]),"")</f>
        <v/>
      </c>
      <c r="G214" s="26" t="str">
        <f>IFERROR(_xlfn.XLOOKUP($A214,'Raw Data'!$G:$G,'Raw Data'!S:S)/1000,"")</f>
        <v/>
      </c>
      <c r="H214" s="26"/>
      <c r="I214" s="26" t="str">
        <f>IFERROR(_xlfn.XLOOKUP($A214,'Raw Data'!$G:$G,'Raw Data'!AF:AF)/1000,"")</f>
        <v/>
      </c>
      <c r="J214" s="26"/>
      <c r="K214" s="149" t="str">
        <f>IFERROR(_xlfn.XLOOKUP($A214,'Raw Data'!$G:$G,'Raw Data'!W:W),"")</f>
        <v/>
      </c>
      <c r="L214" s="148" t="str">
        <f>IFERROR(_xlfn.XLOOKUP($A214,'Raw Data'!$G:$G,'Raw Data'!X:X),"")</f>
        <v/>
      </c>
      <c r="M214" s="148" t="str">
        <f>IFERROR(_xlfn.XLOOKUP($A214,'Raw Data'!$G:$G,'Raw Data'!Y:Y),"")</f>
        <v/>
      </c>
      <c r="N214" s="148" t="str">
        <f>IFERROR(_xlfn.XLOOKUP($A214,'Raw Data'!$G:$G,'Raw Data'!Z:Z),"")</f>
        <v/>
      </c>
      <c r="O214" s="188" t="str">
        <f>IFERROR(1-SUMIF('Plant BD'!$H:$H,$A214,'Plant BD'!$AE:$AE)/($AA214+SUMIF('Plant BD'!$H:$H,$A214,'Plant BD'!$AE:$AE)),"")</f>
        <v/>
      </c>
      <c r="P214" s="188"/>
      <c r="Q214" s="189"/>
      <c r="R214" s="191" t="str">
        <f>IFERROR(1-SUMIF('Grid BD'!$H:$H,$A214,'Grid BD'!$AD:$AD)/($AA214+SUMIF('Grid BD'!$H:$H,$A214,'Grid BD'!$AD:$AD)),"")</f>
        <v/>
      </c>
      <c r="S214" s="17"/>
      <c r="T214" s="189" t="str">
        <f>IFERROR(1-SUMIF(Tracker_BD!H:H,$A214,Tracker_BD!AI:AI)/$F214,"")</f>
        <v/>
      </c>
      <c r="U214" s="190" t="str">
        <f t="shared" si="17"/>
        <v/>
      </c>
      <c r="V214" s="17"/>
      <c r="W214" s="176" t="str">
        <f t="shared" si="18"/>
        <v/>
      </c>
      <c r="X214" s="17" t="str">
        <f>IFERROR(_xlfn.XLOOKUP($A214,'Raw Data'!$G:$G,'Raw Data'!AB:AB),"")</f>
        <v/>
      </c>
      <c r="Y214" s="17" t="str">
        <f>IFERROR(_xlfn.XLOOKUP($A214,'Raw Data'!$G:$G,'Raw Data'!AC:AC),"")</f>
        <v/>
      </c>
      <c r="Z214" s="45" t="str">
        <f>IFERROR(_xlfn.XLOOKUP($A214,'Raw Data'!$G:$G,'Raw Data'!AD:AD),"")</f>
        <v/>
      </c>
      <c r="AA214" s="45" t="str">
        <f>IFERROR(_xlfn.XLOOKUP($A214,'Raw Data'!$G:$G,'Raw Data'!AE:AE),"")</f>
        <v/>
      </c>
      <c r="AB214" s="17">
        <f>_xlfn.XLOOKUP($D214,'Modelling New'!D:D,'Modelling New'!N:N)</f>
        <v>10.507</v>
      </c>
      <c r="AC214" s="26">
        <f>IFERROR(_xlfn.XLOOKUP($D214,'Modelling New'!$D:$D,'Modelling New'!P:P),"")</f>
        <v>5.4651178025806448</v>
      </c>
      <c r="AD214" s="45">
        <f>IFERROR(_xlfn.XLOOKUP($D214,'Modelling New'!$D:$D,'Modelling New'!T:T)*1000,"")</f>
        <v>40947.895422803231</v>
      </c>
      <c r="AE214" s="176">
        <f t="shared" si="19"/>
        <v>0.71310474367994436</v>
      </c>
      <c r="AF214" s="176">
        <f>IFERROR(_xlfn.XLOOKUP($D214,'Modelling New'!$D:$D,'Modelling New'!W:W),"")</f>
        <v>0.16238339290791545</v>
      </c>
      <c r="AG214" s="176">
        <f>IFERROR(_xlfn.XLOOKUP($D214,'Modelling New'!$D:$D,'Modelling New'!AD:AD),"")</f>
        <v>0.995</v>
      </c>
      <c r="AH214" s="176">
        <f>IFERROR(_xlfn.XLOOKUP($D214,'Modelling New'!$D:$D,'Modelling New'!AE:AE),"")</f>
        <v>0.997</v>
      </c>
      <c r="AI214" s="17"/>
      <c r="AJ214" s="17"/>
      <c r="AK214" s="17"/>
      <c r="AL214" s="17"/>
      <c r="AM214" s="17"/>
      <c r="AN214" s="176"/>
      <c r="AO214" s="176"/>
      <c r="AP214" s="176"/>
      <c r="AQ214" s="176"/>
      <c r="AR214" s="45">
        <f>IFERROR(_xlfn.XLOOKUP($D214,'Modelling New'!$D:$D,'Modelling New'!$N:$N),"")</f>
        <v>10.507</v>
      </c>
      <c r="AS214" s="45"/>
    </row>
    <row r="215" spans="1:45">
      <c r="A215" s="77">
        <f t="shared" si="20"/>
        <v>45958</v>
      </c>
      <c r="B215" s="45">
        <f>YEAR(Table13[[#This Row],[Date]])+IF(MONTH(Table13[[#This Row],[Date]])&gt;=4,1,0)</f>
        <v>2026</v>
      </c>
      <c r="C215" s="17">
        <f>YEAR(Table13[[#This Row],[Date]])</f>
        <v>2025</v>
      </c>
      <c r="D215" s="42">
        <f>Table13[[#This Row],[Date]]-DAY(Table13[[#This Row],[Date]])+1</f>
        <v>45931</v>
      </c>
      <c r="E215" s="17">
        <f t="shared" si="21"/>
        <v>31</v>
      </c>
      <c r="F215" s="147" t="str" cm="1">
        <f t="array" ref="F215">IFERROR(_xlfn.XLOOKUP(Table13[[#This Row],[Date]],Raw_Data[[#All],[Date]],Raw_Data[[#All],[Operating Hours]]),"")</f>
        <v/>
      </c>
      <c r="G215" s="148" t="str">
        <f>IFERROR(_xlfn.XLOOKUP($A215,'Raw Data'!$G:$G,'Raw Data'!S:S)/1000,"")</f>
        <v/>
      </c>
      <c r="H215" s="148"/>
      <c r="I215" s="148" t="str">
        <f>IFERROR(_xlfn.XLOOKUP($A215,'Raw Data'!$G:$G,'Raw Data'!AF:AF)/1000,"")</f>
        <v/>
      </c>
      <c r="J215" s="148"/>
      <c r="K215" s="149" t="str">
        <f>IFERROR(_xlfn.XLOOKUP($A215,'Raw Data'!$G:$G,'Raw Data'!W:W),"")</f>
        <v/>
      </c>
      <c r="L215" s="148" t="str">
        <f>IFERROR(_xlfn.XLOOKUP($A215,'Raw Data'!$G:$G,'Raw Data'!X:X),"")</f>
        <v/>
      </c>
      <c r="M215" s="148" t="str">
        <f>IFERROR(_xlfn.XLOOKUP($A215,'Raw Data'!$G:$G,'Raw Data'!Y:Y),"")</f>
        <v/>
      </c>
      <c r="N215" s="148" t="str">
        <f>IFERROR(_xlfn.XLOOKUP($A215,'Raw Data'!$G:$G,'Raw Data'!Z:Z),"")</f>
        <v/>
      </c>
      <c r="O215" s="188" t="str">
        <f>IFERROR(1-SUMIF('Plant BD'!$H:$H,$A215,'Plant BD'!$AE:$AE)/($AA215+SUMIF('Plant BD'!$H:$H,$A215,'Plant BD'!$AE:$AE)),"")</f>
        <v/>
      </c>
      <c r="P215" s="188"/>
      <c r="Q215" s="189"/>
      <c r="R215" s="188" t="str">
        <f>IFERROR(1-SUMIF('Grid BD'!$H:$H,$A215,'Grid BD'!$AD:$AD)/($AA215+SUMIF('Grid BD'!$H:$H,$A215,'Grid BD'!$AD:$AD)),"")</f>
        <v/>
      </c>
      <c r="S215" s="17"/>
      <c r="T215" s="189" t="str">
        <f>IFERROR(1-SUMIF(Tracker_BD!H:H,$A215,Tracker_BD!AI:AI)/$F215,"")</f>
        <v/>
      </c>
      <c r="U215" s="190" t="str">
        <f t="shared" si="17"/>
        <v/>
      </c>
      <c r="V215" s="17"/>
      <c r="W215" s="176" t="str">
        <f t="shared" si="18"/>
        <v/>
      </c>
      <c r="X215" s="17" t="str">
        <f>IFERROR(_xlfn.XLOOKUP($A215,'Raw Data'!$G:$G,'Raw Data'!AB:AB),"")</f>
        <v/>
      </c>
      <c r="Y215" s="17" t="str">
        <f>IFERROR(_xlfn.XLOOKUP($A215,'Raw Data'!$G:$G,'Raw Data'!AC:AC),"")</f>
        <v/>
      </c>
      <c r="Z215" s="45" t="str">
        <f>IFERROR(_xlfn.XLOOKUP($A215,'Raw Data'!$G:$G,'Raw Data'!AD:AD),"")</f>
        <v/>
      </c>
      <c r="AA215" s="45" t="str">
        <f>IFERROR(_xlfn.XLOOKUP($A215,'Raw Data'!$G:$G,'Raw Data'!AE:AE),"")</f>
        <v/>
      </c>
      <c r="AB215" s="17">
        <f>_xlfn.XLOOKUP($D215,'Modelling New'!D:D,'Modelling New'!N:N)</f>
        <v>10.507</v>
      </c>
      <c r="AC215" s="26">
        <f>IFERROR(_xlfn.XLOOKUP($D215,'Modelling New'!$D:$D,'Modelling New'!P:P),"")</f>
        <v>5.4651178025806448</v>
      </c>
      <c r="AD215" s="45">
        <f>IFERROR(_xlfn.XLOOKUP($D215,'Modelling New'!$D:$D,'Modelling New'!T:T)*1000,"")</f>
        <v>40947.895422803231</v>
      </c>
      <c r="AE215" s="176">
        <f t="shared" si="19"/>
        <v>0.71310474367994436</v>
      </c>
      <c r="AF215" s="176">
        <f>IFERROR(_xlfn.XLOOKUP($D215,'Modelling New'!$D:$D,'Modelling New'!W:W),"")</f>
        <v>0.16238339290791545</v>
      </c>
      <c r="AG215" s="176">
        <f>IFERROR(_xlfn.XLOOKUP($D215,'Modelling New'!$D:$D,'Modelling New'!AD:AD),"")</f>
        <v>0.995</v>
      </c>
      <c r="AH215" s="176">
        <f>IFERROR(_xlfn.XLOOKUP($D215,'Modelling New'!$D:$D,'Modelling New'!AE:AE),"")</f>
        <v>0.997</v>
      </c>
      <c r="AI215" s="17"/>
      <c r="AJ215" s="17"/>
      <c r="AK215" s="17"/>
      <c r="AL215" s="17"/>
      <c r="AM215" s="17"/>
      <c r="AN215" s="176"/>
      <c r="AO215" s="176"/>
      <c r="AP215" s="176"/>
      <c r="AQ215" s="176"/>
      <c r="AR215" s="45">
        <f>IFERROR(_xlfn.XLOOKUP($D215,'Modelling New'!$D:$D,'Modelling New'!$N:$N),"")</f>
        <v>10.507</v>
      </c>
      <c r="AS215" s="45"/>
    </row>
    <row r="216" spans="1:45">
      <c r="A216" s="77">
        <f t="shared" si="20"/>
        <v>45959</v>
      </c>
      <c r="B216" s="45">
        <f>YEAR(Table13[[#This Row],[Date]])+IF(MONTH(Table13[[#This Row],[Date]])&gt;=4,1,0)</f>
        <v>2026</v>
      </c>
      <c r="C216" s="17">
        <f>YEAR(Table13[[#This Row],[Date]])</f>
        <v>2025</v>
      </c>
      <c r="D216" s="42">
        <f>Table13[[#This Row],[Date]]-DAY(Table13[[#This Row],[Date]])+1</f>
        <v>45931</v>
      </c>
      <c r="E216" s="17">
        <f t="shared" si="21"/>
        <v>31</v>
      </c>
      <c r="F216" s="147" t="str" cm="1">
        <f t="array" ref="F216">IFERROR(_xlfn.XLOOKUP(Table13[[#This Row],[Date]],Raw_Data[[#All],[Date]],Raw_Data[[#All],[Operating Hours]]),"")</f>
        <v/>
      </c>
      <c r="G216" s="26" t="str">
        <f>IFERROR(_xlfn.XLOOKUP($A216,'Raw Data'!$G:$G,'Raw Data'!S:S)/1000,"")</f>
        <v/>
      </c>
      <c r="H216" s="26"/>
      <c r="I216" s="26" t="str">
        <f>IFERROR(_xlfn.XLOOKUP($A216,'Raw Data'!$G:$G,'Raw Data'!AF:AF)/1000,"")</f>
        <v/>
      </c>
      <c r="J216" s="26"/>
      <c r="K216" s="149" t="str">
        <f>IFERROR(_xlfn.XLOOKUP($A216,'Raw Data'!$G:$G,'Raw Data'!W:W),"")</f>
        <v/>
      </c>
      <c r="L216" s="148" t="str">
        <f>IFERROR(_xlfn.XLOOKUP($A216,'Raw Data'!$G:$G,'Raw Data'!X:X),"")</f>
        <v/>
      </c>
      <c r="M216" s="148" t="str">
        <f>IFERROR(_xlfn.XLOOKUP($A216,'Raw Data'!$G:$G,'Raw Data'!Y:Y),"")</f>
        <v/>
      </c>
      <c r="N216" s="148" t="str">
        <f>IFERROR(_xlfn.XLOOKUP($A216,'Raw Data'!$G:$G,'Raw Data'!Z:Z),"")</f>
        <v/>
      </c>
      <c r="O216" s="188" t="str">
        <f>IFERROR(1-SUMIF('Plant BD'!$H:$H,$A216,'Plant BD'!$AE:$AE)/($AA216+SUMIF('Plant BD'!$H:$H,$A216,'Plant BD'!$AE:$AE)),"")</f>
        <v/>
      </c>
      <c r="P216" s="188"/>
      <c r="Q216" s="189"/>
      <c r="R216" s="191" t="str">
        <f>IFERROR(1-SUMIF('Grid BD'!$H:$H,$A216,'Grid BD'!$AD:$AD)/($AA216+SUMIF('Grid BD'!$H:$H,$A216,'Grid BD'!$AD:$AD)),"")</f>
        <v/>
      </c>
      <c r="S216" s="17"/>
      <c r="T216" s="189" t="str">
        <f>IFERROR(1-SUMIF(Tracker_BD!H:H,$A216,Tracker_BD!AI:AI)/$F216,"")</f>
        <v/>
      </c>
      <c r="U216" s="190" t="str">
        <f t="shared" si="17"/>
        <v/>
      </c>
      <c r="V216" s="17"/>
      <c r="W216" s="176" t="str">
        <f t="shared" si="18"/>
        <v/>
      </c>
      <c r="X216" s="17" t="str">
        <f>IFERROR(_xlfn.XLOOKUP($A216,'Raw Data'!$G:$G,'Raw Data'!AB:AB),"")</f>
        <v/>
      </c>
      <c r="Y216" s="17" t="str">
        <f>IFERROR(_xlfn.XLOOKUP($A216,'Raw Data'!$G:$G,'Raw Data'!AC:AC),"")</f>
        <v/>
      </c>
      <c r="Z216" s="45" t="str">
        <f>IFERROR(_xlfn.XLOOKUP($A216,'Raw Data'!$G:$G,'Raw Data'!AD:AD),"")</f>
        <v/>
      </c>
      <c r="AA216" s="45" t="str">
        <f>IFERROR(_xlfn.XLOOKUP($A216,'Raw Data'!$G:$G,'Raw Data'!AE:AE),"")</f>
        <v/>
      </c>
      <c r="AB216" s="17">
        <f>_xlfn.XLOOKUP($D216,'Modelling New'!D:D,'Modelling New'!N:N)</f>
        <v>10.507</v>
      </c>
      <c r="AC216" s="26">
        <f>IFERROR(_xlfn.XLOOKUP($D216,'Modelling New'!$D:$D,'Modelling New'!P:P),"")</f>
        <v>5.4651178025806448</v>
      </c>
      <c r="AD216" s="45">
        <f>IFERROR(_xlfn.XLOOKUP($D216,'Modelling New'!$D:$D,'Modelling New'!T:T)*1000,"")</f>
        <v>40947.895422803231</v>
      </c>
      <c r="AE216" s="176">
        <f t="shared" si="19"/>
        <v>0.71310474367994436</v>
      </c>
      <c r="AF216" s="176">
        <f>IFERROR(_xlfn.XLOOKUP($D216,'Modelling New'!$D:$D,'Modelling New'!W:W),"")</f>
        <v>0.16238339290791545</v>
      </c>
      <c r="AG216" s="176">
        <f>IFERROR(_xlfn.XLOOKUP($D216,'Modelling New'!$D:$D,'Modelling New'!AD:AD),"")</f>
        <v>0.995</v>
      </c>
      <c r="AH216" s="176">
        <f>IFERROR(_xlfn.XLOOKUP($D216,'Modelling New'!$D:$D,'Modelling New'!AE:AE),"")</f>
        <v>0.997</v>
      </c>
      <c r="AI216" s="17"/>
      <c r="AJ216" s="17"/>
      <c r="AK216" s="17"/>
      <c r="AL216" s="17"/>
      <c r="AM216" s="17"/>
      <c r="AN216" s="176"/>
      <c r="AO216" s="176"/>
      <c r="AP216" s="176"/>
      <c r="AQ216" s="176"/>
      <c r="AR216" s="45">
        <f>IFERROR(_xlfn.XLOOKUP($D216,'Modelling New'!$D:$D,'Modelling New'!$N:$N),"")</f>
        <v>10.507</v>
      </c>
      <c r="AS216" s="45"/>
    </row>
    <row r="217" spans="1:45">
      <c r="A217" s="77">
        <f t="shared" si="20"/>
        <v>45960</v>
      </c>
      <c r="B217" s="45">
        <f>YEAR(Table13[[#This Row],[Date]])+IF(MONTH(Table13[[#This Row],[Date]])&gt;=4,1,0)</f>
        <v>2026</v>
      </c>
      <c r="C217" s="17">
        <f>YEAR(Table13[[#This Row],[Date]])</f>
        <v>2025</v>
      </c>
      <c r="D217" s="42">
        <f>Table13[[#This Row],[Date]]-DAY(Table13[[#This Row],[Date]])+1</f>
        <v>45931</v>
      </c>
      <c r="E217" s="17">
        <f t="shared" si="21"/>
        <v>31</v>
      </c>
      <c r="F217" s="147" t="str" cm="1">
        <f t="array" ref="F217">IFERROR(_xlfn.XLOOKUP(Table13[[#This Row],[Date]],Raw_Data[[#All],[Date]],Raw_Data[[#All],[Operating Hours]]),"")</f>
        <v/>
      </c>
      <c r="G217" s="148" t="str">
        <f>IFERROR(_xlfn.XLOOKUP($A217,'Raw Data'!$G:$G,'Raw Data'!S:S)/1000,"")</f>
        <v/>
      </c>
      <c r="H217" s="148"/>
      <c r="I217" s="148" t="str">
        <f>IFERROR(_xlfn.XLOOKUP($A217,'Raw Data'!$G:$G,'Raw Data'!AF:AF)/1000,"")</f>
        <v/>
      </c>
      <c r="J217" s="148"/>
      <c r="K217" s="149" t="str">
        <f>IFERROR(_xlfn.XLOOKUP($A217,'Raw Data'!$G:$G,'Raw Data'!W:W),"")</f>
        <v/>
      </c>
      <c r="L217" s="148" t="str">
        <f>IFERROR(_xlfn.XLOOKUP($A217,'Raw Data'!$G:$G,'Raw Data'!X:X),"")</f>
        <v/>
      </c>
      <c r="M217" s="148" t="str">
        <f>IFERROR(_xlfn.XLOOKUP($A217,'Raw Data'!$G:$G,'Raw Data'!Y:Y),"")</f>
        <v/>
      </c>
      <c r="N217" s="148" t="str">
        <f>IFERROR(_xlfn.XLOOKUP($A217,'Raw Data'!$G:$G,'Raw Data'!Z:Z),"")</f>
        <v/>
      </c>
      <c r="O217" s="188" t="str">
        <f>IFERROR(1-SUMIF('Plant BD'!$H:$H,$A217,'Plant BD'!$AE:$AE)/($AA217+SUMIF('Plant BD'!$H:$H,$A217,'Plant BD'!$AE:$AE)),"")</f>
        <v/>
      </c>
      <c r="P217" s="188"/>
      <c r="Q217" s="189"/>
      <c r="R217" s="188" t="str">
        <f>IFERROR(1-SUMIF('Grid BD'!$H:$H,$A217,'Grid BD'!$AD:$AD)/($AA217+SUMIF('Grid BD'!$H:$H,$A217,'Grid BD'!$AD:$AD)),"")</f>
        <v/>
      </c>
      <c r="S217" s="17"/>
      <c r="T217" s="189" t="str">
        <f>IFERROR(1-SUMIF(Tracker_BD!H:H,$A217,Tracker_BD!AI:AI)/$F217,"")</f>
        <v/>
      </c>
      <c r="U217" s="190" t="str">
        <f t="shared" si="17"/>
        <v/>
      </c>
      <c r="V217" s="17"/>
      <c r="W217" s="176" t="str">
        <f t="shared" si="18"/>
        <v/>
      </c>
      <c r="X217" s="17" t="str">
        <f>IFERROR(_xlfn.XLOOKUP($A217,'Raw Data'!$G:$G,'Raw Data'!AB:AB),"")</f>
        <v/>
      </c>
      <c r="Y217" s="17" t="str">
        <f>IFERROR(_xlfn.XLOOKUP($A217,'Raw Data'!$G:$G,'Raw Data'!AC:AC),"")</f>
        <v/>
      </c>
      <c r="Z217" s="45" t="str">
        <f>IFERROR(_xlfn.XLOOKUP($A217,'Raw Data'!$G:$G,'Raw Data'!AD:AD),"")</f>
        <v/>
      </c>
      <c r="AA217" s="45" t="str">
        <f>IFERROR(_xlfn.XLOOKUP($A217,'Raw Data'!$G:$G,'Raw Data'!AE:AE),"")</f>
        <v/>
      </c>
      <c r="AB217" s="17">
        <f>_xlfn.XLOOKUP($D217,'Modelling New'!D:D,'Modelling New'!N:N)</f>
        <v>10.507</v>
      </c>
      <c r="AC217" s="26">
        <f>IFERROR(_xlfn.XLOOKUP($D217,'Modelling New'!$D:$D,'Modelling New'!P:P),"")</f>
        <v>5.4651178025806448</v>
      </c>
      <c r="AD217" s="45">
        <f>IFERROR(_xlfn.XLOOKUP($D217,'Modelling New'!$D:$D,'Modelling New'!T:T)*1000,"")</f>
        <v>40947.895422803231</v>
      </c>
      <c r="AE217" s="176">
        <f t="shared" si="19"/>
        <v>0.71310474367994436</v>
      </c>
      <c r="AF217" s="176">
        <f>IFERROR(_xlfn.XLOOKUP($D217,'Modelling New'!$D:$D,'Modelling New'!W:W),"")</f>
        <v>0.16238339290791545</v>
      </c>
      <c r="AG217" s="176">
        <f>IFERROR(_xlfn.XLOOKUP($D217,'Modelling New'!$D:$D,'Modelling New'!AD:AD),"")</f>
        <v>0.995</v>
      </c>
      <c r="AH217" s="176">
        <f>IFERROR(_xlfn.XLOOKUP($D217,'Modelling New'!$D:$D,'Modelling New'!AE:AE),"")</f>
        <v>0.997</v>
      </c>
      <c r="AI217" s="17"/>
      <c r="AJ217" s="17"/>
      <c r="AK217" s="17"/>
      <c r="AL217" s="17"/>
      <c r="AM217" s="17"/>
      <c r="AN217" s="176"/>
      <c r="AO217" s="176"/>
      <c r="AP217" s="176"/>
      <c r="AQ217" s="176"/>
      <c r="AR217" s="45">
        <f>IFERROR(_xlfn.XLOOKUP($D217,'Modelling New'!$D:$D,'Modelling New'!$N:$N),"")</f>
        <v>10.507</v>
      </c>
      <c r="AS217" s="45"/>
    </row>
    <row r="218" spans="1:45">
      <c r="A218" s="77">
        <f t="shared" si="20"/>
        <v>45961</v>
      </c>
      <c r="B218" s="45">
        <f>YEAR(Table13[[#This Row],[Date]])+IF(MONTH(Table13[[#This Row],[Date]])&gt;=4,1,0)</f>
        <v>2026</v>
      </c>
      <c r="C218" s="17">
        <f>YEAR(Table13[[#This Row],[Date]])</f>
        <v>2025</v>
      </c>
      <c r="D218" s="42">
        <f>Table13[[#This Row],[Date]]-DAY(Table13[[#This Row],[Date]])+1</f>
        <v>45931</v>
      </c>
      <c r="E218" s="17">
        <f t="shared" si="21"/>
        <v>31</v>
      </c>
      <c r="F218" s="147" t="str" cm="1">
        <f t="array" ref="F218">IFERROR(_xlfn.XLOOKUP(Table13[[#This Row],[Date]],Raw_Data[[#All],[Date]],Raw_Data[[#All],[Operating Hours]]),"")</f>
        <v/>
      </c>
      <c r="G218" s="26" t="str">
        <f>IFERROR(_xlfn.XLOOKUP($A218,'Raw Data'!$G:$G,'Raw Data'!S:S)/1000,"")</f>
        <v/>
      </c>
      <c r="H218" s="26"/>
      <c r="I218" s="26" t="str">
        <f>IFERROR(_xlfn.XLOOKUP($A218,'Raw Data'!$G:$G,'Raw Data'!AF:AF)/1000,"")</f>
        <v/>
      </c>
      <c r="J218" s="26"/>
      <c r="K218" s="149" t="str">
        <f>IFERROR(_xlfn.XLOOKUP($A218,'Raw Data'!$G:$G,'Raw Data'!W:W),"")</f>
        <v/>
      </c>
      <c r="L218" s="148" t="str">
        <f>IFERROR(_xlfn.XLOOKUP($A218,'Raw Data'!$G:$G,'Raw Data'!X:X),"")</f>
        <v/>
      </c>
      <c r="M218" s="148" t="str">
        <f>IFERROR(_xlfn.XLOOKUP($A218,'Raw Data'!$G:$G,'Raw Data'!Y:Y),"")</f>
        <v/>
      </c>
      <c r="N218" s="148" t="str">
        <f>IFERROR(_xlfn.XLOOKUP($A218,'Raw Data'!$G:$G,'Raw Data'!Z:Z),"")</f>
        <v/>
      </c>
      <c r="O218" s="188" t="str">
        <f>IFERROR(1-SUMIF('Plant BD'!$H:$H,$A218,'Plant BD'!$AE:$AE)/($AA218+SUMIF('Plant BD'!$H:$H,$A218,'Plant BD'!$AE:$AE)),"")</f>
        <v/>
      </c>
      <c r="P218" s="188"/>
      <c r="Q218" s="189"/>
      <c r="R218" s="191" t="str">
        <f>IFERROR(1-SUMIF('Grid BD'!$H:$H,$A218,'Grid BD'!$AD:$AD)/($AA218+SUMIF('Grid BD'!$H:$H,$A218,'Grid BD'!$AD:$AD)),"")</f>
        <v/>
      </c>
      <c r="S218" s="17"/>
      <c r="T218" s="189" t="str">
        <f>IFERROR(1-SUMIF(Tracker_BD!H:H,$A218,Tracker_BD!AI:AI)/$F218,"")</f>
        <v/>
      </c>
      <c r="U218" s="190" t="str">
        <f t="shared" si="17"/>
        <v/>
      </c>
      <c r="V218" s="17"/>
      <c r="W218" s="176" t="str">
        <f t="shared" si="18"/>
        <v/>
      </c>
      <c r="X218" s="17" t="str">
        <f>IFERROR(_xlfn.XLOOKUP($A218,'Raw Data'!$G:$G,'Raw Data'!AB:AB),"")</f>
        <v/>
      </c>
      <c r="Y218" s="17" t="str">
        <f>IFERROR(_xlfn.XLOOKUP($A218,'Raw Data'!$G:$G,'Raw Data'!AC:AC),"")</f>
        <v/>
      </c>
      <c r="Z218" s="45" t="str">
        <f>IFERROR(_xlfn.XLOOKUP($A218,'Raw Data'!$G:$G,'Raw Data'!AD:AD),"")</f>
        <v/>
      </c>
      <c r="AA218" s="45" t="str">
        <f>IFERROR(_xlfn.XLOOKUP($A218,'Raw Data'!$G:$G,'Raw Data'!AE:AE),"")</f>
        <v/>
      </c>
      <c r="AB218" s="17">
        <f>_xlfn.XLOOKUP($D218,'Modelling New'!D:D,'Modelling New'!N:N)</f>
        <v>10.507</v>
      </c>
      <c r="AC218" s="26">
        <f>IFERROR(_xlfn.XLOOKUP($D218,'Modelling New'!$D:$D,'Modelling New'!P:P),"")</f>
        <v>5.4651178025806448</v>
      </c>
      <c r="AD218" s="45">
        <f>IFERROR(_xlfn.XLOOKUP($D218,'Modelling New'!$D:$D,'Modelling New'!T:T)*1000,"")</f>
        <v>40947.895422803231</v>
      </c>
      <c r="AE218" s="176">
        <f t="shared" si="19"/>
        <v>0.71310474367994436</v>
      </c>
      <c r="AF218" s="176">
        <f>IFERROR(_xlfn.XLOOKUP($D218,'Modelling New'!$D:$D,'Modelling New'!W:W),"")</f>
        <v>0.16238339290791545</v>
      </c>
      <c r="AG218" s="176">
        <f>IFERROR(_xlfn.XLOOKUP($D218,'Modelling New'!$D:$D,'Modelling New'!AD:AD),"")</f>
        <v>0.995</v>
      </c>
      <c r="AH218" s="176">
        <f>IFERROR(_xlfn.XLOOKUP($D218,'Modelling New'!$D:$D,'Modelling New'!AE:AE),"")</f>
        <v>0.997</v>
      </c>
      <c r="AI218" s="17"/>
      <c r="AJ218" s="17"/>
      <c r="AK218" s="17"/>
      <c r="AL218" s="17"/>
      <c r="AM218" s="17"/>
      <c r="AN218" s="176"/>
      <c r="AO218" s="176"/>
      <c r="AP218" s="176"/>
      <c r="AQ218" s="176"/>
      <c r="AR218" s="45">
        <f>IFERROR(_xlfn.XLOOKUP($D218,'Modelling New'!$D:$D,'Modelling New'!$N:$N),"")</f>
        <v>10.507</v>
      </c>
      <c r="AS218" s="45"/>
    </row>
    <row r="219" spans="1:45">
      <c r="A219" s="77">
        <f t="shared" si="20"/>
        <v>45962</v>
      </c>
      <c r="B219" s="45">
        <f>YEAR(Table13[[#This Row],[Date]])+IF(MONTH(Table13[[#This Row],[Date]])&gt;=4,1,0)</f>
        <v>2026</v>
      </c>
      <c r="C219" s="17">
        <f>YEAR(Table13[[#This Row],[Date]])</f>
        <v>2025</v>
      </c>
      <c r="D219" s="42">
        <f>Table13[[#This Row],[Date]]-DAY(Table13[[#This Row],[Date]])+1</f>
        <v>45962</v>
      </c>
      <c r="E219" s="17">
        <f t="shared" si="21"/>
        <v>30</v>
      </c>
      <c r="F219" s="147" t="str" cm="1">
        <f t="array" ref="F219">IFERROR(_xlfn.XLOOKUP(Table13[[#This Row],[Date]],Raw_Data[[#All],[Date]],Raw_Data[[#All],[Operating Hours]]),"")</f>
        <v/>
      </c>
      <c r="G219" s="148" t="str">
        <f>IFERROR(_xlfn.XLOOKUP($A219,'Raw Data'!$G:$G,'Raw Data'!S:S)/1000,"")</f>
        <v/>
      </c>
      <c r="H219" s="148"/>
      <c r="I219" s="148" t="str">
        <f>IFERROR(_xlfn.XLOOKUP($A219,'Raw Data'!$G:$G,'Raw Data'!AF:AF)/1000,"")</f>
        <v/>
      </c>
      <c r="J219" s="148"/>
      <c r="K219" s="149" t="str">
        <f>IFERROR(_xlfn.XLOOKUP($A219,'Raw Data'!$G:$G,'Raw Data'!W:W),"")</f>
        <v/>
      </c>
      <c r="L219" s="148" t="str">
        <f>IFERROR(_xlfn.XLOOKUP($A219,'Raw Data'!$G:$G,'Raw Data'!X:X),"")</f>
        <v/>
      </c>
      <c r="M219" s="148" t="str">
        <f>IFERROR(_xlfn.XLOOKUP($A219,'Raw Data'!$G:$G,'Raw Data'!Y:Y),"")</f>
        <v/>
      </c>
      <c r="N219" s="148" t="str">
        <f>IFERROR(_xlfn.XLOOKUP($A219,'Raw Data'!$G:$G,'Raw Data'!Z:Z),"")</f>
        <v/>
      </c>
      <c r="O219" s="188" t="str">
        <f>IFERROR(1-SUMIF('Plant BD'!$H:$H,$A219,'Plant BD'!$AE:$AE)/($AA219+SUMIF('Plant BD'!$H:$H,$A219,'Plant BD'!$AE:$AE)),"")</f>
        <v/>
      </c>
      <c r="P219" s="188"/>
      <c r="Q219" s="189"/>
      <c r="R219" s="188" t="str">
        <f>IFERROR(1-SUMIF('Grid BD'!$H:$H,$A219,'Grid BD'!$AD:$AD)/($AA219+SUMIF('Grid BD'!$H:$H,$A219,'Grid BD'!$AD:$AD)),"")</f>
        <v/>
      </c>
      <c r="S219" s="17"/>
      <c r="T219" s="189" t="str">
        <f>IFERROR(1-SUMIF(Tracker_BD!H:H,$A219,Tracker_BD!AI:AI)/$F219,"")</f>
        <v/>
      </c>
      <c r="U219" s="190" t="str">
        <f t="shared" si="17"/>
        <v/>
      </c>
      <c r="V219" s="17"/>
      <c r="W219" s="176" t="str">
        <f t="shared" si="18"/>
        <v/>
      </c>
      <c r="X219" s="17" t="str">
        <f>IFERROR(_xlfn.XLOOKUP($A219,'Raw Data'!$G:$G,'Raw Data'!AB:AB),"")</f>
        <v/>
      </c>
      <c r="Y219" s="17" t="str">
        <f>IFERROR(_xlfn.XLOOKUP($A219,'Raw Data'!$G:$G,'Raw Data'!AC:AC),"")</f>
        <v/>
      </c>
      <c r="Z219" s="45" t="str">
        <f>IFERROR(_xlfn.XLOOKUP($A219,'Raw Data'!$G:$G,'Raw Data'!AD:AD),"")</f>
        <v/>
      </c>
      <c r="AA219" s="45" t="str">
        <f>IFERROR(_xlfn.XLOOKUP($A219,'Raw Data'!$G:$G,'Raw Data'!AE:AE),"")</f>
        <v/>
      </c>
      <c r="AB219" s="17">
        <f>_xlfn.XLOOKUP($D219,'Modelling New'!D:D,'Modelling New'!N:N)</f>
        <v>10.507</v>
      </c>
      <c r="AC219" s="26">
        <f>IFERROR(_xlfn.XLOOKUP($D219,'Modelling New'!$D:$D,'Modelling New'!P:P),"")</f>
        <v>5.2640218343333336</v>
      </c>
      <c r="AD219" s="45">
        <f>IFERROR(_xlfn.XLOOKUP($D219,'Modelling New'!$D:$D,'Modelling New'!T:T)*1000,"")</f>
        <v>38712.103320676884</v>
      </c>
      <c r="AE219" s="176">
        <f t="shared" si="19"/>
        <v>0.69992314338151795</v>
      </c>
      <c r="AF219" s="176">
        <f>IFERROR(_xlfn.XLOOKUP($D219,'Modelling New'!$D:$D,'Modelling New'!W:W),"")</f>
        <v>0.15351711287981379</v>
      </c>
      <c r="AG219" s="176">
        <f>IFERROR(_xlfn.XLOOKUP($D219,'Modelling New'!$D:$D,'Modelling New'!AD:AD),"")</f>
        <v>0.995</v>
      </c>
      <c r="AH219" s="176">
        <f>IFERROR(_xlfn.XLOOKUP($D219,'Modelling New'!$D:$D,'Modelling New'!AE:AE),"")</f>
        <v>0.997</v>
      </c>
      <c r="AI219" s="17"/>
      <c r="AJ219" s="17"/>
      <c r="AK219" s="17"/>
      <c r="AL219" s="17"/>
      <c r="AM219" s="17"/>
      <c r="AN219" s="176"/>
      <c r="AO219" s="176"/>
      <c r="AP219" s="176"/>
      <c r="AQ219" s="176"/>
      <c r="AR219" s="45">
        <f>IFERROR(_xlfn.XLOOKUP($D219,'Modelling New'!$D:$D,'Modelling New'!$N:$N),"")</f>
        <v>10.507</v>
      </c>
      <c r="AS219" s="45"/>
    </row>
    <row r="220" spans="1:45">
      <c r="A220" s="77">
        <f t="shared" si="20"/>
        <v>45963</v>
      </c>
      <c r="B220" s="45">
        <f>YEAR(Table13[[#This Row],[Date]])+IF(MONTH(Table13[[#This Row],[Date]])&gt;=4,1,0)</f>
        <v>2026</v>
      </c>
      <c r="C220" s="17">
        <f>YEAR(Table13[[#This Row],[Date]])</f>
        <v>2025</v>
      </c>
      <c r="D220" s="42">
        <f>Table13[[#This Row],[Date]]-DAY(Table13[[#This Row],[Date]])+1</f>
        <v>45962</v>
      </c>
      <c r="E220" s="17">
        <f t="shared" si="21"/>
        <v>30</v>
      </c>
      <c r="F220" s="147" t="str" cm="1">
        <f t="array" ref="F220">IFERROR(_xlfn.XLOOKUP(Table13[[#This Row],[Date]],Raw_Data[[#All],[Date]],Raw_Data[[#All],[Operating Hours]]),"")</f>
        <v/>
      </c>
      <c r="G220" s="26" t="str">
        <f>IFERROR(_xlfn.XLOOKUP($A220,'Raw Data'!$G:$G,'Raw Data'!S:S)/1000,"")</f>
        <v/>
      </c>
      <c r="H220" s="26"/>
      <c r="I220" s="26" t="str">
        <f>IFERROR(_xlfn.XLOOKUP($A220,'Raw Data'!$G:$G,'Raw Data'!AF:AF)/1000,"")</f>
        <v/>
      </c>
      <c r="J220" s="26"/>
      <c r="K220" s="149" t="str">
        <f>IFERROR(_xlfn.XLOOKUP($A220,'Raw Data'!$G:$G,'Raw Data'!W:W),"")</f>
        <v/>
      </c>
      <c r="L220" s="148" t="str">
        <f>IFERROR(_xlfn.XLOOKUP($A220,'Raw Data'!$G:$G,'Raw Data'!X:X),"")</f>
        <v/>
      </c>
      <c r="M220" s="148" t="str">
        <f>IFERROR(_xlfn.XLOOKUP($A220,'Raw Data'!$G:$G,'Raw Data'!Y:Y),"")</f>
        <v/>
      </c>
      <c r="N220" s="148" t="str">
        <f>IFERROR(_xlfn.XLOOKUP($A220,'Raw Data'!$G:$G,'Raw Data'!Z:Z),"")</f>
        <v/>
      </c>
      <c r="O220" s="188" t="str">
        <f>IFERROR(1-SUMIF('Plant BD'!$H:$H,$A220,'Plant BD'!$AE:$AE)/($AA220+SUMIF('Plant BD'!$H:$H,$A220,'Plant BD'!$AE:$AE)),"")</f>
        <v/>
      </c>
      <c r="P220" s="188"/>
      <c r="Q220" s="189"/>
      <c r="R220" s="191" t="str">
        <f>IFERROR(1-SUMIF('Grid BD'!$H:$H,$A220,'Grid BD'!$AD:$AD)/($AA220+SUMIF('Grid BD'!$H:$H,$A220,'Grid BD'!$AD:$AD)),"")</f>
        <v/>
      </c>
      <c r="S220" s="17"/>
      <c r="T220" s="189" t="str">
        <f>IFERROR(1-SUMIF(Tracker_BD!H:H,$A220,Tracker_BD!AI:AI)/$F220,"")</f>
        <v/>
      </c>
      <c r="U220" s="190" t="str">
        <f t="shared" si="17"/>
        <v/>
      </c>
      <c r="V220" s="17"/>
      <c r="W220" s="176" t="str">
        <f t="shared" si="18"/>
        <v/>
      </c>
      <c r="X220" s="17" t="str">
        <f>IFERROR(_xlfn.XLOOKUP($A220,'Raw Data'!$G:$G,'Raw Data'!AB:AB),"")</f>
        <v/>
      </c>
      <c r="Y220" s="17" t="str">
        <f>IFERROR(_xlfn.XLOOKUP($A220,'Raw Data'!$G:$G,'Raw Data'!AC:AC),"")</f>
        <v/>
      </c>
      <c r="Z220" s="45" t="str">
        <f>IFERROR(_xlfn.XLOOKUP($A220,'Raw Data'!$G:$G,'Raw Data'!AD:AD),"")</f>
        <v/>
      </c>
      <c r="AA220" s="45" t="str">
        <f>IFERROR(_xlfn.XLOOKUP($A220,'Raw Data'!$G:$G,'Raw Data'!AE:AE),"")</f>
        <v/>
      </c>
      <c r="AB220" s="17">
        <f>_xlfn.XLOOKUP($D220,'Modelling New'!D:D,'Modelling New'!N:N)</f>
        <v>10.507</v>
      </c>
      <c r="AC220" s="26">
        <f>IFERROR(_xlfn.XLOOKUP($D220,'Modelling New'!$D:$D,'Modelling New'!P:P),"")</f>
        <v>5.2640218343333336</v>
      </c>
      <c r="AD220" s="45">
        <f>IFERROR(_xlfn.XLOOKUP($D220,'Modelling New'!$D:$D,'Modelling New'!T:T)*1000,"")</f>
        <v>38712.103320676884</v>
      </c>
      <c r="AE220" s="176">
        <f t="shared" si="19"/>
        <v>0.69992314338151795</v>
      </c>
      <c r="AF220" s="176">
        <f>IFERROR(_xlfn.XLOOKUP($D220,'Modelling New'!$D:$D,'Modelling New'!W:W),"")</f>
        <v>0.15351711287981379</v>
      </c>
      <c r="AG220" s="176">
        <f>IFERROR(_xlfn.XLOOKUP($D220,'Modelling New'!$D:$D,'Modelling New'!AD:AD),"")</f>
        <v>0.995</v>
      </c>
      <c r="AH220" s="176">
        <f>IFERROR(_xlfn.XLOOKUP($D220,'Modelling New'!$D:$D,'Modelling New'!AE:AE),"")</f>
        <v>0.997</v>
      </c>
      <c r="AI220" s="17"/>
      <c r="AJ220" s="17"/>
      <c r="AK220" s="17"/>
      <c r="AL220" s="17"/>
      <c r="AM220" s="17"/>
      <c r="AN220" s="176"/>
      <c r="AO220" s="176"/>
      <c r="AP220" s="176"/>
      <c r="AQ220" s="176"/>
      <c r="AR220" s="45">
        <f>IFERROR(_xlfn.XLOOKUP($D220,'Modelling New'!$D:$D,'Modelling New'!$N:$N),"")</f>
        <v>10.507</v>
      </c>
      <c r="AS220" s="45"/>
    </row>
    <row r="221" spans="1:45">
      <c r="A221" s="77">
        <f t="shared" si="20"/>
        <v>45964</v>
      </c>
      <c r="B221" s="45">
        <f>YEAR(Table13[[#This Row],[Date]])+IF(MONTH(Table13[[#This Row],[Date]])&gt;=4,1,0)</f>
        <v>2026</v>
      </c>
      <c r="C221" s="17">
        <f>YEAR(Table13[[#This Row],[Date]])</f>
        <v>2025</v>
      </c>
      <c r="D221" s="42">
        <f>Table13[[#This Row],[Date]]-DAY(Table13[[#This Row],[Date]])+1</f>
        <v>45962</v>
      </c>
      <c r="E221" s="17">
        <f t="shared" si="21"/>
        <v>30</v>
      </c>
      <c r="F221" s="147" t="str" cm="1">
        <f t="array" ref="F221">IFERROR(_xlfn.XLOOKUP(Table13[[#This Row],[Date]],Raw_Data[[#All],[Date]],Raw_Data[[#All],[Operating Hours]]),"")</f>
        <v/>
      </c>
      <c r="G221" s="148" t="str">
        <f>IFERROR(_xlfn.XLOOKUP($A221,'Raw Data'!$G:$G,'Raw Data'!S:S)/1000,"")</f>
        <v/>
      </c>
      <c r="H221" s="148"/>
      <c r="I221" s="148" t="str">
        <f>IFERROR(_xlfn.XLOOKUP($A221,'Raw Data'!$G:$G,'Raw Data'!AF:AF)/1000,"")</f>
        <v/>
      </c>
      <c r="J221" s="148"/>
      <c r="K221" s="149" t="str">
        <f>IFERROR(_xlfn.XLOOKUP($A221,'Raw Data'!$G:$G,'Raw Data'!W:W),"")</f>
        <v/>
      </c>
      <c r="L221" s="148" t="str">
        <f>IFERROR(_xlfn.XLOOKUP($A221,'Raw Data'!$G:$G,'Raw Data'!X:X),"")</f>
        <v/>
      </c>
      <c r="M221" s="148" t="str">
        <f>IFERROR(_xlfn.XLOOKUP($A221,'Raw Data'!$G:$G,'Raw Data'!Y:Y),"")</f>
        <v/>
      </c>
      <c r="N221" s="148" t="str">
        <f>IFERROR(_xlfn.XLOOKUP($A221,'Raw Data'!$G:$G,'Raw Data'!Z:Z),"")</f>
        <v/>
      </c>
      <c r="O221" s="188" t="str">
        <f>IFERROR(1-SUMIF('Plant BD'!$H:$H,$A221,'Plant BD'!$AE:$AE)/($AA221+SUMIF('Plant BD'!$H:$H,$A221,'Plant BD'!$AE:$AE)),"")</f>
        <v/>
      </c>
      <c r="P221" s="188"/>
      <c r="Q221" s="189"/>
      <c r="R221" s="188" t="str">
        <f>IFERROR(1-SUMIF('Grid BD'!$H:$H,$A221,'Grid BD'!$AD:$AD)/($AA221+SUMIF('Grid BD'!$H:$H,$A221,'Grid BD'!$AD:$AD)),"")</f>
        <v/>
      </c>
      <c r="S221" s="17"/>
      <c r="T221" s="189" t="str">
        <f>IFERROR(1-SUMIF(Tracker_BD!H:H,$A221,Tracker_BD!AI:AI)/$F221,"")</f>
        <v/>
      </c>
      <c r="U221" s="190" t="str">
        <f t="shared" si="17"/>
        <v/>
      </c>
      <c r="V221" s="17"/>
      <c r="W221" s="176" t="str">
        <f t="shared" si="18"/>
        <v/>
      </c>
      <c r="X221" s="17" t="str">
        <f>IFERROR(_xlfn.XLOOKUP($A221,'Raw Data'!$G:$G,'Raw Data'!AB:AB),"")</f>
        <v/>
      </c>
      <c r="Y221" s="17" t="str">
        <f>IFERROR(_xlfn.XLOOKUP($A221,'Raw Data'!$G:$G,'Raw Data'!AC:AC),"")</f>
        <v/>
      </c>
      <c r="Z221" s="45" t="str">
        <f>IFERROR(_xlfn.XLOOKUP($A221,'Raw Data'!$G:$G,'Raw Data'!AD:AD),"")</f>
        <v/>
      </c>
      <c r="AA221" s="45" t="str">
        <f>IFERROR(_xlfn.XLOOKUP($A221,'Raw Data'!$G:$G,'Raw Data'!AE:AE),"")</f>
        <v/>
      </c>
      <c r="AB221" s="17">
        <f>_xlfn.XLOOKUP($D221,'Modelling New'!D:D,'Modelling New'!N:N)</f>
        <v>10.507</v>
      </c>
      <c r="AC221" s="26">
        <f>IFERROR(_xlfn.XLOOKUP($D221,'Modelling New'!$D:$D,'Modelling New'!P:P),"")</f>
        <v>5.2640218343333336</v>
      </c>
      <c r="AD221" s="45">
        <f>IFERROR(_xlfn.XLOOKUP($D221,'Modelling New'!$D:$D,'Modelling New'!T:T)*1000,"")</f>
        <v>38712.103320676884</v>
      </c>
      <c r="AE221" s="176">
        <f t="shared" si="19"/>
        <v>0.69992314338151795</v>
      </c>
      <c r="AF221" s="176">
        <f>IFERROR(_xlfn.XLOOKUP($D221,'Modelling New'!$D:$D,'Modelling New'!W:W),"")</f>
        <v>0.15351711287981379</v>
      </c>
      <c r="AG221" s="176">
        <f>IFERROR(_xlfn.XLOOKUP($D221,'Modelling New'!$D:$D,'Modelling New'!AD:AD),"")</f>
        <v>0.995</v>
      </c>
      <c r="AH221" s="176">
        <f>IFERROR(_xlfn.XLOOKUP($D221,'Modelling New'!$D:$D,'Modelling New'!AE:AE),"")</f>
        <v>0.997</v>
      </c>
      <c r="AI221" s="17"/>
      <c r="AJ221" s="17"/>
      <c r="AK221" s="17"/>
      <c r="AL221" s="17"/>
      <c r="AM221" s="17"/>
      <c r="AN221" s="176"/>
      <c r="AO221" s="176"/>
      <c r="AP221" s="176"/>
      <c r="AQ221" s="176"/>
      <c r="AR221" s="45">
        <f>IFERROR(_xlfn.XLOOKUP($D221,'Modelling New'!$D:$D,'Modelling New'!$N:$N),"")</f>
        <v>10.507</v>
      </c>
      <c r="AS221" s="45"/>
    </row>
    <row r="222" spans="1:45">
      <c r="A222" s="77">
        <f t="shared" si="20"/>
        <v>45965</v>
      </c>
      <c r="B222" s="45">
        <f>YEAR(Table13[[#This Row],[Date]])+IF(MONTH(Table13[[#This Row],[Date]])&gt;=4,1,0)</f>
        <v>2026</v>
      </c>
      <c r="C222" s="17">
        <f>YEAR(Table13[[#This Row],[Date]])</f>
        <v>2025</v>
      </c>
      <c r="D222" s="42">
        <f>Table13[[#This Row],[Date]]-DAY(Table13[[#This Row],[Date]])+1</f>
        <v>45962</v>
      </c>
      <c r="E222" s="17">
        <f t="shared" si="21"/>
        <v>30</v>
      </c>
      <c r="F222" s="147" t="str" cm="1">
        <f t="array" ref="F222">IFERROR(_xlfn.XLOOKUP(Table13[[#This Row],[Date]],Raw_Data[[#All],[Date]],Raw_Data[[#All],[Operating Hours]]),"")</f>
        <v/>
      </c>
      <c r="G222" s="26" t="str">
        <f>IFERROR(_xlfn.XLOOKUP($A222,'Raw Data'!$G:$G,'Raw Data'!S:S)/1000,"")</f>
        <v/>
      </c>
      <c r="H222" s="26"/>
      <c r="I222" s="26" t="str">
        <f>IFERROR(_xlfn.XLOOKUP($A222,'Raw Data'!$G:$G,'Raw Data'!AF:AF)/1000,"")</f>
        <v/>
      </c>
      <c r="J222" s="26"/>
      <c r="K222" s="149" t="str">
        <f>IFERROR(_xlfn.XLOOKUP($A222,'Raw Data'!$G:$G,'Raw Data'!W:W),"")</f>
        <v/>
      </c>
      <c r="L222" s="148" t="str">
        <f>IFERROR(_xlfn.XLOOKUP($A222,'Raw Data'!$G:$G,'Raw Data'!X:X),"")</f>
        <v/>
      </c>
      <c r="M222" s="148" t="str">
        <f>IFERROR(_xlfn.XLOOKUP($A222,'Raw Data'!$G:$G,'Raw Data'!Y:Y),"")</f>
        <v/>
      </c>
      <c r="N222" s="148" t="str">
        <f>IFERROR(_xlfn.XLOOKUP($A222,'Raw Data'!$G:$G,'Raw Data'!Z:Z),"")</f>
        <v/>
      </c>
      <c r="O222" s="188" t="str">
        <f>IFERROR(1-SUMIF('Plant BD'!$H:$H,$A222,'Plant BD'!$AE:$AE)/($AA222+SUMIF('Plant BD'!$H:$H,$A222,'Plant BD'!$AE:$AE)),"")</f>
        <v/>
      </c>
      <c r="P222" s="188"/>
      <c r="Q222" s="189"/>
      <c r="R222" s="191" t="str">
        <f>IFERROR(1-SUMIF('Grid BD'!$H:$H,$A222,'Grid BD'!$AD:$AD)/($AA222+SUMIF('Grid BD'!$H:$H,$A222,'Grid BD'!$AD:$AD)),"")</f>
        <v/>
      </c>
      <c r="S222" s="17"/>
      <c r="T222" s="189" t="str">
        <f>IFERROR(1-SUMIF(Tracker_BD!H:H,$A222,Tracker_BD!AI:AI)/$F222,"")</f>
        <v/>
      </c>
      <c r="U222" s="190" t="str">
        <f t="shared" si="17"/>
        <v/>
      </c>
      <c r="V222" s="17"/>
      <c r="W222" s="176" t="str">
        <f t="shared" si="18"/>
        <v/>
      </c>
      <c r="X222" s="17" t="str">
        <f>IFERROR(_xlfn.XLOOKUP($A222,'Raw Data'!$G:$G,'Raw Data'!AB:AB),"")</f>
        <v/>
      </c>
      <c r="Y222" s="17" t="str">
        <f>IFERROR(_xlfn.XLOOKUP($A222,'Raw Data'!$G:$G,'Raw Data'!AC:AC),"")</f>
        <v/>
      </c>
      <c r="Z222" s="45" t="str">
        <f>IFERROR(_xlfn.XLOOKUP($A222,'Raw Data'!$G:$G,'Raw Data'!AD:AD),"")</f>
        <v/>
      </c>
      <c r="AA222" s="45" t="str">
        <f>IFERROR(_xlfn.XLOOKUP($A222,'Raw Data'!$G:$G,'Raw Data'!AE:AE),"")</f>
        <v/>
      </c>
      <c r="AB222" s="17">
        <f>_xlfn.XLOOKUP($D222,'Modelling New'!D:D,'Modelling New'!N:N)</f>
        <v>10.507</v>
      </c>
      <c r="AC222" s="26">
        <f>IFERROR(_xlfn.XLOOKUP($D222,'Modelling New'!$D:$D,'Modelling New'!P:P),"")</f>
        <v>5.2640218343333336</v>
      </c>
      <c r="AD222" s="45">
        <f>IFERROR(_xlfn.XLOOKUP($D222,'Modelling New'!$D:$D,'Modelling New'!T:T)*1000,"")</f>
        <v>38712.103320676884</v>
      </c>
      <c r="AE222" s="176">
        <f t="shared" si="19"/>
        <v>0.69992314338151795</v>
      </c>
      <c r="AF222" s="176">
        <f>IFERROR(_xlfn.XLOOKUP($D222,'Modelling New'!$D:$D,'Modelling New'!W:W),"")</f>
        <v>0.15351711287981379</v>
      </c>
      <c r="AG222" s="176">
        <f>IFERROR(_xlfn.XLOOKUP($D222,'Modelling New'!$D:$D,'Modelling New'!AD:AD),"")</f>
        <v>0.995</v>
      </c>
      <c r="AH222" s="176">
        <f>IFERROR(_xlfn.XLOOKUP($D222,'Modelling New'!$D:$D,'Modelling New'!AE:AE),"")</f>
        <v>0.997</v>
      </c>
      <c r="AI222" s="17"/>
      <c r="AJ222" s="17"/>
      <c r="AK222" s="17"/>
      <c r="AL222" s="17"/>
      <c r="AM222" s="17"/>
      <c r="AN222" s="176"/>
      <c r="AO222" s="176"/>
      <c r="AP222" s="176"/>
      <c r="AQ222" s="176"/>
      <c r="AR222" s="45">
        <f>IFERROR(_xlfn.XLOOKUP($D222,'Modelling New'!$D:$D,'Modelling New'!$N:$N),"")</f>
        <v>10.507</v>
      </c>
      <c r="AS222" s="45"/>
    </row>
    <row r="223" spans="1:45">
      <c r="A223" s="77">
        <f t="shared" si="20"/>
        <v>45966</v>
      </c>
      <c r="B223" s="45">
        <f>YEAR(Table13[[#This Row],[Date]])+IF(MONTH(Table13[[#This Row],[Date]])&gt;=4,1,0)</f>
        <v>2026</v>
      </c>
      <c r="C223" s="17">
        <f>YEAR(Table13[[#This Row],[Date]])</f>
        <v>2025</v>
      </c>
      <c r="D223" s="42">
        <f>Table13[[#This Row],[Date]]-DAY(Table13[[#This Row],[Date]])+1</f>
        <v>45962</v>
      </c>
      <c r="E223" s="17">
        <f t="shared" si="21"/>
        <v>30</v>
      </c>
      <c r="F223" s="147" t="str" cm="1">
        <f t="array" ref="F223">IFERROR(_xlfn.XLOOKUP(Table13[[#This Row],[Date]],Raw_Data[[#All],[Date]],Raw_Data[[#All],[Operating Hours]]),"")</f>
        <v/>
      </c>
      <c r="G223" s="148" t="str">
        <f>IFERROR(_xlfn.XLOOKUP($A223,'Raw Data'!$G:$G,'Raw Data'!S:S)/1000,"")</f>
        <v/>
      </c>
      <c r="H223" s="148"/>
      <c r="I223" s="148" t="str">
        <f>IFERROR(_xlfn.XLOOKUP($A223,'Raw Data'!$G:$G,'Raw Data'!AF:AF)/1000,"")</f>
        <v/>
      </c>
      <c r="J223" s="148"/>
      <c r="K223" s="149" t="str">
        <f>IFERROR(_xlfn.XLOOKUP($A223,'Raw Data'!$G:$G,'Raw Data'!W:W),"")</f>
        <v/>
      </c>
      <c r="L223" s="148" t="str">
        <f>IFERROR(_xlfn.XLOOKUP($A223,'Raw Data'!$G:$G,'Raw Data'!X:X),"")</f>
        <v/>
      </c>
      <c r="M223" s="148" t="str">
        <f>IFERROR(_xlfn.XLOOKUP($A223,'Raw Data'!$G:$G,'Raw Data'!Y:Y),"")</f>
        <v/>
      </c>
      <c r="N223" s="148" t="str">
        <f>IFERROR(_xlfn.XLOOKUP($A223,'Raw Data'!$G:$G,'Raw Data'!Z:Z),"")</f>
        <v/>
      </c>
      <c r="O223" s="188" t="str">
        <f>IFERROR(1-SUMIF('Plant BD'!$H:$H,$A223,'Plant BD'!$AE:$AE)/($AA223+SUMIF('Plant BD'!$H:$H,$A223,'Plant BD'!$AE:$AE)),"")</f>
        <v/>
      </c>
      <c r="P223" s="188"/>
      <c r="Q223" s="189"/>
      <c r="R223" s="188" t="str">
        <f>IFERROR(1-SUMIF('Grid BD'!$H:$H,$A223,'Grid BD'!$AD:$AD)/($AA223+SUMIF('Grid BD'!$H:$H,$A223,'Grid BD'!$AD:$AD)),"")</f>
        <v/>
      </c>
      <c r="S223" s="17"/>
      <c r="T223" s="189" t="str">
        <f>IFERROR(1-SUMIF(Tracker_BD!H:H,$A223,Tracker_BD!AI:AI)/$F223,"")</f>
        <v/>
      </c>
      <c r="U223" s="190" t="str">
        <f t="shared" si="17"/>
        <v/>
      </c>
      <c r="V223" s="17"/>
      <c r="W223" s="176" t="str">
        <f t="shared" si="18"/>
        <v/>
      </c>
      <c r="X223" s="17" t="str">
        <f>IFERROR(_xlfn.XLOOKUP($A223,'Raw Data'!$G:$G,'Raw Data'!AB:AB),"")</f>
        <v/>
      </c>
      <c r="Y223" s="17" t="str">
        <f>IFERROR(_xlfn.XLOOKUP($A223,'Raw Data'!$G:$G,'Raw Data'!AC:AC),"")</f>
        <v/>
      </c>
      <c r="Z223" s="45" t="str">
        <f>IFERROR(_xlfn.XLOOKUP($A223,'Raw Data'!$G:$G,'Raw Data'!AD:AD),"")</f>
        <v/>
      </c>
      <c r="AA223" s="45" t="str">
        <f>IFERROR(_xlfn.XLOOKUP($A223,'Raw Data'!$G:$G,'Raw Data'!AE:AE),"")</f>
        <v/>
      </c>
      <c r="AB223" s="17">
        <f>_xlfn.XLOOKUP($D223,'Modelling New'!D:D,'Modelling New'!N:N)</f>
        <v>10.507</v>
      </c>
      <c r="AC223" s="26">
        <f>IFERROR(_xlfn.XLOOKUP($D223,'Modelling New'!$D:$D,'Modelling New'!P:P),"")</f>
        <v>5.2640218343333336</v>
      </c>
      <c r="AD223" s="45">
        <f>IFERROR(_xlfn.XLOOKUP($D223,'Modelling New'!$D:$D,'Modelling New'!T:T)*1000,"")</f>
        <v>38712.103320676884</v>
      </c>
      <c r="AE223" s="176">
        <f t="shared" si="19"/>
        <v>0.69992314338151795</v>
      </c>
      <c r="AF223" s="176">
        <f>IFERROR(_xlfn.XLOOKUP($D223,'Modelling New'!$D:$D,'Modelling New'!W:W),"")</f>
        <v>0.15351711287981379</v>
      </c>
      <c r="AG223" s="176">
        <f>IFERROR(_xlfn.XLOOKUP($D223,'Modelling New'!$D:$D,'Modelling New'!AD:AD),"")</f>
        <v>0.995</v>
      </c>
      <c r="AH223" s="176">
        <f>IFERROR(_xlfn.XLOOKUP($D223,'Modelling New'!$D:$D,'Modelling New'!AE:AE),"")</f>
        <v>0.997</v>
      </c>
      <c r="AI223" s="17"/>
      <c r="AJ223" s="17"/>
      <c r="AK223" s="17"/>
      <c r="AL223" s="17"/>
      <c r="AM223" s="17"/>
      <c r="AN223" s="176"/>
      <c r="AO223" s="176"/>
      <c r="AP223" s="176"/>
      <c r="AQ223" s="176"/>
      <c r="AR223" s="45">
        <f>IFERROR(_xlfn.XLOOKUP($D223,'Modelling New'!$D:$D,'Modelling New'!$N:$N),"")</f>
        <v>10.507</v>
      </c>
      <c r="AS223" s="45"/>
    </row>
    <row r="224" spans="1:45">
      <c r="A224" s="77">
        <f t="shared" si="20"/>
        <v>45967</v>
      </c>
      <c r="B224" s="45">
        <f>YEAR(Table13[[#This Row],[Date]])+IF(MONTH(Table13[[#This Row],[Date]])&gt;=4,1,0)</f>
        <v>2026</v>
      </c>
      <c r="C224" s="17">
        <f>YEAR(Table13[[#This Row],[Date]])</f>
        <v>2025</v>
      </c>
      <c r="D224" s="42">
        <f>Table13[[#This Row],[Date]]-DAY(Table13[[#This Row],[Date]])+1</f>
        <v>45962</v>
      </c>
      <c r="E224" s="17">
        <f t="shared" si="21"/>
        <v>30</v>
      </c>
      <c r="F224" s="147" t="str" cm="1">
        <f t="array" ref="F224">IFERROR(_xlfn.XLOOKUP(Table13[[#This Row],[Date]],Raw_Data[[#All],[Date]],Raw_Data[[#All],[Operating Hours]]),"")</f>
        <v/>
      </c>
      <c r="G224" s="26" t="str">
        <f>IFERROR(_xlfn.XLOOKUP($A224,'Raw Data'!$G:$G,'Raw Data'!S:S)/1000,"")</f>
        <v/>
      </c>
      <c r="H224" s="26"/>
      <c r="I224" s="26" t="str">
        <f>IFERROR(_xlfn.XLOOKUP($A224,'Raw Data'!$G:$G,'Raw Data'!AF:AF)/1000,"")</f>
        <v/>
      </c>
      <c r="J224" s="26"/>
      <c r="K224" s="149" t="str">
        <f>IFERROR(_xlfn.XLOOKUP($A224,'Raw Data'!$G:$G,'Raw Data'!W:W),"")</f>
        <v/>
      </c>
      <c r="L224" s="148" t="str">
        <f>IFERROR(_xlfn.XLOOKUP($A224,'Raw Data'!$G:$G,'Raw Data'!X:X),"")</f>
        <v/>
      </c>
      <c r="M224" s="148" t="str">
        <f>IFERROR(_xlfn.XLOOKUP($A224,'Raw Data'!$G:$G,'Raw Data'!Y:Y),"")</f>
        <v/>
      </c>
      <c r="N224" s="148" t="str">
        <f>IFERROR(_xlfn.XLOOKUP($A224,'Raw Data'!$G:$G,'Raw Data'!Z:Z),"")</f>
        <v/>
      </c>
      <c r="O224" s="188" t="str">
        <f>IFERROR(1-SUMIF('Plant BD'!$H:$H,$A224,'Plant BD'!$AE:$AE)/($AA224+SUMIF('Plant BD'!$H:$H,$A224,'Plant BD'!$AE:$AE)),"")</f>
        <v/>
      </c>
      <c r="P224" s="188"/>
      <c r="Q224" s="189"/>
      <c r="R224" s="191" t="str">
        <f>IFERROR(1-SUMIF('Grid BD'!$H:$H,$A224,'Grid BD'!$AD:$AD)/($AA224+SUMIF('Grid BD'!$H:$H,$A224,'Grid BD'!$AD:$AD)),"")</f>
        <v/>
      </c>
      <c r="S224" s="17"/>
      <c r="T224" s="189" t="str">
        <f>IFERROR(1-SUMIF(Tracker_BD!H:H,$A224,Tracker_BD!AI:AI)/$F224,"")</f>
        <v/>
      </c>
      <c r="U224" s="190" t="str">
        <f t="shared" si="17"/>
        <v/>
      </c>
      <c r="V224" s="17"/>
      <c r="W224" s="176" t="str">
        <f t="shared" si="18"/>
        <v/>
      </c>
      <c r="X224" s="17" t="str">
        <f>IFERROR(_xlfn.XLOOKUP($A224,'Raw Data'!$G:$G,'Raw Data'!AB:AB),"")</f>
        <v/>
      </c>
      <c r="Y224" s="17" t="str">
        <f>IFERROR(_xlfn.XLOOKUP($A224,'Raw Data'!$G:$G,'Raw Data'!AC:AC),"")</f>
        <v/>
      </c>
      <c r="Z224" s="45" t="str">
        <f>IFERROR(_xlfn.XLOOKUP($A224,'Raw Data'!$G:$G,'Raw Data'!AD:AD),"")</f>
        <v/>
      </c>
      <c r="AA224" s="45" t="str">
        <f>IFERROR(_xlfn.XLOOKUP($A224,'Raw Data'!$G:$G,'Raw Data'!AE:AE),"")</f>
        <v/>
      </c>
      <c r="AB224" s="17">
        <f>_xlfn.XLOOKUP($D224,'Modelling New'!D:D,'Modelling New'!N:N)</f>
        <v>10.507</v>
      </c>
      <c r="AC224" s="26">
        <f>IFERROR(_xlfn.XLOOKUP($D224,'Modelling New'!$D:$D,'Modelling New'!P:P),"")</f>
        <v>5.2640218343333336</v>
      </c>
      <c r="AD224" s="45">
        <f>IFERROR(_xlfn.XLOOKUP($D224,'Modelling New'!$D:$D,'Modelling New'!T:T)*1000,"")</f>
        <v>38712.103320676884</v>
      </c>
      <c r="AE224" s="176">
        <f t="shared" si="19"/>
        <v>0.69992314338151795</v>
      </c>
      <c r="AF224" s="176">
        <f>IFERROR(_xlfn.XLOOKUP($D224,'Modelling New'!$D:$D,'Modelling New'!W:W),"")</f>
        <v>0.15351711287981379</v>
      </c>
      <c r="AG224" s="176">
        <f>IFERROR(_xlfn.XLOOKUP($D224,'Modelling New'!$D:$D,'Modelling New'!AD:AD),"")</f>
        <v>0.995</v>
      </c>
      <c r="AH224" s="176">
        <f>IFERROR(_xlfn.XLOOKUP($D224,'Modelling New'!$D:$D,'Modelling New'!AE:AE),"")</f>
        <v>0.997</v>
      </c>
      <c r="AI224" s="17"/>
      <c r="AJ224" s="17"/>
      <c r="AK224" s="17"/>
      <c r="AL224" s="17"/>
      <c r="AM224" s="17"/>
      <c r="AN224" s="176"/>
      <c r="AO224" s="176"/>
      <c r="AP224" s="176"/>
      <c r="AQ224" s="176"/>
      <c r="AR224" s="45">
        <f>IFERROR(_xlfn.XLOOKUP($D224,'Modelling New'!$D:$D,'Modelling New'!$N:$N),"")</f>
        <v>10.507</v>
      </c>
      <c r="AS224" s="45"/>
    </row>
    <row r="225" spans="1:45">
      <c r="A225" s="77">
        <f t="shared" si="20"/>
        <v>45968</v>
      </c>
      <c r="B225" s="45">
        <f>YEAR(Table13[[#This Row],[Date]])+IF(MONTH(Table13[[#This Row],[Date]])&gt;=4,1,0)</f>
        <v>2026</v>
      </c>
      <c r="C225" s="17">
        <f>YEAR(Table13[[#This Row],[Date]])</f>
        <v>2025</v>
      </c>
      <c r="D225" s="42">
        <f>Table13[[#This Row],[Date]]-DAY(Table13[[#This Row],[Date]])+1</f>
        <v>45962</v>
      </c>
      <c r="E225" s="17">
        <f t="shared" si="21"/>
        <v>30</v>
      </c>
      <c r="F225" s="147" t="str" cm="1">
        <f t="array" ref="F225">IFERROR(_xlfn.XLOOKUP(Table13[[#This Row],[Date]],Raw_Data[[#All],[Date]],Raw_Data[[#All],[Operating Hours]]),"")</f>
        <v/>
      </c>
      <c r="G225" s="148" t="str">
        <f>IFERROR(_xlfn.XLOOKUP($A225,'Raw Data'!$G:$G,'Raw Data'!S:S)/1000,"")</f>
        <v/>
      </c>
      <c r="H225" s="148"/>
      <c r="I225" s="148" t="str">
        <f>IFERROR(_xlfn.XLOOKUP($A225,'Raw Data'!$G:$G,'Raw Data'!AF:AF)/1000,"")</f>
        <v/>
      </c>
      <c r="J225" s="148"/>
      <c r="K225" s="149" t="str">
        <f>IFERROR(_xlfn.XLOOKUP($A225,'Raw Data'!$G:$G,'Raw Data'!W:W),"")</f>
        <v/>
      </c>
      <c r="L225" s="148" t="str">
        <f>IFERROR(_xlfn.XLOOKUP($A225,'Raw Data'!$G:$G,'Raw Data'!X:X),"")</f>
        <v/>
      </c>
      <c r="M225" s="148" t="str">
        <f>IFERROR(_xlfn.XLOOKUP($A225,'Raw Data'!$G:$G,'Raw Data'!Y:Y),"")</f>
        <v/>
      </c>
      <c r="N225" s="148" t="str">
        <f>IFERROR(_xlfn.XLOOKUP($A225,'Raw Data'!$G:$G,'Raw Data'!Z:Z),"")</f>
        <v/>
      </c>
      <c r="O225" s="188" t="str">
        <f>IFERROR(1-SUMIF('Plant BD'!$H:$H,$A225,'Plant BD'!$AE:$AE)/($AA225+SUMIF('Plant BD'!$H:$H,$A225,'Plant BD'!$AE:$AE)),"")</f>
        <v/>
      </c>
      <c r="P225" s="188"/>
      <c r="Q225" s="189"/>
      <c r="R225" s="188" t="str">
        <f>IFERROR(1-SUMIF('Grid BD'!$H:$H,$A225,'Grid BD'!$AD:$AD)/($AA225+SUMIF('Grid BD'!$H:$H,$A225,'Grid BD'!$AD:$AD)),"")</f>
        <v/>
      </c>
      <c r="S225" s="17"/>
      <c r="T225" s="189" t="str">
        <f>IFERROR(1-SUMIF(Tracker_BD!H:H,$A225,Tracker_BD!AI:AI)/$F225,"")</f>
        <v/>
      </c>
      <c r="U225" s="190" t="str">
        <f t="shared" si="17"/>
        <v/>
      </c>
      <c r="V225" s="17"/>
      <c r="W225" s="176" t="str">
        <f t="shared" si="18"/>
        <v/>
      </c>
      <c r="X225" s="17" t="str">
        <f>IFERROR(_xlfn.XLOOKUP($A225,'Raw Data'!$G:$G,'Raw Data'!AB:AB),"")</f>
        <v/>
      </c>
      <c r="Y225" s="17" t="str">
        <f>IFERROR(_xlfn.XLOOKUP($A225,'Raw Data'!$G:$G,'Raw Data'!AC:AC),"")</f>
        <v/>
      </c>
      <c r="Z225" s="45" t="str">
        <f>IFERROR(_xlfn.XLOOKUP($A225,'Raw Data'!$G:$G,'Raw Data'!AD:AD),"")</f>
        <v/>
      </c>
      <c r="AA225" s="45" t="str">
        <f>IFERROR(_xlfn.XLOOKUP($A225,'Raw Data'!$G:$G,'Raw Data'!AE:AE),"")</f>
        <v/>
      </c>
      <c r="AB225" s="17">
        <f>_xlfn.XLOOKUP($D225,'Modelling New'!D:D,'Modelling New'!N:N)</f>
        <v>10.507</v>
      </c>
      <c r="AC225" s="26">
        <f>IFERROR(_xlfn.XLOOKUP($D225,'Modelling New'!$D:$D,'Modelling New'!P:P),"")</f>
        <v>5.2640218343333336</v>
      </c>
      <c r="AD225" s="45">
        <f>IFERROR(_xlfn.XLOOKUP($D225,'Modelling New'!$D:$D,'Modelling New'!T:T)*1000,"")</f>
        <v>38712.103320676884</v>
      </c>
      <c r="AE225" s="176">
        <f t="shared" si="19"/>
        <v>0.69992314338151795</v>
      </c>
      <c r="AF225" s="176">
        <f>IFERROR(_xlfn.XLOOKUP($D225,'Modelling New'!$D:$D,'Modelling New'!W:W),"")</f>
        <v>0.15351711287981379</v>
      </c>
      <c r="AG225" s="176">
        <f>IFERROR(_xlfn.XLOOKUP($D225,'Modelling New'!$D:$D,'Modelling New'!AD:AD),"")</f>
        <v>0.995</v>
      </c>
      <c r="AH225" s="176">
        <f>IFERROR(_xlfn.XLOOKUP($D225,'Modelling New'!$D:$D,'Modelling New'!AE:AE),"")</f>
        <v>0.997</v>
      </c>
      <c r="AI225" s="17"/>
      <c r="AJ225" s="17"/>
      <c r="AK225" s="17"/>
      <c r="AL225" s="17"/>
      <c r="AM225" s="17"/>
      <c r="AN225" s="176"/>
      <c r="AO225" s="176"/>
      <c r="AP225" s="176"/>
      <c r="AQ225" s="176"/>
      <c r="AR225" s="45">
        <f>IFERROR(_xlfn.XLOOKUP($D225,'Modelling New'!$D:$D,'Modelling New'!$N:$N),"")</f>
        <v>10.507</v>
      </c>
      <c r="AS225" s="45"/>
    </row>
    <row r="226" spans="1:45">
      <c r="A226" s="77">
        <f t="shared" si="20"/>
        <v>45969</v>
      </c>
      <c r="B226" s="45">
        <f>YEAR(Table13[[#This Row],[Date]])+IF(MONTH(Table13[[#This Row],[Date]])&gt;=4,1,0)</f>
        <v>2026</v>
      </c>
      <c r="C226" s="17">
        <f>YEAR(Table13[[#This Row],[Date]])</f>
        <v>2025</v>
      </c>
      <c r="D226" s="42">
        <f>Table13[[#This Row],[Date]]-DAY(Table13[[#This Row],[Date]])+1</f>
        <v>45962</v>
      </c>
      <c r="E226" s="17">
        <f t="shared" si="21"/>
        <v>30</v>
      </c>
      <c r="F226" s="147" t="str" cm="1">
        <f t="array" ref="F226">IFERROR(_xlfn.XLOOKUP(Table13[[#This Row],[Date]],Raw_Data[[#All],[Date]],Raw_Data[[#All],[Operating Hours]]),"")</f>
        <v/>
      </c>
      <c r="G226" s="26" t="str">
        <f>IFERROR(_xlfn.XLOOKUP($A226,'Raw Data'!$G:$G,'Raw Data'!S:S)/1000,"")</f>
        <v/>
      </c>
      <c r="H226" s="26"/>
      <c r="I226" s="26" t="str">
        <f>IFERROR(_xlfn.XLOOKUP($A226,'Raw Data'!$G:$G,'Raw Data'!AF:AF)/1000,"")</f>
        <v/>
      </c>
      <c r="J226" s="26"/>
      <c r="K226" s="149" t="str">
        <f>IFERROR(_xlfn.XLOOKUP($A226,'Raw Data'!$G:$G,'Raw Data'!W:W),"")</f>
        <v/>
      </c>
      <c r="L226" s="148" t="str">
        <f>IFERROR(_xlfn.XLOOKUP($A226,'Raw Data'!$G:$G,'Raw Data'!X:X),"")</f>
        <v/>
      </c>
      <c r="M226" s="148" t="str">
        <f>IFERROR(_xlfn.XLOOKUP($A226,'Raw Data'!$G:$G,'Raw Data'!Y:Y),"")</f>
        <v/>
      </c>
      <c r="N226" s="148" t="str">
        <f>IFERROR(_xlfn.XLOOKUP($A226,'Raw Data'!$G:$G,'Raw Data'!Z:Z),"")</f>
        <v/>
      </c>
      <c r="O226" s="188" t="str">
        <f>IFERROR(1-SUMIF('Plant BD'!$H:$H,$A226,'Plant BD'!$AE:$AE)/($AA226+SUMIF('Plant BD'!$H:$H,$A226,'Plant BD'!$AE:$AE)),"")</f>
        <v/>
      </c>
      <c r="P226" s="188"/>
      <c r="Q226" s="189"/>
      <c r="R226" s="191" t="str">
        <f>IFERROR(1-SUMIF('Grid BD'!$H:$H,$A226,'Grid BD'!$AD:$AD)/($AA226+SUMIF('Grid BD'!$H:$H,$A226,'Grid BD'!$AD:$AD)),"")</f>
        <v/>
      </c>
      <c r="S226" s="17"/>
      <c r="T226" s="189" t="str">
        <f>IFERROR(1-SUMIF(Tracker_BD!H:H,$A226,Tracker_BD!AI:AI)/$F226,"")</f>
        <v/>
      </c>
      <c r="U226" s="190" t="str">
        <f t="shared" si="17"/>
        <v/>
      </c>
      <c r="V226" s="17"/>
      <c r="W226" s="176" t="str">
        <f t="shared" si="18"/>
        <v/>
      </c>
      <c r="X226" s="17" t="str">
        <f>IFERROR(_xlfn.XLOOKUP($A226,'Raw Data'!$G:$G,'Raw Data'!AB:AB),"")</f>
        <v/>
      </c>
      <c r="Y226" s="17" t="str">
        <f>IFERROR(_xlfn.XLOOKUP($A226,'Raw Data'!$G:$G,'Raw Data'!AC:AC),"")</f>
        <v/>
      </c>
      <c r="Z226" s="45" t="str">
        <f>IFERROR(_xlfn.XLOOKUP($A226,'Raw Data'!$G:$G,'Raw Data'!AD:AD),"")</f>
        <v/>
      </c>
      <c r="AA226" s="45" t="str">
        <f>IFERROR(_xlfn.XLOOKUP($A226,'Raw Data'!$G:$G,'Raw Data'!AE:AE),"")</f>
        <v/>
      </c>
      <c r="AB226" s="17">
        <f>_xlfn.XLOOKUP($D226,'Modelling New'!D:D,'Modelling New'!N:N)</f>
        <v>10.507</v>
      </c>
      <c r="AC226" s="26">
        <f>IFERROR(_xlfn.XLOOKUP($D226,'Modelling New'!$D:$D,'Modelling New'!P:P),"")</f>
        <v>5.2640218343333336</v>
      </c>
      <c r="AD226" s="45">
        <f>IFERROR(_xlfn.XLOOKUP($D226,'Modelling New'!$D:$D,'Modelling New'!T:T)*1000,"")</f>
        <v>38712.103320676884</v>
      </c>
      <c r="AE226" s="176">
        <f t="shared" si="19"/>
        <v>0.69992314338151795</v>
      </c>
      <c r="AF226" s="176">
        <f>IFERROR(_xlfn.XLOOKUP($D226,'Modelling New'!$D:$D,'Modelling New'!W:W),"")</f>
        <v>0.15351711287981379</v>
      </c>
      <c r="AG226" s="176">
        <f>IFERROR(_xlfn.XLOOKUP($D226,'Modelling New'!$D:$D,'Modelling New'!AD:AD),"")</f>
        <v>0.995</v>
      </c>
      <c r="AH226" s="176">
        <f>IFERROR(_xlfn.XLOOKUP($D226,'Modelling New'!$D:$D,'Modelling New'!AE:AE),"")</f>
        <v>0.997</v>
      </c>
      <c r="AI226" s="17"/>
      <c r="AJ226" s="17"/>
      <c r="AK226" s="17"/>
      <c r="AL226" s="17"/>
      <c r="AM226" s="17"/>
      <c r="AN226" s="176"/>
      <c r="AO226" s="176"/>
      <c r="AP226" s="176"/>
      <c r="AQ226" s="176"/>
      <c r="AR226" s="45">
        <f>IFERROR(_xlfn.XLOOKUP($D226,'Modelling New'!$D:$D,'Modelling New'!$N:$N),"")</f>
        <v>10.507</v>
      </c>
      <c r="AS226" s="45"/>
    </row>
    <row r="227" spans="1:45">
      <c r="A227" s="77">
        <f t="shared" si="20"/>
        <v>45970</v>
      </c>
      <c r="B227" s="45">
        <f>YEAR(Table13[[#This Row],[Date]])+IF(MONTH(Table13[[#This Row],[Date]])&gt;=4,1,0)</f>
        <v>2026</v>
      </c>
      <c r="C227" s="17">
        <f>YEAR(Table13[[#This Row],[Date]])</f>
        <v>2025</v>
      </c>
      <c r="D227" s="42">
        <f>Table13[[#This Row],[Date]]-DAY(Table13[[#This Row],[Date]])+1</f>
        <v>45962</v>
      </c>
      <c r="E227" s="17">
        <f t="shared" si="21"/>
        <v>30</v>
      </c>
      <c r="F227" s="147" t="str" cm="1">
        <f t="array" ref="F227">IFERROR(_xlfn.XLOOKUP(Table13[[#This Row],[Date]],Raw_Data[[#All],[Date]],Raw_Data[[#All],[Operating Hours]]),"")</f>
        <v/>
      </c>
      <c r="G227" s="148" t="str">
        <f>IFERROR(_xlfn.XLOOKUP($A227,'Raw Data'!$G:$G,'Raw Data'!S:S)/1000,"")</f>
        <v/>
      </c>
      <c r="H227" s="148"/>
      <c r="I227" s="148" t="str">
        <f>IFERROR(_xlfn.XLOOKUP($A227,'Raw Data'!$G:$G,'Raw Data'!AF:AF)/1000,"")</f>
        <v/>
      </c>
      <c r="J227" s="148"/>
      <c r="K227" s="149" t="str">
        <f>IFERROR(_xlfn.XLOOKUP($A227,'Raw Data'!$G:$G,'Raw Data'!W:W),"")</f>
        <v/>
      </c>
      <c r="L227" s="148" t="str">
        <f>IFERROR(_xlfn.XLOOKUP($A227,'Raw Data'!$G:$G,'Raw Data'!X:X),"")</f>
        <v/>
      </c>
      <c r="M227" s="148" t="str">
        <f>IFERROR(_xlfn.XLOOKUP($A227,'Raw Data'!$G:$G,'Raw Data'!Y:Y),"")</f>
        <v/>
      </c>
      <c r="N227" s="148" t="str">
        <f>IFERROR(_xlfn.XLOOKUP($A227,'Raw Data'!$G:$G,'Raw Data'!Z:Z),"")</f>
        <v/>
      </c>
      <c r="O227" s="188" t="str">
        <f>IFERROR(1-SUMIF('Plant BD'!$H:$H,$A227,'Plant BD'!$AE:$AE)/($AA227+SUMIF('Plant BD'!$H:$H,$A227,'Plant BD'!$AE:$AE)),"")</f>
        <v/>
      </c>
      <c r="P227" s="188"/>
      <c r="Q227" s="189"/>
      <c r="R227" s="188" t="str">
        <f>IFERROR(1-SUMIF('Grid BD'!$H:$H,$A227,'Grid BD'!$AD:$AD)/($AA227+SUMIF('Grid BD'!$H:$H,$A227,'Grid BD'!$AD:$AD)),"")</f>
        <v/>
      </c>
      <c r="S227" s="17"/>
      <c r="T227" s="189" t="str">
        <f>IFERROR(1-SUMIF(Tracker_BD!H:H,$A227,Tracker_BD!AI:AI)/$F227,"")</f>
        <v/>
      </c>
      <c r="U227" s="190" t="str">
        <f t="shared" si="17"/>
        <v/>
      </c>
      <c r="V227" s="17"/>
      <c r="W227" s="176" t="str">
        <f t="shared" si="18"/>
        <v/>
      </c>
      <c r="X227" s="17" t="str">
        <f>IFERROR(_xlfn.XLOOKUP($A227,'Raw Data'!$G:$G,'Raw Data'!AB:AB),"")</f>
        <v/>
      </c>
      <c r="Y227" s="17" t="str">
        <f>IFERROR(_xlfn.XLOOKUP($A227,'Raw Data'!$G:$G,'Raw Data'!AC:AC),"")</f>
        <v/>
      </c>
      <c r="Z227" s="45" t="str">
        <f>IFERROR(_xlfn.XLOOKUP($A227,'Raw Data'!$G:$G,'Raw Data'!AD:AD),"")</f>
        <v/>
      </c>
      <c r="AA227" s="45" t="str">
        <f>IFERROR(_xlfn.XLOOKUP($A227,'Raw Data'!$G:$G,'Raw Data'!AE:AE),"")</f>
        <v/>
      </c>
      <c r="AB227" s="17">
        <f>_xlfn.XLOOKUP($D227,'Modelling New'!D:D,'Modelling New'!N:N)</f>
        <v>10.507</v>
      </c>
      <c r="AC227" s="26">
        <f>IFERROR(_xlfn.XLOOKUP($D227,'Modelling New'!$D:$D,'Modelling New'!P:P),"")</f>
        <v>5.2640218343333336</v>
      </c>
      <c r="AD227" s="45">
        <f>IFERROR(_xlfn.XLOOKUP($D227,'Modelling New'!$D:$D,'Modelling New'!T:T)*1000,"")</f>
        <v>38712.103320676884</v>
      </c>
      <c r="AE227" s="176">
        <f t="shared" si="19"/>
        <v>0.69992314338151795</v>
      </c>
      <c r="AF227" s="176">
        <f>IFERROR(_xlfn.XLOOKUP($D227,'Modelling New'!$D:$D,'Modelling New'!W:W),"")</f>
        <v>0.15351711287981379</v>
      </c>
      <c r="AG227" s="176">
        <f>IFERROR(_xlfn.XLOOKUP($D227,'Modelling New'!$D:$D,'Modelling New'!AD:AD),"")</f>
        <v>0.995</v>
      </c>
      <c r="AH227" s="176">
        <f>IFERROR(_xlfn.XLOOKUP($D227,'Modelling New'!$D:$D,'Modelling New'!AE:AE),"")</f>
        <v>0.997</v>
      </c>
      <c r="AI227" s="17"/>
      <c r="AJ227" s="17"/>
      <c r="AK227" s="17"/>
      <c r="AL227" s="17"/>
      <c r="AM227" s="17"/>
      <c r="AN227" s="176"/>
      <c r="AO227" s="176"/>
      <c r="AP227" s="176"/>
      <c r="AQ227" s="176"/>
      <c r="AR227" s="45">
        <f>IFERROR(_xlfn.XLOOKUP($D227,'Modelling New'!$D:$D,'Modelling New'!$N:$N),"")</f>
        <v>10.507</v>
      </c>
      <c r="AS227" s="45"/>
    </row>
    <row r="228" spans="1:45">
      <c r="A228" s="77">
        <f t="shared" si="20"/>
        <v>45971</v>
      </c>
      <c r="B228" s="45">
        <f>YEAR(Table13[[#This Row],[Date]])+IF(MONTH(Table13[[#This Row],[Date]])&gt;=4,1,0)</f>
        <v>2026</v>
      </c>
      <c r="C228" s="17">
        <f>YEAR(Table13[[#This Row],[Date]])</f>
        <v>2025</v>
      </c>
      <c r="D228" s="42">
        <f>Table13[[#This Row],[Date]]-DAY(Table13[[#This Row],[Date]])+1</f>
        <v>45962</v>
      </c>
      <c r="E228" s="17">
        <f t="shared" si="21"/>
        <v>30</v>
      </c>
      <c r="F228" s="147" t="str" cm="1">
        <f t="array" ref="F228">IFERROR(_xlfn.XLOOKUP(Table13[[#This Row],[Date]],Raw_Data[[#All],[Date]],Raw_Data[[#All],[Operating Hours]]),"")</f>
        <v/>
      </c>
      <c r="G228" s="26" t="str">
        <f>IFERROR(_xlfn.XLOOKUP($A228,'Raw Data'!$G:$G,'Raw Data'!S:S)/1000,"")</f>
        <v/>
      </c>
      <c r="H228" s="26"/>
      <c r="I228" s="26" t="str">
        <f>IFERROR(_xlfn.XLOOKUP($A228,'Raw Data'!$G:$G,'Raw Data'!AF:AF)/1000,"")</f>
        <v/>
      </c>
      <c r="J228" s="26"/>
      <c r="K228" s="149" t="str">
        <f>IFERROR(_xlfn.XLOOKUP($A228,'Raw Data'!$G:$G,'Raw Data'!W:W),"")</f>
        <v/>
      </c>
      <c r="L228" s="148" t="str">
        <f>IFERROR(_xlfn.XLOOKUP($A228,'Raw Data'!$G:$G,'Raw Data'!X:X),"")</f>
        <v/>
      </c>
      <c r="M228" s="148" t="str">
        <f>IFERROR(_xlfn.XLOOKUP($A228,'Raw Data'!$G:$G,'Raw Data'!Y:Y),"")</f>
        <v/>
      </c>
      <c r="N228" s="148" t="str">
        <f>IFERROR(_xlfn.XLOOKUP($A228,'Raw Data'!$G:$G,'Raw Data'!Z:Z),"")</f>
        <v/>
      </c>
      <c r="O228" s="188" t="str">
        <f>IFERROR(1-SUMIF('Plant BD'!$H:$H,$A228,'Plant BD'!$AE:$AE)/($AA228+SUMIF('Plant BD'!$H:$H,$A228,'Plant BD'!$AE:$AE)),"")</f>
        <v/>
      </c>
      <c r="P228" s="188"/>
      <c r="Q228" s="189"/>
      <c r="R228" s="191" t="str">
        <f>IFERROR(1-SUMIF('Grid BD'!$H:$H,$A228,'Grid BD'!$AD:$AD)/($AA228+SUMIF('Grid BD'!$H:$H,$A228,'Grid BD'!$AD:$AD)),"")</f>
        <v/>
      </c>
      <c r="S228" s="17"/>
      <c r="T228" s="189" t="str">
        <f>IFERROR(1-SUMIF(Tracker_BD!H:H,$A228,Tracker_BD!AI:AI)/$F228,"")</f>
        <v/>
      </c>
      <c r="U228" s="190" t="str">
        <f t="shared" si="17"/>
        <v/>
      </c>
      <c r="V228" s="17"/>
      <c r="W228" s="176" t="str">
        <f t="shared" si="18"/>
        <v/>
      </c>
      <c r="X228" s="17" t="str">
        <f>IFERROR(_xlfn.XLOOKUP($A228,'Raw Data'!$G:$G,'Raw Data'!AB:AB),"")</f>
        <v/>
      </c>
      <c r="Y228" s="17" t="str">
        <f>IFERROR(_xlfn.XLOOKUP($A228,'Raw Data'!$G:$G,'Raw Data'!AC:AC),"")</f>
        <v/>
      </c>
      <c r="Z228" s="45" t="str">
        <f>IFERROR(_xlfn.XLOOKUP($A228,'Raw Data'!$G:$G,'Raw Data'!AD:AD),"")</f>
        <v/>
      </c>
      <c r="AA228" s="45" t="str">
        <f>IFERROR(_xlfn.XLOOKUP($A228,'Raw Data'!$G:$G,'Raw Data'!AE:AE),"")</f>
        <v/>
      </c>
      <c r="AB228" s="17">
        <f>_xlfn.XLOOKUP($D228,'Modelling New'!D:D,'Modelling New'!N:N)</f>
        <v>10.507</v>
      </c>
      <c r="AC228" s="26">
        <f>IFERROR(_xlfn.XLOOKUP($D228,'Modelling New'!$D:$D,'Modelling New'!P:P),"")</f>
        <v>5.2640218343333336</v>
      </c>
      <c r="AD228" s="45">
        <f>IFERROR(_xlfn.XLOOKUP($D228,'Modelling New'!$D:$D,'Modelling New'!T:T)*1000,"")</f>
        <v>38712.103320676884</v>
      </c>
      <c r="AE228" s="176">
        <f t="shared" si="19"/>
        <v>0.69992314338151795</v>
      </c>
      <c r="AF228" s="176">
        <f>IFERROR(_xlfn.XLOOKUP($D228,'Modelling New'!$D:$D,'Modelling New'!W:W),"")</f>
        <v>0.15351711287981379</v>
      </c>
      <c r="AG228" s="176">
        <f>IFERROR(_xlfn.XLOOKUP($D228,'Modelling New'!$D:$D,'Modelling New'!AD:AD),"")</f>
        <v>0.995</v>
      </c>
      <c r="AH228" s="176">
        <f>IFERROR(_xlfn.XLOOKUP($D228,'Modelling New'!$D:$D,'Modelling New'!AE:AE),"")</f>
        <v>0.997</v>
      </c>
      <c r="AI228" s="17"/>
      <c r="AJ228" s="17"/>
      <c r="AK228" s="17"/>
      <c r="AL228" s="17"/>
      <c r="AM228" s="17"/>
      <c r="AN228" s="176"/>
      <c r="AO228" s="176"/>
      <c r="AP228" s="176"/>
      <c r="AQ228" s="176"/>
      <c r="AR228" s="45">
        <f>IFERROR(_xlfn.XLOOKUP($D228,'Modelling New'!$D:$D,'Modelling New'!$N:$N),"")</f>
        <v>10.507</v>
      </c>
      <c r="AS228" s="45"/>
    </row>
    <row r="229" spans="1:45">
      <c r="A229" s="77">
        <f t="shared" si="20"/>
        <v>45972</v>
      </c>
      <c r="B229" s="45">
        <f>YEAR(Table13[[#This Row],[Date]])+IF(MONTH(Table13[[#This Row],[Date]])&gt;=4,1,0)</f>
        <v>2026</v>
      </c>
      <c r="C229" s="17">
        <f>YEAR(Table13[[#This Row],[Date]])</f>
        <v>2025</v>
      </c>
      <c r="D229" s="42">
        <f>Table13[[#This Row],[Date]]-DAY(Table13[[#This Row],[Date]])+1</f>
        <v>45962</v>
      </c>
      <c r="E229" s="17">
        <f t="shared" si="21"/>
        <v>30</v>
      </c>
      <c r="F229" s="147" t="str" cm="1">
        <f t="array" ref="F229">IFERROR(_xlfn.XLOOKUP(Table13[[#This Row],[Date]],Raw_Data[[#All],[Date]],Raw_Data[[#All],[Operating Hours]]),"")</f>
        <v/>
      </c>
      <c r="G229" s="148" t="str">
        <f>IFERROR(_xlfn.XLOOKUP($A229,'Raw Data'!$G:$G,'Raw Data'!S:S)/1000,"")</f>
        <v/>
      </c>
      <c r="H229" s="148"/>
      <c r="I229" s="148" t="str">
        <f>IFERROR(_xlfn.XLOOKUP($A229,'Raw Data'!$G:$G,'Raw Data'!AF:AF)/1000,"")</f>
        <v/>
      </c>
      <c r="J229" s="148"/>
      <c r="K229" s="149" t="str">
        <f>IFERROR(_xlfn.XLOOKUP($A229,'Raw Data'!$G:$G,'Raw Data'!W:W),"")</f>
        <v/>
      </c>
      <c r="L229" s="148" t="str">
        <f>IFERROR(_xlfn.XLOOKUP($A229,'Raw Data'!$G:$G,'Raw Data'!X:X),"")</f>
        <v/>
      </c>
      <c r="M229" s="148" t="str">
        <f>IFERROR(_xlfn.XLOOKUP($A229,'Raw Data'!$G:$G,'Raw Data'!Y:Y),"")</f>
        <v/>
      </c>
      <c r="N229" s="148" t="str">
        <f>IFERROR(_xlfn.XLOOKUP($A229,'Raw Data'!$G:$G,'Raw Data'!Z:Z),"")</f>
        <v/>
      </c>
      <c r="O229" s="188" t="str">
        <f>IFERROR(1-SUMIF('Plant BD'!$H:$H,$A229,'Plant BD'!$AE:$AE)/($AA229+SUMIF('Plant BD'!$H:$H,$A229,'Plant BD'!$AE:$AE)),"")</f>
        <v/>
      </c>
      <c r="P229" s="188"/>
      <c r="Q229" s="189"/>
      <c r="R229" s="188" t="str">
        <f>IFERROR(1-SUMIF('Grid BD'!$H:$H,$A229,'Grid BD'!$AD:$AD)/($AA229+SUMIF('Grid BD'!$H:$H,$A229,'Grid BD'!$AD:$AD)),"")</f>
        <v/>
      </c>
      <c r="S229" s="17"/>
      <c r="T229" s="189" t="str">
        <f>IFERROR(1-SUMIF(Tracker_BD!H:H,$A229,Tracker_BD!AI:AI)/$F229,"")</f>
        <v/>
      </c>
      <c r="U229" s="190" t="str">
        <f t="shared" si="17"/>
        <v/>
      </c>
      <c r="V229" s="17"/>
      <c r="W229" s="176" t="str">
        <f t="shared" si="18"/>
        <v/>
      </c>
      <c r="X229" s="17" t="str">
        <f>IFERROR(_xlfn.XLOOKUP($A229,'Raw Data'!$G:$G,'Raw Data'!AB:AB),"")</f>
        <v/>
      </c>
      <c r="Y229" s="17" t="str">
        <f>IFERROR(_xlfn.XLOOKUP($A229,'Raw Data'!$G:$G,'Raw Data'!AC:AC),"")</f>
        <v/>
      </c>
      <c r="Z229" s="45" t="str">
        <f>IFERROR(_xlfn.XLOOKUP($A229,'Raw Data'!$G:$G,'Raw Data'!AD:AD),"")</f>
        <v/>
      </c>
      <c r="AA229" s="45" t="str">
        <f>IFERROR(_xlfn.XLOOKUP($A229,'Raw Data'!$G:$G,'Raw Data'!AE:AE),"")</f>
        <v/>
      </c>
      <c r="AB229" s="17">
        <f>_xlfn.XLOOKUP($D229,'Modelling New'!D:D,'Modelling New'!N:N)</f>
        <v>10.507</v>
      </c>
      <c r="AC229" s="26">
        <f>IFERROR(_xlfn.XLOOKUP($D229,'Modelling New'!$D:$D,'Modelling New'!P:P),"")</f>
        <v>5.2640218343333336</v>
      </c>
      <c r="AD229" s="45">
        <f>IFERROR(_xlfn.XLOOKUP($D229,'Modelling New'!$D:$D,'Modelling New'!T:T)*1000,"")</f>
        <v>38712.103320676884</v>
      </c>
      <c r="AE229" s="176">
        <f t="shared" si="19"/>
        <v>0.69992314338151795</v>
      </c>
      <c r="AF229" s="176">
        <f>IFERROR(_xlfn.XLOOKUP($D229,'Modelling New'!$D:$D,'Modelling New'!W:W),"")</f>
        <v>0.15351711287981379</v>
      </c>
      <c r="AG229" s="176">
        <f>IFERROR(_xlfn.XLOOKUP($D229,'Modelling New'!$D:$D,'Modelling New'!AD:AD),"")</f>
        <v>0.995</v>
      </c>
      <c r="AH229" s="176">
        <f>IFERROR(_xlfn.XLOOKUP($D229,'Modelling New'!$D:$D,'Modelling New'!AE:AE),"")</f>
        <v>0.997</v>
      </c>
      <c r="AI229" s="17"/>
      <c r="AJ229" s="17"/>
      <c r="AK229" s="17"/>
      <c r="AL229" s="17"/>
      <c r="AM229" s="17"/>
      <c r="AN229" s="176"/>
      <c r="AO229" s="176"/>
      <c r="AP229" s="176"/>
      <c r="AQ229" s="176"/>
      <c r="AR229" s="45">
        <f>IFERROR(_xlfn.XLOOKUP($D229,'Modelling New'!$D:$D,'Modelling New'!$N:$N),"")</f>
        <v>10.507</v>
      </c>
      <c r="AS229" s="45"/>
    </row>
    <row r="230" spans="1:45">
      <c r="A230" s="77">
        <f t="shared" si="20"/>
        <v>45973</v>
      </c>
      <c r="B230" s="45">
        <f>YEAR(Table13[[#This Row],[Date]])+IF(MONTH(Table13[[#This Row],[Date]])&gt;=4,1,0)</f>
        <v>2026</v>
      </c>
      <c r="C230" s="17">
        <f>YEAR(Table13[[#This Row],[Date]])</f>
        <v>2025</v>
      </c>
      <c r="D230" s="42">
        <f>Table13[[#This Row],[Date]]-DAY(Table13[[#This Row],[Date]])+1</f>
        <v>45962</v>
      </c>
      <c r="E230" s="17">
        <f t="shared" si="21"/>
        <v>30</v>
      </c>
      <c r="F230" s="147" t="str" cm="1">
        <f t="array" ref="F230">IFERROR(_xlfn.XLOOKUP(Table13[[#This Row],[Date]],Raw_Data[[#All],[Date]],Raw_Data[[#All],[Operating Hours]]),"")</f>
        <v/>
      </c>
      <c r="G230" s="26" t="str">
        <f>IFERROR(_xlfn.XLOOKUP($A230,'Raw Data'!$G:$G,'Raw Data'!S:S)/1000,"")</f>
        <v/>
      </c>
      <c r="H230" s="26"/>
      <c r="I230" s="26" t="str">
        <f>IFERROR(_xlfn.XLOOKUP($A230,'Raw Data'!$G:$G,'Raw Data'!AF:AF)/1000,"")</f>
        <v/>
      </c>
      <c r="J230" s="26"/>
      <c r="K230" s="149" t="str">
        <f>IFERROR(_xlfn.XLOOKUP($A230,'Raw Data'!$G:$G,'Raw Data'!W:W),"")</f>
        <v/>
      </c>
      <c r="L230" s="148" t="str">
        <f>IFERROR(_xlfn.XLOOKUP($A230,'Raw Data'!$G:$G,'Raw Data'!X:X),"")</f>
        <v/>
      </c>
      <c r="M230" s="148" t="str">
        <f>IFERROR(_xlfn.XLOOKUP($A230,'Raw Data'!$G:$G,'Raw Data'!Y:Y),"")</f>
        <v/>
      </c>
      <c r="N230" s="148" t="str">
        <f>IFERROR(_xlfn.XLOOKUP($A230,'Raw Data'!$G:$G,'Raw Data'!Z:Z),"")</f>
        <v/>
      </c>
      <c r="O230" s="188" t="str">
        <f>IFERROR(1-SUMIF('Plant BD'!$H:$H,$A230,'Plant BD'!$AE:$AE)/($AA230+SUMIF('Plant BD'!$H:$H,$A230,'Plant BD'!$AE:$AE)),"")</f>
        <v/>
      </c>
      <c r="P230" s="188"/>
      <c r="Q230" s="189"/>
      <c r="R230" s="191" t="str">
        <f>IFERROR(1-SUMIF('Grid BD'!$H:$H,$A230,'Grid BD'!$AD:$AD)/($AA230+SUMIF('Grid BD'!$H:$H,$A230,'Grid BD'!$AD:$AD)),"")</f>
        <v/>
      </c>
      <c r="S230" s="17"/>
      <c r="T230" s="189" t="str">
        <f>IFERROR(1-SUMIF(Tracker_BD!H:H,$A230,Tracker_BD!AI:AI)/$F230,"")</f>
        <v/>
      </c>
      <c r="U230" s="190" t="str">
        <f t="shared" si="17"/>
        <v/>
      </c>
      <c r="V230" s="17"/>
      <c r="W230" s="176" t="str">
        <f t="shared" si="18"/>
        <v/>
      </c>
      <c r="X230" s="17" t="str">
        <f>IFERROR(_xlfn.XLOOKUP($A230,'Raw Data'!$G:$G,'Raw Data'!AB:AB),"")</f>
        <v/>
      </c>
      <c r="Y230" s="17" t="str">
        <f>IFERROR(_xlfn.XLOOKUP($A230,'Raw Data'!$G:$G,'Raw Data'!AC:AC),"")</f>
        <v/>
      </c>
      <c r="Z230" s="45" t="str">
        <f>IFERROR(_xlfn.XLOOKUP($A230,'Raw Data'!$G:$G,'Raw Data'!AD:AD),"")</f>
        <v/>
      </c>
      <c r="AA230" s="45" t="str">
        <f>IFERROR(_xlfn.XLOOKUP($A230,'Raw Data'!$G:$G,'Raw Data'!AE:AE),"")</f>
        <v/>
      </c>
      <c r="AB230" s="17">
        <f>_xlfn.XLOOKUP($D230,'Modelling New'!D:D,'Modelling New'!N:N)</f>
        <v>10.507</v>
      </c>
      <c r="AC230" s="26">
        <f>IFERROR(_xlfn.XLOOKUP($D230,'Modelling New'!$D:$D,'Modelling New'!P:P),"")</f>
        <v>5.2640218343333336</v>
      </c>
      <c r="AD230" s="45">
        <f>IFERROR(_xlfn.XLOOKUP($D230,'Modelling New'!$D:$D,'Modelling New'!T:T)*1000,"")</f>
        <v>38712.103320676884</v>
      </c>
      <c r="AE230" s="176">
        <f t="shared" si="19"/>
        <v>0.69992314338151795</v>
      </c>
      <c r="AF230" s="176">
        <f>IFERROR(_xlfn.XLOOKUP($D230,'Modelling New'!$D:$D,'Modelling New'!W:W),"")</f>
        <v>0.15351711287981379</v>
      </c>
      <c r="AG230" s="176">
        <f>IFERROR(_xlfn.XLOOKUP($D230,'Modelling New'!$D:$D,'Modelling New'!AD:AD),"")</f>
        <v>0.995</v>
      </c>
      <c r="AH230" s="176">
        <f>IFERROR(_xlfn.XLOOKUP($D230,'Modelling New'!$D:$D,'Modelling New'!AE:AE),"")</f>
        <v>0.997</v>
      </c>
      <c r="AI230" s="17"/>
      <c r="AJ230" s="17"/>
      <c r="AK230" s="17"/>
      <c r="AL230" s="17"/>
      <c r="AM230" s="17"/>
      <c r="AN230" s="176"/>
      <c r="AO230" s="176"/>
      <c r="AP230" s="176"/>
      <c r="AQ230" s="176"/>
      <c r="AR230" s="45">
        <f>IFERROR(_xlfn.XLOOKUP($D230,'Modelling New'!$D:$D,'Modelling New'!$N:$N),"")</f>
        <v>10.507</v>
      </c>
      <c r="AS230" s="45"/>
    </row>
    <row r="231" spans="1:45">
      <c r="A231" s="77">
        <f t="shared" si="20"/>
        <v>45974</v>
      </c>
      <c r="B231" s="45">
        <f>YEAR(Table13[[#This Row],[Date]])+IF(MONTH(Table13[[#This Row],[Date]])&gt;=4,1,0)</f>
        <v>2026</v>
      </c>
      <c r="C231" s="17">
        <f>YEAR(Table13[[#This Row],[Date]])</f>
        <v>2025</v>
      </c>
      <c r="D231" s="42">
        <f>Table13[[#This Row],[Date]]-DAY(Table13[[#This Row],[Date]])+1</f>
        <v>45962</v>
      </c>
      <c r="E231" s="17">
        <f t="shared" si="21"/>
        <v>30</v>
      </c>
      <c r="F231" s="147" t="str" cm="1">
        <f t="array" ref="F231">IFERROR(_xlfn.XLOOKUP(Table13[[#This Row],[Date]],Raw_Data[[#All],[Date]],Raw_Data[[#All],[Operating Hours]]),"")</f>
        <v/>
      </c>
      <c r="G231" s="148" t="str">
        <f>IFERROR(_xlfn.XLOOKUP($A231,'Raw Data'!$G:$G,'Raw Data'!S:S)/1000,"")</f>
        <v/>
      </c>
      <c r="H231" s="148"/>
      <c r="I231" s="148" t="str">
        <f>IFERROR(_xlfn.XLOOKUP($A231,'Raw Data'!$G:$G,'Raw Data'!AF:AF)/1000,"")</f>
        <v/>
      </c>
      <c r="J231" s="148"/>
      <c r="K231" s="149" t="str">
        <f>IFERROR(_xlfn.XLOOKUP($A231,'Raw Data'!$G:$G,'Raw Data'!W:W),"")</f>
        <v/>
      </c>
      <c r="L231" s="148" t="str">
        <f>IFERROR(_xlfn.XLOOKUP($A231,'Raw Data'!$G:$G,'Raw Data'!X:X),"")</f>
        <v/>
      </c>
      <c r="M231" s="148" t="str">
        <f>IFERROR(_xlfn.XLOOKUP($A231,'Raw Data'!$G:$G,'Raw Data'!Y:Y),"")</f>
        <v/>
      </c>
      <c r="N231" s="148" t="str">
        <f>IFERROR(_xlfn.XLOOKUP($A231,'Raw Data'!$G:$G,'Raw Data'!Z:Z),"")</f>
        <v/>
      </c>
      <c r="O231" s="188" t="str">
        <f>IFERROR(1-SUMIF('Plant BD'!$H:$H,$A231,'Plant BD'!$AE:$AE)/($AA231+SUMIF('Plant BD'!$H:$H,$A231,'Plant BD'!$AE:$AE)),"")</f>
        <v/>
      </c>
      <c r="P231" s="188"/>
      <c r="Q231" s="189"/>
      <c r="R231" s="188" t="str">
        <f>IFERROR(1-SUMIF('Grid BD'!$H:$H,$A231,'Grid BD'!$AD:$AD)/($AA231+SUMIF('Grid BD'!$H:$H,$A231,'Grid BD'!$AD:$AD)),"")</f>
        <v/>
      </c>
      <c r="S231" s="17"/>
      <c r="T231" s="189" t="str">
        <f>IFERROR(1-SUMIF(Tracker_BD!H:H,$A231,Tracker_BD!AI:AI)/$F231,"")</f>
        <v/>
      </c>
      <c r="U231" s="190" t="str">
        <f t="shared" si="17"/>
        <v/>
      </c>
      <c r="V231" s="17"/>
      <c r="W231" s="176" t="str">
        <f t="shared" si="18"/>
        <v/>
      </c>
      <c r="X231" s="17" t="str">
        <f>IFERROR(_xlfn.XLOOKUP($A231,'Raw Data'!$G:$G,'Raw Data'!AB:AB),"")</f>
        <v/>
      </c>
      <c r="Y231" s="17" t="str">
        <f>IFERROR(_xlfn.XLOOKUP($A231,'Raw Data'!$G:$G,'Raw Data'!AC:AC),"")</f>
        <v/>
      </c>
      <c r="Z231" s="45" t="str">
        <f>IFERROR(_xlfn.XLOOKUP($A231,'Raw Data'!$G:$G,'Raw Data'!AD:AD),"")</f>
        <v/>
      </c>
      <c r="AA231" s="45" t="str">
        <f>IFERROR(_xlfn.XLOOKUP($A231,'Raw Data'!$G:$G,'Raw Data'!AE:AE),"")</f>
        <v/>
      </c>
      <c r="AB231" s="17">
        <f>_xlfn.XLOOKUP($D231,'Modelling New'!D:D,'Modelling New'!N:N)</f>
        <v>10.507</v>
      </c>
      <c r="AC231" s="26">
        <f>IFERROR(_xlfn.XLOOKUP($D231,'Modelling New'!$D:$D,'Modelling New'!P:P),"")</f>
        <v>5.2640218343333336</v>
      </c>
      <c r="AD231" s="45">
        <f>IFERROR(_xlfn.XLOOKUP($D231,'Modelling New'!$D:$D,'Modelling New'!T:T)*1000,"")</f>
        <v>38712.103320676884</v>
      </c>
      <c r="AE231" s="176">
        <f t="shared" si="19"/>
        <v>0.69992314338151795</v>
      </c>
      <c r="AF231" s="176">
        <f>IFERROR(_xlfn.XLOOKUP($D231,'Modelling New'!$D:$D,'Modelling New'!W:W),"")</f>
        <v>0.15351711287981379</v>
      </c>
      <c r="AG231" s="176">
        <f>IFERROR(_xlfn.XLOOKUP($D231,'Modelling New'!$D:$D,'Modelling New'!AD:AD),"")</f>
        <v>0.995</v>
      </c>
      <c r="AH231" s="176">
        <f>IFERROR(_xlfn.XLOOKUP($D231,'Modelling New'!$D:$D,'Modelling New'!AE:AE),"")</f>
        <v>0.997</v>
      </c>
      <c r="AI231" s="17"/>
      <c r="AJ231" s="17"/>
      <c r="AK231" s="17"/>
      <c r="AL231" s="17"/>
      <c r="AM231" s="17"/>
      <c r="AN231" s="176"/>
      <c r="AO231" s="176"/>
      <c r="AP231" s="176"/>
      <c r="AQ231" s="176"/>
      <c r="AR231" s="45">
        <f>IFERROR(_xlfn.XLOOKUP($D231,'Modelling New'!$D:$D,'Modelling New'!$N:$N),"")</f>
        <v>10.507</v>
      </c>
      <c r="AS231" s="45"/>
    </row>
    <row r="232" spans="1:45">
      <c r="A232" s="77">
        <f t="shared" si="20"/>
        <v>45975</v>
      </c>
      <c r="B232" s="45">
        <f>YEAR(Table13[[#This Row],[Date]])+IF(MONTH(Table13[[#This Row],[Date]])&gt;=4,1,0)</f>
        <v>2026</v>
      </c>
      <c r="C232" s="17">
        <f>YEAR(Table13[[#This Row],[Date]])</f>
        <v>2025</v>
      </c>
      <c r="D232" s="42">
        <f>Table13[[#This Row],[Date]]-DAY(Table13[[#This Row],[Date]])+1</f>
        <v>45962</v>
      </c>
      <c r="E232" s="17">
        <f t="shared" si="21"/>
        <v>30</v>
      </c>
      <c r="F232" s="147" t="str" cm="1">
        <f t="array" ref="F232">IFERROR(_xlfn.XLOOKUP(Table13[[#This Row],[Date]],Raw_Data[[#All],[Date]],Raw_Data[[#All],[Operating Hours]]),"")</f>
        <v/>
      </c>
      <c r="G232" s="26" t="str">
        <f>IFERROR(_xlfn.XLOOKUP($A232,'Raw Data'!$G:$G,'Raw Data'!S:S)/1000,"")</f>
        <v/>
      </c>
      <c r="H232" s="26"/>
      <c r="I232" s="26" t="str">
        <f>IFERROR(_xlfn.XLOOKUP($A232,'Raw Data'!$G:$G,'Raw Data'!AF:AF)/1000,"")</f>
        <v/>
      </c>
      <c r="J232" s="26"/>
      <c r="K232" s="149" t="str">
        <f>IFERROR(_xlfn.XLOOKUP($A232,'Raw Data'!$G:$G,'Raw Data'!W:W),"")</f>
        <v/>
      </c>
      <c r="L232" s="148" t="str">
        <f>IFERROR(_xlfn.XLOOKUP($A232,'Raw Data'!$G:$G,'Raw Data'!X:X),"")</f>
        <v/>
      </c>
      <c r="M232" s="148" t="str">
        <f>IFERROR(_xlfn.XLOOKUP($A232,'Raw Data'!$G:$G,'Raw Data'!Y:Y),"")</f>
        <v/>
      </c>
      <c r="N232" s="148" t="str">
        <f>IFERROR(_xlfn.XLOOKUP($A232,'Raw Data'!$G:$G,'Raw Data'!Z:Z),"")</f>
        <v/>
      </c>
      <c r="O232" s="188" t="str">
        <f>IFERROR(1-SUMIF('Plant BD'!$H:$H,$A232,'Plant BD'!$AE:$AE)/($AA232+SUMIF('Plant BD'!$H:$H,$A232,'Plant BD'!$AE:$AE)),"")</f>
        <v/>
      </c>
      <c r="P232" s="188"/>
      <c r="Q232" s="189"/>
      <c r="R232" s="191" t="str">
        <f>IFERROR(1-SUMIF('Grid BD'!$H:$H,$A232,'Grid BD'!$AD:$AD)/($AA232+SUMIF('Grid BD'!$H:$H,$A232,'Grid BD'!$AD:$AD)),"")</f>
        <v/>
      </c>
      <c r="S232" s="17"/>
      <c r="T232" s="189" t="str">
        <f>IFERROR(1-SUMIF(Tracker_BD!H:H,$A232,Tracker_BD!AI:AI)/$F232,"")</f>
        <v/>
      </c>
      <c r="U232" s="190" t="str">
        <f t="shared" si="17"/>
        <v/>
      </c>
      <c r="V232" s="17"/>
      <c r="W232" s="176" t="str">
        <f t="shared" si="18"/>
        <v/>
      </c>
      <c r="X232" s="17" t="str">
        <f>IFERROR(_xlfn.XLOOKUP($A232,'Raw Data'!$G:$G,'Raw Data'!AB:AB),"")</f>
        <v/>
      </c>
      <c r="Y232" s="17" t="str">
        <f>IFERROR(_xlfn.XLOOKUP($A232,'Raw Data'!$G:$G,'Raw Data'!AC:AC),"")</f>
        <v/>
      </c>
      <c r="Z232" s="45" t="str">
        <f>IFERROR(_xlfn.XLOOKUP($A232,'Raw Data'!$G:$G,'Raw Data'!AD:AD),"")</f>
        <v/>
      </c>
      <c r="AA232" s="45" t="str">
        <f>IFERROR(_xlfn.XLOOKUP($A232,'Raw Data'!$G:$G,'Raw Data'!AE:AE),"")</f>
        <v/>
      </c>
      <c r="AB232" s="17">
        <f>_xlfn.XLOOKUP($D232,'Modelling New'!D:D,'Modelling New'!N:N)</f>
        <v>10.507</v>
      </c>
      <c r="AC232" s="26">
        <f>IFERROR(_xlfn.XLOOKUP($D232,'Modelling New'!$D:$D,'Modelling New'!P:P),"")</f>
        <v>5.2640218343333336</v>
      </c>
      <c r="AD232" s="45">
        <f>IFERROR(_xlfn.XLOOKUP($D232,'Modelling New'!$D:$D,'Modelling New'!T:T)*1000,"")</f>
        <v>38712.103320676884</v>
      </c>
      <c r="AE232" s="176">
        <f t="shared" si="19"/>
        <v>0.69992314338151795</v>
      </c>
      <c r="AF232" s="176">
        <f>IFERROR(_xlfn.XLOOKUP($D232,'Modelling New'!$D:$D,'Modelling New'!W:W),"")</f>
        <v>0.15351711287981379</v>
      </c>
      <c r="AG232" s="176">
        <f>IFERROR(_xlfn.XLOOKUP($D232,'Modelling New'!$D:$D,'Modelling New'!AD:AD),"")</f>
        <v>0.995</v>
      </c>
      <c r="AH232" s="176">
        <f>IFERROR(_xlfn.XLOOKUP($D232,'Modelling New'!$D:$D,'Modelling New'!AE:AE),"")</f>
        <v>0.997</v>
      </c>
      <c r="AI232" s="17"/>
      <c r="AJ232" s="17"/>
      <c r="AK232" s="17"/>
      <c r="AL232" s="17"/>
      <c r="AM232" s="17"/>
      <c r="AN232" s="176"/>
      <c r="AO232" s="176"/>
      <c r="AP232" s="176"/>
      <c r="AQ232" s="176"/>
      <c r="AR232" s="45">
        <f>IFERROR(_xlfn.XLOOKUP($D232,'Modelling New'!$D:$D,'Modelling New'!$N:$N),"")</f>
        <v>10.507</v>
      </c>
      <c r="AS232" s="45"/>
    </row>
    <row r="233" spans="1:45">
      <c r="A233" s="77">
        <f t="shared" si="20"/>
        <v>45976</v>
      </c>
      <c r="B233" s="45">
        <f>YEAR(Table13[[#This Row],[Date]])+IF(MONTH(Table13[[#This Row],[Date]])&gt;=4,1,0)</f>
        <v>2026</v>
      </c>
      <c r="C233" s="17">
        <f>YEAR(Table13[[#This Row],[Date]])</f>
        <v>2025</v>
      </c>
      <c r="D233" s="42">
        <f>Table13[[#This Row],[Date]]-DAY(Table13[[#This Row],[Date]])+1</f>
        <v>45962</v>
      </c>
      <c r="E233" s="17">
        <f t="shared" si="21"/>
        <v>30</v>
      </c>
      <c r="F233" s="147" t="str" cm="1">
        <f t="array" ref="F233">IFERROR(_xlfn.XLOOKUP(Table13[[#This Row],[Date]],Raw_Data[[#All],[Date]],Raw_Data[[#All],[Operating Hours]]),"")</f>
        <v/>
      </c>
      <c r="G233" s="148" t="str">
        <f>IFERROR(_xlfn.XLOOKUP($A233,'Raw Data'!$G:$G,'Raw Data'!S:S)/1000,"")</f>
        <v/>
      </c>
      <c r="H233" s="148"/>
      <c r="I233" s="148" t="str">
        <f>IFERROR(_xlfn.XLOOKUP($A233,'Raw Data'!$G:$G,'Raw Data'!AF:AF)/1000,"")</f>
        <v/>
      </c>
      <c r="J233" s="148"/>
      <c r="K233" s="149" t="str">
        <f>IFERROR(_xlfn.XLOOKUP($A233,'Raw Data'!$G:$G,'Raw Data'!W:W),"")</f>
        <v/>
      </c>
      <c r="L233" s="148" t="str">
        <f>IFERROR(_xlfn.XLOOKUP($A233,'Raw Data'!$G:$G,'Raw Data'!X:X),"")</f>
        <v/>
      </c>
      <c r="M233" s="148" t="str">
        <f>IFERROR(_xlfn.XLOOKUP($A233,'Raw Data'!$G:$G,'Raw Data'!Y:Y),"")</f>
        <v/>
      </c>
      <c r="N233" s="148" t="str">
        <f>IFERROR(_xlfn.XLOOKUP($A233,'Raw Data'!$G:$G,'Raw Data'!Z:Z),"")</f>
        <v/>
      </c>
      <c r="O233" s="188" t="str">
        <f>IFERROR(1-SUMIF('Plant BD'!$H:$H,$A233,'Plant BD'!$AE:$AE)/($AA233+SUMIF('Plant BD'!$H:$H,$A233,'Plant BD'!$AE:$AE)),"")</f>
        <v/>
      </c>
      <c r="P233" s="188"/>
      <c r="Q233" s="189"/>
      <c r="R233" s="188" t="str">
        <f>IFERROR(1-SUMIF('Grid BD'!$H:$H,$A233,'Grid BD'!$AD:$AD)/($AA233+SUMIF('Grid BD'!$H:$H,$A233,'Grid BD'!$AD:$AD)),"")</f>
        <v/>
      </c>
      <c r="S233" s="17"/>
      <c r="T233" s="189" t="str">
        <f>IFERROR(1-SUMIF(Tracker_BD!H:H,$A233,Tracker_BD!AI:AI)/$F233,"")</f>
        <v/>
      </c>
      <c r="U233" s="190" t="str">
        <f t="shared" si="17"/>
        <v/>
      </c>
      <c r="V233" s="17"/>
      <c r="W233" s="176" t="str">
        <f t="shared" si="18"/>
        <v/>
      </c>
      <c r="X233" s="17" t="str">
        <f>IFERROR(_xlfn.XLOOKUP($A233,'Raw Data'!$G:$G,'Raw Data'!AB:AB),"")</f>
        <v/>
      </c>
      <c r="Y233" s="17" t="str">
        <f>IFERROR(_xlfn.XLOOKUP($A233,'Raw Data'!$G:$G,'Raw Data'!AC:AC),"")</f>
        <v/>
      </c>
      <c r="Z233" s="45" t="str">
        <f>IFERROR(_xlfn.XLOOKUP($A233,'Raw Data'!$G:$G,'Raw Data'!AD:AD),"")</f>
        <v/>
      </c>
      <c r="AA233" s="45" t="str">
        <f>IFERROR(_xlfn.XLOOKUP($A233,'Raw Data'!$G:$G,'Raw Data'!AE:AE),"")</f>
        <v/>
      </c>
      <c r="AB233" s="17">
        <f>_xlfn.XLOOKUP($D233,'Modelling New'!D:D,'Modelling New'!N:N)</f>
        <v>10.507</v>
      </c>
      <c r="AC233" s="26">
        <f>IFERROR(_xlfn.XLOOKUP($D233,'Modelling New'!$D:$D,'Modelling New'!P:P),"")</f>
        <v>5.2640218343333336</v>
      </c>
      <c r="AD233" s="45">
        <f>IFERROR(_xlfn.XLOOKUP($D233,'Modelling New'!$D:$D,'Modelling New'!T:T)*1000,"")</f>
        <v>38712.103320676884</v>
      </c>
      <c r="AE233" s="176">
        <f t="shared" si="19"/>
        <v>0.69992314338151795</v>
      </c>
      <c r="AF233" s="176">
        <f>IFERROR(_xlfn.XLOOKUP($D233,'Modelling New'!$D:$D,'Modelling New'!W:W),"")</f>
        <v>0.15351711287981379</v>
      </c>
      <c r="AG233" s="176">
        <f>IFERROR(_xlfn.XLOOKUP($D233,'Modelling New'!$D:$D,'Modelling New'!AD:AD),"")</f>
        <v>0.995</v>
      </c>
      <c r="AH233" s="176">
        <f>IFERROR(_xlfn.XLOOKUP($D233,'Modelling New'!$D:$D,'Modelling New'!AE:AE),"")</f>
        <v>0.997</v>
      </c>
      <c r="AI233" s="17"/>
      <c r="AJ233" s="17"/>
      <c r="AK233" s="17"/>
      <c r="AL233" s="17"/>
      <c r="AM233" s="17"/>
      <c r="AN233" s="176"/>
      <c r="AO233" s="176"/>
      <c r="AP233" s="176"/>
      <c r="AQ233" s="176"/>
      <c r="AR233" s="45">
        <f>IFERROR(_xlfn.XLOOKUP($D233,'Modelling New'!$D:$D,'Modelling New'!$N:$N),"")</f>
        <v>10.507</v>
      </c>
      <c r="AS233" s="45"/>
    </row>
    <row r="234" spans="1:45">
      <c r="A234" s="77">
        <f t="shared" si="20"/>
        <v>45977</v>
      </c>
      <c r="B234" s="45">
        <f>YEAR(Table13[[#This Row],[Date]])+IF(MONTH(Table13[[#This Row],[Date]])&gt;=4,1,0)</f>
        <v>2026</v>
      </c>
      <c r="C234" s="17">
        <f>YEAR(Table13[[#This Row],[Date]])</f>
        <v>2025</v>
      </c>
      <c r="D234" s="42">
        <f>Table13[[#This Row],[Date]]-DAY(Table13[[#This Row],[Date]])+1</f>
        <v>45962</v>
      </c>
      <c r="E234" s="17">
        <f t="shared" si="21"/>
        <v>30</v>
      </c>
      <c r="F234" s="147" t="str" cm="1">
        <f t="array" ref="F234">IFERROR(_xlfn.XLOOKUP(Table13[[#This Row],[Date]],Raw_Data[[#All],[Date]],Raw_Data[[#All],[Operating Hours]]),"")</f>
        <v/>
      </c>
      <c r="G234" s="26" t="str">
        <f>IFERROR(_xlfn.XLOOKUP($A234,'Raw Data'!$G:$G,'Raw Data'!S:S)/1000,"")</f>
        <v/>
      </c>
      <c r="H234" s="26"/>
      <c r="I234" s="26" t="str">
        <f>IFERROR(_xlfn.XLOOKUP($A234,'Raw Data'!$G:$G,'Raw Data'!AF:AF)/1000,"")</f>
        <v/>
      </c>
      <c r="J234" s="26"/>
      <c r="K234" s="149" t="str">
        <f>IFERROR(_xlfn.XLOOKUP($A234,'Raw Data'!$G:$G,'Raw Data'!W:W),"")</f>
        <v/>
      </c>
      <c r="L234" s="148" t="str">
        <f>IFERROR(_xlfn.XLOOKUP($A234,'Raw Data'!$G:$G,'Raw Data'!X:X),"")</f>
        <v/>
      </c>
      <c r="M234" s="148" t="str">
        <f>IFERROR(_xlfn.XLOOKUP($A234,'Raw Data'!$G:$G,'Raw Data'!Y:Y),"")</f>
        <v/>
      </c>
      <c r="N234" s="148" t="str">
        <f>IFERROR(_xlfn.XLOOKUP($A234,'Raw Data'!$G:$G,'Raw Data'!Z:Z),"")</f>
        <v/>
      </c>
      <c r="O234" s="188" t="str">
        <f>IFERROR(1-SUMIF('Plant BD'!$H:$H,$A234,'Plant BD'!$AE:$AE)/($AA234+SUMIF('Plant BD'!$H:$H,$A234,'Plant BD'!$AE:$AE)),"")</f>
        <v/>
      </c>
      <c r="P234" s="188"/>
      <c r="Q234" s="189"/>
      <c r="R234" s="191" t="str">
        <f>IFERROR(1-SUMIF('Grid BD'!$H:$H,$A234,'Grid BD'!$AD:$AD)/($AA234+SUMIF('Grid BD'!$H:$H,$A234,'Grid BD'!$AD:$AD)),"")</f>
        <v/>
      </c>
      <c r="S234" s="17"/>
      <c r="T234" s="189" t="str">
        <f>IFERROR(1-SUMIF(Tracker_BD!H:H,$A234,Tracker_BD!AI:AI)/$F234,"")</f>
        <v/>
      </c>
      <c r="U234" s="190" t="str">
        <f t="shared" si="17"/>
        <v/>
      </c>
      <c r="V234" s="17"/>
      <c r="W234" s="176" t="str">
        <f t="shared" si="18"/>
        <v/>
      </c>
      <c r="X234" s="17" t="str">
        <f>IFERROR(_xlfn.XLOOKUP($A234,'Raw Data'!$G:$G,'Raw Data'!AB:AB),"")</f>
        <v/>
      </c>
      <c r="Y234" s="17" t="str">
        <f>IFERROR(_xlfn.XLOOKUP($A234,'Raw Data'!$G:$G,'Raw Data'!AC:AC),"")</f>
        <v/>
      </c>
      <c r="Z234" s="45" t="str">
        <f>IFERROR(_xlfn.XLOOKUP($A234,'Raw Data'!$G:$G,'Raw Data'!AD:AD),"")</f>
        <v/>
      </c>
      <c r="AA234" s="45" t="str">
        <f>IFERROR(_xlfn.XLOOKUP($A234,'Raw Data'!$G:$G,'Raw Data'!AE:AE),"")</f>
        <v/>
      </c>
      <c r="AB234" s="17">
        <f>_xlfn.XLOOKUP($D234,'Modelling New'!D:D,'Modelling New'!N:N)</f>
        <v>10.507</v>
      </c>
      <c r="AC234" s="26">
        <f>IFERROR(_xlfn.XLOOKUP($D234,'Modelling New'!$D:$D,'Modelling New'!P:P),"")</f>
        <v>5.2640218343333336</v>
      </c>
      <c r="AD234" s="45">
        <f>IFERROR(_xlfn.XLOOKUP($D234,'Modelling New'!$D:$D,'Modelling New'!T:T)*1000,"")</f>
        <v>38712.103320676884</v>
      </c>
      <c r="AE234" s="176">
        <f t="shared" si="19"/>
        <v>0.69992314338151795</v>
      </c>
      <c r="AF234" s="176">
        <f>IFERROR(_xlfn.XLOOKUP($D234,'Modelling New'!$D:$D,'Modelling New'!W:W),"")</f>
        <v>0.15351711287981379</v>
      </c>
      <c r="AG234" s="176">
        <f>IFERROR(_xlfn.XLOOKUP($D234,'Modelling New'!$D:$D,'Modelling New'!AD:AD),"")</f>
        <v>0.995</v>
      </c>
      <c r="AH234" s="176">
        <f>IFERROR(_xlfn.XLOOKUP($D234,'Modelling New'!$D:$D,'Modelling New'!AE:AE),"")</f>
        <v>0.997</v>
      </c>
      <c r="AI234" s="17"/>
      <c r="AJ234" s="17"/>
      <c r="AK234" s="17"/>
      <c r="AL234" s="17"/>
      <c r="AM234" s="17"/>
      <c r="AN234" s="176"/>
      <c r="AO234" s="176"/>
      <c r="AP234" s="176"/>
      <c r="AQ234" s="176"/>
      <c r="AR234" s="45">
        <f>IFERROR(_xlfn.XLOOKUP($D234,'Modelling New'!$D:$D,'Modelling New'!$N:$N),"")</f>
        <v>10.507</v>
      </c>
      <c r="AS234" s="45"/>
    </row>
    <row r="235" spans="1:45">
      <c r="A235" s="77">
        <f t="shared" si="20"/>
        <v>45978</v>
      </c>
      <c r="B235" s="45">
        <f>YEAR(Table13[[#This Row],[Date]])+IF(MONTH(Table13[[#This Row],[Date]])&gt;=4,1,0)</f>
        <v>2026</v>
      </c>
      <c r="C235" s="17">
        <f>YEAR(Table13[[#This Row],[Date]])</f>
        <v>2025</v>
      </c>
      <c r="D235" s="42">
        <f>Table13[[#This Row],[Date]]-DAY(Table13[[#This Row],[Date]])+1</f>
        <v>45962</v>
      </c>
      <c r="E235" s="17">
        <f t="shared" si="21"/>
        <v>30</v>
      </c>
      <c r="F235" s="147" t="str" cm="1">
        <f t="array" ref="F235">IFERROR(_xlfn.XLOOKUP(Table13[[#This Row],[Date]],Raw_Data[[#All],[Date]],Raw_Data[[#All],[Operating Hours]]),"")</f>
        <v/>
      </c>
      <c r="G235" s="148" t="str">
        <f>IFERROR(_xlfn.XLOOKUP($A235,'Raw Data'!$G:$G,'Raw Data'!S:S)/1000,"")</f>
        <v/>
      </c>
      <c r="H235" s="148"/>
      <c r="I235" s="148" t="str">
        <f>IFERROR(_xlfn.XLOOKUP($A235,'Raw Data'!$G:$G,'Raw Data'!AF:AF)/1000,"")</f>
        <v/>
      </c>
      <c r="J235" s="148"/>
      <c r="K235" s="149" t="str">
        <f>IFERROR(_xlfn.XLOOKUP($A235,'Raw Data'!$G:$G,'Raw Data'!W:W),"")</f>
        <v/>
      </c>
      <c r="L235" s="148" t="str">
        <f>IFERROR(_xlfn.XLOOKUP($A235,'Raw Data'!$G:$G,'Raw Data'!X:X),"")</f>
        <v/>
      </c>
      <c r="M235" s="148" t="str">
        <f>IFERROR(_xlfn.XLOOKUP($A235,'Raw Data'!$G:$G,'Raw Data'!Y:Y),"")</f>
        <v/>
      </c>
      <c r="N235" s="148" t="str">
        <f>IFERROR(_xlfn.XLOOKUP($A235,'Raw Data'!$G:$G,'Raw Data'!Z:Z),"")</f>
        <v/>
      </c>
      <c r="O235" s="188" t="str">
        <f>IFERROR(1-SUMIF('Plant BD'!$H:$H,$A235,'Plant BD'!$AE:$AE)/($AA235+SUMIF('Plant BD'!$H:$H,$A235,'Plant BD'!$AE:$AE)),"")</f>
        <v/>
      </c>
      <c r="P235" s="188"/>
      <c r="Q235" s="189"/>
      <c r="R235" s="188" t="str">
        <f>IFERROR(1-SUMIF('Grid BD'!$H:$H,$A235,'Grid BD'!$AD:$AD)/($AA235+SUMIF('Grid BD'!$H:$H,$A235,'Grid BD'!$AD:$AD)),"")</f>
        <v/>
      </c>
      <c r="S235" s="17"/>
      <c r="T235" s="189" t="str">
        <f>IFERROR(1-SUMIF(Tracker_BD!H:H,$A235,Tracker_BD!AI:AI)/$F235,"")</f>
        <v/>
      </c>
      <c r="U235" s="190" t="str">
        <f t="shared" si="17"/>
        <v/>
      </c>
      <c r="V235" s="17"/>
      <c r="W235" s="176" t="str">
        <f t="shared" si="18"/>
        <v/>
      </c>
      <c r="X235" s="17" t="str">
        <f>IFERROR(_xlfn.XLOOKUP($A235,'Raw Data'!$G:$G,'Raw Data'!AB:AB),"")</f>
        <v/>
      </c>
      <c r="Y235" s="17" t="str">
        <f>IFERROR(_xlfn.XLOOKUP($A235,'Raw Data'!$G:$G,'Raw Data'!AC:AC),"")</f>
        <v/>
      </c>
      <c r="Z235" s="45" t="str">
        <f>IFERROR(_xlfn.XLOOKUP($A235,'Raw Data'!$G:$G,'Raw Data'!AD:AD),"")</f>
        <v/>
      </c>
      <c r="AA235" s="45" t="str">
        <f>IFERROR(_xlfn.XLOOKUP($A235,'Raw Data'!$G:$G,'Raw Data'!AE:AE),"")</f>
        <v/>
      </c>
      <c r="AB235" s="17">
        <f>_xlfn.XLOOKUP($D235,'Modelling New'!D:D,'Modelling New'!N:N)</f>
        <v>10.507</v>
      </c>
      <c r="AC235" s="26">
        <f>IFERROR(_xlfn.XLOOKUP($D235,'Modelling New'!$D:$D,'Modelling New'!P:P),"")</f>
        <v>5.2640218343333336</v>
      </c>
      <c r="AD235" s="45">
        <f>IFERROR(_xlfn.XLOOKUP($D235,'Modelling New'!$D:$D,'Modelling New'!T:T)*1000,"")</f>
        <v>38712.103320676884</v>
      </c>
      <c r="AE235" s="176">
        <f t="shared" si="19"/>
        <v>0.69992314338151795</v>
      </c>
      <c r="AF235" s="176">
        <f>IFERROR(_xlfn.XLOOKUP($D235,'Modelling New'!$D:$D,'Modelling New'!W:W),"")</f>
        <v>0.15351711287981379</v>
      </c>
      <c r="AG235" s="176">
        <f>IFERROR(_xlfn.XLOOKUP($D235,'Modelling New'!$D:$D,'Modelling New'!AD:AD),"")</f>
        <v>0.995</v>
      </c>
      <c r="AH235" s="176">
        <f>IFERROR(_xlfn.XLOOKUP($D235,'Modelling New'!$D:$D,'Modelling New'!AE:AE),"")</f>
        <v>0.997</v>
      </c>
      <c r="AI235" s="17"/>
      <c r="AJ235" s="17"/>
      <c r="AK235" s="17"/>
      <c r="AL235" s="17"/>
      <c r="AM235" s="17"/>
      <c r="AN235" s="176"/>
      <c r="AO235" s="176"/>
      <c r="AP235" s="176"/>
      <c r="AQ235" s="176"/>
      <c r="AR235" s="45">
        <f>IFERROR(_xlfn.XLOOKUP($D235,'Modelling New'!$D:$D,'Modelling New'!$N:$N),"")</f>
        <v>10.507</v>
      </c>
      <c r="AS235" s="45"/>
    </row>
    <row r="236" spans="1:45">
      <c r="A236" s="77">
        <f t="shared" si="20"/>
        <v>45979</v>
      </c>
      <c r="B236" s="45">
        <f>YEAR(Table13[[#This Row],[Date]])+IF(MONTH(Table13[[#This Row],[Date]])&gt;=4,1,0)</f>
        <v>2026</v>
      </c>
      <c r="C236" s="17">
        <f>YEAR(Table13[[#This Row],[Date]])</f>
        <v>2025</v>
      </c>
      <c r="D236" s="42">
        <f>Table13[[#This Row],[Date]]-DAY(Table13[[#This Row],[Date]])+1</f>
        <v>45962</v>
      </c>
      <c r="E236" s="17">
        <f t="shared" si="21"/>
        <v>30</v>
      </c>
      <c r="F236" s="147" t="str" cm="1">
        <f t="array" ref="F236">IFERROR(_xlfn.XLOOKUP(Table13[[#This Row],[Date]],Raw_Data[[#All],[Date]],Raw_Data[[#All],[Operating Hours]]),"")</f>
        <v/>
      </c>
      <c r="G236" s="26" t="str">
        <f>IFERROR(_xlfn.XLOOKUP($A236,'Raw Data'!$G:$G,'Raw Data'!S:S)/1000,"")</f>
        <v/>
      </c>
      <c r="H236" s="26"/>
      <c r="I236" s="26" t="str">
        <f>IFERROR(_xlfn.XLOOKUP($A236,'Raw Data'!$G:$G,'Raw Data'!AF:AF)/1000,"")</f>
        <v/>
      </c>
      <c r="J236" s="26"/>
      <c r="K236" s="149" t="str">
        <f>IFERROR(_xlfn.XLOOKUP($A236,'Raw Data'!$G:$G,'Raw Data'!W:W),"")</f>
        <v/>
      </c>
      <c r="L236" s="148" t="str">
        <f>IFERROR(_xlfn.XLOOKUP($A236,'Raw Data'!$G:$G,'Raw Data'!X:X),"")</f>
        <v/>
      </c>
      <c r="M236" s="148" t="str">
        <f>IFERROR(_xlfn.XLOOKUP($A236,'Raw Data'!$G:$G,'Raw Data'!Y:Y),"")</f>
        <v/>
      </c>
      <c r="N236" s="148" t="str">
        <f>IFERROR(_xlfn.XLOOKUP($A236,'Raw Data'!$G:$G,'Raw Data'!Z:Z),"")</f>
        <v/>
      </c>
      <c r="O236" s="188" t="str">
        <f>IFERROR(1-SUMIF('Plant BD'!$H:$H,$A236,'Plant BD'!$AE:$AE)/($AA236+SUMIF('Plant BD'!$H:$H,$A236,'Plant BD'!$AE:$AE)),"")</f>
        <v/>
      </c>
      <c r="P236" s="188"/>
      <c r="Q236" s="189"/>
      <c r="R236" s="191" t="str">
        <f>IFERROR(1-SUMIF('Grid BD'!$H:$H,$A236,'Grid BD'!$AD:$AD)/($AA236+SUMIF('Grid BD'!$H:$H,$A236,'Grid BD'!$AD:$AD)),"")</f>
        <v/>
      </c>
      <c r="S236" s="17"/>
      <c r="T236" s="189" t="str">
        <f>IFERROR(1-SUMIF(Tracker_BD!H:H,$A236,Tracker_BD!AI:AI)/$F236,"")</f>
        <v/>
      </c>
      <c r="U236" s="190" t="str">
        <f t="shared" si="17"/>
        <v/>
      </c>
      <c r="V236" s="17"/>
      <c r="W236" s="176" t="str">
        <f t="shared" si="18"/>
        <v/>
      </c>
      <c r="X236" s="17" t="str">
        <f>IFERROR(_xlfn.XLOOKUP($A236,'Raw Data'!$G:$G,'Raw Data'!AB:AB),"")</f>
        <v/>
      </c>
      <c r="Y236" s="17" t="str">
        <f>IFERROR(_xlfn.XLOOKUP($A236,'Raw Data'!$G:$G,'Raw Data'!AC:AC),"")</f>
        <v/>
      </c>
      <c r="Z236" s="45" t="str">
        <f>IFERROR(_xlfn.XLOOKUP($A236,'Raw Data'!$G:$G,'Raw Data'!AD:AD),"")</f>
        <v/>
      </c>
      <c r="AA236" s="45" t="str">
        <f>IFERROR(_xlfn.XLOOKUP($A236,'Raw Data'!$G:$G,'Raw Data'!AE:AE),"")</f>
        <v/>
      </c>
      <c r="AB236" s="17">
        <f>_xlfn.XLOOKUP($D236,'Modelling New'!D:D,'Modelling New'!N:N)</f>
        <v>10.507</v>
      </c>
      <c r="AC236" s="26">
        <f>IFERROR(_xlfn.XLOOKUP($D236,'Modelling New'!$D:$D,'Modelling New'!P:P),"")</f>
        <v>5.2640218343333336</v>
      </c>
      <c r="AD236" s="45">
        <f>IFERROR(_xlfn.XLOOKUP($D236,'Modelling New'!$D:$D,'Modelling New'!T:T)*1000,"")</f>
        <v>38712.103320676884</v>
      </c>
      <c r="AE236" s="176">
        <f t="shared" si="19"/>
        <v>0.69992314338151795</v>
      </c>
      <c r="AF236" s="176">
        <f>IFERROR(_xlfn.XLOOKUP($D236,'Modelling New'!$D:$D,'Modelling New'!W:W),"")</f>
        <v>0.15351711287981379</v>
      </c>
      <c r="AG236" s="176">
        <f>IFERROR(_xlfn.XLOOKUP($D236,'Modelling New'!$D:$D,'Modelling New'!AD:AD),"")</f>
        <v>0.995</v>
      </c>
      <c r="AH236" s="176">
        <f>IFERROR(_xlfn.XLOOKUP($D236,'Modelling New'!$D:$D,'Modelling New'!AE:AE),"")</f>
        <v>0.997</v>
      </c>
      <c r="AI236" s="17"/>
      <c r="AJ236" s="17"/>
      <c r="AK236" s="17"/>
      <c r="AL236" s="17"/>
      <c r="AM236" s="17"/>
      <c r="AN236" s="176"/>
      <c r="AO236" s="176"/>
      <c r="AP236" s="176"/>
      <c r="AQ236" s="176"/>
      <c r="AR236" s="45">
        <f>IFERROR(_xlfn.XLOOKUP($D236,'Modelling New'!$D:$D,'Modelling New'!$N:$N),"")</f>
        <v>10.507</v>
      </c>
      <c r="AS236" s="45"/>
    </row>
    <row r="237" spans="1:45">
      <c r="A237" s="77">
        <f t="shared" si="20"/>
        <v>45980</v>
      </c>
      <c r="B237" s="45">
        <f>YEAR(Table13[[#This Row],[Date]])+IF(MONTH(Table13[[#This Row],[Date]])&gt;=4,1,0)</f>
        <v>2026</v>
      </c>
      <c r="C237" s="17">
        <f>YEAR(Table13[[#This Row],[Date]])</f>
        <v>2025</v>
      </c>
      <c r="D237" s="42">
        <f>Table13[[#This Row],[Date]]-DAY(Table13[[#This Row],[Date]])+1</f>
        <v>45962</v>
      </c>
      <c r="E237" s="17">
        <f t="shared" si="21"/>
        <v>30</v>
      </c>
      <c r="F237" s="147" t="str" cm="1">
        <f t="array" ref="F237">IFERROR(_xlfn.XLOOKUP(Table13[[#This Row],[Date]],Raw_Data[[#All],[Date]],Raw_Data[[#All],[Operating Hours]]),"")</f>
        <v/>
      </c>
      <c r="G237" s="148" t="str">
        <f>IFERROR(_xlfn.XLOOKUP($A237,'Raw Data'!$G:$G,'Raw Data'!S:S)/1000,"")</f>
        <v/>
      </c>
      <c r="H237" s="148"/>
      <c r="I237" s="148" t="str">
        <f>IFERROR(_xlfn.XLOOKUP($A237,'Raw Data'!$G:$G,'Raw Data'!AF:AF)/1000,"")</f>
        <v/>
      </c>
      <c r="J237" s="148"/>
      <c r="K237" s="149" t="str">
        <f>IFERROR(_xlfn.XLOOKUP($A237,'Raw Data'!$G:$G,'Raw Data'!W:W),"")</f>
        <v/>
      </c>
      <c r="L237" s="148" t="str">
        <f>IFERROR(_xlfn.XLOOKUP($A237,'Raw Data'!$G:$G,'Raw Data'!X:X),"")</f>
        <v/>
      </c>
      <c r="M237" s="148" t="str">
        <f>IFERROR(_xlfn.XLOOKUP($A237,'Raw Data'!$G:$G,'Raw Data'!Y:Y),"")</f>
        <v/>
      </c>
      <c r="N237" s="148" t="str">
        <f>IFERROR(_xlfn.XLOOKUP($A237,'Raw Data'!$G:$G,'Raw Data'!Z:Z),"")</f>
        <v/>
      </c>
      <c r="O237" s="188" t="str">
        <f>IFERROR(1-SUMIF('Plant BD'!$H:$H,$A237,'Plant BD'!$AE:$AE)/($AA237+SUMIF('Plant BD'!$H:$H,$A237,'Plant BD'!$AE:$AE)),"")</f>
        <v/>
      </c>
      <c r="P237" s="188"/>
      <c r="Q237" s="189"/>
      <c r="R237" s="188" t="str">
        <f>IFERROR(1-SUMIF('Grid BD'!$H:$H,$A237,'Grid BD'!$AD:$AD)/($AA237+SUMIF('Grid BD'!$H:$H,$A237,'Grid BD'!$AD:$AD)),"")</f>
        <v/>
      </c>
      <c r="S237" s="17"/>
      <c r="T237" s="189" t="str">
        <f>IFERROR(1-SUMIF(Tracker_BD!H:H,$A237,Tracker_BD!AI:AI)/$F237,"")</f>
        <v/>
      </c>
      <c r="U237" s="190" t="str">
        <f t="shared" si="17"/>
        <v/>
      </c>
      <c r="V237" s="17"/>
      <c r="W237" s="176" t="str">
        <f t="shared" si="18"/>
        <v/>
      </c>
      <c r="X237" s="17" t="str">
        <f>IFERROR(_xlfn.XLOOKUP($A237,'Raw Data'!$G:$G,'Raw Data'!AB:AB),"")</f>
        <v/>
      </c>
      <c r="Y237" s="17" t="str">
        <f>IFERROR(_xlfn.XLOOKUP($A237,'Raw Data'!$G:$G,'Raw Data'!AC:AC),"")</f>
        <v/>
      </c>
      <c r="Z237" s="45" t="str">
        <f>IFERROR(_xlfn.XLOOKUP($A237,'Raw Data'!$G:$G,'Raw Data'!AD:AD),"")</f>
        <v/>
      </c>
      <c r="AA237" s="45" t="str">
        <f>IFERROR(_xlfn.XLOOKUP($A237,'Raw Data'!$G:$G,'Raw Data'!AE:AE),"")</f>
        <v/>
      </c>
      <c r="AB237" s="17">
        <f>_xlfn.XLOOKUP($D237,'Modelling New'!D:D,'Modelling New'!N:N)</f>
        <v>10.507</v>
      </c>
      <c r="AC237" s="26">
        <f>IFERROR(_xlfn.XLOOKUP($D237,'Modelling New'!$D:$D,'Modelling New'!P:P),"")</f>
        <v>5.2640218343333336</v>
      </c>
      <c r="AD237" s="45">
        <f>IFERROR(_xlfn.XLOOKUP($D237,'Modelling New'!$D:$D,'Modelling New'!T:T)*1000,"")</f>
        <v>38712.103320676884</v>
      </c>
      <c r="AE237" s="176">
        <f t="shared" si="19"/>
        <v>0.69992314338151795</v>
      </c>
      <c r="AF237" s="176">
        <f>IFERROR(_xlfn.XLOOKUP($D237,'Modelling New'!$D:$D,'Modelling New'!W:W),"")</f>
        <v>0.15351711287981379</v>
      </c>
      <c r="AG237" s="176">
        <f>IFERROR(_xlfn.XLOOKUP($D237,'Modelling New'!$D:$D,'Modelling New'!AD:AD),"")</f>
        <v>0.995</v>
      </c>
      <c r="AH237" s="176">
        <f>IFERROR(_xlfn.XLOOKUP($D237,'Modelling New'!$D:$D,'Modelling New'!AE:AE),"")</f>
        <v>0.997</v>
      </c>
      <c r="AI237" s="17"/>
      <c r="AJ237" s="17"/>
      <c r="AK237" s="17"/>
      <c r="AL237" s="17"/>
      <c r="AM237" s="17"/>
      <c r="AN237" s="176"/>
      <c r="AO237" s="176"/>
      <c r="AP237" s="176"/>
      <c r="AQ237" s="176"/>
      <c r="AR237" s="45">
        <f>IFERROR(_xlfn.XLOOKUP($D237,'Modelling New'!$D:$D,'Modelling New'!$N:$N),"")</f>
        <v>10.507</v>
      </c>
      <c r="AS237" s="45"/>
    </row>
    <row r="238" spans="1:45">
      <c r="A238" s="77">
        <f t="shared" si="20"/>
        <v>45981</v>
      </c>
      <c r="B238" s="45">
        <f>YEAR(Table13[[#This Row],[Date]])+IF(MONTH(Table13[[#This Row],[Date]])&gt;=4,1,0)</f>
        <v>2026</v>
      </c>
      <c r="C238" s="17">
        <f>YEAR(Table13[[#This Row],[Date]])</f>
        <v>2025</v>
      </c>
      <c r="D238" s="42">
        <f>Table13[[#This Row],[Date]]-DAY(Table13[[#This Row],[Date]])+1</f>
        <v>45962</v>
      </c>
      <c r="E238" s="17">
        <f t="shared" si="21"/>
        <v>30</v>
      </c>
      <c r="F238" s="147" t="str" cm="1">
        <f t="array" ref="F238">IFERROR(_xlfn.XLOOKUP(Table13[[#This Row],[Date]],Raw_Data[[#All],[Date]],Raw_Data[[#All],[Operating Hours]]),"")</f>
        <v/>
      </c>
      <c r="G238" s="26" t="str">
        <f>IFERROR(_xlfn.XLOOKUP($A238,'Raw Data'!$G:$G,'Raw Data'!S:S)/1000,"")</f>
        <v/>
      </c>
      <c r="H238" s="26"/>
      <c r="I238" s="26" t="str">
        <f>IFERROR(_xlfn.XLOOKUP($A238,'Raw Data'!$G:$G,'Raw Data'!AF:AF)/1000,"")</f>
        <v/>
      </c>
      <c r="J238" s="26"/>
      <c r="K238" s="149" t="str">
        <f>IFERROR(_xlfn.XLOOKUP($A238,'Raw Data'!$G:$G,'Raw Data'!W:W),"")</f>
        <v/>
      </c>
      <c r="L238" s="148" t="str">
        <f>IFERROR(_xlfn.XLOOKUP($A238,'Raw Data'!$G:$G,'Raw Data'!X:X),"")</f>
        <v/>
      </c>
      <c r="M238" s="148" t="str">
        <f>IFERROR(_xlfn.XLOOKUP($A238,'Raw Data'!$G:$G,'Raw Data'!Y:Y),"")</f>
        <v/>
      </c>
      <c r="N238" s="148" t="str">
        <f>IFERROR(_xlfn.XLOOKUP($A238,'Raw Data'!$G:$G,'Raw Data'!Z:Z),"")</f>
        <v/>
      </c>
      <c r="O238" s="188" t="str">
        <f>IFERROR(1-SUMIF('Plant BD'!$H:$H,$A238,'Plant BD'!$AE:$AE)/($AA238+SUMIF('Plant BD'!$H:$H,$A238,'Plant BD'!$AE:$AE)),"")</f>
        <v/>
      </c>
      <c r="P238" s="188"/>
      <c r="Q238" s="189"/>
      <c r="R238" s="191" t="str">
        <f>IFERROR(1-SUMIF('Grid BD'!$H:$H,$A238,'Grid BD'!$AD:$AD)/($AA238+SUMIF('Grid BD'!$H:$H,$A238,'Grid BD'!$AD:$AD)),"")</f>
        <v/>
      </c>
      <c r="S238" s="17"/>
      <c r="T238" s="189" t="str">
        <f>IFERROR(1-SUMIF(Tracker_BD!H:H,$A238,Tracker_BD!AI:AI)/$F238,"")</f>
        <v/>
      </c>
      <c r="U238" s="190" t="str">
        <f t="shared" si="17"/>
        <v/>
      </c>
      <c r="V238" s="17"/>
      <c r="W238" s="176" t="str">
        <f t="shared" si="18"/>
        <v/>
      </c>
      <c r="X238" s="17" t="str">
        <f>IFERROR(_xlfn.XLOOKUP($A238,'Raw Data'!$G:$G,'Raw Data'!AB:AB),"")</f>
        <v/>
      </c>
      <c r="Y238" s="17" t="str">
        <f>IFERROR(_xlfn.XLOOKUP($A238,'Raw Data'!$G:$G,'Raw Data'!AC:AC),"")</f>
        <v/>
      </c>
      <c r="Z238" s="45" t="str">
        <f>IFERROR(_xlfn.XLOOKUP($A238,'Raw Data'!$G:$G,'Raw Data'!AD:AD),"")</f>
        <v/>
      </c>
      <c r="AA238" s="45" t="str">
        <f>IFERROR(_xlfn.XLOOKUP($A238,'Raw Data'!$G:$G,'Raw Data'!AE:AE),"")</f>
        <v/>
      </c>
      <c r="AB238" s="17">
        <f>_xlfn.XLOOKUP($D238,'Modelling New'!D:D,'Modelling New'!N:N)</f>
        <v>10.507</v>
      </c>
      <c r="AC238" s="26">
        <f>IFERROR(_xlfn.XLOOKUP($D238,'Modelling New'!$D:$D,'Modelling New'!P:P),"")</f>
        <v>5.2640218343333336</v>
      </c>
      <c r="AD238" s="45">
        <f>IFERROR(_xlfn.XLOOKUP($D238,'Modelling New'!$D:$D,'Modelling New'!T:T)*1000,"")</f>
        <v>38712.103320676884</v>
      </c>
      <c r="AE238" s="176">
        <f t="shared" si="19"/>
        <v>0.69992314338151795</v>
      </c>
      <c r="AF238" s="176">
        <f>IFERROR(_xlfn.XLOOKUP($D238,'Modelling New'!$D:$D,'Modelling New'!W:W),"")</f>
        <v>0.15351711287981379</v>
      </c>
      <c r="AG238" s="176">
        <f>IFERROR(_xlfn.XLOOKUP($D238,'Modelling New'!$D:$D,'Modelling New'!AD:AD),"")</f>
        <v>0.995</v>
      </c>
      <c r="AH238" s="176">
        <f>IFERROR(_xlfn.XLOOKUP($D238,'Modelling New'!$D:$D,'Modelling New'!AE:AE),"")</f>
        <v>0.997</v>
      </c>
      <c r="AI238" s="17"/>
      <c r="AJ238" s="17"/>
      <c r="AK238" s="17"/>
      <c r="AL238" s="17"/>
      <c r="AM238" s="17"/>
      <c r="AN238" s="176"/>
      <c r="AO238" s="176"/>
      <c r="AP238" s="176"/>
      <c r="AQ238" s="176"/>
      <c r="AR238" s="45">
        <f>IFERROR(_xlfn.XLOOKUP($D238,'Modelling New'!$D:$D,'Modelling New'!$N:$N),"")</f>
        <v>10.507</v>
      </c>
      <c r="AS238" s="45"/>
    </row>
    <row r="239" spans="1:45">
      <c r="A239" s="77">
        <f t="shared" si="20"/>
        <v>45982</v>
      </c>
      <c r="B239" s="45">
        <f>YEAR(Table13[[#This Row],[Date]])+IF(MONTH(Table13[[#This Row],[Date]])&gt;=4,1,0)</f>
        <v>2026</v>
      </c>
      <c r="C239" s="17">
        <f>YEAR(Table13[[#This Row],[Date]])</f>
        <v>2025</v>
      </c>
      <c r="D239" s="42">
        <f>Table13[[#This Row],[Date]]-DAY(Table13[[#This Row],[Date]])+1</f>
        <v>45962</v>
      </c>
      <c r="E239" s="17">
        <f t="shared" si="21"/>
        <v>30</v>
      </c>
      <c r="F239" s="147" t="str" cm="1">
        <f t="array" ref="F239">IFERROR(_xlfn.XLOOKUP(Table13[[#This Row],[Date]],Raw_Data[[#All],[Date]],Raw_Data[[#All],[Operating Hours]]),"")</f>
        <v/>
      </c>
      <c r="G239" s="148" t="str">
        <f>IFERROR(_xlfn.XLOOKUP($A239,'Raw Data'!$G:$G,'Raw Data'!S:S)/1000,"")</f>
        <v/>
      </c>
      <c r="H239" s="148"/>
      <c r="I239" s="148" t="str">
        <f>IFERROR(_xlfn.XLOOKUP($A239,'Raw Data'!$G:$G,'Raw Data'!AF:AF)/1000,"")</f>
        <v/>
      </c>
      <c r="J239" s="148"/>
      <c r="K239" s="149" t="str">
        <f>IFERROR(_xlfn.XLOOKUP($A239,'Raw Data'!$G:$G,'Raw Data'!W:W),"")</f>
        <v/>
      </c>
      <c r="L239" s="148" t="str">
        <f>IFERROR(_xlfn.XLOOKUP($A239,'Raw Data'!$G:$G,'Raw Data'!X:X),"")</f>
        <v/>
      </c>
      <c r="M239" s="148" t="str">
        <f>IFERROR(_xlfn.XLOOKUP($A239,'Raw Data'!$G:$G,'Raw Data'!Y:Y),"")</f>
        <v/>
      </c>
      <c r="N239" s="148" t="str">
        <f>IFERROR(_xlfn.XLOOKUP($A239,'Raw Data'!$G:$G,'Raw Data'!Z:Z),"")</f>
        <v/>
      </c>
      <c r="O239" s="188" t="str">
        <f>IFERROR(1-SUMIF('Plant BD'!$H:$H,$A239,'Plant BD'!$AE:$AE)/($AA239+SUMIF('Plant BD'!$H:$H,$A239,'Plant BD'!$AE:$AE)),"")</f>
        <v/>
      </c>
      <c r="P239" s="188"/>
      <c r="Q239" s="189"/>
      <c r="R239" s="188" t="str">
        <f>IFERROR(1-SUMIF('Grid BD'!$H:$H,$A239,'Grid BD'!$AD:$AD)/($AA239+SUMIF('Grid BD'!$H:$H,$A239,'Grid BD'!$AD:$AD)),"")</f>
        <v/>
      </c>
      <c r="S239" s="17"/>
      <c r="T239" s="189" t="str">
        <f>IFERROR(1-SUMIF(Tracker_BD!H:H,$A239,Tracker_BD!AI:AI)/$F239,"")</f>
        <v/>
      </c>
      <c r="U239" s="190" t="str">
        <f t="shared" si="17"/>
        <v/>
      </c>
      <c r="V239" s="17"/>
      <c r="W239" s="176" t="str">
        <f t="shared" si="18"/>
        <v/>
      </c>
      <c r="X239" s="17" t="str">
        <f>IFERROR(_xlfn.XLOOKUP($A239,'Raw Data'!$G:$G,'Raw Data'!AB:AB),"")</f>
        <v/>
      </c>
      <c r="Y239" s="17" t="str">
        <f>IFERROR(_xlfn.XLOOKUP($A239,'Raw Data'!$G:$G,'Raw Data'!AC:AC),"")</f>
        <v/>
      </c>
      <c r="Z239" s="45" t="str">
        <f>IFERROR(_xlfn.XLOOKUP($A239,'Raw Data'!$G:$G,'Raw Data'!AD:AD),"")</f>
        <v/>
      </c>
      <c r="AA239" s="45" t="str">
        <f>IFERROR(_xlfn.XLOOKUP($A239,'Raw Data'!$G:$G,'Raw Data'!AE:AE),"")</f>
        <v/>
      </c>
      <c r="AB239" s="17">
        <f>_xlfn.XLOOKUP($D239,'Modelling New'!D:D,'Modelling New'!N:N)</f>
        <v>10.507</v>
      </c>
      <c r="AC239" s="26">
        <f>IFERROR(_xlfn.XLOOKUP($D239,'Modelling New'!$D:$D,'Modelling New'!P:P),"")</f>
        <v>5.2640218343333336</v>
      </c>
      <c r="AD239" s="45">
        <f>IFERROR(_xlfn.XLOOKUP($D239,'Modelling New'!$D:$D,'Modelling New'!T:T)*1000,"")</f>
        <v>38712.103320676884</v>
      </c>
      <c r="AE239" s="176">
        <f t="shared" si="19"/>
        <v>0.69992314338151795</v>
      </c>
      <c r="AF239" s="176">
        <f>IFERROR(_xlfn.XLOOKUP($D239,'Modelling New'!$D:$D,'Modelling New'!W:W),"")</f>
        <v>0.15351711287981379</v>
      </c>
      <c r="AG239" s="176">
        <f>IFERROR(_xlfn.XLOOKUP($D239,'Modelling New'!$D:$D,'Modelling New'!AD:AD),"")</f>
        <v>0.995</v>
      </c>
      <c r="AH239" s="176">
        <f>IFERROR(_xlfn.XLOOKUP($D239,'Modelling New'!$D:$D,'Modelling New'!AE:AE),"")</f>
        <v>0.997</v>
      </c>
      <c r="AI239" s="17"/>
      <c r="AJ239" s="17"/>
      <c r="AK239" s="17"/>
      <c r="AL239" s="17"/>
      <c r="AM239" s="17"/>
      <c r="AN239" s="176"/>
      <c r="AO239" s="176"/>
      <c r="AP239" s="176"/>
      <c r="AQ239" s="176"/>
      <c r="AR239" s="45">
        <f>IFERROR(_xlfn.XLOOKUP($D239,'Modelling New'!$D:$D,'Modelling New'!$N:$N),"")</f>
        <v>10.507</v>
      </c>
      <c r="AS239" s="45"/>
    </row>
    <row r="240" spans="1:45">
      <c r="A240" s="77">
        <f t="shared" si="20"/>
        <v>45983</v>
      </c>
      <c r="B240" s="45">
        <f>YEAR(Table13[[#This Row],[Date]])+IF(MONTH(Table13[[#This Row],[Date]])&gt;=4,1,0)</f>
        <v>2026</v>
      </c>
      <c r="C240" s="17">
        <f>YEAR(Table13[[#This Row],[Date]])</f>
        <v>2025</v>
      </c>
      <c r="D240" s="42">
        <f>Table13[[#This Row],[Date]]-DAY(Table13[[#This Row],[Date]])+1</f>
        <v>45962</v>
      </c>
      <c r="E240" s="17">
        <f t="shared" si="21"/>
        <v>30</v>
      </c>
      <c r="F240" s="147" t="str" cm="1">
        <f t="array" ref="F240">IFERROR(_xlfn.XLOOKUP(Table13[[#This Row],[Date]],Raw_Data[[#All],[Date]],Raw_Data[[#All],[Operating Hours]]),"")</f>
        <v/>
      </c>
      <c r="G240" s="26" t="str">
        <f>IFERROR(_xlfn.XLOOKUP($A240,'Raw Data'!$G:$G,'Raw Data'!S:S)/1000,"")</f>
        <v/>
      </c>
      <c r="H240" s="26"/>
      <c r="I240" s="26" t="str">
        <f>IFERROR(_xlfn.XLOOKUP($A240,'Raw Data'!$G:$G,'Raw Data'!AF:AF)/1000,"")</f>
        <v/>
      </c>
      <c r="J240" s="26"/>
      <c r="K240" s="149" t="str">
        <f>IFERROR(_xlfn.XLOOKUP($A240,'Raw Data'!$G:$G,'Raw Data'!W:W),"")</f>
        <v/>
      </c>
      <c r="L240" s="148" t="str">
        <f>IFERROR(_xlfn.XLOOKUP($A240,'Raw Data'!$G:$G,'Raw Data'!X:X),"")</f>
        <v/>
      </c>
      <c r="M240" s="148" t="str">
        <f>IFERROR(_xlfn.XLOOKUP($A240,'Raw Data'!$G:$G,'Raw Data'!Y:Y),"")</f>
        <v/>
      </c>
      <c r="N240" s="148" t="str">
        <f>IFERROR(_xlfn.XLOOKUP($A240,'Raw Data'!$G:$G,'Raw Data'!Z:Z),"")</f>
        <v/>
      </c>
      <c r="O240" s="188" t="str">
        <f>IFERROR(1-SUMIF('Plant BD'!$H:$H,$A240,'Plant BD'!$AE:$AE)/($AA240+SUMIF('Plant BD'!$H:$H,$A240,'Plant BD'!$AE:$AE)),"")</f>
        <v/>
      </c>
      <c r="P240" s="188"/>
      <c r="Q240" s="189"/>
      <c r="R240" s="191" t="str">
        <f>IFERROR(1-SUMIF('Grid BD'!$H:$H,$A240,'Grid BD'!$AD:$AD)/($AA240+SUMIF('Grid BD'!$H:$H,$A240,'Grid BD'!$AD:$AD)),"")</f>
        <v/>
      </c>
      <c r="S240" s="17"/>
      <c r="T240" s="189" t="str">
        <f>IFERROR(1-SUMIF(Tracker_BD!H:H,$A240,Tracker_BD!AI:AI)/$F240,"")</f>
        <v/>
      </c>
      <c r="U240" s="190" t="str">
        <f t="shared" si="17"/>
        <v/>
      </c>
      <c r="V240" s="17"/>
      <c r="W240" s="176" t="str">
        <f t="shared" si="18"/>
        <v/>
      </c>
      <c r="X240" s="17" t="str">
        <f>IFERROR(_xlfn.XLOOKUP($A240,'Raw Data'!$G:$G,'Raw Data'!AB:AB),"")</f>
        <v/>
      </c>
      <c r="Y240" s="17" t="str">
        <f>IFERROR(_xlfn.XLOOKUP($A240,'Raw Data'!$G:$G,'Raw Data'!AC:AC),"")</f>
        <v/>
      </c>
      <c r="Z240" s="45" t="str">
        <f>IFERROR(_xlfn.XLOOKUP($A240,'Raw Data'!$G:$G,'Raw Data'!AD:AD),"")</f>
        <v/>
      </c>
      <c r="AA240" s="45" t="str">
        <f>IFERROR(_xlfn.XLOOKUP($A240,'Raw Data'!$G:$G,'Raw Data'!AE:AE),"")</f>
        <v/>
      </c>
      <c r="AB240" s="17">
        <f>_xlfn.XLOOKUP($D240,'Modelling New'!D:D,'Modelling New'!N:N)</f>
        <v>10.507</v>
      </c>
      <c r="AC240" s="26">
        <f>IFERROR(_xlfn.XLOOKUP($D240,'Modelling New'!$D:$D,'Modelling New'!P:P),"")</f>
        <v>5.2640218343333336</v>
      </c>
      <c r="AD240" s="45">
        <f>IFERROR(_xlfn.XLOOKUP($D240,'Modelling New'!$D:$D,'Modelling New'!T:T)*1000,"")</f>
        <v>38712.103320676884</v>
      </c>
      <c r="AE240" s="176">
        <f t="shared" si="19"/>
        <v>0.69992314338151795</v>
      </c>
      <c r="AF240" s="176">
        <f>IFERROR(_xlfn.XLOOKUP($D240,'Modelling New'!$D:$D,'Modelling New'!W:W),"")</f>
        <v>0.15351711287981379</v>
      </c>
      <c r="AG240" s="176">
        <f>IFERROR(_xlfn.XLOOKUP($D240,'Modelling New'!$D:$D,'Modelling New'!AD:AD),"")</f>
        <v>0.995</v>
      </c>
      <c r="AH240" s="176">
        <f>IFERROR(_xlfn.XLOOKUP($D240,'Modelling New'!$D:$D,'Modelling New'!AE:AE),"")</f>
        <v>0.997</v>
      </c>
      <c r="AI240" s="17"/>
      <c r="AJ240" s="17"/>
      <c r="AK240" s="17"/>
      <c r="AL240" s="17"/>
      <c r="AM240" s="17"/>
      <c r="AN240" s="176"/>
      <c r="AO240" s="176"/>
      <c r="AP240" s="176"/>
      <c r="AQ240" s="176"/>
      <c r="AR240" s="45">
        <f>IFERROR(_xlfn.XLOOKUP($D240,'Modelling New'!$D:$D,'Modelling New'!$N:$N),"")</f>
        <v>10.507</v>
      </c>
      <c r="AS240" s="45"/>
    </row>
    <row r="241" spans="1:45">
      <c r="A241" s="77">
        <f t="shared" si="20"/>
        <v>45984</v>
      </c>
      <c r="B241" s="45">
        <f>YEAR(Table13[[#This Row],[Date]])+IF(MONTH(Table13[[#This Row],[Date]])&gt;=4,1,0)</f>
        <v>2026</v>
      </c>
      <c r="C241" s="17">
        <f>YEAR(Table13[[#This Row],[Date]])</f>
        <v>2025</v>
      </c>
      <c r="D241" s="42">
        <f>Table13[[#This Row],[Date]]-DAY(Table13[[#This Row],[Date]])+1</f>
        <v>45962</v>
      </c>
      <c r="E241" s="17">
        <f t="shared" si="21"/>
        <v>30</v>
      </c>
      <c r="F241" s="147" t="str" cm="1">
        <f t="array" ref="F241">IFERROR(_xlfn.XLOOKUP(Table13[[#This Row],[Date]],Raw_Data[[#All],[Date]],Raw_Data[[#All],[Operating Hours]]),"")</f>
        <v/>
      </c>
      <c r="G241" s="148" t="str">
        <f>IFERROR(_xlfn.XLOOKUP($A241,'Raw Data'!$G:$G,'Raw Data'!S:S)/1000,"")</f>
        <v/>
      </c>
      <c r="H241" s="148"/>
      <c r="I241" s="148" t="str">
        <f>IFERROR(_xlfn.XLOOKUP($A241,'Raw Data'!$G:$G,'Raw Data'!AF:AF)/1000,"")</f>
        <v/>
      </c>
      <c r="J241" s="148"/>
      <c r="K241" s="149" t="str">
        <f>IFERROR(_xlfn.XLOOKUP($A241,'Raw Data'!$G:$G,'Raw Data'!W:W),"")</f>
        <v/>
      </c>
      <c r="L241" s="148" t="str">
        <f>IFERROR(_xlfn.XLOOKUP($A241,'Raw Data'!$G:$G,'Raw Data'!X:X),"")</f>
        <v/>
      </c>
      <c r="M241" s="148" t="str">
        <f>IFERROR(_xlfn.XLOOKUP($A241,'Raw Data'!$G:$G,'Raw Data'!Y:Y),"")</f>
        <v/>
      </c>
      <c r="N241" s="148" t="str">
        <f>IFERROR(_xlfn.XLOOKUP($A241,'Raw Data'!$G:$G,'Raw Data'!Z:Z),"")</f>
        <v/>
      </c>
      <c r="O241" s="188" t="str">
        <f>IFERROR(1-SUMIF('Plant BD'!$H:$H,$A241,'Plant BD'!$AE:$AE)/($AA241+SUMIF('Plant BD'!$H:$H,$A241,'Plant BD'!$AE:$AE)),"")</f>
        <v/>
      </c>
      <c r="P241" s="188"/>
      <c r="Q241" s="189"/>
      <c r="R241" s="188" t="str">
        <f>IFERROR(1-SUMIF('Grid BD'!$H:$H,$A241,'Grid BD'!$AD:$AD)/($AA241+SUMIF('Grid BD'!$H:$H,$A241,'Grid BD'!$AD:$AD)),"")</f>
        <v/>
      </c>
      <c r="S241" s="17"/>
      <c r="T241" s="189" t="str">
        <f>IFERROR(1-SUMIF(Tracker_BD!H:H,$A241,Tracker_BD!AI:AI)/$F241,"")</f>
        <v/>
      </c>
      <c r="U241" s="190" t="str">
        <f t="shared" si="17"/>
        <v/>
      </c>
      <c r="V241" s="17"/>
      <c r="W241" s="176" t="str">
        <f t="shared" si="18"/>
        <v/>
      </c>
      <c r="X241" s="17" t="str">
        <f>IFERROR(_xlfn.XLOOKUP($A241,'Raw Data'!$G:$G,'Raw Data'!AB:AB),"")</f>
        <v/>
      </c>
      <c r="Y241" s="17" t="str">
        <f>IFERROR(_xlfn.XLOOKUP($A241,'Raw Data'!$G:$G,'Raw Data'!AC:AC),"")</f>
        <v/>
      </c>
      <c r="Z241" s="45" t="str">
        <f>IFERROR(_xlfn.XLOOKUP($A241,'Raw Data'!$G:$G,'Raw Data'!AD:AD),"")</f>
        <v/>
      </c>
      <c r="AA241" s="45" t="str">
        <f>IFERROR(_xlfn.XLOOKUP($A241,'Raw Data'!$G:$G,'Raw Data'!AE:AE),"")</f>
        <v/>
      </c>
      <c r="AB241" s="17">
        <f>_xlfn.XLOOKUP($D241,'Modelling New'!D:D,'Modelling New'!N:N)</f>
        <v>10.507</v>
      </c>
      <c r="AC241" s="26">
        <f>IFERROR(_xlfn.XLOOKUP($D241,'Modelling New'!$D:$D,'Modelling New'!P:P),"")</f>
        <v>5.2640218343333336</v>
      </c>
      <c r="AD241" s="45">
        <f>IFERROR(_xlfn.XLOOKUP($D241,'Modelling New'!$D:$D,'Modelling New'!T:T)*1000,"")</f>
        <v>38712.103320676884</v>
      </c>
      <c r="AE241" s="176">
        <f t="shared" si="19"/>
        <v>0.69992314338151795</v>
      </c>
      <c r="AF241" s="176">
        <f>IFERROR(_xlfn.XLOOKUP($D241,'Modelling New'!$D:$D,'Modelling New'!W:W),"")</f>
        <v>0.15351711287981379</v>
      </c>
      <c r="AG241" s="176">
        <f>IFERROR(_xlfn.XLOOKUP($D241,'Modelling New'!$D:$D,'Modelling New'!AD:AD),"")</f>
        <v>0.995</v>
      </c>
      <c r="AH241" s="176">
        <f>IFERROR(_xlfn.XLOOKUP($D241,'Modelling New'!$D:$D,'Modelling New'!AE:AE),"")</f>
        <v>0.997</v>
      </c>
      <c r="AI241" s="17"/>
      <c r="AJ241" s="17"/>
      <c r="AK241" s="17"/>
      <c r="AL241" s="17"/>
      <c r="AM241" s="17"/>
      <c r="AN241" s="176"/>
      <c r="AO241" s="176"/>
      <c r="AP241" s="176"/>
      <c r="AQ241" s="176"/>
      <c r="AR241" s="45">
        <f>IFERROR(_xlfn.XLOOKUP($D241,'Modelling New'!$D:$D,'Modelling New'!$N:$N),"")</f>
        <v>10.507</v>
      </c>
      <c r="AS241" s="45"/>
    </row>
    <row r="242" spans="1:45">
      <c r="A242" s="77">
        <f t="shared" si="20"/>
        <v>45985</v>
      </c>
      <c r="B242" s="45">
        <f>YEAR(Table13[[#This Row],[Date]])+IF(MONTH(Table13[[#This Row],[Date]])&gt;=4,1,0)</f>
        <v>2026</v>
      </c>
      <c r="C242" s="17">
        <f>YEAR(Table13[[#This Row],[Date]])</f>
        <v>2025</v>
      </c>
      <c r="D242" s="42">
        <f>Table13[[#This Row],[Date]]-DAY(Table13[[#This Row],[Date]])+1</f>
        <v>45962</v>
      </c>
      <c r="E242" s="17">
        <f t="shared" si="21"/>
        <v>30</v>
      </c>
      <c r="F242" s="147" t="str" cm="1">
        <f t="array" ref="F242">IFERROR(_xlfn.XLOOKUP(Table13[[#This Row],[Date]],Raw_Data[[#All],[Date]],Raw_Data[[#All],[Operating Hours]]),"")</f>
        <v/>
      </c>
      <c r="G242" s="26" t="str">
        <f>IFERROR(_xlfn.XLOOKUP($A242,'Raw Data'!$G:$G,'Raw Data'!S:S)/1000,"")</f>
        <v/>
      </c>
      <c r="H242" s="26"/>
      <c r="I242" s="26" t="str">
        <f>IFERROR(_xlfn.XLOOKUP($A242,'Raw Data'!$G:$G,'Raw Data'!AF:AF)/1000,"")</f>
        <v/>
      </c>
      <c r="J242" s="26"/>
      <c r="K242" s="149" t="str">
        <f>IFERROR(_xlfn.XLOOKUP($A242,'Raw Data'!$G:$G,'Raw Data'!W:W),"")</f>
        <v/>
      </c>
      <c r="L242" s="148" t="str">
        <f>IFERROR(_xlfn.XLOOKUP($A242,'Raw Data'!$G:$G,'Raw Data'!X:X),"")</f>
        <v/>
      </c>
      <c r="M242" s="148" t="str">
        <f>IFERROR(_xlfn.XLOOKUP($A242,'Raw Data'!$G:$G,'Raw Data'!Y:Y),"")</f>
        <v/>
      </c>
      <c r="N242" s="148" t="str">
        <f>IFERROR(_xlfn.XLOOKUP($A242,'Raw Data'!$G:$G,'Raw Data'!Z:Z),"")</f>
        <v/>
      </c>
      <c r="O242" s="188" t="str">
        <f>IFERROR(1-SUMIF('Plant BD'!$H:$H,$A242,'Plant BD'!$AE:$AE)/($AA242+SUMIF('Plant BD'!$H:$H,$A242,'Plant BD'!$AE:$AE)),"")</f>
        <v/>
      </c>
      <c r="P242" s="188"/>
      <c r="Q242" s="189"/>
      <c r="R242" s="191" t="str">
        <f>IFERROR(1-SUMIF('Grid BD'!$H:$H,$A242,'Grid BD'!$AD:$AD)/($AA242+SUMIF('Grid BD'!$H:$H,$A242,'Grid BD'!$AD:$AD)),"")</f>
        <v/>
      </c>
      <c r="S242" s="17"/>
      <c r="T242" s="189" t="str">
        <f>IFERROR(1-SUMIF(Tracker_BD!H:H,$A242,Tracker_BD!AI:AI)/$F242,"")</f>
        <v/>
      </c>
      <c r="U242" s="190" t="str">
        <f t="shared" si="17"/>
        <v/>
      </c>
      <c r="V242" s="17"/>
      <c r="W242" s="176" t="str">
        <f t="shared" si="18"/>
        <v/>
      </c>
      <c r="X242" s="17" t="str">
        <f>IFERROR(_xlfn.XLOOKUP($A242,'Raw Data'!$G:$G,'Raw Data'!AB:AB),"")</f>
        <v/>
      </c>
      <c r="Y242" s="17" t="str">
        <f>IFERROR(_xlfn.XLOOKUP($A242,'Raw Data'!$G:$G,'Raw Data'!AC:AC),"")</f>
        <v/>
      </c>
      <c r="Z242" s="45" t="str">
        <f>IFERROR(_xlfn.XLOOKUP($A242,'Raw Data'!$G:$G,'Raw Data'!AD:AD),"")</f>
        <v/>
      </c>
      <c r="AA242" s="45" t="str">
        <f>IFERROR(_xlfn.XLOOKUP($A242,'Raw Data'!$G:$G,'Raw Data'!AE:AE),"")</f>
        <v/>
      </c>
      <c r="AB242" s="17">
        <f>_xlfn.XLOOKUP($D242,'Modelling New'!D:D,'Modelling New'!N:N)</f>
        <v>10.507</v>
      </c>
      <c r="AC242" s="26">
        <f>IFERROR(_xlfn.XLOOKUP($D242,'Modelling New'!$D:$D,'Modelling New'!P:P),"")</f>
        <v>5.2640218343333336</v>
      </c>
      <c r="AD242" s="45">
        <f>IFERROR(_xlfn.XLOOKUP($D242,'Modelling New'!$D:$D,'Modelling New'!T:T)*1000,"")</f>
        <v>38712.103320676884</v>
      </c>
      <c r="AE242" s="176">
        <f t="shared" si="19"/>
        <v>0.69992314338151795</v>
      </c>
      <c r="AF242" s="176">
        <f>IFERROR(_xlfn.XLOOKUP($D242,'Modelling New'!$D:$D,'Modelling New'!W:W),"")</f>
        <v>0.15351711287981379</v>
      </c>
      <c r="AG242" s="176">
        <f>IFERROR(_xlfn.XLOOKUP($D242,'Modelling New'!$D:$D,'Modelling New'!AD:AD),"")</f>
        <v>0.995</v>
      </c>
      <c r="AH242" s="176">
        <f>IFERROR(_xlfn.XLOOKUP($D242,'Modelling New'!$D:$D,'Modelling New'!AE:AE),"")</f>
        <v>0.997</v>
      </c>
      <c r="AI242" s="17"/>
      <c r="AJ242" s="17"/>
      <c r="AK242" s="17"/>
      <c r="AL242" s="17"/>
      <c r="AM242" s="17"/>
      <c r="AN242" s="176"/>
      <c r="AO242" s="176"/>
      <c r="AP242" s="176"/>
      <c r="AQ242" s="176"/>
      <c r="AR242" s="45">
        <f>IFERROR(_xlfn.XLOOKUP($D242,'Modelling New'!$D:$D,'Modelling New'!$N:$N),"")</f>
        <v>10.507</v>
      </c>
      <c r="AS242" s="45"/>
    </row>
    <row r="243" spans="1:45">
      <c r="A243" s="77">
        <f t="shared" si="20"/>
        <v>45986</v>
      </c>
      <c r="B243" s="45">
        <f>YEAR(Table13[[#This Row],[Date]])+IF(MONTH(Table13[[#This Row],[Date]])&gt;=4,1,0)</f>
        <v>2026</v>
      </c>
      <c r="C243" s="17">
        <f>YEAR(Table13[[#This Row],[Date]])</f>
        <v>2025</v>
      </c>
      <c r="D243" s="42">
        <f>Table13[[#This Row],[Date]]-DAY(Table13[[#This Row],[Date]])+1</f>
        <v>45962</v>
      </c>
      <c r="E243" s="17">
        <f t="shared" si="21"/>
        <v>30</v>
      </c>
      <c r="F243" s="147" t="str" cm="1">
        <f t="array" ref="F243">IFERROR(_xlfn.XLOOKUP(Table13[[#This Row],[Date]],Raw_Data[[#All],[Date]],Raw_Data[[#All],[Operating Hours]]),"")</f>
        <v/>
      </c>
      <c r="G243" s="148" t="str">
        <f>IFERROR(_xlfn.XLOOKUP($A243,'Raw Data'!$G:$G,'Raw Data'!S:S)/1000,"")</f>
        <v/>
      </c>
      <c r="H243" s="148"/>
      <c r="I243" s="148" t="str">
        <f>IFERROR(_xlfn.XLOOKUP($A243,'Raw Data'!$G:$G,'Raw Data'!AF:AF)/1000,"")</f>
        <v/>
      </c>
      <c r="J243" s="148"/>
      <c r="K243" s="149" t="str">
        <f>IFERROR(_xlfn.XLOOKUP($A243,'Raw Data'!$G:$G,'Raw Data'!W:W),"")</f>
        <v/>
      </c>
      <c r="L243" s="148" t="str">
        <f>IFERROR(_xlfn.XLOOKUP($A243,'Raw Data'!$G:$G,'Raw Data'!X:X),"")</f>
        <v/>
      </c>
      <c r="M243" s="148" t="str">
        <f>IFERROR(_xlfn.XLOOKUP($A243,'Raw Data'!$G:$G,'Raw Data'!Y:Y),"")</f>
        <v/>
      </c>
      <c r="N243" s="148" t="str">
        <f>IFERROR(_xlfn.XLOOKUP($A243,'Raw Data'!$G:$G,'Raw Data'!Z:Z),"")</f>
        <v/>
      </c>
      <c r="O243" s="188" t="str">
        <f>IFERROR(1-SUMIF('Plant BD'!$H:$H,$A243,'Plant BD'!$AE:$AE)/($AA243+SUMIF('Plant BD'!$H:$H,$A243,'Plant BD'!$AE:$AE)),"")</f>
        <v/>
      </c>
      <c r="P243" s="188"/>
      <c r="Q243" s="189"/>
      <c r="R243" s="188" t="str">
        <f>IFERROR(1-SUMIF('Grid BD'!$H:$H,$A243,'Grid BD'!$AD:$AD)/($AA243+SUMIF('Grid BD'!$H:$H,$A243,'Grid BD'!$AD:$AD)),"")</f>
        <v/>
      </c>
      <c r="S243" s="17"/>
      <c r="T243" s="189" t="str">
        <f>IFERROR(1-SUMIF(Tracker_BD!H:H,$A243,Tracker_BD!AI:AI)/$F243,"")</f>
        <v/>
      </c>
      <c r="U243" s="190" t="str">
        <f t="shared" si="17"/>
        <v/>
      </c>
      <c r="V243" s="17"/>
      <c r="W243" s="176" t="str">
        <f t="shared" si="18"/>
        <v/>
      </c>
      <c r="X243" s="17" t="str">
        <f>IFERROR(_xlfn.XLOOKUP($A243,'Raw Data'!$G:$G,'Raw Data'!AB:AB),"")</f>
        <v/>
      </c>
      <c r="Y243" s="17" t="str">
        <f>IFERROR(_xlfn.XLOOKUP($A243,'Raw Data'!$G:$G,'Raw Data'!AC:AC),"")</f>
        <v/>
      </c>
      <c r="Z243" s="45" t="str">
        <f>IFERROR(_xlfn.XLOOKUP($A243,'Raw Data'!$G:$G,'Raw Data'!AD:AD),"")</f>
        <v/>
      </c>
      <c r="AA243" s="45" t="str">
        <f>IFERROR(_xlfn.XLOOKUP($A243,'Raw Data'!$G:$G,'Raw Data'!AE:AE),"")</f>
        <v/>
      </c>
      <c r="AB243" s="17">
        <f>_xlfn.XLOOKUP($D243,'Modelling New'!D:D,'Modelling New'!N:N)</f>
        <v>10.507</v>
      </c>
      <c r="AC243" s="26">
        <f>IFERROR(_xlfn.XLOOKUP($D243,'Modelling New'!$D:$D,'Modelling New'!P:P),"")</f>
        <v>5.2640218343333336</v>
      </c>
      <c r="AD243" s="45">
        <f>IFERROR(_xlfn.XLOOKUP($D243,'Modelling New'!$D:$D,'Modelling New'!T:T)*1000,"")</f>
        <v>38712.103320676884</v>
      </c>
      <c r="AE243" s="176">
        <f t="shared" si="19"/>
        <v>0.69992314338151795</v>
      </c>
      <c r="AF243" s="176">
        <f>IFERROR(_xlfn.XLOOKUP($D243,'Modelling New'!$D:$D,'Modelling New'!W:W),"")</f>
        <v>0.15351711287981379</v>
      </c>
      <c r="AG243" s="176">
        <f>IFERROR(_xlfn.XLOOKUP($D243,'Modelling New'!$D:$D,'Modelling New'!AD:AD),"")</f>
        <v>0.995</v>
      </c>
      <c r="AH243" s="176">
        <f>IFERROR(_xlfn.XLOOKUP($D243,'Modelling New'!$D:$D,'Modelling New'!AE:AE),"")</f>
        <v>0.997</v>
      </c>
      <c r="AI243" s="17"/>
      <c r="AJ243" s="17"/>
      <c r="AK243" s="17"/>
      <c r="AL243" s="17"/>
      <c r="AM243" s="17"/>
      <c r="AN243" s="176"/>
      <c r="AO243" s="176"/>
      <c r="AP243" s="176"/>
      <c r="AQ243" s="176"/>
      <c r="AR243" s="45">
        <f>IFERROR(_xlfn.XLOOKUP($D243,'Modelling New'!$D:$D,'Modelling New'!$N:$N),"")</f>
        <v>10.507</v>
      </c>
      <c r="AS243" s="45"/>
    </row>
    <row r="244" spans="1:45">
      <c r="A244" s="77">
        <f t="shared" si="20"/>
        <v>45987</v>
      </c>
      <c r="B244" s="45">
        <f>YEAR(Table13[[#This Row],[Date]])+IF(MONTH(Table13[[#This Row],[Date]])&gt;=4,1,0)</f>
        <v>2026</v>
      </c>
      <c r="C244" s="17">
        <f>YEAR(Table13[[#This Row],[Date]])</f>
        <v>2025</v>
      </c>
      <c r="D244" s="42">
        <f>Table13[[#This Row],[Date]]-DAY(Table13[[#This Row],[Date]])+1</f>
        <v>45962</v>
      </c>
      <c r="E244" s="17">
        <f t="shared" si="21"/>
        <v>30</v>
      </c>
      <c r="F244" s="147" t="str" cm="1">
        <f t="array" ref="F244">IFERROR(_xlfn.XLOOKUP(Table13[[#This Row],[Date]],Raw_Data[[#All],[Date]],Raw_Data[[#All],[Operating Hours]]),"")</f>
        <v/>
      </c>
      <c r="G244" s="26" t="str">
        <f>IFERROR(_xlfn.XLOOKUP($A244,'Raw Data'!$G:$G,'Raw Data'!S:S)/1000,"")</f>
        <v/>
      </c>
      <c r="H244" s="26"/>
      <c r="I244" s="26" t="str">
        <f>IFERROR(_xlfn.XLOOKUP($A244,'Raw Data'!$G:$G,'Raw Data'!AF:AF)/1000,"")</f>
        <v/>
      </c>
      <c r="J244" s="26"/>
      <c r="K244" s="149" t="str">
        <f>IFERROR(_xlfn.XLOOKUP($A244,'Raw Data'!$G:$G,'Raw Data'!W:W),"")</f>
        <v/>
      </c>
      <c r="L244" s="148" t="str">
        <f>IFERROR(_xlfn.XLOOKUP($A244,'Raw Data'!$G:$G,'Raw Data'!X:X),"")</f>
        <v/>
      </c>
      <c r="M244" s="148" t="str">
        <f>IFERROR(_xlfn.XLOOKUP($A244,'Raw Data'!$G:$G,'Raw Data'!Y:Y),"")</f>
        <v/>
      </c>
      <c r="N244" s="148" t="str">
        <f>IFERROR(_xlfn.XLOOKUP($A244,'Raw Data'!$G:$G,'Raw Data'!Z:Z),"")</f>
        <v/>
      </c>
      <c r="O244" s="188" t="str">
        <f>IFERROR(1-SUMIF('Plant BD'!$H:$H,$A244,'Plant BD'!$AE:$AE)/($AA244+SUMIF('Plant BD'!$H:$H,$A244,'Plant BD'!$AE:$AE)),"")</f>
        <v/>
      </c>
      <c r="P244" s="188"/>
      <c r="Q244" s="189"/>
      <c r="R244" s="191" t="str">
        <f>IFERROR(1-SUMIF('Grid BD'!$H:$H,$A244,'Grid BD'!$AD:$AD)/($AA244+SUMIF('Grid BD'!$H:$H,$A244,'Grid BD'!$AD:$AD)),"")</f>
        <v/>
      </c>
      <c r="S244" s="17"/>
      <c r="T244" s="189" t="str">
        <f>IFERROR(1-SUMIF(Tracker_BD!H:H,$A244,Tracker_BD!AI:AI)/$F244,"")</f>
        <v/>
      </c>
      <c r="U244" s="190" t="str">
        <f t="shared" si="17"/>
        <v/>
      </c>
      <c r="V244" s="17"/>
      <c r="W244" s="176" t="str">
        <f t="shared" si="18"/>
        <v/>
      </c>
      <c r="X244" s="17" t="str">
        <f>IFERROR(_xlfn.XLOOKUP($A244,'Raw Data'!$G:$G,'Raw Data'!AB:AB),"")</f>
        <v/>
      </c>
      <c r="Y244" s="17" t="str">
        <f>IFERROR(_xlfn.XLOOKUP($A244,'Raw Data'!$G:$G,'Raw Data'!AC:AC),"")</f>
        <v/>
      </c>
      <c r="Z244" s="45" t="str">
        <f>IFERROR(_xlfn.XLOOKUP($A244,'Raw Data'!$G:$G,'Raw Data'!AD:AD),"")</f>
        <v/>
      </c>
      <c r="AA244" s="45" t="str">
        <f>IFERROR(_xlfn.XLOOKUP($A244,'Raw Data'!$G:$G,'Raw Data'!AE:AE),"")</f>
        <v/>
      </c>
      <c r="AB244" s="17">
        <f>_xlfn.XLOOKUP($D244,'Modelling New'!D:D,'Modelling New'!N:N)</f>
        <v>10.507</v>
      </c>
      <c r="AC244" s="26">
        <f>IFERROR(_xlfn.XLOOKUP($D244,'Modelling New'!$D:$D,'Modelling New'!P:P),"")</f>
        <v>5.2640218343333336</v>
      </c>
      <c r="AD244" s="45">
        <f>IFERROR(_xlfn.XLOOKUP($D244,'Modelling New'!$D:$D,'Modelling New'!T:T)*1000,"")</f>
        <v>38712.103320676884</v>
      </c>
      <c r="AE244" s="176">
        <f t="shared" si="19"/>
        <v>0.69992314338151795</v>
      </c>
      <c r="AF244" s="176">
        <f>IFERROR(_xlfn.XLOOKUP($D244,'Modelling New'!$D:$D,'Modelling New'!W:W),"")</f>
        <v>0.15351711287981379</v>
      </c>
      <c r="AG244" s="176">
        <f>IFERROR(_xlfn.XLOOKUP($D244,'Modelling New'!$D:$D,'Modelling New'!AD:AD),"")</f>
        <v>0.995</v>
      </c>
      <c r="AH244" s="176">
        <f>IFERROR(_xlfn.XLOOKUP($D244,'Modelling New'!$D:$D,'Modelling New'!AE:AE),"")</f>
        <v>0.997</v>
      </c>
      <c r="AI244" s="17"/>
      <c r="AJ244" s="17"/>
      <c r="AK244" s="17"/>
      <c r="AL244" s="17"/>
      <c r="AM244" s="17"/>
      <c r="AN244" s="176"/>
      <c r="AO244" s="176"/>
      <c r="AP244" s="176"/>
      <c r="AQ244" s="176"/>
      <c r="AR244" s="45">
        <f>IFERROR(_xlfn.XLOOKUP($D244,'Modelling New'!$D:$D,'Modelling New'!$N:$N),"")</f>
        <v>10.507</v>
      </c>
      <c r="AS244" s="45"/>
    </row>
    <row r="245" spans="1:45">
      <c r="A245" s="77">
        <f t="shared" si="20"/>
        <v>45988</v>
      </c>
      <c r="B245" s="45">
        <f>YEAR(Table13[[#This Row],[Date]])+IF(MONTH(Table13[[#This Row],[Date]])&gt;=4,1,0)</f>
        <v>2026</v>
      </c>
      <c r="C245" s="17">
        <f>YEAR(Table13[[#This Row],[Date]])</f>
        <v>2025</v>
      </c>
      <c r="D245" s="42">
        <f>Table13[[#This Row],[Date]]-DAY(Table13[[#This Row],[Date]])+1</f>
        <v>45962</v>
      </c>
      <c r="E245" s="17">
        <f t="shared" si="21"/>
        <v>30</v>
      </c>
      <c r="F245" s="147" t="str" cm="1">
        <f t="array" ref="F245">IFERROR(_xlfn.XLOOKUP(Table13[[#This Row],[Date]],Raw_Data[[#All],[Date]],Raw_Data[[#All],[Operating Hours]]),"")</f>
        <v/>
      </c>
      <c r="G245" s="148" t="str">
        <f>IFERROR(_xlfn.XLOOKUP($A245,'Raw Data'!$G:$G,'Raw Data'!S:S)/1000,"")</f>
        <v/>
      </c>
      <c r="H245" s="148"/>
      <c r="I245" s="148" t="str">
        <f>IFERROR(_xlfn.XLOOKUP($A245,'Raw Data'!$G:$G,'Raw Data'!AF:AF)/1000,"")</f>
        <v/>
      </c>
      <c r="J245" s="148"/>
      <c r="K245" s="149" t="str">
        <f>IFERROR(_xlfn.XLOOKUP($A245,'Raw Data'!$G:$G,'Raw Data'!W:W),"")</f>
        <v/>
      </c>
      <c r="L245" s="148" t="str">
        <f>IFERROR(_xlfn.XLOOKUP($A245,'Raw Data'!$G:$G,'Raw Data'!X:X),"")</f>
        <v/>
      </c>
      <c r="M245" s="148" t="str">
        <f>IFERROR(_xlfn.XLOOKUP($A245,'Raw Data'!$G:$G,'Raw Data'!Y:Y),"")</f>
        <v/>
      </c>
      <c r="N245" s="148" t="str">
        <f>IFERROR(_xlfn.XLOOKUP($A245,'Raw Data'!$G:$G,'Raw Data'!Z:Z),"")</f>
        <v/>
      </c>
      <c r="O245" s="188" t="str">
        <f>IFERROR(1-SUMIF('Plant BD'!$H:$H,$A245,'Plant BD'!$AE:$AE)/($AA245+SUMIF('Plant BD'!$H:$H,$A245,'Plant BD'!$AE:$AE)),"")</f>
        <v/>
      </c>
      <c r="P245" s="188"/>
      <c r="Q245" s="189"/>
      <c r="R245" s="188" t="str">
        <f>IFERROR(1-SUMIF('Grid BD'!$H:$H,$A245,'Grid BD'!$AD:$AD)/($AA245+SUMIF('Grid BD'!$H:$H,$A245,'Grid BD'!$AD:$AD)),"")</f>
        <v/>
      </c>
      <c r="S245" s="17"/>
      <c r="T245" s="189" t="str">
        <f>IFERROR(1-SUMIF(Tracker_BD!H:H,$A245,Tracker_BD!AI:AI)/$F245,"")</f>
        <v/>
      </c>
      <c r="U245" s="190" t="str">
        <f t="shared" si="17"/>
        <v/>
      </c>
      <c r="V245" s="17"/>
      <c r="W245" s="176" t="str">
        <f t="shared" si="18"/>
        <v/>
      </c>
      <c r="X245" s="17" t="str">
        <f>IFERROR(_xlfn.XLOOKUP($A245,'Raw Data'!$G:$G,'Raw Data'!AB:AB),"")</f>
        <v/>
      </c>
      <c r="Y245" s="17" t="str">
        <f>IFERROR(_xlfn.XLOOKUP($A245,'Raw Data'!$G:$G,'Raw Data'!AC:AC),"")</f>
        <v/>
      </c>
      <c r="Z245" s="45" t="str">
        <f>IFERROR(_xlfn.XLOOKUP($A245,'Raw Data'!$G:$G,'Raw Data'!AD:AD),"")</f>
        <v/>
      </c>
      <c r="AA245" s="45" t="str">
        <f>IFERROR(_xlfn.XLOOKUP($A245,'Raw Data'!$G:$G,'Raw Data'!AE:AE),"")</f>
        <v/>
      </c>
      <c r="AB245" s="17">
        <f>_xlfn.XLOOKUP($D245,'Modelling New'!D:D,'Modelling New'!N:N)</f>
        <v>10.507</v>
      </c>
      <c r="AC245" s="26">
        <f>IFERROR(_xlfn.XLOOKUP($D245,'Modelling New'!$D:$D,'Modelling New'!P:P),"")</f>
        <v>5.2640218343333336</v>
      </c>
      <c r="AD245" s="45">
        <f>IFERROR(_xlfn.XLOOKUP($D245,'Modelling New'!$D:$D,'Modelling New'!T:T)*1000,"")</f>
        <v>38712.103320676884</v>
      </c>
      <c r="AE245" s="176">
        <f t="shared" si="19"/>
        <v>0.69992314338151795</v>
      </c>
      <c r="AF245" s="176">
        <f>IFERROR(_xlfn.XLOOKUP($D245,'Modelling New'!$D:$D,'Modelling New'!W:W),"")</f>
        <v>0.15351711287981379</v>
      </c>
      <c r="AG245" s="176">
        <f>IFERROR(_xlfn.XLOOKUP($D245,'Modelling New'!$D:$D,'Modelling New'!AD:AD),"")</f>
        <v>0.995</v>
      </c>
      <c r="AH245" s="176">
        <f>IFERROR(_xlfn.XLOOKUP($D245,'Modelling New'!$D:$D,'Modelling New'!AE:AE),"")</f>
        <v>0.997</v>
      </c>
      <c r="AI245" s="17"/>
      <c r="AJ245" s="17"/>
      <c r="AK245" s="17"/>
      <c r="AL245" s="17"/>
      <c r="AM245" s="17"/>
      <c r="AN245" s="176"/>
      <c r="AO245" s="176"/>
      <c r="AP245" s="176"/>
      <c r="AQ245" s="176"/>
      <c r="AR245" s="45">
        <f>IFERROR(_xlfn.XLOOKUP($D245,'Modelling New'!$D:$D,'Modelling New'!$N:$N),"")</f>
        <v>10.507</v>
      </c>
      <c r="AS245" s="45"/>
    </row>
    <row r="246" spans="1:45">
      <c r="A246" s="77">
        <f t="shared" si="20"/>
        <v>45989</v>
      </c>
      <c r="B246" s="45">
        <f>YEAR(Table13[[#This Row],[Date]])+IF(MONTH(Table13[[#This Row],[Date]])&gt;=4,1,0)</f>
        <v>2026</v>
      </c>
      <c r="C246" s="17">
        <f>YEAR(Table13[[#This Row],[Date]])</f>
        <v>2025</v>
      </c>
      <c r="D246" s="42">
        <f>Table13[[#This Row],[Date]]-DAY(Table13[[#This Row],[Date]])+1</f>
        <v>45962</v>
      </c>
      <c r="E246" s="17">
        <f t="shared" si="21"/>
        <v>30</v>
      </c>
      <c r="F246" s="147" t="str" cm="1">
        <f t="array" ref="F246">IFERROR(_xlfn.XLOOKUP(Table13[[#This Row],[Date]],Raw_Data[[#All],[Date]],Raw_Data[[#All],[Operating Hours]]),"")</f>
        <v/>
      </c>
      <c r="G246" s="26" t="str">
        <f>IFERROR(_xlfn.XLOOKUP($A246,'Raw Data'!$G:$G,'Raw Data'!S:S)/1000,"")</f>
        <v/>
      </c>
      <c r="H246" s="26"/>
      <c r="I246" s="26" t="str">
        <f>IFERROR(_xlfn.XLOOKUP($A246,'Raw Data'!$G:$G,'Raw Data'!AF:AF)/1000,"")</f>
        <v/>
      </c>
      <c r="J246" s="26"/>
      <c r="K246" s="149" t="str">
        <f>IFERROR(_xlfn.XLOOKUP($A246,'Raw Data'!$G:$G,'Raw Data'!W:W),"")</f>
        <v/>
      </c>
      <c r="L246" s="148" t="str">
        <f>IFERROR(_xlfn.XLOOKUP($A246,'Raw Data'!$G:$G,'Raw Data'!X:X),"")</f>
        <v/>
      </c>
      <c r="M246" s="148" t="str">
        <f>IFERROR(_xlfn.XLOOKUP($A246,'Raw Data'!$G:$G,'Raw Data'!Y:Y),"")</f>
        <v/>
      </c>
      <c r="N246" s="148" t="str">
        <f>IFERROR(_xlfn.XLOOKUP($A246,'Raw Data'!$G:$G,'Raw Data'!Z:Z),"")</f>
        <v/>
      </c>
      <c r="O246" s="188" t="str">
        <f>IFERROR(1-SUMIF('Plant BD'!$H:$H,$A246,'Plant BD'!$AE:$AE)/($AA246+SUMIF('Plant BD'!$H:$H,$A246,'Plant BD'!$AE:$AE)),"")</f>
        <v/>
      </c>
      <c r="P246" s="188"/>
      <c r="Q246" s="189"/>
      <c r="R246" s="191" t="str">
        <f>IFERROR(1-SUMIF('Grid BD'!$H:$H,$A246,'Grid BD'!$AD:$AD)/($AA246+SUMIF('Grid BD'!$H:$H,$A246,'Grid BD'!$AD:$AD)),"")</f>
        <v/>
      </c>
      <c r="S246" s="17"/>
      <c r="T246" s="189" t="str">
        <f>IFERROR(1-SUMIF(Tracker_BD!H:H,$A246,Tracker_BD!AI:AI)/$F246,"")</f>
        <v/>
      </c>
      <c r="U246" s="190" t="str">
        <f t="shared" si="17"/>
        <v/>
      </c>
      <c r="V246" s="17"/>
      <c r="W246" s="176" t="str">
        <f t="shared" si="18"/>
        <v/>
      </c>
      <c r="X246" s="17" t="str">
        <f>IFERROR(_xlfn.XLOOKUP($A246,'Raw Data'!$G:$G,'Raw Data'!AB:AB),"")</f>
        <v/>
      </c>
      <c r="Y246" s="17" t="str">
        <f>IFERROR(_xlfn.XLOOKUP($A246,'Raw Data'!$G:$G,'Raw Data'!AC:AC),"")</f>
        <v/>
      </c>
      <c r="Z246" s="45" t="str">
        <f>IFERROR(_xlfn.XLOOKUP($A246,'Raw Data'!$G:$G,'Raw Data'!AD:AD),"")</f>
        <v/>
      </c>
      <c r="AA246" s="45" t="str">
        <f>IFERROR(_xlfn.XLOOKUP($A246,'Raw Data'!$G:$G,'Raw Data'!AE:AE),"")</f>
        <v/>
      </c>
      <c r="AB246" s="17">
        <f>_xlfn.XLOOKUP($D246,'Modelling New'!D:D,'Modelling New'!N:N)</f>
        <v>10.507</v>
      </c>
      <c r="AC246" s="26">
        <f>IFERROR(_xlfn.XLOOKUP($D246,'Modelling New'!$D:$D,'Modelling New'!P:P),"")</f>
        <v>5.2640218343333336</v>
      </c>
      <c r="AD246" s="45">
        <f>IFERROR(_xlfn.XLOOKUP($D246,'Modelling New'!$D:$D,'Modelling New'!T:T)*1000,"")</f>
        <v>38712.103320676884</v>
      </c>
      <c r="AE246" s="176">
        <f t="shared" si="19"/>
        <v>0.69992314338151795</v>
      </c>
      <c r="AF246" s="176">
        <f>IFERROR(_xlfn.XLOOKUP($D246,'Modelling New'!$D:$D,'Modelling New'!W:W),"")</f>
        <v>0.15351711287981379</v>
      </c>
      <c r="AG246" s="176">
        <f>IFERROR(_xlfn.XLOOKUP($D246,'Modelling New'!$D:$D,'Modelling New'!AD:AD),"")</f>
        <v>0.995</v>
      </c>
      <c r="AH246" s="176">
        <f>IFERROR(_xlfn.XLOOKUP($D246,'Modelling New'!$D:$D,'Modelling New'!AE:AE),"")</f>
        <v>0.997</v>
      </c>
      <c r="AI246" s="17"/>
      <c r="AJ246" s="17"/>
      <c r="AK246" s="17"/>
      <c r="AL246" s="17"/>
      <c r="AM246" s="17"/>
      <c r="AN246" s="176"/>
      <c r="AO246" s="176"/>
      <c r="AP246" s="176"/>
      <c r="AQ246" s="176"/>
      <c r="AR246" s="45">
        <f>IFERROR(_xlfn.XLOOKUP($D246,'Modelling New'!$D:$D,'Modelling New'!$N:$N),"")</f>
        <v>10.507</v>
      </c>
      <c r="AS246" s="45"/>
    </row>
    <row r="247" spans="1:45">
      <c r="A247" s="77">
        <f t="shared" si="20"/>
        <v>45990</v>
      </c>
      <c r="B247" s="45">
        <f>YEAR(Table13[[#This Row],[Date]])+IF(MONTH(Table13[[#This Row],[Date]])&gt;=4,1,0)</f>
        <v>2026</v>
      </c>
      <c r="C247" s="17">
        <f>YEAR(Table13[[#This Row],[Date]])</f>
        <v>2025</v>
      </c>
      <c r="D247" s="42">
        <f>Table13[[#This Row],[Date]]-DAY(Table13[[#This Row],[Date]])+1</f>
        <v>45962</v>
      </c>
      <c r="E247" s="17">
        <f t="shared" si="21"/>
        <v>30</v>
      </c>
      <c r="F247" s="147" t="str" cm="1">
        <f t="array" ref="F247">IFERROR(_xlfn.XLOOKUP(Table13[[#This Row],[Date]],Raw_Data[[#All],[Date]],Raw_Data[[#All],[Operating Hours]]),"")</f>
        <v/>
      </c>
      <c r="G247" s="148" t="str">
        <f>IFERROR(_xlfn.XLOOKUP($A247,'Raw Data'!$G:$G,'Raw Data'!S:S)/1000,"")</f>
        <v/>
      </c>
      <c r="H247" s="148"/>
      <c r="I247" s="148" t="str">
        <f>IFERROR(_xlfn.XLOOKUP($A247,'Raw Data'!$G:$G,'Raw Data'!AF:AF)/1000,"")</f>
        <v/>
      </c>
      <c r="J247" s="148"/>
      <c r="K247" s="149" t="str">
        <f>IFERROR(_xlfn.XLOOKUP($A247,'Raw Data'!$G:$G,'Raw Data'!W:W),"")</f>
        <v/>
      </c>
      <c r="L247" s="148" t="str">
        <f>IFERROR(_xlfn.XLOOKUP($A247,'Raw Data'!$G:$G,'Raw Data'!X:X),"")</f>
        <v/>
      </c>
      <c r="M247" s="148" t="str">
        <f>IFERROR(_xlfn.XLOOKUP($A247,'Raw Data'!$G:$G,'Raw Data'!Y:Y),"")</f>
        <v/>
      </c>
      <c r="N247" s="148" t="str">
        <f>IFERROR(_xlfn.XLOOKUP($A247,'Raw Data'!$G:$G,'Raw Data'!Z:Z),"")</f>
        <v/>
      </c>
      <c r="O247" s="188" t="str">
        <f>IFERROR(1-SUMIF('Plant BD'!$H:$H,$A247,'Plant BD'!$AE:$AE)/($AA247+SUMIF('Plant BD'!$H:$H,$A247,'Plant BD'!$AE:$AE)),"")</f>
        <v/>
      </c>
      <c r="P247" s="188"/>
      <c r="Q247" s="189"/>
      <c r="R247" s="188" t="str">
        <f>IFERROR(1-SUMIF('Grid BD'!$H:$H,$A247,'Grid BD'!$AD:$AD)/($AA247+SUMIF('Grid BD'!$H:$H,$A247,'Grid BD'!$AD:$AD)),"")</f>
        <v/>
      </c>
      <c r="S247" s="17"/>
      <c r="T247" s="189" t="str">
        <f>IFERROR(1-SUMIF(Tracker_BD!H:H,$A247,Tracker_BD!AI:AI)/$F247,"")</f>
        <v/>
      </c>
      <c r="U247" s="190" t="str">
        <f t="shared" si="17"/>
        <v/>
      </c>
      <c r="V247" s="17"/>
      <c r="W247" s="176" t="str">
        <f t="shared" si="18"/>
        <v/>
      </c>
      <c r="X247" s="17" t="str">
        <f>IFERROR(_xlfn.XLOOKUP($A247,'Raw Data'!$G:$G,'Raw Data'!AB:AB),"")</f>
        <v/>
      </c>
      <c r="Y247" s="17" t="str">
        <f>IFERROR(_xlfn.XLOOKUP($A247,'Raw Data'!$G:$G,'Raw Data'!AC:AC),"")</f>
        <v/>
      </c>
      <c r="Z247" s="45" t="str">
        <f>IFERROR(_xlfn.XLOOKUP($A247,'Raw Data'!$G:$G,'Raw Data'!AD:AD),"")</f>
        <v/>
      </c>
      <c r="AA247" s="45" t="str">
        <f>IFERROR(_xlfn.XLOOKUP($A247,'Raw Data'!$G:$G,'Raw Data'!AE:AE),"")</f>
        <v/>
      </c>
      <c r="AB247" s="17">
        <f>_xlfn.XLOOKUP($D247,'Modelling New'!D:D,'Modelling New'!N:N)</f>
        <v>10.507</v>
      </c>
      <c r="AC247" s="26">
        <f>IFERROR(_xlfn.XLOOKUP($D247,'Modelling New'!$D:$D,'Modelling New'!P:P),"")</f>
        <v>5.2640218343333336</v>
      </c>
      <c r="AD247" s="45">
        <f>IFERROR(_xlfn.XLOOKUP($D247,'Modelling New'!$D:$D,'Modelling New'!T:T)*1000,"")</f>
        <v>38712.103320676884</v>
      </c>
      <c r="AE247" s="176">
        <f t="shared" si="19"/>
        <v>0.69992314338151795</v>
      </c>
      <c r="AF247" s="176">
        <f>IFERROR(_xlfn.XLOOKUP($D247,'Modelling New'!$D:$D,'Modelling New'!W:W),"")</f>
        <v>0.15351711287981379</v>
      </c>
      <c r="AG247" s="176">
        <f>IFERROR(_xlfn.XLOOKUP($D247,'Modelling New'!$D:$D,'Modelling New'!AD:AD),"")</f>
        <v>0.995</v>
      </c>
      <c r="AH247" s="176">
        <f>IFERROR(_xlfn.XLOOKUP($D247,'Modelling New'!$D:$D,'Modelling New'!AE:AE),"")</f>
        <v>0.997</v>
      </c>
      <c r="AI247" s="17"/>
      <c r="AJ247" s="17"/>
      <c r="AK247" s="17"/>
      <c r="AL247" s="17"/>
      <c r="AM247" s="17"/>
      <c r="AN247" s="176"/>
      <c r="AO247" s="176"/>
      <c r="AP247" s="176"/>
      <c r="AQ247" s="176"/>
      <c r="AR247" s="45">
        <f>IFERROR(_xlfn.XLOOKUP($D247,'Modelling New'!$D:$D,'Modelling New'!$N:$N),"")</f>
        <v>10.507</v>
      </c>
      <c r="AS247" s="45"/>
    </row>
    <row r="248" spans="1:45">
      <c r="A248" s="77">
        <f t="shared" si="20"/>
        <v>45991</v>
      </c>
      <c r="B248" s="45">
        <f>YEAR(Table13[[#This Row],[Date]])+IF(MONTH(Table13[[#This Row],[Date]])&gt;=4,1,0)</f>
        <v>2026</v>
      </c>
      <c r="C248" s="17">
        <f>YEAR(Table13[[#This Row],[Date]])</f>
        <v>2025</v>
      </c>
      <c r="D248" s="42">
        <f>Table13[[#This Row],[Date]]-DAY(Table13[[#This Row],[Date]])+1</f>
        <v>45962</v>
      </c>
      <c r="E248" s="17">
        <f t="shared" si="21"/>
        <v>30</v>
      </c>
      <c r="F248" s="147" t="str" cm="1">
        <f t="array" ref="F248">IFERROR(_xlfn.XLOOKUP(Table13[[#This Row],[Date]],Raw_Data[[#All],[Date]],Raw_Data[[#All],[Operating Hours]]),"")</f>
        <v/>
      </c>
      <c r="G248" s="26" t="str">
        <f>IFERROR(_xlfn.XLOOKUP($A248,'Raw Data'!$G:$G,'Raw Data'!S:S)/1000,"")</f>
        <v/>
      </c>
      <c r="H248" s="26"/>
      <c r="I248" s="26" t="str">
        <f>IFERROR(_xlfn.XLOOKUP($A248,'Raw Data'!$G:$G,'Raw Data'!AF:AF)/1000,"")</f>
        <v/>
      </c>
      <c r="J248" s="26"/>
      <c r="K248" s="149" t="str">
        <f>IFERROR(_xlfn.XLOOKUP($A248,'Raw Data'!$G:$G,'Raw Data'!W:W),"")</f>
        <v/>
      </c>
      <c r="L248" s="148" t="str">
        <f>IFERROR(_xlfn.XLOOKUP($A248,'Raw Data'!$G:$G,'Raw Data'!X:X),"")</f>
        <v/>
      </c>
      <c r="M248" s="148" t="str">
        <f>IFERROR(_xlfn.XLOOKUP($A248,'Raw Data'!$G:$G,'Raw Data'!Y:Y),"")</f>
        <v/>
      </c>
      <c r="N248" s="148" t="str">
        <f>IFERROR(_xlfn.XLOOKUP($A248,'Raw Data'!$G:$G,'Raw Data'!Z:Z),"")</f>
        <v/>
      </c>
      <c r="O248" s="188" t="str">
        <f>IFERROR(1-SUMIF('Plant BD'!$H:$H,$A248,'Plant BD'!$AE:$AE)/($AA248+SUMIF('Plant BD'!$H:$H,$A248,'Plant BD'!$AE:$AE)),"")</f>
        <v/>
      </c>
      <c r="P248" s="188"/>
      <c r="Q248" s="189"/>
      <c r="R248" s="191" t="str">
        <f>IFERROR(1-SUMIF('Grid BD'!$H:$H,$A248,'Grid BD'!$AD:$AD)/($AA248+SUMIF('Grid BD'!$H:$H,$A248,'Grid BD'!$AD:$AD)),"")</f>
        <v/>
      </c>
      <c r="S248" s="17"/>
      <c r="T248" s="189" t="str">
        <f>IFERROR(1-SUMIF(Tracker_BD!H:H,$A248,Tracker_BD!AI:AI)/$F248,"")</f>
        <v/>
      </c>
      <c r="U248" s="190" t="str">
        <f t="shared" si="17"/>
        <v/>
      </c>
      <c r="V248" s="17"/>
      <c r="W248" s="176" t="str">
        <f t="shared" si="18"/>
        <v/>
      </c>
      <c r="X248" s="17" t="str">
        <f>IFERROR(_xlfn.XLOOKUP($A248,'Raw Data'!$G:$G,'Raw Data'!AB:AB),"")</f>
        <v/>
      </c>
      <c r="Y248" s="17" t="str">
        <f>IFERROR(_xlfn.XLOOKUP($A248,'Raw Data'!$G:$G,'Raw Data'!AC:AC),"")</f>
        <v/>
      </c>
      <c r="Z248" s="45" t="str">
        <f>IFERROR(_xlfn.XLOOKUP($A248,'Raw Data'!$G:$G,'Raw Data'!AD:AD),"")</f>
        <v/>
      </c>
      <c r="AA248" s="45" t="str">
        <f>IFERROR(_xlfn.XLOOKUP($A248,'Raw Data'!$G:$G,'Raw Data'!AE:AE),"")</f>
        <v/>
      </c>
      <c r="AB248" s="17">
        <f>_xlfn.XLOOKUP($D248,'Modelling New'!D:D,'Modelling New'!N:N)</f>
        <v>10.507</v>
      </c>
      <c r="AC248" s="26">
        <f>IFERROR(_xlfn.XLOOKUP($D248,'Modelling New'!$D:$D,'Modelling New'!P:P),"")</f>
        <v>5.2640218343333336</v>
      </c>
      <c r="AD248" s="45">
        <f>IFERROR(_xlfn.XLOOKUP($D248,'Modelling New'!$D:$D,'Modelling New'!T:T)*1000,"")</f>
        <v>38712.103320676884</v>
      </c>
      <c r="AE248" s="176">
        <f t="shared" si="19"/>
        <v>0.69992314338151795</v>
      </c>
      <c r="AF248" s="176">
        <f>IFERROR(_xlfn.XLOOKUP($D248,'Modelling New'!$D:$D,'Modelling New'!W:W),"")</f>
        <v>0.15351711287981379</v>
      </c>
      <c r="AG248" s="176">
        <f>IFERROR(_xlfn.XLOOKUP($D248,'Modelling New'!$D:$D,'Modelling New'!AD:AD),"")</f>
        <v>0.995</v>
      </c>
      <c r="AH248" s="176">
        <f>IFERROR(_xlfn.XLOOKUP($D248,'Modelling New'!$D:$D,'Modelling New'!AE:AE),"")</f>
        <v>0.997</v>
      </c>
      <c r="AI248" s="17"/>
      <c r="AJ248" s="17"/>
      <c r="AK248" s="17"/>
      <c r="AL248" s="17"/>
      <c r="AM248" s="17"/>
      <c r="AN248" s="176"/>
      <c r="AO248" s="176"/>
      <c r="AP248" s="176"/>
      <c r="AQ248" s="176"/>
      <c r="AR248" s="45">
        <f>IFERROR(_xlfn.XLOOKUP($D248,'Modelling New'!$D:$D,'Modelling New'!$N:$N),"")</f>
        <v>10.507</v>
      </c>
      <c r="AS248" s="45"/>
    </row>
    <row r="249" spans="1:45">
      <c r="A249" s="77">
        <f t="shared" si="20"/>
        <v>45992</v>
      </c>
      <c r="B249" s="45">
        <f>YEAR(Table13[[#This Row],[Date]])+IF(MONTH(Table13[[#This Row],[Date]])&gt;=4,1,0)</f>
        <v>2026</v>
      </c>
      <c r="C249" s="17">
        <f>YEAR(Table13[[#This Row],[Date]])</f>
        <v>2025</v>
      </c>
      <c r="D249" s="42">
        <f>Table13[[#This Row],[Date]]-DAY(Table13[[#This Row],[Date]])+1</f>
        <v>45992</v>
      </c>
      <c r="E249" s="17">
        <f t="shared" si="21"/>
        <v>31</v>
      </c>
      <c r="F249" s="147" t="str" cm="1">
        <f t="array" ref="F249">IFERROR(_xlfn.XLOOKUP(Table13[[#This Row],[Date]],Raw_Data[[#All],[Date]],Raw_Data[[#All],[Operating Hours]]),"")</f>
        <v/>
      </c>
      <c r="G249" s="148" t="str">
        <f>IFERROR(_xlfn.XLOOKUP($A249,'Raw Data'!$G:$G,'Raw Data'!S:S)/1000,"")</f>
        <v/>
      </c>
      <c r="H249" s="148"/>
      <c r="I249" s="148" t="str">
        <f>IFERROR(_xlfn.XLOOKUP($A249,'Raw Data'!$G:$G,'Raw Data'!AF:AF)/1000,"")</f>
        <v/>
      </c>
      <c r="J249" s="148"/>
      <c r="K249" s="149" t="str">
        <f>IFERROR(_xlfn.XLOOKUP($A249,'Raw Data'!$G:$G,'Raw Data'!W:W),"")</f>
        <v/>
      </c>
      <c r="L249" s="148" t="str">
        <f>IFERROR(_xlfn.XLOOKUP($A249,'Raw Data'!$G:$G,'Raw Data'!X:X),"")</f>
        <v/>
      </c>
      <c r="M249" s="148" t="str">
        <f>IFERROR(_xlfn.XLOOKUP($A249,'Raw Data'!$G:$G,'Raw Data'!Y:Y),"")</f>
        <v/>
      </c>
      <c r="N249" s="148" t="str">
        <f>IFERROR(_xlfn.XLOOKUP($A249,'Raw Data'!$G:$G,'Raw Data'!Z:Z),"")</f>
        <v/>
      </c>
      <c r="O249" s="188" t="str">
        <f>IFERROR(1-SUMIF('Plant BD'!$H:$H,$A249,'Plant BD'!$AE:$AE)/($AA249+SUMIF('Plant BD'!$H:$H,$A249,'Plant BD'!$AE:$AE)),"")</f>
        <v/>
      </c>
      <c r="P249" s="188"/>
      <c r="Q249" s="189"/>
      <c r="R249" s="188" t="str">
        <f>IFERROR(1-SUMIF('Grid BD'!$H:$H,$A249,'Grid BD'!$AD:$AD)/($AA249+SUMIF('Grid BD'!$H:$H,$A249,'Grid BD'!$AD:$AD)),"")</f>
        <v/>
      </c>
      <c r="S249" s="17"/>
      <c r="T249" s="189" t="str">
        <f>IFERROR(1-SUMIF(Tracker_BD!H:H,$A249,Tracker_BD!AI:AI)/$F249,"")</f>
        <v/>
      </c>
      <c r="U249" s="190" t="str">
        <f t="shared" si="17"/>
        <v/>
      </c>
      <c r="V249" s="17"/>
      <c r="W249" s="176" t="str">
        <f t="shared" si="18"/>
        <v/>
      </c>
      <c r="X249" s="17" t="str">
        <f>IFERROR(_xlfn.XLOOKUP($A249,'Raw Data'!$G:$G,'Raw Data'!AB:AB),"")</f>
        <v/>
      </c>
      <c r="Y249" s="17" t="str">
        <f>IFERROR(_xlfn.XLOOKUP($A249,'Raw Data'!$G:$G,'Raw Data'!AC:AC),"")</f>
        <v/>
      </c>
      <c r="Z249" s="45" t="str">
        <f>IFERROR(_xlfn.XLOOKUP($A249,'Raw Data'!$G:$G,'Raw Data'!AD:AD),"")</f>
        <v/>
      </c>
      <c r="AA249" s="45" t="str">
        <f>IFERROR(_xlfn.XLOOKUP($A249,'Raw Data'!$G:$G,'Raw Data'!AE:AE),"")</f>
        <v/>
      </c>
      <c r="AB249" s="17">
        <f>_xlfn.XLOOKUP($D249,'Modelling New'!D:D,'Modelling New'!N:N)</f>
        <v>10.507</v>
      </c>
      <c r="AC249" s="26">
        <f>IFERROR(_xlfn.XLOOKUP($D249,'Modelling New'!$D:$D,'Modelling New'!P:P),"")</f>
        <v>5.671045235483871</v>
      </c>
      <c r="AD249" s="45">
        <f>IFERROR(_xlfn.XLOOKUP($D249,'Modelling New'!$D:$D,'Modelling New'!T:T)*1000,"")</f>
        <v>43169.874244195642</v>
      </c>
      <c r="AE249" s="176">
        <f t="shared" si="19"/>
        <v>0.72450091751334023</v>
      </c>
      <c r="AF249" s="176">
        <f>IFERROR(_xlfn.XLOOKUP($D249,'Modelling New'!$D:$D,'Modelling New'!W:W),"")</f>
        <v>0.17119489484865502</v>
      </c>
      <c r="AG249" s="176">
        <f>IFERROR(_xlfn.XLOOKUP($D249,'Modelling New'!$D:$D,'Modelling New'!AD:AD),"")</f>
        <v>0.995</v>
      </c>
      <c r="AH249" s="176">
        <f>IFERROR(_xlfn.XLOOKUP($D249,'Modelling New'!$D:$D,'Modelling New'!AE:AE),"")</f>
        <v>0.997</v>
      </c>
      <c r="AI249" s="17"/>
      <c r="AJ249" s="17"/>
      <c r="AK249" s="17"/>
      <c r="AL249" s="17"/>
      <c r="AM249" s="17"/>
      <c r="AN249" s="176"/>
      <c r="AO249" s="176"/>
      <c r="AP249" s="176"/>
      <c r="AQ249" s="176"/>
      <c r="AR249" s="45">
        <f>IFERROR(_xlfn.XLOOKUP($D249,'Modelling New'!$D:$D,'Modelling New'!$N:$N),"")</f>
        <v>10.507</v>
      </c>
      <c r="AS249" s="45"/>
    </row>
    <row r="250" spans="1:45">
      <c r="A250" s="77">
        <f t="shared" si="20"/>
        <v>45993</v>
      </c>
      <c r="B250" s="45">
        <f>YEAR(Table13[[#This Row],[Date]])+IF(MONTH(Table13[[#This Row],[Date]])&gt;=4,1,0)</f>
        <v>2026</v>
      </c>
      <c r="C250" s="17">
        <f>YEAR(Table13[[#This Row],[Date]])</f>
        <v>2025</v>
      </c>
      <c r="D250" s="42">
        <f>Table13[[#This Row],[Date]]-DAY(Table13[[#This Row],[Date]])+1</f>
        <v>45992</v>
      </c>
      <c r="E250" s="17">
        <f t="shared" si="21"/>
        <v>31</v>
      </c>
      <c r="F250" s="147" t="str" cm="1">
        <f t="array" ref="F250">IFERROR(_xlfn.XLOOKUP(Table13[[#This Row],[Date]],Raw_Data[[#All],[Date]],Raw_Data[[#All],[Operating Hours]]),"")</f>
        <v/>
      </c>
      <c r="G250" s="26" t="str">
        <f>IFERROR(_xlfn.XLOOKUP($A250,'Raw Data'!$G:$G,'Raw Data'!S:S)/1000,"")</f>
        <v/>
      </c>
      <c r="H250" s="26"/>
      <c r="I250" s="26" t="str">
        <f>IFERROR(_xlfn.XLOOKUP($A250,'Raw Data'!$G:$G,'Raw Data'!AF:AF)/1000,"")</f>
        <v/>
      </c>
      <c r="J250" s="26"/>
      <c r="K250" s="149" t="str">
        <f>IFERROR(_xlfn.XLOOKUP($A250,'Raw Data'!$G:$G,'Raw Data'!W:W),"")</f>
        <v/>
      </c>
      <c r="L250" s="148" t="str">
        <f>IFERROR(_xlfn.XLOOKUP($A250,'Raw Data'!$G:$G,'Raw Data'!X:X),"")</f>
        <v/>
      </c>
      <c r="M250" s="148" t="str">
        <f>IFERROR(_xlfn.XLOOKUP($A250,'Raw Data'!$G:$G,'Raw Data'!Y:Y),"")</f>
        <v/>
      </c>
      <c r="N250" s="148" t="str">
        <f>IFERROR(_xlfn.XLOOKUP($A250,'Raw Data'!$G:$G,'Raw Data'!Z:Z),"")</f>
        <v/>
      </c>
      <c r="O250" s="188" t="str">
        <f>IFERROR(1-SUMIF('Plant BD'!$H:$H,$A250,'Plant BD'!$AE:$AE)/($AA250+SUMIF('Plant BD'!$H:$H,$A250,'Plant BD'!$AE:$AE)),"")</f>
        <v/>
      </c>
      <c r="P250" s="188"/>
      <c r="Q250" s="189"/>
      <c r="R250" s="191" t="str">
        <f>IFERROR(1-SUMIF('Grid BD'!$H:$H,$A250,'Grid BD'!$AD:$AD)/($AA250+SUMIF('Grid BD'!$H:$H,$A250,'Grid BD'!$AD:$AD)),"")</f>
        <v/>
      </c>
      <c r="S250" s="17"/>
      <c r="T250" s="189" t="str">
        <f>IFERROR(1-SUMIF(Tracker_BD!H:H,$A250,Tracker_BD!AI:AI)/$F250,"")</f>
        <v/>
      </c>
      <c r="U250" s="190" t="str">
        <f t="shared" si="17"/>
        <v/>
      </c>
      <c r="V250" s="17"/>
      <c r="W250" s="176" t="str">
        <f t="shared" si="18"/>
        <v/>
      </c>
      <c r="X250" s="17" t="str">
        <f>IFERROR(_xlfn.XLOOKUP($A250,'Raw Data'!$G:$G,'Raw Data'!AB:AB),"")</f>
        <v/>
      </c>
      <c r="Y250" s="17" t="str">
        <f>IFERROR(_xlfn.XLOOKUP($A250,'Raw Data'!$G:$G,'Raw Data'!AC:AC),"")</f>
        <v/>
      </c>
      <c r="Z250" s="45" t="str">
        <f>IFERROR(_xlfn.XLOOKUP($A250,'Raw Data'!$G:$G,'Raw Data'!AD:AD),"")</f>
        <v/>
      </c>
      <c r="AA250" s="45" t="str">
        <f>IFERROR(_xlfn.XLOOKUP($A250,'Raw Data'!$G:$G,'Raw Data'!AE:AE),"")</f>
        <v/>
      </c>
      <c r="AB250" s="17">
        <f>_xlfn.XLOOKUP($D250,'Modelling New'!D:D,'Modelling New'!N:N)</f>
        <v>10.507</v>
      </c>
      <c r="AC250" s="26">
        <f>IFERROR(_xlfn.XLOOKUP($D250,'Modelling New'!$D:$D,'Modelling New'!P:P),"")</f>
        <v>5.671045235483871</v>
      </c>
      <c r="AD250" s="45">
        <f>IFERROR(_xlfn.XLOOKUP($D250,'Modelling New'!$D:$D,'Modelling New'!T:T)*1000,"")</f>
        <v>43169.874244195642</v>
      </c>
      <c r="AE250" s="176">
        <f t="shared" si="19"/>
        <v>0.72450091751334023</v>
      </c>
      <c r="AF250" s="176">
        <f>IFERROR(_xlfn.XLOOKUP($D250,'Modelling New'!$D:$D,'Modelling New'!W:W),"")</f>
        <v>0.17119489484865502</v>
      </c>
      <c r="AG250" s="176">
        <f>IFERROR(_xlfn.XLOOKUP($D250,'Modelling New'!$D:$D,'Modelling New'!AD:AD),"")</f>
        <v>0.995</v>
      </c>
      <c r="AH250" s="176">
        <f>IFERROR(_xlfn.XLOOKUP($D250,'Modelling New'!$D:$D,'Modelling New'!AE:AE),"")</f>
        <v>0.997</v>
      </c>
      <c r="AI250" s="17"/>
      <c r="AJ250" s="17"/>
      <c r="AK250" s="17"/>
      <c r="AL250" s="17"/>
      <c r="AM250" s="17"/>
      <c r="AN250" s="176"/>
      <c r="AO250" s="176"/>
      <c r="AP250" s="176"/>
      <c r="AQ250" s="176"/>
      <c r="AR250" s="45">
        <f>IFERROR(_xlfn.XLOOKUP($D250,'Modelling New'!$D:$D,'Modelling New'!$N:$N),"")</f>
        <v>10.507</v>
      </c>
      <c r="AS250" s="45"/>
    </row>
    <row r="251" spans="1:45">
      <c r="A251" s="77">
        <f t="shared" si="20"/>
        <v>45994</v>
      </c>
      <c r="B251" s="45">
        <f>YEAR(Table13[[#This Row],[Date]])+IF(MONTH(Table13[[#This Row],[Date]])&gt;=4,1,0)</f>
        <v>2026</v>
      </c>
      <c r="C251" s="17">
        <f>YEAR(Table13[[#This Row],[Date]])</f>
        <v>2025</v>
      </c>
      <c r="D251" s="42">
        <f>Table13[[#This Row],[Date]]-DAY(Table13[[#This Row],[Date]])+1</f>
        <v>45992</v>
      </c>
      <c r="E251" s="17">
        <f t="shared" si="21"/>
        <v>31</v>
      </c>
      <c r="F251" s="147" t="str" cm="1">
        <f t="array" ref="F251">IFERROR(_xlfn.XLOOKUP(Table13[[#This Row],[Date]],Raw_Data[[#All],[Date]],Raw_Data[[#All],[Operating Hours]]),"")</f>
        <v/>
      </c>
      <c r="G251" s="148" t="str">
        <f>IFERROR(_xlfn.XLOOKUP($A251,'Raw Data'!$G:$G,'Raw Data'!S:S)/1000,"")</f>
        <v/>
      </c>
      <c r="H251" s="148"/>
      <c r="I251" s="148" t="str">
        <f>IFERROR(_xlfn.XLOOKUP($A251,'Raw Data'!$G:$G,'Raw Data'!AF:AF)/1000,"")</f>
        <v/>
      </c>
      <c r="J251" s="148"/>
      <c r="K251" s="149" t="str">
        <f>IFERROR(_xlfn.XLOOKUP($A251,'Raw Data'!$G:$G,'Raw Data'!W:W),"")</f>
        <v/>
      </c>
      <c r="L251" s="148" t="str">
        <f>IFERROR(_xlfn.XLOOKUP($A251,'Raw Data'!$G:$G,'Raw Data'!X:X),"")</f>
        <v/>
      </c>
      <c r="M251" s="148" t="str">
        <f>IFERROR(_xlfn.XLOOKUP($A251,'Raw Data'!$G:$G,'Raw Data'!Y:Y),"")</f>
        <v/>
      </c>
      <c r="N251" s="148" t="str">
        <f>IFERROR(_xlfn.XLOOKUP($A251,'Raw Data'!$G:$G,'Raw Data'!Z:Z),"")</f>
        <v/>
      </c>
      <c r="O251" s="188" t="str">
        <f>IFERROR(1-SUMIF('Plant BD'!$H:$H,$A251,'Plant BD'!$AE:$AE)/($AA251+SUMIF('Plant BD'!$H:$H,$A251,'Plant BD'!$AE:$AE)),"")</f>
        <v/>
      </c>
      <c r="P251" s="188"/>
      <c r="Q251" s="189"/>
      <c r="R251" s="188" t="str">
        <f>IFERROR(1-SUMIF('Grid BD'!$H:$H,$A251,'Grid BD'!$AD:$AD)/($AA251+SUMIF('Grid BD'!$H:$H,$A251,'Grid BD'!$AD:$AD)),"")</f>
        <v/>
      </c>
      <c r="S251" s="17"/>
      <c r="T251" s="189" t="str">
        <f>IFERROR(1-SUMIF(Tracker_BD!H:H,$A251,Tracker_BD!AI:AI)/$F251,"")</f>
        <v/>
      </c>
      <c r="U251" s="190" t="str">
        <f t="shared" si="17"/>
        <v/>
      </c>
      <c r="V251" s="17"/>
      <c r="W251" s="176" t="str">
        <f t="shared" si="18"/>
        <v/>
      </c>
      <c r="X251" s="17" t="str">
        <f>IFERROR(_xlfn.XLOOKUP($A251,'Raw Data'!$G:$G,'Raw Data'!AB:AB),"")</f>
        <v/>
      </c>
      <c r="Y251" s="17" t="str">
        <f>IFERROR(_xlfn.XLOOKUP($A251,'Raw Data'!$G:$G,'Raw Data'!AC:AC),"")</f>
        <v/>
      </c>
      <c r="Z251" s="45" t="str">
        <f>IFERROR(_xlfn.XLOOKUP($A251,'Raw Data'!$G:$G,'Raw Data'!AD:AD),"")</f>
        <v/>
      </c>
      <c r="AA251" s="45" t="str">
        <f>IFERROR(_xlfn.XLOOKUP($A251,'Raw Data'!$G:$G,'Raw Data'!AE:AE),"")</f>
        <v/>
      </c>
      <c r="AB251" s="17">
        <f>_xlfn.XLOOKUP($D251,'Modelling New'!D:D,'Modelling New'!N:N)</f>
        <v>10.507</v>
      </c>
      <c r="AC251" s="26">
        <f>IFERROR(_xlfn.XLOOKUP($D251,'Modelling New'!$D:$D,'Modelling New'!P:P),"")</f>
        <v>5.671045235483871</v>
      </c>
      <c r="AD251" s="45">
        <f>IFERROR(_xlfn.XLOOKUP($D251,'Modelling New'!$D:$D,'Modelling New'!T:T)*1000,"")</f>
        <v>43169.874244195642</v>
      </c>
      <c r="AE251" s="176">
        <f t="shared" si="19"/>
        <v>0.72450091751334023</v>
      </c>
      <c r="AF251" s="176">
        <f>IFERROR(_xlfn.XLOOKUP($D251,'Modelling New'!$D:$D,'Modelling New'!W:W),"")</f>
        <v>0.17119489484865502</v>
      </c>
      <c r="AG251" s="176">
        <f>IFERROR(_xlfn.XLOOKUP($D251,'Modelling New'!$D:$D,'Modelling New'!AD:AD),"")</f>
        <v>0.995</v>
      </c>
      <c r="AH251" s="176">
        <f>IFERROR(_xlfn.XLOOKUP($D251,'Modelling New'!$D:$D,'Modelling New'!AE:AE),"")</f>
        <v>0.997</v>
      </c>
      <c r="AI251" s="17"/>
      <c r="AJ251" s="17"/>
      <c r="AK251" s="17"/>
      <c r="AL251" s="17"/>
      <c r="AM251" s="17"/>
      <c r="AN251" s="176"/>
      <c r="AO251" s="176"/>
      <c r="AP251" s="176"/>
      <c r="AQ251" s="176"/>
      <c r="AR251" s="45">
        <f>IFERROR(_xlfn.XLOOKUP($D251,'Modelling New'!$D:$D,'Modelling New'!$N:$N),"")</f>
        <v>10.507</v>
      </c>
      <c r="AS251" s="45"/>
    </row>
    <row r="252" spans="1:45">
      <c r="A252" s="77">
        <f t="shared" si="20"/>
        <v>45995</v>
      </c>
      <c r="B252" s="45">
        <f>YEAR(Table13[[#This Row],[Date]])+IF(MONTH(Table13[[#This Row],[Date]])&gt;=4,1,0)</f>
        <v>2026</v>
      </c>
      <c r="C252" s="17">
        <f>YEAR(Table13[[#This Row],[Date]])</f>
        <v>2025</v>
      </c>
      <c r="D252" s="42">
        <f>Table13[[#This Row],[Date]]-DAY(Table13[[#This Row],[Date]])+1</f>
        <v>45992</v>
      </c>
      <c r="E252" s="17">
        <f t="shared" si="21"/>
        <v>31</v>
      </c>
      <c r="F252" s="147" t="str" cm="1">
        <f t="array" ref="F252">IFERROR(_xlfn.XLOOKUP(Table13[[#This Row],[Date]],Raw_Data[[#All],[Date]],Raw_Data[[#All],[Operating Hours]]),"")</f>
        <v/>
      </c>
      <c r="G252" s="26" t="str">
        <f>IFERROR(_xlfn.XLOOKUP($A252,'Raw Data'!$G:$G,'Raw Data'!S:S)/1000,"")</f>
        <v/>
      </c>
      <c r="H252" s="26"/>
      <c r="I252" s="26" t="str">
        <f>IFERROR(_xlfn.XLOOKUP($A252,'Raw Data'!$G:$G,'Raw Data'!AF:AF)/1000,"")</f>
        <v/>
      </c>
      <c r="J252" s="26"/>
      <c r="K252" s="149" t="str">
        <f>IFERROR(_xlfn.XLOOKUP($A252,'Raw Data'!$G:$G,'Raw Data'!W:W),"")</f>
        <v/>
      </c>
      <c r="L252" s="148" t="str">
        <f>IFERROR(_xlfn.XLOOKUP($A252,'Raw Data'!$G:$G,'Raw Data'!X:X),"")</f>
        <v/>
      </c>
      <c r="M252" s="148" t="str">
        <f>IFERROR(_xlfn.XLOOKUP($A252,'Raw Data'!$G:$G,'Raw Data'!Y:Y),"")</f>
        <v/>
      </c>
      <c r="N252" s="148" t="str">
        <f>IFERROR(_xlfn.XLOOKUP($A252,'Raw Data'!$G:$G,'Raw Data'!Z:Z),"")</f>
        <v/>
      </c>
      <c r="O252" s="188" t="str">
        <f>IFERROR(1-SUMIF('Plant BD'!$H:$H,$A252,'Plant BD'!$AE:$AE)/($AA252+SUMIF('Plant BD'!$H:$H,$A252,'Plant BD'!$AE:$AE)),"")</f>
        <v/>
      </c>
      <c r="P252" s="188"/>
      <c r="Q252" s="189"/>
      <c r="R252" s="191" t="str">
        <f>IFERROR(1-SUMIF('Grid BD'!$H:$H,$A252,'Grid BD'!$AD:$AD)/($AA252+SUMIF('Grid BD'!$H:$H,$A252,'Grid BD'!$AD:$AD)),"")</f>
        <v/>
      </c>
      <c r="S252" s="17"/>
      <c r="T252" s="189" t="str">
        <f>IFERROR(1-SUMIF(Tracker_BD!H:H,$A252,Tracker_BD!AI:AI)/$F252,"")</f>
        <v/>
      </c>
      <c r="U252" s="190" t="str">
        <f t="shared" si="17"/>
        <v/>
      </c>
      <c r="V252" s="17"/>
      <c r="W252" s="176" t="str">
        <f t="shared" si="18"/>
        <v/>
      </c>
      <c r="X252" s="17" t="str">
        <f>IFERROR(_xlfn.XLOOKUP($A252,'Raw Data'!$G:$G,'Raw Data'!AB:AB),"")</f>
        <v/>
      </c>
      <c r="Y252" s="17" t="str">
        <f>IFERROR(_xlfn.XLOOKUP($A252,'Raw Data'!$G:$G,'Raw Data'!AC:AC),"")</f>
        <v/>
      </c>
      <c r="Z252" s="45" t="str">
        <f>IFERROR(_xlfn.XLOOKUP($A252,'Raw Data'!$G:$G,'Raw Data'!AD:AD),"")</f>
        <v/>
      </c>
      <c r="AA252" s="45" t="str">
        <f>IFERROR(_xlfn.XLOOKUP($A252,'Raw Data'!$G:$G,'Raw Data'!AE:AE),"")</f>
        <v/>
      </c>
      <c r="AB252" s="17">
        <f>_xlfn.XLOOKUP($D252,'Modelling New'!D:D,'Modelling New'!N:N)</f>
        <v>10.507</v>
      </c>
      <c r="AC252" s="26">
        <f>IFERROR(_xlfn.XLOOKUP($D252,'Modelling New'!$D:$D,'Modelling New'!P:P),"")</f>
        <v>5.671045235483871</v>
      </c>
      <c r="AD252" s="45">
        <f>IFERROR(_xlfn.XLOOKUP($D252,'Modelling New'!$D:$D,'Modelling New'!T:T)*1000,"")</f>
        <v>43169.874244195642</v>
      </c>
      <c r="AE252" s="176">
        <f t="shared" si="19"/>
        <v>0.72450091751334023</v>
      </c>
      <c r="AF252" s="176">
        <f>IFERROR(_xlfn.XLOOKUP($D252,'Modelling New'!$D:$D,'Modelling New'!W:W),"")</f>
        <v>0.17119489484865502</v>
      </c>
      <c r="AG252" s="176">
        <f>IFERROR(_xlfn.XLOOKUP($D252,'Modelling New'!$D:$D,'Modelling New'!AD:AD),"")</f>
        <v>0.995</v>
      </c>
      <c r="AH252" s="176">
        <f>IFERROR(_xlfn.XLOOKUP($D252,'Modelling New'!$D:$D,'Modelling New'!AE:AE),"")</f>
        <v>0.997</v>
      </c>
      <c r="AI252" s="17"/>
      <c r="AJ252" s="17"/>
      <c r="AK252" s="17"/>
      <c r="AL252" s="17"/>
      <c r="AM252" s="17"/>
      <c r="AN252" s="176"/>
      <c r="AO252" s="176"/>
      <c r="AP252" s="176"/>
      <c r="AQ252" s="176"/>
      <c r="AR252" s="45">
        <f>IFERROR(_xlfn.XLOOKUP($D252,'Modelling New'!$D:$D,'Modelling New'!$N:$N),"")</f>
        <v>10.507</v>
      </c>
      <c r="AS252" s="45"/>
    </row>
    <row r="253" spans="1:45">
      <c r="A253" s="77">
        <f t="shared" si="20"/>
        <v>45996</v>
      </c>
      <c r="B253" s="45">
        <f>YEAR(Table13[[#This Row],[Date]])+IF(MONTH(Table13[[#This Row],[Date]])&gt;=4,1,0)</f>
        <v>2026</v>
      </c>
      <c r="C253" s="17">
        <f>YEAR(Table13[[#This Row],[Date]])</f>
        <v>2025</v>
      </c>
      <c r="D253" s="42">
        <f>Table13[[#This Row],[Date]]-DAY(Table13[[#This Row],[Date]])+1</f>
        <v>45992</v>
      </c>
      <c r="E253" s="17">
        <f t="shared" si="21"/>
        <v>31</v>
      </c>
      <c r="F253" s="147" t="str" cm="1">
        <f t="array" ref="F253">IFERROR(_xlfn.XLOOKUP(Table13[[#This Row],[Date]],Raw_Data[[#All],[Date]],Raw_Data[[#All],[Operating Hours]]),"")</f>
        <v/>
      </c>
      <c r="G253" s="148" t="str">
        <f>IFERROR(_xlfn.XLOOKUP($A253,'Raw Data'!$G:$G,'Raw Data'!S:S)/1000,"")</f>
        <v/>
      </c>
      <c r="H253" s="148"/>
      <c r="I253" s="148" t="str">
        <f>IFERROR(_xlfn.XLOOKUP($A253,'Raw Data'!$G:$G,'Raw Data'!AF:AF)/1000,"")</f>
        <v/>
      </c>
      <c r="J253" s="148"/>
      <c r="K253" s="149" t="str">
        <f>IFERROR(_xlfn.XLOOKUP($A253,'Raw Data'!$G:$G,'Raw Data'!W:W),"")</f>
        <v/>
      </c>
      <c r="L253" s="148" t="str">
        <f>IFERROR(_xlfn.XLOOKUP($A253,'Raw Data'!$G:$G,'Raw Data'!X:X),"")</f>
        <v/>
      </c>
      <c r="M253" s="148" t="str">
        <f>IFERROR(_xlfn.XLOOKUP($A253,'Raw Data'!$G:$G,'Raw Data'!Y:Y),"")</f>
        <v/>
      </c>
      <c r="N253" s="148" t="str">
        <f>IFERROR(_xlfn.XLOOKUP($A253,'Raw Data'!$G:$G,'Raw Data'!Z:Z),"")</f>
        <v/>
      </c>
      <c r="O253" s="188" t="str">
        <f>IFERROR(1-SUMIF('Plant BD'!$H:$H,$A253,'Plant BD'!$AE:$AE)/($AA253+SUMIF('Plant BD'!$H:$H,$A253,'Plant BD'!$AE:$AE)),"")</f>
        <v/>
      </c>
      <c r="P253" s="188"/>
      <c r="Q253" s="189"/>
      <c r="R253" s="188" t="str">
        <f>IFERROR(1-SUMIF('Grid BD'!$H:$H,$A253,'Grid BD'!$AD:$AD)/($AA253+SUMIF('Grid BD'!$H:$H,$A253,'Grid BD'!$AD:$AD)),"")</f>
        <v/>
      </c>
      <c r="S253" s="17"/>
      <c r="T253" s="189" t="str">
        <f>IFERROR(1-SUMIF(Tracker_BD!H:H,$A253,Tracker_BD!AI:AI)/$F253,"")</f>
        <v/>
      </c>
      <c r="U253" s="190" t="str">
        <f t="shared" ref="U253:U279" si="22">IFERROR(AA253/(I253*1000)/AB253,"")</f>
        <v/>
      </c>
      <c r="V253" s="17"/>
      <c r="W253" s="176" t="str">
        <f t="shared" ref="W253:W279" si="23">IFERROR(AA253/(24*1000*AR253),"")</f>
        <v/>
      </c>
      <c r="X253" s="17" t="str">
        <f>IFERROR(_xlfn.XLOOKUP($A253,'Raw Data'!$G:$G,'Raw Data'!AB:AB),"")</f>
        <v/>
      </c>
      <c r="Y253" s="17" t="str">
        <f>IFERROR(_xlfn.XLOOKUP($A253,'Raw Data'!$G:$G,'Raw Data'!AC:AC),"")</f>
        <v/>
      </c>
      <c r="Z253" s="45" t="str">
        <f>IFERROR(_xlfn.XLOOKUP($A253,'Raw Data'!$G:$G,'Raw Data'!AD:AD),"")</f>
        <v/>
      </c>
      <c r="AA253" s="45" t="str">
        <f>IFERROR(_xlfn.XLOOKUP($A253,'Raw Data'!$G:$G,'Raw Data'!AE:AE),"")</f>
        <v/>
      </c>
      <c r="AB253" s="17">
        <f>_xlfn.XLOOKUP($D253,'Modelling New'!D:D,'Modelling New'!N:N)</f>
        <v>10.507</v>
      </c>
      <c r="AC253" s="26">
        <f>IFERROR(_xlfn.XLOOKUP($D253,'Modelling New'!$D:$D,'Modelling New'!P:P),"")</f>
        <v>5.671045235483871</v>
      </c>
      <c r="AD253" s="45">
        <f>IFERROR(_xlfn.XLOOKUP($D253,'Modelling New'!$D:$D,'Modelling New'!T:T)*1000,"")</f>
        <v>43169.874244195642</v>
      </c>
      <c r="AE253" s="176">
        <f t="shared" ref="AE253:AE279" si="24">IFERROR(AD253/AC253/AB253/1000,"")</f>
        <v>0.72450091751334023</v>
      </c>
      <c r="AF253" s="176">
        <f>IFERROR(_xlfn.XLOOKUP($D253,'Modelling New'!$D:$D,'Modelling New'!W:W),"")</f>
        <v>0.17119489484865502</v>
      </c>
      <c r="AG253" s="176">
        <f>IFERROR(_xlfn.XLOOKUP($D253,'Modelling New'!$D:$D,'Modelling New'!AD:AD),"")</f>
        <v>0.995</v>
      </c>
      <c r="AH253" s="176">
        <f>IFERROR(_xlfn.XLOOKUP($D253,'Modelling New'!$D:$D,'Modelling New'!AE:AE),"")</f>
        <v>0.997</v>
      </c>
      <c r="AI253" s="17"/>
      <c r="AJ253" s="17"/>
      <c r="AK253" s="17"/>
      <c r="AL253" s="17"/>
      <c r="AM253" s="17"/>
      <c r="AN253" s="176"/>
      <c r="AO253" s="176"/>
      <c r="AP253" s="176"/>
      <c r="AQ253" s="176"/>
      <c r="AR253" s="45">
        <f>IFERROR(_xlfn.XLOOKUP($D253,'Modelling New'!$D:$D,'Modelling New'!$N:$N),"")</f>
        <v>10.507</v>
      </c>
      <c r="AS253" s="45"/>
    </row>
    <row r="254" spans="1:45">
      <c r="A254" s="77">
        <f t="shared" si="20"/>
        <v>45997</v>
      </c>
      <c r="B254" s="45">
        <f>YEAR(Table13[[#This Row],[Date]])+IF(MONTH(Table13[[#This Row],[Date]])&gt;=4,1,0)</f>
        <v>2026</v>
      </c>
      <c r="C254" s="17">
        <f>YEAR(Table13[[#This Row],[Date]])</f>
        <v>2025</v>
      </c>
      <c r="D254" s="42">
        <f>Table13[[#This Row],[Date]]-DAY(Table13[[#This Row],[Date]])+1</f>
        <v>45992</v>
      </c>
      <c r="E254" s="17">
        <f t="shared" si="21"/>
        <v>31</v>
      </c>
      <c r="F254" s="147" t="str" cm="1">
        <f t="array" ref="F254">IFERROR(_xlfn.XLOOKUP(Table13[[#This Row],[Date]],Raw_Data[[#All],[Date]],Raw_Data[[#All],[Operating Hours]]),"")</f>
        <v/>
      </c>
      <c r="G254" s="26" t="str">
        <f>IFERROR(_xlfn.XLOOKUP($A254,'Raw Data'!$G:$G,'Raw Data'!S:S)/1000,"")</f>
        <v/>
      </c>
      <c r="H254" s="26"/>
      <c r="I254" s="26" t="str">
        <f>IFERROR(_xlfn.XLOOKUP($A254,'Raw Data'!$G:$G,'Raw Data'!AF:AF)/1000,"")</f>
        <v/>
      </c>
      <c r="J254" s="26"/>
      <c r="K254" s="149" t="str">
        <f>IFERROR(_xlfn.XLOOKUP($A254,'Raw Data'!$G:$G,'Raw Data'!W:W),"")</f>
        <v/>
      </c>
      <c r="L254" s="148" t="str">
        <f>IFERROR(_xlfn.XLOOKUP($A254,'Raw Data'!$G:$G,'Raw Data'!X:X),"")</f>
        <v/>
      </c>
      <c r="M254" s="148" t="str">
        <f>IFERROR(_xlfn.XLOOKUP($A254,'Raw Data'!$G:$G,'Raw Data'!Y:Y),"")</f>
        <v/>
      </c>
      <c r="N254" s="148" t="str">
        <f>IFERROR(_xlfn.XLOOKUP($A254,'Raw Data'!$G:$G,'Raw Data'!Z:Z),"")</f>
        <v/>
      </c>
      <c r="O254" s="188" t="str">
        <f>IFERROR(1-SUMIF('Plant BD'!$H:$H,$A254,'Plant BD'!$AE:$AE)/($AA254+SUMIF('Plant BD'!$H:$H,$A254,'Plant BD'!$AE:$AE)),"")</f>
        <v/>
      </c>
      <c r="P254" s="188"/>
      <c r="Q254" s="189"/>
      <c r="R254" s="191" t="str">
        <f>IFERROR(1-SUMIF('Grid BD'!$H:$H,$A254,'Grid BD'!$AD:$AD)/($AA254+SUMIF('Grid BD'!$H:$H,$A254,'Grid BD'!$AD:$AD)),"")</f>
        <v/>
      </c>
      <c r="S254" s="17"/>
      <c r="T254" s="189" t="str">
        <f>IFERROR(1-SUMIF(Tracker_BD!H:H,$A254,Tracker_BD!AI:AI)/$F254,"")</f>
        <v/>
      </c>
      <c r="U254" s="190" t="str">
        <f t="shared" si="22"/>
        <v/>
      </c>
      <c r="V254" s="17"/>
      <c r="W254" s="176" t="str">
        <f t="shared" si="23"/>
        <v/>
      </c>
      <c r="X254" s="17" t="str">
        <f>IFERROR(_xlfn.XLOOKUP($A254,'Raw Data'!$G:$G,'Raw Data'!AB:AB),"")</f>
        <v/>
      </c>
      <c r="Y254" s="17" t="str">
        <f>IFERROR(_xlfn.XLOOKUP($A254,'Raw Data'!$G:$G,'Raw Data'!AC:AC),"")</f>
        <v/>
      </c>
      <c r="Z254" s="45" t="str">
        <f>IFERROR(_xlfn.XLOOKUP($A254,'Raw Data'!$G:$G,'Raw Data'!AD:AD),"")</f>
        <v/>
      </c>
      <c r="AA254" s="45" t="str">
        <f>IFERROR(_xlfn.XLOOKUP($A254,'Raw Data'!$G:$G,'Raw Data'!AE:AE),"")</f>
        <v/>
      </c>
      <c r="AB254" s="17">
        <f>_xlfn.XLOOKUP($D254,'Modelling New'!D:D,'Modelling New'!N:N)</f>
        <v>10.507</v>
      </c>
      <c r="AC254" s="26">
        <f>IFERROR(_xlfn.XLOOKUP($D254,'Modelling New'!$D:$D,'Modelling New'!P:P),"")</f>
        <v>5.671045235483871</v>
      </c>
      <c r="AD254" s="45">
        <f>IFERROR(_xlfn.XLOOKUP($D254,'Modelling New'!$D:$D,'Modelling New'!T:T)*1000,"")</f>
        <v>43169.874244195642</v>
      </c>
      <c r="AE254" s="176">
        <f t="shared" si="24"/>
        <v>0.72450091751334023</v>
      </c>
      <c r="AF254" s="176">
        <f>IFERROR(_xlfn.XLOOKUP($D254,'Modelling New'!$D:$D,'Modelling New'!W:W),"")</f>
        <v>0.17119489484865502</v>
      </c>
      <c r="AG254" s="176">
        <f>IFERROR(_xlfn.XLOOKUP($D254,'Modelling New'!$D:$D,'Modelling New'!AD:AD),"")</f>
        <v>0.995</v>
      </c>
      <c r="AH254" s="176">
        <f>IFERROR(_xlfn.XLOOKUP($D254,'Modelling New'!$D:$D,'Modelling New'!AE:AE),"")</f>
        <v>0.997</v>
      </c>
      <c r="AI254" s="17"/>
      <c r="AJ254" s="17"/>
      <c r="AK254" s="17"/>
      <c r="AL254" s="17"/>
      <c r="AM254" s="17"/>
      <c r="AN254" s="176"/>
      <c r="AO254" s="176"/>
      <c r="AP254" s="176"/>
      <c r="AQ254" s="176"/>
      <c r="AR254" s="45">
        <f>IFERROR(_xlfn.XLOOKUP($D254,'Modelling New'!$D:$D,'Modelling New'!$N:$N),"")</f>
        <v>10.507</v>
      </c>
      <c r="AS254" s="45"/>
    </row>
    <row r="255" spans="1:45">
      <c r="A255" s="77">
        <f t="shared" si="20"/>
        <v>45998</v>
      </c>
      <c r="B255" s="45">
        <f>YEAR(Table13[[#This Row],[Date]])+IF(MONTH(Table13[[#This Row],[Date]])&gt;=4,1,0)</f>
        <v>2026</v>
      </c>
      <c r="C255" s="17">
        <f>YEAR(Table13[[#This Row],[Date]])</f>
        <v>2025</v>
      </c>
      <c r="D255" s="42">
        <f>Table13[[#This Row],[Date]]-DAY(Table13[[#This Row],[Date]])+1</f>
        <v>45992</v>
      </c>
      <c r="E255" s="17">
        <f t="shared" si="21"/>
        <v>31</v>
      </c>
      <c r="F255" s="147" t="str" cm="1">
        <f t="array" ref="F255">IFERROR(_xlfn.XLOOKUP(Table13[[#This Row],[Date]],Raw_Data[[#All],[Date]],Raw_Data[[#All],[Operating Hours]]),"")</f>
        <v/>
      </c>
      <c r="G255" s="148" t="str">
        <f>IFERROR(_xlfn.XLOOKUP($A255,'Raw Data'!$G:$G,'Raw Data'!S:S)/1000,"")</f>
        <v/>
      </c>
      <c r="H255" s="148"/>
      <c r="I255" s="148" t="str">
        <f>IFERROR(_xlfn.XLOOKUP($A255,'Raw Data'!$G:$G,'Raw Data'!AF:AF)/1000,"")</f>
        <v/>
      </c>
      <c r="J255" s="148"/>
      <c r="K255" s="149" t="str">
        <f>IFERROR(_xlfn.XLOOKUP($A255,'Raw Data'!$G:$G,'Raw Data'!W:W),"")</f>
        <v/>
      </c>
      <c r="L255" s="148" t="str">
        <f>IFERROR(_xlfn.XLOOKUP($A255,'Raw Data'!$G:$G,'Raw Data'!X:X),"")</f>
        <v/>
      </c>
      <c r="M255" s="148" t="str">
        <f>IFERROR(_xlfn.XLOOKUP($A255,'Raw Data'!$G:$G,'Raw Data'!Y:Y),"")</f>
        <v/>
      </c>
      <c r="N255" s="148" t="str">
        <f>IFERROR(_xlfn.XLOOKUP($A255,'Raw Data'!$G:$G,'Raw Data'!Z:Z),"")</f>
        <v/>
      </c>
      <c r="O255" s="188" t="str">
        <f>IFERROR(1-SUMIF('Plant BD'!$H:$H,$A255,'Plant BD'!$AE:$AE)/($AA255+SUMIF('Plant BD'!$H:$H,$A255,'Plant BD'!$AE:$AE)),"")</f>
        <v/>
      </c>
      <c r="P255" s="188"/>
      <c r="Q255" s="189"/>
      <c r="R255" s="188" t="str">
        <f>IFERROR(1-SUMIF('Grid BD'!$H:$H,$A255,'Grid BD'!$AD:$AD)/($AA255+SUMIF('Grid BD'!$H:$H,$A255,'Grid BD'!$AD:$AD)),"")</f>
        <v/>
      </c>
      <c r="S255" s="17"/>
      <c r="T255" s="189" t="str">
        <f>IFERROR(1-SUMIF(Tracker_BD!H:H,$A255,Tracker_BD!AI:AI)/$F255,"")</f>
        <v/>
      </c>
      <c r="U255" s="190" t="str">
        <f t="shared" si="22"/>
        <v/>
      </c>
      <c r="V255" s="17"/>
      <c r="W255" s="176" t="str">
        <f t="shared" si="23"/>
        <v/>
      </c>
      <c r="X255" s="17" t="str">
        <f>IFERROR(_xlfn.XLOOKUP($A255,'Raw Data'!$G:$G,'Raw Data'!AB:AB),"")</f>
        <v/>
      </c>
      <c r="Y255" s="17" t="str">
        <f>IFERROR(_xlfn.XLOOKUP($A255,'Raw Data'!$G:$G,'Raw Data'!AC:AC),"")</f>
        <v/>
      </c>
      <c r="Z255" s="45" t="str">
        <f>IFERROR(_xlfn.XLOOKUP($A255,'Raw Data'!$G:$G,'Raw Data'!AD:AD),"")</f>
        <v/>
      </c>
      <c r="AA255" s="45" t="str">
        <f>IFERROR(_xlfn.XLOOKUP($A255,'Raw Data'!$G:$G,'Raw Data'!AE:AE),"")</f>
        <v/>
      </c>
      <c r="AB255" s="17">
        <f>_xlfn.XLOOKUP($D255,'Modelling New'!D:D,'Modelling New'!N:N)</f>
        <v>10.507</v>
      </c>
      <c r="AC255" s="26">
        <f>IFERROR(_xlfn.XLOOKUP($D255,'Modelling New'!$D:$D,'Modelling New'!P:P),"")</f>
        <v>5.671045235483871</v>
      </c>
      <c r="AD255" s="45">
        <f>IFERROR(_xlfn.XLOOKUP($D255,'Modelling New'!$D:$D,'Modelling New'!T:T)*1000,"")</f>
        <v>43169.874244195642</v>
      </c>
      <c r="AE255" s="176">
        <f t="shared" si="24"/>
        <v>0.72450091751334023</v>
      </c>
      <c r="AF255" s="176">
        <f>IFERROR(_xlfn.XLOOKUP($D255,'Modelling New'!$D:$D,'Modelling New'!W:W),"")</f>
        <v>0.17119489484865502</v>
      </c>
      <c r="AG255" s="176">
        <f>IFERROR(_xlfn.XLOOKUP($D255,'Modelling New'!$D:$D,'Modelling New'!AD:AD),"")</f>
        <v>0.995</v>
      </c>
      <c r="AH255" s="176">
        <f>IFERROR(_xlfn.XLOOKUP($D255,'Modelling New'!$D:$D,'Modelling New'!AE:AE),"")</f>
        <v>0.997</v>
      </c>
      <c r="AI255" s="17"/>
      <c r="AJ255" s="17"/>
      <c r="AK255" s="17"/>
      <c r="AL255" s="17"/>
      <c r="AM255" s="17"/>
      <c r="AN255" s="176"/>
      <c r="AO255" s="176"/>
      <c r="AP255" s="176"/>
      <c r="AQ255" s="176"/>
      <c r="AR255" s="45">
        <f>IFERROR(_xlfn.XLOOKUP($D255,'Modelling New'!$D:$D,'Modelling New'!$N:$N),"")</f>
        <v>10.507</v>
      </c>
      <c r="AS255" s="45"/>
    </row>
    <row r="256" spans="1:45">
      <c r="A256" s="77">
        <f t="shared" si="20"/>
        <v>45999</v>
      </c>
      <c r="B256" s="45">
        <f>YEAR(Table13[[#This Row],[Date]])+IF(MONTH(Table13[[#This Row],[Date]])&gt;=4,1,0)</f>
        <v>2026</v>
      </c>
      <c r="C256" s="17">
        <f>YEAR(Table13[[#This Row],[Date]])</f>
        <v>2025</v>
      </c>
      <c r="D256" s="42">
        <f>Table13[[#This Row],[Date]]-DAY(Table13[[#This Row],[Date]])+1</f>
        <v>45992</v>
      </c>
      <c r="E256" s="17">
        <f t="shared" si="21"/>
        <v>31</v>
      </c>
      <c r="F256" s="147" t="str" cm="1">
        <f t="array" ref="F256">IFERROR(_xlfn.XLOOKUP(Table13[[#This Row],[Date]],Raw_Data[[#All],[Date]],Raw_Data[[#All],[Operating Hours]]),"")</f>
        <v/>
      </c>
      <c r="G256" s="26" t="str">
        <f>IFERROR(_xlfn.XLOOKUP($A256,'Raw Data'!$G:$G,'Raw Data'!S:S)/1000,"")</f>
        <v/>
      </c>
      <c r="H256" s="26"/>
      <c r="I256" s="26" t="str">
        <f>IFERROR(_xlfn.XLOOKUP($A256,'Raw Data'!$G:$G,'Raw Data'!AF:AF)/1000,"")</f>
        <v/>
      </c>
      <c r="J256" s="26"/>
      <c r="K256" s="149" t="str">
        <f>IFERROR(_xlfn.XLOOKUP($A256,'Raw Data'!$G:$G,'Raw Data'!W:W),"")</f>
        <v/>
      </c>
      <c r="L256" s="148" t="str">
        <f>IFERROR(_xlfn.XLOOKUP($A256,'Raw Data'!$G:$G,'Raw Data'!X:X),"")</f>
        <v/>
      </c>
      <c r="M256" s="148" t="str">
        <f>IFERROR(_xlfn.XLOOKUP($A256,'Raw Data'!$G:$G,'Raw Data'!Y:Y),"")</f>
        <v/>
      </c>
      <c r="N256" s="148" t="str">
        <f>IFERROR(_xlfn.XLOOKUP($A256,'Raw Data'!$G:$G,'Raw Data'!Z:Z),"")</f>
        <v/>
      </c>
      <c r="O256" s="188" t="str">
        <f>IFERROR(1-SUMIF('Plant BD'!$H:$H,$A256,'Plant BD'!$AE:$AE)/($AA256+SUMIF('Plant BD'!$H:$H,$A256,'Plant BD'!$AE:$AE)),"")</f>
        <v/>
      </c>
      <c r="P256" s="188"/>
      <c r="Q256" s="189"/>
      <c r="R256" s="191" t="str">
        <f>IFERROR(1-SUMIF('Grid BD'!$H:$H,$A256,'Grid BD'!$AD:$AD)/($AA256+SUMIF('Grid BD'!$H:$H,$A256,'Grid BD'!$AD:$AD)),"")</f>
        <v/>
      </c>
      <c r="S256" s="17"/>
      <c r="T256" s="189" t="str">
        <f>IFERROR(1-SUMIF(Tracker_BD!H:H,$A256,Tracker_BD!AI:AI)/$F256,"")</f>
        <v/>
      </c>
      <c r="U256" s="190" t="str">
        <f t="shared" si="22"/>
        <v/>
      </c>
      <c r="V256" s="17"/>
      <c r="W256" s="176" t="str">
        <f t="shared" si="23"/>
        <v/>
      </c>
      <c r="X256" s="17" t="str">
        <f>IFERROR(_xlfn.XLOOKUP($A256,'Raw Data'!$G:$G,'Raw Data'!AB:AB),"")</f>
        <v/>
      </c>
      <c r="Y256" s="17" t="str">
        <f>IFERROR(_xlfn.XLOOKUP($A256,'Raw Data'!$G:$G,'Raw Data'!AC:AC),"")</f>
        <v/>
      </c>
      <c r="Z256" s="45" t="str">
        <f>IFERROR(_xlfn.XLOOKUP($A256,'Raw Data'!$G:$G,'Raw Data'!AD:AD),"")</f>
        <v/>
      </c>
      <c r="AA256" s="45" t="str">
        <f>IFERROR(_xlfn.XLOOKUP($A256,'Raw Data'!$G:$G,'Raw Data'!AE:AE),"")</f>
        <v/>
      </c>
      <c r="AB256" s="17">
        <f>_xlfn.XLOOKUP($D256,'Modelling New'!D:D,'Modelling New'!N:N)</f>
        <v>10.507</v>
      </c>
      <c r="AC256" s="26">
        <f>IFERROR(_xlfn.XLOOKUP($D256,'Modelling New'!$D:$D,'Modelling New'!P:P),"")</f>
        <v>5.671045235483871</v>
      </c>
      <c r="AD256" s="45">
        <f>IFERROR(_xlfn.XLOOKUP($D256,'Modelling New'!$D:$D,'Modelling New'!T:T)*1000,"")</f>
        <v>43169.874244195642</v>
      </c>
      <c r="AE256" s="176">
        <f t="shared" si="24"/>
        <v>0.72450091751334023</v>
      </c>
      <c r="AF256" s="176">
        <f>IFERROR(_xlfn.XLOOKUP($D256,'Modelling New'!$D:$D,'Modelling New'!W:W),"")</f>
        <v>0.17119489484865502</v>
      </c>
      <c r="AG256" s="176">
        <f>IFERROR(_xlfn.XLOOKUP($D256,'Modelling New'!$D:$D,'Modelling New'!AD:AD),"")</f>
        <v>0.995</v>
      </c>
      <c r="AH256" s="176">
        <f>IFERROR(_xlfn.XLOOKUP($D256,'Modelling New'!$D:$D,'Modelling New'!AE:AE),"")</f>
        <v>0.997</v>
      </c>
      <c r="AI256" s="17"/>
      <c r="AJ256" s="17"/>
      <c r="AK256" s="17"/>
      <c r="AL256" s="17"/>
      <c r="AM256" s="17"/>
      <c r="AN256" s="176"/>
      <c r="AO256" s="176"/>
      <c r="AP256" s="176"/>
      <c r="AQ256" s="176"/>
      <c r="AR256" s="45">
        <f>IFERROR(_xlfn.XLOOKUP($D256,'Modelling New'!$D:$D,'Modelling New'!$N:$N),"")</f>
        <v>10.507</v>
      </c>
      <c r="AS256" s="45"/>
    </row>
    <row r="257" spans="1:45">
      <c r="A257" s="77">
        <f t="shared" si="20"/>
        <v>46000</v>
      </c>
      <c r="B257" s="45">
        <f>YEAR(Table13[[#This Row],[Date]])+IF(MONTH(Table13[[#This Row],[Date]])&gt;=4,1,0)</f>
        <v>2026</v>
      </c>
      <c r="C257" s="17">
        <f>YEAR(Table13[[#This Row],[Date]])</f>
        <v>2025</v>
      </c>
      <c r="D257" s="42">
        <f>Table13[[#This Row],[Date]]-DAY(Table13[[#This Row],[Date]])+1</f>
        <v>45992</v>
      </c>
      <c r="E257" s="17">
        <f t="shared" si="21"/>
        <v>31</v>
      </c>
      <c r="F257" s="147" t="str" cm="1">
        <f t="array" ref="F257">IFERROR(_xlfn.XLOOKUP(Table13[[#This Row],[Date]],Raw_Data[[#All],[Date]],Raw_Data[[#All],[Operating Hours]]),"")</f>
        <v/>
      </c>
      <c r="G257" s="148" t="str">
        <f>IFERROR(_xlfn.XLOOKUP($A257,'Raw Data'!$G:$G,'Raw Data'!S:S)/1000,"")</f>
        <v/>
      </c>
      <c r="H257" s="148"/>
      <c r="I257" s="148" t="str">
        <f>IFERROR(_xlfn.XLOOKUP($A257,'Raw Data'!$G:$G,'Raw Data'!AF:AF)/1000,"")</f>
        <v/>
      </c>
      <c r="J257" s="148"/>
      <c r="K257" s="149" t="str">
        <f>IFERROR(_xlfn.XLOOKUP($A257,'Raw Data'!$G:$G,'Raw Data'!W:W),"")</f>
        <v/>
      </c>
      <c r="L257" s="148" t="str">
        <f>IFERROR(_xlfn.XLOOKUP($A257,'Raw Data'!$G:$G,'Raw Data'!X:X),"")</f>
        <v/>
      </c>
      <c r="M257" s="148" t="str">
        <f>IFERROR(_xlfn.XLOOKUP($A257,'Raw Data'!$G:$G,'Raw Data'!Y:Y),"")</f>
        <v/>
      </c>
      <c r="N257" s="148" t="str">
        <f>IFERROR(_xlfn.XLOOKUP($A257,'Raw Data'!$G:$G,'Raw Data'!Z:Z),"")</f>
        <v/>
      </c>
      <c r="O257" s="188" t="str">
        <f>IFERROR(1-SUMIF('Plant BD'!$H:$H,$A257,'Plant BD'!$AE:$AE)/($AA257+SUMIF('Plant BD'!$H:$H,$A257,'Plant BD'!$AE:$AE)),"")</f>
        <v/>
      </c>
      <c r="P257" s="188"/>
      <c r="Q257" s="189"/>
      <c r="R257" s="188" t="str">
        <f>IFERROR(1-SUMIF('Grid BD'!$H:$H,$A257,'Grid BD'!$AD:$AD)/($AA257+SUMIF('Grid BD'!$H:$H,$A257,'Grid BD'!$AD:$AD)),"")</f>
        <v/>
      </c>
      <c r="S257" s="17"/>
      <c r="T257" s="189" t="str">
        <f>IFERROR(1-SUMIF(Tracker_BD!H:H,$A257,Tracker_BD!AI:AI)/$F257,"")</f>
        <v/>
      </c>
      <c r="U257" s="190" t="str">
        <f t="shared" si="22"/>
        <v/>
      </c>
      <c r="V257" s="17"/>
      <c r="W257" s="176" t="str">
        <f t="shared" si="23"/>
        <v/>
      </c>
      <c r="X257" s="17" t="str">
        <f>IFERROR(_xlfn.XLOOKUP($A257,'Raw Data'!$G:$G,'Raw Data'!AB:AB),"")</f>
        <v/>
      </c>
      <c r="Y257" s="17" t="str">
        <f>IFERROR(_xlfn.XLOOKUP($A257,'Raw Data'!$G:$G,'Raw Data'!AC:AC),"")</f>
        <v/>
      </c>
      <c r="Z257" s="45" t="str">
        <f>IFERROR(_xlfn.XLOOKUP($A257,'Raw Data'!$G:$G,'Raw Data'!AD:AD),"")</f>
        <v/>
      </c>
      <c r="AA257" s="45" t="str">
        <f>IFERROR(_xlfn.XLOOKUP($A257,'Raw Data'!$G:$G,'Raw Data'!AE:AE),"")</f>
        <v/>
      </c>
      <c r="AB257" s="17">
        <f>_xlfn.XLOOKUP($D257,'Modelling New'!D:D,'Modelling New'!N:N)</f>
        <v>10.507</v>
      </c>
      <c r="AC257" s="26">
        <f>IFERROR(_xlfn.XLOOKUP($D257,'Modelling New'!$D:$D,'Modelling New'!P:P),"")</f>
        <v>5.671045235483871</v>
      </c>
      <c r="AD257" s="45">
        <f>IFERROR(_xlfn.XLOOKUP($D257,'Modelling New'!$D:$D,'Modelling New'!T:T)*1000,"")</f>
        <v>43169.874244195642</v>
      </c>
      <c r="AE257" s="176">
        <f t="shared" si="24"/>
        <v>0.72450091751334023</v>
      </c>
      <c r="AF257" s="176">
        <f>IFERROR(_xlfn.XLOOKUP($D257,'Modelling New'!$D:$D,'Modelling New'!W:W),"")</f>
        <v>0.17119489484865502</v>
      </c>
      <c r="AG257" s="176">
        <f>IFERROR(_xlfn.XLOOKUP($D257,'Modelling New'!$D:$D,'Modelling New'!AD:AD),"")</f>
        <v>0.995</v>
      </c>
      <c r="AH257" s="176">
        <f>IFERROR(_xlfn.XLOOKUP($D257,'Modelling New'!$D:$D,'Modelling New'!AE:AE),"")</f>
        <v>0.997</v>
      </c>
      <c r="AI257" s="17"/>
      <c r="AJ257" s="17"/>
      <c r="AK257" s="17"/>
      <c r="AL257" s="17"/>
      <c r="AM257" s="17"/>
      <c r="AN257" s="176"/>
      <c r="AO257" s="176"/>
      <c r="AP257" s="176"/>
      <c r="AQ257" s="176"/>
      <c r="AR257" s="45">
        <f>IFERROR(_xlfn.XLOOKUP($D257,'Modelling New'!$D:$D,'Modelling New'!$N:$N),"")</f>
        <v>10.507</v>
      </c>
      <c r="AS257" s="45"/>
    </row>
    <row r="258" spans="1:45">
      <c r="A258" s="77">
        <f t="shared" si="20"/>
        <v>46001</v>
      </c>
      <c r="B258" s="45">
        <f>YEAR(Table13[[#This Row],[Date]])+IF(MONTH(Table13[[#This Row],[Date]])&gt;=4,1,0)</f>
        <v>2026</v>
      </c>
      <c r="C258" s="17">
        <f>YEAR(Table13[[#This Row],[Date]])</f>
        <v>2025</v>
      </c>
      <c r="D258" s="42">
        <f>Table13[[#This Row],[Date]]-DAY(Table13[[#This Row],[Date]])+1</f>
        <v>45992</v>
      </c>
      <c r="E258" s="17">
        <f t="shared" si="21"/>
        <v>31</v>
      </c>
      <c r="F258" s="147" t="str" cm="1">
        <f t="array" ref="F258">IFERROR(_xlfn.XLOOKUP(Table13[[#This Row],[Date]],Raw_Data[[#All],[Date]],Raw_Data[[#All],[Operating Hours]]),"")</f>
        <v/>
      </c>
      <c r="G258" s="26" t="str">
        <f>IFERROR(_xlfn.XLOOKUP($A258,'Raw Data'!$G:$G,'Raw Data'!S:S)/1000,"")</f>
        <v/>
      </c>
      <c r="H258" s="26"/>
      <c r="I258" s="26" t="str">
        <f>IFERROR(_xlfn.XLOOKUP($A258,'Raw Data'!$G:$G,'Raw Data'!AF:AF)/1000,"")</f>
        <v/>
      </c>
      <c r="J258" s="26"/>
      <c r="K258" s="149" t="str">
        <f>IFERROR(_xlfn.XLOOKUP($A258,'Raw Data'!$G:$G,'Raw Data'!W:W),"")</f>
        <v/>
      </c>
      <c r="L258" s="148" t="str">
        <f>IFERROR(_xlfn.XLOOKUP($A258,'Raw Data'!$G:$G,'Raw Data'!X:X),"")</f>
        <v/>
      </c>
      <c r="M258" s="148" t="str">
        <f>IFERROR(_xlfn.XLOOKUP($A258,'Raw Data'!$G:$G,'Raw Data'!Y:Y),"")</f>
        <v/>
      </c>
      <c r="N258" s="148" t="str">
        <f>IFERROR(_xlfn.XLOOKUP($A258,'Raw Data'!$G:$G,'Raw Data'!Z:Z),"")</f>
        <v/>
      </c>
      <c r="O258" s="188" t="str">
        <f>IFERROR(1-SUMIF('Plant BD'!$H:$H,$A258,'Plant BD'!$AE:$AE)/($AA258+SUMIF('Plant BD'!$H:$H,$A258,'Plant BD'!$AE:$AE)),"")</f>
        <v/>
      </c>
      <c r="P258" s="188"/>
      <c r="Q258" s="189"/>
      <c r="R258" s="191" t="str">
        <f>IFERROR(1-SUMIF('Grid BD'!$H:$H,$A258,'Grid BD'!$AD:$AD)/($AA258+SUMIF('Grid BD'!$H:$H,$A258,'Grid BD'!$AD:$AD)),"")</f>
        <v/>
      </c>
      <c r="S258" s="17"/>
      <c r="T258" s="189" t="str">
        <f>IFERROR(1-SUMIF(Tracker_BD!H:H,$A258,Tracker_BD!AI:AI)/$F258,"")</f>
        <v/>
      </c>
      <c r="U258" s="190" t="str">
        <f t="shared" si="22"/>
        <v/>
      </c>
      <c r="V258" s="17"/>
      <c r="W258" s="176" t="str">
        <f t="shared" si="23"/>
        <v/>
      </c>
      <c r="X258" s="17" t="str">
        <f>IFERROR(_xlfn.XLOOKUP($A258,'Raw Data'!$G:$G,'Raw Data'!AB:AB),"")</f>
        <v/>
      </c>
      <c r="Y258" s="17" t="str">
        <f>IFERROR(_xlfn.XLOOKUP($A258,'Raw Data'!$G:$G,'Raw Data'!AC:AC),"")</f>
        <v/>
      </c>
      <c r="Z258" s="45" t="str">
        <f>IFERROR(_xlfn.XLOOKUP($A258,'Raw Data'!$G:$G,'Raw Data'!AD:AD),"")</f>
        <v/>
      </c>
      <c r="AA258" s="45" t="str">
        <f>IFERROR(_xlfn.XLOOKUP($A258,'Raw Data'!$G:$G,'Raw Data'!AE:AE),"")</f>
        <v/>
      </c>
      <c r="AB258" s="17">
        <f>_xlfn.XLOOKUP($D258,'Modelling New'!D:D,'Modelling New'!N:N)</f>
        <v>10.507</v>
      </c>
      <c r="AC258" s="26">
        <f>IFERROR(_xlfn.XLOOKUP($D258,'Modelling New'!$D:$D,'Modelling New'!P:P),"")</f>
        <v>5.671045235483871</v>
      </c>
      <c r="AD258" s="45">
        <f>IFERROR(_xlfn.XLOOKUP($D258,'Modelling New'!$D:$D,'Modelling New'!T:T)*1000,"")</f>
        <v>43169.874244195642</v>
      </c>
      <c r="AE258" s="176">
        <f t="shared" si="24"/>
        <v>0.72450091751334023</v>
      </c>
      <c r="AF258" s="176">
        <f>IFERROR(_xlfn.XLOOKUP($D258,'Modelling New'!$D:$D,'Modelling New'!W:W),"")</f>
        <v>0.17119489484865502</v>
      </c>
      <c r="AG258" s="176">
        <f>IFERROR(_xlfn.XLOOKUP($D258,'Modelling New'!$D:$D,'Modelling New'!AD:AD),"")</f>
        <v>0.995</v>
      </c>
      <c r="AH258" s="176">
        <f>IFERROR(_xlfn.XLOOKUP($D258,'Modelling New'!$D:$D,'Modelling New'!AE:AE),"")</f>
        <v>0.997</v>
      </c>
      <c r="AI258" s="17"/>
      <c r="AJ258" s="17"/>
      <c r="AK258" s="17"/>
      <c r="AL258" s="17"/>
      <c r="AM258" s="17"/>
      <c r="AN258" s="176"/>
      <c r="AO258" s="176"/>
      <c r="AP258" s="176"/>
      <c r="AQ258" s="176"/>
      <c r="AR258" s="45">
        <f>IFERROR(_xlfn.XLOOKUP($D258,'Modelling New'!$D:$D,'Modelling New'!$N:$N),"")</f>
        <v>10.507</v>
      </c>
      <c r="AS258" s="45"/>
    </row>
    <row r="259" spans="1:45">
      <c r="A259" s="77">
        <f t="shared" si="20"/>
        <v>46002</v>
      </c>
      <c r="B259" s="45">
        <f>YEAR(Table13[[#This Row],[Date]])+IF(MONTH(Table13[[#This Row],[Date]])&gt;=4,1,0)</f>
        <v>2026</v>
      </c>
      <c r="C259" s="17">
        <f>YEAR(Table13[[#This Row],[Date]])</f>
        <v>2025</v>
      </c>
      <c r="D259" s="42">
        <f>Table13[[#This Row],[Date]]-DAY(Table13[[#This Row],[Date]])+1</f>
        <v>45992</v>
      </c>
      <c r="E259" s="17">
        <f t="shared" si="21"/>
        <v>31</v>
      </c>
      <c r="F259" s="147" t="str" cm="1">
        <f t="array" ref="F259">IFERROR(_xlfn.XLOOKUP(Table13[[#This Row],[Date]],Raw_Data[[#All],[Date]],Raw_Data[[#All],[Operating Hours]]),"")</f>
        <v/>
      </c>
      <c r="G259" s="148" t="str">
        <f>IFERROR(_xlfn.XLOOKUP($A259,'Raw Data'!$G:$G,'Raw Data'!S:S)/1000,"")</f>
        <v/>
      </c>
      <c r="H259" s="148"/>
      <c r="I259" s="148" t="str">
        <f>IFERROR(_xlfn.XLOOKUP($A259,'Raw Data'!$G:$G,'Raw Data'!AF:AF)/1000,"")</f>
        <v/>
      </c>
      <c r="J259" s="148"/>
      <c r="K259" s="149" t="str">
        <f>IFERROR(_xlfn.XLOOKUP($A259,'Raw Data'!$G:$G,'Raw Data'!W:W),"")</f>
        <v/>
      </c>
      <c r="L259" s="148" t="str">
        <f>IFERROR(_xlfn.XLOOKUP($A259,'Raw Data'!$G:$G,'Raw Data'!X:X),"")</f>
        <v/>
      </c>
      <c r="M259" s="148" t="str">
        <f>IFERROR(_xlfn.XLOOKUP($A259,'Raw Data'!$G:$G,'Raw Data'!Y:Y),"")</f>
        <v/>
      </c>
      <c r="N259" s="148" t="str">
        <f>IFERROR(_xlfn.XLOOKUP($A259,'Raw Data'!$G:$G,'Raw Data'!Z:Z),"")</f>
        <v/>
      </c>
      <c r="O259" s="188" t="str">
        <f>IFERROR(1-SUMIF('Plant BD'!$H:$H,$A259,'Plant BD'!$AE:$AE)/($AA259+SUMIF('Plant BD'!$H:$H,$A259,'Plant BD'!$AE:$AE)),"")</f>
        <v/>
      </c>
      <c r="P259" s="188"/>
      <c r="Q259" s="189"/>
      <c r="R259" s="188" t="str">
        <f>IFERROR(1-SUMIF('Grid BD'!$H:$H,$A259,'Grid BD'!$AD:$AD)/($AA259+SUMIF('Grid BD'!$H:$H,$A259,'Grid BD'!$AD:$AD)),"")</f>
        <v/>
      </c>
      <c r="S259" s="17"/>
      <c r="T259" s="189" t="str">
        <f>IFERROR(1-SUMIF(Tracker_BD!H:H,$A259,Tracker_BD!AI:AI)/$F259,"")</f>
        <v/>
      </c>
      <c r="U259" s="190" t="str">
        <f t="shared" si="22"/>
        <v/>
      </c>
      <c r="V259" s="17"/>
      <c r="W259" s="176" t="str">
        <f t="shared" si="23"/>
        <v/>
      </c>
      <c r="X259" s="17" t="str">
        <f>IFERROR(_xlfn.XLOOKUP($A259,'Raw Data'!$G:$G,'Raw Data'!AB:AB),"")</f>
        <v/>
      </c>
      <c r="Y259" s="17" t="str">
        <f>IFERROR(_xlfn.XLOOKUP($A259,'Raw Data'!$G:$G,'Raw Data'!AC:AC),"")</f>
        <v/>
      </c>
      <c r="Z259" s="45" t="str">
        <f>IFERROR(_xlfn.XLOOKUP($A259,'Raw Data'!$G:$G,'Raw Data'!AD:AD),"")</f>
        <v/>
      </c>
      <c r="AA259" s="45" t="str">
        <f>IFERROR(_xlfn.XLOOKUP($A259,'Raw Data'!$G:$G,'Raw Data'!AE:AE),"")</f>
        <v/>
      </c>
      <c r="AB259" s="17">
        <f>_xlfn.XLOOKUP($D259,'Modelling New'!D:D,'Modelling New'!N:N)</f>
        <v>10.507</v>
      </c>
      <c r="AC259" s="26">
        <f>IFERROR(_xlfn.XLOOKUP($D259,'Modelling New'!$D:$D,'Modelling New'!P:P),"")</f>
        <v>5.671045235483871</v>
      </c>
      <c r="AD259" s="45">
        <f>IFERROR(_xlfn.XLOOKUP($D259,'Modelling New'!$D:$D,'Modelling New'!T:T)*1000,"")</f>
        <v>43169.874244195642</v>
      </c>
      <c r="AE259" s="176">
        <f t="shared" si="24"/>
        <v>0.72450091751334023</v>
      </c>
      <c r="AF259" s="176">
        <f>IFERROR(_xlfn.XLOOKUP($D259,'Modelling New'!$D:$D,'Modelling New'!W:W),"")</f>
        <v>0.17119489484865502</v>
      </c>
      <c r="AG259" s="176">
        <f>IFERROR(_xlfn.XLOOKUP($D259,'Modelling New'!$D:$D,'Modelling New'!AD:AD),"")</f>
        <v>0.995</v>
      </c>
      <c r="AH259" s="176">
        <f>IFERROR(_xlfn.XLOOKUP($D259,'Modelling New'!$D:$D,'Modelling New'!AE:AE),"")</f>
        <v>0.997</v>
      </c>
      <c r="AI259" s="17"/>
      <c r="AJ259" s="17"/>
      <c r="AK259" s="17"/>
      <c r="AL259" s="17"/>
      <c r="AM259" s="17"/>
      <c r="AN259" s="176"/>
      <c r="AO259" s="176"/>
      <c r="AP259" s="176"/>
      <c r="AQ259" s="176"/>
      <c r="AR259" s="45">
        <f>IFERROR(_xlfn.XLOOKUP($D259,'Modelling New'!$D:$D,'Modelling New'!$N:$N),"")</f>
        <v>10.507</v>
      </c>
      <c r="AS259" s="45"/>
    </row>
    <row r="260" spans="1:45">
      <c r="A260" s="77">
        <f t="shared" si="20"/>
        <v>46003</v>
      </c>
      <c r="B260" s="45">
        <f>YEAR(Table13[[#This Row],[Date]])+IF(MONTH(Table13[[#This Row],[Date]])&gt;=4,1,0)</f>
        <v>2026</v>
      </c>
      <c r="C260" s="17">
        <f>YEAR(Table13[[#This Row],[Date]])</f>
        <v>2025</v>
      </c>
      <c r="D260" s="42">
        <f>Table13[[#This Row],[Date]]-DAY(Table13[[#This Row],[Date]])+1</f>
        <v>45992</v>
      </c>
      <c r="E260" s="17">
        <f t="shared" si="21"/>
        <v>31</v>
      </c>
      <c r="F260" s="147" t="str" cm="1">
        <f t="array" ref="F260">IFERROR(_xlfn.XLOOKUP(Table13[[#This Row],[Date]],Raw_Data[[#All],[Date]],Raw_Data[[#All],[Operating Hours]]),"")</f>
        <v/>
      </c>
      <c r="G260" s="26" t="str">
        <f>IFERROR(_xlfn.XLOOKUP($A260,'Raw Data'!$G:$G,'Raw Data'!S:S)/1000,"")</f>
        <v/>
      </c>
      <c r="H260" s="26"/>
      <c r="I260" s="26" t="str">
        <f>IFERROR(_xlfn.XLOOKUP($A260,'Raw Data'!$G:$G,'Raw Data'!AF:AF)/1000,"")</f>
        <v/>
      </c>
      <c r="J260" s="26"/>
      <c r="K260" s="149" t="str">
        <f>IFERROR(_xlfn.XLOOKUP($A260,'Raw Data'!$G:$G,'Raw Data'!W:W),"")</f>
        <v/>
      </c>
      <c r="L260" s="148" t="str">
        <f>IFERROR(_xlfn.XLOOKUP($A260,'Raw Data'!$G:$G,'Raw Data'!X:X),"")</f>
        <v/>
      </c>
      <c r="M260" s="148" t="str">
        <f>IFERROR(_xlfn.XLOOKUP($A260,'Raw Data'!$G:$G,'Raw Data'!Y:Y),"")</f>
        <v/>
      </c>
      <c r="N260" s="148" t="str">
        <f>IFERROR(_xlfn.XLOOKUP($A260,'Raw Data'!$G:$G,'Raw Data'!Z:Z),"")</f>
        <v/>
      </c>
      <c r="O260" s="188" t="str">
        <f>IFERROR(1-SUMIF('Plant BD'!$H:$H,$A260,'Plant BD'!$AE:$AE)/($AA260+SUMIF('Plant BD'!$H:$H,$A260,'Plant BD'!$AE:$AE)),"")</f>
        <v/>
      </c>
      <c r="P260" s="188"/>
      <c r="Q260" s="189"/>
      <c r="R260" s="191" t="str">
        <f>IFERROR(1-SUMIF('Grid BD'!$H:$H,$A260,'Grid BD'!$AD:$AD)/($AA260+SUMIF('Grid BD'!$H:$H,$A260,'Grid BD'!$AD:$AD)),"")</f>
        <v/>
      </c>
      <c r="S260" s="17"/>
      <c r="T260" s="189" t="str">
        <f>IFERROR(1-SUMIF(Tracker_BD!H:H,$A260,Tracker_BD!AI:AI)/$F260,"")</f>
        <v/>
      </c>
      <c r="U260" s="190" t="str">
        <f t="shared" si="22"/>
        <v/>
      </c>
      <c r="V260" s="17"/>
      <c r="W260" s="176" t="str">
        <f t="shared" si="23"/>
        <v/>
      </c>
      <c r="X260" s="17" t="str">
        <f>IFERROR(_xlfn.XLOOKUP($A260,'Raw Data'!$G:$G,'Raw Data'!AB:AB),"")</f>
        <v/>
      </c>
      <c r="Y260" s="17" t="str">
        <f>IFERROR(_xlfn.XLOOKUP($A260,'Raw Data'!$G:$G,'Raw Data'!AC:AC),"")</f>
        <v/>
      </c>
      <c r="Z260" s="45" t="str">
        <f>IFERROR(_xlfn.XLOOKUP($A260,'Raw Data'!$G:$G,'Raw Data'!AD:AD),"")</f>
        <v/>
      </c>
      <c r="AA260" s="45" t="str">
        <f>IFERROR(_xlfn.XLOOKUP($A260,'Raw Data'!$G:$G,'Raw Data'!AE:AE),"")</f>
        <v/>
      </c>
      <c r="AB260" s="17">
        <f>_xlfn.XLOOKUP($D260,'Modelling New'!D:D,'Modelling New'!N:N)</f>
        <v>10.507</v>
      </c>
      <c r="AC260" s="26">
        <f>IFERROR(_xlfn.XLOOKUP($D260,'Modelling New'!$D:$D,'Modelling New'!P:P),"")</f>
        <v>5.671045235483871</v>
      </c>
      <c r="AD260" s="45">
        <f>IFERROR(_xlfn.XLOOKUP($D260,'Modelling New'!$D:$D,'Modelling New'!T:T)*1000,"")</f>
        <v>43169.874244195642</v>
      </c>
      <c r="AE260" s="176">
        <f t="shared" si="24"/>
        <v>0.72450091751334023</v>
      </c>
      <c r="AF260" s="176">
        <f>IFERROR(_xlfn.XLOOKUP($D260,'Modelling New'!$D:$D,'Modelling New'!W:W),"")</f>
        <v>0.17119489484865502</v>
      </c>
      <c r="AG260" s="176">
        <f>IFERROR(_xlfn.XLOOKUP($D260,'Modelling New'!$D:$D,'Modelling New'!AD:AD),"")</f>
        <v>0.995</v>
      </c>
      <c r="AH260" s="176">
        <f>IFERROR(_xlfn.XLOOKUP($D260,'Modelling New'!$D:$D,'Modelling New'!AE:AE),"")</f>
        <v>0.997</v>
      </c>
      <c r="AI260" s="17"/>
      <c r="AJ260" s="17"/>
      <c r="AK260" s="17"/>
      <c r="AL260" s="17"/>
      <c r="AM260" s="17"/>
      <c r="AN260" s="176"/>
      <c r="AO260" s="176"/>
      <c r="AP260" s="176"/>
      <c r="AQ260" s="176"/>
      <c r="AR260" s="45">
        <f>IFERROR(_xlfn.XLOOKUP($D260,'Modelling New'!$D:$D,'Modelling New'!$N:$N),"")</f>
        <v>10.507</v>
      </c>
      <c r="AS260" s="45"/>
    </row>
    <row r="261" spans="1:45">
      <c r="A261" s="77">
        <f t="shared" si="20"/>
        <v>46004</v>
      </c>
      <c r="B261" s="45">
        <f>YEAR(Table13[[#This Row],[Date]])+IF(MONTH(Table13[[#This Row],[Date]])&gt;=4,1,0)</f>
        <v>2026</v>
      </c>
      <c r="C261" s="17">
        <f>YEAR(Table13[[#This Row],[Date]])</f>
        <v>2025</v>
      </c>
      <c r="D261" s="42">
        <f>Table13[[#This Row],[Date]]-DAY(Table13[[#This Row],[Date]])+1</f>
        <v>45992</v>
      </c>
      <c r="E261" s="17">
        <f t="shared" si="21"/>
        <v>31</v>
      </c>
      <c r="F261" s="147" t="str" cm="1">
        <f t="array" ref="F261">IFERROR(_xlfn.XLOOKUP(Table13[[#This Row],[Date]],Raw_Data[[#All],[Date]],Raw_Data[[#All],[Operating Hours]]),"")</f>
        <v/>
      </c>
      <c r="G261" s="148" t="str">
        <f>IFERROR(_xlfn.XLOOKUP($A261,'Raw Data'!$G:$G,'Raw Data'!S:S)/1000,"")</f>
        <v/>
      </c>
      <c r="H261" s="148"/>
      <c r="I261" s="148" t="str">
        <f>IFERROR(_xlfn.XLOOKUP($A261,'Raw Data'!$G:$G,'Raw Data'!AF:AF)/1000,"")</f>
        <v/>
      </c>
      <c r="J261" s="148"/>
      <c r="K261" s="149" t="str">
        <f>IFERROR(_xlfn.XLOOKUP($A261,'Raw Data'!$G:$G,'Raw Data'!W:W),"")</f>
        <v/>
      </c>
      <c r="L261" s="148" t="str">
        <f>IFERROR(_xlfn.XLOOKUP($A261,'Raw Data'!$G:$G,'Raw Data'!X:X),"")</f>
        <v/>
      </c>
      <c r="M261" s="148" t="str">
        <f>IFERROR(_xlfn.XLOOKUP($A261,'Raw Data'!$G:$G,'Raw Data'!Y:Y),"")</f>
        <v/>
      </c>
      <c r="N261" s="148" t="str">
        <f>IFERROR(_xlfn.XLOOKUP($A261,'Raw Data'!$G:$G,'Raw Data'!Z:Z),"")</f>
        <v/>
      </c>
      <c r="O261" s="188" t="str">
        <f>IFERROR(1-SUMIF('Plant BD'!$H:$H,$A261,'Plant BD'!$AE:$AE)/($AA261+SUMIF('Plant BD'!$H:$H,$A261,'Plant BD'!$AE:$AE)),"")</f>
        <v/>
      </c>
      <c r="P261" s="188"/>
      <c r="Q261" s="189"/>
      <c r="R261" s="188" t="str">
        <f>IFERROR(1-SUMIF('Grid BD'!$H:$H,$A261,'Grid BD'!$AD:$AD)/($AA261+SUMIF('Grid BD'!$H:$H,$A261,'Grid BD'!$AD:$AD)),"")</f>
        <v/>
      </c>
      <c r="S261" s="17"/>
      <c r="T261" s="189" t="str">
        <f>IFERROR(1-SUMIF(Tracker_BD!H:H,$A261,Tracker_BD!AI:AI)/$F261,"")</f>
        <v/>
      </c>
      <c r="U261" s="190" t="str">
        <f t="shared" si="22"/>
        <v/>
      </c>
      <c r="V261" s="17"/>
      <c r="W261" s="176" t="str">
        <f t="shared" si="23"/>
        <v/>
      </c>
      <c r="X261" s="17" t="str">
        <f>IFERROR(_xlfn.XLOOKUP($A261,'Raw Data'!$G:$G,'Raw Data'!AB:AB),"")</f>
        <v/>
      </c>
      <c r="Y261" s="17" t="str">
        <f>IFERROR(_xlfn.XLOOKUP($A261,'Raw Data'!$G:$G,'Raw Data'!AC:AC),"")</f>
        <v/>
      </c>
      <c r="Z261" s="45" t="str">
        <f>IFERROR(_xlfn.XLOOKUP($A261,'Raw Data'!$G:$G,'Raw Data'!AD:AD),"")</f>
        <v/>
      </c>
      <c r="AA261" s="45" t="str">
        <f>IFERROR(_xlfn.XLOOKUP($A261,'Raw Data'!$G:$G,'Raw Data'!AE:AE),"")</f>
        <v/>
      </c>
      <c r="AB261" s="17">
        <f>_xlfn.XLOOKUP($D261,'Modelling New'!D:D,'Modelling New'!N:N)</f>
        <v>10.507</v>
      </c>
      <c r="AC261" s="26">
        <f>IFERROR(_xlfn.XLOOKUP($D261,'Modelling New'!$D:$D,'Modelling New'!P:P),"")</f>
        <v>5.671045235483871</v>
      </c>
      <c r="AD261" s="45">
        <f>IFERROR(_xlfn.XLOOKUP($D261,'Modelling New'!$D:$D,'Modelling New'!T:T)*1000,"")</f>
        <v>43169.874244195642</v>
      </c>
      <c r="AE261" s="176">
        <f t="shared" si="24"/>
        <v>0.72450091751334023</v>
      </c>
      <c r="AF261" s="176">
        <f>IFERROR(_xlfn.XLOOKUP($D261,'Modelling New'!$D:$D,'Modelling New'!W:W),"")</f>
        <v>0.17119489484865502</v>
      </c>
      <c r="AG261" s="176">
        <f>IFERROR(_xlfn.XLOOKUP($D261,'Modelling New'!$D:$D,'Modelling New'!AD:AD),"")</f>
        <v>0.995</v>
      </c>
      <c r="AH261" s="176">
        <f>IFERROR(_xlfn.XLOOKUP($D261,'Modelling New'!$D:$D,'Modelling New'!AE:AE),"")</f>
        <v>0.997</v>
      </c>
      <c r="AI261" s="17"/>
      <c r="AJ261" s="17"/>
      <c r="AK261" s="17"/>
      <c r="AL261" s="17"/>
      <c r="AM261" s="17"/>
      <c r="AN261" s="176"/>
      <c r="AO261" s="176"/>
      <c r="AP261" s="176"/>
      <c r="AQ261" s="176"/>
      <c r="AR261" s="45">
        <f>IFERROR(_xlfn.XLOOKUP($D261,'Modelling New'!$D:$D,'Modelling New'!$N:$N),"")</f>
        <v>10.507</v>
      </c>
      <c r="AS261" s="45"/>
    </row>
    <row r="262" spans="1:45">
      <c r="A262" s="77">
        <f t="shared" ref="A262:A279" si="25">A261+1</f>
        <v>46005</v>
      </c>
      <c r="B262" s="45">
        <f>YEAR(Table13[[#This Row],[Date]])+IF(MONTH(Table13[[#This Row],[Date]])&gt;=4,1,0)</f>
        <v>2026</v>
      </c>
      <c r="C262" s="17">
        <f>YEAR(Table13[[#This Row],[Date]])</f>
        <v>2025</v>
      </c>
      <c r="D262" s="42">
        <f>Table13[[#This Row],[Date]]-DAY(Table13[[#This Row],[Date]])+1</f>
        <v>45992</v>
      </c>
      <c r="E262" s="17">
        <f t="shared" ref="E262:E279" si="26">DAY(EOMONTH(A262,0))</f>
        <v>31</v>
      </c>
      <c r="F262" s="147" t="str" cm="1">
        <f t="array" ref="F262">IFERROR(_xlfn.XLOOKUP(Table13[[#This Row],[Date]],Raw_Data[[#All],[Date]],Raw_Data[[#All],[Operating Hours]]),"")</f>
        <v/>
      </c>
      <c r="G262" s="26" t="str">
        <f>IFERROR(_xlfn.XLOOKUP($A262,'Raw Data'!$G:$G,'Raw Data'!S:S)/1000,"")</f>
        <v/>
      </c>
      <c r="H262" s="26"/>
      <c r="I262" s="26" t="str">
        <f>IFERROR(_xlfn.XLOOKUP($A262,'Raw Data'!$G:$G,'Raw Data'!AF:AF)/1000,"")</f>
        <v/>
      </c>
      <c r="J262" s="26"/>
      <c r="K262" s="149" t="str">
        <f>IFERROR(_xlfn.XLOOKUP($A262,'Raw Data'!$G:$G,'Raw Data'!W:W),"")</f>
        <v/>
      </c>
      <c r="L262" s="148" t="str">
        <f>IFERROR(_xlfn.XLOOKUP($A262,'Raw Data'!$G:$G,'Raw Data'!X:X),"")</f>
        <v/>
      </c>
      <c r="M262" s="148" t="str">
        <f>IFERROR(_xlfn.XLOOKUP($A262,'Raw Data'!$G:$G,'Raw Data'!Y:Y),"")</f>
        <v/>
      </c>
      <c r="N262" s="148" t="str">
        <f>IFERROR(_xlfn.XLOOKUP($A262,'Raw Data'!$G:$G,'Raw Data'!Z:Z),"")</f>
        <v/>
      </c>
      <c r="O262" s="188" t="str">
        <f>IFERROR(1-SUMIF('Plant BD'!$H:$H,$A262,'Plant BD'!$AE:$AE)/($AA262+SUMIF('Plant BD'!$H:$H,$A262,'Plant BD'!$AE:$AE)),"")</f>
        <v/>
      </c>
      <c r="P262" s="188"/>
      <c r="Q262" s="189"/>
      <c r="R262" s="191" t="str">
        <f>IFERROR(1-SUMIF('Grid BD'!$H:$H,$A262,'Grid BD'!$AD:$AD)/($AA262+SUMIF('Grid BD'!$H:$H,$A262,'Grid BD'!$AD:$AD)),"")</f>
        <v/>
      </c>
      <c r="S262" s="17"/>
      <c r="T262" s="189" t="str">
        <f>IFERROR(1-SUMIF(Tracker_BD!H:H,$A262,Tracker_BD!AI:AI)/$F262,"")</f>
        <v/>
      </c>
      <c r="U262" s="190" t="str">
        <f t="shared" si="22"/>
        <v/>
      </c>
      <c r="V262" s="17"/>
      <c r="W262" s="176" t="str">
        <f t="shared" si="23"/>
        <v/>
      </c>
      <c r="X262" s="17" t="str">
        <f>IFERROR(_xlfn.XLOOKUP($A262,'Raw Data'!$G:$G,'Raw Data'!AB:AB),"")</f>
        <v/>
      </c>
      <c r="Y262" s="17" t="str">
        <f>IFERROR(_xlfn.XLOOKUP($A262,'Raw Data'!$G:$G,'Raw Data'!AC:AC),"")</f>
        <v/>
      </c>
      <c r="Z262" s="45" t="str">
        <f>IFERROR(_xlfn.XLOOKUP($A262,'Raw Data'!$G:$G,'Raw Data'!AD:AD),"")</f>
        <v/>
      </c>
      <c r="AA262" s="45" t="str">
        <f>IFERROR(_xlfn.XLOOKUP($A262,'Raw Data'!$G:$G,'Raw Data'!AE:AE),"")</f>
        <v/>
      </c>
      <c r="AB262" s="17">
        <f>_xlfn.XLOOKUP($D262,'Modelling New'!D:D,'Modelling New'!N:N)</f>
        <v>10.507</v>
      </c>
      <c r="AC262" s="26">
        <f>IFERROR(_xlfn.XLOOKUP($D262,'Modelling New'!$D:$D,'Modelling New'!P:P),"")</f>
        <v>5.671045235483871</v>
      </c>
      <c r="AD262" s="45">
        <f>IFERROR(_xlfn.XLOOKUP($D262,'Modelling New'!$D:$D,'Modelling New'!T:T)*1000,"")</f>
        <v>43169.874244195642</v>
      </c>
      <c r="AE262" s="176">
        <f t="shared" si="24"/>
        <v>0.72450091751334023</v>
      </c>
      <c r="AF262" s="176">
        <f>IFERROR(_xlfn.XLOOKUP($D262,'Modelling New'!$D:$D,'Modelling New'!W:W),"")</f>
        <v>0.17119489484865502</v>
      </c>
      <c r="AG262" s="176">
        <f>IFERROR(_xlfn.XLOOKUP($D262,'Modelling New'!$D:$D,'Modelling New'!AD:AD),"")</f>
        <v>0.995</v>
      </c>
      <c r="AH262" s="176">
        <f>IFERROR(_xlfn.XLOOKUP($D262,'Modelling New'!$D:$D,'Modelling New'!AE:AE),"")</f>
        <v>0.997</v>
      </c>
      <c r="AI262" s="17"/>
      <c r="AJ262" s="17"/>
      <c r="AK262" s="17"/>
      <c r="AL262" s="17"/>
      <c r="AM262" s="17"/>
      <c r="AN262" s="176"/>
      <c r="AO262" s="176"/>
      <c r="AP262" s="176"/>
      <c r="AQ262" s="176"/>
      <c r="AR262" s="45">
        <f>IFERROR(_xlfn.XLOOKUP($D262,'Modelling New'!$D:$D,'Modelling New'!$N:$N),"")</f>
        <v>10.507</v>
      </c>
      <c r="AS262" s="45"/>
    </row>
    <row r="263" spans="1:45">
      <c r="A263" s="77">
        <f t="shared" si="25"/>
        <v>46006</v>
      </c>
      <c r="B263" s="45">
        <f>YEAR(Table13[[#This Row],[Date]])+IF(MONTH(Table13[[#This Row],[Date]])&gt;=4,1,0)</f>
        <v>2026</v>
      </c>
      <c r="C263" s="17">
        <f>YEAR(Table13[[#This Row],[Date]])</f>
        <v>2025</v>
      </c>
      <c r="D263" s="42">
        <f>Table13[[#This Row],[Date]]-DAY(Table13[[#This Row],[Date]])+1</f>
        <v>45992</v>
      </c>
      <c r="E263" s="17">
        <f t="shared" si="26"/>
        <v>31</v>
      </c>
      <c r="F263" s="147" t="str" cm="1">
        <f t="array" ref="F263">IFERROR(_xlfn.XLOOKUP(Table13[[#This Row],[Date]],Raw_Data[[#All],[Date]],Raw_Data[[#All],[Operating Hours]]),"")</f>
        <v/>
      </c>
      <c r="G263" s="148" t="str">
        <f>IFERROR(_xlfn.XLOOKUP($A263,'Raw Data'!$G:$G,'Raw Data'!S:S)/1000,"")</f>
        <v/>
      </c>
      <c r="H263" s="148"/>
      <c r="I263" s="148" t="str">
        <f>IFERROR(_xlfn.XLOOKUP($A263,'Raw Data'!$G:$G,'Raw Data'!AF:AF)/1000,"")</f>
        <v/>
      </c>
      <c r="J263" s="148"/>
      <c r="K263" s="149" t="str">
        <f>IFERROR(_xlfn.XLOOKUP($A263,'Raw Data'!$G:$G,'Raw Data'!W:W),"")</f>
        <v/>
      </c>
      <c r="L263" s="148" t="str">
        <f>IFERROR(_xlfn.XLOOKUP($A263,'Raw Data'!$G:$G,'Raw Data'!X:X),"")</f>
        <v/>
      </c>
      <c r="M263" s="148" t="str">
        <f>IFERROR(_xlfn.XLOOKUP($A263,'Raw Data'!$G:$G,'Raw Data'!Y:Y),"")</f>
        <v/>
      </c>
      <c r="N263" s="148" t="str">
        <f>IFERROR(_xlfn.XLOOKUP($A263,'Raw Data'!$G:$G,'Raw Data'!Z:Z),"")</f>
        <v/>
      </c>
      <c r="O263" s="188" t="str">
        <f>IFERROR(1-SUMIF('Plant BD'!$H:$H,$A263,'Plant BD'!$AE:$AE)/($AA263+SUMIF('Plant BD'!$H:$H,$A263,'Plant BD'!$AE:$AE)),"")</f>
        <v/>
      </c>
      <c r="P263" s="188"/>
      <c r="Q263" s="189"/>
      <c r="R263" s="188" t="str">
        <f>IFERROR(1-SUMIF('Grid BD'!$H:$H,$A263,'Grid BD'!$AD:$AD)/($AA263+SUMIF('Grid BD'!$H:$H,$A263,'Grid BD'!$AD:$AD)),"")</f>
        <v/>
      </c>
      <c r="S263" s="17"/>
      <c r="T263" s="189" t="str">
        <f>IFERROR(1-SUMIF(Tracker_BD!H:H,$A263,Tracker_BD!AI:AI)/$F263,"")</f>
        <v/>
      </c>
      <c r="U263" s="190" t="str">
        <f t="shared" si="22"/>
        <v/>
      </c>
      <c r="V263" s="17"/>
      <c r="W263" s="176" t="str">
        <f t="shared" si="23"/>
        <v/>
      </c>
      <c r="X263" s="17" t="str">
        <f>IFERROR(_xlfn.XLOOKUP($A263,'Raw Data'!$G:$G,'Raw Data'!AB:AB),"")</f>
        <v/>
      </c>
      <c r="Y263" s="17" t="str">
        <f>IFERROR(_xlfn.XLOOKUP($A263,'Raw Data'!$G:$G,'Raw Data'!AC:AC),"")</f>
        <v/>
      </c>
      <c r="Z263" s="45" t="str">
        <f>IFERROR(_xlfn.XLOOKUP($A263,'Raw Data'!$G:$G,'Raw Data'!AD:AD),"")</f>
        <v/>
      </c>
      <c r="AA263" s="45" t="str">
        <f>IFERROR(_xlfn.XLOOKUP($A263,'Raw Data'!$G:$G,'Raw Data'!AE:AE),"")</f>
        <v/>
      </c>
      <c r="AB263" s="17">
        <f>_xlfn.XLOOKUP($D263,'Modelling New'!D:D,'Modelling New'!N:N)</f>
        <v>10.507</v>
      </c>
      <c r="AC263" s="26">
        <f>IFERROR(_xlfn.XLOOKUP($D263,'Modelling New'!$D:$D,'Modelling New'!P:P),"")</f>
        <v>5.671045235483871</v>
      </c>
      <c r="AD263" s="45">
        <f>IFERROR(_xlfn.XLOOKUP($D263,'Modelling New'!$D:$D,'Modelling New'!T:T)*1000,"")</f>
        <v>43169.874244195642</v>
      </c>
      <c r="AE263" s="176">
        <f t="shared" si="24"/>
        <v>0.72450091751334023</v>
      </c>
      <c r="AF263" s="176">
        <f>IFERROR(_xlfn.XLOOKUP($D263,'Modelling New'!$D:$D,'Modelling New'!W:W),"")</f>
        <v>0.17119489484865502</v>
      </c>
      <c r="AG263" s="176">
        <f>IFERROR(_xlfn.XLOOKUP($D263,'Modelling New'!$D:$D,'Modelling New'!AD:AD),"")</f>
        <v>0.995</v>
      </c>
      <c r="AH263" s="176">
        <f>IFERROR(_xlfn.XLOOKUP($D263,'Modelling New'!$D:$D,'Modelling New'!AE:AE),"")</f>
        <v>0.997</v>
      </c>
      <c r="AI263" s="17"/>
      <c r="AJ263" s="17"/>
      <c r="AK263" s="17"/>
      <c r="AL263" s="17"/>
      <c r="AM263" s="17"/>
      <c r="AN263" s="176"/>
      <c r="AO263" s="176"/>
      <c r="AP263" s="176"/>
      <c r="AQ263" s="176"/>
      <c r="AR263" s="45">
        <f>IFERROR(_xlfn.XLOOKUP($D263,'Modelling New'!$D:$D,'Modelling New'!$N:$N),"")</f>
        <v>10.507</v>
      </c>
      <c r="AS263" s="45"/>
    </row>
    <row r="264" spans="1:45">
      <c r="A264" s="77">
        <f t="shared" si="25"/>
        <v>46007</v>
      </c>
      <c r="B264" s="45">
        <f>YEAR(Table13[[#This Row],[Date]])+IF(MONTH(Table13[[#This Row],[Date]])&gt;=4,1,0)</f>
        <v>2026</v>
      </c>
      <c r="C264" s="17">
        <f>YEAR(Table13[[#This Row],[Date]])</f>
        <v>2025</v>
      </c>
      <c r="D264" s="42">
        <f>Table13[[#This Row],[Date]]-DAY(Table13[[#This Row],[Date]])+1</f>
        <v>45992</v>
      </c>
      <c r="E264" s="17">
        <f t="shared" si="26"/>
        <v>31</v>
      </c>
      <c r="F264" s="147" t="str" cm="1">
        <f t="array" ref="F264">IFERROR(_xlfn.XLOOKUP(Table13[[#This Row],[Date]],Raw_Data[[#All],[Date]],Raw_Data[[#All],[Operating Hours]]),"")</f>
        <v/>
      </c>
      <c r="G264" s="26" t="str">
        <f>IFERROR(_xlfn.XLOOKUP($A264,'Raw Data'!$G:$G,'Raw Data'!S:S)/1000,"")</f>
        <v/>
      </c>
      <c r="H264" s="26"/>
      <c r="I264" s="26" t="str">
        <f>IFERROR(_xlfn.XLOOKUP($A264,'Raw Data'!$G:$G,'Raw Data'!AF:AF)/1000,"")</f>
        <v/>
      </c>
      <c r="J264" s="26"/>
      <c r="K264" s="149" t="str">
        <f>IFERROR(_xlfn.XLOOKUP($A264,'Raw Data'!$G:$G,'Raw Data'!W:W),"")</f>
        <v/>
      </c>
      <c r="L264" s="148" t="str">
        <f>IFERROR(_xlfn.XLOOKUP($A264,'Raw Data'!$G:$G,'Raw Data'!X:X),"")</f>
        <v/>
      </c>
      <c r="M264" s="148" t="str">
        <f>IFERROR(_xlfn.XLOOKUP($A264,'Raw Data'!$G:$G,'Raw Data'!Y:Y),"")</f>
        <v/>
      </c>
      <c r="N264" s="148" t="str">
        <f>IFERROR(_xlfn.XLOOKUP($A264,'Raw Data'!$G:$G,'Raw Data'!Z:Z),"")</f>
        <v/>
      </c>
      <c r="O264" s="188" t="str">
        <f>IFERROR(1-SUMIF('Plant BD'!$H:$H,$A264,'Plant BD'!$AE:$AE)/($AA264+SUMIF('Plant BD'!$H:$H,$A264,'Plant BD'!$AE:$AE)),"")</f>
        <v/>
      </c>
      <c r="P264" s="188"/>
      <c r="Q264" s="189"/>
      <c r="R264" s="191" t="str">
        <f>IFERROR(1-SUMIF('Grid BD'!$H:$H,$A264,'Grid BD'!$AD:$AD)/($AA264+SUMIF('Grid BD'!$H:$H,$A264,'Grid BD'!$AD:$AD)),"")</f>
        <v/>
      </c>
      <c r="S264" s="17"/>
      <c r="T264" s="189" t="str">
        <f>IFERROR(1-SUMIF(Tracker_BD!H:H,$A264,Tracker_BD!AI:AI)/$F264,"")</f>
        <v/>
      </c>
      <c r="U264" s="190" t="str">
        <f t="shared" si="22"/>
        <v/>
      </c>
      <c r="V264" s="17"/>
      <c r="W264" s="176" t="str">
        <f t="shared" si="23"/>
        <v/>
      </c>
      <c r="X264" s="17" t="str">
        <f>IFERROR(_xlfn.XLOOKUP($A264,'Raw Data'!$G:$G,'Raw Data'!AB:AB),"")</f>
        <v/>
      </c>
      <c r="Y264" s="17" t="str">
        <f>IFERROR(_xlfn.XLOOKUP($A264,'Raw Data'!$G:$G,'Raw Data'!AC:AC),"")</f>
        <v/>
      </c>
      <c r="Z264" s="45" t="str">
        <f>IFERROR(_xlfn.XLOOKUP($A264,'Raw Data'!$G:$G,'Raw Data'!AD:AD),"")</f>
        <v/>
      </c>
      <c r="AA264" s="45" t="str">
        <f>IFERROR(_xlfn.XLOOKUP($A264,'Raw Data'!$G:$G,'Raw Data'!AE:AE),"")</f>
        <v/>
      </c>
      <c r="AB264" s="17">
        <f>_xlfn.XLOOKUP($D264,'Modelling New'!D:D,'Modelling New'!N:N)</f>
        <v>10.507</v>
      </c>
      <c r="AC264" s="26">
        <f>IFERROR(_xlfn.XLOOKUP($D264,'Modelling New'!$D:$D,'Modelling New'!P:P),"")</f>
        <v>5.671045235483871</v>
      </c>
      <c r="AD264" s="45">
        <f>IFERROR(_xlfn.XLOOKUP($D264,'Modelling New'!$D:$D,'Modelling New'!T:T)*1000,"")</f>
        <v>43169.874244195642</v>
      </c>
      <c r="AE264" s="176">
        <f t="shared" si="24"/>
        <v>0.72450091751334023</v>
      </c>
      <c r="AF264" s="176">
        <f>IFERROR(_xlfn.XLOOKUP($D264,'Modelling New'!$D:$D,'Modelling New'!W:W),"")</f>
        <v>0.17119489484865502</v>
      </c>
      <c r="AG264" s="176">
        <f>IFERROR(_xlfn.XLOOKUP($D264,'Modelling New'!$D:$D,'Modelling New'!AD:AD),"")</f>
        <v>0.995</v>
      </c>
      <c r="AH264" s="176">
        <f>IFERROR(_xlfn.XLOOKUP($D264,'Modelling New'!$D:$D,'Modelling New'!AE:AE),"")</f>
        <v>0.997</v>
      </c>
      <c r="AI264" s="17"/>
      <c r="AJ264" s="17"/>
      <c r="AK264" s="17"/>
      <c r="AL264" s="17"/>
      <c r="AM264" s="17"/>
      <c r="AN264" s="176"/>
      <c r="AO264" s="176"/>
      <c r="AP264" s="176"/>
      <c r="AQ264" s="176"/>
      <c r="AR264" s="45">
        <f>IFERROR(_xlfn.XLOOKUP($D264,'Modelling New'!$D:$D,'Modelling New'!$N:$N),"")</f>
        <v>10.507</v>
      </c>
      <c r="AS264" s="45"/>
    </row>
    <row r="265" spans="1:45">
      <c r="A265" s="77">
        <f t="shared" si="25"/>
        <v>46008</v>
      </c>
      <c r="B265" s="45">
        <f>YEAR(Table13[[#This Row],[Date]])+IF(MONTH(Table13[[#This Row],[Date]])&gt;=4,1,0)</f>
        <v>2026</v>
      </c>
      <c r="C265" s="17">
        <f>YEAR(Table13[[#This Row],[Date]])</f>
        <v>2025</v>
      </c>
      <c r="D265" s="42">
        <f>Table13[[#This Row],[Date]]-DAY(Table13[[#This Row],[Date]])+1</f>
        <v>45992</v>
      </c>
      <c r="E265" s="17">
        <f t="shared" si="26"/>
        <v>31</v>
      </c>
      <c r="F265" s="147" t="str" cm="1">
        <f t="array" ref="F265">IFERROR(_xlfn.XLOOKUP(Table13[[#This Row],[Date]],Raw_Data[[#All],[Date]],Raw_Data[[#All],[Operating Hours]]),"")</f>
        <v/>
      </c>
      <c r="G265" s="148" t="str">
        <f>IFERROR(_xlfn.XLOOKUP($A265,'Raw Data'!$G:$G,'Raw Data'!S:S)/1000,"")</f>
        <v/>
      </c>
      <c r="H265" s="148"/>
      <c r="I265" s="148" t="str">
        <f>IFERROR(_xlfn.XLOOKUP($A265,'Raw Data'!$G:$G,'Raw Data'!AF:AF)/1000,"")</f>
        <v/>
      </c>
      <c r="J265" s="148"/>
      <c r="K265" s="149" t="str">
        <f>IFERROR(_xlfn.XLOOKUP($A265,'Raw Data'!$G:$G,'Raw Data'!W:W),"")</f>
        <v/>
      </c>
      <c r="L265" s="148" t="str">
        <f>IFERROR(_xlfn.XLOOKUP($A265,'Raw Data'!$G:$G,'Raw Data'!X:X),"")</f>
        <v/>
      </c>
      <c r="M265" s="148" t="str">
        <f>IFERROR(_xlfn.XLOOKUP($A265,'Raw Data'!$G:$G,'Raw Data'!Y:Y),"")</f>
        <v/>
      </c>
      <c r="N265" s="148" t="str">
        <f>IFERROR(_xlfn.XLOOKUP($A265,'Raw Data'!$G:$G,'Raw Data'!Z:Z),"")</f>
        <v/>
      </c>
      <c r="O265" s="188" t="str">
        <f>IFERROR(1-SUMIF('Plant BD'!$H:$H,$A265,'Plant BD'!$AE:$AE)/($AA265+SUMIF('Plant BD'!$H:$H,$A265,'Plant BD'!$AE:$AE)),"")</f>
        <v/>
      </c>
      <c r="P265" s="188"/>
      <c r="Q265" s="189"/>
      <c r="R265" s="188" t="str">
        <f>IFERROR(1-SUMIF('Grid BD'!$H:$H,$A265,'Grid BD'!$AD:$AD)/($AA265+SUMIF('Grid BD'!$H:$H,$A265,'Grid BD'!$AD:$AD)),"")</f>
        <v/>
      </c>
      <c r="S265" s="17"/>
      <c r="T265" s="189" t="str">
        <f>IFERROR(1-SUMIF(Tracker_BD!H:H,$A265,Tracker_BD!AI:AI)/$F265,"")</f>
        <v/>
      </c>
      <c r="U265" s="190" t="str">
        <f t="shared" si="22"/>
        <v/>
      </c>
      <c r="V265" s="17"/>
      <c r="W265" s="176" t="str">
        <f t="shared" si="23"/>
        <v/>
      </c>
      <c r="X265" s="17" t="str">
        <f>IFERROR(_xlfn.XLOOKUP($A265,'Raw Data'!$G:$G,'Raw Data'!AB:AB),"")</f>
        <v/>
      </c>
      <c r="Y265" s="17" t="str">
        <f>IFERROR(_xlfn.XLOOKUP($A265,'Raw Data'!$G:$G,'Raw Data'!AC:AC),"")</f>
        <v/>
      </c>
      <c r="Z265" s="45" t="str">
        <f>IFERROR(_xlfn.XLOOKUP($A265,'Raw Data'!$G:$G,'Raw Data'!AD:AD),"")</f>
        <v/>
      </c>
      <c r="AA265" s="45" t="str">
        <f>IFERROR(_xlfn.XLOOKUP($A265,'Raw Data'!$G:$G,'Raw Data'!AE:AE),"")</f>
        <v/>
      </c>
      <c r="AB265" s="17">
        <f>_xlfn.XLOOKUP($D265,'Modelling New'!D:D,'Modelling New'!N:N)</f>
        <v>10.507</v>
      </c>
      <c r="AC265" s="26">
        <f>IFERROR(_xlfn.XLOOKUP($D265,'Modelling New'!$D:$D,'Modelling New'!P:P),"")</f>
        <v>5.671045235483871</v>
      </c>
      <c r="AD265" s="45">
        <f>IFERROR(_xlfn.XLOOKUP($D265,'Modelling New'!$D:$D,'Modelling New'!T:T)*1000,"")</f>
        <v>43169.874244195642</v>
      </c>
      <c r="AE265" s="176">
        <f t="shared" si="24"/>
        <v>0.72450091751334023</v>
      </c>
      <c r="AF265" s="176">
        <f>IFERROR(_xlfn.XLOOKUP($D265,'Modelling New'!$D:$D,'Modelling New'!W:W),"")</f>
        <v>0.17119489484865502</v>
      </c>
      <c r="AG265" s="176">
        <f>IFERROR(_xlfn.XLOOKUP($D265,'Modelling New'!$D:$D,'Modelling New'!AD:AD),"")</f>
        <v>0.995</v>
      </c>
      <c r="AH265" s="176">
        <f>IFERROR(_xlfn.XLOOKUP($D265,'Modelling New'!$D:$D,'Modelling New'!AE:AE),"")</f>
        <v>0.997</v>
      </c>
      <c r="AI265" s="17"/>
      <c r="AJ265" s="17"/>
      <c r="AK265" s="17"/>
      <c r="AL265" s="17"/>
      <c r="AM265" s="17"/>
      <c r="AN265" s="176"/>
      <c r="AO265" s="176"/>
      <c r="AP265" s="176"/>
      <c r="AQ265" s="176"/>
      <c r="AR265" s="45">
        <f>IFERROR(_xlfn.XLOOKUP($D265,'Modelling New'!$D:$D,'Modelling New'!$N:$N),"")</f>
        <v>10.507</v>
      </c>
      <c r="AS265" s="45"/>
    </row>
    <row r="266" spans="1:45">
      <c r="A266" s="77">
        <f t="shared" si="25"/>
        <v>46009</v>
      </c>
      <c r="B266" s="45">
        <f>YEAR(Table13[[#This Row],[Date]])+IF(MONTH(Table13[[#This Row],[Date]])&gt;=4,1,0)</f>
        <v>2026</v>
      </c>
      <c r="C266" s="17">
        <f>YEAR(Table13[[#This Row],[Date]])</f>
        <v>2025</v>
      </c>
      <c r="D266" s="42">
        <f>Table13[[#This Row],[Date]]-DAY(Table13[[#This Row],[Date]])+1</f>
        <v>45992</v>
      </c>
      <c r="E266" s="17">
        <f t="shared" si="26"/>
        <v>31</v>
      </c>
      <c r="F266" s="147" t="str" cm="1">
        <f t="array" ref="F266">IFERROR(_xlfn.XLOOKUP(Table13[[#This Row],[Date]],Raw_Data[[#All],[Date]],Raw_Data[[#All],[Operating Hours]]),"")</f>
        <v/>
      </c>
      <c r="G266" s="26" t="str">
        <f>IFERROR(_xlfn.XLOOKUP($A266,'Raw Data'!$G:$G,'Raw Data'!S:S)/1000,"")</f>
        <v/>
      </c>
      <c r="H266" s="26"/>
      <c r="I266" s="26" t="str">
        <f>IFERROR(_xlfn.XLOOKUP($A266,'Raw Data'!$G:$G,'Raw Data'!AF:AF)/1000,"")</f>
        <v/>
      </c>
      <c r="J266" s="26"/>
      <c r="K266" s="149" t="str">
        <f>IFERROR(_xlfn.XLOOKUP($A266,'Raw Data'!$G:$G,'Raw Data'!W:W),"")</f>
        <v/>
      </c>
      <c r="L266" s="148" t="str">
        <f>IFERROR(_xlfn.XLOOKUP($A266,'Raw Data'!$G:$G,'Raw Data'!X:X),"")</f>
        <v/>
      </c>
      <c r="M266" s="148" t="str">
        <f>IFERROR(_xlfn.XLOOKUP($A266,'Raw Data'!$G:$G,'Raw Data'!Y:Y),"")</f>
        <v/>
      </c>
      <c r="N266" s="148" t="str">
        <f>IFERROR(_xlfn.XLOOKUP($A266,'Raw Data'!$G:$G,'Raw Data'!Z:Z),"")</f>
        <v/>
      </c>
      <c r="O266" s="188" t="str">
        <f>IFERROR(1-SUMIF('Plant BD'!$H:$H,$A266,'Plant BD'!$AE:$AE)/($AA266+SUMIF('Plant BD'!$H:$H,$A266,'Plant BD'!$AE:$AE)),"")</f>
        <v/>
      </c>
      <c r="P266" s="188"/>
      <c r="Q266" s="189"/>
      <c r="R266" s="191" t="str">
        <f>IFERROR(1-SUMIF('Grid BD'!$H:$H,$A266,'Grid BD'!$AD:$AD)/($AA266+SUMIF('Grid BD'!$H:$H,$A266,'Grid BD'!$AD:$AD)),"")</f>
        <v/>
      </c>
      <c r="S266" s="17"/>
      <c r="T266" s="189" t="str">
        <f>IFERROR(1-SUMIF(Tracker_BD!H:H,$A266,Tracker_BD!AI:AI)/$F266,"")</f>
        <v/>
      </c>
      <c r="U266" s="190" t="str">
        <f t="shared" si="22"/>
        <v/>
      </c>
      <c r="V266" s="17"/>
      <c r="W266" s="176" t="str">
        <f t="shared" si="23"/>
        <v/>
      </c>
      <c r="X266" s="17" t="str">
        <f>IFERROR(_xlfn.XLOOKUP($A266,'Raw Data'!$G:$G,'Raw Data'!AB:AB),"")</f>
        <v/>
      </c>
      <c r="Y266" s="17" t="str">
        <f>IFERROR(_xlfn.XLOOKUP($A266,'Raw Data'!$G:$G,'Raw Data'!AC:AC),"")</f>
        <v/>
      </c>
      <c r="Z266" s="45" t="str">
        <f>IFERROR(_xlfn.XLOOKUP($A266,'Raw Data'!$G:$G,'Raw Data'!AD:AD),"")</f>
        <v/>
      </c>
      <c r="AA266" s="45" t="str">
        <f>IFERROR(_xlfn.XLOOKUP($A266,'Raw Data'!$G:$G,'Raw Data'!AE:AE),"")</f>
        <v/>
      </c>
      <c r="AB266" s="17">
        <f>_xlfn.XLOOKUP($D266,'Modelling New'!D:D,'Modelling New'!N:N)</f>
        <v>10.507</v>
      </c>
      <c r="AC266" s="26">
        <f>IFERROR(_xlfn.XLOOKUP($D266,'Modelling New'!$D:$D,'Modelling New'!P:P),"")</f>
        <v>5.671045235483871</v>
      </c>
      <c r="AD266" s="45">
        <f>IFERROR(_xlfn.XLOOKUP($D266,'Modelling New'!$D:$D,'Modelling New'!T:T)*1000,"")</f>
        <v>43169.874244195642</v>
      </c>
      <c r="AE266" s="176">
        <f t="shared" si="24"/>
        <v>0.72450091751334023</v>
      </c>
      <c r="AF266" s="176">
        <f>IFERROR(_xlfn.XLOOKUP($D266,'Modelling New'!$D:$D,'Modelling New'!W:W),"")</f>
        <v>0.17119489484865502</v>
      </c>
      <c r="AG266" s="176">
        <f>IFERROR(_xlfn.XLOOKUP($D266,'Modelling New'!$D:$D,'Modelling New'!AD:AD),"")</f>
        <v>0.995</v>
      </c>
      <c r="AH266" s="176">
        <f>IFERROR(_xlfn.XLOOKUP($D266,'Modelling New'!$D:$D,'Modelling New'!AE:AE),"")</f>
        <v>0.997</v>
      </c>
      <c r="AI266" s="17"/>
      <c r="AJ266" s="17"/>
      <c r="AK266" s="17"/>
      <c r="AL266" s="17"/>
      <c r="AM266" s="17"/>
      <c r="AN266" s="176"/>
      <c r="AO266" s="176"/>
      <c r="AP266" s="176"/>
      <c r="AQ266" s="176"/>
      <c r="AR266" s="45">
        <f>IFERROR(_xlfn.XLOOKUP($D266,'Modelling New'!$D:$D,'Modelling New'!$N:$N),"")</f>
        <v>10.507</v>
      </c>
      <c r="AS266" s="45"/>
    </row>
    <row r="267" spans="1:45">
      <c r="A267" s="77">
        <f t="shared" si="25"/>
        <v>46010</v>
      </c>
      <c r="B267" s="45">
        <f>YEAR(Table13[[#This Row],[Date]])+IF(MONTH(Table13[[#This Row],[Date]])&gt;=4,1,0)</f>
        <v>2026</v>
      </c>
      <c r="C267" s="17">
        <f>YEAR(Table13[[#This Row],[Date]])</f>
        <v>2025</v>
      </c>
      <c r="D267" s="42">
        <f>Table13[[#This Row],[Date]]-DAY(Table13[[#This Row],[Date]])+1</f>
        <v>45992</v>
      </c>
      <c r="E267" s="17">
        <f t="shared" si="26"/>
        <v>31</v>
      </c>
      <c r="F267" s="147" t="str" cm="1">
        <f t="array" ref="F267">IFERROR(_xlfn.XLOOKUP(Table13[[#This Row],[Date]],Raw_Data[[#All],[Date]],Raw_Data[[#All],[Operating Hours]]),"")</f>
        <v/>
      </c>
      <c r="G267" s="148" t="str">
        <f>IFERROR(_xlfn.XLOOKUP($A267,'Raw Data'!$G:$G,'Raw Data'!S:S)/1000,"")</f>
        <v/>
      </c>
      <c r="H267" s="148"/>
      <c r="I267" s="148" t="str">
        <f>IFERROR(_xlfn.XLOOKUP($A267,'Raw Data'!$G:$G,'Raw Data'!AF:AF)/1000,"")</f>
        <v/>
      </c>
      <c r="J267" s="148"/>
      <c r="K267" s="149" t="str">
        <f>IFERROR(_xlfn.XLOOKUP($A267,'Raw Data'!$G:$G,'Raw Data'!W:W),"")</f>
        <v/>
      </c>
      <c r="L267" s="148" t="str">
        <f>IFERROR(_xlfn.XLOOKUP($A267,'Raw Data'!$G:$G,'Raw Data'!X:X),"")</f>
        <v/>
      </c>
      <c r="M267" s="148" t="str">
        <f>IFERROR(_xlfn.XLOOKUP($A267,'Raw Data'!$G:$G,'Raw Data'!Y:Y),"")</f>
        <v/>
      </c>
      <c r="N267" s="148" t="str">
        <f>IFERROR(_xlfn.XLOOKUP($A267,'Raw Data'!$G:$G,'Raw Data'!Z:Z),"")</f>
        <v/>
      </c>
      <c r="O267" s="188" t="str">
        <f>IFERROR(1-SUMIF('Plant BD'!$H:$H,$A267,'Plant BD'!$AE:$AE)/($AA267+SUMIF('Plant BD'!$H:$H,$A267,'Plant BD'!$AE:$AE)),"")</f>
        <v/>
      </c>
      <c r="P267" s="188"/>
      <c r="Q267" s="189"/>
      <c r="R267" s="188" t="str">
        <f>IFERROR(1-SUMIF('Grid BD'!$H:$H,$A267,'Grid BD'!$AD:$AD)/($AA267+SUMIF('Grid BD'!$H:$H,$A267,'Grid BD'!$AD:$AD)),"")</f>
        <v/>
      </c>
      <c r="S267" s="17"/>
      <c r="T267" s="189" t="str">
        <f>IFERROR(1-SUMIF(Tracker_BD!H:H,$A267,Tracker_BD!AI:AI)/$F267,"")</f>
        <v/>
      </c>
      <c r="U267" s="190" t="str">
        <f t="shared" si="22"/>
        <v/>
      </c>
      <c r="V267" s="17"/>
      <c r="W267" s="176" t="str">
        <f t="shared" si="23"/>
        <v/>
      </c>
      <c r="X267" s="17" t="str">
        <f>IFERROR(_xlfn.XLOOKUP($A267,'Raw Data'!$G:$G,'Raw Data'!AB:AB),"")</f>
        <v/>
      </c>
      <c r="Y267" s="17" t="str">
        <f>IFERROR(_xlfn.XLOOKUP($A267,'Raw Data'!$G:$G,'Raw Data'!AC:AC),"")</f>
        <v/>
      </c>
      <c r="Z267" s="45" t="str">
        <f>IFERROR(_xlfn.XLOOKUP($A267,'Raw Data'!$G:$G,'Raw Data'!AD:AD),"")</f>
        <v/>
      </c>
      <c r="AA267" s="45" t="str">
        <f>IFERROR(_xlfn.XLOOKUP($A267,'Raw Data'!$G:$G,'Raw Data'!AE:AE),"")</f>
        <v/>
      </c>
      <c r="AB267" s="17">
        <f>_xlfn.XLOOKUP($D267,'Modelling New'!D:D,'Modelling New'!N:N)</f>
        <v>10.507</v>
      </c>
      <c r="AC267" s="26">
        <f>IFERROR(_xlfn.XLOOKUP($D267,'Modelling New'!$D:$D,'Modelling New'!P:P),"")</f>
        <v>5.671045235483871</v>
      </c>
      <c r="AD267" s="45">
        <f>IFERROR(_xlfn.XLOOKUP($D267,'Modelling New'!$D:$D,'Modelling New'!T:T)*1000,"")</f>
        <v>43169.874244195642</v>
      </c>
      <c r="AE267" s="176">
        <f t="shared" si="24"/>
        <v>0.72450091751334023</v>
      </c>
      <c r="AF267" s="176">
        <f>IFERROR(_xlfn.XLOOKUP($D267,'Modelling New'!$D:$D,'Modelling New'!W:W),"")</f>
        <v>0.17119489484865502</v>
      </c>
      <c r="AG267" s="176">
        <f>IFERROR(_xlfn.XLOOKUP($D267,'Modelling New'!$D:$D,'Modelling New'!AD:AD),"")</f>
        <v>0.995</v>
      </c>
      <c r="AH267" s="176">
        <f>IFERROR(_xlfn.XLOOKUP($D267,'Modelling New'!$D:$D,'Modelling New'!AE:AE),"")</f>
        <v>0.997</v>
      </c>
      <c r="AI267" s="17"/>
      <c r="AJ267" s="17"/>
      <c r="AK267" s="17"/>
      <c r="AL267" s="17"/>
      <c r="AM267" s="17"/>
      <c r="AN267" s="176"/>
      <c r="AO267" s="176"/>
      <c r="AP267" s="176"/>
      <c r="AQ267" s="176"/>
      <c r="AR267" s="45">
        <f>IFERROR(_xlfn.XLOOKUP($D267,'Modelling New'!$D:$D,'Modelling New'!$N:$N),"")</f>
        <v>10.507</v>
      </c>
      <c r="AS267" s="45"/>
    </row>
    <row r="268" spans="1:45">
      <c r="A268" s="77">
        <f t="shared" si="25"/>
        <v>46011</v>
      </c>
      <c r="B268" s="45">
        <f>YEAR(Table13[[#This Row],[Date]])+IF(MONTH(Table13[[#This Row],[Date]])&gt;=4,1,0)</f>
        <v>2026</v>
      </c>
      <c r="C268" s="17">
        <f>YEAR(Table13[[#This Row],[Date]])</f>
        <v>2025</v>
      </c>
      <c r="D268" s="42">
        <f>Table13[[#This Row],[Date]]-DAY(Table13[[#This Row],[Date]])+1</f>
        <v>45992</v>
      </c>
      <c r="E268" s="17">
        <f t="shared" si="26"/>
        <v>31</v>
      </c>
      <c r="F268" s="147" t="str" cm="1">
        <f t="array" ref="F268">IFERROR(_xlfn.XLOOKUP(Table13[[#This Row],[Date]],Raw_Data[[#All],[Date]],Raw_Data[[#All],[Operating Hours]]),"")</f>
        <v/>
      </c>
      <c r="G268" s="26" t="str">
        <f>IFERROR(_xlfn.XLOOKUP($A268,'Raw Data'!$G:$G,'Raw Data'!S:S)/1000,"")</f>
        <v/>
      </c>
      <c r="H268" s="26"/>
      <c r="I268" s="26" t="str">
        <f>IFERROR(_xlfn.XLOOKUP($A268,'Raw Data'!$G:$G,'Raw Data'!AF:AF)/1000,"")</f>
        <v/>
      </c>
      <c r="J268" s="26"/>
      <c r="K268" s="149" t="str">
        <f>IFERROR(_xlfn.XLOOKUP($A268,'Raw Data'!$G:$G,'Raw Data'!W:W),"")</f>
        <v/>
      </c>
      <c r="L268" s="148" t="str">
        <f>IFERROR(_xlfn.XLOOKUP($A268,'Raw Data'!$G:$G,'Raw Data'!X:X),"")</f>
        <v/>
      </c>
      <c r="M268" s="148" t="str">
        <f>IFERROR(_xlfn.XLOOKUP($A268,'Raw Data'!$G:$G,'Raw Data'!Y:Y),"")</f>
        <v/>
      </c>
      <c r="N268" s="148" t="str">
        <f>IFERROR(_xlfn.XLOOKUP($A268,'Raw Data'!$G:$G,'Raw Data'!Z:Z),"")</f>
        <v/>
      </c>
      <c r="O268" s="188" t="str">
        <f>IFERROR(1-SUMIF('Plant BD'!$H:$H,$A268,'Plant BD'!$AE:$AE)/($AA268+SUMIF('Plant BD'!$H:$H,$A268,'Plant BD'!$AE:$AE)),"")</f>
        <v/>
      </c>
      <c r="P268" s="188"/>
      <c r="Q268" s="189"/>
      <c r="R268" s="191" t="str">
        <f>IFERROR(1-SUMIF('Grid BD'!$H:$H,$A268,'Grid BD'!$AD:$AD)/($AA268+SUMIF('Grid BD'!$H:$H,$A268,'Grid BD'!$AD:$AD)),"")</f>
        <v/>
      </c>
      <c r="S268" s="17"/>
      <c r="T268" s="189" t="str">
        <f>IFERROR(1-SUMIF(Tracker_BD!H:H,$A268,Tracker_BD!AI:AI)/$F268,"")</f>
        <v/>
      </c>
      <c r="U268" s="190" t="str">
        <f t="shared" si="22"/>
        <v/>
      </c>
      <c r="V268" s="17"/>
      <c r="W268" s="176" t="str">
        <f t="shared" si="23"/>
        <v/>
      </c>
      <c r="X268" s="17" t="str">
        <f>IFERROR(_xlfn.XLOOKUP($A268,'Raw Data'!$G:$G,'Raw Data'!AB:AB),"")</f>
        <v/>
      </c>
      <c r="Y268" s="17" t="str">
        <f>IFERROR(_xlfn.XLOOKUP($A268,'Raw Data'!$G:$G,'Raw Data'!AC:AC),"")</f>
        <v/>
      </c>
      <c r="Z268" s="45" t="str">
        <f>IFERROR(_xlfn.XLOOKUP($A268,'Raw Data'!$G:$G,'Raw Data'!AD:AD),"")</f>
        <v/>
      </c>
      <c r="AA268" s="45" t="str">
        <f>IFERROR(_xlfn.XLOOKUP($A268,'Raw Data'!$G:$G,'Raw Data'!AE:AE),"")</f>
        <v/>
      </c>
      <c r="AB268" s="17">
        <f>_xlfn.XLOOKUP($D268,'Modelling New'!D:D,'Modelling New'!N:N)</f>
        <v>10.507</v>
      </c>
      <c r="AC268" s="26">
        <f>IFERROR(_xlfn.XLOOKUP($D268,'Modelling New'!$D:$D,'Modelling New'!P:P),"")</f>
        <v>5.671045235483871</v>
      </c>
      <c r="AD268" s="45">
        <f>IFERROR(_xlfn.XLOOKUP($D268,'Modelling New'!$D:$D,'Modelling New'!T:T)*1000,"")</f>
        <v>43169.874244195642</v>
      </c>
      <c r="AE268" s="176">
        <f t="shared" si="24"/>
        <v>0.72450091751334023</v>
      </c>
      <c r="AF268" s="176">
        <f>IFERROR(_xlfn.XLOOKUP($D268,'Modelling New'!$D:$D,'Modelling New'!W:W),"")</f>
        <v>0.17119489484865502</v>
      </c>
      <c r="AG268" s="176">
        <f>IFERROR(_xlfn.XLOOKUP($D268,'Modelling New'!$D:$D,'Modelling New'!AD:AD),"")</f>
        <v>0.995</v>
      </c>
      <c r="AH268" s="176">
        <f>IFERROR(_xlfn.XLOOKUP($D268,'Modelling New'!$D:$D,'Modelling New'!AE:AE),"")</f>
        <v>0.997</v>
      </c>
      <c r="AI268" s="17"/>
      <c r="AJ268" s="17"/>
      <c r="AK268" s="17"/>
      <c r="AL268" s="17"/>
      <c r="AM268" s="17"/>
      <c r="AN268" s="176"/>
      <c r="AO268" s="176"/>
      <c r="AP268" s="176"/>
      <c r="AQ268" s="176"/>
      <c r="AR268" s="45">
        <f>IFERROR(_xlfn.XLOOKUP($D268,'Modelling New'!$D:$D,'Modelling New'!$N:$N),"")</f>
        <v>10.507</v>
      </c>
      <c r="AS268" s="45"/>
    </row>
    <row r="269" spans="1:45">
      <c r="A269" s="77">
        <f t="shared" si="25"/>
        <v>46012</v>
      </c>
      <c r="B269" s="45">
        <f>YEAR(Table13[[#This Row],[Date]])+IF(MONTH(Table13[[#This Row],[Date]])&gt;=4,1,0)</f>
        <v>2026</v>
      </c>
      <c r="C269" s="17">
        <f>YEAR(Table13[[#This Row],[Date]])</f>
        <v>2025</v>
      </c>
      <c r="D269" s="42">
        <f>Table13[[#This Row],[Date]]-DAY(Table13[[#This Row],[Date]])+1</f>
        <v>45992</v>
      </c>
      <c r="E269" s="17">
        <f t="shared" si="26"/>
        <v>31</v>
      </c>
      <c r="F269" s="147" t="str" cm="1">
        <f t="array" ref="F269">IFERROR(_xlfn.XLOOKUP(Table13[[#This Row],[Date]],Raw_Data[[#All],[Date]],Raw_Data[[#All],[Operating Hours]]),"")</f>
        <v/>
      </c>
      <c r="G269" s="148" t="str">
        <f>IFERROR(_xlfn.XLOOKUP($A269,'Raw Data'!$G:$G,'Raw Data'!S:S)/1000,"")</f>
        <v/>
      </c>
      <c r="H269" s="148"/>
      <c r="I269" s="148" t="str">
        <f>IFERROR(_xlfn.XLOOKUP($A269,'Raw Data'!$G:$G,'Raw Data'!AF:AF)/1000,"")</f>
        <v/>
      </c>
      <c r="J269" s="148"/>
      <c r="K269" s="149" t="str">
        <f>IFERROR(_xlfn.XLOOKUP($A269,'Raw Data'!$G:$G,'Raw Data'!W:W),"")</f>
        <v/>
      </c>
      <c r="L269" s="148" t="str">
        <f>IFERROR(_xlfn.XLOOKUP($A269,'Raw Data'!$G:$G,'Raw Data'!X:X),"")</f>
        <v/>
      </c>
      <c r="M269" s="148" t="str">
        <f>IFERROR(_xlfn.XLOOKUP($A269,'Raw Data'!$G:$G,'Raw Data'!Y:Y),"")</f>
        <v/>
      </c>
      <c r="N269" s="148" t="str">
        <f>IFERROR(_xlfn.XLOOKUP($A269,'Raw Data'!$G:$G,'Raw Data'!Z:Z),"")</f>
        <v/>
      </c>
      <c r="O269" s="188" t="str">
        <f>IFERROR(1-SUMIF('Plant BD'!$H:$H,$A269,'Plant BD'!$AE:$AE)/($AA269+SUMIF('Plant BD'!$H:$H,$A269,'Plant BD'!$AE:$AE)),"")</f>
        <v/>
      </c>
      <c r="P269" s="188"/>
      <c r="Q269" s="189"/>
      <c r="R269" s="188" t="str">
        <f>IFERROR(1-SUMIF('Grid BD'!$H:$H,$A269,'Grid BD'!$AD:$AD)/($AA269+SUMIF('Grid BD'!$H:$H,$A269,'Grid BD'!$AD:$AD)),"")</f>
        <v/>
      </c>
      <c r="S269" s="17"/>
      <c r="T269" s="189" t="str">
        <f>IFERROR(1-SUMIF(Tracker_BD!H:H,$A269,Tracker_BD!AI:AI)/$F269,"")</f>
        <v/>
      </c>
      <c r="U269" s="190" t="str">
        <f t="shared" si="22"/>
        <v/>
      </c>
      <c r="V269" s="17"/>
      <c r="W269" s="176" t="str">
        <f t="shared" si="23"/>
        <v/>
      </c>
      <c r="X269" s="17" t="str">
        <f>IFERROR(_xlfn.XLOOKUP($A269,'Raw Data'!$G:$G,'Raw Data'!AB:AB),"")</f>
        <v/>
      </c>
      <c r="Y269" s="17" t="str">
        <f>IFERROR(_xlfn.XLOOKUP($A269,'Raw Data'!$G:$G,'Raw Data'!AC:AC),"")</f>
        <v/>
      </c>
      <c r="Z269" s="45" t="str">
        <f>IFERROR(_xlfn.XLOOKUP($A269,'Raw Data'!$G:$G,'Raw Data'!AD:AD),"")</f>
        <v/>
      </c>
      <c r="AA269" s="45" t="str">
        <f>IFERROR(_xlfn.XLOOKUP($A269,'Raw Data'!$G:$G,'Raw Data'!AE:AE),"")</f>
        <v/>
      </c>
      <c r="AB269" s="17">
        <f>_xlfn.XLOOKUP($D269,'Modelling New'!D:D,'Modelling New'!N:N)</f>
        <v>10.507</v>
      </c>
      <c r="AC269" s="26">
        <f>IFERROR(_xlfn.XLOOKUP($D269,'Modelling New'!$D:$D,'Modelling New'!P:P),"")</f>
        <v>5.671045235483871</v>
      </c>
      <c r="AD269" s="45">
        <f>IFERROR(_xlfn.XLOOKUP($D269,'Modelling New'!$D:$D,'Modelling New'!T:T)*1000,"")</f>
        <v>43169.874244195642</v>
      </c>
      <c r="AE269" s="176">
        <f t="shared" si="24"/>
        <v>0.72450091751334023</v>
      </c>
      <c r="AF269" s="176">
        <f>IFERROR(_xlfn.XLOOKUP($D269,'Modelling New'!$D:$D,'Modelling New'!W:W),"")</f>
        <v>0.17119489484865502</v>
      </c>
      <c r="AG269" s="176">
        <f>IFERROR(_xlfn.XLOOKUP($D269,'Modelling New'!$D:$D,'Modelling New'!AD:AD),"")</f>
        <v>0.995</v>
      </c>
      <c r="AH269" s="176">
        <f>IFERROR(_xlfn.XLOOKUP($D269,'Modelling New'!$D:$D,'Modelling New'!AE:AE),"")</f>
        <v>0.997</v>
      </c>
      <c r="AI269" s="17"/>
      <c r="AJ269" s="17"/>
      <c r="AK269" s="17"/>
      <c r="AL269" s="17"/>
      <c r="AM269" s="17"/>
      <c r="AN269" s="176"/>
      <c r="AO269" s="176"/>
      <c r="AP269" s="176"/>
      <c r="AQ269" s="176"/>
      <c r="AR269" s="45">
        <f>IFERROR(_xlfn.XLOOKUP($D269,'Modelling New'!$D:$D,'Modelling New'!$N:$N),"")</f>
        <v>10.507</v>
      </c>
      <c r="AS269" s="45"/>
    </row>
    <row r="270" spans="1:45">
      <c r="A270" s="77">
        <f t="shared" si="25"/>
        <v>46013</v>
      </c>
      <c r="B270" s="45">
        <f>YEAR(Table13[[#This Row],[Date]])+IF(MONTH(Table13[[#This Row],[Date]])&gt;=4,1,0)</f>
        <v>2026</v>
      </c>
      <c r="C270" s="17">
        <f>YEAR(Table13[[#This Row],[Date]])</f>
        <v>2025</v>
      </c>
      <c r="D270" s="42">
        <f>Table13[[#This Row],[Date]]-DAY(Table13[[#This Row],[Date]])+1</f>
        <v>45992</v>
      </c>
      <c r="E270" s="17">
        <f t="shared" si="26"/>
        <v>31</v>
      </c>
      <c r="F270" s="147" t="str" cm="1">
        <f t="array" ref="F270">IFERROR(_xlfn.XLOOKUP(Table13[[#This Row],[Date]],Raw_Data[[#All],[Date]],Raw_Data[[#All],[Operating Hours]]),"")</f>
        <v/>
      </c>
      <c r="G270" s="26" t="str">
        <f>IFERROR(_xlfn.XLOOKUP($A270,'Raw Data'!$G:$G,'Raw Data'!S:S)/1000,"")</f>
        <v/>
      </c>
      <c r="H270" s="26"/>
      <c r="I270" s="26" t="str">
        <f>IFERROR(_xlfn.XLOOKUP($A270,'Raw Data'!$G:$G,'Raw Data'!AF:AF)/1000,"")</f>
        <v/>
      </c>
      <c r="J270" s="26"/>
      <c r="K270" s="149" t="str">
        <f>IFERROR(_xlfn.XLOOKUP($A270,'Raw Data'!$G:$G,'Raw Data'!W:W),"")</f>
        <v/>
      </c>
      <c r="L270" s="148" t="str">
        <f>IFERROR(_xlfn.XLOOKUP($A270,'Raw Data'!$G:$G,'Raw Data'!X:X),"")</f>
        <v/>
      </c>
      <c r="M270" s="148" t="str">
        <f>IFERROR(_xlfn.XLOOKUP($A270,'Raw Data'!$G:$G,'Raw Data'!Y:Y),"")</f>
        <v/>
      </c>
      <c r="N270" s="148" t="str">
        <f>IFERROR(_xlfn.XLOOKUP($A270,'Raw Data'!$G:$G,'Raw Data'!Z:Z),"")</f>
        <v/>
      </c>
      <c r="O270" s="188" t="str">
        <f>IFERROR(1-SUMIF('Plant BD'!$H:$H,$A270,'Plant BD'!$AE:$AE)/($AA270+SUMIF('Plant BD'!$H:$H,$A270,'Plant BD'!$AE:$AE)),"")</f>
        <v/>
      </c>
      <c r="P270" s="188"/>
      <c r="Q270" s="189"/>
      <c r="R270" s="191" t="str">
        <f>IFERROR(1-SUMIF('Grid BD'!$H:$H,$A270,'Grid BD'!$AD:$AD)/($AA270+SUMIF('Grid BD'!$H:$H,$A270,'Grid BD'!$AD:$AD)),"")</f>
        <v/>
      </c>
      <c r="S270" s="17"/>
      <c r="T270" s="189" t="str">
        <f>IFERROR(1-SUMIF(Tracker_BD!H:H,$A270,Tracker_BD!AI:AI)/$F270,"")</f>
        <v/>
      </c>
      <c r="U270" s="190" t="str">
        <f t="shared" si="22"/>
        <v/>
      </c>
      <c r="V270" s="17"/>
      <c r="W270" s="176" t="str">
        <f t="shared" si="23"/>
        <v/>
      </c>
      <c r="X270" s="17" t="str">
        <f>IFERROR(_xlfn.XLOOKUP($A270,'Raw Data'!$G:$G,'Raw Data'!AB:AB),"")</f>
        <v/>
      </c>
      <c r="Y270" s="17" t="str">
        <f>IFERROR(_xlfn.XLOOKUP($A270,'Raw Data'!$G:$G,'Raw Data'!AC:AC),"")</f>
        <v/>
      </c>
      <c r="Z270" s="45" t="str">
        <f>IFERROR(_xlfn.XLOOKUP($A270,'Raw Data'!$G:$G,'Raw Data'!AD:AD),"")</f>
        <v/>
      </c>
      <c r="AA270" s="45" t="str">
        <f>IFERROR(_xlfn.XLOOKUP($A270,'Raw Data'!$G:$G,'Raw Data'!AE:AE),"")</f>
        <v/>
      </c>
      <c r="AB270" s="17">
        <f>_xlfn.XLOOKUP($D270,'Modelling New'!D:D,'Modelling New'!N:N)</f>
        <v>10.507</v>
      </c>
      <c r="AC270" s="26">
        <f>IFERROR(_xlfn.XLOOKUP($D270,'Modelling New'!$D:$D,'Modelling New'!P:P),"")</f>
        <v>5.671045235483871</v>
      </c>
      <c r="AD270" s="45">
        <f>IFERROR(_xlfn.XLOOKUP($D270,'Modelling New'!$D:$D,'Modelling New'!T:T)*1000,"")</f>
        <v>43169.874244195642</v>
      </c>
      <c r="AE270" s="176">
        <f t="shared" si="24"/>
        <v>0.72450091751334023</v>
      </c>
      <c r="AF270" s="176">
        <f>IFERROR(_xlfn.XLOOKUP($D270,'Modelling New'!$D:$D,'Modelling New'!W:W),"")</f>
        <v>0.17119489484865502</v>
      </c>
      <c r="AG270" s="176">
        <f>IFERROR(_xlfn.XLOOKUP($D270,'Modelling New'!$D:$D,'Modelling New'!AD:AD),"")</f>
        <v>0.995</v>
      </c>
      <c r="AH270" s="176">
        <f>IFERROR(_xlfn.XLOOKUP($D270,'Modelling New'!$D:$D,'Modelling New'!AE:AE),"")</f>
        <v>0.997</v>
      </c>
      <c r="AI270" s="17"/>
      <c r="AJ270" s="17"/>
      <c r="AK270" s="17"/>
      <c r="AL270" s="17"/>
      <c r="AM270" s="17"/>
      <c r="AN270" s="176"/>
      <c r="AO270" s="176"/>
      <c r="AP270" s="176"/>
      <c r="AQ270" s="176"/>
      <c r="AR270" s="45">
        <f>IFERROR(_xlfn.XLOOKUP($D270,'Modelling New'!$D:$D,'Modelling New'!$N:$N),"")</f>
        <v>10.507</v>
      </c>
      <c r="AS270" s="45"/>
    </row>
    <row r="271" spans="1:45">
      <c r="A271" s="77">
        <f t="shared" si="25"/>
        <v>46014</v>
      </c>
      <c r="B271" s="45">
        <f>YEAR(Table13[[#This Row],[Date]])+IF(MONTH(Table13[[#This Row],[Date]])&gt;=4,1,0)</f>
        <v>2026</v>
      </c>
      <c r="C271" s="17">
        <f>YEAR(Table13[[#This Row],[Date]])</f>
        <v>2025</v>
      </c>
      <c r="D271" s="42">
        <f>Table13[[#This Row],[Date]]-DAY(Table13[[#This Row],[Date]])+1</f>
        <v>45992</v>
      </c>
      <c r="E271" s="17">
        <f t="shared" si="26"/>
        <v>31</v>
      </c>
      <c r="F271" s="147" t="str" cm="1">
        <f t="array" ref="F271">IFERROR(_xlfn.XLOOKUP(Table13[[#This Row],[Date]],Raw_Data[[#All],[Date]],Raw_Data[[#All],[Operating Hours]]),"")</f>
        <v/>
      </c>
      <c r="G271" s="148" t="str">
        <f>IFERROR(_xlfn.XLOOKUP($A271,'Raw Data'!$G:$G,'Raw Data'!S:S)/1000,"")</f>
        <v/>
      </c>
      <c r="H271" s="148"/>
      <c r="I271" s="148" t="str">
        <f>IFERROR(_xlfn.XLOOKUP($A271,'Raw Data'!$G:$G,'Raw Data'!AF:AF)/1000,"")</f>
        <v/>
      </c>
      <c r="J271" s="148"/>
      <c r="K271" s="149" t="str">
        <f>IFERROR(_xlfn.XLOOKUP($A271,'Raw Data'!$G:$G,'Raw Data'!W:W),"")</f>
        <v/>
      </c>
      <c r="L271" s="148" t="str">
        <f>IFERROR(_xlfn.XLOOKUP($A271,'Raw Data'!$G:$G,'Raw Data'!X:X),"")</f>
        <v/>
      </c>
      <c r="M271" s="148" t="str">
        <f>IFERROR(_xlfn.XLOOKUP($A271,'Raw Data'!$G:$G,'Raw Data'!Y:Y),"")</f>
        <v/>
      </c>
      <c r="N271" s="148" t="str">
        <f>IFERROR(_xlfn.XLOOKUP($A271,'Raw Data'!$G:$G,'Raw Data'!Z:Z),"")</f>
        <v/>
      </c>
      <c r="O271" s="188" t="str">
        <f>IFERROR(1-SUMIF('Plant BD'!$H:$H,$A271,'Plant BD'!$AE:$AE)/($AA271+SUMIF('Plant BD'!$H:$H,$A271,'Plant BD'!$AE:$AE)),"")</f>
        <v/>
      </c>
      <c r="P271" s="188"/>
      <c r="Q271" s="189"/>
      <c r="R271" s="188" t="str">
        <f>IFERROR(1-SUMIF('Grid BD'!$H:$H,$A271,'Grid BD'!$AD:$AD)/($AA271+SUMIF('Grid BD'!$H:$H,$A271,'Grid BD'!$AD:$AD)),"")</f>
        <v/>
      </c>
      <c r="S271" s="17"/>
      <c r="T271" s="189" t="str">
        <f>IFERROR(1-SUMIF(Tracker_BD!H:H,$A271,Tracker_BD!AI:AI)/$F271,"")</f>
        <v/>
      </c>
      <c r="U271" s="190" t="str">
        <f t="shared" si="22"/>
        <v/>
      </c>
      <c r="V271" s="17"/>
      <c r="W271" s="176" t="str">
        <f t="shared" si="23"/>
        <v/>
      </c>
      <c r="X271" s="17" t="str">
        <f>IFERROR(_xlfn.XLOOKUP($A271,'Raw Data'!$G:$G,'Raw Data'!AB:AB),"")</f>
        <v/>
      </c>
      <c r="Y271" s="17" t="str">
        <f>IFERROR(_xlfn.XLOOKUP($A271,'Raw Data'!$G:$G,'Raw Data'!AC:AC),"")</f>
        <v/>
      </c>
      <c r="Z271" s="45" t="str">
        <f>IFERROR(_xlfn.XLOOKUP($A271,'Raw Data'!$G:$G,'Raw Data'!AD:AD),"")</f>
        <v/>
      </c>
      <c r="AA271" s="45" t="str">
        <f>IFERROR(_xlfn.XLOOKUP($A271,'Raw Data'!$G:$G,'Raw Data'!AE:AE),"")</f>
        <v/>
      </c>
      <c r="AB271" s="17">
        <f>_xlfn.XLOOKUP($D271,'Modelling New'!D:D,'Modelling New'!N:N)</f>
        <v>10.507</v>
      </c>
      <c r="AC271" s="26">
        <f>IFERROR(_xlfn.XLOOKUP($D271,'Modelling New'!$D:$D,'Modelling New'!P:P),"")</f>
        <v>5.671045235483871</v>
      </c>
      <c r="AD271" s="45">
        <f>IFERROR(_xlfn.XLOOKUP($D271,'Modelling New'!$D:$D,'Modelling New'!T:T)*1000,"")</f>
        <v>43169.874244195642</v>
      </c>
      <c r="AE271" s="176">
        <f t="shared" si="24"/>
        <v>0.72450091751334023</v>
      </c>
      <c r="AF271" s="176">
        <f>IFERROR(_xlfn.XLOOKUP($D271,'Modelling New'!$D:$D,'Modelling New'!W:W),"")</f>
        <v>0.17119489484865502</v>
      </c>
      <c r="AG271" s="176">
        <f>IFERROR(_xlfn.XLOOKUP($D271,'Modelling New'!$D:$D,'Modelling New'!AD:AD),"")</f>
        <v>0.995</v>
      </c>
      <c r="AH271" s="176">
        <f>IFERROR(_xlfn.XLOOKUP($D271,'Modelling New'!$D:$D,'Modelling New'!AE:AE),"")</f>
        <v>0.997</v>
      </c>
      <c r="AI271" s="17"/>
      <c r="AJ271" s="17"/>
      <c r="AK271" s="17"/>
      <c r="AL271" s="17"/>
      <c r="AM271" s="17"/>
      <c r="AN271" s="176"/>
      <c r="AO271" s="176"/>
      <c r="AP271" s="176"/>
      <c r="AQ271" s="176"/>
      <c r="AR271" s="45">
        <f>IFERROR(_xlfn.XLOOKUP($D271,'Modelling New'!$D:$D,'Modelling New'!$N:$N),"")</f>
        <v>10.507</v>
      </c>
      <c r="AS271" s="45"/>
    </row>
    <row r="272" spans="1:45">
      <c r="A272" s="77">
        <f t="shared" si="25"/>
        <v>46015</v>
      </c>
      <c r="B272" s="45">
        <f>YEAR(Table13[[#This Row],[Date]])+IF(MONTH(Table13[[#This Row],[Date]])&gt;=4,1,0)</f>
        <v>2026</v>
      </c>
      <c r="C272" s="17">
        <f>YEAR(Table13[[#This Row],[Date]])</f>
        <v>2025</v>
      </c>
      <c r="D272" s="42">
        <f>Table13[[#This Row],[Date]]-DAY(Table13[[#This Row],[Date]])+1</f>
        <v>45992</v>
      </c>
      <c r="E272" s="17">
        <f t="shared" si="26"/>
        <v>31</v>
      </c>
      <c r="F272" s="147" t="str" cm="1">
        <f t="array" ref="F272">IFERROR(_xlfn.XLOOKUP(Table13[[#This Row],[Date]],Raw_Data[[#All],[Date]],Raw_Data[[#All],[Operating Hours]]),"")</f>
        <v/>
      </c>
      <c r="G272" s="26" t="str">
        <f>IFERROR(_xlfn.XLOOKUP($A272,'Raw Data'!$G:$G,'Raw Data'!S:S)/1000,"")</f>
        <v/>
      </c>
      <c r="H272" s="26"/>
      <c r="I272" s="26" t="str">
        <f>IFERROR(_xlfn.XLOOKUP($A272,'Raw Data'!$G:$G,'Raw Data'!AF:AF)/1000,"")</f>
        <v/>
      </c>
      <c r="J272" s="26"/>
      <c r="K272" s="149" t="str">
        <f>IFERROR(_xlfn.XLOOKUP($A272,'Raw Data'!$G:$G,'Raw Data'!W:W),"")</f>
        <v/>
      </c>
      <c r="L272" s="148" t="str">
        <f>IFERROR(_xlfn.XLOOKUP($A272,'Raw Data'!$G:$G,'Raw Data'!X:X),"")</f>
        <v/>
      </c>
      <c r="M272" s="148" t="str">
        <f>IFERROR(_xlfn.XLOOKUP($A272,'Raw Data'!$G:$G,'Raw Data'!Y:Y),"")</f>
        <v/>
      </c>
      <c r="N272" s="148" t="str">
        <f>IFERROR(_xlfn.XLOOKUP($A272,'Raw Data'!$G:$G,'Raw Data'!Z:Z),"")</f>
        <v/>
      </c>
      <c r="O272" s="188" t="str">
        <f>IFERROR(1-SUMIF('Plant BD'!$H:$H,$A272,'Plant BD'!$AE:$AE)/($AA272+SUMIF('Plant BD'!$H:$H,$A272,'Plant BD'!$AE:$AE)),"")</f>
        <v/>
      </c>
      <c r="P272" s="188"/>
      <c r="Q272" s="189"/>
      <c r="R272" s="191" t="str">
        <f>IFERROR(1-SUMIF('Grid BD'!$H:$H,$A272,'Grid BD'!$AD:$AD)/($AA272+SUMIF('Grid BD'!$H:$H,$A272,'Grid BD'!$AD:$AD)),"")</f>
        <v/>
      </c>
      <c r="S272" s="17"/>
      <c r="T272" s="189" t="str">
        <f>IFERROR(1-SUMIF(Tracker_BD!H:H,$A272,Tracker_BD!AI:AI)/$F272,"")</f>
        <v/>
      </c>
      <c r="U272" s="190" t="str">
        <f t="shared" si="22"/>
        <v/>
      </c>
      <c r="V272" s="17"/>
      <c r="W272" s="176" t="str">
        <f t="shared" si="23"/>
        <v/>
      </c>
      <c r="X272" s="17" t="str">
        <f>IFERROR(_xlfn.XLOOKUP($A272,'Raw Data'!$G:$G,'Raw Data'!AB:AB),"")</f>
        <v/>
      </c>
      <c r="Y272" s="17" t="str">
        <f>IFERROR(_xlfn.XLOOKUP($A272,'Raw Data'!$G:$G,'Raw Data'!AC:AC),"")</f>
        <v/>
      </c>
      <c r="Z272" s="45" t="str">
        <f>IFERROR(_xlfn.XLOOKUP($A272,'Raw Data'!$G:$G,'Raw Data'!AD:AD),"")</f>
        <v/>
      </c>
      <c r="AA272" s="45" t="str">
        <f>IFERROR(_xlfn.XLOOKUP($A272,'Raw Data'!$G:$G,'Raw Data'!AE:AE),"")</f>
        <v/>
      </c>
      <c r="AB272" s="17">
        <f>_xlfn.XLOOKUP($D272,'Modelling New'!D:D,'Modelling New'!N:N)</f>
        <v>10.507</v>
      </c>
      <c r="AC272" s="26">
        <f>IFERROR(_xlfn.XLOOKUP($D272,'Modelling New'!$D:$D,'Modelling New'!P:P),"")</f>
        <v>5.671045235483871</v>
      </c>
      <c r="AD272" s="45">
        <f>IFERROR(_xlfn.XLOOKUP($D272,'Modelling New'!$D:$D,'Modelling New'!T:T)*1000,"")</f>
        <v>43169.874244195642</v>
      </c>
      <c r="AE272" s="176">
        <f t="shared" si="24"/>
        <v>0.72450091751334023</v>
      </c>
      <c r="AF272" s="176">
        <f>IFERROR(_xlfn.XLOOKUP($D272,'Modelling New'!$D:$D,'Modelling New'!W:W),"")</f>
        <v>0.17119489484865502</v>
      </c>
      <c r="AG272" s="176">
        <f>IFERROR(_xlfn.XLOOKUP($D272,'Modelling New'!$D:$D,'Modelling New'!AD:AD),"")</f>
        <v>0.995</v>
      </c>
      <c r="AH272" s="176">
        <f>IFERROR(_xlfn.XLOOKUP($D272,'Modelling New'!$D:$D,'Modelling New'!AE:AE),"")</f>
        <v>0.997</v>
      </c>
      <c r="AI272" s="17"/>
      <c r="AJ272" s="17"/>
      <c r="AK272" s="17"/>
      <c r="AL272" s="17"/>
      <c r="AM272" s="17"/>
      <c r="AN272" s="176"/>
      <c r="AO272" s="176"/>
      <c r="AP272" s="176"/>
      <c r="AQ272" s="176"/>
      <c r="AR272" s="45">
        <f>IFERROR(_xlfn.XLOOKUP($D272,'Modelling New'!$D:$D,'Modelling New'!$N:$N),"")</f>
        <v>10.507</v>
      </c>
      <c r="AS272" s="45"/>
    </row>
    <row r="273" spans="1:45">
      <c r="A273" s="77">
        <f t="shared" si="25"/>
        <v>46016</v>
      </c>
      <c r="B273" s="45">
        <f>YEAR(Table13[[#This Row],[Date]])+IF(MONTH(Table13[[#This Row],[Date]])&gt;=4,1,0)</f>
        <v>2026</v>
      </c>
      <c r="C273" s="17">
        <f>YEAR(Table13[[#This Row],[Date]])</f>
        <v>2025</v>
      </c>
      <c r="D273" s="42">
        <f>Table13[[#This Row],[Date]]-DAY(Table13[[#This Row],[Date]])+1</f>
        <v>45992</v>
      </c>
      <c r="E273" s="17">
        <f t="shared" si="26"/>
        <v>31</v>
      </c>
      <c r="F273" s="147" t="str" cm="1">
        <f t="array" ref="F273">IFERROR(_xlfn.XLOOKUP(Table13[[#This Row],[Date]],Raw_Data[[#All],[Date]],Raw_Data[[#All],[Operating Hours]]),"")</f>
        <v/>
      </c>
      <c r="G273" s="148" t="str">
        <f>IFERROR(_xlfn.XLOOKUP($A273,'Raw Data'!$G:$G,'Raw Data'!S:S)/1000,"")</f>
        <v/>
      </c>
      <c r="H273" s="148"/>
      <c r="I273" s="148" t="str">
        <f>IFERROR(_xlfn.XLOOKUP($A273,'Raw Data'!$G:$G,'Raw Data'!AF:AF)/1000,"")</f>
        <v/>
      </c>
      <c r="J273" s="148"/>
      <c r="K273" s="149" t="str">
        <f>IFERROR(_xlfn.XLOOKUP($A273,'Raw Data'!$G:$G,'Raw Data'!W:W),"")</f>
        <v/>
      </c>
      <c r="L273" s="148" t="str">
        <f>IFERROR(_xlfn.XLOOKUP($A273,'Raw Data'!$G:$G,'Raw Data'!X:X),"")</f>
        <v/>
      </c>
      <c r="M273" s="148" t="str">
        <f>IFERROR(_xlfn.XLOOKUP($A273,'Raw Data'!$G:$G,'Raw Data'!Y:Y),"")</f>
        <v/>
      </c>
      <c r="N273" s="148" t="str">
        <f>IFERROR(_xlfn.XLOOKUP($A273,'Raw Data'!$G:$G,'Raw Data'!Z:Z),"")</f>
        <v/>
      </c>
      <c r="O273" s="188" t="str">
        <f>IFERROR(1-SUMIF('Plant BD'!$H:$H,$A273,'Plant BD'!$AE:$AE)/($AA273+SUMIF('Plant BD'!$H:$H,$A273,'Plant BD'!$AE:$AE)),"")</f>
        <v/>
      </c>
      <c r="P273" s="188"/>
      <c r="Q273" s="189"/>
      <c r="R273" s="188" t="str">
        <f>IFERROR(1-SUMIF('Grid BD'!$H:$H,$A273,'Grid BD'!$AD:$AD)/($AA273+SUMIF('Grid BD'!$H:$H,$A273,'Grid BD'!$AD:$AD)),"")</f>
        <v/>
      </c>
      <c r="S273" s="17"/>
      <c r="T273" s="189" t="str">
        <f>IFERROR(1-SUMIF(Tracker_BD!H:H,$A273,Tracker_BD!AI:AI)/$F273,"")</f>
        <v/>
      </c>
      <c r="U273" s="190" t="str">
        <f t="shared" si="22"/>
        <v/>
      </c>
      <c r="V273" s="17"/>
      <c r="W273" s="176" t="str">
        <f t="shared" si="23"/>
        <v/>
      </c>
      <c r="X273" s="17" t="str">
        <f>IFERROR(_xlfn.XLOOKUP($A273,'Raw Data'!$G:$G,'Raw Data'!AB:AB),"")</f>
        <v/>
      </c>
      <c r="Y273" s="17" t="str">
        <f>IFERROR(_xlfn.XLOOKUP($A273,'Raw Data'!$G:$G,'Raw Data'!AC:AC),"")</f>
        <v/>
      </c>
      <c r="Z273" s="45" t="str">
        <f>IFERROR(_xlfn.XLOOKUP($A273,'Raw Data'!$G:$G,'Raw Data'!AD:AD),"")</f>
        <v/>
      </c>
      <c r="AA273" s="45" t="str">
        <f>IFERROR(_xlfn.XLOOKUP($A273,'Raw Data'!$G:$G,'Raw Data'!AE:AE),"")</f>
        <v/>
      </c>
      <c r="AB273" s="17">
        <f>_xlfn.XLOOKUP($D273,'Modelling New'!D:D,'Modelling New'!N:N)</f>
        <v>10.507</v>
      </c>
      <c r="AC273" s="26">
        <f>IFERROR(_xlfn.XLOOKUP($D273,'Modelling New'!$D:$D,'Modelling New'!P:P),"")</f>
        <v>5.671045235483871</v>
      </c>
      <c r="AD273" s="45">
        <f>IFERROR(_xlfn.XLOOKUP($D273,'Modelling New'!$D:$D,'Modelling New'!T:T)*1000,"")</f>
        <v>43169.874244195642</v>
      </c>
      <c r="AE273" s="176">
        <f t="shared" si="24"/>
        <v>0.72450091751334023</v>
      </c>
      <c r="AF273" s="176">
        <f>IFERROR(_xlfn.XLOOKUP($D273,'Modelling New'!$D:$D,'Modelling New'!W:W),"")</f>
        <v>0.17119489484865502</v>
      </c>
      <c r="AG273" s="176">
        <f>IFERROR(_xlfn.XLOOKUP($D273,'Modelling New'!$D:$D,'Modelling New'!AD:AD),"")</f>
        <v>0.995</v>
      </c>
      <c r="AH273" s="176">
        <f>IFERROR(_xlfn.XLOOKUP($D273,'Modelling New'!$D:$D,'Modelling New'!AE:AE),"")</f>
        <v>0.997</v>
      </c>
      <c r="AI273" s="17"/>
      <c r="AJ273" s="17"/>
      <c r="AK273" s="17"/>
      <c r="AL273" s="17"/>
      <c r="AM273" s="17"/>
      <c r="AN273" s="176"/>
      <c r="AO273" s="176"/>
      <c r="AP273" s="176"/>
      <c r="AQ273" s="176"/>
      <c r="AR273" s="45">
        <f>IFERROR(_xlfn.XLOOKUP($D273,'Modelling New'!$D:$D,'Modelling New'!$N:$N),"")</f>
        <v>10.507</v>
      </c>
      <c r="AS273" s="45"/>
    </row>
    <row r="274" spans="1:45">
      <c r="A274" s="77">
        <f t="shared" si="25"/>
        <v>46017</v>
      </c>
      <c r="B274" s="45">
        <f>YEAR(Table13[[#This Row],[Date]])+IF(MONTH(Table13[[#This Row],[Date]])&gt;=4,1,0)</f>
        <v>2026</v>
      </c>
      <c r="C274" s="17">
        <f>YEAR(Table13[[#This Row],[Date]])</f>
        <v>2025</v>
      </c>
      <c r="D274" s="42">
        <f>Table13[[#This Row],[Date]]-DAY(Table13[[#This Row],[Date]])+1</f>
        <v>45992</v>
      </c>
      <c r="E274" s="17">
        <f t="shared" si="26"/>
        <v>31</v>
      </c>
      <c r="F274" s="147" t="str" cm="1">
        <f t="array" ref="F274">IFERROR(_xlfn.XLOOKUP(Table13[[#This Row],[Date]],Raw_Data[[#All],[Date]],Raw_Data[[#All],[Operating Hours]]),"")</f>
        <v/>
      </c>
      <c r="G274" s="26" t="str">
        <f>IFERROR(_xlfn.XLOOKUP($A274,'Raw Data'!$G:$G,'Raw Data'!S:S)/1000,"")</f>
        <v/>
      </c>
      <c r="H274" s="26"/>
      <c r="I274" s="26" t="str">
        <f>IFERROR(_xlfn.XLOOKUP($A274,'Raw Data'!$G:$G,'Raw Data'!AF:AF)/1000,"")</f>
        <v/>
      </c>
      <c r="J274" s="26"/>
      <c r="K274" s="149" t="str">
        <f>IFERROR(_xlfn.XLOOKUP($A274,'Raw Data'!$G:$G,'Raw Data'!W:W),"")</f>
        <v/>
      </c>
      <c r="L274" s="148" t="str">
        <f>IFERROR(_xlfn.XLOOKUP($A274,'Raw Data'!$G:$G,'Raw Data'!X:X),"")</f>
        <v/>
      </c>
      <c r="M274" s="148" t="str">
        <f>IFERROR(_xlfn.XLOOKUP($A274,'Raw Data'!$G:$G,'Raw Data'!Y:Y),"")</f>
        <v/>
      </c>
      <c r="N274" s="148" t="str">
        <f>IFERROR(_xlfn.XLOOKUP($A274,'Raw Data'!$G:$G,'Raw Data'!Z:Z),"")</f>
        <v/>
      </c>
      <c r="O274" s="188" t="str">
        <f>IFERROR(1-SUMIF('Plant BD'!$H:$H,$A274,'Plant BD'!$AE:$AE)/($AA274+SUMIF('Plant BD'!$H:$H,$A274,'Plant BD'!$AE:$AE)),"")</f>
        <v/>
      </c>
      <c r="P274" s="188"/>
      <c r="Q274" s="189"/>
      <c r="R274" s="191" t="str">
        <f>IFERROR(1-SUMIF('Grid BD'!$H:$H,$A274,'Grid BD'!$AD:$AD)/($AA274+SUMIF('Grid BD'!$H:$H,$A274,'Grid BD'!$AD:$AD)),"")</f>
        <v/>
      </c>
      <c r="S274" s="17"/>
      <c r="T274" s="189" t="str">
        <f>IFERROR(1-SUMIF(Tracker_BD!H:H,$A274,Tracker_BD!AI:AI)/$F274,"")</f>
        <v/>
      </c>
      <c r="U274" s="190" t="str">
        <f t="shared" si="22"/>
        <v/>
      </c>
      <c r="V274" s="17"/>
      <c r="W274" s="176" t="str">
        <f t="shared" si="23"/>
        <v/>
      </c>
      <c r="X274" s="17" t="str">
        <f>IFERROR(_xlfn.XLOOKUP($A274,'Raw Data'!$G:$G,'Raw Data'!AB:AB),"")</f>
        <v/>
      </c>
      <c r="Y274" s="17" t="str">
        <f>IFERROR(_xlfn.XLOOKUP($A274,'Raw Data'!$G:$G,'Raw Data'!AC:AC),"")</f>
        <v/>
      </c>
      <c r="Z274" s="45" t="str">
        <f>IFERROR(_xlfn.XLOOKUP($A274,'Raw Data'!$G:$G,'Raw Data'!AD:AD),"")</f>
        <v/>
      </c>
      <c r="AA274" s="45" t="str">
        <f>IFERROR(_xlfn.XLOOKUP($A274,'Raw Data'!$G:$G,'Raw Data'!AE:AE),"")</f>
        <v/>
      </c>
      <c r="AB274" s="17">
        <f>_xlfn.XLOOKUP($D274,'Modelling New'!D:D,'Modelling New'!N:N)</f>
        <v>10.507</v>
      </c>
      <c r="AC274" s="26">
        <f>IFERROR(_xlfn.XLOOKUP($D274,'Modelling New'!$D:$D,'Modelling New'!P:P),"")</f>
        <v>5.671045235483871</v>
      </c>
      <c r="AD274" s="45">
        <f>IFERROR(_xlfn.XLOOKUP($D274,'Modelling New'!$D:$D,'Modelling New'!T:T)*1000,"")</f>
        <v>43169.874244195642</v>
      </c>
      <c r="AE274" s="176">
        <f t="shared" si="24"/>
        <v>0.72450091751334023</v>
      </c>
      <c r="AF274" s="176">
        <f>IFERROR(_xlfn.XLOOKUP($D274,'Modelling New'!$D:$D,'Modelling New'!W:W),"")</f>
        <v>0.17119489484865502</v>
      </c>
      <c r="AG274" s="176">
        <f>IFERROR(_xlfn.XLOOKUP($D274,'Modelling New'!$D:$D,'Modelling New'!AD:AD),"")</f>
        <v>0.995</v>
      </c>
      <c r="AH274" s="176">
        <f>IFERROR(_xlfn.XLOOKUP($D274,'Modelling New'!$D:$D,'Modelling New'!AE:AE),"")</f>
        <v>0.997</v>
      </c>
      <c r="AI274" s="17"/>
      <c r="AJ274" s="17"/>
      <c r="AK274" s="17"/>
      <c r="AL274" s="17"/>
      <c r="AM274" s="17"/>
      <c r="AN274" s="176"/>
      <c r="AO274" s="176"/>
      <c r="AP274" s="176"/>
      <c r="AQ274" s="176"/>
      <c r="AR274" s="45">
        <f>IFERROR(_xlfn.XLOOKUP($D274,'Modelling New'!$D:$D,'Modelling New'!$N:$N),"")</f>
        <v>10.507</v>
      </c>
      <c r="AS274" s="45"/>
    </row>
    <row r="275" spans="1:45">
      <c r="A275" s="77">
        <f t="shared" si="25"/>
        <v>46018</v>
      </c>
      <c r="B275" s="45">
        <f>YEAR(Table13[[#This Row],[Date]])+IF(MONTH(Table13[[#This Row],[Date]])&gt;=4,1,0)</f>
        <v>2026</v>
      </c>
      <c r="C275" s="17">
        <f>YEAR(Table13[[#This Row],[Date]])</f>
        <v>2025</v>
      </c>
      <c r="D275" s="42">
        <f>Table13[[#This Row],[Date]]-DAY(Table13[[#This Row],[Date]])+1</f>
        <v>45992</v>
      </c>
      <c r="E275" s="17">
        <f t="shared" si="26"/>
        <v>31</v>
      </c>
      <c r="F275" s="147" t="str" cm="1">
        <f t="array" ref="F275">IFERROR(_xlfn.XLOOKUP(Table13[[#This Row],[Date]],Raw_Data[[#All],[Date]],Raw_Data[[#All],[Operating Hours]]),"")</f>
        <v/>
      </c>
      <c r="G275" s="148" t="str">
        <f>IFERROR(_xlfn.XLOOKUP($A275,'Raw Data'!$G:$G,'Raw Data'!S:S)/1000,"")</f>
        <v/>
      </c>
      <c r="H275" s="148"/>
      <c r="I275" s="148" t="str">
        <f>IFERROR(_xlfn.XLOOKUP($A275,'Raw Data'!$G:$G,'Raw Data'!AF:AF)/1000,"")</f>
        <v/>
      </c>
      <c r="J275" s="148"/>
      <c r="K275" s="149" t="str">
        <f>IFERROR(_xlfn.XLOOKUP($A275,'Raw Data'!$G:$G,'Raw Data'!W:W),"")</f>
        <v/>
      </c>
      <c r="L275" s="148" t="str">
        <f>IFERROR(_xlfn.XLOOKUP($A275,'Raw Data'!$G:$G,'Raw Data'!X:X),"")</f>
        <v/>
      </c>
      <c r="M275" s="148" t="str">
        <f>IFERROR(_xlfn.XLOOKUP($A275,'Raw Data'!$G:$G,'Raw Data'!Y:Y),"")</f>
        <v/>
      </c>
      <c r="N275" s="148" t="str">
        <f>IFERROR(_xlfn.XLOOKUP($A275,'Raw Data'!$G:$G,'Raw Data'!Z:Z),"")</f>
        <v/>
      </c>
      <c r="O275" s="188" t="str">
        <f>IFERROR(1-SUMIF('Plant BD'!$H:$H,$A275,'Plant BD'!$AE:$AE)/($AA275+SUMIF('Plant BD'!$H:$H,$A275,'Plant BD'!$AE:$AE)),"")</f>
        <v/>
      </c>
      <c r="P275" s="188"/>
      <c r="Q275" s="189"/>
      <c r="R275" s="188" t="str">
        <f>IFERROR(1-SUMIF('Grid BD'!$H:$H,$A275,'Grid BD'!$AD:$AD)/($AA275+SUMIF('Grid BD'!$H:$H,$A275,'Grid BD'!$AD:$AD)),"")</f>
        <v/>
      </c>
      <c r="S275" s="17"/>
      <c r="T275" s="189" t="str">
        <f>IFERROR(1-SUMIF(Tracker_BD!H:H,$A275,Tracker_BD!AI:AI)/$F275,"")</f>
        <v/>
      </c>
      <c r="U275" s="190" t="str">
        <f t="shared" si="22"/>
        <v/>
      </c>
      <c r="V275" s="17"/>
      <c r="W275" s="176" t="str">
        <f t="shared" si="23"/>
        <v/>
      </c>
      <c r="X275" s="17" t="str">
        <f>IFERROR(_xlfn.XLOOKUP($A275,'Raw Data'!$G:$G,'Raw Data'!AB:AB),"")</f>
        <v/>
      </c>
      <c r="Y275" s="17" t="str">
        <f>IFERROR(_xlfn.XLOOKUP($A275,'Raw Data'!$G:$G,'Raw Data'!AC:AC),"")</f>
        <v/>
      </c>
      <c r="Z275" s="45" t="str">
        <f>IFERROR(_xlfn.XLOOKUP($A275,'Raw Data'!$G:$G,'Raw Data'!AD:AD),"")</f>
        <v/>
      </c>
      <c r="AA275" s="45" t="str">
        <f>IFERROR(_xlfn.XLOOKUP($A275,'Raw Data'!$G:$G,'Raw Data'!AE:AE),"")</f>
        <v/>
      </c>
      <c r="AB275" s="17">
        <f>_xlfn.XLOOKUP($D275,'Modelling New'!D:D,'Modelling New'!N:N)</f>
        <v>10.507</v>
      </c>
      <c r="AC275" s="26">
        <f>IFERROR(_xlfn.XLOOKUP($D275,'Modelling New'!$D:$D,'Modelling New'!P:P),"")</f>
        <v>5.671045235483871</v>
      </c>
      <c r="AD275" s="45">
        <f>IFERROR(_xlfn.XLOOKUP($D275,'Modelling New'!$D:$D,'Modelling New'!T:T)*1000,"")</f>
        <v>43169.874244195642</v>
      </c>
      <c r="AE275" s="176">
        <f t="shared" si="24"/>
        <v>0.72450091751334023</v>
      </c>
      <c r="AF275" s="176">
        <f>IFERROR(_xlfn.XLOOKUP($D275,'Modelling New'!$D:$D,'Modelling New'!W:W),"")</f>
        <v>0.17119489484865502</v>
      </c>
      <c r="AG275" s="176">
        <f>IFERROR(_xlfn.XLOOKUP($D275,'Modelling New'!$D:$D,'Modelling New'!AD:AD),"")</f>
        <v>0.995</v>
      </c>
      <c r="AH275" s="176">
        <f>IFERROR(_xlfn.XLOOKUP($D275,'Modelling New'!$D:$D,'Modelling New'!AE:AE),"")</f>
        <v>0.997</v>
      </c>
      <c r="AI275" s="17"/>
      <c r="AJ275" s="17"/>
      <c r="AK275" s="17"/>
      <c r="AL275" s="17"/>
      <c r="AM275" s="17"/>
      <c r="AN275" s="176"/>
      <c r="AO275" s="176"/>
      <c r="AP275" s="176"/>
      <c r="AQ275" s="176"/>
      <c r="AR275" s="45">
        <f>IFERROR(_xlfn.XLOOKUP($D275,'Modelling New'!$D:$D,'Modelling New'!$N:$N),"")</f>
        <v>10.507</v>
      </c>
      <c r="AS275" s="45"/>
    </row>
    <row r="276" spans="1:45">
      <c r="A276" s="77">
        <f t="shared" si="25"/>
        <v>46019</v>
      </c>
      <c r="B276" s="45">
        <f>YEAR(Table13[[#This Row],[Date]])+IF(MONTH(Table13[[#This Row],[Date]])&gt;=4,1,0)</f>
        <v>2026</v>
      </c>
      <c r="C276" s="17">
        <f>YEAR(Table13[[#This Row],[Date]])</f>
        <v>2025</v>
      </c>
      <c r="D276" s="42">
        <f>Table13[[#This Row],[Date]]-DAY(Table13[[#This Row],[Date]])+1</f>
        <v>45992</v>
      </c>
      <c r="E276" s="17">
        <f t="shared" si="26"/>
        <v>31</v>
      </c>
      <c r="F276" s="147" t="str" cm="1">
        <f t="array" ref="F276">IFERROR(_xlfn.XLOOKUP(Table13[[#This Row],[Date]],Raw_Data[[#All],[Date]],Raw_Data[[#All],[Operating Hours]]),"")</f>
        <v/>
      </c>
      <c r="G276" s="26" t="str">
        <f>IFERROR(_xlfn.XLOOKUP($A276,'Raw Data'!$G:$G,'Raw Data'!S:S)/1000,"")</f>
        <v/>
      </c>
      <c r="H276" s="26"/>
      <c r="I276" s="26" t="str">
        <f>IFERROR(_xlfn.XLOOKUP($A276,'Raw Data'!$G:$G,'Raw Data'!AF:AF)/1000,"")</f>
        <v/>
      </c>
      <c r="J276" s="26"/>
      <c r="K276" s="149" t="str">
        <f>IFERROR(_xlfn.XLOOKUP($A276,'Raw Data'!$G:$G,'Raw Data'!W:W),"")</f>
        <v/>
      </c>
      <c r="L276" s="148" t="str">
        <f>IFERROR(_xlfn.XLOOKUP($A276,'Raw Data'!$G:$G,'Raw Data'!X:X),"")</f>
        <v/>
      </c>
      <c r="M276" s="148" t="str">
        <f>IFERROR(_xlfn.XLOOKUP($A276,'Raw Data'!$G:$G,'Raw Data'!Y:Y),"")</f>
        <v/>
      </c>
      <c r="N276" s="148" t="str">
        <f>IFERROR(_xlfn.XLOOKUP($A276,'Raw Data'!$G:$G,'Raw Data'!Z:Z),"")</f>
        <v/>
      </c>
      <c r="O276" s="188" t="str">
        <f>IFERROR(1-SUMIF('Plant BD'!$H:$H,$A276,'Plant BD'!$AE:$AE)/($AA276+SUMIF('Plant BD'!$H:$H,$A276,'Plant BD'!$AE:$AE)),"")</f>
        <v/>
      </c>
      <c r="P276" s="188"/>
      <c r="Q276" s="189"/>
      <c r="R276" s="191" t="str">
        <f>IFERROR(1-SUMIF('Grid BD'!$H:$H,$A276,'Grid BD'!$AD:$AD)/($AA276+SUMIF('Grid BD'!$H:$H,$A276,'Grid BD'!$AD:$AD)),"")</f>
        <v/>
      </c>
      <c r="S276" s="17"/>
      <c r="T276" s="189" t="str">
        <f>IFERROR(1-SUMIF(Tracker_BD!H:H,$A276,Tracker_BD!AI:AI)/$F276,"")</f>
        <v/>
      </c>
      <c r="U276" s="190" t="str">
        <f t="shared" si="22"/>
        <v/>
      </c>
      <c r="V276" s="17"/>
      <c r="W276" s="176" t="str">
        <f t="shared" si="23"/>
        <v/>
      </c>
      <c r="X276" s="17" t="str">
        <f>IFERROR(_xlfn.XLOOKUP($A276,'Raw Data'!$G:$G,'Raw Data'!AB:AB),"")</f>
        <v/>
      </c>
      <c r="Y276" s="17" t="str">
        <f>IFERROR(_xlfn.XLOOKUP($A276,'Raw Data'!$G:$G,'Raw Data'!AC:AC),"")</f>
        <v/>
      </c>
      <c r="Z276" s="45" t="str">
        <f>IFERROR(_xlfn.XLOOKUP($A276,'Raw Data'!$G:$G,'Raw Data'!AD:AD),"")</f>
        <v/>
      </c>
      <c r="AA276" s="45" t="str">
        <f>IFERROR(_xlfn.XLOOKUP($A276,'Raw Data'!$G:$G,'Raw Data'!AE:AE),"")</f>
        <v/>
      </c>
      <c r="AB276" s="17">
        <f>_xlfn.XLOOKUP($D276,'Modelling New'!D:D,'Modelling New'!N:N)</f>
        <v>10.507</v>
      </c>
      <c r="AC276" s="26">
        <f>IFERROR(_xlfn.XLOOKUP($D276,'Modelling New'!$D:$D,'Modelling New'!P:P),"")</f>
        <v>5.671045235483871</v>
      </c>
      <c r="AD276" s="45">
        <f>IFERROR(_xlfn.XLOOKUP($D276,'Modelling New'!$D:$D,'Modelling New'!T:T)*1000,"")</f>
        <v>43169.874244195642</v>
      </c>
      <c r="AE276" s="176">
        <f t="shared" si="24"/>
        <v>0.72450091751334023</v>
      </c>
      <c r="AF276" s="176">
        <f>IFERROR(_xlfn.XLOOKUP($D276,'Modelling New'!$D:$D,'Modelling New'!W:W),"")</f>
        <v>0.17119489484865502</v>
      </c>
      <c r="AG276" s="176">
        <f>IFERROR(_xlfn.XLOOKUP($D276,'Modelling New'!$D:$D,'Modelling New'!AD:AD),"")</f>
        <v>0.995</v>
      </c>
      <c r="AH276" s="176">
        <f>IFERROR(_xlfn.XLOOKUP($D276,'Modelling New'!$D:$D,'Modelling New'!AE:AE),"")</f>
        <v>0.997</v>
      </c>
      <c r="AI276" s="17"/>
      <c r="AJ276" s="17"/>
      <c r="AK276" s="17"/>
      <c r="AL276" s="17"/>
      <c r="AM276" s="17"/>
      <c r="AN276" s="176"/>
      <c r="AO276" s="176"/>
      <c r="AP276" s="176"/>
      <c r="AQ276" s="176"/>
      <c r="AR276" s="45">
        <f>IFERROR(_xlfn.XLOOKUP($D276,'Modelling New'!$D:$D,'Modelling New'!$N:$N),"")</f>
        <v>10.507</v>
      </c>
      <c r="AS276" s="45"/>
    </row>
    <row r="277" spans="1:45">
      <c r="A277" s="77">
        <f t="shared" si="25"/>
        <v>46020</v>
      </c>
      <c r="B277" s="45">
        <f>YEAR(Table13[[#This Row],[Date]])+IF(MONTH(Table13[[#This Row],[Date]])&gt;=4,1,0)</f>
        <v>2026</v>
      </c>
      <c r="C277" s="17">
        <f>YEAR(Table13[[#This Row],[Date]])</f>
        <v>2025</v>
      </c>
      <c r="D277" s="42">
        <f>Table13[[#This Row],[Date]]-DAY(Table13[[#This Row],[Date]])+1</f>
        <v>45992</v>
      </c>
      <c r="E277" s="17">
        <f t="shared" si="26"/>
        <v>31</v>
      </c>
      <c r="F277" s="147" t="str" cm="1">
        <f t="array" ref="F277">IFERROR(_xlfn.XLOOKUP(Table13[[#This Row],[Date]],Raw_Data[[#All],[Date]],Raw_Data[[#All],[Operating Hours]]),"")</f>
        <v/>
      </c>
      <c r="G277" s="148" t="str">
        <f>IFERROR(_xlfn.XLOOKUP($A277,'Raw Data'!$G:$G,'Raw Data'!S:S)/1000,"")</f>
        <v/>
      </c>
      <c r="H277" s="148"/>
      <c r="I277" s="148" t="str">
        <f>IFERROR(_xlfn.XLOOKUP($A277,'Raw Data'!$G:$G,'Raw Data'!AF:AF)/1000,"")</f>
        <v/>
      </c>
      <c r="J277" s="148"/>
      <c r="K277" s="149" t="str">
        <f>IFERROR(_xlfn.XLOOKUP($A277,'Raw Data'!$G:$G,'Raw Data'!W:W),"")</f>
        <v/>
      </c>
      <c r="L277" s="148" t="str">
        <f>IFERROR(_xlfn.XLOOKUP($A277,'Raw Data'!$G:$G,'Raw Data'!X:X),"")</f>
        <v/>
      </c>
      <c r="M277" s="148" t="str">
        <f>IFERROR(_xlfn.XLOOKUP($A277,'Raw Data'!$G:$G,'Raw Data'!Y:Y),"")</f>
        <v/>
      </c>
      <c r="N277" s="148" t="str">
        <f>IFERROR(_xlfn.XLOOKUP($A277,'Raw Data'!$G:$G,'Raw Data'!Z:Z),"")</f>
        <v/>
      </c>
      <c r="O277" s="188" t="str">
        <f>IFERROR(1-SUMIF('Plant BD'!$H:$H,$A277,'Plant BD'!$AE:$AE)/($AA277+SUMIF('Plant BD'!$H:$H,$A277,'Plant BD'!$AE:$AE)),"")</f>
        <v/>
      </c>
      <c r="P277" s="188"/>
      <c r="Q277" s="189"/>
      <c r="R277" s="188" t="str">
        <f>IFERROR(1-SUMIF('Grid BD'!$H:$H,$A277,'Grid BD'!$AD:$AD)/($AA277+SUMIF('Grid BD'!$H:$H,$A277,'Grid BD'!$AD:$AD)),"")</f>
        <v/>
      </c>
      <c r="S277" s="17"/>
      <c r="T277" s="189" t="str">
        <f>IFERROR(1-SUMIF(Tracker_BD!H:H,$A277,Tracker_BD!AI:AI)/$F277,"")</f>
        <v/>
      </c>
      <c r="U277" s="190" t="str">
        <f t="shared" si="22"/>
        <v/>
      </c>
      <c r="V277" s="17"/>
      <c r="W277" s="176" t="str">
        <f t="shared" si="23"/>
        <v/>
      </c>
      <c r="X277" s="17" t="str">
        <f>IFERROR(_xlfn.XLOOKUP($A277,'Raw Data'!$G:$G,'Raw Data'!AB:AB),"")</f>
        <v/>
      </c>
      <c r="Y277" s="17" t="str">
        <f>IFERROR(_xlfn.XLOOKUP($A277,'Raw Data'!$G:$G,'Raw Data'!AC:AC),"")</f>
        <v/>
      </c>
      <c r="Z277" s="45" t="str">
        <f>IFERROR(_xlfn.XLOOKUP($A277,'Raw Data'!$G:$G,'Raw Data'!AD:AD),"")</f>
        <v/>
      </c>
      <c r="AA277" s="45" t="str">
        <f>IFERROR(_xlfn.XLOOKUP($A277,'Raw Data'!$G:$G,'Raw Data'!AE:AE),"")</f>
        <v/>
      </c>
      <c r="AB277" s="17">
        <f>_xlfn.XLOOKUP($D277,'Modelling New'!D:D,'Modelling New'!N:N)</f>
        <v>10.507</v>
      </c>
      <c r="AC277" s="26">
        <f>IFERROR(_xlfn.XLOOKUP($D277,'Modelling New'!$D:$D,'Modelling New'!P:P),"")</f>
        <v>5.671045235483871</v>
      </c>
      <c r="AD277" s="45">
        <f>IFERROR(_xlfn.XLOOKUP($D277,'Modelling New'!$D:$D,'Modelling New'!T:T)*1000,"")</f>
        <v>43169.874244195642</v>
      </c>
      <c r="AE277" s="176">
        <f t="shared" si="24"/>
        <v>0.72450091751334023</v>
      </c>
      <c r="AF277" s="176">
        <f>IFERROR(_xlfn.XLOOKUP($D277,'Modelling New'!$D:$D,'Modelling New'!W:W),"")</f>
        <v>0.17119489484865502</v>
      </c>
      <c r="AG277" s="176">
        <f>IFERROR(_xlfn.XLOOKUP($D277,'Modelling New'!$D:$D,'Modelling New'!AD:AD),"")</f>
        <v>0.995</v>
      </c>
      <c r="AH277" s="176">
        <f>IFERROR(_xlfn.XLOOKUP($D277,'Modelling New'!$D:$D,'Modelling New'!AE:AE),"")</f>
        <v>0.997</v>
      </c>
      <c r="AI277" s="17"/>
      <c r="AJ277" s="17"/>
      <c r="AK277" s="17"/>
      <c r="AL277" s="17"/>
      <c r="AM277" s="17"/>
      <c r="AN277" s="176"/>
      <c r="AO277" s="176"/>
      <c r="AP277" s="176"/>
      <c r="AQ277" s="176"/>
      <c r="AR277" s="45">
        <f>IFERROR(_xlfn.XLOOKUP($D277,'Modelling New'!$D:$D,'Modelling New'!$N:$N),"")</f>
        <v>10.507</v>
      </c>
      <c r="AS277" s="45"/>
    </row>
    <row r="278" spans="1:45">
      <c r="A278" s="77">
        <f t="shared" si="25"/>
        <v>46021</v>
      </c>
      <c r="B278" s="45">
        <f>YEAR(Table13[[#This Row],[Date]])+IF(MONTH(Table13[[#This Row],[Date]])&gt;=4,1,0)</f>
        <v>2026</v>
      </c>
      <c r="C278" s="17">
        <f>YEAR(Table13[[#This Row],[Date]])</f>
        <v>2025</v>
      </c>
      <c r="D278" s="42">
        <f>Table13[[#This Row],[Date]]-DAY(Table13[[#This Row],[Date]])+1</f>
        <v>45992</v>
      </c>
      <c r="E278" s="17">
        <f t="shared" si="26"/>
        <v>31</v>
      </c>
      <c r="F278" s="147" t="str" cm="1">
        <f t="array" ref="F278">IFERROR(_xlfn.XLOOKUP(Table13[[#This Row],[Date]],Raw_Data[[#All],[Date]],Raw_Data[[#All],[Operating Hours]]),"")</f>
        <v/>
      </c>
      <c r="G278" s="26" t="str">
        <f>IFERROR(_xlfn.XLOOKUP($A278,'Raw Data'!$G:$G,'Raw Data'!S:S)/1000,"")</f>
        <v/>
      </c>
      <c r="H278" s="26"/>
      <c r="I278" s="26" t="str">
        <f>IFERROR(_xlfn.XLOOKUP($A278,'Raw Data'!$G:$G,'Raw Data'!AF:AF)/1000,"")</f>
        <v/>
      </c>
      <c r="J278" s="26"/>
      <c r="K278" s="149" t="str">
        <f>IFERROR(_xlfn.XLOOKUP($A278,'Raw Data'!$G:$G,'Raw Data'!W:W),"")</f>
        <v/>
      </c>
      <c r="L278" s="148" t="str">
        <f>IFERROR(_xlfn.XLOOKUP($A278,'Raw Data'!$G:$G,'Raw Data'!X:X),"")</f>
        <v/>
      </c>
      <c r="M278" s="148" t="str">
        <f>IFERROR(_xlfn.XLOOKUP($A278,'Raw Data'!$G:$G,'Raw Data'!Y:Y),"")</f>
        <v/>
      </c>
      <c r="N278" s="148" t="str">
        <f>IFERROR(_xlfn.XLOOKUP($A278,'Raw Data'!$G:$G,'Raw Data'!Z:Z),"")</f>
        <v/>
      </c>
      <c r="O278" s="188" t="str">
        <f>IFERROR(1-SUMIF('Plant BD'!$H:$H,$A278,'Plant BD'!$AE:$AE)/($AA278+SUMIF('Plant BD'!$H:$H,$A278,'Plant BD'!$AE:$AE)),"")</f>
        <v/>
      </c>
      <c r="P278" s="188"/>
      <c r="Q278" s="189"/>
      <c r="R278" s="191" t="str">
        <f>IFERROR(1-SUMIF('Grid BD'!$H:$H,$A278,'Grid BD'!$AD:$AD)/($AA278+SUMIF('Grid BD'!$H:$H,$A278,'Grid BD'!$AD:$AD)),"")</f>
        <v/>
      </c>
      <c r="S278" s="17"/>
      <c r="T278" s="189" t="str">
        <f>IFERROR(1-SUMIF(Tracker_BD!H:H,$A278,Tracker_BD!AI:AI)/$F278,"")</f>
        <v/>
      </c>
      <c r="U278" s="190" t="str">
        <f t="shared" si="22"/>
        <v/>
      </c>
      <c r="V278" s="17"/>
      <c r="W278" s="176" t="str">
        <f t="shared" si="23"/>
        <v/>
      </c>
      <c r="X278" s="17" t="str">
        <f>IFERROR(_xlfn.XLOOKUP($A278,'Raw Data'!$G:$G,'Raw Data'!AB:AB),"")</f>
        <v/>
      </c>
      <c r="Y278" s="17" t="str">
        <f>IFERROR(_xlfn.XLOOKUP($A278,'Raw Data'!$G:$G,'Raw Data'!AC:AC),"")</f>
        <v/>
      </c>
      <c r="Z278" s="45" t="str">
        <f>IFERROR(_xlfn.XLOOKUP($A278,'Raw Data'!$G:$G,'Raw Data'!AD:AD),"")</f>
        <v/>
      </c>
      <c r="AA278" s="45" t="str">
        <f>IFERROR(_xlfn.XLOOKUP($A278,'Raw Data'!$G:$G,'Raw Data'!AE:AE),"")</f>
        <v/>
      </c>
      <c r="AB278" s="17">
        <f>_xlfn.XLOOKUP($D278,'Modelling New'!D:D,'Modelling New'!N:N)</f>
        <v>10.507</v>
      </c>
      <c r="AC278" s="26">
        <f>IFERROR(_xlfn.XLOOKUP($D278,'Modelling New'!$D:$D,'Modelling New'!P:P),"")</f>
        <v>5.671045235483871</v>
      </c>
      <c r="AD278" s="45">
        <f>IFERROR(_xlfn.XLOOKUP($D278,'Modelling New'!$D:$D,'Modelling New'!T:T)*1000,"")</f>
        <v>43169.874244195642</v>
      </c>
      <c r="AE278" s="176">
        <f t="shared" si="24"/>
        <v>0.72450091751334023</v>
      </c>
      <c r="AF278" s="176">
        <f>IFERROR(_xlfn.XLOOKUP($D278,'Modelling New'!$D:$D,'Modelling New'!W:W),"")</f>
        <v>0.17119489484865502</v>
      </c>
      <c r="AG278" s="176">
        <f>IFERROR(_xlfn.XLOOKUP($D278,'Modelling New'!$D:$D,'Modelling New'!AD:AD),"")</f>
        <v>0.995</v>
      </c>
      <c r="AH278" s="176">
        <f>IFERROR(_xlfn.XLOOKUP($D278,'Modelling New'!$D:$D,'Modelling New'!AE:AE),"")</f>
        <v>0.997</v>
      </c>
      <c r="AI278" s="17"/>
      <c r="AJ278" s="17"/>
      <c r="AK278" s="17"/>
      <c r="AL278" s="17"/>
      <c r="AM278" s="17"/>
      <c r="AN278" s="176"/>
      <c r="AO278" s="176"/>
      <c r="AP278" s="176"/>
      <c r="AQ278" s="176"/>
      <c r="AR278" s="45">
        <f>IFERROR(_xlfn.XLOOKUP($D278,'Modelling New'!$D:$D,'Modelling New'!$N:$N),"")</f>
        <v>10.507</v>
      </c>
      <c r="AS278" s="45"/>
    </row>
    <row r="279" spans="1:45">
      <c r="A279" s="77">
        <f t="shared" si="25"/>
        <v>46022</v>
      </c>
      <c r="B279" s="45">
        <f>YEAR(Table13[[#This Row],[Date]])+IF(MONTH(Table13[[#This Row],[Date]])&gt;=4,1,0)</f>
        <v>2026</v>
      </c>
      <c r="C279" s="17">
        <f>YEAR(Table13[[#This Row],[Date]])</f>
        <v>2025</v>
      </c>
      <c r="D279" s="42">
        <f>Table13[[#This Row],[Date]]-DAY(Table13[[#This Row],[Date]])+1</f>
        <v>45992</v>
      </c>
      <c r="E279" s="17">
        <f t="shared" si="26"/>
        <v>31</v>
      </c>
      <c r="F279" s="147" t="str" cm="1">
        <f t="array" ref="F279">IFERROR(_xlfn.XLOOKUP(Table13[[#This Row],[Date]],Raw_Data[[#All],[Date]],Raw_Data[[#All],[Operating Hours]]),"")</f>
        <v/>
      </c>
      <c r="G279" s="148" t="str">
        <f>IFERROR(_xlfn.XLOOKUP($A279,'Raw Data'!$G:$G,'Raw Data'!S:S)/1000,"")</f>
        <v/>
      </c>
      <c r="H279" s="148"/>
      <c r="I279" s="148" t="str">
        <f>IFERROR(_xlfn.XLOOKUP($A279,'Raw Data'!$G:$G,'Raw Data'!AF:AF)/1000,"")</f>
        <v/>
      </c>
      <c r="J279" s="148"/>
      <c r="K279" s="149" t="str">
        <f>IFERROR(_xlfn.XLOOKUP($A279,'Raw Data'!$G:$G,'Raw Data'!W:W),"")</f>
        <v/>
      </c>
      <c r="L279" s="148" t="str">
        <f>IFERROR(_xlfn.XLOOKUP($A279,'Raw Data'!$G:$G,'Raw Data'!X:X),"")</f>
        <v/>
      </c>
      <c r="M279" s="148" t="str">
        <f>IFERROR(_xlfn.XLOOKUP($A279,'Raw Data'!$G:$G,'Raw Data'!Y:Y),"")</f>
        <v/>
      </c>
      <c r="N279" s="148" t="str">
        <f>IFERROR(_xlfn.XLOOKUP($A279,'Raw Data'!$G:$G,'Raw Data'!Z:Z),"")</f>
        <v/>
      </c>
      <c r="O279" s="188" t="str">
        <f>IFERROR(1-SUMIF('Plant BD'!$H:$H,$A279,'Plant BD'!$AE:$AE)/($AA279+SUMIF('Plant BD'!$H:$H,$A279,'Plant BD'!$AE:$AE)),"")</f>
        <v/>
      </c>
      <c r="P279" s="188"/>
      <c r="Q279" s="189"/>
      <c r="R279" s="188" t="str">
        <f>IFERROR(1-SUMIF('Grid BD'!$H:$H,$A279,'Grid BD'!$AD:$AD)/($AA279+SUMIF('Grid BD'!$H:$H,$A279,'Grid BD'!$AD:$AD)),"")</f>
        <v/>
      </c>
      <c r="S279" s="17"/>
      <c r="T279" s="189" t="str">
        <f>IFERROR(1-SUMIF(Tracker_BD!H:H,$A279,Tracker_BD!AI:AI)/$F279,"")</f>
        <v/>
      </c>
      <c r="U279" s="190" t="str">
        <f t="shared" si="22"/>
        <v/>
      </c>
      <c r="V279" s="17"/>
      <c r="W279" s="176" t="str">
        <f t="shared" si="23"/>
        <v/>
      </c>
      <c r="X279" s="17" t="str">
        <f>IFERROR(_xlfn.XLOOKUP($A279,'Raw Data'!$G:$G,'Raw Data'!AB:AB),"")</f>
        <v/>
      </c>
      <c r="Y279" s="17" t="str">
        <f>IFERROR(_xlfn.XLOOKUP($A279,'Raw Data'!$G:$G,'Raw Data'!AC:AC),"")</f>
        <v/>
      </c>
      <c r="Z279" s="45" t="str">
        <f>IFERROR(_xlfn.XLOOKUP($A279,'Raw Data'!$G:$G,'Raw Data'!AD:AD),"")</f>
        <v/>
      </c>
      <c r="AA279" s="45" t="str">
        <f>IFERROR(_xlfn.XLOOKUP($A279,'Raw Data'!$G:$G,'Raw Data'!AE:AE),"")</f>
        <v/>
      </c>
      <c r="AB279" s="17">
        <f>_xlfn.XLOOKUP($D279,'Modelling New'!D:D,'Modelling New'!N:N)</f>
        <v>10.507</v>
      </c>
      <c r="AC279" s="26">
        <f>IFERROR(_xlfn.XLOOKUP($D279,'Modelling New'!$D:$D,'Modelling New'!P:P),"")</f>
        <v>5.671045235483871</v>
      </c>
      <c r="AD279" s="45">
        <f>IFERROR(_xlfn.XLOOKUP($D279,'Modelling New'!$D:$D,'Modelling New'!T:T)*1000,"")</f>
        <v>43169.874244195642</v>
      </c>
      <c r="AE279" s="176">
        <f t="shared" si="24"/>
        <v>0.72450091751334023</v>
      </c>
      <c r="AF279" s="176">
        <f>IFERROR(_xlfn.XLOOKUP($D279,'Modelling New'!$D:$D,'Modelling New'!W:W),"")</f>
        <v>0.17119489484865502</v>
      </c>
      <c r="AG279" s="176">
        <f>IFERROR(_xlfn.XLOOKUP($D279,'Modelling New'!$D:$D,'Modelling New'!AD:AD),"")</f>
        <v>0.995</v>
      </c>
      <c r="AH279" s="176">
        <f>IFERROR(_xlfn.XLOOKUP($D279,'Modelling New'!$D:$D,'Modelling New'!AE:AE),"")</f>
        <v>0.997</v>
      </c>
      <c r="AI279" s="17"/>
      <c r="AJ279" s="17"/>
      <c r="AK279" s="17"/>
      <c r="AL279" s="17"/>
      <c r="AM279" s="17"/>
      <c r="AN279" s="176"/>
      <c r="AO279" s="176"/>
      <c r="AP279" s="176"/>
      <c r="AQ279" s="176"/>
      <c r="AR279" s="45">
        <f>IFERROR(_xlfn.XLOOKUP($D279,'Modelling New'!$D:$D,'Modelling New'!$N:$N),"")</f>
        <v>10.507</v>
      </c>
      <c r="AS279" s="45"/>
    </row>
  </sheetData>
  <sheetProtection algorithmName="SHA-512" hashValue="nZIT3Ru8KL1wptHM0pIYre/NCLpuHTynoDw+YN3mjcVsYtL4fqDa+AS0b6WC7XRa1uPQETObDEiyBUaYlUjVIg==" saltValue="BDBABRu/LvOgdGXxhK2mNw==" spinCount="100000"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P20"/>
  <sheetViews>
    <sheetView workbookViewId="0">
      <selection activeCell="F17" sqref="F17"/>
    </sheetView>
  </sheetViews>
  <sheetFormatPr defaultColWidth="9" defaultRowHeight="14.4"/>
  <cols>
    <col min="1" max="1" width="12.44140625" bestFit="1" customWidth="1"/>
    <col min="2" max="2" width="11.5546875" customWidth="1"/>
    <col min="3" max="4" width="13.44140625" customWidth="1"/>
    <col min="5" max="5" width="13.5546875" customWidth="1"/>
    <col min="6" max="6" width="14" customWidth="1"/>
    <col min="8" max="8" width="9.44140625" customWidth="1"/>
    <col min="9" max="9" width="9.88671875" customWidth="1"/>
    <col min="10" max="10" width="10.44140625" customWidth="1"/>
    <col min="12" max="12" width="9.44140625" customWidth="1"/>
    <col min="13" max="13" width="9" customWidth="1"/>
    <col min="14" max="14" width="9.44140625" customWidth="1"/>
    <col min="16" max="16" width="9.44140625" customWidth="1"/>
  </cols>
  <sheetData>
    <row r="1" spans="1:16">
      <c r="A1" s="86" t="s">
        <v>62</v>
      </c>
      <c r="B1" s="87">
        <f>'Daily Dashboard'!B3</f>
        <v>45871</v>
      </c>
      <c r="C1" s="80">
        <f>'Daily Dashboard'!$B$2</f>
        <v>45870</v>
      </c>
    </row>
    <row r="2" spans="1:16" ht="21">
      <c r="A2" s="297" t="s">
        <v>63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</row>
    <row r="3" spans="1:16" ht="43.2">
      <c r="A3" s="88" t="s">
        <v>64</v>
      </c>
      <c r="B3" s="88" t="s">
        <v>65</v>
      </c>
      <c r="C3" s="79" t="s">
        <v>66</v>
      </c>
      <c r="D3" s="79" t="s">
        <v>67</v>
      </c>
      <c r="E3" s="79" t="s">
        <v>68</v>
      </c>
      <c r="F3" s="79" t="s">
        <v>69</v>
      </c>
      <c r="G3" s="79" t="s">
        <v>70</v>
      </c>
      <c r="H3" s="79" t="s">
        <v>71</v>
      </c>
      <c r="I3" s="79" t="s">
        <v>72</v>
      </c>
      <c r="J3" s="79" t="s">
        <v>73</v>
      </c>
      <c r="K3" s="79" t="s">
        <v>74</v>
      </c>
      <c r="L3" s="79" t="s">
        <v>75</v>
      </c>
      <c r="M3" s="79" t="s">
        <v>76</v>
      </c>
      <c r="N3" s="79" t="s">
        <v>77</v>
      </c>
      <c r="O3" s="79" t="s">
        <v>78</v>
      </c>
      <c r="P3" s="79" t="s">
        <v>79</v>
      </c>
    </row>
    <row r="4" spans="1:16" s="1" customFormat="1" ht="18.75" customHeight="1">
      <c r="A4" s="160">
        <f>YEAR(B1)+IF(MONTH(B1)&gt;=4,1,0)</f>
        <v>2026</v>
      </c>
      <c r="B4" s="89">
        <f>($B$1-'Daily Dashboard'!$B$5)+1</f>
        <v>124</v>
      </c>
      <c r="C4" s="89">
        <f>_xlfn.XLOOKUP($C$1,'Modelling New'!$D:$D,'Modelling New'!$S:$S)</f>
        <v>741.59588487822577</v>
      </c>
      <c r="D4" s="90">
        <f>IFERROR(SUMIFS('Daily KPI'!$I:$I,'Daily KPI'!$B:$B,'Annual KPI'!$A4,'Daily KPI'!$A:$A,"&lt;="&amp;'Annual KPI'!$B$1),"")</f>
        <v>655.53150000000039</v>
      </c>
      <c r="E4" s="89">
        <f>_xlfn.XLOOKUP($C$1,'Modelling New'!$D:$D,'Modelling New'!$V:$V)</f>
        <v>5321.200767412347</v>
      </c>
      <c r="F4" s="90">
        <f>IFERROR(SUMIFS('Daily KPI'!$AA:$AA,'Daily KPI'!$B:$B,'Annual KPI'!$A4,'Daily KPI'!$A:$A,"&lt;="&amp;'Annual KPI'!$B$1)/1000,"")</f>
        <v>4932.9495200000065</v>
      </c>
      <c r="G4" s="91">
        <f>IFERROR(E4/C4/'Modelling New'!$AP$1,"")</f>
        <v>0.68291020333800656</v>
      </c>
      <c r="H4" s="92">
        <f>IFERROR(F4/D4/'Modelling New'!$AP$1,"")</f>
        <v>0.71620009367869741</v>
      </c>
      <c r="I4" s="91">
        <f>IFERROR(E4/(B4*24*'Modelling New'!$AP$1),"")</f>
        <v>0.17017587249221036</v>
      </c>
      <c r="J4" s="92">
        <f>IFERROR(F4/(B4*24*'Modelling New'!$AP$1),"")</f>
        <v>0.15775931509050312</v>
      </c>
      <c r="K4" s="91">
        <f>_xlfn.XLOOKUP($C$1,'Modelling New'!$D:$D,'Modelling New'!$AE:$AE)</f>
        <v>0.997</v>
      </c>
      <c r="L4" s="93">
        <f>IFERROR(AVERAGEIFS('Daily KPI'!$R:$R,'Daily KPI'!$B:$B,'Annual KPI'!$A4,'Daily KPI'!$A:$A,"&lt;="&amp;'Annual KPI'!$B$1),"")</f>
        <v>0.99177990044541853</v>
      </c>
      <c r="M4" s="91">
        <f>_xlfn.XLOOKUP($C$1,'Modelling New'!$D:$D,'Modelling New'!$AD:$AD)</f>
        <v>0.995</v>
      </c>
      <c r="N4" s="93">
        <f>IFERROR(AVERAGEIFS('Daily KPI'!$O:$O,'Daily KPI'!$B:$B,'Annual KPI'!$A4,'Daily KPI'!$A:$A,"&lt;="&amp;'Annual KPI'!$B$1),"")</f>
        <v>0.9939474165506843</v>
      </c>
      <c r="O4" s="91">
        <f>_xlfn.XLOOKUP($C$1,'Modelling New'!$D:$D,'Modelling New'!$AF:$AF)</f>
        <v>0.999</v>
      </c>
      <c r="P4" s="93">
        <f>IFERROR(AVERAGEIFS('Daily KPI'!$T:$T,'Daily KPI'!$B:$B,'Annual KPI'!$A4,'Daily KPI'!$A:$A,"&lt;="&amp;'Annual KPI'!$B$1),"")</f>
        <v>1</v>
      </c>
    </row>
    <row r="7" spans="1:16" ht="21">
      <c r="A7" s="297" t="s">
        <v>63</v>
      </c>
      <c r="B7" s="297"/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</row>
    <row r="8" spans="1:16" ht="43.2">
      <c r="A8" s="78" t="s">
        <v>80</v>
      </c>
      <c r="B8" s="78" t="s">
        <v>65</v>
      </c>
      <c r="C8" s="79" t="s">
        <v>66</v>
      </c>
      <c r="D8" s="79" t="s">
        <v>67</v>
      </c>
      <c r="E8" s="79" t="s">
        <v>68</v>
      </c>
      <c r="F8" s="79" t="s">
        <v>69</v>
      </c>
      <c r="G8" s="79" t="s">
        <v>70</v>
      </c>
      <c r="H8" s="79" t="s">
        <v>71</v>
      </c>
      <c r="I8" s="79" t="s">
        <v>72</v>
      </c>
      <c r="J8" s="79" t="s">
        <v>73</v>
      </c>
      <c r="K8" s="79" t="s">
        <v>74</v>
      </c>
      <c r="L8" s="79" t="s">
        <v>75</v>
      </c>
      <c r="M8" s="79" t="s">
        <v>76</v>
      </c>
      <c r="N8" s="79" t="s">
        <v>77</v>
      </c>
      <c r="O8" s="79" t="s">
        <v>78</v>
      </c>
      <c r="P8" s="79" t="s">
        <v>79</v>
      </c>
    </row>
    <row r="9" spans="1:16">
      <c r="A9" s="80">
        <v>45748</v>
      </c>
      <c r="B9" s="81">
        <f>IFERROR(_xlfn.XLOOKUP($A9,'Modelling New'!$D:$D,'Modelling New'!$Q:$Q),"")</f>
        <v>30</v>
      </c>
      <c r="C9" s="81">
        <f>_xlfn.XLOOKUP($A9,'Modelling New'!$D:$D,'Modelling New'!$R:$R)</f>
        <v>227.68820475999999</v>
      </c>
      <c r="D9" s="82">
        <f>SUMIF('Daily KPI'!$D:$D,$A9,'Daily KPI'!$I:$I)</f>
        <v>203.34499999999997</v>
      </c>
      <c r="E9" s="81">
        <f>_xlfn.XLOOKUP($A9,'Modelling New'!$D:$D,'Modelling New'!$U:$U)</f>
        <v>1584.5716867700794</v>
      </c>
      <c r="F9" s="82">
        <f>SUMIF('Daily KPI'!$D:$D,$A9,'Daily KPI'!$AA:$AA)/1000</f>
        <v>1460.2205199999923</v>
      </c>
      <c r="G9" s="83">
        <f>IFERROR(E9/C9/'Modelling New'!$AP$1,"")</f>
        <v>0.66235775663544993</v>
      </c>
      <c r="H9" s="84">
        <f>IFERROR(F9/D9/'Modelling New'!$AP$1,"")</f>
        <v>0.68344916425537827</v>
      </c>
      <c r="I9" s="83">
        <f>IFERROR(E9/(B9*24*'Modelling New'!$AP$1),"")</f>
        <v>0.20945978960720357</v>
      </c>
      <c r="J9" s="84">
        <f>IFERROR(F9/(B9*24*'Modelling New'!$AP$1),"")</f>
        <v>0.19302218097987484</v>
      </c>
      <c r="K9" s="83">
        <f>_xlfn.XLOOKUP($A9,'Modelling New'!$D:$D,'Modelling New'!AE:AE)</f>
        <v>0.997</v>
      </c>
      <c r="L9" s="84">
        <f>IFERROR(AVERAGEIF('Daily KPI'!$D:$D,$A9,'Daily KPI'!$R:$R),"")</f>
        <v>1</v>
      </c>
      <c r="M9" s="83">
        <v>0.995</v>
      </c>
      <c r="N9" s="84">
        <f>IFERROR(AVERAGEIF('Daily KPI'!$D:$D,$A9,'Daily KPI'!O:O),"")</f>
        <v>0.98586041206409414</v>
      </c>
      <c r="O9" s="83">
        <v>0.999</v>
      </c>
      <c r="P9" s="84">
        <f>IFERROR(AVERAGEIF('Daily KPI'!$D:$D,$A9,'Daily KPI'!T:T),"")</f>
        <v>1</v>
      </c>
    </row>
    <row r="10" spans="1:16">
      <c r="A10" s="80">
        <v>45778</v>
      </c>
      <c r="B10" s="81">
        <f>IFERROR(_xlfn.XLOOKUP($A10,'Modelling New'!$D:$D,'Modelling New'!$Q:$Q),"")</f>
        <v>31</v>
      </c>
      <c r="C10" s="81">
        <f>_xlfn.XLOOKUP($A10,'Modelling New'!$D:$D,'Modelling New'!$R:$R)</f>
        <v>215.544309645</v>
      </c>
      <c r="D10" s="82">
        <f>SUMIF('Daily KPI'!$D:$D,$A10,'Daily KPI'!$I:$I)</f>
        <v>173.33149999999995</v>
      </c>
      <c r="E10" s="81">
        <f>_xlfn.XLOOKUP($A10,'Modelling New'!$D:$D,'Modelling New'!$U:$U)</f>
        <v>1574.4307077294884</v>
      </c>
      <c r="F10" s="82">
        <f>SUMIF('Daily KPI'!$D:$D,$A10,'Daily KPI'!$AA:$AA)/1000</f>
        <v>1312.1831800000045</v>
      </c>
      <c r="G10" s="83">
        <f>IFERROR(E10/C10/'Modelling New'!$AP$1,"")</f>
        <v>0.69519758920580965</v>
      </c>
      <c r="H10" s="84">
        <f>IFERROR(F10/D10/'Modelling New'!$AP$1,"")</f>
        <v>0.72050705702097495</v>
      </c>
      <c r="I10" s="83">
        <f>IFERROR(E10/(B10*24*'Modelling New'!$AP$1),"")</f>
        <v>0.20140575864547655</v>
      </c>
      <c r="J10" s="84">
        <f>IFERROR(F10/(B10*24*'Modelling New'!$AP$1),"")</f>
        <v>0.1678582916048805</v>
      </c>
      <c r="K10" s="83">
        <f>_xlfn.XLOOKUP($A10,'Modelling New'!$D:$D,'Modelling New'!AE:AE)</f>
        <v>0.997</v>
      </c>
      <c r="L10" s="84">
        <f>IFERROR(AVERAGEIF('Daily KPI'!$D:$D,$A10,'Daily KPI'!$R:$R),"")</f>
        <v>0.99600892448216205</v>
      </c>
      <c r="M10" s="83">
        <v>0.995</v>
      </c>
      <c r="N10" s="84">
        <f>IFERROR(AVERAGEIF('Daily KPI'!$D:$D,$A10,'Daily KPI'!O:O),"")</f>
        <v>0.99500374375539191</v>
      </c>
      <c r="O10" s="83">
        <v>0.999</v>
      </c>
      <c r="P10" s="84">
        <f>IFERROR(AVERAGEIF('Daily KPI'!$D:$D,$A10,'Daily KPI'!T:T),"")</f>
        <v>1</v>
      </c>
    </row>
    <row r="11" spans="1:16">
      <c r="A11" s="80">
        <v>45809</v>
      </c>
      <c r="B11" s="81">
        <f>IFERROR(_xlfn.XLOOKUP($A11,'Modelling New'!$D:$D,'Modelling New'!$Q:$Q),"")</f>
        <v>30</v>
      </c>
      <c r="C11" s="81">
        <f>_xlfn.XLOOKUP($A11,'Modelling New'!$D:$D,'Modelling New'!$R:$R)</f>
        <v>157.11701856600001</v>
      </c>
      <c r="D11" s="82">
        <f>SUMIF('Daily KPI'!$D:$D,$A11,'Daily KPI'!$I:$I)</f>
        <v>151.98499999999999</v>
      </c>
      <c r="E11" s="81">
        <f>_xlfn.XLOOKUP($A11,'Modelling New'!$D:$D,'Modelling New'!$U:$U)</f>
        <v>1121.9948589552116</v>
      </c>
      <c r="F11" s="82">
        <f>SUMIF('Daily KPI'!$D:$D,$A11,'Daily KPI'!$AA:$AA)/1000</f>
        <v>1169.0172799999984</v>
      </c>
      <c r="G11" s="83">
        <f>IFERROR(E11/C11/'Modelling New'!$AP$1,"")</f>
        <v>0.67965560892027488</v>
      </c>
      <c r="H11" s="84">
        <f>IFERROR(F11/D11/'Modelling New'!$AP$1,"")</f>
        <v>0.7320512233279638</v>
      </c>
      <c r="I11" s="83">
        <f>IFERROR(E11/(B11*24*'Modelling New'!$AP$1),"")</f>
        <v>0.14831314295168455</v>
      </c>
      <c r="J11" s="84">
        <f>IFERROR(F11/(B11*24*'Modelling New'!$AP$1),"")</f>
        <v>0.15452889607986189</v>
      </c>
      <c r="K11" s="83">
        <f>_xlfn.XLOOKUP($A11,'Modelling New'!$D:$D,'Modelling New'!AE:AE)</f>
        <v>0.997</v>
      </c>
      <c r="L11" s="84">
        <f>IFERROR(AVERAGEIF('Daily KPI'!$D:$D,$A11,'Daily KPI'!$R:$R),"")</f>
        <v>0.97110871011216671</v>
      </c>
      <c r="M11" s="83">
        <v>0.995</v>
      </c>
      <c r="N11" s="84">
        <f>IFERROR(AVERAGEIF('Daily KPI'!$D:$D,$A11,'Daily KPI'!O:O),"")</f>
        <v>0.99854781331652787</v>
      </c>
      <c r="O11" s="83">
        <v>0.999</v>
      </c>
      <c r="P11" s="84">
        <f>IFERROR(AVERAGEIF('Daily KPI'!$D:$D,$A11,'Daily KPI'!T:T),"")</f>
        <v>1</v>
      </c>
    </row>
    <row r="12" spans="1:16">
      <c r="A12" s="80">
        <v>45839</v>
      </c>
      <c r="B12" s="81">
        <f>IFERROR(_xlfn.XLOOKUP($A12,'Modelling New'!$D:$D,'Modelling New'!$Q:$Q),"")</f>
        <v>31</v>
      </c>
      <c r="C12" s="81">
        <f>_xlfn.XLOOKUP($A12,'Modelling New'!$D:$D,'Modelling New'!$R:$R)</f>
        <v>132.35283340000001</v>
      </c>
      <c r="D12" s="82">
        <f>SUMIF('Daily KPI'!$D:$D,$A12,'Daily KPI'!$I:$I)</f>
        <v>117.38999999999999</v>
      </c>
      <c r="E12" s="81">
        <f>_xlfn.XLOOKUP($A12,'Modelling New'!$D:$D,'Modelling New'!$U:$U)</f>
        <v>974.17900040762106</v>
      </c>
      <c r="F12" s="82">
        <f>SUMIF('Daily KPI'!$D:$D,$A12,'Daily KPI'!$AA:$AA)/1000</f>
        <v>920.10058000000754</v>
      </c>
      <c r="G12" s="83">
        <f>IFERROR(E12/C12/'Modelling New'!$AP$1,"")</f>
        <v>0.70053008017012453</v>
      </c>
      <c r="H12" s="84">
        <f>IFERROR(F12/D12/'Modelling New'!$AP$1,"")</f>
        <v>0.745977055135297</v>
      </c>
      <c r="I12" s="83">
        <f>IFERROR(E12/(B12*24*'Modelling New'!$AP$1),"")</f>
        <v>0.12461981316188864</v>
      </c>
      <c r="J12" s="84">
        <f>IFERROR(F12/(B12*24*'Modelling New'!$AP$1),"")</f>
        <v>0.11770194422356518</v>
      </c>
      <c r="K12" s="83">
        <f>_xlfn.XLOOKUP($A12,'Modelling New'!$D:$D,'Modelling New'!AE:AE)</f>
        <v>0.997</v>
      </c>
      <c r="L12" s="84">
        <f>IFERROR(AVERAGEIF('Daily KPI'!$D:$D,$A12,'Daily KPI'!$R:$R),"")</f>
        <v>0.99906999009418951</v>
      </c>
      <c r="M12" s="83">
        <v>0.995</v>
      </c>
      <c r="N12" s="84">
        <f>IFERROR(AVERAGEIF('Daily KPI'!$D:$D,$A12,'Daily KPI'!O:O),"")</f>
        <v>0.9961392459496996</v>
      </c>
      <c r="O12" s="83">
        <v>0.999</v>
      </c>
      <c r="P12" s="84">
        <f>IFERROR(AVERAGEIF('Daily KPI'!$D:$D,$A12,'Daily KPI'!T:T),"")</f>
        <v>1</v>
      </c>
    </row>
    <row r="13" spans="1:16">
      <c r="A13" s="80">
        <v>45870</v>
      </c>
      <c r="B13" s="81">
        <f>IFERROR(_xlfn.XLOOKUP($A13,'Modelling New'!$D:$D,'Modelling New'!$Q:$Q),"")</f>
        <v>2</v>
      </c>
      <c r="C13" s="81">
        <f>_xlfn.XLOOKUP($A13,'Modelling New'!$D:$D,'Modelling New'!$R:$R)</f>
        <v>8.8935185072258065</v>
      </c>
      <c r="D13" s="82">
        <f>SUMIF('Daily KPI'!$D:$D,$A13,'Daily KPI'!$I:$I)</f>
        <v>9.48</v>
      </c>
      <c r="E13" s="81">
        <f>_xlfn.XLOOKUP($A13,'Modelling New'!$D:$D,'Modelling New'!$U:$U)</f>
        <v>66.02451354994632</v>
      </c>
      <c r="F13" s="82">
        <f>SUMIF('Daily KPI'!$D:$D,$A13,'Daily KPI'!$AA:$AA)/1000</f>
        <v>71.427960000003367</v>
      </c>
      <c r="G13" s="83">
        <f>IFERROR(E13/C13/'Modelling New'!$AP$1,"")</f>
        <v>0.70656621050862611</v>
      </c>
      <c r="H13" s="84">
        <f>IFERROR(F13/D13/'Modelling New'!$AP$1,"")</f>
        <v>0.71710240189485253</v>
      </c>
      <c r="I13" s="83">
        <f>IFERROR(E13/(B13*24*'Modelling New'!$AP$1),"")</f>
        <v>0.13091374311955981</v>
      </c>
      <c r="J13" s="84">
        <f>IFERROR(F13/(B13*24*'Modelling New'!$AP$1),"")</f>
        <v>0.14162772437423338</v>
      </c>
      <c r="K13" s="83">
        <f>_xlfn.XLOOKUP($A13,'Modelling New'!$D:$D,'Modelling New'!AE:AE)</f>
        <v>0.997</v>
      </c>
      <c r="L13" s="84">
        <f>IFERROR(AVERAGEIF('Daily KPI'!$D:$D,$A13,'Daily KPI'!$R:$R),"")</f>
        <v>1</v>
      </c>
      <c r="M13" s="83">
        <v>0.995</v>
      </c>
      <c r="N13" s="84">
        <f>IFERROR(AVERAGEIF('Daily KPI'!$D:$D,$A13,'Daily KPI'!O:O),"")</f>
        <v>0.99590010500416803</v>
      </c>
      <c r="O13" s="83">
        <v>0.999</v>
      </c>
      <c r="P13" s="84">
        <f>IFERROR(AVERAGEIF('Daily KPI'!$D:$D,$A13,'Daily KPI'!T:T),"")</f>
        <v>1</v>
      </c>
    </row>
    <row r="14" spans="1:16">
      <c r="A14" s="80">
        <v>45901</v>
      </c>
      <c r="B14" s="81">
        <f>IFERROR(_xlfn.XLOOKUP($A14,'Modelling New'!$D:$D,'Modelling New'!$Q:$Q),"")</f>
        <v>0</v>
      </c>
      <c r="C14" s="81">
        <f>_xlfn.XLOOKUP($A14,'Modelling New'!$D:$D,'Modelling New'!$R:$R)</f>
        <v>0</v>
      </c>
      <c r="D14" s="82">
        <f>SUMIF('Daily KPI'!$D:$D,$A14,'Daily KPI'!$I:$I)</f>
        <v>0</v>
      </c>
      <c r="E14" s="81">
        <f>_xlfn.XLOOKUP($A14,'Modelling New'!$D:$D,'Modelling New'!$U:$U)</f>
        <v>0</v>
      </c>
      <c r="F14" s="82">
        <f>SUMIF('Daily KPI'!$D:$D,$A14,'Daily KPI'!$AA:$AA)/1000</f>
        <v>0</v>
      </c>
      <c r="G14" s="83" t="str">
        <f>IFERROR(E14/C14/'Modelling New'!$AP$1,"")</f>
        <v/>
      </c>
      <c r="H14" s="84" t="str">
        <f>IFERROR(F14/D14/'Modelling New'!$AP$1,"")</f>
        <v/>
      </c>
      <c r="I14" s="83" t="str">
        <f>IFERROR(E14/(B14*24*'Modelling New'!$AP$1),"")</f>
        <v/>
      </c>
      <c r="J14" s="84" t="str">
        <f>IFERROR(F14/(B14*24*'Modelling New'!$AP$1),"")</f>
        <v/>
      </c>
      <c r="K14" s="83">
        <f>_xlfn.XLOOKUP($A14,'Modelling New'!$D:$D,'Modelling New'!AE:AE)</f>
        <v>0.997</v>
      </c>
      <c r="L14" s="84" t="str">
        <f>IFERROR(AVERAGEIF('Daily KPI'!$D:$D,$A14,'Daily KPI'!$R:$R),"")</f>
        <v/>
      </c>
      <c r="M14" s="83">
        <v>0.995</v>
      </c>
      <c r="N14" s="84" t="str">
        <f>IFERROR(AVERAGEIF('Daily KPI'!$D:$D,$A14,'Daily KPI'!O:O),"")</f>
        <v/>
      </c>
      <c r="O14" s="83">
        <v>0.999</v>
      </c>
      <c r="P14" s="84" t="str">
        <f>IFERROR(AVERAGEIF('Daily KPI'!$D:$D,$A14,'Daily KPI'!T:T),"")</f>
        <v/>
      </c>
    </row>
    <row r="15" spans="1:16">
      <c r="A15" s="80">
        <v>45931</v>
      </c>
      <c r="B15" s="81">
        <f>IFERROR(_xlfn.XLOOKUP($A15,'Modelling New'!$D:$D,'Modelling New'!$Q:$Q),"")</f>
        <v>0</v>
      </c>
      <c r="C15" s="81">
        <f>_xlfn.XLOOKUP($A15,'Modelling New'!$D:$D,'Modelling New'!$R:$R)</f>
        <v>0</v>
      </c>
      <c r="D15" s="82">
        <f>SUMIF('Daily KPI'!$D:$D,$A15,'Daily KPI'!$I:$I)</f>
        <v>0</v>
      </c>
      <c r="E15" s="81">
        <f>_xlfn.XLOOKUP($A15,'Modelling New'!$D:$D,'Modelling New'!$U:$U)</f>
        <v>0</v>
      </c>
      <c r="F15" s="82">
        <f>SUMIF('Daily KPI'!$D:$D,$A15,'Daily KPI'!$AA:$AA)/1000</f>
        <v>0</v>
      </c>
      <c r="G15" s="83" t="str">
        <f>IFERROR(E15/C15/'Modelling New'!$AP$1,"")</f>
        <v/>
      </c>
      <c r="H15" s="84" t="str">
        <f>IFERROR(F15/D15/'Modelling New'!$AP$1,"")</f>
        <v/>
      </c>
      <c r="I15" s="83" t="str">
        <f>IFERROR(E15/(B15*24*'Modelling New'!$AP$1),"")</f>
        <v/>
      </c>
      <c r="J15" s="84" t="str">
        <f>IFERROR(F15/(B15*24*'Modelling New'!$AP$1),"")</f>
        <v/>
      </c>
      <c r="K15" s="83">
        <f>_xlfn.XLOOKUP($A15,'Modelling New'!$D:$D,'Modelling New'!AE:AE)</f>
        <v>0.997</v>
      </c>
      <c r="L15" s="84" t="str">
        <f>IFERROR(AVERAGEIF('Daily KPI'!$D:$D,$A15,'Daily KPI'!$R:$R),"")</f>
        <v/>
      </c>
      <c r="M15" s="83">
        <v>0.995</v>
      </c>
      <c r="N15" s="84" t="str">
        <f>IFERROR(AVERAGEIF('Daily KPI'!$D:$D,$A15,'Daily KPI'!O:O),"")</f>
        <v/>
      </c>
      <c r="O15" s="83">
        <v>0.999</v>
      </c>
      <c r="P15" s="84" t="str">
        <f>IFERROR(AVERAGEIF('Daily KPI'!$D:$D,$A15,'Daily KPI'!T:T),"")</f>
        <v/>
      </c>
    </row>
    <row r="16" spans="1:16">
      <c r="A16" s="80">
        <v>45962</v>
      </c>
      <c r="B16" s="81">
        <f>IFERROR(_xlfn.XLOOKUP($A16,'Modelling New'!$D:$D,'Modelling New'!$Q:$Q),"")</f>
        <v>0</v>
      </c>
      <c r="C16" s="81">
        <f>_xlfn.XLOOKUP($A16,'Modelling New'!$D:$D,'Modelling New'!$R:$R)</f>
        <v>0</v>
      </c>
      <c r="D16" s="82">
        <f>SUMIF('Daily KPI'!$D:$D,$A16,'Daily KPI'!$I:$I)</f>
        <v>0</v>
      </c>
      <c r="E16" s="81">
        <f>_xlfn.XLOOKUP($A16,'Modelling New'!$D:$D,'Modelling New'!$U:$U)</f>
        <v>0</v>
      </c>
      <c r="F16" s="82">
        <f>SUMIF('Daily KPI'!$D:$D,$A16,'Daily KPI'!$AA:$AA)/1000</f>
        <v>0</v>
      </c>
      <c r="G16" s="83" t="str">
        <f>IFERROR(E16/C16/'Modelling New'!$AP$1,"")</f>
        <v/>
      </c>
      <c r="H16" s="84" t="str">
        <f>IFERROR(F16/D16/'Modelling New'!$AP$1,"")</f>
        <v/>
      </c>
      <c r="I16" s="83" t="str">
        <f>IFERROR(E16/(B16*24*'Modelling New'!$AP$1),"")</f>
        <v/>
      </c>
      <c r="J16" s="84" t="str">
        <f>IFERROR(F16/(B16*24*'Modelling New'!$AP$1),"")</f>
        <v/>
      </c>
      <c r="K16" s="83">
        <f>_xlfn.XLOOKUP($A16,'Modelling New'!$D:$D,'Modelling New'!AE:AE)</f>
        <v>0.997</v>
      </c>
      <c r="L16" s="84" t="str">
        <f>IFERROR(AVERAGEIF('Daily KPI'!$D:$D,$A16,'Daily KPI'!$R:$R),"")</f>
        <v/>
      </c>
      <c r="M16" s="83">
        <v>0.995</v>
      </c>
      <c r="N16" s="84" t="str">
        <f>IFERROR(AVERAGEIF('Daily KPI'!$D:$D,$A16,'Daily KPI'!O:O),"")</f>
        <v/>
      </c>
      <c r="O16" s="83">
        <v>0.999</v>
      </c>
      <c r="P16" s="84" t="str">
        <f>IFERROR(AVERAGEIF('Daily KPI'!$D:$D,$A16,'Daily KPI'!T:T),"")</f>
        <v/>
      </c>
    </row>
    <row r="17" spans="1:16">
      <c r="A17" s="80">
        <v>45992</v>
      </c>
      <c r="B17" s="81">
        <f>IFERROR(_xlfn.XLOOKUP($A17,'Modelling New'!$D:$D,'Modelling New'!$Q:$Q),"")</f>
        <v>0</v>
      </c>
      <c r="C17" s="81">
        <f>_xlfn.XLOOKUP($A17,'Modelling New'!$D:$D,'Modelling New'!$R:$R)</f>
        <v>0</v>
      </c>
      <c r="D17" s="82">
        <f>SUMIF('Daily KPI'!$D:$D,$A17,'Daily KPI'!$I:$I)</f>
        <v>0</v>
      </c>
      <c r="E17" s="81">
        <f>_xlfn.XLOOKUP($A17,'Modelling New'!$D:$D,'Modelling New'!$U:$U)</f>
        <v>0</v>
      </c>
      <c r="F17" s="82">
        <f>SUMIF('Daily KPI'!$D:$D,$A17,'Daily KPI'!$AA:$AA)/1000</f>
        <v>0</v>
      </c>
      <c r="G17" s="83" t="str">
        <f>IFERROR(E17/C17/'Modelling New'!$AP$1,"")</f>
        <v/>
      </c>
      <c r="H17" s="84" t="str">
        <f>IFERROR(F17/D17/'Modelling New'!$AP$1,"")</f>
        <v/>
      </c>
      <c r="I17" s="83" t="str">
        <f>IFERROR(E17/(B17*24*'Modelling New'!$AP$1),"")</f>
        <v/>
      </c>
      <c r="J17" s="84" t="str">
        <f>IFERROR(F17/(B17*24*'Modelling New'!$AP$1),"")</f>
        <v/>
      </c>
      <c r="K17" s="83">
        <f>_xlfn.XLOOKUP($A17,'Modelling New'!$D:$D,'Modelling New'!AE:AE)</f>
        <v>0.997</v>
      </c>
      <c r="L17" s="84" t="str">
        <f>IFERROR(AVERAGEIF('Daily KPI'!$D:$D,$A17,'Daily KPI'!$R:$R),"")</f>
        <v/>
      </c>
      <c r="M17" s="83">
        <v>0.995</v>
      </c>
      <c r="N17" s="84" t="str">
        <f>IFERROR(AVERAGEIF('Daily KPI'!$D:$D,$A17,'Daily KPI'!O:O),"")</f>
        <v/>
      </c>
      <c r="O17" s="83">
        <v>0.999</v>
      </c>
      <c r="P17" s="84" t="str">
        <f>IFERROR(AVERAGEIF('Daily KPI'!$D:$D,$A17,'Daily KPI'!T:T),"")</f>
        <v/>
      </c>
    </row>
    <row r="18" spans="1:16">
      <c r="A18" s="80">
        <v>46023</v>
      </c>
      <c r="B18" s="81">
        <f>IFERROR(_xlfn.XLOOKUP($A18,'Modelling New'!$D:$D,'Modelling New'!$Q:$Q),"")</f>
        <v>0</v>
      </c>
      <c r="C18" s="81">
        <f>_xlfn.XLOOKUP($A18,'Modelling New'!$D:$D,'Modelling New'!$R:$R)</f>
        <v>0</v>
      </c>
      <c r="D18" s="82">
        <f>SUMIF('Daily KPI'!$D:$D,$A18,'Daily KPI'!$I:$I)</f>
        <v>0</v>
      </c>
      <c r="E18" s="81">
        <f>_xlfn.XLOOKUP($A18,'Modelling New'!$D:$D,'Modelling New'!$U:$U)</f>
        <v>0</v>
      </c>
      <c r="F18" s="82">
        <f>SUMIF('Daily KPI'!$D:$D,$A18,'Daily KPI'!$AA:$AA)/1000</f>
        <v>0</v>
      </c>
      <c r="G18" s="83" t="str">
        <f>IFERROR(E18/C18/'Modelling New'!$AP$1,"")</f>
        <v/>
      </c>
      <c r="H18" s="84" t="str">
        <f>IFERROR(F18/D18/'Modelling New'!$AP$1,"")</f>
        <v/>
      </c>
      <c r="I18" s="83" t="str">
        <f>IFERROR(E18/(B18*24*'Modelling New'!$AP$1),"")</f>
        <v/>
      </c>
      <c r="J18" s="84" t="str">
        <f>IFERROR(F18/(B18*24*'Modelling New'!$AP$1),"")</f>
        <v/>
      </c>
      <c r="K18" s="83">
        <f>_xlfn.XLOOKUP($A18,'Modelling New'!$D:$D,'Modelling New'!AE:AE)</f>
        <v>0.997</v>
      </c>
      <c r="L18" s="84" t="str">
        <f>IFERROR(AVERAGEIF('Daily KPI'!$D:$D,$A18,'Daily KPI'!$R:$R),"")</f>
        <v/>
      </c>
      <c r="M18" s="83">
        <v>0.995</v>
      </c>
      <c r="N18" s="84" t="str">
        <f>IFERROR(AVERAGEIF('Daily KPI'!$D:$D,$A18,'Daily KPI'!O:O),"")</f>
        <v/>
      </c>
      <c r="O18" s="83">
        <v>0.999</v>
      </c>
      <c r="P18" s="84" t="str">
        <f>IFERROR(AVERAGEIF('Daily KPI'!$D:$D,$A18,'Daily KPI'!T:T),"")</f>
        <v/>
      </c>
    </row>
    <row r="19" spans="1:16">
      <c r="A19" s="80">
        <v>46054</v>
      </c>
      <c r="B19" s="81">
        <f>IFERROR(_xlfn.XLOOKUP($A19,'Modelling New'!$D:$D,'Modelling New'!$Q:$Q),"")</f>
        <v>0</v>
      </c>
      <c r="C19" s="81">
        <f>_xlfn.XLOOKUP($A19,'Modelling New'!$D:$D,'Modelling New'!$R:$R)</f>
        <v>0</v>
      </c>
      <c r="D19" s="82">
        <f>SUMIF('Daily KPI'!$D:$D,$A19,'Daily KPI'!$I:$I)</f>
        <v>0</v>
      </c>
      <c r="E19" s="81">
        <f>_xlfn.XLOOKUP($A19,'Modelling New'!$D:$D,'Modelling New'!$U:$U)</f>
        <v>0</v>
      </c>
      <c r="F19" s="82">
        <f>SUMIF('Daily KPI'!$D:$D,$A19,'Daily KPI'!$AA:$AA)/1000</f>
        <v>0</v>
      </c>
      <c r="G19" s="83" t="str">
        <f>IFERROR(E19/C19/'Modelling New'!$AP$1,"")</f>
        <v/>
      </c>
      <c r="H19" s="84" t="str">
        <f>IFERROR(F19/D19/'Modelling New'!$AP$1,"")</f>
        <v/>
      </c>
      <c r="I19" s="83" t="str">
        <f>IFERROR(E19/(B19*24*'Modelling New'!$AP$1),"")</f>
        <v/>
      </c>
      <c r="J19" s="84" t="str">
        <f>IFERROR(F19/(B19*24*'Modelling New'!$AP$1),"")</f>
        <v/>
      </c>
      <c r="K19" s="83">
        <f>_xlfn.XLOOKUP($A19,'Modelling New'!$D:$D,'Modelling New'!AE:AE)</f>
        <v>0.997</v>
      </c>
      <c r="L19" s="84" t="str">
        <f>IFERROR(AVERAGEIF('Daily KPI'!$D:$D,$A19,'Daily KPI'!$R:$R),"")</f>
        <v/>
      </c>
      <c r="M19" s="83">
        <v>0.995</v>
      </c>
      <c r="N19" s="84" t="str">
        <f>IFERROR(AVERAGEIF('Daily KPI'!$D:$D,$A19,'Daily KPI'!O:O),"")</f>
        <v/>
      </c>
      <c r="O19" s="83">
        <v>0.999</v>
      </c>
      <c r="P19" s="84" t="str">
        <f>IFERROR(AVERAGEIF('Daily KPI'!$D:$D,$A19,'Daily KPI'!T:T),"")</f>
        <v/>
      </c>
    </row>
    <row r="20" spans="1:16">
      <c r="A20" s="80">
        <v>46082</v>
      </c>
      <c r="B20" s="81">
        <f>IFERROR(_xlfn.XLOOKUP($A20,'Modelling New'!$D:$D,'Modelling New'!$Q:$Q),"")</f>
        <v>0</v>
      </c>
      <c r="C20" s="81">
        <f>_xlfn.XLOOKUP($A20,'Modelling New'!$D:$D,'Modelling New'!$R:$R)</f>
        <v>0</v>
      </c>
      <c r="D20" s="82">
        <f>SUMIF('Daily KPI'!$D:$D,$A20,'Daily KPI'!$I:$I)</f>
        <v>0</v>
      </c>
      <c r="E20" s="81">
        <f>_xlfn.XLOOKUP($A20,'Modelling New'!$D:$D,'Modelling New'!$U:$U)</f>
        <v>0</v>
      </c>
      <c r="F20" s="82">
        <f>SUMIF('Daily KPI'!$D:$D,$A20,'Daily KPI'!$AA:$AA)/1000</f>
        <v>0</v>
      </c>
      <c r="G20" s="83" t="str">
        <f>IFERROR(E20/C20/'Modelling New'!$AP$1,"")</f>
        <v/>
      </c>
      <c r="H20" s="84" t="str">
        <f>IFERROR(F20/D20/'Modelling New'!$AP$1,"")</f>
        <v/>
      </c>
      <c r="I20" s="83" t="str">
        <f>IFERROR(E20/(B20*24*'Modelling New'!$AP$1),"")</f>
        <v/>
      </c>
      <c r="J20" s="84" t="str">
        <f>IFERROR(F20/(B20*24*'Modelling New'!$AP$1),"")</f>
        <v/>
      </c>
      <c r="K20" s="83">
        <f>_xlfn.XLOOKUP($A20,'Modelling New'!$D:$D,'Modelling New'!AE:AE)</f>
        <v>0.997</v>
      </c>
      <c r="L20" s="84" t="str">
        <f>IFERROR(AVERAGEIF('Daily KPI'!$D:$D,$A20,'Daily KPI'!$R:$R),"")</f>
        <v/>
      </c>
      <c r="M20" s="83">
        <v>0.995</v>
      </c>
      <c r="N20" s="84" t="str">
        <f>IFERROR(AVERAGEIF('Daily KPI'!$D:$D,$A20,'Daily KPI'!O:O),"")</f>
        <v/>
      </c>
      <c r="O20" s="83">
        <v>0.999</v>
      </c>
      <c r="P20" s="84" t="str">
        <f>IFERROR(AVERAGEIF('Daily KPI'!$D:$D,$A20,'Daily KPI'!T:T),"")</f>
        <v/>
      </c>
    </row>
  </sheetData>
  <sheetProtection algorithmName="SHA-512" hashValue="3X9p1oL5J3hFgrbAcHIlMgasiCaz9ZXOks+3hbB1eqqUOAI8+xl3mFJ6qtHadM1AJSv1lhMMhCskrnvTxQuFwQ==" saltValue="eW516aqUTOvGo4AOTbklDw==" spinCount="100000" sheet="1" objects="1" scenarios="1"/>
  <mergeCells count="2">
    <mergeCell ref="A2:P2"/>
    <mergeCell ref="A7:P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AI130"/>
  <sheetViews>
    <sheetView topLeftCell="A2" zoomScale="85" zoomScaleNormal="85" workbookViewId="0">
      <pane xSplit="7" ySplit="2" topLeftCell="N122" activePane="bottomRight" state="frozen"/>
      <selection activeCell="I9" sqref="I9"/>
      <selection pane="topRight" activeCell="I9" sqref="I9"/>
      <selection pane="bottomLeft" activeCell="I9" sqref="I9"/>
      <selection pane="bottomRight" activeCell="U130" sqref="U130"/>
    </sheetView>
  </sheetViews>
  <sheetFormatPr defaultColWidth="9" defaultRowHeight="14.4"/>
  <cols>
    <col min="1" max="1" width="11.109375" style="17" customWidth="1"/>
    <col min="2" max="2" width="12.44140625" style="17" customWidth="1"/>
    <col min="3" max="4" width="12.109375" style="17" customWidth="1"/>
    <col min="5" max="6" width="9" style="17" customWidth="1"/>
    <col min="7" max="8" width="12.44140625" style="17" customWidth="1"/>
    <col min="9" max="9" width="9.5546875" style="17" customWidth="1"/>
    <col min="10" max="10" width="10.88671875" style="17" customWidth="1"/>
    <col min="11" max="16" width="9.88671875" style="17" customWidth="1"/>
    <col min="17" max="17" width="10.109375" style="17" customWidth="1"/>
    <col min="18" max="21" width="9.88671875" style="17" customWidth="1"/>
    <col min="22" max="22" width="10.109375" style="17" customWidth="1"/>
    <col min="23" max="24" width="10.44140625" style="17" customWidth="1"/>
    <col min="25" max="25" width="9.44140625" style="17" customWidth="1"/>
    <col min="26" max="26" width="9.88671875" style="17" customWidth="1"/>
    <col min="27" max="27" width="10" style="17" customWidth="1"/>
    <col min="28" max="30" width="9.88671875" style="17" customWidth="1"/>
    <col min="31" max="31" width="12.44140625" style="17" customWidth="1"/>
    <col min="32" max="33" width="9.88671875" style="17" customWidth="1"/>
    <col min="34" max="34" width="13.44140625" style="17" bestFit="1" customWidth="1"/>
    <col min="35" max="16384" width="9" style="17"/>
  </cols>
  <sheetData>
    <row r="1" spans="1:35" ht="15.6" hidden="1">
      <c r="Q1" s="17">
        <v>68346.585999999996</v>
      </c>
      <c r="R1" s="17">
        <v>9.5172760000000007</v>
      </c>
      <c r="AH1" s="145">
        <v>68213.040999999997</v>
      </c>
    </row>
    <row r="2" spans="1:35">
      <c r="H2" s="17">
        <v>2</v>
      </c>
      <c r="I2" s="17">
        <f t="shared" ref="I2:AI2" si="0">H2+1</f>
        <v>3</v>
      </c>
      <c r="J2" s="17">
        <f t="shared" si="0"/>
        <v>4</v>
      </c>
      <c r="K2" s="17">
        <f t="shared" si="0"/>
        <v>5</v>
      </c>
      <c r="L2" s="17">
        <f t="shared" si="0"/>
        <v>6</v>
      </c>
      <c r="M2" s="17">
        <f t="shared" si="0"/>
        <v>7</v>
      </c>
      <c r="N2" s="17">
        <f t="shared" si="0"/>
        <v>8</v>
      </c>
      <c r="O2" s="17">
        <f t="shared" si="0"/>
        <v>9</v>
      </c>
      <c r="P2" s="17">
        <f t="shared" si="0"/>
        <v>10</v>
      </c>
      <c r="Q2" s="17">
        <f t="shared" si="0"/>
        <v>11</v>
      </c>
      <c r="R2" s="17">
        <f t="shared" si="0"/>
        <v>12</v>
      </c>
      <c r="S2" s="17">
        <f t="shared" si="0"/>
        <v>13</v>
      </c>
      <c r="T2" s="17">
        <f t="shared" si="0"/>
        <v>14</v>
      </c>
      <c r="U2" s="17">
        <f t="shared" si="0"/>
        <v>15</v>
      </c>
      <c r="V2" s="17">
        <f t="shared" si="0"/>
        <v>16</v>
      </c>
      <c r="W2" s="17">
        <f t="shared" si="0"/>
        <v>17</v>
      </c>
      <c r="X2" s="17">
        <f t="shared" si="0"/>
        <v>18</v>
      </c>
      <c r="Y2" s="17">
        <f t="shared" si="0"/>
        <v>19</v>
      </c>
      <c r="Z2" s="17">
        <f t="shared" si="0"/>
        <v>20</v>
      </c>
      <c r="AA2" s="17">
        <f t="shared" si="0"/>
        <v>21</v>
      </c>
      <c r="AB2" s="17">
        <f t="shared" si="0"/>
        <v>22</v>
      </c>
      <c r="AC2" s="17">
        <f t="shared" si="0"/>
        <v>23</v>
      </c>
      <c r="AD2" s="17">
        <f t="shared" si="0"/>
        <v>24</v>
      </c>
      <c r="AE2" s="17">
        <f t="shared" si="0"/>
        <v>25</v>
      </c>
      <c r="AF2" s="17">
        <f t="shared" si="0"/>
        <v>26</v>
      </c>
      <c r="AG2" s="17">
        <f t="shared" si="0"/>
        <v>27</v>
      </c>
      <c r="AH2" s="17">
        <f t="shared" si="0"/>
        <v>28</v>
      </c>
      <c r="AI2" s="17">
        <f t="shared" si="0"/>
        <v>29</v>
      </c>
    </row>
    <row r="3" spans="1:35" ht="48">
      <c r="A3" s="74" t="s">
        <v>178</v>
      </c>
      <c r="B3" s="74" t="s">
        <v>138</v>
      </c>
      <c r="C3" s="74" t="s">
        <v>179</v>
      </c>
      <c r="D3" s="74" t="s">
        <v>180</v>
      </c>
      <c r="E3" s="74" t="s">
        <v>139</v>
      </c>
      <c r="F3" s="74" t="s">
        <v>65</v>
      </c>
      <c r="G3" s="75" t="s">
        <v>36</v>
      </c>
      <c r="H3" s="75" t="s">
        <v>181</v>
      </c>
      <c r="I3" s="38" t="s">
        <v>182</v>
      </c>
      <c r="J3" s="38" t="s">
        <v>183</v>
      </c>
      <c r="K3" s="38" t="s">
        <v>184</v>
      </c>
      <c r="L3" s="38" t="s">
        <v>185</v>
      </c>
      <c r="M3" s="38" t="s">
        <v>186</v>
      </c>
      <c r="N3" s="38" t="s">
        <v>187</v>
      </c>
      <c r="O3" s="38" t="s">
        <v>188</v>
      </c>
      <c r="P3" s="38" t="s">
        <v>189</v>
      </c>
      <c r="Q3" s="76" t="s">
        <v>190</v>
      </c>
      <c r="R3" s="76" t="s">
        <v>191</v>
      </c>
      <c r="S3" s="76" t="s">
        <v>192</v>
      </c>
      <c r="T3" s="76" t="s">
        <v>193</v>
      </c>
      <c r="U3" s="76" t="s">
        <v>194</v>
      </c>
      <c r="V3" s="76" t="s">
        <v>195</v>
      </c>
      <c r="W3" s="76" t="s">
        <v>196</v>
      </c>
      <c r="X3" s="76" t="s">
        <v>197</v>
      </c>
      <c r="Y3" s="76" t="s">
        <v>198</v>
      </c>
      <c r="Z3" s="76" t="s">
        <v>199</v>
      </c>
      <c r="AA3" s="76" t="s">
        <v>200</v>
      </c>
      <c r="AB3" s="76" t="s">
        <v>201</v>
      </c>
      <c r="AC3" s="76" t="s">
        <v>202</v>
      </c>
      <c r="AD3" s="76" t="s">
        <v>203</v>
      </c>
      <c r="AE3" s="76" t="s">
        <v>204</v>
      </c>
      <c r="AF3" s="76" t="s">
        <v>205</v>
      </c>
      <c r="AG3" s="76" t="s">
        <v>206</v>
      </c>
      <c r="AH3" s="76" t="s">
        <v>207</v>
      </c>
      <c r="AI3" s="76" t="s">
        <v>140</v>
      </c>
    </row>
    <row r="4" spans="1:35">
      <c r="A4" s="17" t="s">
        <v>212</v>
      </c>
      <c r="B4" s="17">
        <v>2025</v>
      </c>
      <c r="C4" s="146" t="s">
        <v>211</v>
      </c>
      <c r="D4" s="146" t="s">
        <v>211</v>
      </c>
      <c r="E4" s="42">
        <v>45717</v>
      </c>
      <c r="F4" s="17">
        <f>DAY(EOMONTH(Raw_Data[[#This Row],[Month Year]],0))</f>
        <v>31</v>
      </c>
      <c r="G4" s="77">
        <v>45745</v>
      </c>
      <c r="H4" s="30">
        <f>_xlfn.XLOOKUP(Raw_Data[[#This Row],[Month Year]],'Modelling New'!D:D,'Modelling New'!N:N)</f>
        <v>10.507</v>
      </c>
      <c r="I4" s="31">
        <v>0.27013888888888887</v>
      </c>
      <c r="J4" s="31">
        <v>0.77013888888888893</v>
      </c>
      <c r="K4" s="17">
        <v>8820</v>
      </c>
      <c r="L4" s="17">
        <v>9612</v>
      </c>
      <c r="M4" s="17">
        <v>9180</v>
      </c>
      <c r="N4" s="17">
        <v>9120</v>
      </c>
      <c r="O4" s="17">
        <v>9072</v>
      </c>
      <c r="P4" s="17">
        <v>5282</v>
      </c>
      <c r="Q4" s="17">
        <v>115938.3561</v>
      </c>
      <c r="R4" s="17">
        <v>15.472498999999999</v>
      </c>
      <c r="S4" s="17">
        <v>6600</v>
      </c>
      <c r="T4" s="17">
        <v>7390</v>
      </c>
      <c r="U4" s="17">
        <v>7360</v>
      </c>
      <c r="V4" s="17">
        <v>0</v>
      </c>
      <c r="W4" s="45">
        <v>30.493778334179805</v>
      </c>
      <c r="X4" s="30">
        <v>46.458635738124144</v>
      </c>
      <c r="Y4" s="30">
        <v>0.67533815142260123</v>
      </c>
      <c r="Z4" s="30">
        <v>0.69938041766484582</v>
      </c>
      <c r="AA4" s="17">
        <v>0</v>
      </c>
      <c r="AB4" s="17">
        <f>SUM(Raw_Data[[#This Row],[IC1_Inv1]:[IC2_Inv2]])</f>
        <v>51086</v>
      </c>
      <c r="AC4" s="17" t="e">
        <f>IF((Raw_Data[[#This Row],[66 kV ABT Main Meter Reading (Export)]]-#REF!)*1000&lt;0,0,(Raw_Data[[#This Row],[66 kV ABT Main Meter Reading (Export)]]-#REF!)*1000)</f>
        <v>#REF!</v>
      </c>
      <c r="AD4" s="17" t="e">
        <f>IF((Raw_Data[[#This Row],[66 kV CRP MFM Reading (Import)]]-#REF!)*60000&lt;0,0,(Raw_Data[[#This Row],[66 kV CRP MFM Reading (Import)]]-#REF!)*60000)</f>
        <v>#REF!</v>
      </c>
      <c r="AE4" s="17" t="e">
        <f>Raw_Data[[#This Row],[Export  (kWh)]]-Raw_Data[[#This Row],[Import (kWh)]]</f>
        <v>#REF!</v>
      </c>
      <c r="AF4" s="17">
        <f>IFERROR(AVERAGE(Raw_Data[[#This Row],[POA1(Wh/m2)]:[POA2(Wh/m2)]]),"")</f>
        <v>7375</v>
      </c>
      <c r="AG4" s="17">
        <f>IFERROR(Raw_Data[[#This Row],[Avg. POA without Exclusion (W/m2)2]]-Raw_Data[[#This Row],[Avg. POA Lost (W/m2)]],"")</f>
        <v>7375</v>
      </c>
      <c r="AH4" s="17">
        <v>115751.63770000001</v>
      </c>
      <c r="AI4" s="33">
        <f t="shared" ref="AI4:AI54" si="1">(J4-I4)*24</f>
        <v>12</v>
      </c>
    </row>
    <row r="5" spans="1:35">
      <c r="A5" s="17" t="s">
        <v>212</v>
      </c>
      <c r="B5" s="17">
        <v>2025</v>
      </c>
      <c r="C5" s="146" t="s">
        <v>211</v>
      </c>
      <c r="D5" s="146" t="s">
        <v>211</v>
      </c>
      <c r="E5" s="42">
        <v>45717</v>
      </c>
      <c r="F5" s="17">
        <f>DAY(EOMONTH(Raw_Data[[#This Row],[Month Year]],0))</f>
        <v>31</v>
      </c>
      <c r="G5" s="77">
        <v>45746</v>
      </c>
      <c r="H5" s="30">
        <f>_xlfn.XLOOKUP(Raw_Data[[#This Row],[Month Year]],'Modelling New'!D:D,'Modelling New'!N:N)</f>
        <v>10.507</v>
      </c>
      <c r="I5" s="31">
        <v>0.26944444444444443</v>
      </c>
      <c r="J5" s="31">
        <v>0.77013888888888893</v>
      </c>
      <c r="K5" s="17">
        <v>8560</v>
      </c>
      <c r="L5" s="17">
        <v>9650</v>
      </c>
      <c r="M5" s="17">
        <v>9150</v>
      </c>
      <c r="N5" s="17">
        <v>9063</v>
      </c>
      <c r="O5" s="17">
        <v>9050</v>
      </c>
      <c r="P5" s="17">
        <v>5282</v>
      </c>
      <c r="Q5" s="17">
        <v>115992.00049999999</v>
      </c>
      <c r="R5" s="17">
        <v>15.477619000000001</v>
      </c>
      <c r="S5" s="17">
        <v>6480</v>
      </c>
      <c r="T5" s="17">
        <v>7350</v>
      </c>
      <c r="U5" s="17">
        <v>7350</v>
      </c>
      <c r="V5" s="17">
        <v>0</v>
      </c>
      <c r="W5" s="45">
        <v>30.195025294022972</v>
      </c>
      <c r="X5" s="30">
        <v>46.433191315288987</v>
      </c>
      <c r="Y5" s="30">
        <v>0.77068708417240572</v>
      </c>
      <c r="Z5" s="30">
        <v>3.0955795844395957</v>
      </c>
      <c r="AA5" s="17">
        <v>0</v>
      </c>
      <c r="AB5" s="17">
        <f>SUM(Raw_Data[[#This Row],[IC1_Inv1]:[IC2_Inv2]])</f>
        <v>50755</v>
      </c>
      <c r="AC5" s="17">
        <f>IF((Raw_Data[[#This Row],[66 kV ABT Main Meter Reading (Export)]]-Q4)*1000&lt;0,0,(Raw_Data[[#This Row],[66 kV ABT Main Meter Reading (Export)]]-Q4)*1000)</f>
        <v>53644.399999990128</v>
      </c>
      <c r="AD5" s="17">
        <f>IF((Raw_Data[[#This Row],[66 kV CRP MFM Reading (Import)]]-R4)*60000&lt;0,0,(Raw_Data[[#This Row],[66 kV CRP MFM Reading (Import)]]-R4)*60000)</f>
        <v>307.20000000009406</v>
      </c>
      <c r="AE5" s="17">
        <f>Raw_Data[[#This Row],[Export  (kWh)]]-Raw_Data[[#This Row],[Import (kWh)]]</f>
        <v>53337.199999990036</v>
      </c>
      <c r="AF5" s="17">
        <f>IFERROR(AVERAGE(Raw_Data[[#This Row],[POA1(Wh/m2)]:[POA2(Wh/m2)]]),"")</f>
        <v>7350</v>
      </c>
      <c r="AG5" s="17">
        <f>IFERROR(Raw_Data[[#This Row],[Avg. POA without Exclusion (W/m2)2]]-Raw_Data[[#This Row],[Avg. POA Lost (W/m2)]],"")</f>
        <v>7350</v>
      </c>
      <c r="AH5" s="17">
        <v>115805.2136</v>
      </c>
      <c r="AI5" s="33">
        <f t="shared" si="1"/>
        <v>12.016666666666669</v>
      </c>
    </row>
    <row r="6" spans="1:35">
      <c r="A6" s="17" t="s">
        <v>212</v>
      </c>
      <c r="B6" s="17">
        <v>2025</v>
      </c>
      <c r="C6" s="146" t="s">
        <v>211</v>
      </c>
      <c r="D6" s="146" t="s">
        <v>211</v>
      </c>
      <c r="E6" s="42">
        <v>45717</v>
      </c>
      <c r="F6" s="17">
        <f>DAY(EOMONTH(Raw_Data[[#This Row],[Month Year]],0))</f>
        <v>31</v>
      </c>
      <c r="G6" s="77">
        <v>45747</v>
      </c>
      <c r="H6" s="30">
        <f>_xlfn.XLOOKUP(Raw_Data[[#This Row],[Month Year]],'Modelling New'!D:D,'Modelling New'!N:N)</f>
        <v>10.507</v>
      </c>
      <c r="I6" s="31">
        <v>0.26805555555555555</v>
      </c>
      <c r="J6" s="31">
        <v>0.77083333333333337</v>
      </c>
      <c r="K6" s="17">
        <v>7943</v>
      </c>
      <c r="L6" s="17">
        <v>8710</v>
      </c>
      <c r="M6" s="17">
        <v>8171</v>
      </c>
      <c r="N6" s="17">
        <v>8270</v>
      </c>
      <c r="O6" s="17">
        <v>8230</v>
      </c>
      <c r="P6" s="17">
        <v>5282</v>
      </c>
      <c r="Q6" s="17">
        <v>116040.6967</v>
      </c>
      <c r="R6" s="17">
        <v>15.482621</v>
      </c>
      <c r="S6" s="17">
        <v>6120</v>
      </c>
      <c r="T6" s="17">
        <v>6550</v>
      </c>
      <c r="U6" s="17">
        <v>6550</v>
      </c>
      <c r="V6" s="17">
        <v>0</v>
      </c>
      <c r="W6" s="45">
        <v>30.040434633803095</v>
      </c>
      <c r="X6" s="30">
        <v>44.926700342638739</v>
      </c>
      <c r="Y6" s="30">
        <v>0.68876265272189863</v>
      </c>
      <c r="Z6" s="30">
        <v>3.2757179439067841</v>
      </c>
      <c r="AA6" s="17">
        <v>0</v>
      </c>
      <c r="AB6" s="17">
        <f>SUM(Raw_Data[[#This Row],[IC1_Inv1]:[IC2_Inv2]])</f>
        <v>46606</v>
      </c>
      <c r="AC6" s="17">
        <f>IF((Raw_Data[[#This Row],[66 kV ABT Main Meter Reading (Export)]]-Q5)*1000&lt;0,0,(Raw_Data[[#This Row],[66 kV ABT Main Meter Reading (Export)]]-Q5)*1000)</f>
        <v>48696.200000005774</v>
      </c>
      <c r="AD6" s="17">
        <f>IF((Raw_Data[[#This Row],[66 kV CRP MFM Reading (Import)]]-R5)*60000&lt;0,0,(Raw_Data[[#This Row],[66 kV CRP MFM Reading (Import)]]-R5)*60000)</f>
        <v>300.11999999995709</v>
      </c>
      <c r="AE6" s="17">
        <f>Raw_Data[[#This Row],[Export  (kWh)]]-Raw_Data[[#This Row],[Import (kWh)]]</f>
        <v>48396.080000005815</v>
      </c>
      <c r="AF6" s="17">
        <f>IFERROR(AVERAGE(Raw_Data[[#This Row],[POA1(Wh/m2)]:[POA2(Wh/m2)]]),"")</f>
        <v>6550</v>
      </c>
      <c r="AG6" s="17">
        <f>IFERROR(Raw_Data[[#This Row],[Avg. POA without Exclusion (W/m2)2]]-Raw_Data[[#This Row],[Avg. POA Lost (W/m2)]],"")</f>
        <v>6550</v>
      </c>
      <c r="AH6" s="17">
        <v>115853.8466</v>
      </c>
      <c r="AI6" s="33">
        <f t="shared" si="1"/>
        <v>12.066666666666666</v>
      </c>
    </row>
    <row r="7" spans="1:35">
      <c r="A7" s="17" t="s">
        <v>4</v>
      </c>
      <c r="B7" s="17">
        <v>2025</v>
      </c>
      <c r="C7" s="146" t="s">
        <v>211</v>
      </c>
      <c r="D7" s="146" t="s">
        <v>213</v>
      </c>
      <c r="E7" s="42">
        <v>45748</v>
      </c>
      <c r="F7" s="17">
        <f>DAY(EOMONTH(Raw_Data[[#This Row],[Month Year]],0))</f>
        <v>30</v>
      </c>
      <c r="G7" s="77">
        <v>45748</v>
      </c>
      <c r="H7" s="30">
        <f>_xlfn.XLOOKUP(Raw_Data[[#This Row],[Month Year]],'Modelling New'!D:D,'Modelling New'!N:N)</f>
        <v>10.507</v>
      </c>
      <c r="I7" s="31">
        <v>0.27013888888888887</v>
      </c>
      <c r="J7" s="31">
        <v>0.77152777777777781</v>
      </c>
      <c r="K7" s="17">
        <v>6540</v>
      </c>
      <c r="L7" s="17">
        <v>7074</v>
      </c>
      <c r="M7" s="17">
        <v>6790</v>
      </c>
      <c r="N7" s="17">
        <v>6934</v>
      </c>
      <c r="O7" s="17">
        <v>6783</v>
      </c>
      <c r="P7" s="17">
        <v>5282</v>
      </c>
      <c r="Q7" s="17">
        <v>116080.85709999999</v>
      </c>
      <c r="R7" s="17">
        <v>15.487590000000001</v>
      </c>
      <c r="S7" s="17">
        <v>5150</v>
      </c>
      <c r="T7" s="17">
        <v>5390</v>
      </c>
      <c r="U7" s="17">
        <v>5390</v>
      </c>
      <c r="V7" s="17">
        <v>0</v>
      </c>
      <c r="W7" s="45">
        <v>28.438176432059823</v>
      </c>
      <c r="X7" s="30">
        <v>41.541824930939207</v>
      </c>
      <c r="Y7" s="30">
        <v>0.68870555603290118</v>
      </c>
      <c r="Z7" s="30">
        <v>0.78930177291234338</v>
      </c>
      <c r="AA7" s="17">
        <v>0</v>
      </c>
      <c r="AB7" s="17">
        <f>SUM(Raw_Data[[#This Row],[IC1_Inv1]:[IC2_Inv2]])</f>
        <v>39403</v>
      </c>
      <c r="AC7" s="17">
        <f>IF((Raw_Data[[#This Row],[66 kV ABT Main Meter Reading (Export)]]-Q6)*1000&lt;0,0,(Raw_Data[[#This Row],[66 kV ABT Main Meter Reading (Export)]]-Q6)*1000)</f>
        <v>40160.399999993388</v>
      </c>
      <c r="AD7" s="17">
        <f>IF((Raw_Data[[#This Row],[66 kV CRP MFM Reading (Import)]]-R6)*60000&lt;0,0,(Raw_Data[[#This Row],[66 kV CRP MFM Reading (Import)]]-R6)*60000)</f>
        <v>298.14000000005336</v>
      </c>
      <c r="AE7" s="17">
        <f>Raw_Data[[#This Row],[Export  (kWh)]]-Raw_Data[[#This Row],[Import (kWh)]]</f>
        <v>39862.259999993337</v>
      </c>
      <c r="AF7" s="17">
        <f>IFERROR(AVERAGE(Raw_Data[[#This Row],[POA1(Wh/m2)]:[POA2(Wh/m2)]]),"")</f>
        <v>5390</v>
      </c>
      <c r="AG7" s="17">
        <f>IFERROR(Raw_Data[[#This Row],[Avg. POA without Exclusion (W/m2)2]]-Raw_Data[[#This Row],[Avg. POA Lost (W/m2)]],"")</f>
        <v>5390</v>
      </c>
      <c r="AH7" s="17">
        <v>115893.9519</v>
      </c>
      <c r="AI7" s="33">
        <f t="shared" si="1"/>
        <v>12.033333333333333</v>
      </c>
    </row>
    <row r="8" spans="1:35">
      <c r="A8" s="17" t="s">
        <v>4</v>
      </c>
      <c r="B8" s="17">
        <v>2025</v>
      </c>
      <c r="C8" s="146" t="s">
        <v>211</v>
      </c>
      <c r="D8" s="146" t="s">
        <v>213</v>
      </c>
      <c r="E8" s="42">
        <v>45748</v>
      </c>
      <c r="F8" s="17">
        <f>DAY(EOMONTH(Raw_Data[[#This Row],[Month Year]],0))</f>
        <v>30</v>
      </c>
      <c r="G8" s="77">
        <v>45749</v>
      </c>
      <c r="H8" s="30">
        <f>_xlfn.XLOOKUP(Raw_Data[[#This Row],[Month Year]],'Modelling New'!D:D,'Modelling New'!N:N)</f>
        <v>10.507</v>
      </c>
      <c r="I8" s="31">
        <v>0.26597222222222222</v>
      </c>
      <c r="J8" s="31">
        <v>0.75972222222222219</v>
      </c>
      <c r="K8" s="17">
        <v>7520</v>
      </c>
      <c r="L8" s="17">
        <v>8243</v>
      </c>
      <c r="M8" s="17">
        <v>7860</v>
      </c>
      <c r="N8" s="17">
        <v>8010</v>
      </c>
      <c r="O8" s="17">
        <v>7820</v>
      </c>
      <c r="P8" s="17">
        <v>5282</v>
      </c>
      <c r="Q8" s="17">
        <v>116127.4216</v>
      </c>
      <c r="R8" s="17">
        <v>15.492544000000001</v>
      </c>
      <c r="S8" s="17">
        <v>5900</v>
      </c>
      <c r="T8" s="17">
        <v>6350</v>
      </c>
      <c r="U8" s="17">
        <v>6350</v>
      </c>
      <c r="V8" s="17">
        <v>0</v>
      </c>
      <c r="W8" s="45">
        <v>28.478929105502772</v>
      </c>
      <c r="X8" s="30">
        <v>44.05662915701064</v>
      </c>
      <c r="Y8" s="30">
        <v>0.68469360036346205</v>
      </c>
      <c r="Z8" s="30">
        <v>1.9063102801640828</v>
      </c>
      <c r="AA8" s="17">
        <v>0</v>
      </c>
      <c r="AB8" s="17">
        <f>SUM(Raw_Data[[#This Row],[IC1_Inv1]:[IC2_Inv2]])</f>
        <v>44735</v>
      </c>
      <c r="AC8" s="17">
        <f>IF((Raw_Data[[#This Row],[66 kV ABT Main Meter Reading (Export)]]-Q7)*1000&lt;0,0,(Raw_Data[[#This Row],[66 kV ABT Main Meter Reading (Export)]]-Q7)*1000)</f>
        <v>46564.500000007683</v>
      </c>
      <c r="AD8" s="17">
        <f>IF((Raw_Data[[#This Row],[66 kV CRP MFM Reading (Import)]]-R7)*60000&lt;0,0,(Raw_Data[[#This Row],[66 kV CRP MFM Reading (Import)]]-R7)*60000)</f>
        <v>297.23999999998085</v>
      </c>
      <c r="AE8" s="17">
        <f>Raw_Data[[#This Row],[Export  (kWh)]]-Raw_Data[[#This Row],[Import (kWh)]]</f>
        <v>46267.2600000077</v>
      </c>
      <c r="AF8" s="17">
        <f>IFERROR(AVERAGE(Raw_Data[[#This Row],[POA1(Wh/m2)]:[POA2(Wh/m2)]]),"")</f>
        <v>6350</v>
      </c>
      <c r="AG8" s="17">
        <f>IFERROR(Raw_Data[[#This Row],[Avg. POA without Exclusion (W/m2)2]]-Raw_Data[[#This Row],[Avg. POA Lost (W/m2)]],"")</f>
        <v>6350</v>
      </c>
      <c r="AH8" s="17">
        <v>115940.4547</v>
      </c>
      <c r="AI8" s="33">
        <f t="shared" si="1"/>
        <v>11.85</v>
      </c>
    </row>
    <row r="9" spans="1:35">
      <c r="A9" s="17" t="s">
        <v>4</v>
      </c>
      <c r="B9" s="17">
        <v>2025</v>
      </c>
      <c r="C9" s="146" t="s">
        <v>211</v>
      </c>
      <c r="D9" s="146" t="s">
        <v>213</v>
      </c>
      <c r="E9" s="42">
        <v>45748</v>
      </c>
      <c r="F9" s="17">
        <f>DAY(EOMONTH(Raw_Data[[#This Row],[Month Year]],0))</f>
        <v>30</v>
      </c>
      <c r="G9" s="77">
        <v>45750</v>
      </c>
      <c r="H9" s="30">
        <f>_xlfn.XLOOKUP(Raw_Data[[#This Row],[Month Year]],'Modelling New'!D:D,'Modelling New'!N:N)</f>
        <v>10.507</v>
      </c>
      <c r="I9" s="31">
        <v>0.26319444444444445</v>
      </c>
      <c r="J9" s="31">
        <v>0.75555555555555554</v>
      </c>
      <c r="K9" s="17">
        <v>4840</v>
      </c>
      <c r="L9" s="17">
        <v>5440</v>
      </c>
      <c r="M9" s="17">
        <v>5230</v>
      </c>
      <c r="N9" s="17">
        <v>5361</v>
      </c>
      <c r="O9" s="17">
        <v>4910</v>
      </c>
      <c r="P9" s="17">
        <v>5282</v>
      </c>
      <c r="Q9" s="17">
        <v>116157.82769999999</v>
      </c>
      <c r="R9" s="17">
        <v>15.497605</v>
      </c>
      <c r="S9" s="17">
        <v>3960</v>
      </c>
      <c r="T9" s="17">
        <v>4010</v>
      </c>
      <c r="U9" s="17">
        <v>4010</v>
      </c>
      <c r="V9" s="17">
        <v>0</v>
      </c>
      <c r="W9" s="45">
        <v>25.545950410959318</v>
      </c>
      <c r="X9" s="30">
        <v>35.85720358835141</v>
      </c>
      <c r="Y9" s="30">
        <v>0.82389399524445828</v>
      </c>
      <c r="Z9" s="30">
        <v>5.407755533854167</v>
      </c>
      <c r="AA9" s="17">
        <v>3.81</v>
      </c>
      <c r="AB9" s="17">
        <f>SUM(Raw_Data[[#This Row],[IC1_Inv1]:[IC2_Inv2]])</f>
        <v>31063</v>
      </c>
      <c r="AC9" s="17">
        <f>IF((Raw_Data[[#This Row],[66 kV ABT Main Meter Reading (Export)]]-Q8)*1000&lt;0,0,(Raw_Data[[#This Row],[66 kV ABT Main Meter Reading (Export)]]-Q8)*1000)</f>
        <v>30406.099999992875</v>
      </c>
      <c r="AD9" s="17">
        <f>IF((Raw_Data[[#This Row],[66 kV CRP MFM Reading (Import)]]-R8)*60000&lt;0,0,(Raw_Data[[#This Row],[66 kV CRP MFM Reading (Import)]]-R8)*60000)</f>
        <v>303.65999999997229</v>
      </c>
      <c r="AE9" s="17">
        <f>Raw_Data[[#This Row],[Export  (kWh)]]-Raw_Data[[#This Row],[Import (kWh)]]</f>
        <v>30102.439999992905</v>
      </c>
      <c r="AF9" s="17">
        <f>IFERROR(AVERAGE(Raw_Data[[#This Row],[POA1(Wh/m2)]:[POA2(Wh/m2)]]),"")</f>
        <v>4010</v>
      </c>
      <c r="AG9" s="17">
        <f>IFERROR(Raw_Data[[#This Row],[Avg. POA without Exclusion (W/m2)2]]-Raw_Data[[#This Row],[Avg. POA Lost (W/m2)]],"")</f>
        <v>4010</v>
      </c>
      <c r="AH9" s="17">
        <v>115970.8189</v>
      </c>
      <c r="AI9" s="33">
        <f t="shared" si="1"/>
        <v>11.816666666666666</v>
      </c>
    </row>
    <row r="10" spans="1:35">
      <c r="A10" s="17" t="s">
        <v>4</v>
      </c>
      <c r="B10" s="17">
        <v>2025</v>
      </c>
      <c r="C10" s="146" t="s">
        <v>211</v>
      </c>
      <c r="D10" s="146" t="s">
        <v>213</v>
      </c>
      <c r="E10" s="42">
        <v>45748</v>
      </c>
      <c r="F10" s="17">
        <f>DAY(EOMONTH(Raw_Data[[#This Row],[Month Year]],0))</f>
        <v>30</v>
      </c>
      <c r="G10" s="77">
        <v>45751</v>
      </c>
      <c r="H10" s="30">
        <f>_xlfn.XLOOKUP(Raw_Data[[#This Row],[Month Year]],'Modelling New'!D:D,'Modelling New'!N:N)</f>
        <v>10.507</v>
      </c>
      <c r="I10" s="31">
        <v>0.27152777777777776</v>
      </c>
      <c r="J10" s="31">
        <v>0.75972222222222219</v>
      </c>
      <c r="K10" s="17">
        <v>8884</v>
      </c>
      <c r="L10" s="17">
        <v>9660</v>
      </c>
      <c r="M10" s="17">
        <v>9350</v>
      </c>
      <c r="N10" s="17">
        <v>6091</v>
      </c>
      <c r="O10" s="17">
        <v>8770</v>
      </c>
      <c r="P10" s="17">
        <v>5282</v>
      </c>
      <c r="Q10" s="17">
        <v>116208.6952</v>
      </c>
      <c r="R10" s="17">
        <v>15.50287</v>
      </c>
      <c r="S10" s="17">
        <v>6870</v>
      </c>
      <c r="T10" s="17">
        <v>7540</v>
      </c>
      <c r="U10" s="17">
        <v>7540</v>
      </c>
      <c r="V10" s="17">
        <v>0</v>
      </c>
      <c r="W10" s="45">
        <v>29.781801782991668</v>
      </c>
      <c r="X10" s="30">
        <v>46.948979625035498</v>
      </c>
      <c r="Y10" s="30">
        <v>0.66325762648138886</v>
      </c>
      <c r="Z10" s="30">
        <v>3.4187512397766113</v>
      </c>
      <c r="AA10" s="17">
        <v>0</v>
      </c>
      <c r="AB10" s="17">
        <f>SUM(Raw_Data[[#This Row],[IC1_Inv1]:[IC2_Inv2]])</f>
        <v>48037</v>
      </c>
      <c r="AC10" s="17">
        <f>IF((Raw_Data[[#This Row],[66 kV ABT Main Meter Reading (Export)]]-Q9)*1000&lt;0,0,(Raw_Data[[#This Row],[66 kV ABT Main Meter Reading (Export)]]-Q9)*1000)</f>
        <v>50867.500000007567</v>
      </c>
      <c r="AD10" s="17">
        <f>IF((Raw_Data[[#This Row],[66 kV CRP MFM Reading (Import)]]-R9)*60000&lt;0,0,(Raw_Data[[#This Row],[66 kV CRP MFM Reading (Import)]]-R9)*60000)</f>
        <v>315.89999999997787</v>
      </c>
      <c r="AE10" s="17">
        <f>Raw_Data[[#This Row],[Export  (kWh)]]-Raw_Data[[#This Row],[Import (kWh)]]</f>
        <v>50551.600000007587</v>
      </c>
      <c r="AF10" s="17">
        <f>IFERROR(AVERAGE(Raw_Data[[#This Row],[POA1(Wh/m2)]:[POA2(Wh/m2)]]),"")</f>
        <v>7540</v>
      </c>
      <c r="AG10" s="17">
        <f>IFERROR(Raw_Data[[#This Row],[Avg. POA without Exclusion (W/m2)2]]-Raw_Data[[#This Row],[Avg. POA Lost (W/m2)]],"")</f>
        <v>7540</v>
      </c>
      <c r="AH10" s="17">
        <v>116021.6216</v>
      </c>
      <c r="AI10" s="33">
        <f t="shared" si="1"/>
        <v>11.716666666666667</v>
      </c>
    </row>
    <row r="11" spans="1:35">
      <c r="A11" s="17" t="s">
        <v>4</v>
      </c>
      <c r="B11" s="17">
        <v>2025</v>
      </c>
      <c r="C11" s="146" t="s">
        <v>211</v>
      </c>
      <c r="D11" s="146" t="s">
        <v>213</v>
      </c>
      <c r="E11" s="42">
        <v>45748</v>
      </c>
      <c r="F11" s="17">
        <f>DAY(EOMONTH(Raw_Data[[#This Row],[Month Year]],0))</f>
        <v>30</v>
      </c>
      <c r="G11" s="77">
        <v>45752</v>
      </c>
      <c r="H11" s="30">
        <f>_xlfn.XLOOKUP(Raw_Data[[#This Row],[Month Year]],'Modelling New'!D:D,'Modelling New'!N:N)</f>
        <v>10.507</v>
      </c>
      <c r="I11" s="31">
        <v>0.26458333333333334</v>
      </c>
      <c r="J11" s="31">
        <v>0.76597222222222228</v>
      </c>
      <c r="K11" s="17">
        <v>7660</v>
      </c>
      <c r="L11" s="17">
        <v>8382</v>
      </c>
      <c r="M11" s="17">
        <v>7993</v>
      </c>
      <c r="N11" s="17">
        <v>3420</v>
      </c>
      <c r="O11" s="17">
        <v>7810</v>
      </c>
      <c r="P11" s="17">
        <v>5282</v>
      </c>
      <c r="Q11" s="17">
        <v>116251.105</v>
      </c>
      <c r="R11" s="17">
        <v>15.508208</v>
      </c>
      <c r="S11" s="17">
        <v>5830</v>
      </c>
      <c r="T11" s="17">
        <v>6460</v>
      </c>
      <c r="U11" s="17">
        <v>6460</v>
      </c>
      <c r="V11" s="17">
        <v>0</v>
      </c>
      <c r="W11" s="45">
        <v>28.418743936451644</v>
      </c>
      <c r="X11" s="30">
        <v>45.769404163773885</v>
      </c>
      <c r="Y11" s="30">
        <v>0.68469360036346205</v>
      </c>
      <c r="Z11" s="30">
        <v>1.9063102801640828</v>
      </c>
      <c r="AA11" s="17">
        <v>0</v>
      </c>
      <c r="AB11" s="17">
        <f>SUM(Raw_Data[[#This Row],[IC1_Inv1]:[IC2_Inv2]])</f>
        <v>40547</v>
      </c>
      <c r="AC11" s="17">
        <f>IF((Raw_Data[[#This Row],[66 kV ABT Main Meter Reading (Export)]]-Q10)*1000&lt;0,0,(Raw_Data[[#This Row],[66 kV ABT Main Meter Reading (Export)]]-Q10)*1000)</f>
        <v>42409.799999993993</v>
      </c>
      <c r="AD11" s="17">
        <f>IF((Raw_Data[[#This Row],[66 kV CRP MFM Reading (Import)]]-R10)*60000&lt;0,0,(Raw_Data[[#This Row],[66 kV CRP MFM Reading (Import)]]-R10)*60000)</f>
        <v>320.28000000000389</v>
      </c>
      <c r="AE11" s="17">
        <f>Raw_Data[[#This Row],[Export  (kWh)]]-Raw_Data[[#This Row],[Import (kWh)]]</f>
        <v>42089.519999993987</v>
      </c>
      <c r="AF11" s="17">
        <f>IFERROR(AVERAGE(Raw_Data[[#This Row],[POA1(Wh/m2)]:[POA2(Wh/m2)]]),"")</f>
        <v>6460</v>
      </c>
      <c r="AG11" s="17">
        <f>IFERROR(Raw_Data[[#This Row],[Avg. POA without Exclusion (W/m2)2]]-Raw_Data[[#This Row],[Avg. POA Lost (W/m2)]],"")</f>
        <v>6460</v>
      </c>
      <c r="AH11" s="17">
        <v>116063.9771</v>
      </c>
      <c r="AI11" s="33">
        <f t="shared" si="1"/>
        <v>12.033333333333333</v>
      </c>
    </row>
    <row r="12" spans="1:35">
      <c r="A12" s="17" t="s">
        <v>4</v>
      </c>
      <c r="B12" s="17">
        <v>2025</v>
      </c>
      <c r="C12" s="146" t="s">
        <v>211</v>
      </c>
      <c r="D12" s="146" t="s">
        <v>213</v>
      </c>
      <c r="E12" s="42">
        <v>45748</v>
      </c>
      <c r="F12" s="17">
        <f>DAY(EOMONTH(Raw_Data[[#This Row],[Month Year]],0))</f>
        <v>30</v>
      </c>
      <c r="G12" s="77">
        <v>45753</v>
      </c>
      <c r="H12" s="30">
        <f>_xlfn.XLOOKUP(Raw_Data[[#This Row],[Month Year]],'Modelling New'!D:D,'Modelling New'!N:N)</f>
        <v>10.507</v>
      </c>
      <c r="I12" s="31">
        <v>0.27083333333333331</v>
      </c>
      <c r="J12" s="31">
        <v>0.7680555555555556</v>
      </c>
      <c r="K12" s="17">
        <v>8570</v>
      </c>
      <c r="L12" s="17">
        <v>9534</v>
      </c>
      <c r="M12" s="17">
        <v>9143</v>
      </c>
      <c r="N12" s="17">
        <v>5111</v>
      </c>
      <c r="O12" s="17">
        <v>9171</v>
      </c>
      <c r="P12" s="17">
        <v>5282</v>
      </c>
      <c r="Q12" s="17">
        <v>116300.9758</v>
      </c>
      <c r="R12" s="17">
        <v>15.513768000000001</v>
      </c>
      <c r="S12" s="17">
        <v>6670</v>
      </c>
      <c r="T12" s="17">
        <v>7600</v>
      </c>
      <c r="U12" s="17">
        <v>7540</v>
      </c>
      <c r="V12" s="17">
        <v>0</v>
      </c>
      <c r="W12" s="45">
        <v>28.769764650372348</v>
      </c>
      <c r="X12" s="30">
        <v>47.362187524686433</v>
      </c>
      <c r="Y12" s="30">
        <v>0.80936406749256928</v>
      </c>
      <c r="Z12" s="30">
        <v>5.3675416310628252</v>
      </c>
      <c r="AA12" s="17">
        <v>4.1100000000000003</v>
      </c>
      <c r="AB12" s="17">
        <f>SUM(Raw_Data[[#This Row],[IC1_Inv1]:[IC2_Inv2]])</f>
        <v>46811</v>
      </c>
      <c r="AC12" s="17">
        <f>IF((Raw_Data[[#This Row],[66 kV ABT Main Meter Reading (Export)]]-Q11)*1000&lt;0,0,(Raw_Data[[#This Row],[66 kV ABT Main Meter Reading (Export)]]-Q11)*1000)</f>
        <v>49870.800000004238</v>
      </c>
      <c r="AD12" s="17">
        <f>IF((Raw_Data[[#This Row],[66 kV CRP MFM Reading (Import)]]-R11)*60000&lt;0,0,(Raw_Data[[#This Row],[66 kV CRP MFM Reading (Import)]]-R11)*60000)</f>
        <v>333.60000000005385</v>
      </c>
      <c r="AE12" s="17">
        <f>Raw_Data[[#This Row],[Export  (kWh)]]-Raw_Data[[#This Row],[Import (kWh)]]</f>
        <v>49537.200000004181</v>
      </c>
      <c r="AF12" s="17">
        <f>IFERROR(AVERAGE(Raw_Data[[#This Row],[POA1(Wh/m2)]:[POA2(Wh/m2)]]),"")</f>
        <v>7570</v>
      </c>
      <c r="AG12" s="17">
        <f>IFERROR(Raw_Data[[#This Row],[Avg. POA without Exclusion (W/m2)2]]-Raw_Data[[#This Row],[Avg. POA Lost (W/m2)]],"")</f>
        <v>7570</v>
      </c>
      <c r="AH12" s="17">
        <v>116113.785</v>
      </c>
      <c r="AI12" s="33">
        <f t="shared" si="1"/>
        <v>11.933333333333335</v>
      </c>
    </row>
    <row r="13" spans="1:35">
      <c r="A13" s="17" t="s">
        <v>4</v>
      </c>
      <c r="B13" s="17">
        <v>2025</v>
      </c>
      <c r="C13" s="146" t="s">
        <v>211</v>
      </c>
      <c r="D13" s="146" t="s">
        <v>213</v>
      </c>
      <c r="E13" s="42">
        <v>45748</v>
      </c>
      <c r="F13" s="17">
        <f>DAY(EOMONTH(Raw_Data[[#This Row],[Month Year]],0))</f>
        <v>30</v>
      </c>
      <c r="G13" s="77">
        <v>45754</v>
      </c>
      <c r="H13" s="30">
        <f>_xlfn.XLOOKUP(Raw_Data[[#This Row],[Month Year]],'Modelling New'!D:D,'Modelling New'!N:N)</f>
        <v>10.507</v>
      </c>
      <c r="I13" s="31">
        <v>0.26458333333333334</v>
      </c>
      <c r="J13" s="31">
        <v>0.7680555555555556</v>
      </c>
      <c r="K13" s="17">
        <v>9130</v>
      </c>
      <c r="L13" s="17">
        <v>9772</v>
      </c>
      <c r="M13" s="17">
        <v>9340</v>
      </c>
      <c r="N13" s="17">
        <v>6838</v>
      </c>
      <c r="O13" s="17">
        <v>9373</v>
      </c>
      <c r="P13" s="17">
        <v>5282</v>
      </c>
      <c r="Q13" s="17">
        <v>116353.94680000001</v>
      </c>
      <c r="R13" s="17">
        <v>15.518879999999999</v>
      </c>
      <c r="S13" s="17">
        <v>6710</v>
      </c>
      <c r="T13" s="17">
        <v>7840</v>
      </c>
      <c r="U13" s="17">
        <v>7750</v>
      </c>
      <c r="V13" s="17">
        <v>0</v>
      </c>
      <c r="W13" s="45">
        <v>30.242939734874899</v>
      </c>
      <c r="X13" s="30">
        <v>47.944768733645539</v>
      </c>
      <c r="Y13" s="30">
        <v>0.93582213106672063</v>
      </c>
      <c r="Z13" s="30">
        <v>4.3852015336354571</v>
      </c>
      <c r="AA13" s="17">
        <v>0</v>
      </c>
      <c r="AB13" s="17">
        <f>SUM(Raw_Data[[#This Row],[IC1_Inv1]:[IC2_Inv2]])</f>
        <v>49735</v>
      </c>
      <c r="AC13" s="17">
        <f>IF((Raw_Data[[#This Row],[66 kV ABT Main Meter Reading (Export)]]-Q12)*1000&lt;0,0,(Raw_Data[[#This Row],[66 kV ABT Main Meter Reading (Export)]]-Q12)*1000)</f>
        <v>52971.000000005006</v>
      </c>
      <c r="AD13" s="17">
        <f>IF((Raw_Data[[#This Row],[66 kV CRP MFM Reading (Import)]]-R12)*60000&lt;0,0,(Raw_Data[[#This Row],[66 kV CRP MFM Reading (Import)]]-R12)*60000)</f>
        <v>306.71999999992039</v>
      </c>
      <c r="AE13" s="17">
        <f>Raw_Data[[#This Row],[Export  (kWh)]]-Raw_Data[[#This Row],[Import (kWh)]]</f>
        <v>52664.280000005085</v>
      </c>
      <c r="AF13" s="17">
        <f>IFERROR(AVERAGE(Raw_Data[[#This Row],[POA1(Wh/m2)]:[POA2(Wh/m2)]]),"")</f>
        <v>7795</v>
      </c>
      <c r="AG13" s="17">
        <f>IFERROR(Raw_Data[[#This Row],[Avg. POA without Exclusion (W/m2)2]]-Raw_Data[[#This Row],[Avg. POA Lost (W/m2)]],"")</f>
        <v>7795</v>
      </c>
      <c r="AH13" s="17">
        <v>116166.6905</v>
      </c>
      <c r="AI13" s="33">
        <f t="shared" si="1"/>
        <v>12.083333333333336</v>
      </c>
    </row>
    <row r="14" spans="1:35">
      <c r="A14" s="17" t="s">
        <v>4</v>
      </c>
      <c r="B14" s="17">
        <v>2025</v>
      </c>
      <c r="C14" s="146" t="s">
        <v>211</v>
      </c>
      <c r="D14" s="146" t="s">
        <v>213</v>
      </c>
      <c r="E14" s="42">
        <v>45748</v>
      </c>
      <c r="F14" s="17">
        <f>DAY(EOMONTH(Raw_Data[[#This Row],[Month Year]],0))</f>
        <v>30</v>
      </c>
      <c r="G14" s="77">
        <v>45755</v>
      </c>
      <c r="H14" s="30">
        <f>_xlfn.XLOOKUP(Raw_Data[[#This Row],[Month Year]],'Modelling New'!D:D,'Modelling New'!N:N)</f>
        <v>10.507</v>
      </c>
      <c r="I14" s="31">
        <v>0.26319444444444445</v>
      </c>
      <c r="J14" s="31">
        <v>0.75277777777777777</v>
      </c>
      <c r="K14" s="17">
        <v>7940</v>
      </c>
      <c r="L14" s="17">
        <v>8753</v>
      </c>
      <c r="M14" s="17">
        <v>8484</v>
      </c>
      <c r="N14" s="17">
        <v>8450</v>
      </c>
      <c r="O14" s="17">
        <v>8290</v>
      </c>
      <c r="P14" s="17">
        <v>5282</v>
      </c>
      <c r="Q14" s="17">
        <v>116403.24649999999</v>
      </c>
      <c r="R14" s="17">
        <v>15.524384</v>
      </c>
      <c r="S14" s="17">
        <v>6170</v>
      </c>
      <c r="T14" s="17">
        <v>6980</v>
      </c>
      <c r="U14" s="17">
        <v>6850</v>
      </c>
      <c r="V14" s="17">
        <v>0</v>
      </c>
      <c r="W14" s="45">
        <v>29.899258099466838</v>
      </c>
      <c r="X14" s="30">
        <v>45.501593429666315</v>
      </c>
      <c r="Y14" s="30">
        <v>0.8828547569296068</v>
      </c>
      <c r="Z14" s="30">
        <v>3.6838333606719971</v>
      </c>
      <c r="AA14" s="17">
        <v>0</v>
      </c>
      <c r="AB14" s="17">
        <f>SUM(Raw_Data[[#This Row],[IC1_Inv1]:[IC2_Inv2]])</f>
        <v>47199</v>
      </c>
      <c r="AC14" s="17">
        <f>IF((Raw_Data[[#This Row],[66 kV ABT Main Meter Reading (Export)]]-Q13)*1000&lt;0,0,(Raw_Data[[#This Row],[66 kV ABT Main Meter Reading (Export)]]-Q13)*1000)</f>
        <v>49299.699999988661</v>
      </c>
      <c r="AD14" s="17">
        <f>IF((Raw_Data[[#This Row],[66 kV CRP MFM Reading (Import)]]-R13)*60000&lt;0,0,(Raw_Data[[#This Row],[66 kV CRP MFM Reading (Import)]]-R13)*60000)</f>
        <v>330.24000000001053</v>
      </c>
      <c r="AE14" s="17">
        <f>Raw_Data[[#This Row],[Export  (kWh)]]-Raw_Data[[#This Row],[Import (kWh)]]</f>
        <v>48969.459999988649</v>
      </c>
      <c r="AF14" s="17">
        <f>IFERROR(AVERAGE(Raw_Data[[#This Row],[POA1(Wh/m2)]:[POA2(Wh/m2)]]),"")</f>
        <v>6915</v>
      </c>
      <c r="AG14" s="17">
        <f>IFERROR(Raw_Data[[#This Row],[Avg. POA without Exclusion (W/m2)2]]-Raw_Data[[#This Row],[Avg. POA Lost (W/m2)]],"")</f>
        <v>6915</v>
      </c>
      <c r="AH14" s="17">
        <v>116215.9293</v>
      </c>
      <c r="AI14" s="33">
        <f t="shared" si="1"/>
        <v>11.75</v>
      </c>
    </row>
    <row r="15" spans="1:35">
      <c r="A15" s="17" t="s">
        <v>4</v>
      </c>
      <c r="B15" s="17">
        <v>2025</v>
      </c>
      <c r="C15" s="146" t="s">
        <v>211</v>
      </c>
      <c r="D15" s="146" t="s">
        <v>213</v>
      </c>
      <c r="E15" s="42">
        <v>45748</v>
      </c>
      <c r="F15" s="17">
        <f>DAY(EOMONTH(Raw_Data[[#This Row],[Month Year]],0))</f>
        <v>30</v>
      </c>
      <c r="G15" s="77">
        <v>45756</v>
      </c>
      <c r="H15" s="30">
        <f>_xlfn.XLOOKUP(Raw_Data[[#This Row],[Month Year]],'Modelling New'!D:D,'Modelling New'!N:N)</f>
        <v>10.507</v>
      </c>
      <c r="I15" s="31">
        <v>0.26250000000000001</v>
      </c>
      <c r="J15" s="31">
        <v>0.76041666666666663</v>
      </c>
      <c r="K15" s="17">
        <v>8330</v>
      </c>
      <c r="L15" s="17">
        <v>9320</v>
      </c>
      <c r="M15" s="17">
        <v>9010</v>
      </c>
      <c r="N15" s="17">
        <v>9142</v>
      </c>
      <c r="O15" s="17">
        <v>8763</v>
      </c>
      <c r="P15" s="17">
        <v>5282</v>
      </c>
      <c r="Q15" s="17">
        <v>116455.70849999999</v>
      </c>
      <c r="R15" s="17">
        <v>15.529747</v>
      </c>
      <c r="S15" s="17">
        <v>6370</v>
      </c>
      <c r="T15" s="17">
        <v>7300</v>
      </c>
      <c r="U15" s="17">
        <v>7260</v>
      </c>
      <c r="V15" s="17">
        <v>0</v>
      </c>
      <c r="W15" s="45">
        <v>29.618573787425692</v>
      </c>
      <c r="X15" s="30">
        <v>46.94411950321404</v>
      </c>
      <c r="Y15" s="30">
        <v>0.86043045264485218</v>
      </c>
      <c r="Z15" s="30">
        <v>2.7864521940549216</v>
      </c>
      <c r="AA15" s="17">
        <v>0</v>
      </c>
      <c r="AB15" s="17">
        <f>SUM(Raw_Data[[#This Row],[IC1_Inv1]:[IC2_Inv2]])</f>
        <v>49847</v>
      </c>
      <c r="AC15" s="17">
        <f>IF((Raw_Data[[#This Row],[66 kV ABT Main Meter Reading (Export)]]-Q14)*1000&lt;0,0,(Raw_Data[[#This Row],[66 kV ABT Main Meter Reading (Export)]]-Q14)*1000)</f>
        <v>52461.999999999534</v>
      </c>
      <c r="AD15" s="17">
        <f>IF((Raw_Data[[#This Row],[66 kV CRP MFM Reading (Import)]]-R14)*60000&lt;0,0,(Raw_Data[[#This Row],[66 kV CRP MFM Reading (Import)]]-R14)*60000)</f>
        <v>321.78000000005369</v>
      </c>
      <c r="AE15" s="17">
        <f>Raw_Data[[#This Row],[Export  (kWh)]]-Raw_Data[[#This Row],[Import (kWh)]]</f>
        <v>52140.219999999477</v>
      </c>
      <c r="AF15" s="17">
        <f>IFERROR(AVERAGE(Raw_Data[[#This Row],[POA1(Wh/m2)]:[POA2(Wh/m2)]]),"")</f>
        <v>7280</v>
      </c>
      <c r="AG15" s="17">
        <f>IFERROR(Raw_Data[[#This Row],[Avg. POA without Exclusion (W/m2)2]]-Raw_Data[[#This Row],[Avg. POA Lost (W/m2)]],"")</f>
        <v>7280</v>
      </c>
      <c r="AH15" s="17">
        <v>116268.32520000001</v>
      </c>
      <c r="AI15" s="33">
        <f t="shared" si="1"/>
        <v>11.95</v>
      </c>
    </row>
    <row r="16" spans="1:35">
      <c r="A16" s="17" t="s">
        <v>4</v>
      </c>
      <c r="B16" s="17">
        <v>2025</v>
      </c>
      <c r="C16" s="146" t="s">
        <v>211</v>
      </c>
      <c r="D16" s="146" t="s">
        <v>213</v>
      </c>
      <c r="E16" s="42">
        <v>45748</v>
      </c>
      <c r="F16" s="17">
        <f>DAY(EOMONTH(Raw_Data[[#This Row],[Month Year]],0))</f>
        <v>30</v>
      </c>
      <c r="G16" s="77">
        <v>45757</v>
      </c>
      <c r="H16" s="30">
        <f>_xlfn.XLOOKUP(Raw_Data[[#This Row],[Month Year]],'Modelling New'!D:D,'Modelling New'!N:N)</f>
        <v>10.507</v>
      </c>
      <c r="I16" s="31">
        <v>0.26319444444444445</v>
      </c>
      <c r="J16" s="31">
        <v>0.7729166666666667</v>
      </c>
      <c r="K16" s="17">
        <v>7913</v>
      </c>
      <c r="L16" s="17">
        <v>8490</v>
      </c>
      <c r="M16" s="17">
        <v>8390</v>
      </c>
      <c r="N16" s="17">
        <v>8324</v>
      </c>
      <c r="O16" s="17">
        <v>8130</v>
      </c>
      <c r="P16" s="17">
        <v>5282</v>
      </c>
      <c r="Q16" s="17">
        <v>116504.2735</v>
      </c>
      <c r="R16" s="17">
        <v>15.534919</v>
      </c>
      <c r="S16" s="17">
        <v>5790</v>
      </c>
      <c r="T16" s="17">
        <v>6500</v>
      </c>
      <c r="U16" s="17">
        <v>6500</v>
      </c>
      <c r="V16" s="17">
        <v>0</v>
      </c>
      <c r="W16" s="45">
        <v>28.709098007763448</v>
      </c>
      <c r="X16" s="30">
        <v>41.839647416089669</v>
      </c>
      <c r="Y16" s="30">
        <v>1.2755807886358617</v>
      </c>
      <c r="Z16" s="30">
        <v>3.957697550455729</v>
      </c>
      <c r="AA16" s="17">
        <v>0</v>
      </c>
      <c r="AB16" s="17">
        <f>SUM(Raw_Data[[#This Row],[IC1_Inv1]:[IC2_Inv2]])</f>
        <v>46529</v>
      </c>
      <c r="AC16" s="17">
        <f>IF((Raw_Data[[#This Row],[66 kV ABT Main Meter Reading (Export)]]-Q15)*1000&lt;0,0,(Raw_Data[[#This Row],[66 kV ABT Main Meter Reading (Export)]]-Q15)*1000)</f>
        <v>48565.000000002328</v>
      </c>
      <c r="AD16" s="17">
        <f>IF((Raw_Data[[#This Row],[66 kV CRP MFM Reading (Import)]]-R15)*60000&lt;0,0,(Raw_Data[[#This Row],[66 kV CRP MFM Reading (Import)]]-R15)*60000)</f>
        <v>310.31999999999726</v>
      </c>
      <c r="AE16" s="17">
        <f>Raw_Data[[#This Row],[Export  (kWh)]]-Raw_Data[[#This Row],[Import (kWh)]]</f>
        <v>48254.680000002329</v>
      </c>
      <c r="AF16" s="17">
        <f>IFERROR(AVERAGE(Raw_Data[[#This Row],[POA1(Wh/m2)]:[POA2(Wh/m2)]]),"")</f>
        <v>6500</v>
      </c>
      <c r="AG16" s="17">
        <f>IFERROR(Raw_Data[[#This Row],[Avg. POA without Exclusion (W/m2)2]]-Raw_Data[[#This Row],[Avg. POA Lost (W/m2)]],"")</f>
        <v>6500</v>
      </c>
      <c r="AH16" s="17">
        <v>116316.8291</v>
      </c>
      <c r="AI16" s="33">
        <f t="shared" si="1"/>
        <v>12.233333333333333</v>
      </c>
    </row>
    <row r="17" spans="1:35">
      <c r="A17" s="17" t="s">
        <v>4</v>
      </c>
      <c r="B17" s="17">
        <v>2025</v>
      </c>
      <c r="C17" s="146" t="s">
        <v>211</v>
      </c>
      <c r="D17" s="146" t="s">
        <v>213</v>
      </c>
      <c r="E17" s="42">
        <v>45748</v>
      </c>
      <c r="F17" s="17">
        <f>DAY(EOMONTH(Raw_Data[[#This Row],[Month Year]],0))</f>
        <v>30</v>
      </c>
      <c r="G17" s="77">
        <v>45758</v>
      </c>
      <c r="H17" s="30">
        <f>_xlfn.XLOOKUP(Raw_Data[[#This Row],[Month Year]],'Modelling New'!D:D,'Modelling New'!N:N)</f>
        <v>10.507</v>
      </c>
      <c r="I17" s="31">
        <v>0.2638888888888889</v>
      </c>
      <c r="J17" s="31">
        <v>0.75902777777777775</v>
      </c>
      <c r="K17" s="17">
        <v>8463</v>
      </c>
      <c r="L17" s="17">
        <v>9493</v>
      </c>
      <c r="M17" s="17">
        <v>9450</v>
      </c>
      <c r="N17" s="17">
        <v>9360</v>
      </c>
      <c r="O17" s="17">
        <v>8881</v>
      </c>
      <c r="P17" s="17">
        <v>5282</v>
      </c>
      <c r="Q17" s="17">
        <v>116558.1636</v>
      </c>
      <c r="R17" s="17">
        <v>15.540114000000001</v>
      </c>
      <c r="S17" s="17">
        <v>6450</v>
      </c>
      <c r="T17" s="17">
        <v>7420</v>
      </c>
      <c r="U17" s="17">
        <v>7360</v>
      </c>
      <c r="V17" s="17">
        <v>0</v>
      </c>
      <c r="W17" s="45">
        <v>30.195025294022972</v>
      </c>
      <c r="X17" s="30">
        <v>46.433191315288987</v>
      </c>
      <c r="Y17" s="30">
        <v>0.77068708417240572</v>
      </c>
      <c r="Z17" s="30">
        <v>3.0955795844395957</v>
      </c>
      <c r="AA17" s="17">
        <v>0</v>
      </c>
      <c r="AB17" s="17">
        <f>SUM(Raw_Data[[#This Row],[IC1_Inv1]:[IC2_Inv2]])</f>
        <v>50929</v>
      </c>
      <c r="AC17" s="17">
        <f>IF((Raw_Data[[#This Row],[66 kV ABT Main Meter Reading (Export)]]-Q16)*1000&lt;0,0,(Raw_Data[[#This Row],[66 kV ABT Main Meter Reading (Export)]]-Q16)*1000)</f>
        <v>53890.100000004168</v>
      </c>
      <c r="AD17" s="17">
        <f>IF((Raw_Data[[#This Row],[66 kV CRP MFM Reading (Import)]]-R16)*60000&lt;0,0,(Raw_Data[[#This Row],[66 kV CRP MFM Reading (Import)]]-R16)*60000)</f>
        <v>311.70000000003029</v>
      </c>
      <c r="AE17" s="17">
        <f>Raw_Data[[#This Row],[Export  (kWh)]]-Raw_Data[[#This Row],[Import (kWh)]]</f>
        <v>53578.400000004134</v>
      </c>
      <c r="AF17" s="17">
        <f>IFERROR(AVERAGE(Raw_Data[[#This Row],[POA1(Wh/m2)]:[POA2(Wh/m2)]]),"")</f>
        <v>7390</v>
      </c>
      <c r="AG17" s="17">
        <f>IFERROR(Raw_Data[[#This Row],[Avg. POA without Exclusion (W/m2)2]]-Raw_Data[[#This Row],[Avg. POA Lost (W/m2)]],"")</f>
        <v>7390</v>
      </c>
      <c r="AH17" s="17">
        <v>116370.6522</v>
      </c>
      <c r="AI17" s="33">
        <f t="shared" si="1"/>
        <v>11.883333333333333</v>
      </c>
    </row>
    <row r="18" spans="1:35">
      <c r="A18" s="17" t="s">
        <v>4</v>
      </c>
      <c r="B18" s="17">
        <v>2025</v>
      </c>
      <c r="C18" s="146" t="s">
        <v>211</v>
      </c>
      <c r="D18" s="146" t="s">
        <v>213</v>
      </c>
      <c r="E18" s="42">
        <v>45748</v>
      </c>
      <c r="F18" s="17">
        <f>DAY(EOMONTH(Raw_Data[[#This Row],[Month Year]],0))</f>
        <v>30</v>
      </c>
      <c r="G18" s="77">
        <v>45759</v>
      </c>
      <c r="H18" s="30">
        <f>_xlfn.XLOOKUP(Raw_Data[[#This Row],[Month Year]],'Modelling New'!D:D,'Modelling New'!N:N)</f>
        <v>10.507</v>
      </c>
      <c r="I18" s="31">
        <v>0.26458333333333334</v>
      </c>
      <c r="J18" s="31">
        <v>0.76458333333333328</v>
      </c>
      <c r="K18" s="17">
        <v>8304</v>
      </c>
      <c r="L18" s="17">
        <v>9120</v>
      </c>
      <c r="M18" s="17">
        <v>9022</v>
      </c>
      <c r="N18" s="17">
        <v>9000</v>
      </c>
      <c r="O18" s="17">
        <v>8620</v>
      </c>
      <c r="P18" s="17">
        <v>5282</v>
      </c>
      <c r="Q18" s="17">
        <v>116609.9445</v>
      </c>
      <c r="R18" s="17">
        <v>15.545386000000001</v>
      </c>
      <c r="S18" s="17">
        <v>6280</v>
      </c>
      <c r="T18" s="17">
        <v>6940</v>
      </c>
      <c r="U18" s="17">
        <v>6900</v>
      </c>
      <c r="V18" s="17">
        <v>0</v>
      </c>
      <c r="W18" s="45">
        <v>29.689049315195515</v>
      </c>
      <c r="X18" s="30">
        <v>46.609074329603381</v>
      </c>
      <c r="Y18" s="30">
        <v>0.67979260494716853</v>
      </c>
      <c r="Z18" s="30">
        <v>4.34</v>
      </c>
      <c r="AA18" s="17">
        <v>0.98</v>
      </c>
      <c r="AB18" s="17">
        <f>SUM(Raw_Data[[#This Row],[IC1_Inv1]:[IC2_Inv2]])</f>
        <v>49348</v>
      </c>
      <c r="AC18" s="17">
        <f>IF((Raw_Data[[#This Row],[66 kV ABT Main Meter Reading (Export)]]-Q17)*1000&lt;0,0,(Raw_Data[[#This Row],[66 kV ABT Main Meter Reading (Export)]]-Q17)*1000)</f>
        <v>51780.899999997928</v>
      </c>
      <c r="AD18" s="17">
        <f>IF((Raw_Data[[#This Row],[66 kV CRP MFM Reading (Import)]]-R17)*60000&lt;0,0,(Raw_Data[[#This Row],[66 kV CRP MFM Reading (Import)]]-R17)*60000)</f>
        <v>316.31999999998328</v>
      </c>
      <c r="AE18" s="17">
        <f>Raw_Data[[#This Row],[Export  (kWh)]]-Raw_Data[[#This Row],[Import (kWh)]]</f>
        <v>51464.579999997943</v>
      </c>
      <c r="AF18" s="17">
        <f>IFERROR(AVERAGE(Raw_Data[[#This Row],[POA1(Wh/m2)]:[POA2(Wh/m2)]]),"")</f>
        <v>6920</v>
      </c>
      <c r="AG18" s="17">
        <f>IFERROR(Raw_Data[[#This Row],[Avg. POA without Exclusion (W/m2)2]]-Raw_Data[[#This Row],[Avg. POA Lost (W/m2)]],"")</f>
        <v>6920</v>
      </c>
      <c r="AH18" s="17">
        <v>116422.3683</v>
      </c>
      <c r="AI18" s="33">
        <f t="shared" si="1"/>
        <v>11.999999999999998</v>
      </c>
    </row>
    <row r="19" spans="1:35">
      <c r="A19" s="17" t="s">
        <v>4</v>
      </c>
      <c r="B19" s="17">
        <v>2025</v>
      </c>
      <c r="C19" s="146" t="s">
        <v>211</v>
      </c>
      <c r="D19" s="146" t="s">
        <v>213</v>
      </c>
      <c r="E19" s="42">
        <v>45748</v>
      </c>
      <c r="F19" s="17">
        <f>DAY(EOMONTH(Raw_Data[[#This Row],[Month Year]],0))</f>
        <v>30</v>
      </c>
      <c r="G19" s="77">
        <v>45760</v>
      </c>
      <c r="H19" s="30">
        <f>_xlfn.XLOOKUP(Raw_Data[[#This Row],[Month Year]],'Modelling New'!D:D,'Modelling New'!N:N)</f>
        <v>10.507</v>
      </c>
      <c r="I19" s="31">
        <v>0.2638888888888889</v>
      </c>
      <c r="J19" s="31">
        <v>0.76875000000000004</v>
      </c>
      <c r="K19" s="17">
        <v>8700</v>
      </c>
      <c r="L19" s="17">
        <v>9442</v>
      </c>
      <c r="M19" s="17">
        <v>9341</v>
      </c>
      <c r="N19" s="17">
        <v>9224</v>
      </c>
      <c r="O19" s="17">
        <v>9003</v>
      </c>
      <c r="P19" s="17">
        <v>5282</v>
      </c>
      <c r="Q19" s="17">
        <v>116663.7225</v>
      </c>
      <c r="R19" s="17">
        <v>15.550703</v>
      </c>
      <c r="S19" s="17">
        <v>6520</v>
      </c>
      <c r="T19" s="17">
        <v>7400</v>
      </c>
      <c r="U19" s="17">
        <v>7350</v>
      </c>
      <c r="V19" s="17">
        <v>0</v>
      </c>
      <c r="W19" s="45">
        <v>30.195025294022972</v>
      </c>
      <c r="X19" s="30">
        <v>46.433191315288987</v>
      </c>
      <c r="Y19" s="30">
        <v>0.77068708417240572</v>
      </c>
      <c r="Z19" s="30">
        <v>3.0955795844395957</v>
      </c>
      <c r="AA19" s="17">
        <v>0</v>
      </c>
      <c r="AB19" s="17">
        <f>SUM(Raw_Data[[#This Row],[IC1_Inv1]:[IC2_Inv2]])</f>
        <v>50992</v>
      </c>
      <c r="AC19" s="17">
        <f>IF((Raw_Data[[#This Row],[66 kV ABT Main Meter Reading (Export)]]-Q18)*1000&lt;0,0,(Raw_Data[[#This Row],[66 kV ABT Main Meter Reading (Export)]]-Q18)*1000)</f>
        <v>53778.000000005704</v>
      </c>
      <c r="AD19" s="17">
        <f>IF((Raw_Data[[#This Row],[66 kV CRP MFM Reading (Import)]]-R18)*60000&lt;0,0,(Raw_Data[[#This Row],[66 kV CRP MFM Reading (Import)]]-R18)*60000)</f>
        <v>319.01999999998765</v>
      </c>
      <c r="AE19" s="17">
        <f>Raw_Data[[#This Row],[Export  (kWh)]]-Raw_Data[[#This Row],[Import (kWh)]]</f>
        <v>53458.980000005715</v>
      </c>
      <c r="AF19" s="17">
        <f>IFERROR(AVERAGE(Raw_Data[[#This Row],[POA1(Wh/m2)]:[POA2(Wh/m2)]]),"")</f>
        <v>7375</v>
      </c>
      <c r="AG19" s="17">
        <f>IFERROR(Raw_Data[[#This Row],[Avg. POA without Exclusion (W/m2)2]]-Raw_Data[[#This Row],[Avg. POA Lost (W/m2)]],"")</f>
        <v>7375</v>
      </c>
      <c r="AH19" s="17">
        <v>116476.0812</v>
      </c>
      <c r="AI19" s="33">
        <f t="shared" si="1"/>
        <v>12.116666666666669</v>
      </c>
    </row>
    <row r="20" spans="1:35">
      <c r="A20" s="17" t="s">
        <v>4</v>
      </c>
      <c r="B20" s="17">
        <v>2025</v>
      </c>
      <c r="C20" s="146" t="s">
        <v>211</v>
      </c>
      <c r="D20" s="146" t="s">
        <v>213</v>
      </c>
      <c r="E20" s="42">
        <v>45748</v>
      </c>
      <c r="F20" s="17">
        <f>DAY(EOMONTH(Raw_Data[[#This Row],[Month Year]],0))</f>
        <v>30</v>
      </c>
      <c r="G20" s="77">
        <v>45761</v>
      </c>
      <c r="H20" s="30">
        <f>_xlfn.XLOOKUP(Raw_Data[[#This Row],[Month Year]],'Modelling New'!D:D,'Modelling New'!N:N)</f>
        <v>10.507</v>
      </c>
      <c r="I20" s="31">
        <v>0.2638888888888889</v>
      </c>
      <c r="J20" s="31">
        <v>0.76458333333333328</v>
      </c>
      <c r="K20" s="17">
        <v>7373</v>
      </c>
      <c r="L20" s="17">
        <v>8182</v>
      </c>
      <c r="M20" s="17">
        <v>8150</v>
      </c>
      <c r="N20" s="17">
        <v>8023</v>
      </c>
      <c r="O20" s="17">
        <v>7800</v>
      </c>
      <c r="P20" s="17">
        <v>5282</v>
      </c>
      <c r="Q20" s="17">
        <v>116710.2291</v>
      </c>
      <c r="R20" s="17">
        <v>15.556053</v>
      </c>
      <c r="S20" s="17">
        <v>5860</v>
      </c>
      <c r="T20" s="17">
        <v>6350</v>
      </c>
      <c r="U20" s="17">
        <v>6350</v>
      </c>
      <c r="V20" s="17">
        <v>0</v>
      </c>
      <c r="W20" s="45">
        <v>28.478929105502772</v>
      </c>
      <c r="X20" s="30">
        <v>44.05662915701064</v>
      </c>
      <c r="Y20" s="30">
        <v>0.68469360036346205</v>
      </c>
      <c r="Z20" s="30">
        <v>1.9063102801640828</v>
      </c>
      <c r="AA20" s="17">
        <v>1.34</v>
      </c>
      <c r="AB20" s="17">
        <f>SUM(Raw_Data[[#This Row],[IC1_Inv1]:[IC2_Inv2]])</f>
        <v>44810</v>
      </c>
      <c r="AC20" s="17">
        <f>IF((Raw_Data[[#This Row],[66 kV ABT Main Meter Reading (Export)]]-Q19)*1000&lt;0,0,(Raw_Data[[#This Row],[66 kV ABT Main Meter Reading (Export)]]-Q19)*1000)</f>
        <v>46506.599999993341</v>
      </c>
      <c r="AD20" s="17">
        <f>IF((Raw_Data[[#This Row],[66 kV CRP MFM Reading (Import)]]-R19)*60000&lt;0,0,(Raw_Data[[#This Row],[66 kV CRP MFM Reading (Import)]]-R19)*60000)</f>
        <v>320.99999999999795</v>
      </c>
      <c r="AE20" s="17">
        <f>Raw_Data[[#This Row],[Export  (kWh)]]-Raw_Data[[#This Row],[Import (kWh)]]</f>
        <v>46185.599999993341</v>
      </c>
      <c r="AF20" s="17">
        <f>IFERROR(AVERAGE(Raw_Data[[#This Row],[POA1(Wh/m2)]:[POA2(Wh/m2)]]),"")</f>
        <v>6350</v>
      </c>
      <c r="AG20" s="17">
        <f>IFERROR(Raw_Data[[#This Row],[Avg. POA without Exclusion (W/m2)2]]-Raw_Data[[#This Row],[Avg. POA Lost (W/m2)]],"")</f>
        <v>6350</v>
      </c>
      <c r="AH20" s="17">
        <v>116522.5312</v>
      </c>
      <c r="AI20" s="33">
        <f t="shared" si="1"/>
        <v>12.016666666666664</v>
      </c>
    </row>
    <row r="21" spans="1:35">
      <c r="A21" s="17" t="s">
        <v>4</v>
      </c>
      <c r="B21" s="17">
        <v>2025</v>
      </c>
      <c r="C21" s="146" t="s">
        <v>211</v>
      </c>
      <c r="D21" s="146" t="s">
        <v>213</v>
      </c>
      <c r="E21" s="42">
        <v>45748</v>
      </c>
      <c r="F21" s="17">
        <f>DAY(EOMONTH(Raw_Data[[#This Row],[Month Year]],0))</f>
        <v>30</v>
      </c>
      <c r="G21" s="77">
        <v>45762</v>
      </c>
      <c r="H21" s="30">
        <f>_xlfn.XLOOKUP(Raw_Data[[#This Row],[Month Year]],'Modelling New'!D:D,'Modelling New'!N:N)</f>
        <v>10.507</v>
      </c>
      <c r="I21" s="31">
        <v>0.26527777777777778</v>
      </c>
      <c r="J21" s="31">
        <v>0.76458333333333328</v>
      </c>
      <c r="K21" s="17">
        <v>9430</v>
      </c>
      <c r="L21" s="17">
        <v>9863</v>
      </c>
      <c r="M21" s="17">
        <v>9980</v>
      </c>
      <c r="N21" s="17">
        <v>3352</v>
      </c>
      <c r="O21" s="17">
        <v>9640</v>
      </c>
      <c r="P21" s="17">
        <v>5282</v>
      </c>
      <c r="Q21" s="17">
        <v>116761.1336</v>
      </c>
      <c r="R21" s="17">
        <v>15.56109</v>
      </c>
      <c r="S21" s="17">
        <v>6990</v>
      </c>
      <c r="T21" s="17">
        <v>8000</v>
      </c>
      <c r="U21" s="17">
        <v>8000</v>
      </c>
      <c r="V21" s="17">
        <v>0</v>
      </c>
      <c r="W21" s="45">
        <v>30.166000119602909</v>
      </c>
      <c r="X21" s="30">
        <v>48.516029009902674</v>
      </c>
      <c r="Y21" s="30">
        <v>0.50302142967642638</v>
      </c>
      <c r="Z21" s="30">
        <v>0.51511903603871667</v>
      </c>
      <c r="AA21" s="17">
        <v>0</v>
      </c>
      <c r="AB21" s="17">
        <f>SUM(Raw_Data[[#This Row],[IC1_Inv1]:[IC2_Inv2]])</f>
        <v>47547</v>
      </c>
      <c r="AC21" s="17">
        <f>IF((Raw_Data[[#This Row],[66 kV ABT Main Meter Reading (Export)]]-Q20)*1000&lt;0,0,(Raw_Data[[#This Row],[66 kV ABT Main Meter Reading (Export)]]-Q20)*1000)</f>
        <v>50904.500000004191</v>
      </c>
      <c r="AD21" s="17">
        <f>IF((Raw_Data[[#This Row],[66 kV CRP MFM Reading (Import)]]-R20)*60000&lt;0,0,(Raw_Data[[#This Row],[66 kV CRP MFM Reading (Import)]]-R20)*60000)</f>
        <v>302.21999999998417</v>
      </c>
      <c r="AE21" s="17">
        <f>Raw_Data[[#This Row],[Export  (kWh)]]-Raw_Data[[#This Row],[Import (kWh)]]</f>
        <v>50602.280000004204</v>
      </c>
      <c r="AF21" s="17">
        <f>IFERROR(AVERAGE(Raw_Data[[#This Row],[POA1(Wh/m2)]:[POA2(Wh/m2)]]),"")</f>
        <v>8000</v>
      </c>
      <c r="AG21" s="17">
        <f>IFERROR(Raw_Data[[#This Row],[Avg. POA without Exclusion (W/m2)2]]-Raw_Data[[#This Row],[Avg. POA Lost (W/m2)]],"")</f>
        <v>8000</v>
      </c>
      <c r="AH21" s="17">
        <v>116573.3731</v>
      </c>
      <c r="AI21" s="33">
        <f t="shared" si="1"/>
        <v>11.983333333333333</v>
      </c>
    </row>
    <row r="22" spans="1:35">
      <c r="A22" s="17" t="s">
        <v>4</v>
      </c>
      <c r="B22" s="17">
        <v>2025</v>
      </c>
      <c r="C22" s="146" t="s">
        <v>211</v>
      </c>
      <c r="D22" s="146" t="s">
        <v>213</v>
      </c>
      <c r="E22" s="42">
        <v>45748</v>
      </c>
      <c r="F22" s="17">
        <f>DAY(EOMONTH(Raw_Data[[#This Row],[Month Year]],0))</f>
        <v>30</v>
      </c>
      <c r="G22" s="77">
        <v>45763</v>
      </c>
      <c r="H22" s="30">
        <f>_xlfn.XLOOKUP(Raw_Data[[#This Row],[Month Year]],'Modelling New'!D:D,'Modelling New'!N:N)</f>
        <v>10.507</v>
      </c>
      <c r="I22" s="31">
        <v>0.2673611111111111</v>
      </c>
      <c r="J22" s="31">
        <v>0.76388888888888884</v>
      </c>
      <c r="K22" s="17">
        <v>8150</v>
      </c>
      <c r="L22" s="17">
        <v>8624</v>
      </c>
      <c r="M22" s="17">
        <v>8654</v>
      </c>
      <c r="N22" s="17">
        <v>8440</v>
      </c>
      <c r="O22" s="17">
        <v>8466</v>
      </c>
      <c r="P22" s="17">
        <v>5282</v>
      </c>
      <c r="Q22" s="17">
        <v>116811.1581</v>
      </c>
      <c r="R22" s="17">
        <v>15.566281999999999</v>
      </c>
      <c r="S22" s="17">
        <v>5890</v>
      </c>
      <c r="T22" s="17">
        <v>6750</v>
      </c>
      <c r="U22" s="17">
        <v>6750</v>
      </c>
      <c r="V22" s="17">
        <v>0</v>
      </c>
      <c r="W22" s="45">
        <v>28.769764650372348</v>
      </c>
      <c r="X22" s="30">
        <v>47.362187524686433</v>
      </c>
      <c r="Y22" s="30">
        <v>0.80936406749256928</v>
      </c>
      <c r="Z22" s="30">
        <v>5.3675416310628252</v>
      </c>
      <c r="AA22" s="17">
        <v>0</v>
      </c>
      <c r="AB22" s="17">
        <f>SUM(Raw_Data[[#This Row],[IC1_Inv1]:[IC2_Inv2]])</f>
        <v>47616</v>
      </c>
      <c r="AC22" s="17">
        <f>IF((Raw_Data[[#This Row],[66 kV ABT Main Meter Reading (Export)]]-Q21)*1000&lt;0,0,(Raw_Data[[#This Row],[66 kV ABT Main Meter Reading (Export)]]-Q21)*1000)</f>
        <v>50024.499999999534</v>
      </c>
      <c r="AD22" s="17">
        <f>IF((Raw_Data[[#This Row],[66 kV CRP MFM Reading (Import)]]-R21)*60000&lt;0,0,(Raw_Data[[#This Row],[66 kV CRP MFM Reading (Import)]]-R21)*60000)</f>
        <v>311.51999999995184</v>
      </c>
      <c r="AE22" s="17">
        <f>Raw_Data[[#This Row],[Export  (kWh)]]-Raw_Data[[#This Row],[Import (kWh)]]</f>
        <v>49712.979999999581</v>
      </c>
      <c r="AF22" s="17">
        <f>IFERROR(AVERAGE(Raw_Data[[#This Row],[POA1(Wh/m2)]:[POA2(Wh/m2)]]),"")</f>
        <v>6750</v>
      </c>
      <c r="AG22" s="17">
        <f>IFERROR(Raw_Data[[#This Row],[Avg. POA without Exclusion (W/m2)2]]-Raw_Data[[#This Row],[Avg. POA Lost (W/m2)]],"")</f>
        <v>6750</v>
      </c>
      <c r="AH22" s="17">
        <v>116623.3354</v>
      </c>
      <c r="AI22" s="33">
        <f t="shared" si="1"/>
        <v>11.916666666666666</v>
      </c>
    </row>
    <row r="23" spans="1:35">
      <c r="A23" s="17" t="s">
        <v>4</v>
      </c>
      <c r="B23" s="17">
        <v>2025</v>
      </c>
      <c r="C23" s="146" t="s">
        <v>211</v>
      </c>
      <c r="D23" s="146" t="s">
        <v>213</v>
      </c>
      <c r="E23" s="42">
        <v>45748</v>
      </c>
      <c r="F23" s="17">
        <v>30</v>
      </c>
      <c r="G23" s="77">
        <v>45764</v>
      </c>
      <c r="H23" s="30">
        <f>_xlfn.XLOOKUP(Raw_Data[[#This Row],[Month Year]],'Modelling New'!D:D,'Modelling New'!N:N)</f>
        <v>10.507</v>
      </c>
      <c r="I23" s="31">
        <v>0.2638888888888889</v>
      </c>
      <c r="J23" s="31">
        <v>0.76388888888888884</v>
      </c>
      <c r="K23" s="17">
        <v>8560</v>
      </c>
      <c r="L23" s="17">
        <v>9994</v>
      </c>
      <c r="M23" s="17">
        <v>9810</v>
      </c>
      <c r="N23" s="17">
        <v>9742</v>
      </c>
      <c r="O23" s="17">
        <v>9540</v>
      </c>
      <c r="P23" s="17">
        <v>5282</v>
      </c>
      <c r="Q23" s="17">
        <v>116867.7911</v>
      </c>
      <c r="R23" s="17">
        <v>15.571961999999999</v>
      </c>
      <c r="S23" s="17">
        <v>6950</v>
      </c>
      <c r="T23" s="17">
        <v>7710</v>
      </c>
      <c r="U23" s="17">
        <v>7710</v>
      </c>
      <c r="V23" s="17">
        <v>0</v>
      </c>
      <c r="W23" s="45">
        <v>28.46296244171684</v>
      </c>
      <c r="X23" s="30">
        <v>43.485844479515499</v>
      </c>
      <c r="Y23" s="30">
        <v>1.615319773285163</v>
      </c>
      <c r="Z23" s="30">
        <v>3.9034866094589233</v>
      </c>
      <c r="AA23" s="17">
        <v>0</v>
      </c>
      <c r="AB23" s="17">
        <f>SUM(Raw_Data[[#This Row],[IC1_Inv1]:[IC2_Inv2]])</f>
        <v>52928</v>
      </c>
      <c r="AC23" s="17">
        <f>IF((Raw_Data[[#This Row],[66 kV ABT Main Meter Reading (Export)]]-Q22)*1000&lt;0,0,(Raw_Data[[#This Row],[66 kV ABT Main Meter Reading (Export)]]-Q22)*1000)</f>
        <v>56633.00000000163</v>
      </c>
      <c r="AD23" s="17">
        <f>IF((Raw_Data[[#This Row],[66 kV CRP MFM Reading (Import)]]-R22)*60000&lt;0,0,(Raw_Data[[#This Row],[66 kV CRP MFM Reading (Import)]]-R22)*60000)</f>
        <v>340.79999999999444</v>
      </c>
      <c r="AE23" s="17">
        <f>Raw_Data[[#This Row],[Export  (kWh)]]-Raw_Data[[#This Row],[Import (kWh)]]</f>
        <v>56292.200000001634</v>
      </c>
      <c r="AF23" s="17">
        <f>IFERROR(AVERAGE(Raw_Data[[#This Row],[POA1(Wh/m2)]:[POA2(Wh/m2)]]),"")</f>
        <v>7710</v>
      </c>
      <c r="AG23" s="17">
        <f>IFERROR(Raw_Data[[#This Row],[Avg. POA without Exclusion (W/m2)2]]-Raw_Data[[#This Row],[Avg. POA Lost (W/m2)]],"")</f>
        <v>7710</v>
      </c>
      <c r="AH23" s="17">
        <v>116679.899</v>
      </c>
      <c r="AI23" s="33">
        <f t="shared" si="1"/>
        <v>11.999999999999998</v>
      </c>
    </row>
    <row r="24" spans="1:35">
      <c r="A24" s="17" t="s">
        <v>4</v>
      </c>
      <c r="B24" s="17">
        <v>2025</v>
      </c>
      <c r="C24" s="146" t="s">
        <v>211</v>
      </c>
      <c r="D24" s="146" t="s">
        <v>213</v>
      </c>
      <c r="E24" s="42">
        <v>45748</v>
      </c>
      <c r="F24" s="17">
        <v>30</v>
      </c>
      <c r="G24" s="77">
        <v>45765</v>
      </c>
      <c r="H24" s="30">
        <f>_xlfn.XLOOKUP(Raw_Data[[#This Row],[Month Year]],'Modelling New'!D:D,'Modelling New'!N:N)</f>
        <v>10.507</v>
      </c>
      <c r="I24" s="31">
        <v>0.26458333333333334</v>
      </c>
      <c r="J24" s="31">
        <v>0.76597222222222228</v>
      </c>
      <c r="K24" s="17">
        <v>7910</v>
      </c>
      <c r="L24" s="17">
        <v>8822</v>
      </c>
      <c r="M24" s="17">
        <v>8600</v>
      </c>
      <c r="N24" s="17">
        <v>8810</v>
      </c>
      <c r="O24" s="17">
        <v>8114</v>
      </c>
      <c r="P24" s="17">
        <v>5282</v>
      </c>
      <c r="Q24" s="17">
        <v>116917.399</v>
      </c>
      <c r="R24" s="17">
        <v>15.577608</v>
      </c>
      <c r="S24" s="17">
        <v>6150</v>
      </c>
      <c r="T24" s="17">
        <v>6690</v>
      </c>
      <c r="U24" s="17">
        <v>6690</v>
      </c>
      <c r="V24" s="17">
        <v>0</v>
      </c>
      <c r="W24" s="45">
        <v>28.769764650372348</v>
      </c>
      <c r="X24" s="30">
        <v>47.362187524686433</v>
      </c>
      <c r="Y24" s="30">
        <v>0.80936406749256928</v>
      </c>
      <c r="Z24" s="30">
        <v>5.3675416310628252</v>
      </c>
      <c r="AA24" s="17">
        <v>0</v>
      </c>
      <c r="AB24" s="17">
        <f>SUM(Raw_Data[[#This Row],[IC1_Inv1]:[IC2_Inv2]])</f>
        <v>47538</v>
      </c>
      <c r="AC24" s="17">
        <f>IF((Raw_Data[[#This Row],[66 kV ABT Main Meter Reading (Export)]]-Q23)*1000&lt;0,0,(Raw_Data[[#This Row],[66 kV ABT Main Meter Reading (Export)]]-Q23)*1000)</f>
        <v>49607.900000002701</v>
      </c>
      <c r="AD24" s="17">
        <f>IF((Raw_Data[[#This Row],[66 kV CRP MFM Reading (Import)]]-R23)*60000&lt;0,0,(Raw_Data[[#This Row],[66 kV CRP MFM Reading (Import)]]-R23)*60000)</f>
        <v>338.76000000002904</v>
      </c>
      <c r="AE24" s="17">
        <f>Raw_Data[[#This Row],[Export  (kWh)]]-Raw_Data[[#This Row],[Import (kWh)]]</f>
        <v>49269.14000000267</v>
      </c>
      <c r="AF24" s="17">
        <f>IFERROR(AVERAGE(Raw_Data[[#This Row],[POA1(Wh/m2)]:[POA2(Wh/m2)]]),"")</f>
        <v>6690</v>
      </c>
      <c r="AG24" s="17">
        <f>IFERROR(Raw_Data[[#This Row],[Avg. POA without Exclusion (W/m2)2]]-Raw_Data[[#This Row],[Avg. POA Lost (W/m2)]],"")</f>
        <v>6690</v>
      </c>
      <c r="AH24" s="17">
        <v>116729.4457</v>
      </c>
      <c r="AI24" s="33">
        <f t="shared" si="1"/>
        <v>12.033333333333333</v>
      </c>
    </row>
    <row r="25" spans="1:35">
      <c r="A25" s="17" t="s">
        <v>4</v>
      </c>
      <c r="B25" s="17">
        <v>2025</v>
      </c>
      <c r="C25" s="146" t="s">
        <v>211</v>
      </c>
      <c r="D25" s="146" t="s">
        <v>213</v>
      </c>
      <c r="E25" s="42">
        <v>45748</v>
      </c>
      <c r="F25" s="17">
        <f>DAY(EOMONTH(Raw_Data[[#This Row],[Month Year]],0))</f>
        <v>30</v>
      </c>
      <c r="G25" s="77">
        <v>45766</v>
      </c>
      <c r="H25" s="30">
        <f>_xlfn.XLOOKUP(Raw_Data[[#This Row],[Month Year]],'Modelling New'!D:D,'Modelling New'!N:N)</f>
        <v>10.507</v>
      </c>
      <c r="I25" s="31">
        <v>0.26597222222222222</v>
      </c>
      <c r="J25" s="31">
        <v>0.7583333333333333</v>
      </c>
      <c r="K25" s="17">
        <v>8310</v>
      </c>
      <c r="L25" s="17">
        <v>8910</v>
      </c>
      <c r="M25" s="17">
        <v>8811</v>
      </c>
      <c r="N25" s="17">
        <v>8844</v>
      </c>
      <c r="O25" s="17">
        <v>8650</v>
      </c>
      <c r="P25" s="17">
        <v>5282</v>
      </c>
      <c r="Q25" s="17">
        <v>116968.65429999999</v>
      </c>
      <c r="R25" s="17">
        <v>15.582689</v>
      </c>
      <c r="S25" s="17">
        <v>6150</v>
      </c>
      <c r="T25" s="17">
        <v>6690</v>
      </c>
      <c r="U25" s="17">
        <v>6690</v>
      </c>
      <c r="V25" s="17">
        <v>0</v>
      </c>
      <c r="W25" s="45">
        <v>30.166000119602909</v>
      </c>
      <c r="X25" s="30">
        <v>48.516029009902674</v>
      </c>
      <c r="Y25" s="30">
        <v>0.50302142967642638</v>
      </c>
      <c r="Z25" s="30">
        <v>0.51511903603871667</v>
      </c>
      <c r="AA25" s="17">
        <v>4.24</v>
      </c>
      <c r="AB25" s="17">
        <f>SUM(Raw_Data[[#This Row],[IC1_Inv1]:[IC2_Inv2]])</f>
        <v>48807</v>
      </c>
      <c r="AC25" s="17">
        <f>IF((Raw_Data[[#This Row],[66 kV ABT Main Meter Reading (Export)]]-Q24)*1000&lt;0,0,(Raw_Data[[#This Row],[66 kV ABT Main Meter Reading (Export)]]-Q24)*1000)</f>
        <v>51255.299999989802</v>
      </c>
      <c r="AD25" s="17">
        <f>IF((Raw_Data[[#This Row],[66 kV CRP MFM Reading (Import)]]-R24)*60000&lt;0,0,(Raw_Data[[#This Row],[66 kV CRP MFM Reading (Import)]]-R24)*60000)</f>
        <v>304.86000000003344</v>
      </c>
      <c r="AE25" s="17">
        <f>Raw_Data[[#This Row],[Export  (kWh)]]-Raw_Data[[#This Row],[Import (kWh)]]</f>
        <v>50950.439999989765</v>
      </c>
      <c r="AF25" s="17">
        <f>IFERROR(AVERAGE(Raw_Data[[#This Row],[POA1(Wh/m2)]:[POA2(Wh/m2)]]),"")</f>
        <v>6690</v>
      </c>
      <c r="AG25" s="17">
        <f>IFERROR(Raw_Data[[#This Row],[Avg. POA without Exclusion (W/m2)2]]-Raw_Data[[#This Row],[Avg. POA Lost (W/m2)]],"")</f>
        <v>6690</v>
      </c>
      <c r="AH25" s="17">
        <v>116780.6388</v>
      </c>
      <c r="AI25" s="33">
        <f t="shared" si="1"/>
        <v>11.816666666666666</v>
      </c>
    </row>
    <row r="26" spans="1:35">
      <c r="A26" s="17" t="s">
        <v>4</v>
      </c>
      <c r="B26" s="17">
        <v>2025</v>
      </c>
      <c r="C26" s="146" t="s">
        <v>211</v>
      </c>
      <c r="D26" s="146" t="s">
        <v>213</v>
      </c>
      <c r="E26" s="42">
        <v>45748</v>
      </c>
      <c r="F26" s="17">
        <f>DAY(EOMONTH(Raw_Data[[#This Row],[Month Year]],0))</f>
        <v>30</v>
      </c>
      <c r="G26" s="77">
        <v>45767</v>
      </c>
      <c r="H26" s="30">
        <f>_xlfn.XLOOKUP(Raw_Data[[#This Row],[Month Year]],'Modelling New'!D:D,'Modelling New'!N:N)</f>
        <v>10.507</v>
      </c>
      <c r="I26" s="31">
        <v>0.2673611111111111</v>
      </c>
      <c r="J26" s="31">
        <v>0.75347222222222221</v>
      </c>
      <c r="K26" s="17">
        <v>5892</v>
      </c>
      <c r="L26" s="17">
        <v>6274</v>
      </c>
      <c r="M26" s="17">
        <v>6310</v>
      </c>
      <c r="N26" s="17">
        <v>6382</v>
      </c>
      <c r="O26" s="17">
        <v>5975</v>
      </c>
      <c r="P26" s="17">
        <v>5282</v>
      </c>
      <c r="Q26" s="17">
        <v>117004.8762</v>
      </c>
      <c r="R26" s="17">
        <v>15.587733</v>
      </c>
      <c r="S26" s="17">
        <v>4300</v>
      </c>
      <c r="T26" s="17">
        <v>4670</v>
      </c>
      <c r="U26" s="17">
        <v>4670</v>
      </c>
      <c r="V26" s="17">
        <v>0</v>
      </c>
      <c r="W26" s="45">
        <v>25.080103093804148</v>
      </c>
      <c r="X26" s="30">
        <v>36.131179885227553</v>
      </c>
      <c r="Y26" s="30">
        <v>1.2496670054450136</v>
      </c>
      <c r="Z26" s="30">
        <v>5.451418399810791</v>
      </c>
      <c r="AA26" s="17">
        <v>0</v>
      </c>
      <c r="AB26" s="17">
        <f>SUM(Raw_Data[[#This Row],[IC1_Inv1]:[IC2_Inv2]])</f>
        <v>36115</v>
      </c>
      <c r="AC26" s="17">
        <f>IF((Raw_Data[[#This Row],[66 kV ABT Main Meter Reading (Export)]]-Q25)*1000&lt;0,0,(Raw_Data[[#This Row],[66 kV ABT Main Meter Reading (Export)]]-Q25)*1000)</f>
        <v>36221.900000004098</v>
      </c>
      <c r="AD26" s="17">
        <f>IF((Raw_Data[[#This Row],[66 kV CRP MFM Reading (Import)]]-R25)*60000&lt;0,0,(Raw_Data[[#This Row],[66 kV CRP MFM Reading (Import)]]-R25)*60000)</f>
        <v>302.63999999998958</v>
      </c>
      <c r="AE26" s="17">
        <f>Raw_Data[[#This Row],[Export  (kWh)]]-Raw_Data[[#This Row],[Import (kWh)]]</f>
        <v>35919.260000004106</v>
      </c>
      <c r="AF26" s="17">
        <f>IFERROR(AVERAGE(Raw_Data[[#This Row],[POA1(Wh/m2)]:[POA2(Wh/m2)]]),"")</f>
        <v>4670</v>
      </c>
      <c r="AG26" s="17">
        <f>IFERROR(Raw_Data[[#This Row],[Avg. POA without Exclusion (W/m2)2]]-Raw_Data[[#This Row],[Avg. POA Lost (W/m2)]],"")</f>
        <v>4670</v>
      </c>
      <c r="AH26" s="17">
        <v>116816.81630000001</v>
      </c>
      <c r="AI26" s="33">
        <f t="shared" si="1"/>
        <v>11.666666666666666</v>
      </c>
    </row>
    <row r="27" spans="1:35">
      <c r="A27" s="17" t="s">
        <v>4</v>
      </c>
      <c r="B27" s="17">
        <v>2025</v>
      </c>
      <c r="C27" s="146" t="s">
        <v>211</v>
      </c>
      <c r="D27" s="146" t="s">
        <v>213</v>
      </c>
      <c r="E27" s="42">
        <v>45748</v>
      </c>
      <c r="F27" s="17">
        <f>DAY(EOMONTH(Raw_Data[[#This Row],[Month Year]],0))</f>
        <v>30</v>
      </c>
      <c r="G27" s="77">
        <v>45768</v>
      </c>
      <c r="H27" s="30">
        <f>_xlfn.XLOOKUP(Raw_Data[[#This Row],[Month Year]],'Modelling New'!D:D,'Modelling New'!N:N)</f>
        <v>10.507</v>
      </c>
      <c r="I27" s="31">
        <v>0.26319444444444445</v>
      </c>
      <c r="J27" s="31">
        <v>0.76666666666666672</v>
      </c>
      <c r="K27" s="17">
        <v>8020</v>
      </c>
      <c r="L27" s="17">
        <v>8530</v>
      </c>
      <c r="M27" s="17">
        <v>8550</v>
      </c>
      <c r="N27" s="17">
        <v>5164</v>
      </c>
      <c r="O27" s="17">
        <v>8150</v>
      </c>
      <c r="P27" s="17">
        <v>5282</v>
      </c>
      <c r="Q27" s="17">
        <v>117050.70269999999</v>
      </c>
      <c r="R27" s="17">
        <v>15.594087999999999</v>
      </c>
      <c r="S27" s="17">
        <v>6230</v>
      </c>
      <c r="T27" s="17">
        <v>6940</v>
      </c>
      <c r="U27" s="17">
        <v>6940</v>
      </c>
      <c r="V27" s="17">
        <v>0</v>
      </c>
      <c r="W27" s="45">
        <v>28.478929105502772</v>
      </c>
      <c r="X27" s="30">
        <v>44.05662915701064</v>
      </c>
      <c r="Y27" s="30">
        <v>0.68469360036346205</v>
      </c>
      <c r="Z27" s="30">
        <v>1.9063102801640828</v>
      </c>
      <c r="AA27" s="17">
        <v>0</v>
      </c>
      <c r="AB27" s="17">
        <f>SUM(Raw_Data[[#This Row],[IC1_Inv1]:[IC2_Inv2]])</f>
        <v>43696</v>
      </c>
      <c r="AC27" s="17">
        <f>IF((Raw_Data[[#This Row],[66 kV ABT Main Meter Reading (Export)]]-Q26)*1000&lt;0,0,(Raw_Data[[#This Row],[66 kV ABT Main Meter Reading (Export)]]-Q26)*1000)</f>
        <v>45826.499999995576</v>
      </c>
      <c r="AD27" s="17">
        <f>IF((Raw_Data[[#This Row],[66 kV CRP MFM Reading (Import)]]-R26)*60000&lt;0,0,(Raw_Data[[#This Row],[66 kV CRP MFM Reading (Import)]]-R26)*60000)</f>
        <v>381.29999999995334</v>
      </c>
      <c r="AE27" s="17">
        <f>Raw_Data[[#This Row],[Export  (kWh)]]-Raw_Data[[#This Row],[Import (kWh)]]</f>
        <v>45445.199999995624</v>
      </c>
      <c r="AF27" s="17">
        <f>IFERROR(AVERAGE(Raw_Data[[#This Row],[POA1(Wh/m2)]:[POA2(Wh/m2)]]),"")</f>
        <v>6940</v>
      </c>
      <c r="AG27" s="17">
        <f>IFERROR(Raw_Data[[#This Row],[Avg. POA without Exclusion (W/m2)2]]-Raw_Data[[#This Row],[Avg. POA Lost (W/m2)]],"")</f>
        <v>6940</v>
      </c>
      <c r="AH27" s="17">
        <v>116862.5864</v>
      </c>
      <c r="AI27" s="33">
        <f t="shared" si="1"/>
        <v>12.083333333333336</v>
      </c>
    </row>
    <row r="28" spans="1:35">
      <c r="A28" s="17" t="s">
        <v>4</v>
      </c>
      <c r="B28" s="17">
        <v>2025</v>
      </c>
      <c r="C28" s="146" t="s">
        <v>211</v>
      </c>
      <c r="D28" s="146" t="s">
        <v>213</v>
      </c>
      <c r="E28" s="42">
        <v>45748</v>
      </c>
      <c r="F28" s="17">
        <f>DAY(EOMONTH(Raw_Data[[#This Row],[Month Year]],0))</f>
        <v>30</v>
      </c>
      <c r="G28" s="77">
        <v>45769</v>
      </c>
      <c r="H28" s="30">
        <f>_xlfn.XLOOKUP(Raw_Data[[#This Row],[Month Year]],'Modelling New'!D:D,'Modelling New'!N:N)</f>
        <v>10.507</v>
      </c>
      <c r="I28" s="31">
        <v>0.26041666666666669</v>
      </c>
      <c r="J28" s="31">
        <v>0.76736111111111116</v>
      </c>
      <c r="K28" s="17">
        <v>8742</v>
      </c>
      <c r="L28" s="17">
        <v>9490</v>
      </c>
      <c r="M28" s="17">
        <v>9130</v>
      </c>
      <c r="N28" s="17">
        <v>8990</v>
      </c>
      <c r="O28" s="17">
        <v>8891</v>
      </c>
      <c r="P28" s="17">
        <v>5282</v>
      </c>
      <c r="Q28" s="17">
        <v>117104.0735</v>
      </c>
      <c r="R28" s="17">
        <v>15.598378</v>
      </c>
      <c r="S28" s="17">
        <v>6420</v>
      </c>
      <c r="T28" s="17">
        <v>7200</v>
      </c>
      <c r="U28" s="17">
        <v>7200</v>
      </c>
      <c r="V28" s="17">
        <v>0</v>
      </c>
      <c r="W28" s="45">
        <v>30.195025294022972</v>
      </c>
      <c r="X28" s="30">
        <v>46.433191315288987</v>
      </c>
      <c r="Y28" s="30">
        <v>0.77068708417240572</v>
      </c>
      <c r="Z28" s="30">
        <v>3.0955795844395957</v>
      </c>
      <c r="AA28" s="17">
        <v>0</v>
      </c>
      <c r="AB28" s="17">
        <f>SUM(Raw_Data[[#This Row],[IC1_Inv1]:[IC2_Inv2]])</f>
        <v>50525</v>
      </c>
      <c r="AC28" s="17">
        <f>IF((Raw_Data[[#This Row],[66 kV ABT Main Meter Reading (Export)]]-Q27)*1000&lt;0,0,(Raw_Data[[#This Row],[66 kV ABT Main Meter Reading (Export)]]-Q27)*1000)</f>
        <v>53370.800000004238</v>
      </c>
      <c r="AD28" s="17">
        <f>IF((Raw_Data[[#This Row],[66 kV CRP MFM Reading (Import)]]-R27)*60000&lt;0,0,(Raw_Data[[#This Row],[66 kV CRP MFM Reading (Import)]]-R27)*60000)</f>
        <v>257.40000000006091</v>
      </c>
      <c r="AE28" s="17">
        <f>Raw_Data[[#This Row],[Export  (kWh)]]-Raw_Data[[#This Row],[Import (kWh)]]</f>
        <v>53113.400000004178</v>
      </c>
      <c r="AF28" s="17">
        <f>IFERROR(AVERAGE(Raw_Data[[#This Row],[POA1(Wh/m2)]:[POA2(Wh/m2)]]),"")</f>
        <v>7200</v>
      </c>
      <c r="AG28" s="17">
        <f>IFERROR(Raw_Data[[#This Row],[Avg. POA without Exclusion (W/m2)2]]-Raw_Data[[#This Row],[Avg. POA Lost (W/m2)]],"")</f>
        <v>7200</v>
      </c>
      <c r="AH28" s="17">
        <v>116915.8931</v>
      </c>
      <c r="AI28" s="33">
        <f t="shared" si="1"/>
        <v>12.166666666666666</v>
      </c>
    </row>
    <row r="29" spans="1:35">
      <c r="A29" s="17" t="s">
        <v>4</v>
      </c>
      <c r="B29" s="17">
        <v>2025</v>
      </c>
      <c r="C29" s="146" t="s">
        <v>211</v>
      </c>
      <c r="D29" s="146" t="s">
        <v>213</v>
      </c>
      <c r="E29" s="42">
        <v>45748</v>
      </c>
      <c r="F29" s="17">
        <f>DAY(EOMONTH(Raw_Data[[#This Row],[Month Year]],0))</f>
        <v>30</v>
      </c>
      <c r="G29" s="77">
        <v>45770</v>
      </c>
      <c r="H29" s="30">
        <f>_xlfn.XLOOKUP(Raw_Data[[#This Row],[Month Year]],'Modelling New'!D:D,'Modelling New'!N:N)</f>
        <v>10.507</v>
      </c>
      <c r="I29" s="31">
        <v>0.25972222222222224</v>
      </c>
      <c r="J29" s="31">
        <v>0.76597222222222228</v>
      </c>
      <c r="K29" s="17">
        <v>7754</v>
      </c>
      <c r="L29" s="17">
        <v>8430</v>
      </c>
      <c r="M29" s="17">
        <v>8210</v>
      </c>
      <c r="N29" s="17">
        <v>8030</v>
      </c>
      <c r="O29" s="17">
        <v>8060</v>
      </c>
      <c r="P29" s="17">
        <v>5282</v>
      </c>
      <c r="Q29" s="17">
        <v>117151.8103</v>
      </c>
      <c r="R29" s="17">
        <v>15.60347</v>
      </c>
      <c r="S29" s="17">
        <v>6080</v>
      </c>
      <c r="T29" s="17">
        <v>6450</v>
      </c>
      <c r="U29" s="17">
        <v>6350</v>
      </c>
      <c r="V29" s="17">
        <v>0</v>
      </c>
      <c r="W29" s="45">
        <v>30.227743835971779</v>
      </c>
      <c r="X29" s="30">
        <v>45.45609511283979</v>
      </c>
      <c r="Y29" s="30">
        <v>0.88646142972658759</v>
      </c>
      <c r="Z29" s="30">
        <v>4.0238666534423828</v>
      </c>
      <c r="AA29" s="17">
        <v>0</v>
      </c>
      <c r="AB29" s="17">
        <f>SUM(Raw_Data[[#This Row],[IC1_Inv1]:[IC2_Inv2]])</f>
        <v>45766</v>
      </c>
      <c r="AC29" s="17">
        <f>IF((Raw_Data[[#This Row],[66 kV ABT Main Meter Reading (Export)]]-Q28)*1000&lt;0,0,(Raw_Data[[#This Row],[66 kV ABT Main Meter Reading (Export)]]-Q28)*1000)</f>
        <v>47736.799999998766</v>
      </c>
      <c r="AD29" s="17">
        <f>IF((Raw_Data[[#This Row],[66 kV CRP MFM Reading (Import)]]-R28)*60000&lt;0,0,(Raw_Data[[#This Row],[66 kV CRP MFM Reading (Import)]]-R28)*60000)</f>
        <v>305.51999999996582</v>
      </c>
      <c r="AE29" s="17">
        <f>Raw_Data[[#This Row],[Export  (kWh)]]-Raw_Data[[#This Row],[Import (kWh)]]</f>
        <v>47431.279999998798</v>
      </c>
      <c r="AF29" s="17">
        <f>IFERROR(AVERAGE(Raw_Data[[#This Row],[POA1(Wh/m2)]:[POA2(Wh/m2)]]),"")</f>
        <v>6400</v>
      </c>
      <c r="AG29" s="17">
        <f>IFERROR(Raw_Data[[#This Row],[Avg. POA without Exclusion (W/m2)2]]-Raw_Data[[#This Row],[Avg. POA Lost (W/m2)]],"")</f>
        <v>6400</v>
      </c>
      <c r="AH29" s="17">
        <v>116963.5723</v>
      </c>
      <c r="AI29" s="33">
        <f t="shared" si="1"/>
        <v>12.150000000000002</v>
      </c>
    </row>
    <row r="30" spans="1:35">
      <c r="A30" s="17" t="s">
        <v>4</v>
      </c>
      <c r="B30" s="17">
        <v>2025</v>
      </c>
      <c r="C30" s="146" t="s">
        <v>211</v>
      </c>
      <c r="D30" s="146" t="s">
        <v>213</v>
      </c>
      <c r="E30" s="42">
        <v>45748</v>
      </c>
      <c r="F30" s="17">
        <f>DAY(EOMONTH(Raw_Data[[#This Row],[Month Year]],0))</f>
        <v>30</v>
      </c>
      <c r="G30" s="77">
        <v>45771</v>
      </c>
      <c r="H30" s="30">
        <f>_xlfn.XLOOKUP(Raw_Data[[#This Row],[Month Year]],'Modelling New'!D:D,'Modelling New'!N:N)</f>
        <v>10.507</v>
      </c>
      <c r="I30" s="31">
        <v>0.26041666666666669</v>
      </c>
      <c r="J30" s="31">
        <v>0.76944444444444449</v>
      </c>
      <c r="K30" s="17">
        <v>8640</v>
      </c>
      <c r="L30" s="17">
        <v>9480</v>
      </c>
      <c r="M30" s="17">
        <v>9200</v>
      </c>
      <c r="N30" s="17">
        <v>8880</v>
      </c>
      <c r="O30" s="17">
        <v>8784</v>
      </c>
      <c r="P30" s="17">
        <v>5282</v>
      </c>
      <c r="Q30" s="17">
        <v>117204.7356</v>
      </c>
      <c r="R30" s="17">
        <v>15.608566</v>
      </c>
      <c r="S30" s="17">
        <v>6660</v>
      </c>
      <c r="T30" s="17">
        <v>7200</v>
      </c>
      <c r="U30" s="17">
        <v>7150</v>
      </c>
      <c r="V30" s="17">
        <v>0</v>
      </c>
      <c r="W30" s="45">
        <v>30.716914011706759</v>
      </c>
      <c r="X30" s="30">
        <v>47.324329121213658</v>
      </c>
      <c r="Y30" s="30">
        <v>1.0548261211318501</v>
      </c>
      <c r="Z30" s="30">
        <v>4.0429811477661133</v>
      </c>
      <c r="AA30" s="17">
        <v>0</v>
      </c>
      <c r="AB30" s="17">
        <f>SUM(Raw_Data[[#This Row],[IC1_Inv1]:[IC2_Inv2]])</f>
        <v>50266</v>
      </c>
      <c r="AC30" s="17">
        <f>IF((Raw_Data[[#This Row],[66 kV ABT Main Meter Reading (Export)]]-Q29)*1000&lt;0,0,(Raw_Data[[#This Row],[66 kV ABT Main Meter Reading (Export)]]-Q29)*1000)</f>
        <v>52925.300000002608</v>
      </c>
      <c r="AD30" s="17">
        <f>IF((Raw_Data[[#This Row],[66 kV CRP MFM Reading (Import)]]-R29)*60000&lt;0,0,(Raw_Data[[#This Row],[66 kV CRP MFM Reading (Import)]]-R29)*60000)</f>
        <v>305.75999999999937</v>
      </c>
      <c r="AE30" s="17">
        <f>Raw_Data[[#This Row],[Export  (kWh)]]-Raw_Data[[#This Row],[Import (kWh)]]</f>
        <v>52619.540000002606</v>
      </c>
      <c r="AF30" s="17">
        <f>IFERROR(AVERAGE(Raw_Data[[#This Row],[POA1(Wh/m2)]:[POA2(Wh/m2)]]),"")</f>
        <v>7175</v>
      </c>
      <c r="AG30" s="17">
        <f>IFERROR(Raw_Data[[#This Row],[Avg. POA without Exclusion (W/m2)2]]-Raw_Data[[#This Row],[Avg. POA Lost (W/m2)]],"")</f>
        <v>7175</v>
      </c>
      <c r="AH30" s="17">
        <v>117016.4341</v>
      </c>
      <c r="AI30" s="33">
        <f t="shared" si="1"/>
        <v>12.216666666666669</v>
      </c>
    </row>
    <row r="31" spans="1:35">
      <c r="A31" s="17" t="s">
        <v>4</v>
      </c>
      <c r="B31" s="17">
        <v>2025</v>
      </c>
      <c r="C31" s="146" t="s">
        <v>211</v>
      </c>
      <c r="D31" s="146" t="s">
        <v>213</v>
      </c>
      <c r="E31" s="42">
        <v>45748</v>
      </c>
      <c r="F31" s="17">
        <f>DAY(EOMONTH(Raw_Data[[#This Row],[Month Year]],0))</f>
        <v>30</v>
      </c>
      <c r="G31" s="77">
        <v>45772</v>
      </c>
      <c r="H31" s="30">
        <f>_xlfn.XLOOKUP(Raw_Data[[#This Row],[Month Year]],'Modelling New'!D:D,'Modelling New'!N:N)</f>
        <v>10.507</v>
      </c>
      <c r="I31" s="31">
        <v>0.26527777777777778</v>
      </c>
      <c r="J31" s="31">
        <v>0.76666666666666672</v>
      </c>
      <c r="K31" s="17">
        <v>7962</v>
      </c>
      <c r="L31" s="17">
        <v>8503</v>
      </c>
      <c r="M31" s="17">
        <v>8341</v>
      </c>
      <c r="N31" s="17">
        <v>8020</v>
      </c>
      <c r="O31" s="17">
        <v>8130</v>
      </c>
      <c r="P31" s="17">
        <v>5282</v>
      </c>
      <c r="Q31" s="17">
        <v>117253.0347</v>
      </c>
      <c r="R31" s="17">
        <v>15.613711</v>
      </c>
      <c r="S31" s="17">
        <v>6140</v>
      </c>
      <c r="T31" s="17">
        <v>6510</v>
      </c>
      <c r="U31" s="17">
        <v>6450</v>
      </c>
      <c r="V31" s="17">
        <v>0</v>
      </c>
      <c r="W31" s="45">
        <v>30.478981988888393</v>
      </c>
      <c r="X31" s="30">
        <v>47.159383897794562</v>
      </c>
      <c r="Y31" s="30">
        <v>0.89743580618669716</v>
      </c>
      <c r="Z31" s="30">
        <v>3.3385260105133057</v>
      </c>
      <c r="AA31" s="17">
        <v>0</v>
      </c>
      <c r="AB31" s="17">
        <f>SUM(Raw_Data[[#This Row],[IC1_Inv1]:[IC2_Inv2]])</f>
        <v>46238</v>
      </c>
      <c r="AC31" s="17">
        <f>IF((Raw_Data[[#This Row],[66 kV ABT Main Meter Reading (Export)]]-Q30)*1000&lt;0,0,(Raw_Data[[#This Row],[66 kV ABT Main Meter Reading (Export)]]-Q30)*1000)</f>
        <v>48299.100000003818</v>
      </c>
      <c r="AD31" s="17">
        <f>IF((Raw_Data[[#This Row],[66 kV CRP MFM Reading (Import)]]-R30)*60000&lt;0,0,(Raw_Data[[#This Row],[66 kV CRP MFM Reading (Import)]]-R30)*60000)</f>
        <v>308.70000000003728</v>
      </c>
      <c r="AE31" s="17">
        <f>Raw_Data[[#This Row],[Export  (kWh)]]-Raw_Data[[#This Row],[Import (kWh)]]</f>
        <v>47990.400000003778</v>
      </c>
      <c r="AF31" s="17">
        <f>IFERROR(AVERAGE(Raw_Data[[#This Row],[POA1(Wh/m2)]:[POA2(Wh/m2)]]),"")</f>
        <v>6480</v>
      </c>
      <c r="AG31" s="17">
        <f>IFERROR(Raw_Data[[#This Row],[Avg. POA without Exclusion (W/m2)2]]-Raw_Data[[#This Row],[Avg. POA Lost (W/m2)]],"")</f>
        <v>6480</v>
      </c>
      <c r="AH31" s="17">
        <v>117064.67359999999</v>
      </c>
      <c r="AI31" s="33">
        <f t="shared" si="1"/>
        <v>12.033333333333333</v>
      </c>
    </row>
    <row r="32" spans="1:35">
      <c r="A32" s="17" t="s">
        <v>4</v>
      </c>
      <c r="B32" s="17">
        <v>2025</v>
      </c>
      <c r="C32" s="146" t="s">
        <v>211</v>
      </c>
      <c r="D32" s="146" t="s">
        <v>213</v>
      </c>
      <c r="E32" s="42">
        <v>45748</v>
      </c>
      <c r="F32" s="17">
        <f>DAY(EOMONTH(Raw_Data[[#This Row],[Month Year]],0))</f>
        <v>30</v>
      </c>
      <c r="G32" s="77">
        <v>45773</v>
      </c>
      <c r="H32" s="30">
        <f>_xlfn.XLOOKUP(Raw_Data[[#This Row],[Month Year]],'Modelling New'!D:D,'Modelling New'!N:N)</f>
        <v>10.507</v>
      </c>
      <c r="I32" s="31">
        <v>0.25624999999999998</v>
      </c>
      <c r="J32" s="31">
        <v>0.76666666666666672</v>
      </c>
      <c r="K32" s="17">
        <v>8730</v>
      </c>
      <c r="L32" s="17">
        <v>9490</v>
      </c>
      <c r="M32" s="17">
        <v>9420</v>
      </c>
      <c r="N32" s="17">
        <v>9260</v>
      </c>
      <c r="O32" s="17">
        <v>9122</v>
      </c>
      <c r="P32" s="17">
        <v>5282</v>
      </c>
      <c r="Q32" s="17">
        <v>117307.3973</v>
      </c>
      <c r="R32" s="17">
        <v>15.618859</v>
      </c>
      <c r="S32" s="17">
        <v>6830</v>
      </c>
      <c r="T32" s="17">
        <v>7600</v>
      </c>
      <c r="U32" s="17">
        <v>7510</v>
      </c>
      <c r="V32" s="17">
        <v>0</v>
      </c>
      <c r="W32" s="45">
        <v>30.130225562531017</v>
      </c>
      <c r="X32" s="30">
        <v>47.661406682885215</v>
      </c>
      <c r="Y32" s="30">
        <v>1.2326965915930013</v>
      </c>
      <c r="Z32" s="30">
        <v>4.8131527900695801</v>
      </c>
      <c r="AA32" s="17">
        <v>0</v>
      </c>
      <c r="AB32" s="17">
        <f>SUM(Raw_Data[[#This Row],[IC1_Inv1]:[IC2_Inv2]])</f>
        <v>51304</v>
      </c>
      <c r="AC32" s="17">
        <f>IF((Raw_Data[[#This Row],[66 kV ABT Main Meter Reading (Export)]]-Q31)*1000&lt;0,0,(Raw_Data[[#This Row],[66 kV ABT Main Meter Reading (Export)]]-Q31)*1000)</f>
        <v>54362.599999993108</v>
      </c>
      <c r="AD32" s="17">
        <f>IF((Raw_Data[[#This Row],[66 kV CRP MFM Reading (Import)]]-R31)*60000&lt;0,0,(Raw_Data[[#This Row],[66 kV CRP MFM Reading (Import)]]-R31)*60000)</f>
        <v>308.88000000000915</v>
      </c>
      <c r="AE32" s="17">
        <f>Raw_Data[[#This Row],[Export  (kWh)]]-Raw_Data[[#This Row],[Import (kWh)]]</f>
        <v>54053.719999993096</v>
      </c>
      <c r="AF32" s="17">
        <f>IFERROR(AVERAGE(Raw_Data[[#This Row],[POA1(Wh/m2)]:[POA2(Wh/m2)]]),"")</f>
        <v>7555</v>
      </c>
      <c r="AG32" s="17">
        <f>IFERROR(Raw_Data[[#This Row],[Avg. POA without Exclusion (W/m2)2]]-Raw_Data[[#This Row],[Avg. POA Lost (W/m2)]],"")</f>
        <v>7555</v>
      </c>
      <c r="AH32" s="17">
        <v>117118.97040000001</v>
      </c>
      <c r="AI32" s="33">
        <f t="shared" si="1"/>
        <v>12.250000000000002</v>
      </c>
    </row>
    <row r="33" spans="1:35">
      <c r="A33" s="17" t="s">
        <v>4</v>
      </c>
      <c r="B33" s="17">
        <v>2025</v>
      </c>
      <c r="C33" s="146" t="s">
        <v>211</v>
      </c>
      <c r="D33" s="146" t="s">
        <v>213</v>
      </c>
      <c r="E33" s="42">
        <v>45748</v>
      </c>
      <c r="F33" s="17">
        <f>DAY(EOMONTH(Raw_Data[[#This Row],[Month Year]],0))</f>
        <v>30</v>
      </c>
      <c r="G33" s="77">
        <v>45774</v>
      </c>
      <c r="H33" s="30">
        <f>_xlfn.XLOOKUP(Raw_Data[[#This Row],[Month Year]],'Modelling New'!D:D,'Modelling New'!N:N)</f>
        <v>10.507</v>
      </c>
      <c r="I33" s="31">
        <v>0.25833333333333336</v>
      </c>
      <c r="J33" s="31">
        <v>0.76388888888888884</v>
      </c>
      <c r="K33" s="17">
        <v>7660</v>
      </c>
      <c r="L33" s="17">
        <v>8302</v>
      </c>
      <c r="M33" s="17">
        <v>8050</v>
      </c>
      <c r="N33" s="17">
        <v>7940</v>
      </c>
      <c r="O33" s="17">
        <v>8224</v>
      </c>
      <c r="P33" s="17">
        <v>5282</v>
      </c>
      <c r="Q33" s="17">
        <v>117355.0318</v>
      </c>
      <c r="R33" s="17">
        <v>15.623802</v>
      </c>
      <c r="S33" s="17">
        <v>6070</v>
      </c>
      <c r="T33" s="17">
        <v>6380</v>
      </c>
      <c r="U33" s="17">
        <v>6380</v>
      </c>
      <c r="V33" s="17">
        <v>0</v>
      </c>
      <c r="W33" s="45">
        <v>30.227743835971779</v>
      </c>
      <c r="X33" s="30">
        <v>45.45609511283979</v>
      </c>
      <c r="Y33" s="30">
        <v>0.88646142972658759</v>
      </c>
      <c r="Z33" s="30">
        <v>4.0238666534423828</v>
      </c>
      <c r="AA33" s="17">
        <v>0</v>
      </c>
      <c r="AB33" s="17">
        <f>SUM(Raw_Data[[#This Row],[IC1_Inv1]:[IC2_Inv2]])</f>
        <v>45458</v>
      </c>
      <c r="AC33" s="17">
        <f>IF((Raw_Data[[#This Row],[66 kV ABT Main Meter Reading (Export)]]-Q32)*1000&lt;0,0,(Raw_Data[[#This Row],[66 kV ABT Main Meter Reading (Export)]]-Q32)*1000)</f>
        <v>47634.500000000116</v>
      </c>
      <c r="AD33" s="17">
        <f>IF((Raw_Data[[#This Row],[66 kV CRP MFM Reading (Import)]]-R32)*60000&lt;0,0,(Raw_Data[[#This Row],[66 kV CRP MFM Reading (Import)]]-R32)*60000)</f>
        <v>296.57999999994189</v>
      </c>
      <c r="AE33" s="17">
        <f>Raw_Data[[#This Row],[Export  (kWh)]]-Raw_Data[[#This Row],[Import (kWh)]]</f>
        <v>47337.920000000173</v>
      </c>
      <c r="AF33" s="17">
        <f>IFERROR(AVERAGE(Raw_Data[[#This Row],[POA1(Wh/m2)]:[POA2(Wh/m2)]]),"")</f>
        <v>6380</v>
      </c>
      <c r="AG33" s="17">
        <f>IFERROR(Raw_Data[[#This Row],[Avg. POA without Exclusion (W/m2)2]]-Raw_Data[[#This Row],[Avg. POA Lost (W/m2)]],"")</f>
        <v>6380</v>
      </c>
      <c r="AH33" s="17">
        <v>117166.5503</v>
      </c>
      <c r="AI33" s="33">
        <f t="shared" si="1"/>
        <v>12.133333333333333</v>
      </c>
    </row>
    <row r="34" spans="1:35">
      <c r="A34" s="17" t="s">
        <v>4</v>
      </c>
      <c r="B34" s="17">
        <v>2025</v>
      </c>
      <c r="C34" s="146" t="s">
        <v>211</v>
      </c>
      <c r="D34" s="146" t="s">
        <v>213</v>
      </c>
      <c r="E34" s="42">
        <v>45748</v>
      </c>
      <c r="F34" s="17">
        <f>DAY(EOMONTH(Raw_Data[[#This Row],[Month Year]],0))</f>
        <v>30</v>
      </c>
      <c r="G34" s="77">
        <v>45775</v>
      </c>
      <c r="H34" s="30">
        <f>_xlfn.XLOOKUP(Raw_Data[[#This Row],[Month Year]],'Modelling New'!D:D,'Modelling New'!N:N)</f>
        <v>10.507</v>
      </c>
      <c r="I34" s="31">
        <v>0.26041666666666669</v>
      </c>
      <c r="J34" s="31">
        <v>0.75486111111111109</v>
      </c>
      <c r="K34" s="17">
        <v>8650</v>
      </c>
      <c r="L34" s="17">
        <v>9430</v>
      </c>
      <c r="M34" s="17">
        <v>9140</v>
      </c>
      <c r="N34" s="17">
        <v>9240</v>
      </c>
      <c r="O34" s="17">
        <v>9082</v>
      </c>
      <c r="P34" s="17">
        <v>5282</v>
      </c>
      <c r="Q34" s="17">
        <v>117408.9148</v>
      </c>
      <c r="R34" s="17">
        <v>15.628769999999999</v>
      </c>
      <c r="S34" s="17">
        <v>6450</v>
      </c>
      <c r="T34" s="17">
        <v>7200</v>
      </c>
      <c r="U34" s="17">
        <v>7200</v>
      </c>
      <c r="V34" s="17">
        <v>0</v>
      </c>
      <c r="W34" s="45">
        <v>30.195025294022972</v>
      </c>
      <c r="X34" s="30">
        <v>46.433191315288987</v>
      </c>
      <c r="Y34" s="30">
        <v>0.77068708417240572</v>
      </c>
      <c r="Z34" s="30">
        <v>3.0955795844395957</v>
      </c>
      <c r="AA34" s="17">
        <v>3.45</v>
      </c>
      <c r="AB34" s="17">
        <f>SUM(Raw_Data[[#This Row],[IC1_Inv1]:[IC2_Inv2]])</f>
        <v>50824</v>
      </c>
      <c r="AC34" s="17">
        <f>IF((Raw_Data[[#This Row],[66 kV ABT Main Meter Reading (Export)]]-Q33)*1000&lt;0,0,(Raw_Data[[#This Row],[66 kV ABT Main Meter Reading (Export)]]-Q33)*1000)</f>
        <v>53883.00000000163</v>
      </c>
      <c r="AD34" s="17">
        <f>IF((Raw_Data[[#This Row],[66 kV CRP MFM Reading (Import)]]-R33)*60000&lt;0,0,(Raw_Data[[#This Row],[66 kV CRP MFM Reading (Import)]]-R33)*60000)</f>
        <v>298.07999999999168</v>
      </c>
      <c r="AE34" s="17">
        <f>Raw_Data[[#This Row],[Export  (kWh)]]-Raw_Data[[#This Row],[Import (kWh)]]</f>
        <v>53584.920000001635</v>
      </c>
      <c r="AF34" s="17">
        <f>IFERROR(AVERAGE(Raw_Data[[#This Row],[POA1(Wh/m2)]:[POA2(Wh/m2)]]),"")</f>
        <v>7200</v>
      </c>
      <c r="AG34" s="17">
        <f>IFERROR(Raw_Data[[#This Row],[Avg. POA without Exclusion (W/m2)2]]-Raw_Data[[#This Row],[Avg. POA Lost (W/m2)]],"")</f>
        <v>7200</v>
      </c>
      <c r="AH34" s="17">
        <v>117220.3686</v>
      </c>
      <c r="AI34" s="33">
        <f t="shared" si="1"/>
        <v>11.866666666666665</v>
      </c>
    </row>
    <row r="35" spans="1:35">
      <c r="A35" s="17" t="s">
        <v>4</v>
      </c>
      <c r="B35" s="17">
        <v>2025</v>
      </c>
      <c r="C35" s="146" t="s">
        <v>211</v>
      </c>
      <c r="D35" s="146" t="s">
        <v>213</v>
      </c>
      <c r="E35" s="42">
        <v>45748</v>
      </c>
      <c r="F35" s="17">
        <f>DAY(EOMONTH(Raw_Data[[#This Row],[Month Year]],0))</f>
        <v>30</v>
      </c>
      <c r="G35" s="77">
        <v>45776</v>
      </c>
      <c r="H35" s="30">
        <f>_xlfn.XLOOKUP(Raw_Data[[#This Row],[Month Year]],'Modelling New'!D:D,'Modelling New'!N:N)</f>
        <v>10.507</v>
      </c>
      <c r="I35" s="31">
        <v>0.25486111111111109</v>
      </c>
      <c r="J35" s="31">
        <v>0.7680555555555556</v>
      </c>
      <c r="K35" s="17">
        <v>7980</v>
      </c>
      <c r="L35" s="17">
        <v>8610</v>
      </c>
      <c r="M35" s="17">
        <v>8541</v>
      </c>
      <c r="N35" s="17">
        <v>8650</v>
      </c>
      <c r="O35" s="17">
        <v>8423</v>
      </c>
      <c r="P35" s="17">
        <v>5282</v>
      </c>
      <c r="Q35" s="17">
        <v>117458.80929999999</v>
      </c>
      <c r="R35" s="17">
        <v>15.634207</v>
      </c>
      <c r="S35" s="17">
        <v>6320</v>
      </c>
      <c r="T35" s="17">
        <v>6740</v>
      </c>
      <c r="U35" s="17">
        <v>6740</v>
      </c>
      <c r="V35" s="17">
        <v>0</v>
      </c>
      <c r="W35" s="45">
        <v>28.832486485146188</v>
      </c>
      <c r="X35" s="30">
        <v>45.329904009844803</v>
      </c>
      <c r="Y35" s="30">
        <v>0.84027799351795296</v>
      </c>
      <c r="Z35" s="30">
        <v>4.5701980590820313</v>
      </c>
      <c r="AA35" s="17">
        <v>1.98</v>
      </c>
      <c r="AB35" s="17">
        <f>SUM(Raw_Data[[#This Row],[IC1_Inv1]:[IC2_Inv2]])</f>
        <v>47486</v>
      </c>
      <c r="AC35" s="17">
        <f>IF((Raw_Data[[#This Row],[66 kV ABT Main Meter Reading (Export)]]-Q34)*1000&lt;0,0,(Raw_Data[[#This Row],[66 kV ABT Main Meter Reading (Export)]]-Q34)*1000)</f>
        <v>49894.499999994878</v>
      </c>
      <c r="AD35" s="17">
        <f>IF((Raw_Data[[#This Row],[66 kV CRP MFM Reading (Import)]]-R34)*60000&lt;0,0,(Raw_Data[[#This Row],[66 kV CRP MFM Reading (Import)]]-R34)*60000)</f>
        <v>326.22000000003482</v>
      </c>
      <c r="AE35" s="17">
        <f>Raw_Data[[#This Row],[Export  (kWh)]]-Raw_Data[[#This Row],[Import (kWh)]]</f>
        <v>49568.27999999484</v>
      </c>
      <c r="AF35" s="17">
        <f>IFERROR(AVERAGE(Raw_Data[[#This Row],[POA1(Wh/m2)]:[POA2(Wh/m2)]]),"")</f>
        <v>6740</v>
      </c>
      <c r="AG35" s="17">
        <f>IFERROR(Raw_Data[[#This Row],[Avg. POA without Exclusion (W/m2)2]]-Raw_Data[[#This Row],[Avg. POA Lost (W/m2)]],"")</f>
        <v>6740</v>
      </c>
      <c r="AH35" s="17">
        <v>117270.2043</v>
      </c>
      <c r="AI35" s="33">
        <f t="shared" si="1"/>
        <v>12.316666666666668</v>
      </c>
    </row>
    <row r="36" spans="1:35">
      <c r="A36" s="17" t="s">
        <v>4</v>
      </c>
      <c r="B36" s="17">
        <v>2025</v>
      </c>
      <c r="C36" s="146" t="s">
        <v>211</v>
      </c>
      <c r="D36" s="146" t="s">
        <v>213</v>
      </c>
      <c r="E36" s="42">
        <v>45748</v>
      </c>
      <c r="F36" s="17">
        <f>DAY(EOMONTH(Raw_Data[[#This Row],[Month Year]],0))</f>
        <v>30</v>
      </c>
      <c r="G36" s="77">
        <v>45777</v>
      </c>
      <c r="H36" s="30">
        <f>_xlfn.XLOOKUP(Raw_Data[[#This Row],[Month Year]],'Modelling New'!D:D,'Modelling New'!N:N)</f>
        <v>10.507</v>
      </c>
      <c r="I36" s="31">
        <v>0.25694444444444442</v>
      </c>
      <c r="J36" s="31">
        <v>0.76597222222222228</v>
      </c>
      <c r="K36" s="17">
        <v>8224</v>
      </c>
      <c r="L36" s="17">
        <v>9020</v>
      </c>
      <c r="M36" s="17">
        <v>8731</v>
      </c>
      <c r="N36" s="17">
        <v>9010</v>
      </c>
      <c r="O36" s="17">
        <v>8534</v>
      </c>
      <c r="P36" s="17">
        <v>5282</v>
      </c>
      <c r="Q36" s="17">
        <v>117510.33409999999</v>
      </c>
      <c r="R36" s="17">
        <v>15.639569</v>
      </c>
      <c r="S36" s="17">
        <v>6390</v>
      </c>
      <c r="T36" s="17">
        <v>6920</v>
      </c>
      <c r="U36" s="17">
        <v>6920</v>
      </c>
      <c r="V36" s="17">
        <v>0</v>
      </c>
      <c r="W36" s="45">
        <v>29.060165749943774</v>
      </c>
      <c r="X36" s="30">
        <v>45.871413189431898</v>
      </c>
      <c r="Y36" s="30">
        <v>1.0986528424951045</v>
      </c>
      <c r="Z36" s="30">
        <v>8.6628732681274414</v>
      </c>
      <c r="AA36" s="17">
        <v>0</v>
      </c>
      <c r="AB36" s="17">
        <f>SUM(Raw_Data[[#This Row],[IC1_Inv1]:[IC2_Inv2]])</f>
        <v>48801</v>
      </c>
      <c r="AC36" s="17">
        <f>IF((Raw_Data[[#This Row],[66 kV ABT Main Meter Reading (Export)]]-Q35)*1000&lt;0,0,(Raw_Data[[#This Row],[66 kV ABT Main Meter Reading (Export)]]-Q35)*1000)</f>
        <v>51524.799999999232</v>
      </c>
      <c r="AD36" s="17">
        <f>IF((Raw_Data[[#This Row],[66 kV CRP MFM Reading (Import)]]-R35)*60000&lt;0,0,(Raw_Data[[#This Row],[66 kV CRP MFM Reading (Import)]]-R35)*60000)</f>
        <v>321.71999999999201</v>
      </c>
      <c r="AE36" s="17">
        <f>Raw_Data[[#This Row],[Export  (kWh)]]-Raw_Data[[#This Row],[Import (kWh)]]</f>
        <v>51203.079999999238</v>
      </c>
      <c r="AF36" s="17">
        <f>IFERROR(AVERAGE(Raw_Data[[#This Row],[POA1(Wh/m2)]:[POA2(Wh/m2)]]),"")</f>
        <v>6920</v>
      </c>
      <c r="AG36" s="17">
        <f>IFERROR(Raw_Data[[#This Row],[Avg. POA without Exclusion (W/m2)2]]-Raw_Data[[#This Row],[Avg. POA Lost (W/m2)]],"")</f>
        <v>6920</v>
      </c>
      <c r="AH36" s="17">
        <v>117321.66869999999</v>
      </c>
      <c r="AI36" s="33">
        <f t="shared" si="1"/>
        <v>12.216666666666669</v>
      </c>
    </row>
    <row r="37" spans="1:35">
      <c r="A37" s="17" t="s">
        <v>4</v>
      </c>
      <c r="B37" s="17">
        <v>2025</v>
      </c>
      <c r="C37" s="146" t="s">
        <v>211</v>
      </c>
      <c r="D37" s="146" t="s">
        <v>213</v>
      </c>
      <c r="E37" s="42">
        <v>45778</v>
      </c>
      <c r="F37" s="17">
        <f>DAY(EOMONTH(Raw_Data[[#This Row],[Month Year]],0))</f>
        <v>31</v>
      </c>
      <c r="G37" s="77">
        <v>45778</v>
      </c>
      <c r="H37" s="30">
        <f>_xlfn.XLOOKUP(Raw_Data[[#This Row],[Month Year]],'Modelling New'!D:D,'Modelling New'!N:N)</f>
        <v>10.507</v>
      </c>
      <c r="I37" s="31">
        <v>0.25694444444444442</v>
      </c>
      <c r="J37" s="31">
        <v>0.77152777777777781</v>
      </c>
      <c r="K37" s="17">
        <v>4980</v>
      </c>
      <c r="L37" s="17">
        <v>5343</v>
      </c>
      <c r="M37" s="17">
        <v>5060</v>
      </c>
      <c r="N37" s="17">
        <v>5243</v>
      </c>
      <c r="O37" s="17">
        <v>5250</v>
      </c>
      <c r="P37" s="17">
        <v>5282</v>
      </c>
      <c r="Q37" s="17">
        <v>117541.0493</v>
      </c>
      <c r="R37" s="17">
        <v>15.644588000000001</v>
      </c>
      <c r="S37" s="17">
        <v>3540</v>
      </c>
      <c r="T37" s="17">
        <v>4110</v>
      </c>
      <c r="U37" s="17">
        <v>4110</v>
      </c>
      <c r="V37" s="17">
        <v>0</v>
      </c>
      <c r="W37" s="45">
        <v>28.478929105502772</v>
      </c>
      <c r="X37" s="30">
        <v>44.05662915701064</v>
      </c>
      <c r="Y37" s="30">
        <v>0.68469360036346205</v>
      </c>
      <c r="Z37" s="30">
        <v>1.9063102801640828</v>
      </c>
      <c r="AA37" s="17">
        <v>0</v>
      </c>
      <c r="AB37" s="17">
        <f>SUM(Raw_Data[[#This Row],[IC1_Inv1]:[IC2_Inv2]])</f>
        <v>31158</v>
      </c>
      <c r="AC37" s="17">
        <f>IF((Raw_Data[[#This Row],[66 kV ABT Main Meter Reading (Export)]]-Q36)*1000&lt;0,0,(Raw_Data[[#This Row],[66 kV ABT Main Meter Reading (Export)]]-Q36)*1000)</f>
        <v>30715.200000006007</v>
      </c>
      <c r="AD37" s="17">
        <f>IF((Raw_Data[[#This Row],[66 kV CRP MFM Reading (Import)]]-R36)*60000&lt;0,0,(Raw_Data[[#This Row],[66 kV CRP MFM Reading (Import)]]-R36)*60000)</f>
        <v>301.14000000004637</v>
      </c>
      <c r="AE37" s="17">
        <f>Raw_Data[[#This Row],[Export  (kWh)]]-Raw_Data[[#This Row],[Import (kWh)]]</f>
        <v>30414.06000000596</v>
      </c>
      <c r="AF37" s="17">
        <f>IFERROR(AVERAGE(Raw_Data[[#This Row],[POA1(Wh/m2)]:[POA2(Wh/m2)]]),"")</f>
        <v>4110</v>
      </c>
      <c r="AG37" s="17">
        <f>IFERROR(Raw_Data[[#This Row],[Avg. POA without Exclusion (W/m2)2]]-Raw_Data[[#This Row],[Avg. POA Lost (W/m2)]],"")</f>
        <v>4110</v>
      </c>
      <c r="AH37" s="17">
        <v>117352.3465</v>
      </c>
      <c r="AI37" s="33">
        <f t="shared" si="1"/>
        <v>12.350000000000001</v>
      </c>
    </row>
    <row r="38" spans="1:35">
      <c r="A38" s="17" t="s">
        <v>4</v>
      </c>
      <c r="B38" s="17">
        <v>2025</v>
      </c>
      <c r="C38" s="146" t="s">
        <v>211</v>
      </c>
      <c r="D38" s="146" t="s">
        <v>213</v>
      </c>
      <c r="E38" s="42">
        <v>45778</v>
      </c>
      <c r="F38" s="17">
        <f>DAY(EOMONTH(Raw_Data[[#This Row],[Month Year]],0))</f>
        <v>31</v>
      </c>
      <c r="G38" s="77">
        <v>45779</v>
      </c>
      <c r="H38" s="30">
        <f>_xlfn.XLOOKUP(Raw_Data[[#This Row],[Month Year]],'Modelling New'!D:D,'Modelling New'!N:N)</f>
        <v>10.507</v>
      </c>
      <c r="I38" s="31">
        <v>0.25694444444444442</v>
      </c>
      <c r="J38" s="31">
        <v>0.76736111111111116</v>
      </c>
      <c r="K38" s="17">
        <v>7950</v>
      </c>
      <c r="L38" s="17">
        <v>8510</v>
      </c>
      <c r="M38" s="17">
        <v>8290</v>
      </c>
      <c r="N38" s="17">
        <v>8470</v>
      </c>
      <c r="O38" s="17">
        <v>8490</v>
      </c>
      <c r="P38" s="17">
        <v>5282</v>
      </c>
      <c r="Q38" s="17">
        <v>117590.35189999999</v>
      </c>
      <c r="R38" s="17">
        <v>15.649653000000001</v>
      </c>
      <c r="S38" s="17">
        <v>6090</v>
      </c>
      <c r="T38" s="17">
        <v>6630</v>
      </c>
      <c r="U38" s="17">
        <v>6630</v>
      </c>
      <c r="V38" s="17">
        <v>0</v>
      </c>
      <c r="W38" s="45">
        <v>29.215711995311406</v>
      </c>
      <c r="X38" s="30">
        <v>45.438008059626043</v>
      </c>
      <c r="Y38" s="30">
        <v>0.72585032750730927</v>
      </c>
      <c r="Z38" s="30">
        <v>2.4936389923095703</v>
      </c>
      <c r="AA38" s="17">
        <v>0</v>
      </c>
      <c r="AB38" s="17">
        <f>SUM(Raw_Data[[#This Row],[IC1_Inv1]:[IC2_Inv2]])</f>
        <v>46992</v>
      </c>
      <c r="AC38" s="17">
        <f>IF((Raw_Data[[#This Row],[66 kV ABT Main Meter Reading (Export)]]-Q37)*1000&lt;0,0,(Raw_Data[[#This Row],[66 kV ABT Main Meter Reading (Export)]]-Q37)*1000)</f>
        <v>49302.599999995437</v>
      </c>
      <c r="AD38" s="17">
        <f>IF((Raw_Data[[#This Row],[66 kV CRP MFM Reading (Import)]]-R37)*60000&lt;0,0,(Raw_Data[[#This Row],[66 kV CRP MFM Reading (Import)]]-R37)*60000)</f>
        <v>303.90000000000583</v>
      </c>
      <c r="AE38" s="17">
        <f>Raw_Data[[#This Row],[Export  (kWh)]]-Raw_Data[[#This Row],[Import (kWh)]]</f>
        <v>48998.699999995428</v>
      </c>
      <c r="AF38" s="17">
        <f>IFERROR(AVERAGE(Raw_Data[[#This Row],[POA1(Wh/m2)]:[POA2(Wh/m2)]]),"")</f>
        <v>6630</v>
      </c>
      <c r="AG38" s="17">
        <f>IFERROR(Raw_Data[[#This Row],[Avg. POA without Exclusion (W/m2)2]]-Raw_Data[[#This Row],[Avg. POA Lost (W/m2)]],"")</f>
        <v>6630</v>
      </c>
      <c r="AH38" s="17">
        <v>117401.5885</v>
      </c>
      <c r="AI38" s="33">
        <f t="shared" si="1"/>
        <v>12.250000000000002</v>
      </c>
    </row>
    <row r="39" spans="1:35">
      <c r="A39" s="17" t="s">
        <v>4</v>
      </c>
      <c r="B39" s="17">
        <v>2025</v>
      </c>
      <c r="C39" s="146" t="s">
        <v>211</v>
      </c>
      <c r="D39" s="146" t="s">
        <v>213</v>
      </c>
      <c r="E39" s="42">
        <v>45778</v>
      </c>
      <c r="F39" s="17">
        <f>DAY(EOMONTH(Raw_Data[[#This Row],[Month Year]],0))</f>
        <v>31</v>
      </c>
      <c r="G39" s="77">
        <v>45780</v>
      </c>
      <c r="H39" s="30">
        <f>_xlfn.XLOOKUP(Raw_Data[[#This Row],[Month Year]],'Modelling New'!D:D,'Modelling New'!N:N)</f>
        <v>10.507</v>
      </c>
      <c r="I39" s="31">
        <v>0.25624999999999998</v>
      </c>
      <c r="J39" s="31">
        <v>0.77013888888888893</v>
      </c>
      <c r="K39" s="17">
        <v>8600</v>
      </c>
      <c r="L39" s="17">
        <v>9220</v>
      </c>
      <c r="M39" s="17">
        <v>8970</v>
      </c>
      <c r="N39" s="17">
        <v>9012</v>
      </c>
      <c r="O39" s="17">
        <v>8980</v>
      </c>
      <c r="P39" s="17">
        <v>5282</v>
      </c>
      <c r="Q39" s="17">
        <v>117643.3597</v>
      </c>
      <c r="R39" s="17">
        <v>15.655308</v>
      </c>
      <c r="S39" s="17">
        <v>6510</v>
      </c>
      <c r="T39" s="17">
        <v>7110</v>
      </c>
      <c r="U39" s="17">
        <v>7113</v>
      </c>
      <c r="V39" s="17">
        <v>0</v>
      </c>
      <c r="W39" s="45">
        <v>28.113916304430017</v>
      </c>
      <c r="X39" s="30">
        <v>44.201562302315281</v>
      </c>
      <c r="Y39" s="30">
        <v>0.97610341046664073</v>
      </c>
      <c r="Z39" s="30">
        <v>3.9186539649963379</v>
      </c>
      <c r="AA39" s="17">
        <v>0</v>
      </c>
      <c r="AB39" s="17">
        <f>SUM(Raw_Data[[#This Row],[IC1_Inv1]:[IC2_Inv2]])</f>
        <v>50064</v>
      </c>
      <c r="AC39" s="17">
        <f>IF((Raw_Data[[#This Row],[66 kV ABT Main Meter Reading (Export)]]-Q38)*1000&lt;0,0,(Raw_Data[[#This Row],[66 kV ABT Main Meter Reading (Export)]]-Q38)*1000)</f>
        <v>53007.800000006682</v>
      </c>
      <c r="AD39" s="17">
        <f>IF((Raw_Data[[#This Row],[66 kV CRP MFM Reading (Import)]]-R38)*60000&lt;0,0,(Raw_Data[[#This Row],[66 kV CRP MFM Reading (Import)]]-R38)*60000)</f>
        <v>339.29999999994465</v>
      </c>
      <c r="AE39" s="17">
        <f>Raw_Data[[#This Row],[Export  (kWh)]]-Raw_Data[[#This Row],[Import (kWh)]]</f>
        <v>52668.500000006738</v>
      </c>
      <c r="AF39" s="17">
        <f>IFERROR(AVERAGE(Raw_Data[[#This Row],[POA1(Wh/m2)]:[POA2(Wh/m2)]]),"")</f>
        <v>7111.5</v>
      </c>
      <c r="AG39" s="17">
        <f>IFERROR(Raw_Data[[#This Row],[Avg. POA without Exclusion (W/m2)2]]-Raw_Data[[#This Row],[Avg. POA Lost (W/m2)]],"")</f>
        <v>7111.5</v>
      </c>
      <c r="AH39" s="17">
        <v>117454.5298</v>
      </c>
      <c r="AI39" s="33">
        <f t="shared" si="1"/>
        <v>12.333333333333336</v>
      </c>
    </row>
    <row r="40" spans="1:35">
      <c r="A40" s="17" t="s">
        <v>4</v>
      </c>
      <c r="B40" s="17">
        <v>2025</v>
      </c>
      <c r="C40" s="146" t="s">
        <v>211</v>
      </c>
      <c r="D40" s="146" t="s">
        <v>213</v>
      </c>
      <c r="E40" s="42">
        <v>45778</v>
      </c>
      <c r="F40" s="17">
        <f>DAY(EOMONTH(Raw_Data[[#This Row],[Month Year]],0))</f>
        <v>31</v>
      </c>
      <c r="G40" s="77">
        <v>45781</v>
      </c>
      <c r="H40" s="30">
        <f>_xlfn.XLOOKUP(Raw_Data[[#This Row],[Month Year]],'Modelling New'!D:D,'Modelling New'!N:N)</f>
        <v>10.507</v>
      </c>
      <c r="I40" s="31">
        <v>0.25694444444444442</v>
      </c>
      <c r="J40" s="31">
        <v>0.78055555555555556</v>
      </c>
      <c r="K40" s="17">
        <v>8891</v>
      </c>
      <c r="L40" s="17">
        <v>9560</v>
      </c>
      <c r="M40" s="17">
        <v>9361</v>
      </c>
      <c r="N40" s="17">
        <v>9471</v>
      </c>
      <c r="O40" s="17">
        <v>9260</v>
      </c>
      <c r="P40" s="17">
        <v>5282</v>
      </c>
      <c r="Q40" s="17">
        <v>117698.37519999999</v>
      </c>
      <c r="R40" s="17">
        <v>15.660873</v>
      </c>
      <c r="S40" s="17">
        <v>6850</v>
      </c>
      <c r="T40" s="17">
        <v>7420</v>
      </c>
      <c r="U40" s="17">
        <v>7450</v>
      </c>
      <c r="V40" s="17">
        <v>0</v>
      </c>
      <c r="W40" s="45">
        <v>29.436037058552738</v>
      </c>
      <c r="X40" s="30">
        <v>45.008805774507067</v>
      </c>
      <c r="Y40" s="30">
        <v>1.0626042891274055</v>
      </c>
      <c r="Z40" s="30">
        <v>4.730926513671875</v>
      </c>
      <c r="AA40" s="17">
        <v>0</v>
      </c>
      <c r="AB40" s="17">
        <f>SUM(Raw_Data[[#This Row],[IC1_Inv1]:[IC2_Inv2]])</f>
        <v>51825</v>
      </c>
      <c r="AC40" s="17">
        <f>IF((Raw_Data[[#This Row],[66 kV ABT Main Meter Reading (Export)]]-Q39)*1000&lt;0,0,(Raw_Data[[#This Row],[66 kV ABT Main Meter Reading (Export)]]-Q39)*1000)</f>
        <v>55015.499999994063</v>
      </c>
      <c r="AD40" s="17">
        <f>IF((Raw_Data[[#This Row],[66 kV CRP MFM Reading (Import)]]-R39)*60000&lt;0,0,(Raw_Data[[#This Row],[66 kV CRP MFM Reading (Import)]]-R39)*60000)</f>
        <v>333.9000000000425</v>
      </c>
      <c r="AE40" s="17">
        <f>Raw_Data[[#This Row],[Export  (kWh)]]-Raw_Data[[#This Row],[Import (kWh)]]</f>
        <v>54681.599999994018</v>
      </c>
      <c r="AF40" s="17">
        <f>IFERROR(AVERAGE(Raw_Data[[#This Row],[POA1(Wh/m2)]:[POA2(Wh/m2)]]),"")</f>
        <v>7435</v>
      </c>
      <c r="AG40" s="17">
        <f>IFERROR(Raw_Data[[#This Row],[Avg. POA without Exclusion (W/m2)2]]-Raw_Data[[#This Row],[Avg. POA Lost (W/m2)]],"")</f>
        <v>7435</v>
      </c>
      <c r="AH40" s="17">
        <v>117509.4785</v>
      </c>
      <c r="AI40" s="33">
        <f t="shared" si="1"/>
        <v>12.566666666666666</v>
      </c>
    </row>
    <row r="41" spans="1:35">
      <c r="A41" s="17" t="s">
        <v>4</v>
      </c>
      <c r="B41" s="17">
        <v>2025</v>
      </c>
      <c r="C41" s="146" t="s">
        <v>211</v>
      </c>
      <c r="D41" s="146" t="s">
        <v>213</v>
      </c>
      <c r="E41" s="42">
        <v>45778</v>
      </c>
      <c r="F41" s="17">
        <f>DAY(EOMONTH(Raw_Data[[#This Row],[Month Year]],0))</f>
        <v>31</v>
      </c>
      <c r="G41" s="77">
        <v>45782</v>
      </c>
      <c r="H41" s="30">
        <f>_xlfn.XLOOKUP(Raw_Data[[#This Row],[Month Year]],'Modelling New'!D:D,'Modelling New'!N:N)</f>
        <v>10.507</v>
      </c>
      <c r="I41" s="31">
        <v>0.25555555555555554</v>
      </c>
      <c r="J41" s="31">
        <v>0.76388888888888884</v>
      </c>
      <c r="K41" s="17">
        <v>9100</v>
      </c>
      <c r="L41" s="17">
        <v>9803</v>
      </c>
      <c r="M41" s="17">
        <v>9530</v>
      </c>
      <c r="N41" s="17">
        <v>9760</v>
      </c>
      <c r="O41" s="17">
        <v>9570</v>
      </c>
      <c r="P41" s="17">
        <v>5282</v>
      </c>
      <c r="Q41" s="17">
        <v>117754.84209999999</v>
      </c>
      <c r="R41" s="17">
        <v>15.665913</v>
      </c>
      <c r="S41" s="17">
        <v>7050</v>
      </c>
      <c r="T41" s="17">
        <v>7710</v>
      </c>
      <c r="U41" s="17">
        <v>7650</v>
      </c>
      <c r="V41" s="17">
        <v>0</v>
      </c>
      <c r="W41" s="45">
        <v>30.083660198591577</v>
      </c>
      <c r="X41" s="30">
        <v>48.474387758262814</v>
      </c>
      <c r="Y41" s="30">
        <v>0.81191037881911043</v>
      </c>
      <c r="Z41" s="30">
        <v>3.4706258773803711</v>
      </c>
      <c r="AA41" s="17">
        <v>0</v>
      </c>
      <c r="AB41" s="17">
        <f>SUM(Raw_Data[[#This Row],[IC1_Inv1]:[IC2_Inv2]])</f>
        <v>53045</v>
      </c>
      <c r="AC41" s="17">
        <f>IF((Raw_Data[[#This Row],[66 kV ABT Main Meter Reading (Export)]]-Q40)*1000&lt;0,0,(Raw_Data[[#This Row],[66 kV ABT Main Meter Reading (Export)]]-Q40)*1000)</f>
        <v>56466.899999999441</v>
      </c>
      <c r="AD41" s="17">
        <f>IF((Raw_Data[[#This Row],[66 kV CRP MFM Reading (Import)]]-R40)*60000&lt;0,0,(Raw_Data[[#This Row],[66 kV CRP MFM Reading (Import)]]-R40)*60000)</f>
        <v>302.39999999995604</v>
      </c>
      <c r="AE41" s="17">
        <f>Raw_Data[[#This Row],[Export  (kWh)]]-Raw_Data[[#This Row],[Import (kWh)]]</f>
        <v>56164.499999999483</v>
      </c>
      <c r="AF41" s="17">
        <f>IFERROR(AVERAGE(Raw_Data[[#This Row],[POA1(Wh/m2)]:[POA2(Wh/m2)]]),"")</f>
        <v>7680</v>
      </c>
      <c r="AG41" s="17">
        <f>IFERROR(Raw_Data[[#This Row],[Avg. POA without Exclusion (W/m2)2]]-Raw_Data[[#This Row],[Avg. POA Lost (W/m2)]],"")</f>
        <v>7680</v>
      </c>
      <c r="AH41" s="17">
        <v>117565.87790000001</v>
      </c>
      <c r="AI41" s="33">
        <f t="shared" si="1"/>
        <v>12.2</v>
      </c>
    </row>
    <row r="42" spans="1:35">
      <c r="A42" s="17" t="s">
        <v>4</v>
      </c>
      <c r="B42" s="17">
        <v>2025</v>
      </c>
      <c r="C42" s="146" t="s">
        <v>211</v>
      </c>
      <c r="D42" s="146" t="s">
        <v>213</v>
      </c>
      <c r="E42" s="42">
        <v>45778</v>
      </c>
      <c r="F42" s="17">
        <f>DAY(EOMONTH(Raw_Data[[#This Row],[Month Year]],0))</f>
        <v>31</v>
      </c>
      <c r="G42" s="77">
        <v>45783</v>
      </c>
      <c r="H42" s="30">
        <f>_xlfn.XLOOKUP(Raw_Data[[#This Row],[Month Year]],'Modelling New'!D:D,'Modelling New'!N:N)</f>
        <v>10.507</v>
      </c>
      <c r="I42" s="31">
        <v>0.25624999999999998</v>
      </c>
      <c r="J42" s="31">
        <v>0.77430555555555558</v>
      </c>
      <c r="K42" s="17">
        <v>9800</v>
      </c>
      <c r="L42" s="17">
        <v>10640</v>
      </c>
      <c r="M42" s="17">
        <v>10010</v>
      </c>
      <c r="N42" s="17">
        <v>10300</v>
      </c>
      <c r="O42" s="17">
        <v>10094</v>
      </c>
      <c r="P42" s="17">
        <v>5282</v>
      </c>
      <c r="Q42" s="17">
        <v>117814.8864</v>
      </c>
      <c r="R42" s="17">
        <v>15.670938</v>
      </c>
      <c r="S42" s="17">
        <v>7320</v>
      </c>
      <c r="T42" s="17">
        <v>8090</v>
      </c>
      <c r="U42" s="17">
        <v>8090</v>
      </c>
      <c r="V42" s="17">
        <v>0</v>
      </c>
      <c r="W42" s="45">
        <v>29.963512665775408</v>
      </c>
      <c r="X42" s="30">
        <v>46.653368070262822</v>
      </c>
      <c r="Y42" s="30">
        <v>1.1116950752904298</v>
      </c>
      <c r="Z42" s="30">
        <v>4.0150880813598633</v>
      </c>
      <c r="AA42" s="17">
        <v>0</v>
      </c>
      <c r="AB42" s="17">
        <f>SUM(Raw_Data[[#This Row],[IC1_Inv1]:[IC2_Inv2]])</f>
        <v>56126</v>
      </c>
      <c r="AC42" s="17">
        <f>IF((Raw_Data[[#This Row],[66 kV ABT Main Meter Reading (Export)]]-Q41)*1000&lt;0,0,(Raw_Data[[#This Row],[66 kV ABT Main Meter Reading (Export)]]-Q41)*1000)</f>
        <v>60044.300000008661</v>
      </c>
      <c r="AD42" s="17">
        <f>IF((Raw_Data[[#This Row],[66 kV CRP MFM Reading (Import)]]-R41)*60000&lt;0,0,(Raw_Data[[#This Row],[66 kV CRP MFM Reading (Import)]]-R41)*60000)</f>
        <v>301.49999999999011</v>
      </c>
      <c r="AE42" s="17">
        <f>Raw_Data[[#This Row],[Export  (kWh)]]-Raw_Data[[#This Row],[Import (kWh)]]</f>
        <v>59742.800000008669</v>
      </c>
      <c r="AF42" s="17">
        <f>IFERROR(AVERAGE(Raw_Data[[#This Row],[POA1(Wh/m2)]:[POA2(Wh/m2)]]),"")</f>
        <v>8090</v>
      </c>
      <c r="AG42" s="17">
        <f>IFERROR(Raw_Data[[#This Row],[Avg. POA without Exclusion (W/m2)2]]-Raw_Data[[#This Row],[Avg. POA Lost (W/m2)]],"")</f>
        <v>8090</v>
      </c>
      <c r="AH42" s="17">
        <v>117625.8493</v>
      </c>
      <c r="AI42" s="33">
        <f t="shared" si="1"/>
        <v>12.433333333333334</v>
      </c>
    </row>
    <row r="43" spans="1:35">
      <c r="A43" s="17" t="s">
        <v>4</v>
      </c>
      <c r="B43" s="17">
        <v>2025</v>
      </c>
      <c r="C43" s="146" t="s">
        <v>211</v>
      </c>
      <c r="D43" s="146" t="s">
        <v>213</v>
      </c>
      <c r="E43" s="42">
        <v>45778</v>
      </c>
      <c r="F43" s="17">
        <f>DAY(EOMONTH(Raw_Data[[#This Row],[Month Year]],0))</f>
        <v>31</v>
      </c>
      <c r="G43" s="77">
        <v>45784</v>
      </c>
      <c r="H43" s="30">
        <f>_xlfn.XLOOKUP(Raw_Data[[#This Row],[Month Year]],'Modelling New'!D:D,'Modelling New'!N:N)</f>
        <v>10.507</v>
      </c>
      <c r="I43" s="31">
        <v>0.25555555555555554</v>
      </c>
      <c r="J43" s="31">
        <v>0.77083333333333337</v>
      </c>
      <c r="K43" s="17">
        <v>9301</v>
      </c>
      <c r="L43" s="17">
        <v>10081</v>
      </c>
      <c r="M43" s="17">
        <v>9670</v>
      </c>
      <c r="N43" s="17">
        <v>9854</v>
      </c>
      <c r="O43" s="17">
        <v>9630</v>
      </c>
      <c r="P43" s="17">
        <v>5282</v>
      </c>
      <c r="Q43" s="17">
        <v>117872.1875</v>
      </c>
      <c r="R43" s="17">
        <v>15.676024999999999</v>
      </c>
      <c r="S43" s="17">
        <v>7180</v>
      </c>
      <c r="T43" s="17">
        <v>7650</v>
      </c>
      <c r="U43" s="17">
        <v>7650</v>
      </c>
      <c r="V43" s="17">
        <v>0</v>
      </c>
      <c r="W43" s="45">
        <v>30.171870815641626</v>
      </c>
      <c r="X43" s="30">
        <v>46.967232705446143</v>
      </c>
      <c r="Y43" s="30">
        <v>1.04443880021171</v>
      </c>
      <c r="Z43" s="30">
        <v>3.5783801078796387</v>
      </c>
      <c r="AA43" s="17">
        <v>0</v>
      </c>
      <c r="AB43" s="17">
        <f>SUM(Raw_Data[[#This Row],[IC1_Inv1]:[IC2_Inv2]])</f>
        <v>53818</v>
      </c>
      <c r="AC43" s="17">
        <f>IF((Raw_Data[[#This Row],[66 kV ABT Main Meter Reading (Export)]]-Q42)*1000&lt;0,0,(Raw_Data[[#This Row],[66 kV ABT Main Meter Reading (Export)]]-Q42)*1000)</f>
        <v>57301.09999999695</v>
      </c>
      <c r="AD43" s="17">
        <f>IF((Raw_Data[[#This Row],[66 kV CRP MFM Reading (Import)]]-R42)*60000&lt;0,0,(Raw_Data[[#This Row],[66 kV CRP MFM Reading (Import)]]-R42)*60000)</f>
        <v>305.21999999997718</v>
      </c>
      <c r="AE43" s="17">
        <f>Raw_Data[[#This Row],[Export  (kWh)]]-Raw_Data[[#This Row],[Import (kWh)]]</f>
        <v>56995.879999996971</v>
      </c>
      <c r="AF43" s="17">
        <f>IFERROR(AVERAGE(Raw_Data[[#This Row],[POA1(Wh/m2)]:[POA2(Wh/m2)]]),"")</f>
        <v>7650</v>
      </c>
      <c r="AG43" s="17">
        <f>IFERROR(Raw_Data[[#This Row],[Avg. POA without Exclusion (W/m2)2]]-Raw_Data[[#This Row],[Avg. POA Lost (W/m2)]],"")</f>
        <v>7650</v>
      </c>
      <c r="AH43" s="17">
        <v>117683.08040000001</v>
      </c>
      <c r="AI43" s="33">
        <f t="shared" si="1"/>
        <v>12.366666666666667</v>
      </c>
    </row>
    <row r="44" spans="1:35">
      <c r="A44" s="17" t="s">
        <v>4</v>
      </c>
      <c r="B44" s="17">
        <v>2025</v>
      </c>
      <c r="C44" s="146" t="s">
        <v>211</v>
      </c>
      <c r="D44" s="146" t="s">
        <v>213</v>
      </c>
      <c r="E44" s="42">
        <v>45778</v>
      </c>
      <c r="F44" s="17">
        <f>DAY(EOMONTH(Raw_Data[[#This Row],[Month Year]],0))</f>
        <v>31</v>
      </c>
      <c r="G44" s="77">
        <v>45785</v>
      </c>
      <c r="H44" s="30">
        <f>_xlfn.XLOOKUP(Raw_Data[[#This Row],[Month Year]],'Modelling New'!D:D,'Modelling New'!N:N)</f>
        <v>10.507</v>
      </c>
      <c r="I44" s="31">
        <v>0.25416666666666665</v>
      </c>
      <c r="J44" s="31">
        <v>0.77152777777777781</v>
      </c>
      <c r="K44" s="17">
        <v>9160</v>
      </c>
      <c r="L44" s="17">
        <v>10032</v>
      </c>
      <c r="M44" s="17">
        <v>9581</v>
      </c>
      <c r="N44" s="17">
        <v>9762</v>
      </c>
      <c r="O44" s="17">
        <v>9380</v>
      </c>
      <c r="P44" s="17">
        <v>5282</v>
      </c>
      <c r="Q44" s="17">
        <v>117928.6176</v>
      </c>
      <c r="R44" s="17">
        <v>15.681174</v>
      </c>
      <c r="S44" s="17">
        <v>7120</v>
      </c>
      <c r="T44" s="17">
        <v>7590</v>
      </c>
      <c r="U44" s="17">
        <v>7590</v>
      </c>
      <c r="V44" s="17">
        <v>0</v>
      </c>
      <c r="W44" s="45">
        <v>29.060599503978604</v>
      </c>
      <c r="X44" s="30">
        <v>46.285987566876152</v>
      </c>
      <c r="Y44" s="30">
        <v>1.1256793553950966</v>
      </c>
      <c r="Z44" s="30">
        <v>4.0229320526123047</v>
      </c>
      <c r="AA44" s="17">
        <v>0</v>
      </c>
      <c r="AB44" s="17">
        <f>SUM(Raw_Data[[#This Row],[IC1_Inv1]:[IC2_Inv2]])</f>
        <v>53197</v>
      </c>
      <c r="AC44" s="17">
        <f>IF((Raw_Data[[#This Row],[66 kV ABT Main Meter Reading (Export)]]-Q43)*1000&lt;0,0,(Raw_Data[[#This Row],[66 kV ABT Main Meter Reading (Export)]]-Q43)*1000)</f>
        <v>56430.099999997765</v>
      </c>
      <c r="AD44" s="17">
        <f>IF((Raw_Data[[#This Row],[66 kV CRP MFM Reading (Import)]]-R43)*60000&lt;0,0,(Raw_Data[[#This Row],[66 kV CRP MFM Reading (Import)]]-R43)*60000)</f>
        <v>308.94000000007082</v>
      </c>
      <c r="AE44" s="17">
        <f>Raw_Data[[#This Row],[Export  (kWh)]]-Raw_Data[[#This Row],[Import (kWh)]]</f>
        <v>56121.159999997697</v>
      </c>
      <c r="AF44" s="17">
        <f>IFERROR(AVERAGE(Raw_Data[[#This Row],[POA1(Wh/m2)]:[POA2(Wh/m2)]]),"")</f>
        <v>7590</v>
      </c>
      <c r="AG44" s="17">
        <f>IFERROR(Raw_Data[[#This Row],[Avg. POA without Exclusion (W/m2)2]]-Raw_Data[[#This Row],[Avg. POA Lost (W/m2)]],"")</f>
        <v>7590</v>
      </c>
      <c r="AH44" s="17">
        <v>117739.4425</v>
      </c>
      <c r="AI44" s="33">
        <f t="shared" si="1"/>
        <v>12.416666666666668</v>
      </c>
    </row>
    <row r="45" spans="1:35">
      <c r="A45" s="17" t="s">
        <v>4</v>
      </c>
      <c r="B45" s="17">
        <v>2025</v>
      </c>
      <c r="C45" s="146" t="s">
        <v>211</v>
      </c>
      <c r="D45" s="146" t="s">
        <v>213</v>
      </c>
      <c r="E45" s="42">
        <v>45778</v>
      </c>
      <c r="F45" s="17">
        <f>DAY(EOMONTH(Raw_Data[[#This Row],[Month Year]],0))</f>
        <v>31</v>
      </c>
      <c r="G45" s="77">
        <v>45786</v>
      </c>
      <c r="H45" s="30">
        <f>_xlfn.XLOOKUP(Raw_Data[[#This Row],[Month Year]],'Modelling New'!D:D,'Modelling New'!N:N)</f>
        <v>10.507</v>
      </c>
      <c r="I45" s="31">
        <v>0.25347222222222221</v>
      </c>
      <c r="J45" s="31">
        <v>0.77361111111111114</v>
      </c>
      <c r="K45" s="17">
        <v>8540</v>
      </c>
      <c r="L45" s="17">
        <v>9290</v>
      </c>
      <c r="M45" s="17">
        <v>8832</v>
      </c>
      <c r="N45" s="17">
        <v>8852</v>
      </c>
      <c r="O45" s="17">
        <v>8610</v>
      </c>
      <c r="P45" s="17">
        <v>5282</v>
      </c>
      <c r="Q45" s="17">
        <v>117980.5724</v>
      </c>
      <c r="R45" s="17">
        <v>15.686133</v>
      </c>
      <c r="S45" s="17">
        <v>6700</v>
      </c>
      <c r="T45" s="17">
        <v>6920</v>
      </c>
      <c r="U45" s="17">
        <v>6880</v>
      </c>
      <c r="V45" s="17">
        <v>0</v>
      </c>
      <c r="W45" s="45">
        <v>29.122828013102215</v>
      </c>
      <c r="X45" s="30">
        <v>46.170705973307292</v>
      </c>
      <c r="Y45" s="30">
        <v>0.85346687873204552</v>
      </c>
      <c r="Z45" s="30">
        <v>5.067441463470459</v>
      </c>
      <c r="AA45" s="17">
        <v>0</v>
      </c>
      <c r="AB45" s="17">
        <f>SUM(Raw_Data[[#This Row],[IC1_Inv1]:[IC2_Inv2]])</f>
        <v>49406</v>
      </c>
      <c r="AC45" s="17">
        <f>IF((Raw_Data[[#This Row],[66 kV ABT Main Meter Reading (Export)]]-Q44)*1000&lt;0,0,(Raw_Data[[#This Row],[66 kV ABT Main Meter Reading (Export)]]-Q44)*1000)</f>
        <v>51954.800000006799</v>
      </c>
      <c r="AD45" s="17">
        <f>IF((Raw_Data[[#This Row],[66 kV CRP MFM Reading (Import)]]-R44)*60000&lt;0,0,(Raw_Data[[#This Row],[66 kV CRP MFM Reading (Import)]]-R44)*60000)</f>
        <v>297.5399999999695</v>
      </c>
      <c r="AE45" s="17">
        <f>Raw_Data[[#This Row],[Export  (kWh)]]-Raw_Data[[#This Row],[Import (kWh)]]</f>
        <v>51657.260000006827</v>
      </c>
      <c r="AF45" s="17">
        <f>IFERROR(AVERAGE(Raw_Data[[#This Row],[POA1(Wh/m2)]:[POA2(Wh/m2)]]),"")</f>
        <v>6900</v>
      </c>
      <c r="AG45" s="17">
        <f>IFERROR(Raw_Data[[#This Row],[Avg. POA without Exclusion (W/m2)2]]-Raw_Data[[#This Row],[Avg. POA Lost (W/m2)]],"")</f>
        <v>6900</v>
      </c>
      <c r="AH45" s="17">
        <v>117791.33319999999</v>
      </c>
      <c r="AI45" s="33">
        <f t="shared" si="1"/>
        <v>12.483333333333334</v>
      </c>
    </row>
    <row r="46" spans="1:35">
      <c r="A46" s="17" t="s">
        <v>4</v>
      </c>
      <c r="B46" s="17">
        <v>2025</v>
      </c>
      <c r="C46" s="146" t="s">
        <v>211</v>
      </c>
      <c r="D46" s="146" t="s">
        <v>213</v>
      </c>
      <c r="E46" s="42">
        <v>45778</v>
      </c>
      <c r="F46" s="17">
        <f>DAY(EOMONTH(Raw_Data[[#This Row],[Month Year]],0))</f>
        <v>31</v>
      </c>
      <c r="G46" s="77">
        <v>45787</v>
      </c>
      <c r="H46" s="30">
        <f>_xlfn.XLOOKUP(Raw_Data[[#This Row],[Month Year]],'Modelling New'!D:D,'Modelling New'!N:N)</f>
        <v>10.507</v>
      </c>
      <c r="I46" s="31">
        <v>0.25208333333333333</v>
      </c>
      <c r="J46" s="31">
        <v>0.77430555555555558</v>
      </c>
      <c r="K46" s="17">
        <v>9780</v>
      </c>
      <c r="L46" s="17">
        <v>10564</v>
      </c>
      <c r="M46" s="17">
        <v>10073</v>
      </c>
      <c r="N46" s="17">
        <v>10100</v>
      </c>
      <c r="O46" s="17">
        <v>9930</v>
      </c>
      <c r="P46" s="17">
        <v>5282</v>
      </c>
      <c r="Q46" s="17">
        <v>118039.86199999999</v>
      </c>
      <c r="R46" s="17">
        <v>15.690951</v>
      </c>
      <c r="S46" s="17">
        <v>7290</v>
      </c>
      <c r="T46" s="17">
        <v>8080</v>
      </c>
      <c r="U46" s="17">
        <v>8030</v>
      </c>
      <c r="V46" s="17">
        <v>0</v>
      </c>
      <c r="W46" s="45">
        <v>29.338062440889924</v>
      </c>
      <c r="X46" s="30">
        <v>47.275033370748773</v>
      </c>
      <c r="Y46" s="30">
        <v>1.0884951096606919</v>
      </c>
      <c r="Z46" s="30">
        <v>4.3082637786865234</v>
      </c>
      <c r="AA46" s="17">
        <v>0</v>
      </c>
      <c r="AB46" s="17">
        <f>SUM(Raw_Data[[#This Row],[IC1_Inv1]:[IC2_Inv2]])</f>
        <v>55729</v>
      </c>
      <c r="AC46" s="17">
        <f>IF((Raw_Data[[#This Row],[66 kV ABT Main Meter Reading (Export)]]-Q45)*1000&lt;0,0,(Raw_Data[[#This Row],[66 kV ABT Main Meter Reading (Export)]]-Q45)*1000)</f>
        <v>59289.59999998915</v>
      </c>
      <c r="AD46" s="17">
        <f>IF((Raw_Data[[#This Row],[66 kV CRP MFM Reading (Import)]]-R45)*60000&lt;0,0,(Raw_Data[[#This Row],[66 kV CRP MFM Reading (Import)]]-R45)*60000)</f>
        <v>289.08000000001266</v>
      </c>
      <c r="AE46" s="17">
        <f>Raw_Data[[#This Row],[Export  (kWh)]]-Raw_Data[[#This Row],[Import (kWh)]]</f>
        <v>59000.519999989134</v>
      </c>
      <c r="AF46" s="17">
        <f>IFERROR(AVERAGE(Raw_Data[[#This Row],[POA1(Wh/m2)]:[POA2(Wh/m2)]]),"")</f>
        <v>8055</v>
      </c>
      <c r="AG46" s="17">
        <f>IFERROR(Raw_Data[[#This Row],[Avg. POA without Exclusion (W/m2)2]]-Raw_Data[[#This Row],[Avg. POA Lost (W/m2)]],"")</f>
        <v>8055</v>
      </c>
      <c r="AH46" s="17">
        <v>117850.5505</v>
      </c>
      <c r="AI46" s="33">
        <f t="shared" si="1"/>
        <v>12.533333333333335</v>
      </c>
    </row>
    <row r="47" spans="1:35">
      <c r="A47" s="17" t="s">
        <v>4</v>
      </c>
      <c r="B47" s="17">
        <v>2025</v>
      </c>
      <c r="C47" s="146" t="s">
        <v>211</v>
      </c>
      <c r="D47" s="146" t="s">
        <v>213</v>
      </c>
      <c r="E47" s="42">
        <v>45778</v>
      </c>
      <c r="F47" s="17">
        <f>DAY(EOMONTH(Raw_Data[[#This Row],[Month Year]],0))</f>
        <v>31</v>
      </c>
      <c r="G47" s="77">
        <v>45788</v>
      </c>
      <c r="H47" s="30">
        <f>_xlfn.XLOOKUP(Raw_Data[[#This Row],[Month Year]],'Modelling New'!D:D,'Modelling New'!N:N)</f>
        <v>10.507</v>
      </c>
      <c r="I47" s="31">
        <v>0.25347222222222221</v>
      </c>
      <c r="J47" s="31">
        <v>0.7729166666666667</v>
      </c>
      <c r="K47" s="17">
        <v>8991</v>
      </c>
      <c r="L47" s="17">
        <v>10070</v>
      </c>
      <c r="M47" s="17">
        <v>9841</v>
      </c>
      <c r="N47" s="17">
        <v>9880</v>
      </c>
      <c r="O47" s="17">
        <v>9780</v>
      </c>
      <c r="P47" s="17">
        <v>5282</v>
      </c>
      <c r="Q47" s="17">
        <v>118097.04059999999</v>
      </c>
      <c r="R47" s="17">
        <v>15.696033999999999</v>
      </c>
      <c r="S47" s="17">
        <v>7310</v>
      </c>
      <c r="T47" s="17">
        <v>7770</v>
      </c>
      <c r="U47" s="17">
        <v>7680</v>
      </c>
      <c r="V47" s="17">
        <v>0</v>
      </c>
      <c r="W47" s="45">
        <v>29.433610154726157</v>
      </c>
      <c r="X47" s="30">
        <v>47.588709058366888</v>
      </c>
      <c r="Y47" s="30">
        <v>0.77545295586095797</v>
      </c>
      <c r="Z47" s="30">
        <v>3.6445503234863281</v>
      </c>
      <c r="AA47" s="17">
        <v>0</v>
      </c>
      <c r="AB47" s="17">
        <f>SUM(Raw_Data[[#This Row],[IC1_Inv1]:[IC2_Inv2]])</f>
        <v>53844</v>
      </c>
      <c r="AC47" s="17">
        <f>IF((Raw_Data[[#This Row],[66 kV ABT Main Meter Reading (Export)]]-Q46)*1000&lt;0,0,(Raw_Data[[#This Row],[66 kV ABT Main Meter Reading (Export)]]-Q46)*1000)</f>
        <v>57178.599999999278</v>
      </c>
      <c r="AD47" s="17">
        <f>IF((Raw_Data[[#This Row],[66 kV CRP MFM Reading (Import)]]-R46)*60000&lt;0,0,(Raw_Data[[#This Row],[66 kV CRP MFM Reading (Import)]]-R46)*60000)</f>
        <v>304.97999999994363</v>
      </c>
      <c r="AE47" s="17">
        <f>Raw_Data[[#This Row],[Export  (kWh)]]-Raw_Data[[#This Row],[Import (kWh)]]</f>
        <v>56873.619999999333</v>
      </c>
      <c r="AF47" s="17">
        <f>IFERROR(AVERAGE(Raw_Data[[#This Row],[POA1(Wh/m2)]:[POA2(Wh/m2)]]),"")</f>
        <v>7725</v>
      </c>
      <c r="AG47" s="17">
        <f>IFERROR(Raw_Data[[#This Row],[Avg. POA without Exclusion (W/m2)2]]-Raw_Data[[#This Row],[Avg. POA Lost (W/m2)]],"")</f>
        <v>7725</v>
      </c>
      <c r="AH47" s="17">
        <v>117907.66</v>
      </c>
      <c r="AI47" s="33">
        <f t="shared" si="1"/>
        <v>12.466666666666669</v>
      </c>
    </row>
    <row r="48" spans="1:35">
      <c r="A48" s="17" t="s">
        <v>4</v>
      </c>
      <c r="B48" s="17">
        <v>2025</v>
      </c>
      <c r="C48" s="146" t="s">
        <v>211</v>
      </c>
      <c r="D48" s="146" t="s">
        <v>213</v>
      </c>
      <c r="E48" s="42">
        <v>45778</v>
      </c>
      <c r="F48" s="17">
        <f>DAY(EOMONTH(Raw_Data[[#This Row],[Month Year]],0))</f>
        <v>31</v>
      </c>
      <c r="G48" s="77">
        <v>45789</v>
      </c>
      <c r="H48" s="30">
        <f>_xlfn.XLOOKUP(Raw_Data[[#This Row],[Month Year]],'Modelling New'!D:D,'Modelling New'!N:N)</f>
        <v>10.507</v>
      </c>
      <c r="I48" s="31">
        <v>0.25138888888888888</v>
      </c>
      <c r="J48" s="31">
        <v>0.76180555555555551</v>
      </c>
      <c r="K48" s="17">
        <v>8641</v>
      </c>
      <c r="L48" s="17">
        <v>9370</v>
      </c>
      <c r="M48" s="17">
        <v>9152</v>
      </c>
      <c r="N48" s="17">
        <v>9140</v>
      </c>
      <c r="O48" s="17">
        <v>8853</v>
      </c>
      <c r="P48" s="17">
        <v>5282</v>
      </c>
      <c r="Q48" s="17">
        <v>118150.2714</v>
      </c>
      <c r="R48" s="17">
        <v>15.700977999999999</v>
      </c>
      <c r="S48" s="17">
        <v>6860</v>
      </c>
      <c r="T48" s="17">
        <v>7490</v>
      </c>
      <c r="U48" s="17">
        <v>7490</v>
      </c>
      <c r="V48" s="17">
        <v>0</v>
      </c>
      <c r="W48" s="45">
        <v>29.210928945593494</v>
      </c>
      <c r="X48" s="30">
        <v>45.96077874188866</v>
      </c>
      <c r="Y48" s="30">
        <v>0.87807381201962953</v>
      </c>
      <c r="Z48" s="30">
        <v>3.839648962020874</v>
      </c>
      <c r="AA48" s="17">
        <v>0</v>
      </c>
      <c r="AB48" s="17">
        <f>SUM(Raw_Data[[#This Row],[IC1_Inv1]:[IC2_Inv2]])</f>
        <v>50438</v>
      </c>
      <c r="AC48" s="17">
        <f>IF((Raw_Data[[#This Row],[66 kV ABT Main Meter Reading (Export)]]-Q47)*1000&lt;0,0,(Raw_Data[[#This Row],[66 kV ABT Main Meter Reading (Export)]]-Q47)*1000)</f>
        <v>53230.80000000482</v>
      </c>
      <c r="AD48" s="17">
        <f>IF((Raw_Data[[#This Row],[66 kV CRP MFM Reading (Import)]]-R47)*60000&lt;0,0,(Raw_Data[[#This Row],[66 kV CRP MFM Reading (Import)]]-R47)*60000)</f>
        <v>296.64000000000357</v>
      </c>
      <c r="AE48" s="17">
        <f>Raw_Data[[#This Row],[Export  (kWh)]]-Raw_Data[[#This Row],[Import (kWh)]]</f>
        <v>52934.160000004813</v>
      </c>
      <c r="AF48" s="17">
        <f>IFERROR(AVERAGE(Raw_Data[[#This Row],[POA1(Wh/m2)]:[POA2(Wh/m2)]]),"")</f>
        <v>7490</v>
      </c>
      <c r="AG48" s="17">
        <f>IFERROR(Raw_Data[[#This Row],[Avg. POA without Exclusion (W/m2)2]]-Raw_Data[[#This Row],[Avg. POA Lost (W/m2)]],"")</f>
        <v>7490</v>
      </c>
      <c r="AH48" s="17">
        <v>117960.8263</v>
      </c>
      <c r="AI48" s="33">
        <f t="shared" si="1"/>
        <v>12.25</v>
      </c>
    </row>
    <row r="49" spans="1:35">
      <c r="A49" s="17" t="s">
        <v>4</v>
      </c>
      <c r="B49" s="17">
        <v>2025</v>
      </c>
      <c r="C49" s="146" t="s">
        <v>211</v>
      </c>
      <c r="D49" s="146" t="s">
        <v>213</v>
      </c>
      <c r="E49" s="42">
        <v>45778</v>
      </c>
      <c r="F49" s="17">
        <f>DAY(EOMONTH(Raw_Data[[#This Row],[Month Year]],0))</f>
        <v>31</v>
      </c>
      <c r="G49" s="77">
        <v>45790</v>
      </c>
      <c r="H49" s="30">
        <f>_xlfn.XLOOKUP(Raw_Data[[#This Row],[Month Year]],'Modelling New'!D:D,'Modelling New'!N:N)</f>
        <v>10.507</v>
      </c>
      <c r="I49" s="31">
        <v>0.25624999999999998</v>
      </c>
      <c r="J49" s="31">
        <v>0.7631944444444444</v>
      </c>
      <c r="K49" s="17">
        <v>9032</v>
      </c>
      <c r="L49" s="17">
        <v>9752</v>
      </c>
      <c r="M49" s="17">
        <v>9354</v>
      </c>
      <c r="N49" s="17">
        <v>9360</v>
      </c>
      <c r="O49" s="17">
        <v>9274</v>
      </c>
      <c r="P49" s="17">
        <v>5282</v>
      </c>
      <c r="Q49" s="17">
        <v>118205.60709999999</v>
      </c>
      <c r="R49" s="17">
        <v>15.706314000000001</v>
      </c>
      <c r="S49" s="17">
        <v>6740</v>
      </c>
      <c r="T49" s="17">
        <v>7450</v>
      </c>
      <c r="U49" s="17">
        <v>7400</v>
      </c>
      <c r="V49" s="17">
        <v>0</v>
      </c>
      <c r="W49" s="45">
        <v>27.80498357738907</v>
      </c>
      <c r="X49" s="30">
        <v>44.983782015486064</v>
      </c>
      <c r="Y49" s="30">
        <v>1.1784522068647287</v>
      </c>
      <c r="Z49" s="30">
        <v>5.2117886543273926</v>
      </c>
      <c r="AA49" s="17">
        <v>1.72</v>
      </c>
      <c r="AB49" s="17">
        <f>SUM(Raw_Data[[#This Row],[IC1_Inv1]:[IC2_Inv2]])</f>
        <v>52054</v>
      </c>
      <c r="AC49" s="17">
        <f>IF((Raw_Data[[#This Row],[66 kV ABT Main Meter Reading (Export)]]-Q48)*1000&lt;0,0,(Raw_Data[[#This Row],[66 kV ABT Main Meter Reading (Export)]]-Q48)*1000)</f>
        <v>55335.699999995995</v>
      </c>
      <c r="AD49" s="17">
        <f>IF((Raw_Data[[#This Row],[66 kV CRP MFM Reading (Import)]]-R48)*60000&lt;0,0,(Raw_Data[[#This Row],[66 kV CRP MFM Reading (Import)]]-R48)*60000)</f>
        <v>320.1600000000937</v>
      </c>
      <c r="AE49" s="17">
        <f>Raw_Data[[#This Row],[Export  (kWh)]]-Raw_Data[[#This Row],[Import (kWh)]]</f>
        <v>55015.539999995905</v>
      </c>
      <c r="AF49" s="17">
        <f>IFERROR(AVERAGE(Raw_Data[[#This Row],[POA1(Wh/m2)]:[POA2(Wh/m2)]]),"")</f>
        <v>7425</v>
      </c>
      <c r="AG49" s="17">
        <f>IFERROR(Raw_Data[[#This Row],[Avg. POA without Exclusion (W/m2)2]]-Raw_Data[[#This Row],[Avg. POA Lost (W/m2)]],"")</f>
        <v>7425</v>
      </c>
      <c r="AH49" s="17">
        <v>118016.0937</v>
      </c>
      <c r="AI49" s="33">
        <f t="shared" si="1"/>
        <v>12.166666666666666</v>
      </c>
    </row>
    <row r="50" spans="1:35">
      <c r="A50" s="17" t="s">
        <v>4</v>
      </c>
      <c r="B50" s="17">
        <v>2025</v>
      </c>
      <c r="C50" s="146" t="s">
        <v>211</v>
      </c>
      <c r="D50" s="146" t="s">
        <v>213</v>
      </c>
      <c r="E50" s="42">
        <v>45778</v>
      </c>
      <c r="F50" s="17">
        <f>DAY(EOMONTH(Raw_Data[[#This Row],[Month Year]],0))</f>
        <v>31</v>
      </c>
      <c r="G50" s="77">
        <v>45791</v>
      </c>
      <c r="H50" s="30">
        <f>_xlfn.XLOOKUP(Raw_Data[[#This Row],[Month Year]],'Modelling New'!D:D,'Modelling New'!N:N)</f>
        <v>10.507</v>
      </c>
      <c r="I50" s="31">
        <v>0.25208333333333333</v>
      </c>
      <c r="J50" s="31">
        <v>0.77222222222222225</v>
      </c>
      <c r="K50" s="17">
        <v>8091</v>
      </c>
      <c r="L50" s="17">
        <v>8810</v>
      </c>
      <c r="M50" s="17">
        <v>8560</v>
      </c>
      <c r="N50" s="17">
        <v>8660</v>
      </c>
      <c r="O50" s="17">
        <v>8403</v>
      </c>
      <c r="P50" s="17">
        <v>5282</v>
      </c>
      <c r="Q50" s="17">
        <v>118255.9112</v>
      </c>
      <c r="R50" s="17">
        <v>15.711690000000001</v>
      </c>
      <c r="S50" s="17">
        <v>6200</v>
      </c>
      <c r="T50" s="17">
        <v>6850</v>
      </c>
      <c r="U50" s="17">
        <v>6750</v>
      </c>
      <c r="V50" s="17">
        <v>0</v>
      </c>
      <c r="W50" s="45">
        <v>28.833588255917963</v>
      </c>
      <c r="X50" s="30">
        <v>44.387602005412873</v>
      </c>
      <c r="Y50" s="30">
        <v>0.8505988215061433</v>
      </c>
      <c r="Z50" s="30">
        <v>2.5288939476013184</v>
      </c>
      <c r="AA50" s="17">
        <v>1.02</v>
      </c>
      <c r="AB50" s="17">
        <f>SUM(Raw_Data[[#This Row],[IC1_Inv1]:[IC2_Inv2]])</f>
        <v>47806</v>
      </c>
      <c r="AC50" s="17">
        <f>IF((Raw_Data[[#This Row],[66 kV ABT Main Meter Reading (Export)]]-Q49)*1000&lt;0,0,(Raw_Data[[#This Row],[66 kV ABT Main Meter Reading (Export)]]-Q49)*1000)</f>
        <v>50304.100000008475</v>
      </c>
      <c r="AD50" s="17">
        <f>IF((Raw_Data[[#This Row],[66 kV CRP MFM Reading (Import)]]-R49)*60000&lt;0,0,(Raw_Data[[#This Row],[66 kV CRP MFM Reading (Import)]]-R49)*60000)</f>
        <v>322.56000000000284</v>
      </c>
      <c r="AE50" s="17">
        <f>Raw_Data[[#This Row],[Export  (kWh)]]-Raw_Data[[#This Row],[Import (kWh)]]</f>
        <v>49981.54000000847</v>
      </c>
      <c r="AF50" s="17">
        <f>IFERROR(AVERAGE(Raw_Data[[#This Row],[POA1(Wh/m2)]:[POA2(Wh/m2)]]),"")</f>
        <v>6800</v>
      </c>
      <c r="AG50" s="17">
        <f>IFERROR(Raw_Data[[#This Row],[Avg. POA without Exclusion (W/m2)2]]-Raw_Data[[#This Row],[Avg. POA Lost (W/m2)]],"")</f>
        <v>6800</v>
      </c>
      <c r="AH50" s="17">
        <v>118066.3357</v>
      </c>
      <c r="AI50" s="33">
        <f t="shared" si="1"/>
        <v>12.483333333333334</v>
      </c>
    </row>
    <row r="51" spans="1:35">
      <c r="A51" s="17" t="s">
        <v>4</v>
      </c>
      <c r="B51" s="17">
        <v>2025</v>
      </c>
      <c r="C51" s="146" t="s">
        <v>211</v>
      </c>
      <c r="D51" s="146" t="s">
        <v>213</v>
      </c>
      <c r="E51" s="42">
        <v>45778</v>
      </c>
      <c r="F51" s="17">
        <f>DAY(EOMONTH(Raw_Data[[#This Row],[Month Year]],0))</f>
        <v>31</v>
      </c>
      <c r="G51" s="77">
        <v>45792</v>
      </c>
      <c r="H51" s="30">
        <f>_xlfn.XLOOKUP(Raw_Data[[#This Row],[Month Year]],'Modelling New'!D:D,'Modelling New'!N:N)</f>
        <v>10.507</v>
      </c>
      <c r="I51" s="31">
        <v>0.25347222222222221</v>
      </c>
      <c r="J51" s="31">
        <v>0.76736111111111116</v>
      </c>
      <c r="K51" s="17">
        <v>7753</v>
      </c>
      <c r="L51" s="17">
        <v>8440</v>
      </c>
      <c r="M51" s="17">
        <v>8311</v>
      </c>
      <c r="N51" s="17">
        <v>8372</v>
      </c>
      <c r="O51" s="17">
        <v>8180</v>
      </c>
      <c r="P51" s="17">
        <v>5282</v>
      </c>
      <c r="Q51" s="17">
        <v>118304.49860000001</v>
      </c>
      <c r="R51" s="17">
        <v>15.716764</v>
      </c>
      <c r="S51" s="17">
        <v>6210</v>
      </c>
      <c r="T51" s="17">
        <v>6510</v>
      </c>
      <c r="U51" s="17">
        <v>6440</v>
      </c>
      <c r="V51" s="17">
        <v>0</v>
      </c>
      <c r="W51" s="45">
        <v>28.34533201055488</v>
      </c>
      <c r="X51" s="30">
        <v>44.065251812439378</v>
      </c>
      <c r="Y51" s="30">
        <v>0.8646186336010252</v>
      </c>
      <c r="Z51" s="30">
        <v>3.7344009876251221</v>
      </c>
      <c r="AA51" s="17">
        <v>0</v>
      </c>
      <c r="AB51" s="17">
        <f>SUM(Raw_Data[[#This Row],[IC1_Inv1]:[IC2_Inv2]])</f>
        <v>46338</v>
      </c>
      <c r="AC51" s="17">
        <f>IF((Raw_Data[[#This Row],[66 kV ABT Main Meter Reading (Export)]]-Q50)*1000&lt;0,0,(Raw_Data[[#This Row],[66 kV ABT Main Meter Reading (Export)]]-Q50)*1000)</f>
        <v>48587.400000003981</v>
      </c>
      <c r="AD51" s="17">
        <f>IF((Raw_Data[[#This Row],[66 kV CRP MFM Reading (Import)]]-R50)*60000&lt;0,0,(Raw_Data[[#This Row],[66 kV CRP MFM Reading (Import)]]-R50)*60000)</f>
        <v>304.43999999992144</v>
      </c>
      <c r="AE51" s="17">
        <f>Raw_Data[[#This Row],[Export  (kWh)]]-Raw_Data[[#This Row],[Import (kWh)]]</f>
        <v>48282.960000004059</v>
      </c>
      <c r="AF51" s="17">
        <f>IFERROR(AVERAGE(Raw_Data[[#This Row],[POA1(Wh/m2)]:[POA2(Wh/m2)]]),"")</f>
        <v>6475</v>
      </c>
      <c r="AG51" s="17">
        <f>IFERROR(Raw_Data[[#This Row],[Avg. POA without Exclusion (W/m2)2]]-Raw_Data[[#This Row],[Avg. POA Lost (W/m2)]],"")</f>
        <v>6475</v>
      </c>
      <c r="AH51" s="17">
        <v>118114.8616</v>
      </c>
      <c r="AI51" s="33">
        <f t="shared" si="1"/>
        <v>12.333333333333336</v>
      </c>
    </row>
    <row r="52" spans="1:35">
      <c r="A52" s="17" t="s">
        <v>4</v>
      </c>
      <c r="B52" s="17">
        <v>2025</v>
      </c>
      <c r="C52" s="146" t="s">
        <v>211</v>
      </c>
      <c r="D52" s="146" t="s">
        <v>213</v>
      </c>
      <c r="E52" s="42">
        <v>45778</v>
      </c>
      <c r="F52" s="17">
        <f>DAY(EOMONTH(Raw_Data[[#This Row],[Month Year]],0))</f>
        <v>31</v>
      </c>
      <c r="G52" s="77">
        <v>45793</v>
      </c>
      <c r="H52" s="30">
        <f>_xlfn.XLOOKUP(Raw_Data[[#This Row],[Month Year]],'Modelling New'!D:D,'Modelling New'!N:N)</f>
        <v>10.507</v>
      </c>
      <c r="I52" s="31">
        <v>0.25347222222222221</v>
      </c>
      <c r="J52" s="31">
        <v>0.77152777777777781</v>
      </c>
      <c r="K52" s="17">
        <v>8023</v>
      </c>
      <c r="L52" s="17">
        <v>8782</v>
      </c>
      <c r="M52" s="17">
        <v>8643</v>
      </c>
      <c r="N52" s="17">
        <v>8653</v>
      </c>
      <c r="O52" s="17">
        <v>8401</v>
      </c>
      <c r="P52" s="17">
        <v>5282</v>
      </c>
      <c r="Q52" s="17">
        <v>118354.8319</v>
      </c>
      <c r="R52" s="17">
        <v>15.722030999999999</v>
      </c>
      <c r="S52" s="17">
        <v>6180</v>
      </c>
      <c r="T52" s="17">
        <v>6860</v>
      </c>
      <c r="U52" s="17">
        <v>6780</v>
      </c>
      <c r="V52" s="17">
        <v>0</v>
      </c>
      <c r="W52" s="45">
        <v>27.790605008841517</v>
      </c>
      <c r="X52" s="30">
        <v>43.428518476575576</v>
      </c>
      <c r="Y52" s="30">
        <v>1.0359332124232608</v>
      </c>
      <c r="Z52" s="30">
        <v>5.8034629821777344</v>
      </c>
      <c r="AA52" s="17">
        <v>0</v>
      </c>
      <c r="AB52" s="17">
        <f>SUM(Raw_Data[[#This Row],[IC1_Inv1]:[IC2_Inv2]])</f>
        <v>47784</v>
      </c>
      <c r="AC52" s="17">
        <f>IF((Raw_Data[[#This Row],[66 kV ABT Main Meter Reading (Export)]]-Q51)*1000&lt;0,0,(Raw_Data[[#This Row],[66 kV ABT Main Meter Reading (Export)]]-Q51)*1000)</f>
        <v>50333.299999998417</v>
      </c>
      <c r="AD52" s="17">
        <f>IF((Raw_Data[[#This Row],[66 kV CRP MFM Reading (Import)]]-R51)*60000&lt;0,0,(Raw_Data[[#This Row],[66 kV CRP MFM Reading (Import)]]-R51)*60000)</f>
        <v>316.01999999999464</v>
      </c>
      <c r="AE52" s="17">
        <f>Raw_Data[[#This Row],[Export  (kWh)]]-Raw_Data[[#This Row],[Import (kWh)]]</f>
        <v>50017.27999999842</v>
      </c>
      <c r="AF52" s="17">
        <f>IFERROR(AVERAGE(Raw_Data[[#This Row],[POA1(Wh/m2)]:[POA2(Wh/m2)]]),"")</f>
        <v>6820</v>
      </c>
      <c r="AG52" s="17">
        <f>IFERROR(Raw_Data[[#This Row],[Avg. POA without Exclusion (W/m2)2]]-Raw_Data[[#This Row],[Avg. POA Lost (W/m2)]],"")</f>
        <v>6820</v>
      </c>
      <c r="AH52" s="17">
        <v>118165.1416</v>
      </c>
      <c r="AI52" s="33">
        <f t="shared" si="1"/>
        <v>12.433333333333334</v>
      </c>
    </row>
    <row r="53" spans="1:35">
      <c r="A53" s="17" t="s">
        <v>4</v>
      </c>
      <c r="B53" s="17">
        <v>2025</v>
      </c>
      <c r="C53" s="146" t="s">
        <v>211</v>
      </c>
      <c r="D53" s="146" t="s">
        <v>213</v>
      </c>
      <c r="E53" s="42">
        <v>45778</v>
      </c>
      <c r="F53" s="17">
        <f>DAY(EOMONTH(Raw_Data[[#This Row],[Month Year]],0))</f>
        <v>31</v>
      </c>
      <c r="G53" s="77">
        <v>45794</v>
      </c>
      <c r="H53" s="30">
        <f>_xlfn.XLOOKUP(Raw_Data[[#This Row],[Month Year]],'Modelling New'!D:D,'Modelling New'!N:N)</f>
        <v>10.507</v>
      </c>
      <c r="I53" s="31">
        <v>0.26250000000000001</v>
      </c>
      <c r="J53" s="31">
        <v>0.76111111111111107</v>
      </c>
      <c r="K53" s="17">
        <v>4873</v>
      </c>
      <c r="L53" s="17">
        <v>5240</v>
      </c>
      <c r="M53" s="17">
        <v>5251</v>
      </c>
      <c r="N53" s="17">
        <v>5240</v>
      </c>
      <c r="O53" s="17">
        <v>5103</v>
      </c>
      <c r="P53" s="17">
        <v>5282</v>
      </c>
      <c r="Q53" s="17">
        <v>118385.1933</v>
      </c>
      <c r="R53" s="17">
        <v>15.727304</v>
      </c>
      <c r="S53" s="17">
        <v>3770</v>
      </c>
      <c r="T53" s="17">
        <v>3830</v>
      </c>
      <c r="U53" s="17">
        <v>3830</v>
      </c>
      <c r="V53" s="17">
        <v>0</v>
      </c>
      <c r="W53" s="45">
        <v>25.997133488449499</v>
      </c>
      <c r="X53" s="30">
        <v>35.206115425544922</v>
      </c>
      <c r="Y53" s="30">
        <v>0.98105322651471816</v>
      </c>
      <c r="Z53" s="30">
        <v>7.1984829902648926</v>
      </c>
      <c r="AA53" s="17">
        <v>2.2400000000000002</v>
      </c>
      <c r="AB53" s="17">
        <f>SUM(Raw_Data[[#This Row],[IC1_Inv1]:[IC2_Inv2]])</f>
        <v>30989</v>
      </c>
      <c r="AC53" s="17">
        <f>IF((Raw_Data[[#This Row],[66 kV ABT Main Meter Reading (Export)]]-Q52)*1000&lt;0,0,(Raw_Data[[#This Row],[66 kV ABT Main Meter Reading (Export)]]-Q52)*1000)</f>
        <v>30361.399999994319</v>
      </c>
      <c r="AD53" s="17">
        <f>IF((Raw_Data[[#This Row],[66 kV CRP MFM Reading (Import)]]-R52)*60000&lt;0,0,(Raw_Data[[#This Row],[66 kV CRP MFM Reading (Import)]]-R52)*60000)</f>
        <v>316.38000000004496</v>
      </c>
      <c r="AE53" s="17">
        <f>Raw_Data[[#This Row],[Export  (kWh)]]-Raw_Data[[#This Row],[Import (kWh)]]</f>
        <v>30045.019999994274</v>
      </c>
      <c r="AF53" s="17">
        <f>IFERROR(AVERAGE(Raw_Data[[#This Row],[POA1(Wh/m2)]:[POA2(Wh/m2)]]),"")</f>
        <v>3830</v>
      </c>
      <c r="AG53" s="17">
        <f>IFERROR(Raw_Data[[#This Row],[Avg. POA without Exclusion (W/m2)2]]-Raw_Data[[#This Row],[Avg. POA Lost (W/m2)]],"")</f>
        <v>3830</v>
      </c>
      <c r="AH53" s="17">
        <v>118195.45480000001</v>
      </c>
      <c r="AI53" s="33">
        <f t="shared" si="1"/>
        <v>11.966666666666665</v>
      </c>
    </row>
    <row r="54" spans="1:35">
      <c r="A54" s="17" t="s">
        <v>4</v>
      </c>
      <c r="B54" s="17">
        <v>2025</v>
      </c>
      <c r="C54" s="146" t="s">
        <v>211</v>
      </c>
      <c r="D54" s="146" t="s">
        <v>213</v>
      </c>
      <c r="E54" s="42">
        <v>45778</v>
      </c>
      <c r="F54" s="17">
        <f>DAY(EOMONTH(Raw_Data[[#This Row],[Month Year]],0))</f>
        <v>31</v>
      </c>
      <c r="G54" s="77">
        <v>45795</v>
      </c>
      <c r="H54" s="30">
        <f>_xlfn.XLOOKUP(Raw_Data[[#This Row],[Month Year]],'Modelling New'!D:D,'Modelling New'!N:N)</f>
        <v>10.507</v>
      </c>
      <c r="I54" s="31">
        <v>0.2590277777777778</v>
      </c>
      <c r="J54" s="31">
        <v>0.7729166666666667</v>
      </c>
      <c r="K54" s="17">
        <v>7091</v>
      </c>
      <c r="L54" s="17">
        <v>8424</v>
      </c>
      <c r="M54" s="17">
        <v>8420</v>
      </c>
      <c r="N54" s="17">
        <v>8413</v>
      </c>
      <c r="O54" s="17">
        <v>8262</v>
      </c>
      <c r="P54" s="17">
        <v>5282</v>
      </c>
      <c r="Q54" s="17">
        <v>118433.3173</v>
      </c>
      <c r="R54" s="17">
        <v>15.73264</v>
      </c>
      <c r="S54" s="17">
        <v>6050</v>
      </c>
      <c r="T54" s="17">
        <v>6370</v>
      </c>
      <c r="U54" s="17">
        <v>6430</v>
      </c>
      <c r="V54" s="17">
        <v>0</v>
      </c>
      <c r="W54" s="45">
        <v>27.759018881279125</v>
      </c>
      <c r="X54" s="30">
        <v>41.244252893445299</v>
      </c>
      <c r="Y54" s="30">
        <v>1.1752845698844405</v>
      </c>
      <c r="Z54" s="30">
        <v>4.1536445617675781</v>
      </c>
      <c r="AA54" s="17">
        <v>0</v>
      </c>
      <c r="AB54" s="17">
        <f>SUM(Raw_Data[[#This Row],[IC1_Inv1]:[IC2_Inv2]])</f>
        <v>45892</v>
      </c>
      <c r="AC54" s="17">
        <f>IF((Raw_Data[[#This Row],[66 kV ABT Main Meter Reading (Export)]]-Q53)*1000&lt;0,0,(Raw_Data[[#This Row],[66 kV ABT Main Meter Reading (Export)]]-Q53)*1000)</f>
        <v>48123.999999996158</v>
      </c>
      <c r="AD54" s="17">
        <f>IF((Raw_Data[[#This Row],[66 kV CRP MFM Reading (Import)]]-R53)*60000&lt;0,0,(Raw_Data[[#This Row],[66 kV CRP MFM Reading (Import)]]-R53)*60000)</f>
        <v>320.15999999998712</v>
      </c>
      <c r="AE54" s="17">
        <f>Raw_Data[[#This Row],[Export  (kWh)]]-Raw_Data[[#This Row],[Import (kWh)]]</f>
        <v>47803.839999996169</v>
      </c>
      <c r="AF54" s="17">
        <f>IFERROR(AVERAGE(Raw_Data[[#This Row],[POA1(Wh/m2)]:[POA2(Wh/m2)]]),"")</f>
        <v>6400</v>
      </c>
      <c r="AG54" s="17">
        <f>IFERROR(Raw_Data[[#This Row],[Avg. POA without Exclusion (W/m2)2]]-Raw_Data[[#This Row],[Avg. POA Lost (W/m2)]],"")</f>
        <v>6400</v>
      </c>
      <c r="AH54" s="17">
        <v>118243.5218</v>
      </c>
      <c r="AI54" s="33">
        <f t="shared" si="1"/>
        <v>12.333333333333332</v>
      </c>
    </row>
    <row r="55" spans="1:35">
      <c r="A55" s="17" t="s">
        <v>4</v>
      </c>
      <c r="B55" s="17">
        <v>2025</v>
      </c>
      <c r="C55" s="146" t="s">
        <v>211</v>
      </c>
      <c r="D55" s="146" t="s">
        <v>213</v>
      </c>
      <c r="E55" s="42">
        <v>45778</v>
      </c>
      <c r="F55" s="17">
        <f>DAY(EOMONTH(Raw_Data[[#This Row],[Month Year]],0))</f>
        <v>31</v>
      </c>
      <c r="G55" s="77">
        <v>45796</v>
      </c>
      <c r="H55" s="30">
        <f>_xlfn.XLOOKUP(Raw_Data[[#This Row],[Month Year]],'Modelling New'!D:D,'Modelling New'!N:N)</f>
        <v>10.507</v>
      </c>
      <c r="I55" s="31">
        <v>0.2722222222222222</v>
      </c>
      <c r="J55" s="31">
        <v>0.76111111111111107</v>
      </c>
      <c r="K55" s="17">
        <v>3680</v>
      </c>
      <c r="L55" s="17">
        <v>3950</v>
      </c>
      <c r="M55" s="17">
        <v>4031</v>
      </c>
      <c r="N55" s="17">
        <v>3983</v>
      </c>
      <c r="O55" s="17">
        <v>3960</v>
      </c>
      <c r="P55" s="17">
        <v>5282</v>
      </c>
      <c r="Q55" s="17">
        <v>118456.2273</v>
      </c>
      <c r="R55" s="17">
        <v>15.738227999999999</v>
      </c>
      <c r="S55" s="17">
        <v>2800</v>
      </c>
      <c r="T55" s="17">
        <v>2690</v>
      </c>
      <c r="U55" s="17">
        <v>2710</v>
      </c>
      <c r="V55" s="17">
        <v>0</v>
      </c>
      <c r="W55" s="45">
        <v>24.540712475438969</v>
      </c>
      <c r="X55" s="30">
        <v>30.841078804167406</v>
      </c>
      <c r="Y55" s="30">
        <v>0.73104974247578525</v>
      </c>
      <c r="Z55" s="30">
        <v>3.1101617813110352</v>
      </c>
      <c r="AA55" s="17">
        <v>3.24</v>
      </c>
      <c r="AB55" s="17">
        <f>SUM(Raw_Data[[#This Row],[IC1_Inv1]:[IC2_Inv2]])</f>
        <v>24886</v>
      </c>
      <c r="AC55" s="17">
        <f>IF((Raw_Data[[#This Row],[66 kV ABT Main Meter Reading (Export)]]-Q54)*1000&lt;0,0,(Raw_Data[[#This Row],[66 kV ABT Main Meter Reading (Export)]]-Q54)*1000)</f>
        <v>22910.000000003492</v>
      </c>
      <c r="AD55" s="17">
        <f>IF((Raw_Data[[#This Row],[66 kV CRP MFM Reading (Import)]]-R54)*60000&lt;0,0,(Raw_Data[[#This Row],[66 kV CRP MFM Reading (Import)]]-R54)*60000)</f>
        <v>335.27999999996894</v>
      </c>
      <c r="AE55" s="17">
        <f>Raw_Data[[#This Row],[Export  (kWh)]]-Raw_Data[[#This Row],[Import (kWh)]]</f>
        <v>22574.720000003523</v>
      </c>
      <c r="AF55" s="17">
        <f>IFERROR(AVERAGE(Raw_Data[[#This Row],[POA1(Wh/m2)]:[POA2(Wh/m2)]]),"")</f>
        <v>2700</v>
      </c>
      <c r="AG55" s="17">
        <f>IFERROR(Raw_Data[[#This Row],[Avg. POA without Exclusion (W/m2)2]]-Raw_Data[[#This Row],[Avg. POA Lost (W/m2)]],"")</f>
        <v>2700</v>
      </c>
      <c r="AH55" s="17">
        <v>118266.39840000001</v>
      </c>
      <c r="AI55" s="33">
        <f>('Raw Data'!J55-'Raw Data'!I55)*24</f>
        <v>11.733333333333333</v>
      </c>
    </row>
    <row r="56" spans="1:35">
      <c r="A56" s="17" t="s">
        <v>4</v>
      </c>
      <c r="B56" s="17">
        <v>2025</v>
      </c>
      <c r="C56" s="146" t="s">
        <v>211</v>
      </c>
      <c r="D56" s="146" t="s">
        <v>213</v>
      </c>
      <c r="E56" s="42">
        <v>45778</v>
      </c>
      <c r="F56" s="17">
        <f>DAY(EOMONTH(Raw_Data[[#This Row],[Month Year]],0))</f>
        <v>31</v>
      </c>
      <c r="G56" s="77">
        <v>45797</v>
      </c>
      <c r="H56" s="30">
        <f>_xlfn.XLOOKUP(Raw_Data[[#This Row],[Month Year]],'Modelling New'!D:D,'Modelling New'!N:N)</f>
        <v>10.507</v>
      </c>
      <c r="I56" s="31">
        <v>0.28888888888888886</v>
      </c>
      <c r="J56" s="31">
        <v>0.77152777777777781</v>
      </c>
      <c r="K56" s="17">
        <v>4362</v>
      </c>
      <c r="L56" s="17">
        <v>4641</v>
      </c>
      <c r="M56" s="17">
        <v>4806</v>
      </c>
      <c r="N56" s="17">
        <v>4760</v>
      </c>
      <c r="O56" s="17">
        <v>4474</v>
      </c>
      <c r="P56" s="17">
        <v>5282</v>
      </c>
      <c r="Q56" s="17">
        <v>118483.3349</v>
      </c>
      <c r="R56" s="17">
        <v>15.743969999999999</v>
      </c>
      <c r="S56" s="17">
        <v>3400</v>
      </c>
      <c r="T56" s="17">
        <v>3380</v>
      </c>
      <c r="U56" s="17">
        <v>3260</v>
      </c>
      <c r="V56" s="17">
        <v>0</v>
      </c>
      <c r="W56" s="45">
        <v>24.454070329666138</v>
      </c>
      <c r="X56" s="30">
        <v>32.887440736266392</v>
      </c>
      <c r="Y56" s="30">
        <v>0.93559595034725362</v>
      </c>
      <c r="Z56" s="30">
        <v>5.0808782577514648</v>
      </c>
      <c r="AA56" s="17">
        <v>2.4300000000000002</v>
      </c>
      <c r="AB56" s="17">
        <f>SUM(Raw_Data[[#This Row],[IC1_Inv1]:[IC2_Inv2]])</f>
        <v>28325</v>
      </c>
      <c r="AC56" s="17">
        <f>IF((Raw_Data[[#This Row],[66 kV ABT Main Meter Reading (Export)]]-Q55)*1000&lt;0,0,(Raw_Data[[#This Row],[66 kV ABT Main Meter Reading (Export)]]-Q55)*1000)</f>
        <v>27107.600000003004</v>
      </c>
      <c r="AD56" s="17">
        <f>IF((Raw_Data[[#This Row],[66 kV CRP MFM Reading (Import)]]-R55)*60000&lt;0,0,(Raw_Data[[#This Row],[66 kV CRP MFM Reading (Import)]]-R55)*60000)</f>
        <v>344.51999999998151</v>
      </c>
      <c r="AE56" s="17">
        <f>Raw_Data[[#This Row],[Export  (kWh)]]-Raw_Data[[#This Row],[Import (kWh)]]</f>
        <v>26763.080000003021</v>
      </c>
      <c r="AF56" s="17">
        <f>IFERROR(AVERAGE(Raw_Data[[#This Row],[POA1(Wh/m2)]:[POA2(Wh/m2)]]),"")</f>
        <v>3320</v>
      </c>
      <c r="AG56" s="17">
        <f>IFERROR(Raw_Data[[#This Row],[Avg. POA without Exclusion (W/m2)2]]-Raw_Data[[#This Row],[Avg. POA Lost (W/m2)]],"")</f>
        <v>3320</v>
      </c>
      <c r="AH56" s="17">
        <v>118293.4682</v>
      </c>
      <c r="AI56" s="33">
        <f t="shared" ref="AI56:AI61" si="2">(J56-I56)*24</f>
        <v>11.583333333333336</v>
      </c>
    </row>
    <row r="57" spans="1:35">
      <c r="A57" s="17" t="s">
        <v>4</v>
      </c>
      <c r="B57" s="17">
        <v>2025</v>
      </c>
      <c r="C57" s="146" t="s">
        <v>211</v>
      </c>
      <c r="D57" s="146" t="s">
        <v>213</v>
      </c>
      <c r="E57" s="42">
        <v>45778</v>
      </c>
      <c r="F57" s="17">
        <f>DAY(EOMONTH(Raw_Data[[#This Row],[Month Year]],0))</f>
        <v>31</v>
      </c>
      <c r="G57" s="77">
        <v>45798</v>
      </c>
      <c r="H57" s="30">
        <f>_xlfn.XLOOKUP(Raw_Data[[#This Row],[Month Year]],'Modelling New'!D:D,'Modelling New'!N:N)</f>
        <v>10.507</v>
      </c>
      <c r="I57" s="31">
        <v>0.25277777777777777</v>
      </c>
      <c r="J57" s="31">
        <v>0.77500000000000002</v>
      </c>
      <c r="K57" s="17">
        <v>5010</v>
      </c>
      <c r="L57" s="17">
        <v>5360</v>
      </c>
      <c r="M57" s="17">
        <v>5422</v>
      </c>
      <c r="N57" s="17">
        <v>5411</v>
      </c>
      <c r="O57" s="17">
        <v>5180</v>
      </c>
      <c r="P57" s="17">
        <v>5282</v>
      </c>
      <c r="Q57" s="17">
        <v>118514.4855</v>
      </c>
      <c r="R57" s="17">
        <v>15.749264</v>
      </c>
      <c r="S57" s="17">
        <v>3840</v>
      </c>
      <c r="T57" s="17">
        <v>3910</v>
      </c>
      <c r="U57" s="17">
        <v>3830</v>
      </c>
      <c r="V57" s="17">
        <v>0</v>
      </c>
      <c r="W57" s="45">
        <v>24.499702527070266</v>
      </c>
      <c r="X57" s="30">
        <v>32.526554386295963</v>
      </c>
      <c r="Y57" s="30">
        <v>1.7049341969597704</v>
      </c>
      <c r="Z57" s="30">
        <v>8.8072700500488281</v>
      </c>
      <c r="AA57" s="17">
        <v>1.43</v>
      </c>
      <c r="AB57" s="17">
        <f>SUM(Raw_Data[[#This Row],[IC1_Inv1]:[IC2_Inv2]])</f>
        <v>31665</v>
      </c>
      <c r="AC57" s="17">
        <f>IF((Raw_Data[[#This Row],[66 kV ABT Main Meter Reading (Export)]]-Q56)*1000&lt;0,0,(Raw_Data[[#This Row],[66 kV ABT Main Meter Reading (Export)]]-Q56)*1000)</f>
        <v>31150.599999993574</v>
      </c>
      <c r="AD57" s="17">
        <f>IF((Raw_Data[[#This Row],[66 kV CRP MFM Reading (Import)]]-R56)*60000&lt;0,0,(Raw_Data[[#This Row],[66 kV CRP MFM Reading (Import)]]-R56)*60000)</f>
        <v>317.64000000006121</v>
      </c>
      <c r="AE57" s="17">
        <f>Raw_Data[[#This Row],[Export  (kWh)]]-Raw_Data[[#This Row],[Import (kWh)]]</f>
        <v>30832.959999993513</v>
      </c>
      <c r="AF57" s="17">
        <f>IFERROR(AVERAGE(Raw_Data[[#This Row],[POA1(Wh/m2)]:[POA2(Wh/m2)]]),"")</f>
        <v>3870</v>
      </c>
      <c r="AG57" s="17">
        <f>IFERROR(Raw_Data[[#This Row],[Avg. POA without Exclusion (W/m2)2]]-Raw_Data[[#This Row],[Avg. POA Lost (W/m2)]],"")</f>
        <v>3870</v>
      </c>
      <c r="AH57" s="17">
        <v>118324.5757</v>
      </c>
      <c r="AI57" s="33">
        <f t="shared" si="2"/>
        <v>12.533333333333335</v>
      </c>
    </row>
    <row r="58" spans="1:35">
      <c r="A58" s="17" t="s">
        <v>4</v>
      </c>
      <c r="B58" s="17">
        <v>2025</v>
      </c>
      <c r="C58" s="146" t="s">
        <v>211</v>
      </c>
      <c r="D58" s="146" t="s">
        <v>213</v>
      </c>
      <c r="E58" s="42">
        <v>45778</v>
      </c>
      <c r="F58" s="17">
        <f>DAY(EOMONTH(Raw_Data[[#This Row],[Month Year]],0))</f>
        <v>31</v>
      </c>
      <c r="G58" s="77">
        <v>45799</v>
      </c>
      <c r="H58" s="30">
        <f>_xlfn.XLOOKUP(Raw_Data[[#This Row],[Month Year]],'Modelling New'!D:D,'Modelling New'!N:N)</f>
        <v>10.507</v>
      </c>
      <c r="I58" s="31">
        <v>0.25555555555555554</v>
      </c>
      <c r="J58" s="31">
        <v>0.77500000000000002</v>
      </c>
      <c r="K58" s="17">
        <v>6942</v>
      </c>
      <c r="L58" s="17">
        <v>7274</v>
      </c>
      <c r="M58" s="17">
        <v>7250</v>
      </c>
      <c r="N58" s="17">
        <v>7222</v>
      </c>
      <c r="O58" s="17">
        <v>7000</v>
      </c>
      <c r="P58" s="17">
        <v>5282</v>
      </c>
      <c r="Q58" s="17">
        <v>118556.7506</v>
      </c>
      <c r="R58" s="17">
        <v>15.754284</v>
      </c>
      <c r="S58" s="17">
        <v>5170</v>
      </c>
      <c r="T58" s="17">
        <v>5400</v>
      </c>
      <c r="U58" s="17">
        <v>5360</v>
      </c>
      <c r="V58" s="17">
        <v>0</v>
      </c>
      <c r="W58" s="45">
        <v>26.409495324413673</v>
      </c>
      <c r="X58" s="30">
        <v>37.032904060883261</v>
      </c>
      <c r="Y58" s="30">
        <v>1.5430992601392106</v>
      </c>
      <c r="Z58" s="30">
        <v>6.5776700973510742</v>
      </c>
      <c r="AA58" s="17">
        <v>0</v>
      </c>
      <c r="AB58" s="17">
        <f>SUM(Raw_Data[[#This Row],[IC1_Inv1]:[IC2_Inv2]])</f>
        <v>40970</v>
      </c>
      <c r="AC58" s="17">
        <f>IF((Raw_Data[[#This Row],[66 kV ABT Main Meter Reading (Export)]]-Q57)*1000&lt;0,0,(Raw_Data[[#This Row],[66 kV ABT Main Meter Reading (Export)]]-Q57)*1000)</f>
        <v>42265.100000004168</v>
      </c>
      <c r="AD58" s="17">
        <f>IF((Raw_Data[[#This Row],[66 kV CRP MFM Reading (Import)]]-R57)*60000&lt;0,0,(Raw_Data[[#This Row],[66 kV CRP MFM Reading (Import)]]-R57)*60000)</f>
        <v>301.20000000000147</v>
      </c>
      <c r="AE58" s="17">
        <f>Raw_Data[[#This Row],[Export  (kWh)]]-Raw_Data[[#This Row],[Import (kWh)]]</f>
        <v>41963.900000004163</v>
      </c>
      <c r="AF58" s="17">
        <f>IFERROR(AVERAGE(Raw_Data[[#This Row],[POA1(Wh/m2)]:[POA2(Wh/m2)]]),"")</f>
        <v>5380</v>
      </c>
      <c r="AG58" s="17">
        <f>IFERROR(Raw_Data[[#This Row],[Avg. POA without Exclusion (W/m2)2]]-Raw_Data[[#This Row],[Avg. POA Lost (W/m2)]],"")</f>
        <v>5380</v>
      </c>
      <c r="AH58" s="17">
        <v>118366.7862</v>
      </c>
      <c r="AI58" s="33">
        <f t="shared" si="2"/>
        <v>12.466666666666669</v>
      </c>
    </row>
    <row r="59" spans="1:35">
      <c r="A59" s="17" t="s">
        <v>4</v>
      </c>
      <c r="B59" s="17">
        <v>2025</v>
      </c>
      <c r="C59" s="146" t="s">
        <v>211</v>
      </c>
      <c r="D59" s="146" t="s">
        <v>213</v>
      </c>
      <c r="E59" s="42">
        <v>45778</v>
      </c>
      <c r="F59" s="17">
        <f>DAY(EOMONTH(Raw_Data[[#This Row],[Month Year]],0))</f>
        <v>31</v>
      </c>
      <c r="G59" s="77">
        <v>45800</v>
      </c>
      <c r="H59" s="30">
        <f>_xlfn.XLOOKUP(Raw_Data[[#This Row],[Month Year]],'Modelling New'!D:D,'Modelling New'!N:N)</f>
        <v>10.507</v>
      </c>
      <c r="I59" s="31">
        <v>0.25277777777777777</v>
      </c>
      <c r="J59" s="31">
        <v>0.77569444444444446</v>
      </c>
      <c r="K59" s="17">
        <v>6620</v>
      </c>
      <c r="L59" s="17">
        <v>6810</v>
      </c>
      <c r="M59" s="17">
        <v>6870</v>
      </c>
      <c r="N59" s="17">
        <v>6800</v>
      </c>
      <c r="O59" s="17">
        <v>6443</v>
      </c>
      <c r="P59" s="17">
        <v>5282</v>
      </c>
      <c r="Q59" s="17">
        <v>118596.4771</v>
      </c>
      <c r="R59" s="17">
        <v>15.759245</v>
      </c>
      <c r="S59" s="17">
        <v>4282</v>
      </c>
      <c r="T59" s="17">
        <v>5250</v>
      </c>
      <c r="U59" s="17">
        <v>5250</v>
      </c>
      <c r="V59" s="17">
        <v>0</v>
      </c>
      <c r="W59" s="45">
        <v>25.442632158438997</v>
      </c>
      <c r="X59" s="30">
        <v>35.224338688540108</v>
      </c>
      <c r="Y59" s="30">
        <v>2.3077944040615086</v>
      </c>
      <c r="Z59" s="30">
        <v>8.0038242340087891</v>
      </c>
      <c r="AA59" s="17">
        <v>1.21</v>
      </c>
      <c r="AB59" s="17">
        <f>SUM(Raw_Data[[#This Row],[IC1_Inv1]:[IC2_Inv2]])</f>
        <v>38825</v>
      </c>
      <c r="AC59" s="17">
        <f>IF((Raw_Data[[#This Row],[66 kV ABT Main Meter Reading (Export)]]-Q58)*1000&lt;0,0,(Raw_Data[[#This Row],[66 kV ABT Main Meter Reading (Export)]]-Q58)*1000)</f>
        <v>39726.500000004307</v>
      </c>
      <c r="AD59" s="17">
        <f>IF((Raw_Data[[#This Row],[66 kV CRP MFM Reading (Import)]]-R58)*60000&lt;0,0,(Raw_Data[[#This Row],[66 kV CRP MFM Reading (Import)]]-R58)*60000)</f>
        <v>297.65999999998627</v>
      </c>
      <c r="AE59" s="17">
        <f>Raw_Data[[#This Row],[Export  (kWh)]]-Raw_Data[[#This Row],[Import (kWh)]]</f>
        <v>39428.840000004318</v>
      </c>
      <c r="AF59" s="17">
        <f>IFERROR(AVERAGE(Raw_Data[[#This Row],[POA1(Wh/m2)]:[POA2(Wh/m2)]]),"")</f>
        <v>5250</v>
      </c>
      <c r="AG59" s="17">
        <f>IFERROR(Raw_Data[[#This Row],[Avg. POA without Exclusion (W/m2)2]]-Raw_Data[[#This Row],[Avg. POA Lost (W/m2)]],"")</f>
        <v>5250</v>
      </c>
      <c r="AH59" s="17">
        <v>118406.45819999999</v>
      </c>
      <c r="AI59" s="33">
        <f t="shared" si="2"/>
        <v>12.55</v>
      </c>
    </row>
    <row r="60" spans="1:35">
      <c r="A60" s="17" t="s">
        <v>4</v>
      </c>
      <c r="B60" s="17">
        <v>2025</v>
      </c>
      <c r="C60" s="146" t="s">
        <v>211</v>
      </c>
      <c r="D60" s="146" t="s">
        <v>213</v>
      </c>
      <c r="E60" s="42">
        <v>45778</v>
      </c>
      <c r="F60" s="17">
        <f>DAY(EOMONTH(Raw_Data[[#This Row],[Month Year]],0))</f>
        <v>31</v>
      </c>
      <c r="G60" s="77">
        <v>45801</v>
      </c>
      <c r="H60" s="30">
        <f>_xlfn.XLOOKUP(Raw_Data[[#This Row],[Month Year]],'Modelling New'!D:D,'Modelling New'!N:N)</f>
        <v>10.507</v>
      </c>
      <c r="I60" s="31">
        <v>0.25277777777777777</v>
      </c>
      <c r="J60" s="31">
        <v>0.76388888888888884</v>
      </c>
      <c r="K60" s="17">
        <v>4030</v>
      </c>
      <c r="L60" s="17">
        <v>4320</v>
      </c>
      <c r="M60" s="17">
        <v>4290</v>
      </c>
      <c r="N60" s="17">
        <v>1955</v>
      </c>
      <c r="O60" s="17">
        <v>4190</v>
      </c>
      <c r="P60" s="17">
        <v>5282</v>
      </c>
      <c r="Q60" s="17">
        <v>118619.1303</v>
      </c>
      <c r="R60" s="17">
        <v>15.764404000000001</v>
      </c>
      <c r="S60" s="17">
        <v>3050</v>
      </c>
      <c r="T60" s="17">
        <v>3040</v>
      </c>
      <c r="U60" s="17">
        <v>2970</v>
      </c>
      <c r="V60" s="17">
        <v>0</v>
      </c>
      <c r="W60" s="45">
        <v>24.932755813184553</v>
      </c>
      <c r="X60" s="30">
        <v>31.188187163105813</v>
      </c>
      <c r="Y60" s="30">
        <v>2.7854980614486187</v>
      </c>
      <c r="Z60" s="30">
        <v>9.2160501480102539</v>
      </c>
      <c r="AA60" s="17">
        <v>2.12</v>
      </c>
      <c r="AB60" s="17">
        <f>SUM(Raw_Data[[#This Row],[IC1_Inv1]:[IC2_Inv2]])</f>
        <v>24067</v>
      </c>
      <c r="AC60" s="17">
        <f>IF((Raw_Data[[#This Row],[66 kV ABT Main Meter Reading (Export)]]-Q59)*1000&lt;0,0,(Raw_Data[[#This Row],[66 kV ABT Main Meter Reading (Export)]]-Q59)*1000)</f>
        <v>22653.200000000652</v>
      </c>
      <c r="AD60" s="17">
        <f>IF((Raw_Data[[#This Row],[66 kV CRP MFM Reading (Import)]]-R59)*60000&lt;0,0,(Raw_Data[[#This Row],[66 kV CRP MFM Reading (Import)]]-R59)*60000)</f>
        <v>309.54000000004811</v>
      </c>
      <c r="AE60" s="17">
        <f>Raw_Data[[#This Row],[Export  (kWh)]]-Raw_Data[[#This Row],[Import (kWh)]]</f>
        <v>22343.660000000604</v>
      </c>
      <c r="AF60" s="17">
        <f>IFERROR(AVERAGE(Raw_Data[[#This Row],[POA1(Wh/m2)]:[POA2(Wh/m2)]]),"")</f>
        <v>3005</v>
      </c>
      <c r="AG60" s="17">
        <f>IFERROR(Raw_Data[[#This Row],[Avg. POA without Exclusion (W/m2)2]]-Raw_Data[[#This Row],[Avg. POA Lost (W/m2)]],"")</f>
        <v>3005</v>
      </c>
      <c r="AH60" s="17">
        <v>11829.078299999999</v>
      </c>
      <c r="AI60" s="33">
        <f t="shared" si="2"/>
        <v>12.266666666666666</v>
      </c>
    </row>
    <row r="61" spans="1:35">
      <c r="A61" s="17" t="s">
        <v>4</v>
      </c>
      <c r="B61" s="17">
        <v>2025</v>
      </c>
      <c r="C61" s="146" t="s">
        <v>211</v>
      </c>
      <c r="D61" s="146" t="s">
        <v>213</v>
      </c>
      <c r="E61" s="42">
        <v>45778</v>
      </c>
      <c r="F61" s="17">
        <f>DAY(EOMONTH(Raw_Data[[#This Row],[Month Year]],0))</f>
        <v>31</v>
      </c>
      <c r="G61" s="77">
        <v>45802</v>
      </c>
      <c r="H61" s="30">
        <f>_xlfn.XLOOKUP(Raw_Data[[#This Row],[Month Year]],'Modelling New'!D:D,'Modelling New'!N:N)</f>
        <v>10.507</v>
      </c>
      <c r="I61" s="31">
        <v>0.25833333333333336</v>
      </c>
      <c r="J61" s="31">
        <v>0.77222222222222225</v>
      </c>
      <c r="K61" s="17">
        <v>4590</v>
      </c>
      <c r="L61" s="17">
        <v>4380</v>
      </c>
      <c r="M61" s="17">
        <v>4883</v>
      </c>
      <c r="N61" s="17">
        <v>4344</v>
      </c>
      <c r="O61" s="17">
        <v>4821</v>
      </c>
      <c r="P61" s="17">
        <v>5282</v>
      </c>
      <c r="Q61" s="17">
        <v>118646.8875</v>
      </c>
      <c r="R61" s="17">
        <v>15.769966999999999</v>
      </c>
      <c r="S61" s="17">
        <v>3080</v>
      </c>
      <c r="T61" s="17">
        <v>3180</v>
      </c>
      <c r="U61" s="17">
        <v>3180</v>
      </c>
      <c r="V61" s="17">
        <v>0</v>
      </c>
      <c r="W61" s="45">
        <v>23.994255112250325</v>
      </c>
      <c r="X61" s="30">
        <v>30.119325666131601</v>
      </c>
      <c r="Y61" s="30">
        <v>2.6118079213960934</v>
      </c>
      <c r="Z61" s="30">
        <v>8.8609304428100586</v>
      </c>
      <c r="AA61" s="17">
        <v>5.2</v>
      </c>
      <c r="AB61" s="17">
        <f>SUM(Raw_Data[[#This Row],[IC1_Inv1]:[IC2_Inv2]])</f>
        <v>28300</v>
      </c>
      <c r="AC61" s="17">
        <f>IF((Raw_Data[[#This Row],[66 kV ABT Main Meter Reading (Export)]]-Q60)*1000&lt;0,0,(Raw_Data[[#This Row],[66 kV ABT Main Meter Reading (Export)]]-Q60)*1000)</f>
        <v>27757.199999992736</v>
      </c>
      <c r="AD61" s="17">
        <f>IF((Raw_Data[[#This Row],[66 kV CRP MFM Reading (Import)]]-R60)*60000&lt;0,0,(Raw_Data[[#This Row],[66 kV CRP MFM Reading (Import)]]-R60)*60000)</f>
        <v>333.77999999991914</v>
      </c>
      <c r="AE61" s="17">
        <f>Raw_Data[[#This Row],[Export  (kWh)]]-Raw_Data[[#This Row],[Import (kWh)]]</f>
        <v>27423.419999992817</v>
      </c>
      <c r="AF61" s="17">
        <f>IFERROR(AVERAGE(Raw_Data[[#This Row],[POA1(Wh/m2)]:[POA2(Wh/m2)]]),"")</f>
        <v>3180</v>
      </c>
      <c r="AG61" s="17">
        <f>IFERROR(Raw_Data[[#This Row],[Avg. POA without Exclusion (W/m2)2]]-Raw_Data[[#This Row],[Avg. POA Lost (W/m2)]],"")</f>
        <v>3180</v>
      </c>
      <c r="AH61" s="17">
        <v>118456.796</v>
      </c>
      <c r="AI61" s="33">
        <f t="shared" si="2"/>
        <v>12.333333333333332</v>
      </c>
    </row>
    <row r="62" spans="1:35">
      <c r="A62" s="17" t="s">
        <v>4</v>
      </c>
      <c r="B62" s="17">
        <v>2025</v>
      </c>
      <c r="C62" s="146" t="s">
        <v>211</v>
      </c>
      <c r="D62" s="146" t="s">
        <v>213</v>
      </c>
      <c r="E62" s="42">
        <v>45778</v>
      </c>
      <c r="F62" s="17">
        <f>DAY(EOMONTH(Raw_Data[[#This Row],[Month Year]],0))</f>
        <v>31</v>
      </c>
      <c r="G62" s="77">
        <v>45803</v>
      </c>
      <c r="H62" s="30">
        <f>_xlfn.XLOOKUP(Raw_Data[[#This Row],[Month Year]],'Modelling New'!D:D,'Modelling New'!N:N)</f>
        <v>10.507</v>
      </c>
      <c r="I62" s="31">
        <v>0.25694444444444442</v>
      </c>
      <c r="J62" s="31">
        <v>0.77152777777777781</v>
      </c>
      <c r="K62" s="17">
        <v>4620</v>
      </c>
      <c r="L62" s="17">
        <v>5083</v>
      </c>
      <c r="M62" s="17">
        <v>5130</v>
      </c>
      <c r="N62" s="17">
        <v>5092</v>
      </c>
      <c r="O62" s="17">
        <v>4990</v>
      </c>
      <c r="P62" s="17">
        <v>5282</v>
      </c>
      <c r="Q62" s="17">
        <v>118676.2865</v>
      </c>
      <c r="R62" s="17">
        <v>15.775542</v>
      </c>
      <c r="S62" s="17">
        <v>3520</v>
      </c>
      <c r="T62" s="17">
        <v>3480</v>
      </c>
      <c r="U62" s="17">
        <v>3480</v>
      </c>
      <c r="V62" s="17">
        <v>0</v>
      </c>
      <c r="W62" s="45">
        <v>25.965016799258947</v>
      </c>
      <c r="X62" s="30">
        <v>35.671256246955565</v>
      </c>
      <c r="Y62" s="30">
        <v>0.92166124091302759</v>
      </c>
      <c r="Z62" s="30">
        <v>10.155361890792847</v>
      </c>
      <c r="AA62" s="17">
        <v>2.1</v>
      </c>
      <c r="AB62" s="17">
        <f>SUM(Raw_Data[[#This Row],[IC1_Inv1]:[IC2_Inv2]])</f>
        <v>30197</v>
      </c>
      <c r="AC62" s="17">
        <f>IF((Raw_Data[[#This Row],[66 kV ABT Main Meter Reading (Export)]]-Q61)*1000&lt;0,0,(Raw_Data[[#This Row],[66 kV ABT Main Meter Reading (Export)]]-Q61)*1000)</f>
        <v>29399.000000004889</v>
      </c>
      <c r="AD62" s="17">
        <f>IF((Raw_Data[[#This Row],[66 kV CRP MFM Reading (Import)]]-R61)*60000&lt;0,0,(Raw_Data[[#This Row],[66 kV CRP MFM Reading (Import)]]-R61)*60000)</f>
        <v>334.50000000001978</v>
      </c>
      <c r="AE62" s="17">
        <f>Raw_Data[[#This Row],[Export  (kWh)]]-Raw_Data[[#This Row],[Import (kWh)]]</f>
        <v>29064.500000004871</v>
      </c>
      <c r="AF62" s="17">
        <f>IFERROR(AVERAGE(Raw_Data[[#This Row],[POA1(Wh/m2)]:[POA2(Wh/m2)]]),"")</f>
        <v>3480</v>
      </c>
      <c r="AG62" s="17">
        <f>IFERROR(Raw_Data[[#This Row],[Avg. POA without Exclusion (W/m2)2]]-Raw_Data[[#This Row],[Avg. POA Lost (W/m2)]],"")</f>
        <v>3480</v>
      </c>
      <c r="AH62" s="17">
        <v>118486.1554</v>
      </c>
      <c r="AI62" s="33">
        <f t="shared" ref="AI62:AI67" si="3">(J62-I62)*24</f>
        <v>12.350000000000001</v>
      </c>
    </row>
    <row r="63" spans="1:35">
      <c r="A63" s="17" t="s">
        <v>4</v>
      </c>
      <c r="B63" s="17">
        <v>2025</v>
      </c>
      <c r="C63" s="146" t="s">
        <v>211</v>
      </c>
      <c r="D63" s="146" t="s">
        <v>213</v>
      </c>
      <c r="E63" s="42">
        <v>45778</v>
      </c>
      <c r="F63" s="17">
        <f>DAY(EOMONTH(Raw_Data[[#This Row],[Month Year]],0))</f>
        <v>31</v>
      </c>
      <c r="G63" s="77">
        <v>45804</v>
      </c>
      <c r="H63" s="30">
        <f>_xlfn.XLOOKUP(Raw_Data[[#This Row],[Month Year]],'Modelling New'!D:D,'Modelling New'!N:N)</f>
        <v>10.507</v>
      </c>
      <c r="I63" s="31">
        <v>0.25694444444444442</v>
      </c>
      <c r="J63" s="31">
        <v>0.77430555555555558</v>
      </c>
      <c r="K63" s="17">
        <v>5150</v>
      </c>
      <c r="L63" s="17">
        <v>5414</v>
      </c>
      <c r="M63" s="17">
        <v>5460</v>
      </c>
      <c r="N63" s="17">
        <v>5411</v>
      </c>
      <c r="O63" s="17">
        <v>5362</v>
      </c>
      <c r="P63" s="17">
        <v>5282</v>
      </c>
      <c r="Q63" s="17">
        <v>118707.9598</v>
      </c>
      <c r="R63" s="17">
        <v>15.780419</v>
      </c>
      <c r="S63" s="17">
        <v>3820</v>
      </c>
      <c r="T63" s="17">
        <v>3830</v>
      </c>
      <c r="U63" s="17">
        <v>3820</v>
      </c>
      <c r="V63" s="17">
        <v>0</v>
      </c>
      <c r="W63" s="45">
        <v>24.499702527070266</v>
      </c>
      <c r="X63" s="30">
        <v>32.526554386295963</v>
      </c>
      <c r="Y63" s="30">
        <v>1.7049341969597704</v>
      </c>
      <c r="Z63" s="30">
        <v>8.8072700500488281</v>
      </c>
      <c r="AA63" s="17">
        <v>0.52</v>
      </c>
      <c r="AB63" s="17">
        <f>SUM(Raw_Data[[#This Row],[IC1_Inv1]:[IC2_Inv2]])</f>
        <v>32079</v>
      </c>
      <c r="AC63" s="17">
        <f>IF((Raw_Data[[#This Row],[66 kV ABT Main Meter Reading (Export)]]-Q62)*1000&lt;0,0,(Raw_Data[[#This Row],[66 kV ABT Main Meter Reading (Export)]]-Q62)*1000)</f>
        <v>31673.299999994924</v>
      </c>
      <c r="AD63" s="17">
        <f>IF((Raw_Data[[#This Row],[66 kV CRP MFM Reading (Import)]]-R62)*60000&lt;0,0,(Raw_Data[[#This Row],[66 kV CRP MFM Reading (Import)]]-R62)*60000)</f>
        <v>292.62000000002786</v>
      </c>
      <c r="AE63" s="17">
        <f>Raw_Data[[#This Row],[Export  (kWh)]]-Raw_Data[[#This Row],[Import (kWh)]]</f>
        <v>31380.679999994896</v>
      </c>
      <c r="AF63" s="17">
        <f>IFERROR(AVERAGE(Raw_Data[[#This Row],[POA1(Wh/m2)]:[POA2(Wh/m2)]]),"")</f>
        <v>3825</v>
      </c>
      <c r="AG63" s="17">
        <f>IFERROR(Raw_Data[[#This Row],[Avg. POA without Exclusion (W/m2)2]]-Raw_Data[[#This Row],[Avg. POA Lost (W/m2)]],"")</f>
        <v>3825</v>
      </c>
      <c r="AH63" s="17">
        <v>118517.7861</v>
      </c>
      <c r="AI63" s="33">
        <f t="shared" si="3"/>
        <v>12.416666666666668</v>
      </c>
    </row>
    <row r="64" spans="1:35">
      <c r="A64" s="17" t="s">
        <v>4</v>
      </c>
      <c r="B64" s="17">
        <v>2025</v>
      </c>
      <c r="C64" s="146" t="s">
        <v>211</v>
      </c>
      <c r="D64" s="146" t="s">
        <v>213</v>
      </c>
      <c r="E64" s="42">
        <v>45778</v>
      </c>
      <c r="F64" s="17">
        <f>DAY(EOMONTH(Raw_Data[[#This Row],[Month Year]],0))</f>
        <v>31</v>
      </c>
      <c r="G64" s="77">
        <v>45805</v>
      </c>
      <c r="H64" s="30">
        <f>_xlfn.XLOOKUP(Raw_Data[[#This Row],[Month Year]],'Modelling New'!D:D,'Modelling New'!N:N)</f>
        <v>10.507</v>
      </c>
      <c r="I64" s="31">
        <v>0.25416666666666665</v>
      </c>
      <c r="J64" s="31">
        <v>0.75486111111111109</v>
      </c>
      <c r="K64" s="17">
        <v>4540</v>
      </c>
      <c r="L64" s="17">
        <v>4770</v>
      </c>
      <c r="M64" s="17">
        <v>4862</v>
      </c>
      <c r="N64" s="17">
        <v>4830</v>
      </c>
      <c r="O64" s="17">
        <v>4630</v>
      </c>
      <c r="P64" s="17">
        <v>5282</v>
      </c>
      <c r="Q64" s="17">
        <v>118735.6287</v>
      </c>
      <c r="R64" s="17">
        <v>15.787001999999999</v>
      </c>
      <c r="S64" s="17">
        <v>3450</v>
      </c>
      <c r="T64" s="17">
        <v>3340</v>
      </c>
      <c r="U64" s="17">
        <v>3360</v>
      </c>
      <c r="V64" s="17">
        <v>0</v>
      </c>
      <c r="W64" s="45">
        <v>25.06354296306494</v>
      </c>
      <c r="X64" s="30">
        <v>31.196019349666184</v>
      </c>
      <c r="Y64" s="30">
        <v>1.77585254217449</v>
      </c>
      <c r="Z64" s="30">
        <v>9.2261447906494141</v>
      </c>
      <c r="AA64" s="17">
        <v>0.21</v>
      </c>
      <c r="AB64" s="17">
        <f>SUM(Raw_Data[[#This Row],[IC1_Inv1]:[IC2_Inv2]])</f>
        <v>28914</v>
      </c>
      <c r="AC64" s="17">
        <f>IF((Raw_Data[[#This Row],[66 kV ABT Main Meter Reading (Export)]]-Q63)*1000&lt;0,0,(Raw_Data[[#This Row],[66 kV ABT Main Meter Reading (Export)]]-Q63)*1000)</f>
        <v>27668.900000004214</v>
      </c>
      <c r="AD64" s="17">
        <f>IF((Raw_Data[[#This Row],[66 kV CRP MFM Reading (Import)]]-R63)*60000&lt;0,0,(Raw_Data[[#This Row],[66 kV CRP MFM Reading (Import)]]-R63)*60000)</f>
        <v>394.97999999994704</v>
      </c>
      <c r="AE64" s="17">
        <f>Raw_Data[[#This Row],[Export  (kWh)]]-Raw_Data[[#This Row],[Import (kWh)]]</f>
        <v>27273.920000004266</v>
      </c>
      <c r="AF64" s="17">
        <f>IFERROR(AVERAGE(Raw_Data[[#This Row],[POA1(Wh/m2)]:[POA2(Wh/m2)]]),"")</f>
        <v>3350</v>
      </c>
      <c r="AG64" s="17">
        <f>IFERROR(Raw_Data[[#This Row],[Avg. POA without Exclusion (W/m2)2]]-Raw_Data[[#This Row],[Avg. POA Lost (W/m2)]],"")</f>
        <v>3350</v>
      </c>
      <c r="AH64" s="17">
        <v>118545.41650000001</v>
      </c>
      <c r="AI64" s="33">
        <f t="shared" si="3"/>
        <v>12.016666666666666</v>
      </c>
    </row>
    <row r="65" spans="1:35">
      <c r="A65" s="17" t="s">
        <v>4</v>
      </c>
      <c r="B65" s="17">
        <v>2025</v>
      </c>
      <c r="C65" s="146" t="s">
        <v>211</v>
      </c>
      <c r="D65" s="146" t="s">
        <v>213</v>
      </c>
      <c r="E65" s="42">
        <v>45778</v>
      </c>
      <c r="F65" s="17">
        <f>DAY(EOMONTH(Raw_Data[[#This Row],[Month Year]],0))</f>
        <v>31</v>
      </c>
      <c r="G65" s="77">
        <v>45806</v>
      </c>
      <c r="H65" s="30">
        <f>_xlfn.XLOOKUP(Raw_Data[[#This Row],[Month Year]],'Modelling New'!D:D,'Modelling New'!N:N)</f>
        <v>10.507</v>
      </c>
      <c r="I65" s="31">
        <v>0.25347222222222221</v>
      </c>
      <c r="J65" s="31">
        <v>0.77708333333333335</v>
      </c>
      <c r="K65" s="17">
        <v>5094</v>
      </c>
      <c r="L65" s="17">
        <v>5370</v>
      </c>
      <c r="M65" s="17">
        <v>5461</v>
      </c>
      <c r="N65" s="17">
        <v>5470</v>
      </c>
      <c r="O65" s="17">
        <v>5260</v>
      </c>
      <c r="P65" s="17">
        <v>5282</v>
      </c>
      <c r="Q65" s="17">
        <v>118767.0885</v>
      </c>
      <c r="R65" s="17">
        <v>15.790632</v>
      </c>
      <c r="S65" s="17">
        <v>3820</v>
      </c>
      <c r="T65" s="17">
        <v>3750</v>
      </c>
      <c r="U65" s="17">
        <v>3710</v>
      </c>
      <c r="V65" s="17">
        <v>0</v>
      </c>
      <c r="W65" s="45">
        <v>24.85041588031693</v>
      </c>
      <c r="X65" s="30">
        <v>32.004870362944949</v>
      </c>
      <c r="Y65" s="30">
        <v>1.7221130791089392</v>
      </c>
      <c r="Z65" s="30">
        <v>6.3480243682861328</v>
      </c>
      <c r="AA65" s="17">
        <v>0.19</v>
      </c>
      <c r="AB65" s="17">
        <f>SUM(Raw_Data[[#This Row],[IC1_Inv1]:[IC2_Inv2]])</f>
        <v>31937</v>
      </c>
      <c r="AC65" s="17">
        <f>IF((Raw_Data[[#This Row],[66 kV ABT Main Meter Reading (Export)]]-Q64)*1000&lt;0,0,(Raw_Data[[#This Row],[66 kV ABT Main Meter Reading (Export)]]-Q64)*1000)</f>
        <v>31459.799999996903</v>
      </c>
      <c r="AD65" s="17">
        <f>IF((Raw_Data[[#This Row],[66 kV CRP MFM Reading (Import)]]-R64)*60000&lt;0,0,(Raw_Data[[#This Row],[66 kV CRP MFM Reading (Import)]]-R64)*60000)</f>
        <v>217.80000000006794</v>
      </c>
      <c r="AE65" s="17">
        <f>Raw_Data[[#This Row],[Export  (kWh)]]-Raw_Data[[#This Row],[Import (kWh)]]</f>
        <v>31241.999999996835</v>
      </c>
      <c r="AF65" s="17">
        <f>IFERROR(AVERAGE(Raw_Data[[#This Row],[POA1(Wh/m2)]:[POA2(Wh/m2)]]),"")</f>
        <v>3730</v>
      </c>
      <c r="AG65" s="17">
        <f>IFERROR(Raw_Data[[#This Row],[Avg. POA without Exclusion (W/m2)2]]-Raw_Data[[#This Row],[Avg. POA Lost (W/m2)]],"")</f>
        <v>3730</v>
      </c>
      <c r="AH65" s="17">
        <v>118576.8343</v>
      </c>
      <c r="AI65" s="33">
        <f t="shared" si="3"/>
        <v>12.566666666666666</v>
      </c>
    </row>
    <row r="66" spans="1:35">
      <c r="A66" s="17" t="s">
        <v>4</v>
      </c>
      <c r="B66" s="17">
        <v>2025</v>
      </c>
      <c r="C66" s="146" t="s">
        <v>211</v>
      </c>
      <c r="D66" s="146" t="s">
        <v>213</v>
      </c>
      <c r="E66" s="42">
        <v>45778</v>
      </c>
      <c r="F66" s="17">
        <f>DAY(EOMONTH(Raw_Data[[#This Row],[Month Year]],0))</f>
        <v>31</v>
      </c>
      <c r="G66" s="77">
        <v>45807</v>
      </c>
      <c r="H66" s="30">
        <f>_xlfn.XLOOKUP(Raw_Data[[#This Row],[Month Year]],'Modelling New'!D:D,'Modelling New'!N:N)</f>
        <v>10.507</v>
      </c>
      <c r="I66" s="31">
        <v>0.25138888888888888</v>
      </c>
      <c r="J66" s="31">
        <v>0.76944444444444449</v>
      </c>
      <c r="K66" s="17">
        <v>3930</v>
      </c>
      <c r="L66" s="17">
        <v>4144</v>
      </c>
      <c r="M66" s="17">
        <v>4223</v>
      </c>
      <c r="N66" s="17">
        <v>4152</v>
      </c>
      <c r="O66" s="17">
        <v>4081</v>
      </c>
      <c r="P66" s="17">
        <v>5282</v>
      </c>
      <c r="Q66" s="17">
        <v>118791.2626</v>
      </c>
      <c r="R66" s="17">
        <v>15.796594000000001</v>
      </c>
      <c r="S66" s="17">
        <v>3040</v>
      </c>
      <c r="T66" s="17">
        <v>2850</v>
      </c>
      <c r="U66" s="17">
        <v>2830</v>
      </c>
      <c r="V66" s="17">
        <v>0</v>
      </c>
      <c r="W66" s="45">
        <v>24.906242915927965</v>
      </c>
      <c r="X66" s="30">
        <v>31.001991958106125</v>
      </c>
      <c r="Y66" s="30">
        <v>1.1342576095721866</v>
      </c>
      <c r="Z66" s="30">
        <v>6.0709404945373535</v>
      </c>
      <c r="AA66" s="17">
        <v>0</v>
      </c>
      <c r="AB66" s="17">
        <f>SUM(Raw_Data[[#This Row],[IC1_Inv1]:[IC2_Inv2]])</f>
        <v>25812</v>
      </c>
      <c r="AC66" s="17">
        <f>IF((Raw_Data[[#This Row],[66 kV ABT Main Meter Reading (Export)]]-Q65)*1000&lt;0,0,(Raw_Data[[#This Row],[66 kV ABT Main Meter Reading (Export)]]-Q65)*1000)</f>
        <v>24174.100000003818</v>
      </c>
      <c r="AD66" s="17">
        <f>IF((Raw_Data[[#This Row],[66 kV CRP MFM Reading (Import)]]-R65)*60000&lt;0,0,(Raw_Data[[#This Row],[66 kV CRP MFM Reading (Import)]]-R65)*60000)</f>
        <v>357.72000000001469</v>
      </c>
      <c r="AE66" s="17">
        <f>Raw_Data[[#This Row],[Export  (kWh)]]-Raw_Data[[#This Row],[Import (kWh)]]</f>
        <v>23816.380000003803</v>
      </c>
      <c r="AF66" s="17">
        <f>IFERROR(AVERAGE(Raw_Data[[#This Row],[POA1(Wh/m2)]:[POA2(Wh/m2)]]),"")</f>
        <v>2840</v>
      </c>
      <c r="AG66" s="17">
        <f>IFERROR(Raw_Data[[#This Row],[Avg. POA without Exclusion (W/m2)2]]-Raw_Data[[#This Row],[Avg. POA Lost (W/m2)]],"")</f>
        <v>2840</v>
      </c>
      <c r="AH66" s="17">
        <v>118600.9739</v>
      </c>
      <c r="AI66" s="33">
        <f t="shared" si="3"/>
        <v>12.433333333333334</v>
      </c>
    </row>
    <row r="67" spans="1:35">
      <c r="A67" s="17" t="s">
        <v>4</v>
      </c>
      <c r="B67" s="17">
        <v>2025</v>
      </c>
      <c r="C67" s="146" t="s">
        <v>211</v>
      </c>
      <c r="D67" s="146" t="s">
        <v>213</v>
      </c>
      <c r="E67" s="42">
        <v>45778</v>
      </c>
      <c r="F67" s="17">
        <f>DAY(EOMONTH(Raw_Data[[#This Row],[Month Year]],0))</f>
        <v>31</v>
      </c>
      <c r="G67" s="77">
        <v>45808</v>
      </c>
      <c r="H67" s="30">
        <f>_xlfn.XLOOKUP(Raw_Data[[#This Row],[Month Year]],'Modelling New'!D:D,'Modelling New'!N:N)</f>
        <v>10.507</v>
      </c>
      <c r="I67" s="31">
        <v>0.25347222222222221</v>
      </c>
      <c r="J67" s="31">
        <v>0.77708333333333335</v>
      </c>
      <c r="K67" s="17">
        <v>6630</v>
      </c>
      <c r="L67" s="17">
        <v>7132</v>
      </c>
      <c r="M67" s="17">
        <v>7072</v>
      </c>
      <c r="N67" s="17">
        <v>6970</v>
      </c>
      <c r="O67" s="17">
        <v>6810</v>
      </c>
      <c r="P67" s="17">
        <v>5282</v>
      </c>
      <c r="Q67" s="17">
        <v>118832.1948</v>
      </c>
      <c r="R67" s="17">
        <v>15.800860999999999</v>
      </c>
      <c r="S67" s="17">
        <v>5150</v>
      </c>
      <c r="T67" s="17">
        <v>5190</v>
      </c>
      <c r="U67" s="17">
        <v>5180</v>
      </c>
      <c r="V67" s="17">
        <v>0</v>
      </c>
      <c r="W67" s="45">
        <v>26.577622488160795</v>
      </c>
      <c r="X67" s="30">
        <v>37.228112712127484</v>
      </c>
      <c r="Y67" s="30">
        <v>0.83760739446475807</v>
      </c>
      <c r="Z67" s="30">
        <v>4.392054557800293</v>
      </c>
      <c r="AA67" s="17">
        <v>0</v>
      </c>
      <c r="AB67" s="17">
        <f>SUM(Raw_Data[[#This Row],[IC1_Inv1]:[IC2_Inv2]])</f>
        <v>39896</v>
      </c>
      <c r="AC67" s="17">
        <f>IF((Raw_Data[[#This Row],[66 kV ABT Main Meter Reading (Export)]]-Q66)*1000&lt;0,0,(Raw_Data[[#This Row],[66 kV ABT Main Meter Reading (Export)]]-Q66)*1000)</f>
        <v>40932.199999995646</v>
      </c>
      <c r="AD67" s="17">
        <f>IF((Raw_Data[[#This Row],[66 kV CRP MFM Reading (Import)]]-R66)*60000&lt;0,0,(Raw_Data[[#This Row],[66 kV CRP MFM Reading (Import)]]-R66)*60000)</f>
        <v>256.01999999992131</v>
      </c>
      <c r="AE67" s="17">
        <f>Raw_Data[[#This Row],[Export  (kWh)]]-Raw_Data[[#This Row],[Import (kWh)]]</f>
        <v>40676.179999995722</v>
      </c>
      <c r="AF67" s="17">
        <f>IFERROR(AVERAGE(Raw_Data[[#This Row],[POA1(Wh/m2)]:[POA2(Wh/m2)]]),"")</f>
        <v>5185</v>
      </c>
      <c r="AG67" s="17">
        <f>IFERROR(Raw_Data[[#This Row],[Avg. POA without Exclusion (W/m2)2]]-Raw_Data[[#This Row],[Avg. POA Lost (W/m2)]],"")</f>
        <v>5185</v>
      </c>
      <c r="AH67" s="17">
        <v>118641.8536</v>
      </c>
      <c r="AI67" s="33">
        <f t="shared" si="3"/>
        <v>12.566666666666666</v>
      </c>
    </row>
    <row r="68" spans="1:35">
      <c r="A68" s="17" t="s">
        <v>4</v>
      </c>
      <c r="B68" s="17">
        <v>2025</v>
      </c>
      <c r="C68" s="146" t="s">
        <v>211</v>
      </c>
      <c r="D68" s="146" t="s">
        <v>213</v>
      </c>
      <c r="E68" s="42">
        <v>45809</v>
      </c>
      <c r="F68" s="17">
        <f>DAY(EOMONTH(Raw_Data[[#This Row],[Month Year]],0))</f>
        <v>30</v>
      </c>
      <c r="G68" s="77">
        <v>45809</v>
      </c>
      <c r="H68" s="30">
        <f>_xlfn.XLOOKUP(Raw_Data[[#This Row],[Month Year]],'Modelling New'!D:D,'Modelling New'!N:N)</f>
        <v>10.507</v>
      </c>
      <c r="I68" s="31">
        <v>0.25</v>
      </c>
      <c r="J68" s="31">
        <v>0.77430555555555558</v>
      </c>
      <c r="K68" s="17">
        <v>8764</v>
      </c>
      <c r="L68" s="17">
        <v>9300</v>
      </c>
      <c r="M68" s="17">
        <v>8953</v>
      </c>
      <c r="N68" s="17">
        <v>8902</v>
      </c>
      <c r="O68" s="17">
        <v>8663</v>
      </c>
      <c r="P68" s="17">
        <v>5282</v>
      </c>
      <c r="Q68" s="17">
        <v>118885.0585</v>
      </c>
      <c r="R68" s="17">
        <v>15.806293</v>
      </c>
      <c r="S68" s="17">
        <v>6550</v>
      </c>
      <c r="T68" s="17">
        <v>7050</v>
      </c>
      <c r="U68" s="17">
        <v>6810</v>
      </c>
      <c r="V68" s="17">
        <v>0</v>
      </c>
      <c r="W68" s="45">
        <v>27.376739383374574</v>
      </c>
      <c r="X68" s="30">
        <v>41.126740834069629</v>
      </c>
      <c r="Y68" s="30">
        <v>1.626559259241851</v>
      </c>
      <c r="Z68" s="30">
        <v>6.4820642471313477</v>
      </c>
      <c r="AA68" s="17">
        <v>0</v>
      </c>
      <c r="AB68" s="17">
        <f>SUM(Raw_Data[[#This Row],[IC1_Inv1]:[IC2_Inv2]])</f>
        <v>49864</v>
      </c>
      <c r="AC68" s="17">
        <f>IF((Raw_Data[[#This Row],[66 kV ABT Main Meter Reading (Export)]]-Q67)*1000&lt;0,0,(Raw_Data[[#This Row],[66 kV ABT Main Meter Reading (Export)]]-Q67)*1000)</f>
        <v>52863.7000000017</v>
      </c>
      <c r="AD68" s="17">
        <f>IF((Raw_Data[[#This Row],[66 kV CRP MFM Reading (Import)]]-R67)*60000&lt;0,0,(Raw_Data[[#This Row],[66 kV CRP MFM Reading (Import)]]-R67)*60000)</f>
        <v>325.92000000004617</v>
      </c>
      <c r="AE68" s="17">
        <f>Raw_Data[[#This Row],[Export  (kWh)]]-Raw_Data[[#This Row],[Import (kWh)]]</f>
        <v>52537.78000000165</v>
      </c>
      <c r="AF68" s="17">
        <f>IFERROR(AVERAGE(Raw_Data[[#This Row],[POA1(Wh/m2)]:[POA2(Wh/m2)]]),"")</f>
        <v>6930</v>
      </c>
      <c r="AG68" s="17">
        <f>IFERROR(Raw_Data[[#This Row],[Avg. POA without Exclusion (W/m2)2]]-Raw_Data[[#This Row],[Avg. POA Lost (W/m2)]],"")</f>
        <v>6930</v>
      </c>
      <c r="AH68" s="17">
        <v>118694.65</v>
      </c>
      <c r="AI68" s="33">
        <f t="shared" ref="AI68:AI73" si="4">(J68-I68)*24</f>
        <v>12.583333333333334</v>
      </c>
    </row>
    <row r="69" spans="1:35">
      <c r="A69" s="17" t="s">
        <v>4</v>
      </c>
      <c r="B69" s="17">
        <v>2025</v>
      </c>
      <c r="C69" s="146" t="s">
        <v>211</v>
      </c>
      <c r="D69" s="146" t="s">
        <v>213</v>
      </c>
      <c r="E69" s="42">
        <v>45809</v>
      </c>
      <c r="F69" s="17">
        <f>DAY(EOMONTH(Raw_Data[[#This Row],[Month Year]],0))</f>
        <v>30</v>
      </c>
      <c r="G69" s="77">
        <v>45810</v>
      </c>
      <c r="H69" s="30">
        <f>_xlfn.XLOOKUP(Raw_Data[[#This Row],[Month Year]],'Modelling New'!D:D,'Modelling New'!N:N)</f>
        <v>10.507</v>
      </c>
      <c r="I69" s="31">
        <v>0.25208333333333333</v>
      </c>
      <c r="J69" s="31">
        <v>0.77569444444444446</v>
      </c>
      <c r="K69" s="17">
        <v>7630</v>
      </c>
      <c r="L69" s="17">
        <v>8110</v>
      </c>
      <c r="M69" s="17">
        <v>7970</v>
      </c>
      <c r="N69" s="17">
        <v>7804</v>
      </c>
      <c r="O69" s="17">
        <v>7671</v>
      </c>
      <c r="P69" s="17">
        <v>5282</v>
      </c>
      <c r="Q69" s="17">
        <v>118931.3634</v>
      </c>
      <c r="R69" s="17">
        <v>15.811051000000001</v>
      </c>
      <c r="S69" s="17">
        <v>5570</v>
      </c>
      <c r="T69" s="17">
        <v>6030</v>
      </c>
      <c r="U69" s="17">
        <v>6040</v>
      </c>
      <c r="V69" s="17">
        <v>0</v>
      </c>
      <c r="W69" s="45">
        <v>27.288291673592823</v>
      </c>
      <c r="X69" s="30">
        <v>39.084065129206763</v>
      </c>
      <c r="Y69" s="30">
        <v>1.9192828386126088</v>
      </c>
      <c r="Z69" s="30">
        <v>5.62987478574117</v>
      </c>
      <c r="AA69" s="17">
        <v>0</v>
      </c>
      <c r="AB69" s="17">
        <f>SUM(Raw_Data[[#This Row],[IC1_Inv1]:[IC2_Inv2]])</f>
        <v>44467</v>
      </c>
      <c r="AC69" s="17">
        <f>IF((Raw_Data[[#This Row],[66 kV ABT Main Meter Reading (Export)]]-Q68)*1000&lt;0,0,(Raw_Data[[#This Row],[66 kV ABT Main Meter Reading (Export)]]-Q68)*1000)</f>
        <v>46304.900000002817</v>
      </c>
      <c r="AD69" s="17">
        <f>IF((Raw_Data[[#This Row],[66 kV CRP MFM Reading (Import)]]-R68)*60000&lt;0,0,(Raw_Data[[#This Row],[66 kV CRP MFM Reading (Import)]]-R68)*60000)</f>
        <v>285.48000000004237</v>
      </c>
      <c r="AE69" s="17">
        <f>Raw_Data[[#This Row],[Export  (kWh)]]-Raw_Data[[#This Row],[Import (kWh)]]</f>
        <v>46019.420000002778</v>
      </c>
      <c r="AF69" s="17">
        <f>IFERROR(AVERAGE(Raw_Data[[#This Row],[POA1(Wh/m2)]:[POA2(Wh/m2)]]),"")</f>
        <v>6035</v>
      </c>
      <c r="AG69" s="17">
        <f>IFERROR(Raw_Data[[#This Row],[Avg. POA without Exclusion (W/m2)2]]-Raw_Data[[#This Row],[Avg. POA Lost (W/m2)]],"")</f>
        <v>6035</v>
      </c>
      <c r="AH69" s="17">
        <v>118740.8962</v>
      </c>
      <c r="AI69" s="33">
        <f t="shared" si="4"/>
        <v>12.566666666666666</v>
      </c>
    </row>
    <row r="70" spans="1:35">
      <c r="A70" s="17" t="s">
        <v>4</v>
      </c>
      <c r="B70" s="17">
        <v>2025</v>
      </c>
      <c r="C70" s="146" t="s">
        <v>211</v>
      </c>
      <c r="D70" s="146" t="s">
        <v>213</v>
      </c>
      <c r="E70" s="42">
        <v>45809</v>
      </c>
      <c r="F70" s="17">
        <f>DAY(EOMONTH(Raw_Data[[#This Row],[Month Year]],0))</f>
        <v>30</v>
      </c>
      <c r="G70" s="77">
        <v>45811</v>
      </c>
      <c r="H70" s="30">
        <f>_xlfn.XLOOKUP(Raw_Data[[#This Row],[Month Year]],'Modelling New'!D:D,'Modelling New'!N:N)</f>
        <v>10.507</v>
      </c>
      <c r="I70" s="31">
        <v>0.25138888888888888</v>
      </c>
      <c r="J70" s="31">
        <v>0.77430555555555558</v>
      </c>
      <c r="K70" s="17">
        <v>6550</v>
      </c>
      <c r="L70" s="17">
        <v>6800</v>
      </c>
      <c r="M70" s="17">
        <v>6972</v>
      </c>
      <c r="N70" s="17">
        <v>6780</v>
      </c>
      <c r="O70" s="17">
        <v>6670</v>
      </c>
      <c r="P70" s="17">
        <v>5282</v>
      </c>
      <c r="Q70" s="17">
        <v>118971.1531</v>
      </c>
      <c r="R70" s="17">
        <v>15.816352</v>
      </c>
      <c r="S70" s="17">
        <v>4890</v>
      </c>
      <c r="T70" s="17">
        <v>5250</v>
      </c>
      <c r="U70" s="17">
        <v>5030</v>
      </c>
      <c r="V70" s="17">
        <v>0</v>
      </c>
      <c r="W70" s="45">
        <v>25.604953624209294</v>
      </c>
      <c r="X70" s="30">
        <v>36.147619717949581</v>
      </c>
      <c r="Y70" s="30">
        <v>1.4757743923670417</v>
      </c>
      <c r="Z70" s="30">
        <v>6.5288867950439453</v>
      </c>
      <c r="AA70" s="17">
        <v>0</v>
      </c>
      <c r="AB70" s="17">
        <f>SUM(Raw_Data[[#This Row],[IC1_Inv1]:[IC2_Inv2]])</f>
        <v>39054</v>
      </c>
      <c r="AC70" s="17">
        <f>IF((Raw_Data[[#This Row],[66 kV ABT Main Meter Reading (Export)]]-Q69)*1000&lt;0,0,(Raw_Data[[#This Row],[66 kV ABT Main Meter Reading (Export)]]-Q69)*1000)</f>
        <v>39789.6999999939</v>
      </c>
      <c r="AD70" s="17">
        <f>IF((Raw_Data[[#This Row],[66 kV CRP MFM Reading (Import)]]-R69)*60000&lt;0,0,(Raw_Data[[#This Row],[66 kV CRP MFM Reading (Import)]]-R69)*60000)</f>
        <v>318.05999999996004</v>
      </c>
      <c r="AE70" s="17">
        <f>Raw_Data[[#This Row],[Export  (kWh)]]-Raw_Data[[#This Row],[Import (kWh)]]</f>
        <v>39471.639999993939</v>
      </c>
      <c r="AF70" s="17">
        <f>IFERROR(AVERAGE(Raw_Data[[#This Row],[POA1(Wh/m2)]:[POA2(Wh/m2)]]),"")</f>
        <v>5140</v>
      </c>
      <c r="AG70" s="17">
        <f>IFERROR(Raw_Data[[#This Row],[Avg. POA without Exclusion (W/m2)2]]-Raw_Data[[#This Row],[Avg. POA Lost (W/m2)]],"")</f>
        <v>5140</v>
      </c>
      <c r="AH70" s="17">
        <v>118780.6318</v>
      </c>
      <c r="AI70" s="33">
        <f t="shared" si="4"/>
        <v>12.55</v>
      </c>
    </row>
    <row r="71" spans="1:35">
      <c r="A71" s="17" t="s">
        <v>4</v>
      </c>
      <c r="B71" s="17">
        <v>2025</v>
      </c>
      <c r="C71" s="146" t="s">
        <v>211</v>
      </c>
      <c r="D71" s="146" t="s">
        <v>213</v>
      </c>
      <c r="E71" s="42">
        <v>45809</v>
      </c>
      <c r="F71" s="17">
        <f>DAY(EOMONTH(Raw_Data[[#This Row],[Month Year]],0))</f>
        <v>30</v>
      </c>
      <c r="G71" s="77">
        <v>45812</v>
      </c>
      <c r="H71" s="30">
        <f>_xlfn.XLOOKUP(Raw_Data[[#This Row],[Month Year]],'Modelling New'!D:D,'Modelling New'!N:N)</f>
        <v>10.507</v>
      </c>
      <c r="I71" s="31">
        <v>0.24861111111111112</v>
      </c>
      <c r="J71" s="31">
        <v>0.77430555555555558</v>
      </c>
      <c r="K71" s="17">
        <v>8710</v>
      </c>
      <c r="L71" s="17">
        <v>9490</v>
      </c>
      <c r="M71" s="17">
        <v>9170</v>
      </c>
      <c r="N71" s="17">
        <v>9034</v>
      </c>
      <c r="O71" s="17">
        <v>8870</v>
      </c>
      <c r="P71" s="17">
        <v>5282</v>
      </c>
      <c r="Q71" s="17">
        <v>119024.7053</v>
      </c>
      <c r="R71" s="17">
        <v>15.821595</v>
      </c>
      <c r="S71" s="17">
        <v>6580</v>
      </c>
      <c r="T71" s="17">
        <v>7170</v>
      </c>
      <c r="U71" s="17">
        <v>6840</v>
      </c>
      <c r="V71" s="17">
        <v>0</v>
      </c>
      <c r="W71" s="45">
        <v>27.191465679762501</v>
      </c>
      <c r="X71" s="30">
        <v>41.375525401575899</v>
      </c>
      <c r="Y71" s="30">
        <v>0.88923907877587394</v>
      </c>
      <c r="Z71" s="30">
        <v>4.8114042282104492</v>
      </c>
      <c r="AA71" s="17">
        <v>0</v>
      </c>
      <c r="AB71" s="17">
        <f>SUM(Raw_Data[[#This Row],[IC1_Inv1]:[IC2_Inv2]])</f>
        <v>50556</v>
      </c>
      <c r="AC71" s="17">
        <f>IF((Raw_Data[[#This Row],[66 kV ABT Main Meter Reading (Export)]]-Q70)*1000&lt;0,0,(Raw_Data[[#This Row],[66 kV ABT Main Meter Reading (Export)]]-Q70)*1000)</f>
        <v>53552.200000005541</v>
      </c>
      <c r="AD71" s="17">
        <f>IF((Raw_Data[[#This Row],[66 kV CRP MFM Reading (Import)]]-R70)*60000&lt;0,0,(Raw_Data[[#This Row],[66 kV CRP MFM Reading (Import)]]-R70)*60000)</f>
        <v>314.58000000000652</v>
      </c>
      <c r="AE71" s="17">
        <f>Raw_Data[[#This Row],[Export  (kWh)]]-Raw_Data[[#This Row],[Import (kWh)]]</f>
        <v>53237.620000005532</v>
      </c>
      <c r="AF71" s="17">
        <f>IFERROR(AVERAGE(Raw_Data[[#This Row],[POA1(Wh/m2)]:[POA2(Wh/m2)]]),"")</f>
        <v>7005</v>
      </c>
      <c r="AG71" s="17">
        <f>IFERROR(Raw_Data[[#This Row],[Avg. POA without Exclusion (W/m2)2]]-Raw_Data[[#This Row],[Avg. POA Lost (W/m2)]],"")</f>
        <v>7005</v>
      </c>
      <c r="AH71" s="17">
        <v>118834.1161</v>
      </c>
      <c r="AI71" s="33">
        <f t="shared" si="4"/>
        <v>12.616666666666667</v>
      </c>
    </row>
    <row r="72" spans="1:35">
      <c r="A72" s="17" t="s">
        <v>4</v>
      </c>
      <c r="B72" s="17">
        <v>2025</v>
      </c>
      <c r="C72" s="146" t="s">
        <v>211</v>
      </c>
      <c r="D72" s="146" t="s">
        <v>213</v>
      </c>
      <c r="E72" s="42">
        <v>45809</v>
      </c>
      <c r="F72" s="17">
        <f>DAY(EOMONTH(Raw_Data[[#This Row],[Month Year]],0))</f>
        <v>30</v>
      </c>
      <c r="G72" s="77">
        <v>45813</v>
      </c>
      <c r="H72" s="30">
        <f>_xlfn.XLOOKUP(Raw_Data[[#This Row],[Month Year]],'Modelling New'!D:D,'Modelling New'!N:N)</f>
        <v>10.507</v>
      </c>
      <c r="I72" s="31">
        <v>0.25</v>
      </c>
      <c r="J72" s="31">
        <v>0.77430555555555558</v>
      </c>
      <c r="K72" s="17">
        <v>8760</v>
      </c>
      <c r="L72" s="17">
        <v>9661</v>
      </c>
      <c r="M72" s="17">
        <v>9500</v>
      </c>
      <c r="N72" s="17">
        <v>9230</v>
      </c>
      <c r="O72" s="17">
        <v>8920</v>
      </c>
      <c r="P72" s="17">
        <v>5282</v>
      </c>
      <c r="Q72" s="17">
        <v>119079.35550000001</v>
      </c>
      <c r="R72" s="17">
        <v>15.826340999999999</v>
      </c>
      <c r="S72" s="17">
        <v>6700</v>
      </c>
      <c r="T72" s="17">
        <v>7520</v>
      </c>
      <c r="U72" s="17">
        <v>7250</v>
      </c>
      <c r="V72" s="17">
        <v>0</v>
      </c>
      <c r="W72" s="45">
        <v>27.799682468333572</v>
      </c>
      <c r="X72" s="30">
        <v>43.133621942429315</v>
      </c>
      <c r="Y72" s="30">
        <v>0.76420390976484487</v>
      </c>
      <c r="Z72" s="30">
        <v>1.0214121341705322</v>
      </c>
      <c r="AA72" s="17">
        <v>0.98</v>
      </c>
      <c r="AB72" s="17">
        <f>SUM(Raw_Data[[#This Row],[IC1_Inv1]:[IC2_Inv2]])</f>
        <v>51353</v>
      </c>
      <c r="AC72" s="17">
        <f>IF((Raw_Data[[#This Row],[66 kV ABT Main Meter Reading (Export)]]-Q71)*1000&lt;0,0,(Raw_Data[[#This Row],[66 kV ABT Main Meter Reading (Export)]]-Q71)*1000)</f>
        <v>54650.200000003679</v>
      </c>
      <c r="AD72" s="17">
        <f>IF((Raw_Data[[#This Row],[66 kV CRP MFM Reading (Import)]]-R71)*60000&lt;0,0,(Raw_Data[[#This Row],[66 kV CRP MFM Reading (Import)]]-R71)*60000)</f>
        <v>284.75999999994173</v>
      </c>
      <c r="AE72" s="17">
        <f>Raw_Data[[#This Row],[Export  (kWh)]]-Raw_Data[[#This Row],[Import (kWh)]]</f>
        <v>54365.440000003735</v>
      </c>
      <c r="AF72" s="17">
        <f>IFERROR(AVERAGE(Raw_Data[[#This Row],[POA1(Wh/m2)]:[POA2(Wh/m2)]]),"")</f>
        <v>7385</v>
      </c>
      <c r="AG72" s="17">
        <f>IFERROR(Raw_Data[[#This Row],[Avg. POA without Exclusion (W/m2)2]]-Raw_Data[[#This Row],[Avg. POA Lost (W/m2)]],"")</f>
        <v>7385</v>
      </c>
      <c r="AH72" s="17">
        <v>118888.6974</v>
      </c>
      <c r="AI72" s="33">
        <f t="shared" si="4"/>
        <v>12.583333333333334</v>
      </c>
    </row>
    <row r="73" spans="1:35">
      <c r="A73" s="17" t="s">
        <v>4</v>
      </c>
      <c r="B73" s="17">
        <v>2025</v>
      </c>
      <c r="C73" s="146" t="s">
        <v>211</v>
      </c>
      <c r="D73" s="146" t="s">
        <v>213</v>
      </c>
      <c r="E73" s="42">
        <v>45809</v>
      </c>
      <c r="F73" s="17">
        <f>DAY(EOMONTH(Raw_Data[[#This Row],[Month Year]],0))</f>
        <v>30</v>
      </c>
      <c r="G73" s="77">
        <v>45814</v>
      </c>
      <c r="H73" s="30">
        <f>_xlfn.XLOOKUP(Raw_Data[[#This Row],[Month Year]],'Modelling New'!D:D,'Modelling New'!N:N)</f>
        <v>10.507</v>
      </c>
      <c r="I73" s="31">
        <v>0.25069444444444444</v>
      </c>
      <c r="J73" s="31">
        <v>0.77638888888888891</v>
      </c>
      <c r="K73" s="17">
        <v>9050</v>
      </c>
      <c r="L73" s="17">
        <v>10124</v>
      </c>
      <c r="M73" s="17">
        <v>9770</v>
      </c>
      <c r="N73" s="17">
        <v>9810</v>
      </c>
      <c r="O73" s="17">
        <v>9254</v>
      </c>
      <c r="P73" s="17">
        <v>5282</v>
      </c>
      <c r="Q73" s="17">
        <v>119136.1784</v>
      </c>
      <c r="R73" s="17">
        <v>15.830787000000001</v>
      </c>
      <c r="S73" s="17">
        <v>6980</v>
      </c>
      <c r="T73" s="17">
        <v>7810</v>
      </c>
      <c r="U73" s="17">
        <v>7810</v>
      </c>
      <c r="V73" s="17">
        <v>0</v>
      </c>
      <c r="W73" s="45">
        <v>28.43274767584656</v>
      </c>
      <c r="X73" s="30">
        <v>45.731228504659633</v>
      </c>
      <c r="Y73" s="30">
        <v>0.75487719155365751</v>
      </c>
      <c r="Z73" s="30">
        <v>0.95622599124908447</v>
      </c>
      <c r="AA73" s="17">
        <v>0</v>
      </c>
      <c r="AB73" s="17">
        <f>SUM(Raw_Data[[#This Row],[IC1_Inv1]:[IC2_Inv2]])</f>
        <v>53290</v>
      </c>
      <c r="AC73" s="17">
        <f>IF((Raw_Data[[#This Row],[66 kV ABT Main Meter Reading (Export)]]-Q72)*1000&lt;0,0,(Raw_Data[[#This Row],[66 kV ABT Main Meter Reading (Export)]]-Q72)*1000)</f>
        <v>56822.899999999208</v>
      </c>
      <c r="AD73" s="17">
        <f>IF((Raw_Data[[#This Row],[66 kV CRP MFM Reading (Import)]]-R72)*60000&lt;0,0,(Raw_Data[[#This Row],[66 kV CRP MFM Reading (Import)]]-R72)*60000)</f>
        <v>266.76000000009026</v>
      </c>
      <c r="AE73" s="17">
        <f>Raw_Data[[#This Row],[Export  (kWh)]]-Raw_Data[[#This Row],[Import (kWh)]]</f>
        <v>56556.139999999119</v>
      </c>
      <c r="AF73" s="17">
        <f>IFERROR(AVERAGE(Raw_Data[[#This Row],[POA1(Wh/m2)]:[POA2(Wh/m2)]]),"")</f>
        <v>7810</v>
      </c>
      <c r="AG73" s="17">
        <f>IFERROR(Raw_Data[[#This Row],[Avg. POA without Exclusion (W/m2)2]]-Raw_Data[[#This Row],[Avg. POA Lost (W/m2)]],"")</f>
        <v>7810</v>
      </c>
      <c r="AH73" s="17">
        <v>118945.45</v>
      </c>
      <c r="AI73" s="33">
        <f t="shared" si="4"/>
        <v>12.616666666666667</v>
      </c>
    </row>
    <row r="74" spans="1:35">
      <c r="A74" s="17" t="s">
        <v>4</v>
      </c>
      <c r="B74" s="17">
        <v>2025</v>
      </c>
      <c r="C74" s="146" t="s">
        <v>211</v>
      </c>
      <c r="D74" s="146" t="s">
        <v>213</v>
      </c>
      <c r="E74" s="42">
        <v>45809</v>
      </c>
      <c r="F74" s="17">
        <f>DAY(EOMONTH(Raw_Data[[#This Row],[Month Year]],0))</f>
        <v>30</v>
      </c>
      <c r="G74" s="77">
        <v>45815</v>
      </c>
      <c r="H74" s="30">
        <f>_xlfn.XLOOKUP(Raw_Data[[#This Row],[Month Year]],'Modelling New'!D:D,'Modelling New'!N:N)</f>
        <v>10.507</v>
      </c>
      <c r="I74" s="31">
        <v>0.25069444444444444</v>
      </c>
      <c r="J74" s="31">
        <v>0.77847222222222223</v>
      </c>
      <c r="K74" s="17">
        <v>8972</v>
      </c>
      <c r="L74" s="17">
        <v>10569</v>
      </c>
      <c r="M74" s="17">
        <v>10080</v>
      </c>
      <c r="N74" s="17">
        <v>10140</v>
      </c>
      <c r="O74" s="17">
        <v>9772</v>
      </c>
      <c r="P74" s="17">
        <v>5282</v>
      </c>
      <c r="Q74" s="17">
        <v>119194.5628</v>
      </c>
      <c r="R74" s="17">
        <v>15.835941</v>
      </c>
      <c r="S74" s="17">
        <v>7330</v>
      </c>
      <c r="T74" s="17">
        <v>8040</v>
      </c>
      <c r="U74" s="17">
        <v>8040</v>
      </c>
      <c r="V74" s="17">
        <v>0</v>
      </c>
      <c r="W74" s="45">
        <v>27.854892075689214</v>
      </c>
      <c r="X74" s="30">
        <v>45.289373176976255</v>
      </c>
      <c r="Y74" s="30">
        <v>0.74587048550969681</v>
      </c>
      <c r="Z74" s="30">
        <v>0.88982200622558594</v>
      </c>
      <c r="AA74" s="17">
        <v>0</v>
      </c>
      <c r="AB74" s="17">
        <f>SUM(Raw_Data[[#This Row],[IC1_Inv1]:[IC2_Inv2]])</f>
        <v>54815</v>
      </c>
      <c r="AC74" s="17">
        <f>IF((Raw_Data[[#This Row],[66 kV ABT Main Meter Reading (Export)]]-Q73)*1000&lt;0,0,(Raw_Data[[#This Row],[66 kV ABT Main Meter Reading (Export)]]-Q73)*1000)</f>
        <v>58384.399999995367</v>
      </c>
      <c r="AD74" s="17">
        <f>IF((Raw_Data[[#This Row],[66 kV CRP MFM Reading (Import)]]-R73)*60000&lt;0,0,(Raw_Data[[#This Row],[66 kV CRP MFM Reading (Import)]]-R73)*60000)</f>
        <v>309.23999999995289</v>
      </c>
      <c r="AE74" s="17">
        <f>Raw_Data[[#This Row],[Export  (kWh)]]-Raw_Data[[#This Row],[Import (kWh)]]</f>
        <v>58075.159999995412</v>
      </c>
      <c r="AF74" s="17">
        <f>IFERROR(AVERAGE(Raw_Data[[#This Row],[POA1(Wh/m2)]:[POA2(Wh/m2)]]),"")</f>
        <v>8040</v>
      </c>
      <c r="AG74" s="17">
        <f>IFERROR(Raw_Data[[#This Row],[Avg. POA without Exclusion (W/m2)2]]-Raw_Data[[#This Row],[Avg. POA Lost (W/m2)]],"")</f>
        <v>8040</v>
      </c>
      <c r="AH74" s="17">
        <v>119003.7605</v>
      </c>
      <c r="AI74" s="33">
        <f t="shared" ref="AI74:AI79" si="5">(J74-I74)*24</f>
        <v>12.666666666666668</v>
      </c>
    </row>
    <row r="75" spans="1:35">
      <c r="A75" s="17" t="s">
        <v>4</v>
      </c>
      <c r="B75" s="17">
        <v>2025</v>
      </c>
      <c r="C75" s="146" t="s">
        <v>211</v>
      </c>
      <c r="D75" s="146" t="s">
        <v>213</v>
      </c>
      <c r="E75" s="42">
        <v>45809</v>
      </c>
      <c r="F75" s="17">
        <f>DAY(EOMONTH(Raw_Data[[#This Row],[Month Year]],0))</f>
        <v>30</v>
      </c>
      <c r="G75" s="77">
        <v>45816</v>
      </c>
      <c r="H75" s="30">
        <f>_xlfn.XLOOKUP(Raw_Data[[#This Row],[Month Year]],'Modelling New'!D:D,'Modelling New'!N:N)</f>
        <v>10.507</v>
      </c>
      <c r="I75" s="31">
        <v>0.24930555555555556</v>
      </c>
      <c r="J75" s="31">
        <v>0.77430555555555558</v>
      </c>
      <c r="K75" s="17">
        <v>9050</v>
      </c>
      <c r="L75" s="17">
        <v>9940</v>
      </c>
      <c r="M75" s="17">
        <v>9500</v>
      </c>
      <c r="N75" s="17">
        <v>9310</v>
      </c>
      <c r="O75" s="17">
        <v>9204</v>
      </c>
      <c r="P75" s="17">
        <v>5282</v>
      </c>
      <c r="Q75" s="17">
        <v>119249.9942</v>
      </c>
      <c r="R75" s="17">
        <v>15.840631999999999</v>
      </c>
      <c r="S75" s="17">
        <v>6980</v>
      </c>
      <c r="T75" s="17">
        <v>7590</v>
      </c>
      <c r="U75" s="17">
        <v>7480</v>
      </c>
      <c r="V75" s="17">
        <v>0</v>
      </c>
      <c r="W75" s="45">
        <v>28.672822765572363</v>
      </c>
      <c r="X75" s="30">
        <v>45.230646002229562</v>
      </c>
      <c r="Y75" s="30">
        <v>0.72954732928641886</v>
      </c>
      <c r="Z75" s="30">
        <v>0.89024680852890015</v>
      </c>
      <c r="AA75" s="17">
        <v>0</v>
      </c>
      <c r="AB75" s="17">
        <f>SUM(Raw_Data[[#This Row],[IC1_Inv1]:[IC2_Inv2]])</f>
        <v>52286</v>
      </c>
      <c r="AC75" s="17">
        <f>IF((Raw_Data[[#This Row],[66 kV ABT Main Meter Reading (Export)]]-Q74)*1000&lt;0,0,(Raw_Data[[#This Row],[66 kV ABT Main Meter Reading (Export)]]-Q74)*1000)</f>
        <v>55431.400000001304</v>
      </c>
      <c r="AD75" s="17">
        <f>IF((Raw_Data[[#This Row],[66 kV CRP MFM Reading (Import)]]-R74)*60000&lt;0,0,(Raw_Data[[#This Row],[66 kV CRP MFM Reading (Import)]]-R74)*60000)</f>
        <v>281.45999999996008</v>
      </c>
      <c r="AE75" s="17">
        <f>Raw_Data[[#This Row],[Export  (kWh)]]-Raw_Data[[#This Row],[Import (kWh)]]</f>
        <v>55149.940000001341</v>
      </c>
      <c r="AF75" s="17">
        <f>IFERROR(AVERAGE(Raw_Data[[#This Row],[POA1(Wh/m2)]:[POA2(Wh/m2)]]),"")</f>
        <v>7535</v>
      </c>
      <c r="AG75" s="17">
        <f>IFERROR(Raw_Data[[#This Row],[Avg. POA without Exclusion (W/m2)2]]-Raw_Data[[#This Row],[Avg. POA Lost (W/m2)]],"")</f>
        <v>7535</v>
      </c>
      <c r="AH75" s="17">
        <v>119059.1237</v>
      </c>
      <c r="AI75" s="33">
        <f t="shared" si="5"/>
        <v>12.600000000000001</v>
      </c>
    </row>
    <row r="76" spans="1:35">
      <c r="A76" s="17" t="s">
        <v>4</v>
      </c>
      <c r="B76" s="17">
        <v>2025</v>
      </c>
      <c r="C76" s="146" t="s">
        <v>211</v>
      </c>
      <c r="D76" s="146" t="s">
        <v>213</v>
      </c>
      <c r="E76" s="42">
        <v>45809</v>
      </c>
      <c r="F76" s="17">
        <f>DAY(EOMONTH(Raw_Data[[#This Row],[Month Year]],0))</f>
        <v>30</v>
      </c>
      <c r="G76" s="77">
        <v>45817</v>
      </c>
      <c r="H76" s="30">
        <f>_xlfn.XLOOKUP(Raw_Data[[#This Row],[Month Year]],'Modelling New'!D:D,'Modelling New'!N:N)</f>
        <v>10.507</v>
      </c>
      <c r="I76" s="31">
        <v>0.25069444444444444</v>
      </c>
      <c r="J76" s="31">
        <v>0.71666666666666667</v>
      </c>
      <c r="K76" s="17">
        <v>5570</v>
      </c>
      <c r="L76" s="17">
        <v>6285</v>
      </c>
      <c r="M76" s="17">
        <v>6084</v>
      </c>
      <c r="N76" s="17">
        <v>5970</v>
      </c>
      <c r="O76" s="17">
        <v>5781</v>
      </c>
      <c r="P76" s="17">
        <v>5282</v>
      </c>
      <c r="Q76" s="17">
        <v>119284.93520000001</v>
      </c>
      <c r="R76" s="17">
        <v>15.845936999999999</v>
      </c>
      <c r="S76" s="17">
        <v>4540</v>
      </c>
      <c r="T76" s="17">
        <v>4550</v>
      </c>
      <c r="U76" s="17">
        <v>4540</v>
      </c>
      <c r="V76" s="17">
        <v>0</v>
      </c>
      <c r="W76" s="45">
        <v>26.908883863971347</v>
      </c>
      <c r="X76" s="30">
        <v>38.086289451235814</v>
      </c>
      <c r="Y76" s="30">
        <v>0.70515631786769339</v>
      </c>
      <c r="Z76" s="30">
        <v>0.81437075138092041</v>
      </c>
      <c r="AA76" s="17">
        <v>0.81</v>
      </c>
      <c r="AB76" s="17">
        <f>SUM(Raw_Data[[#This Row],[IC1_Inv1]:[IC2_Inv2]])</f>
        <v>34972</v>
      </c>
      <c r="AC76" s="17">
        <f>IF((Raw_Data[[#This Row],[66 kV ABT Main Meter Reading (Export)]]-Q75)*1000&lt;0,0,(Raw_Data[[#This Row],[66 kV ABT Main Meter Reading (Export)]]-Q75)*1000)</f>
        <v>34941.00000000617</v>
      </c>
      <c r="AD76" s="17">
        <f>IF((Raw_Data[[#This Row],[66 kV CRP MFM Reading (Import)]]-R75)*60000&lt;0,0,(Raw_Data[[#This Row],[66 kV CRP MFM Reading (Import)]]-R75)*60000)</f>
        <v>318.29999999999359</v>
      </c>
      <c r="AE76" s="17">
        <f>Raw_Data[[#This Row],[Export  (kWh)]]-Raw_Data[[#This Row],[Import (kWh)]]</f>
        <v>34622.700000006174</v>
      </c>
      <c r="AF76" s="17">
        <f>IFERROR(AVERAGE(Raw_Data[[#This Row],[POA1(Wh/m2)]:[POA2(Wh/m2)]]),"")</f>
        <v>4545</v>
      </c>
      <c r="AG76" s="17">
        <f>IFERROR(Raw_Data[[#This Row],[Avg. POA without Exclusion (W/m2)2]]-Raw_Data[[#This Row],[Avg. POA Lost (W/m2)]],"")</f>
        <v>4545</v>
      </c>
      <c r="AH76" s="17">
        <v>119094.018</v>
      </c>
      <c r="AI76" s="33">
        <f t="shared" si="5"/>
        <v>11.183333333333334</v>
      </c>
    </row>
    <row r="77" spans="1:35">
      <c r="A77" s="17" t="s">
        <v>4</v>
      </c>
      <c r="B77" s="17">
        <v>2025</v>
      </c>
      <c r="C77" s="146" t="s">
        <v>211</v>
      </c>
      <c r="D77" s="146" t="s">
        <v>213</v>
      </c>
      <c r="E77" s="42">
        <v>45809</v>
      </c>
      <c r="F77" s="17">
        <f>DAY(EOMONTH(Raw_Data[[#This Row],[Month Year]],0))</f>
        <v>30</v>
      </c>
      <c r="G77" s="77">
        <v>45818</v>
      </c>
      <c r="H77" s="30">
        <f>_xlfn.XLOOKUP(Raw_Data[[#This Row],[Month Year]],'Modelling New'!D:D,'Modelling New'!N:N)</f>
        <v>10.507</v>
      </c>
      <c r="I77" s="31">
        <v>0.24930555555555556</v>
      </c>
      <c r="J77" s="31">
        <v>0.77777777777777779</v>
      </c>
      <c r="K77" s="17">
        <v>6940</v>
      </c>
      <c r="L77" s="17">
        <v>7590</v>
      </c>
      <c r="M77" s="17">
        <v>7400</v>
      </c>
      <c r="N77" s="17">
        <v>7092</v>
      </c>
      <c r="O77" s="17">
        <v>7050</v>
      </c>
      <c r="P77" s="17">
        <v>5282</v>
      </c>
      <c r="Q77" s="17">
        <v>119328.0099</v>
      </c>
      <c r="R77" s="17">
        <v>15.851169000000001</v>
      </c>
      <c r="S77" s="17">
        <v>5300</v>
      </c>
      <c r="T77" s="17">
        <v>5680</v>
      </c>
      <c r="U77" s="17">
        <v>5580</v>
      </c>
      <c r="V77" s="17">
        <v>0</v>
      </c>
      <c r="W77" s="45">
        <v>26.409495324413673</v>
      </c>
      <c r="X77" s="30">
        <v>37.032904060883261</v>
      </c>
      <c r="Y77" s="30">
        <v>1.5430992601392106</v>
      </c>
      <c r="Z77" s="30">
        <v>6.5776700973510742</v>
      </c>
      <c r="AA77" s="17">
        <v>0</v>
      </c>
      <c r="AB77" s="17">
        <f>SUM(Raw_Data[[#This Row],[IC1_Inv1]:[IC2_Inv2]])</f>
        <v>41354</v>
      </c>
      <c r="AC77" s="17">
        <f>IF((Raw_Data[[#This Row],[66 kV ABT Main Meter Reading (Export)]]-Q76)*1000&lt;0,0,(Raw_Data[[#This Row],[66 kV ABT Main Meter Reading (Export)]]-Q76)*1000)</f>
        <v>43074.699999997392</v>
      </c>
      <c r="AD77" s="17">
        <f>IF((Raw_Data[[#This Row],[66 kV CRP MFM Reading (Import)]]-R76)*60000&lt;0,0,(Raw_Data[[#This Row],[66 kV CRP MFM Reading (Import)]]-R76)*60000)</f>
        <v>313.92000000007414</v>
      </c>
      <c r="AE77" s="17">
        <f>Raw_Data[[#This Row],[Export  (kWh)]]-Raw_Data[[#This Row],[Import (kWh)]]</f>
        <v>42760.779999997321</v>
      </c>
      <c r="AF77" s="17">
        <f>IFERROR(AVERAGE(Raw_Data[[#This Row],[POA1(Wh/m2)]:[POA2(Wh/m2)]]),"")</f>
        <v>5630</v>
      </c>
      <c r="AG77" s="17">
        <f>IFERROR(Raw_Data[[#This Row],[Avg. POA without Exclusion (W/m2)2]]-Raw_Data[[#This Row],[Avg. POA Lost (W/m2)]],"")</f>
        <v>5630</v>
      </c>
      <c r="AH77" s="17">
        <v>119137.038</v>
      </c>
      <c r="AI77" s="33">
        <f t="shared" si="5"/>
        <v>12.683333333333334</v>
      </c>
    </row>
    <row r="78" spans="1:35">
      <c r="A78" s="17" t="s">
        <v>4</v>
      </c>
      <c r="B78" s="17">
        <v>2025</v>
      </c>
      <c r="C78" s="146" t="s">
        <v>211</v>
      </c>
      <c r="D78" s="146" t="s">
        <v>213</v>
      </c>
      <c r="E78" s="42">
        <v>45809</v>
      </c>
      <c r="F78" s="17">
        <f>DAY(EOMONTH(Raw_Data[[#This Row],[Month Year]],0))</f>
        <v>30</v>
      </c>
      <c r="G78" s="77">
        <v>45819</v>
      </c>
      <c r="H78" s="30">
        <f>_xlfn.XLOOKUP(Raw_Data[[#This Row],[Month Year]],'Modelling New'!D:D,'Modelling New'!N:N)</f>
        <v>10.507</v>
      </c>
      <c r="I78" s="31">
        <v>0.25416666666666665</v>
      </c>
      <c r="J78" s="31">
        <v>0.74652777777777779</v>
      </c>
      <c r="K78" s="17">
        <v>5660</v>
      </c>
      <c r="L78" s="17">
        <v>6214</v>
      </c>
      <c r="M78" s="17">
        <v>6071</v>
      </c>
      <c r="N78" s="17">
        <v>5910</v>
      </c>
      <c r="O78" s="17">
        <v>5900</v>
      </c>
      <c r="P78" s="17">
        <v>5282</v>
      </c>
      <c r="Q78" s="17">
        <v>119363.1096</v>
      </c>
      <c r="R78" s="17">
        <v>15.856116999999999</v>
      </c>
      <c r="S78" s="17">
        <v>4310</v>
      </c>
      <c r="T78" s="17">
        <v>4440</v>
      </c>
      <c r="U78" s="17">
        <v>4440</v>
      </c>
      <c r="V78" s="17">
        <v>0</v>
      </c>
      <c r="W78" s="45">
        <v>26.531669211754433</v>
      </c>
      <c r="X78" s="30">
        <v>37.12092341496394</v>
      </c>
      <c r="Y78" s="30">
        <v>0.73588590016731847</v>
      </c>
      <c r="Z78" s="30">
        <v>7.87</v>
      </c>
      <c r="AA78" s="17">
        <v>0</v>
      </c>
      <c r="AB78" s="17">
        <f>SUM(Raw_Data[[#This Row],[IC1_Inv1]:[IC2_Inv2]])</f>
        <v>35037</v>
      </c>
      <c r="AC78" s="17">
        <f>IF((Raw_Data[[#This Row],[66 kV ABT Main Meter Reading (Export)]]-Q77)*1000&lt;0,0,(Raw_Data[[#This Row],[66 kV ABT Main Meter Reading (Export)]]-Q77)*1000)</f>
        <v>35099.699999991572</v>
      </c>
      <c r="AD78" s="17">
        <f>IF((Raw_Data[[#This Row],[66 kV CRP MFM Reading (Import)]]-R77)*60000&lt;0,0,(Raw_Data[[#This Row],[66 kV CRP MFM Reading (Import)]]-R77)*60000)</f>
        <v>296.87999999993053</v>
      </c>
      <c r="AE78" s="17">
        <f>Raw_Data[[#This Row],[Export  (kWh)]]-Raw_Data[[#This Row],[Import (kWh)]]</f>
        <v>34802.81999999164</v>
      </c>
      <c r="AF78" s="17">
        <f>IFERROR(AVERAGE(Raw_Data[[#This Row],[POA1(Wh/m2)]:[POA2(Wh/m2)]]),"")</f>
        <v>4440</v>
      </c>
      <c r="AG78" s="17">
        <f>IFERROR(Raw_Data[[#This Row],[Avg. POA without Exclusion (W/m2)2]]-Raw_Data[[#This Row],[Avg. POA Lost (W/m2)]],"")</f>
        <v>4440</v>
      </c>
      <c r="AH78" s="17">
        <v>119172.0926</v>
      </c>
      <c r="AI78" s="33">
        <f t="shared" si="5"/>
        <v>11.816666666666666</v>
      </c>
    </row>
    <row r="79" spans="1:35">
      <c r="A79" s="17" t="s">
        <v>4</v>
      </c>
      <c r="B79" s="17">
        <v>2025</v>
      </c>
      <c r="C79" s="146" t="s">
        <v>211</v>
      </c>
      <c r="D79" s="146" t="s">
        <v>213</v>
      </c>
      <c r="E79" s="42">
        <v>45809</v>
      </c>
      <c r="F79" s="17">
        <f>DAY(EOMONTH(Raw_Data[[#This Row],[Month Year]],0))</f>
        <v>30</v>
      </c>
      <c r="G79" s="77">
        <v>45820</v>
      </c>
      <c r="H79" s="30">
        <f>_xlfn.XLOOKUP(Raw_Data[[#This Row],[Month Year]],'Modelling New'!D:D,'Modelling New'!N:N)</f>
        <v>10.507</v>
      </c>
      <c r="I79" s="31">
        <v>0.26250000000000001</v>
      </c>
      <c r="J79" s="31">
        <v>0.77708333333333335</v>
      </c>
      <c r="K79" s="17">
        <v>5800</v>
      </c>
      <c r="L79" s="17">
        <v>6200</v>
      </c>
      <c r="M79" s="17">
        <v>6121</v>
      </c>
      <c r="N79" s="17">
        <v>5954</v>
      </c>
      <c r="O79" s="17">
        <v>5913</v>
      </c>
      <c r="P79" s="17">
        <v>5282</v>
      </c>
      <c r="Q79" s="17">
        <v>119398.4424</v>
      </c>
      <c r="R79" s="17">
        <v>15.861684</v>
      </c>
      <c r="S79" s="17">
        <v>4400</v>
      </c>
      <c r="T79" s="17">
        <v>4570</v>
      </c>
      <c r="U79" s="17">
        <v>4540</v>
      </c>
      <c r="V79" s="17">
        <v>0</v>
      </c>
      <c r="W79" s="45">
        <v>25.592481119613442</v>
      </c>
      <c r="X79" s="30">
        <v>35.297229982771967</v>
      </c>
      <c r="Y79" s="30">
        <v>1.4968208989525098</v>
      </c>
      <c r="Z79" s="30">
        <v>6.8727712631225586</v>
      </c>
      <c r="AA79" s="17">
        <v>1.2699999809265137</v>
      </c>
      <c r="AB79" s="17">
        <f>SUM(Raw_Data[[#This Row],[IC1_Inv1]:[IC2_Inv2]])</f>
        <v>35270</v>
      </c>
      <c r="AC79" s="17">
        <f>IF((Raw_Data[[#This Row],[66 kV ABT Main Meter Reading (Export)]]-Q78)*1000&lt;0,0,(Raw_Data[[#This Row],[66 kV ABT Main Meter Reading (Export)]]-Q78)*1000)</f>
        <v>35332.800000003772</v>
      </c>
      <c r="AD79" s="17">
        <f>IF((Raw_Data[[#This Row],[66 kV CRP MFM Reading (Import)]]-R78)*60000&lt;0,0,(Raw_Data[[#This Row],[66 kV CRP MFM Reading (Import)]]-R78)*60000)</f>
        <v>334.02000000005927</v>
      </c>
      <c r="AE79" s="17">
        <f>Raw_Data[[#This Row],[Export  (kWh)]]-Raw_Data[[#This Row],[Import (kWh)]]</f>
        <v>34998.78000000371</v>
      </c>
      <c r="AF79" s="17">
        <f>IFERROR(AVERAGE(Raw_Data[[#This Row],[POA1(Wh/m2)]:[POA2(Wh/m2)]]),"")</f>
        <v>4555</v>
      </c>
      <c r="AG79" s="17">
        <f>IFERROR(Raw_Data[[#This Row],[Avg. POA without Exclusion (W/m2)2]]-Raw_Data[[#This Row],[Avg. POA Lost (W/m2)]],"")</f>
        <v>4555</v>
      </c>
      <c r="AH79" s="17">
        <v>119207.37910000001</v>
      </c>
      <c r="AI79" s="33">
        <f t="shared" si="5"/>
        <v>12.350000000000001</v>
      </c>
    </row>
    <row r="80" spans="1:35">
      <c r="A80" s="17" t="s">
        <v>4</v>
      </c>
      <c r="B80" s="17">
        <v>2025</v>
      </c>
      <c r="C80" s="146" t="s">
        <v>211</v>
      </c>
      <c r="D80" s="146" t="s">
        <v>213</v>
      </c>
      <c r="E80" s="42">
        <v>45809</v>
      </c>
      <c r="F80" s="17">
        <f>DAY(EOMONTH(Raw_Data[[#This Row],[Month Year]],0))</f>
        <v>30</v>
      </c>
      <c r="G80" s="77">
        <v>45821</v>
      </c>
      <c r="H80" s="30">
        <f>_xlfn.XLOOKUP(Raw_Data[[#This Row],[Month Year]],'Modelling New'!D:D,'Modelling New'!N:N)</f>
        <v>10.507</v>
      </c>
      <c r="I80" s="31">
        <v>0.26180555555555557</v>
      </c>
      <c r="J80" s="31">
        <v>0.77569444444444446</v>
      </c>
      <c r="K80" s="17">
        <v>5080</v>
      </c>
      <c r="L80" s="17">
        <v>5582</v>
      </c>
      <c r="M80" s="17">
        <v>5401</v>
      </c>
      <c r="N80" s="17">
        <v>5252</v>
      </c>
      <c r="O80" s="17">
        <v>5230</v>
      </c>
      <c r="P80" s="17">
        <v>5282</v>
      </c>
      <c r="Q80" s="17">
        <v>119429.8757</v>
      </c>
      <c r="R80" s="17">
        <v>15.866536</v>
      </c>
      <c r="S80" s="17">
        <v>3850</v>
      </c>
      <c r="T80" s="17">
        <v>3940</v>
      </c>
      <c r="U80" s="17">
        <v>3940</v>
      </c>
      <c r="V80" s="17">
        <v>0</v>
      </c>
      <c r="W80" s="45">
        <v>24.85041588031693</v>
      </c>
      <c r="X80" s="30">
        <v>32.004870362944949</v>
      </c>
      <c r="Y80" s="30">
        <v>1.7221130791089392</v>
      </c>
      <c r="Z80" s="30">
        <v>6.3480243682861328</v>
      </c>
      <c r="AA80" s="17">
        <v>0</v>
      </c>
      <c r="AB80" s="17">
        <f>SUM(Raw_Data[[#This Row],[IC1_Inv1]:[IC2_Inv2]])</f>
        <v>31827</v>
      </c>
      <c r="AC80" s="17">
        <f>IF((Raw_Data[[#This Row],[66 kV ABT Main Meter Reading (Export)]]-Q79)*1000&lt;0,0,(Raw_Data[[#This Row],[66 kV ABT Main Meter Reading (Export)]]-Q79)*1000)</f>
        <v>31433.300000004238</v>
      </c>
      <c r="AD80" s="17">
        <f>IF((Raw_Data[[#This Row],[66 kV CRP MFM Reading (Import)]]-R79)*60000&lt;0,0,(Raw_Data[[#This Row],[66 kV CRP MFM Reading (Import)]]-R79)*60000)</f>
        <v>291.11999999997806</v>
      </c>
      <c r="AE80" s="17">
        <f>Raw_Data[[#This Row],[Export  (kWh)]]-Raw_Data[[#This Row],[Import (kWh)]]</f>
        <v>31142.18000000426</v>
      </c>
      <c r="AF80" s="17">
        <f>IFERROR(AVERAGE(Raw_Data[[#This Row],[POA1(Wh/m2)]:[POA2(Wh/m2)]]),"")</f>
        <v>3940</v>
      </c>
      <c r="AG80" s="17">
        <f>IFERROR(Raw_Data[[#This Row],[Avg. POA without Exclusion (W/m2)2]]-Raw_Data[[#This Row],[Avg. POA Lost (W/m2)]],"")</f>
        <v>3940</v>
      </c>
      <c r="AH80" s="17">
        <v>119238.768</v>
      </c>
      <c r="AI80" s="33">
        <f t="shared" ref="AI80:AI85" si="6">(J80-I80)*24</f>
        <v>12.333333333333332</v>
      </c>
    </row>
    <row r="81" spans="1:35">
      <c r="A81" s="17" t="s">
        <v>4</v>
      </c>
      <c r="B81" s="17">
        <v>2025</v>
      </c>
      <c r="C81" s="146" t="s">
        <v>211</v>
      </c>
      <c r="D81" s="146" t="s">
        <v>213</v>
      </c>
      <c r="E81" s="42">
        <v>45809</v>
      </c>
      <c r="F81" s="17">
        <f>DAY(EOMONTH(Raw_Data[[#This Row],[Month Year]],0))</f>
        <v>30</v>
      </c>
      <c r="G81" s="77">
        <v>45822</v>
      </c>
      <c r="H81" s="30">
        <f>_xlfn.XLOOKUP(Raw_Data[[#This Row],[Month Year]],'Modelling New'!D:D,'Modelling New'!N:N)</f>
        <v>10.507</v>
      </c>
      <c r="I81" s="31">
        <v>0.25069444444444444</v>
      </c>
      <c r="J81" s="31">
        <v>0.74305555555555558</v>
      </c>
      <c r="K81" s="17">
        <v>4820</v>
      </c>
      <c r="L81" s="17">
        <v>5390</v>
      </c>
      <c r="M81" s="17">
        <v>5334</v>
      </c>
      <c r="N81" s="17">
        <v>5123</v>
      </c>
      <c r="O81" s="17">
        <v>5124</v>
      </c>
      <c r="P81" s="17">
        <v>5282</v>
      </c>
      <c r="Q81" s="17">
        <v>119460.2432</v>
      </c>
      <c r="R81" s="17">
        <v>15.871862999999999</v>
      </c>
      <c r="S81" s="17">
        <v>3860</v>
      </c>
      <c r="T81" s="17">
        <v>3850</v>
      </c>
      <c r="U81" s="17">
        <v>3810</v>
      </c>
      <c r="V81" s="17">
        <v>0</v>
      </c>
      <c r="W81" s="45">
        <v>25.092440852312976</v>
      </c>
      <c r="X81" s="30">
        <v>33.229167927486799</v>
      </c>
      <c r="Y81" s="30">
        <v>1.4089296211659068</v>
      </c>
      <c r="Z81" s="30">
        <v>5.8478641510009766</v>
      </c>
      <c r="AA81" s="17">
        <v>1.98</v>
      </c>
      <c r="AB81" s="17">
        <f>SUM(Raw_Data[[#This Row],[IC1_Inv1]:[IC2_Inv2]])</f>
        <v>31073</v>
      </c>
      <c r="AC81" s="17">
        <f>IF((Raw_Data[[#This Row],[66 kV ABT Main Meter Reading (Export)]]-Q80)*1000&lt;0,0,(Raw_Data[[#This Row],[66 kV ABT Main Meter Reading (Export)]]-Q80)*1000)</f>
        <v>30367.499999993015</v>
      </c>
      <c r="AD81" s="17">
        <f>IF((Raw_Data[[#This Row],[66 kV CRP MFM Reading (Import)]]-R80)*60000&lt;0,0,(Raw_Data[[#This Row],[66 kV CRP MFM Reading (Import)]]-R80)*60000)</f>
        <v>319.61999999996493</v>
      </c>
      <c r="AE81" s="17">
        <f>Raw_Data[[#This Row],[Export  (kWh)]]-Raw_Data[[#This Row],[Import (kWh)]]</f>
        <v>30047.879999993049</v>
      </c>
      <c r="AF81" s="17">
        <f>IFERROR(AVERAGE(Raw_Data[[#This Row],[POA1(Wh/m2)]:[POA2(Wh/m2)]]),"")</f>
        <v>3830</v>
      </c>
      <c r="AG81" s="17">
        <f>IFERROR(Raw_Data[[#This Row],[Avg. POA without Exclusion (W/m2)2]]-Raw_Data[[#This Row],[Avg. POA Lost (W/m2)]],"")</f>
        <v>3830</v>
      </c>
      <c r="AH81" s="17">
        <v>119269.0935</v>
      </c>
      <c r="AI81" s="33">
        <f t="shared" si="6"/>
        <v>11.816666666666666</v>
      </c>
    </row>
    <row r="82" spans="1:35">
      <c r="A82" s="17" t="s">
        <v>4</v>
      </c>
      <c r="B82" s="17">
        <v>2025</v>
      </c>
      <c r="C82" s="146" t="s">
        <v>211</v>
      </c>
      <c r="D82" s="146" t="s">
        <v>213</v>
      </c>
      <c r="E82" s="42">
        <v>45809</v>
      </c>
      <c r="F82" s="17">
        <f>DAY(EOMONTH(Raw_Data[[#This Row],[Month Year]],0))</f>
        <v>30</v>
      </c>
      <c r="G82" s="77">
        <v>45823</v>
      </c>
      <c r="H82" s="30">
        <f>_xlfn.XLOOKUP(Raw_Data[[#This Row],[Month Year]],'Modelling New'!D:D,'Modelling New'!N:N)</f>
        <v>10.507</v>
      </c>
      <c r="I82" s="31">
        <v>0.25416666666666665</v>
      </c>
      <c r="J82" s="31">
        <v>0.77777777777777779</v>
      </c>
      <c r="K82" s="17">
        <v>4080</v>
      </c>
      <c r="L82" s="17">
        <v>4470</v>
      </c>
      <c r="M82" s="17">
        <v>4370</v>
      </c>
      <c r="N82" s="17">
        <v>4210</v>
      </c>
      <c r="O82" s="17">
        <v>4200</v>
      </c>
      <c r="P82" s="17">
        <v>5282</v>
      </c>
      <c r="Q82" s="17">
        <v>119485.2691</v>
      </c>
      <c r="R82" s="17">
        <v>15.876682000000001</v>
      </c>
      <c r="S82" s="17">
        <v>3100</v>
      </c>
      <c r="T82" s="17">
        <v>3010</v>
      </c>
      <c r="U82" s="17">
        <v>2990</v>
      </c>
      <c r="V82" s="17">
        <v>0</v>
      </c>
      <c r="W82" s="45">
        <v>23.93791664718951</v>
      </c>
      <c r="X82" s="30">
        <v>28.827954045048468</v>
      </c>
      <c r="Y82" s="30">
        <v>2.9793625843745692</v>
      </c>
      <c r="Z82" s="30">
        <v>8.7773237228393555</v>
      </c>
      <c r="AA82" s="17">
        <v>1.75</v>
      </c>
      <c r="AB82" s="17">
        <f>SUM(Raw_Data[[#This Row],[IC1_Inv1]:[IC2_Inv2]])</f>
        <v>26612</v>
      </c>
      <c r="AC82" s="17">
        <f>IF((Raw_Data[[#This Row],[66 kV ABT Main Meter Reading (Export)]]-Q81)*1000&lt;0,0,(Raw_Data[[#This Row],[66 kV ABT Main Meter Reading (Export)]]-Q81)*1000)</f>
        <v>25025.900000007823</v>
      </c>
      <c r="AD82" s="17">
        <f>IF((Raw_Data[[#This Row],[66 kV CRP MFM Reading (Import)]]-R81)*60000&lt;0,0,(Raw_Data[[#This Row],[66 kV CRP MFM Reading (Import)]]-R81)*60000)</f>
        <v>289.14000000007434</v>
      </c>
      <c r="AE82" s="17">
        <f>Raw_Data[[#This Row],[Export  (kWh)]]-Raw_Data[[#This Row],[Import (kWh)]]</f>
        <v>24736.760000007747</v>
      </c>
      <c r="AF82" s="17">
        <f>IFERROR(AVERAGE(Raw_Data[[#This Row],[POA1(Wh/m2)]:[POA2(Wh/m2)]]),"")</f>
        <v>3000</v>
      </c>
      <c r="AG82" s="17">
        <f>IFERROR(Raw_Data[[#This Row],[Avg. POA without Exclusion (W/m2)2]]-Raw_Data[[#This Row],[Avg. POA Lost (W/m2)]],"")</f>
        <v>3000</v>
      </c>
      <c r="AH82" s="17">
        <v>119294.0843</v>
      </c>
      <c r="AI82" s="33">
        <f t="shared" si="6"/>
        <v>12.566666666666666</v>
      </c>
    </row>
    <row r="83" spans="1:35">
      <c r="A83" s="17" t="s">
        <v>4</v>
      </c>
      <c r="B83" s="17">
        <v>2025</v>
      </c>
      <c r="C83" s="146" t="s">
        <v>211</v>
      </c>
      <c r="D83" s="146" t="s">
        <v>213</v>
      </c>
      <c r="E83" s="42">
        <v>45809</v>
      </c>
      <c r="F83" s="17">
        <f>DAY(EOMONTH(Raw_Data[[#This Row],[Month Year]],0))</f>
        <v>30</v>
      </c>
      <c r="G83" s="77">
        <v>45824</v>
      </c>
      <c r="H83" s="30">
        <f>_xlfn.XLOOKUP(Raw_Data[[#This Row],[Month Year]],'Modelling New'!D:D,'Modelling New'!N:N)</f>
        <v>10.507</v>
      </c>
      <c r="I83" s="31">
        <v>0.25347222222222221</v>
      </c>
      <c r="J83" s="31">
        <v>0.77361111111111114</v>
      </c>
      <c r="K83" s="17">
        <v>5490</v>
      </c>
      <c r="L83" s="17">
        <v>5894</v>
      </c>
      <c r="M83" s="17">
        <v>5784</v>
      </c>
      <c r="N83" s="17">
        <v>5643</v>
      </c>
      <c r="O83" s="17">
        <v>5591</v>
      </c>
      <c r="P83" s="17">
        <v>5282</v>
      </c>
      <c r="Q83" s="17">
        <v>119518.8028</v>
      </c>
      <c r="R83" s="17">
        <v>15.881710999999999</v>
      </c>
      <c r="S83" s="17">
        <v>4110</v>
      </c>
      <c r="T83" s="17">
        <v>4250</v>
      </c>
      <c r="U83" s="17">
        <v>4260</v>
      </c>
      <c r="V83" s="17">
        <v>0</v>
      </c>
      <c r="W83" s="45">
        <v>24.538977249145507</v>
      </c>
      <c r="X83" s="30">
        <v>31.517718302408856</v>
      </c>
      <c r="Y83" s="30">
        <v>2.6536582102775572</v>
      </c>
      <c r="Z83" s="30">
        <v>10.318573951721191</v>
      </c>
      <c r="AA83" s="17">
        <v>0</v>
      </c>
      <c r="AB83" s="17">
        <f>SUM(Raw_Data[[#This Row],[IC1_Inv1]:[IC2_Inv2]])</f>
        <v>33684</v>
      </c>
      <c r="AC83" s="17">
        <f>IF((Raw_Data[[#This Row],[66 kV ABT Main Meter Reading (Export)]]-Q82)*1000&lt;0,0,(Raw_Data[[#This Row],[66 kV ABT Main Meter Reading (Export)]]-Q82)*1000)</f>
        <v>33533.699999999953</v>
      </c>
      <c r="AD83" s="17">
        <f>IF((Raw_Data[[#This Row],[66 kV CRP MFM Reading (Import)]]-R82)*60000&lt;0,0,(Raw_Data[[#This Row],[66 kV CRP MFM Reading (Import)]]-R82)*60000)</f>
        <v>301.73999999991707</v>
      </c>
      <c r="AE83" s="17">
        <f>Raw_Data[[#This Row],[Export  (kWh)]]-Raw_Data[[#This Row],[Import (kWh)]]</f>
        <v>33231.960000000036</v>
      </c>
      <c r="AF83" s="17">
        <f>IFERROR(AVERAGE(Raw_Data[[#This Row],[POA1(Wh/m2)]:[POA2(Wh/m2)]]),"")</f>
        <v>4255</v>
      </c>
      <c r="AG83" s="17">
        <f>IFERROR(Raw_Data[[#This Row],[Avg. POA without Exclusion (W/m2)2]]-Raw_Data[[#This Row],[Avg. POA Lost (W/m2)]],"")</f>
        <v>4255</v>
      </c>
      <c r="AH83" s="17">
        <v>119327.5719</v>
      </c>
      <c r="AI83" s="33">
        <f t="shared" si="6"/>
        <v>12.483333333333334</v>
      </c>
    </row>
    <row r="84" spans="1:35">
      <c r="A84" s="17" t="s">
        <v>4</v>
      </c>
      <c r="B84" s="17">
        <v>2025</v>
      </c>
      <c r="C84" s="146" t="s">
        <v>211</v>
      </c>
      <c r="D84" s="146" t="s">
        <v>213</v>
      </c>
      <c r="E84" s="42">
        <v>45809</v>
      </c>
      <c r="F84" s="17">
        <f>DAY(EOMONTH(Raw_Data[[#This Row],[Month Year]],0))</f>
        <v>30</v>
      </c>
      <c r="G84" s="77">
        <v>45825</v>
      </c>
      <c r="H84" s="30">
        <f>_xlfn.XLOOKUP(Raw_Data[[#This Row],[Month Year]],'Modelling New'!D:D,'Modelling New'!N:N)</f>
        <v>10.507</v>
      </c>
      <c r="I84" s="31">
        <v>0.25763888888888886</v>
      </c>
      <c r="J84" s="31">
        <v>0.77777777777777779</v>
      </c>
      <c r="K84" s="17">
        <v>4714</v>
      </c>
      <c r="L84" s="17">
        <v>5060</v>
      </c>
      <c r="M84" s="17">
        <v>5040</v>
      </c>
      <c r="N84" s="17">
        <v>4960</v>
      </c>
      <c r="O84" s="17">
        <v>4900</v>
      </c>
      <c r="P84" s="17">
        <v>5282</v>
      </c>
      <c r="Q84" s="17">
        <v>119547.8783</v>
      </c>
      <c r="R84" s="17">
        <v>15.88673</v>
      </c>
      <c r="S84" s="17">
        <v>3620</v>
      </c>
      <c r="T84" s="17">
        <v>3550</v>
      </c>
      <c r="U84" s="17">
        <v>3530</v>
      </c>
      <c r="V84" s="17">
        <v>0</v>
      </c>
      <c r="W84" s="45">
        <v>24.528076024373373</v>
      </c>
      <c r="X84" s="30">
        <v>31.07086433919271</v>
      </c>
      <c r="Y84" s="30">
        <v>1.4826480921109517</v>
      </c>
      <c r="Z84" s="30">
        <v>6.9410510063171387</v>
      </c>
      <c r="AA84" s="17">
        <v>0</v>
      </c>
      <c r="AB84" s="17">
        <f>SUM(Raw_Data[[#This Row],[IC1_Inv1]:[IC2_Inv2]])</f>
        <v>29956</v>
      </c>
      <c r="AC84" s="17">
        <f>IF((Raw_Data[[#This Row],[66 kV ABT Main Meter Reading (Export)]]-Q83)*1000&lt;0,0,(Raw_Data[[#This Row],[66 kV ABT Main Meter Reading (Export)]]-Q83)*1000)</f>
        <v>29075.499999991735</v>
      </c>
      <c r="AD84" s="17">
        <f>IF((Raw_Data[[#This Row],[66 kV CRP MFM Reading (Import)]]-R83)*60000&lt;0,0,(Raw_Data[[#This Row],[66 kV CRP MFM Reading (Import)]]-R83)*60000)</f>
        <v>301.14000000004637</v>
      </c>
      <c r="AE84" s="17">
        <f>Raw_Data[[#This Row],[Export  (kWh)]]-Raw_Data[[#This Row],[Import (kWh)]]</f>
        <v>28774.359999991688</v>
      </c>
      <c r="AF84" s="17">
        <f>IFERROR(AVERAGE(Raw_Data[[#This Row],[POA1(Wh/m2)]:[POA2(Wh/m2)]]),"")</f>
        <v>3540</v>
      </c>
      <c r="AG84" s="17">
        <f>IFERROR(Raw_Data[[#This Row],[Avg. POA without Exclusion (W/m2)2]]-Raw_Data[[#This Row],[Avg. POA Lost (W/m2)]],"")</f>
        <v>3540</v>
      </c>
      <c r="AH84" s="17">
        <v>119356.6076</v>
      </c>
      <c r="AI84" s="33">
        <f t="shared" si="6"/>
        <v>12.483333333333334</v>
      </c>
    </row>
    <row r="85" spans="1:35">
      <c r="A85" s="17" t="s">
        <v>4</v>
      </c>
      <c r="B85" s="17">
        <v>2025</v>
      </c>
      <c r="C85" s="146" t="s">
        <v>211</v>
      </c>
      <c r="D85" s="146" t="s">
        <v>213</v>
      </c>
      <c r="E85" s="42">
        <v>45809</v>
      </c>
      <c r="F85" s="17">
        <f>DAY(EOMONTH(Raw_Data[[#This Row],[Month Year]],0))</f>
        <v>30</v>
      </c>
      <c r="G85" s="77">
        <v>45826</v>
      </c>
      <c r="H85" s="30">
        <f>_xlfn.XLOOKUP(Raw_Data[[#This Row],[Month Year]],'Modelling New'!D:D,'Modelling New'!N:N)</f>
        <v>10.507</v>
      </c>
      <c r="I85" s="31">
        <v>0.25416666666666665</v>
      </c>
      <c r="J85" s="31">
        <v>0.77638888888888891</v>
      </c>
      <c r="K85" s="17">
        <v>5543</v>
      </c>
      <c r="L85" s="17">
        <v>6090</v>
      </c>
      <c r="M85" s="17">
        <v>5883</v>
      </c>
      <c r="N85" s="17">
        <v>5713</v>
      </c>
      <c r="O85" s="17">
        <v>5740</v>
      </c>
      <c r="P85" s="17">
        <v>5282</v>
      </c>
      <c r="Q85" s="17">
        <v>119581.9831</v>
      </c>
      <c r="R85" s="17">
        <v>15.891662999999999</v>
      </c>
      <c r="S85" s="17">
        <v>4150</v>
      </c>
      <c r="T85" s="17">
        <v>4230</v>
      </c>
      <c r="U85" s="17">
        <v>4230</v>
      </c>
      <c r="V85" s="17">
        <v>0</v>
      </c>
      <c r="W85" s="45">
        <v>25.385213816466717</v>
      </c>
      <c r="X85" s="30">
        <v>34.011949455595584</v>
      </c>
      <c r="Y85" s="30">
        <v>0.74290948647110266</v>
      </c>
      <c r="Z85" s="30">
        <v>3.3509926795959473</v>
      </c>
      <c r="AA85" s="17">
        <v>0</v>
      </c>
      <c r="AB85" s="17">
        <f>SUM(Raw_Data[[#This Row],[IC1_Inv1]:[IC2_Inv2]])</f>
        <v>34251</v>
      </c>
      <c r="AC85" s="17">
        <f>IF((Raw_Data[[#This Row],[66 kV ABT Main Meter Reading (Export)]]-Q84)*1000&lt;0,0,(Raw_Data[[#This Row],[66 kV ABT Main Meter Reading (Export)]]-Q84)*1000)</f>
        <v>34104.800000000978</v>
      </c>
      <c r="AD85" s="17">
        <f>IF((Raw_Data[[#This Row],[66 kV CRP MFM Reading (Import)]]-R84)*60000&lt;0,0,(Raw_Data[[#This Row],[66 kV CRP MFM Reading (Import)]]-R84)*60000)</f>
        <v>295.9799999999646</v>
      </c>
      <c r="AE85" s="17">
        <f>Raw_Data[[#This Row],[Export  (kWh)]]-Raw_Data[[#This Row],[Import (kWh)]]</f>
        <v>33808.820000001011</v>
      </c>
      <c r="AF85" s="17">
        <f>IFERROR(AVERAGE(Raw_Data[[#This Row],[POA1(Wh/m2)]:[POA2(Wh/m2)]]),"")</f>
        <v>4230</v>
      </c>
      <c r="AG85" s="17">
        <f>IFERROR(Raw_Data[[#This Row],[Avg. POA without Exclusion (W/m2)2]]-Raw_Data[[#This Row],[Avg. POA Lost (W/m2)]],"")</f>
        <v>4230</v>
      </c>
      <c r="AH85" s="17">
        <v>119390.6666</v>
      </c>
      <c r="AI85" s="33">
        <f t="shared" si="6"/>
        <v>12.533333333333335</v>
      </c>
    </row>
    <row r="86" spans="1:35">
      <c r="A86" s="17" t="s">
        <v>4</v>
      </c>
      <c r="B86" s="17">
        <v>2025</v>
      </c>
      <c r="C86" s="146" t="s">
        <v>211</v>
      </c>
      <c r="D86" s="146" t="s">
        <v>213</v>
      </c>
      <c r="E86" s="42">
        <v>45809</v>
      </c>
      <c r="F86" s="17">
        <f>DAY(EOMONTH(Raw_Data[[#This Row],[Month Year]],0))</f>
        <v>30</v>
      </c>
      <c r="G86" s="77">
        <v>45827</v>
      </c>
      <c r="H86" s="30">
        <f>_xlfn.XLOOKUP(Raw_Data[[#This Row],[Month Year]],'Modelling New'!D:D,'Modelling New'!N:N)</f>
        <v>10.507</v>
      </c>
      <c r="I86" s="31">
        <v>0.25416666666666665</v>
      </c>
      <c r="J86" s="31">
        <v>0.77847222222222223</v>
      </c>
      <c r="K86" s="17">
        <v>6663</v>
      </c>
      <c r="L86" s="17">
        <v>7320</v>
      </c>
      <c r="M86" s="17">
        <v>7040</v>
      </c>
      <c r="N86" s="17">
        <v>6393</v>
      </c>
      <c r="O86" s="17">
        <v>6823</v>
      </c>
      <c r="P86" s="17">
        <v>5282</v>
      </c>
      <c r="Q86" s="17">
        <v>119622.44469999999</v>
      </c>
      <c r="R86" s="17">
        <v>15.896554</v>
      </c>
      <c r="S86" s="17">
        <v>4990</v>
      </c>
      <c r="T86" s="17">
        <v>5130</v>
      </c>
      <c r="U86" s="17">
        <v>5070</v>
      </c>
      <c r="V86" s="17">
        <v>0</v>
      </c>
      <c r="W86" s="45">
        <v>26.036664026754874</v>
      </c>
      <c r="X86" s="30">
        <v>35.68020456303995</v>
      </c>
      <c r="Y86" s="30">
        <v>0.64889132235416025</v>
      </c>
      <c r="Z86" s="30">
        <v>2.4967470169067383</v>
      </c>
      <c r="AA86" s="17">
        <v>0</v>
      </c>
      <c r="AB86" s="17">
        <f>SUM(Raw_Data[[#This Row],[IC1_Inv1]:[IC2_Inv2]])</f>
        <v>39521</v>
      </c>
      <c r="AC86" s="17">
        <f>IF((Raw_Data[[#This Row],[66 kV ABT Main Meter Reading (Export)]]-Q85)*1000&lt;0,0,(Raw_Data[[#This Row],[66 kV ABT Main Meter Reading (Export)]]-Q85)*1000)</f>
        <v>40461.599999995087</v>
      </c>
      <c r="AD86" s="17">
        <f>IF((Raw_Data[[#This Row],[66 kV CRP MFM Reading (Import)]]-R85)*60000&lt;0,0,(Raw_Data[[#This Row],[66 kV CRP MFM Reading (Import)]]-R85)*60000)</f>
        <v>293.46000000003869</v>
      </c>
      <c r="AE86" s="17">
        <f>Raw_Data[[#This Row],[Export  (kWh)]]-Raw_Data[[#This Row],[Import (kWh)]]</f>
        <v>40168.139999995052</v>
      </c>
      <c r="AF86" s="17">
        <f>IFERROR(AVERAGE(Raw_Data[[#This Row],[POA1(Wh/m2)]:[POA2(Wh/m2)]]),"")</f>
        <v>5100</v>
      </c>
      <c r="AG86" s="17">
        <f>IFERROR(Raw_Data[[#This Row],[Avg. POA without Exclusion (W/m2)2]]-Raw_Data[[#This Row],[Avg. POA Lost (W/m2)]],"")</f>
        <v>5100</v>
      </c>
      <c r="AH86" s="17">
        <v>119431.0748</v>
      </c>
      <c r="AI86" s="33">
        <f t="shared" ref="AI86:AI91" si="7">(J86-I86)*24</f>
        <v>12.583333333333334</v>
      </c>
    </row>
    <row r="87" spans="1:35">
      <c r="A87" s="17" t="s">
        <v>4</v>
      </c>
      <c r="B87" s="17">
        <v>2025</v>
      </c>
      <c r="C87" s="146" t="s">
        <v>211</v>
      </c>
      <c r="D87" s="146" t="s">
        <v>213</v>
      </c>
      <c r="E87" s="42">
        <v>45809</v>
      </c>
      <c r="F87" s="17">
        <f>DAY(EOMONTH(Raw_Data[[#This Row],[Month Year]],0))</f>
        <v>30</v>
      </c>
      <c r="G87" s="77">
        <v>45828</v>
      </c>
      <c r="H87" s="30">
        <f>_xlfn.XLOOKUP(Raw_Data[[#This Row],[Month Year]],'Modelling New'!D:D,'Modelling New'!N:N)</f>
        <v>10.507</v>
      </c>
      <c r="I87" s="31">
        <v>0.25208333333333333</v>
      </c>
      <c r="J87" s="31">
        <v>0.77986111111111112</v>
      </c>
      <c r="K87" s="17">
        <v>7710</v>
      </c>
      <c r="L87" s="17">
        <v>8540</v>
      </c>
      <c r="M87" s="17">
        <v>8120</v>
      </c>
      <c r="N87" s="17">
        <v>8040</v>
      </c>
      <c r="O87" s="17">
        <v>7810</v>
      </c>
      <c r="P87" s="17">
        <v>5282</v>
      </c>
      <c r="Q87" s="17">
        <v>119669.5171</v>
      </c>
      <c r="R87" s="17">
        <v>15.90141</v>
      </c>
      <c r="S87" s="17">
        <v>5700</v>
      </c>
      <c r="T87" s="17">
        <v>6120</v>
      </c>
      <c r="U87" s="17">
        <v>6120</v>
      </c>
      <c r="V87" s="17">
        <v>0</v>
      </c>
      <c r="W87" s="45">
        <v>26.56112136689843</v>
      </c>
      <c r="X87" s="30">
        <v>38.111448061497669</v>
      </c>
      <c r="Y87" s="30">
        <v>1.2774863270624961</v>
      </c>
      <c r="Z87" s="30">
        <v>6.5961613655090332</v>
      </c>
      <c r="AA87" s="17">
        <v>0</v>
      </c>
      <c r="AB87" s="17">
        <f>SUM(Raw_Data[[#This Row],[IC1_Inv1]:[IC2_Inv2]])</f>
        <v>45502</v>
      </c>
      <c r="AC87" s="17">
        <f>IF((Raw_Data[[#This Row],[66 kV ABT Main Meter Reading (Export)]]-Q86)*1000&lt;0,0,(Raw_Data[[#This Row],[66 kV ABT Main Meter Reading (Export)]]-Q86)*1000)</f>
        <v>47072.400000004563</v>
      </c>
      <c r="AD87" s="17">
        <f>IF((Raw_Data[[#This Row],[66 kV CRP MFM Reading (Import)]]-R86)*60000&lt;0,0,(Raw_Data[[#This Row],[66 kV CRP MFM Reading (Import)]]-R86)*60000)</f>
        <v>291.36000000001161</v>
      </c>
      <c r="AE87" s="17">
        <f>Raw_Data[[#This Row],[Export  (kWh)]]-Raw_Data[[#This Row],[Import (kWh)]]</f>
        <v>46781.040000004548</v>
      </c>
      <c r="AF87" s="17">
        <f>IFERROR(AVERAGE(Raw_Data[[#This Row],[POA1(Wh/m2)]:[POA2(Wh/m2)]]),"")</f>
        <v>6120</v>
      </c>
      <c r="AG87" s="17">
        <f>IFERROR(Raw_Data[[#This Row],[Avg. POA without Exclusion (W/m2)2]]-Raw_Data[[#This Row],[Avg. POA Lost (W/m2)]],"")</f>
        <v>6120</v>
      </c>
      <c r="AH87" s="17">
        <v>119478.0818</v>
      </c>
      <c r="AI87" s="33">
        <f t="shared" si="7"/>
        <v>12.666666666666668</v>
      </c>
    </row>
    <row r="88" spans="1:35">
      <c r="A88" s="17" t="s">
        <v>4</v>
      </c>
      <c r="B88" s="17">
        <v>2025</v>
      </c>
      <c r="C88" s="146" t="s">
        <v>211</v>
      </c>
      <c r="D88" s="146" t="s">
        <v>213</v>
      </c>
      <c r="E88" s="42">
        <v>45809</v>
      </c>
      <c r="F88" s="17">
        <f>DAY(EOMONTH(Raw_Data[[#This Row],[Month Year]],0))</f>
        <v>30</v>
      </c>
      <c r="G88" s="77">
        <v>45829</v>
      </c>
      <c r="H88" s="30">
        <f>_xlfn.XLOOKUP(Raw_Data[[#This Row],[Month Year]],'Modelling New'!D:D,'Modelling New'!N:N)</f>
        <v>10.507</v>
      </c>
      <c r="I88" s="31">
        <v>0.25347222222222221</v>
      </c>
      <c r="J88" s="31">
        <v>0.77777777777777779</v>
      </c>
      <c r="K88" s="17">
        <v>7630</v>
      </c>
      <c r="L88" s="17">
        <v>8350</v>
      </c>
      <c r="M88" s="17">
        <v>7940</v>
      </c>
      <c r="N88" s="17">
        <v>7761</v>
      </c>
      <c r="O88" s="17">
        <v>7620</v>
      </c>
      <c r="P88" s="17">
        <v>5282</v>
      </c>
      <c r="Q88" s="17">
        <v>119715.8118</v>
      </c>
      <c r="R88" s="17">
        <v>15.906247</v>
      </c>
      <c r="S88" s="17">
        <v>5630</v>
      </c>
      <c r="T88" s="17">
        <v>5950</v>
      </c>
      <c r="U88" s="17">
        <v>5880</v>
      </c>
      <c r="V88" s="17">
        <v>0</v>
      </c>
      <c r="W88" s="45">
        <v>26.640337283018404</v>
      </c>
      <c r="X88" s="30">
        <v>37.341550514180824</v>
      </c>
      <c r="Y88" s="30">
        <v>2.2367236468369369</v>
      </c>
      <c r="Z88" s="30">
        <v>6.78448486328125</v>
      </c>
      <c r="AA88" s="17">
        <v>0</v>
      </c>
      <c r="AB88" s="17">
        <f>SUM(Raw_Data[[#This Row],[IC1_Inv1]:[IC2_Inv2]])</f>
        <v>44583</v>
      </c>
      <c r="AC88" s="17">
        <f>IF((Raw_Data[[#This Row],[66 kV ABT Main Meter Reading (Export)]]-Q87)*1000&lt;0,0,(Raw_Data[[#This Row],[66 kV ABT Main Meter Reading (Export)]]-Q87)*1000)</f>
        <v>46294.699999998556</v>
      </c>
      <c r="AD88" s="17">
        <f>IF((Raw_Data[[#This Row],[66 kV CRP MFM Reading (Import)]]-R87)*60000&lt;0,0,(Raw_Data[[#This Row],[66 kV CRP MFM Reading (Import)]]-R87)*60000)</f>
        <v>290.22000000001213</v>
      </c>
      <c r="AE88" s="17">
        <f>Raw_Data[[#This Row],[Export  (kWh)]]-Raw_Data[[#This Row],[Import (kWh)]]</f>
        <v>46004.479999998541</v>
      </c>
      <c r="AF88" s="17">
        <f>IFERROR(AVERAGE(Raw_Data[[#This Row],[POA1(Wh/m2)]:[POA2(Wh/m2)]]),"")</f>
        <v>5915</v>
      </c>
      <c r="AG88" s="17">
        <f>IFERROR(Raw_Data[[#This Row],[Avg. POA without Exclusion (W/m2)2]]-Raw_Data[[#This Row],[Avg. POA Lost (W/m2)]],"")</f>
        <v>5915</v>
      </c>
      <c r="AH88" s="17">
        <v>119524.3192</v>
      </c>
      <c r="AI88" s="33">
        <f t="shared" si="7"/>
        <v>12.583333333333334</v>
      </c>
    </row>
    <row r="89" spans="1:35">
      <c r="A89" s="17" t="s">
        <v>4</v>
      </c>
      <c r="B89" s="17">
        <v>2025</v>
      </c>
      <c r="C89" s="146" t="s">
        <v>211</v>
      </c>
      <c r="D89" s="146" t="s">
        <v>213</v>
      </c>
      <c r="E89" s="42">
        <v>45809</v>
      </c>
      <c r="F89" s="17">
        <f>DAY(EOMONTH(Raw_Data[[#This Row],[Month Year]],0))</f>
        <v>30</v>
      </c>
      <c r="G89" s="77">
        <v>45830</v>
      </c>
      <c r="H89" s="30">
        <f>_xlfn.XLOOKUP(Raw_Data[[#This Row],[Month Year]],'Modelling New'!D:D,'Modelling New'!N:N)</f>
        <v>10.507</v>
      </c>
      <c r="I89" s="31">
        <v>0.25277777777777777</v>
      </c>
      <c r="J89" s="31">
        <v>0.77847222222222223</v>
      </c>
      <c r="K89" s="17">
        <v>1170</v>
      </c>
      <c r="L89" s="17">
        <v>1310</v>
      </c>
      <c r="M89" s="17">
        <v>1243</v>
      </c>
      <c r="N89" s="17">
        <v>1200</v>
      </c>
      <c r="O89" s="17">
        <v>1201</v>
      </c>
      <c r="P89" s="17">
        <v>5282</v>
      </c>
      <c r="Q89" s="17">
        <v>119722.9822</v>
      </c>
      <c r="R89" s="17">
        <v>15.911137</v>
      </c>
      <c r="S89" s="17">
        <v>650</v>
      </c>
      <c r="T89" s="17">
        <v>750</v>
      </c>
      <c r="U89" s="17">
        <v>750</v>
      </c>
      <c r="V89" s="17">
        <v>0</v>
      </c>
      <c r="W89" s="45">
        <v>25.122647747855066</v>
      </c>
      <c r="X89" s="30">
        <v>32.989674795347014</v>
      </c>
      <c r="Y89" s="30">
        <v>1.894035002002616</v>
      </c>
      <c r="Z89" s="30">
        <v>7.7249999999999996</v>
      </c>
      <c r="AA89" s="17">
        <v>0</v>
      </c>
      <c r="AB89" s="17">
        <f>SUM(Raw_Data[[#This Row],[IC1_Inv1]:[IC2_Inv2]])</f>
        <v>11406</v>
      </c>
      <c r="AC89" s="17">
        <f>IF((Raw_Data[[#This Row],[66 kV ABT Main Meter Reading (Export)]]-Q88)*1000&lt;0,0,(Raw_Data[[#This Row],[66 kV ABT Main Meter Reading (Export)]]-Q88)*1000)</f>
        <v>7170.4000000027008</v>
      </c>
      <c r="AD89" s="17">
        <f>IF((Raw_Data[[#This Row],[66 kV CRP MFM Reading (Import)]]-R88)*60000&lt;0,0,(Raw_Data[[#This Row],[66 kV CRP MFM Reading (Import)]]-R88)*60000)</f>
        <v>293.39999999997701</v>
      </c>
      <c r="AE89" s="17">
        <f>Raw_Data[[#This Row],[Export  (kWh)]]-Raw_Data[[#This Row],[Import (kWh)]]</f>
        <v>6877.0000000027239</v>
      </c>
      <c r="AF89" s="17">
        <f>IFERROR(AVERAGE(Raw_Data[[#This Row],[POA1(Wh/m2)]:[POA2(Wh/m2)]]),"")</f>
        <v>750</v>
      </c>
      <c r="AG89" s="17">
        <f>IFERROR(Raw_Data[[#This Row],[Avg. POA without Exclusion (W/m2)2]]-Raw_Data[[#This Row],[Avg. POA Lost (W/m2)]],"")</f>
        <v>750</v>
      </c>
      <c r="AH89" s="17">
        <v>119531.4777</v>
      </c>
      <c r="AI89" s="33">
        <f t="shared" si="7"/>
        <v>12.616666666666667</v>
      </c>
    </row>
    <row r="90" spans="1:35">
      <c r="A90" s="17" t="s">
        <v>4</v>
      </c>
      <c r="B90" s="17">
        <v>2025</v>
      </c>
      <c r="C90" s="146" t="s">
        <v>211</v>
      </c>
      <c r="D90" s="146" t="s">
        <v>213</v>
      </c>
      <c r="E90" s="42">
        <v>45809</v>
      </c>
      <c r="F90" s="17">
        <f>DAY(EOMONTH(Raw_Data[[#This Row],[Month Year]],0))</f>
        <v>30</v>
      </c>
      <c r="G90" s="77">
        <v>45831</v>
      </c>
      <c r="H90" s="30">
        <f>_xlfn.XLOOKUP(Raw_Data[[#This Row],[Month Year]],'Modelling New'!D:D,'Modelling New'!N:N)</f>
        <v>10.507</v>
      </c>
      <c r="I90" s="31">
        <v>0.26041666666666669</v>
      </c>
      <c r="J90" s="31">
        <v>0.77500000000000002</v>
      </c>
      <c r="K90" s="17">
        <v>6350</v>
      </c>
      <c r="L90" s="17">
        <v>6973</v>
      </c>
      <c r="M90" s="17">
        <v>6753</v>
      </c>
      <c r="N90" s="17">
        <v>6640</v>
      </c>
      <c r="O90" s="17">
        <v>6480</v>
      </c>
      <c r="P90" s="17">
        <v>5282</v>
      </c>
      <c r="Q90" s="17">
        <v>119762.2283</v>
      </c>
      <c r="R90" s="17">
        <v>15.916157999999999</v>
      </c>
      <c r="S90" s="17">
        <v>4830</v>
      </c>
      <c r="T90" s="17">
        <v>4830</v>
      </c>
      <c r="U90" s="17">
        <v>4830</v>
      </c>
      <c r="V90" s="17">
        <v>0</v>
      </c>
      <c r="W90" s="45">
        <v>25.377800517326417</v>
      </c>
      <c r="X90" s="30">
        <v>33.838304010684276</v>
      </c>
      <c r="Y90" s="30">
        <v>2.78884566304176</v>
      </c>
      <c r="Z90" s="30">
        <v>8.3453655242919922</v>
      </c>
      <c r="AA90" s="17">
        <v>0</v>
      </c>
      <c r="AB90" s="17">
        <f>SUM(Raw_Data[[#This Row],[IC1_Inv1]:[IC2_Inv2]])</f>
        <v>38478</v>
      </c>
      <c r="AC90" s="17">
        <f>IF((Raw_Data[[#This Row],[66 kV ABT Main Meter Reading (Export)]]-Q89)*1000&lt;0,0,(Raw_Data[[#This Row],[66 kV ABT Main Meter Reading (Export)]]-Q89)*1000)</f>
        <v>39246.100000003935</v>
      </c>
      <c r="AD90" s="17">
        <f>IF((Raw_Data[[#This Row],[66 kV CRP MFM Reading (Import)]]-R89)*60000&lt;0,0,(Raw_Data[[#This Row],[66 kV CRP MFM Reading (Import)]]-R89)*60000)</f>
        <v>301.25999999995656</v>
      </c>
      <c r="AE90" s="17">
        <f>Raw_Data[[#This Row],[Export  (kWh)]]-Raw_Data[[#This Row],[Import (kWh)]]</f>
        <v>38944.840000003976</v>
      </c>
      <c r="AF90" s="17">
        <f>IFERROR(AVERAGE(Raw_Data[[#This Row],[POA1(Wh/m2)]:[POA2(Wh/m2)]]),"")</f>
        <v>4830</v>
      </c>
      <c r="AG90" s="17">
        <f>IFERROR(Raw_Data[[#This Row],[Avg. POA without Exclusion (W/m2)2]]-Raw_Data[[#This Row],[Avg. POA Lost (W/m2)]],"")</f>
        <v>4830</v>
      </c>
      <c r="AH90" s="17">
        <v>119570.67230000001</v>
      </c>
      <c r="AI90" s="33">
        <f t="shared" si="7"/>
        <v>12.350000000000001</v>
      </c>
    </row>
    <row r="91" spans="1:35">
      <c r="A91" s="17" t="s">
        <v>4</v>
      </c>
      <c r="B91" s="17">
        <v>2025</v>
      </c>
      <c r="C91" s="146" t="s">
        <v>211</v>
      </c>
      <c r="D91" s="146" t="s">
        <v>213</v>
      </c>
      <c r="E91" s="42">
        <v>45809</v>
      </c>
      <c r="F91" s="17">
        <f>DAY(EOMONTH(Raw_Data[[#This Row],[Month Year]],0))</f>
        <v>30</v>
      </c>
      <c r="G91" s="77">
        <v>45832</v>
      </c>
      <c r="H91" s="30">
        <f>_xlfn.XLOOKUP(Raw_Data[[#This Row],[Month Year]],'Modelling New'!D:D,'Modelling New'!N:N)</f>
        <v>10.507</v>
      </c>
      <c r="I91" s="31">
        <v>0.25624999999999998</v>
      </c>
      <c r="J91" s="31">
        <v>0.78055555555555556</v>
      </c>
      <c r="K91" s="17">
        <v>4790</v>
      </c>
      <c r="L91" s="17">
        <v>5203</v>
      </c>
      <c r="M91" s="17">
        <v>5070</v>
      </c>
      <c r="N91" s="17">
        <v>5010</v>
      </c>
      <c r="O91" s="17">
        <v>4903</v>
      </c>
      <c r="P91" s="17">
        <v>5282</v>
      </c>
      <c r="Q91" s="17">
        <v>119791.5925</v>
      </c>
      <c r="R91" s="17">
        <v>15.921305</v>
      </c>
      <c r="S91" s="17">
        <v>3640</v>
      </c>
      <c r="T91" s="17">
        <v>3560</v>
      </c>
      <c r="U91" s="17">
        <v>3560</v>
      </c>
      <c r="V91" s="17">
        <v>0</v>
      </c>
      <c r="W91" s="45">
        <v>24.80223147831266</v>
      </c>
      <c r="X91" s="30">
        <v>31.166486528184677</v>
      </c>
      <c r="Y91" s="30">
        <v>2.3958017004545402</v>
      </c>
      <c r="Z91" s="30">
        <v>8.3187980651855469</v>
      </c>
      <c r="AA91" s="17">
        <v>0.51</v>
      </c>
      <c r="AB91" s="17">
        <f>SUM(Raw_Data[[#This Row],[IC1_Inv1]:[IC2_Inv2]])</f>
        <v>30258</v>
      </c>
      <c r="AC91" s="17">
        <f>IF((Raw_Data[[#This Row],[66 kV ABT Main Meter Reading (Export)]]-Q90)*1000&lt;0,0,(Raw_Data[[#This Row],[66 kV ABT Main Meter Reading (Export)]]-Q90)*1000)</f>
        <v>29364.199999996345</v>
      </c>
      <c r="AD91" s="17">
        <f>IF((Raw_Data[[#This Row],[66 kV CRP MFM Reading (Import)]]-R90)*60000&lt;0,0,(Raw_Data[[#This Row],[66 kV CRP MFM Reading (Import)]]-R90)*60000)</f>
        <v>308.82000000005405</v>
      </c>
      <c r="AE91" s="17">
        <f>Raw_Data[[#This Row],[Export  (kWh)]]-Raw_Data[[#This Row],[Import (kWh)]]</f>
        <v>29055.37999999629</v>
      </c>
      <c r="AF91" s="17">
        <f>IFERROR(AVERAGE(Raw_Data[[#This Row],[POA1(Wh/m2)]:[POA2(Wh/m2)]]),"")</f>
        <v>3560</v>
      </c>
      <c r="AG91" s="17">
        <f>IFERROR(Raw_Data[[#This Row],[Avg. POA without Exclusion (W/m2)2]]-Raw_Data[[#This Row],[Avg. POA Lost (W/m2)]],"")</f>
        <v>3560</v>
      </c>
      <c r="AH91" s="17">
        <v>119599.9961</v>
      </c>
      <c r="AI91" s="33">
        <f t="shared" si="7"/>
        <v>12.583333333333334</v>
      </c>
    </row>
    <row r="92" spans="1:35">
      <c r="A92" s="17" t="s">
        <v>4</v>
      </c>
      <c r="B92" s="17">
        <v>2025</v>
      </c>
      <c r="C92" s="146" t="s">
        <v>211</v>
      </c>
      <c r="D92" s="146" t="s">
        <v>213</v>
      </c>
      <c r="E92" s="42">
        <v>45809</v>
      </c>
      <c r="F92" s="17">
        <f>DAY(EOMONTH(Raw_Data[[#This Row],[Month Year]],0))</f>
        <v>30</v>
      </c>
      <c r="G92" s="77">
        <v>45833</v>
      </c>
      <c r="H92" s="30">
        <f>_xlfn.XLOOKUP(Raw_Data[[#This Row],[Month Year]],'Modelling New'!D:D,'Modelling New'!N:N)</f>
        <v>10.507</v>
      </c>
      <c r="I92" s="31">
        <v>0.25694444444444442</v>
      </c>
      <c r="J92" s="31">
        <v>0.77777777777777779</v>
      </c>
      <c r="K92" s="17">
        <v>3992</v>
      </c>
      <c r="L92" s="17">
        <v>4174</v>
      </c>
      <c r="M92" s="17">
        <v>4190</v>
      </c>
      <c r="N92" s="17">
        <v>4122</v>
      </c>
      <c r="O92" s="17">
        <v>3950</v>
      </c>
      <c r="P92" s="17">
        <v>5282</v>
      </c>
      <c r="Q92" s="17">
        <v>119815.5272</v>
      </c>
      <c r="R92" s="17">
        <v>15.925829999999999</v>
      </c>
      <c r="S92" s="17">
        <v>2970</v>
      </c>
      <c r="T92" s="17">
        <v>2870</v>
      </c>
      <c r="U92" s="17">
        <v>2870</v>
      </c>
      <c r="V92" s="17">
        <v>0</v>
      </c>
      <c r="W92" s="45">
        <v>23.93791664718951</v>
      </c>
      <c r="X92" s="30">
        <v>28.827954045048468</v>
      </c>
      <c r="Y92" s="30">
        <v>2.9793625843745692</v>
      </c>
      <c r="Z92" s="30">
        <v>8.7773237228393555</v>
      </c>
      <c r="AA92" s="17">
        <v>0</v>
      </c>
      <c r="AB92" s="17">
        <f>SUM(Raw_Data[[#This Row],[IC1_Inv1]:[IC2_Inv2]])</f>
        <v>25710</v>
      </c>
      <c r="AC92" s="17">
        <f>IF((Raw_Data[[#This Row],[66 kV ABT Main Meter Reading (Export)]]-Q91)*1000&lt;0,0,(Raw_Data[[#This Row],[66 kV ABT Main Meter Reading (Export)]]-Q91)*1000)</f>
        <v>23934.699999997974</v>
      </c>
      <c r="AD92" s="17">
        <f>IF((Raw_Data[[#This Row],[66 kV CRP MFM Reading (Import)]]-R91)*60000&lt;0,0,(Raw_Data[[#This Row],[66 kV CRP MFM Reading (Import)]]-R91)*60000)</f>
        <v>271.49999999995345</v>
      </c>
      <c r="AE92" s="17">
        <f>Raw_Data[[#This Row],[Export  (kWh)]]-Raw_Data[[#This Row],[Import (kWh)]]</f>
        <v>23663.199999998022</v>
      </c>
      <c r="AF92" s="17">
        <f>IFERROR(AVERAGE(Raw_Data[[#This Row],[POA1(Wh/m2)]:[POA2(Wh/m2)]]),"")</f>
        <v>2870</v>
      </c>
      <c r="AG92" s="17">
        <f>IFERROR(Raw_Data[[#This Row],[Avg. POA without Exclusion (W/m2)2]]-Raw_Data[[#This Row],[Avg. POA Lost (W/m2)]],"")</f>
        <v>2870</v>
      </c>
      <c r="AH92" s="17">
        <v>119623.8965</v>
      </c>
      <c r="AI92" s="33">
        <f t="shared" ref="AI92:AI97" si="8">(J92-I92)*24</f>
        <v>12.5</v>
      </c>
    </row>
    <row r="93" spans="1:35">
      <c r="A93" s="17" t="s">
        <v>4</v>
      </c>
      <c r="B93" s="17">
        <v>2025</v>
      </c>
      <c r="C93" s="146" t="s">
        <v>211</v>
      </c>
      <c r="D93" s="146" t="s">
        <v>213</v>
      </c>
      <c r="E93" s="42">
        <v>45809</v>
      </c>
      <c r="F93" s="17">
        <f>DAY(EOMONTH(Raw_Data[[#This Row],[Month Year]],0))</f>
        <v>30</v>
      </c>
      <c r="G93" s="77">
        <v>45834</v>
      </c>
      <c r="H93" s="30">
        <f>_xlfn.XLOOKUP(Raw_Data[[#This Row],[Month Year]],'Modelling New'!D:D,'Modelling New'!N:N)</f>
        <v>10.507</v>
      </c>
      <c r="I93" s="31">
        <v>0.25486111111111109</v>
      </c>
      <c r="J93" s="31">
        <v>0.78263888888888888</v>
      </c>
      <c r="K93" s="17">
        <v>5560</v>
      </c>
      <c r="L93" s="17">
        <v>6120</v>
      </c>
      <c r="M93" s="17">
        <v>5970</v>
      </c>
      <c r="N93" s="17">
        <v>5732</v>
      </c>
      <c r="O93" s="17">
        <v>5710</v>
      </c>
      <c r="P93" s="17">
        <v>5282</v>
      </c>
      <c r="Q93" s="17">
        <v>119849.7359</v>
      </c>
      <c r="R93" s="17">
        <v>15.930747</v>
      </c>
      <c r="S93" s="17">
        <v>4240</v>
      </c>
      <c r="T93" s="17">
        <v>4320</v>
      </c>
      <c r="U93" s="17">
        <v>4320</v>
      </c>
      <c r="V93" s="17">
        <v>0</v>
      </c>
      <c r="W93" s="45">
        <v>25.995504612365</v>
      </c>
      <c r="X93" s="30">
        <v>34.247148511287577</v>
      </c>
      <c r="Y93" s="30">
        <v>2.3294175594614308</v>
      </c>
      <c r="Z93" s="30">
        <v>6.793510913848877</v>
      </c>
      <c r="AA93" s="17">
        <v>0</v>
      </c>
      <c r="AB93" s="17">
        <f>SUM(Raw_Data[[#This Row],[IC1_Inv1]:[IC2_Inv2]])</f>
        <v>34374</v>
      </c>
      <c r="AC93" s="17">
        <f>IF((Raw_Data[[#This Row],[66 kV ABT Main Meter Reading (Export)]]-Q92)*1000&lt;0,0,(Raw_Data[[#This Row],[66 kV ABT Main Meter Reading (Export)]]-Q92)*1000)</f>
        <v>34208.700000002864</v>
      </c>
      <c r="AD93" s="17">
        <f>IF((Raw_Data[[#This Row],[66 kV CRP MFM Reading (Import)]]-R92)*60000&lt;0,0,(Raw_Data[[#This Row],[66 kV CRP MFM Reading (Import)]]-R92)*60000)</f>
        <v>295.02000000004358</v>
      </c>
      <c r="AE93" s="17">
        <f>Raw_Data[[#This Row],[Export  (kWh)]]-Raw_Data[[#This Row],[Import (kWh)]]</f>
        <v>33913.680000002823</v>
      </c>
      <c r="AF93" s="17">
        <f>IFERROR(AVERAGE(Raw_Data[[#This Row],[POA1(Wh/m2)]:[POA2(Wh/m2)]]),"")</f>
        <v>4320</v>
      </c>
      <c r="AG93" s="17">
        <f>IFERROR(Raw_Data[[#This Row],[Avg. POA without Exclusion (W/m2)2]]-Raw_Data[[#This Row],[Avg. POA Lost (W/m2)]],"")</f>
        <v>4320</v>
      </c>
      <c r="AH93" s="17">
        <v>119658.0609</v>
      </c>
      <c r="AI93" s="33">
        <f t="shared" si="8"/>
        <v>12.666666666666668</v>
      </c>
    </row>
    <row r="94" spans="1:35">
      <c r="A94" s="17" t="s">
        <v>4</v>
      </c>
      <c r="B94" s="17">
        <v>2025</v>
      </c>
      <c r="C94" s="146" t="s">
        <v>211</v>
      </c>
      <c r="D94" s="146" t="s">
        <v>213</v>
      </c>
      <c r="E94" s="42">
        <v>45809</v>
      </c>
      <c r="F94" s="17">
        <f>DAY(EOMONTH(Raw_Data[[#This Row],[Month Year]],0))</f>
        <v>30</v>
      </c>
      <c r="G94" s="77">
        <v>45835</v>
      </c>
      <c r="H94" s="30">
        <f>_xlfn.XLOOKUP(Raw_Data[[#This Row],[Month Year]],'Modelling New'!D:D,'Modelling New'!N:N)</f>
        <v>10.507</v>
      </c>
      <c r="I94" s="31">
        <v>0.25347222222222221</v>
      </c>
      <c r="J94" s="31">
        <v>0.77430555555555558</v>
      </c>
      <c r="K94" s="17">
        <v>5071</v>
      </c>
      <c r="L94" s="17">
        <v>5532</v>
      </c>
      <c r="M94" s="17">
        <v>5410</v>
      </c>
      <c r="N94" s="17">
        <v>5320</v>
      </c>
      <c r="O94" s="17">
        <v>5230</v>
      </c>
      <c r="P94" s="17">
        <v>5282</v>
      </c>
      <c r="Q94" s="17">
        <v>119880.9569</v>
      </c>
      <c r="R94" s="17">
        <v>15.935600000000001</v>
      </c>
      <c r="S94" s="17">
        <v>3850</v>
      </c>
      <c r="T94" s="17">
        <v>3935</v>
      </c>
      <c r="U94" s="17">
        <v>3935</v>
      </c>
      <c r="V94" s="17">
        <v>0</v>
      </c>
      <c r="W94" s="45">
        <v>24.85041588031693</v>
      </c>
      <c r="X94" s="30">
        <v>32.004870362944949</v>
      </c>
      <c r="Y94" s="30">
        <v>1.7221130791089392</v>
      </c>
      <c r="Z94" s="30">
        <v>6.3480243682861328</v>
      </c>
      <c r="AA94" s="17">
        <v>0</v>
      </c>
      <c r="AB94" s="17">
        <f>SUM(Raw_Data[[#This Row],[IC1_Inv1]:[IC2_Inv2]])</f>
        <v>31845</v>
      </c>
      <c r="AC94" s="17">
        <f>IF((Raw_Data[[#This Row],[66 kV ABT Main Meter Reading (Export)]]-Q93)*1000&lt;0,0,(Raw_Data[[#This Row],[66 kV ABT Main Meter Reading (Export)]]-Q93)*1000)</f>
        <v>31221.000000005006</v>
      </c>
      <c r="AD94" s="17">
        <f>IF((Raw_Data[[#This Row],[66 kV CRP MFM Reading (Import)]]-R93)*60000&lt;0,0,(Raw_Data[[#This Row],[66 kV CRP MFM Reading (Import)]]-R93)*60000)</f>
        <v>291.18000000003974</v>
      </c>
      <c r="AE94" s="17">
        <f>Raw_Data[[#This Row],[Export  (kWh)]]-Raw_Data[[#This Row],[Import (kWh)]]</f>
        <v>30929.820000004966</v>
      </c>
      <c r="AF94" s="17">
        <f>IFERROR(AVERAGE(Raw_Data[[#This Row],[POA1(Wh/m2)]:[POA2(Wh/m2)]]),"")</f>
        <v>3935</v>
      </c>
      <c r="AG94" s="17">
        <f>IFERROR(Raw_Data[[#This Row],[Avg. POA without Exclusion (W/m2)2]]-Raw_Data[[#This Row],[Avg. POA Lost (W/m2)]],"")</f>
        <v>3935</v>
      </c>
      <c r="AH94" s="17">
        <v>119689.2426</v>
      </c>
      <c r="AI94" s="33">
        <f t="shared" si="8"/>
        <v>12.5</v>
      </c>
    </row>
    <row r="95" spans="1:35">
      <c r="A95" s="17" t="s">
        <v>4</v>
      </c>
      <c r="B95" s="17">
        <v>2025</v>
      </c>
      <c r="C95" s="146" t="s">
        <v>211</v>
      </c>
      <c r="D95" s="146" t="s">
        <v>213</v>
      </c>
      <c r="E95" s="42">
        <v>45809</v>
      </c>
      <c r="F95" s="17">
        <f>DAY(EOMONTH(Raw_Data[[#This Row],[Month Year]],0))</f>
        <v>30</v>
      </c>
      <c r="G95" s="77">
        <v>45836</v>
      </c>
      <c r="H95" s="30">
        <f>_xlfn.XLOOKUP(Raw_Data[[#This Row],[Month Year]],'Modelling New'!D:D,'Modelling New'!N:N)</f>
        <v>10.507</v>
      </c>
      <c r="I95" s="31">
        <v>0.25833333333333336</v>
      </c>
      <c r="J95" s="31">
        <v>0.78263888888888888</v>
      </c>
      <c r="K95" s="17">
        <v>5640</v>
      </c>
      <c r="L95" s="17">
        <v>6302</v>
      </c>
      <c r="M95" s="17">
        <v>6130</v>
      </c>
      <c r="N95" s="17">
        <v>6103</v>
      </c>
      <c r="O95" s="17">
        <v>5894</v>
      </c>
      <c r="P95" s="17">
        <v>5282</v>
      </c>
      <c r="Q95" s="17">
        <v>119916.3781</v>
      </c>
      <c r="R95" s="17">
        <v>15.941003</v>
      </c>
      <c r="S95" s="17">
        <v>4440</v>
      </c>
      <c r="T95" s="17">
        <v>4530</v>
      </c>
      <c r="U95" s="17">
        <v>4490</v>
      </c>
      <c r="V95" s="17">
        <v>0</v>
      </c>
      <c r="W95" s="45">
        <v>25.663480145590647</v>
      </c>
      <c r="X95" s="30">
        <v>34.81327920742136</v>
      </c>
      <c r="Y95" s="30">
        <v>2.1411613113192653</v>
      </c>
      <c r="Z95" s="30">
        <v>6.8482198715209961</v>
      </c>
      <c r="AA95" s="17">
        <v>0</v>
      </c>
      <c r="AB95" s="17">
        <f>SUM(Raw_Data[[#This Row],[IC1_Inv1]:[IC2_Inv2]])</f>
        <v>35351</v>
      </c>
      <c r="AC95" s="17">
        <f>IF((Raw_Data[[#This Row],[66 kV ABT Main Meter Reading (Export)]]-Q94)*1000&lt;0,0,(Raw_Data[[#This Row],[66 kV ABT Main Meter Reading (Export)]]-Q94)*1000)</f>
        <v>35421.199999997043</v>
      </c>
      <c r="AD95" s="17">
        <f>IF((Raw_Data[[#This Row],[66 kV CRP MFM Reading (Import)]]-R94)*60000&lt;0,0,(Raw_Data[[#This Row],[66 kV CRP MFM Reading (Import)]]-R94)*60000)</f>
        <v>324.17999999996283</v>
      </c>
      <c r="AE95" s="17">
        <f>Raw_Data[[#This Row],[Export  (kWh)]]-Raw_Data[[#This Row],[Import (kWh)]]</f>
        <v>35097.019999997079</v>
      </c>
      <c r="AF95" s="17">
        <f>IFERROR(AVERAGE(Raw_Data[[#This Row],[POA1(Wh/m2)]:[POA2(Wh/m2)]]),"")</f>
        <v>4510</v>
      </c>
      <c r="AG95" s="17">
        <f>IFERROR(Raw_Data[[#This Row],[Avg. POA without Exclusion (W/m2)2]]-Raw_Data[[#This Row],[Avg. POA Lost (W/m2)]],"")</f>
        <v>4510</v>
      </c>
      <c r="AH95" s="17">
        <v>119724.6182</v>
      </c>
      <c r="AI95" s="33">
        <f t="shared" si="8"/>
        <v>12.583333333333334</v>
      </c>
    </row>
    <row r="96" spans="1:35">
      <c r="A96" s="17" t="s">
        <v>4</v>
      </c>
      <c r="B96" s="17">
        <v>2025</v>
      </c>
      <c r="C96" s="146" t="s">
        <v>211</v>
      </c>
      <c r="D96" s="146" t="s">
        <v>213</v>
      </c>
      <c r="E96" s="42">
        <v>45809</v>
      </c>
      <c r="F96" s="17">
        <f>DAY(EOMONTH(Raw_Data[[#This Row],[Month Year]],0))</f>
        <v>30</v>
      </c>
      <c r="G96" s="77">
        <v>45837</v>
      </c>
      <c r="H96" s="30">
        <f>_xlfn.XLOOKUP(Raw_Data[[#This Row],[Month Year]],'Modelling New'!D:D,'Modelling New'!N:N)</f>
        <v>10.507</v>
      </c>
      <c r="I96" s="31">
        <v>0.25624999999999998</v>
      </c>
      <c r="J96" s="31">
        <v>0.77986111111111112</v>
      </c>
      <c r="K96" s="17">
        <v>7650</v>
      </c>
      <c r="L96" s="17">
        <v>8270</v>
      </c>
      <c r="M96" s="17">
        <v>8023</v>
      </c>
      <c r="N96" s="17">
        <v>8080</v>
      </c>
      <c r="O96" s="17">
        <v>7800</v>
      </c>
      <c r="P96" s="17">
        <v>5282</v>
      </c>
      <c r="Q96" s="17">
        <v>119963.4172</v>
      </c>
      <c r="R96" s="17">
        <v>15.945929</v>
      </c>
      <c r="S96" s="17">
        <v>5590</v>
      </c>
      <c r="T96" s="17">
        <v>6130</v>
      </c>
      <c r="U96" s="17">
        <v>6130</v>
      </c>
      <c r="V96" s="17">
        <v>0</v>
      </c>
      <c r="W96" s="45">
        <v>26.469018511740575</v>
      </c>
      <c r="X96" s="30">
        <v>37.620474748421977</v>
      </c>
      <c r="Y96" s="30">
        <v>2.6835137614351234</v>
      </c>
      <c r="Z96" s="30">
        <v>6.9792790412902832</v>
      </c>
      <c r="AA96" s="17">
        <v>0</v>
      </c>
      <c r="AB96" s="17">
        <f>SUM(Raw_Data[[#This Row],[IC1_Inv1]:[IC2_Inv2]])</f>
        <v>45105</v>
      </c>
      <c r="AC96" s="17">
        <f>IF((Raw_Data[[#This Row],[66 kV ABT Main Meter Reading (Export)]]-Q95)*1000&lt;0,0,(Raw_Data[[#This Row],[66 kV ABT Main Meter Reading (Export)]]-Q95)*1000)</f>
        <v>47039.099999994505</v>
      </c>
      <c r="AD96" s="17">
        <f>IF((Raw_Data[[#This Row],[66 kV CRP MFM Reading (Import)]]-R95)*60000&lt;0,0,(Raw_Data[[#This Row],[66 kV CRP MFM Reading (Import)]]-R95)*60000)</f>
        <v>295.55999999995919</v>
      </c>
      <c r="AE96" s="17">
        <f>Raw_Data[[#This Row],[Export  (kWh)]]-Raw_Data[[#This Row],[Import (kWh)]]</f>
        <v>46743.539999994544</v>
      </c>
      <c r="AF96" s="17">
        <f>IFERROR(AVERAGE(Raw_Data[[#This Row],[POA1(Wh/m2)]:[POA2(Wh/m2)]]),"")</f>
        <v>6130</v>
      </c>
      <c r="AG96" s="17">
        <f>IFERROR(Raw_Data[[#This Row],[Avg. POA without Exclusion (W/m2)2]]-Raw_Data[[#This Row],[Avg. POA Lost (W/m2)]],"")</f>
        <v>6130</v>
      </c>
      <c r="AH96" s="17">
        <v>119771.6001</v>
      </c>
      <c r="AI96" s="33">
        <f t="shared" si="8"/>
        <v>12.566666666666666</v>
      </c>
    </row>
    <row r="97" spans="1:35">
      <c r="A97" s="17" t="s">
        <v>4</v>
      </c>
      <c r="B97" s="17">
        <v>2025</v>
      </c>
      <c r="C97" s="146" t="s">
        <v>211</v>
      </c>
      <c r="D97" s="146" t="s">
        <v>213</v>
      </c>
      <c r="E97" s="42">
        <v>45809</v>
      </c>
      <c r="F97" s="17">
        <f>DAY(EOMONTH(Raw_Data[[#This Row],[Month Year]],0))</f>
        <v>30</v>
      </c>
      <c r="G97" s="77">
        <v>45838</v>
      </c>
      <c r="H97" s="30">
        <f>_xlfn.XLOOKUP(Raw_Data[[#This Row],[Month Year]],'Modelling New'!D:D,'Modelling New'!N:N)</f>
        <v>10.507</v>
      </c>
      <c r="I97" s="31">
        <v>0.25763888888888886</v>
      </c>
      <c r="J97" s="31">
        <v>0.78263888888888888</v>
      </c>
      <c r="K97" s="17">
        <v>7680</v>
      </c>
      <c r="L97" s="17">
        <v>8240</v>
      </c>
      <c r="M97" s="17">
        <v>8061</v>
      </c>
      <c r="N97" s="17">
        <v>8023</v>
      </c>
      <c r="O97" s="17">
        <v>7762</v>
      </c>
      <c r="P97" s="17">
        <v>5282</v>
      </c>
      <c r="Q97" s="17">
        <v>120010.196</v>
      </c>
      <c r="R97" s="17">
        <v>15.950593</v>
      </c>
      <c r="S97" s="17">
        <v>5730</v>
      </c>
      <c r="T97" s="17">
        <v>6100</v>
      </c>
      <c r="U97" s="17">
        <v>6100</v>
      </c>
      <c r="V97" s="17">
        <v>0</v>
      </c>
      <c r="W97" s="45">
        <v>26.136912534094805</v>
      </c>
      <c r="X97" s="30">
        <v>36.90502719500207</v>
      </c>
      <c r="Y97" s="30">
        <v>2.8151054458112905</v>
      </c>
      <c r="Z97" s="30">
        <v>8.1668548583984375</v>
      </c>
      <c r="AA97" s="17">
        <v>0</v>
      </c>
      <c r="AB97" s="17">
        <f>SUM(Raw_Data[[#This Row],[IC1_Inv1]:[IC2_Inv2]])</f>
        <v>45048</v>
      </c>
      <c r="AC97" s="17">
        <f>IF((Raw_Data[[#This Row],[66 kV ABT Main Meter Reading (Export)]]-Q96)*1000&lt;0,0,(Raw_Data[[#This Row],[66 kV ABT Main Meter Reading (Export)]]-Q96)*1000)</f>
        <v>46778.800000000047</v>
      </c>
      <c r="AD97" s="17">
        <f>IF((Raw_Data[[#This Row],[66 kV CRP MFM Reading (Import)]]-R96)*60000&lt;0,0,(Raw_Data[[#This Row],[66 kV CRP MFM Reading (Import)]]-R96)*60000)</f>
        <v>279.84000000000009</v>
      </c>
      <c r="AE97" s="17">
        <f>Raw_Data[[#This Row],[Export  (kWh)]]-Raw_Data[[#This Row],[Import (kWh)]]</f>
        <v>46498.96000000005</v>
      </c>
      <c r="AF97" s="17">
        <f>IFERROR(AVERAGE(Raw_Data[[#This Row],[POA1(Wh/m2)]:[POA2(Wh/m2)]]),"")</f>
        <v>6100</v>
      </c>
      <c r="AG97" s="17">
        <f>IFERROR(Raw_Data[[#This Row],[Avg. POA without Exclusion (W/m2)2]]-Raw_Data[[#This Row],[Avg. POA Lost (W/m2)]],"")</f>
        <v>6100</v>
      </c>
      <c r="AH97" s="17">
        <v>119818.32369999999</v>
      </c>
      <c r="AI97" s="33">
        <f t="shared" si="8"/>
        <v>12.600000000000001</v>
      </c>
    </row>
    <row r="98" spans="1:35">
      <c r="A98" s="17" t="s">
        <v>4</v>
      </c>
      <c r="B98" s="17">
        <v>2025</v>
      </c>
      <c r="C98" s="146" t="s">
        <v>211</v>
      </c>
      <c r="D98" s="146" t="s">
        <v>213</v>
      </c>
      <c r="E98" s="42">
        <v>45809</v>
      </c>
      <c r="F98" s="17">
        <f>DAY(EOMONTH(Raw_Data[[#This Row],[Month Year]],0))</f>
        <v>30</v>
      </c>
      <c r="G98" s="77">
        <v>45839</v>
      </c>
      <c r="H98" s="30">
        <f>_xlfn.XLOOKUP(Raw_Data[[#This Row],[Month Year]],'Modelling New'!D:D,'Modelling New'!N:N)</f>
        <v>10.507</v>
      </c>
      <c r="I98" s="31">
        <v>0.25624999999999998</v>
      </c>
      <c r="J98" s="31">
        <v>0.77847222222222223</v>
      </c>
      <c r="K98" s="17">
        <v>3680</v>
      </c>
      <c r="L98" s="17">
        <v>4000</v>
      </c>
      <c r="M98" s="17">
        <v>3950</v>
      </c>
      <c r="N98" s="17">
        <v>3922</v>
      </c>
      <c r="O98" s="17">
        <v>3770</v>
      </c>
      <c r="P98" s="17">
        <v>5282</v>
      </c>
      <c r="Q98" s="17">
        <v>120032.95209999999</v>
      </c>
      <c r="R98" s="17">
        <v>15.955738</v>
      </c>
      <c r="S98" s="17">
        <v>2810</v>
      </c>
      <c r="T98" s="17">
        <v>2730</v>
      </c>
      <c r="U98" s="17">
        <v>2730</v>
      </c>
      <c r="V98" s="17">
        <v>0</v>
      </c>
      <c r="W98" s="45">
        <v>24.52366403627839</v>
      </c>
      <c r="X98" s="30">
        <v>29.557530092844768</v>
      </c>
      <c r="Y98" s="30">
        <v>1.9007405885662216</v>
      </c>
      <c r="Z98" s="30">
        <v>6.3871164321899414</v>
      </c>
      <c r="AA98" s="17">
        <v>0</v>
      </c>
      <c r="AB98" s="17">
        <f>SUM(Raw_Data[[#This Row],[IC1_Inv1]:[IC2_Inv2]])</f>
        <v>24604</v>
      </c>
      <c r="AC98" s="17">
        <f>IF((Raw_Data[[#This Row],[66 kV ABT Main Meter Reading (Export)]]-Q97)*1000&lt;0,0,(Raw_Data[[#This Row],[66 kV ABT Main Meter Reading (Export)]]-Q97)*1000)</f>
        <v>22756.099999998696</v>
      </c>
      <c r="AD98" s="17">
        <f>IF((Raw_Data[[#This Row],[66 kV CRP MFM Reading (Import)]]-R97)*60000&lt;0,0,(Raw_Data[[#This Row],[66 kV CRP MFM Reading (Import)]]-R97)*60000)</f>
        <v>308.70000000003728</v>
      </c>
      <c r="AE98" s="17">
        <f>Raw_Data[[#This Row],[Export  (kWh)]]-Raw_Data[[#This Row],[Import (kWh)]]</f>
        <v>22447.399999998659</v>
      </c>
      <c r="AF98" s="17">
        <f>IFERROR(AVERAGE(Raw_Data[[#This Row],[POA1(Wh/m2)]:[POA2(Wh/m2)]]),"")</f>
        <v>2730</v>
      </c>
      <c r="AG98" s="17">
        <f>IFERROR(Raw_Data[[#This Row],[Avg. POA without Exclusion (W/m2)2]]-Raw_Data[[#This Row],[Avg. POA Lost (W/m2)]],"")</f>
        <v>2730</v>
      </c>
      <c r="AH98" s="17">
        <v>119841.04670000001</v>
      </c>
      <c r="AI98" s="33">
        <f t="shared" ref="AI98:AI103" si="9">(J98-I98)*24</f>
        <v>12.533333333333335</v>
      </c>
    </row>
    <row r="99" spans="1:35">
      <c r="A99" s="17" t="s">
        <v>4</v>
      </c>
      <c r="B99" s="17">
        <v>2025</v>
      </c>
      <c r="C99" s="146" t="s">
        <v>211</v>
      </c>
      <c r="D99" s="146" t="s">
        <v>213</v>
      </c>
      <c r="E99" s="42">
        <v>45839</v>
      </c>
      <c r="F99" s="17">
        <f>DAY(EOMONTH(Raw_Data[[#This Row],[Month Year]],0))</f>
        <v>31</v>
      </c>
      <c r="G99" s="77">
        <v>45840</v>
      </c>
      <c r="H99" s="30">
        <f>_xlfn.XLOOKUP(Raw_Data[[#This Row],[Month Year]],'Modelling New'!D:D,'Modelling New'!N:N)</f>
        <v>10.507</v>
      </c>
      <c r="I99" s="31">
        <v>0.25624999999999998</v>
      </c>
      <c r="J99" s="31">
        <v>0.77986111111111112</v>
      </c>
      <c r="K99" s="17">
        <v>5420</v>
      </c>
      <c r="L99" s="17">
        <v>5850</v>
      </c>
      <c r="M99" s="17">
        <v>5732</v>
      </c>
      <c r="N99" s="17">
        <v>5722</v>
      </c>
      <c r="O99" s="17">
        <v>5503</v>
      </c>
      <c r="P99" s="17">
        <v>5282</v>
      </c>
      <c r="Q99" s="17">
        <v>120066.1289</v>
      </c>
      <c r="R99" s="17">
        <v>15.961114</v>
      </c>
      <c r="S99" s="17">
        <v>4160</v>
      </c>
      <c r="T99" s="17">
        <v>4180</v>
      </c>
      <c r="U99" s="17">
        <v>4150</v>
      </c>
      <c r="V99" s="17">
        <v>0</v>
      </c>
      <c r="W99" s="45">
        <v>25.304976208500129</v>
      </c>
      <c r="X99" s="30">
        <v>32.878422651341353</v>
      </c>
      <c r="Y99" s="30">
        <v>2.78884566304176</v>
      </c>
      <c r="Z99" s="30">
        <v>8.3453655242919922</v>
      </c>
      <c r="AA99" s="17">
        <v>0</v>
      </c>
      <c r="AB99" s="17">
        <f>SUM(Raw_Data[[#This Row],[IC1_Inv1]:[IC2_Inv2]])</f>
        <v>33509</v>
      </c>
      <c r="AC99" s="17">
        <f>IF((Raw_Data[[#This Row],[66 kV ABT Main Meter Reading (Export)]]-Q98)*1000&lt;0,0,(Raw_Data[[#This Row],[66 kV ABT Main Meter Reading (Export)]]-Q98)*1000)</f>
        <v>33176.800000001094</v>
      </c>
      <c r="AD99" s="17">
        <f>IF((Raw_Data[[#This Row],[66 kV CRP MFM Reading (Import)]]-R98)*60000&lt;0,0,(Raw_Data[[#This Row],[66 kV CRP MFM Reading (Import)]]-R98)*60000)</f>
        <v>322.56000000000284</v>
      </c>
      <c r="AE99" s="17">
        <f>Raw_Data[[#This Row],[Export  (kWh)]]-Raw_Data[[#This Row],[Import (kWh)]]</f>
        <v>32854.240000001089</v>
      </c>
      <c r="AF99" s="17">
        <f>IFERROR(AVERAGE(Raw_Data[[#This Row],[POA1(Wh/m2)]:[POA2(Wh/m2)]]),"")</f>
        <v>4165</v>
      </c>
      <c r="AG99" s="17">
        <f>IFERROR(Raw_Data[[#This Row],[Avg. POA without Exclusion (W/m2)2]]-Raw_Data[[#This Row],[Avg. POA Lost (W/m2)]],"")</f>
        <v>4165</v>
      </c>
      <c r="AH99" s="17">
        <v>119874.1808</v>
      </c>
      <c r="AI99" s="33">
        <f t="shared" si="9"/>
        <v>12.566666666666666</v>
      </c>
    </row>
    <row r="100" spans="1:35">
      <c r="A100" s="17" t="s">
        <v>4</v>
      </c>
      <c r="B100" s="17">
        <v>2025</v>
      </c>
      <c r="C100" s="146" t="s">
        <v>211</v>
      </c>
      <c r="D100" s="146" t="s">
        <v>213</v>
      </c>
      <c r="E100" s="42">
        <v>45839</v>
      </c>
      <c r="F100" s="17">
        <f>DAY(EOMONTH(Raw_Data[[#This Row],[Month Year]],0))</f>
        <v>31</v>
      </c>
      <c r="G100" s="77">
        <v>45841</v>
      </c>
      <c r="H100" s="30">
        <f>_xlfn.XLOOKUP(Raw_Data[[#This Row],[Month Year]],'Modelling New'!D:D,'Modelling New'!N:N)</f>
        <v>10.507</v>
      </c>
      <c r="I100" s="31">
        <v>0.26180555555555557</v>
      </c>
      <c r="J100" s="31">
        <v>0.77569444444444446</v>
      </c>
      <c r="K100" s="17">
        <v>4340</v>
      </c>
      <c r="L100" s="17">
        <v>4690</v>
      </c>
      <c r="M100" s="17">
        <v>4610</v>
      </c>
      <c r="N100" s="17">
        <v>4601</v>
      </c>
      <c r="O100" s="17">
        <v>4423</v>
      </c>
      <c r="P100" s="17">
        <v>5282</v>
      </c>
      <c r="Q100" s="17">
        <v>120092.7619</v>
      </c>
      <c r="R100" s="17">
        <v>15.966563000000001</v>
      </c>
      <c r="S100" s="17">
        <v>3280</v>
      </c>
      <c r="T100" s="17">
        <v>3280</v>
      </c>
      <c r="U100" s="17">
        <v>3180</v>
      </c>
      <c r="V100" s="17">
        <v>0</v>
      </c>
      <c r="W100" s="45">
        <v>24.07525502718412</v>
      </c>
      <c r="X100" s="30">
        <v>30.455222805501961</v>
      </c>
      <c r="Y100" s="30">
        <v>2.0250793121926054</v>
      </c>
      <c r="Z100" s="30">
        <v>6.7357792854309082</v>
      </c>
      <c r="AA100" s="17">
        <v>2.5399997234344482</v>
      </c>
      <c r="AB100" s="17">
        <f>SUM(Raw_Data[[#This Row],[IC1_Inv1]:[IC2_Inv2]])</f>
        <v>27946</v>
      </c>
      <c r="AC100" s="17">
        <f>IF((Raw_Data[[#This Row],[66 kV ABT Main Meter Reading (Export)]]-Q99)*1000&lt;0,0,(Raw_Data[[#This Row],[66 kV ABT Main Meter Reading (Export)]]-Q99)*1000)</f>
        <v>26633.00000000163</v>
      </c>
      <c r="AD100" s="17">
        <f>IF((Raw_Data[[#This Row],[66 kV CRP MFM Reading (Import)]]-R99)*60000&lt;0,0,(Raw_Data[[#This Row],[66 kV CRP MFM Reading (Import)]]-R99)*60000)</f>
        <v>326.94000000002887</v>
      </c>
      <c r="AE100" s="17">
        <f>Raw_Data[[#This Row],[Export  (kWh)]]-Raw_Data[[#This Row],[Import (kWh)]]</f>
        <v>26306.060000001602</v>
      </c>
      <c r="AF100" s="17">
        <f>IFERROR(AVERAGE(Raw_Data[[#This Row],[POA1(Wh/m2)]:[POA2(Wh/m2)]]),"")</f>
        <v>3230</v>
      </c>
      <c r="AG100" s="17">
        <f>IFERROR(Raw_Data[[#This Row],[Avg. POA without Exclusion (W/m2)2]]-Raw_Data[[#This Row],[Avg. POA Lost (W/m2)]],"")</f>
        <v>3230</v>
      </c>
      <c r="AH100" s="17">
        <v>119900.77680000001</v>
      </c>
      <c r="AI100" s="33">
        <f t="shared" si="9"/>
        <v>12.333333333333332</v>
      </c>
    </row>
    <row r="101" spans="1:35">
      <c r="A101" s="17" t="s">
        <v>4</v>
      </c>
      <c r="B101" s="17">
        <v>2025</v>
      </c>
      <c r="C101" s="146" t="s">
        <v>211</v>
      </c>
      <c r="D101" s="146" t="s">
        <v>213</v>
      </c>
      <c r="E101" s="42">
        <v>45839</v>
      </c>
      <c r="F101" s="17">
        <f>DAY(EOMONTH(Raw_Data[[#This Row],[Month Year]],0))</f>
        <v>31</v>
      </c>
      <c r="G101" s="77">
        <v>45842</v>
      </c>
      <c r="H101" s="30">
        <f>_xlfn.XLOOKUP(Raw_Data[[#This Row],[Month Year]],'Modelling New'!D:D,'Modelling New'!N:N)</f>
        <v>10.507</v>
      </c>
      <c r="I101" s="31">
        <v>0.25486111111111109</v>
      </c>
      <c r="J101" s="31">
        <v>0.77708333333333335</v>
      </c>
      <c r="K101" s="17">
        <v>6760</v>
      </c>
      <c r="L101" s="17">
        <v>7273</v>
      </c>
      <c r="M101" s="17">
        <v>7150</v>
      </c>
      <c r="N101" s="17">
        <v>7201</v>
      </c>
      <c r="O101" s="17">
        <v>6770</v>
      </c>
      <c r="P101" s="17">
        <v>5282</v>
      </c>
      <c r="Q101" s="17">
        <v>120134.178</v>
      </c>
      <c r="R101" s="17">
        <v>15.971501</v>
      </c>
      <c r="S101" s="17">
        <v>5620</v>
      </c>
      <c r="T101" s="17">
        <v>5420</v>
      </c>
      <c r="U101" s="17">
        <v>5420</v>
      </c>
      <c r="V101" s="17">
        <v>0</v>
      </c>
      <c r="W101" s="45">
        <v>26.168746299794311</v>
      </c>
      <c r="X101" s="30">
        <v>36.735953038432207</v>
      </c>
      <c r="Y101" s="30">
        <v>2.5882930083578803</v>
      </c>
      <c r="Z101" s="30">
        <v>8.6863269805908203</v>
      </c>
      <c r="AA101" s="17">
        <v>0.75</v>
      </c>
      <c r="AB101" s="17">
        <f>SUM(Raw_Data[[#This Row],[IC1_Inv1]:[IC2_Inv2]])</f>
        <v>40436</v>
      </c>
      <c r="AC101" s="17">
        <f>IF((Raw_Data[[#This Row],[66 kV ABT Main Meter Reading (Export)]]-Q100)*1000&lt;0,0,(Raw_Data[[#This Row],[66 kV ABT Main Meter Reading (Export)]]-Q100)*1000)</f>
        <v>41416.100000002189</v>
      </c>
      <c r="AD101" s="17">
        <f>IF((Raw_Data[[#This Row],[66 kV CRP MFM Reading (Import)]]-R100)*60000&lt;0,0,(Raw_Data[[#This Row],[66 kV CRP MFM Reading (Import)]]-R100)*60000)</f>
        <v>296.27999999995325</v>
      </c>
      <c r="AE101" s="17">
        <f>Raw_Data[[#This Row],[Export  (kWh)]]-Raw_Data[[#This Row],[Import (kWh)]]</f>
        <v>41119.820000002233</v>
      </c>
      <c r="AF101" s="17">
        <f>IFERROR(AVERAGE(Raw_Data[[#This Row],[POA1(Wh/m2)]:[POA2(Wh/m2)]]),"")</f>
        <v>5420</v>
      </c>
      <c r="AG101" s="17">
        <f>IFERROR(Raw_Data[[#This Row],[Avg. POA without Exclusion (W/m2)2]]-Raw_Data[[#This Row],[Avg. POA Lost (W/m2)]],"")</f>
        <v>5420</v>
      </c>
      <c r="AH101" s="17">
        <v>119942.1462</v>
      </c>
      <c r="AI101" s="33">
        <f t="shared" si="9"/>
        <v>12.533333333333335</v>
      </c>
    </row>
    <row r="102" spans="1:35">
      <c r="A102" s="17" t="s">
        <v>4</v>
      </c>
      <c r="B102" s="17">
        <v>2025</v>
      </c>
      <c r="C102" s="146" t="s">
        <v>211</v>
      </c>
      <c r="D102" s="146" t="s">
        <v>213</v>
      </c>
      <c r="E102" s="42">
        <v>45839</v>
      </c>
      <c r="F102" s="17">
        <f>DAY(EOMONTH(Raw_Data[[#This Row],[Month Year]],0))</f>
        <v>31</v>
      </c>
      <c r="G102" s="77">
        <v>45843</v>
      </c>
      <c r="H102" s="30">
        <f>_xlfn.XLOOKUP(Raw_Data[[#This Row],[Month Year]],'Modelling New'!D:D,'Modelling New'!N:N)</f>
        <v>10.507</v>
      </c>
      <c r="I102" s="31">
        <v>0.25694444444444442</v>
      </c>
      <c r="J102" s="31">
        <v>0.77986111111111112</v>
      </c>
      <c r="K102" s="17">
        <v>3550</v>
      </c>
      <c r="L102" s="17">
        <v>3890</v>
      </c>
      <c r="M102" s="17">
        <v>3798</v>
      </c>
      <c r="N102" s="17">
        <v>3796</v>
      </c>
      <c r="O102" s="17">
        <v>3686</v>
      </c>
      <c r="P102" s="17">
        <v>5282</v>
      </c>
      <c r="Q102" s="17">
        <v>120156.1581</v>
      </c>
      <c r="R102" s="17">
        <v>15.976134</v>
      </c>
      <c r="S102" s="17">
        <v>2710</v>
      </c>
      <c r="T102" s="17">
        <v>2630</v>
      </c>
      <c r="U102" s="17">
        <v>2630</v>
      </c>
      <c r="V102" s="17">
        <v>0</v>
      </c>
      <c r="W102" s="45">
        <v>23.947778481703537</v>
      </c>
      <c r="X102" s="30">
        <v>28.503711973640584</v>
      </c>
      <c r="Y102" s="30">
        <v>1.8307118929665664</v>
      </c>
      <c r="Z102" s="30">
        <v>5.4042253494262695</v>
      </c>
      <c r="AA102" s="17">
        <v>0.76200002431869507</v>
      </c>
      <c r="AB102" s="17">
        <f>SUM(Raw_Data[[#This Row],[IC1_Inv1]:[IC2_Inv2]])</f>
        <v>24002</v>
      </c>
      <c r="AC102" s="17">
        <f>IF((Raw_Data[[#This Row],[66 kV ABT Main Meter Reading (Export)]]-Q101)*1000&lt;0,0,(Raw_Data[[#This Row],[66 kV ABT Main Meter Reading (Export)]]-Q101)*1000)</f>
        <v>21980.100000000675</v>
      </c>
      <c r="AD102" s="17">
        <f>IF((Raw_Data[[#This Row],[66 kV CRP MFM Reading (Import)]]-R101)*60000&lt;0,0,(Raw_Data[[#This Row],[66 kV CRP MFM Reading (Import)]]-R101)*60000)</f>
        <v>277.98000000000656</v>
      </c>
      <c r="AE102" s="17">
        <f>Raw_Data[[#This Row],[Export  (kWh)]]-Raw_Data[[#This Row],[Import (kWh)]]</f>
        <v>21702.120000000668</v>
      </c>
      <c r="AF102" s="17">
        <f>IFERROR(AVERAGE(Raw_Data[[#This Row],[POA1(Wh/m2)]:[POA2(Wh/m2)]]),"")</f>
        <v>2630</v>
      </c>
      <c r="AG102" s="17">
        <f>IFERROR(Raw_Data[[#This Row],[Avg. POA without Exclusion (W/m2)2]]-Raw_Data[[#This Row],[Avg. POA Lost (W/m2)]],"")</f>
        <v>2630</v>
      </c>
      <c r="AH102" s="17">
        <v>119964.09420000001</v>
      </c>
      <c r="AI102" s="33">
        <f t="shared" si="9"/>
        <v>12.55</v>
      </c>
    </row>
    <row r="103" spans="1:35">
      <c r="A103" s="17" t="s">
        <v>4</v>
      </c>
      <c r="B103" s="17">
        <v>2025</v>
      </c>
      <c r="C103" s="146" t="s">
        <v>211</v>
      </c>
      <c r="D103" s="146" t="s">
        <v>213</v>
      </c>
      <c r="E103" s="42">
        <v>45839</v>
      </c>
      <c r="F103" s="17">
        <f>DAY(EOMONTH(Raw_Data[[#This Row],[Month Year]],0))</f>
        <v>31</v>
      </c>
      <c r="G103" s="77">
        <v>45844</v>
      </c>
      <c r="H103" s="30">
        <f>_xlfn.XLOOKUP(Raw_Data[[#This Row],[Month Year]],'Modelling New'!D:D,'Modelling New'!N:N)</f>
        <v>10.507</v>
      </c>
      <c r="I103" s="31">
        <v>0.25486111111111109</v>
      </c>
      <c r="J103" s="31">
        <v>0.78125</v>
      </c>
      <c r="K103" s="17">
        <v>5027</v>
      </c>
      <c r="L103" s="17">
        <v>5477</v>
      </c>
      <c r="M103" s="17">
        <v>5334</v>
      </c>
      <c r="N103" s="17">
        <v>5342</v>
      </c>
      <c r="O103" s="17">
        <v>5165</v>
      </c>
      <c r="P103" s="17">
        <v>5282</v>
      </c>
      <c r="Q103" s="17">
        <v>120187.124</v>
      </c>
      <c r="R103" s="17">
        <v>15.980900999999999</v>
      </c>
      <c r="S103" s="17">
        <v>3760</v>
      </c>
      <c r="T103" s="17">
        <v>3820</v>
      </c>
      <c r="U103" s="17">
        <v>3810</v>
      </c>
      <c r="V103" s="17">
        <v>0</v>
      </c>
      <c r="W103" s="45">
        <v>24.221737812630273</v>
      </c>
      <c r="X103" s="30">
        <v>47.360076904296875</v>
      </c>
      <c r="Y103" s="30">
        <v>2.4315711433394309</v>
      </c>
      <c r="Z103" s="30">
        <v>7.1164336204528809</v>
      </c>
      <c r="AA103" s="17">
        <v>2.0319998264312744</v>
      </c>
      <c r="AB103" s="17">
        <f>SUM(Raw_Data[[#This Row],[IC1_Inv1]:[IC2_Inv2]])</f>
        <v>31627</v>
      </c>
      <c r="AC103" s="17">
        <f>IF((Raw_Data[[#This Row],[66 kV ABT Main Meter Reading (Export)]]-Q102)*1000&lt;0,0,(Raw_Data[[#This Row],[66 kV ABT Main Meter Reading (Export)]]-Q102)*1000)</f>
        <v>30965.8999999956</v>
      </c>
      <c r="AD103" s="17">
        <f>IF((Raw_Data[[#This Row],[66 kV CRP MFM Reading (Import)]]-R102)*60000&lt;0,0,(Raw_Data[[#This Row],[66 kV CRP MFM Reading (Import)]]-R102)*60000)</f>
        <v>286.01999999995797</v>
      </c>
      <c r="AE103" s="17">
        <f>Raw_Data[[#This Row],[Export  (kWh)]]-Raw_Data[[#This Row],[Import (kWh)]]</f>
        <v>30679.879999995643</v>
      </c>
      <c r="AF103" s="17">
        <f>IFERROR(AVERAGE(Raw_Data[[#This Row],[POA1(Wh/m2)]:[POA2(Wh/m2)]]),"")</f>
        <v>3815</v>
      </c>
      <c r="AG103" s="17">
        <f>IFERROR(Raw_Data[[#This Row],[Avg. POA without Exclusion (W/m2)2]]-Raw_Data[[#This Row],[Avg. POA Lost (W/m2)]],"")</f>
        <v>3815</v>
      </c>
      <c r="AH103" s="17">
        <v>119995.0177</v>
      </c>
      <c r="AI103" s="33">
        <f t="shared" si="9"/>
        <v>12.633333333333333</v>
      </c>
    </row>
    <row r="104" spans="1:35">
      <c r="A104" s="17" t="s">
        <v>4</v>
      </c>
      <c r="B104" s="17">
        <v>2025</v>
      </c>
      <c r="C104" s="146" t="s">
        <v>211</v>
      </c>
      <c r="D104" s="146" t="s">
        <v>213</v>
      </c>
      <c r="E104" s="42">
        <v>45839</v>
      </c>
      <c r="F104" s="17">
        <f>DAY(EOMONTH(Raw_Data[[#This Row],[Month Year]],0))</f>
        <v>31</v>
      </c>
      <c r="G104" s="77">
        <v>45845</v>
      </c>
      <c r="H104" s="30">
        <f>_xlfn.XLOOKUP(Raw_Data[[#This Row],[Month Year]],'Modelling New'!D:D,'Modelling New'!N:N)</f>
        <v>10.507</v>
      </c>
      <c r="I104" s="31">
        <v>0.25694444444444442</v>
      </c>
      <c r="J104" s="31">
        <v>0.78333333333333333</v>
      </c>
      <c r="K104" s="17">
        <v>5672</v>
      </c>
      <c r="L104" s="17">
        <v>5890</v>
      </c>
      <c r="M104" s="17">
        <v>6022</v>
      </c>
      <c r="N104" s="17">
        <v>5890</v>
      </c>
      <c r="O104" s="17">
        <v>5800</v>
      </c>
      <c r="P104" s="17">
        <v>5282</v>
      </c>
      <c r="Q104" s="17">
        <v>120221.73149999999</v>
      </c>
      <c r="R104" s="17">
        <v>15.985685999999999</v>
      </c>
      <c r="S104" s="17">
        <v>4440</v>
      </c>
      <c r="T104" s="17">
        <v>4530</v>
      </c>
      <c r="U104" s="17">
        <v>4490</v>
      </c>
      <c r="V104" s="17">
        <v>0</v>
      </c>
      <c r="W104" s="45">
        <v>25.53250853597568</v>
      </c>
      <c r="X104" s="30">
        <v>34.346145006664813</v>
      </c>
      <c r="Y104" s="30">
        <v>2.6347866662249109</v>
      </c>
      <c r="Z104" s="30">
        <v>8.1783866882324219</v>
      </c>
      <c r="AA104" s="17">
        <v>0</v>
      </c>
      <c r="AB104" s="17">
        <f>SUM(Raw_Data[[#This Row],[IC1_Inv1]:[IC2_Inv2]])</f>
        <v>34556</v>
      </c>
      <c r="AC104" s="17">
        <f>IF((Raw_Data[[#This Row],[66 kV ABT Main Meter Reading (Export)]]-Q103)*1000&lt;0,0,(Raw_Data[[#This Row],[66 kV ABT Main Meter Reading (Export)]]-Q103)*1000)</f>
        <v>34607.499999998254</v>
      </c>
      <c r="AD104" s="17">
        <f>IF((Raw_Data[[#This Row],[66 kV CRP MFM Reading (Import)]]-R103)*60000&lt;0,0,(Raw_Data[[#This Row],[66 kV CRP MFM Reading (Import)]]-R103)*60000)</f>
        <v>287.10000000000235</v>
      </c>
      <c r="AE104" s="17">
        <f>Raw_Data[[#This Row],[Export  (kWh)]]-Raw_Data[[#This Row],[Import (kWh)]]</f>
        <v>34320.399999998248</v>
      </c>
      <c r="AF104" s="17">
        <f>IFERROR(AVERAGE(Raw_Data[[#This Row],[POA1(Wh/m2)]:[POA2(Wh/m2)]]),"")</f>
        <v>4510</v>
      </c>
      <c r="AG104" s="17">
        <f>IFERROR(Raw_Data[[#This Row],[Avg. POA without Exclusion (W/m2)2]]-Raw_Data[[#This Row],[Avg. POA Lost (W/m2)]],"")</f>
        <v>4510</v>
      </c>
      <c r="AH104" s="17">
        <v>120029.5803</v>
      </c>
      <c r="AI104" s="33">
        <f t="shared" ref="AI104:AI109" si="10">(J104-I104)*24</f>
        <v>12.633333333333333</v>
      </c>
    </row>
    <row r="105" spans="1:35">
      <c r="A105" s="17" t="s">
        <v>4</v>
      </c>
      <c r="B105" s="17">
        <v>2025</v>
      </c>
      <c r="C105" s="146" t="s">
        <v>211</v>
      </c>
      <c r="D105" s="146" t="s">
        <v>213</v>
      </c>
      <c r="E105" s="42">
        <v>45839</v>
      </c>
      <c r="F105" s="17">
        <f>DAY(EOMONTH(Raw_Data[[#This Row],[Month Year]],0))</f>
        <v>31</v>
      </c>
      <c r="G105" s="77">
        <v>45846</v>
      </c>
      <c r="H105" s="30">
        <f>_xlfn.XLOOKUP(Raw_Data[[#This Row],[Month Year]],'Modelling New'!D:D,'Modelling New'!N:N)</f>
        <v>10.507</v>
      </c>
      <c r="I105" s="31">
        <v>0.25486111111111109</v>
      </c>
      <c r="J105" s="31">
        <v>0.77708333333333335</v>
      </c>
      <c r="K105" s="253">
        <v>6847</v>
      </c>
      <c r="L105" s="17">
        <v>7400</v>
      </c>
      <c r="M105" s="17">
        <v>7215</v>
      </c>
      <c r="N105" s="17">
        <v>7408</v>
      </c>
      <c r="O105" s="17">
        <v>6848</v>
      </c>
      <c r="P105" s="17">
        <v>5282</v>
      </c>
      <c r="Q105" s="17">
        <v>120263.47930000001</v>
      </c>
      <c r="R105" s="17">
        <v>15.990384000000001</v>
      </c>
      <c r="S105" s="17">
        <v>5030</v>
      </c>
      <c r="T105" s="17">
        <v>5490</v>
      </c>
      <c r="U105" s="17">
        <v>5490</v>
      </c>
      <c r="V105" s="17">
        <v>0</v>
      </c>
      <c r="W105" s="45">
        <v>26.168746299794311</v>
      </c>
      <c r="X105" s="45">
        <v>36.735953038432207</v>
      </c>
      <c r="Y105" s="30">
        <v>2.5882930083578803</v>
      </c>
      <c r="Z105" s="30">
        <v>8.6863269805908203</v>
      </c>
      <c r="AA105" s="17">
        <v>0</v>
      </c>
      <c r="AB105" s="17">
        <f>SUM(Raw_Data[[#This Row],[IC1_Inv1]:[IC2_Inv2]])</f>
        <v>41000</v>
      </c>
      <c r="AC105" s="17">
        <f>IF((Raw_Data[[#This Row],[66 kV ABT Main Meter Reading (Export)]]-Q104)*1000&lt;0,0,(Raw_Data[[#This Row],[66 kV ABT Main Meter Reading (Export)]]-Q104)*1000)</f>
        <v>41747.800000011921</v>
      </c>
      <c r="AD105" s="17">
        <f>IF((Raw_Data[[#This Row],[66 kV CRP MFM Reading (Import)]]-R104)*60000&lt;0,0,(Raw_Data[[#This Row],[66 kV CRP MFM Reading (Import)]]-R104)*60000)</f>
        <v>281.88000000007207</v>
      </c>
      <c r="AE105" s="17">
        <f>Raw_Data[[#This Row],[Export  (kWh)]]-Raw_Data[[#This Row],[Import (kWh)]]</f>
        <v>41465.920000011851</v>
      </c>
      <c r="AF105" s="17">
        <f>IFERROR(AVERAGE(Raw_Data[[#This Row],[POA1(Wh/m2)]:[POA2(Wh/m2)]]),"")</f>
        <v>5490</v>
      </c>
      <c r="AG105" s="17">
        <f>IFERROR(Raw_Data[[#This Row],[Avg. POA without Exclusion (W/m2)2]]-Raw_Data[[#This Row],[Avg. POA Lost (W/m2)]],"")</f>
        <v>5490</v>
      </c>
      <c r="AH105" s="17">
        <v>120071.2751</v>
      </c>
      <c r="AI105" s="33">
        <f t="shared" si="10"/>
        <v>12.533333333333335</v>
      </c>
    </row>
    <row r="106" spans="1:35">
      <c r="A106" s="17" t="s">
        <v>4</v>
      </c>
      <c r="B106" s="17">
        <v>2025</v>
      </c>
      <c r="C106" s="146" t="s">
        <v>211</v>
      </c>
      <c r="D106" s="146" t="s">
        <v>213</v>
      </c>
      <c r="E106" s="42">
        <v>45839</v>
      </c>
      <c r="F106" s="17">
        <f>DAY(EOMONTH(Raw_Data[[#This Row],[Month Year]],0))</f>
        <v>31</v>
      </c>
      <c r="G106" s="77">
        <v>45847</v>
      </c>
      <c r="H106" s="30">
        <f>_xlfn.XLOOKUP(Raw_Data[[#This Row],[Month Year]],'Modelling New'!D:D,'Modelling New'!N:N)</f>
        <v>10.507</v>
      </c>
      <c r="I106" s="31">
        <v>0.25277777777777777</v>
      </c>
      <c r="J106" s="31">
        <v>0.77777777777777779</v>
      </c>
      <c r="K106" s="17">
        <v>6551</v>
      </c>
      <c r="L106" s="17">
        <v>7034</v>
      </c>
      <c r="M106" s="17">
        <v>7015</v>
      </c>
      <c r="N106" s="17">
        <v>6784</v>
      </c>
      <c r="O106" s="17">
        <v>6568</v>
      </c>
      <c r="P106" s="17">
        <v>5282</v>
      </c>
      <c r="Q106" s="17">
        <v>120303.5076</v>
      </c>
      <c r="R106" s="17">
        <v>15.993575</v>
      </c>
      <c r="S106" s="17">
        <v>5020</v>
      </c>
      <c r="T106" s="17">
        <v>5380</v>
      </c>
      <c r="U106" s="17">
        <v>5290</v>
      </c>
      <c r="V106" s="17">
        <v>0</v>
      </c>
      <c r="W106" s="45">
        <v>19.739999771118164</v>
      </c>
      <c r="X106" s="45">
        <v>17.487060546875</v>
      </c>
      <c r="Y106" s="30">
        <v>0.63784122467041016</v>
      </c>
      <c r="Z106" s="30">
        <v>7.0451521873474121</v>
      </c>
      <c r="AA106" s="17">
        <v>0</v>
      </c>
      <c r="AB106" s="17">
        <f>SUM(Raw_Data[[#This Row],[IC1_Inv1]:[IC2_Inv2]])</f>
        <v>39234</v>
      </c>
      <c r="AC106" s="17">
        <f>IF((Raw_Data[[#This Row],[66 kV ABT Main Meter Reading (Export)]]-Q105)*1000&lt;0,0,(Raw_Data[[#This Row],[66 kV ABT Main Meter Reading (Export)]]-Q105)*1000)</f>
        <v>40028.29999999085</v>
      </c>
      <c r="AD106" s="17">
        <f>IF((Raw_Data[[#This Row],[66 kV CRP MFM Reading (Import)]]-R105)*60000&lt;0,0,(Raw_Data[[#This Row],[66 kV CRP MFM Reading (Import)]]-R105)*60000)</f>
        <v>191.45999999995666</v>
      </c>
      <c r="AE106" s="17">
        <f>Raw_Data[[#This Row],[Export  (kWh)]]-Raw_Data[[#This Row],[Import (kWh)]]</f>
        <v>39836.839999990894</v>
      </c>
      <c r="AF106" s="17">
        <f>IFERROR(AVERAGE(Raw_Data[[#This Row],[POA1(Wh/m2)]:[POA2(Wh/m2)]]),"")</f>
        <v>5335</v>
      </c>
      <c r="AG106" s="17">
        <f>IFERROR(Raw_Data[[#This Row],[Avg. POA without Exclusion (W/m2)2]]-Raw_Data[[#This Row],[Avg. POA Lost (W/m2)]],"")</f>
        <v>5335</v>
      </c>
      <c r="AH106" s="17">
        <v>120111.2552</v>
      </c>
      <c r="AI106" s="33">
        <f t="shared" si="10"/>
        <v>12.600000000000001</v>
      </c>
    </row>
    <row r="107" spans="1:35">
      <c r="A107" s="17" t="s">
        <v>4</v>
      </c>
      <c r="B107" s="17">
        <v>2025</v>
      </c>
      <c r="C107" s="146" t="s">
        <v>211</v>
      </c>
      <c r="D107" s="146" t="s">
        <v>213</v>
      </c>
      <c r="E107" s="42">
        <v>45839</v>
      </c>
      <c r="F107" s="17">
        <f>DAY(EOMONTH(Raw_Data[[#This Row],[Month Year]],0))</f>
        <v>31</v>
      </c>
      <c r="G107" s="77">
        <v>45848</v>
      </c>
      <c r="H107" s="30">
        <f>_xlfn.XLOOKUP(Raw_Data[[#This Row],[Month Year]],'Modelling New'!D:D,'Modelling New'!N:N)</f>
        <v>10.507</v>
      </c>
      <c r="I107" s="31">
        <v>0.25624999999999998</v>
      </c>
      <c r="J107" s="31">
        <v>0.75763888888888886</v>
      </c>
      <c r="K107" s="17">
        <v>4259</v>
      </c>
      <c r="L107" s="17">
        <v>4521</v>
      </c>
      <c r="M107" s="17">
        <v>4593</v>
      </c>
      <c r="N107" s="17">
        <v>4500</v>
      </c>
      <c r="O107" s="17">
        <v>4385</v>
      </c>
      <c r="P107" s="17">
        <v>5282</v>
      </c>
      <c r="Q107" s="17">
        <v>120329.8737</v>
      </c>
      <c r="R107" s="17">
        <v>15.998644000000001</v>
      </c>
      <c r="S107" s="17">
        <v>3300</v>
      </c>
      <c r="T107" s="17">
        <v>3350</v>
      </c>
      <c r="U107" s="17">
        <v>3300</v>
      </c>
      <c r="V107" s="17">
        <v>0</v>
      </c>
      <c r="W107" s="45">
        <v>24.07525502718412</v>
      </c>
      <c r="X107" s="30">
        <v>30.455222805501961</v>
      </c>
      <c r="Y107" s="30">
        <v>2.0250793121926054</v>
      </c>
      <c r="Z107" s="30">
        <v>6.7357792854309082</v>
      </c>
      <c r="AA107" s="17">
        <v>1.01</v>
      </c>
      <c r="AB107" s="17">
        <f>SUM(Raw_Data[[#This Row],[IC1_Inv1]:[IC2_Inv2]])</f>
        <v>27540</v>
      </c>
      <c r="AC107" s="17">
        <f>IF((Raw_Data[[#This Row],[66 kV ABT Main Meter Reading (Export)]]-Q106)*1000&lt;0,0,(Raw_Data[[#This Row],[66 kV ABT Main Meter Reading (Export)]]-Q106)*1000)</f>
        <v>26366.099999999278</v>
      </c>
      <c r="AD107" s="17">
        <f>IF((Raw_Data[[#This Row],[66 kV CRP MFM Reading (Import)]]-R106)*60000&lt;0,0,(Raw_Data[[#This Row],[66 kV CRP MFM Reading (Import)]]-R106)*60000)</f>
        <v>304.14000000003938</v>
      </c>
      <c r="AE107" s="17">
        <f>Raw_Data[[#This Row],[Export  (kWh)]]-Raw_Data[[#This Row],[Import (kWh)]]</f>
        <v>26061.959999999239</v>
      </c>
      <c r="AF107" s="17">
        <f>IFERROR(AVERAGE(Raw_Data[[#This Row],[POA1(Wh/m2)]:[POA2(Wh/m2)]]),"")</f>
        <v>3325</v>
      </c>
      <c r="AG107" s="17">
        <f>IFERROR(Raw_Data[[#This Row],[Avg. POA without Exclusion (W/m2)2]]-Raw_Data[[#This Row],[Avg. POA Lost (W/m2)]],"")</f>
        <v>3325</v>
      </c>
      <c r="AH107" s="17">
        <v>120137.5851</v>
      </c>
      <c r="AI107" s="33">
        <f t="shared" si="10"/>
        <v>12.033333333333333</v>
      </c>
    </row>
    <row r="108" spans="1:35">
      <c r="A108" s="17" t="s">
        <v>4</v>
      </c>
      <c r="B108" s="17">
        <v>2025</v>
      </c>
      <c r="C108" s="146" t="s">
        <v>211</v>
      </c>
      <c r="D108" s="146" t="s">
        <v>213</v>
      </c>
      <c r="E108" s="42">
        <v>45839</v>
      </c>
      <c r="F108" s="17">
        <f>DAY(EOMONTH(Raw_Data[[#This Row],[Month Year]],0))</f>
        <v>31</v>
      </c>
      <c r="G108" s="77">
        <v>45849</v>
      </c>
      <c r="H108" s="30">
        <f>_xlfn.XLOOKUP(Raw_Data[[#This Row],[Month Year]],'Modelling New'!D:D,'Modelling New'!N:N)</f>
        <v>10.507</v>
      </c>
      <c r="I108" s="31">
        <v>0.25694444444444442</v>
      </c>
      <c r="J108" s="31">
        <v>0.77152777777777781</v>
      </c>
      <c r="K108" s="17">
        <v>6563</v>
      </c>
      <c r="L108" s="17">
        <v>7050</v>
      </c>
      <c r="M108" s="17">
        <v>7110</v>
      </c>
      <c r="N108" s="17">
        <v>6920</v>
      </c>
      <c r="O108" s="17">
        <v>6701</v>
      </c>
      <c r="P108" s="17">
        <v>5282</v>
      </c>
      <c r="Q108" s="17">
        <v>120370.3726</v>
      </c>
      <c r="R108" s="17">
        <v>16.004009</v>
      </c>
      <c r="S108" s="17">
        <v>5100</v>
      </c>
      <c r="T108" s="17">
        <v>5300</v>
      </c>
      <c r="U108" s="17">
        <v>5300</v>
      </c>
      <c r="V108" s="17">
        <v>0</v>
      </c>
      <c r="W108" s="45">
        <v>26.036664026754874</v>
      </c>
      <c r="X108" s="30">
        <v>35.68020456303995</v>
      </c>
      <c r="Y108" s="30">
        <v>0.64889132235416025</v>
      </c>
      <c r="Z108" s="30">
        <v>2.4967470169067383</v>
      </c>
      <c r="AA108" s="17">
        <v>0</v>
      </c>
      <c r="AB108" s="17">
        <f>SUM(Raw_Data[[#This Row],[IC1_Inv1]:[IC2_Inv2]])</f>
        <v>39626</v>
      </c>
      <c r="AC108" s="17">
        <f>IF((Raw_Data[[#This Row],[66 kV ABT Main Meter Reading (Export)]]-Q107)*1000&lt;0,0,(Raw_Data[[#This Row],[66 kV ABT Main Meter Reading (Export)]]-Q107)*1000)</f>
        <v>40498.90000000596</v>
      </c>
      <c r="AD108" s="17">
        <f>IF((Raw_Data[[#This Row],[66 kV CRP MFM Reading (Import)]]-R107)*60000&lt;0,0,(Raw_Data[[#This Row],[66 kV CRP MFM Reading (Import)]]-R107)*60000)</f>
        <v>321.89999999996388</v>
      </c>
      <c r="AE108" s="17">
        <f>Raw_Data[[#This Row],[Export  (kWh)]]-Raw_Data[[#This Row],[Import (kWh)]]</f>
        <v>40177.000000005995</v>
      </c>
      <c r="AF108" s="17">
        <f>IFERROR(AVERAGE(Raw_Data[[#This Row],[POA1(Wh/m2)]:[POA2(Wh/m2)]]),"")</f>
        <v>5300</v>
      </c>
      <c r="AG108" s="17">
        <f>IFERROR(Raw_Data[[#This Row],[Avg. POA without Exclusion (W/m2)2]]-Raw_Data[[#This Row],[Avg. POA Lost (W/m2)]],"")</f>
        <v>5300</v>
      </c>
      <c r="AH108" s="17">
        <v>120178.0349</v>
      </c>
      <c r="AI108" s="33">
        <f t="shared" si="10"/>
        <v>12.350000000000001</v>
      </c>
    </row>
    <row r="109" spans="1:35">
      <c r="A109" s="17" t="s">
        <v>4</v>
      </c>
      <c r="B109" s="17">
        <v>2025</v>
      </c>
      <c r="C109" s="146" t="s">
        <v>211</v>
      </c>
      <c r="D109" s="146" t="s">
        <v>213</v>
      </c>
      <c r="E109" s="42">
        <v>45839</v>
      </c>
      <c r="F109" s="17">
        <f>DAY(EOMONTH(Raw_Data[[#This Row],[Month Year]],0))</f>
        <v>31</v>
      </c>
      <c r="G109" s="77">
        <v>45850</v>
      </c>
      <c r="H109" s="30">
        <f>_xlfn.XLOOKUP(Raw_Data[[#This Row],[Month Year]],'Modelling New'!D:D,'Modelling New'!N:N)</f>
        <v>10.507</v>
      </c>
      <c r="I109" s="31">
        <v>0.25486111111111109</v>
      </c>
      <c r="J109" s="31">
        <v>0.78333333333333333</v>
      </c>
      <c r="K109" s="17">
        <v>5661</v>
      </c>
      <c r="L109" s="17">
        <v>6221</v>
      </c>
      <c r="M109" s="17">
        <v>6072</v>
      </c>
      <c r="N109" s="17">
        <v>5850</v>
      </c>
      <c r="O109" s="17">
        <v>5710</v>
      </c>
      <c r="P109" s="17">
        <v>5282</v>
      </c>
      <c r="Q109" s="17">
        <v>120405.1456</v>
      </c>
      <c r="R109" s="17">
        <v>16.009134</v>
      </c>
      <c r="S109" s="17">
        <v>4360</v>
      </c>
      <c r="T109" s="17">
        <v>4480</v>
      </c>
      <c r="U109" s="17">
        <v>4410</v>
      </c>
      <c r="V109" s="17">
        <v>0</v>
      </c>
      <c r="W109" s="45">
        <v>25.561817547154863</v>
      </c>
      <c r="X109" s="30">
        <v>34.0561224269116</v>
      </c>
      <c r="Y109" s="30">
        <v>1.6255023647637505</v>
      </c>
      <c r="Z109" s="30">
        <v>6.2570199966430664</v>
      </c>
      <c r="AA109" s="17">
        <v>0.98</v>
      </c>
      <c r="AB109" s="17">
        <f>SUM(Raw_Data[[#This Row],[IC1_Inv1]:[IC2_Inv2]])</f>
        <v>34796</v>
      </c>
      <c r="AC109" s="17">
        <f>IF((Raw_Data[[#This Row],[66 kV ABT Main Meter Reading (Export)]]-Q108)*1000&lt;0,0,(Raw_Data[[#This Row],[66 kV ABT Main Meter Reading (Export)]]-Q108)*1000)</f>
        <v>34773.000000001048</v>
      </c>
      <c r="AD109" s="17">
        <f>IF((Raw_Data[[#This Row],[66 kV CRP MFM Reading (Import)]]-R108)*60000&lt;0,0,(Raw_Data[[#This Row],[66 kV CRP MFM Reading (Import)]]-R108)*60000)</f>
        <v>307.49999999997613</v>
      </c>
      <c r="AE109" s="17">
        <f>Raw_Data[[#This Row],[Export  (kWh)]]-Raw_Data[[#This Row],[Import (kWh)]]</f>
        <v>34465.50000000107</v>
      </c>
      <c r="AF109" s="17">
        <f>IFERROR(AVERAGE(Raw_Data[[#This Row],[POA1(Wh/m2)]:[POA2(Wh/m2)]]),"")</f>
        <v>4445</v>
      </c>
      <c r="AG109" s="17">
        <f>IFERROR(Raw_Data[[#This Row],[Avg. POA without Exclusion (W/m2)2]]-Raw_Data[[#This Row],[Avg. POA Lost (W/m2)]],"")</f>
        <v>4445</v>
      </c>
      <c r="AH109" s="17">
        <v>120212.7608</v>
      </c>
      <c r="AI109" s="33">
        <f t="shared" si="10"/>
        <v>12.683333333333334</v>
      </c>
    </row>
    <row r="110" spans="1:35">
      <c r="A110" s="17" t="s">
        <v>4</v>
      </c>
      <c r="B110" s="17">
        <v>2025</v>
      </c>
      <c r="C110" s="146" t="s">
        <v>211</v>
      </c>
      <c r="D110" s="146" t="s">
        <v>213</v>
      </c>
      <c r="E110" s="42">
        <v>45839</v>
      </c>
      <c r="F110" s="17">
        <f>DAY(EOMONTH(Raw_Data[[#This Row],[Month Year]],0))</f>
        <v>31</v>
      </c>
      <c r="G110" s="77">
        <v>45851</v>
      </c>
      <c r="H110" s="30">
        <f>_xlfn.XLOOKUP(Raw_Data[[#This Row],[Month Year]],'Modelling New'!D:D,'Modelling New'!N:N)</f>
        <v>10.507</v>
      </c>
      <c r="I110" s="31">
        <v>0.25972222222222224</v>
      </c>
      <c r="J110" s="31">
        <v>0.77777777777777779</v>
      </c>
      <c r="K110" s="17">
        <v>5530</v>
      </c>
      <c r="L110" s="17">
        <v>6140</v>
      </c>
      <c r="M110" s="17">
        <v>6060</v>
      </c>
      <c r="N110" s="17">
        <v>5970</v>
      </c>
      <c r="O110" s="17">
        <v>5710</v>
      </c>
      <c r="P110" s="17">
        <v>5282</v>
      </c>
      <c r="Q110" s="17">
        <v>120439.6946</v>
      </c>
      <c r="R110" s="17">
        <v>16.014393999999999</v>
      </c>
      <c r="S110" s="17">
        <v>4280</v>
      </c>
      <c r="T110" s="17">
        <v>4490</v>
      </c>
      <c r="U110" s="17">
        <v>4360</v>
      </c>
      <c r="V110" s="17">
        <v>0</v>
      </c>
      <c r="W110" s="45">
        <v>25.698734934550213</v>
      </c>
      <c r="X110" s="30">
        <v>34.71747594218018</v>
      </c>
      <c r="Y110" s="30">
        <v>1.4899570457587441</v>
      </c>
      <c r="Z110" s="30">
        <v>5.9533529281616211</v>
      </c>
      <c r="AA110" s="17">
        <v>0.25400000810623169</v>
      </c>
      <c r="AB110" s="17">
        <f>SUM(Raw_Data[[#This Row],[IC1_Inv1]:[IC2_Inv2]])</f>
        <v>34692</v>
      </c>
      <c r="AC110" s="17">
        <f>IF((Raw_Data[[#This Row],[66 kV ABT Main Meter Reading (Export)]]-Q109)*1000&lt;0,0,(Raw_Data[[#This Row],[66 kV ABT Main Meter Reading (Export)]]-Q109)*1000)</f>
        <v>34548.999999999069</v>
      </c>
      <c r="AD110" s="17">
        <f>IF((Raw_Data[[#This Row],[66 kV CRP MFM Reading (Import)]]-R109)*60000&lt;0,0,(Raw_Data[[#This Row],[66 kV CRP MFM Reading (Import)]]-R109)*60000)</f>
        <v>315.59999999998922</v>
      </c>
      <c r="AE110" s="17">
        <f>Raw_Data[[#This Row],[Export  (kWh)]]-Raw_Data[[#This Row],[Import (kWh)]]</f>
        <v>34233.399999999077</v>
      </c>
      <c r="AF110" s="17">
        <f>IFERROR(AVERAGE(Raw_Data[[#This Row],[POA1(Wh/m2)]:[POA2(Wh/m2)]]),"")</f>
        <v>4425</v>
      </c>
      <c r="AG110" s="17">
        <f>IFERROR(Raw_Data[[#This Row],[Avg. POA without Exclusion (W/m2)2]]-Raw_Data[[#This Row],[Avg. POA Lost (W/m2)]],"")</f>
        <v>4425</v>
      </c>
      <c r="AH110" s="17">
        <v>120247.2641</v>
      </c>
      <c r="AI110" s="33">
        <f t="shared" ref="AI110:AI115" si="11">(J110-I110)*24</f>
        <v>12.433333333333332</v>
      </c>
    </row>
    <row r="111" spans="1:35">
      <c r="A111" s="17" t="s">
        <v>4</v>
      </c>
      <c r="B111" s="17">
        <v>2025</v>
      </c>
      <c r="C111" s="146" t="s">
        <v>211</v>
      </c>
      <c r="D111" s="146" t="s">
        <v>213</v>
      </c>
      <c r="E111" s="42">
        <v>45839</v>
      </c>
      <c r="F111" s="17">
        <f>DAY(EOMONTH(Raw_Data[[#This Row],[Month Year]],0))</f>
        <v>31</v>
      </c>
      <c r="G111" s="77">
        <v>45852</v>
      </c>
      <c r="H111" s="30">
        <f>_xlfn.XLOOKUP(Raw_Data[[#This Row],[Month Year]],'Modelling New'!D:D,'Modelling New'!N:N)</f>
        <v>10.507</v>
      </c>
      <c r="I111" s="31">
        <v>0.25624999999999998</v>
      </c>
      <c r="J111" s="31">
        <v>0.77986111111111112</v>
      </c>
      <c r="K111" s="17">
        <v>5820</v>
      </c>
      <c r="L111" s="17">
        <v>6640</v>
      </c>
      <c r="M111" s="17">
        <v>6520</v>
      </c>
      <c r="N111" s="17">
        <v>6450</v>
      </c>
      <c r="O111" s="17">
        <v>6080</v>
      </c>
      <c r="P111" s="17">
        <v>5282</v>
      </c>
      <c r="Q111" s="17">
        <v>120476.8282</v>
      </c>
      <c r="R111" s="17">
        <v>16.019345999999999</v>
      </c>
      <c r="S111" s="17">
        <v>4670</v>
      </c>
      <c r="T111" s="17">
        <v>4890</v>
      </c>
      <c r="U111" s="17">
        <v>4850</v>
      </c>
      <c r="V111" s="17">
        <v>0</v>
      </c>
      <c r="W111" s="45">
        <v>25.308907064434489</v>
      </c>
      <c r="X111" s="30">
        <v>34.554433659048442</v>
      </c>
      <c r="Y111" s="30">
        <v>2.4241960584116025</v>
      </c>
      <c r="Z111" s="30">
        <v>7.6105127334594727</v>
      </c>
      <c r="AA111" s="17">
        <v>0</v>
      </c>
      <c r="AB111" s="17">
        <f>SUM(Raw_Data[[#This Row],[IC1_Inv1]:[IC2_Inv2]])</f>
        <v>36792</v>
      </c>
      <c r="AC111" s="17">
        <f>IF((Raw_Data[[#This Row],[66 kV ABT Main Meter Reading (Export)]]-Q110)*1000&lt;0,0,(Raw_Data[[#This Row],[66 kV ABT Main Meter Reading (Export)]]-Q110)*1000)</f>
        <v>37133.600000001024</v>
      </c>
      <c r="AD111" s="17">
        <f>IF((Raw_Data[[#This Row],[66 kV CRP MFM Reading (Import)]]-R110)*60000&lt;0,0,(Raw_Data[[#This Row],[66 kV CRP MFM Reading (Import)]]-R110)*60000)</f>
        <v>297.11999999996408</v>
      </c>
      <c r="AE111" s="17">
        <f>Raw_Data[[#This Row],[Export  (kWh)]]-Raw_Data[[#This Row],[Import (kWh)]]</f>
        <v>36836.480000001058</v>
      </c>
      <c r="AF111" s="17">
        <f>IFERROR(AVERAGE(Raw_Data[[#This Row],[POA1(Wh/m2)]:[POA2(Wh/m2)]]),"")</f>
        <v>4870</v>
      </c>
      <c r="AG111" s="17">
        <f>IFERROR(Raw_Data[[#This Row],[Avg. POA without Exclusion (W/m2)2]]-Raw_Data[[#This Row],[Avg. POA Lost (W/m2)]],"")</f>
        <v>4870</v>
      </c>
      <c r="AH111" s="17">
        <v>120284.34910000001</v>
      </c>
      <c r="AI111" s="33">
        <f t="shared" si="11"/>
        <v>12.566666666666666</v>
      </c>
    </row>
    <row r="112" spans="1:35">
      <c r="A112" s="17" t="s">
        <v>4</v>
      </c>
      <c r="B112" s="17">
        <v>2025</v>
      </c>
      <c r="C112" s="146" t="s">
        <v>211</v>
      </c>
      <c r="D112" s="146" t="s">
        <v>213</v>
      </c>
      <c r="E112" s="42">
        <v>45839</v>
      </c>
      <c r="F112" s="17">
        <f>DAY(EOMONTH(Raw_Data[[#This Row],[Month Year]],0))</f>
        <v>31</v>
      </c>
      <c r="G112" s="77">
        <v>45853</v>
      </c>
      <c r="H112" s="30">
        <f>_xlfn.XLOOKUP(Raw_Data[[#This Row],[Month Year]],'Modelling New'!D:D,'Modelling New'!N:N)</f>
        <v>10.507</v>
      </c>
      <c r="I112" s="31">
        <v>0.25972222222222224</v>
      </c>
      <c r="J112" s="31">
        <v>0.78263888888888888</v>
      </c>
      <c r="K112" s="17">
        <v>4587</v>
      </c>
      <c r="L112" s="17">
        <v>4959</v>
      </c>
      <c r="M112" s="17">
        <v>4902</v>
      </c>
      <c r="N112" s="17">
        <v>4875</v>
      </c>
      <c r="O112" s="17">
        <v>4625</v>
      </c>
      <c r="P112" s="17">
        <v>5282</v>
      </c>
      <c r="Q112" s="17">
        <v>120504.8802</v>
      </c>
      <c r="R112" s="17">
        <v>16.024605000000001</v>
      </c>
      <c r="S112" s="17">
        <v>3520</v>
      </c>
      <c r="T112" s="17">
        <v>3460</v>
      </c>
      <c r="U112" s="17">
        <v>3420</v>
      </c>
      <c r="V112" s="17">
        <v>0</v>
      </c>
      <c r="W112" s="45">
        <v>25.188855421637982</v>
      </c>
      <c r="X112" s="30">
        <v>31.752026181005988</v>
      </c>
      <c r="Y112" s="30">
        <v>1.4626381730843603</v>
      </c>
      <c r="Z112" s="30">
        <v>4.956303596496582</v>
      </c>
      <c r="AA112" s="17">
        <v>0</v>
      </c>
      <c r="AB112" s="17">
        <f>SUM(Raw_Data[[#This Row],[IC1_Inv1]:[IC2_Inv2]])</f>
        <v>29230</v>
      </c>
      <c r="AC112" s="17">
        <f>IF((Raw_Data[[#This Row],[66 kV ABT Main Meter Reading (Export)]]-Q111)*1000&lt;0,0,(Raw_Data[[#This Row],[66 kV ABT Main Meter Reading (Export)]]-Q111)*1000)</f>
        <v>28051.999999996042</v>
      </c>
      <c r="AD112" s="17">
        <f>IF((Raw_Data[[#This Row],[66 kV CRP MFM Reading (Import)]]-R111)*60000&lt;0,0,(Raw_Data[[#This Row],[66 kV CRP MFM Reading (Import)]]-R111)*60000)</f>
        <v>315.54000000014071</v>
      </c>
      <c r="AE112" s="17">
        <f>Raw_Data[[#This Row],[Export  (kWh)]]-Raw_Data[[#This Row],[Import (kWh)]]</f>
        <v>27736.459999995903</v>
      </c>
      <c r="AF112" s="17">
        <f>IFERROR(AVERAGE(Raw_Data[[#This Row],[POA1(Wh/m2)]:[POA2(Wh/m2)]]),"")</f>
        <v>3440</v>
      </c>
      <c r="AG112" s="17">
        <f>IFERROR(Raw_Data[[#This Row],[Avg. POA without Exclusion (W/m2)2]]-Raw_Data[[#This Row],[Avg. POA Lost (W/m2)]],"")</f>
        <v>3440</v>
      </c>
      <c r="AH112" s="17">
        <v>120312.36259999999</v>
      </c>
      <c r="AI112" s="33">
        <f t="shared" si="11"/>
        <v>12.55</v>
      </c>
    </row>
    <row r="113" spans="1:35">
      <c r="A113" s="17" t="s">
        <v>4</v>
      </c>
      <c r="B113" s="17">
        <v>2025</v>
      </c>
      <c r="C113" s="146" t="s">
        <v>211</v>
      </c>
      <c r="D113" s="146" t="s">
        <v>213</v>
      </c>
      <c r="E113" s="42">
        <v>45839</v>
      </c>
      <c r="F113" s="17">
        <f>DAY(EOMONTH(Raw_Data[[#This Row],[Month Year]],0))</f>
        <v>31</v>
      </c>
      <c r="G113" s="77">
        <v>45854</v>
      </c>
      <c r="H113" s="30">
        <f>_xlfn.XLOOKUP(Raw_Data[[#This Row],[Month Year]],'Modelling New'!D:D,'Modelling New'!N:N)</f>
        <v>10.507</v>
      </c>
      <c r="I113" s="31">
        <v>0.25624999999999998</v>
      </c>
      <c r="J113" s="31">
        <v>0.76875000000000004</v>
      </c>
      <c r="K113" s="17">
        <v>5118</v>
      </c>
      <c r="L113" s="17">
        <v>5625</v>
      </c>
      <c r="M113" s="17">
        <v>5472</v>
      </c>
      <c r="N113" s="17">
        <v>5340</v>
      </c>
      <c r="O113" s="17">
        <v>5045</v>
      </c>
      <c r="P113" s="17">
        <v>5282</v>
      </c>
      <c r="Q113" s="17">
        <v>120536.3651</v>
      </c>
      <c r="R113" s="17">
        <v>16.029577</v>
      </c>
      <c r="S113" s="17">
        <v>4090</v>
      </c>
      <c r="T113" s="17">
        <v>4050</v>
      </c>
      <c r="U113" s="17">
        <v>4010</v>
      </c>
      <c r="V113" s="17">
        <v>0</v>
      </c>
      <c r="W113" s="45">
        <v>24.803056154264002</v>
      </c>
      <c r="X113" s="30">
        <v>34.565843849715549</v>
      </c>
      <c r="Y113" s="30">
        <v>0.9822539302025175</v>
      </c>
      <c r="Z113" s="30">
        <v>5.461369514465332</v>
      </c>
      <c r="AA113" s="17">
        <v>0.50800001621246338</v>
      </c>
      <c r="AB113" s="17">
        <f>SUM(Raw_Data[[#This Row],[IC1_Inv1]:[IC2_Inv2]])</f>
        <v>31882</v>
      </c>
      <c r="AC113" s="17">
        <f>IF((Raw_Data[[#This Row],[66 kV ABT Main Meter Reading (Export)]]-Q112)*1000&lt;0,0,(Raw_Data[[#This Row],[66 kV ABT Main Meter Reading (Export)]]-Q112)*1000)</f>
        <v>31484.899999995832</v>
      </c>
      <c r="AD113" s="17">
        <f>IF((Raw_Data[[#This Row],[66 kV CRP MFM Reading (Import)]]-R112)*60000&lt;0,0,(Raw_Data[[#This Row],[66 kV CRP MFM Reading (Import)]]-R112)*60000)</f>
        <v>298.31999999991865</v>
      </c>
      <c r="AE113" s="17">
        <f>Raw_Data[[#This Row],[Export  (kWh)]]-Raw_Data[[#This Row],[Import (kWh)]]</f>
        <v>31186.579999995913</v>
      </c>
      <c r="AF113" s="17">
        <f>IFERROR(AVERAGE(Raw_Data[[#This Row],[POA1(Wh/m2)]:[POA2(Wh/m2)]]),"")</f>
        <v>4030</v>
      </c>
      <c r="AG113" s="17">
        <f>IFERROR(Raw_Data[[#This Row],[Avg. POA without Exclusion (W/m2)2]]-Raw_Data[[#This Row],[Avg. POA Lost (W/m2)]],"")</f>
        <v>4030</v>
      </c>
      <c r="AH113" s="17">
        <v>120343.8067</v>
      </c>
      <c r="AI113" s="33">
        <f t="shared" si="11"/>
        <v>12.3</v>
      </c>
    </row>
    <row r="114" spans="1:35">
      <c r="A114" s="17" t="s">
        <v>4</v>
      </c>
      <c r="B114" s="17">
        <v>2025</v>
      </c>
      <c r="C114" s="146" t="s">
        <v>211</v>
      </c>
      <c r="D114" s="146" t="s">
        <v>213</v>
      </c>
      <c r="E114" s="42">
        <v>45839</v>
      </c>
      <c r="F114" s="17">
        <f>DAY(EOMONTH(Raw_Data[[#This Row],[Month Year]],0))</f>
        <v>31</v>
      </c>
      <c r="G114" s="77">
        <v>45855</v>
      </c>
      <c r="H114" s="30">
        <f>_xlfn.XLOOKUP(Raw_Data[[#This Row],[Month Year]],'Modelling New'!D:D,'Modelling New'!N:N)</f>
        <v>10.507</v>
      </c>
      <c r="I114" s="31">
        <v>0.25972222222222224</v>
      </c>
      <c r="J114" s="31">
        <v>0.77708333333333335</v>
      </c>
      <c r="K114" s="17">
        <v>6572</v>
      </c>
      <c r="L114" s="17">
        <v>6844</v>
      </c>
      <c r="M114" s="17">
        <v>6884</v>
      </c>
      <c r="N114" s="17">
        <v>6853</v>
      </c>
      <c r="O114" s="17">
        <v>6893</v>
      </c>
      <c r="P114" s="17">
        <v>5282</v>
      </c>
      <c r="Q114" s="17">
        <v>120576.28350000001</v>
      </c>
      <c r="R114" s="17">
        <v>16.034801000000002</v>
      </c>
      <c r="S114" s="17">
        <v>5070</v>
      </c>
      <c r="T114" s="17">
        <v>5320</v>
      </c>
      <c r="U114" s="17">
        <v>5220</v>
      </c>
      <c r="V114" s="17">
        <v>0</v>
      </c>
      <c r="W114" s="45">
        <v>25.334299153230489</v>
      </c>
      <c r="X114" s="30">
        <v>37.032645753641745</v>
      </c>
      <c r="Y114" s="30">
        <v>1.7033635648910834</v>
      </c>
      <c r="Z114" s="30">
        <v>5.1773762702941895</v>
      </c>
      <c r="AA114" s="17">
        <v>0.98</v>
      </c>
      <c r="AB114" s="17">
        <f>SUM(Raw_Data[[#This Row],[IC1_Inv1]:[IC2_Inv2]])</f>
        <v>39328</v>
      </c>
      <c r="AC114" s="17">
        <f>IF((Raw_Data[[#This Row],[66 kV ABT Main Meter Reading (Export)]]-Q113)*1000&lt;0,0,(Raw_Data[[#This Row],[66 kV ABT Main Meter Reading (Export)]]-Q113)*1000)</f>
        <v>39918.400000009569</v>
      </c>
      <c r="AD114" s="17">
        <f>IF((Raw_Data[[#This Row],[66 kV CRP MFM Reading (Import)]]-R113)*60000&lt;0,0,(Raw_Data[[#This Row],[66 kV CRP MFM Reading (Import)]]-R113)*60000)</f>
        <v>313.44000000011363</v>
      </c>
      <c r="AE114" s="17">
        <f>Raw_Data[[#This Row],[Export  (kWh)]]-Raw_Data[[#This Row],[Import (kWh)]]</f>
        <v>39604.960000009458</v>
      </c>
      <c r="AF114" s="17">
        <f>IFERROR(AVERAGE(Raw_Data[[#This Row],[POA1(Wh/m2)]:[POA2(Wh/m2)]]),"")</f>
        <v>5270</v>
      </c>
      <c r="AG114" s="17">
        <f>IFERROR(Raw_Data[[#This Row],[Avg. POA without Exclusion (W/m2)2]]-Raw_Data[[#This Row],[Avg. POA Lost (W/m2)]],"")</f>
        <v>5270</v>
      </c>
      <c r="AH114" s="17">
        <v>120383.6749</v>
      </c>
      <c r="AI114" s="33">
        <f t="shared" si="11"/>
        <v>12.416666666666668</v>
      </c>
    </row>
    <row r="115" spans="1:35">
      <c r="A115" s="17" t="s">
        <v>4</v>
      </c>
      <c r="B115" s="17">
        <v>2025</v>
      </c>
      <c r="C115" s="146" t="s">
        <v>211</v>
      </c>
      <c r="D115" s="146" t="s">
        <v>213</v>
      </c>
      <c r="E115" s="42">
        <v>45839</v>
      </c>
      <c r="F115" s="17">
        <f>DAY(EOMONTH(Raw_Data[[#This Row],[Month Year]],0))</f>
        <v>31</v>
      </c>
      <c r="G115" s="77">
        <v>45856</v>
      </c>
      <c r="H115" s="30">
        <f>_xlfn.XLOOKUP(Raw_Data[[#This Row],[Month Year]],'Modelling New'!D:D,'Modelling New'!N:N)</f>
        <v>10.507</v>
      </c>
      <c r="I115" s="31">
        <v>0.25694444444444442</v>
      </c>
      <c r="J115" s="31">
        <v>0.77708333333333335</v>
      </c>
      <c r="K115" s="17">
        <v>5101</v>
      </c>
      <c r="L115" s="17">
        <v>5669</v>
      </c>
      <c r="M115" s="17">
        <v>5530</v>
      </c>
      <c r="N115" s="17">
        <v>5466</v>
      </c>
      <c r="O115" s="17">
        <v>5275</v>
      </c>
      <c r="P115" s="17">
        <v>5282</v>
      </c>
      <c r="Q115" s="17">
        <v>120608.1575</v>
      </c>
      <c r="R115" s="17">
        <v>16.039798000000001</v>
      </c>
      <c r="S115" s="17">
        <v>4120</v>
      </c>
      <c r="T115" s="17">
        <v>4100</v>
      </c>
      <c r="U115" s="17">
        <v>4100</v>
      </c>
      <c r="V115" s="17">
        <v>0</v>
      </c>
      <c r="W115" s="45">
        <v>24.803056154264002</v>
      </c>
      <c r="X115" s="30">
        <v>34.565843849715549</v>
      </c>
      <c r="Y115" s="30">
        <v>0.9822539302025175</v>
      </c>
      <c r="Z115" s="30">
        <v>5.461369514465332</v>
      </c>
      <c r="AA115" s="17">
        <v>0.50800001621246338</v>
      </c>
      <c r="AB115" s="17">
        <f>SUM(Raw_Data[[#This Row],[IC1_Inv1]:[IC2_Inv2]])</f>
        <v>32323</v>
      </c>
      <c r="AC115" s="17">
        <f>IF((Raw_Data[[#This Row],[66 kV ABT Main Meter Reading (Export)]]-Q114)*1000&lt;0,0,(Raw_Data[[#This Row],[66 kV ABT Main Meter Reading (Export)]]-Q114)*1000)</f>
        <v>31873.999999996158</v>
      </c>
      <c r="AD115" s="17">
        <f>IF((Raw_Data[[#This Row],[66 kV CRP MFM Reading (Import)]]-R114)*60000&lt;0,0,(Raw_Data[[#This Row],[66 kV CRP MFM Reading (Import)]]-R114)*60000)</f>
        <v>299.81999999996845</v>
      </c>
      <c r="AE115" s="17">
        <f>Raw_Data[[#This Row],[Export  (kWh)]]-Raw_Data[[#This Row],[Import (kWh)]]</f>
        <v>31574.179999996191</v>
      </c>
      <c r="AF115" s="17">
        <f>IFERROR(AVERAGE(Raw_Data[[#This Row],[POA1(Wh/m2)]:[POA2(Wh/m2)]]),"")</f>
        <v>4100</v>
      </c>
      <c r="AG115" s="17">
        <f>IFERROR(Raw_Data[[#This Row],[Avg. POA without Exclusion (W/m2)2]]-Raw_Data[[#This Row],[Avg. POA Lost (W/m2)]],"")</f>
        <v>4100</v>
      </c>
      <c r="AH115" s="17">
        <v>120415.5074</v>
      </c>
      <c r="AI115" s="33">
        <f t="shared" si="11"/>
        <v>12.483333333333334</v>
      </c>
    </row>
    <row r="116" spans="1:35">
      <c r="A116" s="17" t="s">
        <v>4</v>
      </c>
      <c r="B116" s="17">
        <v>2025</v>
      </c>
      <c r="C116" s="146" t="s">
        <v>211</v>
      </c>
      <c r="D116" s="146" t="s">
        <v>213</v>
      </c>
      <c r="E116" s="42">
        <v>45839</v>
      </c>
      <c r="F116" s="17">
        <f>DAY(EOMONTH(Raw_Data[[#This Row],[Month Year]],0))</f>
        <v>31</v>
      </c>
      <c r="G116" s="77">
        <v>45857</v>
      </c>
      <c r="H116" s="30">
        <f>_xlfn.XLOOKUP(Raw_Data[[#This Row],[Month Year]],'Modelling New'!D:D,'Modelling New'!N:N)</f>
        <v>10.507</v>
      </c>
      <c r="I116" s="31">
        <v>0.26041666666666669</v>
      </c>
      <c r="J116" s="31">
        <v>0.75208333333333333</v>
      </c>
      <c r="K116" s="17">
        <v>3021</v>
      </c>
      <c r="L116" s="253">
        <v>3343</v>
      </c>
      <c r="M116" s="17">
        <v>3311</v>
      </c>
      <c r="N116" s="17">
        <v>3247</v>
      </c>
      <c r="O116" s="17">
        <v>3082</v>
      </c>
      <c r="P116" s="17">
        <v>5282</v>
      </c>
      <c r="Q116" s="17">
        <v>120627.0025</v>
      </c>
      <c r="R116" s="17">
        <v>16.044988</v>
      </c>
      <c r="S116" s="17">
        <v>2370</v>
      </c>
      <c r="T116" s="17">
        <v>2220</v>
      </c>
      <c r="U116" s="17">
        <v>2240</v>
      </c>
      <c r="V116" s="17">
        <v>0</v>
      </c>
      <c r="W116" s="45">
        <v>22.894583708364525</v>
      </c>
      <c r="X116" s="30">
        <v>27.10678490700159</v>
      </c>
      <c r="Y116" s="30">
        <v>1.0777514555278271</v>
      </c>
      <c r="Z116" s="30">
        <v>3.7968192100524902</v>
      </c>
      <c r="AA116" s="17">
        <v>0.25400000810623169</v>
      </c>
      <c r="AB116" s="17">
        <f>SUM(Raw_Data[[#This Row],[IC1_Inv1]:[IC2_Inv2]])</f>
        <v>21286</v>
      </c>
      <c r="AC116" s="17">
        <f>IF((Raw_Data[[#This Row],[66 kV ABT Main Meter Reading (Export)]]-Q115)*1000&lt;0,0,(Raw_Data[[#This Row],[66 kV ABT Main Meter Reading (Export)]]-Q115)*1000)</f>
        <v>18845.000000001164</v>
      </c>
      <c r="AD116" s="17">
        <f>IF((Raw_Data[[#This Row],[66 kV CRP MFM Reading (Import)]]-R115)*60000&lt;0,0,(Raw_Data[[#This Row],[66 kV CRP MFM Reading (Import)]]-R115)*60000)</f>
        <v>311.39999999993506</v>
      </c>
      <c r="AE116" s="17">
        <f>Raw_Data[[#This Row],[Export  (kWh)]]-Raw_Data[[#This Row],[Import (kWh)]]</f>
        <v>18533.600000001228</v>
      </c>
      <c r="AF116" s="17">
        <f>IFERROR(AVERAGE(Raw_Data[[#This Row],[POA1(Wh/m2)]:[POA2(Wh/m2)]]),"")</f>
        <v>2230</v>
      </c>
      <c r="AG116" s="17">
        <f>IFERROR(Raw_Data[[#This Row],[Avg. POA without Exclusion (W/m2)2]]-Raw_Data[[#This Row],[Avg. POA Lost (W/m2)]],"")</f>
        <v>2230</v>
      </c>
      <c r="AH116" s="17">
        <v>120431.32460000001</v>
      </c>
      <c r="AI116" s="33">
        <f t="shared" ref="AI116:AI121" si="12">(J116-I116)*24</f>
        <v>11.799999999999999</v>
      </c>
    </row>
    <row r="117" spans="1:35">
      <c r="A117" s="17" t="s">
        <v>4</v>
      </c>
      <c r="B117" s="17">
        <v>2025</v>
      </c>
      <c r="C117" s="146" t="s">
        <v>211</v>
      </c>
      <c r="D117" s="146" t="s">
        <v>213</v>
      </c>
      <c r="E117" s="42">
        <v>45839</v>
      </c>
      <c r="F117" s="17">
        <f>DAY(EOMONTH(Raw_Data[[#This Row],[Month Year]],0))</f>
        <v>31</v>
      </c>
      <c r="G117" s="77">
        <v>45858</v>
      </c>
      <c r="H117" s="30">
        <f>_xlfn.XLOOKUP(Raw_Data[[#This Row],[Month Year]],'Modelling New'!D:D,'Modelling New'!N:N)</f>
        <v>10.507</v>
      </c>
      <c r="I117" s="31">
        <v>0.25972222222222224</v>
      </c>
      <c r="J117" s="31">
        <v>0.77500000000000002</v>
      </c>
      <c r="K117" s="17">
        <v>4872</v>
      </c>
      <c r="L117" s="17">
        <v>5700</v>
      </c>
      <c r="M117" s="17">
        <v>5573</v>
      </c>
      <c r="N117" s="17">
        <v>5503</v>
      </c>
      <c r="O117" s="17">
        <v>5239</v>
      </c>
      <c r="P117" s="17">
        <v>5282</v>
      </c>
      <c r="Q117" s="17">
        <v>120658.4865</v>
      </c>
      <c r="R117" s="17">
        <v>16.050456000000001</v>
      </c>
      <c r="S117" s="17">
        <v>4000</v>
      </c>
      <c r="T117" s="17">
        <v>4030</v>
      </c>
      <c r="U117" s="17">
        <v>4120</v>
      </c>
      <c r="V117" s="17">
        <v>0</v>
      </c>
      <c r="W117" s="45">
        <v>24.394212918732933</v>
      </c>
      <c r="X117" s="30">
        <v>32.346537244753108</v>
      </c>
      <c r="Y117" s="30">
        <v>1.4379365662118686</v>
      </c>
      <c r="Z117" s="30">
        <v>5.9731965065002441</v>
      </c>
      <c r="AA117" s="17">
        <v>0.25400000810623169</v>
      </c>
      <c r="AB117" s="17">
        <f>SUM(Raw_Data[[#This Row],[IC1_Inv1]:[IC2_Inv2]])</f>
        <v>32169</v>
      </c>
      <c r="AC117" s="17">
        <f>IF((Raw_Data[[#This Row],[66 kV ABT Main Meter Reading (Export)]]-Q116)*1000&lt;0,0,(Raw_Data[[#This Row],[66 kV ABT Main Meter Reading (Export)]]-Q116)*1000)</f>
        <v>31483.99999999674</v>
      </c>
      <c r="AD117" s="17">
        <f>IF((Raw_Data[[#This Row],[66 kV CRP MFM Reading (Import)]]-R116)*60000&lt;0,0,(Raw_Data[[#This Row],[66 kV CRP MFM Reading (Import)]]-R116)*60000)</f>
        <v>328.08000000002835</v>
      </c>
      <c r="AE117" s="17">
        <f>Raw_Data[[#This Row],[Export  (kWh)]]-Raw_Data[[#This Row],[Import (kWh)]]</f>
        <v>31155.919999996713</v>
      </c>
      <c r="AF117" s="17">
        <f>IFERROR(AVERAGE(Raw_Data[[#This Row],[POA1(Wh/m2)]:[POA2(Wh/m2)]]),"")</f>
        <v>4075</v>
      </c>
      <c r="AG117" s="17">
        <f>IFERROR(Raw_Data[[#This Row],[Avg. POA without Exclusion (W/m2)2]]-Raw_Data[[#This Row],[Avg. POA Lost (W/m2)]],"")</f>
        <v>4075</v>
      </c>
      <c r="AH117" s="17">
        <v>120465.7705</v>
      </c>
      <c r="AI117" s="33">
        <f t="shared" si="12"/>
        <v>12.366666666666665</v>
      </c>
    </row>
    <row r="118" spans="1:35">
      <c r="A118" s="17" t="s">
        <v>4</v>
      </c>
      <c r="B118" s="17">
        <v>2025</v>
      </c>
      <c r="C118" s="146" t="s">
        <v>211</v>
      </c>
      <c r="D118" s="146" t="s">
        <v>213</v>
      </c>
      <c r="E118" s="42">
        <v>45839</v>
      </c>
      <c r="F118" s="17">
        <f>DAY(EOMONTH(Raw_Data[[#This Row],[Month Year]],0))</f>
        <v>31</v>
      </c>
      <c r="G118" s="77">
        <v>45859</v>
      </c>
      <c r="H118" s="30">
        <f>_xlfn.XLOOKUP(Raw_Data[[#This Row],[Month Year]],'Modelling New'!D:D,'Modelling New'!N:N)</f>
        <v>10.507</v>
      </c>
      <c r="I118" s="31">
        <v>0.26180555555555557</v>
      </c>
      <c r="J118" s="31">
        <v>0.77777777777777779</v>
      </c>
      <c r="K118" s="17">
        <v>4785</v>
      </c>
      <c r="L118" s="17">
        <v>5027</v>
      </c>
      <c r="M118" s="17">
        <v>5219</v>
      </c>
      <c r="N118" s="17">
        <v>5139</v>
      </c>
      <c r="O118" s="17">
        <v>4895</v>
      </c>
      <c r="P118" s="17">
        <v>5282</v>
      </c>
      <c r="Q118" s="17">
        <v>120687.95849999999</v>
      </c>
      <c r="R118" s="17">
        <v>16.055592000000001</v>
      </c>
      <c r="S118" s="17">
        <v>3770</v>
      </c>
      <c r="T118" s="17">
        <v>3720</v>
      </c>
      <c r="U118" s="17">
        <v>3660</v>
      </c>
      <c r="V118" s="17">
        <v>0</v>
      </c>
      <c r="W118" s="45">
        <v>23.592323220758885</v>
      </c>
      <c r="X118" s="30">
        <v>30.801243727450142</v>
      </c>
      <c r="Y118" s="30">
        <v>1.5523421283137995</v>
      </c>
      <c r="Z118" s="30">
        <v>4.8422064781188965</v>
      </c>
      <c r="AA118" s="17">
        <v>0.25400000810623169</v>
      </c>
      <c r="AB118" s="17">
        <f>SUM(Raw_Data[[#This Row],[IC1_Inv1]:[IC2_Inv2]])</f>
        <v>30347</v>
      </c>
      <c r="AC118" s="17">
        <f>IF((Raw_Data[[#This Row],[66 kV ABT Main Meter Reading (Export)]]-Q117)*1000&lt;0,0,(Raw_Data[[#This Row],[66 kV ABT Main Meter Reading (Export)]]-Q117)*1000)</f>
        <v>29471.999999994296</v>
      </c>
      <c r="AD118" s="17">
        <f>IF((Raw_Data[[#This Row],[66 kV CRP MFM Reading (Import)]]-R117)*60000&lt;0,0,(Raw_Data[[#This Row],[66 kV CRP MFM Reading (Import)]]-R117)*60000)</f>
        <v>308.16000000001509</v>
      </c>
      <c r="AE118" s="17">
        <f>Raw_Data[[#This Row],[Export  (kWh)]]-Raw_Data[[#This Row],[Import (kWh)]]</f>
        <v>29163.839999994281</v>
      </c>
      <c r="AF118" s="17">
        <f>IFERROR(AVERAGE(Raw_Data[[#This Row],[POA1(Wh/m2)]:[POA2(Wh/m2)]]),"")</f>
        <v>3690</v>
      </c>
      <c r="AG118" s="17">
        <f>IFERROR(Raw_Data[[#This Row],[Avg. POA without Exclusion (W/m2)2]]-Raw_Data[[#This Row],[Avg. POA Lost (W/m2)]],"")</f>
        <v>3690</v>
      </c>
      <c r="AH118" s="17">
        <v>120495.20239999999</v>
      </c>
      <c r="AI118" s="33">
        <f t="shared" si="12"/>
        <v>12.383333333333335</v>
      </c>
    </row>
    <row r="119" spans="1:35">
      <c r="A119" s="17" t="s">
        <v>4</v>
      </c>
      <c r="B119" s="17">
        <v>2025</v>
      </c>
      <c r="C119" s="146" t="s">
        <v>211</v>
      </c>
      <c r="D119" s="146" t="s">
        <v>213</v>
      </c>
      <c r="E119" s="42">
        <v>45839</v>
      </c>
      <c r="F119" s="17">
        <f>DAY(EOMONTH(Raw_Data[[#This Row],[Month Year]],0))</f>
        <v>31</v>
      </c>
      <c r="G119" s="77">
        <v>45860</v>
      </c>
      <c r="H119" s="30">
        <f>_xlfn.XLOOKUP(Raw_Data[[#This Row],[Month Year]],'Modelling New'!D:D,'Modelling New'!N:N)</f>
        <v>10.507</v>
      </c>
      <c r="I119" s="31">
        <v>0.25833333333333336</v>
      </c>
      <c r="J119" s="31">
        <v>0.77638888888888891</v>
      </c>
      <c r="K119" s="17">
        <v>5084</v>
      </c>
      <c r="L119" s="17">
        <v>5593</v>
      </c>
      <c r="M119" s="17">
        <v>5509</v>
      </c>
      <c r="N119" s="17">
        <v>5388</v>
      </c>
      <c r="O119" s="17">
        <v>5282</v>
      </c>
      <c r="P119" s="17">
        <v>4989</v>
      </c>
      <c r="Q119" s="17">
        <v>120719.7349</v>
      </c>
      <c r="R119" s="17">
        <v>16.060694999999999</v>
      </c>
      <c r="S119" s="17">
        <v>3990</v>
      </c>
      <c r="T119" s="17">
        <v>3880</v>
      </c>
      <c r="U119" s="17">
        <v>3870</v>
      </c>
      <c r="V119" s="17">
        <v>0</v>
      </c>
      <c r="W119" s="45">
        <v>24.160546753479004</v>
      </c>
      <c r="X119" s="30">
        <v>31.746793436339932</v>
      </c>
      <c r="Y119" s="30">
        <v>1.7008165226308973</v>
      </c>
      <c r="Z119" s="30">
        <v>6.5749797821044922</v>
      </c>
      <c r="AA119" s="17">
        <v>0.50800001621246338</v>
      </c>
      <c r="AB119" s="17">
        <f>SUM(Raw_Data[[#This Row],[IC1_Inv1]:[IC2_Inv2]])</f>
        <v>31845</v>
      </c>
      <c r="AC119" s="17">
        <f>IF((Raw_Data[[#This Row],[66 kV ABT Main Meter Reading (Export)]]-Q118)*1000&lt;0,0,(Raw_Data[[#This Row],[66 kV ABT Main Meter Reading (Export)]]-Q118)*1000)</f>
        <v>31776.400000002468</v>
      </c>
      <c r="AD119" s="17">
        <f>IF((Raw_Data[[#This Row],[66 kV CRP MFM Reading (Import)]]-R118)*60000&lt;0,0,(Raw_Data[[#This Row],[66 kV CRP MFM Reading (Import)]]-R118)*60000)</f>
        <v>306.1799999998982</v>
      </c>
      <c r="AE119" s="17">
        <f>Raw_Data[[#This Row],[Export  (kWh)]]-Raw_Data[[#This Row],[Import (kWh)]]</f>
        <v>31470.22000000257</v>
      </c>
      <c r="AF119" s="17">
        <f>IFERROR(AVERAGE(Raw_Data[[#This Row],[POA1(Wh/m2)]:[POA2(Wh/m2)]]),"")</f>
        <v>3875</v>
      </c>
      <c r="AG119" s="17">
        <f>IFERROR(Raw_Data[[#This Row],[Avg. POA without Exclusion (W/m2)2]]-Raw_Data[[#This Row],[Avg. POA Lost (W/m2)]],"")</f>
        <v>3875</v>
      </c>
      <c r="AH119" s="17">
        <v>120526.9366</v>
      </c>
      <c r="AI119" s="33">
        <f t="shared" si="12"/>
        <v>12.433333333333332</v>
      </c>
    </row>
    <row r="120" spans="1:35">
      <c r="A120" s="17" t="s">
        <v>4</v>
      </c>
      <c r="B120" s="17">
        <v>2025</v>
      </c>
      <c r="C120" s="146" t="s">
        <v>211</v>
      </c>
      <c r="D120" s="146" t="s">
        <v>213</v>
      </c>
      <c r="E120" s="42">
        <v>45839</v>
      </c>
      <c r="F120" s="17">
        <f>DAY(EOMONTH(Raw_Data[[#This Row],[Month Year]],0))</f>
        <v>31</v>
      </c>
      <c r="G120" s="77">
        <v>45861</v>
      </c>
      <c r="H120" s="30">
        <f>_xlfn.XLOOKUP(Raw_Data[[#This Row],[Month Year]],'Modelling New'!D:D,'Modelling New'!N:N)</f>
        <v>10.507</v>
      </c>
      <c r="I120" s="31">
        <v>0.27083333333333331</v>
      </c>
      <c r="J120" s="31">
        <v>0.77500000000000002</v>
      </c>
      <c r="K120" s="17">
        <v>4821</v>
      </c>
      <c r="L120" s="17">
        <v>5593</v>
      </c>
      <c r="M120" s="17">
        <v>5509</v>
      </c>
      <c r="N120" s="17">
        <v>5388</v>
      </c>
      <c r="O120" s="17">
        <v>4936</v>
      </c>
      <c r="P120" s="17">
        <v>4654</v>
      </c>
      <c r="Q120" s="17">
        <v>120749.62790000001</v>
      </c>
      <c r="R120" s="17">
        <v>16.066222</v>
      </c>
      <c r="S120" s="17">
        <v>3710</v>
      </c>
      <c r="T120" s="17">
        <v>3650</v>
      </c>
      <c r="U120" s="17">
        <v>3630</v>
      </c>
      <c r="V120" s="17">
        <v>0</v>
      </c>
      <c r="W120" s="45">
        <v>24.590077557972634</v>
      </c>
      <c r="X120" s="30">
        <v>31.51842736021635</v>
      </c>
      <c r="Y120" s="30">
        <v>1.4443704917087001</v>
      </c>
      <c r="Z120" s="30">
        <v>7.7017226219177246</v>
      </c>
      <c r="AA120" s="17">
        <v>0.25400000810623169</v>
      </c>
      <c r="AB120" s="17">
        <f>SUM(Raw_Data[[#This Row],[IC1_Inv1]:[IC2_Inv2]])</f>
        <v>30901</v>
      </c>
      <c r="AC120" s="17">
        <f>IF((Raw_Data[[#This Row],[66 kV ABT Main Meter Reading (Export)]]-Q119)*1000&lt;0,0,(Raw_Data[[#This Row],[66 kV ABT Main Meter Reading (Export)]]-Q119)*1000)</f>
        <v>29893.000000010943</v>
      </c>
      <c r="AD120" s="17">
        <f>IF((Raw_Data[[#This Row],[66 kV CRP MFM Reading (Import)]]-R119)*60000&lt;0,0,(Raw_Data[[#This Row],[66 kV CRP MFM Reading (Import)]]-R119)*60000)</f>
        <v>331.62000000004355</v>
      </c>
      <c r="AE120" s="17">
        <f>Raw_Data[[#This Row],[Export  (kWh)]]-Raw_Data[[#This Row],[Import (kWh)]]</f>
        <v>29561.3800000109</v>
      </c>
      <c r="AF120" s="17">
        <f>IFERROR(AVERAGE(Raw_Data[[#This Row],[POA1(Wh/m2)]:[POA2(Wh/m2)]]),"")</f>
        <v>3640</v>
      </c>
      <c r="AG120" s="17">
        <f>IFERROR(Raw_Data[[#This Row],[Avg. POA without Exclusion (W/m2)2]]-Raw_Data[[#This Row],[Avg. POA Lost (W/m2)]],"")</f>
        <v>3640</v>
      </c>
      <c r="AH120" s="17">
        <v>120556.792</v>
      </c>
      <c r="AI120" s="33">
        <f t="shared" si="12"/>
        <v>12.1</v>
      </c>
    </row>
    <row r="121" spans="1:35">
      <c r="A121" s="17" t="s">
        <v>4</v>
      </c>
      <c r="B121" s="17">
        <v>2025</v>
      </c>
      <c r="C121" s="146" t="s">
        <v>211</v>
      </c>
      <c r="D121" s="146" t="s">
        <v>213</v>
      </c>
      <c r="E121" s="42">
        <v>45839</v>
      </c>
      <c r="F121" s="17">
        <f>DAY(EOMONTH(Raw_Data[[#This Row],[Month Year]],0))</f>
        <v>31</v>
      </c>
      <c r="G121" s="77">
        <v>45862</v>
      </c>
      <c r="H121" s="30">
        <f>_xlfn.XLOOKUP(Raw_Data[[#This Row],[Month Year]],'Modelling New'!D:D,'Modelling New'!N:N)</f>
        <v>10.507</v>
      </c>
      <c r="I121" s="31">
        <v>0.25555555555555554</v>
      </c>
      <c r="J121" s="31">
        <v>0.77638888888888891</v>
      </c>
      <c r="K121" s="17">
        <v>4110</v>
      </c>
      <c r="L121" s="17">
        <v>4641</v>
      </c>
      <c r="M121" s="17">
        <v>4526</v>
      </c>
      <c r="N121" s="17">
        <v>4489</v>
      </c>
      <c r="O121" s="17">
        <v>4312</v>
      </c>
      <c r="P121" s="17">
        <v>4028</v>
      </c>
      <c r="Q121" s="17">
        <v>120775.4669</v>
      </c>
      <c r="R121" s="17">
        <v>16.071151</v>
      </c>
      <c r="S121" s="17">
        <v>3190</v>
      </c>
      <c r="T121" s="17">
        <v>3020</v>
      </c>
      <c r="U121" s="17">
        <v>3010</v>
      </c>
      <c r="V121" s="17">
        <v>0</v>
      </c>
      <c r="W121" s="45">
        <v>23.801634208102804</v>
      </c>
      <c r="X121" s="30">
        <v>28.671488472552333</v>
      </c>
      <c r="Y121" s="30">
        <v>0.66935573147367633</v>
      </c>
      <c r="Z121" s="30">
        <v>1.7071681718031566</v>
      </c>
      <c r="AA121" s="17">
        <v>0.25400000810623169</v>
      </c>
      <c r="AB121" s="17">
        <f>SUM(Raw_Data[[#This Row],[IC1_Inv1]:[IC2_Inv2]])</f>
        <v>26106</v>
      </c>
      <c r="AC121" s="17">
        <f>IF((Raw_Data[[#This Row],[66 kV ABT Main Meter Reading (Export)]]-Q120)*1000&lt;0,0,(Raw_Data[[#This Row],[66 kV ABT Main Meter Reading (Export)]]-Q120)*1000)</f>
        <v>25838.999999992666</v>
      </c>
      <c r="AD121" s="17">
        <f>IF((Raw_Data[[#This Row],[66 kV CRP MFM Reading (Import)]]-R120)*60000&lt;0,0,(Raw_Data[[#This Row],[66 kV CRP MFM Reading (Import)]]-R120)*60000)</f>
        <v>295.74000000003764</v>
      </c>
      <c r="AE121" s="17">
        <f>Raw_Data[[#This Row],[Export  (kWh)]]-Raw_Data[[#This Row],[Import (kWh)]]</f>
        <v>25543.259999992628</v>
      </c>
      <c r="AF121" s="17">
        <f>IFERROR(AVERAGE(Raw_Data[[#This Row],[POA1(Wh/m2)]:[POA2(Wh/m2)]]),"")</f>
        <v>3015</v>
      </c>
      <c r="AG121" s="17">
        <f>IFERROR(Raw_Data[[#This Row],[Avg. POA without Exclusion (W/m2)2]]-Raw_Data[[#This Row],[Avg. POA Lost (W/m2)]],"")</f>
        <v>3015</v>
      </c>
      <c r="AH121" s="17">
        <v>120582.5966</v>
      </c>
      <c r="AI121" s="33">
        <f t="shared" si="12"/>
        <v>12.5</v>
      </c>
    </row>
    <row r="122" spans="1:35">
      <c r="A122" s="17" t="s">
        <v>4</v>
      </c>
      <c r="B122" s="17">
        <v>2025</v>
      </c>
      <c r="C122" s="146" t="s">
        <v>211</v>
      </c>
      <c r="D122" s="146" t="s">
        <v>213</v>
      </c>
      <c r="E122" s="42">
        <v>45839</v>
      </c>
      <c r="F122" s="17">
        <f>DAY(EOMONTH(Raw_Data[[#This Row],[Month Year]],0))</f>
        <v>31</v>
      </c>
      <c r="G122" s="77">
        <v>45863</v>
      </c>
      <c r="H122" s="30">
        <f>_xlfn.XLOOKUP(Raw_Data[[#This Row],[Month Year]],'Modelling New'!D:D,'Modelling New'!N:N)</f>
        <v>10.507</v>
      </c>
      <c r="I122" s="31">
        <v>0.26458333333333334</v>
      </c>
      <c r="J122" s="31">
        <v>0.74861111111111112</v>
      </c>
      <c r="K122" s="17">
        <v>2840</v>
      </c>
      <c r="L122" s="17">
        <v>3121</v>
      </c>
      <c r="M122" s="17">
        <v>3031</v>
      </c>
      <c r="N122" s="17">
        <v>3050</v>
      </c>
      <c r="O122" s="17">
        <v>2920</v>
      </c>
      <c r="P122" s="17">
        <v>2730</v>
      </c>
      <c r="Q122" s="17">
        <v>120792.9718</v>
      </c>
      <c r="R122" s="17">
        <v>16.076521</v>
      </c>
      <c r="S122" s="17">
        <v>2160</v>
      </c>
      <c r="T122" s="17">
        <v>2110</v>
      </c>
      <c r="U122" s="17">
        <v>2110</v>
      </c>
      <c r="V122" s="17">
        <v>0</v>
      </c>
      <c r="W122" s="45">
        <v>23.556039542475649</v>
      </c>
      <c r="X122" s="30">
        <v>28.270894481394951</v>
      </c>
      <c r="Y122" s="30">
        <v>1.2584473854254739</v>
      </c>
      <c r="Z122" s="30">
        <v>8.1664529641469326</v>
      </c>
      <c r="AA122" s="17">
        <v>1.23</v>
      </c>
      <c r="AB122" s="17">
        <f>SUM(Raw_Data[[#This Row],[IC1_Inv1]:[IC2_Inv2]])</f>
        <v>17692</v>
      </c>
      <c r="AC122" s="17">
        <f>IF((Raw_Data[[#This Row],[66 kV ABT Main Meter Reading (Export)]]-Q121)*1000&lt;0,0,(Raw_Data[[#This Row],[66 kV ABT Main Meter Reading (Export)]]-Q121)*1000)</f>
        <v>17504.899999999907</v>
      </c>
      <c r="AD122" s="17">
        <f>IF((Raw_Data[[#This Row],[66 kV CRP MFM Reading (Import)]]-R121)*60000&lt;0,0,(Raw_Data[[#This Row],[66 kV CRP MFM Reading (Import)]]-R121)*60000)</f>
        <v>322.19999999995252</v>
      </c>
      <c r="AE122" s="17">
        <f>Raw_Data[[#This Row],[Export  (kWh)]]-Raw_Data[[#This Row],[Import (kWh)]]</f>
        <v>17182.699999999953</v>
      </c>
      <c r="AF122" s="17">
        <f>IFERROR(AVERAGE(Raw_Data[[#This Row],[POA1(Wh/m2)]:[POA2(Wh/m2)]]),"")</f>
        <v>2110</v>
      </c>
      <c r="AG122" s="17">
        <f>IFERROR(Raw_Data[[#This Row],[Avg. POA without Exclusion (W/m2)2]]-Raw_Data[[#This Row],[Avg. POA Lost (W/m2)]],"")</f>
        <v>2110</v>
      </c>
      <c r="AH122" s="17">
        <v>120600.07769999999</v>
      </c>
      <c r="AI122" s="33">
        <f t="shared" ref="AI122:AI127" si="13">(J122-I122)*24</f>
        <v>11.616666666666667</v>
      </c>
    </row>
    <row r="123" spans="1:35">
      <c r="A123" s="17" t="s">
        <v>4</v>
      </c>
      <c r="B123" s="17">
        <v>2025</v>
      </c>
      <c r="C123" s="146" t="s">
        <v>211</v>
      </c>
      <c r="D123" s="146" t="s">
        <v>213</v>
      </c>
      <c r="E123" s="42">
        <v>45839</v>
      </c>
      <c r="F123" s="17">
        <f>DAY(EOMONTH(Raw_Data[[#This Row],[Month Year]],0))</f>
        <v>31</v>
      </c>
      <c r="G123" s="77">
        <v>45864</v>
      </c>
      <c r="H123" s="30">
        <f>_xlfn.XLOOKUP(Raw_Data[[#This Row],[Month Year]],'Modelling New'!D:D,'Modelling New'!N:N)</f>
        <v>10.507</v>
      </c>
      <c r="I123" s="31">
        <v>0.26874999999999999</v>
      </c>
      <c r="J123" s="31">
        <v>0.77638888888888891</v>
      </c>
      <c r="K123" s="17">
        <v>2723</v>
      </c>
      <c r="L123" s="17">
        <v>2964</v>
      </c>
      <c r="M123" s="17">
        <v>2900</v>
      </c>
      <c r="N123" s="17">
        <v>2890</v>
      </c>
      <c r="O123" s="17">
        <v>2790</v>
      </c>
      <c r="P123" s="17">
        <v>2580</v>
      </c>
      <c r="Q123" s="17">
        <v>120809.5624</v>
      </c>
      <c r="R123" s="17">
        <v>16.081579999999999</v>
      </c>
      <c r="S123" s="17">
        <v>2130</v>
      </c>
      <c r="T123" s="17">
        <v>1980</v>
      </c>
      <c r="U123" s="17">
        <v>1990</v>
      </c>
      <c r="V123" s="17">
        <v>0</v>
      </c>
      <c r="W123" s="45">
        <v>23.597872939309578</v>
      </c>
      <c r="X123" s="30">
        <v>26.896070844544564</v>
      </c>
      <c r="Y123" s="30">
        <v>1.8840445648513344</v>
      </c>
      <c r="Z123" s="30">
        <v>7.3513015111287432</v>
      </c>
      <c r="AA123" s="17">
        <v>0.35</v>
      </c>
      <c r="AB123" s="17">
        <f>SUM(Raw_Data[[#This Row],[IC1_Inv1]:[IC2_Inv2]])</f>
        <v>16847</v>
      </c>
      <c r="AC123" s="17">
        <f>IF((Raw_Data[[#This Row],[66 kV ABT Main Meter Reading (Export)]]-Q122)*1000&lt;0,0,(Raw_Data[[#This Row],[66 kV ABT Main Meter Reading (Export)]]-Q122)*1000)</f>
        <v>16590.599999995902</v>
      </c>
      <c r="AD123" s="17">
        <f>IF((Raw_Data[[#This Row],[66 kV CRP MFM Reading (Import)]]-R122)*60000&lt;0,0,(Raw_Data[[#This Row],[66 kV CRP MFM Reading (Import)]]-R122)*60000)</f>
        <v>303.53999999995551</v>
      </c>
      <c r="AE123" s="17">
        <f>Raw_Data[[#This Row],[Export  (kWh)]]-Raw_Data[[#This Row],[Import (kWh)]]</f>
        <v>16287.059999995947</v>
      </c>
      <c r="AF123" s="17">
        <f>IFERROR(AVERAGE(Raw_Data[[#This Row],[POA1(Wh/m2)]:[POA2(Wh/m2)]]),"")</f>
        <v>1985</v>
      </c>
      <c r="AG123" s="17">
        <f>IFERROR(Raw_Data[[#This Row],[Avg. POA without Exclusion (W/m2)2]]-Raw_Data[[#This Row],[Avg. POA Lost (W/m2)]],"")</f>
        <v>1985</v>
      </c>
      <c r="AH123" s="17">
        <v>120616.64320000001</v>
      </c>
      <c r="AI123" s="33">
        <f t="shared" si="13"/>
        <v>12.183333333333335</v>
      </c>
    </row>
    <row r="124" spans="1:35">
      <c r="A124" s="17" t="s">
        <v>4</v>
      </c>
      <c r="B124" s="17">
        <v>2025</v>
      </c>
      <c r="C124" s="146" t="s">
        <v>211</v>
      </c>
      <c r="D124" s="146" t="s">
        <v>213</v>
      </c>
      <c r="E124" s="42">
        <v>45839</v>
      </c>
      <c r="F124" s="17">
        <f>DAY(EOMONTH(Raw_Data[[#This Row],[Month Year]],0))</f>
        <v>31</v>
      </c>
      <c r="G124" s="77">
        <v>45865</v>
      </c>
      <c r="H124" s="30">
        <f>_xlfn.XLOOKUP(Raw_Data[[#This Row],[Month Year]],'Modelling New'!D:D,'Modelling New'!N:N)</f>
        <v>10.507</v>
      </c>
      <c r="I124" s="31">
        <v>0.26597222222222222</v>
      </c>
      <c r="J124" s="31">
        <v>0.77569444444444446</v>
      </c>
      <c r="K124" s="17">
        <v>4030</v>
      </c>
      <c r="L124" s="17">
        <v>4323</v>
      </c>
      <c r="M124" s="17">
        <v>4343</v>
      </c>
      <c r="N124" s="17">
        <v>4253</v>
      </c>
      <c r="O124" s="17">
        <v>4080</v>
      </c>
      <c r="P124" s="17">
        <v>3844</v>
      </c>
      <c r="Q124" s="17">
        <v>120834.1857</v>
      </c>
      <c r="R124" s="17">
        <v>16.086735000000001</v>
      </c>
      <c r="S124" s="17">
        <v>3110</v>
      </c>
      <c r="T124" s="17">
        <v>3020</v>
      </c>
      <c r="U124" s="17">
        <v>3010</v>
      </c>
      <c r="V124" s="17">
        <v>0</v>
      </c>
      <c r="W124" s="45">
        <v>23.693586571078342</v>
      </c>
      <c r="X124" s="30">
        <v>29.005921083381764</v>
      </c>
      <c r="Y124" s="30">
        <v>2.5486496112881114</v>
      </c>
      <c r="Z124" s="30">
        <v>5.9443340301513672</v>
      </c>
      <c r="AA124" s="17">
        <v>0</v>
      </c>
      <c r="AB124" s="17">
        <f>SUM(Raw_Data[[#This Row],[IC1_Inv1]:[IC2_Inv2]])</f>
        <v>24873</v>
      </c>
      <c r="AC124" s="17">
        <f>IF((Raw_Data[[#This Row],[66 kV ABT Main Meter Reading (Export)]]-Q123)*1000&lt;0,0,(Raw_Data[[#This Row],[66 kV ABT Main Meter Reading (Export)]]-Q123)*1000)</f>
        <v>24623.300000006566</v>
      </c>
      <c r="AD124" s="17">
        <f>IF((Raw_Data[[#This Row],[66 kV CRP MFM Reading (Import)]]-R123)*60000&lt;0,0,(Raw_Data[[#This Row],[66 kV CRP MFM Reading (Import)]]-R123)*60000)</f>
        <v>309.30000000012114</v>
      </c>
      <c r="AE124" s="17">
        <f>Raw_Data[[#This Row],[Export  (kWh)]]-Raw_Data[[#This Row],[Import (kWh)]]</f>
        <v>24314.000000006446</v>
      </c>
      <c r="AF124" s="17">
        <f>IFERROR(AVERAGE(Raw_Data[[#This Row],[POA1(Wh/m2)]:[POA2(Wh/m2)]]),"")</f>
        <v>3015</v>
      </c>
      <c r="AG124" s="17">
        <f>IFERROR(Raw_Data[[#This Row],[Avg. POA without Exclusion (W/m2)2]]-Raw_Data[[#This Row],[Avg. POA Lost (W/m2)]],"")</f>
        <v>3015</v>
      </c>
      <c r="AH124" s="17">
        <v>120641.23119999999</v>
      </c>
      <c r="AI124" s="33">
        <f t="shared" si="13"/>
        <v>12.233333333333333</v>
      </c>
    </row>
    <row r="125" spans="1:35">
      <c r="A125" s="17" t="s">
        <v>4</v>
      </c>
      <c r="B125" s="17">
        <v>2025</v>
      </c>
      <c r="C125" s="146" t="s">
        <v>211</v>
      </c>
      <c r="D125" s="146" t="s">
        <v>213</v>
      </c>
      <c r="E125" s="42">
        <v>45839</v>
      </c>
      <c r="F125" s="17">
        <f>DAY(EOMONTH(Raw_Data[[#This Row],[Month Year]],0))</f>
        <v>31</v>
      </c>
      <c r="G125" s="77">
        <v>45866</v>
      </c>
      <c r="H125" s="30">
        <f>_xlfn.XLOOKUP(Raw_Data[[#This Row],[Month Year]],'Modelling New'!D:D,'Modelling New'!N:N)</f>
        <v>10.507</v>
      </c>
      <c r="I125" s="31">
        <v>0.27291666666666664</v>
      </c>
      <c r="J125" s="31">
        <v>0.77847222222222223</v>
      </c>
      <c r="K125" s="17">
        <v>4121</v>
      </c>
      <c r="L125" s="17">
        <v>4390</v>
      </c>
      <c r="M125" s="17">
        <v>4392</v>
      </c>
      <c r="N125" s="17">
        <v>4310</v>
      </c>
      <c r="O125" s="17">
        <v>4193</v>
      </c>
      <c r="P125" s="17">
        <v>3911</v>
      </c>
      <c r="Q125" s="17">
        <v>120859.27340000001</v>
      </c>
      <c r="R125" s="17">
        <v>16.092365999999998</v>
      </c>
      <c r="S125" s="17">
        <v>3160</v>
      </c>
      <c r="T125" s="17">
        <v>3110</v>
      </c>
      <c r="U125" s="17">
        <v>3060</v>
      </c>
      <c r="V125" s="17">
        <v>0</v>
      </c>
      <c r="W125" s="45">
        <v>23.692757682294449</v>
      </c>
      <c r="X125" s="30">
        <v>29.367971473637549</v>
      </c>
      <c r="Y125" s="30">
        <v>1.6724957968741097</v>
      </c>
      <c r="Z125" s="30">
        <v>5.5520343780517578</v>
      </c>
      <c r="AA125" s="17">
        <v>0</v>
      </c>
      <c r="AB125" s="17">
        <f>SUM(Raw_Data[[#This Row],[IC1_Inv1]:[IC2_Inv2]])</f>
        <v>25317</v>
      </c>
      <c r="AC125" s="17">
        <f>IF((Raw_Data[[#This Row],[66 kV ABT Main Meter Reading (Export)]]-Q124)*1000&lt;0,0,(Raw_Data[[#This Row],[66 kV ABT Main Meter Reading (Export)]]-Q124)*1000)</f>
        <v>25087.700000003679</v>
      </c>
      <c r="AD125" s="17">
        <f>IF((Raw_Data[[#This Row],[66 kV CRP MFM Reading (Import)]]-R124)*60000&lt;0,0,(Raw_Data[[#This Row],[66 kV CRP MFM Reading (Import)]]-R124)*60000)</f>
        <v>337.85999999984995</v>
      </c>
      <c r="AE125" s="17">
        <f>Raw_Data[[#This Row],[Export  (kWh)]]-Raw_Data[[#This Row],[Import (kWh)]]</f>
        <v>24749.840000003827</v>
      </c>
      <c r="AF125" s="17">
        <f>IFERROR(AVERAGE(Raw_Data[[#This Row],[POA1(Wh/m2)]:[POA2(Wh/m2)]]),"")</f>
        <v>3085</v>
      </c>
      <c r="AG125" s="17">
        <f>IFERROR(Raw_Data[[#This Row],[Avg. POA without Exclusion (W/m2)2]]-Raw_Data[[#This Row],[Avg. POA Lost (W/m2)]],"")</f>
        <v>3085</v>
      </c>
      <c r="AH125" s="17">
        <v>120666.28290000001</v>
      </c>
      <c r="AI125" s="33">
        <f t="shared" si="13"/>
        <v>12.133333333333333</v>
      </c>
    </row>
    <row r="126" spans="1:35">
      <c r="A126" s="17" t="s">
        <v>4</v>
      </c>
      <c r="B126" s="17">
        <v>2025</v>
      </c>
      <c r="C126" s="146" t="s">
        <v>211</v>
      </c>
      <c r="D126" s="146" t="s">
        <v>213</v>
      </c>
      <c r="E126" s="42">
        <v>45839</v>
      </c>
      <c r="F126" s="17">
        <f>DAY(EOMONTH(Raw_Data[[#This Row],[Month Year]],0))</f>
        <v>31</v>
      </c>
      <c r="G126" s="77">
        <v>45867</v>
      </c>
      <c r="H126" s="30">
        <f>_xlfn.XLOOKUP(Raw_Data[[#This Row],[Month Year]],'Modelling New'!D:D,'Modelling New'!N:N)</f>
        <v>10.507</v>
      </c>
      <c r="I126" s="31">
        <v>0.26527777777777778</v>
      </c>
      <c r="J126" s="31">
        <v>0.77569444444444446</v>
      </c>
      <c r="K126" s="17">
        <v>4123</v>
      </c>
      <c r="L126" s="17">
        <v>4554</v>
      </c>
      <c r="M126" s="17">
        <v>4412</v>
      </c>
      <c r="N126" s="17">
        <v>4358</v>
      </c>
      <c r="O126" s="17">
        <v>4221</v>
      </c>
      <c r="P126" s="17">
        <v>3946</v>
      </c>
      <c r="Q126" s="17">
        <v>120884.6666</v>
      </c>
      <c r="R126" s="17">
        <v>16.097256999999999</v>
      </c>
      <c r="S126" s="17">
        <v>3200</v>
      </c>
      <c r="T126" s="17">
        <v>3120</v>
      </c>
      <c r="U126" s="17">
        <v>3080</v>
      </c>
      <c r="V126" s="17">
        <v>0</v>
      </c>
      <c r="W126" s="45">
        <v>23.410125150844678</v>
      </c>
      <c r="X126" s="30">
        <v>29.602864794405356</v>
      </c>
      <c r="Y126" s="30">
        <v>1.6463438026553059</v>
      </c>
      <c r="Z126" s="30">
        <v>5.0612964630126953</v>
      </c>
      <c r="AA126" s="17">
        <v>5.0612964630126953</v>
      </c>
      <c r="AB126" s="17">
        <f>SUM(Raw_Data[[#This Row],[IC1_Inv1]:[IC2_Inv2]])</f>
        <v>25614</v>
      </c>
      <c r="AC126" s="17">
        <f>IF((Raw_Data[[#This Row],[66 kV ABT Main Meter Reading (Export)]]-Q125)*1000&lt;0,0,(Raw_Data[[#This Row],[66 kV ABT Main Meter Reading (Export)]]-Q125)*1000)</f>
        <v>25393.199999991339</v>
      </c>
      <c r="AD126" s="17">
        <f>IF((Raw_Data[[#This Row],[66 kV CRP MFM Reading (Import)]]-R125)*60000&lt;0,0,(Raw_Data[[#This Row],[66 kV CRP MFM Reading (Import)]]-R125)*60000)</f>
        <v>293.46000000003869</v>
      </c>
      <c r="AE126" s="17">
        <f>Raw_Data[[#This Row],[Export  (kWh)]]-Raw_Data[[#This Row],[Import (kWh)]]</f>
        <v>25099.7399999913</v>
      </c>
      <c r="AF126" s="17">
        <f>IFERROR(AVERAGE(Raw_Data[[#This Row],[POA1(Wh/m2)]:[POA2(Wh/m2)]]),"")</f>
        <v>3100</v>
      </c>
      <c r="AG126" s="17">
        <f>IFERROR(Raw_Data[[#This Row],[Avg. POA without Exclusion (W/m2)2]]-Raw_Data[[#This Row],[Avg. POA Lost (W/m2)]],"")</f>
        <v>3100</v>
      </c>
      <c r="AH126" s="17">
        <v>120691.6401</v>
      </c>
      <c r="AI126" s="33">
        <f t="shared" si="13"/>
        <v>12.250000000000002</v>
      </c>
    </row>
    <row r="127" spans="1:35">
      <c r="A127" s="17" t="s">
        <v>4</v>
      </c>
      <c r="B127" s="17">
        <v>2025</v>
      </c>
      <c r="C127" s="146" t="s">
        <v>211</v>
      </c>
      <c r="D127" s="146" t="s">
        <v>213</v>
      </c>
      <c r="E127" s="42">
        <v>45839</v>
      </c>
      <c r="F127" s="17">
        <f>DAY(EOMONTH(Raw_Data[[#This Row],[Month Year]],0))</f>
        <v>31</v>
      </c>
      <c r="G127" s="77">
        <v>45868</v>
      </c>
      <c r="H127" s="30">
        <f>_xlfn.XLOOKUP(Raw_Data[[#This Row],[Month Year]],'Modelling New'!D:D,'Modelling New'!N:N)</f>
        <v>10.507</v>
      </c>
      <c r="I127" s="31">
        <v>0.26041666666666669</v>
      </c>
      <c r="J127" s="31">
        <v>0.77847222222222223</v>
      </c>
      <c r="K127" s="17">
        <v>5400</v>
      </c>
      <c r="L127" s="17">
        <v>5980</v>
      </c>
      <c r="M127" s="17">
        <v>5844</v>
      </c>
      <c r="N127" s="17">
        <v>5723</v>
      </c>
      <c r="O127" s="17">
        <v>5580</v>
      </c>
      <c r="P127" s="17">
        <v>5190</v>
      </c>
      <c r="Q127" s="17">
        <v>120918.1502</v>
      </c>
      <c r="R127" s="17">
        <v>16.102589999999999</v>
      </c>
      <c r="S127" s="17">
        <v>4170</v>
      </c>
      <c r="T127" s="17">
        <v>4360</v>
      </c>
      <c r="U127" s="17">
        <v>4360</v>
      </c>
      <c r="V127" s="17">
        <v>0</v>
      </c>
      <c r="W127" s="45">
        <v>25.228924563361627</v>
      </c>
      <c r="X127" s="30">
        <v>33.634501396700067</v>
      </c>
      <c r="Y127" s="30">
        <v>2.072489955559464</v>
      </c>
      <c r="Z127" s="30">
        <v>5.3553002902439664</v>
      </c>
      <c r="AA127" s="17">
        <v>0</v>
      </c>
      <c r="AB127" s="17">
        <f>SUM(Raw_Data[[#This Row],[IC1_Inv1]:[IC2_Inv2]])</f>
        <v>33717</v>
      </c>
      <c r="AC127" s="17">
        <f>IF((Raw_Data[[#This Row],[66 kV ABT Main Meter Reading (Export)]]-Q126)*1000&lt;0,0,(Raw_Data[[#This Row],[66 kV ABT Main Meter Reading (Export)]]-Q126)*1000)</f>
        <v>33483.600000006845</v>
      </c>
      <c r="AD127" s="17">
        <f>IF((Raw_Data[[#This Row],[66 kV CRP MFM Reading (Import)]]-R126)*60000&lt;0,0,(Raw_Data[[#This Row],[66 kV CRP MFM Reading (Import)]]-R126)*60000)</f>
        <v>319.98000000001525</v>
      </c>
      <c r="AE127" s="17">
        <f>Raw_Data[[#This Row],[Export  (kWh)]]-Raw_Data[[#This Row],[Import (kWh)]]</f>
        <v>33163.620000006827</v>
      </c>
      <c r="AF127" s="17">
        <f>IFERROR(AVERAGE(Raw_Data[[#This Row],[POA1(Wh/m2)]:[POA2(Wh/m2)]]),"")</f>
        <v>4360</v>
      </c>
      <c r="AG127" s="17">
        <f>IFERROR(Raw_Data[[#This Row],[Avg. POA without Exclusion (W/m2)2]]-Raw_Data[[#This Row],[Avg. POA Lost (W/m2)]],"")</f>
        <v>4360</v>
      </c>
      <c r="AH127" s="17">
        <v>120725.07829999999</v>
      </c>
      <c r="AI127" s="33">
        <f t="shared" si="13"/>
        <v>12.433333333333332</v>
      </c>
    </row>
    <row r="128" spans="1:35">
      <c r="A128" s="17" t="s">
        <v>4</v>
      </c>
      <c r="B128" s="17">
        <v>2025</v>
      </c>
      <c r="C128" s="146" t="s">
        <v>211</v>
      </c>
      <c r="D128" s="146" t="s">
        <v>213</v>
      </c>
      <c r="E128" s="42">
        <v>45839</v>
      </c>
      <c r="F128" s="17">
        <f>DAY(EOMONTH(Raw_Data[[#This Row],[Month Year]],0))</f>
        <v>31</v>
      </c>
      <c r="G128" s="77">
        <v>45869</v>
      </c>
      <c r="H128" s="30">
        <f>_xlfn.XLOOKUP(Raw_Data[[#This Row],[Month Year]],'Modelling New'!D:D,'Modelling New'!N:N)</f>
        <v>10.507</v>
      </c>
      <c r="I128" s="31">
        <v>0.2673611111111111</v>
      </c>
      <c r="J128" s="31">
        <v>0.77708333333333335</v>
      </c>
      <c r="K128" s="17">
        <v>3521</v>
      </c>
      <c r="L128" s="17">
        <v>3820</v>
      </c>
      <c r="M128" s="17">
        <v>3760</v>
      </c>
      <c r="N128" s="17">
        <v>3730</v>
      </c>
      <c r="O128" s="17">
        <v>3620</v>
      </c>
      <c r="P128" s="17">
        <v>3391</v>
      </c>
      <c r="Q128" s="17">
        <v>120939.7608</v>
      </c>
      <c r="R128" s="17">
        <v>16.108329999999999</v>
      </c>
      <c r="S128" s="17">
        <v>2670</v>
      </c>
      <c r="T128" s="17">
        <v>2690</v>
      </c>
      <c r="U128" s="17">
        <v>2670</v>
      </c>
      <c r="V128" s="17">
        <v>0</v>
      </c>
      <c r="W128" s="45">
        <v>24.861137308025501</v>
      </c>
      <c r="X128" s="30">
        <v>30.490538785439391</v>
      </c>
      <c r="Y128" s="30">
        <v>1.2598552584098459</v>
      </c>
      <c r="Z128" s="30">
        <v>3.4329144954681396</v>
      </c>
      <c r="AA128" s="17">
        <v>0</v>
      </c>
      <c r="AB128" s="17">
        <f>SUM(Raw_Data[[#This Row],[IC1_Inv1]:[IC2_Inv2]])</f>
        <v>21842</v>
      </c>
      <c r="AC128" s="17">
        <f>IF((Raw_Data[[#This Row],[66 kV ABT Main Meter Reading (Export)]]-Q127)*1000&lt;0,0,(Raw_Data[[#This Row],[66 kV ABT Main Meter Reading (Export)]]-Q127)*1000)</f>
        <v>21610.599999999977</v>
      </c>
      <c r="AD128" s="17">
        <f>IF((Raw_Data[[#This Row],[66 kV CRP MFM Reading (Import)]]-R127)*60000&lt;0,0,(Raw_Data[[#This Row],[66 kV CRP MFM Reading (Import)]]-R127)*60000)</f>
        <v>344.39999999996473</v>
      </c>
      <c r="AE128" s="17">
        <f>Raw_Data[[#This Row],[Export  (kWh)]]-Raw_Data[[#This Row],[Import (kWh)]]</f>
        <v>21266.200000000012</v>
      </c>
      <c r="AF128" s="17">
        <f>IFERROR(AVERAGE(Raw_Data[[#This Row],[POA1(Wh/m2)]:[POA2(Wh/m2)]]),"")</f>
        <v>2680</v>
      </c>
      <c r="AG128" s="17">
        <f>IFERROR(Raw_Data[[#This Row],[Avg. POA without Exclusion (W/m2)2]]-Raw_Data[[#This Row],[Avg. POA Lost (W/m2)]],"")</f>
        <v>2680</v>
      </c>
      <c r="AH128" s="17">
        <v>120746.6577</v>
      </c>
      <c r="AI128" s="33">
        <f>(J128-I128)*24</f>
        <v>12.233333333333333</v>
      </c>
    </row>
    <row r="129" spans="1:35">
      <c r="A129" s="17" t="s">
        <v>4</v>
      </c>
      <c r="B129" s="17">
        <v>2025</v>
      </c>
      <c r="C129" s="146" t="s">
        <v>211</v>
      </c>
      <c r="D129" s="146" t="s">
        <v>213</v>
      </c>
      <c r="E129" s="42">
        <v>45870</v>
      </c>
      <c r="F129" s="17">
        <f>DAY(EOMONTH(Raw_Data[[#This Row],[Month Year]],0))</f>
        <v>31</v>
      </c>
      <c r="G129" s="77">
        <v>45870</v>
      </c>
      <c r="H129" s="30">
        <f>_xlfn.XLOOKUP(Raw_Data[[#This Row],[Month Year]],'Modelling New'!D:D,'Modelling New'!N:N)</f>
        <v>10.507</v>
      </c>
      <c r="I129" s="31">
        <v>0.26041666666666669</v>
      </c>
      <c r="J129" s="31">
        <v>0.77847222222222223</v>
      </c>
      <c r="K129" s="17">
        <v>4770</v>
      </c>
      <c r="L129" s="17">
        <v>5220</v>
      </c>
      <c r="M129" s="17">
        <v>5192</v>
      </c>
      <c r="N129" s="17">
        <v>4970</v>
      </c>
      <c r="O129" s="17">
        <v>4881</v>
      </c>
      <c r="P129" s="17">
        <v>4540</v>
      </c>
      <c r="Q129" s="17">
        <v>120969.0963</v>
      </c>
      <c r="R129" s="17">
        <v>16.112355999999998</v>
      </c>
      <c r="S129" s="17">
        <v>3690</v>
      </c>
      <c r="T129" s="17">
        <v>3850</v>
      </c>
      <c r="U129" s="17">
        <v>3840</v>
      </c>
      <c r="V129" s="17">
        <v>0</v>
      </c>
      <c r="W129" s="45">
        <v>25.453637110809307</v>
      </c>
      <c r="X129" s="30">
        <v>34.600852832853825</v>
      </c>
      <c r="Y129" s="30">
        <v>0.84527492234745183</v>
      </c>
      <c r="Z129" s="30">
        <v>3.9557331403096518</v>
      </c>
      <c r="AA129" s="17">
        <v>0</v>
      </c>
      <c r="AB129" s="17">
        <f>SUM(Raw_Data[[#This Row],[IC1_Inv1]:[IC2_Inv2]])</f>
        <v>29573</v>
      </c>
      <c r="AC129" s="17">
        <f>IF((Raw_Data[[#This Row],[66 kV ABT Main Meter Reading (Export)]]-Q128)*1000&lt;0,0,(Raw_Data[[#This Row],[66 kV ABT Main Meter Reading (Export)]]-Q128)*1000)</f>
        <v>29335.500000001048</v>
      </c>
      <c r="AD129" s="17">
        <f>IF((Raw_Data[[#This Row],[66 kV CRP MFM Reading (Import)]]-R128)*60000&lt;0,0,(Raw_Data[[#This Row],[66 kV CRP MFM Reading (Import)]]-R128)*60000)</f>
        <v>241.55999999997846</v>
      </c>
      <c r="AE129" s="17">
        <f>Raw_Data[[#This Row],[Export  (kWh)]]-Raw_Data[[#This Row],[Import (kWh)]]</f>
        <v>29093.940000001068</v>
      </c>
      <c r="AF129" s="17">
        <f>IFERROR(AVERAGE(Raw_Data[[#This Row],[POA1(Wh/m2)]:[POA2(Wh/m2)]]),"")</f>
        <v>3845</v>
      </c>
      <c r="AG129" s="17">
        <f>IFERROR(Raw_Data[[#This Row],[Avg. POA without Exclusion (W/m2)2]]-Raw_Data[[#This Row],[Avg. POA Lost (W/m2)]],"")</f>
        <v>3845</v>
      </c>
      <c r="AH129" s="17">
        <v>120775.95299999999</v>
      </c>
      <c r="AI129" s="33">
        <f>(J129-I129)*24</f>
        <v>12.433333333333332</v>
      </c>
    </row>
    <row r="130" spans="1:35">
      <c r="A130" s="17" t="s">
        <v>4</v>
      </c>
      <c r="B130" s="17">
        <v>2025</v>
      </c>
      <c r="C130" s="146" t="s">
        <v>211</v>
      </c>
      <c r="D130" s="146" t="s">
        <v>213</v>
      </c>
      <c r="E130" s="42">
        <v>45870</v>
      </c>
      <c r="F130" s="17">
        <f>DAY(EOMONTH(Raw_Data[[#This Row],[Month Year]],0))</f>
        <v>31</v>
      </c>
      <c r="G130" s="77">
        <v>45871</v>
      </c>
      <c r="H130" s="30">
        <f>_xlfn.XLOOKUP(Raw_Data[[#This Row],[Month Year]],'Modelling New'!D:D,'Modelling New'!N:N)</f>
        <v>10.507</v>
      </c>
      <c r="I130" s="31">
        <v>0.26180555555555557</v>
      </c>
      <c r="J130" s="31">
        <v>0.77013888888888893</v>
      </c>
      <c r="K130" s="17">
        <v>6680</v>
      </c>
      <c r="L130" s="17">
        <v>7542</v>
      </c>
      <c r="M130" s="17">
        <v>7453</v>
      </c>
      <c r="N130" s="17">
        <v>7250</v>
      </c>
      <c r="O130" s="17">
        <v>7220</v>
      </c>
      <c r="P130" s="17">
        <v>6744</v>
      </c>
      <c r="Q130" s="17">
        <v>121011.67080000001</v>
      </c>
      <c r="R130" s="17">
        <v>16.116364000000001</v>
      </c>
      <c r="S130" s="17">
        <v>5380</v>
      </c>
      <c r="T130" s="17">
        <v>5640</v>
      </c>
      <c r="U130" s="17">
        <v>5630</v>
      </c>
      <c r="V130" s="17">
        <v>0</v>
      </c>
      <c r="W130" s="45">
        <v>26.793818419648606</v>
      </c>
      <c r="X130" s="30">
        <v>39.362695685816455</v>
      </c>
      <c r="Y130" s="30">
        <v>0.67056341117189455</v>
      </c>
      <c r="Z130" s="30">
        <v>1.9223519762357075</v>
      </c>
      <c r="AA130" s="17">
        <v>1.1000000000000001</v>
      </c>
      <c r="AB130" s="17">
        <f>SUM(Raw_Data[[#This Row],[IC1_Inv1]:[IC2_Inv2]])</f>
        <v>42889</v>
      </c>
      <c r="AC130" s="17">
        <f>IF((Raw_Data[[#This Row],[66 kV ABT Main Meter Reading (Export)]]-Q129)*1000&lt;0,0,(Raw_Data[[#This Row],[66 kV ABT Main Meter Reading (Export)]]-Q129)*1000)</f>
        <v>42574.500000002445</v>
      </c>
      <c r="AD130" s="17">
        <f>IF((Raw_Data[[#This Row],[66 kV CRP MFM Reading (Import)]]-R129)*60000&lt;0,0,(Raw_Data[[#This Row],[66 kV CRP MFM Reading (Import)]]-R129)*60000)</f>
        <v>240.48000000014724</v>
      </c>
      <c r="AE130" s="17">
        <f>Raw_Data[[#This Row],[Export  (kWh)]]-Raw_Data[[#This Row],[Import (kWh)]]</f>
        <v>42334.020000002296</v>
      </c>
      <c r="AF130" s="17">
        <f>IFERROR(AVERAGE(Raw_Data[[#This Row],[POA1(Wh/m2)]:[POA2(Wh/m2)]]),"")</f>
        <v>5635</v>
      </c>
      <c r="AG130" s="17">
        <f>IFERROR(Raw_Data[[#This Row],[Avg. POA without Exclusion (W/m2)2]]-Raw_Data[[#This Row],[Avg. POA Lost (W/m2)]],"")</f>
        <v>5635</v>
      </c>
      <c r="AH130" s="17">
        <v>120818.4749</v>
      </c>
      <c r="AI130" s="33">
        <f>(J130-I130)*24</f>
        <v>12.2</v>
      </c>
    </row>
  </sheetData>
  <phoneticPr fontId="7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Q1237"/>
  <sheetViews>
    <sheetView tabSelected="1" workbookViewId="0">
      <pane xSplit="8" ySplit="2" topLeftCell="I1209" activePane="bottomRight" state="frozen"/>
      <selection activeCell="I9" sqref="I9"/>
      <selection pane="topRight" activeCell="I9" sqref="I9"/>
      <selection pane="bottomLeft" activeCell="I9" sqref="I9"/>
      <selection pane="bottomRight" activeCell="Q1222" sqref="Q1222"/>
    </sheetView>
  </sheetViews>
  <sheetFormatPr defaultColWidth="9" defaultRowHeight="14.4"/>
  <cols>
    <col min="1" max="1" width="11.44140625" customWidth="1"/>
    <col min="2" max="2" width="11.109375" customWidth="1"/>
    <col min="3" max="3" width="12.44140625" customWidth="1"/>
    <col min="4" max="4" width="14.109375" customWidth="1"/>
    <col min="5" max="5" width="13" customWidth="1"/>
    <col min="6" max="6" width="9" style="2" customWidth="1"/>
    <col min="8" max="8" width="10.44140625" customWidth="1"/>
    <col min="10" max="15" width="10.44140625" style="2" customWidth="1"/>
    <col min="16" max="17" width="8.5546875" style="2"/>
  </cols>
  <sheetData>
    <row r="1" spans="1:17" ht="2.4" customHeight="1">
      <c r="J1" s="2">
        <f>VLOOKUP(J2,'Basic Data'!$A$1:$B$7,2,0)</f>
        <v>1669.29</v>
      </c>
      <c r="K1" s="2">
        <f>VLOOKUP(K2,'Basic Data'!$A$1:$B$7,2,0)</f>
        <v>1833.3</v>
      </c>
      <c r="L1" s="2">
        <f>VLOOKUP(L2,'Basic Data'!$A$1:$B$7,2,0)</f>
        <v>1785.84</v>
      </c>
      <c r="M1" s="2">
        <f>VLOOKUP(M2,'Basic Data'!$A$1:$B$7,2,0)</f>
        <v>1785.42</v>
      </c>
      <c r="N1" s="2">
        <f>VLOOKUP(N2,'Basic Data'!$A$1:$B$7,2,0)</f>
        <v>1763.16</v>
      </c>
      <c r="O1" s="2">
        <f>VLOOKUP(O2,'Basic Data'!$A$1:$B$7,2,0)</f>
        <v>1669.29</v>
      </c>
    </row>
    <row r="2" spans="1:17" ht="36">
      <c r="A2" s="53" t="s">
        <v>178</v>
      </c>
      <c r="B2" s="53" t="s">
        <v>214</v>
      </c>
      <c r="C2" s="53" t="s">
        <v>215</v>
      </c>
      <c r="D2" s="53" t="s">
        <v>179</v>
      </c>
      <c r="E2" s="53" t="s">
        <v>180</v>
      </c>
      <c r="F2" s="21" t="s">
        <v>139</v>
      </c>
      <c r="G2" s="53" t="s">
        <v>65</v>
      </c>
      <c r="H2" s="54" t="s">
        <v>36</v>
      </c>
      <c r="I2" s="53" t="s">
        <v>181</v>
      </c>
      <c r="J2" s="59" t="s">
        <v>184</v>
      </c>
      <c r="K2" s="59" t="s">
        <v>185</v>
      </c>
      <c r="L2" s="59" t="s">
        <v>186</v>
      </c>
      <c r="M2" s="59" t="s">
        <v>187</v>
      </c>
      <c r="N2" s="59" t="s">
        <v>188</v>
      </c>
      <c r="O2" s="59" t="s">
        <v>189</v>
      </c>
      <c r="P2" s="60" t="s">
        <v>216</v>
      </c>
      <c r="Q2" s="60" t="s">
        <v>217</v>
      </c>
    </row>
    <row r="3" spans="1:17">
      <c r="A3" s="2" t="s">
        <v>208</v>
      </c>
      <c r="B3" s="55">
        <v>4</v>
      </c>
      <c r="C3" s="55">
        <v>2022</v>
      </c>
      <c r="D3" s="55" t="s">
        <v>209</v>
      </c>
      <c r="E3" s="55" t="s">
        <v>209</v>
      </c>
      <c r="F3" s="36">
        <v>44652</v>
      </c>
      <c r="G3" s="55">
        <f>DAY(EOMONTH(F3,0))</f>
        <v>30</v>
      </c>
      <c r="H3" s="56">
        <v>44652</v>
      </c>
      <c r="I3" s="151">
        <f>_xlfn.XLOOKUP(Table12[[#This Row],[Month Year]],'Modelling New'!D:D,'Modelling New'!N:N)</f>
        <v>10.507</v>
      </c>
      <c r="J3" s="61" t="e">
        <f>'Raw Data'!#REF!/J$1</f>
        <v>#REF!</v>
      </c>
      <c r="K3" s="61" t="e">
        <f>'Raw Data'!#REF!/K$1</f>
        <v>#REF!</v>
      </c>
      <c r="L3" s="61" t="e">
        <f>'Raw Data'!#REF!/L$1</f>
        <v>#REF!</v>
      </c>
      <c r="M3" s="61" t="e">
        <f>'Raw Data'!#REF!/M$1</f>
        <v>#REF!</v>
      </c>
      <c r="N3" s="61" t="e">
        <f>'Raw Data'!#REF!/N$1</f>
        <v>#REF!</v>
      </c>
      <c r="O3" s="61" t="e">
        <f>'Raw Data'!#REF!/O$1</f>
        <v>#REF!</v>
      </c>
      <c r="P3" s="61" t="str">
        <f>IFERROR(AVERAGEIF(J3:O3,"&gt;"&amp;0,J3:O3),"")</f>
        <v/>
      </c>
      <c r="Q3" s="61" t="e">
        <f>MAXA(J3:O3)</f>
        <v>#REF!</v>
      </c>
    </row>
    <row r="4" spans="1:17">
      <c r="A4" s="2" t="s">
        <v>208</v>
      </c>
      <c r="B4" s="57">
        <v>4</v>
      </c>
      <c r="C4" s="57">
        <v>2022</v>
      </c>
      <c r="D4" s="57" t="s">
        <v>209</v>
      </c>
      <c r="E4" s="57" t="s">
        <v>209</v>
      </c>
      <c r="F4" s="36">
        <v>44652</v>
      </c>
      <c r="G4" s="57">
        <f t="shared" ref="G4:G67" si="0">DAY(EOMONTH(F4,0))</f>
        <v>30</v>
      </c>
      <c r="H4" s="58">
        <f>H3+1</f>
        <v>44653</v>
      </c>
      <c r="I4" s="152">
        <f>_xlfn.XLOOKUP(Table12[[#This Row],[Month Year]],'Modelling New'!D:D,'Modelling New'!N:N)</f>
        <v>10.507</v>
      </c>
      <c r="J4" s="61" t="e">
        <f>'Raw Data'!#REF!/J$1</f>
        <v>#REF!</v>
      </c>
      <c r="K4" s="61" t="e">
        <f>'Raw Data'!#REF!/K$1</f>
        <v>#REF!</v>
      </c>
      <c r="L4" s="61" t="e">
        <f>'Raw Data'!#REF!/L$1</f>
        <v>#REF!</v>
      </c>
      <c r="M4" s="61" t="e">
        <f>'Raw Data'!#REF!/M$1</f>
        <v>#REF!</v>
      </c>
      <c r="N4" s="61" t="e">
        <f>'Raw Data'!#REF!/N$1</f>
        <v>#REF!</v>
      </c>
      <c r="O4" s="61" t="e">
        <f>'Raw Data'!#REF!/O$1</f>
        <v>#REF!</v>
      </c>
      <c r="P4" s="61" t="str">
        <f t="shared" ref="P4:P33" si="1">IFERROR(AVERAGEIF(J4:O4,"&gt;"&amp;0,J4:O4),"")</f>
        <v/>
      </c>
      <c r="Q4" s="61" t="e">
        <f t="shared" ref="Q4:Q33" si="2">MAXA(J4:O4)</f>
        <v>#REF!</v>
      </c>
    </row>
    <row r="5" spans="1:17">
      <c r="A5" s="2" t="s">
        <v>208</v>
      </c>
      <c r="B5" s="55">
        <v>4</v>
      </c>
      <c r="C5" s="55">
        <v>2022</v>
      </c>
      <c r="D5" s="55" t="s">
        <v>209</v>
      </c>
      <c r="E5" s="55" t="s">
        <v>209</v>
      </c>
      <c r="F5" s="36">
        <v>44652</v>
      </c>
      <c r="G5" s="55">
        <f t="shared" si="0"/>
        <v>30</v>
      </c>
      <c r="H5" s="56">
        <f t="shared" ref="H5:H33" si="3">H4+1</f>
        <v>44654</v>
      </c>
      <c r="I5" s="151">
        <f>_xlfn.XLOOKUP(Table12[[#This Row],[Month Year]],'Modelling New'!D:D,'Modelling New'!N:N)</f>
        <v>10.507</v>
      </c>
      <c r="J5" s="61" t="e">
        <f>'Raw Data'!#REF!/J$1</f>
        <v>#REF!</v>
      </c>
      <c r="K5" s="61" t="e">
        <f>'Raw Data'!#REF!/K$1</f>
        <v>#REF!</v>
      </c>
      <c r="L5" s="61" t="e">
        <f>'Raw Data'!#REF!/L$1</f>
        <v>#REF!</v>
      </c>
      <c r="M5" s="61" t="e">
        <f>'Raw Data'!#REF!/M$1</f>
        <v>#REF!</v>
      </c>
      <c r="N5" s="61" t="e">
        <f>'Raw Data'!#REF!/N$1</f>
        <v>#REF!</v>
      </c>
      <c r="O5" s="61" t="e">
        <f>'Raw Data'!#REF!/O$1</f>
        <v>#REF!</v>
      </c>
      <c r="P5" s="61" t="str">
        <f t="shared" si="1"/>
        <v/>
      </c>
      <c r="Q5" s="61" t="e">
        <f t="shared" si="2"/>
        <v>#REF!</v>
      </c>
    </row>
    <row r="6" spans="1:17">
      <c r="A6" s="2" t="s">
        <v>208</v>
      </c>
      <c r="B6" s="57">
        <v>4</v>
      </c>
      <c r="C6" s="57">
        <v>2022</v>
      </c>
      <c r="D6" s="57" t="s">
        <v>209</v>
      </c>
      <c r="E6" s="57" t="s">
        <v>209</v>
      </c>
      <c r="F6" s="36">
        <v>44652</v>
      </c>
      <c r="G6" s="57">
        <f t="shared" si="0"/>
        <v>30</v>
      </c>
      <c r="H6" s="58">
        <f t="shared" si="3"/>
        <v>44655</v>
      </c>
      <c r="I6" s="152">
        <f>_xlfn.XLOOKUP(Table12[[#This Row],[Month Year]],'Modelling New'!D:D,'Modelling New'!N:N)</f>
        <v>10.507</v>
      </c>
      <c r="J6" s="61" t="e">
        <f>'Raw Data'!#REF!/J$1</f>
        <v>#REF!</v>
      </c>
      <c r="K6" s="61" t="e">
        <f>'Raw Data'!#REF!/K$1</f>
        <v>#REF!</v>
      </c>
      <c r="L6" s="61" t="e">
        <f>'Raw Data'!#REF!/L$1</f>
        <v>#REF!</v>
      </c>
      <c r="M6" s="61" t="e">
        <f>'Raw Data'!#REF!/M$1</f>
        <v>#REF!</v>
      </c>
      <c r="N6" s="61" t="e">
        <f>'Raw Data'!#REF!/N$1</f>
        <v>#REF!</v>
      </c>
      <c r="O6" s="61" t="e">
        <f>'Raw Data'!#REF!/O$1</f>
        <v>#REF!</v>
      </c>
      <c r="P6" s="61" t="str">
        <f t="shared" si="1"/>
        <v/>
      </c>
      <c r="Q6" s="61" t="e">
        <f t="shared" si="2"/>
        <v>#REF!</v>
      </c>
    </row>
    <row r="7" spans="1:17">
      <c r="A7" s="2" t="s">
        <v>208</v>
      </c>
      <c r="B7" s="55">
        <v>4</v>
      </c>
      <c r="C7" s="55">
        <v>2022</v>
      </c>
      <c r="D7" s="55" t="s">
        <v>209</v>
      </c>
      <c r="E7" s="55" t="s">
        <v>209</v>
      </c>
      <c r="F7" s="36">
        <v>44652</v>
      </c>
      <c r="G7" s="55">
        <f t="shared" si="0"/>
        <v>30</v>
      </c>
      <c r="H7" s="56">
        <f t="shared" si="3"/>
        <v>44656</v>
      </c>
      <c r="I7" s="151">
        <f>_xlfn.XLOOKUP(Table12[[#This Row],[Month Year]],'Modelling New'!D:D,'Modelling New'!N:N)</f>
        <v>10.507</v>
      </c>
      <c r="J7" s="61" t="e">
        <f>'Raw Data'!#REF!/J$1</f>
        <v>#REF!</v>
      </c>
      <c r="K7" s="61" t="e">
        <f>'Raw Data'!#REF!/K$1</f>
        <v>#REF!</v>
      </c>
      <c r="L7" s="61" t="e">
        <f>'Raw Data'!#REF!/L$1</f>
        <v>#REF!</v>
      </c>
      <c r="M7" s="61" t="e">
        <f>'Raw Data'!#REF!/M$1</f>
        <v>#REF!</v>
      </c>
      <c r="N7" s="61" t="e">
        <f>'Raw Data'!#REF!/N$1</f>
        <v>#REF!</v>
      </c>
      <c r="O7" s="61" t="e">
        <f>'Raw Data'!#REF!/O$1</f>
        <v>#REF!</v>
      </c>
      <c r="P7" s="61" t="str">
        <f t="shared" si="1"/>
        <v/>
      </c>
      <c r="Q7" s="61" t="e">
        <f t="shared" si="2"/>
        <v>#REF!</v>
      </c>
    </row>
    <row r="8" spans="1:17">
      <c r="A8" s="2" t="s">
        <v>208</v>
      </c>
      <c r="B8" s="57">
        <v>4</v>
      </c>
      <c r="C8" s="57">
        <v>2022</v>
      </c>
      <c r="D8" s="57" t="s">
        <v>209</v>
      </c>
      <c r="E8" s="57" t="s">
        <v>209</v>
      </c>
      <c r="F8" s="36">
        <v>44652</v>
      </c>
      <c r="G8" s="57">
        <f t="shared" si="0"/>
        <v>30</v>
      </c>
      <c r="H8" s="58">
        <f t="shared" si="3"/>
        <v>44657</v>
      </c>
      <c r="I8" s="152">
        <f>_xlfn.XLOOKUP(Table12[[#This Row],[Month Year]],'Modelling New'!D:D,'Modelling New'!N:N)</f>
        <v>10.507</v>
      </c>
      <c r="J8" s="61" t="e">
        <f>'Raw Data'!#REF!/J$1</f>
        <v>#REF!</v>
      </c>
      <c r="K8" s="61" t="e">
        <f>'Raw Data'!#REF!/K$1</f>
        <v>#REF!</v>
      </c>
      <c r="L8" s="61" t="e">
        <f>'Raw Data'!#REF!/L$1</f>
        <v>#REF!</v>
      </c>
      <c r="M8" s="61" t="e">
        <f>'Raw Data'!#REF!/M$1</f>
        <v>#REF!</v>
      </c>
      <c r="N8" s="61" t="e">
        <f>'Raw Data'!#REF!/N$1</f>
        <v>#REF!</v>
      </c>
      <c r="O8" s="61" t="e">
        <f>'Raw Data'!#REF!/O$1</f>
        <v>#REF!</v>
      </c>
      <c r="P8" s="61" t="str">
        <f t="shared" si="1"/>
        <v/>
      </c>
      <c r="Q8" s="61" t="e">
        <f t="shared" si="2"/>
        <v>#REF!</v>
      </c>
    </row>
    <row r="9" spans="1:17">
      <c r="A9" s="2" t="s">
        <v>208</v>
      </c>
      <c r="B9" s="55">
        <v>4</v>
      </c>
      <c r="C9" s="55">
        <v>2022</v>
      </c>
      <c r="D9" s="55" t="s">
        <v>209</v>
      </c>
      <c r="E9" s="55" t="s">
        <v>209</v>
      </c>
      <c r="F9" s="36">
        <v>44652</v>
      </c>
      <c r="G9" s="55">
        <f t="shared" si="0"/>
        <v>30</v>
      </c>
      <c r="H9" s="56">
        <f t="shared" si="3"/>
        <v>44658</v>
      </c>
      <c r="I9" s="151">
        <f>_xlfn.XLOOKUP(Table12[[#This Row],[Month Year]],'Modelling New'!D:D,'Modelling New'!N:N)</f>
        <v>10.507</v>
      </c>
      <c r="J9" s="61" t="e">
        <f>'Raw Data'!#REF!/J$1</f>
        <v>#REF!</v>
      </c>
      <c r="K9" s="61" t="e">
        <f>'Raw Data'!#REF!/K$1</f>
        <v>#REF!</v>
      </c>
      <c r="L9" s="61" t="e">
        <f>'Raw Data'!#REF!/L$1</f>
        <v>#REF!</v>
      </c>
      <c r="M9" s="61" t="e">
        <f>'Raw Data'!#REF!/M$1</f>
        <v>#REF!</v>
      </c>
      <c r="N9" s="61" t="e">
        <f>'Raw Data'!#REF!/N$1</f>
        <v>#REF!</v>
      </c>
      <c r="O9" s="61" t="e">
        <f>'Raw Data'!#REF!/O$1</f>
        <v>#REF!</v>
      </c>
      <c r="P9" s="61" t="str">
        <f t="shared" si="1"/>
        <v/>
      </c>
      <c r="Q9" s="61" t="e">
        <f t="shared" si="2"/>
        <v>#REF!</v>
      </c>
    </row>
    <row r="10" spans="1:17">
      <c r="A10" s="2" t="s">
        <v>208</v>
      </c>
      <c r="B10" s="57">
        <v>4</v>
      </c>
      <c r="C10" s="57">
        <v>2022</v>
      </c>
      <c r="D10" s="57" t="s">
        <v>209</v>
      </c>
      <c r="E10" s="57" t="s">
        <v>209</v>
      </c>
      <c r="F10" s="36">
        <v>44652</v>
      </c>
      <c r="G10" s="57">
        <f t="shared" si="0"/>
        <v>30</v>
      </c>
      <c r="H10" s="58">
        <f t="shared" si="3"/>
        <v>44659</v>
      </c>
      <c r="I10" s="152">
        <f>_xlfn.XLOOKUP(Table12[[#This Row],[Month Year]],'Modelling New'!D:D,'Modelling New'!N:N)</f>
        <v>10.507</v>
      </c>
      <c r="J10" s="61" t="e">
        <f>'Raw Data'!#REF!/J$1</f>
        <v>#REF!</v>
      </c>
      <c r="K10" s="61" t="e">
        <f>'Raw Data'!#REF!/K$1</f>
        <v>#REF!</v>
      </c>
      <c r="L10" s="61" t="e">
        <f>'Raw Data'!#REF!/L$1</f>
        <v>#REF!</v>
      </c>
      <c r="M10" s="61" t="e">
        <f>'Raw Data'!#REF!/M$1</f>
        <v>#REF!</v>
      </c>
      <c r="N10" s="61" t="e">
        <f>'Raw Data'!#REF!/N$1</f>
        <v>#REF!</v>
      </c>
      <c r="O10" s="61" t="e">
        <f>'Raw Data'!#REF!/O$1</f>
        <v>#REF!</v>
      </c>
      <c r="P10" s="61" t="str">
        <f t="shared" si="1"/>
        <v/>
      </c>
      <c r="Q10" s="61" t="e">
        <f t="shared" si="2"/>
        <v>#REF!</v>
      </c>
    </row>
    <row r="11" spans="1:17">
      <c r="A11" s="2" t="s">
        <v>208</v>
      </c>
      <c r="B11" s="55">
        <v>4</v>
      </c>
      <c r="C11" s="55">
        <v>2022</v>
      </c>
      <c r="D11" s="55" t="s">
        <v>209</v>
      </c>
      <c r="E11" s="55" t="s">
        <v>209</v>
      </c>
      <c r="F11" s="36">
        <v>44652</v>
      </c>
      <c r="G11" s="55">
        <f t="shared" si="0"/>
        <v>30</v>
      </c>
      <c r="H11" s="56">
        <f t="shared" si="3"/>
        <v>44660</v>
      </c>
      <c r="I11" s="151">
        <f>_xlfn.XLOOKUP(Table12[[#This Row],[Month Year]],'Modelling New'!D:D,'Modelling New'!N:N)</f>
        <v>10.507</v>
      </c>
      <c r="J11" s="61" t="e">
        <f>'Raw Data'!#REF!/J$1</f>
        <v>#REF!</v>
      </c>
      <c r="K11" s="61" t="e">
        <f>'Raw Data'!#REF!/K$1</f>
        <v>#REF!</v>
      </c>
      <c r="L11" s="61" t="e">
        <f>'Raw Data'!#REF!/L$1</f>
        <v>#REF!</v>
      </c>
      <c r="M11" s="61" t="e">
        <f>'Raw Data'!#REF!/M$1</f>
        <v>#REF!</v>
      </c>
      <c r="N11" s="61" t="e">
        <f>'Raw Data'!#REF!/N$1</f>
        <v>#REF!</v>
      </c>
      <c r="O11" s="61" t="e">
        <f>'Raw Data'!#REF!/O$1</f>
        <v>#REF!</v>
      </c>
      <c r="P11" s="61" t="str">
        <f t="shared" si="1"/>
        <v/>
      </c>
      <c r="Q11" s="61" t="e">
        <f t="shared" si="2"/>
        <v>#REF!</v>
      </c>
    </row>
    <row r="12" spans="1:17">
      <c r="A12" s="2" t="s">
        <v>208</v>
      </c>
      <c r="B12" s="57">
        <v>4</v>
      </c>
      <c r="C12" s="57">
        <v>2022</v>
      </c>
      <c r="D12" s="57" t="s">
        <v>209</v>
      </c>
      <c r="E12" s="57" t="s">
        <v>209</v>
      </c>
      <c r="F12" s="36">
        <v>44652</v>
      </c>
      <c r="G12" s="57">
        <f t="shared" si="0"/>
        <v>30</v>
      </c>
      <c r="H12" s="58">
        <f t="shared" si="3"/>
        <v>44661</v>
      </c>
      <c r="I12" s="152">
        <f>_xlfn.XLOOKUP(Table12[[#This Row],[Month Year]],'Modelling New'!D:D,'Modelling New'!N:N)</f>
        <v>10.507</v>
      </c>
      <c r="J12" s="61" t="e">
        <f>'Raw Data'!#REF!/J$1</f>
        <v>#REF!</v>
      </c>
      <c r="K12" s="61" t="e">
        <f>'Raw Data'!#REF!/K$1</f>
        <v>#REF!</v>
      </c>
      <c r="L12" s="61" t="e">
        <f>'Raw Data'!#REF!/L$1</f>
        <v>#REF!</v>
      </c>
      <c r="M12" s="61" t="e">
        <f>'Raw Data'!#REF!/M$1</f>
        <v>#REF!</v>
      </c>
      <c r="N12" s="61" t="e">
        <f>'Raw Data'!#REF!/N$1</f>
        <v>#REF!</v>
      </c>
      <c r="O12" s="61" t="e">
        <f>'Raw Data'!#REF!/O$1</f>
        <v>#REF!</v>
      </c>
      <c r="P12" s="61" t="str">
        <f t="shared" si="1"/>
        <v/>
      </c>
      <c r="Q12" s="61" t="e">
        <f t="shared" si="2"/>
        <v>#REF!</v>
      </c>
    </row>
    <row r="13" spans="1:17">
      <c r="A13" s="2" t="s">
        <v>208</v>
      </c>
      <c r="B13" s="55">
        <v>4</v>
      </c>
      <c r="C13" s="55">
        <v>2022</v>
      </c>
      <c r="D13" s="55" t="s">
        <v>209</v>
      </c>
      <c r="E13" s="55" t="s">
        <v>209</v>
      </c>
      <c r="F13" s="36">
        <v>44652</v>
      </c>
      <c r="G13" s="55">
        <f t="shared" si="0"/>
        <v>30</v>
      </c>
      <c r="H13" s="56">
        <f t="shared" si="3"/>
        <v>44662</v>
      </c>
      <c r="I13" s="151">
        <f>_xlfn.XLOOKUP(Table12[[#This Row],[Month Year]],'Modelling New'!D:D,'Modelling New'!N:N)</f>
        <v>10.507</v>
      </c>
      <c r="J13" s="61" t="e">
        <f>'Raw Data'!#REF!/J$1</f>
        <v>#REF!</v>
      </c>
      <c r="K13" s="61" t="e">
        <f>'Raw Data'!#REF!/K$1</f>
        <v>#REF!</v>
      </c>
      <c r="L13" s="61" t="e">
        <f>'Raw Data'!#REF!/L$1</f>
        <v>#REF!</v>
      </c>
      <c r="M13" s="61" t="e">
        <f>'Raw Data'!#REF!/M$1</f>
        <v>#REF!</v>
      </c>
      <c r="N13" s="61" t="e">
        <f>'Raw Data'!#REF!/N$1</f>
        <v>#REF!</v>
      </c>
      <c r="O13" s="61" t="e">
        <f>'Raw Data'!#REF!/O$1</f>
        <v>#REF!</v>
      </c>
      <c r="P13" s="61" t="str">
        <f t="shared" si="1"/>
        <v/>
      </c>
      <c r="Q13" s="61" t="e">
        <f t="shared" si="2"/>
        <v>#REF!</v>
      </c>
    </row>
    <row r="14" spans="1:17">
      <c r="A14" s="2" t="s">
        <v>208</v>
      </c>
      <c r="B14" s="57">
        <v>4</v>
      </c>
      <c r="C14" s="57">
        <v>2022</v>
      </c>
      <c r="D14" s="57" t="s">
        <v>209</v>
      </c>
      <c r="E14" s="57" t="s">
        <v>209</v>
      </c>
      <c r="F14" s="36">
        <v>44652</v>
      </c>
      <c r="G14" s="57">
        <f t="shared" si="0"/>
        <v>30</v>
      </c>
      <c r="H14" s="58">
        <f t="shared" si="3"/>
        <v>44663</v>
      </c>
      <c r="I14" s="152">
        <f>_xlfn.XLOOKUP(Table12[[#This Row],[Month Year]],'Modelling New'!D:D,'Modelling New'!N:N)</f>
        <v>10.507</v>
      </c>
      <c r="J14" s="61" t="e">
        <f>'Raw Data'!#REF!/J$1</f>
        <v>#REF!</v>
      </c>
      <c r="K14" s="61" t="e">
        <f>'Raw Data'!#REF!/K$1</f>
        <v>#REF!</v>
      </c>
      <c r="L14" s="61" t="e">
        <f>'Raw Data'!#REF!/L$1</f>
        <v>#REF!</v>
      </c>
      <c r="M14" s="61" t="e">
        <f>'Raw Data'!#REF!/M$1</f>
        <v>#REF!</v>
      </c>
      <c r="N14" s="61" t="e">
        <f>'Raw Data'!#REF!/N$1</f>
        <v>#REF!</v>
      </c>
      <c r="O14" s="61" t="e">
        <f>'Raw Data'!#REF!/O$1</f>
        <v>#REF!</v>
      </c>
      <c r="P14" s="61" t="str">
        <f t="shared" si="1"/>
        <v/>
      </c>
      <c r="Q14" s="61" t="e">
        <f t="shared" si="2"/>
        <v>#REF!</v>
      </c>
    </row>
    <row r="15" spans="1:17">
      <c r="A15" s="2" t="s">
        <v>208</v>
      </c>
      <c r="B15" s="55">
        <v>4</v>
      </c>
      <c r="C15" s="55">
        <v>2022</v>
      </c>
      <c r="D15" s="55" t="s">
        <v>209</v>
      </c>
      <c r="E15" s="55" t="s">
        <v>209</v>
      </c>
      <c r="F15" s="36">
        <v>44652</v>
      </c>
      <c r="G15" s="55">
        <f t="shared" si="0"/>
        <v>30</v>
      </c>
      <c r="H15" s="56">
        <f t="shared" si="3"/>
        <v>44664</v>
      </c>
      <c r="I15" s="151">
        <f>_xlfn.XLOOKUP(Table12[[#This Row],[Month Year]],'Modelling New'!D:D,'Modelling New'!N:N)</f>
        <v>10.507</v>
      </c>
      <c r="J15" s="61" t="e">
        <f>'Raw Data'!#REF!/J$1</f>
        <v>#REF!</v>
      </c>
      <c r="K15" s="61" t="e">
        <f>'Raw Data'!#REF!/K$1</f>
        <v>#REF!</v>
      </c>
      <c r="L15" s="61" t="e">
        <f>'Raw Data'!#REF!/L$1</f>
        <v>#REF!</v>
      </c>
      <c r="M15" s="61" t="e">
        <f>'Raw Data'!#REF!/M$1</f>
        <v>#REF!</v>
      </c>
      <c r="N15" s="61" t="e">
        <f>'Raw Data'!#REF!/N$1</f>
        <v>#REF!</v>
      </c>
      <c r="O15" s="61" t="e">
        <f>'Raw Data'!#REF!/O$1</f>
        <v>#REF!</v>
      </c>
      <c r="P15" s="61" t="str">
        <f t="shared" si="1"/>
        <v/>
      </c>
      <c r="Q15" s="61" t="e">
        <f t="shared" si="2"/>
        <v>#REF!</v>
      </c>
    </row>
    <row r="16" spans="1:17">
      <c r="A16" s="2" t="s">
        <v>208</v>
      </c>
      <c r="B16" s="57">
        <v>4</v>
      </c>
      <c r="C16" s="57">
        <v>2022</v>
      </c>
      <c r="D16" s="57" t="s">
        <v>209</v>
      </c>
      <c r="E16" s="57" t="s">
        <v>209</v>
      </c>
      <c r="F16" s="36">
        <v>44652</v>
      </c>
      <c r="G16" s="57">
        <f t="shared" si="0"/>
        <v>30</v>
      </c>
      <c r="H16" s="58">
        <f t="shared" si="3"/>
        <v>44665</v>
      </c>
      <c r="I16" s="152">
        <f>_xlfn.XLOOKUP(Table12[[#This Row],[Month Year]],'Modelling New'!D:D,'Modelling New'!N:N)</f>
        <v>10.507</v>
      </c>
      <c r="J16" s="61" t="e">
        <f>'Raw Data'!#REF!/J$1</f>
        <v>#REF!</v>
      </c>
      <c r="K16" s="61" t="e">
        <f>'Raw Data'!#REF!/K$1</f>
        <v>#REF!</v>
      </c>
      <c r="L16" s="61" t="e">
        <f>'Raw Data'!#REF!/L$1</f>
        <v>#REF!</v>
      </c>
      <c r="M16" s="61" t="e">
        <f>'Raw Data'!#REF!/M$1</f>
        <v>#REF!</v>
      </c>
      <c r="N16" s="61" t="e">
        <f>'Raw Data'!#REF!/N$1</f>
        <v>#REF!</v>
      </c>
      <c r="O16" s="61" t="e">
        <f>'Raw Data'!#REF!/O$1</f>
        <v>#REF!</v>
      </c>
      <c r="P16" s="61" t="str">
        <f t="shared" si="1"/>
        <v/>
      </c>
      <c r="Q16" s="61" t="e">
        <f t="shared" si="2"/>
        <v>#REF!</v>
      </c>
    </row>
    <row r="17" spans="1:17">
      <c r="A17" s="2" t="s">
        <v>208</v>
      </c>
      <c r="B17" s="55">
        <v>4</v>
      </c>
      <c r="C17" s="55">
        <v>2022</v>
      </c>
      <c r="D17" s="55" t="s">
        <v>209</v>
      </c>
      <c r="E17" s="55" t="s">
        <v>209</v>
      </c>
      <c r="F17" s="36">
        <v>44652</v>
      </c>
      <c r="G17" s="55">
        <f t="shared" si="0"/>
        <v>30</v>
      </c>
      <c r="H17" s="56">
        <f t="shared" si="3"/>
        <v>44666</v>
      </c>
      <c r="I17" s="151">
        <f>_xlfn.XLOOKUP(Table12[[#This Row],[Month Year]],'Modelling New'!D:D,'Modelling New'!N:N)</f>
        <v>10.507</v>
      </c>
      <c r="J17" s="61" t="e">
        <f>'Raw Data'!#REF!/J$1</f>
        <v>#REF!</v>
      </c>
      <c r="K17" s="61" t="e">
        <f>'Raw Data'!#REF!/K$1</f>
        <v>#REF!</v>
      </c>
      <c r="L17" s="61" t="e">
        <f>'Raw Data'!#REF!/L$1</f>
        <v>#REF!</v>
      </c>
      <c r="M17" s="61" t="e">
        <f>'Raw Data'!#REF!/M$1</f>
        <v>#REF!</v>
      </c>
      <c r="N17" s="61" t="e">
        <f>'Raw Data'!#REF!/N$1</f>
        <v>#REF!</v>
      </c>
      <c r="O17" s="61" t="e">
        <f>'Raw Data'!#REF!/O$1</f>
        <v>#REF!</v>
      </c>
      <c r="P17" s="61" t="str">
        <f t="shared" si="1"/>
        <v/>
      </c>
      <c r="Q17" s="61" t="e">
        <f t="shared" si="2"/>
        <v>#REF!</v>
      </c>
    </row>
    <row r="18" spans="1:17">
      <c r="A18" s="2" t="s">
        <v>208</v>
      </c>
      <c r="B18" s="57">
        <v>4</v>
      </c>
      <c r="C18" s="57">
        <v>2022</v>
      </c>
      <c r="D18" s="57" t="s">
        <v>209</v>
      </c>
      <c r="E18" s="57" t="s">
        <v>209</v>
      </c>
      <c r="F18" s="36">
        <v>44652</v>
      </c>
      <c r="G18" s="57">
        <f t="shared" si="0"/>
        <v>30</v>
      </c>
      <c r="H18" s="58">
        <f t="shared" si="3"/>
        <v>44667</v>
      </c>
      <c r="I18" s="152">
        <f>_xlfn.XLOOKUP(Table12[[#This Row],[Month Year]],'Modelling New'!D:D,'Modelling New'!N:N)</f>
        <v>10.507</v>
      </c>
      <c r="J18" s="61" t="e">
        <f>'Raw Data'!#REF!/J$1</f>
        <v>#REF!</v>
      </c>
      <c r="K18" s="61" t="e">
        <f>'Raw Data'!#REF!/K$1</f>
        <v>#REF!</v>
      </c>
      <c r="L18" s="61" t="e">
        <f>'Raw Data'!#REF!/L$1</f>
        <v>#REF!</v>
      </c>
      <c r="M18" s="61" t="e">
        <f>'Raw Data'!#REF!/M$1</f>
        <v>#REF!</v>
      </c>
      <c r="N18" s="61" t="e">
        <f>'Raw Data'!#REF!/N$1</f>
        <v>#REF!</v>
      </c>
      <c r="O18" s="61" t="e">
        <f>'Raw Data'!#REF!/O$1</f>
        <v>#REF!</v>
      </c>
      <c r="P18" s="61" t="str">
        <f t="shared" si="1"/>
        <v/>
      </c>
      <c r="Q18" s="61" t="e">
        <f t="shared" si="2"/>
        <v>#REF!</v>
      </c>
    </row>
    <row r="19" spans="1:17">
      <c r="A19" s="2" t="s">
        <v>208</v>
      </c>
      <c r="B19" s="55">
        <v>4</v>
      </c>
      <c r="C19" s="55">
        <v>2022</v>
      </c>
      <c r="D19" s="55" t="s">
        <v>209</v>
      </c>
      <c r="E19" s="55" t="s">
        <v>209</v>
      </c>
      <c r="F19" s="36">
        <v>44652</v>
      </c>
      <c r="G19" s="55">
        <f t="shared" si="0"/>
        <v>30</v>
      </c>
      <c r="H19" s="56">
        <f t="shared" si="3"/>
        <v>44668</v>
      </c>
      <c r="I19" s="151">
        <f>_xlfn.XLOOKUP(Table12[[#This Row],[Month Year]],'Modelling New'!D:D,'Modelling New'!N:N)</f>
        <v>10.507</v>
      </c>
      <c r="J19" s="61" t="e">
        <f>'Raw Data'!#REF!/J$1</f>
        <v>#REF!</v>
      </c>
      <c r="K19" s="61" t="e">
        <f>'Raw Data'!#REF!/K$1</f>
        <v>#REF!</v>
      </c>
      <c r="L19" s="61" t="e">
        <f>'Raw Data'!#REF!/L$1</f>
        <v>#REF!</v>
      </c>
      <c r="M19" s="61" t="e">
        <f>'Raw Data'!#REF!/M$1</f>
        <v>#REF!</v>
      </c>
      <c r="N19" s="61" t="e">
        <f>'Raw Data'!#REF!/N$1</f>
        <v>#REF!</v>
      </c>
      <c r="O19" s="61" t="e">
        <f>'Raw Data'!#REF!/O$1</f>
        <v>#REF!</v>
      </c>
      <c r="P19" s="61" t="str">
        <f t="shared" si="1"/>
        <v/>
      </c>
      <c r="Q19" s="61" t="e">
        <f t="shared" si="2"/>
        <v>#REF!</v>
      </c>
    </row>
    <row r="20" spans="1:17">
      <c r="A20" s="2" t="s">
        <v>208</v>
      </c>
      <c r="B20" s="57">
        <v>4</v>
      </c>
      <c r="C20" s="57">
        <v>2022</v>
      </c>
      <c r="D20" s="57" t="s">
        <v>209</v>
      </c>
      <c r="E20" s="57" t="s">
        <v>209</v>
      </c>
      <c r="F20" s="36">
        <v>44652</v>
      </c>
      <c r="G20" s="57">
        <f t="shared" si="0"/>
        <v>30</v>
      </c>
      <c r="H20" s="58">
        <f t="shared" si="3"/>
        <v>44669</v>
      </c>
      <c r="I20" s="152">
        <f>_xlfn.XLOOKUP(Table12[[#This Row],[Month Year]],'Modelling New'!D:D,'Modelling New'!N:N)</f>
        <v>10.507</v>
      </c>
      <c r="J20" s="61" t="e">
        <f>'Raw Data'!#REF!/J$1</f>
        <v>#REF!</v>
      </c>
      <c r="K20" s="61" t="e">
        <f>'Raw Data'!#REF!/K$1</f>
        <v>#REF!</v>
      </c>
      <c r="L20" s="61" t="e">
        <f>'Raw Data'!#REF!/L$1</f>
        <v>#REF!</v>
      </c>
      <c r="M20" s="61" t="e">
        <f>'Raw Data'!#REF!/M$1</f>
        <v>#REF!</v>
      </c>
      <c r="N20" s="61" t="e">
        <f>'Raw Data'!#REF!/N$1</f>
        <v>#REF!</v>
      </c>
      <c r="O20" s="61" t="e">
        <f>'Raw Data'!#REF!/O$1</f>
        <v>#REF!</v>
      </c>
      <c r="P20" s="61" t="str">
        <f t="shared" si="1"/>
        <v/>
      </c>
      <c r="Q20" s="61" t="e">
        <f t="shared" si="2"/>
        <v>#REF!</v>
      </c>
    </row>
    <row r="21" spans="1:17">
      <c r="A21" s="2" t="s">
        <v>208</v>
      </c>
      <c r="B21" s="55">
        <v>4</v>
      </c>
      <c r="C21" s="55">
        <v>2022</v>
      </c>
      <c r="D21" s="55" t="s">
        <v>209</v>
      </c>
      <c r="E21" s="55" t="s">
        <v>209</v>
      </c>
      <c r="F21" s="36">
        <v>44652</v>
      </c>
      <c r="G21" s="55">
        <f t="shared" si="0"/>
        <v>30</v>
      </c>
      <c r="H21" s="56">
        <f t="shared" si="3"/>
        <v>44670</v>
      </c>
      <c r="I21" s="151">
        <f>_xlfn.XLOOKUP(Table12[[#This Row],[Month Year]],'Modelling New'!D:D,'Modelling New'!N:N)</f>
        <v>10.507</v>
      </c>
      <c r="J21" s="61" t="e">
        <f>'Raw Data'!#REF!/J$1</f>
        <v>#REF!</v>
      </c>
      <c r="K21" s="61" t="e">
        <f>'Raw Data'!#REF!/K$1</f>
        <v>#REF!</v>
      </c>
      <c r="L21" s="61" t="e">
        <f>'Raw Data'!#REF!/L$1</f>
        <v>#REF!</v>
      </c>
      <c r="M21" s="61" t="e">
        <f>'Raw Data'!#REF!/M$1</f>
        <v>#REF!</v>
      </c>
      <c r="N21" s="61" t="e">
        <f>'Raw Data'!#REF!/N$1</f>
        <v>#REF!</v>
      </c>
      <c r="O21" s="61" t="e">
        <f>'Raw Data'!#REF!/O$1</f>
        <v>#REF!</v>
      </c>
      <c r="P21" s="61" t="str">
        <f t="shared" si="1"/>
        <v/>
      </c>
      <c r="Q21" s="61" t="e">
        <f t="shared" si="2"/>
        <v>#REF!</v>
      </c>
    </row>
    <row r="22" spans="1:17">
      <c r="A22" s="2" t="s">
        <v>208</v>
      </c>
      <c r="B22" s="57">
        <v>4</v>
      </c>
      <c r="C22" s="57">
        <v>2022</v>
      </c>
      <c r="D22" s="57" t="s">
        <v>209</v>
      </c>
      <c r="E22" s="57" t="s">
        <v>209</v>
      </c>
      <c r="F22" s="36">
        <v>44652</v>
      </c>
      <c r="G22" s="57">
        <f t="shared" si="0"/>
        <v>30</v>
      </c>
      <c r="H22" s="58">
        <f t="shared" si="3"/>
        <v>44671</v>
      </c>
      <c r="I22" s="152">
        <f>_xlfn.XLOOKUP(Table12[[#This Row],[Month Year]],'Modelling New'!D:D,'Modelling New'!N:N)</f>
        <v>10.507</v>
      </c>
      <c r="J22" s="61" t="e">
        <f>'Raw Data'!#REF!/J$1</f>
        <v>#REF!</v>
      </c>
      <c r="K22" s="61" t="e">
        <f>'Raw Data'!#REF!/K$1</f>
        <v>#REF!</v>
      </c>
      <c r="L22" s="61" t="e">
        <f>'Raw Data'!#REF!/L$1</f>
        <v>#REF!</v>
      </c>
      <c r="M22" s="61" t="e">
        <f>'Raw Data'!#REF!/M$1</f>
        <v>#REF!</v>
      </c>
      <c r="N22" s="61" t="e">
        <f>'Raw Data'!#REF!/N$1</f>
        <v>#REF!</v>
      </c>
      <c r="O22" s="61" t="e">
        <f>'Raw Data'!#REF!/O$1</f>
        <v>#REF!</v>
      </c>
      <c r="P22" s="61" t="str">
        <f t="shared" si="1"/>
        <v/>
      </c>
      <c r="Q22" s="61" t="e">
        <f t="shared" si="2"/>
        <v>#REF!</v>
      </c>
    </row>
    <row r="23" spans="1:17">
      <c r="A23" s="2" t="s">
        <v>208</v>
      </c>
      <c r="B23" s="55">
        <v>4</v>
      </c>
      <c r="C23" s="55">
        <v>2022</v>
      </c>
      <c r="D23" s="55" t="s">
        <v>209</v>
      </c>
      <c r="E23" s="55" t="s">
        <v>209</v>
      </c>
      <c r="F23" s="36">
        <v>44652</v>
      </c>
      <c r="G23" s="55">
        <f t="shared" si="0"/>
        <v>30</v>
      </c>
      <c r="H23" s="56">
        <f t="shared" si="3"/>
        <v>44672</v>
      </c>
      <c r="I23" s="151">
        <f>_xlfn.XLOOKUP(Table12[[#This Row],[Month Year]],'Modelling New'!D:D,'Modelling New'!N:N)</f>
        <v>10.507</v>
      </c>
      <c r="J23" s="61" t="e">
        <f>'Raw Data'!#REF!/J$1</f>
        <v>#REF!</v>
      </c>
      <c r="K23" s="61" t="e">
        <f>'Raw Data'!#REF!/K$1</f>
        <v>#REF!</v>
      </c>
      <c r="L23" s="61" t="e">
        <f>'Raw Data'!#REF!/L$1</f>
        <v>#REF!</v>
      </c>
      <c r="M23" s="61" t="e">
        <f>'Raw Data'!#REF!/M$1</f>
        <v>#REF!</v>
      </c>
      <c r="N23" s="61" t="e">
        <f>'Raw Data'!#REF!/N$1</f>
        <v>#REF!</v>
      </c>
      <c r="O23" s="61" t="e">
        <f>'Raw Data'!#REF!/O$1</f>
        <v>#REF!</v>
      </c>
      <c r="P23" s="61" t="str">
        <f t="shared" si="1"/>
        <v/>
      </c>
      <c r="Q23" s="61" t="e">
        <f t="shared" si="2"/>
        <v>#REF!</v>
      </c>
    </row>
    <row r="24" spans="1:17">
      <c r="A24" s="2" t="s">
        <v>208</v>
      </c>
      <c r="B24" s="57">
        <v>4</v>
      </c>
      <c r="C24" s="57">
        <v>2022</v>
      </c>
      <c r="D24" s="57" t="s">
        <v>209</v>
      </c>
      <c r="E24" s="57" t="s">
        <v>209</v>
      </c>
      <c r="F24" s="36">
        <v>44652</v>
      </c>
      <c r="G24" s="57">
        <f t="shared" si="0"/>
        <v>30</v>
      </c>
      <c r="H24" s="58">
        <f t="shared" si="3"/>
        <v>44673</v>
      </c>
      <c r="I24" s="152">
        <f>_xlfn.XLOOKUP(Table12[[#This Row],[Month Year]],'Modelling New'!D:D,'Modelling New'!N:N)</f>
        <v>10.507</v>
      </c>
      <c r="J24" s="61" t="e">
        <f>'Raw Data'!#REF!/J$1</f>
        <v>#REF!</v>
      </c>
      <c r="K24" s="61" t="e">
        <f>'Raw Data'!#REF!/K$1</f>
        <v>#REF!</v>
      </c>
      <c r="L24" s="61" t="e">
        <f>'Raw Data'!#REF!/L$1</f>
        <v>#REF!</v>
      </c>
      <c r="M24" s="61" t="e">
        <f>'Raw Data'!#REF!/M$1</f>
        <v>#REF!</v>
      </c>
      <c r="N24" s="61" t="e">
        <f>'Raw Data'!#REF!/N$1</f>
        <v>#REF!</v>
      </c>
      <c r="O24" s="61" t="e">
        <f>'Raw Data'!#REF!/O$1</f>
        <v>#REF!</v>
      </c>
      <c r="P24" s="61" t="str">
        <f t="shared" si="1"/>
        <v/>
      </c>
      <c r="Q24" s="61" t="e">
        <f t="shared" si="2"/>
        <v>#REF!</v>
      </c>
    </row>
    <row r="25" spans="1:17">
      <c r="A25" s="2" t="s">
        <v>208</v>
      </c>
      <c r="B25" s="55">
        <v>4</v>
      </c>
      <c r="C25" s="55">
        <v>2022</v>
      </c>
      <c r="D25" s="55" t="s">
        <v>209</v>
      </c>
      <c r="E25" s="55" t="s">
        <v>209</v>
      </c>
      <c r="F25" s="36">
        <v>44652</v>
      </c>
      <c r="G25" s="55">
        <f t="shared" si="0"/>
        <v>30</v>
      </c>
      <c r="H25" s="56">
        <f t="shared" si="3"/>
        <v>44674</v>
      </c>
      <c r="I25" s="151">
        <f>_xlfn.XLOOKUP(Table12[[#This Row],[Month Year]],'Modelling New'!D:D,'Modelling New'!N:N)</f>
        <v>10.507</v>
      </c>
      <c r="J25" s="61" t="e">
        <f>'Raw Data'!#REF!/J$1</f>
        <v>#REF!</v>
      </c>
      <c r="K25" s="61" t="e">
        <f>'Raw Data'!#REF!/K$1</f>
        <v>#REF!</v>
      </c>
      <c r="L25" s="61" t="e">
        <f>'Raw Data'!#REF!/L$1</f>
        <v>#REF!</v>
      </c>
      <c r="M25" s="61" t="e">
        <f>'Raw Data'!#REF!/M$1</f>
        <v>#REF!</v>
      </c>
      <c r="N25" s="61" t="e">
        <f>'Raw Data'!#REF!/N$1</f>
        <v>#REF!</v>
      </c>
      <c r="O25" s="61" t="e">
        <f>'Raw Data'!#REF!/O$1</f>
        <v>#REF!</v>
      </c>
      <c r="P25" s="61" t="str">
        <f t="shared" si="1"/>
        <v/>
      </c>
      <c r="Q25" s="61" t="e">
        <f t="shared" si="2"/>
        <v>#REF!</v>
      </c>
    </row>
    <row r="26" spans="1:17">
      <c r="A26" s="2" t="s">
        <v>208</v>
      </c>
      <c r="B26" s="57">
        <v>4</v>
      </c>
      <c r="C26" s="57">
        <v>2022</v>
      </c>
      <c r="D26" s="57" t="s">
        <v>209</v>
      </c>
      <c r="E26" s="57" t="s">
        <v>209</v>
      </c>
      <c r="F26" s="36">
        <v>44652</v>
      </c>
      <c r="G26" s="57">
        <f t="shared" si="0"/>
        <v>30</v>
      </c>
      <c r="H26" s="58">
        <f t="shared" si="3"/>
        <v>44675</v>
      </c>
      <c r="I26" s="152">
        <f>_xlfn.XLOOKUP(Table12[[#This Row],[Month Year]],'Modelling New'!D:D,'Modelling New'!N:N)</f>
        <v>10.507</v>
      </c>
      <c r="J26" s="61" t="e">
        <f>'Raw Data'!#REF!/J$1</f>
        <v>#REF!</v>
      </c>
      <c r="K26" s="61" t="e">
        <f>'Raw Data'!#REF!/K$1</f>
        <v>#REF!</v>
      </c>
      <c r="L26" s="61" t="e">
        <f>'Raw Data'!#REF!/L$1</f>
        <v>#REF!</v>
      </c>
      <c r="M26" s="61" t="e">
        <f>'Raw Data'!#REF!/M$1</f>
        <v>#REF!</v>
      </c>
      <c r="N26" s="61" t="e">
        <f>'Raw Data'!#REF!/N$1</f>
        <v>#REF!</v>
      </c>
      <c r="O26" s="61" t="e">
        <f>'Raw Data'!#REF!/O$1</f>
        <v>#REF!</v>
      </c>
      <c r="P26" s="61" t="str">
        <f t="shared" si="1"/>
        <v/>
      </c>
      <c r="Q26" s="61" t="e">
        <f t="shared" si="2"/>
        <v>#REF!</v>
      </c>
    </row>
    <row r="27" spans="1:17">
      <c r="A27" s="2" t="s">
        <v>208</v>
      </c>
      <c r="B27" s="55">
        <v>4</v>
      </c>
      <c r="C27" s="55">
        <v>2022</v>
      </c>
      <c r="D27" s="55" t="s">
        <v>209</v>
      </c>
      <c r="E27" s="55" t="s">
        <v>209</v>
      </c>
      <c r="F27" s="36">
        <v>44652</v>
      </c>
      <c r="G27" s="55">
        <f t="shared" si="0"/>
        <v>30</v>
      </c>
      <c r="H27" s="56">
        <f t="shared" si="3"/>
        <v>44676</v>
      </c>
      <c r="I27" s="151">
        <f>_xlfn.XLOOKUP(Table12[[#This Row],[Month Year]],'Modelling New'!D:D,'Modelling New'!N:N)</f>
        <v>10.507</v>
      </c>
      <c r="J27" s="61" t="e">
        <f>'Raw Data'!#REF!/J$1</f>
        <v>#REF!</v>
      </c>
      <c r="K27" s="61" t="e">
        <f>'Raw Data'!#REF!/K$1</f>
        <v>#REF!</v>
      </c>
      <c r="L27" s="61" t="e">
        <f>'Raw Data'!#REF!/L$1</f>
        <v>#REF!</v>
      </c>
      <c r="M27" s="61" t="e">
        <f>'Raw Data'!#REF!/M$1</f>
        <v>#REF!</v>
      </c>
      <c r="N27" s="61" t="e">
        <f>'Raw Data'!#REF!/N$1</f>
        <v>#REF!</v>
      </c>
      <c r="O27" s="61" t="e">
        <f>'Raw Data'!#REF!/O$1</f>
        <v>#REF!</v>
      </c>
      <c r="P27" s="61" t="str">
        <f t="shared" si="1"/>
        <v/>
      </c>
      <c r="Q27" s="61" t="e">
        <f t="shared" si="2"/>
        <v>#REF!</v>
      </c>
    </row>
    <row r="28" spans="1:17">
      <c r="A28" s="2" t="s">
        <v>208</v>
      </c>
      <c r="B28" s="57">
        <v>4</v>
      </c>
      <c r="C28" s="57">
        <v>2022</v>
      </c>
      <c r="D28" s="57" t="s">
        <v>209</v>
      </c>
      <c r="E28" s="57" t="s">
        <v>209</v>
      </c>
      <c r="F28" s="36">
        <v>44652</v>
      </c>
      <c r="G28" s="57">
        <f t="shared" si="0"/>
        <v>30</v>
      </c>
      <c r="H28" s="58">
        <f t="shared" si="3"/>
        <v>44677</v>
      </c>
      <c r="I28" s="152">
        <f>_xlfn.XLOOKUP(Table12[[#This Row],[Month Year]],'Modelling New'!D:D,'Modelling New'!N:N)</f>
        <v>10.507</v>
      </c>
      <c r="J28" s="61" t="e">
        <f>'Raw Data'!#REF!/J$1</f>
        <v>#REF!</v>
      </c>
      <c r="K28" s="61" t="e">
        <f>'Raw Data'!#REF!/K$1</f>
        <v>#REF!</v>
      </c>
      <c r="L28" s="61" t="e">
        <f>'Raw Data'!#REF!/L$1</f>
        <v>#REF!</v>
      </c>
      <c r="M28" s="61" t="e">
        <f>'Raw Data'!#REF!/M$1</f>
        <v>#REF!</v>
      </c>
      <c r="N28" s="61" t="e">
        <f>'Raw Data'!#REF!/N$1</f>
        <v>#REF!</v>
      </c>
      <c r="O28" s="61" t="e">
        <f>'Raw Data'!#REF!/O$1</f>
        <v>#REF!</v>
      </c>
      <c r="P28" s="61" t="str">
        <f t="shared" si="1"/>
        <v/>
      </c>
      <c r="Q28" s="61" t="e">
        <f t="shared" si="2"/>
        <v>#REF!</v>
      </c>
    </row>
    <row r="29" spans="1:17">
      <c r="A29" s="2" t="s">
        <v>208</v>
      </c>
      <c r="B29" s="55">
        <v>4</v>
      </c>
      <c r="C29" s="55">
        <v>2022</v>
      </c>
      <c r="D29" s="55" t="s">
        <v>209</v>
      </c>
      <c r="E29" s="55" t="s">
        <v>209</v>
      </c>
      <c r="F29" s="36">
        <v>44652</v>
      </c>
      <c r="G29" s="55">
        <f t="shared" si="0"/>
        <v>30</v>
      </c>
      <c r="H29" s="56">
        <f t="shared" si="3"/>
        <v>44678</v>
      </c>
      <c r="I29" s="151">
        <f>_xlfn.XLOOKUP(Table12[[#This Row],[Month Year]],'Modelling New'!D:D,'Modelling New'!N:N)</f>
        <v>10.507</v>
      </c>
      <c r="J29" s="61" t="e">
        <f>'Raw Data'!#REF!/J$1</f>
        <v>#REF!</v>
      </c>
      <c r="K29" s="61" t="e">
        <f>'Raw Data'!#REF!/K$1</f>
        <v>#REF!</v>
      </c>
      <c r="L29" s="61" t="e">
        <f>'Raw Data'!#REF!/L$1</f>
        <v>#REF!</v>
      </c>
      <c r="M29" s="61" t="e">
        <f>'Raw Data'!#REF!/M$1</f>
        <v>#REF!</v>
      </c>
      <c r="N29" s="61" t="e">
        <f>'Raw Data'!#REF!/N$1</f>
        <v>#REF!</v>
      </c>
      <c r="O29" s="61" t="e">
        <f>'Raw Data'!#REF!/O$1</f>
        <v>#REF!</v>
      </c>
      <c r="P29" s="61" t="str">
        <f t="shared" si="1"/>
        <v/>
      </c>
      <c r="Q29" s="61" t="e">
        <f t="shared" si="2"/>
        <v>#REF!</v>
      </c>
    </row>
    <row r="30" spans="1:17">
      <c r="A30" s="2" t="s">
        <v>208</v>
      </c>
      <c r="B30" s="57">
        <v>4</v>
      </c>
      <c r="C30" s="57">
        <v>2022</v>
      </c>
      <c r="D30" s="57" t="s">
        <v>209</v>
      </c>
      <c r="E30" s="57" t="s">
        <v>209</v>
      </c>
      <c r="F30" s="36">
        <v>44652</v>
      </c>
      <c r="G30" s="57">
        <f t="shared" si="0"/>
        <v>30</v>
      </c>
      <c r="H30" s="58">
        <f t="shared" si="3"/>
        <v>44679</v>
      </c>
      <c r="I30" s="152">
        <f>_xlfn.XLOOKUP(Table12[[#This Row],[Month Year]],'Modelling New'!D:D,'Modelling New'!N:N)</f>
        <v>10.507</v>
      </c>
      <c r="J30" s="61" t="e">
        <f>'Raw Data'!#REF!/J$1</f>
        <v>#REF!</v>
      </c>
      <c r="K30" s="61" t="e">
        <f>'Raw Data'!#REF!/K$1</f>
        <v>#REF!</v>
      </c>
      <c r="L30" s="61" t="e">
        <f>'Raw Data'!#REF!/L$1</f>
        <v>#REF!</v>
      </c>
      <c r="M30" s="61" t="e">
        <f>'Raw Data'!#REF!/M$1</f>
        <v>#REF!</v>
      </c>
      <c r="N30" s="61" t="e">
        <f>'Raw Data'!#REF!/N$1</f>
        <v>#REF!</v>
      </c>
      <c r="O30" s="61" t="e">
        <f>'Raw Data'!#REF!/O$1</f>
        <v>#REF!</v>
      </c>
      <c r="P30" s="61" t="str">
        <f t="shared" si="1"/>
        <v/>
      </c>
      <c r="Q30" s="61" t="e">
        <f t="shared" si="2"/>
        <v>#REF!</v>
      </c>
    </row>
    <row r="31" spans="1:17">
      <c r="A31" s="2" t="s">
        <v>208</v>
      </c>
      <c r="B31" s="55">
        <v>4</v>
      </c>
      <c r="C31" s="55">
        <v>2022</v>
      </c>
      <c r="D31" s="55" t="s">
        <v>209</v>
      </c>
      <c r="E31" s="55" t="s">
        <v>209</v>
      </c>
      <c r="F31" s="36">
        <v>44652</v>
      </c>
      <c r="G31" s="55">
        <f t="shared" si="0"/>
        <v>30</v>
      </c>
      <c r="H31" s="56">
        <f t="shared" si="3"/>
        <v>44680</v>
      </c>
      <c r="I31" s="151">
        <f>_xlfn.XLOOKUP(Table12[[#This Row],[Month Year]],'Modelling New'!D:D,'Modelling New'!N:N)</f>
        <v>10.507</v>
      </c>
      <c r="J31" s="61" t="e">
        <f>'Raw Data'!#REF!/J$1</f>
        <v>#REF!</v>
      </c>
      <c r="K31" s="61" t="e">
        <f>'Raw Data'!#REF!/K$1</f>
        <v>#REF!</v>
      </c>
      <c r="L31" s="61" t="e">
        <f>'Raw Data'!#REF!/L$1</f>
        <v>#REF!</v>
      </c>
      <c r="M31" s="61" t="e">
        <f>'Raw Data'!#REF!/M$1</f>
        <v>#REF!</v>
      </c>
      <c r="N31" s="61" t="e">
        <f>'Raw Data'!#REF!/N$1</f>
        <v>#REF!</v>
      </c>
      <c r="O31" s="61" t="e">
        <f>'Raw Data'!#REF!/O$1</f>
        <v>#REF!</v>
      </c>
      <c r="P31" s="61" t="str">
        <f t="shared" si="1"/>
        <v/>
      </c>
      <c r="Q31" s="61" t="e">
        <f t="shared" si="2"/>
        <v>#REF!</v>
      </c>
    </row>
    <row r="32" spans="1:17">
      <c r="A32" s="2" t="s">
        <v>208</v>
      </c>
      <c r="B32" s="57">
        <v>4</v>
      </c>
      <c r="C32" s="57">
        <v>2022</v>
      </c>
      <c r="D32" s="57" t="s">
        <v>209</v>
      </c>
      <c r="E32" s="57" t="s">
        <v>209</v>
      </c>
      <c r="F32" s="36">
        <v>44652</v>
      </c>
      <c r="G32" s="57">
        <f t="shared" si="0"/>
        <v>30</v>
      </c>
      <c r="H32" s="58">
        <f t="shared" si="3"/>
        <v>44681</v>
      </c>
      <c r="I32" s="152">
        <f>_xlfn.XLOOKUP(Table12[[#This Row],[Month Year]],'Modelling New'!D:D,'Modelling New'!N:N)</f>
        <v>10.507</v>
      </c>
      <c r="J32" s="61" t="e">
        <f>'Raw Data'!#REF!/J$1</f>
        <v>#REF!</v>
      </c>
      <c r="K32" s="61" t="e">
        <f>'Raw Data'!#REF!/K$1</f>
        <v>#REF!</v>
      </c>
      <c r="L32" s="61" t="e">
        <f>'Raw Data'!#REF!/L$1</f>
        <v>#REF!</v>
      </c>
      <c r="M32" s="61" t="e">
        <f>'Raw Data'!#REF!/M$1</f>
        <v>#REF!</v>
      </c>
      <c r="N32" s="61" t="e">
        <f>'Raw Data'!#REF!/N$1</f>
        <v>#REF!</v>
      </c>
      <c r="O32" s="61" t="e">
        <f>'Raw Data'!#REF!/O$1</f>
        <v>#REF!</v>
      </c>
      <c r="P32" s="61" t="str">
        <f t="shared" si="1"/>
        <v/>
      </c>
      <c r="Q32" s="61" t="e">
        <f t="shared" si="2"/>
        <v>#REF!</v>
      </c>
    </row>
    <row r="33" spans="1:17">
      <c r="A33" s="2" t="s">
        <v>208</v>
      </c>
      <c r="B33" s="55">
        <v>4</v>
      </c>
      <c r="C33" s="55">
        <v>2022</v>
      </c>
      <c r="D33" s="55" t="s">
        <v>209</v>
      </c>
      <c r="E33" s="55" t="s">
        <v>209</v>
      </c>
      <c r="F33" s="36">
        <v>44682</v>
      </c>
      <c r="G33" s="55">
        <f t="shared" si="0"/>
        <v>31</v>
      </c>
      <c r="H33" s="56">
        <f t="shared" si="3"/>
        <v>44682</v>
      </c>
      <c r="I33" s="151">
        <f>_xlfn.XLOOKUP(Table12[[#This Row],[Month Year]],'Modelling New'!D:D,'Modelling New'!N:N)</f>
        <v>10.507</v>
      </c>
      <c r="J33" s="61" t="e">
        <f>'Raw Data'!#REF!/J$1</f>
        <v>#REF!</v>
      </c>
      <c r="K33" s="61" t="e">
        <f>'Raw Data'!#REF!/K$1</f>
        <v>#REF!</v>
      </c>
      <c r="L33" s="61" t="e">
        <f>'Raw Data'!#REF!/L$1</f>
        <v>#REF!</v>
      </c>
      <c r="M33" s="61" t="e">
        <f>'Raw Data'!#REF!/M$1</f>
        <v>#REF!</v>
      </c>
      <c r="N33" s="61" t="e">
        <f>'Raw Data'!#REF!/N$1</f>
        <v>#REF!</v>
      </c>
      <c r="O33" s="61" t="e">
        <f>'Raw Data'!#REF!/O$1</f>
        <v>#REF!</v>
      </c>
      <c r="P33" s="61" t="str">
        <f t="shared" si="1"/>
        <v/>
      </c>
      <c r="Q33" s="61" t="e">
        <f t="shared" si="2"/>
        <v>#REF!</v>
      </c>
    </row>
    <row r="34" spans="1:17">
      <c r="A34" s="2" t="s">
        <v>208</v>
      </c>
      <c r="B34" s="57">
        <v>4</v>
      </c>
      <c r="C34" s="57">
        <v>2022</v>
      </c>
      <c r="D34" s="57" t="s">
        <v>209</v>
      </c>
      <c r="E34" s="57" t="s">
        <v>209</v>
      </c>
      <c r="F34" s="36">
        <v>44682</v>
      </c>
      <c r="G34" s="57">
        <f t="shared" si="0"/>
        <v>31</v>
      </c>
      <c r="H34" s="58">
        <f t="shared" ref="H34:H41" si="4">H33+1</f>
        <v>44683</v>
      </c>
      <c r="I34" s="152">
        <f>_xlfn.XLOOKUP(Table12[[#This Row],[Month Year]],'Modelling New'!D:D,'Modelling New'!N:N)</f>
        <v>10.507</v>
      </c>
      <c r="J34" s="61" t="e">
        <f>'Raw Data'!#REF!/J$1</f>
        <v>#REF!</v>
      </c>
      <c r="K34" s="61" t="e">
        <f>'Raw Data'!#REF!/K$1</f>
        <v>#REF!</v>
      </c>
      <c r="L34" s="61" t="e">
        <f>'Raw Data'!#REF!/L$1</f>
        <v>#REF!</v>
      </c>
      <c r="M34" s="61" t="e">
        <f>'Raw Data'!#REF!/M$1</f>
        <v>#REF!</v>
      </c>
      <c r="N34" s="61" t="e">
        <f>'Raw Data'!#REF!/N$1</f>
        <v>#REF!</v>
      </c>
      <c r="O34" s="61" t="e">
        <f>'Raw Data'!#REF!/O$1</f>
        <v>#REF!</v>
      </c>
      <c r="P34" s="61" t="str">
        <f t="shared" ref="P34:P97" si="5">IFERROR(AVERAGEIF(J34:O34,"&gt;"&amp;0,J34:O34),"")</f>
        <v/>
      </c>
      <c r="Q34" s="61" t="e">
        <f t="shared" ref="Q34:Q97" si="6">MAXA(J34:O34)</f>
        <v>#REF!</v>
      </c>
    </row>
    <row r="35" spans="1:17">
      <c r="A35" s="2" t="s">
        <v>208</v>
      </c>
      <c r="B35" s="55">
        <v>4</v>
      </c>
      <c r="C35" s="55">
        <v>2022</v>
      </c>
      <c r="D35" s="55" t="s">
        <v>209</v>
      </c>
      <c r="E35" s="55" t="s">
        <v>209</v>
      </c>
      <c r="F35" s="36">
        <v>44682</v>
      </c>
      <c r="G35" s="55">
        <f t="shared" si="0"/>
        <v>31</v>
      </c>
      <c r="H35" s="56">
        <f t="shared" si="4"/>
        <v>44684</v>
      </c>
      <c r="I35" s="151">
        <f>_xlfn.XLOOKUP(Table12[[#This Row],[Month Year]],'Modelling New'!D:D,'Modelling New'!N:N)</f>
        <v>10.507</v>
      </c>
      <c r="J35" s="61" t="e">
        <f>'Raw Data'!#REF!/J$1</f>
        <v>#REF!</v>
      </c>
      <c r="K35" s="61" t="e">
        <f>'Raw Data'!#REF!/K$1</f>
        <v>#REF!</v>
      </c>
      <c r="L35" s="61" t="e">
        <f>'Raw Data'!#REF!/L$1</f>
        <v>#REF!</v>
      </c>
      <c r="M35" s="61" t="e">
        <f>'Raw Data'!#REF!/M$1</f>
        <v>#REF!</v>
      </c>
      <c r="N35" s="61" t="e">
        <f>'Raw Data'!#REF!/N$1</f>
        <v>#REF!</v>
      </c>
      <c r="O35" s="61" t="e">
        <f>'Raw Data'!#REF!/O$1</f>
        <v>#REF!</v>
      </c>
      <c r="P35" s="61" t="str">
        <f t="shared" si="5"/>
        <v/>
      </c>
      <c r="Q35" s="61" t="e">
        <f t="shared" si="6"/>
        <v>#REF!</v>
      </c>
    </row>
    <row r="36" spans="1:17">
      <c r="A36" s="2" t="s">
        <v>208</v>
      </c>
      <c r="B36" s="57">
        <v>4</v>
      </c>
      <c r="C36" s="57">
        <v>2022</v>
      </c>
      <c r="D36" s="57" t="s">
        <v>209</v>
      </c>
      <c r="E36" s="57" t="s">
        <v>209</v>
      </c>
      <c r="F36" s="36">
        <v>44682</v>
      </c>
      <c r="G36" s="57">
        <f t="shared" si="0"/>
        <v>31</v>
      </c>
      <c r="H36" s="58">
        <f t="shared" si="4"/>
        <v>44685</v>
      </c>
      <c r="I36" s="152">
        <f>_xlfn.XLOOKUP(Table12[[#This Row],[Month Year]],'Modelling New'!D:D,'Modelling New'!N:N)</f>
        <v>10.507</v>
      </c>
      <c r="J36" s="61" t="e">
        <f>'Raw Data'!#REF!/J$1</f>
        <v>#REF!</v>
      </c>
      <c r="K36" s="61" t="e">
        <f>'Raw Data'!#REF!/K$1</f>
        <v>#REF!</v>
      </c>
      <c r="L36" s="61" t="e">
        <f>'Raw Data'!#REF!/L$1</f>
        <v>#REF!</v>
      </c>
      <c r="M36" s="61" t="e">
        <f>'Raw Data'!#REF!/M$1</f>
        <v>#REF!</v>
      </c>
      <c r="N36" s="61" t="e">
        <f>'Raw Data'!#REF!/N$1</f>
        <v>#REF!</v>
      </c>
      <c r="O36" s="61" t="e">
        <f>'Raw Data'!#REF!/O$1</f>
        <v>#REF!</v>
      </c>
      <c r="P36" s="61" t="str">
        <f t="shared" si="5"/>
        <v/>
      </c>
      <c r="Q36" s="61" t="e">
        <f t="shared" si="6"/>
        <v>#REF!</v>
      </c>
    </row>
    <row r="37" spans="1:17">
      <c r="A37" s="2" t="s">
        <v>208</v>
      </c>
      <c r="B37" s="55">
        <v>4</v>
      </c>
      <c r="C37" s="55">
        <v>2022</v>
      </c>
      <c r="D37" s="55" t="s">
        <v>209</v>
      </c>
      <c r="E37" s="55" t="s">
        <v>209</v>
      </c>
      <c r="F37" s="36">
        <v>44682</v>
      </c>
      <c r="G37" s="55">
        <f t="shared" si="0"/>
        <v>31</v>
      </c>
      <c r="H37" s="56">
        <f t="shared" si="4"/>
        <v>44686</v>
      </c>
      <c r="I37" s="151">
        <f>_xlfn.XLOOKUP(Table12[[#This Row],[Month Year]],'Modelling New'!D:D,'Modelling New'!N:N)</f>
        <v>10.507</v>
      </c>
      <c r="J37" s="61" t="e">
        <f>'Raw Data'!#REF!/J$1</f>
        <v>#REF!</v>
      </c>
      <c r="K37" s="61" t="e">
        <f>'Raw Data'!#REF!/K$1</f>
        <v>#REF!</v>
      </c>
      <c r="L37" s="61" t="e">
        <f>'Raw Data'!#REF!/L$1</f>
        <v>#REF!</v>
      </c>
      <c r="M37" s="61" t="e">
        <f>'Raw Data'!#REF!/M$1</f>
        <v>#REF!</v>
      </c>
      <c r="N37" s="61" t="e">
        <f>'Raw Data'!#REF!/N$1</f>
        <v>#REF!</v>
      </c>
      <c r="O37" s="61" t="e">
        <f>'Raw Data'!#REF!/O$1</f>
        <v>#REF!</v>
      </c>
      <c r="P37" s="61" t="str">
        <f t="shared" si="5"/>
        <v/>
      </c>
      <c r="Q37" s="61" t="e">
        <f t="shared" si="6"/>
        <v>#REF!</v>
      </c>
    </row>
    <row r="38" spans="1:17">
      <c r="A38" s="2" t="s">
        <v>208</v>
      </c>
      <c r="B38" s="57">
        <v>4</v>
      </c>
      <c r="C38" s="57">
        <v>2022</v>
      </c>
      <c r="D38" s="57" t="s">
        <v>209</v>
      </c>
      <c r="E38" s="57" t="s">
        <v>209</v>
      </c>
      <c r="F38" s="36">
        <v>44682</v>
      </c>
      <c r="G38" s="57">
        <f t="shared" si="0"/>
        <v>31</v>
      </c>
      <c r="H38" s="58">
        <f t="shared" si="4"/>
        <v>44687</v>
      </c>
      <c r="I38" s="152">
        <f>_xlfn.XLOOKUP(Table12[[#This Row],[Month Year]],'Modelling New'!D:D,'Modelling New'!N:N)</f>
        <v>10.507</v>
      </c>
      <c r="J38" s="61" t="e">
        <f>'Raw Data'!#REF!/J$1</f>
        <v>#REF!</v>
      </c>
      <c r="K38" s="61" t="e">
        <f>'Raw Data'!#REF!/K$1</f>
        <v>#REF!</v>
      </c>
      <c r="L38" s="61" t="e">
        <f>'Raw Data'!#REF!/L$1</f>
        <v>#REF!</v>
      </c>
      <c r="M38" s="61" t="e">
        <f>'Raw Data'!#REF!/M$1</f>
        <v>#REF!</v>
      </c>
      <c r="N38" s="61" t="e">
        <f>'Raw Data'!#REF!/N$1</f>
        <v>#REF!</v>
      </c>
      <c r="O38" s="61" t="e">
        <f>'Raw Data'!#REF!/O$1</f>
        <v>#REF!</v>
      </c>
      <c r="P38" s="61" t="str">
        <f t="shared" si="5"/>
        <v/>
      </c>
      <c r="Q38" s="61" t="e">
        <f t="shared" si="6"/>
        <v>#REF!</v>
      </c>
    </row>
    <row r="39" spans="1:17">
      <c r="A39" s="2" t="s">
        <v>208</v>
      </c>
      <c r="B39" s="55">
        <v>4</v>
      </c>
      <c r="C39" s="55">
        <v>2022</v>
      </c>
      <c r="D39" s="55" t="s">
        <v>209</v>
      </c>
      <c r="E39" s="55" t="s">
        <v>209</v>
      </c>
      <c r="F39" s="36">
        <v>44682</v>
      </c>
      <c r="G39" s="55">
        <f t="shared" si="0"/>
        <v>31</v>
      </c>
      <c r="H39" s="56">
        <f t="shared" si="4"/>
        <v>44688</v>
      </c>
      <c r="I39" s="151">
        <f>_xlfn.XLOOKUP(Table12[[#This Row],[Month Year]],'Modelling New'!D:D,'Modelling New'!N:N)</f>
        <v>10.507</v>
      </c>
      <c r="J39" s="61" t="e">
        <f>'Raw Data'!#REF!/J$1</f>
        <v>#REF!</v>
      </c>
      <c r="K39" s="61" t="e">
        <f>'Raw Data'!#REF!/K$1</f>
        <v>#REF!</v>
      </c>
      <c r="L39" s="61" t="e">
        <f>'Raw Data'!#REF!/L$1</f>
        <v>#REF!</v>
      </c>
      <c r="M39" s="61" t="e">
        <f>'Raw Data'!#REF!/M$1</f>
        <v>#REF!</v>
      </c>
      <c r="N39" s="61" t="e">
        <f>'Raw Data'!#REF!/N$1</f>
        <v>#REF!</v>
      </c>
      <c r="O39" s="61" t="e">
        <f>'Raw Data'!#REF!/O$1</f>
        <v>#REF!</v>
      </c>
      <c r="P39" s="61" t="str">
        <f t="shared" si="5"/>
        <v/>
      </c>
      <c r="Q39" s="61" t="e">
        <f t="shared" si="6"/>
        <v>#REF!</v>
      </c>
    </row>
    <row r="40" spans="1:17">
      <c r="A40" s="2" t="s">
        <v>208</v>
      </c>
      <c r="B40" s="57">
        <v>4</v>
      </c>
      <c r="C40" s="57">
        <v>2022</v>
      </c>
      <c r="D40" s="57" t="s">
        <v>209</v>
      </c>
      <c r="E40" s="57" t="s">
        <v>209</v>
      </c>
      <c r="F40" s="36">
        <v>44682</v>
      </c>
      <c r="G40" s="57">
        <f t="shared" si="0"/>
        <v>31</v>
      </c>
      <c r="H40" s="58">
        <f t="shared" si="4"/>
        <v>44689</v>
      </c>
      <c r="I40" s="152">
        <f>_xlfn.XLOOKUP(Table12[[#This Row],[Month Year]],'Modelling New'!D:D,'Modelling New'!N:N)</f>
        <v>10.507</v>
      </c>
      <c r="J40" s="61" t="e">
        <f>'Raw Data'!#REF!/J$1</f>
        <v>#REF!</v>
      </c>
      <c r="K40" s="61" t="e">
        <f>'Raw Data'!#REF!/K$1</f>
        <v>#REF!</v>
      </c>
      <c r="L40" s="61" t="e">
        <f>'Raw Data'!#REF!/L$1</f>
        <v>#REF!</v>
      </c>
      <c r="M40" s="61" t="e">
        <f>'Raw Data'!#REF!/M$1</f>
        <v>#REF!</v>
      </c>
      <c r="N40" s="61" t="e">
        <f>'Raw Data'!#REF!/N$1</f>
        <v>#REF!</v>
      </c>
      <c r="O40" s="61" t="e">
        <f>'Raw Data'!#REF!/O$1</f>
        <v>#REF!</v>
      </c>
      <c r="P40" s="61" t="str">
        <f t="shared" si="5"/>
        <v/>
      </c>
      <c r="Q40" s="61" t="e">
        <f t="shared" si="6"/>
        <v>#REF!</v>
      </c>
    </row>
    <row r="41" spans="1:17">
      <c r="A41" s="2" t="s">
        <v>208</v>
      </c>
      <c r="B41" s="55">
        <v>4</v>
      </c>
      <c r="C41" s="55">
        <v>2022</v>
      </c>
      <c r="D41" s="55" t="s">
        <v>209</v>
      </c>
      <c r="E41" s="55" t="s">
        <v>209</v>
      </c>
      <c r="F41" s="36">
        <v>44682</v>
      </c>
      <c r="G41" s="55">
        <f t="shared" si="0"/>
        <v>31</v>
      </c>
      <c r="H41" s="56">
        <f t="shared" si="4"/>
        <v>44690</v>
      </c>
      <c r="I41" s="151">
        <f>_xlfn.XLOOKUP(Table12[[#This Row],[Month Year]],'Modelling New'!D:D,'Modelling New'!N:N)</f>
        <v>10.507</v>
      </c>
      <c r="J41" s="61" t="e">
        <f>'Raw Data'!#REF!/J$1</f>
        <v>#REF!</v>
      </c>
      <c r="K41" s="61" t="e">
        <f>'Raw Data'!#REF!/K$1</f>
        <v>#REF!</v>
      </c>
      <c r="L41" s="61" t="e">
        <f>'Raw Data'!#REF!/L$1</f>
        <v>#REF!</v>
      </c>
      <c r="M41" s="61" t="e">
        <f>'Raw Data'!#REF!/M$1</f>
        <v>#REF!</v>
      </c>
      <c r="N41" s="61" t="e">
        <f>'Raw Data'!#REF!/N$1</f>
        <v>#REF!</v>
      </c>
      <c r="O41" s="61" t="e">
        <f>'Raw Data'!#REF!/O$1</f>
        <v>#REF!</v>
      </c>
      <c r="P41" s="61" t="str">
        <f t="shared" si="5"/>
        <v/>
      </c>
      <c r="Q41" s="61" t="e">
        <f t="shared" si="6"/>
        <v>#REF!</v>
      </c>
    </row>
    <row r="42" spans="1:17">
      <c r="A42" s="2" t="s">
        <v>208</v>
      </c>
      <c r="B42" s="57">
        <v>4</v>
      </c>
      <c r="C42" s="57">
        <v>2022</v>
      </c>
      <c r="D42" s="57" t="s">
        <v>209</v>
      </c>
      <c r="E42" s="57" t="s">
        <v>209</v>
      </c>
      <c r="F42" s="36">
        <v>44682</v>
      </c>
      <c r="G42" s="57">
        <f t="shared" si="0"/>
        <v>31</v>
      </c>
      <c r="H42" s="58">
        <f t="shared" ref="H42:H105" si="7">H41+1</f>
        <v>44691</v>
      </c>
      <c r="I42" s="152">
        <f>_xlfn.XLOOKUP(Table12[[#This Row],[Month Year]],'Modelling New'!D:D,'Modelling New'!N:N)</f>
        <v>10.507</v>
      </c>
      <c r="J42" s="61" t="e">
        <f>'Raw Data'!#REF!/J$1</f>
        <v>#REF!</v>
      </c>
      <c r="K42" s="61" t="e">
        <f>'Raw Data'!#REF!/K$1</f>
        <v>#REF!</v>
      </c>
      <c r="L42" s="61" t="e">
        <f>'Raw Data'!#REF!/L$1</f>
        <v>#REF!</v>
      </c>
      <c r="M42" s="61" t="e">
        <f>'Raw Data'!#REF!/M$1</f>
        <v>#REF!</v>
      </c>
      <c r="N42" s="61" t="e">
        <f>'Raw Data'!#REF!/N$1</f>
        <v>#REF!</v>
      </c>
      <c r="O42" s="61" t="e">
        <f>'Raw Data'!#REF!/O$1</f>
        <v>#REF!</v>
      </c>
      <c r="P42" s="61" t="str">
        <f t="shared" si="5"/>
        <v/>
      </c>
      <c r="Q42" s="61" t="e">
        <f t="shared" si="6"/>
        <v>#REF!</v>
      </c>
    </row>
    <row r="43" spans="1:17">
      <c r="A43" s="2" t="s">
        <v>208</v>
      </c>
      <c r="B43" s="55">
        <v>4</v>
      </c>
      <c r="C43" s="55">
        <v>2022</v>
      </c>
      <c r="D43" s="55" t="s">
        <v>209</v>
      </c>
      <c r="E43" s="55" t="s">
        <v>209</v>
      </c>
      <c r="F43" s="36">
        <v>44682</v>
      </c>
      <c r="G43" s="55">
        <f t="shared" si="0"/>
        <v>31</v>
      </c>
      <c r="H43" s="56">
        <f t="shared" si="7"/>
        <v>44692</v>
      </c>
      <c r="I43" s="151">
        <f>_xlfn.XLOOKUP(Table12[[#This Row],[Month Year]],'Modelling New'!D:D,'Modelling New'!N:N)</f>
        <v>10.507</v>
      </c>
      <c r="J43" s="61" t="e">
        <f>'Raw Data'!#REF!/J$1</f>
        <v>#REF!</v>
      </c>
      <c r="K43" s="61" t="e">
        <f>'Raw Data'!#REF!/K$1</f>
        <v>#REF!</v>
      </c>
      <c r="L43" s="61" t="e">
        <f>'Raw Data'!#REF!/L$1</f>
        <v>#REF!</v>
      </c>
      <c r="M43" s="61" t="e">
        <f>'Raw Data'!#REF!/M$1</f>
        <v>#REF!</v>
      </c>
      <c r="N43" s="61" t="e">
        <f>'Raw Data'!#REF!/N$1</f>
        <v>#REF!</v>
      </c>
      <c r="O43" s="61" t="e">
        <f>'Raw Data'!#REF!/O$1</f>
        <v>#REF!</v>
      </c>
      <c r="P43" s="61" t="str">
        <f t="shared" si="5"/>
        <v/>
      </c>
      <c r="Q43" s="61" t="e">
        <f t="shared" si="6"/>
        <v>#REF!</v>
      </c>
    </row>
    <row r="44" spans="1:17">
      <c r="A44" s="2" t="s">
        <v>208</v>
      </c>
      <c r="B44" s="57">
        <v>4</v>
      </c>
      <c r="C44" s="57">
        <v>2022</v>
      </c>
      <c r="D44" s="57" t="s">
        <v>209</v>
      </c>
      <c r="E44" s="57" t="s">
        <v>209</v>
      </c>
      <c r="F44" s="36">
        <v>44682</v>
      </c>
      <c r="G44" s="57">
        <f t="shared" si="0"/>
        <v>31</v>
      </c>
      <c r="H44" s="58">
        <f t="shared" si="7"/>
        <v>44693</v>
      </c>
      <c r="I44" s="152">
        <f>_xlfn.XLOOKUP(Table12[[#This Row],[Month Year]],'Modelling New'!D:D,'Modelling New'!N:N)</f>
        <v>10.507</v>
      </c>
      <c r="J44" s="61" t="e">
        <f>'Raw Data'!#REF!/J$1</f>
        <v>#REF!</v>
      </c>
      <c r="K44" s="61" t="e">
        <f>'Raw Data'!#REF!/K$1</f>
        <v>#REF!</v>
      </c>
      <c r="L44" s="61" t="e">
        <f>'Raw Data'!#REF!/L$1</f>
        <v>#REF!</v>
      </c>
      <c r="M44" s="61" t="e">
        <f>'Raw Data'!#REF!/M$1</f>
        <v>#REF!</v>
      </c>
      <c r="N44" s="61" t="e">
        <f>'Raw Data'!#REF!/N$1</f>
        <v>#REF!</v>
      </c>
      <c r="O44" s="61" t="e">
        <f>'Raw Data'!#REF!/O$1</f>
        <v>#REF!</v>
      </c>
      <c r="P44" s="61" t="str">
        <f t="shared" si="5"/>
        <v/>
      </c>
      <c r="Q44" s="61" t="e">
        <f t="shared" si="6"/>
        <v>#REF!</v>
      </c>
    </row>
    <row r="45" spans="1:17">
      <c r="A45" s="2" t="s">
        <v>208</v>
      </c>
      <c r="B45" s="55">
        <v>4</v>
      </c>
      <c r="C45" s="55">
        <v>2022</v>
      </c>
      <c r="D45" s="55" t="s">
        <v>209</v>
      </c>
      <c r="E45" s="55" t="s">
        <v>209</v>
      </c>
      <c r="F45" s="36">
        <v>44682</v>
      </c>
      <c r="G45" s="55">
        <f t="shared" si="0"/>
        <v>31</v>
      </c>
      <c r="H45" s="56">
        <f t="shared" si="7"/>
        <v>44694</v>
      </c>
      <c r="I45" s="151">
        <f>_xlfn.XLOOKUP(Table12[[#This Row],[Month Year]],'Modelling New'!D:D,'Modelling New'!N:N)</f>
        <v>10.507</v>
      </c>
      <c r="J45" s="61" t="e">
        <f>'Raw Data'!#REF!/J$1</f>
        <v>#REF!</v>
      </c>
      <c r="K45" s="61" t="e">
        <f>'Raw Data'!#REF!/K$1</f>
        <v>#REF!</v>
      </c>
      <c r="L45" s="61" t="e">
        <f>'Raw Data'!#REF!/L$1</f>
        <v>#REF!</v>
      </c>
      <c r="M45" s="61" t="e">
        <f>'Raw Data'!#REF!/M$1</f>
        <v>#REF!</v>
      </c>
      <c r="N45" s="61" t="e">
        <f>'Raw Data'!#REF!/N$1</f>
        <v>#REF!</v>
      </c>
      <c r="O45" s="61" t="e">
        <f>'Raw Data'!#REF!/O$1</f>
        <v>#REF!</v>
      </c>
      <c r="P45" s="61" t="str">
        <f t="shared" si="5"/>
        <v/>
      </c>
      <c r="Q45" s="61" t="e">
        <f t="shared" si="6"/>
        <v>#REF!</v>
      </c>
    </row>
    <row r="46" spans="1:17">
      <c r="A46" s="2" t="s">
        <v>208</v>
      </c>
      <c r="B46" s="57">
        <v>4</v>
      </c>
      <c r="C46" s="57">
        <v>2022</v>
      </c>
      <c r="D46" s="57" t="s">
        <v>209</v>
      </c>
      <c r="E46" s="57" t="s">
        <v>209</v>
      </c>
      <c r="F46" s="36">
        <v>44682</v>
      </c>
      <c r="G46" s="57">
        <f t="shared" si="0"/>
        <v>31</v>
      </c>
      <c r="H46" s="58">
        <f t="shared" si="7"/>
        <v>44695</v>
      </c>
      <c r="I46" s="152">
        <f>_xlfn.XLOOKUP(Table12[[#This Row],[Month Year]],'Modelling New'!D:D,'Modelling New'!N:N)</f>
        <v>10.507</v>
      </c>
      <c r="J46" s="61" t="e">
        <f>'Raw Data'!#REF!/J$1</f>
        <v>#REF!</v>
      </c>
      <c r="K46" s="61" t="e">
        <f>'Raw Data'!#REF!/K$1</f>
        <v>#REF!</v>
      </c>
      <c r="L46" s="61" t="e">
        <f>'Raw Data'!#REF!/L$1</f>
        <v>#REF!</v>
      </c>
      <c r="M46" s="61" t="e">
        <f>'Raw Data'!#REF!/M$1</f>
        <v>#REF!</v>
      </c>
      <c r="N46" s="61" t="e">
        <f>'Raw Data'!#REF!/N$1</f>
        <v>#REF!</v>
      </c>
      <c r="O46" s="61" t="e">
        <f>'Raw Data'!#REF!/O$1</f>
        <v>#REF!</v>
      </c>
      <c r="P46" s="61" t="str">
        <f t="shared" si="5"/>
        <v/>
      </c>
      <c r="Q46" s="61" t="e">
        <f t="shared" si="6"/>
        <v>#REF!</v>
      </c>
    </row>
    <row r="47" spans="1:17">
      <c r="A47" s="2" t="s">
        <v>208</v>
      </c>
      <c r="B47" s="55">
        <v>4</v>
      </c>
      <c r="C47" s="55">
        <v>2022</v>
      </c>
      <c r="D47" s="55" t="s">
        <v>209</v>
      </c>
      <c r="E47" s="55" t="s">
        <v>209</v>
      </c>
      <c r="F47" s="36">
        <v>44682</v>
      </c>
      <c r="G47" s="55">
        <f t="shared" si="0"/>
        <v>31</v>
      </c>
      <c r="H47" s="56">
        <f t="shared" si="7"/>
        <v>44696</v>
      </c>
      <c r="I47" s="151">
        <f>_xlfn.XLOOKUP(Table12[[#This Row],[Month Year]],'Modelling New'!D:D,'Modelling New'!N:N)</f>
        <v>10.507</v>
      </c>
      <c r="J47" s="61" t="e">
        <f>'Raw Data'!#REF!/J$1</f>
        <v>#REF!</v>
      </c>
      <c r="K47" s="61" t="e">
        <f>'Raw Data'!#REF!/K$1</f>
        <v>#REF!</v>
      </c>
      <c r="L47" s="61" t="e">
        <f>'Raw Data'!#REF!/L$1</f>
        <v>#REF!</v>
      </c>
      <c r="M47" s="61" t="e">
        <f>'Raw Data'!#REF!/M$1</f>
        <v>#REF!</v>
      </c>
      <c r="N47" s="61" t="e">
        <f>'Raw Data'!#REF!/N$1</f>
        <v>#REF!</v>
      </c>
      <c r="O47" s="61" t="e">
        <f>'Raw Data'!#REF!/O$1</f>
        <v>#REF!</v>
      </c>
      <c r="P47" s="61" t="str">
        <f t="shared" si="5"/>
        <v/>
      </c>
      <c r="Q47" s="61" t="e">
        <f t="shared" si="6"/>
        <v>#REF!</v>
      </c>
    </row>
    <row r="48" spans="1:17">
      <c r="A48" s="2" t="s">
        <v>208</v>
      </c>
      <c r="B48" s="57">
        <v>4</v>
      </c>
      <c r="C48" s="57">
        <v>2022</v>
      </c>
      <c r="D48" s="57" t="s">
        <v>209</v>
      </c>
      <c r="E48" s="57" t="s">
        <v>209</v>
      </c>
      <c r="F48" s="36">
        <v>44682</v>
      </c>
      <c r="G48" s="57">
        <f t="shared" si="0"/>
        <v>31</v>
      </c>
      <c r="H48" s="58">
        <f t="shared" si="7"/>
        <v>44697</v>
      </c>
      <c r="I48" s="152">
        <f>_xlfn.XLOOKUP(Table12[[#This Row],[Month Year]],'Modelling New'!D:D,'Modelling New'!N:N)</f>
        <v>10.507</v>
      </c>
      <c r="J48" s="61" t="e">
        <f>'Raw Data'!#REF!/J$1</f>
        <v>#REF!</v>
      </c>
      <c r="K48" s="61" t="e">
        <f>'Raw Data'!#REF!/K$1</f>
        <v>#REF!</v>
      </c>
      <c r="L48" s="61" t="e">
        <f>'Raw Data'!#REF!/L$1</f>
        <v>#REF!</v>
      </c>
      <c r="M48" s="61" t="e">
        <f>'Raw Data'!#REF!/M$1</f>
        <v>#REF!</v>
      </c>
      <c r="N48" s="61" t="e">
        <f>'Raw Data'!#REF!/N$1</f>
        <v>#REF!</v>
      </c>
      <c r="O48" s="61" t="e">
        <f>'Raw Data'!#REF!/O$1</f>
        <v>#REF!</v>
      </c>
      <c r="P48" s="61" t="str">
        <f t="shared" si="5"/>
        <v/>
      </c>
      <c r="Q48" s="61" t="e">
        <f t="shared" si="6"/>
        <v>#REF!</v>
      </c>
    </row>
    <row r="49" spans="1:17">
      <c r="A49" s="2" t="s">
        <v>208</v>
      </c>
      <c r="B49" s="55">
        <v>4</v>
      </c>
      <c r="C49" s="55">
        <v>2022</v>
      </c>
      <c r="D49" s="55" t="s">
        <v>209</v>
      </c>
      <c r="E49" s="55" t="s">
        <v>209</v>
      </c>
      <c r="F49" s="36">
        <v>44682</v>
      </c>
      <c r="G49" s="55">
        <f t="shared" si="0"/>
        <v>31</v>
      </c>
      <c r="H49" s="56">
        <f t="shared" si="7"/>
        <v>44698</v>
      </c>
      <c r="I49" s="151">
        <f>_xlfn.XLOOKUP(Table12[[#This Row],[Month Year]],'Modelling New'!D:D,'Modelling New'!N:N)</f>
        <v>10.507</v>
      </c>
      <c r="J49" s="61" t="e">
        <f>'Raw Data'!#REF!/J$1</f>
        <v>#REF!</v>
      </c>
      <c r="K49" s="61" t="e">
        <f>'Raw Data'!#REF!/K$1</f>
        <v>#REF!</v>
      </c>
      <c r="L49" s="61" t="e">
        <f>'Raw Data'!#REF!/L$1</f>
        <v>#REF!</v>
      </c>
      <c r="M49" s="61" t="e">
        <f>'Raw Data'!#REF!/M$1</f>
        <v>#REF!</v>
      </c>
      <c r="N49" s="61" t="e">
        <f>'Raw Data'!#REF!/N$1</f>
        <v>#REF!</v>
      </c>
      <c r="O49" s="61" t="e">
        <f>'Raw Data'!#REF!/O$1</f>
        <v>#REF!</v>
      </c>
      <c r="P49" s="61" t="str">
        <f t="shared" si="5"/>
        <v/>
      </c>
      <c r="Q49" s="61" t="e">
        <f t="shared" si="6"/>
        <v>#REF!</v>
      </c>
    </row>
    <row r="50" spans="1:17">
      <c r="A50" s="2" t="s">
        <v>208</v>
      </c>
      <c r="B50" s="57">
        <v>4</v>
      </c>
      <c r="C50" s="57">
        <v>2022</v>
      </c>
      <c r="D50" s="57" t="s">
        <v>209</v>
      </c>
      <c r="E50" s="57" t="s">
        <v>209</v>
      </c>
      <c r="F50" s="36">
        <v>44682</v>
      </c>
      <c r="G50" s="57">
        <f t="shared" si="0"/>
        <v>31</v>
      </c>
      <c r="H50" s="58">
        <f t="shared" si="7"/>
        <v>44699</v>
      </c>
      <c r="I50" s="152">
        <f>_xlfn.XLOOKUP(Table12[[#This Row],[Month Year]],'Modelling New'!D:D,'Modelling New'!N:N)</f>
        <v>10.507</v>
      </c>
      <c r="J50" s="61" t="e">
        <f>'Raw Data'!#REF!/J$1</f>
        <v>#REF!</v>
      </c>
      <c r="K50" s="61" t="e">
        <f>'Raw Data'!#REF!/K$1</f>
        <v>#REF!</v>
      </c>
      <c r="L50" s="61" t="e">
        <f>'Raw Data'!#REF!/L$1</f>
        <v>#REF!</v>
      </c>
      <c r="M50" s="61" t="e">
        <f>'Raw Data'!#REF!/M$1</f>
        <v>#REF!</v>
      </c>
      <c r="N50" s="61" t="e">
        <f>'Raw Data'!#REF!/N$1</f>
        <v>#REF!</v>
      </c>
      <c r="O50" s="61" t="e">
        <f>'Raw Data'!#REF!/O$1</f>
        <v>#REF!</v>
      </c>
      <c r="P50" s="61" t="str">
        <f t="shared" si="5"/>
        <v/>
      </c>
      <c r="Q50" s="61" t="e">
        <f t="shared" si="6"/>
        <v>#REF!</v>
      </c>
    </row>
    <row r="51" spans="1:17">
      <c r="A51" s="2" t="s">
        <v>208</v>
      </c>
      <c r="B51" s="55">
        <v>4</v>
      </c>
      <c r="C51" s="55">
        <v>2022</v>
      </c>
      <c r="D51" s="55" t="s">
        <v>209</v>
      </c>
      <c r="E51" s="55" t="s">
        <v>209</v>
      </c>
      <c r="F51" s="36">
        <v>44682</v>
      </c>
      <c r="G51" s="55">
        <f t="shared" si="0"/>
        <v>31</v>
      </c>
      <c r="H51" s="56">
        <f t="shared" si="7"/>
        <v>44700</v>
      </c>
      <c r="I51" s="151">
        <f>_xlfn.XLOOKUP(Table12[[#This Row],[Month Year]],'Modelling New'!D:D,'Modelling New'!N:N)</f>
        <v>10.507</v>
      </c>
      <c r="J51" s="61" t="e">
        <f>'Raw Data'!#REF!/J$1</f>
        <v>#REF!</v>
      </c>
      <c r="K51" s="61" t="e">
        <f>'Raw Data'!#REF!/K$1</f>
        <v>#REF!</v>
      </c>
      <c r="L51" s="61" t="e">
        <f>'Raw Data'!#REF!/L$1</f>
        <v>#REF!</v>
      </c>
      <c r="M51" s="61" t="e">
        <f>'Raw Data'!#REF!/M$1</f>
        <v>#REF!</v>
      </c>
      <c r="N51" s="61" t="e">
        <f>'Raw Data'!#REF!/N$1</f>
        <v>#REF!</v>
      </c>
      <c r="O51" s="61" t="e">
        <f>'Raw Data'!#REF!/O$1</f>
        <v>#REF!</v>
      </c>
      <c r="P51" s="61" t="str">
        <f t="shared" si="5"/>
        <v/>
      </c>
      <c r="Q51" s="61" t="e">
        <f t="shared" si="6"/>
        <v>#REF!</v>
      </c>
    </row>
    <row r="52" spans="1:17">
      <c r="A52" s="2" t="s">
        <v>208</v>
      </c>
      <c r="B52" s="57">
        <v>4</v>
      </c>
      <c r="C52" s="57">
        <v>2022</v>
      </c>
      <c r="D52" s="57" t="s">
        <v>209</v>
      </c>
      <c r="E52" s="57" t="s">
        <v>209</v>
      </c>
      <c r="F52" s="36">
        <v>44682</v>
      </c>
      <c r="G52" s="57">
        <f t="shared" si="0"/>
        <v>31</v>
      </c>
      <c r="H52" s="58">
        <f t="shared" si="7"/>
        <v>44701</v>
      </c>
      <c r="I52" s="152">
        <f>_xlfn.XLOOKUP(Table12[[#This Row],[Month Year]],'Modelling New'!D:D,'Modelling New'!N:N)</f>
        <v>10.507</v>
      </c>
      <c r="J52" s="61" t="e">
        <f>'Raw Data'!#REF!/J$1</f>
        <v>#REF!</v>
      </c>
      <c r="K52" s="61" t="e">
        <f>'Raw Data'!#REF!/K$1</f>
        <v>#REF!</v>
      </c>
      <c r="L52" s="61" t="e">
        <f>'Raw Data'!#REF!/L$1</f>
        <v>#REF!</v>
      </c>
      <c r="M52" s="61" t="e">
        <f>'Raw Data'!#REF!/M$1</f>
        <v>#REF!</v>
      </c>
      <c r="N52" s="61" t="e">
        <f>'Raw Data'!#REF!/N$1</f>
        <v>#REF!</v>
      </c>
      <c r="O52" s="61" t="e">
        <f>'Raw Data'!#REF!/O$1</f>
        <v>#REF!</v>
      </c>
      <c r="P52" s="61" t="str">
        <f t="shared" si="5"/>
        <v/>
      </c>
      <c r="Q52" s="61" t="e">
        <f t="shared" si="6"/>
        <v>#REF!</v>
      </c>
    </row>
    <row r="53" spans="1:17">
      <c r="A53" s="2" t="s">
        <v>208</v>
      </c>
      <c r="B53" s="55">
        <v>4</v>
      </c>
      <c r="C53" s="55">
        <v>2022</v>
      </c>
      <c r="D53" s="55" t="s">
        <v>209</v>
      </c>
      <c r="E53" s="55" t="s">
        <v>209</v>
      </c>
      <c r="F53" s="36">
        <v>44682</v>
      </c>
      <c r="G53" s="55">
        <f t="shared" si="0"/>
        <v>31</v>
      </c>
      <c r="H53" s="56">
        <f t="shared" si="7"/>
        <v>44702</v>
      </c>
      <c r="I53" s="151">
        <f>_xlfn.XLOOKUP(Table12[[#This Row],[Month Year]],'Modelling New'!D:D,'Modelling New'!N:N)</f>
        <v>10.507</v>
      </c>
      <c r="J53" s="61" t="e">
        <f>'Raw Data'!#REF!/J$1</f>
        <v>#REF!</v>
      </c>
      <c r="K53" s="61" t="e">
        <f>'Raw Data'!#REF!/K$1</f>
        <v>#REF!</v>
      </c>
      <c r="L53" s="61" t="e">
        <f>'Raw Data'!#REF!/L$1</f>
        <v>#REF!</v>
      </c>
      <c r="M53" s="61" t="e">
        <f>'Raw Data'!#REF!/M$1</f>
        <v>#REF!</v>
      </c>
      <c r="N53" s="61" t="e">
        <f>'Raw Data'!#REF!/N$1</f>
        <v>#REF!</v>
      </c>
      <c r="O53" s="61" t="e">
        <f>'Raw Data'!#REF!/O$1</f>
        <v>#REF!</v>
      </c>
      <c r="P53" s="61" t="str">
        <f t="shared" si="5"/>
        <v/>
      </c>
      <c r="Q53" s="61" t="e">
        <f t="shared" si="6"/>
        <v>#REF!</v>
      </c>
    </row>
    <row r="54" spans="1:17">
      <c r="A54" s="2" t="s">
        <v>208</v>
      </c>
      <c r="B54" s="57">
        <v>4</v>
      </c>
      <c r="C54" s="57">
        <v>2022</v>
      </c>
      <c r="D54" s="57" t="s">
        <v>209</v>
      </c>
      <c r="E54" s="57" t="s">
        <v>209</v>
      </c>
      <c r="F54" s="36">
        <v>44682</v>
      </c>
      <c r="G54" s="57">
        <f t="shared" si="0"/>
        <v>31</v>
      </c>
      <c r="H54" s="58">
        <f t="shared" si="7"/>
        <v>44703</v>
      </c>
      <c r="I54" s="152">
        <f>_xlfn.XLOOKUP(Table12[[#This Row],[Month Year]],'Modelling New'!D:D,'Modelling New'!N:N)</f>
        <v>10.507</v>
      </c>
      <c r="J54" s="61" t="e">
        <f>'Raw Data'!#REF!/J$1</f>
        <v>#REF!</v>
      </c>
      <c r="K54" s="61" t="e">
        <f>'Raw Data'!#REF!/K$1</f>
        <v>#REF!</v>
      </c>
      <c r="L54" s="61" t="e">
        <f>'Raw Data'!#REF!/L$1</f>
        <v>#REF!</v>
      </c>
      <c r="M54" s="61" t="e">
        <f>'Raw Data'!#REF!/M$1</f>
        <v>#REF!</v>
      </c>
      <c r="N54" s="61" t="e">
        <f>'Raw Data'!#REF!/N$1</f>
        <v>#REF!</v>
      </c>
      <c r="O54" s="61" t="e">
        <f>'Raw Data'!#REF!/O$1</f>
        <v>#REF!</v>
      </c>
      <c r="P54" s="61" t="str">
        <f t="shared" si="5"/>
        <v/>
      </c>
      <c r="Q54" s="61" t="e">
        <f t="shared" si="6"/>
        <v>#REF!</v>
      </c>
    </row>
    <row r="55" spans="1:17">
      <c r="A55" s="2" t="s">
        <v>208</v>
      </c>
      <c r="B55" s="55">
        <v>4</v>
      </c>
      <c r="C55" s="55">
        <v>2022</v>
      </c>
      <c r="D55" s="55" t="s">
        <v>209</v>
      </c>
      <c r="E55" s="55" t="s">
        <v>209</v>
      </c>
      <c r="F55" s="36">
        <v>44682</v>
      </c>
      <c r="G55" s="55">
        <f t="shared" si="0"/>
        <v>31</v>
      </c>
      <c r="H55" s="56">
        <f t="shared" si="7"/>
        <v>44704</v>
      </c>
      <c r="I55" s="151">
        <f>_xlfn.XLOOKUP(Table12[[#This Row],[Month Year]],'Modelling New'!D:D,'Modelling New'!N:N)</f>
        <v>10.507</v>
      </c>
      <c r="J55" s="61" t="e">
        <f>'Raw Data'!#REF!/J$1</f>
        <v>#REF!</v>
      </c>
      <c r="K55" s="61" t="e">
        <f>'Raw Data'!#REF!/K$1</f>
        <v>#REF!</v>
      </c>
      <c r="L55" s="61" t="e">
        <f>'Raw Data'!#REF!/L$1</f>
        <v>#REF!</v>
      </c>
      <c r="M55" s="61" t="e">
        <f>'Raw Data'!#REF!/M$1</f>
        <v>#REF!</v>
      </c>
      <c r="N55" s="61" t="e">
        <f>'Raw Data'!#REF!/N$1</f>
        <v>#REF!</v>
      </c>
      <c r="O55" s="61" t="e">
        <f>'Raw Data'!#REF!/O$1</f>
        <v>#REF!</v>
      </c>
      <c r="P55" s="61" t="str">
        <f t="shared" si="5"/>
        <v/>
      </c>
      <c r="Q55" s="61" t="e">
        <f t="shared" si="6"/>
        <v>#REF!</v>
      </c>
    </row>
    <row r="56" spans="1:17">
      <c r="A56" s="2" t="s">
        <v>208</v>
      </c>
      <c r="B56" s="57">
        <v>4</v>
      </c>
      <c r="C56" s="57">
        <v>2022</v>
      </c>
      <c r="D56" s="57" t="s">
        <v>209</v>
      </c>
      <c r="E56" s="57" t="s">
        <v>209</v>
      </c>
      <c r="F56" s="36">
        <v>44682</v>
      </c>
      <c r="G56" s="57">
        <f t="shared" si="0"/>
        <v>31</v>
      </c>
      <c r="H56" s="58">
        <f t="shared" si="7"/>
        <v>44705</v>
      </c>
      <c r="I56" s="152">
        <f>_xlfn.XLOOKUP(Table12[[#This Row],[Month Year]],'Modelling New'!D:D,'Modelling New'!N:N)</f>
        <v>10.507</v>
      </c>
      <c r="J56" s="61" t="e">
        <f>'Raw Data'!#REF!/J$1</f>
        <v>#REF!</v>
      </c>
      <c r="K56" s="61" t="e">
        <f>'Raw Data'!#REF!/K$1</f>
        <v>#REF!</v>
      </c>
      <c r="L56" s="61" t="e">
        <f>'Raw Data'!#REF!/L$1</f>
        <v>#REF!</v>
      </c>
      <c r="M56" s="61" t="e">
        <f>'Raw Data'!#REF!/M$1</f>
        <v>#REF!</v>
      </c>
      <c r="N56" s="61" t="e">
        <f>'Raw Data'!#REF!/N$1</f>
        <v>#REF!</v>
      </c>
      <c r="O56" s="61" t="e">
        <f>'Raw Data'!#REF!/O$1</f>
        <v>#REF!</v>
      </c>
      <c r="P56" s="61" t="str">
        <f t="shared" si="5"/>
        <v/>
      </c>
      <c r="Q56" s="61" t="e">
        <f t="shared" si="6"/>
        <v>#REF!</v>
      </c>
    </row>
    <row r="57" spans="1:17">
      <c r="A57" s="2" t="s">
        <v>208</v>
      </c>
      <c r="B57" s="55">
        <v>4</v>
      </c>
      <c r="C57" s="55">
        <v>2022</v>
      </c>
      <c r="D57" s="55" t="s">
        <v>209</v>
      </c>
      <c r="E57" s="55" t="s">
        <v>209</v>
      </c>
      <c r="F57" s="36">
        <v>44682</v>
      </c>
      <c r="G57" s="55">
        <f t="shared" si="0"/>
        <v>31</v>
      </c>
      <c r="H57" s="56">
        <f t="shared" si="7"/>
        <v>44706</v>
      </c>
      <c r="I57" s="151">
        <f>_xlfn.XLOOKUP(Table12[[#This Row],[Month Year]],'Modelling New'!D:D,'Modelling New'!N:N)</f>
        <v>10.507</v>
      </c>
      <c r="J57" s="61" t="e">
        <f>'Raw Data'!#REF!/J$1</f>
        <v>#REF!</v>
      </c>
      <c r="K57" s="61" t="e">
        <f>'Raw Data'!#REF!/K$1</f>
        <v>#REF!</v>
      </c>
      <c r="L57" s="61" t="e">
        <f>'Raw Data'!#REF!/L$1</f>
        <v>#REF!</v>
      </c>
      <c r="M57" s="61" t="e">
        <f>'Raw Data'!#REF!/M$1</f>
        <v>#REF!</v>
      </c>
      <c r="N57" s="61" t="e">
        <f>'Raw Data'!#REF!/N$1</f>
        <v>#REF!</v>
      </c>
      <c r="O57" s="61" t="e">
        <f>'Raw Data'!#REF!/O$1</f>
        <v>#REF!</v>
      </c>
      <c r="P57" s="61" t="str">
        <f t="shared" si="5"/>
        <v/>
      </c>
      <c r="Q57" s="61" t="e">
        <f t="shared" si="6"/>
        <v>#REF!</v>
      </c>
    </row>
    <row r="58" spans="1:17">
      <c r="A58" s="2" t="s">
        <v>208</v>
      </c>
      <c r="B58" s="57">
        <v>4</v>
      </c>
      <c r="C58" s="57">
        <v>2022</v>
      </c>
      <c r="D58" s="57" t="s">
        <v>209</v>
      </c>
      <c r="E58" s="57" t="s">
        <v>209</v>
      </c>
      <c r="F58" s="36">
        <v>44682</v>
      </c>
      <c r="G58" s="57">
        <f t="shared" si="0"/>
        <v>31</v>
      </c>
      <c r="H58" s="58">
        <f t="shared" si="7"/>
        <v>44707</v>
      </c>
      <c r="I58" s="152">
        <f>_xlfn.XLOOKUP(Table12[[#This Row],[Month Year]],'Modelling New'!D:D,'Modelling New'!N:N)</f>
        <v>10.507</v>
      </c>
      <c r="J58" s="61" t="e">
        <f>'Raw Data'!#REF!/J$1</f>
        <v>#REF!</v>
      </c>
      <c r="K58" s="61" t="e">
        <f>'Raw Data'!#REF!/K$1</f>
        <v>#REF!</v>
      </c>
      <c r="L58" s="61" t="e">
        <f>'Raw Data'!#REF!/L$1</f>
        <v>#REF!</v>
      </c>
      <c r="M58" s="61" t="e">
        <f>'Raw Data'!#REF!/M$1</f>
        <v>#REF!</v>
      </c>
      <c r="N58" s="61" t="e">
        <f>'Raw Data'!#REF!/N$1</f>
        <v>#REF!</v>
      </c>
      <c r="O58" s="61" t="e">
        <f>'Raw Data'!#REF!/O$1</f>
        <v>#REF!</v>
      </c>
      <c r="P58" s="61" t="str">
        <f t="shared" si="5"/>
        <v/>
      </c>
      <c r="Q58" s="61" t="e">
        <f t="shared" si="6"/>
        <v>#REF!</v>
      </c>
    </row>
    <row r="59" spans="1:17">
      <c r="A59" s="2" t="s">
        <v>208</v>
      </c>
      <c r="B59" s="55">
        <v>4</v>
      </c>
      <c r="C59" s="55">
        <v>2022</v>
      </c>
      <c r="D59" s="55" t="s">
        <v>209</v>
      </c>
      <c r="E59" s="55" t="s">
        <v>209</v>
      </c>
      <c r="F59" s="36">
        <v>44682</v>
      </c>
      <c r="G59" s="55">
        <f t="shared" si="0"/>
        <v>31</v>
      </c>
      <c r="H59" s="56">
        <f t="shared" si="7"/>
        <v>44708</v>
      </c>
      <c r="I59" s="151">
        <f>_xlfn.XLOOKUP(Table12[[#This Row],[Month Year]],'Modelling New'!D:D,'Modelling New'!N:N)</f>
        <v>10.507</v>
      </c>
      <c r="J59" s="61" t="e">
        <f>'Raw Data'!#REF!/J$1</f>
        <v>#REF!</v>
      </c>
      <c r="K59" s="61" t="e">
        <f>'Raw Data'!#REF!/K$1</f>
        <v>#REF!</v>
      </c>
      <c r="L59" s="61" t="e">
        <f>'Raw Data'!#REF!/L$1</f>
        <v>#REF!</v>
      </c>
      <c r="M59" s="61" t="e">
        <f>'Raw Data'!#REF!/M$1</f>
        <v>#REF!</v>
      </c>
      <c r="N59" s="61" t="e">
        <f>'Raw Data'!#REF!/N$1</f>
        <v>#REF!</v>
      </c>
      <c r="O59" s="61" t="e">
        <f>'Raw Data'!#REF!/O$1</f>
        <v>#REF!</v>
      </c>
      <c r="P59" s="61" t="str">
        <f t="shared" si="5"/>
        <v/>
      </c>
      <c r="Q59" s="61" t="e">
        <f t="shared" si="6"/>
        <v>#REF!</v>
      </c>
    </row>
    <row r="60" spans="1:17">
      <c r="A60" s="2" t="s">
        <v>208</v>
      </c>
      <c r="B60" s="57">
        <v>4</v>
      </c>
      <c r="C60" s="57">
        <v>2022</v>
      </c>
      <c r="D60" s="57" t="s">
        <v>209</v>
      </c>
      <c r="E60" s="57" t="s">
        <v>209</v>
      </c>
      <c r="F60" s="36">
        <v>44682</v>
      </c>
      <c r="G60" s="57">
        <f t="shared" si="0"/>
        <v>31</v>
      </c>
      <c r="H60" s="58">
        <f t="shared" si="7"/>
        <v>44709</v>
      </c>
      <c r="I60" s="152">
        <f>_xlfn.XLOOKUP(Table12[[#This Row],[Month Year]],'Modelling New'!D:D,'Modelling New'!N:N)</f>
        <v>10.507</v>
      </c>
      <c r="J60" s="61" t="e">
        <f>'Raw Data'!#REF!/J$1</f>
        <v>#REF!</v>
      </c>
      <c r="K60" s="61" t="e">
        <f>'Raw Data'!#REF!/K$1</f>
        <v>#REF!</v>
      </c>
      <c r="L60" s="61" t="e">
        <f>'Raw Data'!#REF!/L$1</f>
        <v>#REF!</v>
      </c>
      <c r="M60" s="61" t="e">
        <f>'Raw Data'!#REF!/M$1</f>
        <v>#REF!</v>
      </c>
      <c r="N60" s="61" t="e">
        <f>'Raw Data'!#REF!/N$1</f>
        <v>#REF!</v>
      </c>
      <c r="O60" s="61" t="e">
        <f>'Raw Data'!#REF!/O$1</f>
        <v>#REF!</v>
      </c>
      <c r="P60" s="61" t="str">
        <f t="shared" si="5"/>
        <v/>
      </c>
      <c r="Q60" s="61" t="e">
        <f t="shared" si="6"/>
        <v>#REF!</v>
      </c>
    </row>
    <row r="61" spans="1:17">
      <c r="A61" s="2" t="s">
        <v>208</v>
      </c>
      <c r="B61" s="55">
        <v>4</v>
      </c>
      <c r="C61" s="55">
        <v>2022</v>
      </c>
      <c r="D61" s="55" t="s">
        <v>209</v>
      </c>
      <c r="E61" s="55" t="s">
        <v>209</v>
      </c>
      <c r="F61" s="36">
        <v>44682</v>
      </c>
      <c r="G61" s="55">
        <f t="shared" si="0"/>
        <v>31</v>
      </c>
      <c r="H61" s="56">
        <f t="shared" si="7"/>
        <v>44710</v>
      </c>
      <c r="I61" s="151">
        <f>_xlfn.XLOOKUP(Table12[[#This Row],[Month Year]],'Modelling New'!D:D,'Modelling New'!N:N)</f>
        <v>10.507</v>
      </c>
      <c r="J61" s="61" t="e">
        <f>'Raw Data'!#REF!/J$1</f>
        <v>#REF!</v>
      </c>
      <c r="K61" s="61" t="e">
        <f>'Raw Data'!#REF!/K$1</f>
        <v>#REF!</v>
      </c>
      <c r="L61" s="61" t="e">
        <f>'Raw Data'!#REF!/L$1</f>
        <v>#REF!</v>
      </c>
      <c r="M61" s="61" t="e">
        <f>'Raw Data'!#REF!/M$1</f>
        <v>#REF!</v>
      </c>
      <c r="N61" s="61" t="e">
        <f>'Raw Data'!#REF!/N$1</f>
        <v>#REF!</v>
      </c>
      <c r="O61" s="61" t="e">
        <f>'Raw Data'!#REF!/O$1</f>
        <v>#REF!</v>
      </c>
      <c r="P61" s="61" t="str">
        <f t="shared" si="5"/>
        <v/>
      </c>
      <c r="Q61" s="61" t="e">
        <f t="shared" si="6"/>
        <v>#REF!</v>
      </c>
    </row>
    <row r="62" spans="1:17">
      <c r="A62" s="2" t="s">
        <v>208</v>
      </c>
      <c r="B62" s="57">
        <v>4</v>
      </c>
      <c r="C62" s="57">
        <v>2022</v>
      </c>
      <c r="D62" s="57" t="s">
        <v>209</v>
      </c>
      <c r="E62" s="57" t="s">
        <v>209</v>
      </c>
      <c r="F62" s="36">
        <v>44682</v>
      </c>
      <c r="G62" s="57">
        <f t="shared" si="0"/>
        <v>31</v>
      </c>
      <c r="H62" s="58">
        <f t="shared" si="7"/>
        <v>44711</v>
      </c>
      <c r="I62" s="152">
        <f>_xlfn.XLOOKUP(Table12[[#This Row],[Month Year]],'Modelling New'!D:D,'Modelling New'!N:N)</f>
        <v>10.507</v>
      </c>
      <c r="J62" s="61" t="e">
        <f>'Raw Data'!#REF!/J$1</f>
        <v>#REF!</v>
      </c>
      <c r="K62" s="61" t="e">
        <f>'Raw Data'!#REF!/K$1</f>
        <v>#REF!</v>
      </c>
      <c r="L62" s="61" t="e">
        <f>'Raw Data'!#REF!/L$1</f>
        <v>#REF!</v>
      </c>
      <c r="M62" s="61" t="e">
        <f>'Raw Data'!#REF!/M$1</f>
        <v>#REF!</v>
      </c>
      <c r="N62" s="61" t="e">
        <f>'Raw Data'!#REF!/N$1</f>
        <v>#REF!</v>
      </c>
      <c r="O62" s="61" t="e">
        <f>'Raw Data'!#REF!/O$1</f>
        <v>#REF!</v>
      </c>
      <c r="P62" s="61" t="str">
        <f t="shared" si="5"/>
        <v/>
      </c>
      <c r="Q62" s="61" t="e">
        <f t="shared" si="6"/>
        <v>#REF!</v>
      </c>
    </row>
    <row r="63" spans="1:17">
      <c r="A63" s="2" t="s">
        <v>208</v>
      </c>
      <c r="B63" s="55">
        <v>4</v>
      </c>
      <c r="C63" s="55">
        <v>2022</v>
      </c>
      <c r="D63" s="55" t="s">
        <v>209</v>
      </c>
      <c r="E63" s="55" t="s">
        <v>209</v>
      </c>
      <c r="F63" s="36">
        <v>44682</v>
      </c>
      <c r="G63" s="55">
        <f t="shared" si="0"/>
        <v>31</v>
      </c>
      <c r="H63" s="56">
        <f t="shared" si="7"/>
        <v>44712</v>
      </c>
      <c r="I63" s="151">
        <f>_xlfn.XLOOKUP(Table12[[#This Row],[Month Year]],'Modelling New'!D:D,'Modelling New'!N:N)</f>
        <v>10.507</v>
      </c>
      <c r="J63" s="61" t="e">
        <f>'Raw Data'!#REF!/J$1</f>
        <v>#REF!</v>
      </c>
      <c r="K63" s="61" t="e">
        <f>'Raw Data'!#REF!/K$1</f>
        <v>#REF!</v>
      </c>
      <c r="L63" s="61" t="e">
        <f>'Raw Data'!#REF!/L$1</f>
        <v>#REF!</v>
      </c>
      <c r="M63" s="61" t="e">
        <f>'Raw Data'!#REF!/M$1</f>
        <v>#REF!</v>
      </c>
      <c r="N63" s="61" t="e">
        <f>'Raw Data'!#REF!/N$1</f>
        <v>#REF!</v>
      </c>
      <c r="O63" s="61" t="e">
        <f>'Raw Data'!#REF!/O$1</f>
        <v>#REF!</v>
      </c>
      <c r="P63" s="61" t="str">
        <f t="shared" si="5"/>
        <v/>
      </c>
      <c r="Q63" s="61" t="e">
        <f t="shared" si="6"/>
        <v>#REF!</v>
      </c>
    </row>
    <row r="64" spans="1:17">
      <c r="A64" s="2" t="s">
        <v>208</v>
      </c>
      <c r="B64" s="57">
        <v>4</v>
      </c>
      <c r="C64" s="57">
        <v>2022</v>
      </c>
      <c r="D64" s="57" t="s">
        <v>209</v>
      </c>
      <c r="E64" s="57" t="s">
        <v>209</v>
      </c>
      <c r="F64" s="36">
        <v>44713</v>
      </c>
      <c r="G64" s="57">
        <f t="shared" si="0"/>
        <v>30</v>
      </c>
      <c r="H64" s="58">
        <f t="shared" si="7"/>
        <v>44713</v>
      </c>
      <c r="I64" s="152">
        <f>_xlfn.XLOOKUP(Table12[[#This Row],[Month Year]],'Modelling New'!D:D,'Modelling New'!N:N)</f>
        <v>10.507</v>
      </c>
      <c r="J64" s="61" t="e">
        <f>'Raw Data'!#REF!/J$1</f>
        <v>#REF!</v>
      </c>
      <c r="K64" s="61" t="e">
        <f>'Raw Data'!#REF!/K$1</f>
        <v>#REF!</v>
      </c>
      <c r="L64" s="61" t="e">
        <f>'Raw Data'!#REF!/L$1</f>
        <v>#REF!</v>
      </c>
      <c r="M64" s="61" t="e">
        <f>'Raw Data'!#REF!/M$1</f>
        <v>#REF!</v>
      </c>
      <c r="N64" s="61" t="e">
        <f>'Raw Data'!#REF!/N$1</f>
        <v>#REF!</v>
      </c>
      <c r="O64" s="61" t="e">
        <f>'Raw Data'!#REF!/O$1</f>
        <v>#REF!</v>
      </c>
      <c r="P64" s="61" t="str">
        <f t="shared" si="5"/>
        <v/>
      </c>
      <c r="Q64" s="61" t="e">
        <f t="shared" si="6"/>
        <v>#REF!</v>
      </c>
    </row>
    <row r="65" spans="1:17">
      <c r="A65" s="2" t="s">
        <v>208</v>
      </c>
      <c r="B65" s="55">
        <v>4</v>
      </c>
      <c r="C65" s="55">
        <v>2022</v>
      </c>
      <c r="D65" s="55" t="s">
        <v>209</v>
      </c>
      <c r="E65" s="55" t="s">
        <v>209</v>
      </c>
      <c r="F65" s="36">
        <v>44713</v>
      </c>
      <c r="G65" s="55">
        <f t="shared" si="0"/>
        <v>30</v>
      </c>
      <c r="H65" s="56">
        <f t="shared" si="7"/>
        <v>44714</v>
      </c>
      <c r="I65" s="151">
        <f>_xlfn.XLOOKUP(Table12[[#This Row],[Month Year]],'Modelling New'!D:D,'Modelling New'!N:N)</f>
        <v>10.507</v>
      </c>
      <c r="J65" s="61" t="e">
        <f>'Raw Data'!#REF!/J$1</f>
        <v>#REF!</v>
      </c>
      <c r="K65" s="61" t="e">
        <f>'Raw Data'!#REF!/K$1</f>
        <v>#REF!</v>
      </c>
      <c r="L65" s="61" t="e">
        <f>'Raw Data'!#REF!/L$1</f>
        <v>#REF!</v>
      </c>
      <c r="M65" s="61" t="e">
        <f>'Raw Data'!#REF!/M$1</f>
        <v>#REF!</v>
      </c>
      <c r="N65" s="61" t="e">
        <f>'Raw Data'!#REF!/N$1</f>
        <v>#REF!</v>
      </c>
      <c r="O65" s="61" t="e">
        <f>'Raw Data'!#REF!/O$1</f>
        <v>#REF!</v>
      </c>
      <c r="P65" s="61" t="str">
        <f t="shared" si="5"/>
        <v/>
      </c>
      <c r="Q65" s="61" t="e">
        <f t="shared" si="6"/>
        <v>#REF!</v>
      </c>
    </row>
    <row r="66" spans="1:17">
      <c r="A66" s="2" t="s">
        <v>208</v>
      </c>
      <c r="B66" s="57">
        <v>4</v>
      </c>
      <c r="C66" s="57">
        <v>2022</v>
      </c>
      <c r="D66" s="57" t="s">
        <v>209</v>
      </c>
      <c r="E66" s="57" t="s">
        <v>209</v>
      </c>
      <c r="F66" s="36">
        <v>44713</v>
      </c>
      <c r="G66" s="57">
        <f t="shared" si="0"/>
        <v>30</v>
      </c>
      <c r="H66" s="58">
        <f t="shared" si="7"/>
        <v>44715</v>
      </c>
      <c r="I66" s="152">
        <f>_xlfn.XLOOKUP(Table12[[#This Row],[Month Year]],'Modelling New'!D:D,'Modelling New'!N:N)</f>
        <v>10.507</v>
      </c>
      <c r="J66" s="61" t="e">
        <f>'Raw Data'!#REF!/J$1</f>
        <v>#REF!</v>
      </c>
      <c r="K66" s="61" t="e">
        <f>'Raw Data'!#REF!/K$1</f>
        <v>#REF!</v>
      </c>
      <c r="L66" s="61" t="e">
        <f>'Raw Data'!#REF!/L$1</f>
        <v>#REF!</v>
      </c>
      <c r="M66" s="61" t="e">
        <f>'Raw Data'!#REF!/M$1</f>
        <v>#REF!</v>
      </c>
      <c r="N66" s="61" t="e">
        <f>'Raw Data'!#REF!/N$1</f>
        <v>#REF!</v>
      </c>
      <c r="O66" s="61" t="e">
        <f>'Raw Data'!#REF!/O$1</f>
        <v>#REF!</v>
      </c>
      <c r="P66" s="61" t="str">
        <f t="shared" si="5"/>
        <v/>
      </c>
      <c r="Q66" s="61" t="e">
        <f t="shared" si="6"/>
        <v>#REF!</v>
      </c>
    </row>
    <row r="67" spans="1:17">
      <c r="A67" s="2" t="s">
        <v>208</v>
      </c>
      <c r="B67" s="55">
        <v>4</v>
      </c>
      <c r="C67" s="55">
        <v>2022</v>
      </c>
      <c r="D67" s="55" t="s">
        <v>209</v>
      </c>
      <c r="E67" s="55" t="s">
        <v>209</v>
      </c>
      <c r="F67" s="36">
        <v>44713</v>
      </c>
      <c r="G67" s="55">
        <f t="shared" si="0"/>
        <v>30</v>
      </c>
      <c r="H67" s="56">
        <f t="shared" si="7"/>
        <v>44716</v>
      </c>
      <c r="I67" s="151">
        <f>_xlfn.XLOOKUP(Table12[[#This Row],[Month Year]],'Modelling New'!D:D,'Modelling New'!N:N)</f>
        <v>10.507</v>
      </c>
      <c r="J67" s="61" t="e">
        <f>'Raw Data'!#REF!/J$1</f>
        <v>#REF!</v>
      </c>
      <c r="K67" s="61" t="e">
        <f>'Raw Data'!#REF!/K$1</f>
        <v>#REF!</v>
      </c>
      <c r="L67" s="61" t="e">
        <f>'Raw Data'!#REF!/L$1</f>
        <v>#REF!</v>
      </c>
      <c r="M67" s="61" t="e">
        <f>'Raw Data'!#REF!/M$1</f>
        <v>#REF!</v>
      </c>
      <c r="N67" s="61" t="e">
        <f>'Raw Data'!#REF!/N$1</f>
        <v>#REF!</v>
      </c>
      <c r="O67" s="61" t="e">
        <f>'Raw Data'!#REF!/O$1</f>
        <v>#REF!</v>
      </c>
      <c r="P67" s="61" t="str">
        <f t="shared" si="5"/>
        <v/>
      </c>
      <c r="Q67" s="61" t="e">
        <f t="shared" si="6"/>
        <v>#REF!</v>
      </c>
    </row>
    <row r="68" spans="1:17">
      <c r="A68" s="2" t="s">
        <v>208</v>
      </c>
      <c r="B68" s="57">
        <v>4</v>
      </c>
      <c r="C68" s="57">
        <v>2022</v>
      </c>
      <c r="D68" s="57" t="s">
        <v>209</v>
      </c>
      <c r="E68" s="57" t="s">
        <v>209</v>
      </c>
      <c r="F68" s="36">
        <v>44713</v>
      </c>
      <c r="G68" s="57">
        <f t="shared" ref="G68:G131" si="8">DAY(EOMONTH(F68,0))</f>
        <v>30</v>
      </c>
      <c r="H68" s="58">
        <f t="shared" si="7"/>
        <v>44717</v>
      </c>
      <c r="I68" s="152">
        <f>_xlfn.XLOOKUP(Table12[[#This Row],[Month Year]],'Modelling New'!D:D,'Modelling New'!N:N)</f>
        <v>10.507</v>
      </c>
      <c r="J68" s="61" t="e">
        <f>'Raw Data'!#REF!/J$1</f>
        <v>#REF!</v>
      </c>
      <c r="K68" s="61" t="e">
        <f>'Raw Data'!#REF!/K$1</f>
        <v>#REF!</v>
      </c>
      <c r="L68" s="61" t="e">
        <f>'Raw Data'!#REF!/L$1</f>
        <v>#REF!</v>
      </c>
      <c r="M68" s="61" t="e">
        <f>'Raw Data'!#REF!/M$1</f>
        <v>#REF!</v>
      </c>
      <c r="N68" s="61" t="e">
        <f>'Raw Data'!#REF!/N$1</f>
        <v>#REF!</v>
      </c>
      <c r="O68" s="61" t="e">
        <f>'Raw Data'!#REF!/O$1</f>
        <v>#REF!</v>
      </c>
      <c r="P68" s="61" t="str">
        <f t="shared" si="5"/>
        <v/>
      </c>
      <c r="Q68" s="61" t="e">
        <f t="shared" si="6"/>
        <v>#REF!</v>
      </c>
    </row>
    <row r="69" spans="1:17">
      <c r="A69" s="2" t="s">
        <v>208</v>
      </c>
      <c r="B69" s="55">
        <v>4</v>
      </c>
      <c r="C69" s="55">
        <v>2022</v>
      </c>
      <c r="D69" s="55" t="s">
        <v>209</v>
      </c>
      <c r="E69" s="55" t="s">
        <v>209</v>
      </c>
      <c r="F69" s="36">
        <v>44713</v>
      </c>
      <c r="G69" s="55">
        <f t="shared" si="8"/>
        <v>30</v>
      </c>
      <c r="H69" s="56">
        <f t="shared" si="7"/>
        <v>44718</v>
      </c>
      <c r="I69" s="151">
        <f>_xlfn.XLOOKUP(Table12[[#This Row],[Month Year]],'Modelling New'!D:D,'Modelling New'!N:N)</f>
        <v>10.507</v>
      </c>
      <c r="J69" s="61" t="e">
        <f>'Raw Data'!#REF!/J$1</f>
        <v>#REF!</v>
      </c>
      <c r="K69" s="61" t="e">
        <f>'Raw Data'!#REF!/K$1</f>
        <v>#REF!</v>
      </c>
      <c r="L69" s="61" t="e">
        <f>'Raw Data'!#REF!/L$1</f>
        <v>#REF!</v>
      </c>
      <c r="M69" s="61" t="e">
        <f>'Raw Data'!#REF!/M$1</f>
        <v>#REF!</v>
      </c>
      <c r="N69" s="61" t="e">
        <f>'Raw Data'!#REF!/N$1</f>
        <v>#REF!</v>
      </c>
      <c r="O69" s="61" t="e">
        <f>'Raw Data'!#REF!/O$1</f>
        <v>#REF!</v>
      </c>
      <c r="P69" s="61" t="str">
        <f t="shared" si="5"/>
        <v/>
      </c>
      <c r="Q69" s="61" t="e">
        <f t="shared" si="6"/>
        <v>#REF!</v>
      </c>
    </row>
    <row r="70" spans="1:17">
      <c r="A70" s="2" t="s">
        <v>208</v>
      </c>
      <c r="B70" s="57">
        <v>4</v>
      </c>
      <c r="C70" s="57">
        <v>2022</v>
      </c>
      <c r="D70" s="57" t="s">
        <v>209</v>
      </c>
      <c r="E70" s="57" t="s">
        <v>209</v>
      </c>
      <c r="F70" s="36">
        <v>44713</v>
      </c>
      <c r="G70" s="57">
        <f t="shared" si="8"/>
        <v>30</v>
      </c>
      <c r="H70" s="58">
        <f t="shared" si="7"/>
        <v>44719</v>
      </c>
      <c r="I70" s="152">
        <f>_xlfn.XLOOKUP(Table12[[#This Row],[Month Year]],'Modelling New'!D:D,'Modelling New'!N:N)</f>
        <v>10.507</v>
      </c>
      <c r="J70" s="61" t="e">
        <f>'Raw Data'!#REF!/J$1</f>
        <v>#REF!</v>
      </c>
      <c r="K70" s="61" t="e">
        <f>'Raw Data'!#REF!/K$1</f>
        <v>#REF!</v>
      </c>
      <c r="L70" s="61" t="e">
        <f>'Raw Data'!#REF!/L$1</f>
        <v>#REF!</v>
      </c>
      <c r="M70" s="61" t="e">
        <f>'Raw Data'!#REF!/M$1</f>
        <v>#REF!</v>
      </c>
      <c r="N70" s="61" t="e">
        <f>'Raw Data'!#REF!/N$1</f>
        <v>#REF!</v>
      </c>
      <c r="O70" s="61" t="e">
        <f>'Raw Data'!#REF!/O$1</f>
        <v>#REF!</v>
      </c>
      <c r="P70" s="61" t="str">
        <f t="shared" si="5"/>
        <v/>
      </c>
      <c r="Q70" s="61" t="e">
        <f t="shared" si="6"/>
        <v>#REF!</v>
      </c>
    </row>
    <row r="71" spans="1:17">
      <c r="A71" s="2" t="s">
        <v>208</v>
      </c>
      <c r="B71" s="55">
        <v>4</v>
      </c>
      <c r="C71" s="55">
        <v>2022</v>
      </c>
      <c r="D71" s="55" t="s">
        <v>209</v>
      </c>
      <c r="E71" s="55" t="s">
        <v>209</v>
      </c>
      <c r="F71" s="36">
        <v>44713</v>
      </c>
      <c r="G71" s="55">
        <f t="shared" si="8"/>
        <v>30</v>
      </c>
      <c r="H71" s="56">
        <f t="shared" si="7"/>
        <v>44720</v>
      </c>
      <c r="I71" s="151">
        <f>_xlfn.XLOOKUP(Table12[[#This Row],[Month Year]],'Modelling New'!D:D,'Modelling New'!N:N)</f>
        <v>10.507</v>
      </c>
      <c r="J71" s="61" t="e">
        <f>'Raw Data'!#REF!/J$1</f>
        <v>#REF!</v>
      </c>
      <c r="K71" s="61" t="e">
        <f>'Raw Data'!#REF!/K$1</f>
        <v>#REF!</v>
      </c>
      <c r="L71" s="61" t="e">
        <f>'Raw Data'!#REF!/L$1</f>
        <v>#REF!</v>
      </c>
      <c r="M71" s="61" t="e">
        <f>'Raw Data'!#REF!/M$1</f>
        <v>#REF!</v>
      </c>
      <c r="N71" s="61" t="e">
        <f>'Raw Data'!#REF!/N$1</f>
        <v>#REF!</v>
      </c>
      <c r="O71" s="61" t="e">
        <f>'Raw Data'!#REF!/O$1</f>
        <v>#REF!</v>
      </c>
      <c r="P71" s="61" t="str">
        <f t="shared" si="5"/>
        <v/>
      </c>
      <c r="Q71" s="61" t="e">
        <f t="shared" si="6"/>
        <v>#REF!</v>
      </c>
    </row>
    <row r="72" spans="1:17">
      <c r="A72" s="2" t="s">
        <v>208</v>
      </c>
      <c r="B72" s="57">
        <v>4</v>
      </c>
      <c r="C72" s="57">
        <v>2022</v>
      </c>
      <c r="D72" s="57" t="s">
        <v>209</v>
      </c>
      <c r="E72" s="57" t="s">
        <v>209</v>
      </c>
      <c r="F72" s="36">
        <v>44713</v>
      </c>
      <c r="G72" s="57">
        <f t="shared" si="8"/>
        <v>30</v>
      </c>
      <c r="H72" s="58">
        <f t="shared" si="7"/>
        <v>44721</v>
      </c>
      <c r="I72" s="152">
        <f>_xlfn.XLOOKUP(Table12[[#This Row],[Month Year]],'Modelling New'!D:D,'Modelling New'!N:N)</f>
        <v>10.507</v>
      </c>
      <c r="J72" s="61" t="e">
        <f>'Raw Data'!#REF!/J$1</f>
        <v>#REF!</v>
      </c>
      <c r="K72" s="61" t="e">
        <f>'Raw Data'!#REF!/K$1</f>
        <v>#REF!</v>
      </c>
      <c r="L72" s="61" t="e">
        <f>'Raw Data'!#REF!/L$1</f>
        <v>#REF!</v>
      </c>
      <c r="M72" s="61" t="e">
        <f>'Raw Data'!#REF!/M$1</f>
        <v>#REF!</v>
      </c>
      <c r="N72" s="61" t="e">
        <f>'Raw Data'!#REF!/N$1</f>
        <v>#REF!</v>
      </c>
      <c r="O72" s="61" t="e">
        <f>'Raw Data'!#REF!/O$1</f>
        <v>#REF!</v>
      </c>
      <c r="P72" s="61" t="str">
        <f t="shared" si="5"/>
        <v/>
      </c>
      <c r="Q72" s="61" t="e">
        <f t="shared" si="6"/>
        <v>#REF!</v>
      </c>
    </row>
    <row r="73" spans="1:17">
      <c r="A73" s="2" t="s">
        <v>208</v>
      </c>
      <c r="B73" s="55">
        <v>4</v>
      </c>
      <c r="C73" s="55">
        <v>2022</v>
      </c>
      <c r="D73" s="55" t="s">
        <v>209</v>
      </c>
      <c r="E73" s="55" t="s">
        <v>209</v>
      </c>
      <c r="F73" s="36">
        <v>44713</v>
      </c>
      <c r="G73" s="55">
        <f t="shared" si="8"/>
        <v>30</v>
      </c>
      <c r="H73" s="56">
        <f t="shared" si="7"/>
        <v>44722</v>
      </c>
      <c r="I73" s="151">
        <f>_xlfn.XLOOKUP(Table12[[#This Row],[Month Year]],'Modelling New'!D:D,'Modelling New'!N:N)</f>
        <v>10.507</v>
      </c>
      <c r="J73" s="61" t="e">
        <f>'Raw Data'!#REF!/J$1</f>
        <v>#REF!</v>
      </c>
      <c r="K73" s="61" t="e">
        <f>'Raw Data'!#REF!/K$1</f>
        <v>#REF!</v>
      </c>
      <c r="L73" s="61" t="e">
        <f>'Raw Data'!#REF!/L$1</f>
        <v>#REF!</v>
      </c>
      <c r="M73" s="61" t="e">
        <f>'Raw Data'!#REF!/M$1</f>
        <v>#REF!</v>
      </c>
      <c r="N73" s="61" t="e">
        <f>'Raw Data'!#REF!/N$1</f>
        <v>#REF!</v>
      </c>
      <c r="O73" s="61" t="e">
        <f>'Raw Data'!#REF!/O$1</f>
        <v>#REF!</v>
      </c>
      <c r="P73" s="61" t="str">
        <f t="shared" si="5"/>
        <v/>
      </c>
      <c r="Q73" s="61" t="e">
        <f t="shared" si="6"/>
        <v>#REF!</v>
      </c>
    </row>
    <row r="74" spans="1:17">
      <c r="A74" s="2" t="s">
        <v>208</v>
      </c>
      <c r="B74" s="57">
        <v>4</v>
      </c>
      <c r="C74" s="57">
        <v>2022</v>
      </c>
      <c r="D74" s="57" t="s">
        <v>209</v>
      </c>
      <c r="E74" s="57" t="s">
        <v>209</v>
      </c>
      <c r="F74" s="36">
        <v>44713</v>
      </c>
      <c r="G74" s="57">
        <f t="shared" si="8"/>
        <v>30</v>
      </c>
      <c r="H74" s="58">
        <f t="shared" si="7"/>
        <v>44723</v>
      </c>
      <c r="I74" s="152">
        <f>_xlfn.XLOOKUP(Table12[[#This Row],[Month Year]],'Modelling New'!D:D,'Modelling New'!N:N)</f>
        <v>10.507</v>
      </c>
      <c r="J74" s="61" t="e">
        <f>'Raw Data'!#REF!/J$1</f>
        <v>#REF!</v>
      </c>
      <c r="K74" s="61" t="e">
        <f>'Raw Data'!#REF!/K$1</f>
        <v>#REF!</v>
      </c>
      <c r="L74" s="61" t="e">
        <f>'Raw Data'!#REF!/L$1</f>
        <v>#REF!</v>
      </c>
      <c r="M74" s="61" t="e">
        <f>'Raw Data'!#REF!/M$1</f>
        <v>#REF!</v>
      </c>
      <c r="N74" s="61" t="e">
        <f>'Raw Data'!#REF!/N$1</f>
        <v>#REF!</v>
      </c>
      <c r="O74" s="61" t="e">
        <f>'Raw Data'!#REF!/O$1</f>
        <v>#REF!</v>
      </c>
      <c r="P74" s="61" t="str">
        <f t="shared" si="5"/>
        <v/>
      </c>
      <c r="Q74" s="61" t="e">
        <f t="shared" si="6"/>
        <v>#REF!</v>
      </c>
    </row>
    <row r="75" spans="1:17">
      <c r="A75" s="2" t="s">
        <v>208</v>
      </c>
      <c r="B75" s="55">
        <v>4</v>
      </c>
      <c r="C75" s="55">
        <v>2022</v>
      </c>
      <c r="D75" s="55" t="s">
        <v>209</v>
      </c>
      <c r="E75" s="55" t="s">
        <v>209</v>
      </c>
      <c r="F75" s="36">
        <v>44713</v>
      </c>
      <c r="G75" s="55">
        <f t="shared" si="8"/>
        <v>30</v>
      </c>
      <c r="H75" s="56">
        <f t="shared" si="7"/>
        <v>44724</v>
      </c>
      <c r="I75" s="151">
        <f>_xlfn.XLOOKUP(Table12[[#This Row],[Month Year]],'Modelling New'!D:D,'Modelling New'!N:N)</f>
        <v>10.507</v>
      </c>
      <c r="J75" s="61" t="e">
        <f>'Raw Data'!#REF!/J$1</f>
        <v>#REF!</v>
      </c>
      <c r="K75" s="61" t="e">
        <f>'Raw Data'!#REF!/K$1</f>
        <v>#REF!</v>
      </c>
      <c r="L75" s="61" t="e">
        <f>'Raw Data'!#REF!/L$1</f>
        <v>#REF!</v>
      </c>
      <c r="M75" s="61" t="e">
        <f>'Raw Data'!#REF!/M$1</f>
        <v>#REF!</v>
      </c>
      <c r="N75" s="61" t="e">
        <f>'Raw Data'!#REF!/N$1</f>
        <v>#REF!</v>
      </c>
      <c r="O75" s="61" t="e">
        <f>'Raw Data'!#REF!/O$1</f>
        <v>#REF!</v>
      </c>
      <c r="P75" s="61" t="str">
        <f t="shared" si="5"/>
        <v/>
      </c>
      <c r="Q75" s="61" t="e">
        <f t="shared" si="6"/>
        <v>#REF!</v>
      </c>
    </row>
    <row r="76" spans="1:17">
      <c r="A76" s="2" t="s">
        <v>208</v>
      </c>
      <c r="B76" s="57">
        <v>4</v>
      </c>
      <c r="C76" s="57">
        <v>2022</v>
      </c>
      <c r="D76" s="57" t="s">
        <v>209</v>
      </c>
      <c r="E76" s="57" t="s">
        <v>209</v>
      </c>
      <c r="F76" s="36">
        <v>44713</v>
      </c>
      <c r="G76" s="57">
        <f t="shared" si="8"/>
        <v>30</v>
      </c>
      <c r="H76" s="58">
        <f t="shared" si="7"/>
        <v>44725</v>
      </c>
      <c r="I76" s="152">
        <f>_xlfn.XLOOKUP(Table12[[#This Row],[Month Year]],'Modelling New'!D:D,'Modelling New'!N:N)</f>
        <v>10.507</v>
      </c>
      <c r="J76" s="61" t="e">
        <f>'Raw Data'!#REF!/J$1</f>
        <v>#REF!</v>
      </c>
      <c r="K76" s="61" t="e">
        <f>'Raw Data'!#REF!/K$1</f>
        <v>#REF!</v>
      </c>
      <c r="L76" s="61" t="e">
        <f>'Raw Data'!#REF!/L$1</f>
        <v>#REF!</v>
      </c>
      <c r="M76" s="61" t="e">
        <f>'Raw Data'!#REF!/M$1</f>
        <v>#REF!</v>
      </c>
      <c r="N76" s="61" t="e">
        <f>'Raw Data'!#REF!/N$1</f>
        <v>#REF!</v>
      </c>
      <c r="O76" s="61" t="e">
        <f>'Raw Data'!#REF!/O$1</f>
        <v>#REF!</v>
      </c>
      <c r="P76" s="61" t="str">
        <f t="shared" si="5"/>
        <v/>
      </c>
      <c r="Q76" s="61" t="e">
        <f t="shared" si="6"/>
        <v>#REF!</v>
      </c>
    </row>
    <row r="77" spans="1:17">
      <c r="A77" s="2" t="s">
        <v>208</v>
      </c>
      <c r="B77" s="55">
        <v>4</v>
      </c>
      <c r="C77" s="55">
        <v>2022</v>
      </c>
      <c r="D77" s="55" t="s">
        <v>209</v>
      </c>
      <c r="E77" s="55" t="s">
        <v>209</v>
      </c>
      <c r="F77" s="36">
        <v>44713</v>
      </c>
      <c r="G77" s="55">
        <f t="shared" si="8"/>
        <v>30</v>
      </c>
      <c r="H77" s="56">
        <f t="shared" si="7"/>
        <v>44726</v>
      </c>
      <c r="I77" s="151">
        <f>_xlfn.XLOOKUP(Table12[[#This Row],[Month Year]],'Modelling New'!D:D,'Modelling New'!N:N)</f>
        <v>10.507</v>
      </c>
      <c r="J77" s="61" t="e">
        <f>'Raw Data'!#REF!/J$1</f>
        <v>#REF!</v>
      </c>
      <c r="K77" s="61" t="e">
        <f>'Raw Data'!#REF!/K$1</f>
        <v>#REF!</v>
      </c>
      <c r="L77" s="61" t="e">
        <f>'Raw Data'!#REF!/L$1</f>
        <v>#REF!</v>
      </c>
      <c r="M77" s="61" t="e">
        <f>'Raw Data'!#REF!/M$1</f>
        <v>#REF!</v>
      </c>
      <c r="N77" s="61" t="e">
        <f>'Raw Data'!#REF!/N$1</f>
        <v>#REF!</v>
      </c>
      <c r="O77" s="61" t="e">
        <f>'Raw Data'!#REF!/O$1</f>
        <v>#REF!</v>
      </c>
      <c r="P77" s="61" t="str">
        <f t="shared" si="5"/>
        <v/>
      </c>
      <c r="Q77" s="61" t="e">
        <f t="shared" si="6"/>
        <v>#REF!</v>
      </c>
    </row>
    <row r="78" spans="1:17">
      <c r="A78" s="2" t="s">
        <v>208</v>
      </c>
      <c r="B78" s="57">
        <v>4</v>
      </c>
      <c r="C78" s="57">
        <v>2022</v>
      </c>
      <c r="D78" s="57" t="s">
        <v>209</v>
      </c>
      <c r="E78" s="57" t="s">
        <v>209</v>
      </c>
      <c r="F78" s="36">
        <v>44713</v>
      </c>
      <c r="G78" s="57">
        <f t="shared" si="8"/>
        <v>30</v>
      </c>
      <c r="H78" s="58">
        <f t="shared" si="7"/>
        <v>44727</v>
      </c>
      <c r="I78" s="152">
        <f>_xlfn.XLOOKUP(Table12[[#This Row],[Month Year]],'Modelling New'!D:D,'Modelling New'!N:N)</f>
        <v>10.507</v>
      </c>
      <c r="J78" s="61" t="e">
        <f>'Raw Data'!#REF!/J$1</f>
        <v>#REF!</v>
      </c>
      <c r="K78" s="61" t="e">
        <f>'Raw Data'!#REF!/K$1</f>
        <v>#REF!</v>
      </c>
      <c r="L78" s="61" t="e">
        <f>'Raw Data'!#REF!/L$1</f>
        <v>#REF!</v>
      </c>
      <c r="M78" s="61" t="e">
        <f>'Raw Data'!#REF!/M$1</f>
        <v>#REF!</v>
      </c>
      <c r="N78" s="61" t="e">
        <f>'Raw Data'!#REF!/N$1</f>
        <v>#REF!</v>
      </c>
      <c r="O78" s="61" t="e">
        <f>'Raw Data'!#REF!/O$1</f>
        <v>#REF!</v>
      </c>
      <c r="P78" s="61" t="str">
        <f t="shared" si="5"/>
        <v/>
      </c>
      <c r="Q78" s="61" t="e">
        <f t="shared" si="6"/>
        <v>#REF!</v>
      </c>
    </row>
    <row r="79" spans="1:17">
      <c r="A79" s="2" t="s">
        <v>208</v>
      </c>
      <c r="B79" s="55">
        <v>4</v>
      </c>
      <c r="C79" s="55">
        <v>2022</v>
      </c>
      <c r="D79" s="55" t="s">
        <v>209</v>
      </c>
      <c r="E79" s="55" t="s">
        <v>209</v>
      </c>
      <c r="F79" s="36">
        <v>44713</v>
      </c>
      <c r="G79" s="55">
        <f t="shared" si="8"/>
        <v>30</v>
      </c>
      <c r="H79" s="56">
        <f t="shared" si="7"/>
        <v>44728</v>
      </c>
      <c r="I79" s="151">
        <f>_xlfn.XLOOKUP(Table12[[#This Row],[Month Year]],'Modelling New'!D:D,'Modelling New'!N:N)</f>
        <v>10.507</v>
      </c>
      <c r="J79" s="61" t="e">
        <f>'Raw Data'!#REF!/J$1</f>
        <v>#REF!</v>
      </c>
      <c r="K79" s="61" t="e">
        <f>'Raw Data'!#REF!/K$1</f>
        <v>#REF!</v>
      </c>
      <c r="L79" s="61" t="e">
        <f>'Raw Data'!#REF!/L$1</f>
        <v>#REF!</v>
      </c>
      <c r="M79" s="61" t="e">
        <f>'Raw Data'!#REF!/M$1</f>
        <v>#REF!</v>
      </c>
      <c r="N79" s="61" t="e">
        <f>'Raw Data'!#REF!/N$1</f>
        <v>#REF!</v>
      </c>
      <c r="O79" s="61" t="e">
        <f>'Raw Data'!#REF!/O$1</f>
        <v>#REF!</v>
      </c>
      <c r="P79" s="61" t="str">
        <f t="shared" si="5"/>
        <v/>
      </c>
      <c r="Q79" s="61" t="e">
        <f t="shared" si="6"/>
        <v>#REF!</v>
      </c>
    </row>
    <row r="80" spans="1:17">
      <c r="A80" s="2" t="s">
        <v>208</v>
      </c>
      <c r="B80" s="57">
        <v>4</v>
      </c>
      <c r="C80" s="57">
        <v>2022</v>
      </c>
      <c r="D80" s="57" t="s">
        <v>209</v>
      </c>
      <c r="E80" s="57" t="s">
        <v>209</v>
      </c>
      <c r="F80" s="36">
        <v>44713</v>
      </c>
      <c r="G80" s="57">
        <f t="shared" si="8"/>
        <v>30</v>
      </c>
      <c r="H80" s="58">
        <f t="shared" si="7"/>
        <v>44729</v>
      </c>
      <c r="I80" s="152">
        <f>_xlfn.XLOOKUP(Table12[[#This Row],[Month Year]],'Modelling New'!D:D,'Modelling New'!N:N)</f>
        <v>10.507</v>
      </c>
      <c r="J80" s="61" t="e">
        <f>'Raw Data'!#REF!/J$1</f>
        <v>#REF!</v>
      </c>
      <c r="K80" s="61" t="e">
        <f>'Raw Data'!#REF!/K$1</f>
        <v>#REF!</v>
      </c>
      <c r="L80" s="61" t="e">
        <f>'Raw Data'!#REF!/L$1</f>
        <v>#REF!</v>
      </c>
      <c r="M80" s="61" t="e">
        <f>'Raw Data'!#REF!/M$1</f>
        <v>#REF!</v>
      </c>
      <c r="N80" s="61" t="e">
        <f>'Raw Data'!#REF!/N$1</f>
        <v>#REF!</v>
      </c>
      <c r="O80" s="61" t="e">
        <f>'Raw Data'!#REF!/O$1</f>
        <v>#REF!</v>
      </c>
      <c r="P80" s="61" t="str">
        <f t="shared" si="5"/>
        <v/>
      </c>
      <c r="Q80" s="61" t="e">
        <f t="shared" si="6"/>
        <v>#REF!</v>
      </c>
    </row>
    <row r="81" spans="1:17">
      <c r="A81" s="2" t="s">
        <v>208</v>
      </c>
      <c r="B81" s="55">
        <v>4</v>
      </c>
      <c r="C81" s="55">
        <v>2022</v>
      </c>
      <c r="D81" s="55" t="s">
        <v>209</v>
      </c>
      <c r="E81" s="55" t="s">
        <v>209</v>
      </c>
      <c r="F81" s="36">
        <v>44713</v>
      </c>
      <c r="G81" s="55">
        <f t="shared" si="8"/>
        <v>30</v>
      </c>
      <c r="H81" s="56">
        <f t="shared" si="7"/>
        <v>44730</v>
      </c>
      <c r="I81" s="151">
        <f>_xlfn.XLOOKUP(Table12[[#This Row],[Month Year]],'Modelling New'!D:D,'Modelling New'!N:N)</f>
        <v>10.507</v>
      </c>
      <c r="J81" s="61" t="e">
        <f>'Raw Data'!#REF!/J$1</f>
        <v>#REF!</v>
      </c>
      <c r="K81" s="61" t="e">
        <f>'Raw Data'!#REF!/K$1</f>
        <v>#REF!</v>
      </c>
      <c r="L81" s="61" t="e">
        <f>'Raw Data'!#REF!/L$1</f>
        <v>#REF!</v>
      </c>
      <c r="M81" s="61" t="e">
        <f>'Raw Data'!#REF!/M$1</f>
        <v>#REF!</v>
      </c>
      <c r="N81" s="61" t="e">
        <f>'Raw Data'!#REF!/N$1</f>
        <v>#REF!</v>
      </c>
      <c r="O81" s="61" t="e">
        <f>'Raw Data'!#REF!/O$1</f>
        <v>#REF!</v>
      </c>
      <c r="P81" s="61" t="str">
        <f t="shared" si="5"/>
        <v/>
      </c>
      <c r="Q81" s="61" t="e">
        <f t="shared" si="6"/>
        <v>#REF!</v>
      </c>
    </row>
    <row r="82" spans="1:17">
      <c r="A82" s="2" t="s">
        <v>208</v>
      </c>
      <c r="B82" s="57">
        <v>4</v>
      </c>
      <c r="C82" s="57">
        <v>2022</v>
      </c>
      <c r="D82" s="57" t="s">
        <v>209</v>
      </c>
      <c r="E82" s="57" t="s">
        <v>209</v>
      </c>
      <c r="F82" s="36">
        <v>44713</v>
      </c>
      <c r="G82" s="57">
        <f t="shared" si="8"/>
        <v>30</v>
      </c>
      <c r="H82" s="58">
        <f t="shared" si="7"/>
        <v>44731</v>
      </c>
      <c r="I82" s="152">
        <f>_xlfn.XLOOKUP(Table12[[#This Row],[Month Year]],'Modelling New'!D:D,'Modelling New'!N:N)</f>
        <v>10.507</v>
      </c>
      <c r="J82" s="61" t="e">
        <f>'Raw Data'!#REF!/J$1</f>
        <v>#REF!</v>
      </c>
      <c r="K82" s="61" t="e">
        <f>'Raw Data'!#REF!/K$1</f>
        <v>#REF!</v>
      </c>
      <c r="L82" s="61" t="e">
        <f>'Raw Data'!#REF!/L$1</f>
        <v>#REF!</v>
      </c>
      <c r="M82" s="61" t="e">
        <f>'Raw Data'!#REF!/M$1</f>
        <v>#REF!</v>
      </c>
      <c r="N82" s="61" t="e">
        <f>'Raw Data'!#REF!/N$1</f>
        <v>#REF!</v>
      </c>
      <c r="O82" s="61" t="e">
        <f>'Raw Data'!#REF!/O$1</f>
        <v>#REF!</v>
      </c>
      <c r="P82" s="61" t="str">
        <f t="shared" si="5"/>
        <v/>
      </c>
      <c r="Q82" s="61" t="e">
        <f t="shared" si="6"/>
        <v>#REF!</v>
      </c>
    </row>
    <row r="83" spans="1:17">
      <c r="A83" s="2" t="s">
        <v>208</v>
      </c>
      <c r="B83" s="55">
        <v>4</v>
      </c>
      <c r="C83" s="55">
        <v>2022</v>
      </c>
      <c r="D83" s="55" t="s">
        <v>209</v>
      </c>
      <c r="E83" s="55" t="s">
        <v>209</v>
      </c>
      <c r="F83" s="36">
        <v>44713</v>
      </c>
      <c r="G83" s="55">
        <f t="shared" si="8"/>
        <v>30</v>
      </c>
      <c r="H83" s="56">
        <f t="shared" si="7"/>
        <v>44732</v>
      </c>
      <c r="I83" s="151">
        <f>_xlfn.XLOOKUP(Table12[[#This Row],[Month Year]],'Modelling New'!D:D,'Modelling New'!N:N)</f>
        <v>10.507</v>
      </c>
      <c r="J83" s="61" t="e">
        <f>'Raw Data'!#REF!/J$1</f>
        <v>#REF!</v>
      </c>
      <c r="K83" s="61" t="e">
        <f>'Raw Data'!#REF!/K$1</f>
        <v>#REF!</v>
      </c>
      <c r="L83" s="61" t="e">
        <f>'Raw Data'!#REF!/L$1</f>
        <v>#REF!</v>
      </c>
      <c r="M83" s="61" t="e">
        <f>'Raw Data'!#REF!/M$1</f>
        <v>#REF!</v>
      </c>
      <c r="N83" s="61" t="e">
        <f>'Raw Data'!#REF!/N$1</f>
        <v>#REF!</v>
      </c>
      <c r="O83" s="61" t="e">
        <f>'Raw Data'!#REF!/O$1</f>
        <v>#REF!</v>
      </c>
      <c r="P83" s="61" t="str">
        <f t="shared" si="5"/>
        <v/>
      </c>
      <c r="Q83" s="61" t="e">
        <f t="shared" si="6"/>
        <v>#REF!</v>
      </c>
    </row>
    <row r="84" spans="1:17">
      <c r="A84" s="2" t="s">
        <v>208</v>
      </c>
      <c r="B84" s="57">
        <v>4</v>
      </c>
      <c r="C84" s="57">
        <v>2022</v>
      </c>
      <c r="D84" s="57" t="s">
        <v>209</v>
      </c>
      <c r="E84" s="57" t="s">
        <v>209</v>
      </c>
      <c r="F84" s="36">
        <v>44713</v>
      </c>
      <c r="G84" s="57">
        <f t="shared" si="8"/>
        <v>30</v>
      </c>
      <c r="H84" s="58">
        <f t="shared" si="7"/>
        <v>44733</v>
      </c>
      <c r="I84" s="152">
        <f>_xlfn.XLOOKUP(Table12[[#This Row],[Month Year]],'Modelling New'!D:D,'Modelling New'!N:N)</f>
        <v>10.507</v>
      </c>
      <c r="J84" s="61" t="e">
        <f>'Raw Data'!#REF!/J$1</f>
        <v>#REF!</v>
      </c>
      <c r="K84" s="61" t="e">
        <f>'Raw Data'!#REF!/K$1</f>
        <v>#REF!</v>
      </c>
      <c r="L84" s="61" t="e">
        <f>'Raw Data'!#REF!/L$1</f>
        <v>#REF!</v>
      </c>
      <c r="M84" s="61" t="e">
        <f>'Raw Data'!#REF!/M$1</f>
        <v>#REF!</v>
      </c>
      <c r="N84" s="61" t="e">
        <f>'Raw Data'!#REF!/N$1</f>
        <v>#REF!</v>
      </c>
      <c r="O84" s="61" t="e">
        <f>'Raw Data'!#REF!/O$1</f>
        <v>#REF!</v>
      </c>
      <c r="P84" s="61" t="str">
        <f t="shared" si="5"/>
        <v/>
      </c>
      <c r="Q84" s="61" t="e">
        <f t="shared" si="6"/>
        <v>#REF!</v>
      </c>
    </row>
    <row r="85" spans="1:17">
      <c r="A85" s="2" t="s">
        <v>208</v>
      </c>
      <c r="B85" s="55">
        <v>4</v>
      </c>
      <c r="C85" s="55">
        <v>2022</v>
      </c>
      <c r="D85" s="55" t="s">
        <v>209</v>
      </c>
      <c r="E85" s="55" t="s">
        <v>209</v>
      </c>
      <c r="F85" s="36">
        <v>44713</v>
      </c>
      <c r="G85" s="55">
        <f t="shared" si="8"/>
        <v>30</v>
      </c>
      <c r="H85" s="56">
        <f t="shared" si="7"/>
        <v>44734</v>
      </c>
      <c r="I85" s="151">
        <f>_xlfn.XLOOKUP(Table12[[#This Row],[Month Year]],'Modelling New'!D:D,'Modelling New'!N:N)</f>
        <v>10.507</v>
      </c>
      <c r="J85" s="61" t="e">
        <f>'Raw Data'!#REF!/J$1</f>
        <v>#REF!</v>
      </c>
      <c r="K85" s="61" t="e">
        <f>'Raw Data'!#REF!/K$1</f>
        <v>#REF!</v>
      </c>
      <c r="L85" s="61" t="e">
        <f>'Raw Data'!#REF!/L$1</f>
        <v>#REF!</v>
      </c>
      <c r="M85" s="61" t="e">
        <f>'Raw Data'!#REF!/M$1</f>
        <v>#REF!</v>
      </c>
      <c r="N85" s="61" t="e">
        <f>'Raw Data'!#REF!/N$1</f>
        <v>#REF!</v>
      </c>
      <c r="O85" s="61" t="e">
        <f>'Raw Data'!#REF!/O$1</f>
        <v>#REF!</v>
      </c>
      <c r="P85" s="61" t="str">
        <f t="shared" si="5"/>
        <v/>
      </c>
      <c r="Q85" s="61" t="e">
        <f t="shared" si="6"/>
        <v>#REF!</v>
      </c>
    </row>
    <row r="86" spans="1:17">
      <c r="A86" s="2" t="s">
        <v>208</v>
      </c>
      <c r="B86" s="57">
        <v>4</v>
      </c>
      <c r="C86" s="57">
        <v>2022</v>
      </c>
      <c r="D86" s="57" t="s">
        <v>209</v>
      </c>
      <c r="E86" s="57" t="s">
        <v>209</v>
      </c>
      <c r="F86" s="36">
        <v>44713</v>
      </c>
      <c r="G86" s="57">
        <f t="shared" si="8"/>
        <v>30</v>
      </c>
      <c r="H86" s="58">
        <f t="shared" si="7"/>
        <v>44735</v>
      </c>
      <c r="I86" s="152">
        <f>_xlfn.XLOOKUP(Table12[[#This Row],[Month Year]],'Modelling New'!D:D,'Modelling New'!N:N)</f>
        <v>10.507</v>
      </c>
      <c r="J86" s="61" t="e">
        <f>'Raw Data'!#REF!/J$1</f>
        <v>#REF!</v>
      </c>
      <c r="K86" s="61" t="e">
        <f>'Raw Data'!#REF!/K$1</f>
        <v>#REF!</v>
      </c>
      <c r="L86" s="61" t="e">
        <f>'Raw Data'!#REF!/L$1</f>
        <v>#REF!</v>
      </c>
      <c r="M86" s="61" t="e">
        <f>'Raw Data'!#REF!/M$1</f>
        <v>#REF!</v>
      </c>
      <c r="N86" s="61" t="e">
        <f>'Raw Data'!#REF!/N$1</f>
        <v>#REF!</v>
      </c>
      <c r="O86" s="61" t="e">
        <f>'Raw Data'!#REF!/O$1</f>
        <v>#REF!</v>
      </c>
      <c r="P86" s="61" t="str">
        <f t="shared" si="5"/>
        <v/>
      </c>
      <c r="Q86" s="61" t="e">
        <f t="shared" si="6"/>
        <v>#REF!</v>
      </c>
    </row>
    <row r="87" spans="1:17">
      <c r="A87" s="2" t="s">
        <v>208</v>
      </c>
      <c r="B87" s="55">
        <v>4</v>
      </c>
      <c r="C87" s="55">
        <v>2022</v>
      </c>
      <c r="D87" s="55" t="s">
        <v>209</v>
      </c>
      <c r="E87" s="55" t="s">
        <v>209</v>
      </c>
      <c r="F87" s="36">
        <v>44713</v>
      </c>
      <c r="G87" s="55">
        <f t="shared" si="8"/>
        <v>30</v>
      </c>
      <c r="H87" s="56">
        <f t="shared" si="7"/>
        <v>44736</v>
      </c>
      <c r="I87" s="151">
        <f>_xlfn.XLOOKUP(Table12[[#This Row],[Month Year]],'Modelling New'!D:D,'Modelling New'!N:N)</f>
        <v>10.507</v>
      </c>
      <c r="J87" s="61" t="e">
        <f>'Raw Data'!#REF!/J$1</f>
        <v>#REF!</v>
      </c>
      <c r="K87" s="61" t="e">
        <f>'Raw Data'!#REF!/K$1</f>
        <v>#REF!</v>
      </c>
      <c r="L87" s="61" t="e">
        <f>'Raw Data'!#REF!/L$1</f>
        <v>#REF!</v>
      </c>
      <c r="M87" s="61" t="e">
        <f>'Raw Data'!#REF!/M$1</f>
        <v>#REF!</v>
      </c>
      <c r="N87" s="61" t="e">
        <f>'Raw Data'!#REF!/N$1</f>
        <v>#REF!</v>
      </c>
      <c r="O87" s="61" t="e">
        <f>'Raw Data'!#REF!/O$1</f>
        <v>#REF!</v>
      </c>
      <c r="P87" s="61" t="str">
        <f t="shared" si="5"/>
        <v/>
      </c>
      <c r="Q87" s="61" t="e">
        <f t="shared" si="6"/>
        <v>#REF!</v>
      </c>
    </row>
    <row r="88" spans="1:17">
      <c r="A88" s="2" t="s">
        <v>208</v>
      </c>
      <c r="B88" s="57">
        <v>4</v>
      </c>
      <c r="C88" s="57">
        <v>2022</v>
      </c>
      <c r="D88" s="57" t="s">
        <v>209</v>
      </c>
      <c r="E88" s="57" t="s">
        <v>209</v>
      </c>
      <c r="F88" s="36">
        <v>44713</v>
      </c>
      <c r="G88" s="57">
        <f t="shared" si="8"/>
        <v>30</v>
      </c>
      <c r="H88" s="58">
        <f t="shared" si="7"/>
        <v>44737</v>
      </c>
      <c r="I88" s="152">
        <f>_xlfn.XLOOKUP(Table12[[#This Row],[Month Year]],'Modelling New'!D:D,'Modelling New'!N:N)</f>
        <v>10.507</v>
      </c>
      <c r="J88" s="61" t="e">
        <f>'Raw Data'!#REF!/J$1</f>
        <v>#REF!</v>
      </c>
      <c r="K88" s="61" t="e">
        <f>'Raw Data'!#REF!/K$1</f>
        <v>#REF!</v>
      </c>
      <c r="L88" s="61" t="e">
        <f>'Raw Data'!#REF!/L$1</f>
        <v>#REF!</v>
      </c>
      <c r="M88" s="61" t="e">
        <f>'Raw Data'!#REF!/M$1</f>
        <v>#REF!</v>
      </c>
      <c r="N88" s="61" t="e">
        <f>'Raw Data'!#REF!/N$1</f>
        <v>#REF!</v>
      </c>
      <c r="O88" s="61" t="e">
        <f>'Raw Data'!#REF!/O$1</f>
        <v>#REF!</v>
      </c>
      <c r="P88" s="61" t="str">
        <f t="shared" si="5"/>
        <v/>
      </c>
      <c r="Q88" s="61" t="e">
        <f t="shared" si="6"/>
        <v>#REF!</v>
      </c>
    </row>
    <row r="89" spans="1:17">
      <c r="A89" s="2" t="s">
        <v>208</v>
      </c>
      <c r="B89" s="55">
        <v>4</v>
      </c>
      <c r="C89" s="55">
        <v>2022</v>
      </c>
      <c r="D89" s="55" t="s">
        <v>209</v>
      </c>
      <c r="E89" s="55" t="s">
        <v>209</v>
      </c>
      <c r="F89" s="36">
        <v>44713</v>
      </c>
      <c r="G89" s="55">
        <f t="shared" si="8"/>
        <v>30</v>
      </c>
      <c r="H89" s="56">
        <f t="shared" si="7"/>
        <v>44738</v>
      </c>
      <c r="I89" s="151">
        <f>_xlfn.XLOOKUP(Table12[[#This Row],[Month Year]],'Modelling New'!D:D,'Modelling New'!N:N)</f>
        <v>10.507</v>
      </c>
      <c r="J89" s="61" t="e">
        <f>'Raw Data'!#REF!/J$1</f>
        <v>#REF!</v>
      </c>
      <c r="K89" s="61" t="e">
        <f>'Raw Data'!#REF!/K$1</f>
        <v>#REF!</v>
      </c>
      <c r="L89" s="61" t="e">
        <f>'Raw Data'!#REF!/L$1</f>
        <v>#REF!</v>
      </c>
      <c r="M89" s="61" t="e">
        <f>'Raw Data'!#REF!/M$1</f>
        <v>#REF!</v>
      </c>
      <c r="N89" s="61" t="e">
        <f>'Raw Data'!#REF!/N$1</f>
        <v>#REF!</v>
      </c>
      <c r="O89" s="61" t="e">
        <f>'Raw Data'!#REF!/O$1</f>
        <v>#REF!</v>
      </c>
      <c r="P89" s="61" t="str">
        <f t="shared" si="5"/>
        <v/>
      </c>
      <c r="Q89" s="61" t="e">
        <f t="shared" si="6"/>
        <v>#REF!</v>
      </c>
    </row>
    <row r="90" spans="1:17">
      <c r="A90" s="2" t="s">
        <v>208</v>
      </c>
      <c r="B90" s="57">
        <v>4</v>
      </c>
      <c r="C90" s="57">
        <v>2022</v>
      </c>
      <c r="D90" s="57" t="s">
        <v>209</v>
      </c>
      <c r="E90" s="57" t="s">
        <v>209</v>
      </c>
      <c r="F90" s="36">
        <v>44713</v>
      </c>
      <c r="G90" s="57">
        <f t="shared" si="8"/>
        <v>30</v>
      </c>
      <c r="H90" s="58">
        <f t="shared" si="7"/>
        <v>44739</v>
      </c>
      <c r="I90" s="152">
        <f>_xlfn.XLOOKUP(Table12[[#This Row],[Month Year]],'Modelling New'!D:D,'Modelling New'!N:N)</f>
        <v>10.507</v>
      </c>
      <c r="J90" s="61" t="e">
        <f>'Raw Data'!#REF!/J$1</f>
        <v>#REF!</v>
      </c>
      <c r="K90" s="61" t="e">
        <f>'Raw Data'!#REF!/K$1</f>
        <v>#REF!</v>
      </c>
      <c r="L90" s="61" t="e">
        <f>'Raw Data'!#REF!/L$1</f>
        <v>#REF!</v>
      </c>
      <c r="M90" s="61" t="e">
        <f>'Raw Data'!#REF!/M$1</f>
        <v>#REF!</v>
      </c>
      <c r="N90" s="61" t="e">
        <f>'Raw Data'!#REF!/N$1</f>
        <v>#REF!</v>
      </c>
      <c r="O90" s="61" t="e">
        <f>'Raw Data'!#REF!/O$1</f>
        <v>#REF!</v>
      </c>
      <c r="P90" s="61" t="str">
        <f t="shared" si="5"/>
        <v/>
      </c>
      <c r="Q90" s="61" t="e">
        <f t="shared" si="6"/>
        <v>#REF!</v>
      </c>
    </row>
    <row r="91" spans="1:17">
      <c r="A91" s="2" t="s">
        <v>208</v>
      </c>
      <c r="B91" s="55">
        <v>4</v>
      </c>
      <c r="C91" s="55">
        <v>2022</v>
      </c>
      <c r="D91" s="55" t="s">
        <v>209</v>
      </c>
      <c r="E91" s="55" t="s">
        <v>209</v>
      </c>
      <c r="F91" s="36">
        <v>44713</v>
      </c>
      <c r="G91" s="55">
        <f t="shared" si="8"/>
        <v>30</v>
      </c>
      <c r="H91" s="56">
        <f t="shared" si="7"/>
        <v>44740</v>
      </c>
      <c r="I91" s="151">
        <f>_xlfn.XLOOKUP(Table12[[#This Row],[Month Year]],'Modelling New'!D:D,'Modelling New'!N:N)</f>
        <v>10.507</v>
      </c>
      <c r="J91" s="61" t="e">
        <f>'Raw Data'!#REF!/J$1</f>
        <v>#REF!</v>
      </c>
      <c r="K91" s="61" t="e">
        <f>'Raw Data'!#REF!/K$1</f>
        <v>#REF!</v>
      </c>
      <c r="L91" s="61" t="e">
        <f>'Raw Data'!#REF!/L$1</f>
        <v>#REF!</v>
      </c>
      <c r="M91" s="61" t="e">
        <f>'Raw Data'!#REF!/M$1</f>
        <v>#REF!</v>
      </c>
      <c r="N91" s="61" t="e">
        <f>'Raw Data'!#REF!/N$1</f>
        <v>#REF!</v>
      </c>
      <c r="O91" s="61" t="e">
        <f>'Raw Data'!#REF!/O$1</f>
        <v>#REF!</v>
      </c>
      <c r="P91" s="61" t="str">
        <f t="shared" si="5"/>
        <v/>
      </c>
      <c r="Q91" s="61" t="e">
        <f t="shared" si="6"/>
        <v>#REF!</v>
      </c>
    </row>
    <row r="92" spans="1:17">
      <c r="A92" s="2" t="s">
        <v>208</v>
      </c>
      <c r="B92" s="57">
        <v>4</v>
      </c>
      <c r="C92" s="57">
        <v>2022</v>
      </c>
      <c r="D92" s="57" t="s">
        <v>209</v>
      </c>
      <c r="E92" s="57" t="s">
        <v>209</v>
      </c>
      <c r="F92" s="36">
        <v>44713</v>
      </c>
      <c r="G92" s="57">
        <f t="shared" si="8"/>
        <v>30</v>
      </c>
      <c r="H92" s="58">
        <f t="shared" si="7"/>
        <v>44741</v>
      </c>
      <c r="I92" s="152">
        <f>_xlfn.XLOOKUP(Table12[[#This Row],[Month Year]],'Modelling New'!D:D,'Modelling New'!N:N)</f>
        <v>10.507</v>
      </c>
      <c r="J92" s="61" t="e">
        <f>'Raw Data'!#REF!/J$1</f>
        <v>#REF!</v>
      </c>
      <c r="K92" s="61" t="e">
        <f>'Raw Data'!#REF!/K$1</f>
        <v>#REF!</v>
      </c>
      <c r="L92" s="61" t="e">
        <f>'Raw Data'!#REF!/L$1</f>
        <v>#REF!</v>
      </c>
      <c r="M92" s="61" t="e">
        <f>'Raw Data'!#REF!/M$1</f>
        <v>#REF!</v>
      </c>
      <c r="N92" s="61" t="e">
        <f>'Raw Data'!#REF!/N$1</f>
        <v>#REF!</v>
      </c>
      <c r="O92" s="61" t="e">
        <f>'Raw Data'!#REF!/O$1</f>
        <v>#REF!</v>
      </c>
      <c r="P92" s="61" t="str">
        <f t="shared" si="5"/>
        <v/>
      </c>
      <c r="Q92" s="61" t="e">
        <f t="shared" si="6"/>
        <v>#REF!</v>
      </c>
    </row>
    <row r="93" spans="1:17">
      <c r="A93" s="2" t="s">
        <v>208</v>
      </c>
      <c r="B93" s="55">
        <v>4</v>
      </c>
      <c r="C93" s="55">
        <v>2022</v>
      </c>
      <c r="D93" s="55" t="s">
        <v>209</v>
      </c>
      <c r="E93" s="55" t="s">
        <v>209</v>
      </c>
      <c r="F93" s="36">
        <v>44713</v>
      </c>
      <c r="G93" s="55">
        <f t="shared" si="8"/>
        <v>30</v>
      </c>
      <c r="H93" s="56">
        <f t="shared" si="7"/>
        <v>44742</v>
      </c>
      <c r="I93" s="151">
        <f>_xlfn.XLOOKUP(Table12[[#This Row],[Month Year]],'Modelling New'!D:D,'Modelling New'!N:N)</f>
        <v>10.507</v>
      </c>
      <c r="J93" s="61" t="e">
        <f>'Raw Data'!#REF!/J$1</f>
        <v>#REF!</v>
      </c>
      <c r="K93" s="61" t="e">
        <f>'Raw Data'!#REF!/K$1</f>
        <v>#REF!</v>
      </c>
      <c r="L93" s="61" t="e">
        <f>'Raw Data'!#REF!/L$1</f>
        <v>#REF!</v>
      </c>
      <c r="M93" s="61" t="e">
        <f>'Raw Data'!#REF!/M$1</f>
        <v>#REF!</v>
      </c>
      <c r="N93" s="61" t="e">
        <f>'Raw Data'!#REF!/N$1</f>
        <v>#REF!</v>
      </c>
      <c r="O93" s="61" t="e">
        <f>'Raw Data'!#REF!/O$1</f>
        <v>#REF!</v>
      </c>
      <c r="P93" s="61" t="str">
        <f t="shared" si="5"/>
        <v/>
      </c>
      <c r="Q93" s="61" t="e">
        <f t="shared" si="6"/>
        <v>#REF!</v>
      </c>
    </row>
    <row r="94" spans="1:17">
      <c r="A94" s="2" t="s">
        <v>208</v>
      </c>
      <c r="B94" s="57">
        <v>4</v>
      </c>
      <c r="C94" s="57">
        <v>2022</v>
      </c>
      <c r="D94" s="57" t="s">
        <v>209</v>
      </c>
      <c r="E94" s="57" t="s">
        <v>209</v>
      </c>
      <c r="F94" s="36">
        <v>44743</v>
      </c>
      <c r="G94" s="57">
        <f t="shared" si="8"/>
        <v>31</v>
      </c>
      <c r="H94" s="58">
        <f t="shared" si="7"/>
        <v>44743</v>
      </c>
      <c r="I94" s="152">
        <f>_xlfn.XLOOKUP(Table12[[#This Row],[Month Year]],'Modelling New'!D:D,'Modelling New'!N:N)</f>
        <v>10.507</v>
      </c>
      <c r="J94" s="61" t="e">
        <f>'Raw Data'!#REF!/J$1</f>
        <v>#REF!</v>
      </c>
      <c r="K94" s="61" t="e">
        <f>'Raw Data'!#REF!/K$1</f>
        <v>#REF!</v>
      </c>
      <c r="L94" s="61" t="e">
        <f>'Raw Data'!#REF!/L$1</f>
        <v>#REF!</v>
      </c>
      <c r="M94" s="61" t="e">
        <f>'Raw Data'!#REF!/M$1</f>
        <v>#REF!</v>
      </c>
      <c r="N94" s="61" t="e">
        <f>'Raw Data'!#REF!/N$1</f>
        <v>#REF!</v>
      </c>
      <c r="O94" s="61" t="e">
        <f>'Raw Data'!#REF!/O$1</f>
        <v>#REF!</v>
      </c>
      <c r="P94" s="61" t="str">
        <f t="shared" si="5"/>
        <v/>
      </c>
      <c r="Q94" s="61" t="e">
        <f t="shared" si="6"/>
        <v>#REF!</v>
      </c>
    </row>
    <row r="95" spans="1:17">
      <c r="A95" s="2" t="s">
        <v>208</v>
      </c>
      <c r="B95" s="55">
        <v>4</v>
      </c>
      <c r="C95" s="55">
        <v>2022</v>
      </c>
      <c r="D95" s="55" t="s">
        <v>209</v>
      </c>
      <c r="E95" s="55" t="s">
        <v>209</v>
      </c>
      <c r="F95" s="36">
        <v>44743</v>
      </c>
      <c r="G95" s="55">
        <f t="shared" si="8"/>
        <v>31</v>
      </c>
      <c r="H95" s="56">
        <f t="shared" si="7"/>
        <v>44744</v>
      </c>
      <c r="I95" s="151">
        <f>_xlfn.XLOOKUP(Table12[[#This Row],[Month Year]],'Modelling New'!D:D,'Modelling New'!N:N)</f>
        <v>10.507</v>
      </c>
      <c r="J95" s="61" t="e">
        <f>'Raw Data'!#REF!/J$1</f>
        <v>#REF!</v>
      </c>
      <c r="K95" s="61" t="e">
        <f>'Raw Data'!#REF!/K$1</f>
        <v>#REF!</v>
      </c>
      <c r="L95" s="61" t="e">
        <f>'Raw Data'!#REF!/L$1</f>
        <v>#REF!</v>
      </c>
      <c r="M95" s="61" t="e">
        <f>'Raw Data'!#REF!/M$1</f>
        <v>#REF!</v>
      </c>
      <c r="N95" s="61" t="e">
        <f>'Raw Data'!#REF!/N$1</f>
        <v>#REF!</v>
      </c>
      <c r="O95" s="61" t="e">
        <f>'Raw Data'!#REF!/O$1</f>
        <v>#REF!</v>
      </c>
      <c r="P95" s="61" t="str">
        <f t="shared" si="5"/>
        <v/>
      </c>
      <c r="Q95" s="61" t="e">
        <f t="shared" si="6"/>
        <v>#REF!</v>
      </c>
    </row>
    <row r="96" spans="1:17">
      <c r="A96" s="2" t="s">
        <v>208</v>
      </c>
      <c r="B96" s="57">
        <v>4</v>
      </c>
      <c r="C96" s="57">
        <v>2022</v>
      </c>
      <c r="D96" s="57" t="s">
        <v>209</v>
      </c>
      <c r="E96" s="57" t="s">
        <v>209</v>
      </c>
      <c r="F96" s="36">
        <v>44743</v>
      </c>
      <c r="G96" s="57">
        <f t="shared" si="8"/>
        <v>31</v>
      </c>
      <c r="H96" s="58">
        <f t="shared" si="7"/>
        <v>44745</v>
      </c>
      <c r="I96" s="152">
        <f>_xlfn.XLOOKUP(Table12[[#This Row],[Month Year]],'Modelling New'!D:D,'Modelling New'!N:N)</f>
        <v>10.507</v>
      </c>
      <c r="J96" s="61" t="e">
        <f>'Raw Data'!#REF!/J$1</f>
        <v>#REF!</v>
      </c>
      <c r="K96" s="61" t="e">
        <f>'Raw Data'!#REF!/K$1</f>
        <v>#REF!</v>
      </c>
      <c r="L96" s="61" t="e">
        <f>'Raw Data'!#REF!/L$1</f>
        <v>#REF!</v>
      </c>
      <c r="M96" s="61" t="e">
        <f>'Raw Data'!#REF!/M$1</f>
        <v>#REF!</v>
      </c>
      <c r="N96" s="61" t="e">
        <f>'Raw Data'!#REF!/N$1</f>
        <v>#REF!</v>
      </c>
      <c r="O96" s="61" t="e">
        <f>'Raw Data'!#REF!/O$1</f>
        <v>#REF!</v>
      </c>
      <c r="P96" s="61" t="str">
        <f t="shared" si="5"/>
        <v/>
      </c>
      <c r="Q96" s="61" t="e">
        <f t="shared" si="6"/>
        <v>#REF!</v>
      </c>
    </row>
    <row r="97" spans="1:17">
      <c r="A97" s="2" t="s">
        <v>208</v>
      </c>
      <c r="B97" s="55">
        <v>4</v>
      </c>
      <c r="C97" s="55">
        <v>2022</v>
      </c>
      <c r="D97" s="55" t="s">
        <v>209</v>
      </c>
      <c r="E97" s="55" t="s">
        <v>209</v>
      </c>
      <c r="F97" s="36">
        <v>44743</v>
      </c>
      <c r="G97" s="55">
        <f t="shared" si="8"/>
        <v>31</v>
      </c>
      <c r="H97" s="56">
        <f t="shared" si="7"/>
        <v>44746</v>
      </c>
      <c r="I97" s="151">
        <f>_xlfn.XLOOKUP(Table12[[#This Row],[Month Year]],'Modelling New'!D:D,'Modelling New'!N:N)</f>
        <v>10.507</v>
      </c>
      <c r="J97" s="61" t="e">
        <f>'Raw Data'!#REF!/J$1</f>
        <v>#REF!</v>
      </c>
      <c r="K97" s="61" t="e">
        <f>'Raw Data'!#REF!/K$1</f>
        <v>#REF!</v>
      </c>
      <c r="L97" s="61" t="e">
        <f>'Raw Data'!#REF!/L$1</f>
        <v>#REF!</v>
      </c>
      <c r="M97" s="61" t="e">
        <f>'Raw Data'!#REF!/M$1</f>
        <v>#REF!</v>
      </c>
      <c r="N97" s="61" t="e">
        <f>'Raw Data'!#REF!/N$1</f>
        <v>#REF!</v>
      </c>
      <c r="O97" s="61" t="e">
        <f>'Raw Data'!#REF!/O$1</f>
        <v>#REF!</v>
      </c>
      <c r="P97" s="61" t="str">
        <f t="shared" si="5"/>
        <v/>
      </c>
      <c r="Q97" s="61" t="e">
        <f t="shared" si="6"/>
        <v>#REF!</v>
      </c>
    </row>
    <row r="98" spans="1:17">
      <c r="A98" s="2" t="s">
        <v>208</v>
      </c>
      <c r="B98" s="57">
        <v>4</v>
      </c>
      <c r="C98" s="57">
        <v>2022</v>
      </c>
      <c r="D98" s="57" t="s">
        <v>209</v>
      </c>
      <c r="E98" s="57" t="s">
        <v>209</v>
      </c>
      <c r="F98" s="36">
        <v>44743</v>
      </c>
      <c r="G98" s="57">
        <f t="shared" si="8"/>
        <v>31</v>
      </c>
      <c r="H98" s="58">
        <f t="shared" si="7"/>
        <v>44747</v>
      </c>
      <c r="I98" s="152">
        <f>_xlfn.XLOOKUP(Table12[[#This Row],[Month Year]],'Modelling New'!D:D,'Modelling New'!N:N)</f>
        <v>10.507</v>
      </c>
      <c r="J98" s="61" t="e">
        <f>'Raw Data'!#REF!/J$1</f>
        <v>#REF!</v>
      </c>
      <c r="K98" s="61" t="e">
        <f>'Raw Data'!#REF!/K$1</f>
        <v>#REF!</v>
      </c>
      <c r="L98" s="61" t="e">
        <f>'Raw Data'!#REF!/L$1</f>
        <v>#REF!</v>
      </c>
      <c r="M98" s="61" t="e">
        <f>'Raw Data'!#REF!/M$1</f>
        <v>#REF!</v>
      </c>
      <c r="N98" s="61" t="e">
        <f>'Raw Data'!#REF!/N$1</f>
        <v>#REF!</v>
      </c>
      <c r="O98" s="61" t="e">
        <f>'Raw Data'!#REF!/O$1</f>
        <v>#REF!</v>
      </c>
      <c r="P98" s="61" t="str">
        <f t="shared" ref="P98:P161" si="9">IFERROR(AVERAGEIF(J98:O98,"&gt;"&amp;0,J98:O98),"")</f>
        <v/>
      </c>
      <c r="Q98" s="61" t="e">
        <f t="shared" ref="Q98:Q161" si="10">MAXA(J98:O98)</f>
        <v>#REF!</v>
      </c>
    </row>
    <row r="99" spans="1:17">
      <c r="A99" s="2" t="s">
        <v>208</v>
      </c>
      <c r="B99" s="55">
        <v>4</v>
      </c>
      <c r="C99" s="55">
        <v>2022</v>
      </c>
      <c r="D99" s="55" t="s">
        <v>209</v>
      </c>
      <c r="E99" s="55" t="s">
        <v>209</v>
      </c>
      <c r="F99" s="36">
        <v>44743</v>
      </c>
      <c r="G99" s="55">
        <f t="shared" si="8"/>
        <v>31</v>
      </c>
      <c r="H99" s="56">
        <f t="shared" si="7"/>
        <v>44748</v>
      </c>
      <c r="I99" s="151">
        <f>_xlfn.XLOOKUP(Table12[[#This Row],[Month Year]],'Modelling New'!D:D,'Modelling New'!N:N)</f>
        <v>10.507</v>
      </c>
      <c r="J99" s="61" t="e">
        <f>'Raw Data'!#REF!/J$1</f>
        <v>#REF!</v>
      </c>
      <c r="K99" s="61" t="e">
        <f>'Raw Data'!#REF!/K$1</f>
        <v>#REF!</v>
      </c>
      <c r="L99" s="61" t="e">
        <f>'Raw Data'!#REF!/L$1</f>
        <v>#REF!</v>
      </c>
      <c r="M99" s="61" t="e">
        <f>'Raw Data'!#REF!/M$1</f>
        <v>#REF!</v>
      </c>
      <c r="N99" s="61" t="e">
        <f>'Raw Data'!#REF!/N$1</f>
        <v>#REF!</v>
      </c>
      <c r="O99" s="61" t="e">
        <f>'Raw Data'!#REF!/O$1</f>
        <v>#REF!</v>
      </c>
      <c r="P99" s="61" t="str">
        <f t="shared" si="9"/>
        <v/>
      </c>
      <c r="Q99" s="61" t="e">
        <f t="shared" si="10"/>
        <v>#REF!</v>
      </c>
    </row>
    <row r="100" spans="1:17">
      <c r="A100" s="2" t="s">
        <v>208</v>
      </c>
      <c r="B100" s="57">
        <v>4</v>
      </c>
      <c r="C100" s="57">
        <v>2022</v>
      </c>
      <c r="D100" s="57" t="s">
        <v>209</v>
      </c>
      <c r="E100" s="57" t="s">
        <v>209</v>
      </c>
      <c r="F100" s="36">
        <v>44743</v>
      </c>
      <c r="G100" s="57">
        <f t="shared" si="8"/>
        <v>31</v>
      </c>
      <c r="H100" s="58">
        <f t="shared" si="7"/>
        <v>44749</v>
      </c>
      <c r="I100" s="152">
        <f>_xlfn.XLOOKUP(Table12[[#This Row],[Month Year]],'Modelling New'!D:D,'Modelling New'!N:N)</f>
        <v>10.507</v>
      </c>
      <c r="J100" s="61" t="e">
        <f>'Raw Data'!#REF!/J$1</f>
        <v>#REF!</v>
      </c>
      <c r="K100" s="61" t="e">
        <f>'Raw Data'!#REF!/K$1</f>
        <v>#REF!</v>
      </c>
      <c r="L100" s="61" t="e">
        <f>'Raw Data'!#REF!/L$1</f>
        <v>#REF!</v>
      </c>
      <c r="M100" s="61" t="e">
        <f>'Raw Data'!#REF!/M$1</f>
        <v>#REF!</v>
      </c>
      <c r="N100" s="61" t="e">
        <f>'Raw Data'!#REF!/N$1</f>
        <v>#REF!</v>
      </c>
      <c r="O100" s="61" t="e">
        <f>'Raw Data'!#REF!/O$1</f>
        <v>#REF!</v>
      </c>
      <c r="P100" s="61" t="str">
        <f t="shared" si="9"/>
        <v/>
      </c>
      <c r="Q100" s="61" t="e">
        <f t="shared" si="10"/>
        <v>#REF!</v>
      </c>
    </row>
    <row r="101" spans="1:17">
      <c r="A101" s="2" t="s">
        <v>208</v>
      </c>
      <c r="B101" s="55">
        <v>4</v>
      </c>
      <c r="C101" s="55">
        <v>2022</v>
      </c>
      <c r="D101" s="55" t="s">
        <v>209</v>
      </c>
      <c r="E101" s="55" t="s">
        <v>209</v>
      </c>
      <c r="F101" s="36">
        <v>44743</v>
      </c>
      <c r="G101" s="55">
        <f t="shared" si="8"/>
        <v>31</v>
      </c>
      <c r="H101" s="56">
        <f t="shared" si="7"/>
        <v>44750</v>
      </c>
      <c r="I101" s="151">
        <f>_xlfn.XLOOKUP(Table12[[#This Row],[Month Year]],'Modelling New'!D:D,'Modelling New'!N:N)</f>
        <v>10.507</v>
      </c>
      <c r="J101" s="61" t="e">
        <f>'Raw Data'!#REF!/J$1</f>
        <v>#REF!</v>
      </c>
      <c r="K101" s="61" t="e">
        <f>'Raw Data'!#REF!/K$1</f>
        <v>#REF!</v>
      </c>
      <c r="L101" s="61" t="e">
        <f>'Raw Data'!#REF!/L$1</f>
        <v>#REF!</v>
      </c>
      <c r="M101" s="61" t="e">
        <f>'Raw Data'!#REF!/M$1</f>
        <v>#REF!</v>
      </c>
      <c r="N101" s="61" t="e">
        <f>'Raw Data'!#REF!/N$1</f>
        <v>#REF!</v>
      </c>
      <c r="O101" s="61" t="e">
        <f>'Raw Data'!#REF!/O$1</f>
        <v>#REF!</v>
      </c>
      <c r="P101" s="61" t="str">
        <f t="shared" si="9"/>
        <v/>
      </c>
      <c r="Q101" s="61" t="e">
        <f t="shared" si="10"/>
        <v>#REF!</v>
      </c>
    </row>
    <row r="102" spans="1:17">
      <c r="A102" s="2" t="s">
        <v>208</v>
      </c>
      <c r="B102" s="57">
        <v>4</v>
      </c>
      <c r="C102" s="57">
        <v>2022</v>
      </c>
      <c r="D102" s="57" t="s">
        <v>209</v>
      </c>
      <c r="E102" s="57" t="s">
        <v>209</v>
      </c>
      <c r="F102" s="36">
        <v>44743</v>
      </c>
      <c r="G102" s="57">
        <f t="shared" si="8"/>
        <v>31</v>
      </c>
      <c r="H102" s="58">
        <f t="shared" si="7"/>
        <v>44751</v>
      </c>
      <c r="I102" s="152">
        <f>_xlfn.XLOOKUP(Table12[[#This Row],[Month Year]],'Modelling New'!D:D,'Modelling New'!N:N)</f>
        <v>10.507</v>
      </c>
      <c r="J102" s="61" t="e">
        <f>'Raw Data'!#REF!/J$1</f>
        <v>#REF!</v>
      </c>
      <c r="K102" s="61" t="e">
        <f>'Raw Data'!#REF!/K$1</f>
        <v>#REF!</v>
      </c>
      <c r="L102" s="61" t="e">
        <f>'Raw Data'!#REF!/L$1</f>
        <v>#REF!</v>
      </c>
      <c r="M102" s="61" t="e">
        <f>'Raw Data'!#REF!/M$1</f>
        <v>#REF!</v>
      </c>
      <c r="N102" s="61" t="e">
        <f>'Raw Data'!#REF!/N$1</f>
        <v>#REF!</v>
      </c>
      <c r="O102" s="61" t="e">
        <f>'Raw Data'!#REF!/O$1</f>
        <v>#REF!</v>
      </c>
      <c r="P102" s="61" t="str">
        <f t="shared" si="9"/>
        <v/>
      </c>
      <c r="Q102" s="61" t="e">
        <f t="shared" si="10"/>
        <v>#REF!</v>
      </c>
    </row>
    <row r="103" spans="1:17">
      <c r="A103" s="2" t="s">
        <v>208</v>
      </c>
      <c r="B103" s="55">
        <v>4</v>
      </c>
      <c r="C103" s="55">
        <v>2022</v>
      </c>
      <c r="D103" s="55" t="s">
        <v>209</v>
      </c>
      <c r="E103" s="55" t="s">
        <v>209</v>
      </c>
      <c r="F103" s="36">
        <v>44743</v>
      </c>
      <c r="G103" s="55">
        <f t="shared" si="8"/>
        <v>31</v>
      </c>
      <c r="H103" s="56">
        <f t="shared" si="7"/>
        <v>44752</v>
      </c>
      <c r="I103" s="151">
        <f>_xlfn.XLOOKUP(Table12[[#This Row],[Month Year]],'Modelling New'!D:D,'Modelling New'!N:N)</f>
        <v>10.507</v>
      </c>
      <c r="J103" s="61" t="e">
        <f>'Raw Data'!#REF!/J$1</f>
        <v>#REF!</v>
      </c>
      <c r="K103" s="61" t="e">
        <f>'Raw Data'!#REF!/K$1</f>
        <v>#REF!</v>
      </c>
      <c r="L103" s="61" t="e">
        <f>'Raw Data'!#REF!/L$1</f>
        <v>#REF!</v>
      </c>
      <c r="M103" s="61" t="e">
        <f>'Raw Data'!#REF!/M$1</f>
        <v>#REF!</v>
      </c>
      <c r="N103" s="61" t="e">
        <f>'Raw Data'!#REF!/N$1</f>
        <v>#REF!</v>
      </c>
      <c r="O103" s="61" t="e">
        <f>'Raw Data'!#REF!/O$1</f>
        <v>#REF!</v>
      </c>
      <c r="P103" s="61" t="str">
        <f t="shared" si="9"/>
        <v/>
      </c>
      <c r="Q103" s="61" t="e">
        <f t="shared" si="10"/>
        <v>#REF!</v>
      </c>
    </row>
    <row r="104" spans="1:17">
      <c r="A104" s="2" t="s">
        <v>208</v>
      </c>
      <c r="B104" s="57">
        <v>4</v>
      </c>
      <c r="C104" s="57">
        <v>2022</v>
      </c>
      <c r="D104" s="57" t="s">
        <v>209</v>
      </c>
      <c r="E104" s="57" t="s">
        <v>209</v>
      </c>
      <c r="F104" s="36">
        <v>44743</v>
      </c>
      <c r="G104" s="57">
        <f t="shared" si="8"/>
        <v>31</v>
      </c>
      <c r="H104" s="58">
        <f t="shared" si="7"/>
        <v>44753</v>
      </c>
      <c r="I104" s="152">
        <f>_xlfn.XLOOKUP(Table12[[#This Row],[Month Year]],'Modelling New'!D:D,'Modelling New'!N:N)</f>
        <v>10.507</v>
      </c>
      <c r="J104" s="61" t="e">
        <f>'Raw Data'!#REF!/J$1</f>
        <v>#REF!</v>
      </c>
      <c r="K104" s="61" t="e">
        <f>'Raw Data'!#REF!/K$1</f>
        <v>#REF!</v>
      </c>
      <c r="L104" s="61" t="e">
        <f>'Raw Data'!#REF!/L$1</f>
        <v>#REF!</v>
      </c>
      <c r="M104" s="61" t="e">
        <f>'Raw Data'!#REF!/M$1</f>
        <v>#REF!</v>
      </c>
      <c r="N104" s="61" t="e">
        <f>'Raw Data'!#REF!/N$1</f>
        <v>#REF!</v>
      </c>
      <c r="O104" s="61" t="e">
        <f>'Raw Data'!#REF!/O$1</f>
        <v>#REF!</v>
      </c>
      <c r="P104" s="61" t="str">
        <f t="shared" si="9"/>
        <v/>
      </c>
      <c r="Q104" s="61" t="e">
        <f t="shared" si="10"/>
        <v>#REF!</v>
      </c>
    </row>
    <row r="105" spans="1:17">
      <c r="A105" s="2" t="s">
        <v>208</v>
      </c>
      <c r="B105" s="55">
        <v>4</v>
      </c>
      <c r="C105" s="55">
        <v>2022</v>
      </c>
      <c r="D105" s="55" t="s">
        <v>209</v>
      </c>
      <c r="E105" s="55" t="s">
        <v>209</v>
      </c>
      <c r="F105" s="36">
        <v>44743</v>
      </c>
      <c r="G105" s="55">
        <f t="shared" si="8"/>
        <v>31</v>
      </c>
      <c r="H105" s="56">
        <f t="shared" si="7"/>
        <v>44754</v>
      </c>
      <c r="I105" s="151">
        <f>_xlfn.XLOOKUP(Table12[[#This Row],[Month Year]],'Modelling New'!D:D,'Modelling New'!N:N)</f>
        <v>10.507</v>
      </c>
      <c r="J105" s="61" t="e">
        <f>'Raw Data'!#REF!/J$1</f>
        <v>#REF!</v>
      </c>
      <c r="K105" s="61" t="e">
        <f>'Raw Data'!#REF!/K$1</f>
        <v>#REF!</v>
      </c>
      <c r="L105" s="61" t="e">
        <f>'Raw Data'!#REF!/L$1</f>
        <v>#REF!</v>
      </c>
      <c r="M105" s="61" t="e">
        <f>'Raw Data'!#REF!/M$1</f>
        <v>#REF!</v>
      </c>
      <c r="N105" s="61" t="e">
        <f>'Raw Data'!#REF!/N$1</f>
        <v>#REF!</v>
      </c>
      <c r="O105" s="61" t="e">
        <f>'Raw Data'!#REF!/O$1</f>
        <v>#REF!</v>
      </c>
      <c r="P105" s="61" t="str">
        <f t="shared" si="9"/>
        <v/>
      </c>
      <c r="Q105" s="61" t="e">
        <f t="shared" si="10"/>
        <v>#REF!</v>
      </c>
    </row>
    <row r="106" spans="1:17">
      <c r="A106" s="2" t="s">
        <v>208</v>
      </c>
      <c r="B106" s="57">
        <v>4</v>
      </c>
      <c r="C106" s="57">
        <v>2022</v>
      </c>
      <c r="D106" s="57" t="s">
        <v>209</v>
      </c>
      <c r="E106" s="57" t="s">
        <v>209</v>
      </c>
      <c r="F106" s="36">
        <v>44743</v>
      </c>
      <c r="G106" s="57">
        <f t="shared" si="8"/>
        <v>31</v>
      </c>
      <c r="H106" s="58">
        <f t="shared" ref="H106:H169" si="11">H105+1</f>
        <v>44755</v>
      </c>
      <c r="I106" s="152">
        <f>_xlfn.XLOOKUP(Table12[[#This Row],[Month Year]],'Modelling New'!D:D,'Modelling New'!N:N)</f>
        <v>10.507</v>
      </c>
      <c r="J106" s="61" t="e">
        <f>'Raw Data'!#REF!/J$1</f>
        <v>#REF!</v>
      </c>
      <c r="K106" s="61" t="e">
        <f>'Raw Data'!#REF!/K$1</f>
        <v>#REF!</v>
      </c>
      <c r="L106" s="61" t="e">
        <f>'Raw Data'!#REF!/L$1</f>
        <v>#REF!</v>
      </c>
      <c r="M106" s="61" t="e">
        <f>'Raw Data'!#REF!/M$1</f>
        <v>#REF!</v>
      </c>
      <c r="N106" s="61" t="e">
        <f>'Raw Data'!#REF!/N$1</f>
        <v>#REF!</v>
      </c>
      <c r="O106" s="61" t="e">
        <f>'Raw Data'!#REF!/O$1</f>
        <v>#REF!</v>
      </c>
      <c r="P106" s="61" t="str">
        <f t="shared" si="9"/>
        <v/>
      </c>
      <c r="Q106" s="61" t="e">
        <f t="shared" si="10"/>
        <v>#REF!</v>
      </c>
    </row>
    <row r="107" spans="1:17">
      <c r="A107" s="2" t="s">
        <v>208</v>
      </c>
      <c r="B107" s="55">
        <v>4</v>
      </c>
      <c r="C107" s="55">
        <v>2022</v>
      </c>
      <c r="D107" s="55" t="s">
        <v>209</v>
      </c>
      <c r="E107" s="55" t="s">
        <v>209</v>
      </c>
      <c r="F107" s="36">
        <v>44743</v>
      </c>
      <c r="G107" s="55">
        <f t="shared" si="8"/>
        <v>31</v>
      </c>
      <c r="H107" s="56">
        <f t="shared" si="11"/>
        <v>44756</v>
      </c>
      <c r="I107" s="151">
        <f>_xlfn.XLOOKUP(Table12[[#This Row],[Month Year]],'Modelling New'!D:D,'Modelling New'!N:N)</f>
        <v>10.507</v>
      </c>
      <c r="J107" s="61" t="e">
        <f>'Raw Data'!#REF!/J$1</f>
        <v>#REF!</v>
      </c>
      <c r="K107" s="61" t="e">
        <f>'Raw Data'!#REF!/K$1</f>
        <v>#REF!</v>
      </c>
      <c r="L107" s="61" t="e">
        <f>'Raw Data'!#REF!/L$1</f>
        <v>#REF!</v>
      </c>
      <c r="M107" s="61" t="e">
        <f>'Raw Data'!#REF!/M$1</f>
        <v>#REF!</v>
      </c>
      <c r="N107" s="61" t="e">
        <f>'Raw Data'!#REF!/N$1</f>
        <v>#REF!</v>
      </c>
      <c r="O107" s="61" t="e">
        <f>'Raw Data'!#REF!/O$1</f>
        <v>#REF!</v>
      </c>
      <c r="P107" s="61" t="str">
        <f t="shared" si="9"/>
        <v/>
      </c>
      <c r="Q107" s="61" t="e">
        <f t="shared" si="10"/>
        <v>#REF!</v>
      </c>
    </row>
    <row r="108" spans="1:17">
      <c r="A108" s="2" t="s">
        <v>208</v>
      </c>
      <c r="B108" s="57">
        <v>4</v>
      </c>
      <c r="C108" s="57">
        <v>2022</v>
      </c>
      <c r="D108" s="57" t="s">
        <v>209</v>
      </c>
      <c r="E108" s="57" t="s">
        <v>209</v>
      </c>
      <c r="F108" s="36">
        <v>44743</v>
      </c>
      <c r="G108" s="57">
        <f t="shared" si="8"/>
        <v>31</v>
      </c>
      <c r="H108" s="58">
        <f t="shared" si="11"/>
        <v>44757</v>
      </c>
      <c r="I108" s="152">
        <f>_xlfn.XLOOKUP(Table12[[#This Row],[Month Year]],'Modelling New'!D:D,'Modelling New'!N:N)</f>
        <v>10.507</v>
      </c>
      <c r="J108" s="61" t="e">
        <f>'Raw Data'!#REF!/J$1</f>
        <v>#REF!</v>
      </c>
      <c r="K108" s="61" t="e">
        <f>'Raw Data'!#REF!/K$1</f>
        <v>#REF!</v>
      </c>
      <c r="L108" s="61" t="e">
        <f>'Raw Data'!#REF!/L$1</f>
        <v>#REF!</v>
      </c>
      <c r="M108" s="61" t="e">
        <f>'Raw Data'!#REF!/M$1</f>
        <v>#REF!</v>
      </c>
      <c r="N108" s="61" t="e">
        <f>'Raw Data'!#REF!/N$1</f>
        <v>#REF!</v>
      </c>
      <c r="O108" s="61" t="e">
        <f>'Raw Data'!#REF!/O$1</f>
        <v>#REF!</v>
      </c>
      <c r="P108" s="61" t="str">
        <f t="shared" si="9"/>
        <v/>
      </c>
      <c r="Q108" s="61" t="e">
        <f t="shared" si="10"/>
        <v>#REF!</v>
      </c>
    </row>
    <row r="109" spans="1:17">
      <c r="A109" s="2" t="s">
        <v>208</v>
      </c>
      <c r="B109" s="55">
        <v>4</v>
      </c>
      <c r="C109" s="55">
        <v>2022</v>
      </c>
      <c r="D109" s="55" t="s">
        <v>209</v>
      </c>
      <c r="E109" s="55" t="s">
        <v>209</v>
      </c>
      <c r="F109" s="36">
        <v>44743</v>
      </c>
      <c r="G109" s="55">
        <f t="shared" si="8"/>
        <v>31</v>
      </c>
      <c r="H109" s="56">
        <f t="shared" si="11"/>
        <v>44758</v>
      </c>
      <c r="I109" s="151">
        <f>_xlfn.XLOOKUP(Table12[[#This Row],[Month Year]],'Modelling New'!D:D,'Modelling New'!N:N)</f>
        <v>10.507</v>
      </c>
      <c r="J109" s="61" t="e">
        <f>'Raw Data'!#REF!/J$1</f>
        <v>#REF!</v>
      </c>
      <c r="K109" s="61" t="e">
        <f>'Raw Data'!#REF!/K$1</f>
        <v>#REF!</v>
      </c>
      <c r="L109" s="61" t="e">
        <f>'Raw Data'!#REF!/L$1</f>
        <v>#REF!</v>
      </c>
      <c r="M109" s="61" t="e">
        <f>'Raw Data'!#REF!/M$1</f>
        <v>#REF!</v>
      </c>
      <c r="N109" s="61" t="e">
        <f>'Raw Data'!#REF!/N$1</f>
        <v>#REF!</v>
      </c>
      <c r="O109" s="61" t="e">
        <f>'Raw Data'!#REF!/O$1</f>
        <v>#REF!</v>
      </c>
      <c r="P109" s="61" t="str">
        <f t="shared" si="9"/>
        <v/>
      </c>
      <c r="Q109" s="61" t="e">
        <f t="shared" si="10"/>
        <v>#REF!</v>
      </c>
    </row>
    <row r="110" spans="1:17">
      <c r="A110" s="2" t="s">
        <v>208</v>
      </c>
      <c r="B110" s="57">
        <v>4</v>
      </c>
      <c r="C110" s="57">
        <v>2022</v>
      </c>
      <c r="D110" s="57" t="s">
        <v>209</v>
      </c>
      <c r="E110" s="57" t="s">
        <v>209</v>
      </c>
      <c r="F110" s="36">
        <v>44743</v>
      </c>
      <c r="G110" s="57">
        <f t="shared" si="8"/>
        <v>31</v>
      </c>
      <c r="H110" s="58">
        <f t="shared" si="11"/>
        <v>44759</v>
      </c>
      <c r="I110" s="152">
        <f>_xlfn.XLOOKUP(Table12[[#This Row],[Month Year]],'Modelling New'!D:D,'Modelling New'!N:N)</f>
        <v>10.507</v>
      </c>
      <c r="J110" s="61" t="e">
        <f>'Raw Data'!#REF!/J$1</f>
        <v>#REF!</v>
      </c>
      <c r="K110" s="61" t="e">
        <f>'Raw Data'!#REF!/K$1</f>
        <v>#REF!</v>
      </c>
      <c r="L110" s="61" t="e">
        <f>'Raw Data'!#REF!/L$1</f>
        <v>#REF!</v>
      </c>
      <c r="M110" s="61" t="e">
        <f>'Raw Data'!#REF!/M$1</f>
        <v>#REF!</v>
      </c>
      <c r="N110" s="61" t="e">
        <f>'Raw Data'!#REF!/N$1</f>
        <v>#REF!</v>
      </c>
      <c r="O110" s="61" t="e">
        <f>'Raw Data'!#REF!/O$1</f>
        <v>#REF!</v>
      </c>
      <c r="P110" s="61" t="str">
        <f t="shared" si="9"/>
        <v/>
      </c>
      <c r="Q110" s="61" t="e">
        <f t="shared" si="10"/>
        <v>#REF!</v>
      </c>
    </row>
    <row r="111" spans="1:17">
      <c r="A111" s="2" t="s">
        <v>208</v>
      </c>
      <c r="B111" s="55">
        <v>4</v>
      </c>
      <c r="C111" s="55">
        <v>2022</v>
      </c>
      <c r="D111" s="55" t="s">
        <v>209</v>
      </c>
      <c r="E111" s="55" t="s">
        <v>209</v>
      </c>
      <c r="F111" s="36">
        <v>44743</v>
      </c>
      <c r="G111" s="55">
        <f t="shared" si="8"/>
        <v>31</v>
      </c>
      <c r="H111" s="56">
        <f t="shared" si="11"/>
        <v>44760</v>
      </c>
      <c r="I111" s="151">
        <f>_xlfn.XLOOKUP(Table12[[#This Row],[Month Year]],'Modelling New'!D:D,'Modelling New'!N:N)</f>
        <v>10.507</v>
      </c>
      <c r="J111" s="61" t="e">
        <f>'Raw Data'!#REF!/J$1</f>
        <v>#REF!</v>
      </c>
      <c r="K111" s="61" t="e">
        <f>'Raw Data'!#REF!/K$1</f>
        <v>#REF!</v>
      </c>
      <c r="L111" s="61" t="e">
        <f>'Raw Data'!#REF!/L$1</f>
        <v>#REF!</v>
      </c>
      <c r="M111" s="61" t="e">
        <f>'Raw Data'!#REF!/M$1</f>
        <v>#REF!</v>
      </c>
      <c r="N111" s="61" t="e">
        <f>'Raw Data'!#REF!/N$1</f>
        <v>#REF!</v>
      </c>
      <c r="O111" s="61" t="e">
        <f>'Raw Data'!#REF!/O$1</f>
        <v>#REF!</v>
      </c>
      <c r="P111" s="61" t="str">
        <f t="shared" si="9"/>
        <v/>
      </c>
      <c r="Q111" s="61" t="e">
        <f t="shared" si="10"/>
        <v>#REF!</v>
      </c>
    </row>
    <row r="112" spans="1:17">
      <c r="A112" s="2" t="s">
        <v>208</v>
      </c>
      <c r="B112" s="57">
        <v>4</v>
      </c>
      <c r="C112" s="57">
        <v>2022</v>
      </c>
      <c r="D112" s="57" t="s">
        <v>209</v>
      </c>
      <c r="E112" s="57" t="s">
        <v>209</v>
      </c>
      <c r="F112" s="36">
        <v>44743</v>
      </c>
      <c r="G112" s="57">
        <f t="shared" si="8"/>
        <v>31</v>
      </c>
      <c r="H112" s="58">
        <f t="shared" si="11"/>
        <v>44761</v>
      </c>
      <c r="I112" s="152">
        <f>_xlfn.XLOOKUP(Table12[[#This Row],[Month Year]],'Modelling New'!D:D,'Modelling New'!N:N)</f>
        <v>10.507</v>
      </c>
      <c r="J112" s="61" t="e">
        <f>'Raw Data'!#REF!/J$1</f>
        <v>#REF!</v>
      </c>
      <c r="K112" s="61" t="e">
        <f>'Raw Data'!#REF!/K$1</f>
        <v>#REF!</v>
      </c>
      <c r="L112" s="61" t="e">
        <f>'Raw Data'!#REF!/L$1</f>
        <v>#REF!</v>
      </c>
      <c r="M112" s="61" t="e">
        <f>'Raw Data'!#REF!/M$1</f>
        <v>#REF!</v>
      </c>
      <c r="N112" s="61" t="e">
        <f>'Raw Data'!#REF!/N$1</f>
        <v>#REF!</v>
      </c>
      <c r="O112" s="61" t="e">
        <f>'Raw Data'!#REF!/O$1</f>
        <v>#REF!</v>
      </c>
      <c r="P112" s="61" t="str">
        <f t="shared" si="9"/>
        <v/>
      </c>
      <c r="Q112" s="61" t="e">
        <f t="shared" si="10"/>
        <v>#REF!</v>
      </c>
    </row>
    <row r="113" spans="1:17">
      <c r="A113" s="2" t="s">
        <v>208</v>
      </c>
      <c r="B113" s="55">
        <v>4</v>
      </c>
      <c r="C113" s="55">
        <v>2022</v>
      </c>
      <c r="D113" s="55" t="s">
        <v>209</v>
      </c>
      <c r="E113" s="55" t="s">
        <v>209</v>
      </c>
      <c r="F113" s="36">
        <v>44743</v>
      </c>
      <c r="G113" s="55">
        <f t="shared" si="8"/>
        <v>31</v>
      </c>
      <c r="H113" s="56">
        <f t="shared" si="11"/>
        <v>44762</v>
      </c>
      <c r="I113" s="151">
        <f>_xlfn.XLOOKUP(Table12[[#This Row],[Month Year]],'Modelling New'!D:D,'Modelling New'!N:N)</f>
        <v>10.507</v>
      </c>
      <c r="J113" s="61" t="e">
        <f>'Raw Data'!#REF!/J$1</f>
        <v>#REF!</v>
      </c>
      <c r="K113" s="61" t="e">
        <f>'Raw Data'!#REF!/K$1</f>
        <v>#REF!</v>
      </c>
      <c r="L113" s="61" t="e">
        <f>'Raw Data'!#REF!/L$1</f>
        <v>#REF!</v>
      </c>
      <c r="M113" s="61" t="e">
        <f>'Raw Data'!#REF!/M$1</f>
        <v>#REF!</v>
      </c>
      <c r="N113" s="61" t="e">
        <f>'Raw Data'!#REF!/N$1</f>
        <v>#REF!</v>
      </c>
      <c r="O113" s="61" t="e">
        <f>'Raw Data'!#REF!/O$1</f>
        <v>#REF!</v>
      </c>
      <c r="P113" s="61" t="str">
        <f t="shared" si="9"/>
        <v/>
      </c>
      <c r="Q113" s="61" t="e">
        <f t="shared" si="10"/>
        <v>#REF!</v>
      </c>
    </row>
    <row r="114" spans="1:17">
      <c r="A114" s="2" t="s">
        <v>208</v>
      </c>
      <c r="B114" s="57">
        <v>4</v>
      </c>
      <c r="C114" s="57">
        <v>2022</v>
      </c>
      <c r="D114" s="57" t="s">
        <v>209</v>
      </c>
      <c r="E114" s="57" t="s">
        <v>209</v>
      </c>
      <c r="F114" s="36">
        <v>44743</v>
      </c>
      <c r="G114" s="57">
        <f t="shared" si="8"/>
        <v>31</v>
      </c>
      <c r="H114" s="58">
        <f t="shared" si="11"/>
        <v>44763</v>
      </c>
      <c r="I114" s="152">
        <f>_xlfn.XLOOKUP(Table12[[#This Row],[Month Year]],'Modelling New'!D:D,'Modelling New'!N:N)</f>
        <v>10.507</v>
      </c>
      <c r="J114" s="61" t="e">
        <f>'Raw Data'!#REF!/J$1</f>
        <v>#REF!</v>
      </c>
      <c r="K114" s="61" t="e">
        <f>'Raw Data'!#REF!/K$1</f>
        <v>#REF!</v>
      </c>
      <c r="L114" s="61" t="e">
        <f>'Raw Data'!#REF!/L$1</f>
        <v>#REF!</v>
      </c>
      <c r="M114" s="61" t="e">
        <f>'Raw Data'!#REF!/M$1</f>
        <v>#REF!</v>
      </c>
      <c r="N114" s="61" t="e">
        <f>'Raw Data'!#REF!/N$1</f>
        <v>#REF!</v>
      </c>
      <c r="O114" s="61" t="e">
        <f>'Raw Data'!#REF!/O$1</f>
        <v>#REF!</v>
      </c>
      <c r="P114" s="61" t="str">
        <f t="shared" si="9"/>
        <v/>
      </c>
      <c r="Q114" s="61" t="e">
        <f t="shared" si="10"/>
        <v>#REF!</v>
      </c>
    </row>
    <row r="115" spans="1:17">
      <c r="A115" s="2" t="s">
        <v>208</v>
      </c>
      <c r="B115" s="55">
        <v>4</v>
      </c>
      <c r="C115" s="55">
        <v>2022</v>
      </c>
      <c r="D115" s="55" t="s">
        <v>209</v>
      </c>
      <c r="E115" s="55" t="s">
        <v>209</v>
      </c>
      <c r="F115" s="36">
        <v>44743</v>
      </c>
      <c r="G115" s="55">
        <f t="shared" si="8"/>
        <v>31</v>
      </c>
      <c r="H115" s="56">
        <f t="shared" si="11"/>
        <v>44764</v>
      </c>
      <c r="I115" s="151">
        <f>_xlfn.XLOOKUP(Table12[[#This Row],[Month Year]],'Modelling New'!D:D,'Modelling New'!N:N)</f>
        <v>10.507</v>
      </c>
      <c r="J115" s="61" t="e">
        <f>'Raw Data'!#REF!/J$1</f>
        <v>#REF!</v>
      </c>
      <c r="K115" s="61" t="e">
        <f>'Raw Data'!#REF!/K$1</f>
        <v>#REF!</v>
      </c>
      <c r="L115" s="61" t="e">
        <f>'Raw Data'!#REF!/L$1</f>
        <v>#REF!</v>
      </c>
      <c r="M115" s="61" t="e">
        <f>'Raw Data'!#REF!/M$1</f>
        <v>#REF!</v>
      </c>
      <c r="N115" s="61" t="e">
        <f>'Raw Data'!#REF!/N$1</f>
        <v>#REF!</v>
      </c>
      <c r="O115" s="61" t="e">
        <f>'Raw Data'!#REF!/O$1</f>
        <v>#REF!</v>
      </c>
      <c r="P115" s="61" t="str">
        <f t="shared" si="9"/>
        <v/>
      </c>
      <c r="Q115" s="61" t="e">
        <f t="shared" si="10"/>
        <v>#REF!</v>
      </c>
    </row>
    <row r="116" spans="1:17">
      <c r="A116" s="2" t="s">
        <v>208</v>
      </c>
      <c r="B116" s="57">
        <v>4</v>
      </c>
      <c r="C116" s="57">
        <v>2022</v>
      </c>
      <c r="D116" s="57" t="s">
        <v>209</v>
      </c>
      <c r="E116" s="57" t="s">
        <v>209</v>
      </c>
      <c r="F116" s="36">
        <v>44743</v>
      </c>
      <c r="G116" s="57">
        <f t="shared" si="8"/>
        <v>31</v>
      </c>
      <c r="H116" s="58">
        <f t="shared" si="11"/>
        <v>44765</v>
      </c>
      <c r="I116" s="152">
        <f>_xlfn.XLOOKUP(Table12[[#This Row],[Month Year]],'Modelling New'!D:D,'Modelling New'!N:N)</f>
        <v>10.507</v>
      </c>
      <c r="J116" s="61" t="e">
        <f>'Raw Data'!#REF!/J$1</f>
        <v>#REF!</v>
      </c>
      <c r="K116" s="61" t="e">
        <f>'Raw Data'!#REF!/K$1</f>
        <v>#REF!</v>
      </c>
      <c r="L116" s="61" t="e">
        <f>'Raw Data'!#REF!/L$1</f>
        <v>#REF!</v>
      </c>
      <c r="M116" s="61" t="e">
        <f>'Raw Data'!#REF!/M$1</f>
        <v>#REF!</v>
      </c>
      <c r="N116" s="61" t="e">
        <f>'Raw Data'!#REF!/N$1</f>
        <v>#REF!</v>
      </c>
      <c r="O116" s="61" t="e">
        <f>'Raw Data'!#REF!/O$1</f>
        <v>#REF!</v>
      </c>
      <c r="P116" s="61" t="str">
        <f t="shared" si="9"/>
        <v/>
      </c>
      <c r="Q116" s="61" t="e">
        <f t="shared" si="10"/>
        <v>#REF!</v>
      </c>
    </row>
    <row r="117" spans="1:17">
      <c r="A117" s="2" t="s">
        <v>208</v>
      </c>
      <c r="B117" s="55">
        <v>4</v>
      </c>
      <c r="C117" s="55">
        <v>2022</v>
      </c>
      <c r="D117" s="55" t="s">
        <v>209</v>
      </c>
      <c r="E117" s="55" t="s">
        <v>209</v>
      </c>
      <c r="F117" s="36">
        <v>44743</v>
      </c>
      <c r="G117" s="55">
        <f t="shared" si="8"/>
        <v>31</v>
      </c>
      <c r="H117" s="56">
        <f t="shared" si="11"/>
        <v>44766</v>
      </c>
      <c r="I117" s="151">
        <f>_xlfn.XLOOKUP(Table12[[#This Row],[Month Year]],'Modelling New'!D:D,'Modelling New'!N:N)</f>
        <v>10.507</v>
      </c>
      <c r="J117" s="61" t="e">
        <f>'Raw Data'!#REF!/J$1</f>
        <v>#REF!</v>
      </c>
      <c r="K117" s="61" t="e">
        <f>'Raw Data'!#REF!/K$1</f>
        <v>#REF!</v>
      </c>
      <c r="L117" s="61" t="e">
        <f>'Raw Data'!#REF!/L$1</f>
        <v>#REF!</v>
      </c>
      <c r="M117" s="61" t="e">
        <f>'Raw Data'!#REF!/M$1</f>
        <v>#REF!</v>
      </c>
      <c r="N117" s="61" t="e">
        <f>'Raw Data'!#REF!/N$1</f>
        <v>#REF!</v>
      </c>
      <c r="O117" s="61" t="e">
        <f>'Raw Data'!#REF!/O$1</f>
        <v>#REF!</v>
      </c>
      <c r="P117" s="61" t="str">
        <f t="shared" si="9"/>
        <v/>
      </c>
      <c r="Q117" s="61" t="e">
        <f t="shared" si="10"/>
        <v>#REF!</v>
      </c>
    </row>
    <row r="118" spans="1:17">
      <c r="A118" s="2" t="s">
        <v>208</v>
      </c>
      <c r="B118" s="57">
        <v>4</v>
      </c>
      <c r="C118" s="57">
        <v>2022</v>
      </c>
      <c r="D118" s="57" t="s">
        <v>209</v>
      </c>
      <c r="E118" s="57" t="s">
        <v>209</v>
      </c>
      <c r="F118" s="36">
        <v>44743</v>
      </c>
      <c r="G118" s="57">
        <f t="shared" si="8"/>
        <v>31</v>
      </c>
      <c r="H118" s="58">
        <f t="shared" si="11"/>
        <v>44767</v>
      </c>
      <c r="I118" s="152">
        <f>_xlfn.XLOOKUP(Table12[[#This Row],[Month Year]],'Modelling New'!D:D,'Modelling New'!N:N)</f>
        <v>10.507</v>
      </c>
      <c r="J118" s="61" t="e">
        <f>'Raw Data'!#REF!/J$1</f>
        <v>#REF!</v>
      </c>
      <c r="K118" s="61" t="e">
        <f>'Raw Data'!#REF!/K$1</f>
        <v>#REF!</v>
      </c>
      <c r="L118" s="61" t="e">
        <f>'Raw Data'!#REF!/L$1</f>
        <v>#REF!</v>
      </c>
      <c r="M118" s="61" t="e">
        <f>'Raw Data'!#REF!/M$1</f>
        <v>#REF!</v>
      </c>
      <c r="N118" s="61" t="e">
        <f>'Raw Data'!#REF!/N$1</f>
        <v>#REF!</v>
      </c>
      <c r="O118" s="61" t="e">
        <f>'Raw Data'!#REF!/O$1</f>
        <v>#REF!</v>
      </c>
      <c r="P118" s="61" t="str">
        <f t="shared" si="9"/>
        <v/>
      </c>
      <c r="Q118" s="61" t="e">
        <f t="shared" si="10"/>
        <v>#REF!</v>
      </c>
    </row>
    <row r="119" spans="1:17">
      <c r="A119" s="2" t="s">
        <v>208</v>
      </c>
      <c r="B119" s="55">
        <v>4</v>
      </c>
      <c r="C119" s="55">
        <v>2022</v>
      </c>
      <c r="D119" s="55" t="s">
        <v>209</v>
      </c>
      <c r="E119" s="55" t="s">
        <v>209</v>
      </c>
      <c r="F119" s="36">
        <v>44743</v>
      </c>
      <c r="G119" s="55">
        <f t="shared" si="8"/>
        <v>31</v>
      </c>
      <c r="H119" s="56">
        <f t="shared" si="11"/>
        <v>44768</v>
      </c>
      <c r="I119" s="151">
        <f>_xlfn.XLOOKUP(Table12[[#This Row],[Month Year]],'Modelling New'!D:D,'Modelling New'!N:N)</f>
        <v>10.507</v>
      </c>
      <c r="J119" s="61" t="e">
        <f>'Raw Data'!#REF!/J$1</f>
        <v>#REF!</v>
      </c>
      <c r="K119" s="61" t="e">
        <f>'Raw Data'!#REF!/K$1</f>
        <v>#REF!</v>
      </c>
      <c r="L119" s="61" t="e">
        <f>'Raw Data'!#REF!/L$1</f>
        <v>#REF!</v>
      </c>
      <c r="M119" s="61" t="e">
        <f>'Raw Data'!#REF!/M$1</f>
        <v>#REF!</v>
      </c>
      <c r="N119" s="61" t="e">
        <f>'Raw Data'!#REF!/N$1</f>
        <v>#REF!</v>
      </c>
      <c r="O119" s="61" t="e">
        <f>'Raw Data'!#REF!/O$1</f>
        <v>#REF!</v>
      </c>
      <c r="P119" s="61" t="str">
        <f t="shared" si="9"/>
        <v/>
      </c>
      <c r="Q119" s="61" t="e">
        <f t="shared" si="10"/>
        <v>#REF!</v>
      </c>
    </row>
    <row r="120" spans="1:17">
      <c r="A120" s="2" t="s">
        <v>208</v>
      </c>
      <c r="B120" s="57">
        <v>4</v>
      </c>
      <c r="C120" s="57">
        <v>2022</v>
      </c>
      <c r="D120" s="57" t="s">
        <v>209</v>
      </c>
      <c r="E120" s="57" t="s">
        <v>209</v>
      </c>
      <c r="F120" s="36">
        <v>44743</v>
      </c>
      <c r="G120" s="57">
        <f t="shared" si="8"/>
        <v>31</v>
      </c>
      <c r="H120" s="58">
        <f t="shared" si="11"/>
        <v>44769</v>
      </c>
      <c r="I120" s="152">
        <f>_xlfn.XLOOKUP(Table12[[#This Row],[Month Year]],'Modelling New'!D:D,'Modelling New'!N:N)</f>
        <v>10.507</v>
      </c>
      <c r="J120" s="61" t="e">
        <f>'Raw Data'!#REF!/J$1</f>
        <v>#REF!</v>
      </c>
      <c r="K120" s="61" t="e">
        <f>'Raw Data'!#REF!/K$1</f>
        <v>#REF!</v>
      </c>
      <c r="L120" s="61" t="e">
        <f>'Raw Data'!#REF!/L$1</f>
        <v>#REF!</v>
      </c>
      <c r="M120" s="61" t="e">
        <f>'Raw Data'!#REF!/M$1</f>
        <v>#REF!</v>
      </c>
      <c r="N120" s="61" t="e">
        <f>'Raw Data'!#REF!/N$1</f>
        <v>#REF!</v>
      </c>
      <c r="O120" s="61" t="e">
        <f>'Raw Data'!#REF!/O$1</f>
        <v>#REF!</v>
      </c>
      <c r="P120" s="61" t="str">
        <f t="shared" si="9"/>
        <v/>
      </c>
      <c r="Q120" s="61" t="e">
        <f t="shared" si="10"/>
        <v>#REF!</v>
      </c>
    </row>
    <row r="121" spans="1:17">
      <c r="A121" s="2" t="s">
        <v>208</v>
      </c>
      <c r="B121" s="55">
        <v>4</v>
      </c>
      <c r="C121" s="55">
        <v>2022</v>
      </c>
      <c r="D121" s="55" t="s">
        <v>209</v>
      </c>
      <c r="E121" s="55" t="s">
        <v>209</v>
      </c>
      <c r="F121" s="36">
        <v>44743</v>
      </c>
      <c r="G121" s="55">
        <f t="shared" si="8"/>
        <v>31</v>
      </c>
      <c r="H121" s="56">
        <f t="shared" si="11"/>
        <v>44770</v>
      </c>
      <c r="I121" s="151">
        <f>_xlfn.XLOOKUP(Table12[[#This Row],[Month Year]],'Modelling New'!D:D,'Modelling New'!N:N)</f>
        <v>10.507</v>
      </c>
      <c r="J121" s="61" t="e">
        <f>'Raw Data'!#REF!/J$1</f>
        <v>#REF!</v>
      </c>
      <c r="K121" s="61" t="e">
        <f>'Raw Data'!#REF!/K$1</f>
        <v>#REF!</v>
      </c>
      <c r="L121" s="61" t="e">
        <f>'Raw Data'!#REF!/L$1</f>
        <v>#REF!</v>
      </c>
      <c r="M121" s="61" t="e">
        <f>'Raw Data'!#REF!/M$1</f>
        <v>#REF!</v>
      </c>
      <c r="N121" s="61" t="e">
        <f>'Raw Data'!#REF!/N$1</f>
        <v>#REF!</v>
      </c>
      <c r="O121" s="61" t="e">
        <f>'Raw Data'!#REF!/O$1</f>
        <v>#REF!</v>
      </c>
      <c r="P121" s="61" t="str">
        <f t="shared" si="9"/>
        <v/>
      </c>
      <c r="Q121" s="61" t="e">
        <f t="shared" si="10"/>
        <v>#REF!</v>
      </c>
    </row>
    <row r="122" spans="1:17">
      <c r="A122" s="2" t="s">
        <v>208</v>
      </c>
      <c r="B122" s="57">
        <v>4</v>
      </c>
      <c r="C122" s="57">
        <v>2022</v>
      </c>
      <c r="D122" s="57" t="s">
        <v>209</v>
      </c>
      <c r="E122" s="57" t="s">
        <v>209</v>
      </c>
      <c r="F122" s="36">
        <v>44743</v>
      </c>
      <c r="G122" s="57">
        <f t="shared" si="8"/>
        <v>31</v>
      </c>
      <c r="H122" s="58">
        <f t="shared" si="11"/>
        <v>44771</v>
      </c>
      <c r="I122" s="152">
        <f>_xlfn.XLOOKUP(Table12[[#This Row],[Month Year]],'Modelling New'!D:D,'Modelling New'!N:N)</f>
        <v>10.507</v>
      </c>
      <c r="J122" s="61" t="e">
        <f>'Raw Data'!#REF!/J$1</f>
        <v>#REF!</v>
      </c>
      <c r="K122" s="61" t="e">
        <f>'Raw Data'!#REF!/K$1</f>
        <v>#REF!</v>
      </c>
      <c r="L122" s="61" t="e">
        <f>'Raw Data'!#REF!/L$1</f>
        <v>#REF!</v>
      </c>
      <c r="M122" s="61" t="e">
        <f>'Raw Data'!#REF!/M$1</f>
        <v>#REF!</v>
      </c>
      <c r="N122" s="61" t="e">
        <f>'Raw Data'!#REF!/N$1</f>
        <v>#REF!</v>
      </c>
      <c r="O122" s="61" t="e">
        <f>'Raw Data'!#REF!/O$1</f>
        <v>#REF!</v>
      </c>
      <c r="P122" s="61" t="str">
        <f t="shared" si="9"/>
        <v/>
      </c>
      <c r="Q122" s="61" t="e">
        <f t="shared" si="10"/>
        <v>#REF!</v>
      </c>
    </row>
    <row r="123" spans="1:17">
      <c r="A123" s="2" t="s">
        <v>208</v>
      </c>
      <c r="B123" s="55">
        <v>4</v>
      </c>
      <c r="C123" s="55">
        <v>2022</v>
      </c>
      <c r="D123" s="55" t="s">
        <v>209</v>
      </c>
      <c r="E123" s="55" t="s">
        <v>209</v>
      </c>
      <c r="F123" s="36">
        <v>44743</v>
      </c>
      <c r="G123" s="55">
        <f t="shared" si="8"/>
        <v>31</v>
      </c>
      <c r="H123" s="56">
        <f t="shared" si="11"/>
        <v>44772</v>
      </c>
      <c r="I123" s="151">
        <f>_xlfn.XLOOKUP(Table12[[#This Row],[Month Year]],'Modelling New'!D:D,'Modelling New'!N:N)</f>
        <v>10.507</v>
      </c>
      <c r="J123" s="61" t="e">
        <f>'Raw Data'!#REF!/J$1</f>
        <v>#REF!</v>
      </c>
      <c r="K123" s="61" t="e">
        <f>'Raw Data'!#REF!/K$1</f>
        <v>#REF!</v>
      </c>
      <c r="L123" s="61" t="e">
        <f>'Raw Data'!#REF!/L$1</f>
        <v>#REF!</v>
      </c>
      <c r="M123" s="61" t="e">
        <f>'Raw Data'!#REF!/M$1</f>
        <v>#REF!</v>
      </c>
      <c r="N123" s="61" t="e">
        <f>'Raw Data'!#REF!/N$1</f>
        <v>#REF!</v>
      </c>
      <c r="O123" s="61" t="e">
        <f>'Raw Data'!#REF!/O$1</f>
        <v>#REF!</v>
      </c>
      <c r="P123" s="61" t="str">
        <f t="shared" si="9"/>
        <v/>
      </c>
      <c r="Q123" s="61" t="e">
        <f t="shared" si="10"/>
        <v>#REF!</v>
      </c>
    </row>
    <row r="124" spans="1:17">
      <c r="A124" s="2" t="s">
        <v>208</v>
      </c>
      <c r="B124" s="57">
        <v>4</v>
      </c>
      <c r="C124" s="57">
        <v>2022</v>
      </c>
      <c r="D124" s="57" t="s">
        <v>209</v>
      </c>
      <c r="E124" s="57" t="s">
        <v>209</v>
      </c>
      <c r="F124" s="36">
        <v>44743</v>
      </c>
      <c r="G124" s="57">
        <f t="shared" si="8"/>
        <v>31</v>
      </c>
      <c r="H124" s="58">
        <f t="shared" si="11"/>
        <v>44773</v>
      </c>
      <c r="I124" s="152">
        <f>_xlfn.XLOOKUP(Table12[[#This Row],[Month Year]],'Modelling New'!D:D,'Modelling New'!N:N)</f>
        <v>10.507</v>
      </c>
      <c r="J124" s="61" t="e">
        <f>'Raw Data'!#REF!/J$1</f>
        <v>#REF!</v>
      </c>
      <c r="K124" s="61" t="e">
        <f>'Raw Data'!#REF!/K$1</f>
        <v>#REF!</v>
      </c>
      <c r="L124" s="61" t="e">
        <f>'Raw Data'!#REF!/L$1</f>
        <v>#REF!</v>
      </c>
      <c r="M124" s="61" t="e">
        <f>'Raw Data'!#REF!/M$1</f>
        <v>#REF!</v>
      </c>
      <c r="N124" s="61" t="e">
        <f>'Raw Data'!#REF!/N$1</f>
        <v>#REF!</v>
      </c>
      <c r="O124" s="61" t="e">
        <f>'Raw Data'!#REF!/O$1</f>
        <v>#REF!</v>
      </c>
      <c r="P124" s="61" t="str">
        <f t="shared" si="9"/>
        <v/>
      </c>
      <c r="Q124" s="61" t="e">
        <f t="shared" si="10"/>
        <v>#REF!</v>
      </c>
    </row>
    <row r="125" spans="1:17">
      <c r="A125" s="2" t="s">
        <v>208</v>
      </c>
      <c r="B125" s="55">
        <v>4</v>
      </c>
      <c r="C125" s="55">
        <v>2022</v>
      </c>
      <c r="D125" s="55" t="s">
        <v>209</v>
      </c>
      <c r="E125" s="55" t="s">
        <v>209</v>
      </c>
      <c r="F125" s="36">
        <v>44774</v>
      </c>
      <c r="G125" s="55">
        <f t="shared" si="8"/>
        <v>31</v>
      </c>
      <c r="H125" s="56">
        <f t="shared" si="11"/>
        <v>44774</v>
      </c>
      <c r="I125" s="151">
        <f>_xlfn.XLOOKUP(Table12[[#This Row],[Month Year]],'Modelling New'!D:D,'Modelling New'!N:N)</f>
        <v>10.507</v>
      </c>
      <c r="J125" s="61" t="e">
        <f>'Raw Data'!#REF!/J$1</f>
        <v>#REF!</v>
      </c>
      <c r="K125" s="61" t="e">
        <f>'Raw Data'!#REF!/K$1</f>
        <v>#REF!</v>
      </c>
      <c r="L125" s="61" t="e">
        <f>'Raw Data'!#REF!/L$1</f>
        <v>#REF!</v>
      </c>
      <c r="M125" s="61" t="e">
        <f>'Raw Data'!#REF!/M$1</f>
        <v>#REF!</v>
      </c>
      <c r="N125" s="61" t="e">
        <f>'Raw Data'!#REF!/N$1</f>
        <v>#REF!</v>
      </c>
      <c r="O125" s="61" t="e">
        <f>'Raw Data'!#REF!/O$1</f>
        <v>#REF!</v>
      </c>
      <c r="P125" s="61" t="str">
        <f t="shared" si="9"/>
        <v/>
      </c>
      <c r="Q125" s="61" t="e">
        <f t="shared" si="10"/>
        <v>#REF!</v>
      </c>
    </row>
    <row r="126" spans="1:17">
      <c r="A126" s="2" t="s">
        <v>208</v>
      </c>
      <c r="B126" s="57">
        <v>4</v>
      </c>
      <c r="C126" s="57">
        <v>2022</v>
      </c>
      <c r="D126" s="57" t="s">
        <v>209</v>
      </c>
      <c r="E126" s="57" t="s">
        <v>209</v>
      </c>
      <c r="F126" s="36">
        <v>44774</v>
      </c>
      <c r="G126" s="57">
        <f t="shared" si="8"/>
        <v>31</v>
      </c>
      <c r="H126" s="58">
        <f t="shared" si="11"/>
        <v>44775</v>
      </c>
      <c r="I126" s="152">
        <f>_xlfn.XLOOKUP(Table12[[#This Row],[Month Year]],'Modelling New'!D:D,'Modelling New'!N:N)</f>
        <v>10.507</v>
      </c>
      <c r="J126" s="61" t="e">
        <f>'Raw Data'!#REF!/J$1</f>
        <v>#REF!</v>
      </c>
      <c r="K126" s="61" t="e">
        <f>'Raw Data'!#REF!/K$1</f>
        <v>#REF!</v>
      </c>
      <c r="L126" s="61" t="e">
        <f>'Raw Data'!#REF!/L$1</f>
        <v>#REF!</v>
      </c>
      <c r="M126" s="61" t="e">
        <f>'Raw Data'!#REF!/M$1</f>
        <v>#REF!</v>
      </c>
      <c r="N126" s="61" t="e">
        <f>'Raw Data'!#REF!/N$1</f>
        <v>#REF!</v>
      </c>
      <c r="O126" s="61" t="e">
        <f>'Raw Data'!#REF!/O$1</f>
        <v>#REF!</v>
      </c>
      <c r="P126" s="61" t="str">
        <f t="shared" si="9"/>
        <v/>
      </c>
      <c r="Q126" s="61" t="e">
        <f t="shared" si="10"/>
        <v>#REF!</v>
      </c>
    </row>
    <row r="127" spans="1:17">
      <c r="A127" s="2" t="s">
        <v>208</v>
      </c>
      <c r="B127" s="55">
        <v>4</v>
      </c>
      <c r="C127" s="55">
        <v>2022</v>
      </c>
      <c r="D127" s="55" t="s">
        <v>209</v>
      </c>
      <c r="E127" s="55" t="s">
        <v>209</v>
      </c>
      <c r="F127" s="36">
        <v>44774</v>
      </c>
      <c r="G127" s="55">
        <f t="shared" si="8"/>
        <v>31</v>
      </c>
      <c r="H127" s="56">
        <f t="shared" si="11"/>
        <v>44776</v>
      </c>
      <c r="I127" s="151">
        <f>_xlfn.XLOOKUP(Table12[[#This Row],[Month Year]],'Modelling New'!D:D,'Modelling New'!N:N)</f>
        <v>10.507</v>
      </c>
      <c r="J127" s="61" t="e">
        <f>'Raw Data'!#REF!/J$1</f>
        <v>#REF!</v>
      </c>
      <c r="K127" s="61" t="e">
        <f>'Raw Data'!#REF!/K$1</f>
        <v>#REF!</v>
      </c>
      <c r="L127" s="61" t="e">
        <f>'Raw Data'!#REF!/L$1</f>
        <v>#REF!</v>
      </c>
      <c r="M127" s="61" t="e">
        <f>'Raw Data'!#REF!/M$1</f>
        <v>#REF!</v>
      </c>
      <c r="N127" s="61" t="e">
        <f>'Raw Data'!#REF!/N$1</f>
        <v>#REF!</v>
      </c>
      <c r="O127" s="61" t="e">
        <f>'Raw Data'!#REF!/O$1</f>
        <v>#REF!</v>
      </c>
      <c r="P127" s="61" t="str">
        <f t="shared" si="9"/>
        <v/>
      </c>
      <c r="Q127" s="61" t="e">
        <f t="shared" si="10"/>
        <v>#REF!</v>
      </c>
    </row>
    <row r="128" spans="1:17">
      <c r="A128" s="2" t="s">
        <v>208</v>
      </c>
      <c r="B128" s="57">
        <v>4</v>
      </c>
      <c r="C128" s="57">
        <v>2022</v>
      </c>
      <c r="D128" s="57" t="s">
        <v>209</v>
      </c>
      <c r="E128" s="57" t="s">
        <v>209</v>
      </c>
      <c r="F128" s="36">
        <v>44774</v>
      </c>
      <c r="G128" s="57">
        <f t="shared" si="8"/>
        <v>31</v>
      </c>
      <c r="H128" s="58">
        <f t="shared" si="11"/>
        <v>44777</v>
      </c>
      <c r="I128" s="152">
        <f>_xlfn.XLOOKUP(Table12[[#This Row],[Month Year]],'Modelling New'!D:D,'Modelling New'!N:N)</f>
        <v>10.507</v>
      </c>
      <c r="J128" s="61" t="e">
        <f>'Raw Data'!#REF!/J$1</f>
        <v>#REF!</v>
      </c>
      <c r="K128" s="61" t="e">
        <f>'Raw Data'!#REF!/K$1</f>
        <v>#REF!</v>
      </c>
      <c r="L128" s="61" t="e">
        <f>'Raw Data'!#REF!/L$1</f>
        <v>#REF!</v>
      </c>
      <c r="M128" s="61" t="e">
        <f>'Raw Data'!#REF!/M$1</f>
        <v>#REF!</v>
      </c>
      <c r="N128" s="61" t="e">
        <f>'Raw Data'!#REF!/N$1</f>
        <v>#REF!</v>
      </c>
      <c r="O128" s="61" t="e">
        <f>'Raw Data'!#REF!/O$1</f>
        <v>#REF!</v>
      </c>
      <c r="P128" s="61" t="str">
        <f t="shared" si="9"/>
        <v/>
      </c>
      <c r="Q128" s="61" t="e">
        <f t="shared" si="10"/>
        <v>#REF!</v>
      </c>
    </row>
    <row r="129" spans="1:17">
      <c r="A129" s="2" t="s">
        <v>208</v>
      </c>
      <c r="B129" s="55">
        <v>4</v>
      </c>
      <c r="C129" s="55">
        <v>2022</v>
      </c>
      <c r="D129" s="55" t="s">
        <v>209</v>
      </c>
      <c r="E129" s="55" t="s">
        <v>209</v>
      </c>
      <c r="F129" s="36">
        <v>44774</v>
      </c>
      <c r="G129" s="55">
        <f t="shared" si="8"/>
        <v>31</v>
      </c>
      <c r="H129" s="56">
        <f t="shared" si="11"/>
        <v>44778</v>
      </c>
      <c r="I129" s="151">
        <f>_xlfn.XLOOKUP(Table12[[#This Row],[Month Year]],'Modelling New'!D:D,'Modelling New'!N:N)</f>
        <v>10.507</v>
      </c>
      <c r="J129" s="61" t="e">
        <f>'Raw Data'!#REF!/J$1</f>
        <v>#REF!</v>
      </c>
      <c r="K129" s="61" t="e">
        <f>'Raw Data'!#REF!/K$1</f>
        <v>#REF!</v>
      </c>
      <c r="L129" s="61" t="e">
        <f>'Raw Data'!#REF!/L$1</f>
        <v>#REF!</v>
      </c>
      <c r="M129" s="61" t="e">
        <f>'Raw Data'!#REF!/M$1</f>
        <v>#REF!</v>
      </c>
      <c r="N129" s="61" t="e">
        <f>'Raw Data'!#REF!/N$1</f>
        <v>#REF!</v>
      </c>
      <c r="O129" s="61" t="e">
        <f>'Raw Data'!#REF!/O$1</f>
        <v>#REF!</v>
      </c>
      <c r="P129" s="61" t="str">
        <f t="shared" si="9"/>
        <v/>
      </c>
      <c r="Q129" s="61" t="e">
        <f t="shared" si="10"/>
        <v>#REF!</v>
      </c>
    </row>
    <row r="130" spans="1:17">
      <c r="A130" s="2" t="s">
        <v>208</v>
      </c>
      <c r="B130" s="57">
        <v>4</v>
      </c>
      <c r="C130" s="57">
        <v>2022</v>
      </c>
      <c r="D130" s="57" t="s">
        <v>209</v>
      </c>
      <c r="E130" s="57" t="s">
        <v>209</v>
      </c>
      <c r="F130" s="36">
        <v>44774</v>
      </c>
      <c r="G130" s="57">
        <f t="shared" si="8"/>
        <v>31</v>
      </c>
      <c r="H130" s="58">
        <f t="shared" si="11"/>
        <v>44779</v>
      </c>
      <c r="I130" s="152">
        <f>_xlfn.XLOOKUP(Table12[[#This Row],[Month Year]],'Modelling New'!D:D,'Modelling New'!N:N)</f>
        <v>10.507</v>
      </c>
      <c r="J130" s="61" t="e">
        <f>'Raw Data'!#REF!/J$1</f>
        <v>#REF!</v>
      </c>
      <c r="K130" s="61" t="e">
        <f>'Raw Data'!#REF!/K$1</f>
        <v>#REF!</v>
      </c>
      <c r="L130" s="61" t="e">
        <f>'Raw Data'!#REF!/L$1</f>
        <v>#REF!</v>
      </c>
      <c r="M130" s="61" t="e">
        <f>'Raw Data'!#REF!/M$1</f>
        <v>#REF!</v>
      </c>
      <c r="N130" s="61" t="e">
        <f>'Raw Data'!#REF!/N$1</f>
        <v>#REF!</v>
      </c>
      <c r="O130" s="61" t="e">
        <f>'Raw Data'!#REF!/O$1</f>
        <v>#REF!</v>
      </c>
      <c r="P130" s="61" t="str">
        <f t="shared" si="9"/>
        <v/>
      </c>
      <c r="Q130" s="61" t="e">
        <f t="shared" si="10"/>
        <v>#REF!</v>
      </c>
    </row>
    <row r="131" spans="1:17">
      <c r="A131" s="2" t="s">
        <v>208</v>
      </c>
      <c r="B131" s="55">
        <v>4</v>
      </c>
      <c r="C131" s="55">
        <v>2022</v>
      </c>
      <c r="D131" s="55" t="s">
        <v>209</v>
      </c>
      <c r="E131" s="55" t="s">
        <v>209</v>
      </c>
      <c r="F131" s="36">
        <v>44774</v>
      </c>
      <c r="G131" s="55">
        <f t="shared" si="8"/>
        <v>31</v>
      </c>
      <c r="H131" s="56">
        <f t="shared" si="11"/>
        <v>44780</v>
      </c>
      <c r="I131" s="151">
        <f>_xlfn.XLOOKUP(Table12[[#This Row],[Month Year]],'Modelling New'!D:D,'Modelling New'!N:N)</f>
        <v>10.507</v>
      </c>
      <c r="J131" s="61" t="e">
        <f>'Raw Data'!#REF!/J$1</f>
        <v>#REF!</v>
      </c>
      <c r="K131" s="61" t="e">
        <f>'Raw Data'!#REF!/K$1</f>
        <v>#REF!</v>
      </c>
      <c r="L131" s="61" t="e">
        <f>'Raw Data'!#REF!/L$1</f>
        <v>#REF!</v>
      </c>
      <c r="M131" s="61" t="e">
        <f>'Raw Data'!#REF!/M$1</f>
        <v>#REF!</v>
      </c>
      <c r="N131" s="61" t="e">
        <f>'Raw Data'!#REF!/N$1</f>
        <v>#REF!</v>
      </c>
      <c r="O131" s="61" t="e">
        <f>'Raw Data'!#REF!/O$1</f>
        <v>#REF!</v>
      </c>
      <c r="P131" s="61" t="str">
        <f t="shared" si="9"/>
        <v/>
      </c>
      <c r="Q131" s="61" t="e">
        <f t="shared" si="10"/>
        <v>#REF!</v>
      </c>
    </row>
    <row r="132" spans="1:17">
      <c r="A132" s="2" t="s">
        <v>208</v>
      </c>
      <c r="B132" s="57">
        <v>4</v>
      </c>
      <c r="C132" s="57">
        <v>2022</v>
      </c>
      <c r="D132" s="57" t="s">
        <v>209</v>
      </c>
      <c r="E132" s="57" t="s">
        <v>209</v>
      </c>
      <c r="F132" s="36">
        <v>44774</v>
      </c>
      <c r="G132" s="57">
        <f t="shared" ref="G132:G195" si="12">DAY(EOMONTH(F132,0))</f>
        <v>31</v>
      </c>
      <c r="H132" s="58">
        <f t="shared" si="11"/>
        <v>44781</v>
      </c>
      <c r="I132" s="152">
        <f>_xlfn.XLOOKUP(Table12[[#This Row],[Month Year]],'Modelling New'!D:D,'Modelling New'!N:N)</f>
        <v>10.507</v>
      </c>
      <c r="J132" s="61" t="e">
        <f>'Raw Data'!#REF!/J$1</f>
        <v>#REF!</v>
      </c>
      <c r="K132" s="61" t="e">
        <f>'Raw Data'!#REF!/K$1</f>
        <v>#REF!</v>
      </c>
      <c r="L132" s="61" t="e">
        <f>'Raw Data'!#REF!/L$1</f>
        <v>#REF!</v>
      </c>
      <c r="M132" s="61" t="e">
        <f>'Raw Data'!#REF!/M$1</f>
        <v>#REF!</v>
      </c>
      <c r="N132" s="61" t="e">
        <f>'Raw Data'!#REF!/N$1</f>
        <v>#REF!</v>
      </c>
      <c r="O132" s="61" t="e">
        <f>'Raw Data'!#REF!/O$1</f>
        <v>#REF!</v>
      </c>
      <c r="P132" s="61" t="str">
        <f t="shared" si="9"/>
        <v/>
      </c>
      <c r="Q132" s="61" t="e">
        <f t="shared" si="10"/>
        <v>#REF!</v>
      </c>
    </row>
    <row r="133" spans="1:17">
      <c r="A133" s="2" t="s">
        <v>208</v>
      </c>
      <c r="B133" s="55">
        <v>4</v>
      </c>
      <c r="C133" s="55">
        <v>2022</v>
      </c>
      <c r="D133" s="55" t="s">
        <v>209</v>
      </c>
      <c r="E133" s="55" t="s">
        <v>209</v>
      </c>
      <c r="F133" s="36">
        <v>44774</v>
      </c>
      <c r="G133" s="55">
        <f t="shared" si="12"/>
        <v>31</v>
      </c>
      <c r="H133" s="56">
        <f t="shared" si="11"/>
        <v>44782</v>
      </c>
      <c r="I133" s="151">
        <f>_xlfn.XLOOKUP(Table12[[#This Row],[Month Year]],'Modelling New'!D:D,'Modelling New'!N:N)</f>
        <v>10.507</v>
      </c>
      <c r="J133" s="61" t="e">
        <f>'Raw Data'!#REF!/J$1</f>
        <v>#REF!</v>
      </c>
      <c r="K133" s="61" t="e">
        <f>'Raw Data'!#REF!/K$1</f>
        <v>#REF!</v>
      </c>
      <c r="L133" s="61" t="e">
        <f>'Raw Data'!#REF!/L$1</f>
        <v>#REF!</v>
      </c>
      <c r="M133" s="61" t="e">
        <f>'Raw Data'!#REF!/M$1</f>
        <v>#REF!</v>
      </c>
      <c r="N133" s="61" t="e">
        <f>'Raw Data'!#REF!/N$1</f>
        <v>#REF!</v>
      </c>
      <c r="O133" s="61" t="e">
        <f>'Raw Data'!#REF!/O$1</f>
        <v>#REF!</v>
      </c>
      <c r="P133" s="61" t="str">
        <f t="shared" si="9"/>
        <v/>
      </c>
      <c r="Q133" s="61" t="e">
        <f t="shared" si="10"/>
        <v>#REF!</v>
      </c>
    </row>
    <row r="134" spans="1:17">
      <c r="A134" s="2" t="s">
        <v>208</v>
      </c>
      <c r="B134" s="57">
        <v>4</v>
      </c>
      <c r="C134" s="57">
        <v>2022</v>
      </c>
      <c r="D134" s="57" t="s">
        <v>209</v>
      </c>
      <c r="E134" s="57" t="s">
        <v>209</v>
      </c>
      <c r="F134" s="36">
        <v>44774</v>
      </c>
      <c r="G134" s="57">
        <f t="shared" si="12"/>
        <v>31</v>
      </c>
      <c r="H134" s="58">
        <f t="shared" si="11"/>
        <v>44783</v>
      </c>
      <c r="I134" s="152">
        <f>_xlfn.XLOOKUP(Table12[[#This Row],[Month Year]],'Modelling New'!D:D,'Modelling New'!N:N)</f>
        <v>10.507</v>
      </c>
      <c r="J134" s="61" t="e">
        <f>'Raw Data'!#REF!/J$1</f>
        <v>#REF!</v>
      </c>
      <c r="K134" s="61" t="e">
        <f>'Raw Data'!#REF!/K$1</f>
        <v>#REF!</v>
      </c>
      <c r="L134" s="61" t="e">
        <f>'Raw Data'!#REF!/L$1</f>
        <v>#REF!</v>
      </c>
      <c r="M134" s="61" t="e">
        <f>'Raw Data'!#REF!/M$1</f>
        <v>#REF!</v>
      </c>
      <c r="N134" s="61" t="e">
        <f>'Raw Data'!#REF!/N$1</f>
        <v>#REF!</v>
      </c>
      <c r="O134" s="61" t="e">
        <f>'Raw Data'!#REF!/O$1</f>
        <v>#REF!</v>
      </c>
      <c r="P134" s="61" t="str">
        <f t="shared" si="9"/>
        <v/>
      </c>
      <c r="Q134" s="61" t="e">
        <f t="shared" si="10"/>
        <v>#REF!</v>
      </c>
    </row>
    <row r="135" spans="1:17">
      <c r="A135" s="2" t="s">
        <v>208</v>
      </c>
      <c r="B135" s="55">
        <v>4</v>
      </c>
      <c r="C135" s="55">
        <v>2022</v>
      </c>
      <c r="D135" s="55" t="s">
        <v>209</v>
      </c>
      <c r="E135" s="55" t="s">
        <v>209</v>
      </c>
      <c r="F135" s="36">
        <v>44774</v>
      </c>
      <c r="G135" s="55">
        <f t="shared" si="12"/>
        <v>31</v>
      </c>
      <c r="H135" s="56">
        <f t="shared" si="11"/>
        <v>44784</v>
      </c>
      <c r="I135" s="151">
        <f>_xlfn.XLOOKUP(Table12[[#This Row],[Month Year]],'Modelling New'!D:D,'Modelling New'!N:N)</f>
        <v>10.507</v>
      </c>
      <c r="J135" s="61" t="e">
        <f>'Raw Data'!#REF!/J$1</f>
        <v>#REF!</v>
      </c>
      <c r="K135" s="61" t="e">
        <f>'Raw Data'!#REF!/K$1</f>
        <v>#REF!</v>
      </c>
      <c r="L135" s="61" t="e">
        <f>'Raw Data'!#REF!/L$1</f>
        <v>#REF!</v>
      </c>
      <c r="M135" s="61" t="e">
        <f>'Raw Data'!#REF!/M$1</f>
        <v>#REF!</v>
      </c>
      <c r="N135" s="61" t="e">
        <f>'Raw Data'!#REF!/N$1</f>
        <v>#REF!</v>
      </c>
      <c r="O135" s="61" t="e">
        <f>'Raw Data'!#REF!/O$1</f>
        <v>#REF!</v>
      </c>
      <c r="P135" s="61" t="str">
        <f t="shared" si="9"/>
        <v/>
      </c>
      <c r="Q135" s="61" t="e">
        <f t="shared" si="10"/>
        <v>#REF!</v>
      </c>
    </row>
    <row r="136" spans="1:17">
      <c r="A136" s="2" t="s">
        <v>208</v>
      </c>
      <c r="B136" s="57">
        <v>4</v>
      </c>
      <c r="C136" s="57">
        <v>2022</v>
      </c>
      <c r="D136" s="57" t="s">
        <v>209</v>
      </c>
      <c r="E136" s="57" t="s">
        <v>209</v>
      </c>
      <c r="F136" s="36">
        <v>44774</v>
      </c>
      <c r="G136" s="57">
        <f t="shared" si="12"/>
        <v>31</v>
      </c>
      <c r="H136" s="58">
        <f t="shared" si="11"/>
        <v>44785</v>
      </c>
      <c r="I136" s="152">
        <f>_xlfn.XLOOKUP(Table12[[#This Row],[Month Year]],'Modelling New'!D:D,'Modelling New'!N:N)</f>
        <v>10.507</v>
      </c>
      <c r="J136" s="61" t="e">
        <f>'Raw Data'!#REF!/J$1</f>
        <v>#REF!</v>
      </c>
      <c r="K136" s="61" t="e">
        <f>'Raw Data'!#REF!/K$1</f>
        <v>#REF!</v>
      </c>
      <c r="L136" s="61" t="e">
        <f>'Raw Data'!#REF!/L$1</f>
        <v>#REF!</v>
      </c>
      <c r="M136" s="61" t="e">
        <f>'Raw Data'!#REF!/M$1</f>
        <v>#REF!</v>
      </c>
      <c r="N136" s="61" t="e">
        <f>'Raw Data'!#REF!/N$1</f>
        <v>#REF!</v>
      </c>
      <c r="O136" s="61" t="e">
        <f>'Raw Data'!#REF!/O$1</f>
        <v>#REF!</v>
      </c>
      <c r="P136" s="61" t="str">
        <f t="shared" si="9"/>
        <v/>
      </c>
      <c r="Q136" s="61" t="e">
        <f t="shared" si="10"/>
        <v>#REF!</v>
      </c>
    </row>
    <row r="137" spans="1:17">
      <c r="A137" s="2" t="s">
        <v>208</v>
      </c>
      <c r="B137" s="55">
        <v>4</v>
      </c>
      <c r="C137" s="55">
        <v>2022</v>
      </c>
      <c r="D137" s="55" t="s">
        <v>209</v>
      </c>
      <c r="E137" s="55" t="s">
        <v>209</v>
      </c>
      <c r="F137" s="36">
        <v>44774</v>
      </c>
      <c r="G137" s="55">
        <f t="shared" si="12"/>
        <v>31</v>
      </c>
      <c r="H137" s="56">
        <f t="shared" si="11"/>
        <v>44786</v>
      </c>
      <c r="I137" s="151">
        <f>_xlfn.XLOOKUP(Table12[[#This Row],[Month Year]],'Modelling New'!D:D,'Modelling New'!N:N)</f>
        <v>10.507</v>
      </c>
      <c r="J137" s="61" t="e">
        <f>'Raw Data'!#REF!/J$1</f>
        <v>#REF!</v>
      </c>
      <c r="K137" s="61" t="e">
        <f>'Raw Data'!#REF!/K$1</f>
        <v>#REF!</v>
      </c>
      <c r="L137" s="61" t="e">
        <f>'Raw Data'!#REF!/L$1</f>
        <v>#REF!</v>
      </c>
      <c r="M137" s="61" t="e">
        <f>'Raw Data'!#REF!/M$1</f>
        <v>#REF!</v>
      </c>
      <c r="N137" s="61" t="e">
        <f>'Raw Data'!#REF!/N$1</f>
        <v>#REF!</v>
      </c>
      <c r="O137" s="61" t="e">
        <f>'Raw Data'!#REF!/O$1</f>
        <v>#REF!</v>
      </c>
      <c r="P137" s="61" t="str">
        <f t="shared" si="9"/>
        <v/>
      </c>
      <c r="Q137" s="61" t="e">
        <f t="shared" si="10"/>
        <v>#REF!</v>
      </c>
    </row>
    <row r="138" spans="1:17">
      <c r="A138" s="2" t="s">
        <v>208</v>
      </c>
      <c r="B138" s="57">
        <v>4</v>
      </c>
      <c r="C138" s="57">
        <v>2022</v>
      </c>
      <c r="D138" s="57" t="s">
        <v>209</v>
      </c>
      <c r="E138" s="57" t="s">
        <v>209</v>
      </c>
      <c r="F138" s="36">
        <v>44774</v>
      </c>
      <c r="G138" s="57">
        <f t="shared" si="12"/>
        <v>31</v>
      </c>
      <c r="H138" s="58">
        <f t="shared" si="11"/>
        <v>44787</v>
      </c>
      <c r="I138" s="152">
        <f>_xlfn.XLOOKUP(Table12[[#This Row],[Month Year]],'Modelling New'!D:D,'Modelling New'!N:N)</f>
        <v>10.507</v>
      </c>
      <c r="J138" s="61" t="e">
        <f>'Raw Data'!#REF!/J$1</f>
        <v>#REF!</v>
      </c>
      <c r="K138" s="61" t="e">
        <f>'Raw Data'!#REF!/K$1</f>
        <v>#REF!</v>
      </c>
      <c r="L138" s="61" t="e">
        <f>'Raw Data'!#REF!/L$1</f>
        <v>#REF!</v>
      </c>
      <c r="M138" s="61" t="e">
        <f>'Raw Data'!#REF!/M$1</f>
        <v>#REF!</v>
      </c>
      <c r="N138" s="61" t="e">
        <f>'Raw Data'!#REF!/N$1</f>
        <v>#REF!</v>
      </c>
      <c r="O138" s="61" t="e">
        <f>'Raw Data'!#REF!/O$1</f>
        <v>#REF!</v>
      </c>
      <c r="P138" s="61" t="str">
        <f t="shared" si="9"/>
        <v/>
      </c>
      <c r="Q138" s="61" t="e">
        <f t="shared" si="10"/>
        <v>#REF!</v>
      </c>
    </row>
    <row r="139" spans="1:17">
      <c r="A139" s="2" t="s">
        <v>208</v>
      </c>
      <c r="B139" s="55">
        <v>4</v>
      </c>
      <c r="C139" s="55">
        <v>2022</v>
      </c>
      <c r="D139" s="55" t="s">
        <v>209</v>
      </c>
      <c r="E139" s="55" t="s">
        <v>209</v>
      </c>
      <c r="F139" s="36">
        <v>44774</v>
      </c>
      <c r="G139" s="55">
        <f t="shared" si="12"/>
        <v>31</v>
      </c>
      <c r="H139" s="56">
        <f t="shared" si="11"/>
        <v>44788</v>
      </c>
      <c r="I139" s="151">
        <f>_xlfn.XLOOKUP(Table12[[#This Row],[Month Year]],'Modelling New'!D:D,'Modelling New'!N:N)</f>
        <v>10.507</v>
      </c>
      <c r="J139" s="61" t="e">
        <f>'Raw Data'!#REF!/J$1</f>
        <v>#REF!</v>
      </c>
      <c r="K139" s="61" t="e">
        <f>'Raw Data'!#REF!/K$1</f>
        <v>#REF!</v>
      </c>
      <c r="L139" s="61" t="e">
        <f>'Raw Data'!#REF!/L$1</f>
        <v>#REF!</v>
      </c>
      <c r="M139" s="61" t="e">
        <f>'Raw Data'!#REF!/M$1</f>
        <v>#REF!</v>
      </c>
      <c r="N139" s="61" t="e">
        <f>'Raw Data'!#REF!/N$1</f>
        <v>#REF!</v>
      </c>
      <c r="O139" s="61" t="e">
        <f>'Raw Data'!#REF!/O$1</f>
        <v>#REF!</v>
      </c>
      <c r="P139" s="61" t="str">
        <f t="shared" si="9"/>
        <v/>
      </c>
      <c r="Q139" s="61" t="e">
        <f t="shared" si="10"/>
        <v>#REF!</v>
      </c>
    </row>
    <row r="140" spans="1:17">
      <c r="A140" s="2" t="s">
        <v>208</v>
      </c>
      <c r="B140" s="57">
        <v>4</v>
      </c>
      <c r="C140" s="57">
        <v>2022</v>
      </c>
      <c r="D140" s="57" t="s">
        <v>209</v>
      </c>
      <c r="E140" s="57" t="s">
        <v>209</v>
      </c>
      <c r="F140" s="36">
        <v>44774</v>
      </c>
      <c r="G140" s="57">
        <f t="shared" si="12"/>
        <v>31</v>
      </c>
      <c r="H140" s="58">
        <f t="shared" si="11"/>
        <v>44789</v>
      </c>
      <c r="I140" s="152">
        <f>_xlfn.XLOOKUP(Table12[[#This Row],[Month Year]],'Modelling New'!D:D,'Modelling New'!N:N)</f>
        <v>10.507</v>
      </c>
      <c r="J140" s="61" t="e">
        <f>'Raw Data'!#REF!/J$1</f>
        <v>#REF!</v>
      </c>
      <c r="K140" s="61" t="e">
        <f>'Raw Data'!#REF!/K$1</f>
        <v>#REF!</v>
      </c>
      <c r="L140" s="61" t="e">
        <f>'Raw Data'!#REF!/L$1</f>
        <v>#REF!</v>
      </c>
      <c r="M140" s="61" t="e">
        <f>'Raw Data'!#REF!/M$1</f>
        <v>#REF!</v>
      </c>
      <c r="N140" s="61" t="e">
        <f>'Raw Data'!#REF!/N$1</f>
        <v>#REF!</v>
      </c>
      <c r="O140" s="61" t="e">
        <f>'Raw Data'!#REF!/O$1</f>
        <v>#REF!</v>
      </c>
      <c r="P140" s="61" t="str">
        <f t="shared" si="9"/>
        <v/>
      </c>
      <c r="Q140" s="61" t="e">
        <f t="shared" si="10"/>
        <v>#REF!</v>
      </c>
    </row>
    <row r="141" spans="1:17">
      <c r="A141" s="2" t="s">
        <v>208</v>
      </c>
      <c r="B141" s="55">
        <v>4</v>
      </c>
      <c r="C141" s="55">
        <v>2022</v>
      </c>
      <c r="D141" s="55" t="s">
        <v>209</v>
      </c>
      <c r="E141" s="55" t="s">
        <v>209</v>
      </c>
      <c r="F141" s="36">
        <v>44774</v>
      </c>
      <c r="G141" s="55">
        <f t="shared" si="12"/>
        <v>31</v>
      </c>
      <c r="H141" s="56">
        <f t="shared" si="11"/>
        <v>44790</v>
      </c>
      <c r="I141" s="151">
        <f>_xlfn.XLOOKUP(Table12[[#This Row],[Month Year]],'Modelling New'!D:D,'Modelling New'!N:N)</f>
        <v>10.507</v>
      </c>
      <c r="J141" s="61" t="e">
        <f>'Raw Data'!#REF!/J$1</f>
        <v>#REF!</v>
      </c>
      <c r="K141" s="61" t="e">
        <f>'Raw Data'!#REF!/K$1</f>
        <v>#REF!</v>
      </c>
      <c r="L141" s="61" t="e">
        <f>'Raw Data'!#REF!/L$1</f>
        <v>#REF!</v>
      </c>
      <c r="M141" s="61" t="e">
        <f>'Raw Data'!#REF!/M$1</f>
        <v>#REF!</v>
      </c>
      <c r="N141" s="61" t="e">
        <f>'Raw Data'!#REF!/N$1</f>
        <v>#REF!</v>
      </c>
      <c r="O141" s="61" t="e">
        <f>'Raw Data'!#REF!/O$1</f>
        <v>#REF!</v>
      </c>
      <c r="P141" s="61" t="str">
        <f t="shared" si="9"/>
        <v/>
      </c>
      <c r="Q141" s="61" t="e">
        <f t="shared" si="10"/>
        <v>#REF!</v>
      </c>
    </row>
    <row r="142" spans="1:17">
      <c r="A142" s="2" t="s">
        <v>208</v>
      </c>
      <c r="B142" s="57">
        <v>4</v>
      </c>
      <c r="C142" s="57">
        <v>2022</v>
      </c>
      <c r="D142" s="57" t="s">
        <v>209</v>
      </c>
      <c r="E142" s="57" t="s">
        <v>209</v>
      </c>
      <c r="F142" s="36">
        <v>44774</v>
      </c>
      <c r="G142" s="57">
        <f t="shared" si="12"/>
        <v>31</v>
      </c>
      <c r="H142" s="58">
        <f t="shared" si="11"/>
        <v>44791</v>
      </c>
      <c r="I142" s="152">
        <f>_xlfn.XLOOKUP(Table12[[#This Row],[Month Year]],'Modelling New'!D:D,'Modelling New'!N:N)</f>
        <v>10.507</v>
      </c>
      <c r="J142" s="61" t="e">
        <f>'Raw Data'!#REF!/J$1</f>
        <v>#REF!</v>
      </c>
      <c r="K142" s="61" t="e">
        <f>'Raw Data'!#REF!/K$1</f>
        <v>#REF!</v>
      </c>
      <c r="L142" s="61" t="e">
        <f>'Raw Data'!#REF!/L$1</f>
        <v>#REF!</v>
      </c>
      <c r="M142" s="61" t="e">
        <f>'Raw Data'!#REF!/M$1</f>
        <v>#REF!</v>
      </c>
      <c r="N142" s="61" t="e">
        <f>'Raw Data'!#REF!/N$1</f>
        <v>#REF!</v>
      </c>
      <c r="O142" s="61" t="e">
        <f>'Raw Data'!#REF!/O$1</f>
        <v>#REF!</v>
      </c>
      <c r="P142" s="61" t="str">
        <f t="shared" si="9"/>
        <v/>
      </c>
      <c r="Q142" s="61" t="e">
        <f t="shared" si="10"/>
        <v>#REF!</v>
      </c>
    </row>
    <row r="143" spans="1:17">
      <c r="A143" s="2" t="s">
        <v>208</v>
      </c>
      <c r="B143" s="55">
        <v>4</v>
      </c>
      <c r="C143" s="55">
        <v>2022</v>
      </c>
      <c r="D143" s="55" t="s">
        <v>209</v>
      </c>
      <c r="E143" s="55" t="s">
        <v>209</v>
      </c>
      <c r="F143" s="36">
        <v>44774</v>
      </c>
      <c r="G143" s="55">
        <f t="shared" si="12"/>
        <v>31</v>
      </c>
      <c r="H143" s="56">
        <f t="shared" si="11"/>
        <v>44792</v>
      </c>
      <c r="I143" s="151">
        <f>_xlfn.XLOOKUP(Table12[[#This Row],[Month Year]],'Modelling New'!D:D,'Modelling New'!N:N)</f>
        <v>10.507</v>
      </c>
      <c r="J143" s="61" t="e">
        <f>'Raw Data'!#REF!/J$1</f>
        <v>#REF!</v>
      </c>
      <c r="K143" s="61" t="e">
        <f>'Raw Data'!#REF!/K$1</f>
        <v>#REF!</v>
      </c>
      <c r="L143" s="61" t="e">
        <f>'Raw Data'!#REF!/L$1</f>
        <v>#REF!</v>
      </c>
      <c r="M143" s="61" t="e">
        <f>'Raw Data'!#REF!/M$1</f>
        <v>#REF!</v>
      </c>
      <c r="N143" s="61" t="e">
        <f>'Raw Data'!#REF!/N$1</f>
        <v>#REF!</v>
      </c>
      <c r="O143" s="61" t="e">
        <f>'Raw Data'!#REF!/O$1</f>
        <v>#REF!</v>
      </c>
      <c r="P143" s="61" t="str">
        <f t="shared" si="9"/>
        <v/>
      </c>
      <c r="Q143" s="61" t="e">
        <f t="shared" si="10"/>
        <v>#REF!</v>
      </c>
    </row>
    <row r="144" spans="1:17">
      <c r="A144" s="2" t="s">
        <v>208</v>
      </c>
      <c r="B144" s="57">
        <v>4</v>
      </c>
      <c r="C144" s="57">
        <v>2022</v>
      </c>
      <c r="D144" s="57" t="s">
        <v>209</v>
      </c>
      <c r="E144" s="57" t="s">
        <v>209</v>
      </c>
      <c r="F144" s="36">
        <v>44774</v>
      </c>
      <c r="G144" s="57">
        <f t="shared" si="12"/>
        <v>31</v>
      </c>
      <c r="H144" s="58">
        <f t="shared" si="11"/>
        <v>44793</v>
      </c>
      <c r="I144" s="152">
        <f>_xlfn.XLOOKUP(Table12[[#This Row],[Month Year]],'Modelling New'!D:D,'Modelling New'!N:N)</f>
        <v>10.507</v>
      </c>
      <c r="J144" s="61" t="e">
        <f>'Raw Data'!#REF!/J$1</f>
        <v>#REF!</v>
      </c>
      <c r="K144" s="61" t="e">
        <f>'Raw Data'!#REF!/K$1</f>
        <v>#REF!</v>
      </c>
      <c r="L144" s="61" t="e">
        <f>'Raw Data'!#REF!/L$1</f>
        <v>#REF!</v>
      </c>
      <c r="M144" s="61" t="e">
        <f>'Raw Data'!#REF!/M$1</f>
        <v>#REF!</v>
      </c>
      <c r="N144" s="61" t="e">
        <f>'Raw Data'!#REF!/N$1</f>
        <v>#REF!</v>
      </c>
      <c r="O144" s="61" t="e">
        <f>'Raw Data'!#REF!/O$1</f>
        <v>#REF!</v>
      </c>
      <c r="P144" s="61" t="str">
        <f t="shared" si="9"/>
        <v/>
      </c>
      <c r="Q144" s="61" t="e">
        <f t="shared" si="10"/>
        <v>#REF!</v>
      </c>
    </row>
    <row r="145" spans="1:17">
      <c r="A145" s="2" t="s">
        <v>208</v>
      </c>
      <c r="B145" s="55">
        <v>4</v>
      </c>
      <c r="C145" s="55">
        <v>2022</v>
      </c>
      <c r="D145" s="55" t="s">
        <v>209</v>
      </c>
      <c r="E145" s="55" t="s">
        <v>209</v>
      </c>
      <c r="F145" s="36">
        <v>44774</v>
      </c>
      <c r="G145" s="55">
        <f t="shared" si="12"/>
        <v>31</v>
      </c>
      <c r="H145" s="56">
        <f t="shared" si="11"/>
        <v>44794</v>
      </c>
      <c r="I145" s="151">
        <f>_xlfn.XLOOKUP(Table12[[#This Row],[Month Year]],'Modelling New'!D:D,'Modelling New'!N:N)</f>
        <v>10.507</v>
      </c>
      <c r="J145" s="61" t="e">
        <f>'Raw Data'!#REF!/J$1</f>
        <v>#REF!</v>
      </c>
      <c r="K145" s="61" t="e">
        <f>'Raw Data'!#REF!/K$1</f>
        <v>#REF!</v>
      </c>
      <c r="L145" s="61" t="e">
        <f>'Raw Data'!#REF!/L$1</f>
        <v>#REF!</v>
      </c>
      <c r="M145" s="61" t="e">
        <f>'Raw Data'!#REF!/M$1</f>
        <v>#REF!</v>
      </c>
      <c r="N145" s="61" t="e">
        <f>'Raw Data'!#REF!/N$1</f>
        <v>#REF!</v>
      </c>
      <c r="O145" s="61" t="e">
        <f>'Raw Data'!#REF!/O$1</f>
        <v>#REF!</v>
      </c>
      <c r="P145" s="61" t="str">
        <f t="shared" si="9"/>
        <v/>
      </c>
      <c r="Q145" s="61" t="e">
        <f t="shared" si="10"/>
        <v>#REF!</v>
      </c>
    </row>
    <row r="146" spans="1:17">
      <c r="A146" s="2" t="s">
        <v>208</v>
      </c>
      <c r="B146" s="57">
        <v>4</v>
      </c>
      <c r="C146" s="57">
        <v>2022</v>
      </c>
      <c r="D146" s="57" t="s">
        <v>209</v>
      </c>
      <c r="E146" s="57" t="s">
        <v>209</v>
      </c>
      <c r="F146" s="36">
        <v>44774</v>
      </c>
      <c r="G146" s="57">
        <f t="shared" si="12"/>
        <v>31</v>
      </c>
      <c r="H146" s="58">
        <f t="shared" si="11"/>
        <v>44795</v>
      </c>
      <c r="I146" s="152">
        <f>_xlfn.XLOOKUP(Table12[[#This Row],[Month Year]],'Modelling New'!D:D,'Modelling New'!N:N)</f>
        <v>10.507</v>
      </c>
      <c r="J146" s="61" t="e">
        <f>'Raw Data'!#REF!/J$1</f>
        <v>#REF!</v>
      </c>
      <c r="K146" s="61" t="e">
        <f>'Raw Data'!#REF!/K$1</f>
        <v>#REF!</v>
      </c>
      <c r="L146" s="61" t="e">
        <f>'Raw Data'!#REF!/L$1</f>
        <v>#REF!</v>
      </c>
      <c r="M146" s="61" t="e">
        <f>'Raw Data'!#REF!/M$1</f>
        <v>#REF!</v>
      </c>
      <c r="N146" s="61" t="e">
        <f>'Raw Data'!#REF!/N$1</f>
        <v>#REF!</v>
      </c>
      <c r="O146" s="61" t="e">
        <f>'Raw Data'!#REF!/O$1</f>
        <v>#REF!</v>
      </c>
      <c r="P146" s="61" t="str">
        <f t="shared" si="9"/>
        <v/>
      </c>
      <c r="Q146" s="61" t="e">
        <f t="shared" si="10"/>
        <v>#REF!</v>
      </c>
    </row>
    <row r="147" spans="1:17">
      <c r="A147" s="2" t="s">
        <v>208</v>
      </c>
      <c r="B147" s="55">
        <v>4</v>
      </c>
      <c r="C147" s="55">
        <v>2022</v>
      </c>
      <c r="D147" s="55" t="s">
        <v>209</v>
      </c>
      <c r="E147" s="55" t="s">
        <v>209</v>
      </c>
      <c r="F147" s="36">
        <v>44774</v>
      </c>
      <c r="G147" s="55">
        <f t="shared" si="12"/>
        <v>31</v>
      </c>
      <c r="H147" s="56">
        <f t="shared" si="11"/>
        <v>44796</v>
      </c>
      <c r="I147" s="151">
        <f>_xlfn.XLOOKUP(Table12[[#This Row],[Month Year]],'Modelling New'!D:D,'Modelling New'!N:N)</f>
        <v>10.507</v>
      </c>
      <c r="J147" s="61" t="e">
        <f>'Raw Data'!#REF!/J$1</f>
        <v>#REF!</v>
      </c>
      <c r="K147" s="61" t="e">
        <f>'Raw Data'!#REF!/K$1</f>
        <v>#REF!</v>
      </c>
      <c r="L147" s="61" t="e">
        <f>'Raw Data'!#REF!/L$1</f>
        <v>#REF!</v>
      </c>
      <c r="M147" s="61" t="e">
        <f>'Raw Data'!#REF!/M$1</f>
        <v>#REF!</v>
      </c>
      <c r="N147" s="61" t="e">
        <f>'Raw Data'!#REF!/N$1</f>
        <v>#REF!</v>
      </c>
      <c r="O147" s="61" t="e">
        <f>'Raw Data'!#REF!/O$1</f>
        <v>#REF!</v>
      </c>
      <c r="P147" s="61" t="str">
        <f t="shared" si="9"/>
        <v/>
      </c>
      <c r="Q147" s="61" t="e">
        <f t="shared" si="10"/>
        <v>#REF!</v>
      </c>
    </row>
    <row r="148" spans="1:17">
      <c r="A148" s="2" t="s">
        <v>208</v>
      </c>
      <c r="B148" s="57">
        <v>4</v>
      </c>
      <c r="C148" s="57">
        <v>2022</v>
      </c>
      <c r="D148" s="57" t="s">
        <v>209</v>
      </c>
      <c r="E148" s="57" t="s">
        <v>209</v>
      </c>
      <c r="F148" s="36">
        <v>44774</v>
      </c>
      <c r="G148" s="57">
        <f t="shared" si="12"/>
        <v>31</v>
      </c>
      <c r="H148" s="58">
        <f t="shared" si="11"/>
        <v>44797</v>
      </c>
      <c r="I148" s="152">
        <f>_xlfn.XLOOKUP(Table12[[#This Row],[Month Year]],'Modelling New'!D:D,'Modelling New'!N:N)</f>
        <v>10.507</v>
      </c>
      <c r="J148" s="61" t="e">
        <f>'Raw Data'!#REF!/J$1</f>
        <v>#REF!</v>
      </c>
      <c r="K148" s="61" t="e">
        <f>'Raw Data'!#REF!/K$1</f>
        <v>#REF!</v>
      </c>
      <c r="L148" s="61" t="e">
        <f>'Raw Data'!#REF!/L$1</f>
        <v>#REF!</v>
      </c>
      <c r="M148" s="61" t="e">
        <f>'Raw Data'!#REF!/M$1</f>
        <v>#REF!</v>
      </c>
      <c r="N148" s="61" t="e">
        <f>'Raw Data'!#REF!/N$1</f>
        <v>#REF!</v>
      </c>
      <c r="O148" s="61" t="e">
        <f>'Raw Data'!#REF!/O$1</f>
        <v>#REF!</v>
      </c>
      <c r="P148" s="61" t="str">
        <f t="shared" si="9"/>
        <v/>
      </c>
      <c r="Q148" s="61" t="e">
        <f t="shared" si="10"/>
        <v>#REF!</v>
      </c>
    </row>
    <row r="149" spans="1:17">
      <c r="A149" s="2" t="s">
        <v>208</v>
      </c>
      <c r="B149" s="55">
        <v>4</v>
      </c>
      <c r="C149" s="55">
        <v>2022</v>
      </c>
      <c r="D149" s="55" t="s">
        <v>209</v>
      </c>
      <c r="E149" s="55" t="s">
        <v>209</v>
      </c>
      <c r="F149" s="36">
        <v>44774</v>
      </c>
      <c r="G149" s="55">
        <f t="shared" si="12"/>
        <v>31</v>
      </c>
      <c r="H149" s="56">
        <f t="shared" si="11"/>
        <v>44798</v>
      </c>
      <c r="I149" s="151">
        <f>_xlfn.XLOOKUP(Table12[[#This Row],[Month Year]],'Modelling New'!D:D,'Modelling New'!N:N)</f>
        <v>10.507</v>
      </c>
      <c r="J149" s="61" t="e">
        <f>'Raw Data'!#REF!/J$1</f>
        <v>#REF!</v>
      </c>
      <c r="K149" s="61" t="e">
        <f>'Raw Data'!#REF!/K$1</f>
        <v>#REF!</v>
      </c>
      <c r="L149" s="61" t="e">
        <f>'Raw Data'!#REF!/L$1</f>
        <v>#REF!</v>
      </c>
      <c r="M149" s="61" t="e">
        <f>'Raw Data'!#REF!/M$1</f>
        <v>#REF!</v>
      </c>
      <c r="N149" s="61" t="e">
        <f>'Raw Data'!#REF!/N$1</f>
        <v>#REF!</v>
      </c>
      <c r="O149" s="61" t="e">
        <f>'Raw Data'!#REF!/O$1</f>
        <v>#REF!</v>
      </c>
      <c r="P149" s="61" t="str">
        <f t="shared" si="9"/>
        <v/>
      </c>
      <c r="Q149" s="61" t="e">
        <f t="shared" si="10"/>
        <v>#REF!</v>
      </c>
    </row>
    <row r="150" spans="1:17">
      <c r="A150" s="2" t="s">
        <v>208</v>
      </c>
      <c r="B150" s="57">
        <v>4</v>
      </c>
      <c r="C150" s="57">
        <v>2022</v>
      </c>
      <c r="D150" s="57" t="s">
        <v>209</v>
      </c>
      <c r="E150" s="57" t="s">
        <v>209</v>
      </c>
      <c r="F150" s="36">
        <v>44774</v>
      </c>
      <c r="G150" s="57">
        <f t="shared" si="12"/>
        <v>31</v>
      </c>
      <c r="H150" s="58">
        <f t="shared" si="11"/>
        <v>44799</v>
      </c>
      <c r="I150" s="152">
        <f>_xlfn.XLOOKUP(Table12[[#This Row],[Month Year]],'Modelling New'!D:D,'Modelling New'!N:N)</f>
        <v>10.507</v>
      </c>
      <c r="J150" s="61" t="e">
        <f>'Raw Data'!#REF!/J$1</f>
        <v>#REF!</v>
      </c>
      <c r="K150" s="61" t="e">
        <f>'Raw Data'!#REF!/K$1</f>
        <v>#REF!</v>
      </c>
      <c r="L150" s="61" t="e">
        <f>'Raw Data'!#REF!/L$1</f>
        <v>#REF!</v>
      </c>
      <c r="M150" s="61" t="e">
        <f>'Raw Data'!#REF!/M$1</f>
        <v>#REF!</v>
      </c>
      <c r="N150" s="61" t="e">
        <f>'Raw Data'!#REF!/N$1</f>
        <v>#REF!</v>
      </c>
      <c r="O150" s="61" t="e">
        <f>'Raw Data'!#REF!/O$1</f>
        <v>#REF!</v>
      </c>
      <c r="P150" s="61" t="str">
        <f t="shared" si="9"/>
        <v/>
      </c>
      <c r="Q150" s="61" t="e">
        <f t="shared" si="10"/>
        <v>#REF!</v>
      </c>
    </row>
    <row r="151" spans="1:17">
      <c r="A151" s="2" t="s">
        <v>208</v>
      </c>
      <c r="B151" s="55">
        <v>4</v>
      </c>
      <c r="C151" s="55">
        <v>2022</v>
      </c>
      <c r="D151" s="55" t="s">
        <v>209</v>
      </c>
      <c r="E151" s="55" t="s">
        <v>209</v>
      </c>
      <c r="F151" s="36">
        <v>44774</v>
      </c>
      <c r="G151" s="55">
        <f t="shared" si="12"/>
        <v>31</v>
      </c>
      <c r="H151" s="56">
        <f t="shared" si="11"/>
        <v>44800</v>
      </c>
      <c r="I151" s="151">
        <f>_xlfn.XLOOKUP(Table12[[#This Row],[Month Year]],'Modelling New'!D:D,'Modelling New'!N:N)</f>
        <v>10.507</v>
      </c>
      <c r="J151" s="61" t="e">
        <f>'Raw Data'!#REF!/J$1</f>
        <v>#REF!</v>
      </c>
      <c r="K151" s="61" t="e">
        <f>'Raw Data'!#REF!/K$1</f>
        <v>#REF!</v>
      </c>
      <c r="L151" s="61" t="e">
        <f>'Raw Data'!#REF!/L$1</f>
        <v>#REF!</v>
      </c>
      <c r="M151" s="61" t="e">
        <f>'Raw Data'!#REF!/M$1</f>
        <v>#REF!</v>
      </c>
      <c r="N151" s="61" t="e">
        <f>'Raw Data'!#REF!/N$1</f>
        <v>#REF!</v>
      </c>
      <c r="O151" s="61" t="e">
        <f>'Raw Data'!#REF!/O$1</f>
        <v>#REF!</v>
      </c>
      <c r="P151" s="61" t="str">
        <f t="shared" si="9"/>
        <v/>
      </c>
      <c r="Q151" s="61" t="e">
        <f t="shared" si="10"/>
        <v>#REF!</v>
      </c>
    </row>
    <row r="152" spans="1:17">
      <c r="A152" s="2" t="s">
        <v>208</v>
      </c>
      <c r="B152" s="57">
        <v>4</v>
      </c>
      <c r="C152" s="57">
        <v>2022</v>
      </c>
      <c r="D152" s="57" t="s">
        <v>209</v>
      </c>
      <c r="E152" s="57" t="s">
        <v>209</v>
      </c>
      <c r="F152" s="36">
        <v>44774</v>
      </c>
      <c r="G152" s="57">
        <f t="shared" si="12"/>
        <v>31</v>
      </c>
      <c r="H152" s="58">
        <f t="shared" si="11"/>
        <v>44801</v>
      </c>
      <c r="I152" s="152">
        <f>_xlfn.XLOOKUP(Table12[[#This Row],[Month Year]],'Modelling New'!D:D,'Modelling New'!N:N)</f>
        <v>10.507</v>
      </c>
      <c r="J152" s="61" t="e">
        <f>'Raw Data'!#REF!/J$1</f>
        <v>#REF!</v>
      </c>
      <c r="K152" s="61" t="e">
        <f>'Raw Data'!#REF!/K$1</f>
        <v>#REF!</v>
      </c>
      <c r="L152" s="61" t="e">
        <f>'Raw Data'!#REF!/L$1</f>
        <v>#REF!</v>
      </c>
      <c r="M152" s="61" t="e">
        <f>'Raw Data'!#REF!/M$1</f>
        <v>#REF!</v>
      </c>
      <c r="N152" s="61" t="e">
        <f>'Raw Data'!#REF!/N$1</f>
        <v>#REF!</v>
      </c>
      <c r="O152" s="61" t="e">
        <f>'Raw Data'!#REF!/O$1</f>
        <v>#REF!</v>
      </c>
      <c r="P152" s="61" t="str">
        <f t="shared" si="9"/>
        <v/>
      </c>
      <c r="Q152" s="61" t="e">
        <f t="shared" si="10"/>
        <v>#REF!</v>
      </c>
    </row>
    <row r="153" spans="1:17">
      <c r="A153" s="2" t="s">
        <v>208</v>
      </c>
      <c r="B153" s="55">
        <v>4</v>
      </c>
      <c r="C153" s="55">
        <v>2022</v>
      </c>
      <c r="D153" s="55" t="s">
        <v>209</v>
      </c>
      <c r="E153" s="55" t="s">
        <v>209</v>
      </c>
      <c r="F153" s="36">
        <v>44774</v>
      </c>
      <c r="G153" s="55">
        <f t="shared" si="12"/>
        <v>31</v>
      </c>
      <c r="H153" s="56">
        <f t="shared" si="11"/>
        <v>44802</v>
      </c>
      <c r="I153" s="151">
        <f>_xlfn.XLOOKUP(Table12[[#This Row],[Month Year]],'Modelling New'!D:D,'Modelling New'!N:N)</f>
        <v>10.507</v>
      </c>
      <c r="J153" s="61" t="e">
        <f>'Raw Data'!#REF!/J$1</f>
        <v>#REF!</v>
      </c>
      <c r="K153" s="61" t="e">
        <f>'Raw Data'!#REF!/K$1</f>
        <v>#REF!</v>
      </c>
      <c r="L153" s="61" t="e">
        <f>'Raw Data'!#REF!/L$1</f>
        <v>#REF!</v>
      </c>
      <c r="M153" s="61" t="e">
        <f>'Raw Data'!#REF!/M$1</f>
        <v>#REF!</v>
      </c>
      <c r="N153" s="61" t="e">
        <f>'Raw Data'!#REF!/N$1</f>
        <v>#REF!</v>
      </c>
      <c r="O153" s="61" t="e">
        <f>'Raw Data'!#REF!/O$1</f>
        <v>#REF!</v>
      </c>
      <c r="P153" s="61" t="str">
        <f t="shared" si="9"/>
        <v/>
      </c>
      <c r="Q153" s="61" t="e">
        <f t="shared" si="10"/>
        <v>#REF!</v>
      </c>
    </row>
    <row r="154" spans="1:17">
      <c r="A154" s="2" t="s">
        <v>208</v>
      </c>
      <c r="B154" s="57">
        <v>4</v>
      </c>
      <c r="C154" s="57">
        <v>2022</v>
      </c>
      <c r="D154" s="57" t="s">
        <v>209</v>
      </c>
      <c r="E154" s="57" t="s">
        <v>209</v>
      </c>
      <c r="F154" s="36">
        <v>44774</v>
      </c>
      <c r="G154" s="57">
        <f t="shared" si="12"/>
        <v>31</v>
      </c>
      <c r="H154" s="58">
        <f t="shared" si="11"/>
        <v>44803</v>
      </c>
      <c r="I154" s="152">
        <f>_xlfn.XLOOKUP(Table12[[#This Row],[Month Year]],'Modelling New'!D:D,'Modelling New'!N:N)</f>
        <v>10.507</v>
      </c>
      <c r="J154" s="61" t="e">
        <f>'Raw Data'!#REF!/J$1</f>
        <v>#REF!</v>
      </c>
      <c r="K154" s="61" t="e">
        <f>'Raw Data'!#REF!/K$1</f>
        <v>#REF!</v>
      </c>
      <c r="L154" s="61" t="e">
        <f>'Raw Data'!#REF!/L$1</f>
        <v>#REF!</v>
      </c>
      <c r="M154" s="61" t="e">
        <f>'Raw Data'!#REF!/M$1</f>
        <v>#REF!</v>
      </c>
      <c r="N154" s="61" t="e">
        <f>'Raw Data'!#REF!/N$1</f>
        <v>#REF!</v>
      </c>
      <c r="O154" s="61" t="e">
        <f>'Raw Data'!#REF!/O$1</f>
        <v>#REF!</v>
      </c>
      <c r="P154" s="61" t="str">
        <f t="shared" si="9"/>
        <v/>
      </c>
      <c r="Q154" s="61" t="e">
        <f t="shared" si="10"/>
        <v>#REF!</v>
      </c>
    </row>
    <row r="155" spans="1:17">
      <c r="A155" s="2" t="s">
        <v>208</v>
      </c>
      <c r="B155" s="55">
        <v>4</v>
      </c>
      <c r="C155" s="55">
        <v>2022</v>
      </c>
      <c r="D155" s="55" t="s">
        <v>209</v>
      </c>
      <c r="E155" s="55" t="s">
        <v>209</v>
      </c>
      <c r="F155" s="36">
        <v>44774</v>
      </c>
      <c r="G155" s="55">
        <f t="shared" si="12"/>
        <v>31</v>
      </c>
      <c r="H155" s="56">
        <f t="shared" si="11"/>
        <v>44804</v>
      </c>
      <c r="I155" s="151">
        <f>_xlfn.XLOOKUP(Table12[[#This Row],[Month Year]],'Modelling New'!D:D,'Modelling New'!N:N)</f>
        <v>10.507</v>
      </c>
      <c r="J155" s="61" t="e">
        <f>'Raw Data'!#REF!/J$1</f>
        <v>#REF!</v>
      </c>
      <c r="K155" s="61" t="e">
        <f>'Raw Data'!#REF!/K$1</f>
        <v>#REF!</v>
      </c>
      <c r="L155" s="61" t="e">
        <f>'Raw Data'!#REF!/L$1</f>
        <v>#REF!</v>
      </c>
      <c r="M155" s="61" t="e">
        <f>'Raw Data'!#REF!/M$1</f>
        <v>#REF!</v>
      </c>
      <c r="N155" s="61" t="e">
        <f>'Raw Data'!#REF!/N$1</f>
        <v>#REF!</v>
      </c>
      <c r="O155" s="61" t="e">
        <f>'Raw Data'!#REF!/O$1</f>
        <v>#REF!</v>
      </c>
      <c r="P155" s="61" t="str">
        <f t="shared" si="9"/>
        <v/>
      </c>
      <c r="Q155" s="61" t="e">
        <f t="shared" si="10"/>
        <v>#REF!</v>
      </c>
    </row>
    <row r="156" spans="1:17">
      <c r="A156" s="2" t="s">
        <v>208</v>
      </c>
      <c r="B156" s="57">
        <v>4</v>
      </c>
      <c r="C156" s="57">
        <v>2022</v>
      </c>
      <c r="D156" s="57" t="s">
        <v>209</v>
      </c>
      <c r="E156" s="57" t="s">
        <v>209</v>
      </c>
      <c r="F156" s="36">
        <v>44805</v>
      </c>
      <c r="G156" s="57">
        <f t="shared" si="12"/>
        <v>30</v>
      </c>
      <c r="H156" s="58">
        <f t="shared" si="11"/>
        <v>44805</v>
      </c>
      <c r="I156" s="152">
        <f>_xlfn.XLOOKUP(Table12[[#This Row],[Month Year]],'Modelling New'!D:D,'Modelling New'!N:N)</f>
        <v>10.507</v>
      </c>
      <c r="J156" s="61" t="e">
        <f>'Raw Data'!#REF!/J$1</f>
        <v>#REF!</v>
      </c>
      <c r="K156" s="61" t="e">
        <f>'Raw Data'!#REF!/K$1</f>
        <v>#REF!</v>
      </c>
      <c r="L156" s="61" t="e">
        <f>'Raw Data'!#REF!/L$1</f>
        <v>#REF!</v>
      </c>
      <c r="M156" s="61" t="e">
        <f>'Raw Data'!#REF!/M$1</f>
        <v>#REF!</v>
      </c>
      <c r="N156" s="61" t="e">
        <f>'Raw Data'!#REF!/N$1</f>
        <v>#REF!</v>
      </c>
      <c r="O156" s="61" t="e">
        <f>'Raw Data'!#REF!/O$1</f>
        <v>#REF!</v>
      </c>
      <c r="P156" s="61" t="str">
        <f t="shared" si="9"/>
        <v/>
      </c>
      <c r="Q156" s="61" t="e">
        <f t="shared" si="10"/>
        <v>#REF!</v>
      </c>
    </row>
    <row r="157" spans="1:17">
      <c r="A157" s="2" t="s">
        <v>208</v>
      </c>
      <c r="B157" s="55">
        <v>4</v>
      </c>
      <c r="C157" s="55">
        <v>2022</v>
      </c>
      <c r="D157" s="55" t="s">
        <v>209</v>
      </c>
      <c r="E157" s="55" t="s">
        <v>209</v>
      </c>
      <c r="F157" s="36">
        <v>44805</v>
      </c>
      <c r="G157" s="55">
        <f t="shared" si="12"/>
        <v>30</v>
      </c>
      <c r="H157" s="56">
        <f t="shared" si="11"/>
        <v>44806</v>
      </c>
      <c r="I157" s="151">
        <f>_xlfn.XLOOKUP(Table12[[#This Row],[Month Year]],'Modelling New'!D:D,'Modelling New'!N:N)</f>
        <v>10.507</v>
      </c>
      <c r="J157" s="61" t="e">
        <f>'Raw Data'!#REF!/J$1</f>
        <v>#REF!</v>
      </c>
      <c r="K157" s="61" t="e">
        <f>'Raw Data'!#REF!/K$1</f>
        <v>#REF!</v>
      </c>
      <c r="L157" s="61" t="e">
        <f>'Raw Data'!#REF!/L$1</f>
        <v>#REF!</v>
      </c>
      <c r="M157" s="61" t="e">
        <f>'Raw Data'!#REF!/M$1</f>
        <v>#REF!</v>
      </c>
      <c r="N157" s="61" t="e">
        <f>'Raw Data'!#REF!/N$1</f>
        <v>#REF!</v>
      </c>
      <c r="O157" s="61" t="e">
        <f>'Raw Data'!#REF!/O$1</f>
        <v>#REF!</v>
      </c>
      <c r="P157" s="61" t="str">
        <f t="shared" si="9"/>
        <v/>
      </c>
      <c r="Q157" s="61" t="e">
        <f t="shared" si="10"/>
        <v>#REF!</v>
      </c>
    </row>
    <row r="158" spans="1:17">
      <c r="A158" s="2" t="s">
        <v>208</v>
      </c>
      <c r="B158" s="57">
        <v>4</v>
      </c>
      <c r="C158" s="57">
        <v>2022</v>
      </c>
      <c r="D158" s="57" t="s">
        <v>209</v>
      </c>
      <c r="E158" s="57" t="s">
        <v>209</v>
      </c>
      <c r="F158" s="36">
        <v>44805</v>
      </c>
      <c r="G158" s="57">
        <f t="shared" si="12"/>
        <v>30</v>
      </c>
      <c r="H158" s="58">
        <f t="shared" si="11"/>
        <v>44807</v>
      </c>
      <c r="I158" s="152">
        <f>_xlfn.XLOOKUP(Table12[[#This Row],[Month Year]],'Modelling New'!D:D,'Modelling New'!N:N)</f>
        <v>10.507</v>
      </c>
      <c r="J158" s="61" t="e">
        <f>'Raw Data'!#REF!/J$1</f>
        <v>#REF!</v>
      </c>
      <c r="K158" s="61" t="e">
        <f>'Raw Data'!#REF!/K$1</f>
        <v>#REF!</v>
      </c>
      <c r="L158" s="61" t="e">
        <f>'Raw Data'!#REF!/L$1</f>
        <v>#REF!</v>
      </c>
      <c r="M158" s="61" t="e">
        <f>'Raw Data'!#REF!/M$1</f>
        <v>#REF!</v>
      </c>
      <c r="N158" s="61" t="e">
        <f>'Raw Data'!#REF!/N$1</f>
        <v>#REF!</v>
      </c>
      <c r="O158" s="61" t="e">
        <f>'Raw Data'!#REF!/O$1</f>
        <v>#REF!</v>
      </c>
      <c r="P158" s="61" t="str">
        <f t="shared" si="9"/>
        <v/>
      </c>
      <c r="Q158" s="61" t="e">
        <f t="shared" si="10"/>
        <v>#REF!</v>
      </c>
    </row>
    <row r="159" spans="1:17">
      <c r="A159" s="2" t="s">
        <v>208</v>
      </c>
      <c r="B159" s="55">
        <v>4</v>
      </c>
      <c r="C159" s="55">
        <v>2022</v>
      </c>
      <c r="D159" s="55" t="s">
        <v>209</v>
      </c>
      <c r="E159" s="55" t="s">
        <v>209</v>
      </c>
      <c r="F159" s="36">
        <v>44805</v>
      </c>
      <c r="G159" s="55">
        <f t="shared" si="12"/>
        <v>30</v>
      </c>
      <c r="H159" s="56">
        <f t="shared" si="11"/>
        <v>44808</v>
      </c>
      <c r="I159" s="151">
        <f>_xlfn.XLOOKUP(Table12[[#This Row],[Month Year]],'Modelling New'!D:D,'Modelling New'!N:N)</f>
        <v>10.507</v>
      </c>
      <c r="J159" s="61" t="e">
        <f>'Raw Data'!#REF!/J$1</f>
        <v>#REF!</v>
      </c>
      <c r="K159" s="61" t="e">
        <f>'Raw Data'!#REF!/K$1</f>
        <v>#REF!</v>
      </c>
      <c r="L159" s="61" t="e">
        <f>'Raw Data'!#REF!/L$1</f>
        <v>#REF!</v>
      </c>
      <c r="M159" s="61" t="e">
        <f>'Raw Data'!#REF!/M$1</f>
        <v>#REF!</v>
      </c>
      <c r="N159" s="61" t="e">
        <f>'Raw Data'!#REF!/N$1</f>
        <v>#REF!</v>
      </c>
      <c r="O159" s="61" t="e">
        <f>'Raw Data'!#REF!/O$1</f>
        <v>#REF!</v>
      </c>
      <c r="P159" s="61" t="str">
        <f t="shared" si="9"/>
        <v/>
      </c>
      <c r="Q159" s="61" t="e">
        <f t="shared" si="10"/>
        <v>#REF!</v>
      </c>
    </row>
    <row r="160" spans="1:17">
      <c r="A160" s="2" t="s">
        <v>208</v>
      </c>
      <c r="B160" s="57">
        <v>4</v>
      </c>
      <c r="C160" s="57">
        <v>2022</v>
      </c>
      <c r="D160" s="57" t="s">
        <v>209</v>
      </c>
      <c r="E160" s="57" t="s">
        <v>209</v>
      </c>
      <c r="F160" s="36">
        <v>44805</v>
      </c>
      <c r="G160" s="57">
        <f t="shared" si="12"/>
        <v>30</v>
      </c>
      <c r="H160" s="58">
        <f t="shared" si="11"/>
        <v>44809</v>
      </c>
      <c r="I160" s="152">
        <f>_xlfn.XLOOKUP(Table12[[#This Row],[Month Year]],'Modelling New'!D:D,'Modelling New'!N:N)</f>
        <v>10.507</v>
      </c>
      <c r="J160" s="61" t="e">
        <f>'Raw Data'!#REF!/J$1</f>
        <v>#REF!</v>
      </c>
      <c r="K160" s="61" t="e">
        <f>'Raw Data'!#REF!/K$1</f>
        <v>#REF!</v>
      </c>
      <c r="L160" s="61" t="e">
        <f>'Raw Data'!#REF!/L$1</f>
        <v>#REF!</v>
      </c>
      <c r="M160" s="61" t="e">
        <f>'Raw Data'!#REF!/M$1</f>
        <v>#REF!</v>
      </c>
      <c r="N160" s="61" t="e">
        <f>'Raw Data'!#REF!/N$1</f>
        <v>#REF!</v>
      </c>
      <c r="O160" s="61" t="e">
        <f>'Raw Data'!#REF!/O$1</f>
        <v>#REF!</v>
      </c>
      <c r="P160" s="61" t="str">
        <f t="shared" si="9"/>
        <v/>
      </c>
      <c r="Q160" s="61" t="e">
        <f t="shared" si="10"/>
        <v>#REF!</v>
      </c>
    </row>
    <row r="161" spans="1:17">
      <c r="A161" s="2" t="s">
        <v>208</v>
      </c>
      <c r="B161" s="55">
        <v>4</v>
      </c>
      <c r="C161" s="55">
        <v>2022</v>
      </c>
      <c r="D161" s="55" t="s">
        <v>209</v>
      </c>
      <c r="E161" s="55" t="s">
        <v>209</v>
      </c>
      <c r="F161" s="36">
        <v>44805</v>
      </c>
      <c r="G161" s="55">
        <f t="shared" si="12"/>
        <v>30</v>
      </c>
      <c r="H161" s="56">
        <f t="shared" si="11"/>
        <v>44810</v>
      </c>
      <c r="I161" s="151">
        <f>_xlfn.XLOOKUP(Table12[[#This Row],[Month Year]],'Modelling New'!D:D,'Modelling New'!N:N)</f>
        <v>10.507</v>
      </c>
      <c r="J161" s="61" t="e">
        <f>'Raw Data'!#REF!/J$1</f>
        <v>#REF!</v>
      </c>
      <c r="K161" s="61" t="e">
        <f>'Raw Data'!#REF!/K$1</f>
        <v>#REF!</v>
      </c>
      <c r="L161" s="61" t="e">
        <f>'Raw Data'!#REF!/L$1</f>
        <v>#REF!</v>
      </c>
      <c r="M161" s="61" t="e">
        <f>'Raw Data'!#REF!/M$1</f>
        <v>#REF!</v>
      </c>
      <c r="N161" s="61" t="e">
        <f>'Raw Data'!#REF!/N$1</f>
        <v>#REF!</v>
      </c>
      <c r="O161" s="61" t="e">
        <f>'Raw Data'!#REF!/O$1</f>
        <v>#REF!</v>
      </c>
      <c r="P161" s="61" t="str">
        <f t="shared" si="9"/>
        <v/>
      </c>
      <c r="Q161" s="61" t="e">
        <f t="shared" si="10"/>
        <v>#REF!</v>
      </c>
    </row>
    <row r="162" spans="1:17">
      <c r="A162" s="2" t="s">
        <v>208</v>
      </c>
      <c r="B162" s="57">
        <v>4</v>
      </c>
      <c r="C162" s="57">
        <v>2022</v>
      </c>
      <c r="D162" s="57" t="s">
        <v>209</v>
      </c>
      <c r="E162" s="57" t="s">
        <v>209</v>
      </c>
      <c r="F162" s="36">
        <v>44805</v>
      </c>
      <c r="G162" s="57">
        <f t="shared" si="12"/>
        <v>30</v>
      </c>
      <c r="H162" s="58">
        <f t="shared" si="11"/>
        <v>44811</v>
      </c>
      <c r="I162" s="152">
        <f>_xlfn.XLOOKUP(Table12[[#This Row],[Month Year]],'Modelling New'!D:D,'Modelling New'!N:N)</f>
        <v>10.507</v>
      </c>
      <c r="J162" s="61" t="e">
        <f>'Raw Data'!#REF!/J$1</f>
        <v>#REF!</v>
      </c>
      <c r="K162" s="61" t="e">
        <f>'Raw Data'!#REF!/K$1</f>
        <v>#REF!</v>
      </c>
      <c r="L162" s="61" t="e">
        <f>'Raw Data'!#REF!/L$1</f>
        <v>#REF!</v>
      </c>
      <c r="M162" s="61" t="e">
        <f>'Raw Data'!#REF!/M$1</f>
        <v>#REF!</v>
      </c>
      <c r="N162" s="61" t="e">
        <f>'Raw Data'!#REF!/N$1</f>
        <v>#REF!</v>
      </c>
      <c r="O162" s="61" t="e">
        <f>'Raw Data'!#REF!/O$1</f>
        <v>#REF!</v>
      </c>
      <c r="P162" s="61" t="str">
        <f t="shared" ref="P162:P225" si="13">IFERROR(AVERAGEIF(J162:O162,"&gt;"&amp;0,J162:O162),"")</f>
        <v/>
      </c>
      <c r="Q162" s="61" t="e">
        <f t="shared" ref="Q162:Q225" si="14">MAXA(J162:O162)</f>
        <v>#REF!</v>
      </c>
    </row>
    <row r="163" spans="1:17">
      <c r="A163" s="2" t="s">
        <v>208</v>
      </c>
      <c r="B163" s="55">
        <v>4</v>
      </c>
      <c r="C163" s="55">
        <v>2022</v>
      </c>
      <c r="D163" s="55" t="s">
        <v>209</v>
      </c>
      <c r="E163" s="55" t="s">
        <v>209</v>
      </c>
      <c r="F163" s="36">
        <v>44805</v>
      </c>
      <c r="G163" s="55">
        <f t="shared" si="12"/>
        <v>30</v>
      </c>
      <c r="H163" s="56">
        <f t="shared" si="11"/>
        <v>44812</v>
      </c>
      <c r="I163" s="151">
        <f>_xlfn.XLOOKUP(Table12[[#This Row],[Month Year]],'Modelling New'!D:D,'Modelling New'!N:N)</f>
        <v>10.507</v>
      </c>
      <c r="J163" s="61" t="e">
        <f>'Raw Data'!#REF!/J$1</f>
        <v>#REF!</v>
      </c>
      <c r="K163" s="61" t="e">
        <f>'Raw Data'!#REF!/K$1</f>
        <v>#REF!</v>
      </c>
      <c r="L163" s="61" t="e">
        <f>'Raw Data'!#REF!/L$1</f>
        <v>#REF!</v>
      </c>
      <c r="M163" s="61" t="e">
        <f>'Raw Data'!#REF!/M$1</f>
        <v>#REF!</v>
      </c>
      <c r="N163" s="61" t="e">
        <f>'Raw Data'!#REF!/N$1</f>
        <v>#REF!</v>
      </c>
      <c r="O163" s="61" t="e">
        <f>'Raw Data'!#REF!/O$1</f>
        <v>#REF!</v>
      </c>
      <c r="P163" s="61" t="str">
        <f t="shared" si="13"/>
        <v/>
      </c>
      <c r="Q163" s="61" t="e">
        <f t="shared" si="14"/>
        <v>#REF!</v>
      </c>
    </row>
    <row r="164" spans="1:17">
      <c r="A164" s="2" t="s">
        <v>208</v>
      </c>
      <c r="B164" s="57">
        <v>4</v>
      </c>
      <c r="C164" s="57">
        <v>2022</v>
      </c>
      <c r="D164" s="57" t="s">
        <v>209</v>
      </c>
      <c r="E164" s="57" t="s">
        <v>209</v>
      </c>
      <c r="F164" s="36">
        <v>44805</v>
      </c>
      <c r="G164" s="57">
        <f t="shared" si="12"/>
        <v>30</v>
      </c>
      <c r="H164" s="58">
        <f t="shared" si="11"/>
        <v>44813</v>
      </c>
      <c r="I164" s="152">
        <f>_xlfn.XLOOKUP(Table12[[#This Row],[Month Year]],'Modelling New'!D:D,'Modelling New'!N:N)</f>
        <v>10.507</v>
      </c>
      <c r="J164" s="61" t="e">
        <f>'Raw Data'!#REF!/J$1</f>
        <v>#REF!</v>
      </c>
      <c r="K164" s="61" t="e">
        <f>'Raw Data'!#REF!/K$1</f>
        <v>#REF!</v>
      </c>
      <c r="L164" s="61" t="e">
        <f>'Raw Data'!#REF!/L$1</f>
        <v>#REF!</v>
      </c>
      <c r="M164" s="61" t="e">
        <f>'Raw Data'!#REF!/M$1</f>
        <v>#REF!</v>
      </c>
      <c r="N164" s="61" t="e">
        <f>'Raw Data'!#REF!/N$1</f>
        <v>#REF!</v>
      </c>
      <c r="O164" s="61" t="e">
        <f>'Raw Data'!#REF!/O$1</f>
        <v>#REF!</v>
      </c>
      <c r="P164" s="61" t="str">
        <f t="shared" si="13"/>
        <v/>
      </c>
      <c r="Q164" s="61" t="e">
        <f t="shared" si="14"/>
        <v>#REF!</v>
      </c>
    </row>
    <row r="165" spans="1:17">
      <c r="A165" s="2" t="s">
        <v>208</v>
      </c>
      <c r="B165" s="55">
        <v>4</v>
      </c>
      <c r="C165" s="55">
        <v>2022</v>
      </c>
      <c r="D165" s="55" t="s">
        <v>209</v>
      </c>
      <c r="E165" s="55" t="s">
        <v>209</v>
      </c>
      <c r="F165" s="36">
        <v>44805</v>
      </c>
      <c r="G165" s="55">
        <f t="shared" si="12"/>
        <v>30</v>
      </c>
      <c r="H165" s="56">
        <f t="shared" si="11"/>
        <v>44814</v>
      </c>
      <c r="I165" s="151">
        <f>_xlfn.XLOOKUP(Table12[[#This Row],[Month Year]],'Modelling New'!D:D,'Modelling New'!N:N)</f>
        <v>10.507</v>
      </c>
      <c r="J165" s="61" t="e">
        <f>'Raw Data'!#REF!/J$1</f>
        <v>#REF!</v>
      </c>
      <c r="K165" s="61" t="e">
        <f>'Raw Data'!#REF!/K$1</f>
        <v>#REF!</v>
      </c>
      <c r="L165" s="61" t="e">
        <f>'Raw Data'!#REF!/L$1</f>
        <v>#REF!</v>
      </c>
      <c r="M165" s="61" t="e">
        <f>'Raw Data'!#REF!/M$1</f>
        <v>#REF!</v>
      </c>
      <c r="N165" s="61" t="e">
        <f>'Raw Data'!#REF!/N$1</f>
        <v>#REF!</v>
      </c>
      <c r="O165" s="61" t="e">
        <f>'Raw Data'!#REF!/O$1</f>
        <v>#REF!</v>
      </c>
      <c r="P165" s="61" t="str">
        <f t="shared" si="13"/>
        <v/>
      </c>
      <c r="Q165" s="61" t="e">
        <f t="shared" si="14"/>
        <v>#REF!</v>
      </c>
    </row>
    <row r="166" spans="1:17">
      <c r="A166" s="2" t="s">
        <v>208</v>
      </c>
      <c r="B166" s="57">
        <v>4</v>
      </c>
      <c r="C166" s="57">
        <v>2022</v>
      </c>
      <c r="D166" s="57" t="s">
        <v>209</v>
      </c>
      <c r="E166" s="57" t="s">
        <v>209</v>
      </c>
      <c r="F166" s="36">
        <v>44805</v>
      </c>
      <c r="G166" s="57">
        <f t="shared" si="12"/>
        <v>30</v>
      </c>
      <c r="H166" s="58">
        <f t="shared" si="11"/>
        <v>44815</v>
      </c>
      <c r="I166" s="152">
        <f>_xlfn.XLOOKUP(Table12[[#This Row],[Month Year]],'Modelling New'!D:D,'Modelling New'!N:N)</f>
        <v>10.507</v>
      </c>
      <c r="J166" s="61" t="e">
        <f>'Raw Data'!#REF!/J$1</f>
        <v>#REF!</v>
      </c>
      <c r="K166" s="61" t="e">
        <f>'Raw Data'!#REF!/K$1</f>
        <v>#REF!</v>
      </c>
      <c r="L166" s="61" t="e">
        <f>'Raw Data'!#REF!/L$1</f>
        <v>#REF!</v>
      </c>
      <c r="M166" s="61" t="e">
        <f>'Raw Data'!#REF!/M$1</f>
        <v>#REF!</v>
      </c>
      <c r="N166" s="61" t="e">
        <f>'Raw Data'!#REF!/N$1</f>
        <v>#REF!</v>
      </c>
      <c r="O166" s="61" t="e">
        <f>'Raw Data'!#REF!/O$1</f>
        <v>#REF!</v>
      </c>
      <c r="P166" s="61" t="str">
        <f t="shared" si="13"/>
        <v/>
      </c>
      <c r="Q166" s="61" t="e">
        <f t="shared" si="14"/>
        <v>#REF!</v>
      </c>
    </row>
    <row r="167" spans="1:17">
      <c r="A167" s="2" t="s">
        <v>208</v>
      </c>
      <c r="B167" s="55">
        <v>4</v>
      </c>
      <c r="C167" s="55">
        <v>2022</v>
      </c>
      <c r="D167" s="55" t="s">
        <v>209</v>
      </c>
      <c r="E167" s="55" t="s">
        <v>209</v>
      </c>
      <c r="F167" s="36">
        <v>44805</v>
      </c>
      <c r="G167" s="55">
        <f t="shared" si="12"/>
        <v>30</v>
      </c>
      <c r="H167" s="56">
        <f t="shared" si="11"/>
        <v>44816</v>
      </c>
      <c r="I167" s="151">
        <f>_xlfn.XLOOKUP(Table12[[#This Row],[Month Year]],'Modelling New'!D:D,'Modelling New'!N:N)</f>
        <v>10.507</v>
      </c>
      <c r="J167" s="61" t="e">
        <f>'Raw Data'!#REF!/J$1</f>
        <v>#REF!</v>
      </c>
      <c r="K167" s="61" t="e">
        <f>'Raw Data'!#REF!/K$1</f>
        <v>#REF!</v>
      </c>
      <c r="L167" s="61" t="e">
        <f>'Raw Data'!#REF!/L$1</f>
        <v>#REF!</v>
      </c>
      <c r="M167" s="61" t="e">
        <f>'Raw Data'!#REF!/M$1</f>
        <v>#REF!</v>
      </c>
      <c r="N167" s="61" t="e">
        <f>'Raw Data'!#REF!/N$1</f>
        <v>#REF!</v>
      </c>
      <c r="O167" s="61" t="e">
        <f>'Raw Data'!#REF!/O$1</f>
        <v>#REF!</v>
      </c>
      <c r="P167" s="61" t="str">
        <f t="shared" si="13"/>
        <v/>
      </c>
      <c r="Q167" s="61" t="e">
        <f t="shared" si="14"/>
        <v>#REF!</v>
      </c>
    </row>
    <row r="168" spans="1:17">
      <c r="A168" s="2" t="s">
        <v>208</v>
      </c>
      <c r="B168" s="57">
        <v>4</v>
      </c>
      <c r="C168" s="57">
        <v>2022</v>
      </c>
      <c r="D168" s="57" t="s">
        <v>209</v>
      </c>
      <c r="E168" s="57" t="s">
        <v>209</v>
      </c>
      <c r="F168" s="36">
        <v>44805</v>
      </c>
      <c r="G168" s="57">
        <f t="shared" si="12"/>
        <v>30</v>
      </c>
      <c r="H168" s="58">
        <f t="shared" si="11"/>
        <v>44817</v>
      </c>
      <c r="I168" s="152">
        <f>_xlfn.XLOOKUP(Table12[[#This Row],[Month Year]],'Modelling New'!D:D,'Modelling New'!N:N)</f>
        <v>10.507</v>
      </c>
      <c r="J168" s="61" t="e">
        <f>'Raw Data'!#REF!/J$1</f>
        <v>#REF!</v>
      </c>
      <c r="K168" s="61" t="e">
        <f>'Raw Data'!#REF!/K$1</f>
        <v>#REF!</v>
      </c>
      <c r="L168" s="61" t="e">
        <f>'Raw Data'!#REF!/L$1</f>
        <v>#REF!</v>
      </c>
      <c r="M168" s="61" t="e">
        <f>'Raw Data'!#REF!/M$1</f>
        <v>#REF!</v>
      </c>
      <c r="N168" s="61" t="e">
        <f>'Raw Data'!#REF!/N$1</f>
        <v>#REF!</v>
      </c>
      <c r="O168" s="61" t="e">
        <f>'Raw Data'!#REF!/O$1</f>
        <v>#REF!</v>
      </c>
      <c r="P168" s="61" t="str">
        <f t="shared" si="13"/>
        <v/>
      </c>
      <c r="Q168" s="61" t="e">
        <f t="shared" si="14"/>
        <v>#REF!</v>
      </c>
    </row>
    <row r="169" spans="1:17">
      <c r="A169" s="2" t="s">
        <v>208</v>
      </c>
      <c r="B169" s="55">
        <v>4</v>
      </c>
      <c r="C169" s="55">
        <v>2022</v>
      </c>
      <c r="D169" s="55" t="s">
        <v>209</v>
      </c>
      <c r="E169" s="55" t="s">
        <v>209</v>
      </c>
      <c r="F169" s="36">
        <v>44805</v>
      </c>
      <c r="G169" s="55">
        <f t="shared" si="12"/>
        <v>30</v>
      </c>
      <c r="H169" s="56">
        <f t="shared" si="11"/>
        <v>44818</v>
      </c>
      <c r="I169" s="151">
        <f>_xlfn.XLOOKUP(Table12[[#This Row],[Month Year]],'Modelling New'!D:D,'Modelling New'!N:N)</f>
        <v>10.507</v>
      </c>
      <c r="J169" s="61" t="e">
        <f>'Raw Data'!#REF!/J$1</f>
        <v>#REF!</v>
      </c>
      <c r="K169" s="61" t="e">
        <f>'Raw Data'!#REF!/K$1</f>
        <v>#REF!</v>
      </c>
      <c r="L169" s="61" t="e">
        <f>'Raw Data'!#REF!/L$1</f>
        <v>#REF!</v>
      </c>
      <c r="M169" s="61" t="e">
        <f>'Raw Data'!#REF!/M$1</f>
        <v>#REF!</v>
      </c>
      <c r="N169" s="61" t="e">
        <f>'Raw Data'!#REF!/N$1</f>
        <v>#REF!</v>
      </c>
      <c r="O169" s="61" t="e">
        <f>'Raw Data'!#REF!/O$1</f>
        <v>#REF!</v>
      </c>
      <c r="P169" s="61" t="str">
        <f t="shared" si="13"/>
        <v/>
      </c>
      <c r="Q169" s="61" t="e">
        <f t="shared" si="14"/>
        <v>#REF!</v>
      </c>
    </row>
    <row r="170" spans="1:17">
      <c r="A170" s="2" t="s">
        <v>208</v>
      </c>
      <c r="B170" s="57">
        <v>4</v>
      </c>
      <c r="C170" s="57">
        <v>2022</v>
      </c>
      <c r="D170" s="57" t="s">
        <v>209</v>
      </c>
      <c r="E170" s="57" t="s">
        <v>209</v>
      </c>
      <c r="F170" s="36">
        <v>44805</v>
      </c>
      <c r="G170" s="57">
        <f t="shared" si="12"/>
        <v>30</v>
      </c>
      <c r="H170" s="58">
        <f t="shared" ref="H170:H233" si="15">H169+1</f>
        <v>44819</v>
      </c>
      <c r="I170" s="152">
        <f>_xlfn.XLOOKUP(Table12[[#This Row],[Month Year]],'Modelling New'!D:D,'Modelling New'!N:N)</f>
        <v>10.507</v>
      </c>
      <c r="J170" s="61" t="e">
        <f>'Raw Data'!#REF!/J$1</f>
        <v>#REF!</v>
      </c>
      <c r="K170" s="61" t="e">
        <f>'Raw Data'!#REF!/K$1</f>
        <v>#REF!</v>
      </c>
      <c r="L170" s="61" t="e">
        <f>'Raw Data'!#REF!/L$1</f>
        <v>#REF!</v>
      </c>
      <c r="M170" s="61" t="e">
        <f>'Raw Data'!#REF!/M$1</f>
        <v>#REF!</v>
      </c>
      <c r="N170" s="61" t="e">
        <f>'Raw Data'!#REF!/N$1</f>
        <v>#REF!</v>
      </c>
      <c r="O170" s="61" t="e">
        <f>'Raw Data'!#REF!/O$1</f>
        <v>#REF!</v>
      </c>
      <c r="P170" s="61" t="str">
        <f t="shared" si="13"/>
        <v/>
      </c>
      <c r="Q170" s="61" t="e">
        <f t="shared" si="14"/>
        <v>#REF!</v>
      </c>
    </row>
    <row r="171" spans="1:17">
      <c r="A171" s="2" t="s">
        <v>208</v>
      </c>
      <c r="B171" s="55">
        <v>4</v>
      </c>
      <c r="C171" s="55">
        <v>2022</v>
      </c>
      <c r="D171" s="55" t="s">
        <v>209</v>
      </c>
      <c r="E171" s="55" t="s">
        <v>209</v>
      </c>
      <c r="F171" s="36">
        <v>44805</v>
      </c>
      <c r="G171" s="55">
        <f t="shared" si="12"/>
        <v>30</v>
      </c>
      <c r="H171" s="56">
        <f t="shared" si="15"/>
        <v>44820</v>
      </c>
      <c r="I171" s="151">
        <f>_xlfn.XLOOKUP(Table12[[#This Row],[Month Year]],'Modelling New'!D:D,'Modelling New'!N:N)</f>
        <v>10.507</v>
      </c>
      <c r="J171" s="61" t="e">
        <f>'Raw Data'!#REF!/J$1</f>
        <v>#REF!</v>
      </c>
      <c r="K171" s="61" t="e">
        <f>'Raw Data'!#REF!/K$1</f>
        <v>#REF!</v>
      </c>
      <c r="L171" s="61" t="e">
        <f>'Raw Data'!#REF!/L$1</f>
        <v>#REF!</v>
      </c>
      <c r="M171" s="61" t="e">
        <f>'Raw Data'!#REF!/M$1</f>
        <v>#REF!</v>
      </c>
      <c r="N171" s="61" t="e">
        <f>'Raw Data'!#REF!/N$1</f>
        <v>#REF!</v>
      </c>
      <c r="O171" s="61" t="e">
        <f>'Raw Data'!#REF!/O$1</f>
        <v>#REF!</v>
      </c>
      <c r="P171" s="61" t="str">
        <f t="shared" si="13"/>
        <v/>
      </c>
      <c r="Q171" s="61" t="e">
        <f t="shared" si="14"/>
        <v>#REF!</v>
      </c>
    </row>
    <row r="172" spans="1:17">
      <c r="A172" s="2" t="s">
        <v>208</v>
      </c>
      <c r="B172" s="57">
        <v>4</v>
      </c>
      <c r="C172" s="57">
        <v>2022</v>
      </c>
      <c r="D172" s="57" t="s">
        <v>209</v>
      </c>
      <c r="E172" s="57" t="s">
        <v>209</v>
      </c>
      <c r="F172" s="36">
        <v>44805</v>
      </c>
      <c r="G172" s="57">
        <f t="shared" si="12"/>
        <v>30</v>
      </c>
      <c r="H172" s="58">
        <f t="shared" si="15"/>
        <v>44821</v>
      </c>
      <c r="I172" s="152">
        <f>_xlfn.XLOOKUP(Table12[[#This Row],[Month Year]],'Modelling New'!D:D,'Modelling New'!N:N)</f>
        <v>10.507</v>
      </c>
      <c r="J172" s="61" t="e">
        <f>'Raw Data'!#REF!/J$1</f>
        <v>#REF!</v>
      </c>
      <c r="K172" s="61" t="e">
        <f>'Raw Data'!#REF!/K$1</f>
        <v>#REF!</v>
      </c>
      <c r="L172" s="61" t="e">
        <f>'Raw Data'!#REF!/L$1</f>
        <v>#REF!</v>
      </c>
      <c r="M172" s="61" t="e">
        <f>'Raw Data'!#REF!/M$1</f>
        <v>#REF!</v>
      </c>
      <c r="N172" s="61" t="e">
        <f>'Raw Data'!#REF!/N$1</f>
        <v>#REF!</v>
      </c>
      <c r="O172" s="61" t="e">
        <f>'Raw Data'!#REF!/O$1</f>
        <v>#REF!</v>
      </c>
      <c r="P172" s="61" t="str">
        <f t="shared" si="13"/>
        <v/>
      </c>
      <c r="Q172" s="61" t="e">
        <f t="shared" si="14"/>
        <v>#REF!</v>
      </c>
    </row>
    <row r="173" spans="1:17">
      <c r="A173" s="2" t="s">
        <v>208</v>
      </c>
      <c r="B173" s="55">
        <v>4</v>
      </c>
      <c r="C173" s="55">
        <v>2022</v>
      </c>
      <c r="D173" s="55" t="s">
        <v>209</v>
      </c>
      <c r="E173" s="55" t="s">
        <v>209</v>
      </c>
      <c r="F173" s="36">
        <v>44805</v>
      </c>
      <c r="G173" s="55">
        <f t="shared" si="12"/>
        <v>30</v>
      </c>
      <c r="H173" s="56">
        <f t="shared" si="15"/>
        <v>44822</v>
      </c>
      <c r="I173" s="151">
        <f>_xlfn.XLOOKUP(Table12[[#This Row],[Month Year]],'Modelling New'!D:D,'Modelling New'!N:N)</f>
        <v>10.507</v>
      </c>
      <c r="J173" s="61" t="e">
        <f>'Raw Data'!#REF!/J$1</f>
        <v>#REF!</v>
      </c>
      <c r="K173" s="61" t="e">
        <f>'Raw Data'!#REF!/K$1</f>
        <v>#REF!</v>
      </c>
      <c r="L173" s="61" t="e">
        <f>'Raw Data'!#REF!/L$1</f>
        <v>#REF!</v>
      </c>
      <c r="M173" s="61" t="e">
        <f>'Raw Data'!#REF!/M$1</f>
        <v>#REF!</v>
      </c>
      <c r="N173" s="61" t="e">
        <f>'Raw Data'!#REF!/N$1</f>
        <v>#REF!</v>
      </c>
      <c r="O173" s="61" t="e">
        <f>'Raw Data'!#REF!/O$1</f>
        <v>#REF!</v>
      </c>
      <c r="P173" s="61" t="str">
        <f t="shared" si="13"/>
        <v/>
      </c>
      <c r="Q173" s="61" t="e">
        <f t="shared" si="14"/>
        <v>#REF!</v>
      </c>
    </row>
    <row r="174" spans="1:17">
      <c r="A174" s="2" t="s">
        <v>208</v>
      </c>
      <c r="B174" s="57">
        <v>4</v>
      </c>
      <c r="C174" s="57">
        <v>2022</v>
      </c>
      <c r="D174" s="57" t="s">
        <v>209</v>
      </c>
      <c r="E174" s="57" t="s">
        <v>209</v>
      </c>
      <c r="F174" s="36">
        <v>44805</v>
      </c>
      <c r="G174" s="57">
        <f t="shared" si="12"/>
        <v>30</v>
      </c>
      <c r="H174" s="58">
        <f t="shared" si="15"/>
        <v>44823</v>
      </c>
      <c r="I174" s="152">
        <f>_xlfn.XLOOKUP(Table12[[#This Row],[Month Year]],'Modelling New'!D:D,'Modelling New'!N:N)</f>
        <v>10.507</v>
      </c>
      <c r="J174" s="61" t="e">
        <f>'Raw Data'!#REF!/J$1</f>
        <v>#REF!</v>
      </c>
      <c r="K174" s="61" t="e">
        <f>'Raw Data'!#REF!/K$1</f>
        <v>#REF!</v>
      </c>
      <c r="L174" s="61" t="e">
        <f>'Raw Data'!#REF!/L$1</f>
        <v>#REF!</v>
      </c>
      <c r="M174" s="61" t="e">
        <f>'Raw Data'!#REF!/M$1</f>
        <v>#REF!</v>
      </c>
      <c r="N174" s="61" t="e">
        <f>'Raw Data'!#REF!/N$1</f>
        <v>#REF!</v>
      </c>
      <c r="O174" s="61" t="e">
        <f>'Raw Data'!#REF!/O$1</f>
        <v>#REF!</v>
      </c>
      <c r="P174" s="61" t="str">
        <f t="shared" si="13"/>
        <v/>
      </c>
      <c r="Q174" s="61" t="e">
        <f t="shared" si="14"/>
        <v>#REF!</v>
      </c>
    </row>
    <row r="175" spans="1:17">
      <c r="A175" s="2" t="s">
        <v>208</v>
      </c>
      <c r="B175" s="55">
        <v>4</v>
      </c>
      <c r="C175" s="55">
        <v>2022</v>
      </c>
      <c r="D175" s="55" t="s">
        <v>209</v>
      </c>
      <c r="E175" s="55" t="s">
        <v>209</v>
      </c>
      <c r="F175" s="36">
        <v>44805</v>
      </c>
      <c r="G175" s="55">
        <f t="shared" si="12"/>
        <v>30</v>
      </c>
      <c r="H175" s="56">
        <f t="shared" si="15"/>
        <v>44824</v>
      </c>
      <c r="I175" s="151">
        <f>_xlfn.XLOOKUP(Table12[[#This Row],[Month Year]],'Modelling New'!D:D,'Modelling New'!N:N)</f>
        <v>10.507</v>
      </c>
      <c r="J175" s="61" t="e">
        <f>'Raw Data'!#REF!/J$1</f>
        <v>#REF!</v>
      </c>
      <c r="K175" s="61" t="e">
        <f>'Raw Data'!#REF!/K$1</f>
        <v>#REF!</v>
      </c>
      <c r="L175" s="61" t="e">
        <f>'Raw Data'!#REF!/L$1</f>
        <v>#REF!</v>
      </c>
      <c r="M175" s="61" t="e">
        <f>'Raw Data'!#REF!/M$1</f>
        <v>#REF!</v>
      </c>
      <c r="N175" s="61" t="e">
        <f>'Raw Data'!#REF!/N$1</f>
        <v>#REF!</v>
      </c>
      <c r="O175" s="61" t="e">
        <f>'Raw Data'!#REF!/O$1</f>
        <v>#REF!</v>
      </c>
      <c r="P175" s="61" t="str">
        <f t="shared" si="13"/>
        <v/>
      </c>
      <c r="Q175" s="61" t="e">
        <f t="shared" si="14"/>
        <v>#REF!</v>
      </c>
    </row>
    <row r="176" spans="1:17">
      <c r="A176" s="2" t="s">
        <v>208</v>
      </c>
      <c r="B176" s="57">
        <v>4</v>
      </c>
      <c r="C176" s="57">
        <v>2022</v>
      </c>
      <c r="D176" s="57" t="s">
        <v>209</v>
      </c>
      <c r="E176" s="57" t="s">
        <v>209</v>
      </c>
      <c r="F176" s="36">
        <v>44805</v>
      </c>
      <c r="G176" s="57">
        <f t="shared" si="12"/>
        <v>30</v>
      </c>
      <c r="H176" s="58">
        <f t="shared" si="15"/>
        <v>44825</v>
      </c>
      <c r="I176" s="152">
        <f>_xlfn.XLOOKUP(Table12[[#This Row],[Month Year]],'Modelling New'!D:D,'Modelling New'!N:N)</f>
        <v>10.507</v>
      </c>
      <c r="J176" s="61" t="e">
        <f>'Raw Data'!#REF!/J$1</f>
        <v>#REF!</v>
      </c>
      <c r="K176" s="61" t="e">
        <f>'Raw Data'!#REF!/K$1</f>
        <v>#REF!</v>
      </c>
      <c r="L176" s="61" t="e">
        <f>'Raw Data'!#REF!/L$1</f>
        <v>#REF!</v>
      </c>
      <c r="M176" s="61" t="e">
        <f>'Raw Data'!#REF!/M$1</f>
        <v>#REF!</v>
      </c>
      <c r="N176" s="61" t="e">
        <f>'Raw Data'!#REF!/N$1</f>
        <v>#REF!</v>
      </c>
      <c r="O176" s="61" t="e">
        <f>'Raw Data'!#REF!/O$1</f>
        <v>#REF!</v>
      </c>
      <c r="P176" s="61" t="str">
        <f t="shared" si="13"/>
        <v/>
      </c>
      <c r="Q176" s="61" t="e">
        <f t="shared" si="14"/>
        <v>#REF!</v>
      </c>
    </row>
    <row r="177" spans="1:17">
      <c r="A177" s="2" t="s">
        <v>208</v>
      </c>
      <c r="B177" s="55">
        <v>4</v>
      </c>
      <c r="C177" s="55">
        <v>2022</v>
      </c>
      <c r="D177" s="55" t="s">
        <v>209</v>
      </c>
      <c r="E177" s="55" t="s">
        <v>209</v>
      </c>
      <c r="F177" s="36">
        <v>44805</v>
      </c>
      <c r="G177" s="55">
        <f t="shared" si="12"/>
        <v>30</v>
      </c>
      <c r="H177" s="56">
        <f t="shared" si="15"/>
        <v>44826</v>
      </c>
      <c r="I177" s="151">
        <f>_xlfn.XLOOKUP(Table12[[#This Row],[Month Year]],'Modelling New'!D:D,'Modelling New'!N:N)</f>
        <v>10.507</v>
      </c>
      <c r="J177" s="61" t="e">
        <f>'Raw Data'!#REF!/J$1</f>
        <v>#REF!</v>
      </c>
      <c r="K177" s="61" t="e">
        <f>'Raw Data'!#REF!/K$1</f>
        <v>#REF!</v>
      </c>
      <c r="L177" s="61" t="e">
        <f>'Raw Data'!#REF!/L$1</f>
        <v>#REF!</v>
      </c>
      <c r="M177" s="61" t="e">
        <f>'Raw Data'!#REF!/M$1</f>
        <v>#REF!</v>
      </c>
      <c r="N177" s="61" t="e">
        <f>'Raw Data'!#REF!/N$1</f>
        <v>#REF!</v>
      </c>
      <c r="O177" s="61" t="e">
        <f>'Raw Data'!#REF!/O$1</f>
        <v>#REF!</v>
      </c>
      <c r="P177" s="61" t="str">
        <f t="shared" si="13"/>
        <v/>
      </c>
      <c r="Q177" s="61" t="e">
        <f t="shared" si="14"/>
        <v>#REF!</v>
      </c>
    </row>
    <row r="178" spans="1:17">
      <c r="A178" s="2" t="s">
        <v>208</v>
      </c>
      <c r="B178" s="57">
        <v>4</v>
      </c>
      <c r="C178" s="57">
        <v>2022</v>
      </c>
      <c r="D178" s="57" t="s">
        <v>209</v>
      </c>
      <c r="E178" s="57" t="s">
        <v>209</v>
      </c>
      <c r="F178" s="36">
        <v>44805</v>
      </c>
      <c r="G178" s="57">
        <f t="shared" si="12"/>
        <v>30</v>
      </c>
      <c r="H178" s="58">
        <f t="shared" si="15"/>
        <v>44827</v>
      </c>
      <c r="I178" s="152">
        <f>_xlfn.XLOOKUP(Table12[[#This Row],[Month Year]],'Modelling New'!D:D,'Modelling New'!N:N)</f>
        <v>10.507</v>
      </c>
      <c r="J178" s="61" t="e">
        <f>'Raw Data'!#REF!/J$1</f>
        <v>#REF!</v>
      </c>
      <c r="K178" s="61" t="e">
        <f>'Raw Data'!#REF!/K$1</f>
        <v>#REF!</v>
      </c>
      <c r="L178" s="61" t="e">
        <f>'Raw Data'!#REF!/L$1</f>
        <v>#REF!</v>
      </c>
      <c r="M178" s="61" t="e">
        <f>'Raw Data'!#REF!/M$1</f>
        <v>#REF!</v>
      </c>
      <c r="N178" s="61" t="e">
        <f>'Raw Data'!#REF!/N$1</f>
        <v>#REF!</v>
      </c>
      <c r="O178" s="61" t="e">
        <f>'Raw Data'!#REF!/O$1</f>
        <v>#REF!</v>
      </c>
      <c r="P178" s="61" t="str">
        <f t="shared" si="13"/>
        <v/>
      </c>
      <c r="Q178" s="61" t="e">
        <f t="shared" si="14"/>
        <v>#REF!</v>
      </c>
    </row>
    <row r="179" spans="1:17">
      <c r="A179" s="2" t="s">
        <v>208</v>
      </c>
      <c r="B179" s="55">
        <v>4</v>
      </c>
      <c r="C179" s="55">
        <v>2022</v>
      </c>
      <c r="D179" s="55" t="s">
        <v>209</v>
      </c>
      <c r="E179" s="55" t="s">
        <v>209</v>
      </c>
      <c r="F179" s="36">
        <v>44805</v>
      </c>
      <c r="G179" s="55">
        <f t="shared" si="12"/>
        <v>30</v>
      </c>
      <c r="H179" s="56">
        <f t="shared" si="15"/>
        <v>44828</v>
      </c>
      <c r="I179" s="151">
        <f>_xlfn.XLOOKUP(Table12[[#This Row],[Month Year]],'Modelling New'!D:D,'Modelling New'!N:N)</f>
        <v>10.507</v>
      </c>
      <c r="J179" s="61" t="e">
        <f>'Raw Data'!#REF!/J$1</f>
        <v>#REF!</v>
      </c>
      <c r="K179" s="61" t="e">
        <f>'Raw Data'!#REF!/K$1</f>
        <v>#REF!</v>
      </c>
      <c r="L179" s="61" t="e">
        <f>'Raw Data'!#REF!/L$1</f>
        <v>#REF!</v>
      </c>
      <c r="M179" s="61" t="e">
        <f>'Raw Data'!#REF!/M$1</f>
        <v>#REF!</v>
      </c>
      <c r="N179" s="61" t="e">
        <f>'Raw Data'!#REF!/N$1</f>
        <v>#REF!</v>
      </c>
      <c r="O179" s="61" t="e">
        <f>'Raw Data'!#REF!/O$1</f>
        <v>#REF!</v>
      </c>
      <c r="P179" s="61" t="str">
        <f t="shared" si="13"/>
        <v/>
      </c>
      <c r="Q179" s="61" t="e">
        <f t="shared" si="14"/>
        <v>#REF!</v>
      </c>
    </row>
    <row r="180" spans="1:17">
      <c r="A180" s="2" t="s">
        <v>208</v>
      </c>
      <c r="B180" s="57">
        <v>4</v>
      </c>
      <c r="C180" s="57">
        <v>2022</v>
      </c>
      <c r="D180" s="57" t="s">
        <v>209</v>
      </c>
      <c r="E180" s="57" t="s">
        <v>209</v>
      </c>
      <c r="F180" s="36">
        <v>44805</v>
      </c>
      <c r="G180" s="57">
        <f t="shared" si="12"/>
        <v>30</v>
      </c>
      <c r="H180" s="58">
        <f t="shared" si="15"/>
        <v>44829</v>
      </c>
      <c r="I180" s="152">
        <f>_xlfn.XLOOKUP(Table12[[#This Row],[Month Year]],'Modelling New'!D:D,'Modelling New'!N:N)</f>
        <v>10.507</v>
      </c>
      <c r="J180" s="61" t="e">
        <f>'Raw Data'!#REF!/J$1</f>
        <v>#REF!</v>
      </c>
      <c r="K180" s="61" t="e">
        <f>'Raw Data'!#REF!/K$1</f>
        <v>#REF!</v>
      </c>
      <c r="L180" s="61" t="e">
        <f>'Raw Data'!#REF!/L$1</f>
        <v>#REF!</v>
      </c>
      <c r="M180" s="61" t="e">
        <f>'Raw Data'!#REF!/M$1</f>
        <v>#REF!</v>
      </c>
      <c r="N180" s="61" t="e">
        <f>'Raw Data'!#REF!/N$1</f>
        <v>#REF!</v>
      </c>
      <c r="O180" s="61" t="e">
        <f>'Raw Data'!#REF!/O$1</f>
        <v>#REF!</v>
      </c>
      <c r="P180" s="61" t="str">
        <f t="shared" si="13"/>
        <v/>
      </c>
      <c r="Q180" s="61" t="e">
        <f t="shared" si="14"/>
        <v>#REF!</v>
      </c>
    </row>
    <row r="181" spans="1:17">
      <c r="A181" s="2" t="s">
        <v>208</v>
      </c>
      <c r="B181" s="55">
        <v>4</v>
      </c>
      <c r="C181" s="55">
        <v>2022</v>
      </c>
      <c r="D181" s="55" t="s">
        <v>209</v>
      </c>
      <c r="E181" s="55" t="s">
        <v>209</v>
      </c>
      <c r="F181" s="36">
        <v>44805</v>
      </c>
      <c r="G181" s="55">
        <f t="shared" si="12"/>
        <v>30</v>
      </c>
      <c r="H181" s="56">
        <f t="shared" si="15"/>
        <v>44830</v>
      </c>
      <c r="I181" s="151">
        <f>_xlfn.XLOOKUP(Table12[[#This Row],[Month Year]],'Modelling New'!D:D,'Modelling New'!N:N)</f>
        <v>10.507</v>
      </c>
      <c r="J181" s="61" t="e">
        <f>'Raw Data'!#REF!/J$1</f>
        <v>#REF!</v>
      </c>
      <c r="K181" s="61" t="e">
        <f>'Raw Data'!#REF!/K$1</f>
        <v>#REF!</v>
      </c>
      <c r="L181" s="61" t="e">
        <f>'Raw Data'!#REF!/L$1</f>
        <v>#REF!</v>
      </c>
      <c r="M181" s="61" t="e">
        <f>'Raw Data'!#REF!/M$1</f>
        <v>#REF!</v>
      </c>
      <c r="N181" s="61" t="e">
        <f>'Raw Data'!#REF!/N$1</f>
        <v>#REF!</v>
      </c>
      <c r="O181" s="61" t="e">
        <f>'Raw Data'!#REF!/O$1</f>
        <v>#REF!</v>
      </c>
      <c r="P181" s="61" t="str">
        <f t="shared" si="13"/>
        <v/>
      </c>
      <c r="Q181" s="61" t="e">
        <f t="shared" si="14"/>
        <v>#REF!</v>
      </c>
    </row>
    <row r="182" spans="1:17">
      <c r="A182" s="2" t="s">
        <v>208</v>
      </c>
      <c r="B182" s="57">
        <v>4</v>
      </c>
      <c r="C182" s="57">
        <v>2022</v>
      </c>
      <c r="D182" s="57" t="s">
        <v>209</v>
      </c>
      <c r="E182" s="57" t="s">
        <v>209</v>
      </c>
      <c r="F182" s="36">
        <v>44805</v>
      </c>
      <c r="G182" s="57">
        <f t="shared" si="12"/>
        <v>30</v>
      </c>
      <c r="H182" s="58">
        <f t="shared" si="15"/>
        <v>44831</v>
      </c>
      <c r="I182" s="152">
        <f>_xlfn.XLOOKUP(Table12[[#This Row],[Month Year]],'Modelling New'!D:D,'Modelling New'!N:N)</f>
        <v>10.507</v>
      </c>
      <c r="J182" s="61" t="e">
        <f>'Raw Data'!#REF!/J$1</f>
        <v>#REF!</v>
      </c>
      <c r="K182" s="61" t="e">
        <f>'Raw Data'!#REF!/K$1</f>
        <v>#REF!</v>
      </c>
      <c r="L182" s="61" t="e">
        <f>'Raw Data'!#REF!/L$1</f>
        <v>#REF!</v>
      </c>
      <c r="M182" s="61" t="e">
        <f>'Raw Data'!#REF!/M$1</f>
        <v>#REF!</v>
      </c>
      <c r="N182" s="61" t="e">
        <f>'Raw Data'!#REF!/N$1</f>
        <v>#REF!</v>
      </c>
      <c r="O182" s="61" t="e">
        <f>'Raw Data'!#REF!/O$1</f>
        <v>#REF!</v>
      </c>
      <c r="P182" s="61" t="str">
        <f t="shared" si="13"/>
        <v/>
      </c>
      <c r="Q182" s="61" t="e">
        <f t="shared" si="14"/>
        <v>#REF!</v>
      </c>
    </row>
    <row r="183" spans="1:17">
      <c r="A183" s="2" t="s">
        <v>208</v>
      </c>
      <c r="B183" s="55">
        <v>4</v>
      </c>
      <c r="C183" s="55">
        <v>2022</v>
      </c>
      <c r="D183" s="55" t="s">
        <v>209</v>
      </c>
      <c r="E183" s="55" t="s">
        <v>209</v>
      </c>
      <c r="F183" s="36">
        <v>44805</v>
      </c>
      <c r="G183" s="55">
        <f t="shared" si="12"/>
        <v>30</v>
      </c>
      <c r="H183" s="56">
        <f t="shared" si="15"/>
        <v>44832</v>
      </c>
      <c r="I183" s="151">
        <f>_xlfn.XLOOKUP(Table12[[#This Row],[Month Year]],'Modelling New'!D:D,'Modelling New'!N:N)</f>
        <v>10.507</v>
      </c>
      <c r="J183" s="61" t="e">
        <f>'Raw Data'!#REF!/J$1</f>
        <v>#REF!</v>
      </c>
      <c r="K183" s="61" t="e">
        <f>'Raw Data'!#REF!/K$1</f>
        <v>#REF!</v>
      </c>
      <c r="L183" s="61" t="e">
        <f>'Raw Data'!#REF!/L$1</f>
        <v>#REF!</v>
      </c>
      <c r="M183" s="61" t="e">
        <f>'Raw Data'!#REF!/M$1</f>
        <v>#REF!</v>
      </c>
      <c r="N183" s="61" t="e">
        <f>'Raw Data'!#REF!/N$1</f>
        <v>#REF!</v>
      </c>
      <c r="O183" s="61" t="e">
        <f>'Raw Data'!#REF!/O$1</f>
        <v>#REF!</v>
      </c>
      <c r="P183" s="61" t="str">
        <f t="shared" si="13"/>
        <v/>
      </c>
      <c r="Q183" s="61" t="e">
        <f t="shared" si="14"/>
        <v>#REF!</v>
      </c>
    </row>
    <row r="184" spans="1:17">
      <c r="A184" s="2" t="s">
        <v>208</v>
      </c>
      <c r="B184" s="57">
        <v>4</v>
      </c>
      <c r="C184" s="57">
        <v>2022</v>
      </c>
      <c r="D184" s="57" t="s">
        <v>209</v>
      </c>
      <c r="E184" s="57" t="s">
        <v>209</v>
      </c>
      <c r="F184" s="36">
        <v>44805</v>
      </c>
      <c r="G184" s="57">
        <f t="shared" si="12"/>
        <v>30</v>
      </c>
      <c r="H184" s="58">
        <f t="shared" si="15"/>
        <v>44833</v>
      </c>
      <c r="I184" s="152">
        <f>_xlfn.XLOOKUP(Table12[[#This Row],[Month Year]],'Modelling New'!D:D,'Modelling New'!N:N)</f>
        <v>10.507</v>
      </c>
      <c r="J184" s="61" t="e">
        <f>'Raw Data'!#REF!/J$1</f>
        <v>#REF!</v>
      </c>
      <c r="K184" s="61" t="e">
        <f>'Raw Data'!#REF!/K$1</f>
        <v>#REF!</v>
      </c>
      <c r="L184" s="61" t="e">
        <f>'Raw Data'!#REF!/L$1</f>
        <v>#REF!</v>
      </c>
      <c r="M184" s="61" t="e">
        <f>'Raw Data'!#REF!/M$1</f>
        <v>#REF!</v>
      </c>
      <c r="N184" s="61" t="e">
        <f>'Raw Data'!#REF!/N$1</f>
        <v>#REF!</v>
      </c>
      <c r="O184" s="61" t="e">
        <f>'Raw Data'!#REF!/O$1</f>
        <v>#REF!</v>
      </c>
      <c r="P184" s="61" t="str">
        <f t="shared" si="13"/>
        <v/>
      </c>
      <c r="Q184" s="61" t="e">
        <f t="shared" si="14"/>
        <v>#REF!</v>
      </c>
    </row>
    <row r="185" spans="1:17">
      <c r="A185" s="2" t="s">
        <v>208</v>
      </c>
      <c r="B185" s="55">
        <v>4</v>
      </c>
      <c r="C185" s="55">
        <v>2022</v>
      </c>
      <c r="D185" s="55" t="s">
        <v>209</v>
      </c>
      <c r="E185" s="55" t="s">
        <v>209</v>
      </c>
      <c r="F185" s="36">
        <v>44805</v>
      </c>
      <c r="G185" s="55">
        <f t="shared" si="12"/>
        <v>30</v>
      </c>
      <c r="H185" s="56">
        <f t="shared" si="15"/>
        <v>44834</v>
      </c>
      <c r="I185" s="151">
        <f>_xlfn.XLOOKUP(Table12[[#This Row],[Month Year]],'Modelling New'!D:D,'Modelling New'!N:N)</f>
        <v>10.507</v>
      </c>
      <c r="J185" s="61" t="e">
        <f>'Raw Data'!#REF!/J$1</f>
        <v>#REF!</v>
      </c>
      <c r="K185" s="61" t="e">
        <f>'Raw Data'!#REF!/K$1</f>
        <v>#REF!</v>
      </c>
      <c r="L185" s="61" t="e">
        <f>'Raw Data'!#REF!/L$1</f>
        <v>#REF!</v>
      </c>
      <c r="M185" s="61" t="e">
        <f>'Raw Data'!#REF!/M$1</f>
        <v>#REF!</v>
      </c>
      <c r="N185" s="61" t="e">
        <f>'Raw Data'!#REF!/N$1</f>
        <v>#REF!</v>
      </c>
      <c r="O185" s="61" t="e">
        <f>'Raw Data'!#REF!/O$1</f>
        <v>#REF!</v>
      </c>
      <c r="P185" s="61" t="str">
        <f t="shared" si="13"/>
        <v/>
      </c>
      <c r="Q185" s="61" t="e">
        <f t="shared" si="14"/>
        <v>#REF!</v>
      </c>
    </row>
    <row r="186" spans="1:17">
      <c r="A186" s="2" t="s">
        <v>208</v>
      </c>
      <c r="B186" s="57">
        <v>4</v>
      </c>
      <c r="C186" s="57">
        <v>2022</v>
      </c>
      <c r="D186" s="57" t="s">
        <v>209</v>
      </c>
      <c r="E186" s="57" t="s">
        <v>209</v>
      </c>
      <c r="F186" s="36">
        <v>44835</v>
      </c>
      <c r="G186" s="57">
        <f t="shared" si="12"/>
        <v>31</v>
      </c>
      <c r="H186" s="58">
        <f t="shared" si="15"/>
        <v>44835</v>
      </c>
      <c r="I186" s="152">
        <f>_xlfn.XLOOKUP(Table12[[#This Row],[Month Year]],'Modelling New'!D:D,'Modelling New'!N:N)</f>
        <v>10.507</v>
      </c>
      <c r="J186" s="61" t="e">
        <f>'Raw Data'!#REF!/J$1</f>
        <v>#REF!</v>
      </c>
      <c r="K186" s="61" t="e">
        <f>'Raw Data'!#REF!/K$1</f>
        <v>#REF!</v>
      </c>
      <c r="L186" s="61" t="e">
        <f>'Raw Data'!#REF!/L$1</f>
        <v>#REF!</v>
      </c>
      <c r="M186" s="61" t="e">
        <f>'Raw Data'!#REF!/M$1</f>
        <v>#REF!</v>
      </c>
      <c r="N186" s="61" t="e">
        <f>'Raw Data'!#REF!/N$1</f>
        <v>#REF!</v>
      </c>
      <c r="O186" s="61" t="e">
        <f>'Raw Data'!#REF!/O$1</f>
        <v>#REF!</v>
      </c>
      <c r="P186" s="61" t="str">
        <f t="shared" si="13"/>
        <v/>
      </c>
      <c r="Q186" s="61" t="e">
        <f t="shared" si="14"/>
        <v>#REF!</v>
      </c>
    </row>
    <row r="187" spans="1:17">
      <c r="A187" s="2" t="s">
        <v>208</v>
      </c>
      <c r="B187" s="55">
        <v>4</v>
      </c>
      <c r="C187" s="55">
        <v>2022</v>
      </c>
      <c r="D187" s="55" t="s">
        <v>209</v>
      </c>
      <c r="E187" s="55" t="s">
        <v>209</v>
      </c>
      <c r="F187" s="36">
        <v>44835</v>
      </c>
      <c r="G187" s="55">
        <f t="shared" si="12"/>
        <v>31</v>
      </c>
      <c r="H187" s="56">
        <f t="shared" si="15"/>
        <v>44836</v>
      </c>
      <c r="I187" s="151">
        <f>_xlfn.XLOOKUP(Table12[[#This Row],[Month Year]],'Modelling New'!D:D,'Modelling New'!N:N)</f>
        <v>10.507</v>
      </c>
      <c r="J187" s="61" t="e">
        <f>'Raw Data'!#REF!/J$1</f>
        <v>#REF!</v>
      </c>
      <c r="K187" s="61" t="e">
        <f>'Raw Data'!#REF!/K$1</f>
        <v>#REF!</v>
      </c>
      <c r="L187" s="61" t="e">
        <f>'Raw Data'!#REF!/L$1</f>
        <v>#REF!</v>
      </c>
      <c r="M187" s="61" t="e">
        <f>'Raw Data'!#REF!/M$1</f>
        <v>#REF!</v>
      </c>
      <c r="N187" s="61" t="e">
        <f>'Raw Data'!#REF!/N$1</f>
        <v>#REF!</v>
      </c>
      <c r="O187" s="61" t="e">
        <f>'Raw Data'!#REF!/O$1</f>
        <v>#REF!</v>
      </c>
      <c r="P187" s="61" t="str">
        <f t="shared" si="13"/>
        <v/>
      </c>
      <c r="Q187" s="61" t="e">
        <f t="shared" si="14"/>
        <v>#REF!</v>
      </c>
    </row>
    <row r="188" spans="1:17">
      <c r="A188" s="2" t="s">
        <v>208</v>
      </c>
      <c r="B188" s="57">
        <v>4</v>
      </c>
      <c r="C188" s="57">
        <v>2022</v>
      </c>
      <c r="D188" s="57" t="s">
        <v>209</v>
      </c>
      <c r="E188" s="57" t="s">
        <v>209</v>
      </c>
      <c r="F188" s="36">
        <v>44835</v>
      </c>
      <c r="G188" s="57">
        <f t="shared" si="12"/>
        <v>31</v>
      </c>
      <c r="H188" s="58">
        <f t="shared" si="15"/>
        <v>44837</v>
      </c>
      <c r="I188" s="152">
        <f>_xlfn.XLOOKUP(Table12[[#This Row],[Month Year]],'Modelling New'!D:D,'Modelling New'!N:N)</f>
        <v>10.507</v>
      </c>
      <c r="J188" s="61" t="e">
        <f>'Raw Data'!#REF!/J$1</f>
        <v>#REF!</v>
      </c>
      <c r="K188" s="61" t="e">
        <f>'Raw Data'!#REF!/K$1</f>
        <v>#REF!</v>
      </c>
      <c r="L188" s="61" t="e">
        <f>'Raw Data'!#REF!/L$1</f>
        <v>#REF!</v>
      </c>
      <c r="M188" s="61" t="e">
        <f>'Raw Data'!#REF!/M$1</f>
        <v>#REF!</v>
      </c>
      <c r="N188" s="61" t="e">
        <f>'Raw Data'!#REF!/N$1</f>
        <v>#REF!</v>
      </c>
      <c r="O188" s="61" t="e">
        <f>'Raw Data'!#REF!/O$1</f>
        <v>#REF!</v>
      </c>
      <c r="P188" s="61" t="str">
        <f t="shared" si="13"/>
        <v/>
      </c>
      <c r="Q188" s="61" t="e">
        <f t="shared" si="14"/>
        <v>#REF!</v>
      </c>
    </row>
    <row r="189" spans="1:17">
      <c r="A189" s="2" t="s">
        <v>208</v>
      </c>
      <c r="B189" s="55">
        <v>4</v>
      </c>
      <c r="C189" s="55">
        <v>2022</v>
      </c>
      <c r="D189" s="55" t="s">
        <v>209</v>
      </c>
      <c r="E189" s="55" t="s">
        <v>209</v>
      </c>
      <c r="F189" s="36">
        <v>44835</v>
      </c>
      <c r="G189" s="55">
        <f t="shared" si="12"/>
        <v>31</v>
      </c>
      <c r="H189" s="56">
        <f t="shared" si="15"/>
        <v>44838</v>
      </c>
      <c r="I189" s="151">
        <f>_xlfn.XLOOKUP(Table12[[#This Row],[Month Year]],'Modelling New'!D:D,'Modelling New'!N:N)</f>
        <v>10.507</v>
      </c>
      <c r="J189" s="61" t="e">
        <f>'Raw Data'!#REF!/J$1</f>
        <v>#REF!</v>
      </c>
      <c r="K189" s="61" t="e">
        <f>'Raw Data'!#REF!/K$1</f>
        <v>#REF!</v>
      </c>
      <c r="L189" s="61" t="e">
        <f>'Raw Data'!#REF!/L$1</f>
        <v>#REF!</v>
      </c>
      <c r="M189" s="61" t="e">
        <f>'Raw Data'!#REF!/M$1</f>
        <v>#REF!</v>
      </c>
      <c r="N189" s="61" t="e">
        <f>'Raw Data'!#REF!/N$1</f>
        <v>#REF!</v>
      </c>
      <c r="O189" s="61" t="e">
        <f>'Raw Data'!#REF!/O$1</f>
        <v>#REF!</v>
      </c>
      <c r="P189" s="61" t="str">
        <f t="shared" si="13"/>
        <v/>
      </c>
      <c r="Q189" s="61" t="e">
        <f t="shared" si="14"/>
        <v>#REF!</v>
      </c>
    </row>
    <row r="190" spans="1:17">
      <c r="A190" s="2" t="s">
        <v>208</v>
      </c>
      <c r="B190" s="57">
        <v>4</v>
      </c>
      <c r="C190" s="57">
        <v>2022</v>
      </c>
      <c r="D190" s="57" t="s">
        <v>209</v>
      </c>
      <c r="E190" s="57" t="s">
        <v>209</v>
      </c>
      <c r="F190" s="36">
        <v>44835</v>
      </c>
      <c r="G190" s="57">
        <f t="shared" si="12"/>
        <v>31</v>
      </c>
      <c r="H190" s="58">
        <f t="shared" si="15"/>
        <v>44839</v>
      </c>
      <c r="I190" s="152">
        <f>_xlfn.XLOOKUP(Table12[[#This Row],[Month Year]],'Modelling New'!D:D,'Modelling New'!N:N)</f>
        <v>10.507</v>
      </c>
      <c r="J190" s="61" t="e">
        <f>'Raw Data'!#REF!/J$1</f>
        <v>#REF!</v>
      </c>
      <c r="K190" s="61" t="e">
        <f>'Raw Data'!#REF!/K$1</f>
        <v>#REF!</v>
      </c>
      <c r="L190" s="61" t="e">
        <f>'Raw Data'!#REF!/L$1</f>
        <v>#REF!</v>
      </c>
      <c r="M190" s="61" t="e">
        <f>'Raw Data'!#REF!/M$1</f>
        <v>#REF!</v>
      </c>
      <c r="N190" s="61" t="e">
        <f>'Raw Data'!#REF!/N$1</f>
        <v>#REF!</v>
      </c>
      <c r="O190" s="61" t="e">
        <f>'Raw Data'!#REF!/O$1</f>
        <v>#REF!</v>
      </c>
      <c r="P190" s="61" t="str">
        <f t="shared" si="13"/>
        <v/>
      </c>
      <c r="Q190" s="61" t="e">
        <f t="shared" si="14"/>
        <v>#REF!</v>
      </c>
    </row>
    <row r="191" spans="1:17">
      <c r="A191" s="2" t="s">
        <v>208</v>
      </c>
      <c r="B191" s="55">
        <v>4</v>
      </c>
      <c r="C191" s="55">
        <v>2022</v>
      </c>
      <c r="D191" s="55" t="s">
        <v>209</v>
      </c>
      <c r="E191" s="55" t="s">
        <v>209</v>
      </c>
      <c r="F191" s="36">
        <v>44835</v>
      </c>
      <c r="G191" s="55">
        <f t="shared" si="12"/>
        <v>31</v>
      </c>
      <c r="H191" s="56">
        <f t="shared" si="15"/>
        <v>44840</v>
      </c>
      <c r="I191" s="151">
        <f>_xlfn.XLOOKUP(Table12[[#This Row],[Month Year]],'Modelling New'!D:D,'Modelling New'!N:N)</f>
        <v>10.507</v>
      </c>
      <c r="J191" s="61" t="e">
        <f>'Raw Data'!#REF!/J$1</f>
        <v>#REF!</v>
      </c>
      <c r="K191" s="61" t="e">
        <f>'Raw Data'!#REF!/K$1</f>
        <v>#REF!</v>
      </c>
      <c r="L191" s="61" t="e">
        <f>'Raw Data'!#REF!/L$1</f>
        <v>#REF!</v>
      </c>
      <c r="M191" s="61" t="e">
        <f>'Raw Data'!#REF!/M$1</f>
        <v>#REF!</v>
      </c>
      <c r="N191" s="61" t="e">
        <f>'Raw Data'!#REF!/N$1</f>
        <v>#REF!</v>
      </c>
      <c r="O191" s="61" t="e">
        <f>'Raw Data'!#REF!/O$1</f>
        <v>#REF!</v>
      </c>
      <c r="P191" s="61" t="str">
        <f t="shared" si="13"/>
        <v/>
      </c>
      <c r="Q191" s="61" t="e">
        <f t="shared" si="14"/>
        <v>#REF!</v>
      </c>
    </row>
    <row r="192" spans="1:17">
      <c r="A192" s="2" t="s">
        <v>208</v>
      </c>
      <c r="B192" s="57">
        <v>4</v>
      </c>
      <c r="C192" s="57">
        <v>2022</v>
      </c>
      <c r="D192" s="57" t="s">
        <v>209</v>
      </c>
      <c r="E192" s="57" t="s">
        <v>209</v>
      </c>
      <c r="F192" s="36">
        <v>44835</v>
      </c>
      <c r="G192" s="57">
        <f t="shared" si="12"/>
        <v>31</v>
      </c>
      <c r="H192" s="58">
        <f t="shared" si="15"/>
        <v>44841</v>
      </c>
      <c r="I192" s="152">
        <f>_xlfn.XLOOKUP(Table12[[#This Row],[Month Year]],'Modelling New'!D:D,'Modelling New'!N:N)</f>
        <v>10.507</v>
      </c>
      <c r="J192" s="61" t="e">
        <f>'Raw Data'!#REF!/J$1</f>
        <v>#REF!</v>
      </c>
      <c r="K192" s="61" t="e">
        <f>'Raw Data'!#REF!/K$1</f>
        <v>#REF!</v>
      </c>
      <c r="L192" s="61" t="e">
        <f>'Raw Data'!#REF!/L$1</f>
        <v>#REF!</v>
      </c>
      <c r="M192" s="61" t="e">
        <f>'Raw Data'!#REF!/M$1</f>
        <v>#REF!</v>
      </c>
      <c r="N192" s="61" t="e">
        <f>'Raw Data'!#REF!/N$1</f>
        <v>#REF!</v>
      </c>
      <c r="O192" s="61" t="e">
        <f>'Raw Data'!#REF!/O$1</f>
        <v>#REF!</v>
      </c>
      <c r="P192" s="61" t="str">
        <f t="shared" si="13"/>
        <v/>
      </c>
      <c r="Q192" s="61" t="e">
        <f t="shared" si="14"/>
        <v>#REF!</v>
      </c>
    </row>
    <row r="193" spans="1:17">
      <c r="A193" s="2" t="s">
        <v>208</v>
      </c>
      <c r="B193" s="55">
        <v>4</v>
      </c>
      <c r="C193" s="55">
        <v>2022</v>
      </c>
      <c r="D193" s="55" t="s">
        <v>209</v>
      </c>
      <c r="E193" s="55" t="s">
        <v>209</v>
      </c>
      <c r="F193" s="36">
        <v>44835</v>
      </c>
      <c r="G193" s="55">
        <f t="shared" si="12"/>
        <v>31</v>
      </c>
      <c r="H193" s="56">
        <f t="shared" si="15"/>
        <v>44842</v>
      </c>
      <c r="I193" s="151">
        <f>_xlfn.XLOOKUP(Table12[[#This Row],[Month Year]],'Modelling New'!D:D,'Modelling New'!N:N)</f>
        <v>10.507</v>
      </c>
      <c r="J193" s="61" t="e">
        <f>'Raw Data'!#REF!/J$1</f>
        <v>#REF!</v>
      </c>
      <c r="K193" s="61" t="e">
        <f>'Raw Data'!#REF!/K$1</f>
        <v>#REF!</v>
      </c>
      <c r="L193" s="61" t="e">
        <f>'Raw Data'!#REF!/L$1</f>
        <v>#REF!</v>
      </c>
      <c r="M193" s="61" t="e">
        <f>'Raw Data'!#REF!/M$1</f>
        <v>#REF!</v>
      </c>
      <c r="N193" s="61" t="e">
        <f>'Raw Data'!#REF!/N$1</f>
        <v>#REF!</v>
      </c>
      <c r="O193" s="61" t="e">
        <f>'Raw Data'!#REF!/O$1</f>
        <v>#REF!</v>
      </c>
      <c r="P193" s="61" t="str">
        <f t="shared" si="13"/>
        <v/>
      </c>
      <c r="Q193" s="61" t="e">
        <f t="shared" si="14"/>
        <v>#REF!</v>
      </c>
    </row>
    <row r="194" spans="1:17">
      <c r="A194" s="2" t="s">
        <v>208</v>
      </c>
      <c r="B194" s="57">
        <v>4</v>
      </c>
      <c r="C194" s="57">
        <v>2022</v>
      </c>
      <c r="D194" s="57" t="s">
        <v>209</v>
      </c>
      <c r="E194" s="57" t="s">
        <v>209</v>
      </c>
      <c r="F194" s="36">
        <v>44835</v>
      </c>
      <c r="G194" s="57">
        <f t="shared" si="12"/>
        <v>31</v>
      </c>
      <c r="H194" s="58">
        <f t="shared" si="15"/>
        <v>44843</v>
      </c>
      <c r="I194" s="152">
        <f>_xlfn.XLOOKUP(Table12[[#This Row],[Month Year]],'Modelling New'!D:D,'Modelling New'!N:N)</f>
        <v>10.507</v>
      </c>
      <c r="J194" s="61" t="e">
        <f>'Raw Data'!#REF!/J$1</f>
        <v>#REF!</v>
      </c>
      <c r="K194" s="61" t="e">
        <f>'Raw Data'!#REF!/K$1</f>
        <v>#REF!</v>
      </c>
      <c r="L194" s="61" t="e">
        <f>'Raw Data'!#REF!/L$1</f>
        <v>#REF!</v>
      </c>
      <c r="M194" s="61" t="e">
        <f>'Raw Data'!#REF!/M$1</f>
        <v>#REF!</v>
      </c>
      <c r="N194" s="61" t="e">
        <f>'Raw Data'!#REF!/N$1</f>
        <v>#REF!</v>
      </c>
      <c r="O194" s="61" t="e">
        <f>'Raw Data'!#REF!/O$1</f>
        <v>#REF!</v>
      </c>
      <c r="P194" s="61" t="str">
        <f t="shared" si="13"/>
        <v/>
      </c>
      <c r="Q194" s="61" t="e">
        <f t="shared" si="14"/>
        <v>#REF!</v>
      </c>
    </row>
    <row r="195" spans="1:17">
      <c r="A195" s="2" t="s">
        <v>208</v>
      </c>
      <c r="B195" s="55">
        <v>4</v>
      </c>
      <c r="C195" s="55">
        <v>2022</v>
      </c>
      <c r="D195" s="55" t="s">
        <v>209</v>
      </c>
      <c r="E195" s="55" t="s">
        <v>209</v>
      </c>
      <c r="F195" s="36">
        <v>44835</v>
      </c>
      <c r="G195" s="55">
        <f t="shared" si="12"/>
        <v>31</v>
      </c>
      <c r="H195" s="56">
        <f t="shared" si="15"/>
        <v>44844</v>
      </c>
      <c r="I195" s="151">
        <f>_xlfn.XLOOKUP(Table12[[#This Row],[Month Year]],'Modelling New'!D:D,'Modelling New'!N:N)</f>
        <v>10.507</v>
      </c>
      <c r="J195" s="61" t="e">
        <f>'Raw Data'!#REF!/J$1</f>
        <v>#REF!</v>
      </c>
      <c r="K195" s="61" t="e">
        <f>'Raw Data'!#REF!/K$1</f>
        <v>#REF!</v>
      </c>
      <c r="L195" s="61" t="e">
        <f>'Raw Data'!#REF!/L$1</f>
        <v>#REF!</v>
      </c>
      <c r="M195" s="61" t="e">
        <f>'Raw Data'!#REF!/M$1</f>
        <v>#REF!</v>
      </c>
      <c r="N195" s="61" t="e">
        <f>'Raw Data'!#REF!/N$1</f>
        <v>#REF!</v>
      </c>
      <c r="O195" s="61" t="e">
        <f>'Raw Data'!#REF!/O$1</f>
        <v>#REF!</v>
      </c>
      <c r="P195" s="61" t="str">
        <f t="shared" si="13"/>
        <v/>
      </c>
      <c r="Q195" s="61" t="e">
        <f t="shared" si="14"/>
        <v>#REF!</v>
      </c>
    </row>
    <row r="196" spans="1:17">
      <c r="A196" s="2" t="s">
        <v>208</v>
      </c>
      <c r="B196" s="57">
        <v>4</v>
      </c>
      <c r="C196" s="57">
        <v>2022</v>
      </c>
      <c r="D196" s="57" t="s">
        <v>209</v>
      </c>
      <c r="E196" s="57" t="s">
        <v>209</v>
      </c>
      <c r="F196" s="36">
        <v>44835</v>
      </c>
      <c r="G196" s="57">
        <f t="shared" ref="G196:G259" si="16">DAY(EOMONTH(F196,0))</f>
        <v>31</v>
      </c>
      <c r="H196" s="58">
        <f t="shared" si="15"/>
        <v>44845</v>
      </c>
      <c r="I196" s="152">
        <f>_xlfn.XLOOKUP(Table12[[#This Row],[Month Year]],'Modelling New'!D:D,'Modelling New'!N:N)</f>
        <v>10.507</v>
      </c>
      <c r="J196" s="61" t="e">
        <f>'Raw Data'!#REF!/J$1</f>
        <v>#REF!</v>
      </c>
      <c r="K196" s="61" t="e">
        <f>'Raw Data'!#REF!/K$1</f>
        <v>#REF!</v>
      </c>
      <c r="L196" s="61" t="e">
        <f>'Raw Data'!#REF!/L$1</f>
        <v>#REF!</v>
      </c>
      <c r="M196" s="61" t="e">
        <f>'Raw Data'!#REF!/M$1</f>
        <v>#REF!</v>
      </c>
      <c r="N196" s="61" t="e">
        <f>'Raw Data'!#REF!/N$1</f>
        <v>#REF!</v>
      </c>
      <c r="O196" s="61" t="e">
        <f>'Raw Data'!#REF!/O$1</f>
        <v>#REF!</v>
      </c>
      <c r="P196" s="61" t="str">
        <f t="shared" si="13"/>
        <v/>
      </c>
      <c r="Q196" s="61" t="e">
        <f t="shared" si="14"/>
        <v>#REF!</v>
      </c>
    </row>
    <row r="197" spans="1:17">
      <c r="A197" s="2" t="s">
        <v>208</v>
      </c>
      <c r="B197" s="55">
        <v>4</v>
      </c>
      <c r="C197" s="55">
        <v>2022</v>
      </c>
      <c r="D197" s="55" t="s">
        <v>209</v>
      </c>
      <c r="E197" s="55" t="s">
        <v>209</v>
      </c>
      <c r="F197" s="36">
        <v>44835</v>
      </c>
      <c r="G197" s="55">
        <f t="shared" si="16"/>
        <v>31</v>
      </c>
      <c r="H197" s="56">
        <f t="shared" si="15"/>
        <v>44846</v>
      </c>
      <c r="I197" s="151">
        <f>_xlfn.XLOOKUP(Table12[[#This Row],[Month Year]],'Modelling New'!D:D,'Modelling New'!N:N)</f>
        <v>10.507</v>
      </c>
      <c r="J197" s="61" t="e">
        <f>'Raw Data'!#REF!/J$1</f>
        <v>#REF!</v>
      </c>
      <c r="K197" s="61" t="e">
        <f>'Raw Data'!#REF!/K$1</f>
        <v>#REF!</v>
      </c>
      <c r="L197" s="61" t="e">
        <f>'Raw Data'!#REF!/L$1</f>
        <v>#REF!</v>
      </c>
      <c r="M197" s="61" t="e">
        <f>'Raw Data'!#REF!/M$1</f>
        <v>#REF!</v>
      </c>
      <c r="N197" s="61" t="e">
        <f>'Raw Data'!#REF!/N$1</f>
        <v>#REF!</v>
      </c>
      <c r="O197" s="61" t="e">
        <f>'Raw Data'!#REF!/O$1</f>
        <v>#REF!</v>
      </c>
      <c r="P197" s="61" t="str">
        <f t="shared" si="13"/>
        <v/>
      </c>
      <c r="Q197" s="61" t="e">
        <f t="shared" si="14"/>
        <v>#REF!</v>
      </c>
    </row>
    <row r="198" spans="1:17">
      <c r="A198" s="2" t="s">
        <v>208</v>
      </c>
      <c r="B198" s="57">
        <v>4</v>
      </c>
      <c r="C198" s="57">
        <v>2022</v>
      </c>
      <c r="D198" s="57" t="s">
        <v>209</v>
      </c>
      <c r="E198" s="57" t="s">
        <v>209</v>
      </c>
      <c r="F198" s="36">
        <v>44835</v>
      </c>
      <c r="G198" s="57">
        <f t="shared" si="16"/>
        <v>31</v>
      </c>
      <c r="H198" s="58">
        <f t="shared" si="15"/>
        <v>44847</v>
      </c>
      <c r="I198" s="152">
        <f>_xlfn.XLOOKUP(Table12[[#This Row],[Month Year]],'Modelling New'!D:D,'Modelling New'!N:N)</f>
        <v>10.507</v>
      </c>
      <c r="J198" s="61" t="e">
        <f>'Raw Data'!#REF!/J$1</f>
        <v>#REF!</v>
      </c>
      <c r="K198" s="61" t="e">
        <f>'Raw Data'!#REF!/K$1</f>
        <v>#REF!</v>
      </c>
      <c r="L198" s="61" t="e">
        <f>'Raw Data'!#REF!/L$1</f>
        <v>#REF!</v>
      </c>
      <c r="M198" s="61" t="e">
        <f>'Raw Data'!#REF!/M$1</f>
        <v>#REF!</v>
      </c>
      <c r="N198" s="61" t="e">
        <f>'Raw Data'!#REF!/N$1</f>
        <v>#REF!</v>
      </c>
      <c r="O198" s="61" t="e">
        <f>'Raw Data'!#REF!/O$1</f>
        <v>#REF!</v>
      </c>
      <c r="P198" s="61" t="str">
        <f t="shared" si="13"/>
        <v/>
      </c>
      <c r="Q198" s="61" t="e">
        <f t="shared" si="14"/>
        <v>#REF!</v>
      </c>
    </row>
    <row r="199" spans="1:17">
      <c r="A199" s="2" t="s">
        <v>208</v>
      </c>
      <c r="B199" s="55">
        <v>4</v>
      </c>
      <c r="C199" s="55">
        <v>2022</v>
      </c>
      <c r="D199" s="55" t="s">
        <v>209</v>
      </c>
      <c r="E199" s="55" t="s">
        <v>209</v>
      </c>
      <c r="F199" s="36">
        <v>44835</v>
      </c>
      <c r="G199" s="55">
        <f t="shared" si="16"/>
        <v>31</v>
      </c>
      <c r="H199" s="56">
        <f t="shared" si="15"/>
        <v>44848</v>
      </c>
      <c r="I199" s="151">
        <f>_xlfn.XLOOKUP(Table12[[#This Row],[Month Year]],'Modelling New'!D:D,'Modelling New'!N:N)</f>
        <v>10.507</v>
      </c>
      <c r="J199" s="61" t="e">
        <f>'Raw Data'!#REF!/J$1</f>
        <v>#REF!</v>
      </c>
      <c r="K199" s="61" t="e">
        <f>'Raw Data'!#REF!/K$1</f>
        <v>#REF!</v>
      </c>
      <c r="L199" s="61" t="e">
        <f>'Raw Data'!#REF!/L$1</f>
        <v>#REF!</v>
      </c>
      <c r="M199" s="61" t="e">
        <f>'Raw Data'!#REF!/M$1</f>
        <v>#REF!</v>
      </c>
      <c r="N199" s="61" t="e">
        <f>'Raw Data'!#REF!/N$1</f>
        <v>#REF!</v>
      </c>
      <c r="O199" s="61" t="e">
        <f>'Raw Data'!#REF!/O$1</f>
        <v>#REF!</v>
      </c>
      <c r="P199" s="61" t="str">
        <f t="shared" si="13"/>
        <v/>
      </c>
      <c r="Q199" s="61" t="e">
        <f t="shared" si="14"/>
        <v>#REF!</v>
      </c>
    </row>
    <row r="200" spans="1:17">
      <c r="A200" s="2" t="s">
        <v>208</v>
      </c>
      <c r="B200" s="57">
        <v>4</v>
      </c>
      <c r="C200" s="57">
        <v>2022</v>
      </c>
      <c r="D200" s="57" t="s">
        <v>209</v>
      </c>
      <c r="E200" s="57" t="s">
        <v>209</v>
      </c>
      <c r="F200" s="36">
        <v>44835</v>
      </c>
      <c r="G200" s="57">
        <f t="shared" si="16"/>
        <v>31</v>
      </c>
      <c r="H200" s="58">
        <f t="shared" si="15"/>
        <v>44849</v>
      </c>
      <c r="I200" s="152">
        <f>_xlfn.XLOOKUP(Table12[[#This Row],[Month Year]],'Modelling New'!D:D,'Modelling New'!N:N)</f>
        <v>10.507</v>
      </c>
      <c r="J200" s="61" t="e">
        <f>'Raw Data'!#REF!/J$1</f>
        <v>#REF!</v>
      </c>
      <c r="K200" s="61" t="e">
        <f>'Raw Data'!#REF!/K$1</f>
        <v>#REF!</v>
      </c>
      <c r="L200" s="61" t="e">
        <f>'Raw Data'!#REF!/L$1</f>
        <v>#REF!</v>
      </c>
      <c r="M200" s="61" t="e">
        <f>'Raw Data'!#REF!/M$1</f>
        <v>#REF!</v>
      </c>
      <c r="N200" s="61" t="e">
        <f>'Raw Data'!#REF!/N$1</f>
        <v>#REF!</v>
      </c>
      <c r="O200" s="61" t="e">
        <f>'Raw Data'!#REF!/O$1</f>
        <v>#REF!</v>
      </c>
      <c r="P200" s="61" t="str">
        <f t="shared" si="13"/>
        <v/>
      </c>
      <c r="Q200" s="61" t="e">
        <f t="shared" si="14"/>
        <v>#REF!</v>
      </c>
    </row>
    <row r="201" spans="1:17">
      <c r="A201" s="2" t="s">
        <v>208</v>
      </c>
      <c r="B201" s="55">
        <v>4</v>
      </c>
      <c r="C201" s="55">
        <v>2022</v>
      </c>
      <c r="D201" s="55" t="s">
        <v>209</v>
      </c>
      <c r="E201" s="55" t="s">
        <v>209</v>
      </c>
      <c r="F201" s="36">
        <v>44835</v>
      </c>
      <c r="G201" s="55">
        <f t="shared" si="16"/>
        <v>31</v>
      </c>
      <c r="H201" s="56">
        <f t="shared" si="15"/>
        <v>44850</v>
      </c>
      <c r="I201" s="151">
        <f>_xlfn.XLOOKUP(Table12[[#This Row],[Month Year]],'Modelling New'!D:D,'Modelling New'!N:N)</f>
        <v>10.507</v>
      </c>
      <c r="J201" s="61" t="e">
        <f>'Raw Data'!#REF!/J$1</f>
        <v>#REF!</v>
      </c>
      <c r="K201" s="61" t="e">
        <f>'Raw Data'!#REF!/K$1</f>
        <v>#REF!</v>
      </c>
      <c r="L201" s="61" t="e">
        <f>'Raw Data'!#REF!/L$1</f>
        <v>#REF!</v>
      </c>
      <c r="M201" s="61" t="e">
        <f>'Raw Data'!#REF!/M$1</f>
        <v>#REF!</v>
      </c>
      <c r="N201" s="61" t="e">
        <f>'Raw Data'!#REF!/N$1</f>
        <v>#REF!</v>
      </c>
      <c r="O201" s="61" t="e">
        <f>'Raw Data'!#REF!/O$1</f>
        <v>#REF!</v>
      </c>
      <c r="P201" s="61" t="str">
        <f t="shared" si="13"/>
        <v/>
      </c>
      <c r="Q201" s="61" t="e">
        <f t="shared" si="14"/>
        <v>#REF!</v>
      </c>
    </row>
    <row r="202" spans="1:17">
      <c r="A202" s="2" t="s">
        <v>208</v>
      </c>
      <c r="B202" s="57">
        <v>4</v>
      </c>
      <c r="C202" s="57">
        <v>2022</v>
      </c>
      <c r="D202" s="57" t="s">
        <v>209</v>
      </c>
      <c r="E202" s="57" t="s">
        <v>209</v>
      </c>
      <c r="F202" s="36">
        <v>44835</v>
      </c>
      <c r="G202" s="57">
        <f t="shared" si="16"/>
        <v>31</v>
      </c>
      <c r="H202" s="58">
        <f t="shared" si="15"/>
        <v>44851</v>
      </c>
      <c r="I202" s="152">
        <f>_xlfn.XLOOKUP(Table12[[#This Row],[Month Year]],'Modelling New'!D:D,'Modelling New'!N:N)</f>
        <v>10.507</v>
      </c>
      <c r="J202" s="61" t="e">
        <f>'Raw Data'!#REF!/J$1</f>
        <v>#REF!</v>
      </c>
      <c r="K202" s="61" t="e">
        <f>'Raw Data'!#REF!/K$1</f>
        <v>#REF!</v>
      </c>
      <c r="L202" s="61" t="e">
        <f>'Raw Data'!#REF!/L$1</f>
        <v>#REF!</v>
      </c>
      <c r="M202" s="61" t="e">
        <f>'Raw Data'!#REF!/M$1</f>
        <v>#REF!</v>
      </c>
      <c r="N202" s="61" t="e">
        <f>'Raw Data'!#REF!/N$1</f>
        <v>#REF!</v>
      </c>
      <c r="O202" s="61" t="e">
        <f>'Raw Data'!#REF!/O$1</f>
        <v>#REF!</v>
      </c>
      <c r="P202" s="61" t="str">
        <f t="shared" si="13"/>
        <v/>
      </c>
      <c r="Q202" s="61" t="e">
        <f t="shared" si="14"/>
        <v>#REF!</v>
      </c>
    </row>
    <row r="203" spans="1:17">
      <c r="A203" s="2" t="s">
        <v>208</v>
      </c>
      <c r="B203" s="55">
        <v>4</v>
      </c>
      <c r="C203" s="55">
        <v>2022</v>
      </c>
      <c r="D203" s="55" t="s">
        <v>209</v>
      </c>
      <c r="E203" s="55" t="s">
        <v>209</v>
      </c>
      <c r="F203" s="36">
        <v>44835</v>
      </c>
      <c r="G203" s="55">
        <f t="shared" si="16"/>
        <v>31</v>
      </c>
      <c r="H203" s="56">
        <f t="shared" si="15"/>
        <v>44852</v>
      </c>
      <c r="I203" s="151">
        <f>_xlfn.XLOOKUP(Table12[[#This Row],[Month Year]],'Modelling New'!D:D,'Modelling New'!N:N)</f>
        <v>10.507</v>
      </c>
      <c r="J203" s="61" t="e">
        <f>'Raw Data'!#REF!/J$1</f>
        <v>#REF!</v>
      </c>
      <c r="K203" s="61" t="e">
        <f>'Raw Data'!#REF!/K$1</f>
        <v>#REF!</v>
      </c>
      <c r="L203" s="61" t="e">
        <f>'Raw Data'!#REF!/L$1</f>
        <v>#REF!</v>
      </c>
      <c r="M203" s="61" t="e">
        <f>'Raw Data'!#REF!/M$1</f>
        <v>#REF!</v>
      </c>
      <c r="N203" s="61" t="e">
        <f>'Raw Data'!#REF!/N$1</f>
        <v>#REF!</v>
      </c>
      <c r="O203" s="61" t="e">
        <f>'Raw Data'!#REF!/O$1</f>
        <v>#REF!</v>
      </c>
      <c r="P203" s="61" t="str">
        <f t="shared" si="13"/>
        <v/>
      </c>
      <c r="Q203" s="61" t="e">
        <f t="shared" si="14"/>
        <v>#REF!</v>
      </c>
    </row>
    <row r="204" spans="1:17">
      <c r="A204" s="2" t="s">
        <v>208</v>
      </c>
      <c r="B204" s="57">
        <v>4</v>
      </c>
      <c r="C204" s="57">
        <v>2022</v>
      </c>
      <c r="D204" s="57" t="s">
        <v>209</v>
      </c>
      <c r="E204" s="57" t="s">
        <v>209</v>
      </c>
      <c r="F204" s="36">
        <v>44835</v>
      </c>
      <c r="G204" s="57">
        <f t="shared" si="16"/>
        <v>31</v>
      </c>
      <c r="H204" s="58">
        <f t="shared" si="15"/>
        <v>44853</v>
      </c>
      <c r="I204" s="152">
        <f>_xlfn.XLOOKUP(Table12[[#This Row],[Month Year]],'Modelling New'!D:D,'Modelling New'!N:N)</f>
        <v>10.507</v>
      </c>
      <c r="J204" s="61" t="e">
        <f>'Raw Data'!#REF!/J$1</f>
        <v>#REF!</v>
      </c>
      <c r="K204" s="61" t="e">
        <f>'Raw Data'!#REF!/K$1</f>
        <v>#REF!</v>
      </c>
      <c r="L204" s="61" t="e">
        <f>'Raw Data'!#REF!/L$1</f>
        <v>#REF!</v>
      </c>
      <c r="M204" s="61" t="e">
        <f>'Raw Data'!#REF!/M$1</f>
        <v>#REF!</v>
      </c>
      <c r="N204" s="61" t="e">
        <f>'Raw Data'!#REF!/N$1</f>
        <v>#REF!</v>
      </c>
      <c r="O204" s="61" t="e">
        <f>'Raw Data'!#REF!/O$1</f>
        <v>#REF!</v>
      </c>
      <c r="P204" s="61" t="str">
        <f t="shared" si="13"/>
        <v/>
      </c>
      <c r="Q204" s="61" t="e">
        <f t="shared" si="14"/>
        <v>#REF!</v>
      </c>
    </row>
    <row r="205" spans="1:17">
      <c r="A205" s="2" t="s">
        <v>208</v>
      </c>
      <c r="B205" s="55">
        <v>4</v>
      </c>
      <c r="C205" s="55">
        <v>2022</v>
      </c>
      <c r="D205" s="55" t="s">
        <v>209</v>
      </c>
      <c r="E205" s="55" t="s">
        <v>209</v>
      </c>
      <c r="F205" s="36">
        <v>44835</v>
      </c>
      <c r="G205" s="55">
        <f t="shared" si="16"/>
        <v>31</v>
      </c>
      <c r="H205" s="56">
        <f t="shared" si="15"/>
        <v>44854</v>
      </c>
      <c r="I205" s="151">
        <f>_xlfn.XLOOKUP(Table12[[#This Row],[Month Year]],'Modelling New'!D:D,'Modelling New'!N:N)</f>
        <v>10.507</v>
      </c>
      <c r="J205" s="61" t="e">
        <f>'Raw Data'!#REF!/J$1</f>
        <v>#REF!</v>
      </c>
      <c r="K205" s="61" t="e">
        <f>'Raw Data'!#REF!/K$1</f>
        <v>#REF!</v>
      </c>
      <c r="L205" s="61" t="e">
        <f>'Raw Data'!#REF!/L$1</f>
        <v>#REF!</v>
      </c>
      <c r="M205" s="61" t="e">
        <f>'Raw Data'!#REF!/M$1</f>
        <v>#REF!</v>
      </c>
      <c r="N205" s="61" t="e">
        <f>'Raw Data'!#REF!/N$1</f>
        <v>#REF!</v>
      </c>
      <c r="O205" s="61" t="e">
        <f>'Raw Data'!#REF!/O$1</f>
        <v>#REF!</v>
      </c>
      <c r="P205" s="61" t="str">
        <f t="shared" si="13"/>
        <v/>
      </c>
      <c r="Q205" s="61" t="e">
        <f t="shared" si="14"/>
        <v>#REF!</v>
      </c>
    </row>
    <row r="206" spans="1:17">
      <c r="A206" s="2" t="s">
        <v>208</v>
      </c>
      <c r="B206" s="57">
        <v>4</v>
      </c>
      <c r="C206" s="57">
        <v>2022</v>
      </c>
      <c r="D206" s="57" t="s">
        <v>209</v>
      </c>
      <c r="E206" s="57" t="s">
        <v>209</v>
      </c>
      <c r="F206" s="36">
        <v>44835</v>
      </c>
      <c r="G206" s="57">
        <f t="shared" si="16"/>
        <v>31</v>
      </c>
      <c r="H206" s="58">
        <f t="shared" si="15"/>
        <v>44855</v>
      </c>
      <c r="I206" s="152">
        <f>_xlfn.XLOOKUP(Table12[[#This Row],[Month Year]],'Modelling New'!D:D,'Modelling New'!N:N)</f>
        <v>10.507</v>
      </c>
      <c r="J206" s="61" t="e">
        <f>'Raw Data'!#REF!/J$1</f>
        <v>#REF!</v>
      </c>
      <c r="K206" s="61" t="e">
        <f>'Raw Data'!#REF!/K$1</f>
        <v>#REF!</v>
      </c>
      <c r="L206" s="61" t="e">
        <f>'Raw Data'!#REF!/L$1</f>
        <v>#REF!</v>
      </c>
      <c r="M206" s="61" t="e">
        <f>'Raw Data'!#REF!/M$1</f>
        <v>#REF!</v>
      </c>
      <c r="N206" s="61" t="e">
        <f>'Raw Data'!#REF!/N$1</f>
        <v>#REF!</v>
      </c>
      <c r="O206" s="61" t="e">
        <f>'Raw Data'!#REF!/O$1</f>
        <v>#REF!</v>
      </c>
      <c r="P206" s="61" t="str">
        <f t="shared" si="13"/>
        <v/>
      </c>
      <c r="Q206" s="61" t="e">
        <f t="shared" si="14"/>
        <v>#REF!</v>
      </c>
    </row>
    <row r="207" spans="1:17">
      <c r="A207" s="2" t="s">
        <v>208</v>
      </c>
      <c r="B207" s="55">
        <v>4</v>
      </c>
      <c r="C207" s="55">
        <v>2022</v>
      </c>
      <c r="D207" s="55" t="s">
        <v>209</v>
      </c>
      <c r="E207" s="55" t="s">
        <v>209</v>
      </c>
      <c r="F207" s="36">
        <v>44835</v>
      </c>
      <c r="G207" s="55">
        <f t="shared" si="16"/>
        <v>31</v>
      </c>
      <c r="H207" s="56">
        <f t="shared" si="15"/>
        <v>44856</v>
      </c>
      <c r="I207" s="151">
        <f>_xlfn.XLOOKUP(Table12[[#This Row],[Month Year]],'Modelling New'!D:D,'Modelling New'!N:N)</f>
        <v>10.507</v>
      </c>
      <c r="J207" s="61" t="e">
        <f>'Raw Data'!#REF!/J$1</f>
        <v>#REF!</v>
      </c>
      <c r="K207" s="61" t="e">
        <f>'Raw Data'!#REF!/K$1</f>
        <v>#REF!</v>
      </c>
      <c r="L207" s="61" t="e">
        <f>'Raw Data'!#REF!/L$1</f>
        <v>#REF!</v>
      </c>
      <c r="M207" s="61" t="e">
        <f>'Raw Data'!#REF!/M$1</f>
        <v>#REF!</v>
      </c>
      <c r="N207" s="61" t="e">
        <f>'Raw Data'!#REF!/N$1</f>
        <v>#REF!</v>
      </c>
      <c r="O207" s="61" t="e">
        <f>'Raw Data'!#REF!/O$1</f>
        <v>#REF!</v>
      </c>
      <c r="P207" s="61" t="str">
        <f t="shared" si="13"/>
        <v/>
      </c>
      <c r="Q207" s="61" t="e">
        <f t="shared" si="14"/>
        <v>#REF!</v>
      </c>
    </row>
    <row r="208" spans="1:17">
      <c r="A208" s="2" t="s">
        <v>208</v>
      </c>
      <c r="B208" s="57">
        <v>4</v>
      </c>
      <c r="C208" s="57">
        <v>2022</v>
      </c>
      <c r="D208" s="57" t="s">
        <v>209</v>
      </c>
      <c r="E208" s="57" t="s">
        <v>209</v>
      </c>
      <c r="F208" s="36">
        <v>44835</v>
      </c>
      <c r="G208" s="57">
        <f t="shared" si="16"/>
        <v>31</v>
      </c>
      <c r="H208" s="58">
        <f t="shared" si="15"/>
        <v>44857</v>
      </c>
      <c r="I208" s="152">
        <f>_xlfn.XLOOKUP(Table12[[#This Row],[Month Year]],'Modelling New'!D:D,'Modelling New'!N:N)</f>
        <v>10.507</v>
      </c>
      <c r="J208" s="61" t="e">
        <f>'Raw Data'!#REF!/J$1</f>
        <v>#REF!</v>
      </c>
      <c r="K208" s="61" t="e">
        <f>'Raw Data'!#REF!/K$1</f>
        <v>#REF!</v>
      </c>
      <c r="L208" s="61" t="e">
        <f>'Raw Data'!#REF!/L$1</f>
        <v>#REF!</v>
      </c>
      <c r="M208" s="61" t="e">
        <f>'Raw Data'!#REF!/M$1</f>
        <v>#REF!</v>
      </c>
      <c r="N208" s="61" t="e">
        <f>'Raw Data'!#REF!/N$1</f>
        <v>#REF!</v>
      </c>
      <c r="O208" s="61" t="e">
        <f>'Raw Data'!#REF!/O$1</f>
        <v>#REF!</v>
      </c>
      <c r="P208" s="61" t="str">
        <f t="shared" si="13"/>
        <v/>
      </c>
      <c r="Q208" s="61" t="e">
        <f t="shared" si="14"/>
        <v>#REF!</v>
      </c>
    </row>
    <row r="209" spans="1:17">
      <c r="A209" s="2" t="s">
        <v>208</v>
      </c>
      <c r="B209" s="55">
        <v>4</v>
      </c>
      <c r="C209" s="55">
        <v>2022</v>
      </c>
      <c r="D209" s="55" t="s">
        <v>209</v>
      </c>
      <c r="E209" s="55" t="s">
        <v>209</v>
      </c>
      <c r="F209" s="36">
        <v>44835</v>
      </c>
      <c r="G209" s="55">
        <f t="shared" si="16"/>
        <v>31</v>
      </c>
      <c r="H209" s="56">
        <f t="shared" si="15"/>
        <v>44858</v>
      </c>
      <c r="I209" s="151">
        <f>_xlfn.XLOOKUP(Table12[[#This Row],[Month Year]],'Modelling New'!D:D,'Modelling New'!N:N)</f>
        <v>10.507</v>
      </c>
      <c r="J209" s="61" t="e">
        <f>'Raw Data'!#REF!/J$1</f>
        <v>#REF!</v>
      </c>
      <c r="K209" s="61" t="e">
        <f>'Raw Data'!#REF!/K$1</f>
        <v>#REF!</v>
      </c>
      <c r="L209" s="61" t="e">
        <f>'Raw Data'!#REF!/L$1</f>
        <v>#REF!</v>
      </c>
      <c r="M209" s="61" t="e">
        <f>'Raw Data'!#REF!/M$1</f>
        <v>#REF!</v>
      </c>
      <c r="N209" s="61" t="e">
        <f>'Raw Data'!#REF!/N$1</f>
        <v>#REF!</v>
      </c>
      <c r="O209" s="61" t="e">
        <f>'Raw Data'!#REF!/O$1</f>
        <v>#REF!</v>
      </c>
      <c r="P209" s="61" t="str">
        <f t="shared" si="13"/>
        <v/>
      </c>
      <c r="Q209" s="61" t="e">
        <f t="shared" si="14"/>
        <v>#REF!</v>
      </c>
    </row>
    <row r="210" spans="1:17">
      <c r="A210" s="2" t="s">
        <v>208</v>
      </c>
      <c r="B210" s="57">
        <v>4</v>
      </c>
      <c r="C210" s="57">
        <v>2022</v>
      </c>
      <c r="D210" s="57" t="s">
        <v>209</v>
      </c>
      <c r="E210" s="57" t="s">
        <v>209</v>
      </c>
      <c r="F210" s="36">
        <v>44835</v>
      </c>
      <c r="G210" s="57">
        <f t="shared" si="16"/>
        <v>31</v>
      </c>
      <c r="H210" s="58">
        <f t="shared" si="15"/>
        <v>44859</v>
      </c>
      <c r="I210" s="152">
        <f>_xlfn.XLOOKUP(Table12[[#This Row],[Month Year]],'Modelling New'!D:D,'Modelling New'!N:N)</f>
        <v>10.507</v>
      </c>
      <c r="J210" s="61" t="e">
        <f>'Raw Data'!#REF!/J$1</f>
        <v>#REF!</v>
      </c>
      <c r="K210" s="61" t="e">
        <f>'Raw Data'!#REF!/K$1</f>
        <v>#REF!</v>
      </c>
      <c r="L210" s="61" t="e">
        <f>'Raw Data'!#REF!/L$1</f>
        <v>#REF!</v>
      </c>
      <c r="M210" s="61" t="e">
        <f>'Raw Data'!#REF!/M$1</f>
        <v>#REF!</v>
      </c>
      <c r="N210" s="61" t="e">
        <f>'Raw Data'!#REF!/N$1</f>
        <v>#REF!</v>
      </c>
      <c r="O210" s="61" t="e">
        <f>'Raw Data'!#REF!/O$1</f>
        <v>#REF!</v>
      </c>
      <c r="P210" s="61" t="str">
        <f t="shared" si="13"/>
        <v/>
      </c>
      <c r="Q210" s="61" t="e">
        <f t="shared" si="14"/>
        <v>#REF!</v>
      </c>
    </row>
    <row r="211" spans="1:17">
      <c r="A211" s="2" t="s">
        <v>208</v>
      </c>
      <c r="B211" s="55">
        <v>4</v>
      </c>
      <c r="C211" s="55">
        <v>2022</v>
      </c>
      <c r="D211" s="55" t="s">
        <v>209</v>
      </c>
      <c r="E211" s="55" t="s">
        <v>209</v>
      </c>
      <c r="F211" s="36">
        <v>44835</v>
      </c>
      <c r="G211" s="55">
        <f t="shared" si="16"/>
        <v>31</v>
      </c>
      <c r="H211" s="56">
        <f t="shared" si="15"/>
        <v>44860</v>
      </c>
      <c r="I211" s="151">
        <f>_xlfn.XLOOKUP(Table12[[#This Row],[Month Year]],'Modelling New'!D:D,'Modelling New'!N:N)</f>
        <v>10.507</v>
      </c>
      <c r="J211" s="61" t="e">
        <f>'Raw Data'!#REF!/J$1</f>
        <v>#REF!</v>
      </c>
      <c r="K211" s="61" t="e">
        <f>'Raw Data'!#REF!/K$1</f>
        <v>#REF!</v>
      </c>
      <c r="L211" s="61" t="e">
        <f>'Raw Data'!#REF!/L$1</f>
        <v>#REF!</v>
      </c>
      <c r="M211" s="61" t="e">
        <f>'Raw Data'!#REF!/M$1</f>
        <v>#REF!</v>
      </c>
      <c r="N211" s="61" t="e">
        <f>'Raw Data'!#REF!/N$1</f>
        <v>#REF!</v>
      </c>
      <c r="O211" s="61" t="e">
        <f>'Raw Data'!#REF!/O$1</f>
        <v>#REF!</v>
      </c>
      <c r="P211" s="61" t="str">
        <f t="shared" si="13"/>
        <v/>
      </c>
      <c r="Q211" s="61" t="e">
        <f t="shared" si="14"/>
        <v>#REF!</v>
      </c>
    </row>
    <row r="212" spans="1:17">
      <c r="A212" s="2" t="s">
        <v>208</v>
      </c>
      <c r="B212" s="57">
        <v>4</v>
      </c>
      <c r="C212" s="57">
        <v>2022</v>
      </c>
      <c r="D212" s="57" t="s">
        <v>209</v>
      </c>
      <c r="E212" s="57" t="s">
        <v>209</v>
      </c>
      <c r="F212" s="36">
        <v>44835</v>
      </c>
      <c r="G212" s="57">
        <f t="shared" si="16"/>
        <v>31</v>
      </c>
      <c r="H212" s="58">
        <f t="shared" si="15"/>
        <v>44861</v>
      </c>
      <c r="I212" s="152">
        <f>_xlfn.XLOOKUP(Table12[[#This Row],[Month Year]],'Modelling New'!D:D,'Modelling New'!N:N)</f>
        <v>10.507</v>
      </c>
      <c r="J212" s="61" t="e">
        <f>'Raw Data'!#REF!/J$1</f>
        <v>#REF!</v>
      </c>
      <c r="K212" s="61" t="e">
        <f>'Raw Data'!#REF!/K$1</f>
        <v>#REF!</v>
      </c>
      <c r="L212" s="61" t="e">
        <f>'Raw Data'!#REF!/L$1</f>
        <v>#REF!</v>
      </c>
      <c r="M212" s="61" t="e">
        <f>'Raw Data'!#REF!/M$1</f>
        <v>#REF!</v>
      </c>
      <c r="N212" s="61" t="e">
        <f>'Raw Data'!#REF!/N$1</f>
        <v>#REF!</v>
      </c>
      <c r="O212" s="61" t="e">
        <f>'Raw Data'!#REF!/O$1</f>
        <v>#REF!</v>
      </c>
      <c r="P212" s="61" t="str">
        <f t="shared" si="13"/>
        <v/>
      </c>
      <c r="Q212" s="61" t="e">
        <f t="shared" si="14"/>
        <v>#REF!</v>
      </c>
    </row>
    <row r="213" spans="1:17">
      <c r="A213" s="2" t="s">
        <v>208</v>
      </c>
      <c r="B213" s="55">
        <v>4</v>
      </c>
      <c r="C213" s="55">
        <v>2022</v>
      </c>
      <c r="D213" s="55" t="s">
        <v>209</v>
      </c>
      <c r="E213" s="55" t="s">
        <v>209</v>
      </c>
      <c r="F213" s="36">
        <v>44835</v>
      </c>
      <c r="G213" s="55">
        <f t="shared" si="16"/>
        <v>31</v>
      </c>
      <c r="H213" s="56">
        <f t="shared" si="15"/>
        <v>44862</v>
      </c>
      <c r="I213" s="151">
        <f>_xlfn.XLOOKUP(Table12[[#This Row],[Month Year]],'Modelling New'!D:D,'Modelling New'!N:N)</f>
        <v>10.507</v>
      </c>
      <c r="J213" s="61" t="e">
        <f>'Raw Data'!#REF!/J$1</f>
        <v>#REF!</v>
      </c>
      <c r="K213" s="61" t="e">
        <f>'Raw Data'!#REF!/K$1</f>
        <v>#REF!</v>
      </c>
      <c r="L213" s="61" t="e">
        <f>'Raw Data'!#REF!/L$1</f>
        <v>#REF!</v>
      </c>
      <c r="M213" s="61" t="e">
        <f>'Raw Data'!#REF!/M$1</f>
        <v>#REF!</v>
      </c>
      <c r="N213" s="61" t="e">
        <f>'Raw Data'!#REF!/N$1</f>
        <v>#REF!</v>
      </c>
      <c r="O213" s="61" t="e">
        <f>'Raw Data'!#REF!/O$1</f>
        <v>#REF!</v>
      </c>
      <c r="P213" s="61" t="str">
        <f t="shared" si="13"/>
        <v/>
      </c>
      <c r="Q213" s="61" t="e">
        <f t="shared" si="14"/>
        <v>#REF!</v>
      </c>
    </row>
    <row r="214" spans="1:17">
      <c r="A214" s="2" t="s">
        <v>208</v>
      </c>
      <c r="B214" s="57">
        <v>4</v>
      </c>
      <c r="C214" s="57">
        <v>2022</v>
      </c>
      <c r="D214" s="57" t="s">
        <v>209</v>
      </c>
      <c r="E214" s="57" t="s">
        <v>209</v>
      </c>
      <c r="F214" s="36">
        <v>44835</v>
      </c>
      <c r="G214" s="57">
        <f t="shared" si="16"/>
        <v>31</v>
      </c>
      <c r="H214" s="58">
        <f t="shared" si="15"/>
        <v>44863</v>
      </c>
      <c r="I214" s="152">
        <f>_xlfn.XLOOKUP(Table12[[#This Row],[Month Year]],'Modelling New'!D:D,'Modelling New'!N:N)</f>
        <v>10.507</v>
      </c>
      <c r="J214" s="61" t="e">
        <f>'Raw Data'!#REF!/J$1</f>
        <v>#REF!</v>
      </c>
      <c r="K214" s="61" t="e">
        <f>'Raw Data'!#REF!/K$1</f>
        <v>#REF!</v>
      </c>
      <c r="L214" s="61" t="e">
        <f>'Raw Data'!#REF!/L$1</f>
        <v>#REF!</v>
      </c>
      <c r="M214" s="61" t="e">
        <f>'Raw Data'!#REF!/M$1</f>
        <v>#REF!</v>
      </c>
      <c r="N214" s="61" t="e">
        <f>'Raw Data'!#REF!/N$1</f>
        <v>#REF!</v>
      </c>
      <c r="O214" s="61" t="e">
        <f>'Raw Data'!#REF!/O$1</f>
        <v>#REF!</v>
      </c>
      <c r="P214" s="61" t="str">
        <f t="shared" si="13"/>
        <v/>
      </c>
      <c r="Q214" s="61" t="e">
        <f t="shared" si="14"/>
        <v>#REF!</v>
      </c>
    </row>
    <row r="215" spans="1:17">
      <c r="A215" s="2" t="s">
        <v>208</v>
      </c>
      <c r="B215" s="55">
        <v>4</v>
      </c>
      <c r="C215" s="55">
        <v>2022</v>
      </c>
      <c r="D215" s="55" t="s">
        <v>209</v>
      </c>
      <c r="E215" s="55" t="s">
        <v>209</v>
      </c>
      <c r="F215" s="36">
        <v>44835</v>
      </c>
      <c r="G215" s="55">
        <f t="shared" si="16"/>
        <v>31</v>
      </c>
      <c r="H215" s="56">
        <f t="shared" si="15"/>
        <v>44864</v>
      </c>
      <c r="I215" s="151">
        <f>_xlfn.XLOOKUP(Table12[[#This Row],[Month Year]],'Modelling New'!D:D,'Modelling New'!N:N)</f>
        <v>10.507</v>
      </c>
      <c r="J215" s="61" t="e">
        <f>'Raw Data'!#REF!/J$1</f>
        <v>#REF!</v>
      </c>
      <c r="K215" s="61" t="e">
        <f>'Raw Data'!#REF!/K$1</f>
        <v>#REF!</v>
      </c>
      <c r="L215" s="61" t="e">
        <f>'Raw Data'!#REF!/L$1</f>
        <v>#REF!</v>
      </c>
      <c r="M215" s="61" t="e">
        <f>'Raw Data'!#REF!/M$1</f>
        <v>#REF!</v>
      </c>
      <c r="N215" s="61" t="e">
        <f>'Raw Data'!#REF!/N$1</f>
        <v>#REF!</v>
      </c>
      <c r="O215" s="61" t="e">
        <f>'Raw Data'!#REF!/O$1</f>
        <v>#REF!</v>
      </c>
      <c r="P215" s="61" t="str">
        <f t="shared" si="13"/>
        <v/>
      </c>
      <c r="Q215" s="61" t="e">
        <f t="shared" si="14"/>
        <v>#REF!</v>
      </c>
    </row>
    <row r="216" spans="1:17">
      <c r="A216" s="2" t="s">
        <v>208</v>
      </c>
      <c r="B216" s="57">
        <v>4</v>
      </c>
      <c r="C216" s="57">
        <v>2022</v>
      </c>
      <c r="D216" s="57" t="s">
        <v>209</v>
      </c>
      <c r="E216" s="57" t="s">
        <v>209</v>
      </c>
      <c r="F216" s="36">
        <v>44835</v>
      </c>
      <c r="G216" s="57">
        <f t="shared" si="16"/>
        <v>31</v>
      </c>
      <c r="H216" s="58">
        <f t="shared" si="15"/>
        <v>44865</v>
      </c>
      <c r="I216" s="152">
        <f>_xlfn.XLOOKUP(Table12[[#This Row],[Month Year]],'Modelling New'!D:D,'Modelling New'!N:N)</f>
        <v>10.507</v>
      </c>
      <c r="J216" s="61" t="e">
        <f>'Raw Data'!#REF!/J$1</f>
        <v>#REF!</v>
      </c>
      <c r="K216" s="61" t="e">
        <f>'Raw Data'!#REF!/K$1</f>
        <v>#REF!</v>
      </c>
      <c r="L216" s="61" t="e">
        <f>'Raw Data'!#REF!/L$1</f>
        <v>#REF!</v>
      </c>
      <c r="M216" s="61" t="e">
        <f>'Raw Data'!#REF!/M$1</f>
        <v>#REF!</v>
      </c>
      <c r="N216" s="61" t="e">
        <f>'Raw Data'!#REF!/N$1</f>
        <v>#REF!</v>
      </c>
      <c r="O216" s="61" t="e">
        <f>'Raw Data'!#REF!/O$1</f>
        <v>#REF!</v>
      </c>
      <c r="P216" s="61" t="str">
        <f t="shared" si="13"/>
        <v/>
      </c>
      <c r="Q216" s="61" t="e">
        <f t="shared" si="14"/>
        <v>#REF!</v>
      </c>
    </row>
    <row r="217" spans="1:17">
      <c r="A217" s="2" t="s">
        <v>208</v>
      </c>
      <c r="B217" s="55">
        <v>4</v>
      </c>
      <c r="C217" s="55">
        <v>2022</v>
      </c>
      <c r="D217" s="55" t="s">
        <v>209</v>
      </c>
      <c r="E217" s="55" t="s">
        <v>209</v>
      </c>
      <c r="F217" s="36">
        <v>44866</v>
      </c>
      <c r="G217" s="55">
        <f t="shared" si="16"/>
        <v>30</v>
      </c>
      <c r="H217" s="56">
        <f t="shared" si="15"/>
        <v>44866</v>
      </c>
      <c r="I217" s="151">
        <f>_xlfn.XLOOKUP(Table12[[#This Row],[Month Year]],'Modelling New'!D:D,'Modelling New'!N:N)</f>
        <v>10.507</v>
      </c>
      <c r="J217" s="61" t="e">
        <f>'Raw Data'!#REF!/J$1</f>
        <v>#REF!</v>
      </c>
      <c r="K217" s="61" t="e">
        <f>'Raw Data'!#REF!/K$1</f>
        <v>#REF!</v>
      </c>
      <c r="L217" s="61" t="e">
        <f>'Raw Data'!#REF!/L$1</f>
        <v>#REF!</v>
      </c>
      <c r="M217" s="61" t="e">
        <f>'Raw Data'!#REF!/M$1</f>
        <v>#REF!</v>
      </c>
      <c r="N217" s="61" t="e">
        <f>'Raw Data'!#REF!/N$1</f>
        <v>#REF!</v>
      </c>
      <c r="O217" s="61" t="e">
        <f>'Raw Data'!#REF!/O$1</f>
        <v>#REF!</v>
      </c>
      <c r="P217" s="61" t="str">
        <f t="shared" si="13"/>
        <v/>
      </c>
      <c r="Q217" s="61" t="e">
        <f t="shared" si="14"/>
        <v>#REF!</v>
      </c>
    </row>
    <row r="218" spans="1:17">
      <c r="A218" s="2" t="s">
        <v>208</v>
      </c>
      <c r="B218" s="57">
        <v>4</v>
      </c>
      <c r="C218" s="57">
        <v>2022</v>
      </c>
      <c r="D218" s="57" t="s">
        <v>209</v>
      </c>
      <c r="E218" s="57" t="s">
        <v>209</v>
      </c>
      <c r="F218" s="36">
        <v>44866</v>
      </c>
      <c r="G218" s="57">
        <f t="shared" si="16"/>
        <v>30</v>
      </c>
      <c r="H218" s="58">
        <f t="shared" si="15"/>
        <v>44867</v>
      </c>
      <c r="I218" s="152">
        <f>_xlfn.XLOOKUP(Table12[[#This Row],[Month Year]],'Modelling New'!D:D,'Modelling New'!N:N)</f>
        <v>10.507</v>
      </c>
      <c r="J218" s="61" t="e">
        <f>'Raw Data'!#REF!/J$1</f>
        <v>#REF!</v>
      </c>
      <c r="K218" s="61" t="e">
        <f>'Raw Data'!#REF!/K$1</f>
        <v>#REF!</v>
      </c>
      <c r="L218" s="61" t="e">
        <f>'Raw Data'!#REF!/L$1</f>
        <v>#REF!</v>
      </c>
      <c r="M218" s="61" t="e">
        <f>'Raw Data'!#REF!/M$1</f>
        <v>#REF!</v>
      </c>
      <c r="N218" s="61" t="e">
        <f>'Raw Data'!#REF!/N$1</f>
        <v>#REF!</v>
      </c>
      <c r="O218" s="61" t="e">
        <f>'Raw Data'!#REF!/O$1</f>
        <v>#REF!</v>
      </c>
      <c r="P218" s="61" t="str">
        <f t="shared" si="13"/>
        <v/>
      </c>
      <c r="Q218" s="61" t="e">
        <f t="shared" si="14"/>
        <v>#REF!</v>
      </c>
    </row>
    <row r="219" spans="1:17">
      <c r="A219" s="2" t="s">
        <v>208</v>
      </c>
      <c r="B219" s="55">
        <v>4</v>
      </c>
      <c r="C219" s="55">
        <v>2022</v>
      </c>
      <c r="D219" s="55" t="s">
        <v>209</v>
      </c>
      <c r="E219" s="55" t="s">
        <v>209</v>
      </c>
      <c r="F219" s="36">
        <v>44866</v>
      </c>
      <c r="G219" s="55">
        <f t="shared" si="16"/>
        <v>30</v>
      </c>
      <c r="H219" s="56">
        <f t="shared" si="15"/>
        <v>44868</v>
      </c>
      <c r="I219" s="151">
        <f>_xlfn.XLOOKUP(Table12[[#This Row],[Month Year]],'Modelling New'!D:D,'Modelling New'!N:N)</f>
        <v>10.507</v>
      </c>
      <c r="J219" s="61" t="e">
        <f>'Raw Data'!#REF!/J$1</f>
        <v>#REF!</v>
      </c>
      <c r="K219" s="61" t="e">
        <f>'Raw Data'!#REF!/K$1</f>
        <v>#REF!</v>
      </c>
      <c r="L219" s="61" t="e">
        <f>'Raw Data'!#REF!/L$1</f>
        <v>#REF!</v>
      </c>
      <c r="M219" s="61" t="e">
        <f>'Raw Data'!#REF!/M$1</f>
        <v>#REF!</v>
      </c>
      <c r="N219" s="61" t="e">
        <f>'Raw Data'!#REF!/N$1</f>
        <v>#REF!</v>
      </c>
      <c r="O219" s="61" t="e">
        <f>'Raw Data'!#REF!/O$1</f>
        <v>#REF!</v>
      </c>
      <c r="P219" s="61" t="str">
        <f t="shared" si="13"/>
        <v/>
      </c>
      <c r="Q219" s="61" t="e">
        <f t="shared" si="14"/>
        <v>#REF!</v>
      </c>
    </row>
    <row r="220" spans="1:17">
      <c r="A220" s="2" t="s">
        <v>208</v>
      </c>
      <c r="B220" s="57">
        <v>4</v>
      </c>
      <c r="C220" s="57">
        <v>2022</v>
      </c>
      <c r="D220" s="57" t="s">
        <v>209</v>
      </c>
      <c r="E220" s="57" t="s">
        <v>209</v>
      </c>
      <c r="F220" s="36">
        <v>44866</v>
      </c>
      <c r="G220" s="57">
        <f t="shared" si="16"/>
        <v>30</v>
      </c>
      <c r="H220" s="58">
        <f t="shared" si="15"/>
        <v>44869</v>
      </c>
      <c r="I220" s="152">
        <f>_xlfn.XLOOKUP(Table12[[#This Row],[Month Year]],'Modelling New'!D:D,'Modelling New'!N:N)</f>
        <v>10.507</v>
      </c>
      <c r="J220" s="61" t="e">
        <f>'Raw Data'!#REF!/J$1</f>
        <v>#REF!</v>
      </c>
      <c r="K220" s="61" t="e">
        <f>'Raw Data'!#REF!/K$1</f>
        <v>#REF!</v>
      </c>
      <c r="L220" s="61" t="e">
        <f>'Raw Data'!#REF!/L$1</f>
        <v>#REF!</v>
      </c>
      <c r="M220" s="61" t="e">
        <f>'Raw Data'!#REF!/M$1</f>
        <v>#REF!</v>
      </c>
      <c r="N220" s="61" t="e">
        <f>'Raw Data'!#REF!/N$1</f>
        <v>#REF!</v>
      </c>
      <c r="O220" s="61" t="e">
        <f>'Raw Data'!#REF!/O$1</f>
        <v>#REF!</v>
      </c>
      <c r="P220" s="61" t="str">
        <f t="shared" si="13"/>
        <v/>
      </c>
      <c r="Q220" s="61" t="e">
        <f t="shared" si="14"/>
        <v>#REF!</v>
      </c>
    </row>
    <row r="221" spans="1:17">
      <c r="A221" s="2" t="s">
        <v>208</v>
      </c>
      <c r="B221" s="55">
        <v>4</v>
      </c>
      <c r="C221" s="55">
        <v>2022</v>
      </c>
      <c r="D221" s="55" t="s">
        <v>209</v>
      </c>
      <c r="E221" s="55" t="s">
        <v>209</v>
      </c>
      <c r="F221" s="36">
        <v>44866</v>
      </c>
      <c r="G221" s="55">
        <f t="shared" si="16"/>
        <v>30</v>
      </c>
      <c r="H221" s="56">
        <f t="shared" si="15"/>
        <v>44870</v>
      </c>
      <c r="I221" s="151">
        <f>_xlfn.XLOOKUP(Table12[[#This Row],[Month Year]],'Modelling New'!D:D,'Modelling New'!N:N)</f>
        <v>10.507</v>
      </c>
      <c r="J221" s="61" t="e">
        <f>'Raw Data'!#REF!/J$1</f>
        <v>#REF!</v>
      </c>
      <c r="K221" s="61" t="e">
        <f>'Raw Data'!#REF!/K$1</f>
        <v>#REF!</v>
      </c>
      <c r="L221" s="61" t="e">
        <f>'Raw Data'!#REF!/L$1</f>
        <v>#REF!</v>
      </c>
      <c r="M221" s="61" t="e">
        <f>'Raw Data'!#REF!/M$1</f>
        <v>#REF!</v>
      </c>
      <c r="N221" s="61" t="e">
        <f>'Raw Data'!#REF!/N$1</f>
        <v>#REF!</v>
      </c>
      <c r="O221" s="61" t="e">
        <f>'Raw Data'!#REF!/O$1</f>
        <v>#REF!</v>
      </c>
      <c r="P221" s="61" t="str">
        <f t="shared" si="13"/>
        <v/>
      </c>
      <c r="Q221" s="61" t="e">
        <f t="shared" si="14"/>
        <v>#REF!</v>
      </c>
    </row>
    <row r="222" spans="1:17">
      <c r="A222" s="2" t="s">
        <v>208</v>
      </c>
      <c r="B222" s="57">
        <v>4</v>
      </c>
      <c r="C222" s="57">
        <v>2022</v>
      </c>
      <c r="D222" s="57" t="s">
        <v>209</v>
      </c>
      <c r="E222" s="57" t="s">
        <v>209</v>
      </c>
      <c r="F222" s="36">
        <v>44866</v>
      </c>
      <c r="G222" s="57">
        <f t="shared" si="16"/>
        <v>30</v>
      </c>
      <c r="H222" s="58">
        <f t="shared" si="15"/>
        <v>44871</v>
      </c>
      <c r="I222" s="152">
        <f>_xlfn.XLOOKUP(Table12[[#This Row],[Month Year]],'Modelling New'!D:D,'Modelling New'!N:N)</f>
        <v>10.507</v>
      </c>
      <c r="J222" s="61" t="e">
        <f>'Raw Data'!#REF!/J$1</f>
        <v>#REF!</v>
      </c>
      <c r="K222" s="61" t="e">
        <f>'Raw Data'!#REF!/K$1</f>
        <v>#REF!</v>
      </c>
      <c r="L222" s="61" t="e">
        <f>'Raw Data'!#REF!/L$1</f>
        <v>#REF!</v>
      </c>
      <c r="M222" s="61" t="e">
        <f>'Raw Data'!#REF!/M$1</f>
        <v>#REF!</v>
      </c>
      <c r="N222" s="61" t="e">
        <f>'Raw Data'!#REF!/N$1</f>
        <v>#REF!</v>
      </c>
      <c r="O222" s="61" t="e">
        <f>'Raw Data'!#REF!/O$1</f>
        <v>#REF!</v>
      </c>
      <c r="P222" s="61" t="str">
        <f t="shared" si="13"/>
        <v/>
      </c>
      <c r="Q222" s="61" t="e">
        <f t="shared" si="14"/>
        <v>#REF!</v>
      </c>
    </row>
    <row r="223" spans="1:17">
      <c r="A223" s="2" t="s">
        <v>208</v>
      </c>
      <c r="B223" s="55">
        <v>4</v>
      </c>
      <c r="C223" s="55">
        <v>2022</v>
      </c>
      <c r="D223" s="55" t="s">
        <v>209</v>
      </c>
      <c r="E223" s="55" t="s">
        <v>209</v>
      </c>
      <c r="F223" s="36">
        <v>44866</v>
      </c>
      <c r="G223" s="55">
        <f t="shared" si="16"/>
        <v>30</v>
      </c>
      <c r="H223" s="56">
        <f t="shared" si="15"/>
        <v>44872</v>
      </c>
      <c r="I223" s="151">
        <f>_xlfn.XLOOKUP(Table12[[#This Row],[Month Year]],'Modelling New'!D:D,'Modelling New'!N:N)</f>
        <v>10.507</v>
      </c>
      <c r="J223" s="61" t="e">
        <f>'Raw Data'!#REF!/J$1</f>
        <v>#REF!</v>
      </c>
      <c r="K223" s="61" t="e">
        <f>'Raw Data'!#REF!/K$1</f>
        <v>#REF!</v>
      </c>
      <c r="L223" s="61" t="e">
        <f>'Raw Data'!#REF!/L$1</f>
        <v>#REF!</v>
      </c>
      <c r="M223" s="61" t="e">
        <f>'Raw Data'!#REF!/M$1</f>
        <v>#REF!</v>
      </c>
      <c r="N223" s="61" t="e">
        <f>'Raw Data'!#REF!/N$1</f>
        <v>#REF!</v>
      </c>
      <c r="O223" s="61" t="e">
        <f>'Raw Data'!#REF!/O$1</f>
        <v>#REF!</v>
      </c>
      <c r="P223" s="61" t="str">
        <f t="shared" si="13"/>
        <v/>
      </c>
      <c r="Q223" s="61" t="e">
        <f t="shared" si="14"/>
        <v>#REF!</v>
      </c>
    </row>
    <row r="224" spans="1:17">
      <c r="A224" s="2" t="s">
        <v>208</v>
      </c>
      <c r="B224" s="57">
        <v>4</v>
      </c>
      <c r="C224" s="57">
        <v>2022</v>
      </c>
      <c r="D224" s="57" t="s">
        <v>209</v>
      </c>
      <c r="E224" s="57" t="s">
        <v>209</v>
      </c>
      <c r="F224" s="36">
        <v>44866</v>
      </c>
      <c r="G224" s="57">
        <f t="shared" si="16"/>
        <v>30</v>
      </c>
      <c r="H224" s="58">
        <f t="shared" si="15"/>
        <v>44873</v>
      </c>
      <c r="I224" s="152">
        <f>_xlfn.XLOOKUP(Table12[[#This Row],[Month Year]],'Modelling New'!D:D,'Modelling New'!N:N)</f>
        <v>10.507</v>
      </c>
      <c r="J224" s="61" t="e">
        <f>'Raw Data'!#REF!/J$1</f>
        <v>#REF!</v>
      </c>
      <c r="K224" s="61" t="e">
        <f>'Raw Data'!#REF!/K$1</f>
        <v>#REF!</v>
      </c>
      <c r="L224" s="61" t="e">
        <f>'Raw Data'!#REF!/L$1</f>
        <v>#REF!</v>
      </c>
      <c r="M224" s="61" t="e">
        <f>'Raw Data'!#REF!/M$1</f>
        <v>#REF!</v>
      </c>
      <c r="N224" s="61" t="e">
        <f>'Raw Data'!#REF!/N$1</f>
        <v>#REF!</v>
      </c>
      <c r="O224" s="61" t="e">
        <f>'Raw Data'!#REF!/O$1</f>
        <v>#REF!</v>
      </c>
      <c r="P224" s="61" t="str">
        <f t="shared" si="13"/>
        <v/>
      </c>
      <c r="Q224" s="61" t="e">
        <f t="shared" si="14"/>
        <v>#REF!</v>
      </c>
    </row>
    <row r="225" spans="1:17">
      <c r="A225" s="2" t="s">
        <v>208</v>
      </c>
      <c r="B225" s="55">
        <v>4</v>
      </c>
      <c r="C225" s="55">
        <v>2022</v>
      </c>
      <c r="D225" s="55" t="s">
        <v>209</v>
      </c>
      <c r="E225" s="55" t="s">
        <v>209</v>
      </c>
      <c r="F225" s="36">
        <v>44866</v>
      </c>
      <c r="G225" s="55">
        <f t="shared" si="16"/>
        <v>30</v>
      </c>
      <c r="H225" s="56">
        <f t="shared" si="15"/>
        <v>44874</v>
      </c>
      <c r="I225" s="151">
        <f>_xlfn.XLOOKUP(Table12[[#This Row],[Month Year]],'Modelling New'!D:D,'Modelling New'!N:N)</f>
        <v>10.507</v>
      </c>
      <c r="J225" s="61" t="e">
        <f>'Raw Data'!#REF!/J$1</f>
        <v>#REF!</v>
      </c>
      <c r="K225" s="61" t="e">
        <f>'Raw Data'!#REF!/K$1</f>
        <v>#REF!</v>
      </c>
      <c r="L225" s="61" t="e">
        <f>'Raw Data'!#REF!/L$1</f>
        <v>#REF!</v>
      </c>
      <c r="M225" s="61" t="e">
        <f>'Raw Data'!#REF!/M$1</f>
        <v>#REF!</v>
      </c>
      <c r="N225" s="61" t="e">
        <f>'Raw Data'!#REF!/N$1</f>
        <v>#REF!</v>
      </c>
      <c r="O225" s="61" t="e">
        <f>'Raw Data'!#REF!/O$1</f>
        <v>#REF!</v>
      </c>
      <c r="P225" s="61" t="str">
        <f t="shared" si="13"/>
        <v/>
      </c>
      <c r="Q225" s="61" t="e">
        <f t="shared" si="14"/>
        <v>#REF!</v>
      </c>
    </row>
    <row r="226" spans="1:17">
      <c r="A226" s="2" t="s">
        <v>208</v>
      </c>
      <c r="B226" s="57">
        <v>4</v>
      </c>
      <c r="C226" s="57">
        <v>2022</v>
      </c>
      <c r="D226" s="57" t="s">
        <v>209</v>
      </c>
      <c r="E226" s="57" t="s">
        <v>209</v>
      </c>
      <c r="F226" s="36">
        <v>44866</v>
      </c>
      <c r="G226" s="57">
        <f t="shared" si="16"/>
        <v>30</v>
      </c>
      <c r="H226" s="58">
        <f t="shared" si="15"/>
        <v>44875</v>
      </c>
      <c r="I226" s="152">
        <f>_xlfn.XLOOKUP(Table12[[#This Row],[Month Year]],'Modelling New'!D:D,'Modelling New'!N:N)</f>
        <v>10.507</v>
      </c>
      <c r="J226" s="61" t="e">
        <f>'Raw Data'!#REF!/J$1</f>
        <v>#REF!</v>
      </c>
      <c r="K226" s="61" t="e">
        <f>'Raw Data'!#REF!/K$1</f>
        <v>#REF!</v>
      </c>
      <c r="L226" s="61" t="e">
        <f>'Raw Data'!#REF!/L$1</f>
        <v>#REF!</v>
      </c>
      <c r="M226" s="61" t="e">
        <f>'Raw Data'!#REF!/M$1</f>
        <v>#REF!</v>
      </c>
      <c r="N226" s="61" t="e">
        <f>'Raw Data'!#REF!/N$1</f>
        <v>#REF!</v>
      </c>
      <c r="O226" s="61" t="e">
        <f>'Raw Data'!#REF!/O$1</f>
        <v>#REF!</v>
      </c>
      <c r="P226" s="61" t="str">
        <f t="shared" ref="P226:P289" si="17">IFERROR(AVERAGEIF(J226:O226,"&gt;"&amp;0,J226:O226),"")</f>
        <v/>
      </c>
      <c r="Q226" s="61" t="e">
        <f t="shared" ref="Q226:Q289" si="18">MAXA(J226:O226)</f>
        <v>#REF!</v>
      </c>
    </row>
    <row r="227" spans="1:17">
      <c r="A227" s="2" t="s">
        <v>208</v>
      </c>
      <c r="B227" s="55">
        <v>4</v>
      </c>
      <c r="C227" s="55">
        <v>2022</v>
      </c>
      <c r="D227" s="55" t="s">
        <v>209</v>
      </c>
      <c r="E227" s="55" t="s">
        <v>209</v>
      </c>
      <c r="F227" s="36">
        <v>44866</v>
      </c>
      <c r="G227" s="55">
        <f t="shared" si="16"/>
        <v>30</v>
      </c>
      <c r="H227" s="56">
        <f t="shared" si="15"/>
        <v>44876</v>
      </c>
      <c r="I227" s="151">
        <f>_xlfn.XLOOKUP(Table12[[#This Row],[Month Year]],'Modelling New'!D:D,'Modelling New'!N:N)</f>
        <v>10.507</v>
      </c>
      <c r="J227" s="61" t="e">
        <f>'Raw Data'!#REF!/J$1</f>
        <v>#REF!</v>
      </c>
      <c r="K227" s="61" t="e">
        <f>'Raw Data'!#REF!/K$1</f>
        <v>#REF!</v>
      </c>
      <c r="L227" s="61" t="e">
        <f>'Raw Data'!#REF!/L$1</f>
        <v>#REF!</v>
      </c>
      <c r="M227" s="61" t="e">
        <f>'Raw Data'!#REF!/M$1</f>
        <v>#REF!</v>
      </c>
      <c r="N227" s="61" t="e">
        <f>'Raw Data'!#REF!/N$1</f>
        <v>#REF!</v>
      </c>
      <c r="O227" s="61" t="e">
        <f>'Raw Data'!#REF!/O$1</f>
        <v>#REF!</v>
      </c>
      <c r="P227" s="61" t="str">
        <f t="shared" si="17"/>
        <v/>
      </c>
      <c r="Q227" s="61" t="e">
        <f t="shared" si="18"/>
        <v>#REF!</v>
      </c>
    </row>
    <row r="228" spans="1:17">
      <c r="A228" s="2" t="s">
        <v>208</v>
      </c>
      <c r="B228" s="57">
        <v>4</v>
      </c>
      <c r="C228" s="57">
        <v>2022</v>
      </c>
      <c r="D228" s="57" t="s">
        <v>209</v>
      </c>
      <c r="E228" s="57" t="s">
        <v>209</v>
      </c>
      <c r="F228" s="36">
        <v>44866</v>
      </c>
      <c r="G228" s="57">
        <f t="shared" si="16"/>
        <v>30</v>
      </c>
      <c r="H228" s="58">
        <f t="shared" si="15"/>
        <v>44877</v>
      </c>
      <c r="I228" s="152">
        <f>_xlfn.XLOOKUP(Table12[[#This Row],[Month Year]],'Modelling New'!D:D,'Modelling New'!N:N)</f>
        <v>10.507</v>
      </c>
      <c r="J228" s="61" t="e">
        <f>'Raw Data'!#REF!/J$1</f>
        <v>#REF!</v>
      </c>
      <c r="K228" s="61" t="e">
        <f>'Raw Data'!#REF!/K$1</f>
        <v>#REF!</v>
      </c>
      <c r="L228" s="61" t="e">
        <f>'Raw Data'!#REF!/L$1</f>
        <v>#REF!</v>
      </c>
      <c r="M228" s="61" t="e">
        <f>'Raw Data'!#REF!/M$1</f>
        <v>#REF!</v>
      </c>
      <c r="N228" s="61" t="e">
        <f>'Raw Data'!#REF!/N$1</f>
        <v>#REF!</v>
      </c>
      <c r="O228" s="61" t="e">
        <f>'Raw Data'!#REF!/O$1</f>
        <v>#REF!</v>
      </c>
      <c r="P228" s="61" t="str">
        <f t="shared" si="17"/>
        <v/>
      </c>
      <c r="Q228" s="61" t="e">
        <f t="shared" si="18"/>
        <v>#REF!</v>
      </c>
    </row>
    <row r="229" spans="1:17">
      <c r="A229" s="2" t="s">
        <v>208</v>
      </c>
      <c r="B229" s="55">
        <v>4</v>
      </c>
      <c r="C229" s="55">
        <v>2022</v>
      </c>
      <c r="D229" s="55" t="s">
        <v>209</v>
      </c>
      <c r="E229" s="55" t="s">
        <v>209</v>
      </c>
      <c r="F229" s="36">
        <v>44866</v>
      </c>
      <c r="G229" s="55">
        <f t="shared" si="16"/>
        <v>30</v>
      </c>
      <c r="H229" s="56">
        <f t="shared" si="15"/>
        <v>44878</v>
      </c>
      <c r="I229" s="151">
        <f>_xlfn.XLOOKUP(Table12[[#This Row],[Month Year]],'Modelling New'!D:D,'Modelling New'!N:N)</f>
        <v>10.507</v>
      </c>
      <c r="J229" s="61" t="e">
        <f>'Raw Data'!#REF!/J$1</f>
        <v>#REF!</v>
      </c>
      <c r="K229" s="61" t="e">
        <f>'Raw Data'!#REF!/K$1</f>
        <v>#REF!</v>
      </c>
      <c r="L229" s="61" t="e">
        <f>'Raw Data'!#REF!/L$1</f>
        <v>#REF!</v>
      </c>
      <c r="M229" s="61" t="e">
        <f>'Raw Data'!#REF!/M$1</f>
        <v>#REF!</v>
      </c>
      <c r="N229" s="61" t="e">
        <f>'Raw Data'!#REF!/N$1</f>
        <v>#REF!</v>
      </c>
      <c r="O229" s="61" t="e">
        <f>'Raw Data'!#REF!/O$1</f>
        <v>#REF!</v>
      </c>
      <c r="P229" s="61" t="str">
        <f t="shared" si="17"/>
        <v/>
      </c>
      <c r="Q229" s="61" t="e">
        <f t="shared" si="18"/>
        <v>#REF!</v>
      </c>
    </row>
    <row r="230" spans="1:17">
      <c r="A230" s="2" t="s">
        <v>208</v>
      </c>
      <c r="B230" s="57">
        <v>4</v>
      </c>
      <c r="C230" s="57">
        <v>2022</v>
      </c>
      <c r="D230" s="57" t="s">
        <v>209</v>
      </c>
      <c r="E230" s="57" t="s">
        <v>209</v>
      </c>
      <c r="F230" s="36">
        <v>44866</v>
      </c>
      <c r="G230" s="57">
        <f t="shared" si="16"/>
        <v>30</v>
      </c>
      <c r="H230" s="58">
        <f t="shared" si="15"/>
        <v>44879</v>
      </c>
      <c r="I230" s="152">
        <f>_xlfn.XLOOKUP(Table12[[#This Row],[Month Year]],'Modelling New'!D:D,'Modelling New'!N:N)</f>
        <v>10.507</v>
      </c>
      <c r="J230" s="61" t="e">
        <f>'Raw Data'!#REF!/J$1</f>
        <v>#REF!</v>
      </c>
      <c r="K230" s="61" t="e">
        <f>'Raw Data'!#REF!/K$1</f>
        <v>#REF!</v>
      </c>
      <c r="L230" s="61" t="e">
        <f>'Raw Data'!#REF!/L$1</f>
        <v>#REF!</v>
      </c>
      <c r="M230" s="61" t="e">
        <f>'Raw Data'!#REF!/M$1</f>
        <v>#REF!</v>
      </c>
      <c r="N230" s="61" t="e">
        <f>'Raw Data'!#REF!/N$1</f>
        <v>#REF!</v>
      </c>
      <c r="O230" s="61" t="e">
        <f>'Raw Data'!#REF!/O$1</f>
        <v>#REF!</v>
      </c>
      <c r="P230" s="61" t="str">
        <f t="shared" si="17"/>
        <v/>
      </c>
      <c r="Q230" s="61" t="e">
        <f t="shared" si="18"/>
        <v>#REF!</v>
      </c>
    </row>
    <row r="231" spans="1:17">
      <c r="A231" s="2" t="s">
        <v>208</v>
      </c>
      <c r="B231" s="55">
        <v>4</v>
      </c>
      <c r="C231" s="55">
        <v>2022</v>
      </c>
      <c r="D231" s="55" t="s">
        <v>209</v>
      </c>
      <c r="E231" s="55" t="s">
        <v>209</v>
      </c>
      <c r="F231" s="36">
        <v>44866</v>
      </c>
      <c r="G231" s="55">
        <f t="shared" si="16"/>
        <v>30</v>
      </c>
      <c r="H231" s="56">
        <f t="shared" si="15"/>
        <v>44880</v>
      </c>
      <c r="I231" s="151">
        <f>_xlfn.XLOOKUP(Table12[[#This Row],[Month Year]],'Modelling New'!D:D,'Modelling New'!N:N)</f>
        <v>10.507</v>
      </c>
      <c r="J231" s="61" t="e">
        <f>'Raw Data'!#REF!/J$1</f>
        <v>#REF!</v>
      </c>
      <c r="K231" s="61" t="e">
        <f>'Raw Data'!#REF!/K$1</f>
        <v>#REF!</v>
      </c>
      <c r="L231" s="61" t="e">
        <f>'Raw Data'!#REF!/L$1</f>
        <v>#REF!</v>
      </c>
      <c r="M231" s="61" t="e">
        <f>'Raw Data'!#REF!/M$1</f>
        <v>#REF!</v>
      </c>
      <c r="N231" s="61" t="e">
        <f>'Raw Data'!#REF!/N$1</f>
        <v>#REF!</v>
      </c>
      <c r="O231" s="61" t="e">
        <f>'Raw Data'!#REF!/O$1</f>
        <v>#REF!</v>
      </c>
      <c r="P231" s="61" t="str">
        <f t="shared" si="17"/>
        <v/>
      </c>
      <c r="Q231" s="61" t="e">
        <f t="shared" si="18"/>
        <v>#REF!</v>
      </c>
    </row>
    <row r="232" spans="1:17">
      <c r="A232" s="2" t="s">
        <v>208</v>
      </c>
      <c r="B232" s="57">
        <v>4</v>
      </c>
      <c r="C232" s="57">
        <v>2022</v>
      </c>
      <c r="D232" s="57" t="s">
        <v>209</v>
      </c>
      <c r="E232" s="57" t="s">
        <v>209</v>
      </c>
      <c r="F232" s="36">
        <v>44866</v>
      </c>
      <c r="G232" s="57">
        <f t="shared" si="16"/>
        <v>30</v>
      </c>
      <c r="H232" s="58">
        <f t="shared" si="15"/>
        <v>44881</v>
      </c>
      <c r="I232" s="152">
        <f>_xlfn.XLOOKUP(Table12[[#This Row],[Month Year]],'Modelling New'!D:D,'Modelling New'!N:N)</f>
        <v>10.507</v>
      </c>
      <c r="J232" s="61" t="e">
        <f>'Raw Data'!#REF!/J$1</f>
        <v>#REF!</v>
      </c>
      <c r="K232" s="61" t="e">
        <f>'Raw Data'!#REF!/K$1</f>
        <v>#REF!</v>
      </c>
      <c r="L232" s="61" t="e">
        <f>'Raw Data'!#REF!/L$1</f>
        <v>#REF!</v>
      </c>
      <c r="M232" s="61" t="e">
        <f>'Raw Data'!#REF!/M$1</f>
        <v>#REF!</v>
      </c>
      <c r="N232" s="61" t="e">
        <f>'Raw Data'!#REF!/N$1</f>
        <v>#REF!</v>
      </c>
      <c r="O232" s="61" t="e">
        <f>'Raw Data'!#REF!/O$1</f>
        <v>#REF!</v>
      </c>
      <c r="P232" s="61" t="str">
        <f t="shared" si="17"/>
        <v/>
      </c>
      <c r="Q232" s="61" t="e">
        <f t="shared" si="18"/>
        <v>#REF!</v>
      </c>
    </row>
    <row r="233" spans="1:17">
      <c r="A233" s="2" t="s">
        <v>208</v>
      </c>
      <c r="B233" s="55">
        <v>4</v>
      </c>
      <c r="C233" s="55">
        <v>2022</v>
      </c>
      <c r="D233" s="55" t="s">
        <v>209</v>
      </c>
      <c r="E233" s="55" t="s">
        <v>209</v>
      </c>
      <c r="F233" s="36">
        <v>44866</v>
      </c>
      <c r="G233" s="55">
        <f t="shared" si="16"/>
        <v>30</v>
      </c>
      <c r="H233" s="56">
        <f t="shared" si="15"/>
        <v>44882</v>
      </c>
      <c r="I233" s="151">
        <f>_xlfn.XLOOKUP(Table12[[#This Row],[Month Year]],'Modelling New'!D:D,'Modelling New'!N:N)</f>
        <v>10.507</v>
      </c>
      <c r="J233" s="61" t="e">
        <f>'Raw Data'!#REF!/J$1</f>
        <v>#REF!</v>
      </c>
      <c r="K233" s="61" t="e">
        <f>'Raw Data'!#REF!/K$1</f>
        <v>#REF!</v>
      </c>
      <c r="L233" s="61" t="e">
        <f>'Raw Data'!#REF!/L$1</f>
        <v>#REF!</v>
      </c>
      <c r="M233" s="61" t="e">
        <f>'Raw Data'!#REF!/M$1</f>
        <v>#REF!</v>
      </c>
      <c r="N233" s="61" t="e">
        <f>'Raw Data'!#REF!/N$1</f>
        <v>#REF!</v>
      </c>
      <c r="O233" s="61" t="e">
        <f>'Raw Data'!#REF!/O$1</f>
        <v>#REF!</v>
      </c>
      <c r="P233" s="61" t="str">
        <f t="shared" si="17"/>
        <v/>
      </c>
      <c r="Q233" s="61" t="e">
        <f t="shared" si="18"/>
        <v>#REF!</v>
      </c>
    </row>
    <row r="234" spans="1:17">
      <c r="A234" s="2" t="s">
        <v>208</v>
      </c>
      <c r="B234" s="57">
        <v>4</v>
      </c>
      <c r="C234" s="57">
        <v>2022</v>
      </c>
      <c r="D234" s="57" t="s">
        <v>209</v>
      </c>
      <c r="E234" s="57" t="s">
        <v>209</v>
      </c>
      <c r="F234" s="36">
        <v>44866</v>
      </c>
      <c r="G234" s="57">
        <f t="shared" si="16"/>
        <v>30</v>
      </c>
      <c r="H234" s="58">
        <f t="shared" ref="H234:H289" si="19">H233+1</f>
        <v>44883</v>
      </c>
      <c r="I234" s="152">
        <f>_xlfn.XLOOKUP(Table12[[#This Row],[Month Year]],'Modelling New'!D:D,'Modelling New'!N:N)</f>
        <v>10.507</v>
      </c>
      <c r="J234" s="61" t="e">
        <f>'Raw Data'!#REF!/J$1</f>
        <v>#REF!</v>
      </c>
      <c r="K234" s="61" t="e">
        <f>'Raw Data'!#REF!/K$1</f>
        <v>#REF!</v>
      </c>
      <c r="L234" s="61" t="e">
        <f>'Raw Data'!#REF!/L$1</f>
        <v>#REF!</v>
      </c>
      <c r="M234" s="61" t="e">
        <f>'Raw Data'!#REF!/M$1</f>
        <v>#REF!</v>
      </c>
      <c r="N234" s="61" t="e">
        <f>'Raw Data'!#REF!/N$1</f>
        <v>#REF!</v>
      </c>
      <c r="O234" s="61" t="e">
        <f>'Raw Data'!#REF!/O$1</f>
        <v>#REF!</v>
      </c>
      <c r="P234" s="61" t="str">
        <f t="shared" si="17"/>
        <v/>
      </c>
      <c r="Q234" s="61" t="e">
        <f t="shared" si="18"/>
        <v>#REF!</v>
      </c>
    </row>
    <row r="235" spans="1:17">
      <c r="A235" s="2" t="s">
        <v>208</v>
      </c>
      <c r="B235" s="55">
        <v>4</v>
      </c>
      <c r="C235" s="55">
        <v>2022</v>
      </c>
      <c r="D235" s="55" t="s">
        <v>209</v>
      </c>
      <c r="E235" s="55" t="s">
        <v>209</v>
      </c>
      <c r="F235" s="36">
        <v>44866</v>
      </c>
      <c r="G235" s="55">
        <f t="shared" si="16"/>
        <v>30</v>
      </c>
      <c r="H235" s="56">
        <f t="shared" si="19"/>
        <v>44884</v>
      </c>
      <c r="I235" s="151">
        <f>_xlfn.XLOOKUP(Table12[[#This Row],[Month Year]],'Modelling New'!D:D,'Modelling New'!N:N)</f>
        <v>10.507</v>
      </c>
      <c r="J235" s="61" t="e">
        <f>'Raw Data'!#REF!/J$1</f>
        <v>#REF!</v>
      </c>
      <c r="K235" s="61" t="e">
        <f>'Raw Data'!#REF!/K$1</f>
        <v>#REF!</v>
      </c>
      <c r="L235" s="61" t="e">
        <f>'Raw Data'!#REF!/L$1</f>
        <v>#REF!</v>
      </c>
      <c r="M235" s="61" t="e">
        <f>'Raw Data'!#REF!/M$1</f>
        <v>#REF!</v>
      </c>
      <c r="N235" s="61" t="e">
        <f>'Raw Data'!#REF!/N$1</f>
        <v>#REF!</v>
      </c>
      <c r="O235" s="61" t="e">
        <f>'Raw Data'!#REF!/O$1</f>
        <v>#REF!</v>
      </c>
      <c r="P235" s="61" t="str">
        <f t="shared" si="17"/>
        <v/>
      </c>
      <c r="Q235" s="61" t="e">
        <f t="shared" si="18"/>
        <v>#REF!</v>
      </c>
    </row>
    <row r="236" spans="1:17">
      <c r="A236" s="2" t="s">
        <v>208</v>
      </c>
      <c r="B236" s="57">
        <v>4</v>
      </c>
      <c r="C236" s="57">
        <v>2022</v>
      </c>
      <c r="D236" s="57" t="s">
        <v>209</v>
      </c>
      <c r="E236" s="57" t="s">
        <v>209</v>
      </c>
      <c r="F236" s="36">
        <v>44866</v>
      </c>
      <c r="G236" s="57">
        <f t="shared" si="16"/>
        <v>30</v>
      </c>
      <c r="H236" s="58">
        <f t="shared" si="19"/>
        <v>44885</v>
      </c>
      <c r="I236" s="152">
        <f>_xlfn.XLOOKUP(Table12[[#This Row],[Month Year]],'Modelling New'!D:D,'Modelling New'!N:N)</f>
        <v>10.507</v>
      </c>
      <c r="J236" s="61" t="e">
        <f>'Raw Data'!#REF!/J$1</f>
        <v>#REF!</v>
      </c>
      <c r="K236" s="61" t="e">
        <f>'Raw Data'!#REF!/K$1</f>
        <v>#REF!</v>
      </c>
      <c r="L236" s="61" t="e">
        <f>'Raw Data'!#REF!/L$1</f>
        <v>#REF!</v>
      </c>
      <c r="M236" s="61" t="e">
        <f>'Raw Data'!#REF!/M$1</f>
        <v>#REF!</v>
      </c>
      <c r="N236" s="61" t="e">
        <f>'Raw Data'!#REF!/N$1</f>
        <v>#REF!</v>
      </c>
      <c r="O236" s="61" t="e">
        <f>'Raw Data'!#REF!/O$1</f>
        <v>#REF!</v>
      </c>
      <c r="P236" s="61" t="str">
        <f t="shared" si="17"/>
        <v/>
      </c>
      <c r="Q236" s="61" t="e">
        <f t="shared" si="18"/>
        <v>#REF!</v>
      </c>
    </row>
    <row r="237" spans="1:17">
      <c r="A237" s="2" t="s">
        <v>208</v>
      </c>
      <c r="B237" s="55">
        <v>4</v>
      </c>
      <c r="C237" s="55">
        <v>2022</v>
      </c>
      <c r="D237" s="55" t="s">
        <v>209</v>
      </c>
      <c r="E237" s="55" t="s">
        <v>209</v>
      </c>
      <c r="F237" s="36">
        <v>44866</v>
      </c>
      <c r="G237" s="55">
        <f t="shared" si="16"/>
        <v>30</v>
      </c>
      <c r="H237" s="56">
        <f t="shared" si="19"/>
        <v>44886</v>
      </c>
      <c r="I237" s="151">
        <f>_xlfn.XLOOKUP(Table12[[#This Row],[Month Year]],'Modelling New'!D:D,'Modelling New'!N:N)</f>
        <v>10.507</v>
      </c>
      <c r="J237" s="61" t="e">
        <f>'Raw Data'!#REF!/J$1</f>
        <v>#REF!</v>
      </c>
      <c r="K237" s="61" t="e">
        <f>'Raw Data'!#REF!/K$1</f>
        <v>#REF!</v>
      </c>
      <c r="L237" s="61" t="e">
        <f>'Raw Data'!#REF!/L$1</f>
        <v>#REF!</v>
      </c>
      <c r="M237" s="61" t="e">
        <f>'Raw Data'!#REF!/M$1</f>
        <v>#REF!</v>
      </c>
      <c r="N237" s="61" t="e">
        <f>'Raw Data'!#REF!/N$1</f>
        <v>#REF!</v>
      </c>
      <c r="O237" s="61" t="e">
        <f>'Raw Data'!#REF!/O$1</f>
        <v>#REF!</v>
      </c>
      <c r="P237" s="61" t="str">
        <f t="shared" si="17"/>
        <v/>
      </c>
      <c r="Q237" s="61" t="e">
        <f t="shared" si="18"/>
        <v>#REF!</v>
      </c>
    </row>
    <row r="238" spans="1:17">
      <c r="A238" s="2" t="s">
        <v>208</v>
      </c>
      <c r="B238" s="57">
        <v>4</v>
      </c>
      <c r="C238" s="57">
        <v>2022</v>
      </c>
      <c r="D238" s="57" t="s">
        <v>209</v>
      </c>
      <c r="E238" s="57" t="s">
        <v>209</v>
      </c>
      <c r="F238" s="36">
        <v>44866</v>
      </c>
      <c r="G238" s="57">
        <f t="shared" si="16"/>
        <v>30</v>
      </c>
      <c r="H238" s="58">
        <f t="shared" si="19"/>
        <v>44887</v>
      </c>
      <c r="I238" s="152">
        <f>_xlfn.XLOOKUP(Table12[[#This Row],[Month Year]],'Modelling New'!D:D,'Modelling New'!N:N)</f>
        <v>10.507</v>
      </c>
      <c r="J238" s="61" t="e">
        <f>'Raw Data'!#REF!/J$1</f>
        <v>#REF!</v>
      </c>
      <c r="K238" s="61" t="e">
        <f>'Raw Data'!#REF!/K$1</f>
        <v>#REF!</v>
      </c>
      <c r="L238" s="61" t="e">
        <f>'Raw Data'!#REF!/L$1</f>
        <v>#REF!</v>
      </c>
      <c r="M238" s="61" t="e">
        <f>'Raw Data'!#REF!/M$1</f>
        <v>#REF!</v>
      </c>
      <c r="N238" s="61" t="e">
        <f>'Raw Data'!#REF!/N$1</f>
        <v>#REF!</v>
      </c>
      <c r="O238" s="61" t="e">
        <f>'Raw Data'!#REF!/O$1</f>
        <v>#REF!</v>
      </c>
      <c r="P238" s="61" t="str">
        <f t="shared" si="17"/>
        <v/>
      </c>
      <c r="Q238" s="61" t="e">
        <f t="shared" si="18"/>
        <v>#REF!</v>
      </c>
    </row>
    <row r="239" spans="1:17">
      <c r="A239" s="2" t="s">
        <v>208</v>
      </c>
      <c r="B239" s="55">
        <v>4</v>
      </c>
      <c r="C239" s="55">
        <v>2022</v>
      </c>
      <c r="D239" s="55" t="s">
        <v>209</v>
      </c>
      <c r="E239" s="55" t="s">
        <v>209</v>
      </c>
      <c r="F239" s="36">
        <v>44866</v>
      </c>
      <c r="G239" s="55">
        <f t="shared" si="16"/>
        <v>30</v>
      </c>
      <c r="H239" s="56">
        <f t="shared" si="19"/>
        <v>44888</v>
      </c>
      <c r="I239" s="151">
        <f>_xlfn.XLOOKUP(Table12[[#This Row],[Month Year]],'Modelling New'!D:D,'Modelling New'!N:N)</f>
        <v>10.507</v>
      </c>
      <c r="J239" s="61" t="e">
        <f>'Raw Data'!#REF!/J$1</f>
        <v>#REF!</v>
      </c>
      <c r="K239" s="61" t="e">
        <f>'Raw Data'!#REF!/K$1</f>
        <v>#REF!</v>
      </c>
      <c r="L239" s="61" t="e">
        <f>'Raw Data'!#REF!/L$1</f>
        <v>#REF!</v>
      </c>
      <c r="M239" s="61" t="e">
        <f>'Raw Data'!#REF!/M$1</f>
        <v>#REF!</v>
      </c>
      <c r="N239" s="61" t="e">
        <f>'Raw Data'!#REF!/N$1</f>
        <v>#REF!</v>
      </c>
      <c r="O239" s="61" t="e">
        <f>'Raw Data'!#REF!/O$1</f>
        <v>#REF!</v>
      </c>
      <c r="P239" s="61" t="str">
        <f t="shared" si="17"/>
        <v/>
      </c>
      <c r="Q239" s="61" t="e">
        <f t="shared" si="18"/>
        <v>#REF!</v>
      </c>
    </row>
    <row r="240" spans="1:17">
      <c r="A240" s="2" t="s">
        <v>208</v>
      </c>
      <c r="B240" s="57">
        <v>4</v>
      </c>
      <c r="C240" s="57">
        <v>2022</v>
      </c>
      <c r="D240" s="57" t="s">
        <v>209</v>
      </c>
      <c r="E240" s="57" t="s">
        <v>209</v>
      </c>
      <c r="F240" s="36">
        <v>44866</v>
      </c>
      <c r="G240" s="57">
        <f t="shared" si="16"/>
        <v>30</v>
      </c>
      <c r="H240" s="58">
        <f t="shared" si="19"/>
        <v>44889</v>
      </c>
      <c r="I240" s="152">
        <f>_xlfn.XLOOKUP(Table12[[#This Row],[Month Year]],'Modelling New'!D:D,'Modelling New'!N:N)</f>
        <v>10.507</v>
      </c>
      <c r="J240" s="61" t="e">
        <f>'Raw Data'!#REF!/J$1</f>
        <v>#REF!</v>
      </c>
      <c r="K240" s="61" t="e">
        <f>'Raw Data'!#REF!/K$1</f>
        <v>#REF!</v>
      </c>
      <c r="L240" s="61" t="e">
        <f>'Raw Data'!#REF!/L$1</f>
        <v>#REF!</v>
      </c>
      <c r="M240" s="61" t="e">
        <f>'Raw Data'!#REF!/M$1</f>
        <v>#REF!</v>
      </c>
      <c r="N240" s="61" t="e">
        <f>'Raw Data'!#REF!/N$1</f>
        <v>#REF!</v>
      </c>
      <c r="O240" s="61" t="e">
        <f>'Raw Data'!#REF!/O$1</f>
        <v>#REF!</v>
      </c>
      <c r="P240" s="61" t="str">
        <f t="shared" si="17"/>
        <v/>
      </c>
      <c r="Q240" s="61" t="e">
        <f t="shared" si="18"/>
        <v>#REF!</v>
      </c>
    </row>
    <row r="241" spans="1:17">
      <c r="A241" s="2" t="s">
        <v>208</v>
      </c>
      <c r="B241" s="55">
        <v>4</v>
      </c>
      <c r="C241" s="55">
        <v>2022</v>
      </c>
      <c r="D241" s="55" t="s">
        <v>209</v>
      </c>
      <c r="E241" s="55" t="s">
        <v>209</v>
      </c>
      <c r="F241" s="36">
        <v>44866</v>
      </c>
      <c r="G241" s="55">
        <f t="shared" si="16"/>
        <v>30</v>
      </c>
      <c r="H241" s="56">
        <f t="shared" si="19"/>
        <v>44890</v>
      </c>
      <c r="I241" s="151">
        <f>_xlfn.XLOOKUP(Table12[[#This Row],[Month Year]],'Modelling New'!D:D,'Modelling New'!N:N)</f>
        <v>10.507</v>
      </c>
      <c r="J241" s="61" t="e">
        <f>'Raw Data'!#REF!/J$1</f>
        <v>#REF!</v>
      </c>
      <c r="K241" s="61" t="e">
        <f>'Raw Data'!#REF!/K$1</f>
        <v>#REF!</v>
      </c>
      <c r="L241" s="61" t="e">
        <f>'Raw Data'!#REF!/L$1</f>
        <v>#REF!</v>
      </c>
      <c r="M241" s="61" t="e">
        <f>'Raw Data'!#REF!/M$1</f>
        <v>#REF!</v>
      </c>
      <c r="N241" s="61" t="e">
        <f>'Raw Data'!#REF!/N$1</f>
        <v>#REF!</v>
      </c>
      <c r="O241" s="61" t="e">
        <f>'Raw Data'!#REF!/O$1</f>
        <v>#REF!</v>
      </c>
      <c r="P241" s="61" t="str">
        <f t="shared" si="17"/>
        <v/>
      </c>
      <c r="Q241" s="61" t="e">
        <f t="shared" si="18"/>
        <v>#REF!</v>
      </c>
    </row>
    <row r="242" spans="1:17">
      <c r="A242" s="2" t="s">
        <v>208</v>
      </c>
      <c r="B242" s="57">
        <v>4</v>
      </c>
      <c r="C242" s="57">
        <v>2022</v>
      </c>
      <c r="D242" s="57" t="s">
        <v>209</v>
      </c>
      <c r="E242" s="57" t="s">
        <v>209</v>
      </c>
      <c r="F242" s="36">
        <v>44866</v>
      </c>
      <c r="G242" s="57">
        <f t="shared" si="16"/>
        <v>30</v>
      </c>
      <c r="H242" s="58">
        <f t="shared" si="19"/>
        <v>44891</v>
      </c>
      <c r="I242" s="152">
        <f>_xlfn.XLOOKUP(Table12[[#This Row],[Month Year]],'Modelling New'!D:D,'Modelling New'!N:N)</f>
        <v>10.507</v>
      </c>
      <c r="J242" s="61" t="e">
        <f>'Raw Data'!#REF!/J$1</f>
        <v>#REF!</v>
      </c>
      <c r="K242" s="61" t="e">
        <f>'Raw Data'!#REF!/K$1</f>
        <v>#REF!</v>
      </c>
      <c r="L242" s="61" t="e">
        <f>'Raw Data'!#REF!/L$1</f>
        <v>#REF!</v>
      </c>
      <c r="M242" s="61" t="e">
        <f>'Raw Data'!#REF!/M$1</f>
        <v>#REF!</v>
      </c>
      <c r="N242" s="61" t="e">
        <f>'Raw Data'!#REF!/N$1</f>
        <v>#REF!</v>
      </c>
      <c r="O242" s="61" t="e">
        <f>'Raw Data'!#REF!/O$1</f>
        <v>#REF!</v>
      </c>
      <c r="P242" s="61" t="str">
        <f t="shared" si="17"/>
        <v/>
      </c>
      <c r="Q242" s="61" t="e">
        <f t="shared" si="18"/>
        <v>#REF!</v>
      </c>
    </row>
    <row r="243" spans="1:17">
      <c r="A243" s="2" t="s">
        <v>208</v>
      </c>
      <c r="B243" s="55">
        <v>4</v>
      </c>
      <c r="C243" s="55">
        <v>2022</v>
      </c>
      <c r="D243" s="55" t="s">
        <v>209</v>
      </c>
      <c r="E243" s="55" t="s">
        <v>209</v>
      </c>
      <c r="F243" s="36">
        <v>44866</v>
      </c>
      <c r="G243" s="55">
        <f t="shared" si="16"/>
        <v>30</v>
      </c>
      <c r="H243" s="56">
        <f t="shared" si="19"/>
        <v>44892</v>
      </c>
      <c r="I243" s="151">
        <f>_xlfn.XLOOKUP(Table12[[#This Row],[Month Year]],'Modelling New'!D:D,'Modelling New'!N:N)</f>
        <v>10.507</v>
      </c>
      <c r="J243" s="61" t="e">
        <f>'Raw Data'!#REF!/J$1</f>
        <v>#REF!</v>
      </c>
      <c r="K243" s="61" t="e">
        <f>'Raw Data'!#REF!/K$1</f>
        <v>#REF!</v>
      </c>
      <c r="L243" s="61" t="e">
        <f>'Raw Data'!#REF!/L$1</f>
        <v>#REF!</v>
      </c>
      <c r="M243" s="61" t="e">
        <f>'Raw Data'!#REF!/M$1</f>
        <v>#REF!</v>
      </c>
      <c r="N243" s="61" t="e">
        <f>'Raw Data'!#REF!/N$1</f>
        <v>#REF!</v>
      </c>
      <c r="O243" s="61" t="e">
        <f>'Raw Data'!#REF!/O$1</f>
        <v>#REF!</v>
      </c>
      <c r="P243" s="61" t="str">
        <f t="shared" si="17"/>
        <v/>
      </c>
      <c r="Q243" s="61" t="e">
        <f t="shared" si="18"/>
        <v>#REF!</v>
      </c>
    </row>
    <row r="244" spans="1:17">
      <c r="A244" s="2" t="s">
        <v>208</v>
      </c>
      <c r="B244" s="57">
        <v>4</v>
      </c>
      <c r="C244" s="57">
        <v>2022</v>
      </c>
      <c r="D244" s="57" t="s">
        <v>209</v>
      </c>
      <c r="E244" s="57" t="s">
        <v>209</v>
      </c>
      <c r="F244" s="36">
        <v>44866</v>
      </c>
      <c r="G244" s="57">
        <f t="shared" si="16"/>
        <v>30</v>
      </c>
      <c r="H244" s="58">
        <f t="shared" si="19"/>
        <v>44893</v>
      </c>
      <c r="I244" s="152">
        <f>_xlfn.XLOOKUP(Table12[[#This Row],[Month Year]],'Modelling New'!D:D,'Modelling New'!N:N)</f>
        <v>10.507</v>
      </c>
      <c r="J244" s="61" t="e">
        <f>'Raw Data'!#REF!/J$1</f>
        <v>#REF!</v>
      </c>
      <c r="K244" s="61" t="e">
        <f>'Raw Data'!#REF!/K$1</f>
        <v>#REF!</v>
      </c>
      <c r="L244" s="61" t="e">
        <f>'Raw Data'!#REF!/L$1</f>
        <v>#REF!</v>
      </c>
      <c r="M244" s="61" t="e">
        <f>'Raw Data'!#REF!/M$1</f>
        <v>#REF!</v>
      </c>
      <c r="N244" s="61" t="e">
        <f>'Raw Data'!#REF!/N$1</f>
        <v>#REF!</v>
      </c>
      <c r="O244" s="61" t="e">
        <f>'Raw Data'!#REF!/O$1</f>
        <v>#REF!</v>
      </c>
      <c r="P244" s="61" t="str">
        <f t="shared" si="17"/>
        <v/>
      </c>
      <c r="Q244" s="61" t="e">
        <f t="shared" si="18"/>
        <v>#REF!</v>
      </c>
    </row>
    <row r="245" spans="1:17">
      <c r="A245" s="2" t="s">
        <v>208</v>
      </c>
      <c r="B245" s="55">
        <v>4</v>
      </c>
      <c r="C245" s="55">
        <v>2022</v>
      </c>
      <c r="D245" s="55" t="s">
        <v>209</v>
      </c>
      <c r="E245" s="55" t="s">
        <v>209</v>
      </c>
      <c r="F245" s="36">
        <v>44866</v>
      </c>
      <c r="G245" s="55">
        <f t="shared" si="16"/>
        <v>30</v>
      </c>
      <c r="H245" s="56">
        <f t="shared" si="19"/>
        <v>44894</v>
      </c>
      <c r="I245" s="151">
        <f>_xlfn.XLOOKUP(Table12[[#This Row],[Month Year]],'Modelling New'!D:D,'Modelling New'!N:N)</f>
        <v>10.507</v>
      </c>
      <c r="J245" s="61" t="e">
        <f>'Raw Data'!#REF!/J$1</f>
        <v>#REF!</v>
      </c>
      <c r="K245" s="61" t="e">
        <f>'Raw Data'!#REF!/K$1</f>
        <v>#REF!</v>
      </c>
      <c r="L245" s="61" t="e">
        <f>'Raw Data'!#REF!/L$1</f>
        <v>#REF!</v>
      </c>
      <c r="M245" s="61" t="e">
        <f>'Raw Data'!#REF!/M$1</f>
        <v>#REF!</v>
      </c>
      <c r="N245" s="61" t="e">
        <f>'Raw Data'!#REF!/N$1</f>
        <v>#REF!</v>
      </c>
      <c r="O245" s="61" t="e">
        <f>'Raw Data'!#REF!/O$1</f>
        <v>#REF!</v>
      </c>
      <c r="P245" s="61" t="str">
        <f t="shared" si="17"/>
        <v/>
      </c>
      <c r="Q245" s="61" t="e">
        <f t="shared" si="18"/>
        <v>#REF!</v>
      </c>
    </row>
    <row r="246" spans="1:17">
      <c r="A246" s="2" t="s">
        <v>208</v>
      </c>
      <c r="B246" s="57">
        <v>4</v>
      </c>
      <c r="C246" s="57">
        <v>2022</v>
      </c>
      <c r="D246" s="57" t="s">
        <v>209</v>
      </c>
      <c r="E246" s="57" t="s">
        <v>209</v>
      </c>
      <c r="F246" s="36">
        <v>44866</v>
      </c>
      <c r="G246" s="57">
        <f t="shared" si="16"/>
        <v>30</v>
      </c>
      <c r="H246" s="58">
        <f t="shared" si="19"/>
        <v>44895</v>
      </c>
      <c r="I246" s="152">
        <f>_xlfn.XLOOKUP(Table12[[#This Row],[Month Year]],'Modelling New'!D:D,'Modelling New'!N:N)</f>
        <v>10.507</v>
      </c>
      <c r="J246" s="61" t="e">
        <f>'Raw Data'!#REF!/J$1</f>
        <v>#REF!</v>
      </c>
      <c r="K246" s="61" t="e">
        <f>'Raw Data'!#REF!/K$1</f>
        <v>#REF!</v>
      </c>
      <c r="L246" s="61" t="e">
        <f>'Raw Data'!#REF!/L$1</f>
        <v>#REF!</v>
      </c>
      <c r="M246" s="61" t="e">
        <f>'Raw Data'!#REF!/M$1</f>
        <v>#REF!</v>
      </c>
      <c r="N246" s="61" t="e">
        <f>'Raw Data'!#REF!/N$1</f>
        <v>#REF!</v>
      </c>
      <c r="O246" s="61" t="e">
        <f>'Raw Data'!#REF!/O$1</f>
        <v>#REF!</v>
      </c>
      <c r="P246" s="61" t="str">
        <f t="shared" si="17"/>
        <v/>
      </c>
      <c r="Q246" s="61" t="e">
        <f t="shared" si="18"/>
        <v>#REF!</v>
      </c>
    </row>
    <row r="247" spans="1:17">
      <c r="A247" s="2" t="s">
        <v>208</v>
      </c>
      <c r="B247" s="55">
        <v>4</v>
      </c>
      <c r="C247" s="55">
        <v>2022</v>
      </c>
      <c r="D247" s="55" t="s">
        <v>209</v>
      </c>
      <c r="E247" s="55" t="s">
        <v>209</v>
      </c>
      <c r="F247" s="36">
        <v>44896</v>
      </c>
      <c r="G247" s="55">
        <f t="shared" si="16"/>
        <v>31</v>
      </c>
      <c r="H247" s="56">
        <f t="shared" si="19"/>
        <v>44896</v>
      </c>
      <c r="I247" s="151">
        <f>_xlfn.XLOOKUP(Table12[[#This Row],[Month Year]],'Modelling New'!D:D,'Modelling New'!N:N)</f>
        <v>10.507</v>
      </c>
      <c r="J247" s="61" t="e">
        <f>'Raw Data'!#REF!/J$1</f>
        <v>#REF!</v>
      </c>
      <c r="K247" s="61" t="e">
        <f>'Raw Data'!#REF!/K$1</f>
        <v>#REF!</v>
      </c>
      <c r="L247" s="61" t="e">
        <f>'Raw Data'!#REF!/L$1</f>
        <v>#REF!</v>
      </c>
      <c r="M247" s="61" t="e">
        <f>'Raw Data'!#REF!/M$1</f>
        <v>#REF!</v>
      </c>
      <c r="N247" s="61" t="e">
        <f>'Raw Data'!#REF!/N$1</f>
        <v>#REF!</v>
      </c>
      <c r="O247" s="61" t="e">
        <f>'Raw Data'!#REF!/O$1</f>
        <v>#REF!</v>
      </c>
      <c r="P247" s="61" t="str">
        <f t="shared" si="17"/>
        <v/>
      </c>
      <c r="Q247" s="61" t="e">
        <f t="shared" si="18"/>
        <v>#REF!</v>
      </c>
    </row>
    <row r="248" spans="1:17">
      <c r="A248" s="2" t="s">
        <v>208</v>
      </c>
      <c r="B248" s="57">
        <v>4</v>
      </c>
      <c r="C248" s="57">
        <v>2022</v>
      </c>
      <c r="D248" s="57" t="s">
        <v>209</v>
      </c>
      <c r="E248" s="57" t="s">
        <v>209</v>
      </c>
      <c r="F248" s="36">
        <v>44896</v>
      </c>
      <c r="G248" s="57">
        <f t="shared" si="16"/>
        <v>31</v>
      </c>
      <c r="H248" s="58">
        <f t="shared" si="19"/>
        <v>44897</v>
      </c>
      <c r="I248" s="152">
        <f>_xlfn.XLOOKUP(Table12[[#This Row],[Month Year]],'Modelling New'!D:D,'Modelling New'!N:N)</f>
        <v>10.507</v>
      </c>
      <c r="J248" s="61" t="e">
        <f>'Raw Data'!#REF!/J$1</f>
        <v>#REF!</v>
      </c>
      <c r="K248" s="61" t="e">
        <f>'Raw Data'!#REF!/K$1</f>
        <v>#REF!</v>
      </c>
      <c r="L248" s="61" t="e">
        <f>'Raw Data'!#REF!/L$1</f>
        <v>#REF!</v>
      </c>
      <c r="M248" s="61" t="e">
        <f>'Raw Data'!#REF!/M$1</f>
        <v>#REF!</v>
      </c>
      <c r="N248" s="61" t="e">
        <f>'Raw Data'!#REF!/N$1</f>
        <v>#REF!</v>
      </c>
      <c r="O248" s="61" t="e">
        <f>'Raw Data'!#REF!/O$1</f>
        <v>#REF!</v>
      </c>
      <c r="P248" s="61" t="str">
        <f t="shared" si="17"/>
        <v/>
      </c>
      <c r="Q248" s="61" t="e">
        <f t="shared" si="18"/>
        <v>#REF!</v>
      </c>
    </row>
    <row r="249" spans="1:17">
      <c r="A249" s="2" t="s">
        <v>208</v>
      </c>
      <c r="B249" s="55">
        <v>4</v>
      </c>
      <c r="C249" s="55">
        <v>2022</v>
      </c>
      <c r="D249" s="55" t="s">
        <v>209</v>
      </c>
      <c r="E249" s="55" t="s">
        <v>209</v>
      </c>
      <c r="F249" s="36">
        <v>44896</v>
      </c>
      <c r="G249" s="55">
        <f t="shared" si="16"/>
        <v>31</v>
      </c>
      <c r="H249" s="56">
        <f t="shared" si="19"/>
        <v>44898</v>
      </c>
      <c r="I249" s="151">
        <f>_xlfn.XLOOKUP(Table12[[#This Row],[Month Year]],'Modelling New'!D:D,'Modelling New'!N:N)</f>
        <v>10.507</v>
      </c>
      <c r="J249" s="61" t="e">
        <f>'Raw Data'!#REF!/J$1</f>
        <v>#REF!</v>
      </c>
      <c r="K249" s="61" t="e">
        <f>'Raw Data'!#REF!/K$1</f>
        <v>#REF!</v>
      </c>
      <c r="L249" s="61" t="e">
        <f>'Raw Data'!#REF!/L$1</f>
        <v>#REF!</v>
      </c>
      <c r="M249" s="61" t="e">
        <f>'Raw Data'!#REF!/M$1</f>
        <v>#REF!</v>
      </c>
      <c r="N249" s="61" t="e">
        <f>'Raw Data'!#REF!/N$1</f>
        <v>#REF!</v>
      </c>
      <c r="O249" s="61" t="e">
        <f>'Raw Data'!#REF!/O$1</f>
        <v>#REF!</v>
      </c>
      <c r="P249" s="61" t="str">
        <f t="shared" si="17"/>
        <v/>
      </c>
      <c r="Q249" s="61" t="e">
        <f t="shared" si="18"/>
        <v>#REF!</v>
      </c>
    </row>
    <row r="250" spans="1:17">
      <c r="A250" s="2" t="s">
        <v>208</v>
      </c>
      <c r="B250" s="57">
        <v>4</v>
      </c>
      <c r="C250" s="57">
        <v>2022</v>
      </c>
      <c r="D250" s="57" t="s">
        <v>209</v>
      </c>
      <c r="E250" s="57" t="s">
        <v>209</v>
      </c>
      <c r="F250" s="36">
        <v>44896</v>
      </c>
      <c r="G250" s="57">
        <f t="shared" si="16"/>
        <v>31</v>
      </c>
      <c r="H250" s="58">
        <f t="shared" si="19"/>
        <v>44899</v>
      </c>
      <c r="I250" s="152">
        <f>_xlfn.XLOOKUP(Table12[[#This Row],[Month Year]],'Modelling New'!D:D,'Modelling New'!N:N)</f>
        <v>10.507</v>
      </c>
      <c r="J250" s="61" t="e">
        <f>'Raw Data'!#REF!/J$1</f>
        <v>#REF!</v>
      </c>
      <c r="K250" s="61" t="e">
        <f>'Raw Data'!#REF!/K$1</f>
        <v>#REF!</v>
      </c>
      <c r="L250" s="61" t="e">
        <f>'Raw Data'!#REF!/L$1</f>
        <v>#REF!</v>
      </c>
      <c r="M250" s="61" t="e">
        <f>'Raw Data'!#REF!/M$1</f>
        <v>#REF!</v>
      </c>
      <c r="N250" s="61" t="e">
        <f>'Raw Data'!#REF!/N$1</f>
        <v>#REF!</v>
      </c>
      <c r="O250" s="61" t="e">
        <f>'Raw Data'!#REF!/O$1</f>
        <v>#REF!</v>
      </c>
      <c r="P250" s="61" t="str">
        <f t="shared" si="17"/>
        <v/>
      </c>
      <c r="Q250" s="61" t="e">
        <f t="shared" si="18"/>
        <v>#REF!</v>
      </c>
    </row>
    <row r="251" spans="1:17">
      <c r="A251" s="2" t="s">
        <v>208</v>
      </c>
      <c r="B251" s="55">
        <v>4</v>
      </c>
      <c r="C251" s="55">
        <v>2022</v>
      </c>
      <c r="D251" s="55" t="s">
        <v>209</v>
      </c>
      <c r="E251" s="55" t="s">
        <v>209</v>
      </c>
      <c r="F251" s="36">
        <v>44896</v>
      </c>
      <c r="G251" s="55">
        <f t="shared" si="16"/>
        <v>31</v>
      </c>
      <c r="H251" s="56">
        <f t="shared" si="19"/>
        <v>44900</v>
      </c>
      <c r="I251" s="151">
        <f>_xlfn.XLOOKUP(Table12[[#This Row],[Month Year]],'Modelling New'!D:D,'Modelling New'!N:N)</f>
        <v>10.507</v>
      </c>
      <c r="J251" s="61" t="e">
        <f>'Raw Data'!#REF!/J$1</f>
        <v>#REF!</v>
      </c>
      <c r="K251" s="61" t="e">
        <f>'Raw Data'!#REF!/K$1</f>
        <v>#REF!</v>
      </c>
      <c r="L251" s="61" t="e">
        <f>'Raw Data'!#REF!/L$1</f>
        <v>#REF!</v>
      </c>
      <c r="M251" s="61" t="e">
        <f>'Raw Data'!#REF!/M$1</f>
        <v>#REF!</v>
      </c>
      <c r="N251" s="61" t="e">
        <f>'Raw Data'!#REF!/N$1</f>
        <v>#REF!</v>
      </c>
      <c r="O251" s="61" t="e">
        <f>'Raw Data'!#REF!/O$1</f>
        <v>#REF!</v>
      </c>
      <c r="P251" s="61" t="str">
        <f t="shared" si="17"/>
        <v/>
      </c>
      <c r="Q251" s="61" t="e">
        <f t="shared" si="18"/>
        <v>#REF!</v>
      </c>
    </row>
    <row r="252" spans="1:17">
      <c r="A252" s="2" t="s">
        <v>208</v>
      </c>
      <c r="B252" s="57">
        <v>4</v>
      </c>
      <c r="C252" s="57">
        <v>2022</v>
      </c>
      <c r="D252" s="57" t="s">
        <v>209</v>
      </c>
      <c r="E252" s="57" t="s">
        <v>209</v>
      </c>
      <c r="F252" s="36">
        <v>44896</v>
      </c>
      <c r="G252" s="57">
        <f t="shared" si="16"/>
        <v>31</v>
      </c>
      <c r="H252" s="58">
        <f t="shared" si="19"/>
        <v>44901</v>
      </c>
      <c r="I252" s="152">
        <f>_xlfn.XLOOKUP(Table12[[#This Row],[Month Year]],'Modelling New'!D:D,'Modelling New'!N:N)</f>
        <v>10.507</v>
      </c>
      <c r="J252" s="61" t="e">
        <f>'Raw Data'!#REF!/J$1</f>
        <v>#REF!</v>
      </c>
      <c r="K252" s="61" t="e">
        <f>'Raw Data'!#REF!/K$1</f>
        <v>#REF!</v>
      </c>
      <c r="L252" s="61" t="e">
        <f>'Raw Data'!#REF!/L$1</f>
        <v>#REF!</v>
      </c>
      <c r="M252" s="61" t="e">
        <f>'Raw Data'!#REF!/M$1</f>
        <v>#REF!</v>
      </c>
      <c r="N252" s="61" t="e">
        <f>'Raw Data'!#REF!/N$1</f>
        <v>#REF!</v>
      </c>
      <c r="O252" s="61" t="e">
        <f>'Raw Data'!#REF!/O$1</f>
        <v>#REF!</v>
      </c>
      <c r="P252" s="61" t="str">
        <f t="shared" si="17"/>
        <v/>
      </c>
      <c r="Q252" s="61" t="e">
        <f t="shared" si="18"/>
        <v>#REF!</v>
      </c>
    </row>
    <row r="253" spans="1:17">
      <c r="A253" s="2" t="s">
        <v>208</v>
      </c>
      <c r="B253" s="55">
        <v>4</v>
      </c>
      <c r="C253" s="55">
        <v>2022</v>
      </c>
      <c r="D253" s="55" t="s">
        <v>209</v>
      </c>
      <c r="E253" s="55" t="s">
        <v>209</v>
      </c>
      <c r="F253" s="36">
        <v>44896</v>
      </c>
      <c r="G253" s="55">
        <f t="shared" si="16"/>
        <v>31</v>
      </c>
      <c r="H253" s="56">
        <f t="shared" si="19"/>
        <v>44902</v>
      </c>
      <c r="I253" s="151">
        <f>_xlfn.XLOOKUP(Table12[[#This Row],[Month Year]],'Modelling New'!D:D,'Modelling New'!N:N)</f>
        <v>10.507</v>
      </c>
      <c r="J253" s="61" t="e">
        <f>'Raw Data'!#REF!/J$1</f>
        <v>#REF!</v>
      </c>
      <c r="K253" s="61" t="e">
        <f>'Raw Data'!#REF!/K$1</f>
        <v>#REF!</v>
      </c>
      <c r="L253" s="61" t="e">
        <f>'Raw Data'!#REF!/L$1</f>
        <v>#REF!</v>
      </c>
      <c r="M253" s="61" t="e">
        <f>'Raw Data'!#REF!/M$1</f>
        <v>#REF!</v>
      </c>
      <c r="N253" s="61" t="e">
        <f>'Raw Data'!#REF!/N$1</f>
        <v>#REF!</v>
      </c>
      <c r="O253" s="61" t="e">
        <f>'Raw Data'!#REF!/O$1</f>
        <v>#REF!</v>
      </c>
      <c r="P253" s="61" t="str">
        <f t="shared" si="17"/>
        <v/>
      </c>
      <c r="Q253" s="61" t="e">
        <f t="shared" si="18"/>
        <v>#REF!</v>
      </c>
    </row>
    <row r="254" spans="1:17">
      <c r="A254" s="2" t="s">
        <v>208</v>
      </c>
      <c r="B254" s="57">
        <v>4</v>
      </c>
      <c r="C254" s="57">
        <v>2022</v>
      </c>
      <c r="D254" s="57" t="s">
        <v>209</v>
      </c>
      <c r="E254" s="57" t="s">
        <v>209</v>
      </c>
      <c r="F254" s="36">
        <v>44896</v>
      </c>
      <c r="G254" s="57">
        <f t="shared" si="16"/>
        <v>31</v>
      </c>
      <c r="H254" s="58">
        <f t="shared" si="19"/>
        <v>44903</v>
      </c>
      <c r="I254" s="152">
        <f>_xlfn.XLOOKUP(Table12[[#This Row],[Month Year]],'Modelling New'!D:D,'Modelling New'!N:N)</f>
        <v>10.507</v>
      </c>
      <c r="J254" s="61" t="e">
        <f>'Raw Data'!#REF!/J$1</f>
        <v>#REF!</v>
      </c>
      <c r="K254" s="61" t="e">
        <f>'Raw Data'!#REF!/K$1</f>
        <v>#REF!</v>
      </c>
      <c r="L254" s="61" t="e">
        <f>'Raw Data'!#REF!/L$1</f>
        <v>#REF!</v>
      </c>
      <c r="M254" s="61" t="e">
        <f>'Raw Data'!#REF!/M$1</f>
        <v>#REF!</v>
      </c>
      <c r="N254" s="61" t="e">
        <f>'Raw Data'!#REF!/N$1</f>
        <v>#REF!</v>
      </c>
      <c r="O254" s="61" t="e">
        <f>'Raw Data'!#REF!/O$1</f>
        <v>#REF!</v>
      </c>
      <c r="P254" s="61" t="str">
        <f t="shared" si="17"/>
        <v/>
      </c>
      <c r="Q254" s="61" t="e">
        <f t="shared" si="18"/>
        <v>#REF!</v>
      </c>
    </row>
    <row r="255" spans="1:17">
      <c r="A255" s="2" t="s">
        <v>208</v>
      </c>
      <c r="B255" s="55">
        <v>4</v>
      </c>
      <c r="C255" s="55">
        <v>2022</v>
      </c>
      <c r="D255" s="55" t="s">
        <v>209</v>
      </c>
      <c r="E255" s="55" t="s">
        <v>209</v>
      </c>
      <c r="F255" s="36">
        <v>44896</v>
      </c>
      <c r="G255" s="55">
        <f t="shared" si="16"/>
        <v>31</v>
      </c>
      <c r="H255" s="56">
        <f t="shared" si="19"/>
        <v>44904</v>
      </c>
      <c r="I255" s="151">
        <f>_xlfn.XLOOKUP(Table12[[#This Row],[Month Year]],'Modelling New'!D:D,'Modelling New'!N:N)</f>
        <v>10.507</v>
      </c>
      <c r="J255" s="61" t="e">
        <f>'Raw Data'!#REF!/J$1</f>
        <v>#REF!</v>
      </c>
      <c r="K255" s="61" t="e">
        <f>'Raw Data'!#REF!/K$1</f>
        <v>#REF!</v>
      </c>
      <c r="L255" s="61" t="e">
        <f>'Raw Data'!#REF!/L$1</f>
        <v>#REF!</v>
      </c>
      <c r="M255" s="61" t="e">
        <f>'Raw Data'!#REF!/M$1</f>
        <v>#REF!</v>
      </c>
      <c r="N255" s="61" t="e">
        <f>'Raw Data'!#REF!/N$1</f>
        <v>#REF!</v>
      </c>
      <c r="O255" s="61" t="e">
        <f>'Raw Data'!#REF!/O$1</f>
        <v>#REF!</v>
      </c>
      <c r="P255" s="61" t="str">
        <f t="shared" si="17"/>
        <v/>
      </c>
      <c r="Q255" s="61" t="e">
        <f t="shared" si="18"/>
        <v>#REF!</v>
      </c>
    </row>
    <row r="256" spans="1:17">
      <c r="A256" s="2" t="s">
        <v>208</v>
      </c>
      <c r="B256" s="57">
        <v>4</v>
      </c>
      <c r="C256" s="57">
        <v>2022</v>
      </c>
      <c r="D256" s="57" t="s">
        <v>209</v>
      </c>
      <c r="E256" s="57" t="s">
        <v>209</v>
      </c>
      <c r="F256" s="36">
        <v>44896</v>
      </c>
      <c r="G256" s="57">
        <f t="shared" si="16"/>
        <v>31</v>
      </c>
      <c r="H256" s="58">
        <f t="shared" si="19"/>
        <v>44905</v>
      </c>
      <c r="I256" s="152">
        <f>_xlfn.XLOOKUP(Table12[[#This Row],[Month Year]],'Modelling New'!D:D,'Modelling New'!N:N)</f>
        <v>10.507</v>
      </c>
      <c r="J256" s="61" t="e">
        <f>'Raw Data'!#REF!/J$1</f>
        <v>#REF!</v>
      </c>
      <c r="K256" s="61" t="e">
        <f>'Raw Data'!#REF!/K$1</f>
        <v>#REF!</v>
      </c>
      <c r="L256" s="61" t="e">
        <f>'Raw Data'!#REF!/L$1</f>
        <v>#REF!</v>
      </c>
      <c r="M256" s="61" t="e">
        <f>'Raw Data'!#REF!/M$1</f>
        <v>#REF!</v>
      </c>
      <c r="N256" s="61" t="e">
        <f>'Raw Data'!#REF!/N$1</f>
        <v>#REF!</v>
      </c>
      <c r="O256" s="61" t="e">
        <f>'Raw Data'!#REF!/O$1</f>
        <v>#REF!</v>
      </c>
      <c r="P256" s="61" t="str">
        <f t="shared" si="17"/>
        <v/>
      </c>
      <c r="Q256" s="61" t="e">
        <f t="shared" si="18"/>
        <v>#REF!</v>
      </c>
    </row>
    <row r="257" spans="1:17">
      <c r="A257" s="2" t="s">
        <v>208</v>
      </c>
      <c r="B257" s="55">
        <v>4</v>
      </c>
      <c r="C257" s="55">
        <v>2022</v>
      </c>
      <c r="D257" s="55" t="s">
        <v>209</v>
      </c>
      <c r="E257" s="55" t="s">
        <v>209</v>
      </c>
      <c r="F257" s="36">
        <v>44896</v>
      </c>
      <c r="G257" s="55">
        <f t="shared" si="16"/>
        <v>31</v>
      </c>
      <c r="H257" s="56">
        <f t="shared" si="19"/>
        <v>44906</v>
      </c>
      <c r="I257" s="151">
        <f>_xlfn.XLOOKUP(Table12[[#This Row],[Month Year]],'Modelling New'!D:D,'Modelling New'!N:N)</f>
        <v>10.507</v>
      </c>
      <c r="J257" s="61" t="e">
        <f>'Raw Data'!#REF!/J$1</f>
        <v>#REF!</v>
      </c>
      <c r="K257" s="61" t="e">
        <f>'Raw Data'!#REF!/K$1</f>
        <v>#REF!</v>
      </c>
      <c r="L257" s="61" t="e">
        <f>'Raw Data'!#REF!/L$1</f>
        <v>#REF!</v>
      </c>
      <c r="M257" s="61" t="e">
        <f>'Raw Data'!#REF!/M$1</f>
        <v>#REF!</v>
      </c>
      <c r="N257" s="61" t="e">
        <f>'Raw Data'!#REF!/N$1</f>
        <v>#REF!</v>
      </c>
      <c r="O257" s="61" t="e">
        <f>'Raw Data'!#REF!/O$1</f>
        <v>#REF!</v>
      </c>
      <c r="P257" s="61" t="str">
        <f t="shared" si="17"/>
        <v/>
      </c>
      <c r="Q257" s="61" t="e">
        <f t="shared" si="18"/>
        <v>#REF!</v>
      </c>
    </row>
    <row r="258" spans="1:17">
      <c r="A258" s="2" t="s">
        <v>208</v>
      </c>
      <c r="B258" s="57">
        <v>4</v>
      </c>
      <c r="C258" s="57">
        <v>2022</v>
      </c>
      <c r="D258" s="57" t="s">
        <v>209</v>
      </c>
      <c r="E258" s="57" t="s">
        <v>209</v>
      </c>
      <c r="F258" s="36">
        <v>44896</v>
      </c>
      <c r="G258" s="57">
        <f t="shared" si="16"/>
        <v>31</v>
      </c>
      <c r="H258" s="58">
        <f t="shared" si="19"/>
        <v>44907</v>
      </c>
      <c r="I258" s="152">
        <f>_xlfn.XLOOKUP(Table12[[#This Row],[Month Year]],'Modelling New'!D:D,'Modelling New'!N:N)</f>
        <v>10.507</v>
      </c>
      <c r="J258" s="61" t="e">
        <f>'Raw Data'!#REF!/J$1</f>
        <v>#REF!</v>
      </c>
      <c r="K258" s="61" t="e">
        <f>'Raw Data'!#REF!/K$1</f>
        <v>#REF!</v>
      </c>
      <c r="L258" s="61" t="e">
        <f>'Raw Data'!#REF!/L$1</f>
        <v>#REF!</v>
      </c>
      <c r="M258" s="61" t="e">
        <f>'Raw Data'!#REF!/M$1</f>
        <v>#REF!</v>
      </c>
      <c r="N258" s="61" t="e">
        <f>'Raw Data'!#REF!/N$1</f>
        <v>#REF!</v>
      </c>
      <c r="O258" s="61" t="e">
        <f>'Raw Data'!#REF!/O$1</f>
        <v>#REF!</v>
      </c>
      <c r="P258" s="61" t="str">
        <f t="shared" si="17"/>
        <v/>
      </c>
      <c r="Q258" s="61" t="e">
        <f t="shared" si="18"/>
        <v>#REF!</v>
      </c>
    </row>
    <row r="259" spans="1:17">
      <c r="A259" s="2" t="s">
        <v>208</v>
      </c>
      <c r="B259" s="55">
        <v>4</v>
      </c>
      <c r="C259" s="55">
        <v>2022</v>
      </c>
      <c r="D259" s="55" t="s">
        <v>209</v>
      </c>
      <c r="E259" s="55" t="s">
        <v>209</v>
      </c>
      <c r="F259" s="36">
        <v>44896</v>
      </c>
      <c r="G259" s="55">
        <f t="shared" si="16"/>
        <v>31</v>
      </c>
      <c r="H259" s="56">
        <f t="shared" si="19"/>
        <v>44908</v>
      </c>
      <c r="I259" s="151">
        <f>_xlfn.XLOOKUP(Table12[[#This Row],[Month Year]],'Modelling New'!D:D,'Modelling New'!N:N)</f>
        <v>10.507</v>
      </c>
      <c r="J259" s="61" t="e">
        <f>'Raw Data'!#REF!/J$1</f>
        <v>#REF!</v>
      </c>
      <c r="K259" s="61" t="e">
        <f>'Raw Data'!#REF!/K$1</f>
        <v>#REF!</v>
      </c>
      <c r="L259" s="61" t="e">
        <f>'Raw Data'!#REF!/L$1</f>
        <v>#REF!</v>
      </c>
      <c r="M259" s="61" t="e">
        <f>'Raw Data'!#REF!/M$1</f>
        <v>#REF!</v>
      </c>
      <c r="N259" s="61" t="e">
        <f>'Raw Data'!#REF!/N$1</f>
        <v>#REF!</v>
      </c>
      <c r="O259" s="61" t="e">
        <f>'Raw Data'!#REF!/O$1</f>
        <v>#REF!</v>
      </c>
      <c r="P259" s="61" t="str">
        <f t="shared" si="17"/>
        <v/>
      </c>
      <c r="Q259" s="61" t="e">
        <f t="shared" si="18"/>
        <v>#REF!</v>
      </c>
    </row>
    <row r="260" spans="1:17">
      <c r="A260" s="2" t="s">
        <v>208</v>
      </c>
      <c r="B260" s="57">
        <v>4</v>
      </c>
      <c r="C260" s="57">
        <v>2022</v>
      </c>
      <c r="D260" s="57" t="s">
        <v>209</v>
      </c>
      <c r="E260" s="57" t="s">
        <v>209</v>
      </c>
      <c r="F260" s="36">
        <v>44896</v>
      </c>
      <c r="G260" s="57">
        <f t="shared" ref="G260:G323" si="20">DAY(EOMONTH(F260,0))</f>
        <v>31</v>
      </c>
      <c r="H260" s="58">
        <f t="shared" si="19"/>
        <v>44909</v>
      </c>
      <c r="I260" s="152">
        <f>_xlfn.XLOOKUP(Table12[[#This Row],[Month Year]],'Modelling New'!D:D,'Modelling New'!N:N)</f>
        <v>10.507</v>
      </c>
      <c r="J260" s="61" t="e">
        <f>'Raw Data'!#REF!/J$1</f>
        <v>#REF!</v>
      </c>
      <c r="K260" s="61" t="e">
        <f>'Raw Data'!#REF!/K$1</f>
        <v>#REF!</v>
      </c>
      <c r="L260" s="61" t="e">
        <f>'Raw Data'!#REF!/L$1</f>
        <v>#REF!</v>
      </c>
      <c r="M260" s="61" t="e">
        <f>'Raw Data'!#REF!/M$1</f>
        <v>#REF!</v>
      </c>
      <c r="N260" s="61" t="e">
        <f>'Raw Data'!#REF!/N$1</f>
        <v>#REF!</v>
      </c>
      <c r="O260" s="61" t="e">
        <f>'Raw Data'!#REF!/O$1</f>
        <v>#REF!</v>
      </c>
      <c r="P260" s="61" t="str">
        <f t="shared" si="17"/>
        <v/>
      </c>
      <c r="Q260" s="61" t="e">
        <f t="shared" si="18"/>
        <v>#REF!</v>
      </c>
    </row>
    <row r="261" spans="1:17">
      <c r="A261" s="2" t="s">
        <v>208</v>
      </c>
      <c r="B261" s="55">
        <v>4</v>
      </c>
      <c r="C261" s="55">
        <v>2022</v>
      </c>
      <c r="D261" s="55" t="s">
        <v>209</v>
      </c>
      <c r="E261" s="55" t="s">
        <v>209</v>
      </c>
      <c r="F261" s="36">
        <v>44896</v>
      </c>
      <c r="G261" s="55">
        <f t="shared" si="20"/>
        <v>31</v>
      </c>
      <c r="H261" s="56">
        <f t="shared" si="19"/>
        <v>44910</v>
      </c>
      <c r="I261" s="151">
        <f>_xlfn.XLOOKUP(Table12[[#This Row],[Month Year]],'Modelling New'!D:D,'Modelling New'!N:N)</f>
        <v>10.507</v>
      </c>
      <c r="J261" s="61" t="e">
        <f>'Raw Data'!#REF!/J$1</f>
        <v>#REF!</v>
      </c>
      <c r="K261" s="61" t="e">
        <f>'Raw Data'!#REF!/K$1</f>
        <v>#REF!</v>
      </c>
      <c r="L261" s="61" t="e">
        <f>'Raw Data'!#REF!/L$1</f>
        <v>#REF!</v>
      </c>
      <c r="M261" s="61" t="e">
        <f>'Raw Data'!#REF!/M$1</f>
        <v>#REF!</v>
      </c>
      <c r="N261" s="61" t="e">
        <f>'Raw Data'!#REF!/N$1</f>
        <v>#REF!</v>
      </c>
      <c r="O261" s="61" t="e">
        <f>'Raw Data'!#REF!/O$1</f>
        <v>#REF!</v>
      </c>
      <c r="P261" s="61" t="str">
        <f t="shared" si="17"/>
        <v/>
      </c>
      <c r="Q261" s="61" t="e">
        <f t="shared" si="18"/>
        <v>#REF!</v>
      </c>
    </row>
    <row r="262" spans="1:17">
      <c r="A262" s="2" t="s">
        <v>208</v>
      </c>
      <c r="B262" s="57">
        <v>4</v>
      </c>
      <c r="C262" s="57">
        <v>2022</v>
      </c>
      <c r="D262" s="57" t="s">
        <v>209</v>
      </c>
      <c r="E262" s="57" t="s">
        <v>209</v>
      </c>
      <c r="F262" s="36">
        <v>44896</v>
      </c>
      <c r="G262" s="57">
        <f t="shared" si="20"/>
        <v>31</v>
      </c>
      <c r="H262" s="58">
        <f t="shared" si="19"/>
        <v>44911</v>
      </c>
      <c r="I262" s="152">
        <f>_xlfn.XLOOKUP(Table12[[#This Row],[Month Year]],'Modelling New'!D:D,'Modelling New'!N:N)</f>
        <v>10.507</v>
      </c>
      <c r="J262" s="61" t="e">
        <f>'Raw Data'!#REF!/J$1</f>
        <v>#REF!</v>
      </c>
      <c r="K262" s="61" t="e">
        <f>'Raw Data'!#REF!/K$1</f>
        <v>#REF!</v>
      </c>
      <c r="L262" s="61" t="e">
        <f>'Raw Data'!#REF!/L$1</f>
        <v>#REF!</v>
      </c>
      <c r="M262" s="61" t="e">
        <f>'Raw Data'!#REF!/M$1</f>
        <v>#REF!</v>
      </c>
      <c r="N262" s="61" t="e">
        <f>'Raw Data'!#REF!/N$1</f>
        <v>#REF!</v>
      </c>
      <c r="O262" s="61" t="e">
        <f>'Raw Data'!#REF!/O$1</f>
        <v>#REF!</v>
      </c>
      <c r="P262" s="61" t="str">
        <f t="shared" si="17"/>
        <v/>
      </c>
      <c r="Q262" s="61" t="e">
        <f t="shared" si="18"/>
        <v>#REF!</v>
      </c>
    </row>
    <row r="263" spans="1:17">
      <c r="A263" s="2" t="s">
        <v>208</v>
      </c>
      <c r="B263" s="55">
        <v>4</v>
      </c>
      <c r="C263" s="55">
        <v>2022</v>
      </c>
      <c r="D263" s="55" t="s">
        <v>209</v>
      </c>
      <c r="E263" s="55" t="s">
        <v>209</v>
      </c>
      <c r="F263" s="36">
        <v>44896</v>
      </c>
      <c r="G263" s="55">
        <f t="shared" si="20"/>
        <v>31</v>
      </c>
      <c r="H263" s="56">
        <f t="shared" si="19"/>
        <v>44912</v>
      </c>
      <c r="I263" s="151">
        <f>_xlfn.XLOOKUP(Table12[[#This Row],[Month Year]],'Modelling New'!D:D,'Modelling New'!N:N)</f>
        <v>10.507</v>
      </c>
      <c r="J263" s="61" t="e">
        <f>'Raw Data'!#REF!/J$1</f>
        <v>#REF!</v>
      </c>
      <c r="K263" s="61" t="e">
        <f>'Raw Data'!#REF!/K$1</f>
        <v>#REF!</v>
      </c>
      <c r="L263" s="61" t="e">
        <f>'Raw Data'!#REF!/L$1</f>
        <v>#REF!</v>
      </c>
      <c r="M263" s="61" t="e">
        <f>'Raw Data'!#REF!/M$1</f>
        <v>#REF!</v>
      </c>
      <c r="N263" s="61" t="e">
        <f>'Raw Data'!#REF!/N$1</f>
        <v>#REF!</v>
      </c>
      <c r="O263" s="61" t="e">
        <f>'Raw Data'!#REF!/O$1</f>
        <v>#REF!</v>
      </c>
      <c r="P263" s="61" t="str">
        <f t="shared" si="17"/>
        <v/>
      </c>
      <c r="Q263" s="61" t="e">
        <f t="shared" si="18"/>
        <v>#REF!</v>
      </c>
    </row>
    <row r="264" spans="1:17">
      <c r="A264" s="2" t="s">
        <v>208</v>
      </c>
      <c r="B264" s="57">
        <v>4</v>
      </c>
      <c r="C264" s="57">
        <v>2022</v>
      </c>
      <c r="D264" s="57" t="s">
        <v>209</v>
      </c>
      <c r="E264" s="57" t="s">
        <v>209</v>
      </c>
      <c r="F264" s="36">
        <v>44896</v>
      </c>
      <c r="G264" s="57">
        <f t="shared" si="20"/>
        <v>31</v>
      </c>
      <c r="H264" s="58">
        <f t="shared" si="19"/>
        <v>44913</v>
      </c>
      <c r="I264" s="152">
        <f>_xlfn.XLOOKUP(Table12[[#This Row],[Month Year]],'Modelling New'!D:D,'Modelling New'!N:N)</f>
        <v>10.507</v>
      </c>
      <c r="J264" s="61" t="e">
        <f>'Raw Data'!#REF!/J$1</f>
        <v>#REF!</v>
      </c>
      <c r="K264" s="61" t="e">
        <f>'Raw Data'!#REF!/K$1</f>
        <v>#REF!</v>
      </c>
      <c r="L264" s="61" t="e">
        <f>'Raw Data'!#REF!/L$1</f>
        <v>#REF!</v>
      </c>
      <c r="M264" s="61" t="e">
        <f>'Raw Data'!#REF!/M$1</f>
        <v>#REF!</v>
      </c>
      <c r="N264" s="61" t="e">
        <f>'Raw Data'!#REF!/N$1</f>
        <v>#REF!</v>
      </c>
      <c r="O264" s="61" t="e">
        <f>'Raw Data'!#REF!/O$1</f>
        <v>#REF!</v>
      </c>
      <c r="P264" s="61" t="str">
        <f t="shared" si="17"/>
        <v/>
      </c>
      <c r="Q264" s="61" t="e">
        <f t="shared" si="18"/>
        <v>#REF!</v>
      </c>
    </row>
    <row r="265" spans="1:17">
      <c r="A265" s="2" t="s">
        <v>208</v>
      </c>
      <c r="B265" s="55">
        <v>4</v>
      </c>
      <c r="C265" s="55">
        <v>2022</v>
      </c>
      <c r="D265" s="55" t="s">
        <v>209</v>
      </c>
      <c r="E265" s="55" t="s">
        <v>209</v>
      </c>
      <c r="F265" s="36">
        <v>44896</v>
      </c>
      <c r="G265" s="55">
        <f t="shared" si="20"/>
        <v>31</v>
      </c>
      <c r="H265" s="56">
        <f t="shared" si="19"/>
        <v>44914</v>
      </c>
      <c r="I265" s="151">
        <f>_xlfn.XLOOKUP(Table12[[#This Row],[Month Year]],'Modelling New'!D:D,'Modelling New'!N:N)</f>
        <v>10.507</v>
      </c>
      <c r="J265" s="61" t="e">
        <f>'Raw Data'!#REF!/J$1</f>
        <v>#REF!</v>
      </c>
      <c r="K265" s="61" t="e">
        <f>'Raw Data'!#REF!/K$1</f>
        <v>#REF!</v>
      </c>
      <c r="L265" s="61" t="e">
        <f>'Raw Data'!#REF!/L$1</f>
        <v>#REF!</v>
      </c>
      <c r="M265" s="61" t="e">
        <f>'Raw Data'!#REF!/M$1</f>
        <v>#REF!</v>
      </c>
      <c r="N265" s="61" t="e">
        <f>'Raw Data'!#REF!/N$1</f>
        <v>#REF!</v>
      </c>
      <c r="O265" s="61" t="e">
        <f>'Raw Data'!#REF!/O$1</f>
        <v>#REF!</v>
      </c>
      <c r="P265" s="61" t="str">
        <f t="shared" si="17"/>
        <v/>
      </c>
      <c r="Q265" s="61" t="e">
        <f t="shared" si="18"/>
        <v>#REF!</v>
      </c>
    </row>
    <row r="266" spans="1:17">
      <c r="A266" s="2" t="s">
        <v>208</v>
      </c>
      <c r="B266" s="57">
        <v>4</v>
      </c>
      <c r="C266" s="57">
        <v>2022</v>
      </c>
      <c r="D266" s="57" t="s">
        <v>209</v>
      </c>
      <c r="E266" s="57" t="s">
        <v>209</v>
      </c>
      <c r="F266" s="36">
        <v>44896</v>
      </c>
      <c r="G266" s="57">
        <f t="shared" si="20"/>
        <v>31</v>
      </c>
      <c r="H266" s="58">
        <f t="shared" si="19"/>
        <v>44915</v>
      </c>
      <c r="I266" s="152">
        <f>_xlfn.XLOOKUP(Table12[[#This Row],[Month Year]],'Modelling New'!D:D,'Modelling New'!N:N)</f>
        <v>10.507</v>
      </c>
      <c r="J266" s="61" t="e">
        <f>'Raw Data'!#REF!/J$1</f>
        <v>#REF!</v>
      </c>
      <c r="K266" s="61" t="e">
        <f>'Raw Data'!#REF!/K$1</f>
        <v>#REF!</v>
      </c>
      <c r="L266" s="61" t="e">
        <f>'Raw Data'!#REF!/L$1</f>
        <v>#REF!</v>
      </c>
      <c r="M266" s="61" t="e">
        <f>'Raw Data'!#REF!/M$1</f>
        <v>#REF!</v>
      </c>
      <c r="N266" s="61" t="e">
        <f>'Raw Data'!#REF!/N$1</f>
        <v>#REF!</v>
      </c>
      <c r="O266" s="61" t="e">
        <f>'Raw Data'!#REF!/O$1</f>
        <v>#REF!</v>
      </c>
      <c r="P266" s="61" t="str">
        <f t="shared" si="17"/>
        <v/>
      </c>
      <c r="Q266" s="61" t="e">
        <f t="shared" si="18"/>
        <v>#REF!</v>
      </c>
    </row>
    <row r="267" spans="1:17">
      <c r="A267" s="2" t="s">
        <v>208</v>
      </c>
      <c r="B267" s="55">
        <v>4</v>
      </c>
      <c r="C267" s="55">
        <v>2022</v>
      </c>
      <c r="D267" s="55" t="s">
        <v>209</v>
      </c>
      <c r="E267" s="55" t="s">
        <v>209</v>
      </c>
      <c r="F267" s="36">
        <v>44896</v>
      </c>
      <c r="G267" s="55">
        <f t="shared" si="20"/>
        <v>31</v>
      </c>
      <c r="H267" s="56">
        <f t="shared" si="19"/>
        <v>44916</v>
      </c>
      <c r="I267" s="151">
        <f>_xlfn.XLOOKUP(Table12[[#This Row],[Month Year]],'Modelling New'!D:D,'Modelling New'!N:N)</f>
        <v>10.507</v>
      </c>
      <c r="J267" s="61" t="e">
        <f>'Raw Data'!#REF!/J$1</f>
        <v>#REF!</v>
      </c>
      <c r="K267" s="61" t="e">
        <f>'Raw Data'!#REF!/K$1</f>
        <v>#REF!</v>
      </c>
      <c r="L267" s="61" t="e">
        <f>'Raw Data'!#REF!/L$1</f>
        <v>#REF!</v>
      </c>
      <c r="M267" s="61" t="e">
        <f>'Raw Data'!#REF!/M$1</f>
        <v>#REF!</v>
      </c>
      <c r="N267" s="61" t="e">
        <f>'Raw Data'!#REF!/N$1</f>
        <v>#REF!</v>
      </c>
      <c r="O267" s="61" t="e">
        <f>'Raw Data'!#REF!/O$1</f>
        <v>#REF!</v>
      </c>
      <c r="P267" s="61" t="str">
        <f t="shared" si="17"/>
        <v/>
      </c>
      <c r="Q267" s="61" t="e">
        <f t="shared" si="18"/>
        <v>#REF!</v>
      </c>
    </row>
    <row r="268" spans="1:17">
      <c r="A268" s="2" t="s">
        <v>208</v>
      </c>
      <c r="B268" s="57">
        <v>4</v>
      </c>
      <c r="C268" s="57">
        <v>2022</v>
      </c>
      <c r="D268" s="57" t="s">
        <v>209</v>
      </c>
      <c r="E268" s="57" t="s">
        <v>209</v>
      </c>
      <c r="F268" s="36">
        <v>44896</v>
      </c>
      <c r="G268" s="57">
        <f t="shared" si="20"/>
        <v>31</v>
      </c>
      <c r="H268" s="58">
        <f t="shared" si="19"/>
        <v>44917</v>
      </c>
      <c r="I268" s="152">
        <f>_xlfn.XLOOKUP(Table12[[#This Row],[Month Year]],'Modelling New'!D:D,'Modelling New'!N:N)</f>
        <v>10.507</v>
      </c>
      <c r="J268" s="61" t="e">
        <f>'Raw Data'!#REF!/J$1</f>
        <v>#REF!</v>
      </c>
      <c r="K268" s="61" t="e">
        <f>'Raw Data'!#REF!/K$1</f>
        <v>#REF!</v>
      </c>
      <c r="L268" s="61" t="e">
        <f>'Raw Data'!#REF!/L$1</f>
        <v>#REF!</v>
      </c>
      <c r="M268" s="61" t="e">
        <f>'Raw Data'!#REF!/M$1</f>
        <v>#REF!</v>
      </c>
      <c r="N268" s="61" t="e">
        <f>'Raw Data'!#REF!/N$1</f>
        <v>#REF!</v>
      </c>
      <c r="O268" s="61" t="e">
        <f>'Raw Data'!#REF!/O$1</f>
        <v>#REF!</v>
      </c>
      <c r="P268" s="61" t="str">
        <f t="shared" si="17"/>
        <v/>
      </c>
      <c r="Q268" s="61" t="e">
        <f t="shared" si="18"/>
        <v>#REF!</v>
      </c>
    </row>
    <row r="269" spans="1:17">
      <c r="A269" s="2" t="s">
        <v>208</v>
      </c>
      <c r="B269" s="55">
        <v>4</v>
      </c>
      <c r="C269" s="55">
        <v>2022</v>
      </c>
      <c r="D269" s="55" t="s">
        <v>209</v>
      </c>
      <c r="E269" s="55" t="s">
        <v>209</v>
      </c>
      <c r="F269" s="36">
        <v>44896</v>
      </c>
      <c r="G269" s="55">
        <f t="shared" si="20"/>
        <v>31</v>
      </c>
      <c r="H269" s="56">
        <f t="shared" si="19"/>
        <v>44918</v>
      </c>
      <c r="I269" s="151">
        <f>_xlfn.XLOOKUP(Table12[[#This Row],[Month Year]],'Modelling New'!D:D,'Modelling New'!N:N)</f>
        <v>10.507</v>
      </c>
      <c r="J269" s="61" t="e">
        <f>'Raw Data'!#REF!/J$1</f>
        <v>#REF!</v>
      </c>
      <c r="K269" s="61" t="e">
        <f>'Raw Data'!#REF!/K$1</f>
        <v>#REF!</v>
      </c>
      <c r="L269" s="61" t="e">
        <f>'Raw Data'!#REF!/L$1</f>
        <v>#REF!</v>
      </c>
      <c r="M269" s="61" t="e">
        <f>'Raw Data'!#REF!/M$1</f>
        <v>#REF!</v>
      </c>
      <c r="N269" s="61" t="e">
        <f>'Raw Data'!#REF!/N$1</f>
        <v>#REF!</v>
      </c>
      <c r="O269" s="61" t="e">
        <f>'Raw Data'!#REF!/O$1</f>
        <v>#REF!</v>
      </c>
      <c r="P269" s="61" t="str">
        <f t="shared" si="17"/>
        <v/>
      </c>
      <c r="Q269" s="61" t="e">
        <f t="shared" si="18"/>
        <v>#REF!</v>
      </c>
    </row>
    <row r="270" spans="1:17">
      <c r="A270" s="2" t="s">
        <v>208</v>
      </c>
      <c r="B270" s="57">
        <v>4</v>
      </c>
      <c r="C270" s="57">
        <v>2022</v>
      </c>
      <c r="D270" s="57" t="s">
        <v>209</v>
      </c>
      <c r="E270" s="57" t="s">
        <v>209</v>
      </c>
      <c r="F270" s="36">
        <v>44896</v>
      </c>
      <c r="G270" s="57">
        <f t="shared" si="20"/>
        <v>31</v>
      </c>
      <c r="H270" s="58">
        <f t="shared" si="19"/>
        <v>44919</v>
      </c>
      <c r="I270" s="152">
        <f>_xlfn.XLOOKUP(Table12[[#This Row],[Month Year]],'Modelling New'!D:D,'Modelling New'!N:N)</f>
        <v>10.507</v>
      </c>
      <c r="J270" s="61" t="e">
        <f>'Raw Data'!#REF!/J$1</f>
        <v>#REF!</v>
      </c>
      <c r="K270" s="61" t="e">
        <f>'Raw Data'!#REF!/K$1</f>
        <v>#REF!</v>
      </c>
      <c r="L270" s="61" t="e">
        <f>'Raw Data'!#REF!/L$1</f>
        <v>#REF!</v>
      </c>
      <c r="M270" s="61" t="e">
        <f>'Raw Data'!#REF!/M$1</f>
        <v>#REF!</v>
      </c>
      <c r="N270" s="61" t="e">
        <f>'Raw Data'!#REF!/N$1</f>
        <v>#REF!</v>
      </c>
      <c r="O270" s="61" t="e">
        <f>'Raw Data'!#REF!/O$1</f>
        <v>#REF!</v>
      </c>
      <c r="P270" s="61" t="str">
        <f t="shared" si="17"/>
        <v/>
      </c>
      <c r="Q270" s="61" t="e">
        <f t="shared" si="18"/>
        <v>#REF!</v>
      </c>
    </row>
    <row r="271" spans="1:17">
      <c r="A271" s="2" t="s">
        <v>208</v>
      </c>
      <c r="B271" s="55">
        <v>4</v>
      </c>
      <c r="C271" s="55">
        <v>2022</v>
      </c>
      <c r="D271" s="55" t="s">
        <v>209</v>
      </c>
      <c r="E271" s="55" t="s">
        <v>209</v>
      </c>
      <c r="F271" s="36">
        <v>44896</v>
      </c>
      <c r="G271" s="55">
        <f t="shared" si="20"/>
        <v>31</v>
      </c>
      <c r="H271" s="56">
        <f t="shared" si="19"/>
        <v>44920</v>
      </c>
      <c r="I271" s="151">
        <f>_xlfn.XLOOKUP(Table12[[#This Row],[Month Year]],'Modelling New'!D:D,'Modelling New'!N:N)</f>
        <v>10.507</v>
      </c>
      <c r="J271" s="61" t="e">
        <f>'Raw Data'!#REF!/J$1</f>
        <v>#REF!</v>
      </c>
      <c r="K271" s="61" t="e">
        <f>'Raw Data'!#REF!/K$1</f>
        <v>#REF!</v>
      </c>
      <c r="L271" s="61" t="e">
        <f>'Raw Data'!#REF!/L$1</f>
        <v>#REF!</v>
      </c>
      <c r="M271" s="61" t="e">
        <f>'Raw Data'!#REF!/M$1</f>
        <v>#REF!</v>
      </c>
      <c r="N271" s="61" t="e">
        <f>'Raw Data'!#REF!/N$1</f>
        <v>#REF!</v>
      </c>
      <c r="O271" s="61" t="e">
        <f>'Raw Data'!#REF!/O$1</f>
        <v>#REF!</v>
      </c>
      <c r="P271" s="61" t="str">
        <f t="shared" si="17"/>
        <v/>
      </c>
      <c r="Q271" s="61" t="e">
        <f t="shared" si="18"/>
        <v>#REF!</v>
      </c>
    </row>
    <row r="272" spans="1:17">
      <c r="A272" s="2" t="s">
        <v>208</v>
      </c>
      <c r="B272" s="57">
        <v>4</v>
      </c>
      <c r="C272" s="57">
        <v>2022</v>
      </c>
      <c r="D272" s="57" t="s">
        <v>209</v>
      </c>
      <c r="E272" s="57" t="s">
        <v>209</v>
      </c>
      <c r="F272" s="36">
        <v>44896</v>
      </c>
      <c r="G272" s="57">
        <f t="shared" si="20"/>
        <v>31</v>
      </c>
      <c r="H272" s="58">
        <f t="shared" si="19"/>
        <v>44921</v>
      </c>
      <c r="I272" s="152">
        <f>_xlfn.XLOOKUP(Table12[[#This Row],[Month Year]],'Modelling New'!D:D,'Modelling New'!N:N)</f>
        <v>10.507</v>
      </c>
      <c r="J272" s="61" t="e">
        <f>'Raw Data'!#REF!/J$1</f>
        <v>#REF!</v>
      </c>
      <c r="K272" s="61" t="e">
        <f>'Raw Data'!#REF!/K$1</f>
        <v>#REF!</v>
      </c>
      <c r="L272" s="61" t="e">
        <f>'Raw Data'!#REF!/L$1</f>
        <v>#REF!</v>
      </c>
      <c r="M272" s="61" t="e">
        <f>'Raw Data'!#REF!/M$1</f>
        <v>#REF!</v>
      </c>
      <c r="N272" s="61" t="e">
        <f>'Raw Data'!#REF!/N$1</f>
        <v>#REF!</v>
      </c>
      <c r="O272" s="61" t="e">
        <f>'Raw Data'!#REF!/O$1</f>
        <v>#REF!</v>
      </c>
      <c r="P272" s="61" t="str">
        <f t="shared" si="17"/>
        <v/>
      </c>
      <c r="Q272" s="61" t="e">
        <f t="shared" si="18"/>
        <v>#REF!</v>
      </c>
    </row>
    <row r="273" spans="1:17">
      <c r="A273" s="2" t="s">
        <v>208</v>
      </c>
      <c r="B273" s="55">
        <v>4</v>
      </c>
      <c r="C273" s="55">
        <v>2022</v>
      </c>
      <c r="D273" s="55" t="s">
        <v>209</v>
      </c>
      <c r="E273" s="55" t="s">
        <v>209</v>
      </c>
      <c r="F273" s="36">
        <v>44896</v>
      </c>
      <c r="G273" s="55">
        <f t="shared" si="20"/>
        <v>31</v>
      </c>
      <c r="H273" s="56">
        <f t="shared" si="19"/>
        <v>44922</v>
      </c>
      <c r="I273" s="151">
        <f>_xlfn.XLOOKUP(Table12[[#This Row],[Month Year]],'Modelling New'!D:D,'Modelling New'!N:N)</f>
        <v>10.507</v>
      </c>
      <c r="J273" s="61" t="e">
        <f>'Raw Data'!#REF!/J$1</f>
        <v>#REF!</v>
      </c>
      <c r="K273" s="61" t="e">
        <f>'Raw Data'!#REF!/K$1</f>
        <v>#REF!</v>
      </c>
      <c r="L273" s="61" t="e">
        <f>'Raw Data'!#REF!/L$1</f>
        <v>#REF!</v>
      </c>
      <c r="M273" s="61" t="e">
        <f>'Raw Data'!#REF!/M$1</f>
        <v>#REF!</v>
      </c>
      <c r="N273" s="61" t="e">
        <f>'Raw Data'!#REF!/N$1</f>
        <v>#REF!</v>
      </c>
      <c r="O273" s="61" t="e">
        <f>'Raw Data'!#REF!/O$1</f>
        <v>#REF!</v>
      </c>
      <c r="P273" s="61" t="str">
        <f t="shared" si="17"/>
        <v/>
      </c>
      <c r="Q273" s="61" t="e">
        <f t="shared" si="18"/>
        <v>#REF!</v>
      </c>
    </row>
    <row r="274" spans="1:17">
      <c r="A274" s="2" t="s">
        <v>208</v>
      </c>
      <c r="B274" s="57">
        <v>4</v>
      </c>
      <c r="C274" s="57">
        <v>2022</v>
      </c>
      <c r="D274" s="57" t="s">
        <v>209</v>
      </c>
      <c r="E274" s="57" t="s">
        <v>209</v>
      </c>
      <c r="F274" s="36">
        <v>44896</v>
      </c>
      <c r="G274" s="57">
        <f t="shared" si="20"/>
        <v>31</v>
      </c>
      <c r="H274" s="58">
        <f t="shared" si="19"/>
        <v>44923</v>
      </c>
      <c r="I274" s="152">
        <f>_xlfn.XLOOKUP(Table12[[#This Row],[Month Year]],'Modelling New'!D:D,'Modelling New'!N:N)</f>
        <v>10.507</v>
      </c>
      <c r="J274" s="61" t="e">
        <f>'Raw Data'!#REF!/J$1</f>
        <v>#REF!</v>
      </c>
      <c r="K274" s="61" t="e">
        <f>'Raw Data'!#REF!/K$1</f>
        <v>#REF!</v>
      </c>
      <c r="L274" s="61" t="e">
        <f>'Raw Data'!#REF!/L$1</f>
        <v>#REF!</v>
      </c>
      <c r="M274" s="61" t="e">
        <f>'Raw Data'!#REF!/M$1</f>
        <v>#REF!</v>
      </c>
      <c r="N274" s="61" t="e">
        <f>'Raw Data'!#REF!/N$1</f>
        <v>#REF!</v>
      </c>
      <c r="O274" s="61" t="e">
        <f>'Raw Data'!#REF!/O$1</f>
        <v>#REF!</v>
      </c>
      <c r="P274" s="61" t="str">
        <f t="shared" si="17"/>
        <v/>
      </c>
      <c r="Q274" s="61" t="e">
        <f t="shared" si="18"/>
        <v>#REF!</v>
      </c>
    </row>
    <row r="275" spans="1:17">
      <c r="A275" s="2" t="s">
        <v>208</v>
      </c>
      <c r="B275" s="55">
        <v>4</v>
      </c>
      <c r="C275" s="55">
        <v>2022</v>
      </c>
      <c r="D275" s="55" t="s">
        <v>209</v>
      </c>
      <c r="E275" s="55" t="s">
        <v>209</v>
      </c>
      <c r="F275" s="36">
        <v>44896</v>
      </c>
      <c r="G275" s="55">
        <f t="shared" si="20"/>
        <v>31</v>
      </c>
      <c r="H275" s="56">
        <f t="shared" si="19"/>
        <v>44924</v>
      </c>
      <c r="I275" s="151">
        <f>_xlfn.XLOOKUP(Table12[[#This Row],[Month Year]],'Modelling New'!D:D,'Modelling New'!N:N)</f>
        <v>10.507</v>
      </c>
      <c r="J275" s="61" t="e">
        <f>'Raw Data'!#REF!/J$1</f>
        <v>#REF!</v>
      </c>
      <c r="K275" s="61" t="e">
        <f>'Raw Data'!#REF!/K$1</f>
        <v>#REF!</v>
      </c>
      <c r="L275" s="61" t="e">
        <f>'Raw Data'!#REF!/L$1</f>
        <v>#REF!</v>
      </c>
      <c r="M275" s="61" t="e">
        <f>'Raw Data'!#REF!/M$1</f>
        <v>#REF!</v>
      </c>
      <c r="N275" s="61" t="e">
        <f>'Raw Data'!#REF!/N$1</f>
        <v>#REF!</v>
      </c>
      <c r="O275" s="61" t="e">
        <f>'Raw Data'!#REF!/O$1</f>
        <v>#REF!</v>
      </c>
      <c r="P275" s="61" t="str">
        <f t="shared" si="17"/>
        <v/>
      </c>
      <c r="Q275" s="61" t="e">
        <f t="shared" si="18"/>
        <v>#REF!</v>
      </c>
    </row>
    <row r="276" spans="1:17">
      <c r="A276" s="2" t="s">
        <v>208</v>
      </c>
      <c r="B276" s="57">
        <v>4</v>
      </c>
      <c r="C276" s="57">
        <v>2022</v>
      </c>
      <c r="D276" s="57" t="s">
        <v>209</v>
      </c>
      <c r="E276" s="57" t="s">
        <v>209</v>
      </c>
      <c r="F276" s="36">
        <v>44896</v>
      </c>
      <c r="G276" s="57">
        <f t="shared" si="20"/>
        <v>31</v>
      </c>
      <c r="H276" s="58">
        <f t="shared" si="19"/>
        <v>44925</v>
      </c>
      <c r="I276" s="152">
        <f>_xlfn.XLOOKUP(Table12[[#This Row],[Month Year]],'Modelling New'!D:D,'Modelling New'!N:N)</f>
        <v>10.507</v>
      </c>
      <c r="J276" s="61" t="e">
        <f>'Raw Data'!#REF!/J$1</f>
        <v>#REF!</v>
      </c>
      <c r="K276" s="61" t="e">
        <f>'Raw Data'!#REF!/K$1</f>
        <v>#REF!</v>
      </c>
      <c r="L276" s="61" t="e">
        <f>'Raw Data'!#REF!/L$1</f>
        <v>#REF!</v>
      </c>
      <c r="M276" s="61" t="e">
        <f>'Raw Data'!#REF!/M$1</f>
        <v>#REF!</v>
      </c>
      <c r="N276" s="61" t="e">
        <f>'Raw Data'!#REF!/N$1</f>
        <v>#REF!</v>
      </c>
      <c r="O276" s="61" t="e">
        <f>'Raw Data'!#REF!/O$1</f>
        <v>#REF!</v>
      </c>
      <c r="P276" s="61" t="str">
        <f t="shared" si="17"/>
        <v/>
      </c>
      <c r="Q276" s="61" t="e">
        <f t="shared" si="18"/>
        <v>#REF!</v>
      </c>
    </row>
    <row r="277" spans="1:17">
      <c r="A277" s="2" t="s">
        <v>208</v>
      </c>
      <c r="B277" s="55">
        <v>4</v>
      </c>
      <c r="C277" s="55">
        <v>2022</v>
      </c>
      <c r="D277" s="55" t="s">
        <v>209</v>
      </c>
      <c r="E277" s="55" t="s">
        <v>209</v>
      </c>
      <c r="F277" s="36">
        <v>44896</v>
      </c>
      <c r="G277" s="55">
        <f t="shared" si="20"/>
        <v>31</v>
      </c>
      <c r="H277" s="56">
        <f t="shared" si="19"/>
        <v>44926</v>
      </c>
      <c r="I277" s="151">
        <f>_xlfn.XLOOKUP(Table12[[#This Row],[Month Year]],'Modelling New'!D:D,'Modelling New'!N:N)</f>
        <v>10.507</v>
      </c>
      <c r="J277" s="61" t="e">
        <f>'Raw Data'!#REF!/J$1</f>
        <v>#REF!</v>
      </c>
      <c r="K277" s="61" t="e">
        <f>'Raw Data'!#REF!/K$1</f>
        <v>#REF!</v>
      </c>
      <c r="L277" s="61" t="e">
        <f>'Raw Data'!#REF!/L$1</f>
        <v>#REF!</v>
      </c>
      <c r="M277" s="61" t="e">
        <f>'Raw Data'!#REF!/M$1</f>
        <v>#REF!</v>
      </c>
      <c r="N277" s="61" t="e">
        <f>'Raw Data'!#REF!/N$1</f>
        <v>#REF!</v>
      </c>
      <c r="O277" s="61" t="e">
        <f>'Raw Data'!#REF!/O$1</f>
        <v>#REF!</v>
      </c>
      <c r="P277" s="61" t="str">
        <f t="shared" si="17"/>
        <v/>
      </c>
      <c r="Q277" s="61" t="e">
        <f t="shared" si="18"/>
        <v>#REF!</v>
      </c>
    </row>
    <row r="278" spans="1:17">
      <c r="A278" s="2" t="s">
        <v>208</v>
      </c>
      <c r="B278" s="57">
        <v>4</v>
      </c>
      <c r="C278" s="57">
        <v>2022</v>
      </c>
      <c r="D278" s="57" t="s">
        <v>209</v>
      </c>
      <c r="E278" s="57" t="s">
        <v>209</v>
      </c>
      <c r="F278" s="36">
        <v>44927</v>
      </c>
      <c r="G278" s="57">
        <f t="shared" si="20"/>
        <v>31</v>
      </c>
      <c r="H278" s="58">
        <f t="shared" si="19"/>
        <v>44927</v>
      </c>
      <c r="I278" s="152">
        <f>_xlfn.XLOOKUP(Table12[[#This Row],[Month Year]],'Modelling New'!D:D,'Modelling New'!N:N)</f>
        <v>10.507</v>
      </c>
      <c r="J278" s="61" t="e">
        <f>'Raw Data'!#REF!/J$1</f>
        <v>#REF!</v>
      </c>
      <c r="K278" s="61" t="e">
        <f>'Raw Data'!#REF!/K$1</f>
        <v>#REF!</v>
      </c>
      <c r="L278" s="61" t="e">
        <f>'Raw Data'!#REF!/L$1</f>
        <v>#REF!</v>
      </c>
      <c r="M278" s="61" t="e">
        <f>'Raw Data'!#REF!/M$1</f>
        <v>#REF!</v>
      </c>
      <c r="N278" s="61" t="e">
        <f>'Raw Data'!#REF!/N$1</f>
        <v>#REF!</v>
      </c>
      <c r="O278" s="61" t="e">
        <f>'Raw Data'!#REF!/O$1</f>
        <v>#REF!</v>
      </c>
      <c r="P278" s="61" t="str">
        <f t="shared" si="17"/>
        <v/>
      </c>
      <c r="Q278" s="61" t="e">
        <f t="shared" si="18"/>
        <v>#REF!</v>
      </c>
    </row>
    <row r="279" spans="1:17">
      <c r="A279" s="2" t="s">
        <v>208</v>
      </c>
      <c r="B279" s="55">
        <v>4</v>
      </c>
      <c r="C279" s="55">
        <v>2022</v>
      </c>
      <c r="D279" s="55" t="s">
        <v>209</v>
      </c>
      <c r="E279" s="55" t="s">
        <v>209</v>
      </c>
      <c r="F279" s="36">
        <v>44927</v>
      </c>
      <c r="G279" s="55">
        <f t="shared" si="20"/>
        <v>31</v>
      </c>
      <c r="H279" s="56">
        <f t="shared" si="19"/>
        <v>44928</v>
      </c>
      <c r="I279" s="151">
        <f>_xlfn.XLOOKUP(Table12[[#This Row],[Month Year]],'Modelling New'!D:D,'Modelling New'!N:N)</f>
        <v>10.507</v>
      </c>
      <c r="J279" s="61" t="e">
        <f>'Raw Data'!#REF!/J$1</f>
        <v>#REF!</v>
      </c>
      <c r="K279" s="61" t="e">
        <f>'Raw Data'!#REF!/K$1</f>
        <v>#REF!</v>
      </c>
      <c r="L279" s="61" t="e">
        <f>'Raw Data'!#REF!/L$1</f>
        <v>#REF!</v>
      </c>
      <c r="M279" s="61" t="e">
        <f>'Raw Data'!#REF!/M$1</f>
        <v>#REF!</v>
      </c>
      <c r="N279" s="61" t="e">
        <f>'Raw Data'!#REF!/N$1</f>
        <v>#REF!</v>
      </c>
      <c r="O279" s="61" t="e">
        <f>'Raw Data'!#REF!/O$1</f>
        <v>#REF!</v>
      </c>
      <c r="P279" s="61" t="str">
        <f t="shared" si="17"/>
        <v/>
      </c>
      <c r="Q279" s="61" t="e">
        <f t="shared" si="18"/>
        <v>#REF!</v>
      </c>
    </row>
    <row r="280" spans="1:17">
      <c r="A280" s="2" t="s">
        <v>208</v>
      </c>
      <c r="B280" s="57">
        <v>4</v>
      </c>
      <c r="C280" s="57">
        <v>2022</v>
      </c>
      <c r="D280" s="57" t="s">
        <v>209</v>
      </c>
      <c r="E280" s="57" t="s">
        <v>209</v>
      </c>
      <c r="F280" s="36">
        <v>44927</v>
      </c>
      <c r="G280" s="57">
        <f t="shared" si="20"/>
        <v>31</v>
      </c>
      <c r="H280" s="58">
        <f t="shared" si="19"/>
        <v>44929</v>
      </c>
      <c r="I280" s="152">
        <f>_xlfn.XLOOKUP(Table12[[#This Row],[Month Year]],'Modelling New'!D:D,'Modelling New'!N:N)</f>
        <v>10.507</v>
      </c>
      <c r="J280" s="61" t="e">
        <f>'Raw Data'!#REF!/J$1</f>
        <v>#REF!</v>
      </c>
      <c r="K280" s="61" t="e">
        <f>'Raw Data'!#REF!/K$1</f>
        <v>#REF!</v>
      </c>
      <c r="L280" s="61" t="e">
        <f>'Raw Data'!#REF!/L$1</f>
        <v>#REF!</v>
      </c>
      <c r="M280" s="61" t="e">
        <f>'Raw Data'!#REF!/M$1</f>
        <v>#REF!</v>
      </c>
      <c r="N280" s="61" t="e">
        <f>'Raw Data'!#REF!/N$1</f>
        <v>#REF!</v>
      </c>
      <c r="O280" s="61" t="e">
        <f>'Raw Data'!#REF!/O$1</f>
        <v>#REF!</v>
      </c>
      <c r="P280" s="61" t="str">
        <f t="shared" si="17"/>
        <v/>
      </c>
      <c r="Q280" s="61" t="e">
        <f t="shared" si="18"/>
        <v>#REF!</v>
      </c>
    </row>
    <row r="281" spans="1:17">
      <c r="A281" s="2" t="s">
        <v>208</v>
      </c>
      <c r="B281" s="55">
        <v>4</v>
      </c>
      <c r="C281" s="55">
        <v>2022</v>
      </c>
      <c r="D281" s="55" t="s">
        <v>209</v>
      </c>
      <c r="E281" s="55" t="s">
        <v>209</v>
      </c>
      <c r="F281" s="36">
        <v>44927</v>
      </c>
      <c r="G281" s="55">
        <f t="shared" si="20"/>
        <v>31</v>
      </c>
      <c r="H281" s="56">
        <f t="shared" si="19"/>
        <v>44930</v>
      </c>
      <c r="I281" s="151">
        <f>_xlfn.XLOOKUP(Table12[[#This Row],[Month Year]],'Modelling New'!D:D,'Modelling New'!N:N)</f>
        <v>10.507</v>
      </c>
      <c r="J281" s="61" t="e">
        <f>'Raw Data'!#REF!/J$1</f>
        <v>#REF!</v>
      </c>
      <c r="K281" s="61" t="e">
        <f>'Raw Data'!#REF!/K$1</f>
        <v>#REF!</v>
      </c>
      <c r="L281" s="61" t="e">
        <f>'Raw Data'!#REF!/L$1</f>
        <v>#REF!</v>
      </c>
      <c r="M281" s="61" t="e">
        <f>'Raw Data'!#REF!/M$1</f>
        <v>#REF!</v>
      </c>
      <c r="N281" s="61" t="e">
        <f>'Raw Data'!#REF!/N$1</f>
        <v>#REF!</v>
      </c>
      <c r="O281" s="61" t="e">
        <f>'Raw Data'!#REF!/O$1</f>
        <v>#REF!</v>
      </c>
      <c r="P281" s="61" t="str">
        <f t="shared" si="17"/>
        <v/>
      </c>
      <c r="Q281" s="61" t="e">
        <f t="shared" si="18"/>
        <v>#REF!</v>
      </c>
    </row>
    <row r="282" spans="1:17">
      <c r="A282" s="2" t="s">
        <v>208</v>
      </c>
      <c r="B282" s="57">
        <v>4</v>
      </c>
      <c r="C282" s="57">
        <v>2023</v>
      </c>
      <c r="D282" s="57" t="s">
        <v>209</v>
      </c>
      <c r="E282" s="57" t="s">
        <v>209</v>
      </c>
      <c r="F282" s="36">
        <v>44927</v>
      </c>
      <c r="G282" s="57">
        <f t="shared" si="20"/>
        <v>31</v>
      </c>
      <c r="H282" s="58">
        <f t="shared" si="19"/>
        <v>44931</v>
      </c>
      <c r="I282" s="152">
        <f>_xlfn.XLOOKUP(Table12[[#This Row],[Month Year]],'Modelling New'!D:D,'Modelling New'!N:N)</f>
        <v>10.507</v>
      </c>
      <c r="J282" s="61" t="e">
        <f>'Raw Data'!#REF!/J$1</f>
        <v>#REF!</v>
      </c>
      <c r="K282" s="61" t="e">
        <f>'Raw Data'!#REF!/K$1</f>
        <v>#REF!</v>
      </c>
      <c r="L282" s="61" t="e">
        <f>'Raw Data'!#REF!/L$1</f>
        <v>#REF!</v>
      </c>
      <c r="M282" s="61" t="e">
        <f>'Raw Data'!#REF!/M$1</f>
        <v>#REF!</v>
      </c>
      <c r="N282" s="61" t="e">
        <f>'Raw Data'!#REF!/N$1</f>
        <v>#REF!</v>
      </c>
      <c r="O282" s="61" t="e">
        <f>'Raw Data'!#REF!/O$1</f>
        <v>#REF!</v>
      </c>
      <c r="P282" s="61" t="str">
        <f t="shared" si="17"/>
        <v/>
      </c>
      <c r="Q282" s="61" t="e">
        <f t="shared" si="18"/>
        <v>#REF!</v>
      </c>
    </row>
    <row r="283" spans="1:17">
      <c r="A283" s="2" t="s">
        <v>208</v>
      </c>
      <c r="B283" s="55">
        <v>4</v>
      </c>
      <c r="C283" s="55">
        <v>2023</v>
      </c>
      <c r="D283" s="55" t="s">
        <v>209</v>
      </c>
      <c r="E283" s="55" t="s">
        <v>209</v>
      </c>
      <c r="F283" s="36">
        <v>44927</v>
      </c>
      <c r="G283" s="55">
        <f t="shared" si="20"/>
        <v>31</v>
      </c>
      <c r="H283" s="56">
        <f t="shared" si="19"/>
        <v>44932</v>
      </c>
      <c r="I283" s="151">
        <f>_xlfn.XLOOKUP(Table12[[#This Row],[Month Year]],'Modelling New'!D:D,'Modelling New'!N:N)</f>
        <v>10.507</v>
      </c>
      <c r="J283" s="61" t="e">
        <f>'Raw Data'!#REF!/J$1</f>
        <v>#REF!</v>
      </c>
      <c r="K283" s="61" t="e">
        <f>'Raw Data'!#REF!/K$1</f>
        <v>#REF!</v>
      </c>
      <c r="L283" s="61" t="e">
        <f>'Raw Data'!#REF!/L$1</f>
        <v>#REF!</v>
      </c>
      <c r="M283" s="61" t="e">
        <f>'Raw Data'!#REF!/M$1</f>
        <v>#REF!</v>
      </c>
      <c r="N283" s="61" t="e">
        <f>'Raw Data'!#REF!/N$1</f>
        <v>#REF!</v>
      </c>
      <c r="O283" s="61" t="e">
        <f>'Raw Data'!#REF!/O$1</f>
        <v>#REF!</v>
      </c>
      <c r="P283" s="61" t="str">
        <f t="shared" si="17"/>
        <v/>
      </c>
      <c r="Q283" s="61" t="e">
        <f t="shared" si="18"/>
        <v>#REF!</v>
      </c>
    </row>
    <row r="284" spans="1:17">
      <c r="A284" s="2" t="s">
        <v>208</v>
      </c>
      <c r="B284" s="57">
        <v>4</v>
      </c>
      <c r="C284" s="57">
        <v>2023</v>
      </c>
      <c r="D284" s="57" t="s">
        <v>209</v>
      </c>
      <c r="E284" s="57" t="s">
        <v>209</v>
      </c>
      <c r="F284" s="36">
        <v>44927</v>
      </c>
      <c r="G284" s="57">
        <f t="shared" si="20"/>
        <v>31</v>
      </c>
      <c r="H284" s="58">
        <f t="shared" si="19"/>
        <v>44933</v>
      </c>
      <c r="I284" s="152">
        <f>_xlfn.XLOOKUP(Table12[[#This Row],[Month Year]],'Modelling New'!D:D,'Modelling New'!N:N)</f>
        <v>10.507</v>
      </c>
      <c r="J284" s="61" t="e">
        <f>'Raw Data'!#REF!/J$1</f>
        <v>#REF!</v>
      </c>
      <c r="K284" s="61" t="e">
        <f>'Raw Data'!#REF!/K$1</f>
        <v>#REF!</v>
      </c>
      <c r="L284" s="61" t="e">
        <f>'Raw Data'!#REF!/L$1</f>
        <v>#REF!</v>
      </c>
      <c r="M284" s="61" t="e">
        <f>'Raw Data'!#REF!/M$1</f>
        <v>#REF!</v>
      </c>
      <c r="N284" s="61" t="e">
        <f>'Raw Data'!#REF!/N$1</f>
        <v>#REF!</v>
      </c>
      <c r="O284" s="61" t="e">
        <f>'Raw Data'!#REF!/O$1</f>
        <v>#REF!</v>
      </c>
      <c r="P284" s="61" t="str">
        <f t="shared" si="17"/>
        <v/>
      </c>
      <c r="Q284" s="61" t="e">
        <f t="shared" si="18"/>
        <v>#REF!</v>
      </c>
    </row>
    <row r="285" spans="1:17">
      <c r="A285" s="2" t="s">
        <v>208</v>
      </c>
      <c r="B285" s="55">
        <v>4</v>
      </c>
      <c r="C285" s="55">
        <v>2023</v>
      </c>
      <c r="D285" s="55" t="s">
        <v>209</v>
      </c>
      <c r="E285" s="55" t="s">
        <v>209</v>
      </c>
      <c r="F285" s="36">
        <v>44927</v>
      </c>
      <c r="G285" s="55">
        <f t="shared" si="20"/>
        <v>31</v>
      </c>
      <c r="H285" s="56">
        <f t="shared" si="19"/>
        <v>44934</v>
      </c>
      <c r="I285" s="151">
        <f>_xlfn.XLOOKUP(Table12[[#This Row],[Month Year]],'Modelling New'!D:D,'Modelling New'!N:N)</f>
        <v>10.507</v>
      </c>
      <c r="J285" s="61" t="e">
        <f>'Raw Data'!#REF!/J$1</f>
        <v>#REF!</v>
      </c>
      <c r="K285" s="61" t="e">
        <f>'Raw Data'!#REF!/K$1</f>
        <v>#REF!</v>
      </c>
      <c r="L285" s="61" t="e">
        <f>'Raw Data'!#REF!/L$1</f>
        <v>#REF!</v>
      </c>
      <c r="M285" s="61" t="e">
        <f>'Raw Data'!#REF!/M$1</f>
        <v>#REF!</v>
      </c>
      <c r="N285" s="61" t="e">
        <f>'Raw Data'!#REF!/N$1</f>
        <v>#REF!</v>
      </c>
      <c r="O285" s="61" t="e">
        <f>'Raw Data'!#REF!/O$1</f>
        <v>#REF!</v>
      </c>
      <c r="P285" s="61" t="str">
        <f t="shared" si="17"/>
        <v/>
      </c>
      <c r="Q285" s="61" t="e">
        <f t="shared" si="18"/>
        <v>#REF!</v>
      </c>
    </row>
    <row r="286" spans="1:17">
      <c r="A286" s="2" t="s">
        <v>208</v>
      </c>
      <c r="B286" s="57">
        <v>4</v>
      </c>
      <c r="C286" s="57">
        <v>2023</v>
      </c>
      <c r="D286" s="57" t="s">
        <v>209</v>
      </c>
      <c r="E286" s="57" t="s">
        <v>209</v>
      </c>
      <c r="F286" s="36">
        <v>44927</v>
      </c>
      <c r="G286" s="57">
        <f t="shared" si="20"/>
        <v>31</v>
      </c>
      <c r="H286" s="58">
        <f t="shared" si="19"/>
        <v>44935</v>
      </c>
      <c r="I286" s="152">
        <f>_xlfn.XLOOKUP(Table12[[#This Row],[Month Year]],'Modelling New'!D:D,'Modelling New'!N:N)</f>
        <v>10.507</v>
      </c>
      <c r="J286" s="61" t="e">
        <f>'Raw Data'!#REF!/J$1</f>
        <v>#REF!</v>
      </c>
      <c r="K286" s="61" t="e">
        <f>'Raw Data'!#REF!/K$1</f>
        <v>#REF!</v>
      </c>
      <c r="L286" s="61" t="e">
        <f>'Raw Data'!#REF!/L$1</f>
        <v>#REF!</v>
      </c>
      <c r="M286" s="61" t="e">
        <f>'Raw Data'!#REF!/M$1</f>
        <v>#REF!</v>
      </c>
      <c r="N286" s="61" t="e">
        <f>'Raw Data'!#REF!/N$1</f>
        <v>#REF!</v>
      </c>
      <c r="O286" s="61" t="e">
        <f>'Raw Data'!#REF!/O$1</f>
        <v>#REF!</v>
      </c>
      <c r="P286" s="61" t="str">
        <f t="shared" si="17"/>
        <v/>
      </c>
      <c r="Q286" s="61" t="e">
        <f t="shared" si="18"/>
        <v>#REF!</v>
      </c>
    </row>
    <row r="287" spans="1:17">
      <c r="A287" s="2" t="s">
        <v>208</v>
      </c>
      <c r="B287" s="55">
        <v>4</v>
      </c>
      <c r="C287" s="55">
        <v>2023</v>
      </c>
      <c r="D287" s="55" t="s">
        <v>209</v>
      </c>
      <c r="E287" s="55" t="s">
        <v>209</v>
      </c>
      <c r="F287" s="36">
        <v>44927</v>
      </c>
      <c r="G287" s="55">
        <f t="shared" si="20"/>
        <v>31</v>
      </c>
      <c r="H287" s="56">
        <f t="shared" si="19"/>
        <v>44936</v>
      </c>
      <c r="I287" s="151">
        <f>_xlfn.XLOOKUP(Table12[[#This Row],[Month Year]],'Modelling New'!D:D,'Modelling New'!N:N)</f>
        <v>10.507</v>
      </c>
      <c r="J287" s="61" t="e">
        <f>'Raw Data'!#REF!/J$1</f>
        <v>#REF!</v>
      </c>
      <c r="K287" s="61" t="e">
        <f>'Raw Data'!#REF!/K$1</f>
        <v>#REF!</v>
      </c>
      <c r="L287" s="61" t="e">
        <f>'Raw Data'!#REF!/L$1</f>
        <v>#REF!</v>
      </c>
      <c r="M287" s="61" t="e">
        <f>'Raw Data'!#REF!/M$1</f>
        <v>#REF!</v>
      </c>
      <c r="N287" s="61" t="e">
        <f>'Raw Data'!#REF!/N$1</f>
        <v>#REF!</v>
      </c>
      <c r="O287" s="61" t="e">
        <f>'Raw Data'!#REF!/O$1</f>
        <v>#REF!</v>
      </c>
      <c r="P287" s="61" t="str">
        <f t="shared" si="17"/>
        <v/>
      </c>
      <c r="Q287" s="61" t="e">
        <f t="shared" si="18"/>
        <v>#REF!</v>
      </c>
    </row>
    <row r="288" spans="1:17">
      <c r="A288" s="2" t="s">
        <v>208</v>
      </c>
      <c r="B288" s="57">
        <v>4</v>
      </c>
      <c r="C288" s="57">
        <v>2023</v>
      </c>
      <c r="D288" s="57" t="s">
        <v>209</v>
      </c>
      <c r="E288" s="57" t="s">
        <v>209</v>
      </c>
      <c r="F288" s="36">
        <v>44927</v>
      </c>
      <c r="G288" s="57">
        <f t="shared" si="20"/>
        <v>31</v>
      </c>
      <c r="H288" s="58">
        <f t="shared" si="19"/>
        <v>44937</v>
      </c>
      <c r="I288" s="152">
        <f>_xlfn.XLOOKUP(Table12[[#This Row],[Month Year]],'Modelling New'!D:D,'Modelling New'!N:N)</f>
        <v>10.507</v>
      </c>
      <c r="J288" s="61" t="e">
        <f>'Raw Data'!#REF!/J$1</f>
        <v>#REF!</v>
      </c>
      <c r="K288" s="61" t="e">
        <f>'Raw Data'!#REF!/K$1</f>
        <v>#REF!</v>
      </c>
      <c r="L288" s="61" t="e">
        <f>'Raw Data'!#REF!/L$1</f>
        <v>#REF!</v>
      </c>
      <c r="M288" s="61" t="e">
        <f>'Raw Data'!#REF!/M$1</f>
        <v>#REF!</v>
      </c>
      <c r="N288" s="61" t="e">
        <f>'Raw Data'!#REF!/N$1</f>
        <v>#REF!</v>
      </c>
      <c r="O288" s="61" t="e">
        <f>'Raw Data'!#REF!/O$1</f>
        <v>#REF!</v>
      </c>
      <c r="P288" s="61" t="str">
        <f t="shared" si="17"/>
        <v/>
      </c>
      <c r="Q288" s="61" t="e">
        <f t="shared" si="18"/>
        <v>#REF!</v>
      </c>
    </row>
    <row r="289" spans="1:17">
      <c r="A289" s="2" t="s">
        <v>208</v>
      </c>
      <c r="B289" s="55">
        <v>4</v>
      </c>
      <c r="C289" s="55">
        <v>2023</v>
      </c>
      <c r="D289" s="55" t="s">
        <v>209</v>
      </c>
      <c r="E289" s="55" t="s">
        <v>209</v>
      </c>
      <c r="F289" s="36">
        <v>44927</v>
      </c>
      <c r="G289" s="55">
        <f t="shared" si="20"/>
        <v>31</v>
      </c>
      <c r="H289" s="56">
        <f t="shared" si="19"/>
        <v>44938</v>
      </c>
      <c r="I289" s="151">
        <f>_xlfn.XLOOKUP(Table12[[#This Row],[Month Year]],'Modelling New'!D:D,'Modelling New'!N:N)</f>
        <v>10.507</v>
      </c>
      <c r="J289" s="61" t="e">
        <f>'Raw Data'!#REF!/J$1</f>
        <v>#REF!</v>
      </c>
      <c r="K289" s="61" t="e">
        <f>'Raw Data'!#REF!/K$1</f>
        <v>#REF!</v>
      </c>
      <c r="L289" s="61" t="e">
        <f>'Raw Data'!#REF!/L$1</f>
        <v>#REF!</v>
      </c>
      <c r="M289" s="61" t="e">
        <f>'Raw Data'!#REF!/M$1</f>
        <v>#REF!</v>
      </c>
      <c r="N289" s="61" t="e">
        <f>'Raw Data'!#REF!/N$1</f>
        <v>#REF!</v>
      </c>
      <c r="O289" s="61" t="e">
        <f>'Raw Data'!#REF!/O$1</f>
        <v>#REF!</v>
      </c>
      <c r="P289" s="61" t="str">
        <f t="shared" si="17"/>
        <v/>
      </c>
      <c r="Q289" s="61" t="e">
        <f t="shared" si="18"/>
        <v>#REF!</v>
      </c>
    </row>
    <row r="290" spans="1:17">
      <c r="A290" s="2" t="s">
        <v>208</v>
      </c>
      <c r="B290" s="57">
        <v>4</v>
      </c>
      <c r="C290" s="57">
        <v>2023</v>
      </c>
      <c r="D290" s="57" t="s">
        <v>209</v>
      </c>
      <c r="E290" s="57" t="s">
        <v>209</v>
      </c>
      <c r="F290" s="36">
        <v>44927</v>
      </c>
      <c r="G290" s="57">
        <f t="shared" si="20"/>
        <v>31</v>
      </c>
      <c r="H290" s="58">
        <f t="shared" ref="H290:H353" si="21">H289+1</f>
        <v>44939</v>
      </c>
      <c r="I290" s="152">
        <f>_xlfn.XLOOKUP(Table12[[#This Row],[Month Year]],'Modelling New'!D:D,'Modelling New'!N:N)</f>
        <v>10.507</v>
      </c>
      <c r="J290" s="61" t="e">
        <f>'Raw Data'!#REF!/J$1</f>
        <v>#REF!</v>
      </c>
      <c r="K290" s="61" t="e">
        <f>'Raw Data'!#REF!/K$1</f>
        <v>#REF!</v>
      </c>
      <c r="L290" s="61" t="e">
        <f>'Raw Data'!#REF!/L$1</f>
        <v>#REF!</v>
      </c>
      <c r="M290" s="61" t="e">
        <f>'Raw Data'!#REF!/M$1</f>
        <v>#REF!</v>
      </c>
      <c r="N290" s="61" t="e">
        <f>'Raw Data'!#REF!/N$1</f>
        <v>#REF!</v>
      </c>
      <c r="O290" s="61" t="e">
        <f>'Raw Data'!#REF!/O$1</f>
        <v>#REF!</v>
      </c>
      <c r="P290" s="61" t="str">
        <f t="shared" ref="P290:P353" si="22">IFERROR(AVERAGEIF(J290:O290,"&gt;"&amp;0,J290:O290),"")</f>
        <v/>
      </c>
      <c r="Q290" s="61" t="e">
        <f t="shared" ref="Q290:Q353" si="23">MAXA(J290:O290)</f>
        <v>#REF!</v>
      </c>
    </row>
    <row r="291" spans="1:17">
      <c r="A291" s="2" t="s">
        <v>208</v>
      </c>
      <c r="B291" s="55">
        <v>4</v>
      </c>
      <c r="C291" s="55">
        <v>2023</v>
      </c>
      <c r="D291" s="55" t="s">
        <v>209</v>
      </c>
      <c r="E291" s="55" t="s">
        <v>209</v>
      </c>
      <c r="F291" s="36">
        <v>44927</v>
      </c>
      <c r="G291" s="55">
        <f t="shared" si="20"/>
        <v>31</v>
      </c>
      <c r="H291" s="56">
        <f t="shared" si="21"/>
        <v>44940</v>
      </c>
      <c r="I291" s="151">
        <f>_xlfn.XLOOKUP(Table12[[#This Row],[Month Year]],'Modelling New'!D:D,'Modelling New'!N:N)</f>
        <v>10.507</v>
      </c>
      <c r="J291" s="61" t="e">
        <f>'Raw Data'!#REF!/J$1</f>
        <v>#REF!</v>
      </c>
      <c r="K291" s="61" t="e">
        <f>'Raw Data'!#REF!/K$1</f>
        <v>#REF!</v>
      </c>
      <c r="L291" s="61" t="e">
        <f>'Raw Data'!#REF!/L$1</f>
        <v>#REF!</v>
      </c>
      <c r="M291" s="61" t="e">
        <f>'Raw Data'!#REF!/M$1</f>
        <v>#REF!</v>
      </c>
      <c r="N291" s="61" t="e">
        <f>'Raw Data'!#REF!/N$1</f>
        <v>#REF!</v>
      </c>
      <c r="O291" s="61" t="e">
        <f>'Raw Data'!#REF!/O$1</f>
        <v>#REF!</v>
      </c>
      <c r="P291" s="61" t="str">
        <f t="shared" si="22"/>
        <v/>
      </c>
      <c r="Q291" s="61" t="e">
        <f t="shared" si="23"/>
        <v>#REF!</v>
      </c>
    </row>
    <row r="292" spans="1:17">
      <c r="A292" s="2" t="s">
        <v>208</v>
      </c>
      <c r="B292" s="57">
        <v>4</v>
      </c>
      <c r="C292" s="57">
        <v>2023</v>
      </c>
      <c r="D292" s="57" t="s">
        <v>209</v>
      </c>
      <c r="E292" s="57" t="s">
        <v>209</v>
      </c>
      <c r="F292" s="36">
        <v>44927</v>
      </c>
      <c r="G292" s="57">
        <f t="shared" si="20"/>
        <v>31</v>
      </c>
      <c r="H292" s="58">
        <f t="shared" si="21"/>
        <v>44941</v>
      </c>
      <c r="I292" s="152">
        <f>_xlfn.XLOOKUP(Table12[[#This Row],[Month Year]],'Modelling New'!D:D,'Modelling New'!N:N)</f>
        <v>10.507</v>
      </c>
      <c r="J292" s="61" t="e">
        <f>'Raw Data'!#REF!/J$1</f>
        <v>#REF!</v>
      </c>
      <c r="K292" s="61" t="e">
        <f>'Raw Data'!#REF!/K$1</f>
        <v>#REF!</v>
      </c>
      <c r="L292" s="61" t="e">
        <f>'Raw Data'!#REF!/L$1</f>
        <v>#REF!</v>
      </c>
      <c r="M292" s="61" t="e">
        <f>'Raw Data'!#REF!/M$1</f>
        <v>#REF!</v>
      </c>
      <c r="N292" s="61" t="e">
        <f>'Raw Data'!#REF!/N$1</f>
        <v>#REF!</v>
      </c>
      <c r="O292" s="61" t="e">
        <f>'Raw Data'!#REF!/O$1</f>
        <v>#REF!</v>
      </c>
      <c r="P292" s="61" t="str">
        <f t="shared" si="22"/>
        <v/>
      </c>
      <c r="Q292" s="61" t="e">
        <f t="shared" si="23"/>
        <v>#REF!</v>
      </c>
    </row>
    <row r="293" spans="1:17">
      <c r="A293" s="2" t="s">
        <v>208</v>
      </c>
      <c r="B293" s="55">
        <v>4</v>
      </c>
      <c r="C293" s="55">
        <v>2023</v>
      </c>
      <c r="D293" s="55" t="s">
        <v>209</v>
      </c>
      <c r="E293" s="55" t="s">
        <v>209</v>
      </c>
      <c r="F293" s="36">
        <v>44927</v>
      </c>
      <c r="G293" s="55">
        <f t="shared" si="20"/>
        <v>31</v>
      </c>
      <c r="H293" s="56">
        <f t="shared" si="21"/>
        <v>44942</v>
      </c>
      <c r="I293" s="151">
        <f>_xlfn.XLOOKUP(Table12[[#This Row],[Month Year]],'Modelling New'!D:D,'Modelling New'!N:N)</f>
        <v>10.507</v>
      </c>
      <c r="J293" s="61" t="e">
        <f>'Raw Data'!#REF!/J$1</f>
        <v>#REF!</v>
      </c>
      <c r="K293" s="61" t="e">
        <f>'Raw Data'!#REF!/K$1</f>
        <v>#REF!</v>
      </c>
      <c r="L293" s="61" t="e">
        <f>'Raw Data'!#REF!/L$1</f>
        <v>#REF!</v>
      </c>
      <c r="M293" s="61" t="e">
        <f>'Raw Data'!#REF!/M$1</f>
        <v>#REF!</v>
      </c>
      <c r="N293" s="61" t="e">
        <f>'Raw Data'!#REF!/N$1</f>
        <v>#REF!</v>
      </c>
      <c r="O293" s="61" t="e">
        <f>'Raw Data'!#REF!/O$1</f>
        <v>#REF!</v>
      </c>
      <c r="P293" s="61" t="str">
        <f t="shared" si="22"/>
        <v/>
      </c>
      <c r="Q293" s="61" t="e">
        <f t="shared" si="23"/>
        <v>#REF!</v>
      </c>
    </row>
    <row r="294" spans="1:17">
      <c r="A294" s="2" t="s">
        <v>208</v>
      </c>
      <c r="B294" s="57">
        <v>4</v>
      </c>
      <c r="C294" s="57">
        <v>2023</v>
      </c>
      <c r="D294" s="57" t="s">
        <v>209</v>
      </c>
      <c r="E294" s="57" t="s">
        <v>209</v>
      </c>
      <c r="F294" s="36">
        <v>44927</v>
      </c>
      <c r="G294" s="57">
        <f t="shared" si="20"/>
        <v>31</v>
      </c>
      <c r="H294" s="58">
        <f t="shared" si="21"/>
        <v>44943</v>
      </c>
      <c r="I294" s="152">
        <f>_xlfn.XLOOKUP(Table12[[#This Row],[Month Year]],'Modelling New'!D:D,'Modelling New'!N:N)</f>
        <v>10.507</v>
      </c>
      <c r="J294" s="61" t="e">
        <f>'Raw Data'!#REF!/J$1</f>
        <v>#REF!</v>
      </c>
      <c r="K294" s="61" t="e">
        <f>'Raw Data'!#REF!/K$1</f>
        <v>#REF!</v>
      </c>
      <c r="L294" s="61" t="e">
        <f>'Raw Data'!#REF!/L$1</f>
        <v>#REF!</v>
      </c>
      <c r="M294" s="61" t="e">
        <f>'Raw Data'!#REF!/M$1</f>
        <v>#REF!</v>
      </c>
      <c r="N294" s="61" t="e">
        <f>'Raw Data'!#REF!/N$1</f>
        <v>#REF!</v>
      </c>
      <c r="O294" s="61" t="e">
        <f>'Raw Data'!#REF!/O$1</f>
        <v>#REF!</v>
      </c>
      <c r="P294" s="61" t="str">
        <f t="shared" si="22"/>
        <v/>
      </c>
      <c r="Q294" s="61" t="e">
        <f t="shared" si="23"/>
        <v>#REF!</v>
      </c>
    </row>
    <row r="295" spans="1:17">
      <c r="A295" s="2" t="s">
        <v>208</v>
      </c>
      <c r="B295" s="55">
        <v>4</v>
      </c>
      <c r="C295" s="55">
        <v>2023</v>
      </c>
      <c r="D295" s="55" t="s">
        <v>209</v>
      </c>
      <c r="E295" s="55" t="s">
        <v>209</v>
      </c>
      <c r="F295" s="36">
        <v>44927</v>
      </c>
      <c r="G295" s="55">
        <f t="shared" si="20"/>
        <v>31</v>
      </c>
      <c r="H295" s="56">
        <f t="shared" si="21"/>
        <v>44944</v>
      </c>
      <c r="I295" s="151">
        <f>_xlfn.XLOOKUP(Table12[[#This Row],[Month Year]],'Modelling New'!D:D,'Modelling New'!N:N)</f>
        <v>10.507</v>
      </c>
      <c r="J295" s="61" t="e">
        <f>'Raw Data'!#REF!/J$1</f>
        <v>#REF!</v>
      </c>
      <c r="K295" s="61" t="e">
        <f>'Raw Data'!#REF!/K$1</f>
        <v>#REF!</v>
      </c>
      <c r="L295" s="61" t="e">
        <f>'Raw Data'!#REF!/L$1</f>
        <v>#REF!</v>
      </c>
      <c r="M295" s="61" t="e">
        <f>'Raw Data'!#REF!/M$1</f>
        <v>#REF!</v>
      </c>
      <c r="N295" s="61" t="e">
        <f>'Raw Data'!#REF!/N$1</f>
        <v>#REF!</v>
      </c>
      <c r="O295" s="61" t="e">
        <f>'Raw Data'!#REF!/O$1</f>
        <v>#REF!</v>
      </c>
      <c r="P295" s="61" t="str">
        <f t="shared" si="22"/>
        <v/>
      </c>
      <c r="Q295" s="61" t="e">
        <f t="shared" si="23"/>
        <v>#REF!</v>
      </c>
    </row>
    <row r="296" spans="1:17">
      <c r="A296" s="2" t="s">
        <v>208</v>
      </c>
      <c r="B296" s="57">
        <v>4</v>
      </c>
      <c r="C296" s="57">
        <v>2023</v>
      </c>
      <c r="D296" s="57" t="s">
        <v>209</v>
      </c>
      <c r="E296" s="57" t="s">
        <v>209</v>
      </c>
      <c r="F296" s="36">
        <v>44927</v>
      </c>
      <c r="G296" s="57">
        <f t="shared" si="20"/>
        <v>31</v>
      </c>
      <c r="H296" s="58">
        <f t="shared" si="21"/>
        <v>44945</v>
      </c>
      <c r="I296" s="152">
        <f>_xlfn.XLOOKUP(Table12[[#This Row],[Month Year]],'Modelling New'!D:D,'Modelling New'!N:N)</f>
        <v>10.507</v>
      </c>
      <c r="J296" s="61" t="e">
        <f>'Raw Data'!#REF!/J$1</f>
        <v>#REF!</v>
      </c>
      <c r="K296" s="61" t="e">
        <f>'Raw Data'!#REF!/K$1</f>
        <v>#REF!</v>
      </c>
      <c r="L296" s="61" t="e">
        <f>'Raw Data'!#REF!/L$1</f>
        <v>#REF!</v>
      </c>
      <c r="M296" s="61" t="e">
        <f>'Raw Data'!#REF!/M$1</f>
        <v>#REF!</v>
      </c>
      <c r="N296" s="61" t="e">
        <f>'Raw Data'!#REF!/N$1</f>
        <v>#REF!</v>
      </c>
      <c r="O296" s="61" t="e">
        <f>'Raw Data'!#REF!/O$1</f>
        <v>#REF!</v>
      </c>
      <c r="P296" s="61" t="str">
        <f t="shared" si="22"/>
        <v/>
      </c>
      <c r="Q296" s="61" t="e">
        <f t="shared" si="23"/>
        <v>#REF!</v>
      </c>
    </row>
    <row r="297" spans="1:17">
      <c r="A297" s="2" t="s">
        <v>208</v>
      </c>
      <c r="B297" s="55">
        <v>4</v>
      </c>
      <c r="C297" s="55">
        <v>2023</v>
      </c>
      <c r="D297" s="55" t="s">
        <v>209</v>
      </c>
      <c r="E297" s="55" t="s">
        <v>209</v>
      </c>
      <c r="F297" s="36">
        <v>44927</v>
      </c>
      <c r="G297" s="55">
        <f t="shared" si="20"/>
        <v>31</v>
      </c>
      <c r="H297" s="56">
        <f t="shared" si="21"/>
        <v>44946</v>
      </c>
      <c r="I297" s="151">
        <f>_xlfn.XLOOKUP(Table12[[#This Row],[Month Year]],'Modelling New'!D:D,'Modelling New'!N:N)</f>
        <v>10.507</v>
      </c>
      <c r="J297" s="61" t="e">
        <f>'Raw Data'!#REF!/J$1</f>
        <v>#REF!</v>
      </c>
      <c r="K297" s="61" t="e">
        <f>'Raw Data'!#REF!/K$1</f>
        <v>#REF!</v>
      </c>
      <c r="L297" s="61" t="e">
        <f>'Raw Data'!#REF!/L$1</f>
        <v>#REF!</v>
      </c>
      <c r="M297" s="61" t="e">
        <f>'Raw Data'!#REF!/M$1</f>
        <v>#REF!</v>
      </c>
      <c r="N297" s="61" t="e">
        <f>'Raw Data'!#REF!/N$1</f>
        <v>#REF!</v>
      </c>
      <c r="O297" s="61" t="e">
        <f>'Raw Data'!#REF!/O$1</f>
        <v>#REF!</v>
      </c>
      <c r="P297" s="61" t="str">
        <f t="shared" si="22"/>
        <v/>
      </c>
      <c r="Q297" s="61" t="e">
        <f t="shared" si="23"/>
        <v>#REF!</v>
      </c>
    </row>
    <row r="298" spans="1:17">
      <c r="A298" s="2" t="s">
        <v>208</v>
      </c>
      <c r="B298" s="57">
        <v>4</v>
      </c>
      <c r="C298" s="57">
        <v>2023</v>
      </c>
      <c r="D298" s="57" t="s">
        <v>209</v>
      </c>
      <c r="E298" s="57" t="s">
        <v>209</v>
      </c>
      <c r="F298" s="36">
        <v>44927</v>
      </c>
      <c r="G298" s="57">
        <f t="shared" si="20"/>
        <v>31</v>
      </c>
      <c r="H298" s="58">
        <f t="shared" si="21"/>
        <v>44947</v>
      </c>
      <c r="I298" s="152">
        <f>_xlfn.XLOOKUP(Table12[[#This Row],[Month Year]],'Modelling New'!D:D,'Modelling New'!N:N)</f>
        <v>10.507</v>
      </c>
      <c r="J298" s="61" t="e">
        <f>'Raw Data'!#REF!/J$1</f>
        <v>#REF!</v>
      </c>
      <c r="K298" s="61" t="e">
        <f>'Raw Data'!#REF!/K$1</f>
        <v>#REF!</v>
      </c>
      <c r="L298" s="61" t="e">
        <f>'Raw Data'!#REF!/L$1</f>
        <v>#REF!</v>
      </c>
      <c r="M298" s="61" t="e">
        <f>'Raw Data'!#REF!/M$1</f>
        <v>#REF!</v>
      </c>
      <c r="N298" s="61" t="e">
        <f>'Raw Data'!#REF!/N$1</f>
        <v>#REF!</v>
      </c>
      <c r="O298" s="61" t="e">
        <f>'Raw Data'!#REF!/O$1</f>
        <v>#REF!</v>
      </c>
      <c r="P298" s="61" t="str">
        <f t="shared" si="22"/>
        <v/>
      </c>
      <c r="Q298" s="61" t="e">
        <f t="shared" si="23"/>
        <v>#REF!</v>
      </c>
    </row>
    <row r="299" spans="1:17">
      <c r="A299" s="2" t="s">
        <v>208</v>
      </c>
      <c r="B299" s="55">
        <v>4</v>
      </c>
      <c r="C299" s="55">
        <v>2023</v>
      </c>
      <c r="D299" s="55" t="s">
        <v>209</v>
      </c>
      <c r="E299" s="55" t="s">
        <v>209</v>
      </c>
      <c r="F299" s="36">
        <v>44927</v>
      </c>
      <c r="G299" s="55">
        <f t="shared" si="20"/>
        <v>31</v>
      </c>
      <c r="H299" s="56">
        <f t="shared" si="21"/>
        <v>44948</v>
      </c>
      <c r="I299" s="151">
        <f>_xlfn.XLOOKUP(Table12[[#This Row],[Month Year]],'Modelling New'!D:D,'Modelling New'!N:N)</f>
        <v>10.507</v>
      </c>
      <c r="J299" s="61" t="e">
        <f>'Raw Data'!#REF!/J$1</f>
        <v>#REF!</v>
      </c>
      <c r="K299" s="61" t="e">
        <f>'Raw Data'!#REF!/K$1</f>
        <v>#REF!</v>
      </c>
      <c r="L299" s="61" t="e">
        <f>'Raw Data'!#REF!/L$1</f>
        <v>#REF!</v>
      </c>
      <c r="M299" s="61" t="e">
        <f>'Raw Data'!#REF!/M$1</f>
        <v>#REF!</v>
      </c>
      <c r="N299" s="61" t="e">
        <f>'Raw Data'!#REF!/N$1</f>
        <v>#REF!</v>
      </c>
      <c r="O299" s="61" t="e">
        <f>'Raw Data'!#REF!/O$1</f>
        <v>#REF!</v>
      </c>
      <c r="P299" s="61" t="str">
        <f t="shared" si="22"/>
        <v/>
      </c>
      <c r="Q299" s="61" t="e">
        <f t="shared" si="23"/>
        <v>#REF!</v>
      </c>
    </row>
    <row r="300" spans="1:17">
      <c r="A300" s="2" t="s">
        <v>208</v>
      </c>
      <c r="B300" s="57">
        <v>4</v>
      </c>
      <c r="C300" s="57">
        <v>2023</v>
      </c>
      <c r="D300" s="57" t="s">
        <v>209</v>
      </c>
      <c r="E300" s="57" t="s">
        <v>209</v>
      </c>
      <c r="F300" s="36">
        <v>44927</v>
      </c>
      <c r="G300" s="57">
        <f t="shared" si="20"/>
        <v>31</v>
      </c>
      <c r="H300" s="58">
        <f t="shared" si="21"/>
        <v>44949</v>
      </c>
      <c r="I300" s="152">
        <f>_xlfn.XLOOKUP(Table12[[#This Row],[Month Year]],'Modelling New'!D:D,'Modelling New'!N:N)</f>
        <v>10.507</v>
      </c>
      <c r="J300" s="61" t="e">
        <f>'Raw Data'!#REF!/J$1</f>
        <v>#REF!</v>
      </c>
      <c r="K300" s="61" t="e">
        <f>'Raw Data'!#REF!/K$1</f>
        <v>#REF!</v>
      </c>
      <c r="L300" s="61" t="e">
        <f>'Raw Data'!#REF!/L$1</f>
        <v>#REF!</v>
      </c>
      <c r="M300" s="61" t="e">
        <f>'Raw Data'!#REF!/M$1</f>
        <v>#REF!</v>
      </c>
      <c r="N300" s="61" t="e">
        <f>'Raw Data'!#REF!/N$1</f>
        <v>#REF!</v>
      </c>
      <c r="O300" s="61" t="e">
        <f>'Raw Data'!#REF!/O$1</f>
        <v>#REF!</v>
      </c>
      <c r="P300" s="61" t="str">
        <f t="shared" si="22"/>
        <v/>
      </c>
      <c r="Q300" s="61" t="e">
        <f t="shared" si="23"/>
        <v>#REF!</v>
      </c>
    </row>
    <row r="301" spans="1:17">
      <c r="A301" s="2" t="s">
        <v>208</v>
      </c>
      <c r="B301" s="55">
        <v>4</v>
      </c>
      <c r="C301" s="55">
        <v>2023</v>
      </c>
      <c r="D301" s="55" t="s">
        <v>209</v>
      </c>
      <c r="E301" s="55" t="s">
        <v>209</v>
      </c>
      <c r="F301" s="36">
        <v>44927</v>
      </c>
      <c r="G301" s="55">
        <f t="shared" si="20"/>
        <v>31</v>
      </c>
      <c r="H301" s="56">
        <f t="shared" si="21"/>
        <v>44950</v>
      </c>
      <c r="I301" s="151">
        <f>_xlfn.XLOOKUP(Table12[[#This Row],[Month Year]],'Modelling New'!D:D,'Modelling New'!N:N)</f>
        <v>10.507</v>
      </c>
      <c r="J301" s="61" t="e">
        <f>'Raw Data'!#REF!/J$1</f>
        <v>#REF!</v>
      </c>
      <c r="K301" s="61" t="e">
        <f>'Raw Data'!#REF!/K$1</f>
        <v>#REF!</v>
      </c>
      <c r="L301" s="61" t="e">
        <f>'Raw Data'!#REF!/L$1</f>
        <v>#REF!</v>
      </c>
      <c r="M301" s="61" t="e">
        <f>'Raw Data'!#REF!/M$1</f>
        <v>#REF!</v>
      </c>
      <c r="N301" s="61" t="e">
        <f>'Raw Data'!#REF!/N$1</f>
        <v>#REF!</v>
      </c>
      <c r="O301" s="61" t="e">
        <f>'Raw Data'!#REF!/O$1</f>
        <v>#REF!</v>
      </c>
      <c r="P301" s="61" t="str">
        <f t="shared" si="22"/>
        <v/>
      </c>
      <c r="Q301" s="61" t="e">
        <f t="shared" si="23"/>
        <v>#REF!</v>
      </c>
    </row>
    <row r="302" spans="1:17">
      <c r="A302" s="2" t="s">
        <v>208</v>
      </c>
      <c r="B302" s="57">
        <v>4</v>
      </c>
      <c r="C302" s="57">
        <v>2023</v>
      </c>
      <c r="D302" s="57" t="s">
        <v>209</v>
      </c>
      <c r="E302" s="57" t="s">
        <v>209</v>
      </c>
      <c r="F302" s="36">
        <v>44927</v>
      </c>
      <c r="G302" s="57">
        <f t="shared" si="20"/>
        <v>31</v>
      </c>
      <c r="H302" s="58">
        <f t="shared" si="21"/>
        <v>44951</v>
      </c>
      <c r="I302" s="152">
        <f>_xlfn.XLOOKUP(Table12[[#This Row],[Month Year]],'Modelling New'!D:D,'Modelling New'!N:N)</f>
        <v>10.507</v>
      </c>
      <c r="J302" s="61" t="e">
        <f>'Raw Data'!#REF!/J$1</f>
        <v>#REF!</v>
      </c>
      <c r="K302" s="61" t="e">
        <f>'Raw Data'!#REF!/K$1</f>
        <v>#REF!</v>
      </c>
      <c r="L302" s="61" t="e">
        <f>'Raw Data'!#REF!/L$1</f>
        <v>#REF!</v>
      </c>
      <c r="M302" s="61" t="e">
        <f>'Raw Data'!#REF!/M$1</f>
        <v>#REF!</v>
      </c>
      <c r="N302" s="61" t="e">
        <f>'Raw Data'!#REF!/N$1</f>
        <v>#REF!</v>
      </c>
      <c r="O302" s="61" t="e">
        <f>'Raw Data'!#REF!/O$1</f>
        <v>#REF!</v>
      </c>
      <c r="P302" s="61" t="str">
        <f t="shared" si="22"/>
        <v/>
      </c>
      <c r="Q302" s="61" t="e">
        <f t="shared" si="23"/>
        <v>#REF!</v>
      </c>
    </row>
    <row r="303" spans="1:17">
      <c r="A303" s="2" t="s">
        <v>208</v>
      </c>
      <c r="B303" s="55">
        <v>4</v>
      </c>
      <c r="C303" s="55">
        <v>2023</v>
      </c>
      <c r="D303" s="55" t="s">
        <v>209</v>
      </c>
      <c r="E303" s="55" t="s">
        <v>209</v>
      </c>
      <c r="F303" s="36">
        <v>44927</v>
      </c>
      <c r="G303" s="55">
        <f t="shared" si="20"/>
        <v>31</v>
      </c>
      <c r="H303" s="56">
        <f t="shared" si="21"/>
        <v>44952</v>
      </c>
      <c r="I303" s="151">
        <f>_xlfn.XLOOKUP(Table12[[#This Row],[Month Year]],'Modelling New'!D:D,'Modelling New'!N:N)</f>
        <v>10.507</v>
      </c>
      <c r="J303" s="61" t="e">
        <f>'Raw Data'!#REF!/J$1</f>
        <v>#REF!</v>
      </c>
      <c r="K303" s="61" t="e">
        <f>'Raw Data'!#REF!/K$1</f>
        <v>#REF!</v>
      </c>
      <c r="L303" s="61" t="e">
        <f>'Raw Data'!#REF!/L$1</f>
        <v>#REF!</v>
      </c>
      <c r="M303" s="61" t="e">
        <f>'Raw Data'!#REF!/M$1</f>
        <v>#REF!</v>
      </c>
      <c r="N303" s="61" t="e">
        <f>'Raw Data'!#REF!/N$1</f>
        <v>#REF!</v>
      </c>
      <c r="O303" s="61" t="e">
        <f>'Raw Data'!#REF!/O$1</f>
        <v>#REF!</v>
      </c>
      <c r="P303" s="61" t="str">
        <f t="shared" si="22"/>
        <v/>
      </c>
      <c r="Q303" s="61" t="e">
        <f t="shared" si="23"/>
        <v>#REF!</v>
      </c>
    </row>
    <row r="304" spans="1:17">
      <c r="A304" s="2" t="s">
        <v>208</v>
      </c>
      <c r="B304" s="57">
        <v>4</v>
      </c>
      <c r="C304" s="57">
        <v>2023</v>
      </c>
      <c r="D304" s="57" t="s">
        <v>209</v>
      </c>
      <c r="E304" s="57" t="s">
        <v>209</v>
      </c>
      <c r="F304" s="36">
        <v>44927</v>
      </c>
      <c r="G304" s="57">
        <f t="shared" si="20"/>
        <v>31</v>
      </c>
      <c r="H304" s="58">
        <f t="shared" si="21"/>
        <v>44953</v>
      </c>
      <c r="I304" s="152">
        <f>_xlfn.XLOOKUP(Table12[[#This Row],[Month Year]],'Modelling New'!D:D,'Modelling New'!N:N)</f>
        <v>10.507</v>
      </c>
      <c r="J304" s="61" t="e">
        <f>'Raw Data'!#REF!/J$1</f>
        <v>#REF!</v>
      </c>
      <c r="K304" s="61" t="e">
        <f>'Raw Data'!#REF!/K$1</f>
        <v>#REF!</v>
      </c>
      <c r="L304" s="61" t="e">
        <f>'Raw Data'!#REF!/L$1</f>
        <v>#REF!</v>
      </c>
      <c r="M304" s="61" t="e">
        <f>'Raw Data'!#REF!/M$1</f>
        <v>#REF!</v>
      </c>
      <c r="N304" s="61" t="e">
        <f>'Raw Data'!#REF!/N$1</f>
        <v>#REF!</v>
      </c>
      <c r="O304" s="61" t="e">
        <f>'Raw Data'!#REF!/O$1</f>
        <v>#REF!</v>
      </c>
      <c r="P304" s="61" t="str">
        <f t="shared" si="22"/>
        <v/>
      </c>
      <c r="Q304" s="61" t="e">
        <f t="shared" si="23"/>
        <v>#REF!</v>
      </c>
    </row>
    <row r="305" spans="1:17">
      <c r="A305" s="2" t="s">
        <v>208</v>
      </c>
      <c r="B305" s="55">
        <v>4</v>
      </c>
      <c r="C305" s="55">
        <v>2023</v>
      </c>
      <c r="D305" s="55" t="s">
        <v>209</v>
      </c>
      <c r="E305" s="55" t="s">
        <v>209</v>
      </c>
      <c r="F305" s="36">
        <v>44927</v>
      </c>
      <c r="G305" s="55">
        <f t="shared" si="20"/>
        <v>31</v>
      </c>
      <c r="H305" s="56">
        <f t="shared" si="21"/>
        <v>44954</v>
      </c>
      <c r="I305" s="151">
        <f>_xlfn.XLOOKUP(Table12[[#This Row],[Month Year]],'Modelling New'!D:D,'Modelling New'!N:N)</f>
        <v>10.507</v>
      </c>
      <c r="J305" s="61" t="e">
        <f>'Raw Data'!#REF!/J$1</f>
        <v>#REF!</v>
      </c>
      <c r="K305" s="61" t="e">
        <f>'Raw Data'!#REF!/K$1</f>
        <v>#REF!</v>
      </c>
      <c r="L305" s="61" t="e">
        <f>'Raw Data'!#REF!/L$1</f>
        <v>#REF!</v>
      </c>
      <c r="M305" s="61" t="e">
        <f>'Raw Data'!#REF!/M$1</f>
        <v>#REF!</v>
      </c>
      <c r="N305" s="61" t="e">
        <f>'Raw Data'!#REF!/N$1</f>
        <v>#REF!</v>
      </c>
      <c r="O305" s="61" t="e">
        <f>'Raw Data'!#REF!/O$1</f>
        <v>#REF!</v>
      </c>
      <c r="P305" s="61" t="str">
        <f t="shared" si="22"/>
        <v/>
      </c>
      <c r="Q305" s="61" t="e">
        <f t="shared" si="23"/>
        <v>#REF!</v>
      </c>
    </row>
    <row r="306" spans="1:17">
      <c r="A306" s="2" t="s">
        <v>208</v>
      </c>
      <c r="B306" s="57">
        <v>4</v>
      </c>
      <c r="C306" s="57">
        <v>2023</v>
      </c>
      <c r="D306" s="57" t="s">
        <v>209</v>
      </c>
      <c r="E306" s="57" t="s">
        <v>209</v>
      </c>
      <c r="F306" s="36">
        <v>44927</v>
      </c>
      <c r="G306" s="57">
        <f t="shared" si="20"/>
        <v>31</v>
      </c>
      <c r="H306" s="58">
        <f t="shared" si="21"/>
        <v>44955</v>
      </c>
      <c r="I306" s="152">
        <f>_xlfn.XLOOKUP(Table12[[#This Row],[Month Year]],'Modelling New'!D:D,'Modelling New'!N:N)</f>
        <v>10.507</v>
      </c>
      <c r="J306" s="61" t="e">
        <f>'Raw Data'!#REF!/J$1</f>
        <v>#REF!</v>
      </c>
      <c r="K306" s="61" t="e">
        <f>'Raw Data'!#REF!/K$1</f>
        <v>#REF!</v>
      </c>
      <c r="L306" s="61" t="e">
        <f>'Raw Data'!#REF!/L$1</f>
        <v>#REF!</v>
      </c>
      <c r="M306" s="61" t="e">
        <f>'Raw Data'!#REF!/M$1</f>
        <v>#REF!</v>
      </c>
      <c r="N306" s="61" t="e">
        <f>'Raw Data'!#REF!/N$1</f>
        <v>#REF!</v>
      </c>
      <c r="O306" s="61" t="e">
        <f>'Raw Data'!#REF!/O$1</f>
        <v>#REF!</v>
      </c>
      <c r="P306" s="61" t="str">
        <f t="shared" si="22"/>
        <v/>
      </c>
      <c r="Q306" s="61" t="e">
        <f t="shared" si="23"/>
        <v>#REF!</v>
      </c>
    </row>
    <row r="307" spans="1:17">
      <c r="A307" s="2" t="s">
        <v>208</v>
      </c>
      <c r="B307" s="55">
        <v>4</v>
      </c>
      <c r="C307" s="55">
        <v>2023</v>
      </c>
      <c r="D307" s="55" t="s">
        <v>209</v>
      </c>
      <c r="E307" s="55" t="s">
        <v>209</v>
      </c>
      <c r="F307" s="36">
        <v>44927</v>
      </c>
      <c r="G307" s="55">
        <f t="shared" si="20"/>
        <v>31</v>
      </c>
      <c r="H307" s="56">
        <f t="shared" si="21"/>
        <v>44956</v>
      </c>
      <c r="I307" s="151">
        <f>_xlfn.XLOOKUP(Table12[[#This Row],[Month Year]],'Modelling New'!D:D,'Modelling New'!N:N)</f>
        <v>10.507</v>
      </c>
      <c r="J307" s="61" t="e">
        <f>'Raw Data'!#REF!/J$1</f>
        <v>#REF!</v>
      </c>
      <c r="K307" s="61" t="e">
        <f>'Raw Data'!#REF!/K$1</f>
        <v>#REF!</v>
      </c>
      <c r="L307" s="61" t="e">
        <f>'Raw Data'!#REF!/L$1</f>
        <v>#REF!</v>
      </c>
      <c r="M307" s="61" t="e">
        <f>'Raw Data'!#REF!/M$1</f>
        <v>#REF!</v>
      </c>
      <c r="N307" s="61" t="e">
        <f>'Raw Data'!#REF!/N$1</f>
        <v>#REF!</v>
      </c>
      <c r="O307" s="61" t="e">
        <f>'Raw Data'!#REF!/O$1</f>
        <v>#REF!</v>
      </c>
      <c r="P307" s="61" t="str">
        <f t="shared" si="22"/>
        <v/>
      </c>
      <c r="Q307" s="61" t="e">
        <f t="shared" si="23"/>
        <v>#REF!</v>
      </c>
    </row>
    <row r="308" spans="1:17">
      <c r="A308" s="2" t="s">
        <v>208</v>
      </c>
      <c r="B308" s="57">
        <v>4</v>
      </c>
      <c r="C308" s="57">
        <v>2023</v>
      </c>
      <c r="D308" s="57" t="s">
        <v>209</v>
      </c>
      <c r="E308" s="57" t="s">
        <v>209</v>
      </c>
      <c r="F308" s="36">
        <v>44927</v>
      </c>
      <c r="G308" s="57">
        <f t="shared" si="20"/>
        <v>31</v>
      </c>
      <c r="H308" s="58">
        <f t="shared" si="21"/>
        <v>44957</v>
      </c>
      <c r="I308" s="152">
        <f>_xlfn.XLOOKUP(Table12[[#This Row],[Month Year]],'Modelling New'!D:D,'Modelling New'!N:N)</f>
        <v>10.507</v>
      </c>
      <c r="J308" s="61" t="e">
        <f>'Raw Data'!#REF!/J$1</f>
        <v>#REF!</v>
      </c>
      <c r="K308" s="61" t="e">
        <f>'Raw Data'!#REF!/K$1</f>
        <v>#REF!</v>
      </c>
      <c r="L308" s="61" t="e">
        <f>'Raw Data'!#REF!/L$1</f>
        <v>#REF!</v>
      </c>
      <c r="M308" s="61" t="e">
        <f>'Raw Data'!#REF!/M$1</f>
        <v>#REF!</v>
      </c>
      <c r="N308" s="61" t="e">
        <f>'Raw Data'!#REF!/N$1</f>
        <v>#REF!</v>
      </c>
      <c r="O308" s="61" t="e">
        <f>'Raw Data'!#REF!/O$1</f>
        <v>#REF!</v>
      </c>
      <c r="P308" s="61" t="str">
        <f t="shared" si="22"/>
        <v/>
      </c>
      <c r="Q308" s="61" t="e">
        <f t="shared" si="23"/>
        <v>#REF!</v>
      </c>
    </row>
    <row r="309" spans="1:17">
      <c r="A309" s="2" t="s">
        <v>208</v>
      </c>
      <c r="B309" s="55">
        <v>4</v>
      </c>
      <c r="C309" s="55">
        <v>2023</v>
      </c>
      <c r="D309" s="55" t="s">
        <v>209</v>
      </c>
      <c r="E309" s="55" t="s">
        <v>209</v>
      </c>
      <c r="F309" s="36">
        <v>44958</v>
      </c>
      <c r="G309" s="55">
        <f t="shared" si="20"/>
        <v>28</v>
      </c>
      <c r="H309" s="56">
        <f t="shared" si="21"/>
        <v>44958</v>
      </c>
      <c r="I309" s="151">
        <f>_xlfn.XLOOKUP(Table12[[#This Row],[Month Year]],'Modelling New'!D:D,'Modelling New'!N:N)</f>
        <v>10.507</v>
      </c>
      <c r="J309" s="61" t="e">
        <f>'Raw Data'!#REF!/J$1</f>
        <v>#REF!</v>
      </c>
      <c r="K309" s="61" t="e">
        <f>'Raw Data'!#REF!/K$1</f>
        <v>#REF!</v>
      </c>
      <c r="L309" s="61" t="e">
        <f>'Raw Data'!#REF!/L$1</f>
        <v>#REF!</v>
      </c>
      <c r="M309" s="61" t="e">
        <f>'Raw Data'!#REF!/M$1</f>
        <v>#REF!</v>
      </c>
      <c r="N309" s="61" t="e">
        <f>'Raw Data'!#REF!/N$1</f>
        <v>#REF!</v>
      </c>
      <c r="O309" s="61" t="e">
        <f>'Raw Data'!#REF!/O$1</f>
        <v>#REF!</v>
      </c>
      <c r="P309" s="61" t="str">
        <f t="shared" si="22"/>
        <v/>
      </c>
      <c r="Q309" s="61" t="e">
        <f t="shared" si="23"/>
        <v>#REF!</v>
      </c>
    </row>
    <row r="310" spans="1:17">
      <c r="A310" s="2" t="s">
        <v>208</v>
      </c>
      <c r="B310" s="57">
        <v>4</v>
      </c>
      <c r="C310" s="57">
        <v>2023</v>
      </c>
      <c r="D310" s="57" t="s">
        <v>209</v>
      </c>
      <c r="E310" s="57" t="s">
        <v>209</v>
      </c>
      <c r="F310" s="36">
        <v>44958</v>
      </c>
      <c r="G310" s="57">
        <f t="shared" si="20"/>
        <v>28</v>
      </c>
      <c r="H310" s="58">
        <f t="shared" si="21"/>
        <v>44959</v>
      </c>
      <c r="I310" s="152">
        <f>_xlfn.XLOOKUP(Table12[[#This Row],[Month Year]],'Modelling New'!D:D,'Modelling New'!N:N)</f>
        <v>10.507</v>
      </c>
      <c r="J310" s="61" t="e">
        <f>'Raw Data'!#REF!/J$1</f>
        <v>#REF!</v>
      </c>
      <c r="K310" s="61" t="e">
        <f>'Raw Data'!#REF!/K$1</f>
        <v>#REF!</v>
      </c>
      <c r="L310" s="61" t="e">
        <f>'Raw Data'!#REF!/L$1</f>
        <v>#REF!</v>
      </c>
      <c r="M310" s="61" t="e">
        <f>'Raw Data'!#REF!/M$1</f>
        <v>#REF!</v>
      </c>
      <c r="N310" s="61" t="e">
        <f>'Raw Data'!#REF!/N$1</f>
        <v>#REF!</v>
      </c>
      <c r="O310" s="61" t="e">
        <f>'Raw Data'!#REF!/O$1</f>
        <v>#REF!</v>
      </c>
      <c r="P310" s="61" t="str">
        <f t="shared" si="22"/>
        <v/>
      </c>
      <c r="Q310" s="61" t="e">
        <f t="shared" si="23"/>
        <v>#REF!</v>
      </c>
    </row>
    <row r="311" spans="1:17">
      <c r="A311" s="2" t="s">
        <v>208</v>
      </c>
      <c r="B311" s="55">
        <v>4</v>
      </c>
      <c r="C311" s="55">
        <v>2023</v>
      </c>
      <c r="D311" s="55" t="s">
        <v>209</v>
      </c>
      <c r="E311" s="55" t="s">
        <v>209</v>
      </c>
      <c r="F311" s="36">
        <v>44958</v>
      </c>
      <c r="G311" s="55">
        <f t="shared" si="20"/>
        <v>28</v>
      </c>
      <c r="H311" s="56">
        <f t="shared" si="21"/>
        <v>44960</v>
      </c>
      <c r="I311" s="151">
        <f>_xlfn.XLOOKUP(Table12[[#This Row],[Month Year]],'Modelling New'!D:D,'Modelling New'!N:N)</f>
        <v>10.507</v>
      </c>
      <c r="J311" s="61" t="e">
        <f>'Raw Data'!#REF!/J$1</f>
        <v>#REF!</v>
      </c>
      <c r="K311" s="61" t="e">
        <f>'Raw Data'!#REF!/K$1</f>
        <v>#REF!</v>
      </c>
      <c r="L311" s="61" t="e">
        <f>'Raw Data'!#REF!/L$1</f>
        <v>#REF!</v>
      </c>
      <c r="M311" s="61" t="e">
        <f>'Raw Data'!#REF!/M$1</f>
        <v>#REF!</v>
      </c>
      <c r="N311" s="61" t="e">
        <f>'Raw Data'!#REF!/N$1</f>
        <v>#REF!</v>
      </c>
      <c r="O311" s="61" t="e">
        <f>'Raw Data'!#REF!/O$1</f>
        <v>#REF!</v>
      </c>
      <c r="P311" s="61" t="str">
        <f t="shared" si="22"/>
        <v/>
      </c>
      <c r="Q311" s="61" t="e">
        <f t="shared" si="23"/>
        <v>#REF!</v>
      </c>
    </row>
    <row r="312" spans="1:17">
      <c r="A312" s="2" t="s">
        <v>208</v>
      </c>
      <c r="B312" s="57">
        <v>4</v>
      </c>
      <c r="C312" s="57">
        <v>2023</v>
      </c>
      <c r="D312" s="57" t="s">
        <v>209</v>
      </c>
      <c r="E312" s="57" t="s">
        <v>209</v>
      </c>
      <c r="F312" s="36">
        <v>44958</v>
      </c>
      <c r="G312" s="57">
        <f t="shared" si="20"/>
        <v>28</v>
      </c>
      <c r="H312" s="58">
        <f t="shared" si="21"/>
        <v>44961</v>
      </c>
      <c r="I312" s="152">
        <f>_xlfn.XLOOKUP(Table12[[#This Row],[Month Year]],'Modelling New'!D:D,'Modelling New'!N:N)</f>
        <v>10.507</v>
      </c>
      <c r="J312" s="61" t="e">
        <f>'Raw Data'!#REF!/J$1</f>
        <v>#REF!</v>
      </c>
      <c r="K312" s="61" t="e">
        <f>'Raw Data'!#REF!/K$1</f>
        <v>#REF!</v>
      </c>
      <c r="L312" s="61" t="e">
        <f>'Raw Data'!#REF!/L$1</f>
        <v>#REF!</v>
      </c>
      <c r="M312" s="61" t="e">
        <f>'Raw Data'!#REF!/M$1</f>
        <v>#REF!</v>
      </c>
      <c r="N312" s="61" t="e">
        <f>'Raw Data'!#REF!/N$1</f>
        <v>#REF!</v>
      </c>
      <c r="O312" s="61" t="e">
        <f>'Raw Data'!#REF!/O$1</f>
        <v>#REF!</v>
      </c>
      <c r="P312" s="61" t="str">
        <f t="shared" si="22"/>
        <v/>
      </c>
      <c r="Q312" s="61" t="e">
        <f t="shared" si="23"/>
        <v>#REF!</v>
      </c>
    </row>
    <row r="313" spans="1:17">
      <c r="A313" s="2" t="s">
        <v>208</v>
      </c>
      <c r="B313" s="55">
        <v>4</v>
      </c>
      <c r="C313" s="55">
        <v>2023</v>
      </c>
      <c r="D313" s="55" t="s">
        <v>209</v>
      </c>
      <c r="E313" s="55" t="s">
        <v>209</v>
      </c>
      <c r="F313" s="36">
        <v>44958</v>
      </c>
      <c r="G313" s="55">
        <f t="shared" si="20"/>
        <v>28</v>
      </c>
      <c r="H313" s="56">
        <f t="shared" si="21"/>
        <v>44962</v>
      </c>
      <c r="I313" s="151">
        <f>_xlfn.XLOOKUP(Table12[[#This Row],[Month Year]],'Modelling New'!D:D,'Modelling New'!N:N)</f>
        <v>10.507</v>
      </c>
      <c r="J313" s="61" t="e">
        <f>'Raw Data'!#REF!/J$1</f>
        <v>#REF!</v>
      </c>
      <c r="K313" s="61" t="e">
        <f>'Raw Data'!#REF!/K$1</f>
        <v>#REF!</v>
      </c>
      <c r="L313" s="61" t="e">
        <f>'Raw Data'!#REF!/L$1</f>
        <v>#REF!</v>
      </c>
      <c r="M313" s="61" t="e">
        <f>'Raw Data'!#REF!/M$1</f>
        <v>#REF!</v>
      </c>
      <c r="N313" s="61" t="e">
        <f>'Raw Data'!#REF!/N$1</f>
        <v>#REF!</v>
      </c>
      <c r="O313" s="61" t="e">
        <f>'Raw Data'!#REF!/O$1</f>
        <v>#REF!</v>
      </c>
      <c r="P313" s="61" t="str">
        <f t="shared" si="22"/>
        <v/>
      </c>
      <c r="Q313" s="61" t="e">
        <f t="shared" si="23"/>
        <v>#REF!</v>
      </c>
    </row>
    <row r="314" spans="1:17">
      <c r="A314" s="2" t="s">
        <v>208</v>
      </c>
      <c r="B314" s="57">
        <v>4</v>
      </c>
      <c r="C314" s="57">
        <v>2023</v>
      </c>
      <c r="D314" s="57" t="s">
        <v>209</v>
      </c>
      <c r="E314" s="57" t="s">
        <v>209</v>
      </c>
      <c r="F314" s="36">
        <v>44958</v>
      </c>
      <c r="G314" s="57">
        <f t="shared" si="20"/>
        <v>28</v>
      </c>
      <c r="H314" s="58">
        <f t="shared" si="21"/>
        <v>44963</v>
      </c>
      <c r="I314" s="152">
        <f>_xlfn.XLOOKUP(Table12[[#This Row],[Month Year]],'Modelling New'!D:D,'Modelling New'!N:N)</f>
        <v>10.507</v>
      </c>
      <c r="J314" s="61" t="e">
        <f>'Raw Data'!#REF!/J$1</f>
        <v>#REF!</v>
      </c>
      <c r="K314" s="61" t="e">
        <f>'Raw Data'!#REF!/K$1</f>
        <v>#REF!</v>
      </c>
      <c r="L314" s="61" t="e">
        <f>'Raw Data'!#REF!/L$1</f>
        <v>#REF!</v>
      </c>
      <c r="M314" s="61" t="e">
        <f>'Raw Data'!#REF!/M$1</f>
        <v>#REF!</v>
      </c>
      <c r="N314" s="61" t="e">
        <f>'Raw Data'!#REF!/N$1</f>
        <v>#REF!</v>
      </c>
      <c r="O314" s="61" t="e">
        <f>'Raw Data'!#REF!/O$1</f>
        <v>#REF!</v>
      </c>
      <c r="P314" s="61" t="str">
        <f t="shared" si="22"/>
        <v/>
      </c>
      <c r="Q314" s="61" t="e">
        <f t="shared" si="23"/>
        <v>#REF!</v>
      </c>
    </row>
    <row r="315" spans="1:17">
      <c r="A315" s="2" t="s">
        <v>208</v>
      </c>
      <c r="B315" s="55">
        <v>4</v>
      </c>
      <c r="C315" s="55">
        <v>2023</v>
      </c>
      <c r="D315" s="55" t="s">
        <v>209</v>
      </c>
      <c r="E315" s="55" t="s">
        <v>209</v>
      </c>
      <c r="F315" s="36">
        <v>44958</v>
      </c>
      <c r="G315" s="55">
        <f t="shared" si="20"/>
        <v>28</v>
      </c>
      <c r="H315" s="56">
        <f t="shared" si="21"/>
        <v>44964</v>
      </c>
      <c r="I315" s="151">
        <f>_xlfn.XLOOKUP(Table12[[#This Row],[Month Year]],'Modelling New'!D:D,'Modelling New'!N:N)</f>
        <v>10.507</v>
      </c>
      <c r="J315" s="61" t="e">
        <f>'Raw Data'!#REF!/J$1</f>
        <v>#REF!</v>
      </c>
      <c r="K315" s="61" t="e">
        <f>'Raw Data'!#REF!/K$1</f>
        <v>#REF!</v>
      </c>
      <c r="L315" s="61" t="e">
        <f>'Raw Data'!#REF!/L$1</f>
        <v>#REF!</v>
      </c>
      <c r="M315" s="61" t="e">
        <f>'Raw Data'!#REF!/M$1</f>
        <v>#REF!</v>
      </c>
      <c r="N315" s="61" t="e">
        <f>'Raw Data'!#REF!/N$1</f>
        <v>#REF!</v>
      </c>
      <c r="O315" s="61" t="e">
        <f>'Raw Data'!#REF!/O$1</f>
        <v>#REF!</v>
      </c>
      <c r="P315" s="61" t="str">
        <f t="shared" si="22"/>
        <v/>
      </c>
      <c r="Q315" s="61" t="e">
        <f t="shared" si="23"/>
        <v>#REF!</v>
      </c>
    </row>
    <row r="316" spans="1:17">
      <c r="A316" s="2" t="s">
        <v>208</v>
      </c>
      <c r="B316" s="57">
        <v>4</v>
      </c>
      <c r="C316" s="57">
        <v>2023</v>
      </c>
      <c r="D316" s="57" t="s">
        <v>209</v>
      </c>
      <c r="E316" s="57" t="s">
        <v>209</v>
      </c>
      <c r="F316" s="36">
        <v>44958</v>
      </c>
      <c r="G316" s="57">
        <f t="shared" si="20"/>
        <v>28</v>
      </c>
      <c r="H316" s="58">
        <f t="shared" si="21"/>
        <v>44965</v>
      </c>
      <c r="I316" s="152">
        <f>_xlfn.XLOOKUP(Table12[[#This Row],[Month Year]],'Modelling New'!D:D,'Modelling New'!N:N)</f>
        <v>10.507</v>
      </c>
      <c r="J316" s="61" t="e">
        <f>'Raw Data'!#REF!/J$1</f>
        <v>#REF!</v>
      </c>
      <c r="K316" s="61" t="e">
        <f>'Raw Data'!#REF!/K$1</f>
        <v>#REF!</v>
      </c>
      <c r="L316" s="61" t="e">
        <f>'Raw Data'!#REF!/L$1</f>
        <v>#REF!</v>
      </c>
      <c r="M316" s="61" t="e">
        <f>'Raw Data'!#REF!/M$1</f>
        <v>#REF!</v>
      </c>
      <c r="N316" s="61" t="e">
        <f>'Raw Data'!#REF!/N$1</f>
        <v>#REF!</v>
      </c>
      <c r="O316" s="61" t="e">
        <f>'Raw Data'!#REF!/O$1</f>
        <v>#REF!</v>
      </c>
      <c r="P316" s="61" t="str">
        <f t="shared" si="22"/>
        <v/>
      </c>
      <c r="Q316" s="61" t="e">
        <f t="shared" si="23"/>
        <v>#REF!</v>
      </c>
    </row>
    <row r="317" spans="1:17">
      <c r="A317" s="2" t="s">
        <v>208</v>
      </c>
      <c r="B317" s="55">
        <v>4</v>
      </c>
      <c r="C317" s="55">
        <v>2023</v>
      </c>
      <c r="D317" s="55" t="s">
        <v>209</v>
      </c>
      <c r="E317" s="55" t="s">
        <v>209</v>
      </c>
      <c r="F317" s="36">
        <v>44958</v>
      </c>
      <c r="G317" s="55">
        <f t="shared" si="20"/>
        <v>28</v>
      </c>
      <c r="H317" s="56">
        <f t="shared" si="21"/>
        <v>44966</v>
      </c>
      <c r="I317" s="151">
        <f>_xlfn.XLOOKUP(Table12[[#This Row],[Month Year]],'Modelling New'!D:D,'Modelling New'!N:N)</f>
        <v>10.507</v>
      </c>
      <c r="J317" s="61" t="e">
        <f>'Raw Data'!#REF!/J$1</f>
        <v>#REF!</v>
      </c>
      <c r="K317" s="61" t="e">
        <f>'Raw Data'!#REF!/K$1</f>
        <v>#REF!</v>
      </c>
      <c r="L317" s="61" t="e">
        <f>'Raw Data'!#REF!/L$1</f>
        <v>#REF!</v>
      </c>
      <c r="M317" s="61" t="e">
        <f>'Raw Data'!#REF!/M$1</f>
        <v>#REF!</v>
      </c>
      <c r="N317" s="61" t="e">
        <f>'Raw Data'!#REF!/N$1</f>
        <v>#REF!</v>
      </c>
      <c r="O317" s="61" t="e">
        <f>'Raw Data'!#REF!/O$1</f>
        <v>#REF!</v>
      </c>
      <c r="P317" s="61" t="str">
        <f t="shared" si="22"/>
        <v/>
      </c>
      <c r="Q317" s="61" t="e">
        <f t="shared" si="23"/>
        <v>#REF!</v>
      </c>
    </row>
    <row r="318" spans="1:17">
      <c r="A318" s="2" t="s">
        <v>208</v>
      </c>
      <c r="B318" s="57">
        <v>4</v>
      </c>
      <c r="C318" s="57">
        <v>2023</v>
      </c>
      <c r="D318" s="57" t="s">
        <v>209</v>
      </c>
      <c r="E318" s="57" t="s">
        <v>209</v>
      </c>
      <c r="F318" s="36">
        <v>44958</v>
      </c>
      <c r="G318" s="57">
        <f t="shared" si="20"/>
        <v>28</v>
      </c>
      <c r="H318" s="58">
        <f t="shared" si="21"/>
        <v>44967</v>
      </c>
      <c r="I318" s="152">
        <f>_xlfn.XLOOKUP(Table12[[#This Row],[Month Year]],'Modelling New'!D:D,'Modelling New'!N:N)</f>
        <v>10.507</v>
      </c>
      <c r="J318" s="61" t="e">
        <f>'Raw Data'!#REF!/J$1</f>
        <v>#REF!</v>
      </c>
      <c r="K318" s="61" t="e">
        <f>'Raw Data'!#REF!/K$1</f>
        <v>#REF!</v>
      </c>
      <c r="L318" s="61" t="e">
        <f>'Raw Data'!#REF!/L$1</f>
        <v>#REF!</v>
      </c>
      <c r="M318" s="61" t="e">
        <f>'Raw Data'!#REF!/M$1</f>
        <v>#REF!</v>
      </c>
      <c r="N318" s="61" t="e">
        <f>'Raw Data'!#REF!/N$1</f>
        <v>#REF!</v>
      </c>
      <c r="O318" s="61" t="e">
        <f>'Raw Data'!#REF!/O$1</f>
        <v>#REF!</v>
      </c>
      <c r="P318" s="61" t="str">
        <f t="shared" si="22"/>
        <v/>
      </c>
      <c r="Q318" s="61" t="e">
        <f t="shared" si="23"/>
        <v>#REF!</v>
      </c>
    </row>
    <row r="319" spans="1:17">
      <c r="A319" s="2" t="s">
        <v>208</v>
      </c>
      <c r="B319" s="55">
        <v>4</v>
      </c>
      <c r="C319" s="55">
        <v>2023</v>
      </c>
      <c r="D319" s="55" t="s">
        <v>209</v>
      </c>
      <c r="E319" s="55" t="s">
        <v>209</v>
      </c>
      <c r="F319" s="36">
        <v>44958</v>
      </c>
      <c r="G319" s="55">
        <f t="shared" si="20"/>
        <v>28</v>
      </c>
      <c r="H319" s="56">
        <f t="shared" si="21"/>
        <v>44968</v>
      </c>
      <c r="I319" s="151">
        <f>_xlfn.XLOOKUP(Table12[[#This Row],[Month Year]],'Modelling New'!D:D,'Modelling New'!N:N)</f>
        <v>10.507</v>
      </c>
      <c r="J319" s="61" t="e">
        <f>'Raw Data'!#REF!/J$1</f>
        <v>#REF!</v>
      </c>
      <c r="K319" s="61" t="e">
        <f>'Raw Data'!#REF!/K$1</f>
        <v>#REF!</v>
      </c>
      <c r="L319" s="61" t="e">
        <f>'Raw Data'!#REF!/L$1</f>
        <v>#REF!</v>
      </c>
      <c r="M319" s="61" t="e">
        <f>'Raw Data'!#REF!/M$1</f>
        <v>#REF!</v>
      </c>
      <c r="N319" s="61" t="e">
        <f>'Raw Data'!#REF!/N$1</f>
        <v>#REF!</v>
      </c>
      <c r="O319" s="61" t="e">
        <f>'Raw Data'!#REF!/O$1</f>
        <v>#REF!</v>
      </c>
      <c r="P319" s="61" t="str">
        <f t="shared" si="22"/>
        <v/>
      </c>
      <c r="Q319" s="61" t="e">
        <f t="shared" si="23"/>
        <v>#REF!</v>
      </c>
    </row>
    <row r="320" spans="1:17">
      <c r="A320" s="2" t="s">
        <v>208</v>
      </c>
      <c r="B320" s="57">
        <v>4</v>
      </c>
      <c r="C320" s="57">
        <v>2023</v>
      </c>
      <c r="D320" s="57" t="s">
        <v>209</v>
      </c>
      <c r="E320" s="57" t="s">
        <v>209</v>
      </c>
      <c r="F320" s="36">
        <v>44958</v>
      </c>
      <c r="G320" s="57">
        <f t="shared" si="20"/>
        <v>28</v>
      </c>
      <c r="H320" s="58">
        <f t="shared" si="21"/>
        <v>44969</v>
      </c>
      <c r="I320" s="152">
        <f>_xlfn.XLOOKUP(Table12[[#This Row],[Month Year]],'Modelling New'!D:D,'Modelling New'!N:N)</f>
        <v>10.507</v>
      </c>
      <c r="J320" s="61" t="e">
        <f>'Raw Data'!#REF!/J$1</f>
        <v>#REF!</v>
      </c>
      <c r="K320" s="61" t="e">
        <f>'Raw Data'!#REF!/K$1</f>
        <v>#REF!</v>
      </c>
      <c r="L320" s="61" t="e">
        <f>'Raw Data'!#REF!/L$1</f>
        <v>#REF!</v>
      </c>
      <c r="M320" s="61" t="e">
        <f>'Raw Data'!#REF!/M$1</f>
        <v>#REF!</v>
      </c>
      <c r="N320" s="61" t="e">
        <f>'Raw Data'!#REF!/N$1</f>
        <v>#REF!</v>
      </c>
      <c r="O320" s="61" t="e">
        <f>'Raw Data'!#REF!/O$1</f>
        <v>#REF!</v>
      </c>
      <c r="P320" s="61" t="str">
        <f t="shared" si="22"/>
        <v/>
      </c>
      <c r="Q320" s="61" t="e">
        <f t="shared" si="23"/>
        <v>#REF!</v>
      </c>
    </row>
    <row r="321" spans="1:17">
      <c r="A321" s="2" t="s">
        <v>208</v>
      </c>
      <c r="B321" s="55">
        <v>4</v>
      </c>
      <c r="C321" s="55">
        <v>2023</v>
      </c>
      <c r="D321" s="55" t="s">
        <v>209</v>
      </c>
      <c r="E321" s="55" t="s">
        <v>209</v>
      </c>
      <c r="F321" s="36">
        <v>44958</v>
      </c>
      <c r="G321" s="55">
        <f t="shared" si="20"/>
        <v>28</v>
      </c>
      <c r="H321" s="56">
        <f t="shared" si="21"/>
        <v>44970</v>
      </c>
      <c r="I321" s="151">
        <f>_xlfn.XLOOKUP(Table12[[#This Row],[Month Year]],'Modelling New'!D:D,'Modelling New'!N:N)</f>
        <v>10.507</v>
      </c>
      <c r="J321" s="61" t="e">
        <f>'Raw Data'!#REF!/J$1</f>
        <v>#REF!</v>
      </c>
      <c r="K321" s="61" t="e">
        <f>'Raw Data'!#REF!/K$1</f>
        <v>#REF!</v>
      </c>
      <c r="L321" s="61" t="e">
        <f>'Raw Data'!#REF!/L$1</f>
        <v>#REF!</v>
      </c>
      <c r="M321" s="61" t="e">
        <f>'Raw Data'!#REF!/M$1</f>
        <v>#REF!</v>
      </c>
      <c r="N321" s="61" t="e">
        <f>'Raw Data'!#REF!/N$1</f>
        <v>#REF!</v>
      </c>
      <c r="O321" s="61" t="e">
        <f>'Raw Data'!#REF!/O$1</f>
        <v>#REF!</v>
      </c>
      <c r="P321" s="61" t="str">
        <f t="shared" si="22"/>
        <v/>
      </c>
      <c r="Q321" s="61" t="e">
        <f t="shared" si="23"/>
        <v>#REF!</v>
      </c>
    </row>
    <row r="322" spans="1:17">
      <c r="A322" s="2" t="s">
        <v>208</v>
      </c>
      <c r="B322" s="57">
        <v>4</v>
      </c>
      <c r="C322" s="57">
        <v>2023</v>
      </c>
      <c r="D322" s="57" t="s">
        <v>209</v>
      </c>
      <c r="E322" s="57" t="s">
        <v>209</v>
      </c>
      <c r="F322" s="36">
        <v>44958</v>
      </c>
      <c r="G322" s="57">
        <f t="shared" si="20"/>
        <v>28</v>
      </c>
      <c r="H322" s="58">
        <f t="shared" si="21"/>
        <v>44971</v>
      </c>
      <c r="I322" s="152">
        <f>_xlfn.XLOOKUP(Table12[[#This Row],[Month Year]],'Modelling New'!D:D,'Modelling New'!N:N)</f>
        <v>10.507</v>
      </c>
      <c r="J322" s="61" t="e">
        <f>'Raw Data'!#REF!/J$1</f>
        <v>#REF!</v>
      </c>
      <c r="K322" s="61" t="e">
        <f>'Raw Data'!#REF!/K$1</f>
        <v>#REF!</v>
      </c>
      <c r="L322" s="61" t="e">
        <f>'Raw Data'!#REF!/L$1</f>
        <v>#REF!</v>
      </c>
      <c r="M322" s="61" t="e">
        <f>'Raw Data'!#REF!/M$1</f>
        <v>#REF!</v>
      </c>
      <c r="N322" s="61" t="e">
        <f>'Raw Data'!#REF!/N$1</f>
        <v>#REF!</v>
      </c>
      <c r="O322" s="61" t="e">
        <f>'Raw Data'!#REF!/O$1</f>
        <v>#REF!</v>
      </c>
      <c r="P322" s="61" t="str">
        <f t="shared" si="22"/>
        <v/>
      </c>
      <c r="Q322" s="61" t="e">
        <f t="shared" si="23"/>
        <v>#REF!</v>
      </c>
    </row>
    <row r="323" spans="1:17">
      <c r="A323" s="2" t="s">
        <v>208</v>
      </c>
      <c r="B323" s="55">
        <v>4</v>
      </c>
      <c r="C323" s="55">
        <v>2023</v>
      </c>
      <c r="D323" s="55" t="s">
        <v>209</v>
      </c>
      <c r="E323" s="55" t="s">
        <v>209</v>
      </c>
      <c r="F323" s="36">
        <v>44958</v>
      </c>
      <c r="G323" s="55">
        <f t="shared" si="20"/>
        <v>28</v>
      </c>
      <c r="H323" s="56">
        <f t="shared" si="21"/>
        <v>44972</v>
      </c>
      <c r="I323" s="151">
        <f>_xlfn.XLOOKUP(Table12[[#This Row],[Month Year]],'Modelling New'!D:D,'Modelling New'!N:N)</f>
        <v>10.507</v>
      </c>
      <c r="J323" s="61" t="e">
        <f>'Raw Data'!#REF!/J$1</f>
        <v>#REF!</v>
      </c>
      <c r="K323" s="61" t="e">
        <f>'Raw Data'!#REF!/K$1</f>
        <v>#REF!</v>
      </c>
      <c r="L323" s="61" t="e">
        <f>'Raw Data'!#REF!/L$1</f>
        <v>#REF!</v>
      </c>
      <c r="M323" s="61" t="e">
        <f>'Raw Data'!#REF!/M$1</f>
        <v>#REF!</v>
      </c>
      <c r="N323" s="61" t="e">
        <f>'Raw Data'!#REF!/N$1</f>
        <v>#REF!</v>
      </c>
      <c r="O323" s="61" t="e">
        <f>'Raw Data'!#REF!/O$1</f>
        <v>#REF!</v>
      </c>
      <c r="P323" s="61" t="str">
        <f t="shared" si="22"/>
        <v/>
      </c>
      <c r="Q323" s="61" t="e">
        <f t="shared" si="23"/>
        <v>#REF!</v>
      </c>
    </row>
    <row r="324" spans="1:17">
      <c r="A324" s="2" t="s">
        <v>208</v>
      </c>
      <c r="B324" s="57">
        <v>4</v>
      </c>
      <c r="C324" s="57">
        <v>2023</v>
      </c>
      <c r="D324" s="57" t="s">
        <v>209</v>
      </c>
      <c r="E324" s="57" t="s">
        <v>209</v>
      </c>
      <c r="F324" s="36">
        <v>44958</v>
      </c>
      <c r="G324" s="57">
        <f t="shared" ref="G324:G367" si="24">DAY(EOMONTH(F324,0))</f>
        <v>28</v>
      </c>
      <c r="H324" s="58">
        <f t="shared" si="21"/>
        <v>44973</v>
      </c>
      <c r="I324" s="152">
        <f>_xlfn.XLOOKUP(Table12[[#This Row],[Month Year]],'Modelling New'!D:D,'Modelling New'!N:N)</f>
        <v>10.507</v>
      </c>
      <c r="J324" s="61" t="e">
        <f>'Raw Data'!#REF!/J$1</f>
        <v>#REF!</v>
      </c>
      <c r="K324" s="61" t="e">
        <f>'Raw Data'!#REF!/K$1</f>
        <v>#REF!</v>
      </c>
      <c r="L324" s="61" t="e">
        <f>'Raw Data'!#REF!/L$1</f>
        <v>#REF!</v>
      </c>
      <c r="M324" s="61" t="e">
        <f>'Raw Data'!#REF!/M$1</f>
        <v>#REF!</v>
      </c>
      <c r="N324" s="61" t="e">
        <f>'Raw Data'!#REF!/N$1</f>
        <v>#REF!</v>
      </c>
      <c r="O324" s="61" t="e">
        <f>'Raw Data'!#REF!/O$1</f>
        <v>#REF!</v>
      </c>
      <c r="P324" s="61" t="str">
        <f t="shared" si="22"/>
        <v/>
      </c>
      <c r="Q324" s="61" t="e">
        <f t="shared" si="23"/>
        <v>#REF!</v>
      </c>
    </row>
    <row r="325" spans="1:17">
      <c r="A325" s="2" t="s">
        <v>208</v>
      </c>
      <c r="B325" s="55">
        <v>4</v>
      </c>
      <c r="C325" s="55">
        <v>2023</v>
      </c>
      <c r="D325" s="55" t="s">
        <v>209</v>
      </c>
      <c r="E325" s="55" t="s">
        <v>209</v>
      </c>
      <c r="F325" s="36">
        <v>44958</v>
      </c>
      <c r="G325" s="55">
        <f t="shared" si="24"/>
        <v>28</v>
      </c>
      <c r="H325" s="56">
        <f t="shared" si="21"/>
        <v>44974</v>
      </c>
      <c r="I325" s="151">
        <f>_xlfn.XLOOKUP(Table12[[#This Row],[Month Year]],'Modelling New'!D:D,'Modelling New'!N:N)</f>
        <v>10.507</v>
      </c>
      <c r="J325" s="61" t="e">
        <f>'Raw Data'!#REF!/J$1</f>
        <v>#REF!</v>
      </c>
      <c r="K325" s="61" t="e">
        <f>'Raw Data'!#REF!/K$1</f>
        <v>#REF!</v>
      </c>
      <c r="L325" s="61" t="e">
        <f>'Raw Data'!#REF!/L$1</f>
        <v>#REF!</v>
      </c>
      <c r="M325" s="61" t="e">
        <f>'Raw Data'!#REF!/M$1</f>
        <v>#REF!</v>
      </c>
      <c r="N325" s="61" t="e">
        <f>'Raw Data'!#REF!/N$1</f>
        <v>#REF!</v>
      </c>
      <c r="O325" s="61" t="e">
        <f>'Raw Data'!#REF!/O$1</f>
        <v>#REF!</v>
      </c>
      <c r="P325" s="61" t="str">
        <f t="shared" si="22"/>
        <v/>
      </c>
      <c r="Q325" s="61" t="e">
        <f t="shared" si="23"/>
        <v>#REF!</v>
      </c>
    </row>
    <row r="326" spans="1:17">
      <c r="A326" s="2" t="s">
        <v>208</v>
      </c>
      <c r="B326" s="57">
        <v>4</v>
      </c>
      <c r="C326" s="57">
        <v>2023</v>
      </c>
      <c r="D326" s="57" t="s">
        <v>209</v>
      </c>
      <c r="E326" s="57" t="s">
        <v>209</v>
      </c>
      <c r="F326" s="36">
        <v>44958</v>
      </c>
      <c r="G326" s="57">
        <f t="shared" si="24"/>
        <v>28</v>
      </c>
      <c r="H326" s="58">
        <f t="shared" si="21"/>
        <v>44975</v>
      </c>
      <c r="I326" s="152">
        <f>_xlfn.XLOOKUP(Table12[[#This Row],[Month Year]],'Modelling New'!D:D,'Modelling New'!N:N)</f>
        <v>10.507</v>
      </c>
      <c r="J326" s="61" t="e">
        <f>'Raw Data'!#REF!/J$1</f>
        <v>#REF!</v>
      </c>
      <c r="K326" s="61" t="e">
        <f>'Raw Data'!#REF!/K$1</f>
        <v>#REF!</v>
      </c>
      <c r="L326" s="61" t="e">
        <f>'Raw Data'!#REF!/L$1</f>
        <v>#REF!</v>
      </c>
      <c r="M326" s="61" t="e">
        <f>'Raw Data'!#REF!/M$1</f>
        <v>#REF!</v>
      </c>
      <c r="N326" s="61" t="e">
        <f>'Raw Data'!#REF!/N$1</f>
        <v>#REF!</v>
      </c>
      <c r="O326" s="61" t="e">
        <f>'Raw Data'!#REF!/O$1</f>
        <v>#REF!</v>
      </c>
      <c r="P326" s="61" t="str">
        <f t="shared" si="22"/>
        <v/>
      </c>
      <c r="Q326" s="61" t="e">
        <f t="shared" si="23"/>
        <v>#REF!</v>
      </c>
    </row>
    <row r="327" spans="1:17">
      <c r="A327" s="2" t="s">
        <v>208</v>
      </c>
      <c r="B327" s="55">
        <v>4</v>
      </c>
      <c r="C327" s="55">
        <v>2023</v>
      </c>
      <c r="D327" s="55" t="s">
        <v>209</v>
      </c>
      <c r="E327" s="55" t="s">
        <v>209</v>
      </c>
      <c r="F327" s="36">
        <v>44958</v>
      </c>
      <c r="G327" s="55">
        <f t="shared" si="24"/>
        <v>28</v>
      </c>
      <c r="H327" s="56">
        <f t="shared" si="21"/>
        <v>44976</v>
      </c>
      <c r="I327" s="151">
        <f>_xlfn.XLOOKUP(Table12[[#This Row],[Month Year]],'Modelling New'!D:D,'Modelling New'!N:N)</f>
        <v>10.507</v>
      </c>
      <c r="J327" s="61" t="e">
        <f>'Raw Data'!#REF!/J$1</f>
        <v>#REF!</v>
      </c>
      <c r="K327" s="61" t="e">
        <f>'Raw Data'!#REF!/K$1</f>
        <v>#REF!</v>
      </c>
      <c r="L327" s="61" t="e">
        <f>'Raw Data'!#REF!/L$1</f>
        <v>#REF!</v>
      </c>
      <c r="M327" s="61" t="e">
        <f>'Raw Data'!#REF!/M$1</f>
        <v>#REF!</v>
      </c>
      <c r="N327" s="61" t="e">
        <f>'Raw Data'!#REF!/N$1</f>
        <v>#REF!</v>
      </c>
      <c r="O327" s="61" t="e">
        <f>'Raw Data'!#REF!/O$1</f>
        <v>#REF!</v>
      </c>
      <c r="P327" s="61" t="str">
        <f t="shared" si="22"/>
        <v/>
      </c>
      <c r="Q327" s="61" t="e">
        <f t="shared" si="23"/>
        <v>#REF!</v>
      </c>
    </row>
    <row r="328" spans="1:17">
      <c r="A328" s="2" t="s">
        <v>208</v>
      </c>
      <c r="B328" s="57">
        <v>4</v>
      </c>
      <c r="C328" s="57">
        <v>2023</v>
      </c>
      <c r="D328" s="57" t="s">
        <v>209</v>
      </c>
      <c r="E328" s="57" t="s">
        <v>209</v>
      </c>
      <c r="F328" s="36">
        <v>44958</v>
      </c>
      <c r="G328" s="57">
        <f t="shared" si="24"/>
        <v>28</v>
      </c>
      <c r="H328" s="58">
        <f t="shared" si="21"/>
        <v>44977</v>
      </c>
      <c r="I328" s="152">
        <f>_xlfn.XLOOKUP(Table12[[#This Row],[Month Year]],'Modelling New'!D:D,'Modelling New'!N:N)</f>
        <v>10.507</v>
      </c>
      <c r="J328" s="61" t="e">
        <f>'Raw Data'!#REF!/J$1</f>
        <v>#REF!</v>
      </c>
      <c r="K328" s="61" t="e">
        <f>'Raw Data'!#REF!/K$1</f>
        <v>#REF!</v>
      </c>
      <c r="L328" s="61" t="e">
        <f>'Raw Data'!#REF!/L$1</f>
        <v>#REF!</v>
      </c>
      <c r="M328" s="61" t="e">
        <f>'Raw Data'!#REF!/M$1</f>
        <v>#REF!</v>
      </c>
      <c r="N328" s="61" t="e">
        <f>'Raw Data'!#REF!/N$1</f>
        <v>#REF!</v>
      </c>
      <c r="O328" s="61" t="e">
        <f>'Raw Data'!#REF!/O$1</f>
        <v>#REF!</v>
      </c>
      <c r="P328" s="61" t="str">
        <f t="shared" si="22"/>
        <v/>
      </c>
      <c r="Q328" s="61" t="e">
        <f t="shared" si="23"/>
        <v>#REF!</v>
      </c>
    </row>
    <row r="329" spans="1:17">
      <c r="A329" s="2" t="s">
        <v>208</v>
      </c>
      <c r="B329" s="55">
        <v>4</v>
      </c>
      <c r="C329" s="55">
        <v>2023</v>
      </c>
      <c r="D329" s="55" t="s">
        <v>209</v>
      </c>
      <c r="E329" s="55" t="s">
        <v>209</v>
      </c>
      <c r="F329" s="36">
        <v>44958</v>
      </c>
      <c r="G329" s="55">
        <f t="shared" si="24"/>
        <v>28</v>
      </c>
      <c r="H329" s="56">
        <f t="shared" si="21"/>
        <v>44978</v>
      </c>
      <c r="I329" s="151">
        <f>_xlfn.XLOOKUP(Table12[[#This Row],[Month Year]],'Modelling New'!D:D,'Modelling New'!N:N)</f>
        <v>10.507</v>
      </c>
      <c r="J329" s="61" t="e">
        <f>'Raw Data'!#REF!/J$1</f>
        <v>#REF!</v>
      </c>
      <c r="K329" s="61" t="e">
        <f>'Raw Data'!#REF!/K$1</f>
        <v>#REF!</v>
      </c>
      <c r="L329" s="61" t="e">
        <f>'Raw Data'!#REF!/L$1</f>
        <v>#REF!</v>
      </c>
      <c r="M329" s="61" t="e">
        <f>'Raw Data'!#REF!/M$1</f>
        <v>#REF!</v>
      </c>
      <c r="N329" s="61" t="e">
        <f>'Raw Data'!#REF!/N$1</f>
        <v>#REF!</v>
      </c>
      <c r="O329" s="61" t="e">
        <f>'Raw Data'!#REF!/O$1</f>
        <v>#REF!</v>
      </c>
      <c r="P329" s="61" t="str">
        <f t="shared" si="22"/>
        <v/>
      </c>
      <c r="Q329" s="61" t="e">
        <f t="shared" si="23"/>
        <v>#REF!</v>
      </c>
    </row>
    <row r="330" spans="1:17">
      <c r="A330" s="2" t="s">
        <v>208</v>
      </c>
      <c r="B330" s="57">
        <v>4</v>
      </c>
      <c r="C330" s="57">
        <v>2023</v>
      </c>
      <c r="D330" s="57" t="s">
        <v>209</v>
      </c>
      <c r="E330" s="57" t="s">
        <v>209</v>
      </c>
      <c r="F330" s="36">
        <v>44958</v>
      </c>
      <c r="G330" s="57">
        <f t="shared" si="24"/>
        <v>28</v>
      </c>
      <c r="H330" s="58">
        <f t="shared" si="21"/>
        <v>44979</v>
      </c>
      <c r="I330" s="152">
        <f>_xlfn.XLOOKUP(Table12[[#This Row],[Month Year]],'Modelling New'!D:D,'Modelling New'!N:N)</f>
        <v>10.507</v>
      </c>
      <c r="J330" s="61" t="e">
        <f>'Raw Data'!#REF!/J$1</f>
        <v>#REF!</v>
      </c>
      <c r="K330" s="61" t="e">
        <f>'Raw Data'!#REF!/K$1</f>
        <v>#REF!</v>
      </c>
      <c r="L330" s="61" t="e">
        <f>'Raw Data'!#REF!/L$1</f>
        <v>#REF!</v>
      </c>
      <c r="M330" s="61" t="e">
        <f>'Raw Data'!#REF!/M$1</f>
        <v>#REF!</v>
      </c>
      <c r="N330" s="61" t="e">
        <f>'Raw Data'!#REF!/N$1</f>
        <v>#REF!</v>
      </c>
      <c r="O330" s="61" t="e">
        <f>'Raw Data'!#REF!/O$1</f>
        <v>#REF!</v>
      </c>
      <c r="P330" s="61" t="str">
        <f t="shared" si="22"/>
        <v/>
      </c>
      <c r="Q330" s="61" t="e">
        <f t="shared" si="23"/>
        <v>#REF!</v>
      </c>
    </row>
    <row r="331" spans="1:17">
      <c r="A331" s="2" t="s">
        <v>208</v>
      </c>
      <c r="B331" s="55">
        <v>4</v>
      </c>
      <c r="C331" s="55">
        <v>2023</v>
      </c>
      <c r="D331" s="55" t="s">
        <v>209</v>
      </c>
      <c r="E331" s="55" t="s">
        <v>209</v>
      </c>
      <c r="F331" s="36">
        <v>44958</v>
      </c>
      <c r="G331" s="55">
        <f t="shared" si="24"/>
        <v>28</v>
      </c>
      <c r="H331" s="56">
        <f t="shared" si="21"/>
        <v>44980</v>
      </c>
      <c r="I331" s="151">
        <f>_xlfn.XLOOKUP(Table12[[#This Row],[Month Year]],'Modelling New'!D:D,'Modelling New'!N:N)</f>
        <v>10.507</v>
      </c>
      <c r="J331" s="61" t="e">
        <f>'Raw Data'!#REF!/J$1</f>
        <v>#REF!</v>
      </c>
      <c r="K331" s="61" t="e">
        <f>'Raw Data'!#REF!/K$1</f>
        <v>#REF!</v>
      </c>
      <c r="L331" s="61" t="e">
        <f>'Raw Data'!#REF!/L$1</f>
        <v>#REF!</v>
      </c>
      <c r="M331" s="61" t="e">
        <f>'Raw Data'!#REF!/M$1</f>
        <v>#REF!</v>
      </c>
      <c r="N331" s="61" t="e">
        <f>'Raw Data'!#REF!/N$1</f>
        <v>#REF!</v>
      </c>
      <c r="O331" s="61" t="e">
        <f>'Raw Data'!#REF!/O$1</f>
        <v>#REF!</v>
      </c>
      <c r="P331" s="61" t="str">
        <f t="shared" si="22"/>
        <v/>
      </c>
      <c r="Q331" s="61" t="e">
        <f t="shared" si="23"/>
        <v>#REF!</v>
      </c>
    </row>
    <row r="332" spans="1:17">
      <c r="A332" s="2" t="s">
        <v>208</v>
      </c>
      <c r="B332" s="57">
        <v>4</v>
      </c>
      <c r="C332" s="57">
        <v>2023</v>
      </c>
      <c r="D332" s="57" t="s">
        <v>209</v>
      </c>
      <c r="E332" s="57" t="s">
        <v>209</v>
      </c>
      <c r="F332" s="36">
        <v>44958</v>
      </c>
      <c r="G332" s="57">
        <f t="shared" si="24"/>
        <v>28</v>
      </c>
      <c r="H332" s="58">
        <f t="shared" si="21"/>
        <v>44981</v>
      </c>
      <c r="I332" s="152">
        <f>_xlfn.XLOOKUP(Table12[[#This Row],[Month Year]],'Modelling New'!D:D,'Modelling New'!N:N)</f>
        <v>10.507</v>
      </c>
      <c r="J332" s="61" t="e">
        <f>'Raw Data'!#REF!/J$1</f>
        <v>#REF!</v>
      </c>
      <c r="K332" s="61" t="e">
        <f>'Raw Data'!#REF!/K$1</f>
        <v>#REF!</v>
      </c>
      <c r="L332" s="61" t="e">
        <f>'Raw Data'!#REF!/L$1</f>
        <v>#REF!</v>
      </c>
      <c r="M332" s="61" t="e">
        <f>'Raw Data'!#REF!/M$1</f>
        <v>#REF!</v>
      </c>
      <c r="N332" s="61" t="e">
        <f>'Raw Data'!#REF!/N$1</f>
        <v>#REF!</v>
      </c>
      <c r="O332" s="61" t="e">
        <f>'Raw Data'!#REF!/O$1</f>
        <v>#REF!</v>
      </c>
      <c r="P332" s="61" t="str">
        <f t="shared" si="22"/>
        <v/>
      </c>
      <c r="Q332" s="61" t="e">
        <f t="shared" si="23"/>
        <v>#REF!</v>
      </c>
    </row>
    <row r="333" spans="1:17">
      <c r="A333" s="2" t="s">
        <v>208</v>
      </c>
      <c r="B333" s="55">
        <v>4</v>
      </c>
      <c r="C333" s="55">
        <v>2023</v>
      </c>
      <c r="D333" s="55" t="s">
        <v>209</v>
      </c>
      <c r="E333" s="55" t="s">
        <v>209</v>
      </c>
      <c r="F333" s="36">
        <v>44958</v>
      </c>
      <c r="G333" s="55">
        <f t="shared" si="24"/>
        <v>28</v>
      </c>
      <c r="H333" s="56">
        <f t="shared" si="21"/>
        <v>44982</v>
      </c>
      <c r="I333" s="151">
        <f>_xlfn.XLOOKUP(Table12[[#This Row],[Month Year]],'Modelling New'!D:D,'Modelling New'!N:N)</f>
        <v>10.507</v>
      </c>
      <c r="J333" s="61" t="e">
        <f>'Raw Data'!#REF!/J$1</f>
        <v>#REF!</v>
      </c>
      <c r="K333" s="61" t="e">
        <f>'Raw Data'!#REF!/K$1</f>
        <v>#REF!</v>
      </c>
      <c r="L333" s="61" t="e">
        <f>'Raw Data'!#REF!/L$1</f>
        <v>#REF!</v>
      </c>
      <c r="M333" s="61" t="e">
        <f>'Raw Data'!#REF!/M$1</f>
        <v>#REF!</v>
      </c>
      <c r="N333" s="61" t="e">
        <f>'Raw Data'!#REF!/N$1</f>
        <v>#REF!</v>
      </c>
      <c r="O333" s="61" t="e">
        <f>'Raw Data'!#REF!/O$1</f>
        <v>#REF!</v>
      </c>
      <c r="P333" s="61" t="str">
        <f t="shared" si="22"/>
        <v/>
      </c>
      <c r="Q333" s="61" t="e">
        <f t="shared" si="23"/>
        <v>#REF!</v>
      </c>
    </row>
    <row r="334" spans="1:17">
      <c r="A334" s="2" t="s">
        <v>208</v>
      </c>
      <c r="B334" s="57">
        <v>4</v>
      </c>
      <c r="C334" s="57">
        <v>2023</v>
      </c>
      <c r="D334" s="57" t="s">
        <v>209</v>
      </c>
      <c r="E334" s="57" t="s">
        <v>209</v>
      </c>
      <c r="F334" s="36">
        <v>44958</v>
      </c>
      <c r="G334" s="57">
        <f t="shared" si="24"/>
        <v>28</v>
      </c>
      <c r="H334" s="58">
        <f t="shared" si="21"/>
        <v>44983</v>
      </c>
      <c r="I334" s="152">
        <f>_xlfn.XLOOKUP(Table12[[#This Row],[Month Year]],'Modelling New'!D:D,'Modelling New'!N:N)</f>
        <v>10.507</v>
      </c>
      <c r="J334" s="61" t="e">
        <f>'Raw Data'!#REF!/J$1</f>
        <v>#REF!</v>
      </c>
      <c r="K334" s="61" t="e">
        <f>'Raw Data'!#REF!/K$1</f>
        <v>#REF!</v>
      </c>
      <c r="L334" s="61" t="e">
        <f>'Raw Data'!#REF!/L$1</f>
        <v>#REF!</v>
      </c>
      <c r="M334" s="61" t="e">
        <f>'Raw Data'!#REF!/M$1</f>
        <v>#REF!</v>
      </c>
      <c r="N334" s="61" t="e">
        <f>'Raw Data'!#REF!/N$1</f>
        <v>#REF!</v>
      </c>
      <c r="O334" s="61" t="e">
        <f>'Raw Data'!#REF!/O$1</f>
        <v>#REF!</v>
      </c>
      <c r="P334" s="61" t="str">
        <f t="shared" si="22"/>
        <v/>
      </c>
      <c r="Q334" s="61" t="e">
        <f t="shared" si="23"/>
        <v>#REF!</v>
      </c>
    </row>
    <row r="335" spans="1:17">
      <c r="A335" s="2" t="s">
        <v>208</v>
      </c>
      <c r="B335" s="55">
        <v>4</v>
      </c>
      <c r="C335" s="55">
        <v>2023</v>
      </c>
      <c r="D335" s="55" t="s">
        <v>209</v>
      </c>
      <c r="E335" s="55" t="s">
        <v>209</v>
      </c>
      <c r="F335" s="36">
        <v>44958</v>
      </c>
      <c r="G335" s="55">
        <f t="shared" si="24"/>
        <v>28</v>
      </c>
      <c r="H335" s="56">
        <f t="shared" si="21"/>
        <v>44984</v>
      </c>
      <c r="I335" s="151">
        <f>_xlfn.XLOOKUP(Table12[[#This Row],[Month Year]],'Modelling New'!D:D,'Modelling New'!N:N)</f>
        <v>10.507</v>
      </c>
      <c r="J335" s="61" t="e">
        <f>'Raw Data'!#REF!/J$1</f>
        <v>#REF!</v>
      </c>
      <c r="K335" s="61" t="e">
        <f>'Raw Data'!#REF!/K$1</f>
        <v>#REF!</v>
      </c>
      <c r="L335" s="61" t="e">
        <f>'Raw Data'!#REF!/L$1</f>
        <v>#REF!</v>
      </c>
      <c r="M335" s="61" t="e">
        <f>'Raw Data'!#REF!/M$1</f>
        <v>#REF!</v>
      </c>
      <c r="N335" s="61" t="e">
        <f>'Raw Data'!#REF!/N$1</f>
        <v>#REF!</v>
      </c>
      <c r="O335" s="61" t="e">
        <f>'Raw Data'!#REF!/O$1</f>
        <v>#REF!</v>
      </c>
      <c r="P335" s="61" t="str">
        <f t="shared" si="22"/>
        <v/>
      </c>
      <c r="Q335" s="61" t="e">
        <f t="shared" si="23"/>
        <v>#REF!</v>
      </c>
    </row>
    <row r="336" spans="1:17">
      <c r="A336" s="2" t="s">
        <v>208</v>
      </c>
      <c r="B336" s="57">
        <v>4</v>
      </c>
      <c r="C336" s="57">
        <v>2023</v>
      </c>
      <c r="D336" s="57" t="s">
        <v>209</v>
      </c>
      <c r="E336" s="57" t="s">
        <v>209</v>
      </c>
      <c r="F336" s="36">
        <v>44958</v>
      </c>
      <c r="G336" s="57">
        <f t="shared" si="24"/>
        <v>28</v>
      </c>
      <c r="H336" s="58">
        <f t="shared" si="21"/>
        <v>44985</v>
      </c>
      <c r="I336" s="152">
        <f>_xlfn.XLOOKUP(Table12[[#This Row],[Month Year]],'Modelling New'!D:D,'Modelling New'!N:N)</f>
        <v>10.507</v>
      </c>
      <c r="J336" s="61" t="e">
        <f>'Raw Data'!#REF!/J$1</f>
        <v>#REF!</v>
      </c>
      <c r="K336" s="61" t="e">
        <f>'Raw Data'!#REF!/K$1</f>
        <v>#REF!</v>
      </c>
      <c r="L336" s="61" t="e">
        <f>'Raw Data'!#REF!/L$1</f>
        <v>#REF!</v>
      </c>
      <c r="M336" s="61" t="e">
        <f>'Raw Data'!#REF!/M$1</f>
        <v>#REF!</v>
      </c>
      <c r="N336" s="61" t="e">
        <f>'Raw Data'!#REF!/N$1</f>
        <v>#REF!</v>
      </c>
      <c r="O336" s="61" t="e">
        <f>'Raw Data'!#REF!/O$1</f>
        <v>#REF!</v>
      </c>
      <c r="P336" s="61" t="str">
        <f t="shared" si="22"/>
        <v/>
      </c>
      <c r="Q336" s="61" t="e">
        <f t="shared" si="23"/>
        <v>#REF!</v>
      </c>
    </row>
    <row r="337" spans="1:17">
      <c r="A337" s="2" t="s">
        <v>208</v>
      </c>
      <c r="B337" s="55">
        <v>4</v>
      </c>
      <c r="C337" s="55">
        <v>2023</v>
      </c>
      <c r="D337" s="55" t="s">
        <v>209</v>
      </c>
      <c r="E337" s="55" t="s">
        <v>209</v>
      </c>
      <c r="F337" s="36">
        <v>44986</v>
      </c>
      <c r="G337" s="55">
        <f t="shared" si="24"/>
        <v>31</v>
      </c>
      <c r="H337" s="56">
        <f t="shared" si="21"/>
        <v>44986</v>
      </c>
      <c r="I337" s="151">
        <f>_xlfn.XLOOKUP(Table12[[#This Row],[Month Year]],'Modelling New'!D:D,'Modelling New'!N:N)</f>
        <v>10.507</v>
      </c>
      <c r="J337" s="61" t="e">
        <f>'Raw Data'!#REF!/J$1</f>
        <v>#REF!</v>
      </c>
      <c r="K337" s="61" t="e">
        <f>'Raw Data'!#REF!/K$1</f>
        <v>#REF!</v>
      </c>
      <c r="L337" s="61" t="e">
        <f>'Raw Data'!#REF!/L$1</f>
        <v>#REF!</v>
      </c>
      <c r="M337" s="61" t="e">
        <f>'Raw Data'!#REF!/M$1</f>
        <v>#REF!</v>
      </c>
      <c r="N337" s="61" t="e">
        <f>'Raw Data'!#REF!/N$1</f>
        <v>#REF!</v>
      </c>
      <c r="O337" s="61" t="e">
        <f>'Raw Data'!#REF!/O$1</f>
        <v>#REF!</v>
      </c>
      <c r="P337" s="61" t="str">
        <f t="shared" si="22"/>
        <v/>
      </c>
      <c r="Q337" s="61" t="e">
        <f t="shared" si="23"/>
        <v>#REF!</v>
      </c>
    </row>
    <row r="338" spans="1:17">
      <c r="A338" s="2" t="s">
        <v>208</v>
      </c>
      <c r="B338" s="57">
        <v>4</v>
      </c>
      <c r="C338" s="57">
        <v>2023</v>
      </c>
      <c r="D338" s="57" t="s">
        <v>209</v>
      </c>
      <c r="E338" s="57" t="s">
        <v>209</v>
      </c>
      <c r="F338" s="36">
        <v>44986</v>
      </c>
      <c r="G338" s="57">
        <f t="shared" si="24"/>
        <v>31</v>
      </c>
      <c r="H338" s="58">
        <f t="shared" si="21"/>
        <v>44987</v>
      </c>
      <c r="I338" s="152">
        <f>_xlfn.XLOOKUP(Table12[[#This Row],[Month Year]],'Modelling New'!D:D,'Modelling New'!N:N)</f>
        <v>10.507</v>
      </c>
      <c r="J338" s="61" t="e">
        <f>'Raw Data'!#REF!/J$1</f>
        <v>#REF!</v>
      </c>
      <c r="K338" s="61" t="e">
        <f>'Raw Data'!#REF!/K$1</f>
        <v>#REF!</v>
      </c>
      <c r="L338" s="61" t="e">
        <f>'Raw Data'!#REF!/L$1</f>
        <v>#REF!</v>
      </c>
      <c r="M338" s="61" t="e">
        <f>'Raw Data'!#REF!/M$1</f>
        <v>#REF!</v>
      </c>
      <c r="N338" s="61" t="e">
        <f>'Raw Data'!#REF!/N$1</f>
        <v>#REF!</v>
      </c>
      <c r="O338" s="61" t="e">
        <f>'Raw Data'!#REF!/O$1</f>
        <v>#REF!</v>
      </c>
      <c r="P338" s="61" t="str">
        <f t="shared" si="22"/>
        <v/>
      </c>
      <c r="Q338" s="61" t="e">
        <f t="shared" si="23"/>
        <v>#REF!</v>
      </c>
    </row>
    <row r="339" spans="1:17">
      <c r="A339" s="2" t="s">
        <v>208</v>
      </c>
      <c r="B339" s="55">
        <v>4</v>
      </c>
      <c r="C339" s="55">
        <v>2023</v>
      </c>
      <c r="D339" s="55" t="s">
        <v>209</v>
      </c>
      <c r="E339" s="55" t="s">
        <v>209</v>
      </c>
      <c r="F339" s="36">
        <v>44986</v>
      </c>
      <c r="G339" s="55">
        <f t="shared" si="24"/>
        <v>31</v>
      </c>
      <c r="H339" s="56">
        <f t="shared" si="21"/>
        <v>44988</v>
      </c>
      <c r="I339" s="151">
        <f>_xlfn.XLOOKUP(Table12[[#This Row],[Month Year]],'Modelling New'!D:D,'Modelling New'!N:N)</f>
        <v>10.507</v>
      </c>
      <c r="J339" s="61" t="e">
        <f>'Raw Data'!#REF!/J$1</f>
        <v>#REF!</v>
      </c>
      <c r="K339" s="61" t="e">
        <f>'Raw Data'!#REF!/K$1</f>
        <v>#REF!</v>
      </c>
      <c r="L339" s="61" t="e">
        <f>'Raw Data'!#REF!/L$1</f>
        <v>#REF!</v>
      </c>
      <c r="M339" s="61" t="e">
        <f>'Raw Data'!#REF!/M$1</f>
        <v>#REF!</v>
      </c>
      <c r="N339" s="61" t="e">
        <f>'Raw Data'!#REF!/N$1</f>
        <v>#REF!</v>
      </c>
      <c r="O339" s="61" t="e">
        <f>'Raw Data'!#REF!/O$1</f>
        <v>#REF!</v>
      </c>
      <c r="P339" s="61" t="str">
        <f t="shared" si="22"/>
        <v/>
      </c>
      <c r="Q339" s="61" t="e">
        <f t="shared" si="23"/>
        <v>#REF!</v>
      </c>
    </row>
    <row r="340" spans="1:17">
      <c r="A340" s="2" t="s">
        <v>208</v>
      </c>
      <c r="B340" s="57">
        <v>4</v>
      </c>
      <c r="C340" s="57">
        <v>2023</v>
      </c>
      <c r="D340" s="57" t="s">
        <v>209</v>
      </c>
      <c r="E340" s="57" t="s">
        <v>209</v>
      </c>
      <c r="F340" s="36">
        <v>44986</v>
      </c>
      <c r="G340" s="57">
        <f t="shared" si="24"/>
        <v>31</v>
      </c>
      <c r="H340" s="58">
        <f t="shared" si="21"/>
        <v>44989</v>
      </c>
      <c r="I340" s="152">
        <f>_xlfn.XLOOKUP(Table12[[#This Row],[Month Year]],'Modelling New'!D:D,'Modelling New'!N:N)</f>
        <v>10.507</v>
      </c>
      <c r="J340" s="61" t="e">
        <f>'Raw Data'!#REF!/J$1</f>
        <v>#REF!</v>
      </c>
      <c r="K340" s="61" t="e">
        <f>'Raw Data'!#REF!/K$1</f>
        <v>#REF!</v>
      </c>
      <c r="L340" s="61" t="e">
        <f>'Raw Data'!#REF!/L$1</f>
        <v>#REF!</v>
      </c>
      <c r="M340" s="61" t="e">
        <f>'Raw Data'!#REF!/M$1</f>
        <v>#REF!</v>
      </c>
      <c r="N340" s="61" t="e">
        <f>'Raw Data'!#REF!/N$1</f>
        <v>#REF!</v>
      </c>
      <c r="O340" s="61" t="e">
        <f>'Raw Data'!#REF!/O$1</f>
        <v>#REF!</v>
      </c>
      <c r="P340" s="61" t="str">
        <f t="shared" si="22"/>
        <v/>
      </c>
      <c r="Q340" s="61" t="e">
        <f t="shared" si="23"/>
        <v>#REF!</v>
      </c>
    </row>
    <row r="341" spans="1:17">
      <c r="A341" s="2" t="s">
        <v>208</v>
      </c>
      <c r="B341" s="55">
        <v>4</v>
      </c>
      <c r="C341" s="55">
        <v>2023</v>
      </c>
      <c r="D341" s="55" t="s">
        <v>209</v>
      </c>
      <c r="E341" s="55" t="s">
        <v>209</v>
      </c>
      <c r="F341" s="36">
        <v>44986</v>
      </c>
      <c r="G341" s="55">
        <f t="shared" si="24"/>
        <v>31</v>
      </c>
      <c r="H341" s="56">
        <f t="shared" si="21"/>
        <v>44990</v>
      </c>
      <c r="I341" s="151">
        <f>_xlfn.XLOOKUP(Table12[[#This Row],[Month Year]],'Modelling New'!D:D,'Modelling New'!N:N)</f>
        <v>10.507</v>
      </c>
      <c r="J341" s="61" t="e">
        <f>'Raw Data'!#REF!/J$1</f>
        <v>#REF!</v>
      </c>
      <c r="K341" s="61" t="e">
        <f>'Raw Data'!#REF!/K$1</f>
        <v>#REF!</v>
      </c>
      <c r="L341" s="61" t="e">
        <f>'Raw Data'!#REF!/L$1</f>
        <v>#REF!</v>
      </c>
      <c r="M341" s="61" t="e">
        <f>'Raw Data'!#REF!/M$1</f>
        <v>#REF!</v>
      </c>
      <c r="N341" s="61" t="e">
        <f>'Raw Data'!#REF!/N$1</f>
        <v>#REF!</v>
      </c>
      <c r="O341" s="61" t="e">
        <f>'Raw Data'!#REF!/O$1</f>
        <v>#REF!</v>
      </c>
      <c r="P341" s="61" t="str">
        <f t="shared" si="22"/>
        <v/>
      </c>
      <c r="Q341" s="61" t="e">
        <f t="shared" si="23"/>
        <v>#REF!</v>
      </c>
    </row>
    <row r="342" spans="1:17">
      <c r="A342" s="2" t="s">
        <v>208</v>
      </c>
      <c r="B342" s="57">
        <v>4</v>
      </c>
      <c r="C342" s="57">
        <v>2023</v>
      </c>
      <c r="D342" s="57" t="s">
        <v>209</v>
      </c>
      <c r="E342" s="57" t="s">
        <v>209</v>
      </c>
      <c r="F342" s="36">
        <v>44986</v>
      </c>
      <c r="G342" s="57">
        <f t="shared" si="24"/>
        <v>31</v>
      </c>
      <c r="H342" s="58">
        <f t="shared" si="21"/>
        <v>44991</v>
      </c>
      <c r="I342" s="152">
        <f>_xlfn.XLOOKUP(Table12[[#This Row],[Month Year]],'Modelling New'!D:D,'Modelling New'!N:N)</f>
        <v>10.507</v>
      </c>
      <c r="J342" s="61" t="e">
        <f>'Raw Data'!#REF!/J$1</f>
        <v>#REF!</v>
      </c>
      <c r="K342" s="61" t="e">
        <f>'Raw Data'!#REF!/K$1</f>
        <v>#REF!</v>
      </c>
      <c r="L342" s="61" t="e">
        <f>'Raw Data'!#REF!/L$1</f>
        <v>#REF!</v>
      </c>
      <c r="M342" s="61" t="e">
        <f>'Raw Data'!#REF!/M$1</f>
        <v>#REF!</v>
      </c>
      <c r="N342" s="61" t="e">
        <f>'Raw Data'!#REF!/N$1</f>
        <v>#REF!</v>
      </c>
      <c r="O342" s="61" t="e">
        <f>'Raw Data'!#REF!/O$1</f>
        <v>#REF!</v>
      </c>
      <c r="P342" s="61" t="str">
        <f t="shared" si="22"/>
        <v/>
      </c>
      <c r="Q342" s="61" t="e">
        <f t="shared" si="23"/>
        <v>#REF!</v>
      </c>
    </row>
    <row r="343" spans="1:17">
      <c r="A343" s="2" t="s">
        <v>208</v>
      </c>
      <c r="B343" s="55">
        <v>4</v>
      </c>
      <c r="C343" s="55">
        <v>2023</v>
      </c>
      <c r="D343" s="55" t="s">
        <v>209</v>
      </c>
      <c r="E343" s="55" t="s">
        <v>209</v>
      </c>
      <c r="F343" s="36">
        <v>44986</v>
      </c>
      <c r="G343" s="55">
        <f t="shared" si="24"/>
        <v>31</v>
      </c>
      <c r="H343" s="56">
        <f t="shared" si="21"/>
        <v>44992</v>
      </c>
      <c r="I343" s="151">
        <f>_xlfn.XLOOKUP(Table12[[#This Row],[Month Year]],'Modelling New'!D:D,'Modelling New'!N:N)</f>
        <v>10.507</v>
      </c>
      <c r="J343" s="61" t="e">
        <f>'Raw Data'!#REF!/J$1</f>
        <v>#REF!</v>
      </c>
      <c r="K343" s="61" t="e">
        <f>'Raw Data'!#REF!/K$1</f>
        <v>#REF!</v>
      </c>
      <c r="L343" s="61" t="e">
        <f>'Raw Data'!#REF!/L$1</f>
        <v>#REF!</v>
      </c>
      <c r="M343" s="61" t="e">
        <f>'Raw Data'!#REF!/M$1</f>
        <v>#REF!</v>
      </c>
      <c r="N343" s="61" t="e">
        <f>'Raw Data'!#REF!/N$1</f>
        <v>#REF!</v>
      </c>
      <c r="O343" s="61" t="e">
        <f>'Raw Data'!#REF!/O$1</f>
        <v>#REF!</v>
      </c>
      <c r="P343" s="61" t="str">
        <f t="shared" si="22"/>
        <v/>
      </c>
      <c r="Q343" s="61" t="e">
        <f t="shared" si="23"/>
        <v>#REF!</v>
      </c>
    </row>
    <row r="344" spans="1:17">
      <c r="A344" s="2" t="s">
        <v>208</v>
      </c>
      <c r="B344" s="57">
        <v>4</v>
      </c>
      <c r="C344" s="57">
        <v>2023</v>
      </c>
      <c r="D344" s="57" t="s">
        <v>209</v>
      </c>
      <c r="E344" s="57" t="s">
        <v>209</v>
      </c>
      <c r="F344" s="36">
        <v>44986</v>
      </c>
      <c r="G344" s="57">
        <f t="shared" si="24"/>
        <v>31</v>
      </c>
      <c r="H344" s="58">
        <f t="shared" si="21"/>
        <v>44993</v>
      </c>
      <c r="I344" s="152">
        <f>_xlfn.XLOOKUP(Table12[[#This Row],[Month Year]],'Modelling New'!D:D,'Modelling New'!N:N)</f>
        <v>10.507</v>
      </c>
      <c r="J344" s="61" t="e">
        <f>'Raw Data'!#REF!/J$1</f>
        <v>#REF!</v>
      </c>
      <c r="K344" s="61" t="e">
        <f>'Raw Data'!#REF!/K$1</f>
        <v>#REF!</v>
      </c>
      <c r="L344" s="61" t="e">
        <f>'Raw Data'!#REF!/L$1</f>
        <v>#REF!</v>
      </c>
      <c r="M344" s="61" t="e">
        <f>'Raw Data'!#REF!/M$1</f>
        <v>#REF!</v>
      </c>
      <c r="N344" s="61" t="e">
        <f>'Raw Data'!#REF!/N$1</f>
        <v>#REF!</v>
      </c>
      <c r="O344" s="61" t="e">
        <f>'Raw Data'!#REF!/O$1</f>
        <v>#REF!</v>
      </c>
      <c r="P344" s="61" t="str">
        <f t="shared" si="22"/>
        <v/>
      </c>
      <c r="Q344" s="61" t="e">
        <f t="shared" si="23"/>
        <v>#REF!</v>
      </c>
    </row>
    <row r="345" spans="1:17">
      <c r="A345" s="2" t="s">
        <v>208</v>
      </c>
      <c r="B345" s="55">
        <v>4</v>
      </c>
      <c r="C345" s="55">
        <v>2023</v>
      </c>
      <c r="D345" s="55" t="s">
        <v>209</v>
      </c>
      <c r="E345" s="55" t="s">
        <v>209</v>
      </c>
      <c r="F345" s="36">
        <v>44986</v>
      </c>
      <c r="G345" s="55">
        <f t="shared" si="24"/>
        <v>31</v>
      </c>
      <c r="H345" s="56">
        <f t="shared" si="21"/>
        <v>44994</v>
      </c>
      <c r="I345" s="151">
        <f>_xlfn.XLOOKUP(Table12[[#This Row],[Month Year]],'Modelling New'!D:D,'Modelling New'!N:N)</f>
        <v>10.507</v>
      </c>
      <c r="J345" s="61" t="e">
        <f>'Raw Data'!#REF!/J$1</f>
        <v>#REF!</v>
      </c>
      <c r="K345" s="61" t="e">
        <f>'Raw Data'!#REF!/K$1</f>
        <v>#REF!</v>
      </c>
      <c r="L345" s="61" t="e">
        <f>'Raw Data'!#REF!/L$1</f>
        <v>#REF!</v>
      </c>
      <c r="M345" s="61" t="e">
        <f>'Raw Data'!#REF!/M$1</f>
        <v>#REF!</v>
      </c>
      <c r="N345" s="61" t="e">
        <f>'Raw Data'!#REF!/N$1</f>
        <v>#REF!</v>
      </c>
      <c r="O345" s="61" t="e">
        <f>'Raw Data'!#REF!/O$1</f>
        <v>#REF!</v>
      </c>
      <c r="P345" s="61" t="str">
        <f t="shared" si="22"/>
        <v/>
      </c>
      <c r="Q345" s="61" t="e">
        <f t="shared" si="23"/>
        <v>#REF!</v>
      </c>
    </row>
    <row r="346" spans="1:17">
      <c r="A346" s="2" t="s">
        <v>208</v>
      </c>
      <c r="B346" s="57">
        <v>4</v>
      </c>
      <c r="C346" s="57">
        <v>2023</v>
      </c>
      <c r="D346" s="57" t="s">
        <v>209</v>
      </c>
      <c r="E346" s="57" t="s">
        <v>209</v>
      </c>
      <c r="F346" s="36">
        <v>44986</v>
      </c>
      <c r="G346" s="57">
        <f t="shared" si="24"/>
        <v>31</v>
      </c>
      <c r="H346" s="58">
        <f t="shared" si="21"/>
        <v>44995</v>
      </c>
      <c r="I346" s="152">
        <f>_xlfn.XLOOKUP(Table12[[#This Row],[Month Year]],'Modelling New'!D:D,'Modelling New'!N:N)</f>
        <v>10.507</v>
      </c>
      <c r="J346" s="61" t="e">
        <f>'Raw Data'!#REF!/J$1</f>
        <v>#REF!</v>
      </c>
      <c r="K346" s="61" t="e">
        <f>'Raw Data'!#REF!/K$1</f>
        <v>#REF!</v>
      </c>
      <c r="L346" s="61" t="e">
        <f>'Raw Data'!#REF!/L$1</f>
        <v>#REF!</v>
      </c>
      <c r="M346" s="61" t="e">
        <f>'Raw Data'!#REF!/M$1</f>
        <v>#REF!</v>
      </c>
      <c r="N346" s="61" t="e">
        <f>'Raw Data'!#REF!/N$1</f>
        <v>#REF!</v>
      </c>
      <c r="O346" s="61" t="e">
        <f>'Raw Data'!#REF!/O$1</f>
        <v>#REF!</v>
      </c>
      <c r="P346" s="61" t="str">
        <f t="shared" si="22"/>
        <v/>
      </c>
      <c r="Q346" s="61" t="e">
        <f t="shared" si="23"/>
        <v>#REF!</v>
      </c>
    </row>
    <row r="347" spans="1:17">
      <c r="A347" s="2" t="s">
        <v>208</v>
      </c>
      <c r="B347" s="55">
        <v>4</v>
      </c>
      <c r="C347" s="55">
        <v>2023</v>
      </c>
      <c r="D347" s="55" t="s">
        <v>209</v>
      </c>
      <c r="E347" s="55" t="s">
        <v>209</v>
      </c>
      <c r="F347" s="36">
        <v>44986</v>
      </c>
      <c r="G347" s="55">
        <f t="shared" si="24"/>
        <v>31</v>
      </c>
      <c r="H347" s="56">
        <f t="shared" si="21"/>
        <v>44996</v>
      </c>
      <c r="I347" s="151">
        <f>_xlfn.XLOOKUP(Table12[[#This Row],[Month Year]],'Modelling New'!D:D,'Modelling New'!N:N)</f>
        <v>10.507</v>
      </c>
      <c r="J347" s="61" t="e">
        <f>'Raw Data'!#REF!/J$1</f>
        <v>#REF!</v>
      </c>
      <c r="K347" s="61" t="e">
        <f>'Raw Data'!#REF!/K$1</f>
        <v>#REF!</v>
      </c>
      <c r="L347" s="61" t="e">
        <f>'Raw Data'!#REF!/L$1</f>
        <v>#REF!</v>
      </c>
      <c r="M347" s="61" t="e">
        <f>'Raw Data'!#REF!/M$1</f>
        <v>#REF!</v>
      </c>
      <c r="N347" s="61" t="e">
        <f>'Raw Data'!#REF!/N$1</f>
        <v>#REF!</v>
      </c>
      <c r="O347" s="61" t="e">
        <f>'Raw Data'!#REF!/O$1</f>
        <v>#REF!</v>
      </c>
      <c r="P347" s="61" t="str">
        <f t="shared" si="22"/>
        <v/>
      </c>
      <c r="Q347" s="61" t="e">
        <f t="shared" si="23"/>
        <v>#REF!</v>
      </c>
    </row>
    <row r="348" spans="1:17">
      <c r="A348" s="2" t="s">
        <v>208</v>
      </c>
      <c r="B348" s="57">
        <v>4</v>
      </c>
      <c r="C348" s="57">
        <v>2023</v>
      </c>
      <c r="D348" s="57" t="s">
        <v>209</v>
      </c>
      <c r="E348" s="57" t="s">
        <v>209</v>
      </c>
      <c r="F348" s="36">
        <v>44986</v>
      </c>
      <c r="G348" s="57">
        <f t="shared" si="24"/>
        <v>31</v>
      </c>
      <c r="H348" s="58">
        <f t="shared" si="21"/>
        <v>44997</v>
      </c>
      <c r="I348" s="152">
        <f>_xlfn.XLOOKUP(Table12[[#This Row],[Month Year]],'Modelling New'!D:D,'Modelling New'!N:N)</f>
        <v>10.507</v>
      </c>
      <c r="J348" s="61" t="e">
        <f>'Raw Data'!#REF!/J$1</f>
        <v>#REF!</v>
      </c>
      <c r="K348" s="61" t="e">
        <f>'Raw Data'!#REF!/K$1</f>
        <v>#REF!</v>
      </c>
      <c r="L348" s="61" t="e">
        <f>'Raw Data'!#REF!/L$1</f>
        <v>#REF!</v>
      </c>
      <c r="M348" s="61" t="e">
        <f>'Raw Data'!#REF!/M$1</f>
        <v>#REF!</v>
      </c>
      <c r="N348" s="61" t="e">
        <f>'Raw Data'!#REF!/N$1</f>
        <v>#REF!</v>
      </c>
      <c r="O348" s="61" t="e">
        <f>'Raw Data'!#REF!/O$1</f>
        <v>#REF!</v>
      </c>
      <c r="P348" s="61" t="str">
        <f t="shared" si="22"/>
        <v/>
      </c>
      <c r="Q348" s="61" t="e">
        <f t="shared" si="23"/>
        <v>#REF!</v>
      </c>
    </row>
    <row r="349" spans="1:17">
      <c r="A349" s="2" t="s">
        <v>208</v>
      </c>
      <c r="B349" s="55">
        <v>4</v>
      </c>
      <c r="C349" s="55">
        <v>2023</v>
      </c>
      <c r="D349" s="55" t="s">
        <v>209</v>
      </c>
      <c r="E349" s="55" t="s">
        <v>209</v>
      </c>
      <c r="F349" s="36">
        <v>44986</v>
      </c>
      <c r="G349" s="55">
        <f t="shared" si="24"/>
        <v>31</v>
      </c>
      <c r="H349" s="56">
        <f t="shared" si="21"/>
        <v>44998</v>
      </c>
      <c r="I349" s="151">
        <f>_xlfn.XLOOKUP(Table12[[#This Row],[Month Year]],'Modelling New'!D:D,'Modelling New'!N:N)</f>
        <v>10.507</v>
      </c>
      <c r="J349" s="61" t="e">
        <f>'Raw Data'!#REF!/J$1</f>
        <v>#REF!</v>
      </c>
      <c r="K349" s="61" t="e">
        <f>'Raw Data'!#REF!/K$1</f>
        <v>#REF!</v>
      </c>
      <c r="L349" s="61" t="e">
        <f>'Raw Data'!#REF!/L$1</f>
        <v>#REF!</v>
      </c>
      <c r="M349" s="61" t="e">
        <f>'Raw Data'!#REF!/M$1</f>
        <v>#REF!</v>
      </c>
      <c r="N349" s="61" t="e">
        <f>'Raw Data'!#REF!/N$1</f>
        <v>#REF!</v>
      </c>
      <c r="O349" s="61" t="e">
        <f>'Raw Data'!#REF!/O$1</f>
        <v>#REF!</v>
      </c>
      <c r="P349" s="61" t="str">
        <f t="shared" si="22"/>
        <v/>
      </c>
      <c r="Q349" s="61" t="e">
        <f t="shared" si="23"/>
        <v>#REF!</v>
      </c>
    </row>
    <row r="350" spans="1:17">
      <c r="A350" s="2" t="s">
        <v>208</v>
      </c>
      <c r="B350" s="57">
        <v>4</v>
      </c>
      <c r="C350" s="57">
        <v>2023</v>
      </c>
      <c r="D350" s="57" t="s">
        <v>209</v>
      </c>
      <c r="E350" s="57" t="s">
        <v>209</v>
      </c>
      <c r="F350" s="36">
        <v>44986</v>
      </c>
      <c r="G350" s="57">
        <f t="shared" si="24"/>
        <v>31</v>
      </c>
      <c r="H350" s="58">
        <f t="shared" si="21"/>
        <v>44999</v>
      </c>
      <c r="I350" s="152">
        <f>_xlfn.XLOOKUP(Table12[[#This Row],[Month Year]],'Modelling New'!D:D,'Modelling New'!N:N)</f>
        <v>10.507</v>
      </c>
      <c r="J350" s="61" t="e">
        <f>'Raw Data'!#REF!/J$1</f>
        <v>#REF!</v>
      </c>
      <c r="K350" s="61" t="e">
        <f>'Raw Data'!#REF!/K$1</f>
        <v>#REF!</v>
      </c>
      <c r="L350" s="61" t="e">
        <f>'Raw Data'!#REF!/L$1</f>
        <v>#REF!</v>
      </c>
      <c r="M350" s="61" t="e">
        <f>'Raw Data'!#REF!/M$1</f>
        <v>#REF!</v>
      </c>
      <c r="N350" s="61" t="e">
        <f>'Raw Data'!#REF!/N$1</f>
        <v>#REF!</v>
      </c>
      <c r="O350" s="61" t="e">
        <f>'Raw Data'!#REF!/O$1</f>
        <v>#REF!</v>
      </c>
      <c r="P350" s="61" t="str">
        <f t="shared" si="22"/>
        <v/>
      </c>
      <c r="Q350" s="61" t="e">
        <f t="shared" si="23"/>
        <v>#REF!</v>
      </c>
    </row>
    <row r="351" spans="1:17">
      <c r="A351" s="2" t="s">
        <v>208</v>
      </c>
      <c r="B351" s="55">
        <v>4</v>
      </c>
      <c r="C351" s="55">
        <v>2023</v>
      </c>
      <c r="D351" s="55" t="s">
        <v>209</v>
      </c>
      <c r="E351" s="55" t="s">
        <v>209</v>
      </c>
      <c r="F351" s="36">
        <v>44986</v>
      </c>
      <c r="G351" s="55">
        <f t="shared" si="24"/>
        <v>31</v>
      </c>
      <c r="H351" s="56">
        <f t="shared" si="21"/>
        <v>45000</v>
      </c>
      <c r="I351" s="151">
        <f>_xlfn.XLOOKUP(Table12[[#This Row],[Month Year]],'Modelling New'!D:D,'Modelling New'!N:N)</f>
        <v>10.507</v>
      </c>
      <c r="J351" s="61" t="e">
        <f>'Raw Data'!#REF!/J$1</f>
        <v>#REF!</v>
      </c>
      <c r="K351" s="61" t="e">
        <f>'Raw Data'!#REF!/K$1</f>
        <v>#REF!</v>
      </c>
      <c r="L351" s="61" t="e">
        <f>'Raw Data'!#REF!/L$1</f>
        <v>#REF!</v>
      </c>
      <c r="M351" s="61" t="e">
        <f>'Raw Data'!#REF!/M$1</f>
        <v>#REF!</v>
      </c>
      <c r="N351" s="61" t="e">
        <f>'Raw Data'!#REF!/N$1</f>
        <v>#REF!</v>
      </c>
      <c r="O351" s="61" t="e">
        <f>'Raw Data'!#REF!/O$1</f>
        <v>#REF!</v>
      </c>
      <c r="P351" s="61" t="str">
        <f t="shared" si="22"/>
        <v/>
      </c>
      <c r="Q351" s="61" t="e">
        <f t="shared" si="23"/>
        <v>#REF!</v>
      </c>
    </row>
    <row r="352" spans="1:17">
      <c r="A352" s="2" t="s">
        <v>208</v>
      </c>
      <c r="B352" s="57">
        <v>4</v>
      </c>
      <c r="C352" s="57">
        <v>2023</v>
      </c>
      <c r="D352" s="57" t="s">
        <v>209</v>
      </c>
      <c r="E352" s="57" t="s">
        <v>209</v>
      </c>
      <c r="F352" s="36">
        <v>44986</v>
      </c>
      <c r="G352" s="57">
        <f t="shared" si="24"/>
        <v>31</v>
      </c>
      <c r="H352" s="58">
        <f t="shared" si="21"/>
        <v>45001</v>
      </c>
      <c r="I352" s="152">
        <f>_xlfn.XLOOKUP(Table12[[#This Row],[Month Year]],'Modelling New'!D:D,'Modelling New'!N:N)</f>
        <v>10.507</v>
      </c>
      <c r="J352" s="61" t="e">
        <f>'Raw Data'!#REF!/J$1</f>
        <v>#REF!</v>
      </c>
      <c r="K352" s="61" t="e">
        <f>'Raw Data'!#REF!/K$1</f>
        <v>#REF!</v>
      </c>
      <c r="L352" s="61" t="e">
        <f>'Raw Data'!#REF!/L$1</f>
        <v>#REF!</v>
      </c>
      <c r="M352" s="61" t="e">
        <f>'Raw Data'!#REF!/M$1</f>
        <v>#REF!</v>
      </c>
      <c r="N352" s="61" t="e">
        <f>'Raw Data'!#REF!/N$1</f>
        <v>#REF!</v>
      </c>
      <c r="O352" s="61" t="e">
        <f>'Raw Data'!#REF!/O$1</f>
        <v>#REF!</v>
      </c>
      <c r="P352" s="61" t="str">
        <f t="shared" si="22"/>
        <v/>
      </c>
      <c r="Q352" s="61" t="e">
        <f t="shared" si="23"/>
        <v>#REF!</v>
      </c>
    </row>
    <row r="353" spans="1:17">
      <c r="A353" s="2" t="s">
        <v>208</v>
      </c>
      <c r="B353" s="55">
        <v>4</v>
      </c>
      <c r="C353" s="55">
        <v>2023</v>
      </c>
      <c r="D353" s="55" t="s">
        <v>209</v>
      </c>
      <c r="E353" s="55" t="s">
        <v>209</v>
      </c>
      <c r="F353" s="36">
        <v>44986</v>
      </c>
      <c r="G353" s="55">
        <f t="shared" si="24"/>
        <v>31</v>
      </c>
      <c r="H353" s="56">
        <f t="shared" si="21"/>
        <v>45002</v>
      </c>
      <c r="I353" s="151">
        <f>_xlfn.XLOOKUP(Table12[[#This Row],[Month Year]],'Modelling New'!D:D,'Modelling New'!N:N)</f>
        <v>10.507</v>
      </c>
      <c r="J353" s="61" t="e">
        <f>'Raw Data'!#REF!/J$1</f>
        <v>#REF!</v>
      </c>
      <c r="K353" s="61" t="e">
        <f>'Raw Data'!#REF!/K$1</f>
        <v>#REF!</v>
      </c>
      <c r="L353" s="61" t="e">
        <f>'Raw Data'!#REF!/L$1</f>
        <v>#REF!</v>
      </c>
      <c r="M353" s="61" t="e">
        <f>'Raw Data'!#REF!/M$1</f>
        <v>#REF!</v>
      </c>
      <c r="N353" s="61" t="e">
        <f>'Raw Data'!#REF!/N$1</f>
        <v>#REF!</v>
      </c>
      <c r="O353" s="61" t="e">
        <f>'Raw Data'!#REF!/O$1</f>
        <v>#REF!</v>
      </c>
      <c r="P353" s="61" t="str">
        <f t="shared" si="22"/>
        <v/>
      </c>
      <c r="Q353" s="61" t="e">
        <f t="shared" si="23"/>
        <v>#REF!</v>
      </c>
    </row>
    <row r="354" spans="1:17">
      <c r="A354" s="2" t="s">
        <v>208</v>
      </c>
      <c r="B354" s="57">
        <v>4</v>
      </c>
      <c r="C354" s="57">
        <v>2023</v>
      </c>
      <c r="D354" s="57" t="s">
        <v>209</v>
      </c>
      <c r="E354" s="57" t="s">
        <v>209</v>
      </c>
      <c r="F354" s="36">
        <v>44986</v>
      </c>
      <c r="G354" s="57">
        <f t="shared" si="24"/>
        <v>31</v>
      </c>
      <c r="H354" s="58">
        <f t="shared" ref="H354:H382" si="25">H353+1</f>
        <v>45003</v>
      </c>
      <c r="I354" s="152">
        <f>_xlfn.XLOOKUP(Table12[[#This Row],[Month Year]],'Modelling New'!D:D,'Modelling New'!N:N)</f>
        <v>10.507</v>
      </c>
      <c r="J354" s="61" t="e">
        <f>'Raw Data'!#REF!/J$1</f>
        <v>#REF!</v>
      </c>
      <c r="K354" s="61" t="e">
        <f>'Raw Data'!#REF!/K$1</f>
        <v>#REF!</v>
      </c>
      <c r="L354" s="61" t="e">
        <f>'Raw Data'!#REF!/L$1</f>
        <v>#REF!</v>
      </c>
      <c r="M354" s="61" t="e">
        <f>'Raw Data'!#REF!/M$1</f>
        <v>#REF!</v>
      </c>
      <c r="N354" s="61" t="e">
        <f>'Raw Data'!#REF!/N$1</f>
        <v>#REF!</v>
      </c>
      <c r="O354" s="61" t="e">
        <f>'Raw Data'!#REF!/O$1</f>
        <v>#REF!</v>
      </c>
      <c r="P354" s="61" t="str">
        <f t="shared" ref="P354:P367" si="26">IFERROR(AVERAGEIF(J354:O354,"&gt;"&amp;0,J354:O354),"")</f>
        <v/>
      </c>
      <c r="Q354" s="61" t="e">
        <f t="shared" ref="Q354:Q367" si="27">MAXA(J354:O354)</f>
        <v>#REF!</v>
      </c>
    </row>
    <row r="355" spans="1:17">
      <c r="A355" s="2" t="s">
        <v>208</v>
      </c>
      <c r="B355" s="55">
        <v>4</v>
      </c>
      <c r="C355" s="55">
        <v>2023</v>
      </c>
      <c r="D355" s="55" t="s">
        <v>209</v>
      </c>
      <c r="E355" s="55" t="s">
        <v>209</v>
      </c>
      <c r="F355" s="36">
        <v>44986</v>
      </c>
      <c r="G355" s="55">
        <f t="shared" si="24"/>
        <v>31</v>
      </c>
      <c r="H355" s="56">
        <f t="shared" si="25"/>
        <v>45004</v>
      </c>
      <c r="I355" s="151">
        <f>_xlfn.XLOOKUP(Table12[[#This Row],[Month Year]],'Modelling New'!D:D,'Modelling New'!N:N)</f>
        <v>10.507</v>
      </c>
      <c r="J355" s="61" t="e">
        <f>'Raw Data'!#REF!/J$1</f>
        <v>#REF!</v>
      </c>
      <c r="K355" s="61" t="e">
        <f>'Raw Data'!#REF!/K$1</f>
        <v>#REF!</v>
      </c>
      <c r="L355" s="61" t="e">
        <f>'Raw Data'!#REF!/L$1</f>
        <v>#REF!</v>
      </c>
      <c r="M355" s="61" t="e">
        <f>'Raw Data'!#REF!/M$1</f>
        <v>#REF!</v>
      </c>
      <c r="N355" s="61" t="e">
        <f>'Raw Data'!#REF!/N$1</f>
        <v>#REF!</v>
      </c>
      <c r="O355" s="61" t="e">
        <f>'Raw Data'!#REF!/O$1</f>
        <v>#REF!</v>
      </c>
      <c r="P355" s="61" t="str">
        <f t="shared" si="26"/>
        <v/>
      </c>
      <c r="Q355" s="61" t="e">
        <f t="shared" si="27"/>
        <v>#REF!</v>
      </c>
    </row>
    <row r="356" spans="1:17">
      <c r="A356" s="2" t="s">
        <v>208</v>
      </c>
      <c r="B356" s="57">
        <v>4</v>
      </c>
      <c r="C356" s="57">
        <v>2023</v>
      </c>
      <c r="D356" s="57" t="s">
        <v>209</v>
      </c>
      <c r="E356" s="57" t="s">
        <v>209</v>
      </c>
      <c r="F356" s="36">
        <v>44986</v>
      </c>
      <c r="G356" s="57">
        <f t="shared" si="24"/>
        <v>31</v>
      </c>
      <c r="H356" s="58">
        <f t="shared" si="25"/>
        <v>45005</v>
      </c>
      <c r="I356" s="152">
        <f>_xlfn.XLOOKUP(Table12[[#This Row],[Month Year]],'Modelling New'!D:D,'Modelling New'!N:N)</f>
        <v>10.507</v>
      </c>
      <c r="J356" s="61" t="e">
        <f>'Raw Data'!#REF!/J$1</f>
        <v>#REF!</v>
      </c>
      <c r="K356" s="61" t="e">
        <f>'Raw Data'!#REF!/K$1</f>
        <v>#REF!</v>
      </c>
      <c r="L356" s="61" t="e">
        <f>'Raw Data'!#REF!/L$1</f>
        <v>#REF!</v>
      </c>
      <c r="M356" s="61" t="e">
        <f>'Raw Data'!#REF!/M$1</f>
        <v>#REF!</v>
      </c>
      <c r="N356" s="61" t="e">
        <f>'Raw Data'!#REF!/N$1</f>
        <v>#REF!</v>
      </c>
      <c r="O356" s="61" t="e">
        <f>'Raw Data'!#REF!/O$1</f>
        <v>#REF!</v>
      </c>
      <c r="P356" s="61" t="str">
        <f t="shared" si="26"/>
        <v/>
      </c>
      <c r="Q356" s="61" t="e">
        <f t="shared" si="27"/>
        <v>#REF!</v>
      </c>
    </row>
    <row r="357" spans="1:17">
      <c r="A357" s="2" t="s">
        <v>208</v>
      </c>
      <c r="B357" s="55">
        <v>4</v>
      </c>
      <c r="C357" s="55">
        <v>2023</v>
      </c>
      <c r="D357" s="55" t="s">
        <v>209</v>
      </c>
      <c r="E357" s="55" t="s">
        <v>209</v>
      </c>
      <c r="F357" s="36">
        <v>44986</v>
      </c>
      <c r="G357" s="55">
        <f t="shared" si="24"/>
        <v>31</v>
      </c>
      <c r="H357" s="56">
        <f t="shared" si="25"/>
        <v>45006</v>
      </c>
      <c r="I357" s="151">
        <f>_xlfn.XLOOKUP(Table12[[#This Row],[Month Year]],'Modelling New'!D:D,'Modelling New'!N:N)</f>
        <v>10.507</v>
      </c>
      <c r="J357" s="61" t="e">
        <f>'Raw Data'!#REF!/J$1</f>
        <v>#REF!</v>
      </c>
      <c r="K357" s="61" t="e">
        <f>'Raw Data'!#REF!/K$1</f>
        <v>#REF!</v>
      </c>
      <c r="L357" s="61" t="e">
        <f>'Raw Data'!#REF!/L$1</f>
        <v>#REF!</v>
      </c>
      <c r="M357" s="61" t="e">
        <f>'Raw Data'!#REF!/M$1</f>
        <v>#REF!</v>
      </c>
      <c r="N357" s="61" t="e">
        <f>'Raw Data'!#REF!/N$1</f>
        <v>#REF!</v>
      </c>
      <c r="O357" s="61" t="e">
        <f>'Raw Data'!#REF!/O$1</f>
        <v>#REF!</v>
      </c>
      <c r="P357" s="61" t="str">
        <f t="shared" si="26"/>
        <v/>
      </c>
      <c r="Q357" s="61" t="e">
        <f t="shared" si="27"/>
        <v>#REF!</v>
      </c>
    </row>
    <row r="358" spans="1:17">
      <c r="A358" s="2" t="s">
        <v>208</v>
      </c>
      <c r="B358" s="57">
        <v>4</v>
      </c>
      <c r="C358" s="57">
        <v>2023</v>
      </c>
      <c r="D358" s="57" t="s">
        <v>209</v>
      </c>
      <c r="E358" s="57" t="s">
        <v>209</v>
      </c>
      <c r="F358" s="36">
        <v>44986</v>
      </c>
      <c r="G358" s="57">
        <f t="shared" si="24"/>
        <v>31</v>
      </c>
      <c r="H358" s="58">
        <f t="shared" si="25"/>
        <v>45007</v>
      </c>
      <c r="I358" s="152">
        <f>_xlfn.XLOOKUP(Table12[[#This Row],[Month Year]],'Modelling New'!D:D,'Modelling New'!N:N)</f>
        <v>10.507</v>
      </c>
      <c r="J358" s="61" t="e">
        <f>'Raw Data'!#REF!/J$1</f>
        <v>#REF!</v>
      </c>
      <c r="K358" s="61" t="e">
        <f>'Raw Data'!#REF!/K$1</f>
        <v>#REF!</v>
      </c>
      <c r="L358" s="61" t="e">
        <f>'Raw Data'!#REF!/L$1</f>
        <v>#REF!</v>
      </c>
      <c r="M358" s="61" t="e">
        <f>'Raw Data'!#REF!/M$1</f>
        <v>#REF!</v>
      </c>
      <c r="N358" s="61" t="e">
        <f>'Raw Data'!#REF!/N$1</f>
        <v>#REF!</v>
      </c>
      <c r="O358" s="61" t="e">
        <f>'Raw Data'!#REF!/O$1</f>
        <v>#REF!</v>
      </c>
      <c r="P358" s="61" t="str">
        <f t="shared" si="26"/>
        <v/>
      </c>
      <c r="Q358" s="61" t="e">
        <f t="shared" si="27"/>
        <v>#REF!</v>
      </c>
    </row>
    <row r="359" spans="1:17">
      <c r="A359" s="2" t="s">
        <v>208</v>
      </c>
      <c r="B359" s="55">
        <v>4</v>
      </c>
      <c r="C359" s="55">
        <v>2023</v>
      </c>
      <c r="D359" s="55" t="s">
        <v>209</v>
      </c>
      <c r="E359" s="55" t="s">
        <v>209</v>
      </c>
      <c r="F359" s="36">
        <v>44986</v>
      </c>
      <c r="G359" s="55">
        <f t="shared" si="24"/>
        <v>31</v>
      </c>
      <c r="H359" s="56">
        <f t="shared" si="25"/>
        <v>45008</v>
      </c>
      <c r="I359" s="151">
        <f>_xlfn.XLOOKUP(Table12[[#This Row],[Month Year]],'Modelling New'!D:D,'Modelling New'!N:N)</f>
        <v>10.507</v>
      </c>
      <c r="J359" s="61" t="e">
        <f>'Raw Data'!#REF!/J$1</f>
        <v>#REF!</v>
      </c>
      <c r="K359" s="61" t="e">
        <f>'Raw Data'!#REF!/K$1</f>
        <v>#REF!</v>
      </c>
      <c r="L359" s="61" t="e">
        <f>'Raw Data'!#REF!/L$1</f>
        <v>#REF!</v>
      </c>
      <c r="M359" s="61" t="e">
        <f>'Raw Data'!#REF!/M$1</f>
        <v>#REF!</v>
      </c>
      <c r="N359" s="61" t="e">
        <f>'Raw Data'!#REF!/N$1</f>
        <v>#REF!</v>
      </c>
      <c r="O359" s="61" t="e">
        <f>'Raw Data'!#REF!/O$1</f>
        <v>#REF!</v>
      </c>
      <c r="P359" s="61" t="str">
        <f t="shared" si="26"/>
        <v/>
      </c>
      <c r="Q359" s="61" t="e">
        <f t="shared" si="27"/>
        <v>#REF!</v>
      </c>
    </row>
    <row r="360" spans="1:17">
      <c r="A360" s="2" t="s">
        <v>208</v>
      </c>
      <c r="B360" s="57">
        <v>4</v>
      </c>
      <c r="C360" s="57">
        <v>2023</v>
      </c>
      <c r="D360" s="57" t="s">
        <v>209</v>
      </c>
      <c r="E360" s="57" t="s">
        <v>209</v>
      </c>
      <c r="F360" s="36">
        <v>44986</v>
      </c>
      <c r="G360" s="57">
        <f t="shared" si="24"/>
        <v>31</v>
      </c>
      <c r="H360" s="58">
        <f t="shared" si="25"/>
        <v>45009</v>
      </c>
      <c r="I360" s="152">
        <f>_xlfn.XLOOKUP(Table12[[#This Row],[Month Year]],'Modelling New'!D:D,'Modelling New'!N:N)</f>
        <v>10.507</v>
      </c>
      <c r="J360" s="61" t="e">
        <f>'Raw Data'!#REF!/J$1</f>
        <v>#REF!</v>
      </c>
      <c r="K360" s="61" t="e">
        <f>'Raw Data'!#REF!/K$1</f>
        <v>#REF!</v>
      </c>
      <c r="L360" s="61" t="e">
        <f>'Raw Data'!#REF!/L$1</f>
        <v>#REF!</v>
      </c>
      <c r="M360" s="61" t="e">
        <f>'Raw Data'!#REF!/M$1</f>
        <v>#REF!</v>
      </c>
      <c r="N360" s="61" t="e">
        <f>'Raw Data'!#REF!/N$1</f>
        <v>#REF!</v>
      </c>
      <c r="O360" s="61" t="e">
        <f>'Raw Data'!#REF!/O$1</f>
        <v>#REF!</v>
      </c>
      <c r="P360" s="61" t="str">
        <f t="shared" si="26"/>
        <v/>
      </c>
      <c r="Q360" s="61" t="e">
        <f t="shared" si="27"/>
        <v>#REF!</v>
      </c>
    </row>
    <row r="361" spans="1:17">
      <c r="A361" s="2" t="s">
        <v>208</v>
      </c>
      <c r="B361" s="55">
        <v>4</v>
      </c>
      <c r="C361" s="55">
        <v>2023</v>
      </c>
      <c r="D361" s="55" t="s">
        <v>209</v>
      </c>
      <c r="E361" s="55" t="s">
        <v>209</v>
      </c>
      <c r="F361" s="36">
        <v>44986</v>
      </c>
      <c r="G361" s="55">
        <f t="shared" si="24"/>
        <v>31</v>
      </c>
      <c r="H361" s="56">
        <f t="shared" si="25"/>
        <v>45010</v>
      </c>
      <c r="I361" s="151">
        <f>_xlfn.XLOOKUP(Table12[[#This Row],[Month Year]],'Modelling New'!D:D,'Modelling New'!N:N)</f>
        <v>10.507</v>
      </c>
      <c r="J361" s="61" t="e">
        <f>'Raw Data'!#REF!/J$1</f>
        <v>#REF!</v>
      </c>
      <c r="K361" s="61" t="e">
        <f>'Raw Data'!#REF!/K$1</f>
        <v>#REF!</v>
      </c>
      <c r="L361" s="61" t="e">
        <f>'Raw Data'!#REF!/L$1</f>
        <v>#REF!</v>
      </c>
      <c r="M361" s="61" t="e">
        <f>'Raw Data'!#REF!/M$1</f>
        <v>#REF!</v>
      </c>
      <c r="N361" s="61" t="e">
        <f>'Raw Data'!#REF!/N$1</f>
        <v>#REF!</v>
      </c>
      <c r="O361" s="61" t="e">
        <f>'Raw Data'!#REF!/O$1</f>
        <v>#REF!</v>
      </c>
      <c r="P361" s="61" t="str">
        <f t="shared" si="26"/>
        <v/>
      </c>
      <c r="Q361" s="61" t="e">
        <f t="shared" si="27"/>
        <v>#REF!</v>
      </c>
    </row>
    <row r="362" spans="1:17">
      <c r="A362" s="2" t="s">
        <v>208</v>
      </c>
      <c r="B362" s="57">
        <v>4</v>
      </c>
      <c r="C362" s="57">
        <v>2023</v>
      </c>
      <c r="D362" s="57" t="s">
        <v>209</v>
      </c>
      <c r="E362" s="57" t="s">
        <v>209</v>
      </c>
      <c r="F362" s="36">
        <v>44986</v>
      </c>
      <c r="G362" s="57">
        <f t="shared" si="24"/>
        <v>31</v>
      </c>
      <c r="H362" s="58">
        <f t="shared" si="25"/>
        <v>45011</v>
      </c>
      <c r="I362" s="152">
        <f>_xlfn.XLOOKUP(Table12[[#This Row],[Month Year]],'Modelling New'!D:D,'Modelling New'!N:N)</f>
        <v>10.507</v>
      </c>
      <c r="J362" s="61" t="e">
        <f>'Raw Data'!#REF!/J$1</f>
        <v>#REF!</v>
      </c>
      <c r="K362" s="61" t="e">
        <f>'Raw Data'!#REF!/K$1</f>
        <v>#REF!</v>
      </c>
      <c r="L362" s="61" t="e">
        <f>'Raw Data'!#REF!/L$1</f>
        <v>#REF!</v>
      </c>
      <c r="M362" s="61" t="e">
        <f>'Raw Data'!#REF!/M$1</f>
        <v>#REF!</v>
      </c>
      <c r="N362" s="61" t="e">
        <f>'Raw Data'!#REF!/N$1</f>
        <v>#REF!</v>
      </c>
      <c r="O362" s="61" t="e">
        <f>'Raw Data'!#REF!/O$1</f>
        <v>#REF!</v>
      </c>
      <c r="P362" s="61" t="str">
        <f t="shared" si="26"/>
        <v/>
      </c>
      <c r="Q362" s="61" t="e">
        <f t="shared" si="27"/>
        <v>#REF!</v>
      </c>
    </row>
    <row r="363" spans="1:17">
      <c r="A363" s="2" t="s">
        <v>208</v>
      </c>
      <c r="B363" s="55">
        <v>4</v>
      </c>
      <c r="C363" s="55">
        <v>2023</v>
      </c>
      <c r="D363" s="55" t="s">
        <v>209</v>
      </c>
      <c r="E363" s="55" t="s">
        <v>209</v>
      </c>
      <c r="F363" s="36">
        <v>44986</v>
      </c>
      <c r="G363" s="55">
        <f t="shared" si="24"/>
        <v>31</v>
      </c>
      <c r="H363" s="56">
        <f t="shared" si="25"/>
        <v>45012</v>
      </c>
      <c r="I363" s="151">
        <f>_xlfn.XLOOKUP(Table12[[#This Row],[Month Year]],'Modelling New'!D:D,'Modelling New'!N:N)</f>
        <v>10.507</v>
      </c>
      <c r="J363" s="61" t="e">
        <f>'Raw Data'!#REF!/J$1</f>
        <v>#REF!</v>
      </c>
      <c r="K363" s="61" t="e">
        <f>'Raw Data'!#REF!/K$1</f>
        <v>#REF!</v>
      </c>
      <c r="L363" s="61" t="e">
        <f>'Raw Data'!#REF!/L$1</f>
        <v>#REF!</v>
      </c>
      <c r="M363" s="61" t="e">
        <f>'Raw Data'!#REF!/M$1</f>
        <v>#REF!</v>
      </c>
      <c r="N363" s="61" t="e">
        <f>'Raw Data'!#REF!/N$1</f>
        <v>#REF!</v>
      </c>
      <c r="O363" s="61" t="e">
        <f>'Raw Data'!#REF!/O$1</f>
        <v>#REF!</v>
      </c>
      <c r="P363" s="61" t="str">
        <f t="shared" si="26"/>
        <v/>
      </c>
      <c r="Q363" s="61" t="e">
        <f t="shared" si="27"/>
        <v>#REF!</v>
      </c>
    </row>
    <row r="364" spans="1:17">
      <c r="A364" s="2" t="s">
        <v>208</v>
      </c>
      <c r="B364" s="57">
        <v>4</v>
      </c>
      <c r="C364" s="57">
        <v>2023</v>
      </c>
      <c r="D364" s="57" t="s">
        <v>209</v>
      </c>
      <c r="E364" s="57" t="s">
        <v>209</v>
      </c>
      <c r="F364" s="36">
        <v>44986</v>
      </c>
      <c r="G364" s="57">
        <f t="shared" si="24"/>
        <v>31</v>
      </c>
      <c r="H364" s="58">
        <f t="shared" si="25"/>
        <v>45013</v>
      </c>
      <c r="I364" s="152">
        <f>_xlfn.XLOOKUP(Table12[[#This Row],[Month Year]],'Modelling New'!D:D,'Modelling New'!N:N)</f>
        <v>10.507</v>
      </c>
      <c r="J364" s="61" t="e">
        <f>'Raw Data'!#REF!/J$1</f>
        <v>#REF!</v>
      </c>
      <c r="K364" s="61" t="e">
        <f>'Raw Data'!#REF!/K$1</f>
        <v>#REF!</v>
      </c>
      <c r="L364" s="61" t="e">
        <f>'Raw Data'!#REF!/L$1</f>
        <v>#REF!</v>
      </c>
      <c r="M364" s="61" t="e">
        <f>'Raw Data'!#REF!/M$1</f>
        <v>#REF!</v>
      </c>
      <c r="N364" s="61" t="e">
        <f>'Raw Data'!#REF!/N$1</f>
        <v>#REF!</v>
      </c>
      <c r="O364" s="61" t="e">
        <f>'Raw Data'!#REF!/O$1</f>
        <v>#REF!</v>
      </c>
      <c r="P364" s="61" t="str">
        <f t="shared" si="26"/>
        <v/>
      </c>
      <c r="Q364" s="61" t="e">
        <f t="shared" si="27"/>
        <v>#REF!</v>
      </c>
    </row>
    <row r="365" spans="1:17">
      <c r="A365" s="2" t="s">
        <v>208</v>
      </c>
      <c r="B365" s="55">
        <v>4</v>
      </c>
      <c r="C365" s="55">
        <v>2023</v>
      </c>
      <c r="D365" s="55" t="s">
        <v>209</v>
      </c>
      <c r="E365" s="55" t="s">
        <v>209</v>
      </c>
      <c r="F365" s="36">
        <v>44986</v>
      </c>
      <c r="G365" s="55">
        <f t="shared" si="24"/>
        <v>31</v>
      </c>
      <c r="H365" s="56">
        <f t="shared" si="25"/>
        <v>45014</v>
      </c>
      <c r="I365" s="151">
        <f>_xlfn.XLOOKUP(Table12[[#This Row],[Month Year]],'Modelling New'!D:D,'Modelling New'!N:N)</f>
        <v>10.507</v>
      </c>
      <c r="J365" s="61" t="e">
        <f>'Raw Data'!#REF!/J$1</f>
        <v>#REF!</v>
      </c>
      <c r="K365" s="61" t="e">
        <f>'Raw Data'!#REF!/K$1</f>
        <v>#REF!</v>
      </c>
      <c r="L365" s="61" t="e">
        <f>'Raw Data'!#REF!/L$1</f>
        <v>#REF!</v>
      </c>
      <c r="M365" s="61" t="e">
        <f>'Raw Data'!#REF!/M$1</f>
        <v>#REF!</v>
      </c>
      <c r="N365" s="61" t="e">
        <f>'Raw Data'!#REF!/N$1</f>
        <v>#REF!</v>
      </c>
      <c r="O365" s="61" t="e">
        <f>'Raw Data'!#REF!/O$1</f>
        <v>#REF!</v>
      </c>
      <c r="P365" s="61" t="str">
        <f t="shared" si="26"/>
        <v/>
      </c>
      <c r="Q365" s="61" t="e">
        <f t="shared" si="27"/>
        <v>#REF!</v>
      </c>
    </row>
    <row r="366" spans="1:17">
      <c r="A366" s="2" t="s">
        <v>208</v>
      </c>
      <c r="B366" s="57">
        <v>4</v>
      </c>
      <c r="C366" s="57">
        <v>2023</v>
      </c>
      <c r="D366" s="57" t="s">
        <v>209</v>
      </c>
      <c r="E366" s="57" t="s">
        <v>209</v>
      </c>
      <c r="F366" s="36">
        <v>44986</v>
      </c>
      <c r="G366" s="57">
        <f t="shared" si="24"/>
        <v>31</v>
      </c>
      <c r="H366" s="58">
        <f t="shared" si="25"/>
        <v>45015</v>
      </c>
      <c r="I366" s="152">
        <f>_xlfn.XLOOKUP(Table12[[#This Row],[Month Year]],'Modelling New'!D:D,'Modelling New'!N:N)</f>
        <v>10.507</v>
      </c>
      <c r="J366" s="61" t="e">
        <f>'Raw Data'!#REF!/J$1</f>
        <v>#REF!</v>
      </c>
      <c r="K366" s="61" t="e">
        <f>'Raw Data'!#REF!/K$1</f>
        <v>#REF!</v>
      </c>
      <c r="L366" s="61" t="e">
        <f>'Raw Data'!#REF!/L$1</f>
        <v>#REF!</v>
      </c>
      <c r="M366" s="61" t="e">
        <f>'Raw Data'!#REF!/M$1</f>
        <v>#REF!</v>
      </c>
      <c r="N366" s="61" t="e">
        <f>'Raw Data'!#REF!/N$1</f>
        <v>#REF!</v>
      </c>
      <c r="O366" s="61" t="e">
        <f>'Raw Data'!#REF!/O$1</f>
        <v>#REF!</v>
      </c>
      <c r="P366" s="61" t="str">
        <f t="shared" si="26"/>
        <v/>
      </c>
      <c r="Q366" s="61" t="e">
        <f t="shared" si="27"/>
        <v>#REF!</v>
      </c>
    </row>
    <row r="367" spans="1:17">
      <c r="A367" s="2" t="s">
        <v>208</v>
      </c>
      <c r="B367" s="55">
        <v>4</v>
      </c>
      <c r="C367" s="55">
        <v>2023</v>
      </c>
      <c r="D367" s="55" t="s">
        <v>209</v>
      </c>
      <c r="E367" s="55" t="s">
        <v>209</v>
      </c>
      <c r="F367" s="36">
        <v>44986</v>
      </c>
      <c r="G367" s="55">
        <f t="shared" si="24"/>
        <v>31</v>
      </c>
      <c r="H367" s="56">
        <f t="shared" si="25"/>
        <v>45016</v>
      </c>
      <c r="I367" s="151">
        <f>_xlfn.XLOOKUP(Table12[[#This Row],[Month Year]],'Modelling New'!D:D,'Modelling New'!N:N)</f>
        <v>10.507</v>
      </c>
      <c r="J367" s="61" t="e">
        <f>'Raw Data'!#REF!/J$1</f>
        <v>#REF!</v>
      </c>
      <c r="K367" s="61" t="e">
        <f>'Raw Data'!#REF!/K$1</f>
        <v>#REF!</v>
      </c>
      <c r="L367" s="61" t="e">
        <f>'Raw Data'!#REF!/L$1</f>
        <v>#REF!</v>
      </c>
      <c r="M367" s="61" t="e">
        <f>'Raw Data'!#REF!/M$1</f>
        <v>#REF!</v>
      </c>
      <c r="N367" s="61" t="e">
        <f>'Raw Data'!#REF!/N$1</f>
        <v>#REF!</v>
      </c>
      <c r="O367" s="61" t="e">
        <f>'Raw Data'!#REF!/O$1</f>
        <v>#REF!</v>
      </c>
      <c r="P367" s="61" t="str">
        <f t="shared" si="26"/>
        <v/>
      </c>
      <c r="Q367" s="61" t="e">
        <f t="shared" si="27"/>
        <v>#REF!</v>
      </c>
    </row>
    <row r="368" spans="1:17">
      <c r="A368" s="2" t="s">
        <v>210</v>
      </c>
      <c r="B368" s="55">
        <v>4</v>
      </c>
      <c r="C368" s="55">
        <v>2023</v>
      </c>
      <c r="D368" s="55" t="s">
        <v>211</v>
      </c>
      <c r="E368" s="55" t="s">
        <v>211</v>
      </c>
      <c r="F368" s="36">
        <v>45017</v>
      </c>
      <c r="G368" s="55">
        <f t="shared" ref="G368:G382" si="28">DAY(EOMONTH(F368,0))</f>
        <v>30</v>
      </c>
      <c r="H368" s="56">
        <f t="shared" si="25"/>
        <v>45017</v>
      </c>
      <c r="I368" s="151">
        <f>_xlfn.XLOOKUP(Table12[[#This Row],[Month Year]],'Modelling New'!D:D,'Modelling New'!N:N)</f>
        <v>10.507</v>
      </c>
      <c r="J368" s="61" t="e">
        <f>'Raw Data'!#REF!/J$1</f>
        <v>#REF!</v>
      </c>
      <c r="K368" s="61" t="e">
        <f>'Raw Data'!#REF!/K$1</f>
        <v>#REF!</v>
      </c>
      <c r="L368" s="61" t="e">
        <f>'Raw Data'!#REF!/L$1</f>
        <v>#REF!</v>
      </c>
      <c r="M368" s="61" t="e">
        <f>'Raw Data'!#REF!/M$1</f>
        <v>#REF!</v>
      </c>
      <c r="N368" s="61" t="e">
        <f>'Raw Data'!#REF!/N$1</f>
        <v>#REF!</v>
      </c>
      <c r="O368" s="61" t="e">
        <f>'Raw Data'!#REF!/O$1</f>
        <v>#REF!</v>
      </c>
      <c r="P368" s="61" t="str">
        <f t="shared" ref="P368:P382" si="29">IFERROR(AVERAGEIF(J368:O368,"&gt;"&amp;0,J368:O368),"")</f>
        <v/>
      </c>
      <c r="Q368" s="61" t="e">
        <f t="shared" ref="Q368:Q382" si="30">MAXA(J368:O368)</f>
        <v>#REF!</v>
      </c>
    </row>
    <row r="369" spans="1:17">
      <c r="A369" s="2" t="s">
        <v>210</v>
      </c>
      <c r="B369" s="55">
        <v>4</v>
      </c>
      <c r="C369" s="55">
        <v>2023</v>
      </c>
      <c r="D369" s="55" t="s">
        <v>211</v>
      </c>
      <c r="E369" s="55" t="s">
        <v>211</v>
      </c>
      <c r="F369" s="36">
        <v>45017</v>
      </c>
      <c r="G369" s="55">
        <f t="shared" si="28"/>
        <v>30</v>
      </c>
      <c r="H369" s="56">
        <f t="shared" si="25"/>
        <v>45018</v>
      </c>
      <c r="I369" s="151">
        <f>_xlfn.XLOOKUP(Table12[[#This Row],[Month Year]],'Modelling New'!D:D,'Modelling New'!N:N)</f>
        <v>10.507</v>
      </c>
      <c r="J369" s="61" t="e">
        <f>'Raw Data'!#REF!/J$1</f>
        <v>#REF!</v>
      </c>
      <c r="K369" s="61" t="e">
        <f>'Raw Data'!#REF!/K$1</f>
        <v>#REF!</v>
      </c>
      <c r="L369" s="61" t="e">
        <f>'Raw Data'!#REF!/L$1</f>
        <v>#REF!</v>
      </c>
      <c r="M369" s="61" t="e">
        <f>'Raw Data'!#REF!/M$1</f>
        <v>#REF!</v>
      </c>
      <c r="N369" s="61" t="e">
        <f>'Raw Data'!#REF!/N$1</f>
        <v>#REF!</v>
      </c>
      <c r="O369" s="61" t="e">
        <f>'Raw Data'!#REF!/O$1</f>
        <v>#REF!</v>
      </c>
      <c r="P369" s="61" t="str">
        <f t="shared" si="29"/>
        <v/>
      </c>
      <c r="Q369" s="61" t="e">
        <f t="shared" si="30"/>
        <v>#REF!</v>
      </c>
    </row>
    <row r="370" spans="1:17">
      <c r="A370" s="2" t="s">
        <v>210</v>
      </c>
      <c r="B370" s="55">
        <v>4</v>
      </c>
      <c r="C370" s="55">
        <v>2023</v>
      </c>
      <c r="D370" s="55" t="s">
        <v>211</v>
      </c>
      <c r="E370" s="55" t="s">
        <v>211</v>
      </c>
      <c r="F370" s="36">
        <v>45017</v>
      </c>
      <c r="G370" s="55">
        <f t="shared" si="28"/>
        <v>30</v>
      </c>
      <c r="H370" s="56">
        <f t="shared" si="25"/>
        <v>45019</v>
      </c>
      <c r="I370" s="151">
        <f>_xlfn.XLOOKUP(Table12[[#This Row],[Month Year]],'Modelling New'!D:D,'Modelling New'!N:N)</f>
        <v>10.507</v>
      </c>
      <c r="J370" s="61" t="e">
        <f>'Raw Data'!#REF!/J$1</f>
        <v>#REF!</v>
      </c>
      <c r="K370" s="61" t="e">
        <f>'Raw Data'!#REF!/K$1</f>
        <v>#REF!</v>
      </c>
      <c r="L370" s="61" t="e">
        <f>'Raw Data'!#REF!/L$1</f>
        <v>#REF!</v>
      </c>
      <c r="M370" s="61" t="e">
        <f>'Raw Data'!#REF!/M$1</f>
        <v>#REF!</v>
      </c>
      <c r="N370" s="61" t="e">
        <f>'Raw Data'!#REF!/N$1</f>
        <v>#REF!</v>
      </c>
      <c r="O370" s="61" t="e">
        <f>'Raw Data'!#REF!/O$1</f>
        <v>#REF!</v>
      </c>
      <c r="P370" s="61" t="str">
        <f t="shared" si="29"/>
        <v/>
      </c>
      <c r="Q370" s="61" t="e">
        <f t="shared" si="30"/>
        <v>#REF!</v>
      </c>
    </row>
    <row r="371" spans="1:17">
      <c r="A371" s="2" t="s">
        <v>210</v>
      </c>
      <c r="B371" s="55">
        <v>4</v>
      </c>
      <c r="C371" s="55">
        <v>2023</v>
      </c>
      <c r="D371" s="55" t="s">
        <v>211</v>
      </c>
      <c r="E371" s="55" t="s">
        <v>211</v>
      </c>
      <c r="F371" s="36">
        <v>45017</v>
      </c>
      <c r="G371" s="55">
        <f t="shared" si="28"/>
        <v>30</v>
      </c>
      <c r="H371" s="56">
        <f t="shared" si="25"/>
        <v>45020</v>
      </c>
      <c r="I371" s="151">
        <f>_xlfn.XLOOKUP(Table12[[#This Row],[Month Year]],'Modelling New'!D:D,'Modelling New'!N:N)</f>
        <v>10.507</v>
      </c>
      <c r="J371" s="61" t="e">
        <f>'Raw Data'!#REF!/J$1</f>
        <v>#REF!</v>
      </c>
      <c r="K371" s="61" t="e">
        <f>'Raw Data'!#REF!/K$1</f>
        <v>#REF!</v>
      </c>
      <c r="L371" s="61" t="e">
        <f>'Raw Data'!#REF!/L$1</f>
        <v>#REF!</v>
      </c>
      <c r="M371" s="61" t="e">
        <f>'Raw Data'!#REF!/M$1</f>
        <v>#REF!</v>
      </c>
      <c r="N371" s="61" t="e">
        <f>'Raw Data'!#REF!/N$1</f>
        <v>#REF!</v>
      </c>
      <c r="O371" s="61" t="e">
        <f>'Raw Data'!#REF!/O$1</f>
        <v>#REF!</v>
      </c>
      <c r="P371" s="61" t="str">
        <f t="shared" si="29"/>
        <v/>
      </c>
      <c r="Q371" s="61" t="e">
        <f t="shared" si="30"/>
        <v>#REF!</v>
      </c>
    </row>
    <row r="372" spans="1:17">
      <c r="A372" s="2" t="s">
        <v>210</v>
      </c>
      <c r="B372" s="55">
        <v>4</v>
      </c>
      <c r="C372" s="55">
        <v>2023</v>
      </c>
      <c r="D372" s="55" t="s">
        <v>211</v>
      </c>
      <c r="E372" s="55" t="s">
        <v>211</v>
      </c>
      <c r="F372" s="36">
        <v>45017</v>
      </c>
      <c r="G372" s="55">
        <f t="shared" si="28"/>
        <v>30</v>
      </c>
      <c r="H372" s="56">
        <f t="shared" si="25"/>
        <v>45021</v>
      </c>
      <c r="I372" s="151">
        <f>_xlfn.XLOOKUP(Table12[[#This Row],[Month Year]],'Modelling New'!D:D,'Modelling New'!N:N)</f>
        <v>10.507</v>
      </c>
      <c r="J372" s="61" t="e">
        <f>'Raw Data'!#REF!/J$1</f>
        <v>#REF!</v>
      </c>
      <c r="K372" s="61" t="e">
        <f>'Raw Data'!#REF!/K$1</f>
        <v>#REF!</v>
      </c>
      <c r="L372" s="61" t="e">
        <f>'Raw Data'!#REF!/L$1</f>
        <v>#REF!</v>
      </c>
      <c r="M372" s="61" t="e">
        <f>'Raw Data'!#REF!/M$1</f>
        <v>#REF!</v>
      </c>
      <c r="N372" s="61" t="e">
        <f>'Raw Data'!#REF!/N$1</f>
        <v>#REF!</v>
      </c>
      <c r="O372" s="61" t="e">
        <f>'Raw Data'!#REF!/O$1</f>
        <v>#REF!</v>
      </c>
      <c r="P372" s="61" t="str">
        <f t="shared" si="29"/>
        <v/>
      </c>
      <c r="Q372" s="61" t="e">
        <f t="shared" si="30"/>
        <v>#REF!</v>
      </c>
    </row>
    <row r="373" spans="1:17">
      <c r="A373" s="2" t="s">
        <v>210</v>
      </c>
      <c r="B373" s="55">
        <v>4</v>
      </c>
      <c r="C373" s="55">
        <v>2023</v>
      </c>
      <c r="D373" s="55" t="s">
        <v>211</v>
      </c>
      <c r="E373" s="55" t="s">
        <v>211</v>
      </c>
      <c r="F373" s="36">
        <v>45017</v>
      </c>
      <c r="G373" s="55">
        <f t="shared" si="28"/>
        <v>30</v>
      </c>
      <c r="H373" s="56">
        <f t="shared" si="25"/>
        <v>45022</v>
      </c>
      <c r="I373" s="151">
        <f>_xlfn.XLOOKUP(Table12[[#This Row],[Month Year]],'Modelling New'!D:D,'Modelling New'!N:N)</f>
        <v>10.507</v>
      </c>
      <c r="J373" s="61" t="e">
        <f>'Raw Data'!#REF!/J$1</f>
        <v>#REF!</v>
      </c>
      <c r="K373" s="61" t="e">
        <f>'Raw Data'!#REF!/K$1</f>
        <v>#REF!</v>
      </c>
      <c r="L373" s="61" t="e">
        <f>'Raw Data'!#REF!/L$1</f>
        <v>#REF!</v>
      </c>
      <c r="M373" s="61" t="e">
        <f>'Raw Data'!#REF!/M$1</f>
        <v>#REF!</v>
      </c>
      <c r="N373" s="61" t="e">
        <f>'Raw Data'!#REF!/N$1</f>
        <v>#REF!</v>
      </c>
      <c r="O373" s="61" t="e">
        <f>'Raw Data'!#REF!/O$1</f>
        <v>#REF!</v>
      </c>
      <c r="P373" s="61" t="str">
        <f t="shared" si="29"/>
        <v/>
      </c>
      <c r="Q373" s="61" t="e">
        <f t="shared" si="30"/>
        <v>#REF!</v>
      </c>
    </row>
    <row r="374" spans="1:17">
      <c r="A374" s="2" t="s">
        <v>210</v>
      </c>
      <c r="B374" s="55">
        <v>4</v>
      </c>
      <c r="C374" s="55">
        <v>2023</v>
      </c>
      <c r="D374" s="55" t="s">
        <v>211</v>
      </c>
      <c r="E374" s="55" t="s">
        <v>211</v>
      </c>
      <c r="F374" s="36">
        <v>45017</v>
      </c>
      <c r="G374" s="55">
        <f t="shared" si="28"/>
        <v>30</v>
      </c>
      <c r="H374" s="56">
        <f t="shared" si="25"/>
        <v>45023</v>
      </c>
      <c r="I374" s="151">
        <f>_xlfn.XLOOKUP(Table12[[#This Row],[Month Year]],'Modelling New'!D:D,'Modelling New'!N:N)</f>
        <v>10.507</v>
      </c>
      <c r="J374" s="61" t="e">
        <f>'Raw Data'!#REF!/J$1</f>
        <v>#REF!</v>
      </c>
      <c r="K374" s="61" t="e">
        <f>'Raw Data'!#REF!/K$1</f>
        <v>#REF!</v>
      </c>
      <c r="L374" s="61" t="e">
        <f>'Raw Data'!#REF!/L$1</f>
        <v>#REF!</v>
      </c>
      <c r="M374" s="61" t="e">
        <f>'Raw Data'!#REF!/M$1</f>
        <v>#REF!</v>
      </c>
      <c r="N374" s="61" t="e">
        <f>'Raw Data'!#REF!/N$1</f>
        <v>#REF!</v>
      </c>
      <c r="O374" s="61" t="e">
        <f>'Raw Data'!#REF!/O$1</f>
        <v>#REF!</v>
      </c>
      <c r="P374" s="61" t="str">
        <f t="shared" si="29"/>
        <v/>
      </c>
      <c r="Q374" s="61" t="e">
        <f t="shared" si="30"/>
        <v>#REF!</v>
      </c>
    </row>
    <row r="375" spans="1:17">
      <c r="A375" s="2" t="s">
        <v>210</v>
      </c>
      <c r="B375" s="55">
        <v>4</v>
      </c>
      <c r="C375" s="55">
        <v>2023</v>
      </c>
      <c r="D375" s="55" t="s">
        <v>211</v>
      </c>
      <c r="E375" s="55" t="s">
        <v>211</v>
      </c>
      <c r="F375" s="36">
        <v>45017</v>
      </c>
      <c r="G375" s="55">
        <f t="shared" si="28"/>
        <v>30</v>
      </c>
      <c r="H375" s="56">
        <f t="shared" si="25"/>
        <v>45024</v>
      </c>
      <c r="I375" s="151">
        <f>_xlfn.XLOOKUP(Table12[[#This Row],[Month Year]],'Modelling New'!D:D,'Modelling New'!N:N)</f>
        <v>10.507</v>
      </c>
      <c r="J375" s="61" t="e">
        <f>'Raw Data'!#REF!/J$1</f>
        <v>#REF!</v>
      </c>
      <c r="K375" s="61" t="e">
        <f>'Raw Data'!#REF!/K$1</f>
        <v>#REF!</v>
      </c>
      <c r="L375" s="61" t="e">
        <f>'Raw Data'!#REF!/L$1</f>
        <v>#REF!</v>
      </c>
      <c r="M375" s="61" t="e">
        <f>'Raw Data'!#REF!/M$1</f>
        <v>#REF!</v>
      </c>
      <c r="N375" s="61" t="e">
        <f>'Raw Data'!#REF!/N$1</f>
        <v>#REF!</v>
      </c>
      <c r="O375" s="61" t="e">
        <f>'Raw Data'!#REF!/O$1</f>
        <v>#REF!</v>
      </c>
      <c r="P375" s="61" t="str">
        <f t="shared" si="29"/>
        <v/>
      </c>
      <c r="Q375" s="61" t="e">
        <f t="shared" si="30"/>
        <v>#REF!</v>
      </c>
    </row>
    <row r="376" spans="1:17">
      <c r="A376" s="2" t="s">
        <v>210</v>
      </c>
      <c r="B376" s="55">
        <v>4</v>
      </c>
      <c r="C376" s="55">
        <v>2023</v>
      </c>
      <c r="D376" s="55" t="s">
        <v>211</v>
      </c>
      <c r="E376" s="55" t="s">
        <v>211</v>
      </c>
      <c r="F376" s="36">
        <v>45017</v>
      </c>
      <c r="G376" s="55">
        <f t="shared" si="28"/>
        <v>30</v>
      </c>
      <c r="H376" s="56">
        <f t="shared" si="25"/>
        <v>45025</v>
      </c>
      <c r="I376" s="151">
        <f>_xlfn.XLOOKUP(Table12[[#This Row],[Month Year]],'Modelling New'!D:D,'Modelling New'!N:N)</f>
        <v>10.507</v>
      </c>
      <c r="J376" s="61" t="e">
        <f>'Raw Data'!#REF!/J$1</f>
        <v>#REF!</v>
      </c>
      <c r="K376" s="61" t="e">
        <f>'Raw Data'!#REF!/K$1</f>
        <v>#REF!</v>
      </c>
      <c r="L376" s="61" t="e">
        <f>'Raw Data'!#REF!/L$1</f>
        <v>#REF!</v>
      </c>
      <c r="M376" s="61" t="e">
        <f>'Raw Data'!#REF!/M$1</f>
        <v>#REF!</v>
      </c>
      <c r="N376" s="61" t="e">
        <f>'Raw Data'!#REF!/N$1</f>
        <v>#REF!</v>
      </c>
      <c r="O376" s="61" t="e">
        <f>'Raw Data'!#REF!/O$1</f>
        <v>#REF!</v>
      </c>
      <c r="P376" s="61" t="str">
        <f t="shared" si="29"/>
        <v/>
      </c>
      <c r="Q376" s="61" t="e">
        <f t="shared" si="30"/>
        <v>#REF!</v>
      </c>
    </row>
    <row r="377" spans="1:17">
      <c r="A377" s="2" t="s">
        <v>210</v>
      </c>
      <c r="B377" s="55">
        <v>4</v>
      </c>
      <c r="C377" s="55">
        <v>2023</v>
      </c>
      <c r="D377" s="55" t="s">
        <v>211</v>
      </c>
      <c r="E377" s="55" t="s">
        <v>211</v>
      </c>
      <c r="F377" s="36">
        <v>45017</v>
      </c>
      <c r="G377" s="55">
        <f t="shared" si="28"/>
        <v>30</v>
      </c>
      <c r="H377" s="56">
        <f t="shared" si="25"/>
        <v>45026</v>
      </c>
      <c r="I377" s="151">
        <f>_xlfn.XLOOKUP(Table12[[#This Row],[Month Year]],'Modelling New'!D:D,'Modelling New'!N:N)</f>
        <v>10.507</v>
      </c>
      <c r="J377" s="61" t="e">
        <f>'Raw Data'!#REF!/J$1</f>
        <v>#REF!</v>
      </c>
      <c r="K377" s="61" t="e">
        <f>'Raw Data'!#REF!/K$1</f>
        <v>#REF!</v>
      </c>
      <c r="L377" s="61" t="e">
        <f>'Raw Data'!#REF!/L$1</f>
        <v>#REF!</v>
      </c>
      <c r="M377" s="61" t="e">
        <f>'Raw Data'!#REF!/M$1</f>
        <v>#REF!</v>
      </c>
      <c r="N377" s="61" t="e">
        <f>'Raw Data'!#REF!/N$1</f>
        <v>#REF!</v>
      </c>
      <c r="O377" s="61" t="e">
        <f>'Raw Data'!#REF!/O$1</f>
        <v>#REF!</v>
      </c>
      <c r="P377" s="61" t="str">
        <f t="shared" si="29"/>
        <v/>
      </c>
      <c r="Q377" s="61" t="e">
        <f t="shared" si="30"/>
        <v>#REF!</v>
      </c>
    </row>
    <row r="378" spans="1:17">
      <c r="A378" s="2" t="s">
        <v>210</v>
      </c>
      <c r="B378" s="55">
        <v>4</v>
      </c>
      <c r="C378" s="55">
        <v>2023</v>
      </c>
      <c r="D378" s="55" t="s">
        <v>211</v>
      </c>
      <c r="E378" s="55" t="s">
        <v>211</v>
      </c>
      <c r="F378" s="36">
        <v>45017</v>
      </c>
      <c r="G378" s="55">
        <f t="shared" si="28"/>
        <v>30</v>
      </c>
      <c r="H378" s="56">
        <f t="shared" si="25"/>
        <v>45027</v>
      </c>
      <c r="I378" s="151">
        <f>_xlfn.XLOOKUP(Table12[[#This Row],[Month Year]],'Modelling New'!D:D,'Modelling New'!N:N)</f>
        <v>10.507</v>
      </c>
      <c r="J378" s="61" t="e">
        <f>'Raw Data'!#REF!/J$1</f>
        <v>#REF!</v>
      </c>
      <c r="K378" s="61" t="e">
        <f>'Raw Data'!#REF!/K$1</f>
        <v>#REF!</v>
      </c>
      <c r="L378" s="61" t="e">
        <f>'Raw Data'!#REF!/L$1</f>
        <v>#REF!</v>
      </c>
      <c r="M378" s="61" t="e">
        <f>'Raw Data'!#REF!/M$1</f>
        <v>#REF!</v>
      </c>
      <c r="N378" s="61" t="e">
        <f>'Raw Data'!#REF!/N$1</f>
        <v>#REF!</v>
      </c>
      <c r="O378" s="61" t="e">
        <f>'Raw Data'!#REF!/O$1</f>
        <v>#REF!</v>
      </c>
      <c r="P378" s="61" t="str">
        <f t="shared" si="29"/>
        <v/>
      </c>
      <c r="Q378" s="61" t="e">
        <f t="shared" si="30"/>
        <v>#REF!</v>
      </c>
    </row>
    <row r="379" spans="1:17">
      <c r="A379" s="2" t="s">
        <v>210</v>
      </c>
      <c r="B379" s="55">
        <v>4</v>
      </c>
      <c r="C379" s="55">
        <v>2023</v>
      </c>
      <c r="D379" s="55" t="s">
        <v>211</v>
      </c>
      <c r="E379" s="55" t="s">
        <v>211</v>
      </c>
      <c r="F379" s="36">
        <v>45017</v>
      </c>
      <c r="G379" s="55">
        <f t="shared" si="28"/>
        <v>30</v>
      </c>
      <c r="H379" s="56">
        <f t="shared" si="25"/>
        <v>45028</v>
      </c>
      <c r="I379" s="151">
        <f>_xlfn.XLOOKUP(Table12[[#This Row],[Month Year]],'Modelling New'!D:D,'Modelling New'!N:N)</f>
        <v>10.507</v>
      </c>
      <c r="J379" s="61" t="e">
        <f>'Raw Data'!#REF!/J$1</f>
        <v>#REF!</v>
      </c>
      <c r="K379" s="61" t="e">
        <f>'Raw Data'!#REF!/K$1</f>
        <v>#REF!</v>
      </c>
      <c r="L379" s="61" t="e">
        <f>'Raw Data'!#REF!/L$1</f>
        <v>#REF!</v>
      </c>
      <c r="M379" s="61" t="e">
        <f>'Raw Data'!#REF!/M$1</f>
        <v>#REF!</v>
      </c>
      <c r="N379" s="61" t="e">
        <f>'Raw Data'!#REF!/N$1</f>
        <v>#REF!</v>
      </c>
      <c r="O379" s="61" t="e">
        <f>'Raw Data'!#REF!/O$1</f>
        <v>#REF!</v>
      </c>
      <c r="P379" s="61" t="str">
        <f t="shared" si="29"/>
        <v/>
      </c>
      <c r="Q379" s="61" t="e">
        <f t="shared" si="30"/>
        <v>#REF!</v>
      </c>
    </row>
    <row r="380" spans="1:17">
      <c r="A380" s="2" t="s">
        <v>210</v>
      </c>
      <c r="B380" s="55">
        <v>4</v>
      </c>
      <c r="C380" s="55">
        <v>2023</v>
      </c>
      <c r="D380" s="55" t="s">
        <v>211</v>
      </c>
      <c r="E380" s="55" t="s">
        <v>211</v>
      </c>
      <c r="F380" s="36">
        <v>45017</v>
      </c>
      <c r="G380" s="55">
        <f t="shared" si="28"/>
        <v>30</v>
      </c>
      <c r="H380" s="56">
        <f t="shared" si="25"/>
        <v>45029</v>
      </c>
      <c r="I380" s="151">
        <f>_xlfn.XLOOKUP(Table12[[#This Row],[Month Year]],'Modelling New'!D:D,'Modelling New'!N:N)</f>
        <v>10.507</v>
      </c>
      <c r="J380" s="61" t="e">
        <f>'Raw Data'!#REF!/J$1</f>
        <v>#REF!</v>
      </c>
      <c r="K380" s="61" t="e">
        <f>'Raw Data'!#REF!/K$1</f>
        <v>#REF!</v>
      </c>
      <c r="L380" s="61" t="e">
        <f>'Raw Data'!#REF!/L$1</f>
        <v>#REF!</v>
      </c>
      <c r="M380" s="61" t="e">
        <f>'Raw Data'!#REF!/M$1</f>
        <v>#REF!</v>
      </c>
      <c r="N380" s="61" t="e">
        <f>'Raw Data'!#REF!/N$1</f>
        <v>#REF!</v>
      </c>
      <c r="O380" s="61" t="e">
        <f>'Raw Data'!#REF!/O$1</f>
        <v>#REF!</v>
      </c>
      <c r="P380" s="61" t="str">
        <f t="shared" si="29"/>
        <v/>
      </c>
      <c r="Q380" s="61" t="e">
        <f t="shared" si="30"/>
        <v>#REF!</v>
      </c>
    </row>
    <row r="381" spans="1:17">
      <c r="A381" s="2" t="s">
        <v>210</v>
      </c>
      <c r="B381" s="55">
        <v>4</v>
      </c>
      <c r="C381" s="55">
        <v>2023</v>
      </c>
      <c r="D381" s="55" t="s">
        <v>211</v>
      </c>
      <c r="E381" s="55" t="s">
        <v>211</v>
      </c>
      <c r="F381" s="36">
        <v>45017</v>
      </c>
      <c r="G381" s="55">
        <f t="shared" si="28"/>
        <v>30</v>
      </c>
      <c r="H381" s="56">
        <f t="shared" si="25"/>
        <v>45030</v>
      </c>
      <c r="I381" s="151">
        <f>_xlfn.XLOOKUP(Table12[[#This Row],[Month Year]],'Modelling New'!D:D,'Modelling New'!N:N)</f>
        <v>10.507</v>
      </c>
      <c r="J381" s="61" t="e">
        <f>'Raw Data'!#REF!/J$1</f>
        <v>#REF!</v>
      </c>
      <c r="K381" s="61" t="e">
        <f>'Raw Data'!#REF!/K$1</f>
        <v>#REF!</v>
      </c>
      <c r="L381" s="61" t="e">
        <f>'Raw Data'!#REF!/L$1</f>
        <v>#REF!</v>
      </c>
      <c r="M381" s="61" t="e">
        <f>'Raw Data'!#REF!/M$1</f>
        <v>#REF!</v>
      </c>
      <c r="N381" s="61" t="e">
        <f>'Raw Data'!#REF!/N$1</f>
        <v>#REF!</v>
      </c>
      <c r="O381" s="61" t="e">
        <f>'Raw Data'!#REF!/O$1</f>
        <v>#REF!</v>
      </c>
      <c r="P381" s="61" t="str">
        <f t="shared" si="29"/>
        <v/>
      </c>
      <c r="Q381" s="61" t="e">
        <f t="shared" si="30"/>
        <v>#REF!</v>
      </c>
    </row>
    <row r="382" spans="1:17">
      <c r="A382" s="2" t="s">
        <v>210</v>
      </c>
      <c r="B382" s="55">
        <v>4</v>
      </c>
      <c r="C382" s="55">
        <v>2023</v>
      </c>
      <c r="D382" s="55" t="s">
        <v>211</v>
      </c>
      <c r="E382" s="55" t="s">
        <v>211</v>
      </c>
      <c r="F382" s="36">
        <v>45017</v>
      </c>
      <c r="G382" s="55">
        <f t="shared" si="28"/>
        <v>30</v>
      </c>
      <c r="H382" s="56">
        <f t="shared" si="25"/>
        <v>45031</v>
      </c>
      <c r="I382" s="151">
        <f>_xlfn.XLOOKUP(Table12[[#This Row],[Month Year]],'Modelling New'!D:D,'Modelling New'!N:N)</f>
        <v>10.507</v>
      </c>
      <c r="J382" s="61" t="e">
        <f>'Raw Data'!#REF!/J$1</f>
        <v>#REF!</v>
      </c>
      <c r="K382" s="61" t="e">
        <f>'Raw Data'!#REF!/K$1</f>
        <v>#REF!</v>
      </c>
      <c r="L382" s="61" t="e">
        <f>'Raw Data'!#REF!/L$1</f>
        <v>#REF!</v>
      </c>
      <c r="M382" s="61" t="e">
        <f>'Raw Data'!#REF!/M$1</f>
        <v>#REF!</v>
      </c>
      <c r="N382" s="61" t="e">
        <f>'Raw Data'!#REF!/N$1</f>
        <v>#REF!</v>
      </c>
      <c r="O382" s="61" t="e">
        <f>'Raw Data'!#REF!/O$1</f>
        <v>#REF!</v>
      </c>
      <c r="P382" s="61" t="str">
        <f t="shared" si="29"/>
        <v/>
      </c>
      <c r="Q382" s="61" t="e">
        <f t="shared" si="30"/>
        <v>#REF!</v>
      </c>
    </row>
    <row r="383" spans="1:17">
      <c r="A383" s="2" t="s">
        <v>210</v>
      </c>
      <c r="B383" s="55">
        <v>4</v>
      </c>
      <c r="C383" s="55">
        <v>2023</v>
      </c>
      <c r="D383" s="55" t="s">
        <v>211</v>
      </c>
      <c r="E383" s="55" t="s">
        <v>211</v>
      </c>
      <c r="F383" s="36">
        <v>45017</v>
      </c>
      <c r="G383" s="112">
        <f t="shared" ref="G383:G387" si="31">DAY(EOMONTH(F383,0))</f>
        <v>30</v>
      </c>
      <c r="H383" s="114">
        <f t="shared" ref="H383:H440" si="32">H382+1</f>
        <v>45032</v>
      </c>
      <c r="I383" s="153">
        <f>_xlfn.XLOOKUP(Table12[[#This Row],[Month Year]],'Modelling New'!D:D,'Modelling New'!N:N)</f>
        <v>10.507</v>
      </c>
      <c r="J383" s="61" t="e">
        <f>'Raw Data'!#REF!/J$1</f>
        <v>#REF!</v>
      </c>
      <c r="K383" s="61" t="e">
        <f>'Raw Data'!#REF!/K$1</f>
        <v>#REF!</v>
      </c>
      <c r="L383" s="61" t="e">
        <f>'Raw Data'!#REF!/L$1</f>
        <v>#REF!</v>
      </c>
      <c r="M383" s="61" t="e">
        <f>'Raw Data'!#REF!/M$1</f>
        <v>#REF!</v>
      </c>
      <c r="N383" s="61" t="e">
        <f>'Raw Data'!#REF!/N$1</f>
        <v>#REF!</v>
      </c>
      <c r="O383" s="61" t="e">
        <f>'Raw Data'!#REF!/O$1</f>
        <v>#REF!</v>
      </c>
      <c r="P383" s="61" t="str">
        <f t="shared" ref="P383:P387" si="33">IFERROR(AVERAGEIF(J383:O383,"&gt;"&amp;0,J383:O383),"")</f>
        <v/>
      </c>
      <c r="Q383" s="61" t="e">
        <f t="shared" ref="Q383:Q387" si="34">MAXA(J383:O383)</f>
        <v>#REF!</v>
      </c>
    </row>
    <row r="384" spans="1:17">
      <c r="A384" s="2" t="s">
        <v>210</v>
      </c>
      <c r="B384" s="55">
        <v>4</v>
      </c>
      <c r="C384" s="55">
        <v>2023</v>
      </c>
      <c r="D384" s="55" t="s">
        <v>211</v>
      </c>
      <c r="E384" s="55" t="s">
        <v>211</v>
      </c>
      <c r="F384" s="36">
        <v>45017</v>
      </c>
      <c r="G384" s="112">
        <f t="shared" si="31"/>
        <v>30</v>
      </c>
      <c r="H384" s="114">
        <f t="shared" si="32"/>
        <v>45033</v>
      </c>
      <c r="I384" s="153">
        <f>_xlfn.XLOOKUP(Table12[[#This Row],[Month Year]],'Modelling New'!D:D,'Modelling New'!N:N)</f>
        <v>10.507</v>
      </c>
      <c r="J384" s="61" t="e">
        <f>'Raw Data'!#REF!/J$1</f>
        <v>#REF!</v>
      </c>
      <c r="K384" s="61" t="e">
        <f>'Raw Data'!#REF!/K$1</f>
        <v>#REF!</v>
      </c>
      <c r="L384" s="61" t="e">
        <f>'Raw Data'!#REF!/L$1</f>
        <v>#REF!</v>
      </c>
      <c r="M384" s="61" t="e">
        <f>'Raw Data'!#REF!/M$1</f>
        <v>#REF!</v>
      </c>
      <c r="N384" s="61" t="e">
        <f>'Raw Data'!#REF!/N$1</f>
        <v>#REF!</v>
      </c>
      <c r="O384" s="61" t="e">
        <f>'Raw Data'!#REF!/O$1</f>
        <v>#REF!</v>
      </c>
      <c r="P384" s="61" t="str">
        <f t="shared" si="33"/>
        <v/>
      </c>
      <c r="Q384" s="61" t="e">
        <f t="shared" si="34"/>
        <v>#REF!</v>
      </c>
    </row>
    <row r="385" spans="1:17">
      <c r="A385" s="2" t="s">
        <v>210</v>
      </c>
      <c r="B385" s="55">
        <v>4</v>
      </c>
      <c r="C385" s="55">
        <v>2023</v>
      </c>
      <c r="D385" s="55" t="s">
        <v>211</v>
      </c>
      <c r="E385" s="55" t="s">
        <v>211</v>
      </c>
      <c r="F385" s="36">
        <v>45017</v>
      </c>
      <c r="G385" s="112">
        <f t="shared" si="31"/>
        <v>30</v>
      </c>
      <c r="H385" s="114">
        <f t="shared" si="32"/>
        <v>45034</v>
      </c>
      <c r="I385" s="153">
        <f>_xlfn.XLOOKUP(Table12[[#This Row],[Month Year]],'Modelling New'!D:D,'Modelling New'!N:N)</f>
        <v>10.507</v>
      </c>
      <c r="J385" s="61" t="e">
        <f>'Raw Data'!#REF!/J$1</f>
        <v>#REF!</v>
      </c>
      <c r="K385" s="61" t="e">
        <f>'Raw Data'!#REF!/K$1</f>
        <v>#REF!</v>
      </c>
      <c r="L385" s="61" t="e">
        <f>'Raw Data'!#REF!/L$1</f>
        <v>#REF!</v>
      </c>
      <c r="M385" s="61" t="e">
        <f>'Raw Data'!#REF!/M$1</f>
        <v>#REF!</v>
      </c>
      <c r="N385" s="61" t="e">
        <f>'Raw Data'!#REF!/N$1</f>
        <v>#REF!</v>
      </c>
      <c r="O385" s="61" t="e">
        <f>'Raw Data'!#REF!/O$1</f>
        <v>#REF!</v>
      </c>
      <c r="P385" s="61" t="str">
        <f t="shared" si="33"/>
        <v/>
      </c>
      <c r="Q385" s="61" t="e">
        <f t="shared" si="34"/>
        <v>#REF!</v>
      </c>
    </row>
    <row r="386" spans="1:17">
      <c r="A386" s="2" t="s">
        <v>210</v>
      </c>
      <c r="B386" s="55">
        <v>4</v>
      </c>
      <c r="C386" s="55">
        <v>2023</v>
      </c>
      <c r="D386" s="55" t="s">
        <v>211</v>
      </c>
      <c r="E386" s="55" t="s">
        <v>211</v>
      </c>
      <c r="F386" s="36">
        <v>45017</v>
      </c>
      <c r="G386" s="112">
        <f t="shared" si="31"/>
        <v>30</v>
      </c>
      <c r="H386" s="114">
        <f t="shared" si="32"/>
        <v>45035</v>
      </c>
      <c r="I386" s="153">
        <f>_xlfn.XLOOKUP(Table12[[#This Row],[Month Year]],'Modelling New'!D:D,'Modelling New'!N:N)</f>
        <v>10.507</v>
      </c>
      <c r="J386" s="61" t="e">
        <f>'Raw Data'!#REF!/J$1</f>
        <v>#REF!</v>
      </c>
      <c r="K386" s="61" t="e">
        <f>'Raw Data'!#REF!/K$1</f>
        <v>#REF!</v>
      </c>
      <c r="L386" s="61" t="e">
        <f>'Raw Data'!#REF!/L$1</f>
        <v>#REF!</v>
      </c>
      <c r="M386" s="61" t="e">
        <f>'Raw Data'!#REF!/M$1</f>
        <v>#REF!</v>
      </c>
      <c r="N386" s="61" t="e">
        <f>'Raw Data'!#REF!/N$1</f>
        <v>#REF!</v>
      </c>
      <c r="O386" s="61" t="e">
        <f>'Raw Data'!#REF!/O$1</f>
        <v>#REF!</v>
      </c>
      <c r="P386" s="61" t="str">
        <f t="shared" si="33"/>
        <v/>
      </c>
      <c r="Q386" s="61" t="e">
        <f t="shared" si="34"/>
        <v>#REF!</v>
      </c>
    </row>
    <row r="387" spans="1:17">
      <c r="A387" s="2" t="s">
        <v>210</v>
      </c>
      <c r="B387" s="55">
        <v>4</v>
      </c>
      <c r="C387" s="55">
        <v>2023</v>
      </c>
      <c r="D387" s="55" t="s">
        <v>211</v>
      </c>
      <c r="E387" s="55" t="s">
        <v>211</v>
      </c>
      <c r="F387" s="36">
        <v>45017</v>
      </c>
      <c r="G387" s="112">
        <f t="shared" si="31"/>
        <v>30</v>
      </c>
      <c r="H387" s="114">
        <f t="shared" si="32"/>
        <v>45036</v>
      </c>
      <c r="I387" s="153">
        <f>_xlfn.XLOOKUP(Table12[[#This Row],[Month Year]],'Modelling New'!D:D,'Modelling New'!N:N)</f>
        <v>10.507</v>
      </c>
      <c r="J387" s="61" t="e">
        <f>'Raw Data'!#REF!/J$1</f>
        <v>#REF!</v>
      </c>
      <c r="K387" s="61" t="e">
        <f>'Raw Data'!#REF!/K$1</f>
        <v>#REF!</v>
      </c>
      <c r="L387" s="61" t="e">
        <f>'Raw Data'!#REF!/L$1</f>
        <v>#REF!</v>
      </c>
      <c r="M387" s="61" t="e">
        <f>'Raw Data'!#REF!/M$1</f>
        <v>#REF!</v>
      </c>
      <c r="N387" s="61" t="e">
        <f>'Raw Data'!#REF!/N$1</f>
        <v>#REF!</v>
      </c>
      <c r="O387" s="61" t="e">
        <f>'Raw Data'!#REF!/O$1</f>
        <v>#REF!</v>
      </c>
      <c r="P387" s="61" t="str">
        <f t="shared" si="33"/>
        <v/>
      </c>
      <c r="Q387" s="61" t="e">
        <f t="shared" si="34"/>
        <v>#REF!</v>
      </c>
    </row>
    <row r="388" spans="1:17">
      <c r="A388" s="2" t="s">
        <v>210</v>
      </c>
      <c r="B388" s="55">
        <v>4</v>
      </c>
      <c r="C388" s="55">
        <v>2023</v>
      </c>
      <c r="D388" s="55" t="s">
        <v>211</v>
      </c>
      <c r="E388" s="55" t="s">
        <v>211</v>
      </c>
      <c r="F388" s="36">
        <v>45017</v>
      </c>
      <c r="G388" s="112">
        <f t="shared" ref="G388:G395" si="35">DAY(EOMONTH(F388,0))</f>
        <v>30</v>
      </c>
      <c r="H388" s="114">
        <f t="shared" si="32"/>
        <v>45037</v>
      </c>
      <c r="I388" s="153">
        <f>_xlfn.XLOOKUP(Table12[[#This Row],[Month Year]],'Modelling New'!D:D,'Modelling New'!N:N)</f>
        <v>10.507</v>
      </c>
      <c r="J388" s="61" t="e">
        <f>'Raw Data'!#REF!/J$1</f>
        <v>#REF!</v>
      </c>
      <c r="K388" s="61" t="e">
        <f>'Raw Data'!#REF!/K$1</f>
        <v>#REF!</v>
      </c>
      <c r="L388" s="61" t="e">
        <f>'Raw Data'!#REF!/L$1</f>
        <v>#REF!</v>
      </c>
      <c r="M388" s="61" t="e">
        <f>'Raw Data'!#REF!/M$1</f>
        <v>#REF!</v>
      </c>
      <c r="N388" s="61" t="e">
        <f>'Raw Data'!#REF!/N$1</f>
        <v>#REF!</v>
      </c>
      <c r="O388" s="61" t="e">
        <f>'Raw Data'!#REF!/O$1</f>
        <v>#REF!</v>
      </c>
      <c r="P388" s="61" t="str">
        <f t="shared" ref="P388:P395" si="36">IFERROR(AVERAGEIF(J388:O388,"&gt;"&amp;0,J388:O388),"")</f>
        <v/>
      </c>
      <c r="Q388" s="61" t="e">
        <f t="shared" ref="Q388:Q395" si="37">MAXA(J388:O388)</f>
        <v>#REF!</v>
      </c>
    </row>
    <row r="389" spans="1:17">
      <c r="A389" s="2" t="s">
        <v>210</v>
      </c>
      <c r="B389" s="55">
        <v>4</v>
      </c>
      <c r="C389" s="55">
        <v>2023</v>
      </c>
      <c r="D389" s="55" t="s">
        <v>211</v>
      </c>
      <c r="E389" s="55" t="s">
        <v>211</v>
      </c>
      <c r="F389" s="36">
        <v>45017</v>
      </c>
      <c r="G389" s="112">
        <f t="shared" si="35"/>
        <v>30</v>
      </c>
      <c r="H389" s="114">
        <f t="shared" si="32"/>
        <v>45038</v>
      </c>
      <c r="I389" s="153">
        <f>_xlfn.XLOOKUP(Table12[[#This Row],[Month Year]],'Modelling New'!D:D,'Modelling New'!N:N)</f>
        <v>10.507</v>
      </c>
      <c r="J389" s="61" t="e">
        <f>'Raw Data'!#REF!/J$1</f>
        <v>#REF!</v>
      </c>
      <c r="K389" s="61" t="e">
        <f>'Raw Data'!#REF!/K$1</f>
        <v>#REF!</v>
      </c>
      <c r="L389" s="61" t="e">
        <f>'Raw Data'!#REF!/L$1</f>
        <v>#REF!</v>
      </c>
      <c r="M389" s="61" t="e">
        <f>'Raw Data'!#REF!/M$1</f>
        <v>#REF!</v>
      </c>
      <c r="N389" s="61" t="e">
        <f>'Raw Data'!#REF!/N$1</f>
        <v>#REF!</v>
      </c>
      <c r="O389" s="61" t="e">
        <f>'Raw Data'!#REF!/O$1</f>
        <v>#REF!</v>
      </c>
      <c r="P389" s="61" t="str">
        <f t="shared" si="36"/>
        <v/>
      </c>
      <c r="Q389" s="61" t="e">
        <f t="shared" si="37"/>
        <v>#REF!</v>
      </c>
    </row>
    <row r="390" spans="1:17">
      <c r="A390" s="2" t="s">
        <v>210</v>
      </c>
      <c r="B390" s="55">
        <v>4</v>
      </c>
      <c r="C390" s="55">
        <v>2023</v>
      </c>
      <c r="D390" s="55" t="s">
        <v>211</v>
      </c>
      <c r="E390" s="55" t="s">
        <v>211</v>
      </c>
      <c r="F390" s="36">
        <v>45017</v>
      </c>
      <c r="G390" s="112">
        <f t="shared" si="35"/>
        <v>30</v>
      </c>
      <c r="H390" s="114">
        <f t="shared" si="32"/>
        <v>45039</v>
      </c>
      <c r="I390" s="153">
        <f>_xlfn.XLOOKUP(Table12[[#This Row],[Month Year]],'Modelling New'!D:D,'Modelling New'!N:N)</f>
        <v>10.507</v>
      </c>
      <c r="J390" s="61" t="e">
        <f>'Raw Data'!#REF!/J$1</f>
        <v>#REF!</v>
      </c>
      <c r="K390" s="61" t="e">
        <f>'Raw Data'!#REF!/K$1</f>
        <v>#REF!</v>
      </c>
      <c r="L390" s="61" t="e">
        <f>'Raw Data'!#REF!/L$1</f>
        <v>#REF!</v>
      </c>
      <c r="M390" s="61" t="e">
        <f>'Raw Data'!#REF!/M$1</f>
        <v>#REF!</v>
      </c>
      <c r="N390" s="61" t="e">
        <f>'Raw Data'!#REF!/N$1</f>
        <v>#REF!</v>
      </c>
      <c r="O390" s="61" t="e">
        <f>'Raw Data'!#REF!/O$1</f>
        <v>#REF!</v>
      </c>
      <c r="P390" s="61" t="str">
        <f t="shared" si="36"/>
        <v/>
      </c>
      <c r="Q390" s="61" t="e">
        <f t="shared" si="37"/>
        <v>#REF!</v>
      </c>
    </row>
    <row r="391" spans="1:17">
      <c r="A391" s="2" t="s">
        <v>210</v>
      </c>
      <c r="B391" s="55">
        <v>4</v>
      </c>
      <c r="C391" s="55">
        <v>2023</v>
      </c>
      <c r="D391" s="55" t="s">
        <v>211</v>
      </c>
      <c r="E391" s="55" t="s">
        <v>211</v>
      </c>
      <c r="F391" s="36">
        <v>45017</v>
      </c>
      <c r="G391" s="112">
        <f t="shared" si="35"/>
        <v>30</v>
      </c>
      <c r="H391" s="114">
        <f t="shared" si="32"/>
        <v>45040</v>
      </c>
      <c r="I391" s="153">
        <f>_xlfn.XLOOKUP(Table12[[#This Row],[Month Year]],'Modelling New'!D:D,'Modelling New'!N:N)</f>
        <v>10.507</v>
      </c>
      <c r="J391" s="61" t="e">
        <f>'Raw Data'!#REF!/J$1</f>
        <v>#REF!</v>
      </c>
      <c r="K391" s="61" t="e">
        <f>'Raw Data'!#REF!/K$1</f>
        <v>#REF!</v>
      </c>
      <c r="L391" s="61" t="e">
        <f>'Raw Data'!#REF!/L$1</f>
        <v>#REF!</v>
      </c>
      <c r="M391" s="61" t="e">
        <f>'Raw Data'!#REF!/M$1</f>
        <v>#REF!</v>
      </c>
      <c r="N391" s="61" t="e">
        <f>'Raw Data'!#REF!/N$1</f>
        <v>#REF!</v>
      </c>
      <c r="O391" s="61" t="e">
        <f>'Raw Data'!#REF!/O$1</f>
        <v>#REF!</v>
      </c>
      <c r="P391" s="61" t="str">
        <f t="shared" si="36"/>
        <v/>
      </c>
      <c r="Q391" s="61" t="e">
        <f t="shared" si="37"/>
        <v>#REF!</v>
      </c>
    </row>
    <row r="392" spans="1:17">
      <c r="A392" s="2" t="s">
        <v>210</v>
      </c>
      <c r="B392" s="55">
        <v>4</v>
      </c>
      <c r="C392" s="55">
        <v>2023</v>
      </c>
      <c r="D392" s="55" t="s">
        <v>211</v>
      </c>
      <c r="E392" s="55" t="s">
        <v>211</v>
      </c>
      <c r="F392" s="36">
        <v>45017</v>
      </c>
      <c r="G392" s="112">
        <f t="shared" si="35"/>
        <v>30</v>
      </c>
      <c r="H392" s="114">
        <f t="shared" si="32"/>
        <v>45041</v>
      </c>
      <c r="I392" s="153">
        <f>_xlfn.XLOOKUP(Table12[[#This Row],[Month Year]],'Modelling New'!D:D,'Modelling New'!N:N)</f>
        <v>10.507</v>
      </c>
      <c r="J392" s="61" t="e">
        <f>'Raw Data'!#REF!/J$1</f>
        <v>#REF!</v>
      </c>
      <c r="K392" s="61" t="e">
        <f>'Raw Data'!#REF!/K$1</f>
        <v>#REF!</v>
      </c>
      <c r="L392" s="61" t="e">
        <f>'Raw Data'!#REF!/L$1</f>
        <v>#REF!</v>
      </c>
      <c r="M392" s="61" t="e">
        <f>'Raw Data'!#REF!/M$1</f>
        <v>#REF!</v>
      </c>
      <c r="N392" s="61" t="e">
        <f>'Raw Data'!#REF!/N$1</f>
        <v>#REF!</v>
      </c>
      <c r="O392" s="61" t="e">
        <f>'Raw Data'!#REF!/O$1</f>
        <v>#REF!</v>
      </c>
      <c r="P392" s="61" t="str">
        <f t="shared" si="36"/>
        <v/>
      </c>
      <c r="Q392" s="61" t="e">
        <f t="shared" si="37"/>
        <v>#REF!</v>
      </c>
    </row>
    <row r="393" spans="1:17">
      <c r="A393" s="2" t="s">
        <v>210</v>
      </c>
      <c r="B393" s="55">
        <v>4</v>
      </c>
      <c r="C393" s="55">
        <v>2023</v>
      </c>
      <c r="D393" s="55" t="s">
        <v>211</v>
      </c>
      <c r="E393" s="55" t="s">
        <v>211</v>
      </c>
      <c r="F393" s="36">
        <v>45017</v>
      </c>
      <c r="G393" s="112">
        <f t="shared" si="35"/>
        <v>30</v>
      </c>
      <c r="H393" s="114">
        <f t="shared" si="32"/>
        <v>45042</v>
      </c>
      <c r="I393" s="153">
        <f>_xlfn.XLOOKUP(Table12[[#This Row],[Month Year]],'Modelling New'!D:D,'Modelling New'!N:N)</f>
        <v>10.507</v>
      </c>
      <c r="J393" s="61" t="e">
        <f>'Raw Data'!#REF!/J$1</f>
        <v>#REF!</v>
      </c>
      <c r="K393" s="61" t="e">
        <f>'Raw Data'!#REF!/K$1</f>
        <v>#REF!</v>
      </c>
      <c r="L393" s="61" t="e">
        <f>'Raw Data'!#REF!/L$1</f>
        <v>#REF!</v>
      </c>
      <c r="M393" s="61" t="e">
        <f>'Raw Data'!#REF!/M$1</f>
        <v>#REF!</v>
      </c>
      <c r="N393" s="61" t="e">
        <f>'Raw Data'!#REF!/N$1</f>
        <v>#REF!</v>
      </c>
      <c r="O393" s="61" t="e">
        <f>'Raw Data'!#REF!/O$1</f>
        <v>#REF!</v>
      </c>
      <c r="P393" s="61" t="str">
        <f t="shared" si="36"/>
        <v/>
      </c>
      <c r="Q393" s="61" t="e">
        <f t="shared" si="37"/>
        <v>#REF!</v>
      </c>
    </row>
    <row r="394" spans="1:17">
      <c r="A394" s="2" t="s">
        <v>210</v>
      </c>
      <c r="B394" s="55">
        <v>4</v>
      </c>
      <c r="C394" s="55">
        <v>2023</v>
      </c>
      <c r="D394" s="55" t="s">
        <v>211</v>
      </c>
      <c r="E394" s="55" t="s">
        <v>211</v>
      </c>
      <c r="F394" s="36">
        <v>45017</v>
      </c>
      <c r="G394" s="112">
        <f t="shared" si="35"/>
        <v>30</v>
      </c>
      <c r="H394" s="114">
        <f t="shared" si="32"/>
        <v>45043</v>
      </c>
      <c r="I394" s="153">
        <f>_xlfn.XLOOKUP(Table12[[#This Row],[Month Year]],'Modelling New'!D:D,'Modelling New'!N:N)</f>
        <v>10.507</v>
      </c>
      <c r="J394" s="61" t="e">
        <f>'Raw Data'!#REF!/J$1</f>
        <v>#REF!</v>
      </c>
      <c r="K394" s="61" t="e">
        <f>'Raw Data'!#REF!/K$1</f>
        <v>#REF!</v>
      </c>
      <c r="L394" s="61" t="e">
        <f>'Raw Data'!#REF!/L$1</f>
        <v>#REF!</v>
      </c>
      <c r="M394" s="61" t="e">
        <f>'Raw Data'!#REF!/M$1</f>
        <v>#REF!</v>
      </c>
      <c r="N394" s="61" t="e">
        <f>'Raw Data'!#REF!/N$1</f>
        <v>#REF!</v>
      </c>
      <c r="O394" s="61" t="e">
        <f>'Raw Data'!#REF!/O$1</f>
        <v>#REF!</v>
      </c>
      <c r="P394" s="61" t="str">
        <f t="shared" si="36"/>
        <v/>
      </c>
      <c r="Q394" s="61" t="e">
        <f t="shared" si="37"/>
        <v>#REF!</v>
      </c>
    </row>
    <row r="395" spans="1:17">
      <c r="A395" s="2" t="s">
        <v>210</v>
      </c>
      <c r="B395" s="55">
        <v>4</v>
      </c>
      <c r="C395" s="55">
        <v>2023</v>
      </c>
      <c r="D395" s="55" t="s">
        <v>211</v>
      </c>
      <c r="E395" s="55" t="s">
        <v>211</v>
      </c>
      <c r="F395" s="36">
        <v>45017</v>
      </c>
      <c r="G395" s="112">
        <f t="shared" si="35"/>
        <v>30</v>
      </c>
      <c r="H395" s="114">
        <f t="shared" si="32"/>
        <v>45044</v>
      </c>
      <c r="I395" s="153">
        <f>_xlfn.XLOOKUP(Table12[[#This Row],[Month Year]],'Modelling New'!D:D,'Modelling New'!N:N)</f>
        <v>10.507</v>
      </c>
      <c r="J395" s="61" t="e">
        <f>'Raw Data'!#REF!/J$1</f>
        <v>#REF!</v>
      </c>
      <c r="K395" s="61" t="e">
        <f>'Raw Data'!#REF!/K$1</f>
        <v>#REF!</v>
      </c>
      <c r="L395" s="61" t="e">
        <f>'Raw Data'!#REF!/L$1</f>
        <v>#REF!</v>
      </c>
      <c r="M395" s="61" t="e">
        <f>'Raw Data'!#REF!/M$1</f>
        <v>#REF!</v>
      </c>
      <c r="N395" s="61" t="e">
        <f>'Raw Data'!#REF!/N$1</f>
        <v>#REF!</v>
      </c>
      <c r="O395" s="61" t="e">
        <f>'Raw Data'!#REF!/O$1</f>
        <v>#REF!</v>
      </c>
      <c r="P395" s="61" t="str">
        <f t="shared" si="36"/>
        <v/>
      </c>
      <c r="Q395" s="61" t="e">
        <f t="shared" si="37"/>
        <v>#REF!</v>
      </c>
    </row>
    <row r="396" spans="1:17">
      <c r="A396" s="2" t="s">
        <v>210</v>
      </c>
      <c r="B396" s="55">
        <v>4</v>
      </c>
      <c r="C396" s="55">
        <v>2023</v>
      </c>
      <c r="D396" s="55" t="s">
        <v>211</v>
      </c>
      <c r="E396" s="55" t="s">
        <v>211</v>
      </c>
      <c r="F396" s="36">
        <v>45017</v>
      </c>
      <c r="G396" s="112">
        <f t="shared" ref="G396:G403" si="38">DAY(EOMONTH(F396,0))</f>
        <v>30</v>
      </c>
      <c r="H396" s="114">
        <f t="shared" si="32"/>
        <v>45045</v>
      </c>
      <c r="I396" s="153">
        <f>_xlfn.XLOOKUP(Table12[[#This Row],[Month Year]],'Modelling New'!D:D,'Modelling New'!N:N)</f>
        <v>10.507</v>
      </c>
      <c r="J396" s="61" t="e">
        <f>'Raw Data'!#REF!/J$1</f>
        <v>#REF!</v>
      </c>
      <c r="K396" s="61" t="e">
        <f>'Raw Data'!#REF!/K$1</f>
        <v>#REF!</v>
      </c>
      <c r="L396" s="61" t="e">
        <f>'Raw Data'!#REF!/L$1</f>
        <v>#REF!</v>
      </c>
      <c r="M396" s="61" t="e">
        <f>'Raw Data'!#REF!/M$1</f>
        <v>#REF!</v>
      </c>
      <c r="N396" s="61" t="e">
        <f>'Raw Data'!#REF!/N$1</f>
        <v>#REF!</v>
      </c>
      <c r="O396" s="61" t="e">
        <f>'Raw Data'!#REF!/O$1</f>
        <v>#REF!</v>
      </c>
      <c r="P396" s="61" t="str">
        <f t="shared" ref="P396:P403" si="39">IFERROR(AVERAGEIF(J396:O396,"&gt;"&amp;0,J396:O396),"")</f>
        <v/>
      </c>
      <c r="Q396" s="61" t="e">
        <f t="shared" ref="Q396:Q403" si="40">MAXA(J396:O396)</f>
        <v>#REF!</v>
      </c>
    </row>
    <row r="397" spans="1:17">
      <c r="A397" s="2" t="s">
        <v>210</v>
      </c>
      <c r="B397" s="55">
        <v>4</v>
      </c>
      <c r="C397" s="55">
        <v>2023</v>
      </c>
      <c r="D397" s="55" t="s">
        <v>211</v>
      </c>
      <c r="E397" s="55" t="s">
        <v>211</v>
      </c>
      <c r="F397" s="36">
        <v>45017</v>
      </c>
      <c r="G397" s="112">
        <f t="shared" si="38"/>
        <v>30</v>
      </c>
      <c r="H397" s="114">
        <f t="shared" si="32"/>
        <v>45046</v>
      </c>
      <c r="I397" s="153">
        <f>_xlfn.XLOOKUP(Table12[[#This Row],[Month Year]],'Modelling New'!D:D,'Modelling New'!N:N)</f>
        <v>10.507</v>
      </c>
      <c r="J397" s="61" t="e">
        <f>'Raw Data'!#REF!/J$1</f>
        <v>#REF!</v>
      </c>
      <c r="K397" s="61" t="e">
        <f>'Raw Data'!#REF!/K$1</f>
        <v>#REF!</v>
      </c>
      <c r="L397" s="61" t="e">
        <f>'Raw Data'!#REF!/L$1</f>
        <v>#REF!</v>
      </c>
      <c r="M397" s="61" t="e">
        <f>'Raw Data'!#REF!/M$1</f>
        <v>#REF!</v>
      </c>
      <c r="N397" s="61" t="e">
        <f>'Raw Data'!#REF!/N$1</f>
        <v>#REF!</v>
      </c>
      <c r="O397" s="61" t="e">
        <f>'Raw Data'!#REF!/O$1</f>
        <v>#REF!</v>
      </c>
      <c r="P397" s="61" t="str">
        <f t="shared" si="39"/>
        <v/>
      </c>
      <c r="Q397" s="61" t="e">
        <f t="shared" si="40"/>
        <v>#REF!</v>
      </c>
    </row>
    <row r="398" spans="1:17">
      <c r="A398" s="2" t="s">
        <v>210</v>
      </c>
      <c r="B398" s="55">
        <v>4</v>
      </c>
      <c r="C398" s="55">
        <v>2023</v>
      </c>
      <c r="D398" s="55" t="s">
        <v>211</v>
      </c>
      <c r="E398" s="55" t="s">
        <v>211</v>
      </c>
      <c r="F398" s="36">
        <v>45047</v>
      </c>
      <c r="G398" s="112">
        <f t="shared" si="38"/>
        <v>31</v>
      </c>
      <c r="H398" s="114">
        <f t="shared" si="32"/>
        <v>45047</v>
      </c>
      <c r="I398" s="153">
        <f>_xlfn.XLOOKUP(Table12[[#This Row],[Month Year]],'Modelling New'!D:D,'Modelling New'!N:N)</f>
        <v>10.507</v>
      </c>
      <c r="J398" s="61" t="e">
        <f>'Raw Data'!#REF!/J$1</f>
        <v>#REF!</v>
      </c>
      <c r="K398" s="61" t="e">
        <f>'Raw Data'!#REF!/K$1</f>
        <v>#REF!</v>
      </c>
      <c r="L398" s="61" t="e">
        <f>'Raw Data'!#REF!/L$1</f>
        <v>#REF!</v>
      </c>
      <c r="M398" s="61" t="e">
        <f>'Raw Data'!#REF!/M$1</f>
        <v>#REF!</v>
      </c>
      <c r="N398" s="61" t="e">
        <f>'Raw Data'!#REF!/N$1</f>
        <v>#REF!</v>
      </c>
      <c r="O398" s="61" t="e">
        <f>'Raw Data'!#REF!/O$1</f>
        <v>#REF!</v>
      </c>
      <c r="P398" s="61" t="str">
        <f t="shared" si="39"/>
        <v/>
      </c>
      <c r="Q398" s="61" t="e">
        <f t="shared" si="40"/>
        <v>#REF!</v>
      </c>
    </row>
    <row r="399" spans="1:17">
      <c r="A399" s="2" t="s">
        <v>210</v>
      </c>
      <c r="B399" s="55">
        <v>4</v>
      </c>
      <c r="C399" s="55">
        <v>2023</v>
      </c>
      <c r="D399" s="55" t="s">
        <v>211</v>
      </c>
      <c r="E399" s="55" t="s">
        <v>211</v>
      </c>
      <c r="F399" s="36">
        <v>45047</v>
      </c>
      <c r="G399" s="112">
        <f t="shared" si="38"/>
        <v>31</v>
      </c>
      <c r="H399" s="114">
        <f t="shared" si="32"/>
        <v>45048</v>
      </c>
      <c r="I399" s="153">
        <f>_xlfn.XLOOKUP(Table12[[#This Row],[Month Year]],'Modelling New'!D:D,'Modelling New'!N:N)</f>
        <v>10.507</v>
      </c>
      <c r="J399" s="61" t="e">
        <f>'Raw Data'!#REF!/J$1</f>
        <v>#REF!</v>
      </c>
      <c r="K399" s="61" t="e">
        <f>'Raw Data'!#REF!/K$1</f>
        <v>#REF!</v>
      </c>
      <c r="L399" s="61" t="e">
        <f>'Raw Data'!#REF!/L$1</f>
        <v>#REF!</v>
      </c>
      <c r="M399" s="61" t="e">
        <f>'Raw Data'!#REF!/M$1</f>
        <v>#REF!</v>
      </c>
      <c r="N399" s="61" t="e">
        <f>'Raw Data'!#REF!/N$1</f>
        <v>#REF!</v>
      </c>
      <c r="O399" s="61" t="e">
        <f>'Raw Data'!#REF!/O$1</f>
        <v>#REF!</v>
      </c>
      <c r="P399" s="61" t="str">
        <f t="shared" si="39"/>
        <v/>
      </c>
      <c r="Q399" s="61" t="e">
        <f t="shared" si="40"/>
        <v>#REF!</v>
      </c>
    </row>
    <row r="400" spans="1:17">
      <c r="A400" s="2" t="s">
        <v>210</v>
      </c>
      <c r="B400" s="55">
        <v>4</v>
      </c>
      <c r="C400" s="55">
        <v>2023</v>
      </c>
      <c r="D400" s="55" t="s">
        <v>211</v>
      </c>
      <c r="E400" s="55" t="s">
        <v>211</v>
      </c>
      <c r="F400" s="36">
        <v>45047</v>
      </c>
      <c r="G400" s="112">
        <f t="shared" si="38"/>
        <v>31</v>
      </c>
      <c r="H400" s="114">
        <f t="shared" si="32"/>
        <v>45049</v>
      </c>
      <c r="I400" s="153">
        <f>_xlfn.XLOOKUP(Table12[[#This Row],[Month Year]],'Modelling New'!D:D,'Modelling New'!N:N)</f>
        <v>10.507</v>
      </c>
      <c r="J400" s="61" t="e">
        <f>'Raw Data'!#REF!/J$1</f>
        <v>#REF!</v>
      </c>
      <c r="K400" s="61" t="e">
        <f>'Raw Data'!#REF!/K$1</f>
        <v>#REF!</v>
      </c>
      <c r="L400" s="61" t="e">
        <f>'Raw Data'!#REF!/L$1</f>
        <v>#REF!</v>
      </c>
      <c r="M400" s="61" t="e">
        <f>'Raw Data'!#REF!/M$1</f>
        <v>#REF!</v>
      </c>
      <c r="N400" s="61" t="e">
        <f>'Raw Data'!#REF!/N$1</f>
        <v>#REF!</v>
      </c>
      <c r="O400" s="61" t="e">
        <f>'Raw Data'!#REF!/O$1</f>
        <v>#REF!</v>
      </c>
      <c r="P400" s="61" t="str">
        <f t="shared" si="39"/>
        <v/>
      </c>
      <c r="Q400" s="61" t="e">
        <f t="shared" si="40"/>
        <v>#REF!</v>
      </c>
    </row>
    <row r="401" spans="1:17">
      <c r="A401" s="2" t="s">
        <v>210</v>
      </c>
      <c r="B401" s="55">
        <v>4</v>
      </c>
      <c r="C401" s="55">
        <v>2023</v>
      </c>
      <c r="D401" s="55" t="s">
        <v>211</v>
      </c>
      <c r="E401" s="55" t="s">
        <v>211</v>
      </c>
      <c r="F401" s="36">
        <v>45047</v>
      </c>
      <c r="G401" s="112">
        <f t="shared" si="38"/>
        <v>31</v>
      </c>
      <c r="H401" s="114">
        <f t="shared" si="32"/>
        <v>45050</v>
      </c>
      <c r="I401" s="153">
        <f>_xlfn.XLOOKUP(Table12[[#This Row],[Month Year]],'Modelling New'!D:D,'Modelling New'!N:N)</f>
        <v>10.507</v>
      </c>
      <c r="J401" s="61" t="e">
        <f>'Raw Data'!#REF!/J$1</f>
        <v>#REF!</v>
      </c>
      <c r="K401" s="61" t="e">
        <f>'Raw Data'!#REF!/K$1</f>
        <v>#REF!</v>
      </c>
      <c r="L401" s="61" t="e">
        <f>'Raw Data'!#REF!/L$1</f>
        <v>#REF!</v>
      </c>
      <c r="M401" s="61" t="e">
        <f>'Raw Data'!#REF!/M$1</f>
        <v>#REF!</v>
      </c>
      <c r="N401" s="61" t="e">
        <f>'Raw Data'!#REF!/N$1</f>
        <v>#REF!</v>
      </c>
      <c r="O401" s="61" t="e">
        <f>'Raw Data'!#REF!/O$1</f>
        <v>#REF!</v>
      </c>
      <c r="P401" s="61" t="str">
        <f t="shared" si="39"/>
        <v/>
      </c>
      <c r="Q401" s="61" t="e">
        <f t="shared" si="40"/>
        <v>#REF!</v>
      </c>
    </row>
    <row r="402" spans="1:17">
      <c r="A402" s="2" t="s">
        <v>210</v>
      </c>
      <c r="B402" s="55">
        <v>4</v>
      </c>
      <c r="C402" s="55">
        <v>2023</v>
      </c>
      <c r="D402" s="55" t="s">
        <v>211</v>
      </c>
      <c r="E402" s="55" t="s">
        <v>211</v>
      </c>
      <c r="F402" s="36">
        <v>45047</v>
      </c>
      <c r="G402" s="112">
        <f t="shared" si="38"/>
        <v>31</v>
      </c>
      <c r="H402" s="114">
        <f t="shared" si="32"/>
        <v>45051</v>
      </c>
      <c r="I402" s="153">
        <f>_xlfn.XLOOKUP(Table12[[#This Row],[Month Year]],'Modelling New'!D:D,'Modelling New'!N:N)</f>
        <v>10.507</v>
      </c>
      <c r="J402" s="61" t="e">
        <f>'Raw Data'!#REF!/J$1</f>
        <v>#REF!</v>
      </c>
      <c r="K402" s="61" t="e">
        <f>'Raw Data'!#REF!/K$1</f>
        <v>#REF!</v>
      </c>
      <c r="L402" s="61" t="e">
        <f>'Raw Data'!#REF!/L$1</f>
        <v>#REF!</v>
      </c>
      <c r="M402" s="61" t="e">
        <f>'Raw Data'!#REF!/M$1</f>
        <v>#REF!</v>
      </c>
      <c r="N402" s="61" t="e">
        <f>'Raw Data'!#REF!/N$1</f>
        <v>#REF!</v>
      </c>
      <c r="O402" s="61" t="e">
        <f>'Raw Data'!#REF!/O$1</f>
        <v>#REF!</v>
      </c>
      <c r="P402" s="61" t="str">
        <f t="shared" si="39"/>
        <v/>
      </c>
      <c r="Q402" s="61" t="e">
        <f t="shared" si="40"/>
        <v>#REF!</v>
      </c>
    </row>
    <row r="403" spans="1:17">
      <c r="A403" s="2" t="s">
        <v>210</v>
      </c>
      <c r="B403" s="55">
        <v>4</v>
      </c>
      <c r="C403" s="55">
        <v>2023</v>
      </c>
      <c r="D403" s="55" t="s">
        <v>211</v>
      </c>
      <c r="E403" s="55" t="s">
        <v>211</v>
      </c>
      <c r="F403" s="36">
        <v>45047</v>
      </c>
      <c r="G403" s="112">
        <f t="shared" si="38"/>
        <v>31</v>
      </c>
      <c r="H403" s="114">
        <f t="shared" si="32"/>
        <v>45052</v>
      </c>
      <c r="I403" s="153">
        <f>_xlfn.XLOOKUP(Table12[[#This Row],[Month Year]],'Modelling New'!D:D,'Modelling New'!N:N)</f>
        <v>10.507</v>
      </c>
      <c r="J403" s="61" t="e">
        <f>'Raw Data'!#REF!/J$1</f>
        <v>#REF!</v>
      </c>
      <c r="K403" s="61" t="e">
        <f>'Raw Data'!#REF!/K$1</f>
        <v>#REF!</v>
      </c>
      <c r="L403" s="61" t="e">
        <f>'Raw Data'!#REF!/L$1</f>
        <v>#REF!</v>
      </c>
      <c r="M403" s="61" t="e">
        <f>'Raw Data'!#REF!/M$1</f>
        <v>#REF!</v>
      </c>
      <c r="N403" s="61" t="e">
        <f>'Raw Data'!#REF!/N$1</f>
        <v>#REF!</v>
      </c>
      <c r="O403" s="61" t="e">
        <f>'Raw Data'!#REF!/O$1</f>
        <v>#REF!</v>
      </c>
      <c r="P403" s="61" t="str">
        <f t="shared" si="39"/>
        <v/>
      </c>
      <c r="Q403" s="61" t="e">
        <f t="shared" si="40"/>
        <v>#REF!</v>
      </c>
    </row>
    <row r="404" spans="1:17">
      <c r="A404" s="2" t="s">
        <v>210</v>
      </c>
      <c r="B404" s="55">
        <v>4</v>
      </c>
      <c r="C404" s="55">
        <v>2023</v>
      </c>
      <c r="D404" s="55" t="s">
        <v>211</v>
      </c>
      <c r="E404" s="55" t="s">
        <v>211</v>
      </c>
      <c r="F404" s="36">
        <v>45047</v>
      </c>
      <c r="G404" s="112">
        <f t="shared" ref="G404:G440" si="41">DAY(EOMONTH(F404,0))</f>
        <v>31</v>
      </c>
      <c r="H404" s="114">
        <f t="shared" si="32"/>
        <v>45053</v>
      </c>
      <c r="I404" s="153">
        <f>_xlfn.XLOOKUP(Table12[[#This Row],[Month Year]],'Modelling New'!D:D,'Modelling New'!N:N)</f>
        <v>10.507</v>
      </c>
      <c r="J404" s="61" t="e">
        <f>'Raw Data'!#REF!/J$1</f>
        <v>#REF!</v>
      </c>
      <c r="K404" s="61" t="e">
        <f>'Raw Data'!#REF!/K$1</f>
        <v>#REF!</v>
      </c>
      <c r="L404" s="61" t="e">
        <f>'Raw Data'!#REF!/L$1</f>
        <v>#REF!</v>
      </c>
      <c r="M404" s="61" t="e">
        <f>'Raw Data'!#REF!/M$1</f>
        <v>#REF!</v>
      </c>
      <c r="N404" s="61" t="e">
        <f>'Raw Data'!#REF!/N$1</f>
        <v>#REF!</v>
      </c>
      <c r="O404" s="61" t="e">
        <f>'Raw Data'!#REF!/O$1</f>
        <v>#REF!</v>
      </c>
      <c r="P404" s="61" t="str">
        <f t="shared" ref="P404:P440" si="42">IFERROR(AVERAGEIF(J404:O404,"&gt;"&amp;0,J404:O404),"")</f>
        <v/>
      </c>
      <c r="Q404" s="61" t="e">
        <f t="shared" ref="Q404:Q440" si="43">MAXA(J404:O404)</f>
        <v>#REF!</v>
      </c>
    </row>
    <row r="405" spans="1:17">
      <c r="A405" s="2" t="s">
        <v>210</v>
      </c>
      <c r="B405" s="55">
        <v>4</v>
      </c>
      <c r="C405" s="55">
        <v>2023</v>
      </c>
      <c r="D405" s="55" t="s">
        <v>211</v>
      </c>
      <c r="E405" s="55" t="s">
        <v>211</v>
      </c>
      <c r="F405" s="36">
        <v>45047</v>
      </c>
      <c r="G405" s="112">
        <f t="shared" si="41"/>
        <v>31</v>
      </c>
      <c r="H405" s="114">
        <f t="shared" si="32"/>
        <v>45054</v>
      </c>
      <c r="I405" s="153">
        <f>_xlfn.XLOOKUP(Table12[[#This Row],[Month Year]],'Modelling New'!D:D,'Modelling New'!N:N)</f>
        <v>10.507</v>
      </c>
      <c r="J405" s="61" t="e">
        <f>'Raw Data'!#REF!/J$1</f>
        <v>#REF!</v>
      </c>
      <c r="K405" s="61" t="e">
        <f>'Raw Data'!#REF!/K$1</f>
        <v>#REF!</v>
      </c>
      <c r="L405" s="61" t="e">
        <f>'Raw Data'!#REF!/L$1</f>
        <v>#REF!</v>
      </c>
      <c r="M405" s="61" t="e">
        <f>'Raw Data'!#REF!/M$1</f>
        <v>#REF!</v>
      </c>
      <c r="N405" s="61" t="e">
        <f>'Raw Data'!#REF!/N$1</f>
        <v>#REF!</v>
      </c>
      <c r="O405" s="61" t="e">
        <f>'Raw Data'!#REF!/O$1</f>
        <v>#REF!</v>
      </c>
      <c r="P405" s="61" t="str">
        <f t="shared" si="42"/>
        <v/>
      </c>
      <c r="Q405" s="61" t="e">
        <f t="shared" si="43"/>
        <v>#REF!</v>
      </c>
    </row>
    <row r="406" spans="1:17">
      <c r="A406" s="2" t="s">
        <v>210</v>
      </c>
      <c r="B406" s="55">
        <v>4</v>
      </c>
      <c r="C406" s="55">
        <v>2023</v>
      </c>
      <c r="D406" s="55" t="s">
        <v>211</v>
      </c>
      <c r="E406" s="55" t="s">
        <v>211</v>
      </c>
      <c r="F406" s="36">
        <v>45047</v>
      </c>
      <c r="G406" s="112">
        <f t="shared" si="41"/>
        <v>31</v>
      </c>
      <c r="H406" s="114">
        <f t="shared" si="32"/>
        <v>45055</v>
      </c>
      <c r="I406" s="153">
        <f>_xlfn.XLOOKUP(Table12[[#This Row],[Month Year]],'Modelling New'!D:D,'Modelling New'!N:N)</f>
        <v>10.507</v>
      </c>
      <c r="J406" s="61" t="e">
        <f>'Raw Data'!#REF!/J$1</f>
        <v>#REF!</v>
      </c>
      <c r="K406" s="61" t="e">
        <f>'Raw Data'!#REF!/K$1</f>
        <v>#REF!</v>
      </c>
      <c r="L406" s="61" t="e">
        <f>'Raw Data'!#REF!/L$1</f>
        <v>#REF!</v>
      </c>
      <c r="M406" s="61" t="e">
        <f>'Raw Data'!#REF!/M$1</f>
        <v>#REF!</v>
      </c>
      <c r="N406" s="61" t="e">
        <f>'Raw Data'!#REF!/N$1</f>
        <v>#REF!</v>
      </c>
      <c r="O406" s="61" t="e">
        <f>'Raw Data'!#REF!/O$1</f>
        <v>#REF!</v>
      </c>
      <c r="P406" s="61" t="str">
        <f t="shared" si="42"/>
        <v/>
      </c>
      <c r="Q406" s="61" t="e">
        <f t="shared" si="43"/>
        <v>#REF!</v>
      </c>
    </row>
    <row r="407" spans="1:17">
      <c r="A407" s="2" t="s">
        <v>210</v>
      </c>
      <c r="B407" s="55">
        <v>4</v>
      </c>
      <c r="C407" s="55">
        <v>2023</v>
      </c>
      <c r="D407" s="55" t="s">
        <v>211</v>
      </c>
      <c r="E407" s="55" t="s">
        <v>211</v>
      </c>
      <c r="F407" s="36">
        <v>45047</v>
      </c>
      <c r="G407" s="112">
        <f t="shared" si="41"/>
        <v>31</v>
      </c>
      <c r="H407" s="114">
        <f t="shared" si="32"/>
        <v>45056</v>
      </c>
      <c r="I407" s="153">
        <f>_xlfn.XLOOKUP(Table12[[#This Row],[Month Year]],'Modelling New'!D:D,'Modelling New'!N:N)</f>
        <v>10.507</v>
      </c>
      <c r="J407" s="61" t="e">
        <f>'Raw Data'!#REF!/J$1</f>
        <v>#REF!</v>
      </c>
      <c r="K407" s="61" t="e">
        <f>'Raw Data'!#REF!/K$1</f>
        <v>#REF!</v>
      </c>
      <c r="L407" s="61" t="e">
        <f>'Raw Data'!#REF!/L$1</f>
        <v>#REF!</v>
      </c>
      <c r="M407" s="61" t="e">
        <f>'Raw Data'!#REF!/M$1</f>
        <v>#REF!</v>
      </c>
      <c r="N407" s="61" t="e">
        <f>'Raw Data'!#REF!/N$1</f>
        <v>#REF!</v>
      </c>
      <c r="O407" s="61" t="e">
        <f>'Raw Data'!#REF!/O$1</f>
        <v>#REF!</v>
      </c>
      <c r="P407" s="61" t="str">
        <f t="shared" si="42"/>
        <v/>
      </c>
      <c r="Q407" s="61" t="e">
        <f t="shared" si="43"/>
        <v>#REF!</v>
      </c>
    </row>
    <row r="408" spans="1:17">
      <c r="A408" s="2" t="s">
        <v>210</v>
      </c>
      <c r="B408" s="55">
        <v>4</v>
      </c>
      <c r="C408" s="55">
        <v>2023</v>
      </c>
      <c r="D408" s="55" t="s">
        <v>211</v>
      </c>
      <c r="E408" s="55" t="s">
        <v>211</v>
      </c>
      <c r="F408" s="36">
        <v>45047</v>
      </c>
      <c r="G408" s="112">
        <f t="shared" si="41"/>
        <v>31</v>
      </c>
      <c r="H408" s="114">
        <f t="shared" si="32"/>
        <v>45057</v>
      </c>
      <c r="I408" s="153">
        <f>_xlfn.XLOOKUP(Table12[[#This Row],[Month Year]],'Modelling New'!D:D,'Modelling New'!N:N)</f>
        <v>10.507</v>
      </c>
      <c r="J408" s="61" t="e">
        <f>'Raw Data'!#REF!/J$1</f>
        <v>#REF!</v>
      </c>
      <c r="K408" s="61" t="e">
        <f>'Raw Data'!#REF!/K$1</f>
        <v>#REF!</v>
      </c>
      <c r="L408" s="61" t="e">
        <f>'Raw Data'!#REF!/L$1</f>
        <v>#REF!</v>
      </c>
      <c r="M408" s="61" t="e">
        <f>'Raw Data'!#REF!/M$1</f>
        <v>#REF!</v>
      </c>
      <c r="N408" s="61" t="e">
        <f>'Raw Data'!#REF!/N$1</f>
        <v>#REF!</v>
      </c>
      <c r="O408" s="61" t="e">
        <f>'Raw Data'!#REF!/O$1</f>
        <v>#REF!</v>
      </c>
      <c r="P408" s="61" t="str">
        <f t="shared" si="42"/>
        <v/>
      </c>
      <c r="Q408" s="61" t="e">
        <f t="shared" si="43"/>
        <v>#REF!</v>
      </c>
    </row>
    <row r="409" spans="1:17">
      <c r="A409" s="2" t="s">
        <v>210</v>
      </c>
      <c r="B409" s="55">
        <v>4</v>
      </c>
      <c r="C409" s="55">
        <v>2023</v>
      </c>
      <c r="D409" s="55" t="s">
        <v>211</v>
      </c>
      <c r="E409" s="55" t="s">
        <v>211</v>
      </c>
      <c r="F409" s="36">
        <v>45047</v>
      </c>
      <c r="G409" s="112">
        <f t="shared" si="41"/>
        <v>31</v>
      </c>
      <c r="H409" s="114">
        <f t="shared" si="32"/>
        <v>45058</v>
      </c>
      <c r="I409" s="153">
        <f>_xlfn.XLOOKUP(Table12[[#This Row],[Month Year]],'Modelling New'!D:D,'Modelling New'!N:N)</f>
        <v>10.507</v>
      </c>
      <c r="J409" s="61" t="e">
        <f>'Raw Data'!#REF!/J$1</f>
        <v>#REF!</v>
      </c>
      <c r="K409" s="61" t="e">
        <f>'Raw Data'!#REF!/K$1</f>
        <v>#REF!</v>
      </c>
      <c r="L409" s="61" t="e">
        <f>'Raw Data'!#REF!/L$1</f>
        <v>#REF!</v>
      </c>
      <c r="M409" s="61" t="e">
        <f>'Raw Data'!#REF!/M$1</f>
        <v>#REF!</v>
      </c>
      <c r="N409" s="61" t="e">
        <f>'Raw Data'!#REF!/N$1</f>
        <v>#REF!</v>
      </c>
      <c r="O409" s="61" t="e">
        <f>'Raw Data'!#REF!/O$1</f>
        <v>#REF!</v>
      </c>
      <c r="P409" s="61" t="str">
        <f t="shared" si="42"/>
        <v/>
      </c>
      <c r="Q409" s="61" t="e">
        <f t="shared" si="43"/>
        <v>#REF!</v>
      </c>
    </row>
    <row r="410" spans="1:17">
      <c r="A410" s="2" t="s">
        <v>210</v>
      </c>
      <c r="B410" s="55">
        <v>4</v>
      </c>
      <c r="C410" s="55">
        <v>2023</v>
      </c>
      <c r="D410" s="55" t="s">
        <v>211</v>
      </c>
      <c r="E410" s="55" t="s">
        <v>211</v>
      </c>
      <c r="F410" s="36">
        <v>45047</v>
      </c>
      <c r="G410" s="112">
        <f t="shared" si="41"/>
        <v>31</v>
      </c>
      <c r="H410" s="114">
        <f t="shared" si="32"/>
        <v>45059</v>
      </c>
      <c r="I410" s="153">
        <f>_xlfn.XLOOKUP(Table12[[#This Row],[Month Year]],'Modelling New'!D:D,'Modelling New'!N:N)</f>
        <v>10.507</v>
      </c>
      <c r="J410" s="61" t="e">
        <f>'Raw Data'!#REF!/J$1</f>
        <v>#REF!</v>
      </c>
      <c r="K410" s="61" t="e">
        <f>'Raw Data'!#REF!/K$1</f>
        <v>#REF!</v>
      </c>
      <c r="L410" s="61" t="e">
        <f>'Raw Data'!#REF!/L$1</f>
        <v>#REF!</v>
      </c>
      <c r="M410" s="61" t="e">
        <f>'Raw Data'!#REF!/M$1</f>
        <v>#REF!</v>
      </c>
      <c r="N410" s="61" t="e">
        <f>'Raw Data'!#REF!/N$1</f>
        <v>#REF!</v>
      </c>
      <c r="O410" s="61" t="e">
        <f>'Raw Data'!#REF!/O$1</f>
        <v>#REF!</v>
      </c>
      <c r="P410" s="61" t="str">
        <f t="shared" si="42"/>
        <v/>
      </c>
      <c r="Q410" s="61" t="e">
        <f t="shared" si="43"/>
        <v>#REF!</v>
      </c>
    </row>
    <row r="411" spans="1:17">
      <c r="A411" s="2" t="s">
        <v>210</v>
      </c>
      <c r="B411" s="55">
        <v>4</v>
      </c>
      <c r="C411" s="55">
        <v>2023</v>
      </c>
      <c r="D411" s="55" t="s">
        <v>211</v>
      </c>
      <c r="E411" s="55" t="s">
        <v>211</v>
      </c>
      <c r="F411" s="36">
        <v>45047</v>
      </c>
      <c r="G411" s="112">
        <f t="shared" si="41"/>
        <v>31</v>
      </c>
      <c r="H411" s="114">
        <f t="shared" si="32"/>
        <v>45060</v>
      </c>
      <c r="I411" s="153">
        <f>_xlfn.XLOOKUP(Table12[[#This Row],[Month Year]],'Modelling New'!D:D,'Modelling New'!N:N)</f>
        <v>10.507</v>
      </c>
      <c r="J411" s="61" t="e">
        <f>'Raw Data'!#REF!/J$1</f>
        <v>#REF!</v>
      </c>
      <c r="K411" s="61" t="e">
        <f>'Raw Data'!#REF!/K$1</f>
        <v>#REF!</v>
      </c>
      <c r="L411" s="61" t="e">
        <f>'Raw Data'!#REF!/L$1</f>
        <v>#REF!</v>
      </c>
      <c r="M411" s="61" t="e">
        <f>'Raw Data'!#REF!/M$1</f>
        <v>#REF!</v>
      </c>
      <c r="N411" s="61" t="e">
        <f>'Raw Data'!#REF!/N$1</f>
        <v>#REF!</v>
      </c>
      <c r="O411" s="61" t="e">
        <f>'Raw Data'!#REF!/O$1</f>
        <v>#REF!</v>
      </c>
      <c r="P411" s="61" t="str">
        <f t="shared" si="42"/>
        <v/>
      </c>
      <c r="Q411" s="61" t="e">
        <f t="shared" si="43"/>
        <v>#REF!</v>
      </c>
    </row>
    <row r="412" spans="1:17">
      <c r="A412" s="2" t="s">
        <v>210</v>
      </c>
      <c r="B412" s="55">
        <v>4</v>
      </c>
      <c r="C412" s="55">
        <v>2023</v>
      </c>
      <c r="D412" s="55" t="s">
        <v>211</v>
      </c>
      <c r="E412" s="55" t="s">
        <v>211</v>
      </c>
      <c r="F412" s="36">
        <v>45047</v>
      </c>
      <c r="G412" s="112">
        <f t="shared" si="41"/>
        <v>31</v>
      </c>
      <c r="H412" s="114">
        <f t="shared" si="32"/>
        <v>45061</v>
      </c>
      <c r="I412" s="153">
        <f>_xlfn.XLOOKUP(Table12[[#This Row],[Month Year]],'Modelling New'!D:D,'Modelling New'!N:N)</f>
        <v>10.507</v>
      </c>
      <c r="J412" s="61" t="e">
        <f>'Raw Data'!#REF!/J$1</f>
        <v>#REF!</v>
      </c>
      <c r="K412" s="61" t="e">
        <f>'Raw Data'!#REF!/K$1</f>
        <v>#REF!</v>
      </c>
      <c r="L412" s="61" t="e">
        <f>'Raw Data'!#REF!/L$1</f>
        <v>#REF!</v>
      </c>
      <c r="M412" s="61" t="e">
        <f>'Raw Data'!#REF!/M$1</f>
        <v>#REF!</v>
      </c>
      <c r="N412" s="61" t="e">
        <f>'Raw Data'!#REF!/N$1</f>
        <v>#REF!</v>
      </c>
      <c r="O412" s="61" t="e">
        <f>'Raw Data'!#REF!/O$1</f>
        <v>#REF!</v>
      </c>
      <c r="P412" s="61" t="str">
        <f t="shared" si="42"/>
        <v/>
      </c>
      <c r="Q412" s="61" t="e">
        <f t="shared" si="43"/>
        <v>#REF!</v>
      </c>
    </row>
    <row r="413" spans="1:17">
      <c r="A413" s="2" t="s">
        <v>210</v>
      </c>
      <c r="B413" s="55">
        <v>4</v>
      </c>
      <c r="C413" s="55">
        <v>2023</v>
      </c>
      <c r="D413" s="55" t="s">
        <v>211</v>
      </c>
      <c r="E413" s="55" t="s">
        <v>211</v>
      </c>
      <c r="F413" s="36">
        <v>45047</v>
      </c>
      <c r="G413" s="112">
        <f t="shared" si="41"/>
        <v>31</v>
      </c>
      <c r="H413" s="114">
        <f t="shared" si="32"/>
        <v>45062</v>
      </c>
      <c r="I413" s="153">
        <f>_xlfn.XLOOKUP(Table12[[#This Row],[Month Year]],'Modelling New'!D:D,'Modelling New'!N:N)</f>
        <v>10.507</v>
      </c>
      <c r="J413" s="61" t="e">
        <f>'Raw Data'!#REF!/J$1</f>
        <v>#REF!</v>
      </c>
      <c r="K413" s="61" t="e">
        <f>'Raw Data'!#REF!/K$1</f>
        <v>#REF!</v>
      </c>
      <c r="L413" s="61" t="e">
        <f>'Raw Data'!#REF!/L$1</f>
        <v>#REF!</v>
      </c>
      <c r="M413" s="61" t="e">
        <f>'Raw Data'!#REF!/M$1</f>
        <v>#REF!</v>
      </c>
      <c r="N413" s="61" t="e">
        <f>'Raw Data'!#REF!/N$1</f>
        <v>#REF!</v>
      </c>
      <c r="O413" s="61" t="e">
        <f>'Raw Data'!#REF!/O$1</f>
        <v>#REF!</v>
      </c>
      <c r="P413" s="61" t="str">
        <f t="shared" si="42"/>
        <v/>
      </c>
      <c r="Q413" s="61" t="e">
        <f t="shared" si="43"/>
        <v>#REF!</v>
      </c>
    </row>
    <row r="414" spans="1:17">
      <c r="A414" s="2" t="s">
        <v>210</v>
      </c>
      <c r="B414" s="55">
        <v>4</v>
      </c>
      <c r="C414" s="55">
        <v>2023</v>
      </c>
      <c r="D414" s="55" t="s">
        <v>211</v>
      </c>
      <c r="E414" s="55" t="s">
        <v>211</v>
      </c>
      <c r="F414" s="36">
        <v>45047</v>
      </c>
      <c r="G414" s="112">
        <f t="shared" si="41"/>
        <v>31</v>
      </c>
      <c r="H414" s="114">
        <f t="shared" si="32"/>
        <v>45063</v>
      </c>
      <c r="I414" s="153">
        <f>_xlfn.XLOOKUP(Table12[[#This Row],[Month Year]],'Modelling New'!D:D,'Modelling New'!N:N)</f>
        <v>10.507</v>
      </c>
      <c r="J414" s="61" t="e">
        <f>'Raw Data'!#REF!/J$1</f>
        <v>#REF!</v>
      </c>
      <c r="K414" s="61" t="e">
        <f>'Raw Data'!#REF!/K$1</f>
        <v>#REF!</v>
      </c>
      <c r="L414" s="61" t="e">
        <f>'Raw Data'!#REF!/L$1</f>
        <v>#REF!</v>
      </c>
      <c r="M414" s="61" t="e">
        <f>'Raw Data'!#REF!/M$1</f>
        <v>#REF!</v>
      </c>
      <c r="N414" s="61" t="e">
        <f>'Raw Data'!#REF!/N$1</f>
        <v>#REF!</v>
      </c>
      <c r="O414" s="61" t="e">
        <f>'Raw Data'!#REF!/O$1</f>
        <v>#REF!</v>
      </c>
      <c r="P414" s="61" t="str">
        <f t="shared" si="42"/>
        <v/>
      </c>
      <c r="Q414" s="61" t="e">
        <f t="shared" si="43"/>
        <v>#REF!</v>
      </c>
    </row>
    <row r="415" spans="1:17">
      <c r="A415" s="2" t="s">
        <v>210</v>
      </c>
      <c r="B415" s="55">
        <v>4</v>
      </c>
      <c r="C415" s="55">
        <v>2023</v>
      </c>
      <c r="D415" s="55" t="s">
        <v>211</v>
      </c>
      <c r="E415" s="55" t="s">
        <v>211</v>
      </c>
      <c r="F415" s="36">
        <v>45047</v>
      </c>
      <c r="G415" s="112">
        <f t="shared" si="41"/>
        <v>31</v>
      </c>
      <c r="H415" s="114">
        <f t="shared" si="32"/>
        <v>45064</v>
      </c>
      <c r="I415" s="153">
        <f>_xlfn.XLOOKUP(Table12[[#This Row],[Month Year]],'Modelling New'!D:D,'Modelling New'!N:N)</f>
        <v>10.507</v>
      </c>
      <c r="J415" s="61" t="e">
        <f>'Raw Data'!#REF!/J$1</f>
        <v>#REF!</v>
      </c>
      <c r="K415" s="61" t="e">
        <f>'Raw Data'!#REF!/K$1</f>
        <v>#REF!</v>
      </c>
      <c r="L415" s="61" t="e">
        <f>'Raw Data'!#REF!/L$1</f>
        <v>#REF!</v>
      </c>
      <c r="M415" s="61" t="e">
        <f>'Raw Data'!#REF!/M$1</f>
        <v>#REF!</v>
      </c>
      <c r="N415" s="61" t="e">
        <f>'Raw Data'!#REF!/N$1</f>
        <v>#REF!</v>
      </c>
      <c r="O415" s="61" t="e">
        <f>'Raw Data'!#REF!/O$1</f>
        <v>#REF!</v>
      </c>
      <c r="P415" s="61" t="str">
        <f t="shared" si="42"/>
        <v/>
      </c>
      <c r="Q415" s="61" t="e">
        <f t="shared" si="43"/>
        <v>#REF!</v>
      </c>
    </row>
    <row r="416" spans="1:17">
      <c r="A416" s="2" t="s">
        <v>210</v>
      </c>
      <c r="B416" s="55">
        <v>4</v>
      </c>
      <c r="C416" s="55">
        <v>2023</v>
      </c>
      <c r="D416" s="55" t="s">
        <v>211</v>
      </c>
      <c r="E416" s="55" t="s">
        <v>211</v>
      </c>
      <c r="F416" s="36">
        <v>45047</v>
      </c>
      <c r="G416" s="112">
        <f t="shared" si="41"/>
        <v>31</v>
      </c>
      <c r="H416" s="114">
        <f t="shared" si="32"/>
        <v>45065</v>
      </c>
      <c r="I416" s="153">
        <f>_xlfn.XLOOKUP(Table12[[#This Row],[Month Year]],'Modelling New'!D:D,'Modelling New'!N:N)</f>
        <v>10.507</v>
      </c>
      <c r="J416" s="61" t="e">
        <f>'Raw Data'!#REF!/J$1</f>
        <v>#REF!</v>
      </c>
      <c r="K416" s="61" t="e">
        <f>'Raw Data'!#REF!/K$1</f>
        <v>#REF!</v>
      </c>
      <c r="L416" s="61" t="e">
        <f>'Raw Data'!#REF!/L$1</f>
        <v>#REF!</v>
      </c>
      <c r="M416" s="61" t="e">
        <f>'Raw Data'!#REF!/M$1</f>
        <v>#REF!</v>
      </c>
      <c r="N416" s="61" t="e">
        <f>'Raw Data'!#REF!/N$1</f>
        <v>#REF!</v>
      </c>
      <c r="O416" s="61" t="e">
        <f>'Raw Data'!#REF!/O$1</f>
        <v>#REF!</v>
      </c>
      <c r="P416" s="61" t="str">
        <f t="shared" si="42"/>
        <v/>
      </c>
      <c r="Q416" s="61" t="e">
        <f t="shared" si="43"/>
        <v>#REF!</v>
      </c>
    </row>
    <row r="417" spans="1:17">
      <c r="A417" s="2" t="s">
        <v>210</v>
      </c>
      <c r="B417" s="55">
        <v>4</v>
      </c>
      <c r="C417" s="55">
        <v>2023</v>
      </c>
      <c r="D417" s="55" t="s">
        <v>211</v>
      </c>
      <c r="E417" s="55" t="s">
        <v>211</v>
      </c>
      <c r="F417" s="36">
        <v>45047</v>
      </c>
      <c r="G417" s="112">
        <f t="shared" si="41"/>
        <v>31</v>
      </c>
      <c r="H417" s="114">
        <f t="shared" si="32"/>
        <v>45066</v>
      </c>
      <c r="I417" s="153">
        <f>_xlfn.XLOOKUP(Table12[[#This Row],[Month Year]],'Modelling New'!D:D,'Modelling New'!N:N)</f>
        <v>10.507</v>
      </c>
      <c r="J417" s="61" t="e">
        <f>'Raw Data'!#REF!/J$1</f>
        <v>#REF!</v>
      </c>
      <c r="K417" s="61" t="e">
        <f>'Raw Data'!#REF!/K$1</f>
        <v>#REF!</v>
      </c>
      <c r="L417" s="61" t="e">
        <f>'Raw Data'!#REF!/L$1</f>
        <v>#REF!</v>
      </c>
      <c r="M417" s="61" t="e">
        <f>'Raw Data'!#REF!/M$1</f>
        <v>#REF!</v>
      </c>
      <c r="N417" s="61" t="e">
        <f>'Raw Data'!#REF!/N$1</f>
        <v>#REF!</v>
      </c>
      <c r="O417" s="61" t="e">
        <f>'Raw Data'!#REF!/O$1</f>
        <v>#REF!</v>
      </c>
      <c r="P417" s="61" t="str">
        <f t="shared" si="42"/>
        <v/>
      </c>
      <c r="Q417" s="61" t="e">
        <f t="shared" si="43"/>
        <v>#REF!</v>
      </c>
    </row>
    <row r="418" spans="1:17">
      <c r="A418" s="2" t="s">
        <v>210</v>
      </c>
      <c r="B418" s="55">
        <v>4</v>
      </c>
      <c r="C418" s="55">
        <v>2023</v>
      </c>
      <c r="D418" s="55" t="s">
        <v>211</v>
      </c>
      <c r="E418" s="55" t="s">
        <v>211</v>
      </c>
      <c r="F418" s="36">
        <v>45047</v>
      </c>
      <c r="G418" s="112">
        <f t="shared" si="41"/>
        <v>31</v>
      </c>
      <c r="H418" s="114">
        <f t="shared" si="32"/>
        <v>45067</v>
      </c>
      <c r="I418" s="153">
        <f>_xlfn.XLOOKUP(Table12[[#This Row],[Month Year]],'Modelling New'!D:D,'Modelling New'!N:N)</f>
        <v>10.507</v>
      </c>
      <c r="J418" s="61" t="e">
        <f>'Raw Data'!#REF!/J$1</f>
        <v>#REF!</v>
      </c>
      <c r="K418" s="61" t="e">
        <f>'Raw Data'!#REF!/K$1</f>
        <v>#REF!</v>
      </c>
      <c r="L418" s="61" t="e">
        <f>'Raw Data'!#REF!/L$1</f>
        <v>#REF!</v>
      </c>
      <c r="M418" s="61" t="e">
        <f>'Raw Data'!#REF!/M$1</f>
        <v>#REF!</v>
      </c>
      <c r="N418" s="61" t="e">
        <f>'Raw Data'!#REF!/N$1</f>
        <v>#REF!</v>
      </c>
      <c r="O418" s="61" t="e">
        <f>'Raw Data'!#REF!/O$1</f>
        <v>#REF!</v>
      </c>
      <c r="P418" s="61" t="str">
        <f t="shared" si="42"/>
        <v/>
      </c>
      <c r="Q418" s="61" t="e">
        <f t="shared" si="43"/>
        <v>#REF!</v>
      </c>
    </row>
    <row r="419" spans="1:17">
      <c r="A419" s="2" t="s">
        <v>210</v>
      </c>
      <c r="B419" s="55">
        <v>4</v>
      </c>
      <c r="C419" s="55">
        <v>2023</v>
      </c>
      <c r="D419" s="55" t="s">
        <v>211</v>
      </c>
      <c r="E419" s="55" t="s">
        <v>211</v>
      </c>
      <c r="F419" s="36">
        <v>45047</v>
      </c>
      <c r="G419" s="112">
        <f t="shared" si="41"/>
        <v>31</v>
      </c>
      <c r="H419" s="114">
        <f t="shared" si="32"/>
        <v>45068</v>
      </c>
      <c r="I419" s="153">
        <f>_xlfn.XLOOKUP(Table12[[#This Row],[Month Year]],'Modelling New'!D:D,'Modelling New'!N:N)</f>
        <v>10.507</v>
      </c>
      <c r="J419" s="61" t="e">
        <f>'Raw Data'!#REF!/J$1</f>
        <v>#REF!</v>
      </c>
      <c r="K419" s="61" t="e">
        <f>'Raw Data'!#REF!/K$1</f>
        <v>#REF!</v>
      </c>
      <c r="L419" s="61" t="e">
        <f>'Raw Data'!#REF!/L$1</f>
        <v>#REF!</v>
      </c>
      <c r="M419" s="61" t="e">
        <f>'Raw Data'!#REF!/M$1</f>
        <v>#REF!</v>
      </c>
      <c r="N419" s="61" t="e">
        <f>'Raw Data'!#REF!/N$1</f>
        <v>#REF!</v>
      </c>
      <c r="O419" s="61" t="e">
        <f>'Raw Data'!#REF!/O$1</f>
        <v>#REF!</v>
      </c>
      <c r="P419" s="61" t="str">
        <f t="shared" si="42"/>
        <v/>
      </c>
      <c r="Q419" s="61" t="e">
        <f t="shared" si="43"/>
        <v>#REF!</v>
      </c>
    </row>
    <row r="420" spans="1:17">
      <c r="A420" s="2" t="s">
        <v>210</v>
      </c>
      <c r="B420" s="55">
        <v>4</v>
      </c>
      <c r="C420" s="55">
        <v>2023</v>
      </c>
      <c r="D420" s="55" t="s">
        <v>211</v>
      </c>
      <c r="E420" s="55" t="s">
        <v>211</v>
      </c>
      <c r="F420" s="36">
        <v>45047</v>
      </c>
      <c r="G420" s="112">
        <f t="shared" si="41"/>
        <v>31</v>
      </c>
      <c r="H420" s="114">
        <f t="shared" si="32"/>
        <v>45069</v>
      </c>
      <c r="I420" s="153">
        <f>_xlfn.XLOOKUP(Table12[[#This Row],[Month Year]],'Modelling New'!D:D,'Modelling New'!N:N)</f>
        <v>10.507</v>
      </c>
      <c r="J420" s="61" t="e">
        <f>'Raw Data'!#REF!/J$1</f>
        <v>#REF!</v>
      </c>
      <c r="K420" s="61" t="e">
        <f>'Raw Data'!#REF!/K$1</f>
        <v>#REF!</v>
      </c>
      <c r="L420" s="61" t="e">
        <f>'Raw Data'!#REF!/L$1</f>
        <v>#REF!</v>
      </c>
      <c r="M420" s="61" t="e">
        <f>'Raw Data'!#REF!/M$1</f>
        <v>#REF!</v>
      </c>
      <c r="N420" s="61" t="e">
        <f>'Raw Data'!#REF!/N$1</f>
        <v>#REF!</v>
      </c>
      <c r="O420" s="61" t="e">
        <f>'Raw Data'!#REF!/O$1</f>
        <v>#REF!</v>
      </c>
      <c r="P420" s="61" t="str">
        <f t="shared" si="42"/>
        <v/>
      </c>
      <c r="Q420" s="61" t="e">
        <f t="shared" si="43"/>
        <v>#REF!</v>
      </c>
    </row>
    <row r="421" spans="1:17">
      <c r="A421" s="2" t="s">
        <v>210</v>
      </c>
      <c r="B421" s="55">
        <v>4</v>
      </c>
      <c r="C421" s="55">
        <v>2023</v>
      </c>
      <c r="D421" s="55" t="s">
        <v>211</v>
      </c>
      <c r="E421" s="55" t="s">
        <v>211</v>
      </c>
      <c r="F421" s="36">
        <v>45047</v>
      </c>
      <c r="G421" s="112">
        <f t="shared" si="41"/>
        <v>31</v>
      </c>
      <c r="H421" s="114">
        <f t="shared" si="32"/>
        <v>45070</v>
      </c>
      <c r="I421" s="153">
        <f>_xlfn.XLOOKUP(Table12[[#This Row],[Month Year]],'Modelling New'!D:D,'Modelling New'!N:N)</f>
        <v>10.507</v>
      </c>
      <c r="J421" s="61" t="e">
        <f>'Raw Data'!#REF!/J$1</f>
        <v>#REF!</v>
      </c>
      <c r="K421" s="61" t="e">
        <f>'Raw Data'!#REF!/K$1</f>
        <v>#REF!</v>
      </c>
      <c r="L421" s="61" t="e">
        <f>'Raw Data'!#REF!/L$1</f>
        <v>#REF!</v>
      </c>
      <c r="M421" s="61" t="e">
        <f>'Raw Data'!#REF!/M$1</f>
        <v>#REF!</v>
      </c>
      <c r="N421" s="61" t="e">
        <f>'Raw Data'!#REF!/N$1</f>
        <v>#REF!</v>
      </c>
      <c r="O421" s="61" t="e">
        <f>'Raw Data'!#REF!/O$1</f>
        <v>#REF!</v>
      </c>
      <c r="P421" s="61" t="str">
        <f t="shared" si="42"/>
        <v/>
      </c>
      <c r="Q421" s="61" t="e">
        <f t="shared" si="43"/>
        <v>#REF!</v>
      </c>
    </row>
    <row r="422" spans="1:17">
      <c r="A422" s="2" t="s">
        <v>210</v>
      </c>
      <c r="B422" s="55">
        <v>4</v>
      </c>
      <c r="C422" s="55">
        <v>2023</v>
      </c>
      <c r="D422" s="55" t="s">
        <v>211</v>
      </c>
      <c r="E422" s="55" t="s">
        <v>211</v>
      </c>
      <c r="F422" s="36">
        <v>45047</v>
      </c>
      <c r="G422" s="112">
        <f t="shared" si="41"/>
        <v>31</v>
      </c>
      <c r="H422" s="114">
        <f t="shared" si="32"/>
        <v>45071</v>
      </c>
      <c r="I422" s="153">
        <f>_xlfn.XLOOKUP(Table12[[#This Row],[Month Year]],'Modelling New'!D:D,'Modelling New'!N:N)</f>
        <v>10.507</v>
      </c>
      <c r="J422" s="61" t="e">
        <f>'Raw Data'!#REF!/J$1</f>
        <v>#REF!</v>
      </c>
      <c r="K422" s="61" t="e">
        <f>'Raw Data'!#REF!/K$1</f>
        <v>#REF!</v>
      </c>
      <c r="L422" s="61" t="e">
        <f>'Raw Data'!#REF!/L$1</f>
        <v>#REF!</v>
      </c>
      <c r="M422" s="61" t="e">
        <f>'Raw Data'!#REF!/M$1</f>
        <v>#REF!</v>
      </c>
      <c r="N422" s="61" t="e">
        <f>'Raw Data'!#REF!/N$1</f>
        <v>#REF!</v>
      </c>
      <c r="O422" s="61" t="e">
        <f>'Raw Data'!#REF!/O$1</f>
        <v>#REF!</v>
      </c>
      <c r="P422" s="61" t="str">
        <f t="shared" si="42"/>
        <v/>
      </c>
      <c r="Q422" s="61" t="e">
        <f t="shared" si="43"/>
        <v>#REF!</v>
      </c>
    </row>
    <row r="423" spans="1:17">
      <c r="A423" s="2" t="s">
        <v>210</v>
      </c>
      <c r="B423" s="55">
        <v>4</v>
      </c>
      <c r="C423" s="55">
        <v>2023</v>
      </c>
      <c r="D423" s="55" t="s">
        <v>211</v>
      </c>
      <c r="E423" s="55" t="s">
        <v>211</v>
      </c>
      <c r="F423" s="36">
        <v>45047</v>
      </c>
      <c r="G423" s="112">
        <f t="shared" si="41"/>
        <v>31</v>
      </c>
      <c r="H423" s="114">
        <f t="shared" si="32"/>
        <v>45072</v>
      </c>
      <c r="I423" s="153">
        <f>_xlfn.XLOOKUP(Table12[[#This Row],[Month Year]],'Modelling New'!D:D,'Modelling New'!N:N)</f>
        <v>10.507</v>
      </c>
      <c r="J423" s="61" t="e">
        <f>'Raw Data'!#REF!/J$1</f>
        <v>#REF!</v>
      </c>
      <c r="K423" s="61" t="e">
        <f>'Raw Data'!#REF!/K$1</f>
        <v>#REF!</v>
      </c>
      <c r="L423" s="61" t="e">
        <f>'Raw Data'!#REF!/L$1</f>
        <v>#REF!</v>
      </c>
      <c r="M423" s="61" t="e">
        <f>'Raw Data'!#REF!/M$1</f>
        <v>#REF!</v>
      </c>
      <c r="N423" s="61" t="e">
        <f>'Raw Data'!#REF!/N$1</f>
        <v>#REF!</v>
      </c>
      <c r="O423" s="61" t="e">
        <f>'Raw Data'!#REF!/O$1</f>
        <v>#REF!</v>
      </c>
      <c r="P423" s="61" t="str">
        <f t="shared" si="42"/>
        <v/>
      </c>
      <c r="Q423" s="61" t="e">
        <f t="shared" si="43"/>
        <v>#REF!</v>
      </c>
    </row>
    <row r="424" spans="1:17">
      <c r="A424" s="2" t="s">
        <v>210</v>
      </c>
      <c r="B424" s="55">
        <v>4</v>
      </c>
      <c r="C424" s="55">
        <v>2023</v>
      </c>
      <c r="D424" s="55" t="s">
        <v>211</v>
      </c>
      <c r="E424" s="55" t="s">
        <v>211</v>
      </c>
      <c r="F424" s="36">
        <v>45047</v>
      </c>
      <c r="G424" s="112">
        <f t="shared" si="41"/>
        <v>31</v>
      </c>
      <c r="H424" s="114">
        <f t="shared" si="32"/>
        <v>45073</v>
      </c>
      <c r="I424" s="153">
        <f>_xlfn.XLOOKUP(Table12[[#This Row],[Month Year]],'Modelling New'!D:D,'Modelling New'!N:N)</f>
        <v>10.507</v>
      </c>
      <c r="J424" s="61" t="e">
        <f>'Raw Data'!#REF!/J$1</f>
        <v>#REF!</v>
      </c>
      <c r="K424" s="61" t="e">
        <f>'Raw Data'!#REF!/K$1</f>
        <v>#REF!</v>
      </c>
      <c r="L424" s="61" t="e">
        <f>'Raw Data'!#REF!/L$1</f>
        <v>#REF!</v>
      </c>
      <c r="M424" s="61" t="e">
        <f>'Raw Data'!#REF!/M$1</f>
        <v>#REF!</v>
      </c>
      <c r="N424" s="61" t="e">
        <f>'Raw Data'!#REF!/N$1</f>
        <v>#REF!</v>
      </c>
      <c r="O424" s="61" t="e">
        <f>'Raw Data'!#REF!/O$1</f>
        <v>#REF!</v>
      </c>
      <c r="P424" s="61" t="str">
        <f t="shared" si="42"/>
        <v/>
      </c>
      <c r="Q424" s="61" t="e">
        <f t="shared" si="43"/>
        <v>#REF!</v>
      </c>
    </row>
    <row r="425" spans="1:17">
      <c r="A425" s="2" t="s">
        <v>210</v>
      </c>
      <c r="B425" s="55">
        <v>4</v>
      </c>
      <c r="C425" s="55">
        <v>2023</v>
      </c>
      <c r="D425" s="55" t="s">
        <v>211</v>
      </c>
      <c r="E425" s="55" t="s">
        <v>211</v>
      </c>
      <c r="F425" s="36">
        <v>45047</v>
      </c>
      <c r="G425" s="112">
        <f t="shared" si="41"/>
        <v>31</v>
      </c>
      <c r="H425" s="114">
        <f t="shared" si="32"/>
        <v>45074</v>
      </c>
      <c r="I425" s="153">
        <f>_xlfn.XLOOKUP(Table12[[#This Row],[Month Year]],'Modelling New'!D:D,'Modelling New'!N:N)</f>
        <v>10.507</v>
      </c>
      <c r="J425" s="61" t="e">
        <f>'Raw Data'!#REF!/J$1</f>
        <v>#REF!</v>
      </c>
      <c r="K425" s="61" t="e">
        <f>'Raw Data'!#REF!/K$1</f>
        <v>#REF!</v>
      </c>
      <c r="L425" s="61" t="e">
        <f>'Raw Data'!#REF!/L$1</f>
        <v>#REF!</v>
      </c>
      <c r="M425" s="61" t="e">
        <f>'Raw Data'!#REF!/M$1</f>
        <v>#REF!</v>
      </c>
      <c r="N425" s="61" t="e">
        <f>'Raw Data'!#REF!/N$1</f>
        <v>#REF!</v>
      </c>
      <c r="O425" s="61" t="e">
        <f>'Raw Data'!#REF!/O$1</f>
        <v>#REF!</v>
      </c>
      <c r="P425" s="61" t="str">
        <f t="shared" si="42"/>
        <v/>
      </c>
      <c r="Q425" s="61" t="e">
        <f t="shared" si="43"/>
        <v>#REF!</v>
      </c>
    </row>
    <row r="426" spans="1:17">
      <c r="A426" s="2" t="s">
        <v>210</v>
      </c>
      <c r="B426" s="55">
        <v>4</v>
      </c>
      <c r="C426" s="55">
        <v>2023</v>
      </c>
      <c r="D426" s="55" t="s">
        <v>211</v>
      </c>
      <c r="E426" s="55" t="s">
        <v>211</v>
      </c>
      <c r="F426" s="36">
        <v>45047</v>
      </c>
      <c r="G426" s="112">
        <f t="shared" si="41"/>
        <v>31</v>
      </c>
      <c r="H426" s="114">
        <f t="shared" si="32"/>
        <v>45075</v>
      </c>
      <c r="I426" s="153">
        <f>_xlfn.XLOOKUP(Table12[[#This Row],[Month Year]],'Modelling New'!D:D,'Modelling New'!N:N)</f>
        <v>10.507</v>
      </c>
      <c r="J426" s="61" t="e">
        <f>'Raw Data'!#REF!/J$1</f>
        <v>#REF!</v>
      </c>
      <c r="K426" s="61" t="e">
        <f>'Raw Data'!#REF!/K$1</f>
        <v>#REF!</v>
      </c>
      <c r="L426" s="61" t="e">
        <f>'Raw Data'!#REF!/L$1</f>
        <v>#REF!</v>
      </c>
      <c r="M426" s="61" t="e">
        <f>'Raw Data'!#REF!/M$1</f>
        <v>#REF!</v>
      </c>
      <c r="N426" s="61" t="e">
        <f>'Raw Data'!#REF!/N$1</f>
        <v>#REF!</v>
      </c>
      <c r="O426" s="61" t="e">
        <f>'Raw Data'!#REF!/O$1</f>
        <v>#REF!</v>
      </c>
      <c r="P426" s="61" t="str">
        <f t="shared" si="42"/>
        <v/>
      </c>
      <c r="Q426" s="61" t="e">
        <f t="shared" si="43"/>
        <v>#REF!</v>
      </c>
    </row>
    <row r="427" spans="1:17">
      <c r="A427" s="2" t="s">
        <v>210</v>
      </c>
      <c r="B427" s="55">
        <v>4</v>
      </c>
      <c r="C427" s="55">
        <v>2023</v>
      </c>
      <c r="D427" s="55" t="s">
        <v>211</v>
      </c>
      <c r="E427" s="55" t="s">
        <v>211</v>
      </c>
      <c r="F427" s="36">
        <v>45047</v>
      </c>
      <c r="G427" s="112">
        <f t="shared" si="41"/>
        <v>31</v>
      </c>
      <c r="H427" s="114">
        <f t="shared" si="32"/>
        <v>45076</v>
      </c>
      <c r="I427" s="153">
        <f>_xlfn.XLOOKUP(Table12[[#This Row],[Month Year]],'Modelling New'!D:D,'Modelling New'!N:N)</f>
        <v>10.507</v>
      </c>
      <c r="J427" s="61" t="e">
        <f>'Raw Data'!#REF!/J$1</f>
        <v>#REF!</v>
      </c>
      <c r="K427" s="61" t="e">
        <f>'Raw Data'!#REF!/K$1</f>
        <v>#REF!</v>
      </c>
      <c r="L427" s="61" t="e">
        <f>'Raw Data'!#REF!/L$1</f>
        <v>#REF!</v>
      </c>
      <c r="M427" s="61" t="e">
        <f>'Raw Data'!#REF!/M$1</f>
        <v>#REF!</v>
      </c>
      <c r="N427" s="61" t="e">
        <f>'Raw Data'!#REF!/N$1</f>
        <v>#REF!</v>
      </c>
      <c r="O427" s="61" t="e">
        <f>'Raw Data'!#REF!/O$1</f>
        <v>#REF!</v>
      </c>
      <c r="P427" s="61" t="str">
        <f t="shared" si="42"/>
        <v/>
      </c>
      <c r="Q427" s="61" t="e">
        <f t="shared" si="43"/>
        <v>#REF!</v>
      </c>
    </row>
    <row r="428" spans="1:17">
      <c r="A428" s="2" t="s">
        <v>210</v>
      </c>
      <c r="B428" s="55">
        <v>4</v>
      </c>
      <c r="C428" s="55">
        <v>2023</v>
      </c>
      <c r="D428" s="55" t="s">
        <v>211</v>
      </c>
      <c r="E428" s="55" t="s">
        <v>211</v>
      </c>
      <c r="F428" s="36">
        <v>45047</v>
      </c>
      <c r="G428" s="112">
        <f t="shared" si="41"/>
        <v>31</v>
      </c>
      <c r="H428" s="114">
        <f t="shared" si="32"/>
        <v>45077</v>
      </c>
      <c r="I428" s="153">
        <f>_xlfn.XLOOKUP(Table12[[#This Row],[Month Year]],'Modelling New'!D:D,'Modelling New'!N:N)</f>
        <v>10.507</v>
      </c>
      <c r="J428" s="61" t="e">
        <f>'Raw Data'!#REF!/J$1</f>
        <v>#REF!</v>
      </c>
      <c r="K428" s="61" t="e">
        <f>'Raw Data'!#REF!/K$1</f>
        <v>#REF!</v>
      </c>
      <c r="L428" s="61" t="e">
        <f>'Raw Data'!#REF!/L$1</f>
        <v>#REF!</v>
      </c>
      <c r="M428" s="61" t="e">
        <f>'Raw Data'!#REF!/M$1</f>
        <v>#REF!</v>
      </c>
      <c r="N428" s="61" t="e">
        <f>'Raw Data'!#REF!/N$1</f>
        <v>#REF!</v>
      </c>
      <c r="O428" s="61" t="e">
        <f>'Raw Data'!#REF!/O$1</f>
        <v>#REF!</v>
      </c>
      <c r="P428" s="61" t="str">
        <f t="shared" si="42"/>
        <v/>
      </c>
      <c r="Q428" s="61" t="e">
        <f t="shared" si="43"/>
        <v>#REF!</v>
      </c>
    </row>
    <row r="429" spans="1:17">
      <c r="A429" s="2" t="s">
        <v>210</v>
      </c>
      <c r="B429" s="55">
        <v>4</v>
      </c>
      <c r="C429" s="55">
        <v>2023</v>
      </c>
      <c r="D429" s="55" t="s">
        <v>211</v>
      </c>
      <c r="E429" s="55" t="s">
        <v>211</v>
      </c>
      <c r="F429" s="36">
        <v>45078</v>
      </c>
      <c r="G429" s="112">
        <f t="shared" si="41"/>
        <v>30</v>
      </c>
      <c r="H429" s="114">
        <f t="shared" si="32"/>
        <v>45078</v>
      </c>
      <c r="I429" s="153">
        <f>_xlfn.XLOOKUP(Table12[[#This Row],[Month Year]],'Modelling New'!D:D,'Modelling New'!N:N)</f>
        <v>10.507</v>
      </c>
      <c r="J429" s="61" t="e">
        <f>'Raw Data'!#REF!/J$1</f>
        <v>#REF!</v>
      </c>
      <c r="K429" s="61" t="e">
        <f>'Raw Data'!#REF!/K$1</f>
        <v>#REF!</v>
      </c>
      <c r="L429" s="61" t="e">
        <f>'Raw Data'!#REF!/L$1</f>
        <v>#REF!</v>
      </c>
      <c r="M429" s="61" t="e">
        <f>'Raw Data'!#REF!/M$1</f>
        <v>#REF!</v>
      </c>
      <c r="N429" s="61" t="e">
        <f>'Raw Data'!#REF!/N$1</f>
        <v>#REF!</v>
      </c>
      <c r="O429" s="61" t="e">
        <f>'Raw Data'!#REF!/O$1</f>
        <v>#REF!</v>
      </c>
      <c r="P429" s="61" t="str">
        <f t="shared" si="42"/>
        <v/>
      </c>
      <c r="Q429" s="61" t="e">
        <f t="shared" si="43"/>
        <v>#REF!</v>
      </c>
    </row>
    <row r="430" spans="1:17">
      <c r="A430" s="2" t="s">
        <v>210</v>
      </c>
      <c r="B430" s="55">
        <v>4</v>
      </c>
      <c r="C430" s="55">
        <v>2023</v>
      </c>
      <c r="D430" s="55" t="s">
        <v>211</v>
      </c>
      <c r="E430" s="55" t="s">
        <v>211</v>
      </c>
      <c r="F430" s="36">
        <v>45078</v>
      </c>
      <c r="G430" s="112">
        <f t="shared" si="41"/>
        <v>30</v>
      </c>
      <c r="H430" s="114">
        <f t="shared" si="32"/>
        <v>45079</v>
      </c>
      <c r="I430" s="153">
        <f>_xlfn.XLOOKUP(Table12[[#This Row],[Month Year]],'Modelling New'!D:D,'Modelling New'!N:N)</f>
        <v>10.507</v>
      </c>
      <c r="J430" s="61" t="e">
        <f>'Raw Data'!#REF!/J$1</f>
        <v>#REF!</v>
      </c>
      <c r="K430" s="61" t="e">
        <f>'Raw Data'!#REF!/K$1</f>
        <v>#REF!</v>
      </c>
      <c r="L430" s="61" t="e">
        <f>'Raw Data'!#REF!/L$1</f>
        <v>#REF!</v>
      </c>
      <c r="M430" s="61" t="e">
        <f>'Raw Data'!#REF!/M$1</f>
        <v>#REF!</v>
      </c>
      <c r="N430" s="61" t="e">
        <f>'Raw Data'!#REF!/N$1</f>
        <v>#REF!</v>
      </c>
      <c r="O430" s="61" t="e">
        <f>'Raw Data'!#REF!/O$1</f>
        <v>#REF!</v>
      </c>
      <c r="P430" s="61" t="str">
        <f t="shared" si="42"/>
        <v/>
      </c>
      <c r="Q430" s="61" t="e">
        <f t="shared" si="43"/>
        <v>#REF!</v>
      </c>
    </row>
    <row r="431" spans="1:17">
      <c r="A431" s="2" t="s">
        <v>210</v>
      </c>
      <c r="B431" s="55">
        <v>4</v>
      </c>
      <c r="C431" s="55">
        <v>2023</v>
      </c>
      <c r="D431" s="55" t="s">
        <v>211</v>
      </c>
      <c r="E431" s="55" t="s">
        <v>211</v>
      </c>
      <c r="F431" s="36">
        <v>45078</v>
      </c>
      <c r="G431" s="112">
        <f t="shared" si="41"/>
        <v>30</v>
      </c>
      <c r="H431" s="114">
        <f t="shared" si="32"/>
        <v>45080</v>
      </c>
      <c r="I431" s="153">
        <f>_xlfn.XLOOKUP(Table12[[#This Row],[Month Year]],'Modelling New'!D:D,'Modelling New'!N:N)</f>
        <v>10.507</v>
      </c>
      <c r="J431" s="61" t="e">
        <f>'Raw Data'!#REF!/J$1</f>
        <v>#REF!</v>
      </c>
      <c r="K431" s="61" t="e">
        <f>'Raw Data'!#REF!/K$1</f>
        <v>#REF!</v>
      </c>
      <c r="L431" s="61" t="e">
        <f>'Raw Data'!#REF!/L$1</f>
        <v>#REF!</v>
      </c>
      <c r="M431" s="61" t="e">
        <f>'Raw Data'!#REF!/M$1</f>
        <v>#REF!</v>
      </c>
      <c r="N431" s="61" t="e">
        <f>'Raw Data'!#REF!/N$1</f>
        <v>#REF!</v>
      </c>
      <c r="O431" s="61" t="e">
        <f>'Raw Data'!#REF!/O$1</f>
        <v>#REF!</v>
      </c>
      <c r="P431" s="61" t="str">
        <f t="shared" si="42"/>
        <v/>
      </c>
      <c r="Q431" s="61" t="e">
        <f t="shared" si="43"/>
        <v>#REF!</v>
      </c>
    </row>
    <row r="432" spans="1:17">
      <c r="A432" s="2" t="s">
        <v>210</v>
      </c>
      <c r="B432" s="55">
        <v>4</v>
      </c>
      <c r="C432" s="55">
        <v>2023</v>
      </c>
      <c r="D432" s="55" t="s">
        <v>211</v>
      </c>
      <c r="E432" s="55" t="s">
        <v>211</v>
      </c>
      <c r="F432" s="36">
        <v>45078</v>
      </c>
      <c r="G432" s="112">
        <f t="shared" si="41"/>
        <v>30</v>
      </c>
      <c r="H432" s="114">
        <f t="shared" si="32"/>
        <v>45081</v>
      </c>
      <c r="I432" s="153">
        <f>_xlfn.XLOOKUP(Table12[[#This Row],[Month Year]],'Modelling New'!D:D,'Modelling New'!N:N)</f>
        <v>10.507</v>
      </c>
      <c r="J432" s="61" t="e">
        <f>'Raw Data'!#REF!/J$1</f>
        <v>#REF!</v>
      </c>
      <c r="K432" s="61" t="e">
        <f>'Raw Data'!#REF!/K$1</f>
        <v>#REF!</v>
      </c>
      <c r="L432" s="61" t="e">
        <f>'Raw Data'!#REF!/L$1</f>
        <v>#REF!</v>
      </c>
      <c r="M432" s="61" t="e">
        <f>'Raw Data'!#REF!/M$1</f>
        <v>#REF!</v>
      </c>
      <c r="N432" s="61" t="e">
        <f>'Raw Data'!#REF!/N$1</f>
        <v>#REF!</v>
      </c>
      <c r="O432" s="61" t="e">
        <f>'Raw Data'!#REF!/O$1</f>
        <v>#REF!</v>
      </c>
      <c r="P432" s="61" t="str">
        <f t="shared" si="42"/>
        <v/>
      </c>
      <c r="Q432" s="61" t="e">
        <f t="shared" si="43"/>
        <v>#REF!</v>
      </c>
    </row>
    <row r="433" spans="1:17">
      <c r="A433" s="2" t="s">
        <v>210</v>
      </c>
      <c r="B433" s="55">
        <v>4</v>
      </c>
      <c r="C433" s="55">
        <v>2023</v>
      </c>
      <c r="D433" s="55" t="s">
        <v>211</v>
      </c>
      <c r="E433" s="55" t="s">
        <v>211</v>
      </c>
      <c r="F433" s="36">
        <v>45078</v>
      </c>
      <c r="G433" s="112">
        <f t="shared" si="41"/>
        <v>30</v>
      </c>
      <c r="H433" s="114">
        <f t="shared" si="32"/>
        <v>45082</v>
      </c>
      <c r="I433" s="153">
        <f>_xlfn.XLOOKUP(Table12[[#This Row],[Month Year]],'Modelling New'!D:D,'Modelling New'!N:N)</f>
        <v>10.507</v>
      </c>
      <c r="J433" s="61" t="e">
        <f>'Raw Data'!#REF!/J$1</f>
        <v>#REF!</v>
      </c>
      <c r="K433" s="61" t="e">
        <f>'Raw Data'!#REF!/K$1</f>
        <v>#REF!</v>
      </c>
      <c r="L433" s="61" t="e">
        <f>'Raw Data'!#REF!/L$1</f>
        <v>#REF!</v>
      </c>
      <c r="M433" s="61" t="e">
        <f>'Raw Data'!#REF!/M$1</f>
        <v>#REF!</v>
      </c>
      <c r="N433" s="61" t="e">
        <f>'Raw Data'!#REF!/N$1</f>
        <v>#REF!</v>
      </c>
      <c r="O433" s="61" t="e">
        <f>'Raw Data'!#REF!/O$1</f>
        <v>#REF!</v>
      </c>
      <c r="P433" s="61" t="str">
        <f t="shared" si="42"/>
        <v/>
      </c>
      <c r="Q433" s="61" t="e">
        <f t="shared" si="43"/>
        <v>#REF!</v>
      </c>
    </row>
    <row r="434" spans="1:17">
      <c r="A434" s="2" t="s">
        <v>210</v>
      </c>
      <c r="B434" s="55">
        <v>4</v>
      </c>
      <c r="C434" s="55">
        <v>2023</v>
      </c>
      <c r="D434" s="55" t="s">
        <v>211</v>
      </c>
      <c r="E434" s="55" t="s">
        <v>211</v>
      </c>
      <c r="F434" s="36">
        <v>45078</v>
      </c>
      <c r="G434" s="112">
        <f t="shared" si="41"/>
        <v>30</v>
      </c>
      <c r="H434" s="114">
        <f t="shared" si="32"/>
        <v>45083</v>
      </c>
      <c r="I434" s="153">
        <f>_xlfn.XLOOKUP(Table12[[#This Row],[Month Year]],'Modelling New'!D:D,'Modelling New'!N:N)</f>
        <v>10.507</v>
      </c>
      <c r="J434" s="61" t="e">
        <f>'Raw Data'!#REF!/J$1</f>
        <v>#REF!</v>
      </c>
      <c r="K434" s="61" t="e">
        <f>'Raw Data'!#REF!/K$1</f>
        <v>#REF!</v>
      </c>
      <c r="L434" s="61" t="e">
        <f>'Raw Data'!#REF!/L$1</f>
        <v>#REF!</v>
      </c>
      <c r="M434" s="61" t="e">
        <f>'Raw Data'!#REF!/M$1</f>
        <v>#REF!</v>
      </c>
      <c r="N434" s="61" t="e">
        <f>'Raw Data'!#REF!/N$1</f>
        <v>#REF!</v>
      </c>
      <c r="O434" s="61" t="e">
        <f>'Raw Data'!#REF!/O$1</f>
        <v>#REF!</v>
      </c>
      <c r="P434" s="61" t="str">
        <f t="shared" si="42"/>
        <v/>
      </c>
      <c r="Q434" s="61" t="e">
        <f t="shared" si="43"/>
        <v>#REF!</v>
      </c>
    </row>
    <row r="435" spans="1:17">
      <c r="A435" s="2" t="s">
        <v>210</v>
      </c>
      <c r="B435" s="55">
        <v>4</v>
      </c>
      <c r="C435" s="55">
        <v>2023</v>
      </c>
      <c r="D435" s="55" t="s">
        <v>211</v>
      </c>
      <c r="E435" s="55" t="s">
        <v>211</v>
      </c>
      <c r="F435" s="36">
        <v>45078</v>
      </c>
      <c r="G435" s="112">
        <f t="shared" si="41"/>
        <v>30</v>
      </c>
      <c r="H435" s="114">
        <f t="shared" si="32"/>
        <v>45084</v>
      </c>
      <c r="I435" s="153">
        <f>_xlfn.XLOOKUP(Table12[[#This Row],[Month Year]],'Modelling New'!D:D,'Modelling New'!N:N)</f>
        <v>10.507</v>
      </c>
      <c r="J435" s="61" t="e">
        <f>'Raw Data'!#REF!/J$1</f>
        <v>#REF!</v>
      </c>
      <c r="K435" s="61" t="e">
        <f>'Raw Data'!#REF!/K$1</f>
        <v>#REF!</v>
      </c>
      <c r="L435" s="61" t="e">
        <f>'Raw Data'!#REF!/L$1</f>
        <v>#REF!</v>
      </c>
      <c r="M435" s="61" t="e">
        <f>'Raw Data'!#REF!/M$1</f>
        <v>#REF!</v>
      </c>
      <c r="N435" s="61" t="e">
        <f>'Raw Data'!#REF!/N$1</f>
        <v>#REF!</v>
      </c>
      <c r="O435" s="61" t="e">
        <f>'Raw Data'!#REF!/O$1</f>
        <v>#REF!</v>
      </c>
      <c r="P435" s="61" t="str">
        <f t="shared" si="42"/>
        <v/>
      </c>
      <c r="Q435" s="61" t="e">
        <f t="shared" si="43"/>
        <v>#REF!</v>
      </c>
    </row>
    <row r="436" spans="1:17">
      <c r="A436" s="2" t="s">
        <v>210</v>
      </c>
      <c r="B436" s="55">
        <v>4</v>
      </c>
      <c r="C436" s="55">
        <v>2023</v>
      </c>
      <c r="D436" s="55" t="s">
        <v>211</v>
      </c>
      <c r="E436" s="55" t="s">
        <v>211</v>
      </c>
      <c r="F436" s="36">
        <v>45078</v>
      </c>
      <c r="G436" s="112">
        <f t="shared" si="41"/>
        <v>30</v>
      </c>
      <c r="H436" s="114">
        <f t="shared" si="32"/>
        <v>45085</v>
      </c>
      <c r="I436" s="153">
        <f>_xlfn.XLOOKUP(Table12[[#This Row],[Month Year]],'Modelling New'!D:D,'Modelling New'!N:N)</f>
        <v>10.507</v>
      </c>
      <c r="J436" s="61" t="e">
        <f>'Raw Data'!#REF!/J$1</f>
        <v>#REF!</v>
      </c>
      <c r="K436" s="61" t="e">
        <f>'Raw Data'!#REF!/K$1</f>
        <v>#REF!</v>
      </c>
      <c r="L436" s="61" t="e">
        <f>'Raw Data'!#REF!/L$1</f>
        <v>#REF!</v>
      </c>
      <c r="M436" s="61" t="e">
        <f>'Raw Data'!#REF!/M$1</f>
        <v>#REF!</v>
      </c>
      <c r="N436" s="61" t="e">
        <f>'Raw Data'!#REF!/N$1</f>
        <v>#REF!</v>
      </c>
      <c r="O436" s="61" t="e">
        <f>'Raw Data'!#REF!/O$1</f>
        <v>#REF!</v>
      </c>
      <c r="P436" s="61" t="str">
        <f t="shared" si="42"/>
        <v/>
      </c>
      <c r="Q436" s="61" t="e">
        <f t="shared" si="43"/>
        <v>#REF!</v>
      </c>
    </row>
    <row r="437" spans="1:17">
      <c r="A437" s="2" t="s">
        <v>210</v>
      </c>
      <c r="B437" s="55">
        <v>4</v>
      </c>
      <c r="C437" s="55">
        <v>2023</v>
      </c>
      <c r="D437" s="55" t="s">
        <v>211</v>
      </c>
      <c r="E437" s="55" t="s">
        <v>211</v>
      </c>
      <c r="F437" s="36">
        <v>45078</v>
      </c>
      <c r="G437" s="112">
        <f t="shared" si="41"/>
        <v>30</v>
      </c>
      <c r="H437" s="114">
        <f t="shared" si="32"/>
        <v>45086</v>
      </c>
      <c r="I437" s="153">
        <f>_xlfn.XLOOKUP(Table12[[#This Row],[Month Year]],'Modelling New'!D:D,'Modelling New'!N:N)</f>
        <v>10.507</v>
      </c>
      <c r="J437" s="61" t="e">
        <f>'Raw Data'!#REF!/J$1</f>
        <v>#REF!</v>
      </c>
      <c r="K437" s="61" t="e">
        <f>'Raw Data'!#REF!/K$1</f>
        <v>#REF!</v>
      </c>
      <c r="L437" s="61" t="e">
        <f>'Raw Data'!#REF!/L$1</f>
        <v>#REF!</v>
      </c>
      <c r="M437" s="61" t="e">
        <f>'Raw Data'!#REF!/M$1</f>
        <v>#REF!</v>
      </c>
      <c r="N437" s="61" t="e">
        <f>'Raw Data'!#REF!/N$1</f>
        <v>#REF!</v>
      </c>
      <c r="O437" s="61" t="e">
        <f>'Raw Data'!#REF!/O$1</f>
        <v>#REF!</v>
      </c>
      <c r="P437" s="61" t="str">
        <f t="shared" si="42"/>
        <v/>
      </c>
      <c r="Q437" s="61" t="e">
        <f t="shared" si="43"/>
        <v>#REF!</v>
      </c>
    </row>
    <row r="438" spans="1:17">
      <c r="A438" s="2" t="s">
        <v>210</v>
      </c>
      <c r="B438" s="55">
        <v>4</v>
      </c>
      <c r="C438" s="55">
        <v>2023</v>
      </c>
      <c r="D438" s="55" t="s">
        <v>211</v>
      </c>
      <c r="E438" s="55" t="s">
        <v>211</v>
      </c>
      <c r="F438" s="36">
        <v>45078</v>
      </c>
      <c r="G438" s="112">
        <f t="shared" si="41"/>
        <v>30</v>
      </c>
      <c r="H438" s="114">
        <f t="shared" si="32"/>
        <v>45087</v>
      </c>
      <c r="I438" s="153">
        <f>_xlfn.XLOOKUP(Table12[[#This Row],[Month Year]],'Modelling New'!D:D,'Modelling New'!N:N)</f>
        <v>10.507</v>
      </c>
      <c r="J438" s="61" t="e">
        <f>'Raw Data'!#REF!/J$1</f>
        <v>#REF!</v>
      </c>
      <c r="K438" s="61" t="e">
        <f>'Raw Data'!#REF!/K$1</f>
        <v>#REF!</v>
      </c>
      <c r="L438" s="61" t="e">
        <f>'Raw Data'!#REF!/L$1</f>
        <v>#REF!</v>
      </c>
      <c r="M438" s="61" t="e">
        <f>'Raw Data'!#REF!/M$1</f>
        <v>#REF!</v>
      </c>
      <c r="N438" s="61" t="e">
        <f>'Raw Data'!#REF!/N$1</f>
        <v>#REF!</v>
      </c>
      <c r="O438" s="61" t="e">
        <f>'Raw Data'!#REF!/O$1</f>
        <v>#REF!</v>
      </c>
      <c r="P438" s="61" t="str">
        <f t="shared" si="42"/>
        <v/>
      </c>
      <c r="Q438" s="61" t="e">
        <f t="shared" si="43"/>
        <v>#REF!</v>
      </c>
    </row>
    <row r="439" spans="1:17">
      <c r="A439" s="2" t="s">
        <v>210</v>
      </c>
      <c r="B439" s="55">
        <v>4</v>
      </c>
      <c r="C439" s="55">
        <v>2023</v>
      </c>
      <c r="D439" s="55" t="s">
        <v>211</v>
      </c>
      <c r="E439" s="55" t="s">
        <v>211</v>
      </c>
      <c r="F439" s="36">
        <v>45078</v>
      </c>
      <c r="G439" s="112">
        <f t="shared" si="41"/>
        <v>30</v>
      </c>
      <c r="H439" s="114">
        <f t="shared" si="32"/>
        <v>45088</v>
      </c>
      <c r="I439" s="153">
        <f>_xlfn.XLOOKUP(Table12[[#This Row],[Month Year]],'Modelling New'!D:D,'Modelling New'!N:N)</f>
        <v>10.507</v>
      </c>
      <c r="J439" s="61" t="e">
        <f>'Raw Data'!#REF!/J$1</f>
        <v>#REF!</v>
      </c>
      <c r="K439" s="61" t="e">
        <f>'Raw Data'!#REF!/K$1</f>
        <v>#REF!</v>
      </c>
      <c r="L439" s="61" t="e">
        <f>'Raw Data'!#REF!/L$1</f>
        <v>#REF!</v>
      </c>
      <c r="M439" s="61" t="e">
        <f>'Raw Data'!#REF!/M$1</f>
        <v>#REF!</v>
      </c>
      <c r="N439" s="61" t="e">
        <f>'Raw Data'!#REF!/N$1</f>
        <v>#REF!</v>
      </c>
      <c r="O439" s="61" t="e">
        <f>'Raw Data'!#REF!/O$1</f>
        <v>#REF!</v>
      </c>
      <c r="P439" s="61" t="str">
        <f t="shared" si="42"/>
        <v/>
      </c>
      <c r="Q439" s="61" t="e">
        <f t="shared" si="43"/>
        <v>#REF!</v>
      </c>
    </row>
    <row r="440" spans="1:17">
      <c r="A440" s="2" t="s">
        <v>210</v>
      </c>
      <c r="B440" s="55">
        <v>4</v>
      </c>
      <c r="C440" s="55">
        <v>2023</v>
      </c>
      <c r="D440" s="55" t="s">
        <v>211</v>
      </c>
      <c r="E440" s="55" t="s">
        <v>211</v>
      </c>
      <c r="F440" s="36">
        <v>45078</v>
      </c>
      <c r="G440" s="112">
        <f t="shared" si="41"/>
        <v>30</v>
      </c>
      <c r="H440" s="114">
        <f t="shared" si="32"/>
        <v>45089</v>
      </c>
      <c r="I440" s="153">
        <f>_xlfn.XLOOKUP(Table12[[#This Row],[Month Year]],'Modelling New'!D:D,'Modelling New'!N:N)</f>
        <v>10.507</v>
      </c>
      <c r="J440" s="61" t="e">
        <f>'Raw Data'!#REF!/J$1</f>
        <v>#REF!</v>
      </c>
      <c r="K440" s="61" t="e">
        <f>'Raw Data'!#REF!/K$1</f>
        <v>#REF!</v>
      </c>
      <c r="L440" s="61" t="e">
        <f>'Raw Data'!#REF!/L$1</f>
        <v>#REF!</v>
      </c>
      <c r="M440" s="61" t="e">
        <f>'Raw Data'!#REF!/M$1</f>
        <v>#REF!</v>
      </c>
      <c r="N440" s="61" t="e">
        <f>'Raw Data'!#REF!/N$1</f>
        <v>#REF!</v>
      </c>
      <c r="O440" s="61" t="e">
        <f>'Raw Data'!#REF!/O$1</f>
        <v>#REF!</v>
      </c>
      <c r="P440" s="61" t="str">
        <f t="shared" si="42"/>
        <v/>
      </c>
      <c r="Q440" s="61" t="e">
        <f t="shared" si="43"/>
        <v>#REF!</v>
      </c>
    </row>
    <row r="441" spans="1:17">
      <c r="A441" s="2" t="s">
        <v>210</v>
      </c>
      <c r="B441" s="55">
        <v>4</v>
      </c>
      <c r="C441" s="55">
        <v>2023</v>
      </c>
      <c r="D441" s="55" t="s">
        <v>211</v>
      </c>
      <c r="E441" s="55" t="s">
        <v>211</v>
      </c>
      <c r="F441" s="36">
        <v>45078</v>
      </c>
      <c r="G441" s="112">
        <f t="shared" ref="G441:G447" si="44">DAY(EOMONTH(F441,0))</f>
        <v>30</v>
      </c>
      <c r="H441" s="114">
        <f t="shared" ref="H441:H504" si="45">H440+1</f>
        <v>45090</v>
      </c>
      <c r="I441" s="153">
        <f>_xlfn.XLOOKUP(Table12[[#This Row],[Month Year]],'Modelling New'!D:D,'Modelling New'!N:N)</f>
        <v>10.507</v>
      </c>
      <c r="J441" s="61" t="e">
        <f>'Raw Data'!#REF!/J$1</f>
        <v>#REF!</v>
      </c>
      <c r="K441" s="61" t="e">
        <f>'Raw Data'!#REF!/K$1</f>
        <v>#REF!</v>
      </c>
      <c r="L441" s="61" t="e">
        <f>'Raw Data'!#REF!/L$1</f>
        <v>#REF!</v>
      </c>
      <c r="M441" s="61" t="e">
        <f>'Raw Data'!#REF!/M$1</f>
        <v>#REF!</v>
      </c>
      <c r="N441" s="61" t="e">
        <f>'Raw Data'!#REF!/N$1</f>
        <v>#REF!</v>
      </c>
      <c r="O441" s="61" t="e">
        <f>'Raw Data'!#REF!/O$1</f>
        <v>#REF!</v>
      </c>
      <c r="P441" s="61" t="str">
        <f t="shared" ref="P441:P447" si="46">IFERROR(AVERAGEIF(J441:O441,"&gt;"&amp;0,J441:O441),"")</f>
        <v/>
      </c>
      <c r="Q441" s="61" t="e">
        <f t="shared" ref="Q441:Q447" si="47">MAXA(J441:O441)</f>
        <v>#REF!</v>
      </c>
    </row>
    <row r="442" spans="1:17">
      <c r="A442" s="2" t="s">
        <v>210</v>
      </c>
      <c r="B442" s="55">
        <v>4</v>
      </c>
      <c r="C442" s="55">
        <v>2023</v>
      </c>
      <c r="D442" s="55" t="s">
        <v>211</v>
      </c>
      <c r="E442" s="55" t="s">
        <v>211</v>
      </c>
      <c r="F442" s="36">
        <v>45078</v>
      </c>
      <c r="G442" s="112">
        <f t="shared" si="44"/>
        <v>30</v>
      </c>
      <c r="H442" s="114">
        <f t="shared" si="45"/>
        <v>45091</v>
      </c>
      <c r="I442" s="153">
        <f>_xlfn.XLOOKUP(Table12[[#This Row],[Month Year]],'Modelling New'!D:D,'Modelling New'!N:N)</f>
        <v>10.507</v>
      </c>
      <c r="J442" s="61" t="e">
        <f>'Raw Data'!#REF!/J$1</f>
        <v>#REF!</v>
      </c>
      <c r="K442" s="61" t="e">
        <f>'Raw Data'!#REF!/K$1</f>
        <v>#REF!</v>
      </c>
      <c r="L442" s="61" t="e">
        <f>'Raw Data'!#REF!/L$1</f>
        <v>#REF!</v>
      </c>
      <c r="M442" s="61" t="e">
        <f>'Raw Data'!#REF!/M$1</f>
        <v>#REF!</v>
      </c>
      <c r="N442" s="61" t="e">
        <f>'Raw Data'!#REF!/N$1</f>
        <v>#REF!</v>
      </c>
      <c r="O442" s="61" t="e">
        <f>'Raw Data'!#REF!/O$1</f>
        <v>#REF!</v>
      </c>
      <c r="P442" s="61" t="str">
        <f t="shared" si="46"/>
        <v/>
      </c>
      <c r="Q442" s="61" t="e">
        <f t="shared" si="47"/>
        <v>#REF!</v>
      </c>
    </row>
    <row r="443" spans="1:17">
      <c r="A443" s="2" t="s">
        <v>210</v>
      </c>
      <c r="B443" s="55">
        <v>4</v>
      </c>
      <c r="C443" s="55">
        <v>2023</v>
      </c>
      <c r="D443" s="55" t="s">
        <v>211</v>
      </c>
      <c r="E443" s="55" t="s">
        <v>211</v>
      </c>
      <c r="F443" s="36">
        <v>45078</v>
      </c>
      <c r="G443" s="112">
        <f t="shared" si="44"/>
        <v>30</v>
      </c>
      <c r="H443" s="114">
        <f t="shared" si="45"/>
        <v>45092</v>
      </c>
      <c r="I443" s="153">
        <f>_xlfn.XLOOKUP(Table12[[#This Row],[Month Year]],'Modelling New'!D:D,'Modelling New'!N:N)</f>
        <v>10.507</v>
      </c>
      <c r="J443" s="61" t="e">
        <f>'Raw Data'!#REF!/J$1</f>
        <v>#REF!</v>
      </c>
      <c r="K443" s="61" t="e">
        <f>'Raw Data'!#REF!/K$1</f>
        <v>#REF!</v>
      </c>
      <c r="L443" s="61" t="e">
        <f>'Raw Data'!#REF!/L$1</f>
        <v>#REF!</v>
      </c>
      <c r="M443" s="61" t="e">
        <f>'Raw Data'!#REF!/M$1</f>
        <v>#REF!</v>
      </c>
      <c r="N443" s="61" t="e">
        <f>'Raw Data'!#REF!/N$1</f>
        <v>#REF!</v>
      </c>
      <c r="O443" s="61" t="e">
        <f>'Raw Data'!#REF!/O$1</f>
        <v>#REF!</v>
      </c>
      <c r="P443" s="61" t="str">
        <f t="shared" si="46"/>
        <v/>
      </c>
      <c r="Q443" s="61" t="e">
        <f t="shared" si="47"/>
        <v>#REF!</v>
      </c>
    </row>
    <row r="444" spans="1:17">
      <c r="A444" s="2" t="s">
        <v>210</v>
      </c>
      <c r="B444" s="55">
        <v>4</v>
      </c>
      <c r="C444" s="55">
        <v>2023</v>
      </c>
      <c r="D444" s="55" t="s">
        <v>211</v>
      </c>
      <c r="E444" s="55" t="s">
        <v>211</v>
      </c>
      <c r="F444" s="36">
        <v>45078</v>
      </c>
      <c r="G444" s="112">
        <f t="shared" si="44"/>
        <v>30</v>
      </c>
      <c r="H444" s="114">
        <f t="shared" si="45"/>
        <v>45093</v>
      </c>
      <c r="I444" s="153">
        <f>_xlfn.XLOOKUP(Table12[[#This Row],[Month Year]],'Modelling New'!D:D,'Modelling New'!N:N)</f>
        <v>10.507</v>
      </c>
      <c r="J444" s="61" t="e">
        <f>'Raw Data'!#REF!/J$1</f>
        <v>#REF!</v>
      </c>
      <c r="K444" s="61" t="e">
        <f>'Raw Data'!#REF!/K$1</f>
        <v>#REF!</v>
      </c>
      <c r="L444" s="61" t="e">
        <f>'Raw Data'!#REF!/L$1</f>
        <v>#REF!</v>
      </c>
      <c r="M444" s="61" t="e">
        <f>'Raw Data'!#REF!/M$1</f>
        <v>#REF!</v>
      </c>
      <c r="N444" s="61" t="e">
        <f>'Raw Data'!#REF!/N$1</f>
        <v>#REF!</v>
      </c>
      <c r="O444" s="61" t="e">
        <f>'Raw Data'!#REF!/O$1</f>
        <v>#REF!</v>
      </c>
      <c r="P444" s="61" t="str">
        <f t="shared" si="46"/>
        <v/>
      </c>
      <c r="Q444" s="61" t="e">
        <f t="shared" si="47"/>
        <v>#REF!</v>
      </c>
    </row>
    <row r="445" spans="1:17">
      <c r="A445" s="2" t="s">
        <v>210</v>
      </c>
      <c r="B445" s="55">
        <v>4</v>
      </c>
      <c r="C445" s="55">
        <v>2023</v>
      </c>
      <c r="D445" s="55" t="s">
        <v>211</v>
      </c>
      <c r="E445" s="55" t="s">
        <v>211</v>
      </c>
      <c r="F445" s="36">
        <v>45078</v>
      </c>
      <c r="G445" s="112">
        <f t="shared" si="44"/>
        <v>30</v>
      </c>
      <c r="H445" s="114">
        <f t="shared" si="45"/>
        <v>45094</v>
      </c>
      <c r="I445" s="153">
        <f>_xlfn.XLOOKUP(Table12[[#This Row],[Month Year]],'Modelling New'!D:D,'Modelling New'!N:N)</f>
        <v>10.507</v>
      </c>
      <c r="J445" s="61" t="e">
        <f>'Raw Data'!#REF!/J$1</f>
        <v>#REF!</v>
      </c>
      <c r="K445" s="61" t="e">
        <f>'Raw Data'!#REF!/K$1</f>
        <v>#REF!</v>
      </c>
      <c r="L445" s="61" t="e">
        <f>'Raw Data'!#REF!/L$1</f>
        <v>#REF!</v>
      </c>
      <c r="M445" s="61" t="e">
        <f>'Raw Data'!#REF!/M$1</f>
        <v>#REF!</v>
      </c>
      <c r="N445" s="61" t="e">
        <f>'Raw Data'!#REF!/N$1</f>
        <v>#REF!</v>
      </c>
      <c r="O445" s="61" t="e">
        <f>'Raw Data'!#REF!/O$1</f>
        <v>#REF!</v>
      </c>
      <c r="P445" s="61" t="str">
        <f t="shared" si="46"/>
        <v/>
      </c>
      <c r="Q445" s="61" t="e">
        <f t="shared" si="47"/>
        <v>#REF!</v>
      </c>
    </row>
    <row r="446" spans="1:17">
      <c r="A446" s="2" t="s">
        <v>210</v>
      </c>
      <c r="B446" s="55">
        <v>4</v>
      </c>
      <c r="C446" s="55">
        <v>2023</v>
      </c>
      <c r="D446" s="55" t="s">
        <v>211</v>
      </c>
      <c r="E446" s="55" t="s">
        <v>211</v>
      </c>
      <c r="F446" s="36">
        <v>45078</v>
      </c>
      <c r="G446" s="112">
        <f t="shared" si="44"/>
        <v>30</v>
      </c>
      <c r="H446" s="114">
        <f t="shared" si="45"/>
        <v>45095</v>
      </c>
      <c r="I446" s="153">
        <f>_xlfn.XLOOKUP(Table12[[#This Row],[Month Year]],'Modelling New'!D:D,'Modelling New'!N:N)</f>
        <v>10.507</v>
      </c>
      <c r="J446" s="61" t="e">
        <f>'Raw Data'!#REF!/J$1</f>
        <v>#REF!</v>
      </c>
      <c r="K446" s="61" t="e">
        <f>'Raw Data'!#REF!/K$1</f>
        <v>#REF!</v>
      </c>
      <c r="L446" s="61" t="e">
        <f>'Raw Data'!#REF!/L$1</f>
        <v>#REF!</v>
      </c>
      <c r="M446" s="61" t="e">
        <f>'Raw Data'!#REF!/M$1</f>
        <v>#REF!</v>
      </c>
      <c r="N446" s="61" t="e">
        <f>'Raw Data'!#REF!/N$1</f>
        <v>#REF!</v>
      </c>
      <c r="O446" s="61" t="e">
        <f>'Raw Data'!#REF!/O$1</f>
        <v>#REF!</v>
      </c>
      <c r="P446" s="61" t="str">
        <f t="shared" si="46"/>
        <v/>
      </c>
      <c r="Q446" s="61" t="e">
        <f t="shared" si="47"/>
        <v>#REF!</v>
      </c>
    </row>
    <row r="447" spans="1:17">
      <c r="A447" s="2" t="s">
        <v>210</v>
      </c>
      <c r="B447" s="55">
        <v>4</v>
      </c>
      <c r="C447" s="55">
        <v>2023</v>
      </c>
      <c r="D447" s="55" t="s">
        <v>211</v>
      </c>
      <c r="E447" s="55" t="s">
        <v>211</v>
      </c>
      <c r="F447" s="36">
        <v>45078</v>
      </c>
      <c r="G447" s="112">
        <f t="shared" si="44"/>
        <v>30</v>
      </c>
      <c r="H447" s="114">
        <f t="shared" si="45"/>
        <v>45096</v>
      </c>
      <c r="I447" s="153">
        <f>_xlfn.XLOOKUP(Table12[[#This Row],[Month Year]],'Modelling New'!D:D,'Modelling New'!N:N)</f>
        <v>10.507</v>
      </c>
      <c r="J447" s="61" t="e">
        <f>'Raw Data'!#REF!/J$1</f>
        <v>#REF!</v>
      </c>
      <c r="K447" s="61" t="e">
        <f>'Raw Data'!#REF!/K$1</f>
        <v>#REF!</v>
      </c>
      <c r="L447" s="61" t="e">
        <f>'Raw Data'!#REF!/L$1</f>
        <v>#REF!</v>
      </c>
      <c r="M447" s="61" t="e">
        <f>'Raw Data'!#REF!/M$1</f>
        <v>#REF!</v>
      </c>
      <c r="N447" s="61" t="e">
        <f>'Raw Data'!#REF!/N$1</f>
        <v>#REF!</v>
      </c>
      <c r="O447" s="61" t="e">
        <f>'Raw Data'!#REF!/O$1</f>
        <v>#REF!</v>
      </c>
      <c r="P447" s="61" t="str">
        <f t="shared" si="46"/>
        <v/>
      </c>
      <c r="Q447" s="61" t="e">
        <f t="shared" si="47"/>
        <v>#REF!</v>
      </c>
    </row>
    <row r="448" spans="1:17">
      <c r="A448" s="2" t="s">
        <v>210</v>
      </c>
      <c r="B448" s="55">
        <v>4</v>
      </c>
      <c r="C448" s="55">
        <v>2023</v>
      </c>
      <c r="D448" s="55" t="s">
        <v>211</v>
      </c>
      <c r="E448" s="55" t="s">
        <v>211</v>
      </c>
      <c r="F448" s="36">
        <v>45078</v>
      </c>
      <c r="G448" s="112">
        <f t="shared" ref="G448:G466" si="48">DAY(EOMONTH(F448,0))</f>
        <v>30</v>
      </c>
      <c r="H448" s="114">
        <f t="shared" si="45"/>
        <v>45097</v>
      </c>
      <c r="I448" s="153">
        <f>_xlfn.XLOOKUP(Table12[[#This Row],[Month Year]],'Modelling New'!D:D,'Modelling New'!N:N)</f>
        <v>10.507</v>
      </c>
      <c r="J448" s="61" t="e">
        <f>'Raw Data'!#REF!/J$1</f>
        <v>#REF!</v>
      </c>
      <c r="K448" s="61" t="e">
        <f>'Raw Data'!#REF!/K$1</f>
        <v>#REF!</v>
      </c>
      <c r="L448" s="61" t="e">
        <f>'Raw Data'!#REF!/L$1</f>
        <v>#REF!</v>
      </c>
      <c r="M448" s="61" t="e">
        <f>'Raw Data'!#REF!/M$1</f>
        <v>#REF!</v>
      </c>
      <c r="N448" s="61" t="e">
        <f>'Raw Data'!#REF!/N$1</f>
        <v>#REF!</v>
      </c>
      <c r="O448" s="61" t="e">
        <f>'Raw Data'!#REF!/O$1</f>
        <v>#REF!</v>
      </c>
      <c r="P448" s="61" t="str">
        <f t="shared" ref="P448:P466" si="49">IFERROR(AVERAGEIF(J448:O448,"&gt;"&amp;0,J448:O448),"")</f>
        <v/>
      </c>
      <c r="Q448" s="61" t="e">
        <f t="shared" ref="Q448:Q466" si="50">MAXA(J448:O448)</f>
        <v>#REF!</v>
      </c>
    </row>
    <row r="449" spans="1:17">
      <c r="A449" s="2" t="s">
        <v>210</v>
      </c>
      <c r="B449" s="55">
        <v>4</v>
      </c>
      <c r="C449" s="55">
        <v>2023</v>
      </c>
      <c r="D449" s="55" t="s">
        <v>211</v>
      </c>
      <c r="E449" s="55" t="s">
        <v>211</v>
      </c>
      <c r="F449" s="36">
        <v>45078</v>
      </c>
      <c r="G449" s="112">
        <f t="shared" si="48"/>
        <v>30</v>
      </c>
      <c r="H449" s="114">
        <f t="shared" si="45"/>
        <v>45098</v>
      </c>
      <c r="I449" s="153">
        <f>_xlfn.XLOOKUP(Table12[[#This Row],[Month Year]],'Modelling New'!D:D,'Modelling New'!N:N)</f>
        <v>10.507</v>
      </c>
      <c r="J449" s="61" t="e">
        <f>'Raw Data'!#REF!/J$1</f>
        <v>#REF!</v>
      </c>
      <c r="K449" s="61" t="e">
        <f>'Raw Data'!#REF!/K$1</f>
        <v>#REF!</v>
      </c>
      <c r="L449" s="61" t="e">
        <f>'Raw Data'!#REF!/L$1</f>
        <v>#REF!</v>
      </c>
      <c r="M449" s="61" t="e">
        <f>'Raw Data'!#REF!/M$1</f>
        <v>#REF!</v>
      </c>
      <c r="N449" s="61" t="e">
        <f>'Raw Data'!#REF!/N$1</f>
        <v>#REF!</v>
      </c>
      <c r="O449" s="61" t="e">
        <f>'Raw Data'!#REF!/O$1</f>
        <v>#REF!</v>
      </c>
      <c r="P449" s="61" t="str">
        <f t="shared" si="49"/>
        <v/>
      </c>
      <c r="Q449" s="61" t="e">
        <f t="shared" si="50"/>
        <v>#REF!</v>
      </c>
    </row>
    <row r="450" spans="1:17">
      <c r="A450" s="2" t="s">
        <v>210</v>
      </c>
      <c r="B450" s="55">
        <v>4</v>
      </c>
      <c r="C450" s="55">
        <v>2023</v>
      </c>
      <c r="D450" s="55" t="s">
        <v>211</v>
      </c>
      <c r="E450" s="55" t="s">
        <v>211</v>
      </c>
      <c r="F450" s="36">
        <v>45078</v>
      </c>
      <c r="G450" s="112">
        <f t="shared" si="48"/>
        <v>30</v>
      </c>
      <c r="H450" s="114">
        <f t="shared" si="45"/>
        <v>45099</v>
      </c>
      <c r="I450" s="153">
        <f>_xlfn.XLOOKUP(Table12[[#This Row],[Month Year]],'Modelling New'!D:D,'Modelling New'!N:N)</f>
        <v>10.507</v>
      </c>
      <c r="J450" s="61" t="e">
        <f>'Raw Data'!#REF!/J$1</f>
        <v>#REF!</v>
      </c>
      <c r="K450" s="61" t="e">
        <f>'Raw Data'!#REF!/K$1</f>
        <v>#REF!</v>
      </c>
      <c r="L450" s="61" t="e">
        <f>'Raw Data'!#REF!/L$1</f>
        <v>#REF!</v>
      </c>
      <c r="M450" s="61" t="e">
        <f>'Raw Data'!#REF!/M$1</f>
        <v>#REF!</v>
      </c>
      <c r="N450" s="61" t="e">
        <f>'Raw Data'!#REF!/N$1</f>
        <v>#REF!</v>
      </c>
      <c r="O450" s="61" t="e">
        <f>'Raw Data'!#REF!/O$1</f>
        <v>#REF!</v>
      </c>
      <c r="P450" s="61" t="str">
        <f t="shared" si="49"/>
        <v/>
      </c>
      <c r="Q450" s="61" t="e">
        <f t="shared" si="50"/>
        <v>#REF!</v>
      </c>
    </row>
    <row r="451" spans="1:17">
      <c r="A451" s="2" t="s">
        <v>210</v>
      </c>
      <c r="B451" s="55">
        <v>4</v>
      </c>
      <c r="C451" s="55">
        <v>2023</v>
      </c>
      <c r="D451" s="55" t="s">
        <v>211</v>
      </c>
      <c r="E451" s="55" t="s">
        <v>211</v>
      </c>
      <c r="F451" s="36">
        <v>45078</v>
      </c>
      <c r="G451" s="112">
        <f t="shared" si="48"/>
        <v>30</v>
      </c>
      <c r="H451" s="114">
        <f t="shared" si="45"/>
        <v>45100</v>
      </c>
      <c r="I451" s="153">
        <f>_xlfn.XLOOKUP(Table12[[#This Row],[Month Year]],'Modelling New'!D:D,'Modelling New'!N:N)</f>
        <v>10.507</v>
      </c>
      <c r="J451" s="61" t="e">
        <f>'Raw Data'!#REF!/J$1</f>
        <v>#REF!</v>
      </c>
      <c r="K451" s="61" t="e">
        <f>'Raw Data'!#REF!/K$1</f>
        <v>#REF!</v>
      </c>
      <c r="L451" s="61" t="e">
        <f>'Raw Data'!#REF!/L$1</f>
        <v>#REF!</v>
      </c>
      <c r="M451" s="61" t="e">
        <f>'Raw Data'!#REF!/M$1</f>
        <v>#REF!</v>
      </c>
      <c r="N451" s="61" t="e">
        <f>'Raw Data'!#REF!/N$1</f>
        <v>#REF!</v>
      </c>
      <c r="O451" s="61" t="e">
        <f>'Raw Data'!#REF!/O$1</f>
        <v>#REF!</v>
      </c>
      <c r="P451" s="61" t="str">
        <f t="shared" si="49"/>
        <v/>
      </c>
      <c r="Q451" s="61" t="e">
        <f t="shared" si="50"/>
        <v>#REF!</v>
      </c>
    </row>
    <row r="452" spans="1:17">
      <c r="A452" s="2" t="s">
        <v>210</v>
      </c>
      <c r="B452" s="55">
        <v>4</v>
      </c>
      <c r="C452" s="55">
        <v>2023</v>
      </c>
      <c r="D452" s="55" t="s">
        <v>211</v>
      </c>
      <c r="E452" s="55" t="s">
        <v>211</v>
      </c>
      <c r="F452" s="36">
        <v>45078</v>
      </c>
      <c r="G452" s="112">
        <f t="shared" si="48"/>
        <v>30</v>
      </c>
      <c r="H452" s="114">
        <f t="shared" si="45"/>
        <v>45101</v>
      </c>
      <c r="I452" s="153">
        <f>_xlfn.XLOOKUP(Table12[[#This Row],[Month Year]],'Modelling New'!D:D,'Modelling New'!N:N)</f>
        <v>10.507</v>
      </c>
      <c r="J452" s="61" t="e">
        <f>'Raw Data'!#REF!/J$1</f>
        <v>#REF!</v>
      </c>
      <c r="K452" s="61" t="e">
        <f>'Raw Data'!#REF!/K$1</f>
        <v>#REF!</v>
      </c>
      <c r="L452" s="61" t="e">
        <f>'Raw Data'!#REF!/L$1</f>
        <v>#REF!</v>
      </c>
      <c r="M452" s="61" t="e">
        <f>'Raw Data'!#REF!/M$1</f>
        <v>#REF!</v>
      </c>
      <c r="N452" s="61" t="e">
        <f>'Raw Data'!#REF!/N$1</f>
        <v>#REF!</v>
      </c>
      <c r="O452" s="61" t="e">
        <f>'Raw Data'!#REF!/O$1</f>
        <v>#REF!</v>
      </c>
      <c r="P452" s="61" t="str">
        <f t="shared" si="49"/>
        <v/>
      </c>
      <c r="Q452" s="61" t="e">
        <f t="shared" si="50"/>
        <v>#REF!</v>
      </c>
    </row>
    <row r="453" spans="1:17">
      <c r="A453" s="2" t="s">
        <v>210</v>
      </c>
      <c r="B453" s="55">
        <v>4</v>
      </c>
      <c r="C453" s="55">
        <v>2023</v>
      </c>
      <c r="D453" s="55" t="s">
        <v>211</v>
      </c>
      <c r="E453" s="55" t="s">
        <v>211</v>
      </c>
      <c r="F453" s="36">
        <v>45078</v>
      </c>
      <c r="G453" s="112">
        <f t="shared" si="48"/>
        <v>30</v>
      </c>
      <c r="H453" s="114">
        <f t="shared" si="45"/>
        <v>45102</v>
      </c>
      <c r="I453" s="153">
        <f>_xlfn.XLOOKUP(Table12[[#This Row],[Month Year]],'Modelling New'!D:D,'Modelling New'!N:N)</f>
        <v>10.507</v>
      </c>
      <c r="J453" s="61" t="e">
        <f>'Raw Data'!#REF!/J$1</f>
        <v>#REF!</v>
      </c>
      <c r="K453" s="61" t="e">
        <f>'Raw Data'!#REF!/K$1</f>
        <v>#REF!</v>
      </c>
      <c r="L453" s="61" t="e">
        <f>'Raw Data'!#REF!/L$1</f>
        <v>#REF!</v>
      </c>
      <c r="M453" s="61" t="e">
        <f>'Raw Data'!#REF!/M$1</f>
        <v>#REF!</v>
      </c>
      <c r="N453" s="61" t="e">
        <f>'Raw Data'!#REF!/N$1</f>
        <v>#REF!</v>
      </c>
      <c r="O453" s="61" t="e">
        <f>'Raw Data'!#REF!/O$1</f>
        <v>#REF!</v>
      </c>
      <c r="P453" s="61" t="str">
        <f t="shared" si="49"/>
        <v/>
      </c>
      <c r="Q453" s="61" t="e">
        <f t="shared" si="50"/>
        <v>#REF!</v>
      </c>
    </row>
    <row r="454" spans="1:17">
      <c r="A454" s="2" t="s">
        <v>210</v>
      </c>
      <c r="B454" s="55">
        <v>4</v>
      </c>
      <c r="C454" s="55">
        <v>2023</v>
      </c>
      <c r="D454" s="55" t="s">
        <v>211</v>
      </c>
      <c r="E454" s="55" t="s">
        <v>211</v>
      </c>
      <c r="F454" s="36">
        <v>45078</v>
      </c>
      <c r="G454" s="112">
        <f t="shared" si="48"/>
        <v>30</v>
      </c>
      <c r="H454" s="114">
        <f t="shared" si="45"/>
        <v>45103</v>
      </c>
      <c r="I454" s="153">
        <f>_xlfn.XLOOKUP(Table12[[#This Row],[Month Year]],'Modelling New'!D:D,'Modelling New'!N:N)</f>
        <v>10.507</v>
      </c>
      <c r="J454" s="61" t="e">
        <f>'Raw Data'!#REF!/J$1</f>
        <v>#REF!</v>
      </c>
      <c r="K454" s="61" t="e">
        <f>'Raw Data'!#REF!/K$1</f>
        <v>#REF!</v>
      </c>
      <c r="L454" s="61" t="e">
        <f>'Raw Data'!#REF!/L$1</f>
        <v>#REF!</v>
      </c>
      <c r="M454" s="61" t="e">
        <f>'Raw Data'!#REF!/M$1</f>
        <v>#REF!</v>
      </c>
      <c r="N454" s="61" t="e">
        <f>'Raw Data'!#REF!/N$1</f>
        <v>#REF!</v>
      </c>
      <c r="O454" s="61" t="e">
        <f>'Raw Data'!#REF!/O$1</f>
        <v>#REF!</v>
      </c>
      <c r="P454" s="61" t="str">
        <f t="shared" si="49"/>
        <v/>
      </c>
      <c r="Q454" s="61" t="e">
        <f t="shared" si="50"/>
        <v>#REF!</v>
      </c>
    </row>
    <row r="455" spans="1:17">
      <c r="A455" s="2" t="s">
        <v>210</v>
      </c>
      <c r="B455" s="55">
        <v>4</v>
      </c>
      <c r="C455" s="55">
        <v>2023</v>
      </c>
      <c r="D455" s="55" t="s">
        <v>211</v>
      </c>
      <c r="E455" s="55" t="s">
        <v>211</v>
      </c>
      <c r="F455" s="36">
        <v>45078</v>
      </c>
      <c r="G455" s="112">
        <f t="shared" si="48"/>
        <v>30</v>
      </c>
      <c r="H455" s="114">
        <f t="shared" si="45"/>
        <v>45104</v>
      </c>
      <c r="I455" s="153">
        <f>_xlfn.XLOOKUP(Table12[[#This Row],[Month Year]],'Modelling New'!D:D,'Modelling New'!N:N)</f>
        <v>10.507</v>
      </c>
      <c r="J455" s="61" t="e">
        <f>'Raw Data'!#REF!/J$1</f>
        <v>#REF!</v>
      </c>
      <c r="K455" s="61" t="e">
        <f>'Raw Data'!#REF!/K$1</f>
        <v>#REF!</v>
      </c>
      <c r="L455" s="61" t="e">
        <f>'Raw Data'!#REF!/L$1</f>
        <v>#REF!</v>
      </c>
      <c r="M455" s="61" t="e">
        <f>'Raw Data'!#REF!/M$1</f>
        <v>#REF!</v>
      </c>
      <c r="N455" s="61" t="e">
        <f>'Raw Data'!#REF!/N$1</f>
        <v>#REF!</v>
      </c>
      <c r="O455" s="61" t="e">
        <f>'Raw Data'!#REF!/O$1</f>
        <v>#REF!</v>
      </c>
      <c r="P455" s="61" t="str">
        <f t="shared" si="49"/>
        <v/>
      </c>
      <c r="Q455" s="61" t="e">
        <f t="shared" si="50"/>
        <v>#REF!</v>
      </c>
    </row>
    <row r="456" spans="1:17">
      <c r="A456" s="2" t="s">
        <v>210</v>
      </c>
      <c r="B456" s="55">
        <v>4</v>
      </c>
      <c r="C456" s="55">
        <v>2023</v>
      </c>
      <c r="D456" s="55" t="s">
        <v>211</v>
      </c>
      <c r="E456" s="55" t="s">
        <v>211</v>
      </c>
      <c r="F456" s="36">
        <v>45078</v>
      </c>
      <c r="G456" s="112">
        <f t="shared" si="48"/>
        <v>30</v>
      </c>
      <c r="H456" s="114">
        <f t="shared" si="45"/>
        <v>45105</v>
      </c>
      <c r="I456" s="153">
        <f>_xlfn.XLOOKUP(Table12[[#This Row],[Month Year]],'Modelling New'!D:D,'Modelling New'!N:N)</f>
        <v>10.507</v>
      </c>
      <c r="J456" s="61" t="e">
        <f>'Raw Data'!#REF!/J$1</f>
        <v>#REF!</v>
      </c>
      <c r="K456" s="61" t="e">
        <f>'Raw Data'!#REF!/K$1</f>
        <v>#REF!</v>
      </c>
      <c r="L456" s="61" t="e">
        <f>'Raw Data'!#REF!/L$1</f>
        <v>#REF!</v>
      </c>
      <c r="M456" s="61" t="e">
        <f>'Raw Data'!#REF!/M$1</f>
        <v>#REF!</v>
      </c>
      <c r="N456" s="61" t="e">
        <f>'Raw Data'!#REF!/N$1</f>
        <v>#REF!</v>
      </c>
      <c r="O456" s="61" t="e">
        <f>'Raw Data'!#REF!/O$1</f>
        <v>#REF!</v>
      </c>
      <c r="P456" s="61" t="str">
        <f t="shared" si="49"/>
        <v/>
      </c>
      <c r="Q456" s="61" t="e">
        <f t="shared" si="50"/>
        <v>#REF!</v>
      </c>
    </row>
    <row r="457" spans="1:17">
      <c r="A457" s="2" t="s">
        <v>210</v>
      </c>
      <c r="B457" s="55">
        <v>4</v>
      </c>
      <c r="C457" s="55">
        <v>2023</v>
      </c>
      <c r="D457" s="55" t="s">
        <v>211</v>
      </c>
      <c r="E457" s="55" t="s">
        <v>211</v>
      </c>
      <c r="F457" s="36">
        <v>45078</v>
      </c>
      <c r="G457" s="112">
        <f t="shared" si="48"/>
        <v>30</v>
      </c>
      <c r="H457" s="114">
        <f t="shared" si="45"/>
        <v>45106</v>
      </c>
      <c r="I457" s="153">
        <f>_xlfn.XLOOKUP(Table12[[#This Row],[Month Year]],'Modelling New'!D:D,'Modelling New'!N:N)</f>
        <v>10.507</v>
      </c>
      <c r="J457" s="61" t="e">
        <f>'Raw Data'!#REF!/J$1</f>
        <v>#REF!</v>
      </c>
      <c r="K457" s="61" t="e">
        <f>'Raw Data'!#REF!/K$1</f>
        <v>#REF!</v>
      </c>
      <c r="L457" s="61" t="e">
        <f>'Raw Data'!#REF!/L$1</f>
        <v>#REF!</v>
      </c>
      <c r="M457" s="61" t="e">
        <f>'Raw Data'!#REF!/M$1</f>
        <v>#REF!</v>
      </c>
      <c r="N457" s="61" t="e">
        <f>'Raw Data'!#REF!/N$1</f>
        <v>#REF!</v>
      </c>
      <c r="O457" s="61" t="e">
        <f>'Raw Data'!#REF!/O$1</f>
        <v>#REF!</v>
      </c>
      <c r="P457" s="61" t="str">
        <f t="shared" si="49"/>
        <v/>
      </c>
      <c r="Q457" s="61" t="e">
        <f t="shared" si="50"/>
        <v>#REF!</v>
      </c>
    </row>
    <row r="458" spans="1:17">
      <c r="A458" s="2" t="s">
        <v>210</v>
      </c>
      <c r="B458" s="55">
        <v>4</v>
      </c>
      <c r="C458" s="55">
        <v>2023</v>
      </c>
      <c r="D458" s="55" t="s">
        <v>211</v>
      </c>
      <c r="E458" s="55" t="s">
        <v>211</v>
      </c>
      <c r="F458" s="36">
        <v>45078</v>
      </c>
      <c r="G458" s="112">
        <f t="shared" si="48"/>
        <v>30</v>
      </c>
      <c r="H458" s="114">
        <f t="shared" si="45"/>
        <v>45107</v>
      </c>
      <c r="I458" s="153">
        <f>_xlfn.XLOOKUP(Table12[[#This Row],[Month Year]],'Modelling New'!D:D,'Modelling New'!N:N)</f>
        <v>10.507</v>
      </c>
      <c r="J458" s="61" t="e">
        <f>'Raw Data'!#REF!/J$1</f>
        <v>#REF!</v>
      </c>
      <c r="K458" s="61" t="e">
        <f>'Raw Data'!#REF!/K$1</f>
        <v>#REF!</v>
      </c>
      <c r="L458" s="61" t="e">
        <f>'Raw Data'!#REF!/L$1</f>
        <v>#REF!</v>
      </c>
      <c r="M458" s="61" t="e">
        <f>'Raw Data'!#REF!/M$1</f>
        <v>#REF!</v>
      </c>
      <c r="N458" s="61" t="e">
        <f>'Raw Data'!#REF!/N$1</f>
        <v>#REF!</v>
      </c>
      <c r="O458" s="61" t="e">
        <f>'Raw Data'!#REF!/O$1</f>
        <v>#REF!</v>
      </c>
      <c r="P458" s="61" t="str">
        <f t="shared" si="49"/>
        <v/>
      </c>
      <c r="Q458" s="61" t="e">
        <f t="shared" si="50"/>
        <v>#REF!</v>
      </c>
    </row>
    <row r="459" spans="1:17">
      <c r="A459" s="2" t="s">
        <v>210</v>
      </c>
      <c r="B459" s="55">
        <v>4</v>
      </c>
      <c r="C459" s="55">
        <v>2023</v>
      </c>
      <c r="D459" s="55" t="s">
        <v>211</v>
      </c>
      <c r="E459" s="55" t="s">
        <v>211</v>
      </c>
      <c r="F459" s="36">
        <v>45108</v>
      </c>
      <c r="G459" s="112">
        <f t="shared" si="48"/>
        <v>31</v>
      </c>
      <c r="H459" s="114">
        <f t="shared" si="45"/>
        <v>45108</v>
      </c>
      <c r="I459" s="153">
        <f>_xlfn.XLOOKUP(Table12[[#This Row],[Month Year]],'Modelling New'!D:D,'Modelling New'!N:N)</f>
        <v>10.507</v>
      </c>
      <c r="J459" s="61" t="e">
        <f>'Raw Data'!#REF!/J$1</f>
        <v>#REF!</v>
      </c>
      <c r="K459" s="61" t="e">
        <f>'Raw Data'!#REF!/K$1</f>
        <v>#REF!</v>
      </c>
      <c r="L459" s="61" t="e">
        <f>'Raw Data'!#REF!/L$1</f>
        <v>#REF!</v>
      </c>
      <c r="M459" s="61" t="e">
        <f>'Raw Data'!#REF!/M$1</f>
        <v>#REF!</v>
      </c>
      <c r="N459" s="61" t="e">
        <f>'Raw Data'!#REF!/N$1</f>
        <v>#REF!</v>
      </c>
      <c r="O459" s="61" t="e">
        <f>'Raw Data'!#REF!/O$1</f>
        <v>#REF!</v>
      </c>
      <c r="P459" s="61" t="str">
        <f t="shared" si="49"/>
        <v/>
      </c>
      <c r="Q459" s="61" t="e">
        <f t="shared" si="50"/>
        <v>#REF!</v>
      </c>
    </row>
    <row r="460" spans="1:17">
      <c r="A460" s="2" t="s">
        <v>210</v>
      </c>
      <c r="B460" s="55">
        <v>4</v>
      </c>
      <c r="C460" s="55">
        <v>2023</v>
      </c>
      <c r="D460" s="55" t="s">
        <v>211</v>
      </c>
      <c r="E460" s="55" t="s">
        <v>211</v>
      </c>
      <c r="F460" s="36">
        <v>45108</v>
      </c>
      <c r="G460" s="112">
        <f t="shared" si="48"/>
        <v>31</v>
      </c>
      <c r="H460" s="114">
        <f t="shared" si="45"/>
        <v>45109</v>
      </c>
      <c r="I460" s="153">
        <f>_xlfn.XLOOKUP(Table12[[#This Row],[Month Year]],'Modelling New'!D:D,'Modelling New'!N:N)</f>
        <v>10.507</v>
      </c>
      <c r="J460" s="61" t="e">
        <f>'Raw Data'!#REF!/J$1</f>
        <v>#REF!</v>
      </c>
      <c r="K460" s="61" t="e">
        <f>'Raw Data'!#REF!/K$1</f>
        <v>#REF!</v>
      </c>
      <c r="L460" s="61" t="e">
        <f>'Raw Data'!#REF!/L$1</f>
        <v>#REF!</v>
      </c>
      <c r="M460" s="61" t="e">
        <f>'Raw Data'!#REF!/M$1</f>
        <v>#REF!</v>
      </c>
      <c r="N460" s="61" t="e">
        <f>'Raw Data'!#REF!/N$1</f>
        <v>#REF!</v>
      </c>
      <c r="O460" s="61" t="e">
        <f>'Raw Data'!#REF!/O$1</f>
        <v>#REF!</v>
      </c>
      <c r="P460" s="61" t="str">
        <f t="shared" si="49"/>
        <v/>
      </c>
      <c r="Q460" s="61" t="e">
        <f t="shared" si="50"/>
        <v>#REF!</v>
      </c>
    </row>
    <row r="461" spans="1:17">
      <c r="A461" s="2" t="s">
        <v>210</v>
      </c>
      <c r="B461" s="55">
        <v>4</v>
      </c>
      <c r="C461" s="55">
        <v>2023</v>
      </c>
      <c r="D461" s="55" t="s">
        <v>211</v>
      </c>
      <c r="E461" s="55" t="s">
        <v>211</v>
      </c>
      <c r="F461" s="36">
        <v>45108</v>
      </c>
      <c r="G461" s="112">
        <f t="shared" si="48"/>
        <v>31</v>
      </c>
      <c r="H461" s="114">
        <f t="shared" si="45"/>
        <v>45110</v>
      </c>
      <c r="I461" s="153">
        <f>_xlfn.XLOOKUP(Table12[[#This Row],[Month Year]],'Modelling New'!D:D,'Modelling New'!N:N)</f>
        <v>10.507</v>
      </c>
      <c r="J461" s="61" t="e">
        <f>'Raw Data'!#REF!/J$1</f>
        <v>#REF!</v>
      </c>
      <c r="K461" s="61" t="e">
        <f>'Raw Data'!#REF!/K$1</f>
        <v>#REF!</v>
      </c>
      <c r="L461" s="61" t="e">
        <f>'Raw Data'!#REF!/L$1</f>
        <v>#REF!</v>
      </c>
      <c r="M461" s="61" t="e">
        <f>'Raw Data'!#REF!/M$1</f>
        <v>#REF!</v>
      </c>
      <c r="N461" s="61" t="e">
        <f>'Raw Data'!#REF!/N$1</f>
        <v>#REF!</v>
      </c>
      <c r="O461" s="61" t="e">
        <f>'Raw Data'!#REF!/O$1</f>
        <v>#REF!</v>
      </c>
      <c r="P461" s="61" t="str">
        <f t="shared" si="49"/>
        <v/>
      </c>
      <c r="Q461" s="61" t="e">
        <f t="shared" si="50"/>
        <v>#REF!</v>
      </c>
    </row>
    <row r="462" spans="1:17">
      <c r="A462" s="2" t="s">
        <v>210</v>
      </c>
      <c r="B462" s="55">
        <v>4</v>
      </c>
      <c r="C462" s="55">
        <v>2023</v>
      </c>
      <c r="D462" s="55" t="s">
        <v>211</v>
      </c>
      <c r="E462" s="55" t="s">
        <v>211</v>
      </c>
      <c r="F462" s="36">
        <v>45108</v>
      </c>
      <c r="G462" s="112">
        <f t="shared" si="48"/>
        <v>31</v>
      </c>
      <c r="H462" s="114">
        <f t="shared" si="45"/>
        <v>45111</v>
      </c>
      <c r="I462" s="153">
        <f>_xlfn.XLOOKUP(Table12[[#This Row],[Month Year]],'Modelling New'!D:D,'Modelling New'!N:N)</f>
        <v>10.507</v>
      </c>
      <c r="J462" s="61" t="e">
        <f>'Raw Data'!#REF!/J$1</f>
        <v>#REF!</v>
      </c>
      <c r="K462" s="61" t="e">
        <f>'Raw Data'!#REF!/K$1</f>
        <v>#REF!</v>
      </c>
      <c r="L462" s="61" t="e">
        <f>'Raw Data'!#REF!/L$1</f>
        <v>#REF!</v>
      </c>
      <c r="M462" s="61" t="e">
        <f>'Raw Data'!#REF!/M$1</f>
        <v>#REF!</v>
      </c>
      <c r="N462" s="61" t="e">
        <f>'Raw Data'!#REF!/N$1</f>
        <v>#REF!</v>
      </c>
      <c r="O462" s="61" t="e">
        <f>'Raw Data'!#REF!/O$1</f>
        <v>#REF!</v>
      </c>
      <c r="P462" s="61" t="str">
        <f t="shared" si="49"/>
        <v/>
      </c>
      <c r="Q462" s="61" t="e">
        <f t="shared" si="50"/>
        <v>#REF!</v>
      </c>
    </row>
    <row r="463" spans="1:17">
      <c r="A463" s="2" t="s">
        <v>210</v>
      </c>
      <c r="B463" s="55">
        <v>4</v>
      </c>
      <c r="C463" s="55">
        <v>2023</v>
      </c>
      <c r="D463" s="55" t="s">
        <v>211</v>
      </c>
      <c r="E463" s="55" t="s">
        <v>211</v>
      </c>
      <c r="F463" s="36">
        <v>45108</v>
      </c>
      <c r="G463" s="112">
        <f t="shared" si="48"/>
        <v>31</v>
      </c>
      <c r="H463" s="114">
        <f t="shared" si="45"/>
        <v>45112</v>
      </c>
      <c r="I463" s="153">
        <f>_xlfn.XLOOKUP(Table12[[#This Row],[Month Year]],'Modelling New'!D:D,'Modelling New'!N:N)</f>
        <v>10.507</v>
      </c>
      <c r="J463" s="61" t="e">
        <f>'Raw Data'!#REF!/J$1</f>
        <v>#REF!</v>
      </c>
      <c r="K463" s="61" t="e">
        <f>'Raw Data'!#REF!/K$1</f>
        <v>#REF!</v>
      </c>
      <c r="L463" s="61" t="e">
        <f>'Raw Data'!#REF!/L$1</f>
        <v>#REF!</v>
      </c>
      <c r="M463" s="61" t="e">
        <f>'Raw Data'!#REF!/M$1</f>
        <v>#REF!</v>
      </c>
      <c r="N463" s="61" t="e">
        <f>'Raw Data'!#REF!/N$1</f>
        <v>#REF!</v>
      </c>
      <c r="O463" s="61" t="e">
        <f>'Raw Data'!#REF!/O$1</f>
        <v>#REF!</v>
      </c>
      <c r="P463" s="61" t="str">
        <f t="shared" si="49"/>
        <v/>
      </c>
      <c r="Q463" s="61" t="e">
        <f t="shared" si="50"/>
        <v>#REF!</v>
      </c>
    </row>
    <row r="464" spans="1:17">
      <c r="A464" s="2" t="s">
        <v>210</v>
      </c>
      <c r="B464" s="55">
        <v>4</v>
      </c>
      <c r="C464" s="55">
        <v>2023</v>
      </c>
      <c r="D464" s="55" t="s">
        <v>211</v>
      </c>
      <c r="E464" s="55" t="s">
        <v>211</v>
      </c>
      <c r="F464" s="36">
        <v>45108</v>
      </c>
      <c r="G464" s="112">
        <f t="shared" si="48"/>
        <v>31</v>
      </c>
      <c r="H464" s="114">
        <f t="shared" si="45"/>
        <v>45113</v>
      </c>
      <c r="I464" s="153">
        <f>_xlfn.XLOOKUP(Table12[[#This Row],[Month Year]],'Modelling New'!D:D,'Modelling New'!N:N)</f>
        <v>10.507</v>
      </c>
      <c r="J464" s="61" t="e">
        <f>'Raw Data'!#REF!/J$1</f>
        <v>#REF!</v>
      </c>
      <c r="K464" s="61" t="e">
        <f>'Raw Data'!#REF!/K$1</f>
        <v>#REF!</v>
      </c>
      <c r="L464" s="61" t="e">
        <f>'Raw Data'!#REF!/L$1</f>
        <v>#REF!</v>
      </c>
      <c r="M464" s="61" t="e">
        <f>'Raw Data'!#REF!/M$1</f>
        <v>#REF!</v>
      </c>
      <c r="N464" s="61" t="e">
        <f>'Raw Data'!#REF!/N$1</f>
        <v>#REF!</v>
      </c>
      <c r="O464" s="61" t="e">
        <f>'Raw Data'!#REF!/O$1</f>
        <v>#REF!</v>
      </c>
      <c r="P464" s="61" t="str">
        <f t="shared" si="49"/>
        <v/>
      </c>
      <c r="Q464" s="61" t="e">
        <f t="shared" si="50"/>
        <v>#REF!</v>
      </c>
    </row>
    <row r="465" spans="1:17">
      <c r="A465" s="2" t="s">
        <v>210</v>
      </c>
      <c r="B465" s="55">
        <v>4</v>
      </c>
      <c r="C465" s="55">
        <v>2023</v>
      </c>
      <c r="D465" s="55" t="s">
        <v>211</v>
      </c>
      <c r="E465" s="55" t="s">
        <v>211</v>
      </c>
      <c r="F465" s="36">
        <v>45108</v>
      </c>
      <c r="G465" s="112">
        <f t="shared" si="48"/>
        <v>31</v>
      </c>
      <c r="H465" s="114">
        <f t="shared" si="45"/>
        <v>45114</v>
      </c>
      <c r="I465" s="153">
        <f>_xlfn.XLOOKUP(Table12[[#This Row],[Month Year]],'Modelling New'!D:D,'Modelling New'!N:N)</f>
        <v>10.507</v>
      </c>
      <c r="J465" s="61" t="e">
        <f>'Raw Data'!#REF!/J$1</f>
        <v>#REF!</v>
      </c>
      <c r="K465" s="61" t="e">
        <f>'Raw Data'!#REF!/K$1</f>
        <v>#REF!</v>
      </c>
      <c r="L465" s="61" t="e">
        <f>'Raw Data'!#REF!/L$1</f>
        <v>#REF!</v>
      </c>
      <c r="M465" s="61" t="e">
        <f>'Raw Data'!#REF!/M$1</f>
        <v>#REF!</v>
      </c>
      <c r="N465" s="61" t="e">
        <f>'Raw Data'!#REF!/N$1</f>
        <v>#REF!</v>
      </c>
      <c r="O465" s="61" t="e">
        <f>'Raw Data'!#REF!/O$1</f>
        <v>#REF!</v>
      </c>
      <c r="P465" s="61" t="str">
        <f t="shared" si="49"/>
        <v/>
      </c>
      <c r="Q465" s="61" t="e">
        <f t="shared" si="50"/>
        <v>#REF!</v>
      </c>
    </row>
    <row r="466" spans="1:17">
      <c r="A466" s="2" t="s">
        <v>210</v>
      </c>
      <c r="B466" s="55">
        <v>4</v>
      </c>
      <c r="C466" s="55">
        <v>2023</v>
      </c>
      <c r="D466" s="55" t="s">
        <v>211</v>
      </c>
      <c r="E466" s="55" t="s">
        <v>211</v>
      </c>
      <c r="F466" s="36">
        <v>45108</v>
      </c>
      <c r="G466" s="112">
        <f t="shared" si="48"/>
        <v>31</v>
      </c>
      <c r="H466" s="114">
        <f t="shared" si="45"/>
        <v>45115</v>
      </c>
      <c r="I466" s="153">
        <f>_xlfn.XLOOKUP(Table12[[#This Row],[Month Year]],'Modelling New'!D:D,'Modelling New'!N:N)</f>
        <v>10.507</v>
      </c>
      <c r="J466" s="61" t="e">
        <f>'Raw Data'!#REF!/J$1</f>
        <v>#REF!</v>
      </c>
      <c r="K466" s="61" t="e">
        <f>'Raw Data'!#REF!/K$1</f>
        <v>#REF!</v>
      </c>
      <c r="L466" s="61" t="e">
        <f>'Raw Data'!#REF!/L$1</f>
        <v>#REF!</v>
      </c>
      <c r="M466" s="61" t="e">
        <f>'Raw Data'!#REF!/M$1</f>
        <v>#REF!</v>
      </c>
      <c r="N466" s="61" t="e">
        <f>'Raw Data'!#REF!/N$1</f>
        <v>#REF!</v>
      </c>
      <c r="O466" s="61" t="e">
        <f>'Raw Data'!#REF!/O$1</f>
        <v>#REF!</v>
      </c>
      <c r="P466" s="61" t="str">
        <f t="shared" si="49"/>
        <v/>
      </c>
      <c r="Q466" s="61" t="e">
        <f t="shared" si="50"/>
        <v>#REF!</v>
      </c>
    </row>
    <row r="467" spans="1:17">
      <c r="A467" s="2" t="s">
        <v>210</v>
      </c>
      <c r="B467" s="55">
        <v>4</v>
      </c>
      <c r="C467" s="55">
        <v>2023</v>
      </c>
      <c r="D467" s="55" t="s">
        <v>211</v>
      </c>
      <c r="E467" s="55" t="s">
        <v>211</v>
      </c>
      <c r="F467" s="36">
        <v>45108</v>
      </c>
      <c r="G467" s="112">
        <f t="shared" ref="G467:G499" si="51">DAY(EOMONTH(F467,0))</f>
        <v>31</v>
      </c>
      <c r="H467" s="114">
        <f t="shared" si="45"/>
        <v>45116</v>
      </c>
      <c r="I467" s="153">
        <f>_xlfn.XLOOKUP(Table12[[#This Row],[Month Year]],'Modelling New'!D:D,'Modelling New'!N:N)</f>
        <v>10.507</v>
      </c>
      <c r="J467" s="61" t="e">
        <f>'Raw Data'!#REF!/J$1</f>
        <v>#REF!</v>
      </c>
      <c r="K467" s="61" t="e">
        <f>'Raw Data'!#REF!/K$1</f>
        <v>#REF!</v>
      </c>
      <c r="L467" s="61" t="e">
        <f>'Raw Data'!#REF!/L$1</f>
        <v>#REF!</v>
      </c>
      <c r="M467" s="61" t="e">
        <f>'Raw Data'!#REF!/M$1</f>
        <v>#REF!</v>
      </c>
      <c r="N467" s="61" t="e">
        <f>'Raw Data'!#REF!/N$1</f>
        <v>#REF!</v>
      </c>
      <c r="O467" s="61" t="e">
        <f>'Raw Data'!#REF!/O$1</f>
        <v>#REF!</v>
      </c>
      <c r="P467" s="61" t="str">
        <f t="shared" ref="P467:P499" si="52">IFERROR(AVERAGEIF(J467:O467,"&gt;"&amp;0,J467:O467),"")</f>
        <v/>
      </c>
      <c r="Q467" s="61" t="e">
        <f t="shared" ref="Q467:Q499" si="53">MAXA(J467:O467)</f>
        <v>#REF!</v>
      </c>
    </row>
    <row r="468" spans="1:17">
      <c r="A468" s="2" t="s">
        <v>210</v>
      </c>
      <c r="B468" s="55">
        <v>4</v>
      </c>
      <c r="C468" s="55">
        <v>2023</v>
      </c>
      <c r="D468" s="55" t="s">
        <v>211</v>
      </c>
      <c r="E468" s="55" t="s">
        <v>211</v>
      </c>
      <c r="F468" s="36">
        <v>45108</v>
      </c>
      <c r="G468" s="112">
        <f t="shared" si="51"/>
        <v>31</v>
      </c>
      <c r="H468" s="114">
        <f t="shared" si="45"/>
        <v>45117</v>
      </c>
      <c r="I468" s="153">
        <f>_xlfn.XLOOKUP(Table12[[#This Row],[Month Year]],'Modelling New'!D:D,'Modelling New'!N:N)</f>
        <v>10.507</v>
      </c>
      <c r="J468" s="61" t="e">
        <f>'Raw Data'!#REF!/J$1</f>
        <v>#REF!</v>
      </c>
      <c r="K468" s="61" t="e">
        <f>'Raw Data'!#REF!/K$1</f>
        <v>#REF!</v>
      </c>
      <c r="L468" s="61" t="e">
        <f>'Raw Data'!#REF!/L$1</f>
        <v>#REF!</v>
      </c>
      <c r="M468" s="61" t="e">
        <f>'Raw Data'!#REF!/M$1</f>
        <v>#REF!</v>
      </c>
      <c r="N468" s="61" t="e">
        <f>'Raw Data'!#REF!/N$1</f>
        <v>#REF!</v>
      </c>
      <c r="O468" s="61" t="e">
        <f>'Raw Data'!#REF!/O$1</f>
        <v>#REF!</v>
      </c>
      <c r="P468" s="61" t="str">
        <f t="shared" si="52"/>
        <v/>
      </c>
      <c r="Q468" s="61" t="e">
        <f t="shared" si="53"/>
        <v>#REF!</v>
      </c>
    </row>
    <row r="469" spans="1:17">
      <c r="A469" s="2" t="s">
        <v>210</v>
      </c>
      <c r="B469" s="55">
        <v>4</v>
      </c>
      <c r="C469" s="55">
        <v>2023</v>
      </c>
      <c r="D469" s="55" t="s">
        <v>211</v>
      </c>
      <c r="E469" s="55" t="s">
        <v>211</v>
      </c>
      <c r="F469" s="36">
        <v>45108</v>
      </c>
      <c r="G469" s="112">
        <f t="shared" si="51"/>
        <v>31</v>
      </c>
      <c r="H469" s="114">
        <f t="shared" si="45"/>
        <v>45118</v>
      </c>
      <c r="I469" s="153">
        <f>_xlfn.XLOOKUP(Table12[[#This Row],[Month Year]],'Modelling New'!D:D,'Modelling New'!N:N)</f>
        <v>10.507</v>
      </c>
      <c r="J469" s="61" t="e">
        <f>'Raw Data'!#REF!/J$1</f>
        <v>#REF!</v>
      </c>
      <c r="K469" s="61" t="e">
        <f>'Raw Data'!#REF!/K$1</f>
        <v>#REF!</v>
      </c>
      <c r="L469" s="61" t="e">
        <f>'Raw Data'!#REF!/L$1</f>
        <v>#REF!</v>
      </c>
      <c r="M469" s="61" t="e">
        <f>'Raw Data'!#REF!/M$1</f>
        <v>#REF!</v>
      </c>
      <c r="N469" s="61" t="e">
        <f>'Raw Data'!#REF!/N$1</f>
        <v>#REF!</v>
      </c>
      <c r="O469" s="61" t="e">
        <f>'Raw Data'!#REF!/O$1</f>
        <v>#REF!</v>
      </c>
      <c r="P469" s="61" t="str">
        <f t="shared" si="52"/>
        <v/>
      </c>
      <c r="Q469" s="61" t="e">
        <f t="shared" si="53"/>
        <v>#REF!</v>
      </c>
    </row>
    <row r="470" spans="1:17">
      <c r="A470" s="2" t="s">
        <v>210</v>
      </c>
      <c r="B470" s="55">
        <v>4</v>
      </c>
      <c r="C470" s="55">
        <v>2023</v>
      </c>
      <c r="D470" s="55" t="s">
        <v>211</v>
      </c>
      <c r="E470" s="55" t="s">
        <v>211</v>
      </c>
      <c r="F470" s="36">
        <v>45108</v>
      </c>
      <c r="G470" s="112">
        <f t="shared" si="51"/>
        <v>31</v>
      </c>
      <c r="H470" s="114">
        <f t="shared" si="45"/>
        <v>45119</v>
      </c>
      <c r="I470" s="153">
        <f>_xlfn.XLOOKUP(Table12[[#This Row],[Month Year]],'Modelling New'!D:D,'Modelling New'!N:N)</f>
        <v>10.507</v>
      </c>
      <c r="J470" s="61" t="e">
        <f>'Raw Data'!#REF!/J$1</f>
        <v>#REF!</v>
      </c>
      <c r="K470" s="61" t="e">
        <f>'Raw Data'!#REF!/K$1</f>
        <v>#REF!</v>
      </c>
      <c r="L470" s="61" t="e">
        <f>'Raw Data'!#REF!/L$1</f>
        <v>#REF!</v>
      </c>
      <c r="M470" s="61" t="e">
        <f>'Raw Data'!#REF!/M$1</f>
        <v>#REF!</v>
      </c>
      <c r="N470" s="61" t="e">
        <f>'Raw Data'!#REF!/N$1</f>
        <v>#REF!</v>
      </c>
      <c r="O470" s="61" t="e">
        <f>'Raw Data'!#REF!/O$1</f>
        <v>#REF!</v>
      </c>
      <c r="P470" s="61" t="str">
        <f t="shared" si="52"/>
        <v/>
      </c>
      <c r="Q470" s="61" t="e">
        <f t="shared" si="53"/>
        <v>#REF!</v>
      </c>
    </row>
    <row r="471" spans="1:17">
      <c r="A471" s="2" t="s">
        <v>210</v>
      </c>
      <c r="B471" s="55">
        <v>4</v>
      </c>
      <c r="C471" s="55">
        <v>2023</v>
      </c>
      <c r="D471" s="55" t="s">
        <v>211</v>
      </c>
      <c r="E471" s="55" t="s">
        <v>211</v>
      </c>
      <c r="F471" s="36">
        <v>45108</v>
      </c>
      <c r="G471" s="112">
        <f t="shared" si="51"/>
        <v>31</v>
      </c>
      <c r="H471" s="114">
        <f t="shared" si="45"/>
        <v>45120</v>
      </c>
      <c r="I471" s="153">
        <f>_xlfn.XLOOKUP(Table12[[#This Row],[Month Year]],'Modelling New'!D:D,'Modelling New'!N:N)</f>
        <v>10.507</v>
      </c>
      <c r="J471" s="61" t="e">
        <f>'Raw Data'!#REF!/J$1</f>
        <v>#REF!</v>
      </c>
      <c r="K471" s="61" t="e">
        <f>'Raw Data'!#REF!/K$1</f>
        <v>#REF!</v>
      </c>
      <c r="L471" s="61" t="e">
        <f>'Raw Data'!#REF!/L$1</f>
        <v>#REF!</v>
      </c>
      <c r="M471" s="61" t="e">
        <f>'Raw Data'!#REF!/M$1</f>
        <v>#REF!</v>
      </c>
      <c r="N471" s="61" t="e">
        <f>'Raw Data'!#REF!/N$1</f>
        <v>#REF!</v>
      </c>
      <c r="O471" s="61" t="e">
        <f>'Raw Data'!#REF!/O$1</f>
        <v>#REF!</v>
      </c>
      <c r="P471" s="61" t="str">
        <f t="shared" si="52"/>
        <v/>
      </c>
      <c r="Q471" s="61" t="e">
        <f t="shared" si="53"/>
        <v>#REF!</v>
      </c>
    </row>
    <row r="472" spans="1:17">
      <c r="A472" s="2" t="s">
        <v>210</v>
      </c>
      <c r="B472" s="55">
        <v>4</v>
      </c>
      <c r="C472" s="55">
        <v>2023</v>
      </c>
      <c r="D472" s="55" t="s">
        <v>211</v>
      </c>
      <c r="E472" s="55" t="s">
        <v>211</v>
      </c>
      <c r="F472" s="36">
        <v>45108</v>
      </c>
      <c r="G472" s="112">
        <f t="shared" si="51"/>
        <v>31</v>
      </c>
      <c r="H472" s="114">
        <f t="shared" si="45"/>
        <v>45121</v>
      </c>
      <c r="I472" s="153">
        <f>_xlfn.XLOOKUP(Table12[[#This Row],[Month Year]],'Modelling New'!D:D,'Modelling New'!N:N)</f>
        <v>10.507</v>
      </c>
      <c r="J472" s="61" t="e">
        <f>'Raw Data'!#REF!/J$1</f>
        <v>#REF!</v>
      </c>
      <c r="K472" s="61" t="e">
        <f>'Raw Data'!#REF!/K$1</f>
        <v>#REF!</v>
      </c>
      <c r="L472" s="61" t="e">
        <f>'Raw Data'!#REF!/L$1</f>
        <v>#REF!</v>
      </c>
      <c r="M472" s="61" t="e">
        <f>'Raw Data'!#REF!/M$1</f>
        <v>#REF!</v>
      </c>
      <c r="N472" s="61" t="e">
        <f>'Raw Data'!#REF!/N$1</f>
        <v>#REF!</v>
      </c>
      <c r="O472" s="61" t="e">
        <f>'Raw Data'!#REF!/O$1</f>
        <v>#REF!</v>
      </c>
      <c r="P472" s="61" t="str">
        <f t="shared" si="52"/>
        <v/>
      </c>
      <c r="Q472" s="61" t="e">
        <f t="shared" si="53"/>
        <v>#REF!</v>
      </c>
    </row>
    <row r="473" spans="1:17">
      <c r="A473" s="2" t="s">
        <v>210</v>
      </c>
      <c r="B473" s="55">
        <v>4</v>
      </c>
      <c r="C473" s="55">
        <v>2023</v>
      </c>
      <c r="D473" s="55" t="s">
        <v>211</v>
      </c>
      <c r="E473" s="55" t="s">
        <v>211</v>
      </c>
      <c r="F473" s="36">
        <v>45108</v>
      </c>
      <c r="G473" s="112">
        <f t="shared" si="51"/>
        <v>31</v>
      </c>
      <c r="H473" s="114">
        <f t="shared" si="45"/>
        <v>45122</v>
      </c>
      <c r="I473" s="153">
        <f>_xlfn.XLOOKUP(Table12[[#This Row],[Month Year]],'Modelling New'!D:D,'Modelling New'!N:N)</f>
        <v>10.507</v>
      </c>
      <c r="J473" s="61" t="e">
        <f>'Raw Data'!#REF!/J$1</f>
        <v>#REF!</v>
      </c>
      <c r="K473" s="61" t="e">
        <f>'Raw Data'!#REF!/K$1</f>
        <v>#REF!</v>
      </c>
      <c r="L473" s="61" t="e">
        <f>'Raw Data'!#REF!/L$1</f>
        <v>#REF!</v>
      </c>
      <c r="M473" s="61" t="e">
        <f>'Raw Data'!#REF!/M$1</f>
        <v>#REF!</v>
      </c>
      <c r="N473" s="61" t="e">
        <f>'Raw Data'!#REF!/N$1</f>
        <v>#REF!</v>
      </c>
      <c r="O473" s="61" t="e">
        <f>'Raw Data'!#REF!/O$1</f>
        <v>#REF!</v>
      </c>
      <c r="P473" s="61" t="str">
        <f t="shared" si="52"/>
        <v/>
      </c>
      <c r="Q473" s="61" t="e">
        <f t="shared" si="53"/>
        <v>#REF!</v>
      </c>
    </row>
    <row r="474" spans="1:17">
      <c r="A474" s="2" t="s">
        <v>210</v>
      </c>
      <c r="B474" s="55">
        <v>4</v>
      </c>
      <c r="C474" s="55">
        <v>2023</v>
      </c>
      <c r="D474" s="55" t="s">
        <v>211</v>
      </c>
      <c r="E474" s="55" t="s">
        <v>211</v>
      </c>
      <c r="F474" s="36">
        <v>45108</v>
      </c>
      <c r="G474" s="112">
        <f t="shared" si="51"/>
        <v>31</v>
      </c>
      <c r="H474" s="114">
        <f t="shared" si="45"/>
        <v>45123</v>
      </c>
      <c r="I474" s="153">
        <f>_xlfn.XLOOKUP(Table12[[#This Row],[Month Year]],'Modelling New'!D:D,'Modelling New'!N:N)</f>
        <v>10.507</v>
      </c>
      <c r="J474" s="61" t="e">
        <f>'Raw Data'!#REF!/J$1</f>
        <v>#REF!</v>
      </c>
      <c r="K474" s="61" t="e">
        <f>'Raw Data'!#REF!/K$1</f>
        <v>#REF!</v>
      </c>
      <c r="L474" s="61" t="e">
        <f>'Raw Data'!#REF!/L$1</f>
        <v>#REF!</v>
      </c>
      <c r="M474" s="61" t="e">
        <f>'Raw Data'!#REF!/M$1</f>
        <v>#REF!</v>
      </c>
      <c r="N474" s="61" t="e">
        <f>'Raw Data'!#REF!/N$1</f>
        <v>#REF!</v>
      </c>
      <c r="O474" s="61" t="e">
        <f>'Raw Data'!#REF!/O$1</f>
        <v>#REF!</v>
      </c>
      <c r="P474" s="61" t="str">
        <f t="shared" si="52"/>
        <v/>
      </c>
      <c r="Q474" s="61" t="e">
        <f t="shared" si="53"/>
        <v>#REF!</v>
      </c>
    </row>
    <row r="475" spans="1:17">
      <c r="A475" s="2" t="s">
        <v>210</v>
      </c>
      <c r="B475" s="55">
        <v>4</v>
      </c>
      <c r="C475" s="55">
        <v>2023</v>
      </c>
      <c r="D475" s="55" t="s">
        <v>211</v>
      </c>
      <c r="E475" s="55" t="s">
        <v>211</v>
      </c>
      <c r="F475" s="36">
        <v>45108</v>
      </c>
      <c r="G475" s="112">
        <f t="shared" si="51"/>
        <v>31</v>
      </c>
      <c r="H475" s="114">
        <f t="shared" si="45"/>
        <v>45124</v>
      </c>
      <c r="I475" s="153">
        <f>_xlfn.XLOOKUP(Table12[[#This Row],[Month Year]],'Modelling New'!D:D,'Modelling New'!N:N)</f>
        <v>10.507</v>
      </c>
      <c r="J475" s="61" t="e">
        <f>'Raw Data'!#REF!/J$1</f>
        <v>#REF!</v>
      </c>
      <c r="K475" s="61" t="e">
        <f>'Raw Data'!#REF!/K$1</f>
        <v>#REF!</v>
      </c>
      <c r="L475" s="61" t="e">
        <f>'Raw Data'!#REF!/L$1</f>
        <v>#REF!</v>
      </c>
      <c r="M475" s="61" t="e">
        <f>'Raw Data'!#REF!/M$1</f>
        <v>#REF!</v>
      </c>
      <c r="N475" s="61" t="e">
        <f>'Raw Data'!#REF!/N$1</f>
        <v>#REF!</v>
      </c>
      <c r="O475" s="61" t="e">
        <f>'Raw Data'!#REF!/O$1</f>
        <v>#REF!</v>
      </c>
      <c r="P475" s="61" t="str">
        <f t="shared" si="52"/>
        <v/>
      </c>
      <c r="Q475" s="61" t="e">
        <f t="shared" si="53"/>
        <v>#REF!</v>
      </c>
    </row>
    <row r="476" spans="1:17">
      <c r="A476" s="2" t="s">
        <v>210</v>
      </c>
      <c r="B476" s="55">
        <v>4</v>
      </c>
      <c r="C476" s="55">
        <v>2023</v>
      </c>
      <c r="D476" s="55" t="s">
        <v>211</v>
      </c>
      <c r="E476" s="55" t="s">
        <v>211</v>
      </c>
      <c r="F476" s="36">
        <v>45108</v>
      </c>
      <c r="G476" s="112">
        <f t="shared" si="51"/>
        <v>31</v>
      </c>
      <c r="H476" s="114">
        <f t="shared" si="45"/>
        <v>45125</v>
      </c>
      <c r="I476" s="153">
        <f>_xlfn.XLOOKUP(Table12[[#This Row],[Month Year]],'Modelling New'!D:D,'Modelling New'!N:N)</f>
        <v>10.507</v>
      </c>
      <c r="J476" s="61" t="e">
        <f>'Raw Data'!#REF!/J$1</f>
        <v>#REF!</v>
      </c>
      <c r="K476" s="61" t="e">
        <f>'Raw Data'!#REF!/K$1</f>
        <v>#REF!</v>
      </c>
      <c r="L476" s="61" t="e">
        <f>'Raw Data'!#REF!/L$1</f>
        <v>#REF!</v>
      </c>
      <c r="M476" s="61" t="e">
        <f>'Raw Data'!#REF!/M$1</f>
        <v>#REF!</v>
      </c>
      <c r="N476" s="61" t="e">
        <f>'Raw Data'!#REF!/N$1</f>
        <v>#REF!</v>
      </c>
      <c r="O476" s="61" t="e">
        <f>'Raw Data'!#REF!/O$1</f>
        <v>#REF!</v>
      </c>
      <c r="P476" s="61" t="str">
        <f t="shared" si="52"/>
        <v/>
      </c>
      <c r="Q476" s="61" t="e">
        <f t="shared" si="53"/>
        <v>#REF!</v>
      </c>
    </row>
    <row r="477" spans="1:17">
      <c r="A477" s="2" t="s">
        <v>210</v>
      </c>
      <c r="B477" s="55">
        <v>4</v>
      </c>
      <c r="C477" s="55">
        <v>2023</v>
      </c>
      <c r="D477" s="55" t="s">
        <v>211</v>
      </c>
      <c r="E477" s="55" t="s">
        <v>211</v>
      </c>
      <c r="F477" s="36">
        <v>45108</v>
      </c>
      <c r="G477" s="112">
        <f t="shared" si="51"/>
        <v>31</v>
      </c>
      <c r="H477" s="114">
        <f t="shared" si="45"/>
        <v>45126</v>
      </c>
      <c r="I477" s="153">
        <f>_xlfn.XLOOKUP(Table12[[#This Row],[Month Year]],'Modelling New'!D:D,'Modelling New'!N:N)</f>
        <v>10.507</v>
      </c>
      <c r="J477" s="61" t="e">
        <f>'Raw Data'!#REF!/J$1</f>
        <v>#REF!</v>
      </c>
      <c r="K477" s="61" t="e">
        <f>'Raw Data'!#REF!/K$1</f>
        <v>#REF!</v>
      </c>
      <c r="L477" s="61" t="e">
        <f>'Raw Data'!#REF!/L$1</f>
        <v>#REF!</v>
      </c>
      <c r="M477" s="61" t="e">
        <f>'Raw Data'!#REF!/M$1</f>
        <v>#REF!</v>
      </c>
      <c r="N477" s="61" t="e">
        <f>'Raw Data'!#REF!/N$1</f>
        <v>#REF!</v>
      </c>
      <c r="O477" s="61" t="e">
        <f>'Raw Data'!#REF!/O$1</f>
        <v>#REF!</v>
      </c>
      <c r="P477" s="61" t="str">
        <f t="shared" si="52"/>
        <v/>
      </c>
      <c r="Q477" s="61" t="e">
        <f t="shared" si="53"/>
        <v>#REF!</v>
      </c>
    </row>
    <row r="478" spans="1:17">
      <c r="A478" s="2" t="s">
        <v>210</v>
      </c>
      <c r="B478" s="55">
        <v>4</v>
      </c>
      <c r="C478" s="55">
        <v>2023</v>
      </c>
      <c r="D478" s="55" t="s">
        <v>211</v>
      </c>
      <c r="E478" s="55" t="s">
        <v>211</v>
      </c>
      <c r="F478" s="36">
        <v>45108</v>
      </c>
      <c r="G478" s="112">
        <f t="shared" si="51"/>
        <v>31</v>
      </c>
      <c r="H478" s="114">
        <f t="shared" si="45"/>
        <v>45127</v>
      </c>
      <c r="I478" s="153">
        <f>_xlfn.XLOOKUP(Table12[[#This Row],[Month Year]],'Modelling New'!D:D,'Modelling New'!N:N)</f>
        <v>10.507</v>
      </c>
      <c r="J478" s="61" t="e">
        <f>'Raw Data'!#REF!/J$1</f>
        <v>#REF!</v>
      </c>
      <c r="K478" s="61" t="e">
        <f>'Raw Data'!#REF!/K$1</f>
        <v>#REF!</v>
      </c>
      <c r="L478" s="61" t="e">
        <f>'Raw Data'!#REF!/L$1</f>
        <v>#REF!</v>
      </c>
      <c r="M478" s="61" t="e">
        <f>'Raw Data'!#REF!/M$1</f>
        <v>#REF!</v>
      </c>
      <c r="N478" s="61" t="e">
        <f>'Raw Data'!#REF!/N$1</f>
        <v>#REF!</v>
      </c>
      <c r="O478" s="61" t="e">
        <f>'Raw Data'!#REF!/O$1</f>
        <v>#REF!</v>
      </c>
      <c r="P478" s="61" t="str">
        <f t="shared" si="52"/>
        <v/>
      </c>
      <c r="Q478" s="61" t="e">
        <f t="shared" si="53"/>
        <v>#REF!</v>
      </c>
    </row>
    <row r="479" spans="1:17">
      <c r="A479" s="2" t="s">
        <v>210</v>
      </c>
      <c r="B479" s="55">
        <v>4</v>
      </c>
      <c r="C479" s="55">
        <v>2023</v>
      </c>
      <c r="D479" s="55" t="s">
        <v>211</v>
      </c>
      <c r="E479" s="55" t="s">
        <v>211</v>
      </c>
      <c r="F479" s="36">
        <v>45108</v>
      </c>
      <c r="G479" s="112">
        <f t="shared" si="51"/>
        <v>31</v>
      </c>
      <c r="H479" s="114">
        <f t="shared" si="45"/>
        <v>45128</v>
      </c>
      <c r="I479" s="153">
        <f>_xlfn.XLOOKUP(Table12[[#This Row],[Month Year]],'Modelling New'!D:D,'Modelling New'!N:N)</f>
        <v>10.507</v>
      </c>
      <c r="J479" s="61" t="e">
        <f>'Raw Data'!#REF!/J$1</f>
        <v>#REF!</v>
      </c>
      <c r="K479" s="61" t="e">
        <f>'Raw Data'!#REF!/K$1</f>
        <v>#REF!</v>
      </c>
      <c r="L479" s="61" t="e">
        <f>'Raw Data'!#REF!/L$1</f>
        <v>#REF!</v>
      </c>
      <c r="M479" s="61" t="e">
        <f>'Raw Data'!#REF!/M$1</f>
        <v>#REF!</v>
      </c>
      <c r="N479" s="61" t="e">
        <f>'Raw Data'!#REF!/N$1</f>
        <v>#REF!</v>
      </c>
      <c r="O479" s="61" t="e">
        <f>'Raw Data'!#REF!/O$1</f>
        <v>#REF!</v>
      </c>
      <c r="P479" s="61" t="str">
        <f t="shared" si="52"/>
        <v/>
      </c>
      <c r="Q479" s="61" t="e">
        <f t="shared" si="53"/>
        <v>#REF!</v>
      </c>
    </row>
    <row r="480" spans="1:17">
      <c r="A480" s="2" t="s">
        <v>210</v>
      </c>
      <c r="B480" s="55">
        <v>4</v>
      </c>
      <c r="C480" s="55">
        <v>2023</v>
      </c>
      <c r="D480" s="55" t="s">
        <v>211</v>
      </c>
      <c r="E480" s="55" t="s">
        <v>211</v>
      </c>
      <c r="F480" s="36">
        <v>45108</v>
      </c>
      <c r="G480" s="112">
        <f t="shared" si="51"/>
        <v>31</v>
      </c>
      <c r="H480" s="114">
        <f t="shared" si="45"/>
        <v>45129</v>
      </c>
      <c r="I480" s="153">
        <f>_xlfn.XLOOKUP(Table12[[#This Row],[Month Year]],'Modelling New'!D:D,'Modelling New'!N:N)</f>
        <v>10.507</v>
      </c>
      <c r="J480" s="61" t="e">
        <f>'Raw Data'!#REF!/J$1</f>
        <v>#REF!</v>
      </c>
      <c r="K480" s="61" t="e">
        <f>'Raw Data'!#REF!/K$1</f>
        <v>#REF!</v>
      </c>
      <c r="L480" s="61" t="e">
        <f>'Raw Data'!#REF!/L$1</f>
        <v>#REF!</v>
      </c>
      <c r="M480" s="61" t="e">
        <f>'Raw Data'!#REF!/M$1</f>
        <v>#REF!</v>
      </c>
      <c r="N480" s="61" t="e">
        <f>'Raw Data'!#REF!/N$1</f>
        <v>#REF!</v>
      </c>
      <c r="O480" s="61" t="e">
        <f>'Raw Data'!#REF!/O$1</f>
        <v>#REF!</v>
      </c>
      <c r="P480" s="61" t="str">
        <f t="shared" si="52"/>
        <v/>
      </c>
      <c r="Q480" s="61" t="e">
        <f t="shared" si="53"/>
        <v>#REF!</v>
      </c>
    </row>
    <row r="481" spans="1:17">
      <c r="A481" s="2" t="s">
        <v>210</v>
      </c>
      <c r="B481" s="55">
        <v>4</v>
      </c>
      <c r="C481" s="55">
        <v>2023</v>
      </c>
      <c r="D481" s="55" t="s">
        <v>211</v>
      </c>
      <c r="E481" s="55" t="s">
        <v>211</v>
      </c>
      <c r="F481" s="36">
        <v>45108</v>
      </c>
      <c r="G481" s="112">
        <f t="shared" si="51"/>
        <v>31</v>
      </c>
      <c r="H481" s="114">
        <f t="shared" si="45"/>
        <v>45130</v>
      </c>
      <c r="I481" s="153">
        <f>_xlfn.XLOOKUP(Table12[[#This Row],[Month Year]],'Modelling New'!D:D,'Modelling New'!N:N)</f>
        <v>10.507</v>
      </c>
      <c r="J481" s="61" t="e">
        <f>'Raw Data'!#REF!/J$1</f>
        <v>#REF!</v>
      </c>
      <c r="K481" s="61" t="e">
        <f>'Raw Data'!#REF!/K$1</f>
        <v>#REF!</v>
      </c>
      <c r="L481" s="61" t="e">
        <f>'Raw Data'!#REF!/L$1</f>
        <v>#REF!</v>
      </c>
      <c r="M481" s="61" t="e">
        <f>'Raw Data'!#REF!/M$1</f>
        <v>#REF!</v>
      </c>
      <c r="N481" s="61" t="e">
        <f>'Raw Data'!#REF!/N$1</f>
        <v>#REF!</v>
      </c>
      <c r="O481" s="61" t="e">
        <f>'Raw Data'!#REF!/O$1</f>
        <v>#REF!</v>
      </c>
      <c r="P481" s="61" t="str">
        <f t="shared" si="52"/>
        <v/>
      </c>
      <c r="Q481" s="61" t="e">
        <f t="shared" si="53"/>
        <v>#REF!</v>
      </c>
    </row>
    <row r="482" spans="1:17">
      <c r="A482" s="2" t="s">
        <v>210</v>
      </c>
      <c r="B482" s="55">
        <v>4</v>
      </c>
      <c r="C482" s="55">
        <v>2023</v>
      </c>
      <c r="D482" s="55" t="s">
        <v>211</v>
      </c>
      <c r="E482" s="55" t="s">
        <v>211</v>
      </c>
      <c r="F482" s="36">
        <v>45108</v>
      </c>
      <c r="G482" s="112">
        <f t="shared" si="51"/>
        <v>31</v>
      </c>
      <c r="H482" s="114">
        <f t="shared" si="45"/>
        <v>45131</v>
      </c>
      <c r="I482" s="153">
        <f>_xlfn.XLOOKUP(Table12[[#This Row],[Month Year]],'Modelling New'!D:D,'Modelling New'!N:N)</f>
        <v>10.507</v>
      </c>
      <c r="J482" s="61" t="e">
        <f>'Raw Data'!#REF!/J$1</f>
        <v>#REF!</v>
      </c>
      <c r="K482" s="61" t="e">
        <f>'Raw Data'!#REF!/K$1</f>
        <v>#REF!</v>
      </c>
      <c r="L482" s="61" t="e">
        <f>'Raw Data'!#REF!/L$1</f>
        <v>#REF!</v>
      </c>
      <c r="M482" s="61" t="e">
        <f>'Raw Data'!#REF!/M$1</f>
        <v>#REF!</v>
      </c>
      <c r="N482" s="61" t="e">
        <f>'Raw Data'!#REF!/N$1</f>
        <v>#REF!</v>
      </c>
      <c r="O482" s="61" t="e">
        <f>'Raw Data'!#REF!/O$1</f>
        <v>#REF!</v>
      </c>
      <c r="P482" s="61" t="str">
        <f t="shared" si="52"/>
        <v/>
      </c>
      <c r="Q482" s="61" t="e">
        <f t="shared" si="53"/>
        <v>#REF!</v>
      </c>
    </row>
    <row r="483" spans="1:17">
      <c r="A483" s="2" t="s">
        <v>210</v>
      </c>
      <c r="B483" s="55">
        <v>4</v>
      </c>
      <c r="C483" s="55">
        <v>2023</v>
      </c>
      <c r="D483" s="55" t="s">
        <v>211</v>
      </c>
      <c r="E483" s="55" t="s">
        <v>211</v>
      </c>
      <c r="F483" s="36">
        <v>45108</v>
      </c>
      <c r="G483" s="112">
        <f t="shared" si="51"/>
        <v>31</v>
      </c>
      <c r="H483" s="114">
        <f t="shared" si="45"/>
        <v>45132</v>
      </c>
      <c r="I483" s="153">
        <f>_xlfn.XLOOKUP(Table12[[#This Row],[Month Year]],'Modelling New'!D:D,'Modelling New'!N:N)</f>
        <v>10.507</v>
      </c>
      <c r="J483" s="61" t="e">
        <f>'Raw Data'!#REF!/J$1</f>
        <v>#REF!</v>
      </c>
      <c r="K483" s="61" t="e">
        <f>'Raw Data'!#REF!/K$1</f>
        <v>#REF!</v>
      </c>
      <c r="L483" s="61" t="e">
        <f>'Raw Data'!#REF!/L$1</f>
        <v>#REF!</v>
      </c>
      <c r="M483" s="61" t="e">
        <f>'Raw Data'!#REF!/M$1</f>
        <v>#REF!</v>
      </c>
      <c r="N483" s="61" t="e">
        <f>'Raw Data'!#REF!/N$1</f>
        <v>#REF!</v>
      </c>
      <c r="O483" s="61" t="e">
        <f>'Raw Data'!#REF!/O$1</f>
        <v>#REF!</v>
      </c>
      <c r="P483" s="61" t="str">
        <f t="shared" si="52"/>
        <v/>
      </c>
      <c r="Q483" s="61" t="e">
        <f t="shared" si="53"/>
        <v>#REF!</v>
      </c>
    </row>
    <row r="484" spans="1:17">
      <c r="A484" s="2" t="s">
        <v>210</v>
      </c>
      <c r="B484" s="55">
        <v>4</v>
      </c>
      <c r="C484" s="55">
        <v>2023</v>
      </c>
      <c r="D484" s="55" t="s">
        <v>211</v>
      </c>
      <c r="E484" s="55" t="s">
        <v>211</v>
      </c>
      <c r="F484" s="36">
        <v>45108</v>
      </c>
      <c r="G484" s="112">
        <f t="shared" si="51"/>
        <v>31</v>
      </c>
      <c r="H484" s="114">
        <f t="shared" si="45"/>
        <v>45133</v>
      </c>
      <c r="I484" s="153">
        <f>_xlfn.XLOOKUP(Table12[[#This Row],[Month Year]],'Modelling New'!D:D,'Modelling New'!N:N)</f>
        <v>10.507</v>
      </c>
      <c r="J484" s="61" t="e">
        <f>'Raw Data'!#REF!/J$1</f>
        <v>#REF!</v>
      </c>
      <c r="K484" s="61" t="e">
        <f>'Raw Data'!#REF!/K$1</f>
        <v>#REF!</v>
      </c>
      <c r="L484" s="61" t="e">
        <f>'Raw Data'!#REF!/L$1</f>
        <v>#REF!</v>
      </c>
      <c r="M484" s="61" t="e">
        <f>'Raw Data'!#REF!/M$1</f>
        <v>#REF!</v>
      </c>
      <c r="N484" s="61" t="e">
        <f>'Raw Data'!#REF!/N$1</f>
        <v>#REF!</v>
      </c>
      <c r="O484" s="61" t="e">
        <f>'Raw Data'!#REF!/O$1</f>
        <v>#REF!</v>
      </c>
      <c r="P484" s="61" t="str">
        <f t="shared" si="52"/>
        <v/>
      </c>
      <c r="Q484" s="61" t="e">
        <f t="shared" si="53"/>
        <v>#REF!</v>
      </c>
    </row>
    <row r="485" spans="1:17">
      <c r="A485" s="2" t="s">
        <v>210</v>
      </c>
      <c r="B485" s="55">
        <v>4</v>
      </c>
      <c r="C485" s="55">
        <v>2023</v>
      </c>
      <c r="D485" s="55" t="s">
        <v>211</v>
      </c>
      <c r="E485" s="55" t="s">
        <v>211</v>
      </c>
      <c r="F485" s="36">
        <v>45108</v>
      </c>
      <c r="G485" s="112">
        <f t="shared" si="51"/>
        <v>31</v>
      </c>
      <c r="H485" s="114">
        <f t="shared" si="45"/>
        <v>45134</v>
      </c>
      <c r="I485" s="153">
        <f>_xlfn.XLOOKUP(Table12[[#This Row],[Month Year]],'Modelling New'!D:D,'Modelling New'!N:N)</f>
        <v>10.507</v>
      </c>
      <c r="J485" s="61" t="e">
        <f>'Raw Data'!#REF!/J$1</f>
        <v>#REF!</v>
      </c>
      <c r="K485" s="61" t="e">
        <f>'Raw Data'!#REF!/K$1</f>
        <v>#REF!</v>
      </c>
      <c r="L485" s="61" t="e">
        <f>'Raw Data'!#REF!/L$1</f>
        <v>#REF!</v>
      </c>
      <c r="M485" s="61" t="e">
        <f>'Raw Data'!#REF!/M$1</f>
        <v>#REF!</v>
      </c>
      <c r="N485" s="61" t="e">
        <f>'Raw Data'!#REF!/N$1</f>
        <v>#REF!</v>
      </c>
      <c r="O485" s="61" t="e">
        <f>'Raw Data'!#REF!/O$1</f>
        <v>#REF!</v>
      </c>
      <c r="P485" s="61" t="str">
        <f t="shared" si="52"/>
        <v/>
      </c>
      <c r="Q485" s="61" t="e">
        <f t="shared" si="53"/>
        <v>#REF!</v>
      </c>
    </row>
    <row r="486" spans="1:17">
      <c r="A486" s="2" t="s">
        <v>210</v>
      </c>
      <c r="B486" s="55">
        <v>4</v>
      </c>
      <c r="C486" s="55">
        <v>2023</v>
      </c>
      <c r="D486" s="55" t="s">
        <v>211</v>
      </c>
      <c r="E486" s="55" t="s">
        <v>211</v>
      </c>
      <c r="F486" s="36">
        <v>45108</v>
      </c>
      <c r="G486" s="112">
        <f t="shared" si="51"/>
        <v>31</v>
      </c>
      <c r="H486" s="114">
        <f t="shared" si="45"/>
        <v>45135</v>
      </c>
      <c r="I486" s="153">
        <f>_xlfn.XLOOKUP(Table12[[#This Row],[Month Year]],'Modelling New'!D:D,'Modelling New'!N:N)</f>
        <v>10.507</v>
      </c>
      <c r="J486" s="61" t="e">
        <f>'Raw Data'!#REF!/J$1</f>
        <v>#REF!</v>
      </c>
      <c r="K486" s="61" t="e">
        <f>'Raw Data'!#REF!/K$1</f>
        <v>#REF!</v>
      </c>
      <c r="L486" s="61" t="e">
        <f>'Raw Data'!#REF!/L$1</f>
        <v>#REF!</v>
      </c>
      <c r="M486" s="61" t="e">
        <f>'Raw Data'!#REF!/M$1</f>
        <v>#REF!</v>
      </c>
      <c r="N486" s="61" t="e">
        <f>'Raw Data'!#REF!/N$1</f>
        <v>#REF!</v>
      </c>
      <c r="O486" s="61" t="e">
        <f>'Raw Data'!#REF!/O$1</f>
        <v>#REF!</v>
      </c>
      <c r="P486" s="61" t="str">
        <f t="shared" si="52"/>
        <v/>
      </c>
      <c r="Q486" s="61" t="e">
        <f t="shared" si="53"/>
        <v>#REF!</v>
      </c>
    </row>
    <row r="487" spans="1:17">
      <c r="A487" s="2" t="s">
        <v>210</v>
      </c>
      <c r="B487" s="55">
        <v>4</v>
      </c>
      <c r="C487" s="55">
        <v>2023</v>
      </c>
      <c r="D487" s="55" t="s">
        <v>211</v>
      </c>
      <c r="E487" s="55" t="s">
        <v>211</v>
      </c>
      <c r="F487" s="36">
        <v>45108</v>
      </c>
      <c r="G487" s="112">
        <f t="shared" si="51"/>
        <v>31</v>
      </c>
      <c r="H487" s="114">
        <f t="shared" si="45"/>
        <v>45136</v>
      </c>
      <c r="I487" s="153">
        <f>_xlfn.XLOOKUP(Table12[[#This Row],[Month Year]],'Modelling New'!D:D,'Modelling New'!N:N)</f>
        <v>10.507</v>
      </c>
      <c r="J487" s="61" t="e">
        <f>'Raw Data'!#REF!/J$1</f>
        <v>#REF!</v>
      </c>
      <c r="K487" s="61" t="e">
        <f>'Raw Data'!#REF!/K$1</f>
        <v>#REF!</v>
      </c>
      <c r="L487" s="61" t="e">
        <f>'Raw Data'!#REF!/L$1</f>
        <v>#REF!</v>
      </c>
      <c r="M487" s="61" t="e">
        <f>'Raw Data'!#REF!/M$1</f>
        <v>#REF!</v>
      </c>
      <c r="N487" s="61" t="e">
        <f>'Raw Data'!#REF!/N$1</f>
        <v>#REF!</v>
      </c>
      <c r="O487" s="61" t="e">
        <f>'Raw Data'!#REF!/O$1</f>
        <v>#REF!</v>
      </c>
      <c r="P487" s="61" t="str">
        <f t="shared" si="52"/>
        <v/>
      </c>
      <c r="Q487" s="61" t="e">
        <f t="shared" si="53"/>
        <v>#REF!</v>
      </c>
    </row>
    <row r="488" spans="1:17">
      <c r="A488" s="2" t="s">
        <v>210</v>
      </c>
      <c r="B488" s="55">
        <v>4</v>
      </c>
      <c r="C488" s="55">
        <v>2023</v>
      </c>
      <c r="D488" s="55" t="s">
        <v>211</v>
      </c>
      <c r="E488" s="55" t="s">
        <v>211</v>
      </c>
      <c r="F488" s="36">
        <v>45108</v>
      </c>
      <c r="G488" s="112">
        <f t="shared" si="51"/>
        <v>31</v>
      </c>
      <c r="H488" s="114">
        <f t="shared" si="45"/>
        <v>45137</v>
      </c>
      <c r="I488" s="153">
        <f>_xlfn.XLOOKUP(Table12[[#This Row],[Month Year]],'Modelling New'!D:D,'Modelling New'!N:N)</f>
        <v>10.507</v>
      </c>
      <c r="J488" s="61" t="e">
        <f>'Raw Data'!#REF!/J$1</f>
        <v>#REF!</v>
      </c>
      <c r="K488" s="61" t="e">
        <f>'Raw Data'!#REF!/K$1</f>
        <v>#REF!</v>
      </c>
      <c r="L488" s="61" t="e">
        <f>'Raw Data'!#REF!/L$1</f>
        <v>#REF!</v>
      </c>
      <c r="M488" s="61" t="e">
        <f>'Raw Data'!#REF!/M$1</f>
        <v>#REF!</v>
      </c>
      <c r="N488" s="61" t="e">
        <f>'Raw Data'!#REF!/N$1</f>
        <v>#REF!</v>
      </c>
      <c r="O488" s="61" t="e">
        <f>'Raw Data'!#REF!/O$1</f>
        <v>#REF!</v>
      </c>
      <c r="P488" s="61" t="str">
        <f t="shared" si="52"/>
        <v/>
      </c>
      <c r="Q488" s="61" t="e">
        <f t="shared" si="53"/>
        <v>#REF!</v>
      </c>
    </row>
    <row r="489" spans="1:17">
      <c r="A489" s="2" t="s">
        <v>210</v>
      </c>
      <c r="B489" s="55">
        <v>4</v>
      </c>
      <c r="C489" s="55">
        <v>2023</v>
      </c>
      <c r="D489" s="55" t="s">
        <v>211</v>
      </c>
      <c r="E489" s="55" t="s">
        <v>211</v>
      </c>
      <c r="F489" s="36">
        <v>45108</v>
      </c>
      <c r="G489" s="112">
        <f t="shared" si="51"/>
        <v>31</v>
      </c>
      <c r="H489" s="114">
        <f t="shared" si="45"/>
        <v>45138</v>
      </c>
      <c r="I489" s="153">
        <f>_xlfn.XLOOKUP(Table12[[#This Row],[Month Year]],'Modelling New'!D:D,'Modelling New'!N:N)</f>
        <v>10.507</v>
      </c>
      <c r="J489" s="61" t="e">
        <f>'Raw Data'!#REF!/J$1</f>
        <v>#REF!</v>
      </c>
      <c r="K489" s="61" t="e">
        <f>'Raw Data'!#REF!/K$1</f>
        <v>#REF!</v>
      </c>
      <c r="L489" s="61" t="e">
        <f>'Raw Data'!#REF!/L$1</f>
        <v>#REF!</v>
      </c>
      <c r="M489" s="61" t="e">
        <f>'Raw Data'!#REF!/M$1</f>
        <v>#REF!</v>
      </c>
      <c r="N489" s="61" t="e">
        <f>'Raw Data'!#REF!/N$1</f>
        <v>#REF!</v>
      </c>
      <c r="O489" s="61" t="e">
        <f>'Raw Data'!#REF!/O$1</f>
        <v>#REF!</v>
      </c>
      <c r="P489" s="61" t="str">
        <f t="shared" si="52"/>
        <v/>
      </c>
      <c r="Q489" s="61" t="e">
        <f t="shared" si="53"/>
        <v>#REF!</v>
      </c>
    </row>
    <row r="490" spans="1:17">
      <c r="A490" s="2" t="s">
        <v>210</v>
      </c>
      <c r="B490" s="55">
        <v>4</v>
      </c>
      <c r="C490" s="55">
        <v>2023</v>
      </c>
      <c r="D490" s="55" t="s">
        <v>211</v>
      </c>
      <c r="E490" s="55" t="s">
        <v>211</v>
      </c>
      <c r="F490" s="36">
        <v>45139</v>
      </c>
      <c r="G490" s="112">
        <f t="shared" si="51"/>
        <v>31</v>
      </c>
      <c r="H490" s="114">
        <f t="shared" si="45"/>
        <v>45139</v>
      </c>
      <c r="I490" s="153">
        <f>_xlfn.XLOOKUP(Table12[[#This Row],[Month Year]],'Modelling New'!D:D,'Modelling New'!N:N)</f>
        <v>10.507</v>
      </c>
      <c r="J490" s="61" t="e">
        <f>'Raw Data'!#REF!/J$1</f>
        <v>#REF!</v>
      </c>
      <c r="K490" s="61" t="e">
        <f>'Raw Data'!#REF!/K$1</f>
        <v>#REF!</v>
      </c>
      <c r="L490" s="61" t="e">
        <f>'Raw Data'!#REF!/L$1</f>
        <v>#REF!</v>
      </c>
      <c r="M490" s="61" t="e">
        <f>'Raw Data'!#REF!/M$1</f>
        <v>#REF!</v>
      </c>
      <c r="N490" s="61" t="e">
        <f>'Raw Data'!#REF!/N$1</f>
        <v>#REF!</v>
      </c>
      <c r="O490" s="61" t="e">
        <f>'Raw Data'!#REF!/O$1</f>
        <v>#REF!</v>
      </c>
      <c r="P490" s="61" t="str">
        <f t="shared" si="52"/>
        <v/>
      </c>
      <c r="Q490" s="61" t="e">
        <f t="shared" si="53"/>
        <v>#REF!</v>
      </c>
    </row>
    <row r="491" spans="1:17">
      <c r="A491" s="2" t="s">
        <v>210</v>
      </c>
      <c r="B491" s="55">
        <v>4</v>
      </c>
      <c r="C491" s="55">
        <v>2023</v>
      </c>
      <c r="D491" s="55" t="s">
        <v>211</v>
      </c>
      <c r="E491" s="55" t="s">
        <v>211</v>
      </c>
      <c r="F491" s="36">
        <v>45139</v>
      </c>
      <c r="G491" s="112">
        <f t="shared" si="51"/>
        <v>31</v>
      </c>
      <c r="H491" s="114">
        <f t="shared" si="45"/>
        <v>45140</v>
      </c>
      <c r="I491" s="153">
        <f>_xlfn.XLOOKUP(Table12[[#This Row],[Month Year]],'Modelling New'!D:D,'Modelling New'!N:N)</f>
        <v>10.507</v>
      </c>
      <c r="J491" s="61" t="e">
        <f>'Raw Data'!#REF!/J$1</f>
        <v>#REF!</v>
      </c>
      <c r="K491" s="61" t="e">
        <f>'Raw Data'!#REF!/K$1</f>
        <v>#REF!</v>
      </c>
      <c r="L491" s="61" t="e">
        <f>'Raw Data'!#REF!/L$1</f>
        <v>#REF!</v>
      </c>
      <c r="M491" s="61" t="e">
        <f>'Raw Data'!#REF!/M$1</f>
        <v>#REF!</v>
      </c>
      <c r="N491" s="61" t="e">
        <f>'Raw Data'!#REF!/N$1</f>
        <v>#REF!</v>
      </c>
      <c r="O491" s="61" t="e">
        <f>'Raw Data'!#REF!/O$1</f>
        <v>#REF!</v>
      </c>
      <c r="P491" s="61" t="str">
        <f t="shared" si="52"/>
        <v/>
      </c>
      <c r="Q491" s="61" t="e">
        <f t="shared" si="53"/>
        <v>#REF!</v>
      </c>
    </row>
    <row r="492" spans="1:17">
      <c r="A492" s="2" t="s">
        <v>210</v>
      </c>
      <c r="B492" s="55">
        <v>4</v>
      </c>
      <c r="C492" s="55">
        <v>2023</v>
      </c>
      <c r="D492" s="55" t="s">
        <v>211</v>
      </c>
      <c r="E492" s="55" t="s">
        <v>211</v>
      </c>
      <c r="F492" s="36">
        <v>45139</v>
      </c>
      <c r="G492" s="112">
        <f t="shared" si="51"/>
        <v>31</v>
      </c>
      <c r="H492" s="114">
        <f t="shared" si="45"/>
        <v>45141</v>
      </c>
      <c r="I492" s="153">
        <f>_xlfn.XLOOKUP(Table12[[#This Row],[Month Year]],'Modelling New'!D:D,'Modelling New'!N:N)</f>
        <v>10.507</v>
      </c>
      <c r="J492" s="61" t="e">
        <f>'Raw Data'!#REF!/J$1</f>
        <v>#REF!</v>
      </c>
      <c r="K492" s="61" t="e">
        <f>'Raw Data'!#REF!/K$1</f>
        <v>#REF!</v>
      </c>
      <c r="L492" s="61" t="e">
        <f>'Raw Data'!#REF!/L$1</f>
        <v>#REF!</v>
      </c>
      <c r="M492" s="61" t="e">
        <f>'Raw Data'!#REF!/M$1</f>
        <v>#REF!</v>
      </c>
      <c r="N492" s="61" t="e">
        <f>'Raw Data'!#REF!/N$1</f>
        <v>#REF!</v>
      </c>
      <c r="O492" s="61" t="e">
        <f>'Raw Data'!#REF!/O$1</f>
        <v>#REF!</v>
      </c>
      <c r="P492" s="61" t="str">
        <f t="shared" si="52"/>
        <v/>
      </c>
      <c r="Q492" s="61" t="e">
        <f t="shared" si="53"/>
        <v>#REF!</v>
      </c>
    </row>
    <row r="493" spans="1:17">
      <c r="A493" s="2" t="s">
        <v>210</v>
      </c>
      <c r="B493" s="55">
        <v>4</v>
      </c>
      <c r="C493" s="55">
        <v>2023</v>
      </c>
      <c r="D493" s="55" t="s">
        <v>211</v>
      </c>
      <c r="E493" s="55" t="s">
        <v>211</v>
      </c>
      <c r="F493" s="36">
        <v>45139</v>
      </c>
      <c r="G493" s="112">
        <f t="shared" si="51"/>
        <v>31</v>
      </c>
      <c r="H493" s="114">
        <f t="shared" si="45"/>
        <v>45142</v>
      </c>
      <c r="I493" s="153">
        <f>_xlfn.XLOOKUP(Table12[[#This Row],[Month Year]],'Modelling New'!D:D,'Modelling New'!N:N)</f>
        <v>10.507</v>
      </c>
      <c r="J493" s="61" t="e">
        <f>'Raw Data'!#REF!/J$1</f>
        <v>#REF!</v>
      </c>
      <c r="K493" s="61" t="e">
        <f>'Raw Data'!#REF!/K$1</f>
        <v>#REF!</v>
      </c>
      <c r="L493" s="61" t="e">
        <f>'Raw Data'!#REF!/L$1</f>
        <v>#REF!</v>
      </c>
      <c r="M493" s="61" t="e">
        <f>'Raw Data'!#REF!/M$1</f>
        <v>#REF!</v>
      </c>
      <c r="N493" s="61" t="e">
        <f>'Raw Data'!#REF!/N$1</f>
        <v>#REF!</v>
      </c>
      <c r="O493" s="61" t="e">
        <f>'Raw Data'!#REF!/O$1</f>
        <v>#REF!</v>
      </c>
      <c r="P493" s="61" t="str">
        <f t="shared" si="52"/>
        <v/>
      </c>
      <c r="Q493" s="61" t="e">
        <f t="shared" si="53"/>
        <v>#REF!</v>
      </c>
    </row>
    <row r="494" spans="1:17">
      <c r="A494" s="2" t="s">
        <v>210</v>
      </c>
      <c r="B494" s="55">
        <v>4</v>
      </c>
      <c r="C494" s="55">
        <v>2023</v>
      </c>
      <c r="D494" s="55" t="s">
        <v>211</v>
      </c>
      <c r="E494" s="55" t="s">
        <v>211</v>
      </c>
      <c r="F494" s="36">
        <v>45139</v>
      </c>
      <c r="G494" s="112">
        <f t="shared" si="51"/>
        <v>31</v>
      </c>
      <c r="H494" s="114">
        <f t="shared" si="45"/>
        <v>45143</v>
      </c>
      <c r="I494" s="153">
        <f>_xlfn.XLOOKUP(Table12[[#This Row],[Month Year]],'Modelling New'!D:D,'Modelling New'!N:N)</f>
        <v>10.507</v>
      </c>
      <c r="J494" s="61" t="e">
        <f>'Raw Data'!#REF!/J$1</f>
        <v>#REF!</v>
      </c>
      <c r="K494" s="61" t="e">
        <f>'Raw Data'!#REF!/K$1</f>
        <v>#REF!</v>
      </c>
      <c r="L494" s="61" t="e">
        <f>'Raw Data'!#REF!/L$1</f>
        <v>#REF!</v>
      </c>
      <c r="M494" s="61" t="e">
        <f>'Raw Data'!#REF!/M$1</f>
        <v>#REF!</v>
      </c>
      <c r="N494" s="61" t="e">
        <f>'Raw Data'!#REF!/N$1</f>
        <v>#REF!</v>
      </c>
      <c r="O494" s="61" t="e">
        <f>'Raw Data'!#REF!/O$1</f>
        <v>#REF!</v>
      </c>
      <c r="P494" s="61" t="str">
        <f t="shared" si="52"/>
        <v/>
      </c>
      <c r="Q494" s="61" t="e">
        <f t="shared" si="53"/>
        <v>#REF!</v>
      </c>
    </row>
    <row r="495" spans="1:17">
      <c r="A495" s="2" t="s">
        <v>210</v>
      </c>
      <c r="B495" s="55">
        <v>4</v>
      </c>
      <c r="C495" s="55">
        <v>2023</v>
      </c>
      <c r="D495" s="55" t="s">
        <v>211</v>
      </c>
      <c r="E495" s="55" t="s">
        <v>211</v>
      </c>
      <c r="F495" s="36">
        <v>45139</v>
      </c>
      <c r="G495" s="112">
        <f t="shared" si="51"/>
        <v>31</v>
      </c>
      <c r="H495" s="114">
        <f t="shared" si="45"/>
        <v>45144</v>
      </c>
      <c r="I495" s="153">
        <f>_xlfn.XLOOKUP(Table12[[#This Row],[Month Year]],'Modelling New'!D:D,'Modelling New'!N:N)</f>
        <v>10.507</v>
      </c>
      <c r="J495" s="61" t="e">
        <f>'Raw Data'!#REF!/J$1</f>
        <v>#REF!</v>
      </c>
      <c r="K495" s="61" t="e">
        <f>'Raw Data'!#REF!/K$1</f>
        <v>#REF!</v>
      </c>
      <c r="L495" s="61" t="e">
        <f>'Raw Data'!#REF!/L$1</f>
        <v>#REF!</v>
      </c>
      <c r="M495" s="61" t="e">
        <f>'Raw Data'!#REF!/M$1</f>
        <v>#REF!</v>
      </c>
      <c r="N495" s="61" t="e">
        <f>'Raw Data'!#REF!/N$1</f>
        <v>#REF!</v>
      </c>
      <c r="O495" s="61" t="e">
        <f>'Raw Data'!#REF!/O$1</f>
        <v>#REF!</v>
      </c>
      <c r="P495" s="61" t="str">
        <f t="shared" si="52"/>
        <v/>
      </c>
      <c r="Q495" s="61" t="e">
        <f t="shared" si="53"/>
        <v>#REF!</v>
      </c>
    </row>
    <row r="496" spans="1:17">
      <c r="A496" s="2" t="s">
        <v>210</v>
      </c>
      <c r="B496" s="55">
        <v>4</v>
      </c>
      <c r="C496" s="55">
        <v>2023</v>
      </c>
      <c r="D496" s="55" t="s">
        <v>211</v>
      </c>
      <c r="E496" s="55" t="s">
        <v>211</v>
      </c>
      <c r="F496" s="36">
        <v>45139</v>
      </c>
      <c r="G496" s="112">
        <f t="shared" si="51"/>
        <v>31</v>
      </c>
      <c r="H496" s="114">
        <f t="shared" si="45"/>
        <v>45145</v>
      </c>
      <c r="I496" s="153">
        <f>_xlfn.XLOOKUP(Table12[[#This Row],[Month Year]],'Modelling New'!D:D,'Modelling New'!N:N)</f>
        <v>10.507</v>
      </c>
      <c r="J496" s="61" t="e">
        <f>'Raw Data'!#REF!/J$1</f>
        <v>#REF!</v>
      </c>
      <c r="K496" s="61" t="e">
        <f>'Raw Data'!#REF!/K$1</f>
        <v>#REF!</v>
      </c>
      <c r="L496" s="61" t="e">
        <f>'Raw Data'!#REF!/L$1</f>
        <v>#REF!</v>
      </c>
      <c r="M496" s="61" t="e">
        <f>'Raw Data'!#REF!/M$1</f>
        <v>#REF!</v>
      </c>
      <c r="N496" s="61" t="e">
        <f>'Raw Data'!#REF!/N$1</f>
        <v>#REF!</v>
      </c>
      <c r="O496" s="61" t="e">
        <f>'Raw Data'!#REF!/O$1</f>
        <v>#REF!</v>
      </c>
      <c r="P496" s="61" t="str">
        <f t="shared" si="52"/>
        <v/>
      </c>
      <c r="Q496" s="61" t="e">
        <f t="shared" si="53"/>
        <v>#REF!</v>
      </c>
    </row>
    <row r="497" spans="1:17">
      <c r="A497" s="2" t="s">
        <v>210</v>
      </c>
      <c r="B497" s="55">
        <v>4</v>
      </c>
      <c r="C497" s="55">
        <v>2023</v>
      </c>
      <c r="D497" s="55" t="s">
        <v>211</v>
      </c>
      <c r="E497" s="55" t="s">
        <v>211</v>
      </c>
      <c r="F497" s="36">
        <v>45139</v>
      </c>
      <c r="G497" s="112">
        <f t="shared" si="51"/>
        <v>31</v>
      </c>
      <c r="H497" s="114">
        <f t="shared" si="45"/>
        <v>45146</v>
      </c>
      <c r="I497" s="153">
        <f>_xlfn.XLOOKUP(Table12[[#This Row],[Month Year]],'Modelling New'!D:D,'Modelling New'!N:N)</f>
        <v>10.507</v>
      </c>
      <c r="J497" s="61" t="e">
        <f>'Raw Data'!#REF!/J$1</f>
        <v>#REF!</v>
      </c>
      <c r="K497" s="61" t="e">
        <f>'Raw Data'!#REF!/K$1</f>
        <v>#REF!</v>
      </c>
      <c r="L497" s="61" t="e">
        <f>'Raw Data'!#REF!/L$1</f>
        <v>#REF!</v>
      </c>
      <c r="M497" s="61" t="e">
        <f>'Raw Data'!#REF!/M$1</f>
        <v>#REF!</v>
      </c>
      <c r="N497" s="61" t="e">
        <f>'Raw Data'!#REF!/N$1</f>
        <v>#REF!</v>
      </c>
      <c r="O497" s="61" t="e">
        <f>'Raw Data'!#REF!/O$1</f>
        <v>#REF!</v>
      </c>
      <c r="P497" s="61" t="str">
        <f t="shared" si="52"/>
        <v/>
      </c>
      <c r="Q497" s="61" t="e">
        <f t="shared" si="53"/>
        <v>#REF!</v>
      </c>
    </row>
    <row r="498" spans="1:17">
      <c r="A498" s="2" t="s">
        <v>210</v>
      </c>
      <c r="B498" s="55">
        <v>4</v>
      </c>
      <c r="C498" s="55">
        <v>2023</v>
      </c>
      <c r="D498" s="55" t="s">
        <v>211</v>
      </c>
      <c r="E498" s="55" t="s">
        <v>211</v>
      </c>
      <c r="F498" s="36">
        <v>45139</v>
      </c>
      <c r="G498" s="112">
        <f t="shared" si="51"/>
        <v>31</v>
      </c>
      <c r="H498" s="114">
        <f t="shared" si="45"/>
        <v>45147</v>
      </c>
      <c r="I498" s="153">
        <f>_xlfn.XLOOKUP(Table12[[#This Row],[Month Year]],'Modelling New'!D:D,'Modelling New'!N:N)</f>
        <v>10.507</v>
      </c>
      <c r="J498" s="61" t="e">
        <f>'Raw Data'!#REF!/J$1</f>
        <v>#REF!</v>
      </c>
      <c r="K498" s="61" t="e">
        <f>'Raw Data'!#REF!/K$1</f>
        <v>#REF!</v>
      </c>
      <c r="L498" s="61" t="e">
        <f>'Raw Data'!#REF!/L$1</f>
        <v>#REF!</v>
      </c>
      <c r="M498" s="61" t="e">
        <f>'Raw Data'!#REF!/M$1</f>
        <v>#REF!</v>
      </c>
      <c r="N498" s="61" t="e">
        <f>'Raw Data'!#REF!/N$1</f>
        <v>#REF!</v>
      </c>
      <c r="O498" s="61" t="e">
        <f>'Raw Data'!#REF!/O$1</f>
        <v>#REF!</v>
      </c>
      <c r="P498" s="61" t="str">
        <f t="shared" si="52"/>
        <v/>
      </c>
      <c r="Q498" s="61" t="e">
        <f t="shared" si="53"/>
        <v>#REF!</v>
      </c>
    </row>
    <row r="499" spans="1:17">
      <c r="A499" s="2" t="s">
        <v>210</v>
      </c>
      <c r="B499" s="55">
        <v>4</v>
      </c>
      <c r="C499" s="55">
        <v>2023</v>
      </c>
      <c r="D499" s="55" t="s">
        <v>211</v>
      </c>
      <c r="E499" s="55" t="s">
        <v>211</v>
      </c>
      <c r="F499" s="36">
        <v>45139</v>
      </c>
      <c r="G499" s="112">
        <f t="shared" si="51"/>
        <v>31</v>
      </c>
      <c r="H499" s="114">
        <f t="shared" si="45"/>
        <v>45148</v>
      </c>
      <c r="I499" s="153">
        <f>_xlfn.XLOOKUP(Table12[[#This Row],[Month Year]],'Modelling New'!D:D,'Modelling New'!N:N)</f>
        <v>10.507</v>
      </c>
      <c r="J499" s="61" t="e">
        <f>'Raw Data'!#REF!/J$1</f>
        <v>#REF!</v>
      </c>
      <c r="K499" s="61" t="e">
        <f>'Raw Data'!#REF!/K$1</f>
        <v>#REF!</v>
      </c>
      <c r="L499" s="61" t="e">
        <f>'Raw Data'!#REF!/L$1</f>
        <v>#REF!</v>
      </c>
      <c r="M499" s="61" t="e">
        <f>'Raw Data'!#REF!/M$1</f>
        <v>#REF!</v>
      </c>
      <c r="N499" s="61" t="e">
        <f>'Raw Data'!#REF!/N$1</f>
        <v>#REF!</v>
      </c>
      <c r="O499" s="61" t="e">
        <f>'Raw Data'!#REF!/O$1</f>
        <v>#REF!</v>
      </c>
      <c r="P499" s="61" t="str">
        <f t="shared" si="52"/>
        <v/>
      </c>
      <c r="Q499" s="61" t="e">
        <f t="shared" si="53"/>
        <v>#REF!</v>
      </c>
    </row>
    <row r="500" spans="1:17">
      <c r="A500" s="2" t="s">
        <v>210</v>
      </c>
      <c r="B500" s="55">
        <v>4</v>
      </c>
      <c r="C500" s="55">
        <v>2023</v>
      </c>
      <c r="D500" s="55" t="s">
        <v>211</v>
      </c>
      <c r="E500" s="55" t="s">
        <v>211</v>
      </c>
      <c r="F500" s="36">
        <v>45139</v>
      </c>
      <c r="G500" s="112">
        <f t="shared" ref="G500:G514" si="54">DAY(EOMONTH(F500,0))</f>
        <v>31</v>
      </c>
      <c r="H500" s="114">
        <f t="shared" si="45"/>
        <v>45149</v>
      </c>
      <c r="I500" s="153">
        <f>_xlfn.XLOOKUP(Table12[[#This Row],[Month Year]],'Modelling New'!D:D,'Modelling New'!N:N)</f>
        <v>10.507</v>
      </c>
      <c r="J500" s="61" t="e">
        <f>'Raw Data'!#REF!/J$1</f>
        <v>#REF!</v>
      </c>
      <c r="K500" s="61" t="e">
        <f>'Raw Data'!#REF!/K$1</f>
        <v>#REF!</v>
      </c>
      <c r="L500" s="61" t="e">
        <f>'Raw Data'!#REF!/L$1</f>
        <v>#REF!</v>
      </c>
      <c r="M500" s="61" t="e">
        <f>'Raw Data'!#REF!/M$1</f>
        <v>#REF!</v>
      </c>
      <c r="N500" s="61" t="e">
        <f>'Raw Data'!#REF!/N$1</f>
        <v>#REF!</v>
      </c>
      <c r="O500" s="61" t="e">
        <f>'Raw Data'!#REF!/O$1</f>
        <v>#REF!</v>
      </c>
      <c r="P500" s="61" t="str">
        <f t="shared" ref="P500:P514" si="55">IFERROR(AVERAGEIF(J500:O500,"&gt;"&amp;0,J500:O500),"")</f>
        <v/>
      </c>
      <c r="Q500" s="61" t="e">
        <f t="shared" ref="Q500:Q514" si="56">MAXA(J500:O500)</f>
        <v>#REF!</v>
      </c>
    </row>
    <row r="501" spans="1:17">
      <c r="A501" s="2" t="s">
        <v>210</v>
      </c>
      <c r="B501" s="55">
        <v>4</v>
      </c>
      <c r="C501" s="55">
        <v>2023</v>
      </c>
      <c r="D501" s="55" t="s">
        <v>211</v>
      </c>
      <c r="E501" s="55" t="s">
        <v>211</v>
      </c>
      <c r="F501" s="36">
        <v>45139</v>
      </c>
      <c r="G501" s="112">
        <f t="shared" si="54"/>
        <v>31</v>
      </c>
      <c r="H501" s="114">
        <f t="shared" si="45"/>
        <v>45150</v>
      </c>
      <c r="I501" s="153">
        <f>_xlfn.XLOOKUP(Table12[[#This Row],[Month Year]],'Modelling New'!D:D,'Modelling New'!N:N)</f>
        <v>10.507</v>
      </c>
      <c r="J501" s="61" t="e">
        <f>'Raw Data'!#REF!/J$1</f>
        <v>#REF!</v>
      </c>
      <c r="K501" s="61" t="e">
        <f>'Raw Data'!#REF!/K$1</f>
        <v>#REF!</v>
      </c>
      <c r="L501" s="61" t="e">
        <f>'Raw Data'!#REF!/L$1</f>
        <v>#REF!</v>
      </c>
      <c r="M501" s="61" t="e">
        <f>'Raw Data'!#REF!/M$1</f>
        <v>#REF!</v>
      </c>
      <c r="N501" s="61" t="e">
        <f>'Raw Data'!#REF!/N$1</f>
        <v>#REF!</v>
      </c>
      <c r="O501" s="61" t="e">
        <f>'Raw Data'!#REF!/O$1</f>
        <v>#REF!</v>
      </c>
      <c r="P501" s="61" t="str">
        <f t="shared" si="55"/>
        <v/>
      </c>
      <c r="Q501" s="61" t="e">
        <f t="shared" si="56"/>
        <v>#REF!</v>
      </c>
    </row>
    <row r="502" spans="1:17">
      <c r="A502" s="2" t="s">
        <v>210</v>
      </c>
      <c r="B502" s="55">
        <v>4</v>
      </c>
      <c r="C502" s="55">
        <v>2023</v>
      </c>
      <c r="D502" s="55" t="s">
        <v>211</v>
      </c>
      <c r="E502" s="55" t="s">
        <v>211</v>
      </c>
      <c r="F502" s="36">
        <v>45139</v>
      </c>
      <c r="G502" s="112">
        <f t="shared" si="54"/>
        <v>31</v>
      </c>
      <c r="H502" s="114">
        <f t="shared" si="45"/>
        <v>45151</v>
      </c>
      <c r="I502" s="153">
        <f>_xlfn.XLOOKUP(Table12[[#This Row],[Month Year]],'Modelling New'!D:D,'Modelling New'!N:N)</f>
        <v>10.507</v>
      </c>
      <c r="J502" s="61" t="e">
        <f>'Raw Data'!#REF!/J$1</f>
        <v>#REF!</v>
      </c>
      <c r="K502" s="61" t="e">
        <f>'Raw Data'!#REF!/K$1</f>
        <v>#REF!</v>
      </c>
      <c r="L502" s="61" t="e">
        <f>'Raw Data'!#REF!/L$1</f>
        <v>#REF!</v>
      </c>
      <c r="M502" s="61" t="e">
        <f>'Raw Data'!#REF!/M$1</f>
        <v>#REF!</v>
      </c>
      <c r="N502" s="61" t="e">
        <f>'Raw Data'!#REF!/N$1</f>
        <v>#REF!</v>
      </c>
      <c r="O502" s="61" t="e">
        <f>'Raw Data'!#REF!/O$1</f>
        <v>#REF!</v>
      </c>
      <c r="P502" s="61" t="str">
        <f t="shared" si="55"/>
        <v/>
      </c>
      <c r="Q502" s="61" t="e">
        <f t="shared" si="56"/>
        <v>#REF!</v>
      </c>
    </row>
    <row r="503" spans="1:17">
      <c r="A503" s="2" t="s">
        <v>210</v>
      </c>
      <c r="B503" s="55">
        <v>4</v>
      </c>
      <c r="C503" s="55">
        <v>2023</v>
      </c>
      <c r="D503" s="55" t="s">
        <v>211</v>
      </c>
      <c r="E503" s="55" t="s">
        <v>211</v>
      </c>
      <c r="F503" s="36">
        <v>45139</v>
      </c>
      <c r="G503" s="112">
        <f t="shared" si="54"/>
        <v>31</v>
      </c>
      <c r="H503" s="114">
        <f t="shared" si="45"/>
        <v>45152</v>
      </c>
      <c r="I503" s="153">
        <f>_xlfn.XLOOKUP(Table12[[#This Row],[Month Year]],'Modelling New'!D:D,'Modelling New'!N:N)</f>
        <v>10.507</v>
      </c>
      <c r="J503" s="61" t="e">
        <f>'Raw Data'!#REF!/J$1</f>
        <v>#REF!</v>
      </c>
      <c r="K503" s="61" t="e">
        <f>'Raw Data'!#REF!/K$1</f>
        <v>#REF!</v>
      </c>
      <c r="L503" s="61" t="e">
        <f>'Raw Data'!#REF!/L$1</f>
        <v>#REF!</v>
      </c>
      <c r="M503" s="61" t="e">
        <f>'Raw Data'!#REF!/M$1</f>
        <v>#REF!</v>
      </c>
      <c r="N503" s="61" t="e">
        <f>'Raw Data'!#REF!/N$1</f>
        <v>#REF!</v>
      </c>
      <c r="O503" s="61" t="e">
        <f>'Raw Data'!#REF!/O$1</f>
        <v>#REF!</v>
      </c>
      <c r="P503" s="61" t="str">
        <f t="shared" si="55"/>
        <v/>
      </c>
      <c r="Q503" s="61" t="e">
        <f t="shared" si="56"/>
        <v>#REF!</v>
      </c>
    </row>
    <row r="504" spans="1:17">
      <c r="A504" s="2" t="s">
        <v>210</v>
      </c>
      <c r="B504" s="55">
        <v>4</v>
      </c>
      <c r="C504" s="55">
        <v>2023</v>
      </c>
      <c r="D504" s="55" t="s">
        <v>211</v>
      </c>
      <c r="E504" s="55" t="s">
        <v>211</v>
      </c>
      <c r="F504" s="36">
        <v>45139</v>
      </c>
      <c r="G504" s="112">
        <f t="shared" si="54"/>
        <v>31</v>
      </c>
      <c r="H504" s="114">
        <f t="shared" si="45"/>
        <v>45153</v>
      </c>
      <c r="I504" s="153">
        <f>_xlfn.XLOOKUP(Table12[[#This Row],[Month Year]],'Modelling New'!D:D,'Modelling New'!N:N)</f>
        <v>10.507</v>
      </c>
      <c r="J504" s="61" t="e">
        <f>'Raw Data'!#REF!/J$1</f>
        <v>#REF!</v>
      </c>
      <c r="K504" s="61" t="e">
        <f>'Raw Data'!#REF!/K$1</f>
        <v>#REF!</v>
      </c>
      <c r="L504" s="61" t="e">
        <f>'Raw Data'!#REF!/L$1</f>
        <v>#REF!</v>
      </c>
      <c r="M504" s="61" t="e">
        <f>'Raw Data'!#REF!/M$1</f>
        <v>#REF!</v>
      </c>
      <c r="N504" s="61" t="e">
        <f>'Raw Data'!#REF!/N$1</f>
        <v>#REF!</v>
      </c>
      <c r="O504" s="61" t="e">
        <f>'Raw Data'!#REF!/O$1</f>
        <v>#REF!</v>
      </c>
      <c r="P504" s="61" t="str">
        <f t="shared" si="55"/>
        <v/>
      </c>
      <c r="Q504" s="61" t="e">
        <f t="shared" si="56"/>
        <v>#REF!</v>
      </c>
    </row>
    <row r="505" spans="1:17">
      <c r="A505" s="2" t="s">
        <v>210</v>
      </c>
      <c r="B505" s="55">
        <v>4</v>
      </c>
      <c r="C505" s="55">
        <v>2023</v>
      </c>
      <c r="D505" s="55" t="s">
        <v>211</v>
      </c>
      <c r="E505" s="55" t="s">
        <v>211</v>
      </c>
      <c r="F505" s="36">
        <v>45139</v>
      </c>
      <c r="G505" s="112">
        <f t="shared" si="54"/>
        <v>31</v>
      </c>
      <c r="H505" s="114">
        <f t="shared" ref="H505:H568" si="57">H504+1</f>
        <v>45154</v>
      </c>
      <c r="I505" s="153">
        <f>_xlfn.XLOOKUP(Table12[[#This Row],[Month Year]],'Modelling New'!D:D,'Modelling New'!N:N)</f>
        <v>10.507</v>
      </c>
      <c r="J505" s="61" t="e">
        <f>'Raw Data'!#REF!/J$1</f>
        <v>#REF!</v>
      </c>
      <c r="K505" s="61" t="e">
        <f>'Raw Data'!#REF!/K$1</f>
        <v>#REF!</v>
      </c>
      <c r="L505" s="61" t="e">
        <f>'Raw Data'!#REF!/L$1</f>
        <v>#REF!</v>
      </c>
      <c r="M505" s="61" t="e">
        <f>'Raw Data'!#REF!/M$1</f>
        <v>#REF!</v>
      </c>
      <c r="N505" s="61" t="e">
        <f>'Raw Data'!#REF!/N$1</f>
        <v>#REF!</v>
      </c>
      <c r="O505" s="61" t="e">
        <f>'Raw Data'!#REF!/O$1</f>
        <v>#REF!</v>
      </c>
      <c r="P505" s="61" t="str">
        <f t="shared" si="55"/>
        <v/>
      </c>
      <c r="Q505" s="61" t="e">
        <f t="shared" si="56"/>
        <v>#REF!</v>
      </c>
    </row>
    <row r="506" spans="1:17">
      <c r="A506" s="2" t="s">
        <v>210</v>
      </c>
      <c r="B506" s="55">
        <v>4</v>
      </c>
      <c r="C506" s="55">
        <v>2023</v>
      </c>
      <c r="D506" s="55" t="s">
        <v>211</v>
      </c>
      <c r="E506" s="55" t="s">
        <v>211</v>
      </c>
      <c r="F506" s="36">
        <v>45139</v>
      </c>
      <c r="G506" s="112">
        <f t="shared" si="54"/>
        <v>31</v>
      </c>
      <c r="H506" s="114">
        <f t="shared" si="57"/>
        <v>45155</v>
      </c>
      <c r="I506" s="153">
        <f>_xlfn.XLOOKUP(Table12[[#This Row],[Month Year]],'Modelling New'!D:D,'Modelling New'!N:N)</f>
        <v>10.507</v>
      </c>
      <c r="J506" s="61" t="e">
        <f>'Raw Data'!#REF!/J$1</f>
        <v>#REF!</v>
      </c>
      <c r="K506" s="61" t="e">
        <f>'Raw Data'!#REF!/K$1</f>
        <v>#REF!</v>
      </c>
      <c r="L506" s="61" t="e">
        <f>'Raw Data'!#REF!/L$1</f>
        <v>#REF!</v>
      </c>
      <c r="M506" s="61" t="e">
        <f>'Raw Data'!#REF!/M$1</f>
        <v>#REF!</v>
      </c>
      <c r="N506" s="61" t="e">
        <f>'Raw Data'!#REF!/N$1</f>
        <v>#REF!</v>
      </c>
      <c r="O506" s="61" t="e">
        <f>'Raw Data'!#REF!/O$1</f>
        <v>#REF!</v>
      </c>
      <c r="P506" s="61" t="str">
        <f t="shared" si="55"/>
        <v/>
      </c>
      <c r="Q506" s="61" t="e">
        <f t="shared" si="56"/>
        <v>#REF!</v>
      </c>
    </row>
    <row r="507" spans="1:17">
      <c r="A507" s="2" t="s">
        <v>210</v>
      </c>
      <c r="B507" s="55">
        <v>4</v>
      </c>
      <c r="C507" s="55">
        <v>2023</v>
      </c>
      <c r="D507" s="55" t="s">
        <v>211</v>
      </c>
      <c r="E507" s="55" t="s">
        <v>211</v>
      </c>
      <c r="F507" s="36">
        <v>45139</v>
      </c>
      <c r="G507" s="112">
        <f t="shared" si="54"/>
        <v>31</v>
      </c>
      <c r="H507" s="114">
        <f t="shared" si="57"/>
        <v>45156</v>
      </c>
      <c r="I507" s="153">
        <f>_xlfn.XLOOKUP(Table12[[#This Row],[Month Year]],'Modelling New'!D:D,'Modelling New'!N:N)</f>
        <v>10.507</v>
      </c>
      <c r="J507" s="61" t="e">
        <f>'Raw Data'!#REF!/J$1</f>
        <v>#REF!</v>
      </c>
      <c r="K507" s="61" t="e">
        <f>'Raw Data'!#REF!/K$1</f>
        <v>#REF!</v>
      </c>
      <c r="L507" s="61" t="e">
        <f>'Raw Data'!#REF!/L$1</f>
        <v>#REF!</v>
      </c>
      <c r="M507" s="61" t="e">
        <f>'Raw Data'!#REF!/M$1</f>
        <v>#REF!</v>
      </c>
      <c r="N507" s="61" t="e">
        <f>'Raw Data'!#REF!/N$1</f>
        <v>#REF!</v>
      </c>
      <c r="O507" s="61" t="e">
        <f>'Raw Data'!#REF!/O$1</f>
        <v>#REF!</v>
      </c>
      <c r="P507" s="61" t="str">
        <f t="shared" si="55"/>
        <v/>
      </c>
      <c r="Q507" s="61" t="e">
        <f t="shared" si="56"/>
        <v>#REF!</v>
      </c>
    </row>
    <row r="508" spans="1:17">
      <c r="A508" s="2" t="s">
        <v>210</v>
      </c>
      <c r="B508" s="55">
        <v>4</v>
      </c>
      <c r="C508" s="55">
        <v>2023</v>
      </c>
      <c r="D508" s="55" t="s">
        <v>211</v>
      </c>
      <c r="E508" s="55" t="s">
        <v>211</v>
      </c>
      <c r="F508" s="36">
        <v>45139</v>
      </c>
      <c r="G508" s="112">
        <f t="shared" si="54"/>
        <v>31</v>
      </c>
      <c r="H508" s="114">
        <f t="shared" si="57"/>
        <v>45157</v>
      </c>
      <c r="I508" s="153">
        <f>_xlfn.XLOOKUP(Table12[[#This Row],[Month Year]],'Modelling New'!D:D,'Modelling New'!N:N)</f>
        <v>10.507</v>
      </c>
      <c r="J508" s="61" t="e">
        <f>'Raw Data'!#REF!/J$1</f>
        <v>#REF!</v>
      </c>
      <c r="K508" s="61" t="e">
        <f>'Raw Data'!#REF!/K$1</f>
        <v>#REF!</v>
      </c>
      <c r="L508" s="61" t="e">
        <f>'Raw Data'!#REF!/L$1</f>
        <v>#REF!</v>
      </c>
      <c r="M508" s="61" t="e">
        <f>'Raw Data'!#REF!/M$1</f>
        <v>#REF!</v>
      </c>
      <c r="N508" s="61" t="e">
        <f>'Raw Data'!#REF!/N$1</f>
        <v>#REF!</v>
      </c>
      <c r="O508" s="61" t="e">
        <f>'Raw Data'!#REF!/O$1</f>
        <v>#REF!</v>
      </c>
      <c r="P508" s="61" t="str">
        <f t="shared" si="55"/>
        <v/>
      </c>
      <c r="Q508" s="61" t="e">
        <f t="shared" si="56"/>
        <v>#REF!</v>
      </c>
    </row>
    <row r="509" spans="1:17">
      <c r="A509" s="2" t="s">
        <v>210</v>
      </c>
      <c r="B509" s="55">
        <v>4</v>
      </c>
      <c r="C509" s="55">
        <v>2023</v>
      </c>
      <c r="D509" s="55" t="s">
        <v>211</v>
      </c>
      <c r="E509" s="55" t="s">
        <v>211</v>
      </c>
      <c r="F509" s="36">
        <v>45139</v>
      </c>
      <c r="G509" s="112">
        <f t="shared" si="54"/>
        <v>31</v>
      </c>
      <c r="H509" s="114">
        <f t="shared" si="57"/>
        <v>45158</v>
      </c>
      <c r="I509" s="153">
        <f>_xlfn.XLOOKUP(Table12[[#This Row],[Month Year]],'Modelling New'!D:D,'Modelling New'!N:N)</f>
        <v>10.507</v>
      </c>
      <c r="J509" s="61" t="e">
        <f>'Raw Data'!#REF!/J$1</f>
        <v>#REF!</v>
      </c>
      <c r="K509" s="61" t="e">
        <f>'Raw Data'!#REF!/K$1</f>
        <v>#REF!</v>
      </c>
      <c r="L509" s="61" t="e">
        <f>'Raw Data'!#REF!/L$1</f>
        <v>#REF!</v>
      </c>
      <c r="M509" s="61" t="e">
        <f>'Raw Data'!#REF!/M$1</f>
        <v>#REF!</v>
      </c>
      <c r="N509" s="61" t="e">
        <f>'Raw Data'!#REF!/N$1</f>
        <v>#REF!</v>
      </c>
      <c r="O509" s="61" t="e">
        <f>'Raw Data'!#REF!/O$1</f>
        <v>#REF!</v>
      </c>
      <c r="P509" s="61" t="str">
        <f t="shared" si="55"/>
        <v/>
      </c>
      <c r="Q509" s="61" t="e">
        <f t="shared" si="56"/>
        <v>#REF!</v>
      </c>
    </row>
    <row r="510" spans="1:17">
      <c r="A510" s="2" t="s">
        <v>210</v>
      </c>
      <c r="B510" s="55">
        <v>4</v>
      </c>
      <c r="C510" s="55">
        <v>2023</v>
      </c>
      <c r="D510" s="55" t="s">
        <v>211</v>
      </c>
      <c r="E510" s="55" t="s">
        <v>211</v>
      </c>
      <c r="F510" s="36">
        <v>45139</v>
      </c>
      <c r="G510" s="112">
        <f t="shared" si="54"/>
        <v>31</v>
      </c>
      <c r="H510" s="114">
        <f t="shared" si="57"/>
        <v>45159</v>
      </c>
      <c r="I510" s="153">
        <f>_xlfn.XLOOKUP(Table12[[#This Row],[Month Year]],'Modelling New'!D:D,'Modelling New'!N:N)</f>
        <v>10.507</v>
      </c>
      <c r="J510" s="61" t="e">
        <f>'Raw Data'!#REF!/J$1</f>
        <v>#REF!</v>
      </c>
      <c r="K510" s="61" t="e">
        <f>'Raw Data'!#REF!/K$1</f>
        <v>#REF!</v>
      </c>
      <c r="L510" s="61" t="e">
        <f>'Raw Data'!#REF!/L$1</f>
        <v>#REF!</v>
      </c>
      <c r="M510" s="61" t="e">
        <f>'Raw Data'!#REF!/M$1</f>
        <v>#REF!</v>
      </c>
      <c r="N510" s="61" t="e">
        <f>'Raw Data'!#REF!/N$1</f>
        <v>#REF!</v>
      </c>
      <c r="O510" s="61" t="e">
        <f>'Raw Data'!#REF!/O$1</f>
        <v>#REF!</v>
      </c>
      <c r="P510" s="61" t="str">
        <f t="shared" si="55"/>
        <v/>
      </c>
      <c r="Q510" s="61" t="e">
        <f t="shared" si="56"/>
        <v>#REF!</v>
      </c>
    </row>
    <row r="511" spans="1:17">
      <c r="A511" s="2" t="s">
        <v>210</v>
      </c>
      <c r="B511" s="55">
        <v>4</v>
      </c>
      <c r="C511" s="55">
        <v>2023</v>
      </c>
      <c r="D511" s="55" t="s">
        <v>211</v>
      </c>
      <c r="E511" s="55" t="s">
        <v>211</v>
      </c>
      <c r="F511" s="36">
        <v>45139</v>
      </c>
      <c r="G511" s="112">
        <f t="shared" si="54"/>
        <v>31</v>
      </c>
      <c r="H511" s="114">
        <f t="shared" si="57"/>
        <v>45160</v>
      </c>
      <c r="I511" s="153">
        <f>_xlfn.XLOOKUP(Table12[[#This Row],[Month Year]],'Modelling New'!D:D,'Modelling New'!N:N)</f>
        <v>10.507</v>
      </c>
      <c r="J511" s="61" t="e">
        <f>'Raw Data'!#REF!/J$1</f>
        <v>#REF!</v>
      </c>
      <c r="K511" s="61" t="e">
        <f>'Raw Data'!#REF!/K$1</f>
        <v>#REF!</v>
      </c>
      <c r="L511" s="61" t="e">
        <f>'Raw Data'!#REF!/L$1</f>
        <v>#REF!</v>
      </c>
      <c r="M511" s="61" t="e">
        <f>'Raw Data'!#REF!/M$1</f>
        <v>#REF!</v>
      </c>
      <c r="N511" s="61" t="e">
        <f>'Raw Data'!#REF!/N$1</f>
        <v>#REF!</v>
      </c>
      <c r="O511" s="61" t="e">
        <f>'Raw Data'!#REF!/O$1</f>
        <v>#REF!</v>
      </c>
      <c r="P511" s="61" t="str">
        <f t="shared" si="55"/>
        <v/>
      </c>
      <c r="Q511" s="61" t="e">
        <f t="shared" si="56"/>
        <v>#REF!</v>
      </c>
    </row>
    <row r="512" spans="1:17">
      <c r="A512" s="2" t="s">
        <v>210</v>
      </c>
      <c r="B512" s="55">
        <v>4</v>
      </c>
      <c r="C512" s="55">
        <v>2023</v>
      </c>
      <c r="D512" s="55" t="s">
        <v>211</v>
      </c>
      <c r="E512" s="55" t="s">
        <v>211</v>
      </c>
      <c r="F512" s="36">
        <v>45139</v>
      </c>
      <c r="G512" s="112">
        <f t="shared" si="54"/>
        <v>31</v>
      </c>
      <c r="H512" s="114">
        <f t="shared" si="57"/>
        <v>45161</v>
      </c>
      <c r="I512" s="153">
        <f>_xlfn.XLOOKUP(Table12[[#This Row],[Month Year]],'Modelling New'!D:D,'Modelling New'!N:N)</f>
        <v>10.507</v>
      </c>
      <c r="J512" s="61" t="e">
        <f>'Raw Data'!#REF!/J$1</f>
        <v>#REF!</v>
      </c>
      <c r="K512" s="61" t="e">
        <f>'Raw Data'!#REF!/K$1</f>
        <v>#REF!</v>
      </c>
      <c r="L512" s="61" t="e">
        <f>'Raw Data'!#REF!/L$1</f>
        <v>#REF!</v>
      </c>
      <c r="M512" s="61" t="e">
        <f>'Raw Data'!#REF!/M$1</f>
        <v>#REF!</v>
      </c>
      <c r="N512" s="61" t="e">
        <f>'Raw Data'!#REF!/N$1</f>
        <v>#REF!</v>
      </c>
      <c r="O512" s="61" t="e">
        <f>'Raw Data'!#REF!/O$1</f>
        <v>#REF!</v>
      </c>
      <c r="P512" s="61" t="str">
        <f t="shared" si="55"/>
        <v/>
      </c>
      <c r="Q512" s="61" t="e">
        <f t="shared" si="56"/>
        <v>#REF!</v>
      </c>
    </row>
    <row r="513" spans="1:17">
      <c r="A513" s="2" t="s">
        <v>210</v>
      </c>
      <c r="B513" s="55">
        <v>4</v>
      </c>
      <c r="C513" s="55">
        <v>2023</v>
      </c>
      <c r="D513" s="55" t="s">
        <v>211</v>
      </c>
      <c r="E513" s="55" t="s">
        <v>211</v>
      </c>
      <c r="F513" s="36">
        <v>45139</v>
      </c>
      <c r="G513" s="112">
        <f t="shared" si="54"/>
        <v>31</v>
      </c>
      <c r="H513" s="114">
        <f t="shared" si="57"/>
        <v>45162</v>
      </c>
      <c r="I513" s="153">
        <f>_xlfn.XLOOKUP(Table12[[#This Row],[Month Year]],'Modelling New'!D:D,'Modelling New'!N:N)</f>
        <v>10.507</v>
      </c>
      <c r="J513" s="61" t="e">
        <f>'Raw Data'!#REF!/J$1</f>
        <v>#REF!</v>
      </c>
      <c r="K513" s="61" t="e">
        <f>'Raw Data'!#REF!/K$1</f>
        <v>#REF!</v>
      </c>
      <c r="L513" s="61" t="e">
        <f>'Raw Data'!#REF!/L$1</f>
        <v>#REF!</v>
      </c>
      <c r="M513" s="61" t="e">
        <f>'Raw Data'!#REF!/M$1</f>
        <v>#REF!</v>
      </c>
      <c r="N513" s="61" t="e">
        <f>'Raw Data'!#REF!/N$1</f>
        <v>#REF!</v>
      </c>
      <c r="O513" s="61" t="e">
        <f>'Raw Data'!#REF!/O$1</f>
        <v>#REF!</v>
      </c>
      <c r="P513" s="61" t="str">
        <f t="shared" si="55"/>
        <v/>
      </c>
      <c r="Q513" s="61" t="e">
        <f t="shared" si="56"/>
        <v>#REF!</v>
      </c>
    </row>
    <row r="514" spans="1:17">
      <c r="A514" s="2" t="s">
        <v>210</v>
      </c>
      <c r="B514" s="55">
        <v>4</v>
      </c>
      <c r="C514" s="55">
        <v>2023</v>
      </c>
      <c r="D514" s="55" t="s">
        <v>211</v>
      </c>
      <c r="E514" s="55" t="s">
        <v>211</v>
      </c>
      <c r="F514" s="36">
        <v>45139</v>
      </c>
      <c r="G514" s="112">
        <f t="shared" si="54"/>
        <v>31</v>
      </c>
      <c r="H514" s="114">
        <f t="shared" si="57"/>
        <v>45163</v>
      </c>
      <c r="I514" s="153">
        <f>_xlfn.XLOOKUP(Table12[[#This Row],[Month Year]],'Modelling New'!D:D,'Modelling New'!N:N)</f>
        <v>10.507</v>
      </c>
      <c r="J514" s="61" t="e">
        <f>'Raw Data'!#REF!/J$1</f>
        <v>#REF!</v>
      </c>
      <c r="K514" s="61" t="e">
        <f>'Raw Data'!#REF!/K$1</f>
        <v>#REF!</v>
      </c>
      <c r="L514" s="61" t="e">
        <f>'Raw Data'!#REF!/L$1</f>
        <v>#REF!</v>
      </c>
      <c r="M514" s="61" t="e">
        <f>'Raw Data'!#REF!/M$1</f>
        <v>#REF!</v>
      </c>
      <c r="N514" s="61" t="e">
        <f>'Raw Data'!#REF!/N$1</f>
        <v>#REF!</v>
      </c>
      <c r="O514" s="61" t="e">
        <f>'Raw Data'!#REF!/O$1</f>
        <v>#REF!</v>
      </c>
      <c r="P514" s="61" t="str">
        <f t="shared" si="55"/>
        <v/>
      </c>
      <c r="Q514" s="61" t="e">
        <f t="shared" si="56"/>
        <v>#REF!</v>
      </c>
    </row>
    <row r="515" spans="1:17">
      <c r="A515" s="2" t="s">
        <v>210</v>
      </c>
      <c r="B515" s="55">
        <v>4</v>
      </c>
      <c r="C515" s="55">
        <v>2023</v>
      </c>
      <c r="D515" s="55" t="s">
        <v>211</v>
      </c>
      <c r="E515" s="55" t="s">
        <v>211</v>
      </c>
      <c r="F515" s="36">
        <v>45139</v>
      </c>
      <c r="G515" s="112">
        <f t="shared" ref="G515:G528" si="58">DAY(EOMONTH(F515,0))</f>
        <v>31</v>
      </c>
      <c r="H515" s="114">
        <f t="shared" si="57"/>
        <v>45164</v>
      </c>
      <c r="I515" s="153">
        <f>_xlfn.XLOOKUP(Table12[[#This Row],[Month Year]],'Modelling New'!D:D,'Modelling New'!N:N)</f>
        <v>10.507</v>
      </c>
      <c r="J515" s="61" t="e">
        <f>'Raw Data'!#REF!/J$1</f>
        <v>#REF!</v>
      </c>
      <c r="K515" s="61" t="e">
        <f>'Raw Data'!#REF!/K$1</f>
        <v>#REF!</v>
      </c>
      <c r="L515" s="61" t="e">
        <f>'Raw Data'!#REF!/L$1</f>
        <v>#REF!</v>
      </c>
      <c r="M515" s="61" t="e">
        <f>'Raw Data'!#REF!/M$1</f>
        <v>#REF!</v>
      </c>
      <c r="N515" s="61" t="e">
        <f>'Raw Data'!#REF!/N$1</f>
        <v>#REF!</v>
      </c>
      <c r="O515" s="61" t="e">
        <f>'Raw Data'!#REF!/O$1</f>
        <v>#REF!</v>
      </c>
      <c r="P515" s="61" t="str">
        <f t="shared" ref="P515:P528" si="59">IFERROR(AVERAGEIF(J515:O515,"&gt;"&amp;0,J515:O515),"")</f>
        <v/>
      </c>
      <c r="Q515" s="61" t="e">
        <f t="shared" ref="Q515:Q528" si="60">MAXA(J515:O515)</f>
        <v>#REF!</v>
      </c>
    </row>
    <row r="516" spans="1:17">
      <c r="A516" s="2" t="s">
        <v>210</v>
      </c>
      <c r="B516" s="55">
        <v>4</v>
      </c>
      <c r="C516" s="55">
        <v>2023</v>
      </c>
      <c r="D516" s="55" t="s">
        <v>211</v>
      </c>
      <c r="E516" s="55" t="s">
        <v>211</v>
      </c>
      <c r="F516" s="36">
        <v>45139</v>
      </c>
      <c r="G516" s="112">
        <f t="shared" si="58"/>
        <v>31</v>
      </c>
      <c r="H516" s="114">
        <f t="shared" si="57"/>
        <v>45165</v>
      </c>
      <c r="I516" s="153">
        <f>_xlfn.XLOOKUP(Table12[[#This Row],[Month Year]],'Modelling New'!D:D,'Modelling New'!N:N)</f>
        <v>10.507</v>
      </c>
      <c r="J516" s="61" t="e">
        <f>'Raw Data'!#REF!/J$1</f>
        <v>#REF!</v>
      </c>
      <c r="K516" s="61" t="e">
        <f>'Raw Data'!#REF!/K$1</f>
        <v>#REF!</v>
      </c>
      <c r="L516" s="61" t="e">
        <f>'Raw Data'!#REF!/L$1</f>
        <v>#REF!</v>
      </c>
      <c r="M516" s="61" t="e">
        <f>'Raw Data'!#REF!/M$1</f>
        <v>#REF!</v>
      </c>
      <c r="N516" s="61" t="e">
        <f>'Raw Data'!#REF!/N$1</f>
        <v>#REF!</v>
      </c>
      <c r="O516" s="61" t="e">
        <f>'Raw Data'!#REF!/O$1</f>
        <v>#REF!</v>
      </c>
      <c r="P516" s="61" t="str">
        <f t="shared" si="59"/>
        <v/>
      </c>
      <c r="Q516" s="61" t="e">
        <f t="shared" si="60"/>
        <v>#REF!</v>
      </c>
    </row>
    <row r="517" spans="1:17">
      <c r="A517" s="2" t="s">
        <v>210</v>
      </c>
      <c r="B517" s="55">
        <v>4</v>
      </c>
      <c r="C517" s="55">
        <v>2023</v>
      </c>
      <c r="D517" s="55" t="s">
        <v>211</v>
      </c>
      <c r="E517" s="55" t="s">
        <v>211</v>
      </c>
      <c r="F517" s="36">
        <v>45139</v>
      </c>
      <c r="G517" s="112">
        <f t="shared" si="58"/>
        <v>31</v>
      </c>
      <c r="H517" s="114">
        <f t="shared" si="57"/>
        <v>45166</v>
      </c>
      <c r="I517" s="153">
        <f>_xlfn.XLOOKUP(Table12[[#This Row],[Month Year]],'Modelling New'!D:D,'Modelling New'!N:N)</f>
        <v>10.507</v>
      </c>
      <c r="J517" s="61" t="e">
        <f>'Raw Data'!#REF!/J$1</f>
        <v>#REF!</v>
      </c>
      <c r="K517" s="61" t="e">
        <f>'Raw Data'!#REF!/K$1</f>
        <v>#REF!</v>
      </c>
      <c r="L517" s="61" t="e">
        <f>'Raw Data'!#REF!/L$1</f>
        <v>#REF!</v>
      </c>
      <c r="M517" s="61" t="e">
        <f>'Raw Data'!#REF!/M$1</f>
        <v>#REF!</v>
      </c>
      <c r="N517" s="61" t="e">
        <f>'Raw Data'!#REF!/N$1</f>
        <v>#REF!</v>
      </c>
      <c r="O517" s="61" t="e">
        <f>'Raw Data'!#REF!/O$1</f>
        <v>#REF!</v>
      </c>
      <c r="P517" s="61" t="str">
        <f t="shared" si="59"/>
        <v/>
      </c>
      <c r="Q517" s="61" t="e">
        <f t="shared" si="60"/>
        <v>#REF!</v>
      </c>
    </row>
    <row r="518" spans="1:17">
      <c r="A518" s="2" t="s">
        <v>210</v>
      </c>
      <c r="B518" s="55">
        <v>4</v>
      </c>
      <c r="C518" s="55">
        <v>2023</v>
      </c>
      <c r="D518" s="55" t="s">
        <v>211</v>
      </c>
      <c r="E518" s="55" t="s">
        <v>211</v>
      </c>
      <c r="F518" s="36">
        <v>45139</v>
      </c>
      <c r="G518" s="112">
        <f t="shared" si="58"/>
        <v>31</v>
      </c>
      <c r="H518" s="114">
        <f t="shared" si="57"/>
        <v>45167</v>
      </c>
      <c r="I518" s="153">
        <f>_xlfn.XLOOKUP(Table12[[#This Row],[Month Year]],'Modelling New'!D:D,'Modelling New'!N:N)</f>
        <v>10.507</v>
      </c>
      <c r="J518" s="61" t="e">
        <f>'Raw Data'!#REF!/J$1</f>
        <v>#REF!</v>
      </c>
      <c r="K518" s="61" t="e">
        <f>'Raw Data'!#REF!/K$1</f>
        <v>#REF!</v>
      </c>
      <c r="L518" s="61" t="e">
        <f>'Raw Data'!#REF!/L$1</f>
        <v>#REF!</v>
      </c>
      <c r="M518" s="61" t="e">
        <f>'Raw Data'!#REF!/M$1</f>
        <v>#REF!</v>
      </c>
      <c r="N518" s="61" t="e">
        <f>'Raw Data'!#REF!/N$1</f>
        <v>#REF!</v>
      </c>
      <c r="O518" s="61" t="e">
        <f>'Raw Data'!#REF!/O$1</f>
        <v>#REF!</v>
      </c>
      <c r="P518" s="61" t="str">
        <f t="shared" si="59"/>
        <v/>
      </c>
      <c r="Q518" s="61" t="e">
        <f t="shared" si="60"/>
        <v>#REF!</v>
      </c>
    </row>
    <row r="519" spans="1:17">
      <c r="A519" s="2" t="s">
        <v>210</v>
      </c>
      <c r="B519" s="55">
        <v>4</v>
      </c>
      <c r="C519" s="55">
        <v>2023</v>
      </c>
      <c r="D519" s="55" t="s">
        <v>211</v>
      </c>
      <c r="E519" s="55" t="s">
        <v>211</v>
      </c>
      <c r="F519" s="36">
        <v>45139</v>
      </c>
      <c r="G519" s="112">
        <f t="shared" si="58"/>
        <v>31</v>
      </c>
      <c r="H519" s="114">
        <f t="shared" si="57"/>
        <v>45168</v>
      </c>
      <c r="I519" s="153">
        <f>_xlfn.XLOOKUP(Table12[[#This Row],[Month Year]],'Modelling New'!D:D,'Modelling New'!N:N)</f>
        <v>10.507</v>
      </c>
      <c r="J519" s="61" t="e">
        <f>'Raw Data'!#REF!/J$1</f>
        <v>#REF!</v>
      </c>
      <c r="K519" s="61" t="e">
        <f>'Raw Data'!#REF!/K$1</f>
        <v>#REF!</v>
      </c>
      <c r="L519" s="61" t="e">
        <f>'Raw Data'!#REF!/L$1</f>
        <v>#REF!</v>
      </c>
      <c r="M519" s="61" t="e">
        <f>'Raw Data'!#REF!/M$1</f>
        <v>#REF!</v>
      </c>
      <c r="N519" s="61" t="e">
        <f>'Raw Data'!#REF!/N$1</f>
        <v>#REF!</v>
      </c>
      <c r="O519" s="61" t="e">
        <f>'Raw Data'!#REF!/O$1</f>
        <v>#REF!</v>
      </c>
      <c r="P519" s="61" t="str">
        <f t="shared" si="59"/>
        <v/>
      </c>
      <c r="Q519" s="61" t="e">
        <f t="shared" si="60"/>
        <v>#REF!</v>
      </c>
    </row>
    <row r="520" spans="1:17">
      <c r="A520" s="2" t="s">
        <v>210</v>
      </c>
      <c r="B520" s="55">
        <v>4</v>
      </c>
      <c r="C520" s="55">
        <v>2023</v>
      </c>
      <c r="D520" s="55" t="s">
        <v>211</v>
      </c>
      <c r="E520" s="55" t="s">
        <v>211</v>
      </c>
      <c r="F520" s="36">
        <v>45170</v>
      </c>
      <c r="G520" s="112">
        <f t="shared" si="58"/>
        <v>30</v>
      </c>
      <c r="H520" s="114">
        <f t="shared" si="57"/>
        <v>45169</v>
      </c>
      <c r="I520" s="153">
        <f>_xlfn.XLOOKUP(Table12[[#This Row],[Month Year]],'Modelling New'!D:D,'Modelling New'!N:N)</f>
        <v>10.507</v>
      </c>
      <c r="J520" s="61" t="e">
        <f>'Raw Data'!#REF!/J$1</f>
        <v>#REF!</v>
      </c>
      <c r="K520" s="61" t="e">
        <f>'Raw Data'!#REF!/K$1</f>
        <v>#REF!</v>
      </c>
      <c r="L520" s="61" t="e">
        <f>'Raw Data'!#REF!/L$1</f>
        <v>#REF!</v>
      </c>
      <c r="M520" s="61" t="e">
        <f>'Raw Data'!#REF!/M$1</f>
        <v>#REF!</v>
      </c>
      <c r="N520" s="61" t="e">
        <f>'Raw Data'!#REF!/N$1</f>
        <v>#REF!</v>
      </c>
      <c r="O520" s="61" t="e">
        <f>'Raw Data'!#REF!/O$1</f>
        <v>#REF!</v>
      </c>
      <c r="P520" s="61" t="str">
        <f t="shared" si="59"/>
        <v/>
      </c>
      <c r="Q520" s="61" t="e">
        <f t="shared" si="60"/>
        <v>#REF!</v>
      </c>
    </row>
    <row r="521" spans="1:17">
      <c r="A521" s="2" t="s">
        <v>210</v>
      </c>
      <c r="B521" s="55">
        <v>4</v>
      </c>
      <c r="C521" s="55">
        <v>2023</v>
      </c>
      <c r="D521" s="55" t="s">
        <v>211</v>
      </c>
      <c r="E521" s="55" t="s">
        <v>211</v>
      </c>
      <c r="F521" s="36">
        <v>45170</v>
      </c>
      <c r="G521" s="112">
        <f t="shared" si="58"/>
        <v>30</v>
      </c>
      <c r="H521" s="114">
        <f t="shared" si="57"/>
        <v>45170</v>
      </c>
      <c r="I521" s="153">
        <f>_xlfn.XLOOKUP(Table12[[#This Row],[Month Year]],'Modelling New'!D:D,'Modelling New'!N:N)</f>
        <v>10.507</v>
      </c>
      <c r="J521" s="61" t="e">
        <f>'Raw Data'!#REF!/J$1</f>
        <v>#REF!</v>
      </c>
      <c r="K521" s="61" t="e">
        <f>'Raw Data'!#REF!/K$1</f>
        <v>#REF!</v>
      </c>
      <c r="L521" s="61" t="e">
        <f>'Raw Data'!#REF!/L$1</f>
        <v>#REF!</v>
      </c>
      <c r="M521" s="61" t="e">
        <f>'Raw Data'!#REF!/M$1</f>
        <v>#REF!</v>
      </c>
      <c r="N521" s="61" t="e">
        <f>'Raw Data'!#REF!/N$1</f>
        <v>#REF!</v>
      </c>
      <c r="O521" s="61" t="e">
        <f>'Raw Data'!#REF!/O$1</f>
        <v>#REF!</v>
      </c>
      <c r="P521" s="61" t="str">
        <f t="shared" si="59"/>
        <v/>
      </c>
      <c r="Q521" s="61" t="e">
        <f t="shared" si="60"/>
        <v>#REF!</v>
      </c>
    </row>
    <row r="522" spans="1:17">
      <c r="A522" s="2" t="s">
        <v>210</v>
      </c>
      <c r="B522" s="55">
        <v>4</v>
      </c>
      <c r="C522" s="55">
        <v>2023</v>
      </c>
      <c r="D522" s="55" t="s">
        <v>211</v>
      </c>
      <c r="E522" s="55" t="s">
        <v>211</v>
      </c>
      <c r="F522" s="36">
        <v>45170</v>
      </c>
      <c r="G522" s="112">
        <f t="shared" si="58"/>
        <v>30</v>
      </c>
      <c r="H522" s="114">
        <f t="shared" si="57"/>
        <v>45171</v>
      </c>
      <c r="I522" s="153">
        <f>_xlfn.XLOOKUP(Table12[[#This Row],[Month Year]],'Modelling New'!D:D,'Modelling New'!N:N)</f>
        <v>10.507</v>
      </c>
      <c r="J522" s="61" t="e">
        <f>'Raw Data'!#REF!/J$1</f>
        <v>#REF!</v>
      </c>
      <c r="K522" s="61" t="e">
        <f>'Raw Data'!#REF!/K$1</f>
        <v>#REF!</v>
      </c>
      <c r="L522" s="61" t="e">
        <f>'Raw Data'!#REF!/L$1</f>
        <v>#REF!</v>
      </c>
      <c r="M522" s="61" t="e">
        <f>'Raw Data'!#REF!/M$1</f>
        <v>#REF!</v>
      </c>
      <c r="N522" s="61" t="e">
        <f>'Raw Data'!#REF!/N$1</f>
        <v>#REF!</v>
      </c>
      <c r="O522" s="61" t="e">
        <f>'Raw Data'!#REF!/O$1</f>
        <v>#REF!</v>
      </c>
      <c r="P522" s="61" t="str">
        <f t="shared" si="59"/>
        <v/>
      </c>
      <c r="Q522" s="61" t="e">
        <f t="shared" si="60"/>
        <v>#REF!</v>
      </c>
    </row>
    <row r="523" spans="1:17">
      <c r="A523" s="2" t="s">
        <v>210</v>
      </c>
      <c r="B523" s="55">
        <v>4</v>
      </c>
      <c r="C523" s="55">
        <v>2023</v>
      </c>
      <c r="D523" s="55" t="s">
        <v>211</v>
      </c>
      <c r="E523" s="55" t="s">
        <v>211</v>
      </c>
      <c r="F523" s="36">
        <v>45170</v>
      </c>
      <c r="G523" s="112">
        <f t="shared" si="58"/>
        <v>30</v>
      </c>
      <c r="H523" s="114">
        <f t="shared" si="57"/>
        <v>45172</v>
      </c>
      <c r="I523" s="153">
        <f>_xlfn.XLOOKUP(Table12[[#This Row],[Month Year]],'Modelling New'!D:D,'Modelling New'!N:N)</f>
        <v>10.507</v>
      </c>
      <c r="J523" s="61" t="e">
        <f>'Raw Data'!#REF!/J$1</f>
        <v>#REF!</v>
      </c>
      <c r="K523" s="61" t="e">
        <f>'Raw Data'!#REF!/K$1</f>
        <v>#REF!</v>
      </c>
      <c r="L523" s="61" t="e">
        <f>'Raw Data'!#REF!/L$1</f>
        <v>#REF!</v>
      </c>
      <c r="M523" s="61" t="e">
        <f>'Raw Data'!#REF!/M$1</f>
        <v>#REF!</v>
      </c>
      <c r="N523" s="61" t="e">
        <f>'Raw Data'!#REF!/N$1</f>
        <v>#REF!</v>
      </c>
      <c r="O523" s="61" t="e">
        <f>'Raw Data'!#REF!/O$1</f>
        <v>#REF!</v>
      </c>
      <c r="P523" s="61" t="str">
        <f t="shared" si="59"/>
        <v/>
      </c>
      <c r="Q523" s="61" t="e">
        <f t="shared" si="60"/>
        <v>#REF!</v>
      </c>
    </row>
    <row r="524" spans="1:17">
      <c r="A524" s="2" t="s">
        <v>210</v>
      </c>
      <c r="B524" s="55">
        <v>4</v>
      </c>
      <c r="C524" s="55">
        <v>2023</v>
      </c>
      <c r="D524" s="55" t="s">
        <v>211</v>
      </c>
      <c r="E524" s="55" t="s">
        <v>211</v>
      </c>
      <c r="F524" s="36">
        <v>45170</v>
      </c>
      <c r="G524" s="112">
        <f t="shared" si="58"/>
        <v>30</v>
      </c>
      <c r="H524" s="114">
        <f t="shared" si="57"/>
        <v>45173</v>
      </c>
      <c r="I524" s="153">
        <f>_xlfn.XLOOKUP(Table12[[#This Row],[Month Year]],'Modelling New'!D:D,'Modelling New'!N:N)</f>
        <v>10.507</v>
      </c>
      <c r="J524" s="61" t="e">
        <f>'Raw Data'!#REF!/J$1</f>
        <v>#REF!</v>
      </c>
      <c r="K524" s="61" t="e">
        <f>'Raw Data'!#REF!/K$1</f>
        <v>#REF!</v>
      </c>
      <c r="L524" s="61" t="e">
        <f>'Raw Data'!#REF!/L$1</f>
        <v>#REF!</v>
      </c>
      <c r="M524" s="61" t="e">
        <f>'Raw Data'!#REF!/M$1</f>
        <v>#REF!</v>
      </c>
      <c r="N524" s="61" t="e">
        <f>'Raw Data'!#REF!/N$1</f>
        <v>#REF!</v>
      </c>
      <c r="O524" s="61" t="e">
        <f>'Raw Data'!#REF!/O$1</f>
        <v>#REF!</v>
      </c>
      <c r="P524" s="61" t="str">
        <f t="shared" si="59"/>
        <v/>
      </c>
      <c r="Q524" s="61" t="e">
        <f t="shared" si="60"/>
        <v>#REF!</v>
      </c>
    </row>
    <row r="525" spans="1:17">
      <c r="A525" s="2" t="s">
        <v>210</v>
      </c>
      <c r="B525" s="55">
        <v>4</v>
      </c>
      <c r="C525" s="55">
        <v>2023</v>
      </c>
      <c r="D525" s="55" t="s">
        <v>211</v>
      </c>
      <c r="E525" s="55" t="s">
        <v>211</v>
      </c>
      <c r="F525" s="36">
        <v>45170</v>
      </c>
      <c r="G525" s="112">
        <f t="shared" si="58"/>
        <v>30</v>
      </c>
      <c r="H525" s="114">
        <f t="shared" si="57"/>
        <v>45174</v>
      </c>
      <c r="I525" s="153">
        <f>_xlfn.XLOOKUP(Table12[[#This Row],[Month Year]],'Modelling New'!D:D,'Modelling New'!N:N)</f>
        <v>10.507</v>
      </c>
      <c r="J525" s="61" t="e">
        <f>'Raw Data'!#REF!/J$1</f>
        <v>#REF!</v>
      </c>
      <c r="K525" s="61" t="e">
        <f>'Raw Data'!#REF!/K$1</f>
        <v>#REF!</v>
      </c>
      <c r="L525" s="61" t="e">
        <f>'Raw Data'!#REF!/L$1</f>
        <v>#REF!</v>
      </c>
      <c r="M525" s="61" t="e">
        <f>'Raw Data'!#REF!/M$1</f>
        <v>#REF!</v>
      </c>
      <c r="N525" s="61" t="e">
        <f>'Raw Data'!#REF!/N$1</f>
        <v>#REF!</v>
      </c>
      <c r="O525" s="61" t="e">
        <f>'Raw Data'!#REF!/O$1</f>
        <v>#REF!</v>
      </c>
      <c r="P525" s="61" t="str">
        <f t="shared" si="59"/>
        <v/>
      </c>
      <c r="Q525" s="61" t="e">
        <f t="shared" si="60"/>
        <v>#REF!</v>
      </c>
    </row>
    <row r="526" spans="1:17">
      <c r="A526" s="2" t="s">
        <v>210</v>
      </c>
      <c r="B526" s="55">
        <v>4</v>
      </c>
      <c r="C526" s="55">
        <v>2023</v>
      </c>
      <c r="D526" s="55" t="s">
        <v>211</v>
      </c>
      <c r="E526" s="55" t="s">
        <v>211</v>
      </c>
      <c r="F526" s="36">
        <v>45170</v>
      </c>
      <c r="G526" s="112">
        <f t="shared" si="58"/>
        <v>30</v>
      </c>
      <c r="H526" s="114">
        <f t="shared" si="57"/>
        <v>45175</v>
      </c>
      <c r="I526" s="153">
        <f>_xlfn.XLOOKUP(Table12[[#This Row],[Month Year]],'Modelling New'!D:D,'Modelling New'!N:N)</f>
        <v>10.507</v>
      </c>
      <c r="J526" s="61" t="e">
        <f>'Raw Data'!#REF!/J$1</f>
        <v>#REF!</v>
      </c>
      <c r="K526" s="61" t="e">
        <f>'Raw Data'!#REF!/K$1</f>
        <v>#REF!</v>
      </c>
      <c r="L526" s="61" t="e">
        <f>'Raw Data'!#REF!/L$1</f>
        <v>#REF!</v>
      </c>
      <c r="M526" s="61" t="e">
        <f>'Raw Data'!#REF!/M$1</f>
        <v>#REF!</v>
      </c>
      <c r="N526" s="61" t="e">
        <f>'Raw Data'!#REF!/N$1</f>
        <v>#REF!</v>
      </c>
      <c r="O526" s="61" t="e">
        <f>'Raw Data'!#REF!/O$1</f>
        <v>#REF!</v>
      </c>
      <c r="P526" s="61" t="str">
        <f t="shared" si="59"/>
        <v/>
      </c>
      <c r="Q526" s="61" t="e">
        <f t="shared" si="60"/>
        <v>#REF!</v>
      </c>
    </row>
    <row r="527" spans="1:17">
      <c r="A527" s="2" t="s">
        <v>210</v>
      </c>
      <c r="B527" s="55">
        <v>4</v>
      </c>
      <c r="C527" s="55">
        <v>2023</v>
      </c>
      <c r="D527" s="55" t="s">
        <v>211</v>
      </c>
      <c r="E527" s="55" t="s">
        <v>211</v>
      </c>
      <c r="F527" s="36">
        <v>45170</v>
      </c>
      <c r="G527" s="112">
        <f t="shared" si="58"/>
        <v>30</v>
      </c>
      <c r="H527" s="114">
        <f t="shared" si="57"/>
        <v>45176</v>
      </c>
      <c r="I527" s="153">
        <f>_xlfn.XLOOKUP(Table12[[#This Row],[Month Year]],'Modelling New'!D:D,'Modelling New'!N:N)</f>
        <v>10.507</v>
      </c>
      <c r="J527" s="61" t="e">
        <f>'Raw Data'!#REF!/J$1</f>
        <v>#REF!</v>
      </c>
      <c r="K527" s="61" t="e">
        <f>'Raw Data'!#REF!/K$1</f>
        <v>#REF!</v>
      </c>
      <c r="L527" s="61" t="e">
        <f>'Raw Data'!#REF!/L$1</f>
        <v>#REF!</v>
      </c>
      <c r="M527" s="61" t="e">
        <f>'Raw Data'!#REF!/M$1</f>
        <v>#REF!</v>
      </c>
      <c r="N527" s="61" t="e">
        <f>'Raw Data'!#REF!/N$1</f>
        <v>#REF!</v>
      </c>
      <c r="O527" s="61" t="e">
        <f>'Raw Data'!#REF!/O$1</f>
        <v>#REF!</v>
      </c>
      <c r="P527" s="61" t="str">
        <f t="shared" si="59"/>
        <v/>
      </c>
      <c r="Q527" s="61" t="e">
        <f t="shared" si="60"/>
        <v>#REF!</v>
      </c>
    </row>
    <row r="528" spans="1:17">
      <c r="A528" s="2" t="s">
        <v>210</v>
      </c>
      <c r="B528" s="55">
        <v>4</v>
      </c>
      <c r="C528" s="55">
        <v>2023</v>
      </c>
      <c r="D528" s="55" t="s">
        <v>211</v>
      </c>
      <c r="E528" s="55" t="s">
        <v>211</v>
      </c>
      <c r="F528" s="36">
        <v>45170</v>
      </c>
      <c r="G528" s="112">
        <f t="shared" si="58"/>
        <v>30</v>
      </c>
      <c r="H528" s="114">
        <f t="shared" si="57"/>
        <v>45177</v>
      </c>
      <c r="I528" s="153">
        <f>_xlfn.XLOOKUP(Table12[[#This Row],[Month Year]],'Modelling New'!D:D,'Modelling New'!N:N)</f>
        <v>10.507</v>
      </c>
      <c r="J528" s="61" t="e">
        <f>'Raw Data'!#REF!/J$1</f>
        <v>#REF!</v>
      </c>
      <c r="K528" s="61" t="e">
        <f>'Raw Data'!#REF!/K$1</f>
        <v>#REF!</v>
      </c>
      <c r="L528" s="61" t="e">
        <f>'Raw Data'!#REF!/L$1</f>
        <v>#REF!</v>
      </c>
      <c r="M528" s="61" t="e">
        <f>'Raw Data'!#REF!/M$1</f>
        <v>#REF!</v>
      </c>
      <c r="N528" s="61" t="e">
        <f>'Raw Data'!#REF!/N$1</f>
        <v>#REF!</v>
      </c>
      <c r="O528" s="61" t="e">
        <f>'Raw Data'!#REF!/O$1</f>
        <v>#REF!</v>
      </c>
      <c r="P528" s="61" t="str">
        <f t="shared" si="59"/>
        <v/>
      </c>
      <c r="Q528" s="61" t="e">
        <f t="shared" si="60"/>
        <v>#REF!</v>
      </c>
    </row>
    <row r="529" spans="1:17">
      <c r="A529" s="2" t="s">
        <v>210</v>
      </c>
      <c r="B529" s="55">
        <v>4</v>
      </c>
      <c r="C529" s="55">
        <v>2023</v>
      </c>
      <c r="D529" s="55" t="s">
        <v>211</v>
      </c>
      <c r="E529" s="55" t="s">
        <v>211</v>
      </c>
      <c r="F529" s="36">
        <v>45170</v>
      </c>
      <c r="G529" s="112">
        <f t="shared" ref="G529:G539" si="61">DAY(EOMONTH(F529,0))</f>
        <v>30</v>
      </c>
      <c r="H529" s="114">
        <f t="shared" si="57"/>
        <v>45178</v>
      </c>
      <c r="I529" s="153">
        <f>_xlfn.XLOOKUP(Table12[[#This Row],[Month Year]],'Modelling New'!D:D,'Modelling New'!N:N)</f>
        <v>10.507</v>
      </c>
      <c r="J529" s="61" t="e">
        <f>'Raw Data'!#REF!/J$1</f>
        <v>#REF!</v>
      </c>
      <c r="K529" s="61" t="e">
        <f>'Raw Data'!#REF!/K$1</f>
        <v>#REF!</v>
      </c>
      <c r="L529" s="61" t="e">
        <f>'Raw Data'!#REF!/L$1</f>
        <v>#REF!</v>
      </c>
      <c r="M529" s="61" t="e">
        <f>'Raw Data'!#REF!/M$1</f>
        <v>#REF!</v>
      </c>
      <c r="N529" s="61" t="e">
        <f>'Raw Data'!#REF!/N$1</f>
        <v>#REF!</v>
      </c>
      <c r="O529" s="61" t="e">
        <f>'Raw Data'!#REF!/O$1</f>
        <v>#REF!</v>
      </c>
      <c r="P529" s="61" t="str">
        <f t="shared" ref="P529:P539" si="62">IFERROR(AVERAGEIF(J529:O529,"&gt;"&amp;0,J529:O529),"")</f>
        <v/>
      </c>
      <c r="Q529" s="61" t="e">
        <f t="shared" ref="Q529:Q539" si="63">MAXA(J529:O529)</f>
        <v>#REF!</v>
      </c>
    </row>
    <row r="530" spans="1:17">
      <c r="A530" s="2" t="s">
        <v>210</v>
      </c>
      <c r="B530" s="55">
        <v>4</v>
      </c>
      <c r="C530" s="55">
        <v>2023</v>
      </c>
      <c r="D530" s="55" t="s">
        <v>211</v>
      </c>
      <c r="E530" s="55" t="s">
        <v>211</v>
      </c>
      <c r="F530" s="36">
        <v>45170</v>
      </c>
      <c r="G530" s="112">
        <f t="shared" si="61"/>
        <v>30</v>
      </c>
      <c r="H530" s="114">
        <f t="shared" si="57"/>
        <v>45179</v>
      </c>
      <c r="I530" s="153">
        <f>_xlfn.XLOOKUP(Table12[[#This Row],[Month Year]],'Modelling New'!D:D,'Modelling New'!N:N)</f>
        <v>10.507</v>
      </c>
      <c r="J530" s="61" t="e">
        <f>'Raw Data'!#REF!/J$1</f>
        <v>#REF!</v>
      </c>
      <c r="K530" s="61" t="e">
        <f>'Raw Data'!#REF!/K$1</f>
        <v>#REF!</v>
      </c>
      <c r="L530" s="61" t="e">
        <f>'Raw Data'!#REF!/L$1</f>
        <v>#REF!</v>
      </c>
      <c r="M530" s="61" t="e">
        <f>'Raw Data'!#REF!/M$1</f>
        <v>#REF!</v>
      </c>
      <c r="N530" s="61" t="e">
        <f>'Raw Data'!#REF!/N$1</f>
        <v>#REF!</v>
      </c>
      <c r="O530" s="61" t="e">
        <f>'Raw Data'!#REF!/O$1</f>
        <v>#REF!</v>
      </c>
      <c r="P530" s="61" t="str">
        <f t="shared" si="62"/>
        <v/>
      </c>
      <c r="Q530" s="61" t="e">
        <f t="shared" si="63"/>
        <v>#REF!</v>
      </c>
    </row>
    <row r="531" spans="1:17">
      <c r="A531" s="2" t="s">
        <v>210</v>
      </c>
      <c r="B531" s="55">
        <v>4</v>
      </c>
      <c r="C531" s="55">
        <v>2023</v>
      </c>
      <c r="D531" s="55" t="s">
        <v>211</v>
      </c>
      <c r="E531" s="55" t="s">
        <v>211</v>
      </c>
      <c r="F531" s="36">
        <v>45170</v>
      </c>
      <c r="G531" s="112">
        <f t="shared" si="61"/>
        <v>30</v>
      </c>
      <c r="H531" s="114">
        <f t="shared" si="57"/>
        <v>45180</v>
      </c>
      <c r="I531" s="153">
        <f>_xlfn.XLOOKUP(Table12[[#This Row],[Month Year]],'Modelling New'!D:D,'Modelling New'!N:N)</f>
        <v>10.507</v>
      </c>
      <c r="J531" s="61" t="e">
        <f>'Raw Data'!#REF!/J$1</f>
        <v>#REF!</v>
      </c>
      <c r="K531" s="61" t="e">
        <f>'Raw Data'!#REF!/K$1</f>
        <v>#REF!</v>
      </c>
      <c r="L531" s="61" t="e">
        <f>'Raw Data'!#REF!/L$1</f>
        <v>#REF!</v>
      </c>
      <c r="M531" s="61" t="e">
        <f>'Raw Data'!#REF!/M$1</f>
        <v>#REF!</v>
      </c>
      <c r="N531" s="61" t="e">
        <f>'Raw Data'!#REF!/N$1</f>
        <v>#REF!</v>
      </c>
      <c r="O531" s="61" t="e">
        <f>'Raw Data'!#REF!/O$1</f>
        <v>#REF!</v>
      </c>
      <c r="P531" s="61" t="str">
        <f t="shared" si="62"/>
        <v/>
      </c>
      <c r="Q531" s="61" t="e">
        <f t="shared" si="63"/>
        <v>#REF!</v>
      </c>
    </row>
    <row r="532" spans="1:17">
      <c r="A532" s="2" t="s">
        <v>210</v>
      </c>
      <c r="B532" s="55">
        <v>4</v>
      </c>
      <c r="C532" s="55">
        <v>2023</v>
      </c>
      <c r="D532" s="55" t="s">
        <v>211</v>
      </c>
      <c r="E532" s="55" t="s">
        <v>211</v>
      </c>
      <c r="F532" s="36">
        <v>45170</v>
      </c>
      <c r="G532" s="112">
        <f t="shared" si="61"/>
        <v>30</v>
      </c>
      <c r="H532" s="114">
        <f t="shared" si="57"/>
        <v>45181</v>
      </c>
      <c r="I532" s="153">
        <f>_xlfn.XLOOKUP(Table12[[#This Row],[Month Year]],'Modelling New'!D:D,'Modelling New'!N:N)</f>
        <v>10.507</v>
      </c>
      <c r="J532" s="61" t="e">
        <f>'Raw Data'!#REF!/J$1</f>
        <v>#REF!</v>
      </c>
      <c r="K532" s="61" t="e">
        <f>'Raw Data'!#REF!/K$1</f>
        <v>#REF!</v>
      </c>
      <c r="L532" s="61" t="e">
        <f>'Raw Data'!#REF!/L$1</f>
        <v>#REF!</v>
      </c>
      <c r="M532" s="61" t="e">
        <f>'Raw Data'!#REF!/M$1</f>
        <v>#REF!</v>
      </c>
      <c r="N532" s="61" t="e">
        <f>'Raw Data'!#REF!/N$1</f>
        <v>#REF!</v>
      </c>
      <c r="O532" s="61" t="e">
        <f>'Raw Data'!#REF!/O$1</f>
        <v>#REF!</v>
      </c>
      <c r="P532" s="61" t="str">
        <f t="shared" si="62"/>
        <v/>
      </c>
      <c r="Q532" s="61" t="e">
        <f t="shared" si="63"/>
        <v>#REF!</v>
      </c>
    </row>
    <row r="533" spans="1:17">
      <c r="A533" s="2" t="s">
        <v>210</v>
      </c>
      <c r="B533" s="55">
        <v>4</v>
      </c>
      <c r="C533" s="55">
        <v>2023</v>
      </c>
      <c r="D533" s="55" t="s">
        <v>211</v>
      </c>
      <c r="E533" s="55" t="s">
        <v>211</v>
      </c>
      <c r="F533" s="36">
        <v>45170</v>
      </c>
      <c r="G533" s="112">
        <f t="shared" si="61"/>
        <v>30</v>
      </c>
      <c r="H533" s="114">
        <f t="shared" si="57"/>
        <v>45182</v>
      </c>
      <c r="I533" s="153">
        <f>_xlfn.XLOOKUP(Table12[[#This Row],[Month Year]],'Modelling New'!D:D,'Modelling New'!N:N)</f>
        <v>10.507</v>
      </c>
      <c r="J533" s="61" t="e">
        <f>'Raw Data'!#REF!/J$1</f>
        <v>#REF!</v>
      </c>
      <c r="K533" s="61" t="e">
        <f>'Raw Data'!#REF!/K$1</f>
        <v>#REF!</v>
      </c>
      <c r="L533" s="61" t="e">
        <f>'Raw Data'!#REF!/L$1</f>
        <v>#REF!</v>
      </c>
      <c r="M533" s="61" t="e">
        <f>'Raw Data'!#REF!/M$1</f>
        <v>#REF!</v>
      </c>
      <c r="N533" s="61" t="e">
        <f>'Raw Data'!#REF!/N$1</f>
        <v>#REF!</v>
      </c>
      <c r="O533" s="61" t="e">
        <f>'Raw Data'!#REF!/O$1</f>
        <v>#REF!</v>
      </c>
      <c r="P533" s="61" t="str">
        <f t="shared" si="62"/>
        <v/>
      </c>
      <c r="Q533" s="61" t="e">
        <f t="shared" si="63"/>
        <v>#REF!</v>
      </c>
    </row>
    <row r="534" spans="1:17">
      <c r="A534" s="2" t="s">
        <v>210</v>
      </c>
      <c r="B534" s="55">
        <v>4</v>
      </c>
      <c r="C534" s="55">
        <v>2023</v>
      </c>
      <c r="D534" s="55" t="s">
        <v>211</v>
      </c>
      <c r="E534" s="55" t="s">
        <v>211</v>
      </c>
      <c r="F534" s="36">
        <v>45170</v>
      </c>
      <c r="G534" s="112">
        <f t="shared" si="61"/>
        <v>30</v>
      </c>
      <c r="H534" s="114">
        <f t="shared" si="57"/>
        <v>45183</v>
      </c>
      <c r="I534" s="153">
        <f>_xlfn.XLOOKUP(Table12[[#This Row],[Month Year]],'Modelling New'!D:D,'Modelling New'!N:N)</f>
        <v>10.507</v>
      </c>
      <c r="J534" s="61" t="e">
        <f>'Raw Data'!#REF!/J$1</f>
        <v>#REF!</v>
      </c>
      <c r="K534" s="61" t="e">
        <f>'Raw Data'!#REF!/K$1</f>
        <v>#REF!</v>
      </c>
      <c r="L534" s="61" t="e">
        <f>'Raw Data'!#REF!/L$1</f>
        <v>#REF!</v>
      </c>
      <c r="M534" s="61" t="e">
        <f>'Raw Data'!#REF!/M$1</f>
        <v>#REF!</v>
      </c>
      <c r="N534" s="61" t="e">
        <f>'Raw Data'!#REF!/N$1</f>
        <v>#REF!</v>
      </c>
      <c r="O534" s="61" t="e">
        <f>'Raw Data'!#REF!/O$1</f>
        <v>#REF!</v>
      </c>
      <c r="P534" s="61" t="str">
        <f t="shared" si="62"/>
        <v/>
      </c>
      <c r="Q534" s="61" t="e">
        <f t="shared" si="63"/>
        <v>#REF!</v>
      </c>
    </row>
    <row r="535" spans="1:17">
      <c r="A535" s="2" t="s">
        <v>210</v>
      </c>
      <c r="B535" s="55">
        <v>4</v>
      </c>
      <c r="C535" s="55">
        <v>2023</v>
      </c>
      <c r="D535" s="55" t="s">
        <v>211</v>
      </c>
      <c r="E535" s="55" t="s">
        <v>211</v>
      </c>
      <c r="F535" s="36">
        <v>45170</v>
      </c>
      <c r="G535" s="112">
        <f t="shared" si="61"/>
        <v>30</v>
      </c>
      <c r="H535" s="114">
        <f t="shared" si="57"/>
        <v>45184</v>
      </c>
      <c r="I535" s="153">
        <f>_xlfn.XLOOKUP(Table12[[#This Row],[Month Year]],'Modelling New'!D:D,'Modelling New'!N:N)</f>
        <v>10.507</v>
      </c>
      <c r="J535" s="61" t="e">
        <f>'Raw Data'!#REF!/J$1</f>
        <v>#REF!</v>
      </c>
      <c r="K535" s="61" t="e">
        <f>'Raw Data'!#REF!/K$1</f>
        <v>#REF!</v>
      </c>
      <c r="L535" s="61" t="e">
        <f>'Raw Data'!#REF!/L$1</f>
        <v>#REF!</v>
      </c>
      <c r="M535" s="61" t="e">
        <f>'Raw Data'!#REF!/M$1</f>
        <v>#REF!</v>
      </c>
      <c r="N535" s="61" t="e">
        <f>'Raw Data'!#REF!/N$1</f>
        <v>#REF!</v>
      </c>
      <c r="O535" s="61" t="e">
        <f>'Raw Data'!#REF!/O$1</f>
        <v>#REF!</v>
      </c>
      <c r="P535" s="61" t="str">
        <f t="shared" si="62"/>
        <v/>
      </c>
      <c r="Q535" s="61" t="e">
        <f t="shared" si="63"/>
        <v>#REF!</v>
      </c>
    </row>
    <row r="536" spans="1:17">
      <c r="A536" s="2" t="s">
        <v>210</v>
      </c>
      <c r="B536" s="55">
        <v>4</v>
      </c>
      <c r="C536" s="55">
        <v>2023</v>
      </c>
      <c r="D536" s="55" t="s">
        <v>211</v>
      </c>
      <c r="E536" s="55" t="s">
        <v>211</v>
      </c>
      <c r="F536" s="36">
        <v>45170</v>
      </c>
      <c r="G536" s="112">
        <f t="shared" si="61"/>
        <v>30</v>
      </c>
      <c r="H536" s="114">
        <f t="shared" si="57"/>
        <v>45185</v>
      </c>
      <c r="I536" s="153">
        <f>_xlfn.XLOOKUP(Table12[[#This Row],[Month Year]],'Modelling New'!D:D,'Modelling New'!N:N)</f>
        <v>10.507</v>
      </c>
      <c r="J536" s="61" t="e">
        <f>'Raw Data'!#REF!/J$1</f>
        <v>#REF!</v>
      </c>
      <c r="K536" s="61" t="e">
        <f>'Raw Data'!#REF!/K$1</f>
        <v>#REF!</v>
      </c>
      <c r="L536" s="61" t="e">
        <f>'Raw Data'!#REF!/L$1</f>
        <v>#REF!</v>
      </c>
      <c r="M536" s="61" t="e">
        <f>'Raw Data'!#REF!/M$1</f>
        <v>#REF!</v>
      </c>
      <c r="N536" s="61" t="e">
        <f>'Raw Data'!#REF!/N$1</f>
        <v>#REF!</v>
      </c>
      <c r="O536" s="61" t="e">
        <f>'Raw Data'!#REF!/O$1</f>
        <v>#REF!</v>
      </c>
      <c r="P536" s="61" t="str">
        <f t="shared" si="62"/>
        <v/>
      </c>
      <c r="Q536" s="61" t="e">
        <f t="shared" si="63"/>
        <v>#REF!</v>
      </c>
    </row>
    <row r="537" spans="1:17">
      <c r="A537" s="2" t="s">
        <v>210</v>
      </c>
      <c r="B537" s="55">
        <v>4</v>
      </c>
      <c r="C537" s="55">
        <v>2023</v>
      </c>
      <c r="D537" s="55" t="s">
        <v>211</v>
      </c>
      <c r="E537" s="55" t="s">
        <v>211</v>
      </c>
      <c r="F537" s="36">
        <v>45170</v>
      </c>
      <c r="G537" s="112">
        <f t="shared" si="61"/>
        <v>30</v>
      </c>
      <c r="H537" s="114">
        <f t="shared" si="57"/>
        <v>45186</v>
      </c>
      <c r="I537" s="153">
        <f>_xlfn.XLOOKUP(Table12[[#This Row],[Month Year]],'Modelling New'!D:D,'Modelling New'!N:N)</f>
        <v>10.507</v>
      </c>
      <c r="J537" s="61" t="e">
        <f>'Raw Data'!#REF!/J$1</f>
        <v>#REF!</v>
      </c>
      <c r="K537" s="61" t="e">
        <f>'Raw Data'!#REF!/K$1</f>
        <v>#REF!</v>
      </c>
      <c r="L537" s="61" t="e">
        <f>'Raw Data'!#REF!/L$1</f>
        <v>#REF!</v>
      </c>
      <c r="M537" s="61" t="e">
        <f>'Raw Data'!#REF!/M$1</f>
        <v>#REF!</v>
      </c>
      <c r="N537" s="61" t="e">
        <f>'Raw Data'!#REF!/N$1</f>
        <v>#REF!</v>
      </c>
      <c r="O537" s="61" t="e">
        <f>'Raw Data'!#REF!/O$1</f>
        <v>#REF!</v>
      </c>
      <c r="P537" s="61" t="str">
        <f t="shared" si="62"/>
        <v/>
      </c>
      <c r="Q537" s="61" t="e">
        <f t="shared" si="63"/>
        <v>#REF!</v>
      </c>
    </row>
    <row r="538" spans="1:17">
      <c r="A538" s="2" t="s">
        <v>210</v>
      </c>
      <c r="B538" s="55">
        <v>4</v>
      </c>
      <c r="C538" s="55">
        <v>2023</v>
      </c>
      <c r="D538" s="55" t="s">
        <v>211</v>
      </c>
      <c r="E538" s="55" t="s">
        <v>211</v>
      </c>
      <c r="F538" s="36">
        <v>45170</v>
      </c>
      <c r="G538" s="112">
        <f t="shared" si="61"/>
        <v>30</v>
      </c>
      <c r="H538" s="114">
        <f t="shared" si="57"/>
        <v>45187</v>
      </c>
      <c r="I538" s="153">
        <f>_xlfn.XLOOKUP(Table12[[#This Row],[Month Year]],'Modelling New'!D:D,'Modelling New'!N:N)</f>
        <v>10.507</v>
      </c>
      <c r="J538" s="61" t="e">
        <f>'Raw Data'!#REF!/J$1</f>
        <v>#REF!</v>
      </c>
      <c r="K538" s="61" t="e">
        <f>'Raw Data'!#REF!/K$1</f>
        <v>#REF!</v>
      </c>
      <c r="L538" s="61" t="e">
        <f>'Raw Data'!#REF!/L$1</f>
        <v>#REF!</v>
      </c>
      <c r="M538" s="61" t="e">
        <f>'Raw Data'!#REF!/M$1</f>
        <v>#REF!</v>
      </c>
      <c r="N538" s="61" t="e">
        <f>'Raw Data'!#REF!/N$1</f>
        <v>#REF!</v>
      </c>
      <c r="O538" s="61" t="e">
        <f>'Raw Data'!#REF!/O$1</f>
        <v>#REF!</v>
      </c>
      <c r="P538" s="61" t="str">
        <f t="shared" si="62"/>
        <v/>
      </c>
      <c r="Q538" s="61" t="e">
        <f t="shared" si="63"/>
        <v>#REF!</v>
      </c>
    </row>
    <row r="539" spans="1:17">
      <c r="A539" s="2" t="s">
        <v>210</v>
      </c>
      <c r="B539" s="55">
        <v>4</v>
      </c>
      <c r="C539" s="55">
        <v>2023</v>
      </c>
      <c r="D539" s="55" t="s">
        <v>211</v>
      </c>
      <c r="E539" s="55" t="s">
        <v>211</v>
      </c>
      <c r="F539" s="36">
        <v>45170</v>
      </c>
      <c r="G539" s="112">
        <f t="shared" si="61"/>
        <v>30</v>
      </c>
      <c r="H539" s="114">
        <f t="shared" si="57"/>
        <v>45188</v>
      </c>
      <c r="I539" s="153">
        <f>_xlfn.XLOOKUP(Table12[[#This Row],[Month Year]],'Modelling New'!D:D,'Modelling New'!N:N)</f>
        <v>10.507</v>
      </c>
      <c r="J539" s="61" t="e">
        <f>'Raw Data'!#REF!/J$1</f>
        <v>#REF!</v>
      </c>
      <c r="K539" s="61" t="e">
        <f>'Raw Data'!#REF!/K$1</f>
        <v>#REF!</v>
      </c>
      <c r="L539" s="61" t="e">
        <f>'Raw Data'!#REF!/L$1</f>
        <v>#REF!</v>
      </c>
      <c r="M539" s="61" t="e">
        <f>'Raw Data'!#REF!/M$1</f>
        <v>#REF!</v>
      </c>
      <c r="N539" s="61" t="e">
        <f>'Raw Data'!#REF!/N$1</f>
        <v>#REF!</v>
      </c>
      <c r="O539" s="61" t="e">
        <f>'Raw Data'!#REF!/O$1</f>
        <v>#REF!</v>
      </c>
      <c r="P539" s="61" t="str">
        <f t="shared" si="62"/>
        <v/>
      </c>
      <c r="Q539" s="61" t="e">
        <f t="shared" si="63"/>
        <v>#REF!</v>
      </c>
    </row>
    <row r="540" spans="1:17">
      <c r="A540" s="2" t="s">
        <v>210</v>
      </c>
      <c r="B540" s="55">
        <v>4</v>
      </c>
      <c r="C540" s="55">
        <v>2023</v>
      </c>
      <c r="D540" s="55" t="s">
        <v>211</v>
      </c>
      <c r="E540" s="55" t="s">
        <v>211</v>
      </c>
      <c r="F540" s="36">
        <v>45170</v>
      </c>
      <c r="G540" s="112">
        <f t="shared" ref="G540:G564" si="64">DAY(EOMONTH(F540,0))</f>
        <v>30</v>
      </c>
      <c r="H540" s="114">
        <f t="shared" si="57"/>
        <v>45189</v>
      </c>
      <c r="I540" s="153">
        <f>_xlfn.XLOOKUP(Table12[[#This Row],[Month Year]],'Modelling New'!D:D,'Modelling New'!N:N)</f>
        <v>10.507</v>
      </c>
      <c r="J540" s="61" t="e">
        <f>'Raw Data'!#REF!/J$1</f>
        <v>#REF!</v>
      </c>
      <c r="K540" s="61" t="e">
        <f>'Raw Data'!#REF!/K$1</f>
        <v>#REF!</v>
      </c>
      <c r="L540" s="61" t="e">
        <f>'Raw Data'!#REF!/L$1</f>
        <v>#REF!</v>
      </c>
      <c r="M540" s="61" t="e">
        <f>'Raw Data'!#REF!/M$1</f>
        <v>#REF!</v>
      </c>
      <c r="N540" s="61" t="e">
        <f>'Raw Data'!#REF!/N$1</f>
        <v>#REF!</v>
      </c>
      <c r="O540" s="61" t="e">
        <f>'Raw Data'!#REF!/O$1</f>
        <v>#REF!</v>
      </c>
      <c r="P540" s="61" t="str">
        <f t="shared" ref="P540:P564" si="65">IFERROR(AVERAGEIF(J540:O540,"&gt;"&amp;0,J540:O540),"")</f>
        <v/>
      </c>
      <c r="Q540" s="61" t="e">
        <f t="shared" ref="Q540:Q564" si="66">MAXA(J540:O540)</f>
        <v>#REF!</v>
      </c>
    </row>
    <row r="541" spans="1:17">
      <c r="A541" s="2" t="s">
        <v>210</v>
      </c>
      <c r="B541" s="55">
        <v>4</v>
      </c>
      <c r="C541" s="55">
        <v>2023</v>
      </c>
      <c r="D541" s="55" t="s">
        <v>211</v>
      </c>
      <c r="E541" s="55" t="s">
        <v>211</v>
      </c>
      <c r="F541" s="36">
        <v>45170</v>
      </c>
      <c r="G541" s="112">
        <f t="shared" si="64"/>
        <v>30</v>
      </c>
      <c r="H541" s="114">
        <f t="shared" si="57"/>
        <v>45190</v>
      </c>
      <c r="I541" s="153">
        <f>_xlfn.XLOOKUP(Table12[[#This Row],[Month Year]],'Modelling New'!D:D,'Modelling New'!N:N)</f>
        <v>10.507</v>
      </c>
      <c r="J541" s="61" t="e">
        <f>'Raw Data'!#REF!/J$1</f>
        <v>#REF!</v>
      </c>
      <c r="K541" s="61" t="e">
        <f>'Raw Data'!#REF!/K$1</f>
        <v>#REF!</v>
      </c>
      <c r="L541" s="61" t="e">
        <f>'Raw Data'!#REF!/L$1</f>
        <v>#REF!</v>
      </c>
      <c r="M541" s="61" t="e">
        <f>'Raw Data'!#REF!/M$1</f>
        <v>#REF!</v>
      </c>
      <c r="N541" s="61" t="e">
        <f>'Raw Data'!#REF!/N$1</f>
        <v>#REF!</v>
      </c>
      <c r="O541" s="61" t="e">
        <f>'Raw Data'!#REF!/O$1</f>
        <v>#REF!</v>
      </c>
      <c r="P541" s="61" t="str">
        <f t="shared" si="65"/>
        <v/>
      </c>
      <c r="Q541" s="61" t="e">
        <f t="shared" si="66"/>
        <v>#REF!</v>
      </c>
    </row>
    <row r="542" spans="1:17">
      <c r="A542" s="2" t="s">
        <v>210</v>
      </c>
      <c r="B542" s="55">
        <v>4</v>
      </c>
      <c r="C542" s="55">
        <v>2023</v>
      </c>
      <c r="D542" s="55" t="s">
        <v>211</v>
      </c>
      <c r="E542" s="55" t="s">
        <v>211</v>
      </c>
      <c r="F542" s="36">
        <v>45170</v>
      </c>
      <c r="G542" s="112">
        <f t="shared" si="64"/>
        <v>30</v>
      </c>
      <c r="H542" s="114">
        <f t="shared" si="57"/>
        <v>45191</v>
      </c>
      <c r="I542" s="153">
        <f>_xlfn.XLOOKUP(Table12[[#This Row],[Month Year]],'Modelling New'!D:D,'Modelling New'!N:N)</f>
        <v>10.507</v>
      </c>
      <c r="J542" s="61" t="e">
        <f>'Raw Data'!#REF!/J$1</f>
        <v>#REF!</v>
      </c>
      <c r="K542" s="61" t="e">
        <f>'Raw Data'!#REF!/K$1</f>
        <v>#REF!</v>
      </c>
      <c r="L542" s="61" t="e">
        <f>'Raw Data'!#REF!/L$1</f>
        <v>#REF!</v>
      </c>
      <c r="M542" s="61" t="e">
        <f>'Raw Data'!#REF!/M$1</f>
        <v>#REF!</v>
      </c>
      <c r="N542" s="61" t="e">
        <f>'Raw Data'!#REF!/N$1</f>
        <v>#REF!</v>
      </c>
      <c r="O542" s="61" t="e">
        <f>'Raw Data'!#REF!/O$1</f>
        <v>#REF!</v>
      </c>
      <c r="P542" s="61" t="str">
        <f t="shared" si="65"/>
        <v/>
      </c>
      <c r="Q542" s="61" t="e">
        <f t="shared" si="66"/>
        <v>#REF!</v>
      </c>
    </row>
    <row r="543" spans="1:17">
      <c r="A543" s="2" t="s">
        <v>210</v>
      </c>
      <c r="B543" s="55">
        <v>4</v>
      </c>
      <c r="C543" s="55">
        <v>2023</v>
      </c>
      <c r="D543" s="55" t="s">
        <v>211</v>
      </c>
      <c r="E543" s="55" t="s">
        <v>211</v>
      </c>
      <c r="F543" s="36">
        <v>45170</v>
      </c>
      <c r="G543" s="112">
        <f t="shared" si="64"/>
        <v>30</v>
      </c>
      <c r="H543" s="114">
        <f t="shared" si="57"/>
        <v>45192</v>
      </c>
      <c r="I543" s="153">
        <f>_xlfn.XLOOKUP(Table12[[#This Row],[Month Year]],'Modelling New'!D:D,'Modelling New'!N:N)</f>
        <v>10.507</v>
      </c>
      <c r="J543" s="61" t="e">
        <f>'Raw Data'!#REF!/J$1</f>
        <v>#REF!</v>
      </c>
      <c r="K543" s="61" t="e">
        <f>'Raw Data'!#REF!/K$1</f>
        <v>#REF!</v>
      </c>
      <c r="L543" s="61" t="e">
        <f>'Raw Data'!#REF!/L$1</f>
        <v>#REF!</v>
      </c>
      <c r="M543" s="61" t="e">
        <f>'Raw Data'!#REF!/M$1</f>
        <v>#REF!</v>
      </c>
      <c r="N543" s="61" t="e">
        <f>'Raw Data'!#REF!/N$1</f>
        <v>#REF!</v>
      </c>
      <c r="O543" s="61" t="e">
        <f>'Raw Data'!#REF!/O$1</f>
        <v>#REF!</v>
      </c>
      <c r="P543" s="61" t="str">
        <f t="shared" si="65"/>
        <v/>
      </c>
      <c r="Q543" s="61" t="e">
        <f t="shared" si="66"/>
        <v>#REF!</v>
      </c>
    </row>
    <row r="544" spans="1:17">
      <c r="A544" s="2" t="s">
        <v>210</v>
      </c>
      <c r="B544" s="55">
        <v>4</v>
      </c>
      <c r="C544" s="55">
        <v>2023</v>
      </c>
      <c r="D544" s="55" t="s">
        <v>211</v>
      </c>
      <c r="E544" s="55" t="s">
        <v>211</v>
      </c>
      <c r="F544" s="36">
        <v>45170</v>
      </c>
      <c r="G544" s="112">
        <f t="shared" si="64"/>
        <v>30</v>
      </c>
      <c r="H544" s="114">
        <f t="shared" si="57"/>
        <v>45193</v>
      </c>
      <c r="I544" s="153">
        <f>_xlfn.XLOOKUP(Table12[[#This Row],[Month Year]],'Modelling New'!D:D,'Modelling New'!N:N)</f>
        <v>10.507</v>
      </c>
      <c r="J544" s="61" t="e">
        <f>'Raw Data'!#REF!/J$1</f>
        <v>#REF!</v>
      </c>
      <c r="K544" s="61" t="e">
        <f>'Raw Data'!#REF!/K$1</f>
        <v>#REF!</v>
      </c>
      <c r="L544" s="61" t="e">
        <f>'Raw Data'!#REF!/L$1</f>
        <v>#REF!</v>
      </c>
      <c r="M544" s="61" t="e">
        <f>'Raw Data'!#REF!/M$1</f>
        <v>#REF!</v>
      </c>
      <c r="N544" s="61" t="e">
        <f>'Raw Data'!#REF!/N$1</f>
        <v>#REF!</v>
      </c>
      <c r="O544" s="61" t="e">
        <f>'Raw Data'!#REF!/O$1</f>
        <v>#REF!</v>
      </c>
      <c r="P544" s="61" t="str">
        <f t="shared" si="65"/>
        <v/>
      </c>
      <c r="Q544" s="61" t="e">
        <f t="shared" si="66"/>
        <v>#REF!</v>
      </c>
    </row>
    <row r="545" spans="1:17">
      <c r="A545" s="2" t="s">
        <v>210</v>
      </c>
      <c r="B545" s="55">
        <v>4</v>
      </c>
      <c r="C545" s="55">
        <v>2023</v>
      </c>
      <c r="D545" s="55" t="s">
        <v>211</v>
      </c>
      <c r="E545" s="55" t="s">
        <v>211</v>
      </c>
      <c r="F545" s="36">
        <v>45170</v>
      </c>
      <c r="G545" s="112">
        <f t="shared" si="64"/>
        <v>30</v>
      </c>
      <c r="H545" s="114">
        <f t="shared" si="57"/>
        <v>45194</v>
      </c>
      <c r="I545" s="153">
        <f>_xlfn.XLOOKUP(Table12[[#This Row],[Month Year]],'Modelling New'!D:D,'Modelling New'!N:N)</f>
        <v>10.507</v>
      </c>
      <c r="J545" s="61" t="e">
        <f>'Raw Data'!#REF!/J$1</f>
        <v>#REF!</v>
      </c>
      <c r="K545" s="61" t="e">
        <f>'Raw Data'!#REF!/K$1</f>
        <v>#REF!</v>
      </c>
      <c r="L545" s="61" t="e">
        <f>'Raw Data'!#REF!/L$1</f>
        <v>#REF!</v>
      </c>
      <c r="M545" s="61" t="e">
        <f>'Raw Data'!#REF!/M$1</f>
        <v>#REF!</v>
      </c>
      <c r="N545" s="61" t="e">
        <f>'Raw Data'!#REF!/N$1</f>
        <v>#REF!</v>
      </c>
      <c r="O545" s="61" t="e">
        <f>'Raw Data'!#REF!/O$1</f>
        <v>#REF!</v>
      </c>
      <c r="P545" s="61" t="str">
        <f t="shared" si="65"/>
        <v/>
      </c>
      <c r="Q545" s="61" t="e">
        <f t="shared" si="66"/>
        <v>#REF!</v>
      </c>
    </row>
    <row r="546" spans="1:17">
      <c r="A546" s="2" t="s">
        <v>210</v>
      </c>
      <c r="B546" s="55">
        <v>4</v>
      </c>
      <c r="C546" s="55">
        <v>2023</v>
      </c>
      <c r="D546" s="55" t="s">
        <v>211</v>
      </c>
      <c r="E546" s="55" t="s">
        <v>211</v>
      </c>
      <c r="F546" s="36">
        <v>45170</v>
      </c>
      <c r="G546" s="112">
        <f t="shared" si="64"/>
        <v>30</v>
      </c>
      <c r="H546" s="114">
        <f t="shared" si="57"/>
        <v>45195</v>
      </c>
      <c r="I546" s="153">
        <f>_xlfn.XLOOKUP(Table12[[#This Row],[Month Year]],'Modelling New'!D:D,'Modelling New'!N:N)</f>
        <v>10.507</v>
      </c>
      <c r="J546" s="61" t="e">
        <f>'Raw Data'!#REF!/J$1</f>
        <v>#REF!</v>
      </c>
      <c r="K546" s="61" t="e">
        <f>'Raw Data'!#REF!/K$1</f>
        <v>#REF!</v>
      </c>
      <c r="L546" s="61" t="e">
        <f>'Raw Data'!#REF!/L$1</f>
        <v>#REF!</v>
      </c>
      <c r="M546" s="61" t="e">
        <f>'Raw Data'!#REF!/M$1</f>
        <v>#REF!</v>
      </c>
      <c r="N546" s="61" t="e">
        <f>'Raw Data'!#REF!/N$1</f>
        <v>#REF!</v>
      </c>
      <c r="O546" s="61" t="e">
        <f>'Raw Data'!#REF!/O$1</f>
        <v>#REF!</v>
      </c>
      <c r="P546" s="61" t="str">
        <f t="shared" si="65"/>
        <v/>
      </c>
      <c r="Q546" s="61" t="e">
        <f t="shared" si="66"/>
        <v>#REF!</v>
      </c>
    </row>
    <row r="547" spans="1:17">
      <c r="A547" s="2" t="s">
        <v>210</v>
      </c>
      <c r="B547" s="55">
        <v>4</v>
      </c>
      <c r="C547" s="55">
        <v>2023</v>
      </c>
      <c r="D547" s="55" t="s">
        <v>211</v>
      </c>
      <c r="E547" s="55" t="s">
        <v>211</v>
      </c>
      <c r="F547" s="36">
        <v>45170</v>
      </c>
      <c r="G547" s="112">
        <f t="shared" si="64"/>
        <v>30</v>
      </c>
      <c r="H547" s="114">
        <f t="shared" si="57"/>
        <v>45196</v>
      </c>
      <c r="I547" s="153">
        <f>_xlfn.XLOOKUP(Table12[[#This Row],[Month Year]],'Modelling New'!D:D,'Modelling New'!N:N)</f>
        <v>10.507</v>
      </c>
      <c r="J547" s="61" t="e">
        <f>'Raw Data'!#REF!/J$1</f>
        <v>#REF!</v>
      </c>
      <c r="K547" s="61" t="e">
        <f>'Raw Data'!#REF!/K$1</f>
        <v>#REF!</v>
      </c>
      <c r="L547" s="61" t="e">
        <f>'Raw Data'!#REF!/L$1</f>
        <v>#REF!</v>
      </c>
      <c r="M547" s="61" t="e">
        <f>'Raw Data'!#REF!/M$1</f>
        <v>#REF!</v>
      </c>
      <c r="N547" s="61" t="e">
        <f>'Raw Data'!#REF!/N$1</f>
        <v>#REF!</v>
      </c>
      <c r="O547" s="61" t="e">
        <f>'Raw Data'!#REF!/O$1</f>
        <v>#REF!</v>
      </c>
      <c r="P547" s="61" t="str">
        <f t="shared" si="65"/>
        <v/>
      </c>
      <c r="Q547" s="61" t="e">
        <f t="shared" si="66"/>
        <v>#REF!</v>
      </c>
    </row>
    <row r="548" spans="1:17">
      <c r="A548" s="2" t="s">
        <v>210</v>
      </c>
      <c r="B548" s="55">
        <v>4</v>
      </c>
      <c r="C548" s="55">
        <v>2023</v>
      </c>
      <c r="D548" s="55" t="s">
        <v>211</v>
      </c>
      <c r="E548" s="55" t="s">
        <v>211</v>
      </c>
      <c r="F548" s="36">
        <v>45170</v>
      </c>
      <c r="G548" s="112">
        <f t="shared" si="64"/>
        <v>30</v>
      </c>
      <c r="H548" s="114">
        <f t="shared" si="57"/>
        <v>45197</v>
      </c>
      <c r="I548" s="153">
        <f>_xlfn.XLOOKUP(Table12[[#This Row],[Month Year]],'Modelling New'!D:D,'Modelling New'!N:N)</f>
        <v>10.507</v>
      </c>
      <c r="J548" s="61" t="e">
        <f>'Raw Data'!#REF!/J$1</f>
        <v>#REF!</v>
      </c>
      <c r="K548" s="61" t="e">
        <f>'Raw Data'!#REF!/K$1</f>
        <v>#REF!</v>
      </c>
      <c r="L548" s="61" t="e">
        <f>'Raw Data'!#REF!/L$1</f>
        <v>#REF!</v>
      </c>
      <c r="M548" s="61" t="e">
        <f>'Raw Data'!#REF!/M$1</f>
        <v>#REF!</v>
      </c>
      <c r="N548" s="61" t="e">
        <f>'Raw Data'!#REF!/N$1</f>
        <v>#REF!</v>
      </c>
      <c r="O548" s="61" t="e">
        <f>'Raw Data'!#REF!/O$1</f>
        <v>#REF!</v>
      </c>
      <c r="P548" s="61" t="str">
        <f t="shared" si="65"/>
        <v/>
      </c>
      <c r="Q548" s="61" t="e">
        <f t="shared" si="66"/>
        <v>#REF!</v>
      </c>
    </row>
    <row r="549" spans="1:17">
      <c r="A549" s="2" t="s">
        <v>210</v>
      </c>
      <c r="B549" s="55">
        <v>4</v>
      </c>
      <c r="C549" s="55">
        <v>2023</v>
      </c>
      <c r="D549" s="55" t="s">
        <v>211</v>
      </c>
      <c r="E549" s="55" t="s">
        <v>211</v>
      </c>
      <c r="F549" s="36">
        <v>45170</v>
      </c>
      <c r="G549" s="112">
        <f t="shared" si="64"/>
        <v>30</v>
      </c>
      <c r="H549" s="114">
        <f t="shared" si="57"/>
        <v>45198</v>
      </c>
      <c r="I549" s="153">
        <f>_xlfn.XLOOKUP(Table12[[#This Row],[Month Year]],'Modelling New'!D:D,'Modelling New'!N:N)</f>
        <v>10.507</v>
      </c>
      <c r="J549" s="61" t="e">
        <f>'Raw Data'!#REF!/J$1</f>
        <v>#REF!</v>
      </c>
      <c r="K549" s="61" t="e">
        <f>'Raw Data'!#REF!/K$1</f>
        <v>#REF!</v>
      </c>
      <c r="L549" s="61" t="e">
        <f>'Raw Data'!#REF!/L$1</f>
        <v>#REF!</v>
      </c>
      <c r="M549" s="61" t="e">
        <f>'Raw Data'!#REF!/M$1</f>
        <v>#REF!</v>
      </c>
      <c r="N549" s="61" t="e">
        <f>'Raw Data'!#REF!/N$1</f>
        <v>#REF!</v>
      </c>
      <c r="O549" s="61" t="e">
        <f>'Raw Data'!#REF!/O$1</f>
        <v>#REF!</v>
      </c>
      <c r="P549" s="61" t="str">
        <f t="shared" si="65"/>
        <v/>
      </c>
      <c r="Q549" s="61" t="e">
        <f t="shared" si="66"/>
        <v>#REF!</v>
      </c>
    </row>
    <row r="550" spans="1:17">
      <c r="A550" s="2" t="s">
        <v>210</v>
      </c>
      <c r="B550" s="55">
        <v>4</v>
      </c>
      <c r="C550" s="55">
        <v>2023</v>
      </c>
      <c r="D550" s="55" t="s">
        <v>211</v>
      </c>
      <c r="E550" s="55" t="s">
        <v>211</v>
      </c>
      <c r="F550" s="36">
        <v>45170</v>
      </c>
      <c r="G550" s="112">
        <f t="shared" si="64"/>
        <v>30</v>
      </c>
      <c r="H550" s="114">
        <f t="shared" si="57"/>
        <v>45199</v>
      </c>
      <c r="I550" s="153">
        <f>_xlfn.XLOOKUP(Table12[[#This Row],[Month Year]],'Modelling New'!D:D,'Modelling New'!N:N)</f>
        <v>10.507</v>
      </c>
      <c r="J550" s="61" t="e">
        <f>'Raw Data'!#REF!/J$1</f>
        <v>#REF!</v>
      </c>
      <c r="K550" s="61" t="e">
        <f>'Raw Data'!#REF!/K$1</f>
        <v>#REF!</v>
      </c>
      <c r="L550" s="61" t="e">
        <f>'Raw Data'!#REF!/L$1</f>
        <v>#REF!</v>
      </c>
      <c r="M550" s="61" t="e">
        <f>'Raw Data'!#REF!/M$1</f>
        <v>#REF!</v>
      </c>
      <c r="N550" s="61" t="e">
        <f>'Raw Data'!#REF!/N$1</f>
        <v>#REF!</v>
      </c>
      <c r="O550" s="61" t="e">
        <f>'Raw Data'!#REF!/O$1</f>
        <v>#REF!</v>
      </c>
      <c r="P550" s="61" t="str">
        <f t="shared" si="65"/>
        <v/>
      </c>
      <c r="Q550" s="61" t="e">
        <f t="shared" si="66"/>
        <v>#REF!</v>
      </c>
    </row>
    <row r="551" spans="1:17">
      <c r="A551" s="2" t="s">
        <v>210</v>
      </c>
      <c r="B551" s="55">
        <v>4</v>
      </c>
      <c r="C551" s="55">
        <v>2023</v>
      </c>
      <c r="D551" s="55" t="s">
        <v>211</v>
      </c>
      <c r="E551" s="55" t="s">
        <v>211</v>
      </c>
      <c r="F551" s="36">
        <v>45200</v>
      </c>
      <c r="G551" s="112">
        <f t="shared" si="64"/>
        <v>31</v>
      </c>
      <c r="H551" s="114">
        <f t="shared" si="57"/>
        <v>45200</v>
      </c>
      <c r="I551" s="153">
        <f>_xlfn.XLOOKUP(Table12[[#This Row],[Month Year]],'Modelling New'!D:D,'Modelling New'!N:N)</f>
        <v>10.507</v>
      </c>
      <c r="J551" s="61" t="e">
        <f>'Raw Data'!#REF!/J$1</f>
        <v>#REF!</v>
      </c>
      <c r="K551" s="61" t="e">
        <f>'Raw Data'!#REF!/K$1</f>
        <v>#REF!</v>
      </c>
      <c r="L551" s="61" t="e">
        <f>'Raw Data'!#REF!/L$1</f>
        <v>#REF!</v>
      </c>
      <c r="M551" s="61" t="e">
        <f>'Raw Data'!#REF!/M$1</f>
        <v>#REF!</v>
      </c>
      <c r="N551" s="61" t="e">
        <f>'Raw Data'!#REF!/N$1</f>
        <v>#REF!</v>
      </c>
      <c r="O551" s="61" t="e">
        <f>'Raw Data'!#REF!/O$1</f>
        <v>#REF!</v>
      </c>
      <c r="P551" s="61" t="str">
        <f t="shared" si="65"/>
        <v/>
      </c>
      <c r="Q551" s="61" t="e">
        <f t="shared" si="66"/>
        <v>#REF!</v>
      </c>
    </row>
    <row r="552" spans="1:17">
      <c r="A552" s="2" t="s">
        <v>210</v>
      </c>
      <c r="B552" s="55">
        <v>4</v>
      </c>
      <c r="C552" s="55">
        <v>2023</v>
      </c>
      <c r="D552" s="55" t="s">
        <v>211</v>
      </c>
      <c r="E552" s="55" t="s">
        <v>211</v>
      </c>
      <c r="F552" s="36">
        <v>45200</v>
      </c>
      <c r="G552" s="112">
        <f t="shared" si="64"/>
        <v>31</v>
      </c>
      <c r="H552" s="114">
        <f t="shared" si="57"/>
        <v>45201</v>
      </c>
      <c r="I552" s="153">
        <f>_xlfn.XLOOKUP(Table12[[#This Row],[Month Year]],'Modelling New'!D:D,'Modelling New'!N:N)</f>
        <v>10.507</v>
      </c>
      <c r="J552" s="61" t="e">
        <f>'Raw Data'!#REF!/J$1</f>
        <v>#REF!</v>
      </c>
      <c r="K552" s="61" t="e">
        <f>'Raw Data'!#REF!/K$1</f>
        <v>#REF!</v>
      </c>
      <c r="L552" s="61" t="e">
        <f>'Raw Data'!#REF!/L$1</f>
        <v>#REF!</v>
      </c>
      <c r="M552" s="61" t="e">
        <f>'Raw Data'!#REF!/M$1</f>
        <v>#REF!</v>
      </c>
      <c r="N552" s="61" t="e">
        <f>'Raw Data'!#REF!/N$1</f>
        <v>#REF!</v>
      </c>
      <c r="O552" s="61" t="e">
        <f>'Raw Data'!#REF!/O$1</f>
        <v>#REF!</v>
      </c>
      <c r="P552" s="61" t="str">
        <f t="shared" si="65"/>
        <v/>
      </c>
      <c r="Q552" s="61" t="e">
        <f t="shared" si="66"/>
        <v>#REF!</v>
      </c>
    </row>
    <row r="553" spans="1:17">
      <c r="A553" s="2" t="s">
        <v>210</v>
      </c>
      <c r="B553" s="55">
        <v>4</v>
      </c>
      <c r="C553" s="55">
        <v>2023</v>
      </c>
      <c r="D553" s="55" t="s">
        <v>211</v>
      </c>
      <c r="E553" s="55" t="s">
        <v>211</v>
      </c>
      <c r="F553" s="36">
        <v>45200</v>
      </c>
      <c r="G553" s="112">
        <f t="shared" si="64"/>
        <v>31</v>
      </c>
      <c r="H553" s="114">
        <f t="shared" si="57"/>
        <v>45202</v>
      </c>
      <c r="I553" s="153">
        <f>_xlfn.XLOOKUP(Table12[[#This Row],[Month Year]],'Modelling New'!D:D,'Modelling New'!N:N)</f>
        <v>10.507</v>
      </c>
      <c r="J553" s="61" t="e">
        <f>'Raw Data'!#REF!/J$1</f>
        <v>#REF!</v>
      </c>
      <c r="K553" s="61" t="e">
        <f>'Raw Data'!#REF!/K$1</f>
        <v>#REF!</v>
      </c>
      <c r="L553" s="61" t="e">
        <f>'Raw Data'!#REF!/L$1</f>
        <v>#REF!</v>
      </c>
      <c r="M553" s="61" t="e">
        <f>'Raw Data'!#REF!/M$1</f>
        <v>#REF!</v>
      </c>
      <c r="N553" s="61" t="e">
        <f>'Raw Data'!#REF!/N$1</f>
        <v>#REF!</v>
      </c>
      <c r="O553" s="61" t="e">
        <f>'Raw Data'!#REF!/O$1</f>
        <v>#REF!</v>
      </c>
      <c r="P553" s="61" t="str">
        <f t="shared" si="65"/>
        <v/>
      </c>
      <c r="Q553" s="61" t="e">
        <f t="shared" si="66"/>
        <v>#REF!</v>
      </c>
    </row>
    <row r="554" spans="1:17">
      <c r="A554" s="2" t="s">
        <v>210</v>
      </c>
      <c r="B554" s="55">
        <v>4</v>
      </c>
      <c r="C554" s="55">
        <v>2023</v>
      </c>
      <c r="D554" s="55" t="s">
        <v>211</v>
      </c>
      <c r="E554" s="55" t="s">
        <v>211</v>
      </c>
      <c r="F554" s="36">
        <v>45200</v>
      </c>
      <c r="G554" s="112">
        <f t="shared" si="64"/>
        <v>31</v>
      </c>
      <c r="H554" s="114">
        <f t="shared" si="57"/>
        <v>45203</v>
      </c>
      <c r="I554" s="153">
        <f>_xlfn.XLOOKUP(Table12[[#This Row],[Month Year]],'Modelling New'!D:D,'Modelling New'!N:N)</f>
        <v>10.507</v>
      </c>
      <c r="J554" s="61" t="e">
        <f>'Raw Data'!#REF!/J$1</f>
        <v>#REF!</v>
      </c>
      <c r="K554" s="61" t="e">
        <f>'Raw Data'!#REF!/K$1</f>
        <v>#REF!</v>
      </c>
      <c r="L554" s="61" t="e">
        <f>'Raw Data'!#REF!/L$1</f>
        <v>#REF!</v>
      </c>
      <c r="M554" s="61" t="e">
        <f>'Raw Data'!#REF!/M$1</f>
        <v>#REF!</v>
      </c>
      <c r="N554" s="61" t="e">
        <f>'Raw Data'!#REF!/N$1</f>
        <v>#REF!</v>
      </c>
      <c r="O554" s="61" t="e">
        <f>'Raw Data'!#REF!/O$1</f>
        <v>#REF!</v>
      </c>
      <c r="P554" s="61" t="str">
        <f t="shared" si="65"/>
        <v/>
      </c>
      <c r="Q554" s="61" t="e">
        <f t="shared" si="66"/>
        <v>#REF!</v>
      </c>
    </row>
    <row r="555" spans="1:17">
      <c r="A555" s="2" t="s">
        <v>210</v>
      </c>
      <c r="B555" s="55">
        <v>4</v>
      </c>
      <c r="C555" s="55">
        <v>2023</v>
      </c>
      <c r="D555" s="55" t="s">
        <v>211</v>
      </c>
      <c r="E555" s="55" t="s">
        <v>211</v>
      </c>
      <c r="F555" s="36">
        <v>45200</v>
      </c>
      <c r="G555" s="112">
        <f t="shared" si="64"/>
        <v>31</v>
      </c>
      <c r="H555" s="114">
        <f t="shared" si="57"/>
        <v>45204</v>
      </c>
      <c r="I555" s="153">
        <f>_xlfn.XLOOKUP(Table12[[#This Row],[Month Year]],'Modelling New'!D:D,'Modelling New'!N:N)</f>
        <v>10.507</v>
      </c>
      <c r="J555" s="61" t="e">
        <f>'Raw Data'!#REF!/J$1</f>
        <v>#REF!</v>
      </c>
      <c r="K555" s="61" t="e">
        <f>'Raw Data'!#REF!/K$1</f>
        <v>#REF!</v>
      </c>
      <c r="L555" s="61" t="e">
        <f>'Raw Data'!#REF!/L$1</f>
        <v>#REF!</v>
      </c>
      <c r="M555" s="61" t="e">
        <f>'Raw Data'!#REF!/M$1</f>
        <v>#REF!</v>
      </c>
      <c r="N555" s="61" t="e">
        <f>'Raw Data'!#REF!/N$1</f>
        <v>#REF!</v>
      </c>
      <c r="O555" s="61" t="e">
        <f>'Raw Data'!#REF!/O$1</f>
        <v>#REF!</v>
      </c>
      <c r="P555" s="61" t="str">
        <f t="shared" si="65"/>
        <v/>
      </c>
      <c r="Q555" s="61" t="e">
        <f t="shared" si="66"/>
        <v>#REF!</v>
      </c>
    </row>
    <row r="556" spans="1:17">
      <c r="A556" s="2" t="s">
        <v>210</v>
      </c>
      <c r="B556" s="55">
        <v>4</v>
      </c>
      <c r="C556" s="55">
        <v>2023</v>
      </c>
      <c r="D556" s="55" t="s">
        <v>211</v>
      </c>
      <c r="E556" s="55" t="s">
        <v>211</v>
      </c>
      <c r="F556" s="36">
        <v>45200</v>
      </c>
      <c r="G556" s="112">
        <f t="shared" si="64"/>
        <v>31</v>
      </c>
      <c r="H556" s="114">
        <f t="shared" si="57"/>
        <v>45205</v>
      </c>
      <c r="I556" s="153">
        <f>_xlfn.XLOOKUP(Table12[[#This Row],[Month Year]],'Modelling New'!D:D,'Modelling New'!N:N)</f>
        <v>10.507</v>
      </c>
      <c r="J556" s="61" t="e">
        <f>'Raw Data'!#REF!/J$1</f>
        <v>#REF!</v>
      </c>
      <c r="K556" s="61" t="e">
        <f>'Raw Data'!#REF!/K$1</f>
        <v>#REF!</v>
      </c>
      <c r="L556" s="61" t="e">
        <f>'Raw Data'!#REF!/L$1</f>
        <v>#REF!</v>
      </c>
      <c r="M556" s="61" t="e">
        <f>'Raw Data'!#REF!/M$1</f>
        <v>#REF!</v>
      </c>
      <c r="N556" s="61" t="e">
        <f>'Raw Data'!#REF!/N$1</f>
        <v>#REF!</v>
      </c>
      <c r="O556" s="61" t="e">
        <f>'Raw Data'!#REF!/O$1</f>
        <v>#REF!</v>
      </c>
      <c r="P556" s="61" t="str">
        <f t="shared" si="65"/>
        <v/>
      </c>
      <c r="Q556" s="61" t="e">
        <f t="shared" si="66"/>
        <v>#REF!</v>
      </c>
    </row>
    <row r="557" spans="1:17">
      <c r="A557" s="2" t="s">
        <v>210</v>
      </c>
      <c r="B557" s="55">
        <v>4</v>
      </c>
      <c r="C557" s="55">
        <v>2023</v>
      </c>
      <c r="D557" s="55" t="s">
        <v>211</v>
      </c>
      <c r="E557" s="55" t="s">
        <v>211</v>
      </c>
      <c r="F557" s="36">
        <v>45200</v>
      </c>
      <c r="G557" s="112">
        <f t="shared" si="64"/>
        <v>31</v>
      </c>
      <c r="H557" s="114">
        <f t="shared" si="57"/>
        <v>45206</v>
      </c>
      <c r="I557" s="153">
        <f>_xlfn.XLOOKUP(Table12[[#This Row],[Month Year]],'Modelling New'!D:D,'Modelling New'!N:N)</f>
        <v>10.507</v>
      </c>
      <c r="J557" s="61" t="e">
        <f>'Raw Data'!#REF!/J$1</f>
        <v>#REF!</v>
      </c>
      <c r="K557" s="61" t="e">
        <f>'Raw Data'!#REF!/K$1</f>
        <v>#REF!</v>
      </c>
      <c r="L557" s="61" t="e">
        <f>'Raw Data'!#REF!/L$1</f>
        <v>#REF!</v>
      </c>
      <c r="M557" s="61" t="e">
        <f>'Raw Data'!#REF!/M$1</f>
        <v>#REF!</v>
      </c>
      <c r="N557" s="61" t="e">
        <f>'Raw Data'!#REF!/N$1</f>
        <v>#REF!</v>
      </c>
      <c r="O557" s="61" t="e">
        <f>'Raw Data'!#REF!/O$1</f>
        <v>#REF!</v>
      </c>
      <c r="P557" s="61" t="str">
        <f t="shared" si="65"/>
        <v/>
      </c>
      <c r="Q557" s="61" t="e">
        <f t="shared" si="66"/>
        <v>#REF!</v>
      </c>
    </row>
    <row r="558" spans="1:17">
      <c r="A558" s="2" t="s">
        <v>210</v>
      </c>
      <c r="B558" s="55">
        <v>4</v>
      </c>
      <c r="C558" s="55">
        <v>2023</v>
      </c>
      <c r="D558" s="55" t="s">
        <v>211</v>
      </c>
      <c r="E558" s="55" t="s">
        <v>211</v>
      </c>
      <c r="F558" s="36">
        <v>45200</v>
      </c>
      <c r="G558" s="112">
        <f t="shared" si="64"/>
        <v>31</v>
      </c>
      <c r="H558" s="114">
        <f t="shared" si="57"/>
        <v>45207</v>
      </c>
      <c r="I558" s="153">
        <f>_xlfn.XLOOKUP(Table12[[#This Row],[Month Year]],'Modelling New'!D:D,'Modelling New'!N:N)</f>
        <v>10.507</v>
      </c>
      <c r="J558" s="61" t="e">
        <f>'Raw Data'!#REF!/J$1</f>
        <v>#REF!</v>
      </c>
      <c r="K558" s="61" t="e">
        <f>'Raw Data'!#REF!/K$1</f>
        <v>#REF!</v>
      </c>
      <c r="L558" s="61" t="e">
        <f>'Raw Data'!#REF!/L$1</f>
        <v>#REF!</v>
      </c>
      <c r="M558" s="61" t="e">
        <f>'Raw Data'!#REF!/M$1</f>
        <v>#REF!</v>
      </c>
      <c r="N558" s="61" t="e">
        <f>'Raw Data'!#REF!/N$1</f>
        <v>#REF!</v>
      </c>
      <c r="O558" s="61" t="e">
        <f>'Raw Data'!#REF!/O$1</f>
        <v>#REF!</v>
      </c>
      <c r="P558" s="61" t="str">
        <f t="shared" si="65"/>
        <v/>
      </c>
      <c r="Q558" s="61" t="e">
        <f t="shared" si="66"/>
        <v>#REF!</v>
      </c>
    </row>
    <row r="559" spans="1:17">
      <c r="A559" s="2" t="s">
        <v>210</v>
      </c>
      <c r="B559" s="55">
        <v>4</v>
      </c>
      <c r="C559" s="55">
        <v>2023</v>
      </c>
      <c r="D559" s="55" t="s">
        <v>211</v>
      </c>
      <c r="E559" s="55" t="s">
        <v>211</v>
      </c>
      <c r="F559" s="36">
        <v>45200</v>
      </c>
      <c r="G559" s="112">
        <f t="shared" si="64"/>
        <v>31</v>
      </c>
      <c r="H559" s="114">
        <f t="shared" si="57"/>
        <v>45208</v>
      </c>
      <c r="I559" s="153">
        <f>_xlfn.XLOOKUP(Table12[[#This Row],[Month Year]],'Modelling New'!D:D,'Modelling New'!N:N)</f>
        <v>10.507</v>
      </c>
      <c r="J559" s="61" t="e">
        <f>'Raw Data'!#REF!/J$1</f>
        <v>#REF!</v>
      </c>
      <c r="K559" s="61" t="e">
        <f>'Raw Data'!#REF!/K$1</f>
        <v>#REF!</v>
      </c>
      <c r="L559" s="61" t="e">
        <f>'Raw Data'!#REF!/L$1</f>
        <v>#REF!</v>
      </c>
      <c r="M559" s="61" t="e">
        <f>'Raw Data'!#REF!/M$1</f>
        <v>#REF!</v>
      </c>
      <c r="N559" s="61" t="e">
        <f>'Raw Data'!#REF!/N$1</f>
        <v>#REF!</v>
      </c>
      <c r="O559" s="61" t="e">
        <f>'Raw Data'!#REF!/O$1</f>
        <v>#REF!</v>
      </c>
      <c r="P559" s="61" t="str">
        <f t="shared" si="65"/>
        <v/>
      </c>
      <c r="Q559" s="61" t="e">
        <f t="shared" si="66"/>
        <v>#REF!</v>
      </c>
    </row>
    <row r="560" spans="1:17">
      <c r="A560" s="2" t="s">
        <v>210</v>
      </c>
      <c r="B560" s="55">
        <v>4</v>
      </c>
      <c r="C560" s="55">
        <v>2023</v>
      </c>
      <c r="D560" s="55" t="s">
        <v>211</v>
      </c>
      <c r="E560" s="55" t="s">
        <v>211</v>
      </c>
      <c r="F560" s="36">
        <v>45200</v>
      </c>
      <c r="G560" s="112">
        <f t="shared" si="64"/>
        <v>31</v>
      </c>
      <c r="H560" s="114">
        <f t="shared" si="57"/>
        <v>45209</v>
      </c>
      <c r="I560" s="153">
        <f>_xlfn.XLOOKUP(Table12[[#This Row],[Month Year]],'Modelling New'!D:D,'Modelling New'!N:N)</f>
        <v>10.507</v>
      </c>
      <c r="J560" s="61" t="e">
        <f>'Raw Data'!#REF!/J$1</f>
        <v>#REF!</v>
      </c>
      <c r="K560" s="61" t="e">
        <f>'Raw Data'!#REF!/K$1</f>
        <v>#REF!</v>
      </c>
      <c r="L560" s="61" t="e">
        <f>'Raw Data'!#REF!/L$1</f>
        <v>#REF!</v>
      </c>
      <c r="M560" s="61" t="e">
        <f>'Raw Data'!#REF!/M$1</f>
        <v>#REF!</v>
      </c>
      <c r="N560" s="61" t="e">
        <f>'Raw Data'!#REF!/N$1</f>
        <v>#REF!</v>
      </c>
      <c r="O560" s="61" t="e">
        <f>'Raw Data'!#REF!/O$1</f>
        <v>#REF!</v>
      </c>
      <c r="P560" s="61" t="str">
        <f t="shared" si="65"/>
        <v/>
      </c>
      <c r="Q560" s="61" t="e">
        <f t="shared" si="66"/>
        <v>#REF!</v>
      </c>
    </row>
    <row r="561" spans="1:17">
      <c r="A561" s="2" t="s">
        <v>210</v>
      </c>
      <c r="B561" s="55">
        <v>4</v>
      </c>
      <c r="C561" s="55">
        <v>2023</v>
      </c>
      <c r="D561" s="55" t="s">
        <v>211</v>
      </c>
      <c r="E561" s="55" t="s">
        <v>211</v>
      </c>
      <c r="F561" s="36">
        <v>45200</v>
      </c>
      <c r="G561" s="112">
        <f t="shared" si="64"/>
        <v>31</v>
      </c>
      <c r="H561" s="114">
        <f t="shared" si="57"/>
        <v>45210</v>
      </c>
      <c r="I561" s="153">
        <f>_xlfn.XLOOKUP(Table12[[#This Row],[Month Year]],'Modelling New'!D:D,'Modelling New'!N:N)</f>
        <v>10.507</v>
      </c>
      <c r="J561" s="61" t="e">
        <f>'Raw Data'!#REF!/J$1</f>
        <v>#REF!</v>
      </c>
      <c r="K561" s="61" t="e">
        <f>'Raw Data'!#REF!/K$1</f>
        <v>#REF!</v>
      </c>
      <c r="L561" s="61" t="e">
        <f>'Raw Data'!#REF!/L$1</f>
        <v>#REF!</v>
      </c>
      <c r="M561" s="61" t="e">
        <f>'Raw Data'!#REF!/M$1</f>
        <v>#REF!</v>
      </c>
      <c r="N561" s="61" t="e">
        <f>'Raw Data'!#REF!/N$1</f>
        <v>#REF!</v>
      </c>
      <c r="O561" s="61" t="e">
        <f>'Raw Data'!#REF!/O$1</f>
        <v>#REF!</v>
      </c>
      <c r="P561" s="61" t="str">
        <f t="shared" si="65"/>
        <v/>
      </c>
      <c r="Q561" s="61" t="e">
        <f t="shared" si="66"/>
        <v>#REF!</v>
      </c>
    </row>
    <row r="562" spans="1:17">
      <c r="A562" s="2" t="s">
        <v>210</v>
      </c>
      <c r="B562" s="55">
        <v>4</v>
      </c>
      <c r="C562" s="55">
        <v>2023</v>
      </c>
      <c r="D562" s="55" t="s">
        <v>211</v>
      </c>
      <c r="E562" s="55" t="s">
        <v>211</v>
      </c>
      <c r="F562" s="36">
        <v>45200</v>
      </c>
      <c r="G562" s="112">
        <f t="shared" si="64"/>
        <v>31</v>
      </c>
      <c r="H562" s="114">
        <f t="shared" si="57"/>
        <v>45211</v>
      </c>
      <c r="I562" s="153">
        <f>_xlfn.XLOOKUP(Table12[[#This Row],[Month Year]],'Modelling New'!D:D,'Modelling New'!N:N)</f>
        <v>10.507</v>
      </c>
      <c r="J562" s="61" t="e">
        <f>'Raw Data'!#REF!/J$1</f>
        <v>#REF!</v>
      </c>
      <c r="K562" s="61" t="e">
        <f>'Raw Data'!#REF!/K$1</f>
        <v>#REF!</v>
      </c>
      <c r="L562" s="61" t="e">
        <f>'Raw Data'!#REF!/L$1</f>
        <v>#REF!</v>
      </c>
      <c r="M562" s="61" t="e">
        <f>'Raw Data'!#REF!/M$1</f>
        <v>#REF!</v>
      </c>
      <c r="N562" s="61" t="e">
        <f>'Raw Data'!#REF!/N$1</f>
        <v>#REF!</v>
      </c>
      <c r="O562" s="61" t="e">
        <f>'Raw Data'!#REF!/O$1</f>
        <v>#REF!</v>
      </c>
      <c r="P562" s="61" t="str">
        <f t="shared" si="65"/>
        <v/>
      </c>
      <c r="Q562" s="61" t="e">
        <f t="shared" si="66"/>
        <v>#REF!</v>
      </c>
    </row>
    <row r="563" spans="1:17">
      <c r="A563" s="2" t="s">
        <v>210</v>
      </c>
      <c r="B563" s="55">
        <v>4</v>
      </c>
      <c r="C563" s="55">
        <v>2023</v>
      </c>
      <c r="D563" s="55" t="s">
        <v>211</v>
      </c>
      <c r="E563" s="55" t="s">
        <v>211</v>
      </c>
      <c r="F563" s="36">
        <v>45200</v>
      </c>
      <c r="G563" s="112">
        <f t="shared" si="64"/>
        <v>31</v>
      </c>
      <c r="H563" s="114">
        <f t="shared" si="57"/>
        <v>45212</v>
      </c>
      <c r="I563" s="153">
        <f>_xlfn.XLOOKUP(Table12[[#This Row],[Month Year]],'Modelling New'!D:D,'Modelling New'!N:N)</f>
        <v>10.507</v>
      </c>
      <c r="J563" s="61" t="e">
        <f>'Raw Data'!#REF!/J$1</f>
        <v>#REF!</v>
      </c>
      <c r="K563" s="61" t="e">
        <f>'Raw Data'!#REF!/K$1</f>
        <v>#REF!</v>
      </c>
      <c r="L563" s="61" t="e">
        <f>'Raw Data'!#REF!/L$1</f>
        <v>#REF!</v>
      </c>
      <c r="M563" s="61" t="e">
        <f>'Raw Data'!#REF!/M$1</f>
        <v>#REF!</v>
      </c>
      <c r="N563" s="61" t="e">
        <f>'Raw Data'!#REF!/N$1</f>
        <v>#REF!</v>
      </c>
      <c r="O563" s="61" t="e">
        <f>'Raw Data'!#REF!/O$1</f>
        <v>#REF!</v>
      </c>
      <c r="P563" s="61" t="str">
        <f t="shared" si="65"/>
        <v/>
      </c>
      <c r="Q563" s="61" t="e">
        <f t="shared" si="66"/>
        <v>#REF!</v>
      </c>
    </row>
    <row r="564" spans="1:17">
      <c r="A564" s="2" t="s">
        <v>210</v>
      </c>
      <c r="B564" s="55">
        <v>4</v>
      </c>
      <c r="C564" s="55">
        <v>2023</v>
      </c>
      <c r="D564" s="55" t="s">
        <v>211</v>
      </c>
      <c r="E564" s="55" t="s">
        <v>211</v>
      </c>
      <c r="F564" s="36">
        <v>45200</v>
      </c>
      <c r="G564" s="112">
        <f t="shared" si="64"/>
        <v>31</v>
      </c>
      <c r="H564" s="114">
        <f t="shared" si="57"/>
        <v>45213</v>
      </c>
      <c r="I564" s="153">
        <f>_xlfn.XLOOKUP(Table12[[#This Row],[Month Year]],'Modelling New'!D:D,'Modelling New'!N:N)</f>
        <v>10.507</v>
      </c>
      <c r="J564" s="61" t="e">
        <f>'Raw Data'!#REF!/J$1</f>
        <v>#REF!</v>
      </c>
      <c r="K564" s="61" t="e">
        <f>'Raw Data'!#REF!/K$1</f>
        <v>#REF!</v>
      </c>
      <c r="L564" s="61" t="e">
        <f>'Raw Data'!#REF!/L$1</f>
        <v>#REF!</v>
      </c>
      <c r="M564" s="61" t="e">
        <f>'Raw Data'!#REF!/M$1</f>
        <v>#REF!</v>
      </c>
      <c r="N564" s="61" t="e">
        <f>'Raw Data'!#REF!/N$1</f>
        <v>#REF!</v>
      </c>
      <c r="O564" s="61" t="e">
        <f>'Raw Data'!#REF!/O$1</f>
        <v>#REF!</v>
      </c>
      <c r="P564" s="61" t="str">
        <f t="shared" si="65"/>
        <v/>
      </c>
      <c r="Q564" s="61" t="e">
        <f t="shared" si="66"/>
        <v>#REF!</v>
      </c>
    </row>
    <row r="565" spans="1:17">
      <c r="A565" s="2" t="s">
        <v>210</v>
      </c>
      <c r="B565" s="55">
        <v>4</v>
      </c>
      <c r="C565" s="55">
        <v>2023</v>
      </c>
      <c r="D565" s="55" t="s">
        <v>211</v>
      </c>
      <c r="E565" s="55" t="s">
        <v>211</v>
      </c>
      <c r="F565" s="36">
        <v>45200</v>
      </c>
      <c r="G565" s="112">
        <f t="shared" ref="G565:G582" si="67">DAY(EOMONTH(F565,0))</f>
        <v>31</v>
      </c>
      <c r="H565" s="114">
        <f t="shared" si="57"/>
        <v>45214</v>
      </c>
      <c r="I565" s="153">
        <f>_xlfn.XLOOKUP(Table12[[#This Row],[Month Year]],'Modelling New'!D:D,'Modelling New'!N:N)</f>
        <v>10.507</v>
      </c>
      <c r="J565" s="61" t="e">
        <f>'Raw Data'!#REF!/J$1</f>
        <v>#REF!</v>
      </c>
      <c r="K565" s="61" t="e">
        <f>'Raw Data'!#REF!/K$1</f>
        <v>#REF!</v>
      </c>
      <c r="L565" s="61" t="e">
        <f>'Raw Data'!#REF!/L$1</f>
        <v>#REF!</v>
      </c>
      <c r="M565" s="61" t="e">
        <f>'Raw Data'!#REF!/M$1</f>
        <v>#REF!</v>
      </c>
      <c r="N565" s="61" t="e">
        <f>'Raw Data'!#REF!/N$1</f>
        <v>#REF!</v>
      </c>
      <c r="O565" s="61" t="e">
        <f>'Raw Data'!#REF!/O$1</f>
        <v>#REF!</v>
      </c>
      <c r="P565" s="61" t="str">
        <f t="shared" ref="P565:P582" si="68">IFERROR(AVERAGEIF(J565:O565,"&gt;"&amp;0,J565:O565),"")</f>
        <v/>
      </c>
      <c r="Q565" s="61" t="e">
        <f t="shared" ref="Q565:Q582" si="69">MAXA(J565:O565)</f>
        <v>#REF!</v>
      </c>
    </row>
    <row r="566" spans="1:17">
      <c r="A566" s="2" t="s">
        <v>210</v>
      </c>
      <c r="B566" s="55">
        <v>4</v>
      </c>
      <c r="C566" s="55">
        <v>2023</v>
      </c>
      <c r="D566" s="55" t="s">
        <v>211</v>
      </c>
      <c r="E566" s="55" t="s">
        <v>211</v>
      </c>
      <c r="F566" s="36">
        <v>45200</v>
      </c>
      <c r="G566" s="112">
        <f t="shared" si="67"/>
        <v>31</v>
      </c>
      <c r="H566" s="114">
        <f t="shared" si="57"/>
        <v>45215</v>
      </c>
      <c r="I566" s="153">
        <f>_xlfn.XLOOKUP(Table12[[#This Row],[Month Year]],'Modelling New'!D:D,'Modelling New'!N:N)</f>
        <v>10.507</v>
      </c>
      <c r="J566" s="61" t="e">
        <f>'Raw Data'!#REF!/J$1</f>
        <v>#REF!</v>
      </c>
      <c r="K566" s="61" t="e">
        <f>'Raw Data'!#REF!/K$1</f>
        <v>#REF!</v>
      </c>
      <c r="L566" s="61" t="e">
        <f>'Raw Data'!#REF!/L$1</f>
        <v>#REF!</v>
      </c>
      <c r="M566" s="61" t="e">
        <f>'Raw Data'!#REF!/M$1</f>
        <v>#REF!</v>
      </c>
      <c r="N566" s="61" t="e">
        <f>'Raw Data'!#REF!/N$1</f>
        <v>#REF!</v>
      </c>
      <c r="O566" s="61" t="e">
        <f>'Raw Data'!#REF!/O$1</f>
        <v>#REF!</v>
      </c>
      <c r="P566" s="61" t="str">
        <f t="shared" si="68"/>
        <v/>
      </c>
      <c r="Q566" s="61" t="e">
        <f t="shared" si="69"/>
        <v>#REF!</v>
      </c>
    </row>
    <row r="567" spans="1:17">
      <c r="A567" s="2" t="s">
        <v>210</v>
      </c>
      <c r="B567" s="55">
        <v>4</v>
      </c>
      <c r="C567" s="55">
        <v>2023</v>
      </c>
      <c r="D567" s="55" t="s">
        <v>211</v>
      </c>
      <c r="E567" s="55" t="s">
        <v>211</v>
      </c>
      <c r="F567" s="36">
        <v>45200</v>
      </c>
      <c r="G567" s="112">
        <f t="shared" si="67"/>
        <v>31</v>
      </c>
      <c r="H567" s="114">
        <f t="shared" si="57"/>
        <v>45216</v>
      </c>
      <c r="I567" s="153">
        <f>_xlfn.XLOOKUP(Table12[[#This Row],[Month Year]],'Modelling New'!D:D,'Modelling New'!N:N)</f>
        <v>10.507</v>
      </c>
      <c r="J567" s="61" t="e">
        <f>'Raw Data'!#REF!/J$1</f>
        <v>#REF!</v>
      </c>
      <c r="K567" s="61" t="e">
        <f>'Raw Data'!#REF!/K$1</f>
        <v>#REF!</v>
      </c>
      <c r="L567" s="61" t="e">
        <f>'Raw Data'!#REF!/L$1</f>
        <v>#REF!</v>
      </c>
      <c r="M567" s="61" t="e">
        <f>'Raw Data'!#REF!/M$1</f>
        <v>#REF!</v>
      </c>
      <c r="N567" s="61" t="e">
        <f>'Raw Data'!#REF!/N$1</f>
        <v>#REF!</v>
      </c>
      <c r="O567" s="61" t="e">
        <f>'Raw Data'!#REF!/O$1</f>
        <v>#REF!</v>
      </c>
      <c r="P567" s="61" t="str">
        <f t="shared" si="68"/>
        <v/>
      </c>
      <c r="Q567" s="61" t="e">
        <f t="shared" si="69"/>
        <v>#REF!</v>
      </c>
    </row>
    <row r="568" spans="1:17">
      <c r="A568" s="2" t="s">
        <v>210</v>
      </c>
      <c r="B568" s="55">
        <v>4</v>
      </c>
      <c r="C568" s="55">
        <v>2023</v>
      </c>
      <c r="D568" s="55" t="s">
        <v>211</v>
      </c>
      <c r="E568" s="55" t="s">
        <v>211</v>
      </c>
      <c r="F568" s="36">
        <v>45200</v>
      </c>
      <c r="G568" s="112">
        <f t="shared" si="67"/>
        <v>31</v>
      </c>
      <c r="H568" s="114">
        <f t="shared" si="57"/>
        <v>45217</v>
      </c>
      <c r="I568" s="153">
        <f>_xlfn.XLOOKUP(Table12[[#This Row],[Month Year]],'Modelling New'!D:D,'Modelling New'!N:N)</f>
        <v>10.507</v>
      </c>
      <c r="J568" s="61" t="e">
        <f>'Raw Data'!#REF!/J$1</f>
        <v>#REF!</v>
      </c>
      <c r="K568" s="61" t="e">
        <f>'Raw Data'!#REF!/K$1</f>
        <v>#REF!</v>
      </c>
      <c r="L568" s="61" t="e">
        <f>'Raw Data'!#REF!/L$1</f>
        <v>#REF!</v>
      </c>
      <c r="M568" s="61" t="e">
        <f>'Raw Data'!#REF!/M$1</f>
        <v>#REF!</v>
      </c>
      <c r="N568" s="61" t="e">
        <f>'Raw Data'!#REF!/N$1</f>
        <v>#REF!</v>
      </c>
      <c r="O568" s="61" t="e">
        <f>'Raw Data'!#REF!/O$1</f>
        <v>#REF!</v>
      </c>
      <c r="P568" s="61" t="str">
        <f t="shared" si="68"/>
        <v/>
      </c>
      <c r="Q568" s="61" t="e">
        <f t="shared" si="69"/>
        <v>#REF!</v>
      </c>
    </row>
    <row r="569" spans="1:17">
      <c r="A569" s="2" t="s">
        <v>210</v>
      </c>
      <c r="B569" s="55">
        <v>4</v>
      </c>
      <c r="C569" s="55">
        <v>2023</v>
      </c>
      <c r="D569" s="55" t="s">
        <v>211</v>
      </c>
      <c r="E569" s="55" t="s">
        <v>211</v>
      </c>
      <c r="F569" s="36">
        <v>45200</v>
      </c>
      <c r="G569" s="112">
        <f t="shared" si="67"/>
        <v>31</v>
      </c>
      <c r="H569" s="114">
        <f t="shared" ref="H569:H582" si="70">H568+1</f>
        <v>45218</v>
      </c>
      <c r="I569" s="153">
        <f>_xlfn.XLOOKUP(Table12[[#This Row],[Month Year]],'Modelling New'!D:D,'Modelling New'!N:N)</f>
        <v>10.507</v>
      </c>
      <c r="J569" s="61" t="e">
        <f>'Raw Data'!#REF!/J$1</f>
        <v>#REF!</v>
      </c>
      <c r="K569" s="61" t="e">
        <f>'Raw Data'!#REF!/K$1</f>
        <v>#REF!</v>
      </c>
      <c r="L569" s="61" t="e">
        <f>'Raw Data'!#REF!/L$1</f>
        <v>#REF!</v>
      </c>
      <c r="M569" s="61" t="e">
        <f>'Raw Data'!#REF!/M$1</f>
        <v>#REF!</v>
      </c>
      <c r="N569" s="61" t="e">
        <f>'Raw Data'!#REF!/N$1</f>
        <v>#REF!</v>
      </c>
      <c r="O569" s="61" t="e">
        <f>'Raw Data'!#REF!/O$1</f>
        <v>#REF!</v>
      </c>
      <c r="P569" s="61" t="str">
        <f t="shared" si="68"/>
        <v/>
      </c>
      <c r="Q569" s="61" t="e">
        <f t="shared" si="69"/>
        <v>#REF!</v>
      </c>
    </row>
    <row r="570" spans="1:17">
      <c r="A570" s="2" t="s">
        <v>210</v>
      </c>
      <c r="B570" s="55">
        <v>4</v>
      </c>
      <c r="C570" s="55">
        <v>2023</v>
      </c>
      <c r="D570" s="55" t="s">
        <v>211</v>
      </c>
      <c r="E570" s="55" t="s">
        <v>211</v>
      </c>
      <c r="F570" s="36">
        <v>45200</v>
      </c>
      <c r="G570" s="112">
        <f t="shared" si="67"/>
        <v>31</v>
      </c>
      <c r="H570" s="114">
        <f t="shared" si="70"/>
        <v>45219</v>
      </c>
      <c r="I570" s="153">
        <f>_xlfn.XLOOKUP(Table12[[#This Row],[Month Year]],'Modelling New'!D:D,'Modelling New'!N:N)</f>
        <v>10.507</v>
      </c>
      <c r="J570" s="61" t="e">
        <f>'Raw Data'!#REF!/J$1</f>
        <v>#REF!</v>
      </c>
      <c r="K570" s="61" t="e">
        <f>'Raw Data'!#REF!/K$1</f>
        <v>#REF!</v>
      </c>
      <c r="L570" s="61" t="e">
        <f>'Raw Data'!#REF!/L$1</f>
        <v>#REF!</v>
      </c>
      <c r="M570" s="61" t="e">
        <f>'Raw Data'!#REF!/M$1</f>
        <v>#REF!</v>
      </c>
      <c r="N570" s="61" t="e">
        <f>'Raw Data'!#REF!/N$1</f>
        <v>#REF!</v>
      </c>
      <c r="O570" s="61" t="e">
        <f>'Raw Data'!#REF!/O$1</f>
        <v>#REF!</v>
      </c>
      <c r="P570" s="61" t="str">
        <f t="shared" si="68"/>
        <v/>
      </c>
      <c r="Q570" s="61" t="e">
        <f t="shared" si="69"/>
        <v>#REF!</v>
      </c>
    </row>
    <row r="571" spans="1:17">
      <c r="A571" s="2" t="s">
        <v>210</v>
      </c>
      <c r="B571" s="55">
        <v>4</v>
      </c>
      <c r="C571" s="55">
        <v>2023</v>
      </c>
      <c r="D571" s="55" t="s">
        <v>211</v>
      </c>
      <c r="E571" s="55" t="s">
        <v>211</v>
      </c>
      <c r="F571" s="36">
        <v>45200</v>
      </c>
      <c r="G571" s="112">
        <f t="shared" si="67"/>
        <v>31</v>
      </c>
      <c r="H571" s="114">
        <f t="shared" si="70"/>
        <v>45220</v>
      </c>
      <c r="I571" s="153">
        <f>_xlfn.XLOOKUP(Table12[[#This Row],[Month Year]],'Modelling New'!D:D,'Modelling New'!N:N)</f>
        <v>10.507</v>
      </c>
      <c r="J571" s="61" t="e">
        <f>'Raw Data'!#REF!/J$1</f>
        <v>#REF!</v>
      </c>
      <c r="K571" s="61" t="e">
        <f>'Raw Data'!#REF!/K$1</f>
        <v>#REF!</v>
      </c>
      <c r="L571" s="61" t="e">
        <f>'Raw Data'!#REF!/L$1</f>
        <v>#REF!</v>
      </c>
      <c r="M571" s="61" t="e">
        <f>'Raw Data'!#REF!/M$1</f>
        <v>#REF!</v>
      </c>
      <c r="N571" s="61" t="e">
        <f>'Raw Data'!#REF!/N$1</f>
        <v>#REF!</v>
      </c>
      <c r="O571" s="61" t="e">
        <f>'Raw Data'!#REF!/O$1</f>
        <v>#REF!</v>
      </c>
      <c r="P571" s="61" t="str">
        <f t="shared" si="68"/>
        <v/>
      </c>
      <c r="Q571" s="61" t="e">
        <f t="shared" si="69"/>
        <v>#REF!</v>
      </c>
    </row>
    <row r="572" spans="1:17">
      <c r="A572" s="2" t="s">
        <v>210</v>
      </c>
      <c r="B572" s="55">
        <v>4</v>
      </c>
      <c r="C572" s="55">
        <v>2023</v>
      </c>
      <c r="D572" s="55" t="s">
        <v>211</v>
      </c>
      <c r="E572" s="55" t="s">
        <v>211</v>
      </c>
      <c r="F572" s="36">
        <v>45200</v>
      </c>
      <c r="G572" s="112">
        <f t="shared" si="67"/>
        <v>31</v>
      </c>
      <c r="H572" s="114">
        <f t="shared" si="70"/>
        <v>45221</v>
      </c>
      <c r="I572" s="153">
        <f>_xlfn.XLOOKUP(Table12[[#This Row],[Month Year]],'Modelling New'!D:D,'Modelling New'!N:N)</f>
        <v>10.507</v>
      </c>
      <c r="J572" s="61" t="e">
        <f>'Raw Data'!#REF!/J$1</f>
        <v>#REF!</v>
      </c>
      <c r="K572" s="61" t="e">
        <f>'Raw Data'!#REF!/K$1</f>
        <v>#REF!</v>
      </c>
      <c r="L572" s="61" t="e">
        <f>'Raw Data'!#REF!/L$1</f>
        <v>#REF!</v>
      </c>
      <c r="M572" s="61" t="e">
        <f>'Raw Data'!#REF!/M$1</f>
        <v>#REF!</v>
      </c>
      <c r="N572" s="61" t="e">
        <f>'Raw Data'!#REF!/N$1</f>
        <v>#REF!</v>
      </c>
      <c r="O572" s="61" t="e">
        <f>'Raw Data'!#REF!/O$1</f>
        <v>#REF!</v>
      </c>
      <c r="P572" s="61" t="str">
        <f t="shared" si="68"/>
        <v/>
      </c>
      <c r="Q572" s="61" t="e">
        <f t="shared" si="69"/>
        <v>#REF!</v>
      </c>
    </row>
    <row r="573" spans="1:17">
      <c r="A573" s="2" t="s">
        <v>210</v>
      </c>
      <c r="B573" s="55">
        <v>4</v>
      </c>
      <c r="C573" s="55">
        <v>2023</v>
      </c>
      <c r="D573" s="55" t="s">
        <v>211</v>
      </c>
      <c r="E573" s="55" t="s">
        <v>211</v>
      </c>
      <c r="F573" s="36">
        <v>45200</v>
      </c>
      <c r="G573" s="112">
        <f t="shared" si="67"/>
        <v>31</v>
      </c>
      <c r="H573" s="114">
        <f t="shared" si="70"/>
        <v>45222</v>
      </c>
      <c r="I573" s="153">
        <f>_xlfn.XLOOKUP(Table12[[#This Row],[Month Year]],'Modelling New'!D:D,'Modelling New'!N:N)</f>
        <v>10.507</v>
      </c>
      <c r="J573" s="61" t="e">
        <f>'Raw Data'!#REF!/J$1</f>
        <v>#REF!</v>
      </c>
      <c r="K573" s="61" t="e">
        <f>'Raw Data'!#REF!/K$1</f>
        <v>#REF!</v>
      </c>
      <c r="L573" s="61" t="e">
        <f>'Raw Data'!#REF!/L$1</f>
        <v>#REF!</v>
      </c>
      <c r="M573" s="61" t="e">
        <f>'Raw Data'!#REF!/M$1</f>
        <v>#REF!</v>
      </c>
      <c r="N573" s="61" t="e">
        <f>'Raw Data'!#REF!/N$1</f>
        <v>#REF!</v>
      </c>
      <c r="O573" s="61" t="e">
        <f>'Raw Data'!#REF!/O$1</f>
        <v>#REF!</v>
      </c>
      <c r="P573" s="61" t="str">
        <f t="shared" si="68"/>
        <v/>
      </c>
      <c r="Q573" s="61" t="e">
        <f t="shared" si="69"/>
        <v>#REF!</v>
      </c>
    </row>
    <row r="574" spans="1:17">
      <c r="A574" s="2" t="s">
        <v>210</v>
      </c>
      <c r="B574" s="55">
        <v>4</v>
      </c>
      <c r="C574" s="55">
        <v>2023</v>
      </c>
      <c r="D574" s="55" t="s">
        <v>211</v>
      </c>
      <c r="E574" s="55" t="s">
        <v>211</v>
      </c>
      <c r="F574" s="36">
        <v>45200</v>
      </c>
      <c r="G574" s="112">
        <f t="shared" si="67"/>
        <v>31</v>
      </c>
      <c r="H574" s="114">
        <f t="shared" si="70"/>
        <v>45223</v>
      </c>
      <c r="I574" s="153">
        <f>_xlfn.XLOOKUP(Table12[[#This Row],[Month Year]],'Modelling New'!D:D,'Modelling New'!N:N)</f>
        <v>10.507</v>
      </c>
      <c r="J574" s="61" t="e">
        <f>'Raw Data'!#REF!/J$1</f>
        <v>#REF!</v>
      </c>
      <c r="K574" s="61" t="e">
        <f>'Raw Data'!#REF!/K$1</f>
        <v>#REF!</v>
      </c>
      <c r="L574" s="61" t="e">
        <f>'Raw Data'!#REF!/L$1</f>
        <v>#REF!</v>
      </c>
      <c r="M574" s="61" t="e">
        <f>'Raw Data'!#REF!/M$1</f>
        <v>#REF!</v>
      </c>
      <c r="N574" s="61" t="e">
        <f>'Raw Data'!#REF!/N$1</f>
        <v>#REF!</v>
      </c>
      <c r="O574" s="61" t="e">
        <f>'Raw Data'!#REF!/O$1</f>
        <v>#REF!</v>
      </c>
      <c r="P574" s="61" t="str">
        <f t="shared" si="68"/>
        <v/>
      </c>
      <c r="Q574" s="61" t="e">
        <f t="shared" si="69"/>
        <v>#REF!</v>
      </c>
    </row>
    <row r="575" spans="1:17">
      <c r="A575" s="2" t="s">
        <v>210</v>
      </c>
      <c r="B575" s="55">
        <v>4</v>
      </c>
      <c r="C575" s="55">
        <v>2023</v>
      </c>
      <c r="D575" s="55" t="s">
        <v>211</v>
      </c>
      <c r="E575" s="55" t="s">
        <v>211</v>
      </c>
      <c r="F575" s="36">
        <v>45200</v>
      </c>
      <c r="G575" s="112">
        <f t="shared" si="67"/>
        <v>31</v>
      </c>
      <c r="H575" s="114">
        <f t="shared" si="70"/>
        <v>45224</v>
      </c>
      <c r="I575" s="153">
        <f>_xlfn.XLOOKUP(Table12[[#This Row],[Month Year]],'Modelling New'!D:D,'Modelling New'!N:N)</f>
        <v>10.507</v>
      </c>
      <c r="J575" s="61" t="e">
        <f>'Raw Data'!#REF!/J$1</f>
        <v>#REF!</v>
      </c>
      <c r="K575" s="61" t="e">
        <f>'Raw Data'!#REF!/K$1</f>
        <v>#REF!</v>
      </c>
      <c r="L575" s="61" t="e">
        <f>'Raw Data'!#REF!/L$1</f>
        <v>#REF!</v>
      </c>
      <c r="M575" s="61" t="e">
        <f>'Raw Data'!#REF!/M$1</f>
        <v>#REF!</v>
      </c>
      <c r="N575" s="61" t="e">
        <f>'Raw Data'!#REF!/N$1</f>
        <v>#REF!</v>
      </c>
      <c r="O575" s="61" t="e">
        <f>'Raw Data'!#REF!/O$1</f>
        <v>#REF!</v>
      </c>
      <c r="P575" s="61" t="str">
        <f t="shared" si="68"/>
        <v/>
      </c>
      <c r="Q575" s="61" t="e">
        <f t="shared" si="69"/>
        <v>#REF!</v>
      </c>
    </row>
    <row r="576" spans="1:17">
      <c r="A576" s="2" t="s">
        <v>210</v>
      </c>
      <c r="B576" s="55">
        <v>4</v>
      </c>
      <c r="C576" s="55">
        <v>2023</v>
      </c>
      <c r="D576" s="55" t="s">
        <v>211</v>
      </c>
      <c r="E576" s="55" t="s">
        <v>211</v>
      </c>
      <c r="F576" s="36">
        <v>45200</v>
      </c>
      <c r="G576" s="112">
        <f t="shared" si="67"/>
        <v>31</v>
      </c>
      <c r="H576" s="114">
        <f t="shared" si="70"/>
        <v>45225</v>
      </c>
      <c r="I576" s="153">
        <f>_xlfn.XLOOKUP(Table12[[#This Row],[Month Year]],'Modelling New'!D:D,'Modelling New'!N:N)</f>
        <v>10.507</v>
      </c>
      <c r="J576" s="61" t="e">
        <f>'Raw Data'!#REF!/J$1</f>
        <v>#REF!</v>
      </c>
      <c r="K576" s="61" t="e">
        <f>'Raw Data'!#REF!/K$1</f>
        <v>#REF!</v>
      </c>
      <c r="L576" s="61" t="e">
        <f>'Raw Data'!#REF!/L$1</f>
        <v>#REF!</v>
      </c>
      <c r="M576" s="61" t="e">
        <f>'Raw Data'!#REF!/M$1</f>
        <v>#REF!</v>
      </c>
      <c r="N576" s="61" t="e">
        <f>'Raw Data'!#REF!/N$1</f>
        <v>#REF!</v>
      </c>
      <c r="O576" s="61" t="e">
        <f>'Raw Data'!#REF!/O$1</f>
        <v>#REF!</v>
      </c>
      <c r="P576" s="61" t="str">
        <f t="shared" si="68"/>
        <v/>
      </c>
      <c r="Q576" s="61" t="e">
        <f t="shared" si="69"/>
        <v>#REF!</v>
      </c>
    </row>
    <row r="577" spans="1:17">
      <c r="A577" s="2" t="s">
        <v>210</v>
      </c>
      <c r="B577" s="55">
        <v>4</v>
      </c>
      <c r="C577" s="55">
        <v>2023</v>
      </c>
      <c r="D577" s="55" t="s">
        <v>211</v>
      </c>
      <c r="E577" s="55" t="s">
        <v>211</v>
      </c>
      <c r="F577" s="36">
        <v>45200</v>
      </c>
      <c r="G577" s="112">
        <f t="shared" si="67"/>
        <v>31</v>
      </c>
      <c r="H577" s="114">
        <f t="shared" si="70"/>
        <v>45226</v>
      </c>
      <c r="I577" s="153">
        <f>_xlfn.XLOOKUP(Table12[[#This Row],[Month Year]],'Modelling New'!D:D,'Modelling New'!N:N)</f>
        <v>10.507</v>
      </c>
      <c r="J577" s="61" t="e">
        <f>'Raw Data'!#REF!/J$1</f>
        <v>#REF!</v>
      </c>
      <c r="K577" s="61" t="e">
        <f>'Raw Data'!#REF!/K$1</f>
        <v>#REF!</v>
      </c>
      <c r="L577" s="61" t="e">
        <f>'Raw Data'!#REF!/L$1</f>
        <v>#REF!</v>
      </c>
      <c r="M577" s="61" t="e">
        <f>'Raw Data'!#REF!/M$1</f>
        <v>#REF!</v>
      </c>
      <c r="N577" s="61" t="e">
        <f>'Raw Data'!#REF!/N$1</f>
        <v>#REF!</v>
      </c>
      <c r="O577" s="61" t="e">
        <f>'Raw Data'!#REF!/O$1</f>
        <v>#REF!</v>
      </c>
      <c r="P577" s="61" t="str">
        <f t="shared" si="68"/>
        <v/>
      </c>
      <c r="Q577" s="61" t="e">
        <f t="shared" si="69"/>
        <v>#REF!</v>
      </c>
    </row>
    <row r="578" spans="1:17">
      <c r="A578" s="2" t="s">
        <v>210</v>
      </c>
      <c r="B578" s="55">
        <v>4</v>
      </c>
      <c r="C578" s="55">
        <v>2023</v>
      </c>
      <c r="D578" s="55" t="s">
        <v>211</v>
      </c>
      <c r="E578" s="55" t="s">
        <v>211</v>
      </c>
      <c r="F578" s="36">
        <v>45200</v>
      </c>
      <c r="G578" s="112">
        <f t="shared" si="67"/>
        <v>31</v>
      </c>
      <c r="H578" s="114">
        <f t="shared" si="70"/>
        <v>45227</v>
      </c>
      <c r="I578" s="153">
        <f>_xlfn.XLOOKUP(Table12[[#This Row],[Month Year]],'Modelling New'!D:D,'Modelling New'!N:N)</f>
        <v>10.507</v>
      </c>
      <c r="J578" s="61" t="e">
        <f>'Raw Data'!#REF!/J$1</f>
        <v>#REF!</v>
      </c>
      <c r="K578" s="61" t="e">
        <f>'Raw Data'!#REF!/K$1</f>
        <v>#REF!</v>
      </c>
      <c r="L578" s="61" t="e">
        <f>'Raw Data'!#REF!/L$1</f>
        <v>#REF!</v>
      </c>
      <c r="M578" s="61" t="e">
        <f>'Raw Data'!#REF!/M$1</f>
        <v>#REF!</v>
      </c>
      <c r="N578" s="61" t="e">
        <f>'Raw Data'!#REF!/N$1</f>
        <v>#REF!</v>
      </c>
      <c r="O578" s="61" t="e">
        <f>'Raw Data'!#REF!/O$1</f>
        <v>#REF!</v>
      </c>
      <c r="P578" s="61" t="str">
        <f t="shared" si="68"/>
        <v/>
      </c>
      <c r="Q578" s="61" t="e">
        <f t="shared" si="69"/>
        <v>#REF!</v>
      </c>
    </row>
    <row r="579" spans="1:17">
      <c r="A579" s="2" t="s">
        <v>210</v>
      </c>
      <c r="B579" s="55">
        <v>4</v>
      </c>
      <c r="C579" s="55">
        <v>2023</v>
      </c>
      <c r="D579" s="55" t="s">
        <v>211</v>
      </c>
      <c r="E579" s="55" t="s">
        <v>211</v>
      </c>
      <c r="F579" s="36">
        <v>45200</v>
      </c>
      <c r="G579" s="112">
        <f t="shared" si="67"/>
        <v>31</v>
      </c>
      <c r="H579" s="114">
        <f t="shared" si="70"/>
        <v>45228</v>
      </c>
      <c r="I579" s="153">
        <f>_xlfn.XLOOKUP(Table12[[#This Row],[Month Year]],'Modelling New'!D:D,'Modelling New'!N:N)</f>
        <v>10.507</v>
      </c>
      <c r="J579" s="61" t="e">
        <f>'Raw Data'!#REF!/J$1</f>
        <v>#REF!</v>
      </c>
      <c r="K579" s="61" t="e">
        <f>'Raw Data'!#REF!/K$1</f>
        <v>#REF!</v>
      </c>
      <c r="L579" s="61" t="e">
        <f>'Raw Data'!#REF!/L$1</f>
        <v>#REF!</v>
      </c>
      <c r="M579" s="61" t="e">
        <f>'Raw Data'!#REF!/M$1</f>
        <v>#REF!</v>
      </c>
      <c r="N579" s="61" t="e">
        <f>'Raw Data'!#REF!/N$1</f>
        <v>#REF!</v>
      </c>
      <c r="O579" s="61" t="e">
        <f>'Raw Data'!#REF!/O$1</f>
        <v>#REF!</v>
      </c>
      <c r="P579" s="61" t="str">
        <f t="shared" si="68"/>
        <v/>
      </c>
      <c r="Q579" s="61" t="e">
        <f t="shared" si="69"/>
        <v>#REF!</v>
      </c>
    </row>
    <row r="580" spans="1:17">
      <c r="A580" s="2" t="s">
        <v>210</v>
      </c>
      <c r="B580" s="55">
        <v>4</v>
      </c>
      <c r="C580" s="55">
        <v>2023</v>
      </c>
      <c r="D580" s="55" t="s">
        <v>211</v>
      </c>
      <c r="E580" s="55" t="s">
        <v>211</v>
      </c>
      <c r="F580" s="36">
        <v>45200</v>
      </c>
      <c r="G580" s="112">
        <f t="shared" si="67"/>
        <v>31</v>
      </c>
      <c r="H580" s="114">
        <f t="shared" si="70"/>
        <v>45229</v>
      </c>
      <c r="I580" s="153">
        <f>_xlfn.XLOOKUP(Table12[[#This Row],[Month Year]],'Modelling New'!D:D,'Modelling New'!N:N)</f>
        <v>10.507</v>
      </c>
      <c r="J580" s="61" t="e">
        <f>'Raw Data'!#REF!/J$1</f>
        <v>#REF!</v>
      </c>
      <c r="K580" s="61" t="e">
        <f>'Raw Data'!#REF!/K$1</f>
        <v>#REF!</v>
      </c>
      <c r="L580" s="61" t="e">
        <f>'Raw Data'!#REF!/L$1</f>
        <v>#REF!</v>
      </c>
      <c r="M580" s="61" t="e">
        <f>'Raw Data'!#REF!/M$1</f>
        <v>#REF!</v>
      </c>
      <c r="N580" s="61" t="e">
        <f>'Raw Data'!#REF!/N$1</f>
        <v>#REF!</v>
      </c>
      <c r="O580" s="61" t="e">
        <f>'Raw Data'!#REF!/O$1</f>
        <v>#REF!</v>
      </c>
      <c r="P580" s="61" t="str">
        <f t="shared" si="68"/>
        <v/>
      </c>
      <c r="Q580" s="61" t="e">
        <f t="shared" si="69"/>
        <v>#REF!</v>
      </c>
    </row>
    <row r="581" spans="1:17">
      <c r="A581" s="2" t="s">
        <v>210</v>
      </c>
      <c r="B581" s="55">
        <v>4</v>
      </c>
      <c r="C581" s="55">
        <v>2023</v>
      </c>
      <c r="D581" s="55" t="s">
        <v>211</v>
      </c>
      <c r="E581" s="55" t="s">
        <v>211</v>
      </c>
      <c r="F581" s="36">
        <v>45200</v>
      </c>
      <c r="G581" s="112">
        <f t="shared" si="67"/>
        <v>31</v>
      </c>
      <c r="H581" s="114">
        <f t="shared" si="70"/>
        <v>45230</v>
      </c>
      <c r="I581" s="153">
        <f>_xlfn.XLOOKUP(Table12[[#This Row],[Month Year]],'Modelling New'!D:D,'Modelling New'!N:N)</f>
        <v>10.507</v>
      </c>
      <c r="J581" s="61" t="e">
        <f>'Raw Data'!#REF!/J$1</f>
        <v>#REF!</v>
      </c>
      <c r="K581" s="61" t="e">
        <f>'Raw Data'!#REF!/K$1</f>
        <v>#REF!</v>
      </c>
      <c r="L581" s="61" t="e">
        <f>'Raw Data'!#REF!/L$1</f>
        <v>#REF!</v>
      </c>
      <c r="M581" s="61" t="e">
        <f>'Raw Data'!#REF!/M$1</f>
        <v>#REF!</v>
      </c>
      <c r="N581" s="61" t="e">
        <f>'Raw Data'!#REF!/N$1</f>
        <v>#REF!</v>
      </c>
      <c r="O581" s="61" t="e">
        <f>'Raw Data'!#REF!/O$1</f>
        <v>#REF!</v>
      </c>
      <c r="P581" s="61" t="str">
        <f t="shared" si="68"/>
        <v/>
      </c>
      <c r="Q581" s="61" t="e">
        <f t="shared" si="69"/>
        <v>#REF!</v>
      </c>
    </row>
    <row r="582" spans="1:17">
      <c r="A582" s="2" t="s">
        <v>210</v>
      </c>
      <c r="B582" s="55">
        <v>4</v>
      </c>
      <c r="C582" s="55">
        <v>2023</v>
      </c>
      <c r="D582" s="55" t="s">
        <v>211</v>
      </c>
      <c r="E582" s="55" t="s">
        <v>211</v>
      </c>
      <c r="F582" s="36">
        <v>45231</v>
      </c>
      <c r="G582" s="112">
        <f t="shared" si="67"/>
        <v>30</v>
      </c>
      <c r="H582" s="114">
        <f t="shared" si="70"/>
        <v>45231</v>
      </c>
      <c r="I582" s="153">
        <f>_xlfn.XLOOKUP(Table12[[#This Row],[Month Year]],'Modelling New'!D:D,'Modelling New'!N:N)</f>
        <v>10.507</v>
      </c>
      <c r="J582" s="61" t="e">
        <f>'Raw Data'!#REF!/J$1</f>
        <v>#REF!</v>
      </c>
      <c r="K582" s="61" t="e">
        <f>'Raw Data'!#REF!/K$1</f>
        <v>#REF!</v>
      </c>
      <c r="L582" s="61" t="e">
        <f>'Raw Data'!#REF!/L$1</f>
        <v>#REF!</v>
      </c>
      <c r="M582" s="61" t="e">
        <f>'Raw Data'!#REF!/M$1</f>
        <v>#REF!</v>
      </c>
      <c r="N582" s="61" t="e">
        <f>'Raw Data'!#REF!/N$1</f>
        <v>#REF!</v>
      </c>
      <c r="O582" s="61" t="e">
        <f>'Raw Data'!#REF!/O$1</f>
        <v>#REF!</v>
      </c>
      <c r="P582" s="61" t="str">
        <f t="shared" si="68"/>
        <v/>
      </c>
      <c r="Q582" s="61" t="e">
        <f t="shared" si="69"/>
        <v>#REF!</v>
      </c>
    </row>
    <row r="583" spans="1:17">
      <c r="A583" s="112" t="s">
        <v>210</v>
      </c>
      <c r="B583" s="112">
        <v>4</v>
      </c>
      <c r="C583" s="112">
        <v>2023</v>
      </c>
      <c r="D583" s="112" t="s">
        <v>211</v>
      </c>
      <c r="E583" s="112" t="s">
        <v>211</v>
      </c>
      <c r="F583" s="206">
        <v>45231</v>
      </c>
      <c r="G583" s="112">
        <f t="shared" ref="G583:G600" si="71">DAY(EOMONTH(F583,0))</f>
        <v>30</v>
      </c>
      <c r="H583" s="114">
        <f t="shared" ref="H583:H646" si="72">H582+1</f>
        <v>45232</v>
      </c>
      <c r="I583" s="153">
        <f>_xlfn.XLOOKUP(Table12[[#This Row],[Month Year]],'Modelling New'!D:D,'Modelling New'!N:N)</f>
        <v>10.507</v>
      </c>
      <c r="J583" s="61" t="e">
        <f>'Raw Data'!#REF!/J$1</f>
        <v>#REF!</v>
      </c>
      <c r="K583" s="61" t="e">
        <f>'Raw Data'!#REF!/K$1</f>
        <v>#REF!</v>
      </c>
      <c r="L583" s="61" t="e">
        <f>'Raw Data'!#REF!/L$1</f>
        <v>#REF!</v>
      </c>
      <c r="M583" s="61" t="e">
        <f>'Raw Data'!#REF!/M$1</f>
        <v>#REF!</v>
      </c>
      <c r="N583" s="61" t="e">
        <f>'Raw Data'!#REF!/N$1</f>
        <v>#REF!</v>
      </c>
      <c r="O583" s="61" t="e">
        <f>'Raw Data'!#REF!/O$1</f>
        <v>#REF!</v>
      </c>
      <c r="P583" s="61" t="str">
        <f t="shared" ref="P583:P600" si="73">IFERROR(AVERAGEIF(J583:O583,"&gt;"&amp;0,J583:O583),"")</f>
        <v/>
      </c>
      <c r="Q583" s="61" t="e">
        <f t="shared" ref="Q583:Q600" si="74">MAXA(J583:O583)</f>
        <v>#REF!</v>
      </c>
    </row>
    <row r="584" spans="1:17">
      <c r="A584" s="112" t="s">
        <v>210</v>
      </c>
      <c r="B584" s="112">
        <v>4</v>
      </c>
      <c r="C584" s="112">
        <v>2023</v>
      </c>
      <c r="D584" s="112" t="s">
        <v>211</v>
      </c>
      <c r="E584" s="112" t="s">
        <v>211</v>
      </c>
      <c r="F584" s="206">
        <v>45231</v>
      </c>
      <c r="G584" s="112">
        <f t="shared" si="71"/>
        <v>30</v>
      </c>
      <c r="H584" s="114">
        <f t="shared" si="72"/>
        <v>45233</v>
      </c>
      <c r="I584" s="153">
        <f>_xlfn.XLOOKUP(Table12[[#This Row],[Month Year]],'Modelling New'!D:D,'Modelling New'!N:N)</f>
        <v>10.507</v>
      </c>
      <c r="J584" s="61" t="e">
        <f>'Raw Data'!#REF!/J$1</f>
        <v>#REF!</v>
      </c>
      <c r="K584" s="61" t="e">
        <f>'Raw Data'!#REF!/K$1</f>
        <v>#REF!</v>
      </c>
      <c r="L584" s="61" t="e">
        <f>'Raw Data'!#REF!/L$1</f>
        <v>#REF!</v>
      </c>
      <c r="M584" s="61" t="e">
        <f>'Raw Data'!#REF!/M$1</f>
        <v>#REF!</v>
      </c>
      <c r="N584" s="61" t="e">
        <f>'Raw Data'!#REF!/N$1</f>
        <v>#REF!</v>
      </c>
      <c r="O584" s="61" t="e">
        <f>'Raw Data'!#REF!/O$1</f>
        <v>#REF!</v>
      </c>
      <c r="P584" s="61" t="str">
        <f t="shared" si="73"/>
        <v/>
      </c>
      <c r="Q584" s="61" t="e">
        <f t="shared" si="74"/>
        <v>#REF!</v>
      </c>
    </row>
    <row r="585" spans="1:17">
      <c r="A585" s="112" t="s">
        <v>210</v>
      </c>
      <c r="B585" s="112">
        <v>4</v>
      </c>
      <c r="C585" s="112">
        <v>2023</v>
      </c>
      <c r="D585" s="112" t="s">
        <v>211</v>
      </c>
      <c r="E585" s="112" t="s">
        <v>211</v>
      </c>
      <c r="F585" s="206">
        <v>45231</v>
      </c>
      <c r="G585" s="112">
        <f t="shared" si="71"/>
        <v>30</v>
      </c>
      <c r="H585" s="114">
        <f t="shared" si="72"/>
        <v>45234</v>
      </c>
      <c r="I585" s="153">
        <f>_xlfn.XLOOKUP(Table12[[#This Row],[Month Year]],'Modelling New'!D:D,'Modelling New'!N:N)</f>
        <v>10.507</v>
      </c>
      <c r="J585" s="61" t="e">
        <f>'Raw Data'!#REF!/J$1</f>
        <v>#REF!</v>
      </c>
      <c r="K585" s="61" t="e">
        <f>'Raw Data'!#REF!/K$1</f>
        <v>#REF!</v>
      </c>
      <c r="L585" s="61" t="e">
        <f>'Raw Data'!#REF!/L$1</f>
        <v>#REF!</v>
      </c>
      <c r="M585" s="61" t="e">
        <f>'Raw Data'!#REF!/M$1</f>
        <v>#REF!</v>
      </c>
      <c r="N585" s="61" t="e">
        <f>'Raw Data'!#REF!/N$1</f>
        <v>#REF!</v>
      </c>
      <c r="O585" s="61" t="e">
        <f>'Raw Data'!#REF!/O$1</f>
        <v>#REF!</v>
      </c>
      <c r="P585" s="61" t="str">
        <f t="shared" si="73"/>
        <v/>
      </c>
      <c r="Q585" s="61" t="e">
        <f t="shared" si="74"/>
        <v>#REF!</v>
      </c>
    </row>
    <row r="586" spans="1:17">
      <c r="A586" s="112" t="s">
        <v>210</v>
      </c>
      <c r="B586" s="112">
        <v>4</v>
      </c>
      <c r="C586" s="112">
        <v>2023</v>
      </c>
      <c r="D586" s="112" t="s">
        <v>211</v>
      </c>
      <c r="E586" s="112" t="s">
        <v>211</v>
      </c>
      <c r="F586" s="206">
        <v>45231</v>
      </c>
      <c r="G586" s="112">
        <f t="shared" si="71"/>
        <v>30</v>
      </c>
      <c r="H586" s="114">
        <f t="shared" si="72"/>
        <v>45235</v>
      </c>
      <c r="I586" s="153">
        <f>_xlfn.XLOOKUP(Table12[[#This Row],[Month Year]],'Modelling New'!D:D,'Modelling New'!N:N)</f>
        <v>10.507</v>
      </c>
      <c r="J586" s="61" t="e">
        <f>'Raw Data'!#REF!/J$1</f>
        <v>#REF!</v>
      </c>
      <c r="K586" s="61" t="e">
        <f>'Raw Data'!#REF!/K$1</f>
        <v>#REF!</v>
      </c>
      <c r="L586" s="61" t="e">
        <f>'Raw Data'!#REF!/L$1</f>
        <v>#REF!</v>
      </c>
      <c r="M586" s="61" t="e">
        <f>'Raw Data'!#REF!/M$1</f>
        <v>#REF!</v>
      </c>
      <c r="N586" s="61" t="e">
        <f>'Raw Data'!#REF!/N$1</f>
        <v>#REF!</v>
      </c>
      <c r="O586" s="61" t="e">
        <f>'Raw Data'!#REF!/O$1</f>
        <v>#REF!</v>
      </c>
      <c r="P586" s="61" t="str">
        <f t="shared" si="73"/>
        <v/>
      </c>
      <c r="Q586" s="61" t="e">
        <f t="shared" si="74"/>
        <v>#REF!</v>
      </c>
    </row>
    <row r="587" spans="1:17">
      <c r="A587" s="112" t="s">
        <v>210</v>
      </c>
      <c r="B587" s="112">
        <v>4</v>
      </c>
      <c r="C587" s="112">
        <v>2023</v>
      </c>
      <c r="D587" s="112" t="s">
        <v>211</v>
      </c>
      <c r="E587" s="112" t="s">
        <v>211</v>
      </c>
      <c r="F587" s="206">
        <v>45231</v>
      </c>
      <c r="G587" s="112">
        <f t="shared" si="71"/>
        <v>30</v>
      </c>
      <c r="H587" s="114">
        <f t="shared" si="72"/>
        <v>45236</v>
      </c>
      <c r="I587" s="153">
        <f>_xlfn.XLOOKUP(Table12[[#This Row],[Month Year]],'Modelling New'!D:D,'Modelling New'!N:N)</f>
        <v>10.507</v>
      </c>
      <c r="J587" s="61" t="e">
        <f>'Raw Data'!#REF!/J$1</f>
        <v>#REF!</v>
      </c>
      <c r="K587" s="61" t="e">
        <f>'Raw Data'!#REF!/K$1</f>
        <v>#REF!</v>
      </c>
      <c r="L587" s="61" t="e">
        <f>'Raw Data'!#REF!/L$1</f>
        <v>#REF!</v>
      </c>
      <c r="M587" s="61" t="e">
        <f>'Raw Data'!#REF!/M$1</f>
        <v>#REF!</v>
      </c>
      <c r="N587" s="61" t="e">
        <f>'Raw Data'!#REF!/N$1</f>
        <v>#REF!</v>
      </c>
      <c r="O587" s="61" t="e">
        <f>'Raw Data'!#REF!/O$1</f>
        <v>#REF!</v>
      </c>
      <c r="P587" s="61" t="str">
        <f t="shared" si="73"/>
        <v/>
      </c>
      <c r="Q587" s="61" t="e">
        <f t="shared" si="74"/>
        <v>#REF!</v>
      </c>
    </row>
    <row r="588" spans="1:17">
      <c r="A588" s="112" t="s">
        <v>210</v>
      </c>
      <c r="B588" s="112">
        <v>4</v>
      </c>
      <c r="C588" s="112">
        <v>2023</v>
      </c>
      <c r="D588" s="112" t="s">
        <v>211</v>
      </c>
      <c r="E588" s="112" t="s">
        <v>211</v>
      </c>
      <c r="F588" s="206">
        <v>45231</v>
      </c>
      <c r="G588" s="112">
        <f t="shared" si="71"/>
        <v>30</v>
      </c>
      <c r="H588" s="114">
        <f t="shared" si="72"/>
        <v>45237</v>
      </c>
      <c r="I588" s="153">
        <f>_xlfn.XLOOKUP(Table12[[#This Row],[Month Year]],'Modelling New'!D:D,'Modelling New'!N:N)</f>
        <v>10.507</v>
      </c>
      <c r="J588" s="61" t="e">
        <f>'Raw Data'!#REF!/J$1</f>
        <v>#REF!</v>
      </c>
      <c r="K588" s="61" t="e">
        <f>'Raw Data'!#REF!/K$1</f>
        <v>#REF!</v>
      </c>
      <c r="L588" s="61" t="e">
        <f>'Raw Data'!#REF!/L$1</f>
        <v>#REF!</v>
      </c>
      <c r="M588" s="61" t="e">
        <f>'Raw Data'!#REF!/M$1</f>
        <v>#REF!</v>
      </c>
      <c r="N588" s="61" t="e">
        <f>'Raw Data'!#REF!/N$1</f>
        <v>#REF!</v>
      </c>
      <c r="O588" s="61" t="e">
        <f>'Raw Data'!#REF!/O$1</f>
        <v>#REF!</v>
      </c>
      <c r="P588" s="61" t="str">
        <f t="shared" si="73"/>
        <v/>
      </c>
      <c r="Q588" s="61" t="e">
        <f t="shared" si="74"/>
        <v>#REF!</v>
      </c>
    </row>
    <row r="589" spans="1:17">
      <c r="A589" s="112" t="s">
        <v>210</v>
      </c>
      <c r="B589" s="112">
        <v>4</v>
      </c>
      <c r="C589" s="112">
        <v>2023</v>
      </c>
      <c r="D589" s="112" t="s">
        <v>211</v>
      </c>
      <c r="E589" s="112" t="s">
        <v>211</v>
      </c>
      <c r="F589" s="206">
        <v>45231</v>
      </c>
      <c r="G589" s="112">
        <f t="shared" si="71"/>
        <v>30</v>
      </c>
      <c r="H589" s="114">
        <f t="shared" si="72"/>
        <v>45238</v>
      </c>
      <c r="I589" s="153">
        <f>_xlfn.XLOOKUP(Table12[[#This Row],[Month Year]],'Modelling New'!D:D,'Modelling New'!N:N)</f>
        <v>10.507</v>
      </c>
      <c r="J589" s="61" t="e">
        <f>'Raw Data'!#REF!/J$1</f>
        <v>#REF!</v>
      </c>
      <c r="K589" s="61" t="e">
        <f>'Raw Data'!#REF!/K$1</f>
        <v>#REF!</v>
      </c>
      <c r="L589" s="61" t="e">
        <f>'Raw Data'!#REF!/L$1</f>
        <v>#REF!</v>
      </c>
      <c r="M589" s="61" t="e">
        <f>'Raw Data'!#REF!/M$1</f>
        <v>#REF!</v>
      </c>
      <c r="N589" s="61" t="e">
        <f>'Raw Data'!#REF!/N$1</f>
        <v>#REF!</v>
      </c>
      <c r="O589" s="61" t="e">
        <f>'Raw Data'!#REF!/O$1</f>
        <v>#REF!</v>
      </c>
      <c r="P589" s="61" t="str">
        <f t="shared" si="73"/>
        <v/>
      </c>
      <c r="Q589" s="61" t="e">
        <f t="shared" si="74"/>
        <v>#REF!</v>
      </c>
    </row>
    <row r="590" spans="1:17">
      <c r="A590" s="112" t="s">
        <v>210</v>
      </c>
      <c r="B590" s="112">
        <v>4</v>
      </c>
      <c r="C590" s="112">
        <v>2023</v>
      </c>
      <c r="D590" s="112" t="s">
        <v>211</v>
      </c>
      <c r="E590" s="112" t="s">
        <v>211</v>
      </c>
      <c r="F590" s="206">
        <v>45231</v>
      </c>
      <c r="G590" s="112">
        <f t="shared" si="71"/>
        <v>30</v>
      </c>
      <c r="H590" s="114">
        <f t="shared" si="72"/>
        <v>45239</v>
      </c>
      <c r="I590" s="153">
        <f>_xlfn.XLOOKUP(Table12[[#This Row],[Month Year]],'Modelling New'!D:D,'Modelling New'!N:N)</f>
        <v>10.507</v>
      </c>
      <c r="J590" s="61" t="e">
        <f>'Raw Data'!#REF!/J$1</f>
        <v>#REF!</v>
      </c>
      <c r="K590" s="61" t="e">
        <f>'Raw Data'!#REF!/K$1</f>
        <v>#REF!</v>
      </c>
      <c r="L590" s="61" t="e">
        <f>'Raw Data'!#REF!/L$1</f>
        <v>#REF!</v>
      </c>
      <c r="M590" s="61" t="e">
        <f>'Raw Data'!#REF!/M$1</f>
        <v>#REF!</v>
      </c>
      <c r="N590" s="61" t="e">
        <f>'Raw Data'!#REF!/N$1</f>
        <v>#REF!</v>
      </c>
      <c r="O590" s="61" t="e">
        <f>'Raw Data'!#REF!/O$1</f>
        <v>#REF!</v>
      </c>
      <c r="P590" s="61" t="str">
        <f t="shared" si="73"/>
        <v/>
      </c>
      <c r="Q590" s="61" t="e">
        <f t="shared" si="74"/>
        <v>#REF!</v>
      </c>
    </row>
    <row r="591" spans="1:17">
      <c r="A591" s="112" t="s">
        <v>210</v>
      </c>
      <c r="B591" s="112">
        <v>4</v>
      </c>
      <c r="C591" s="112">
        <v>2023</v>
      </c>
      <c r="D591" s="112" t="s">
        <v>211</v>
      </c>
      <c r="E591" s="112" t="s">
        <v>211</v>
      </c>
      <c r="F591" s="206">
        <v>45231</v>
      </c>
      <c r="G591" s="112">
        <f t="shared" si="71"/>
        <v>30</v>
      </c>
      <c r="H591" s="114">
        <f t="shared" si="72"/>
        <v>45240</v>
      </c>
      <c r="I591" s="153">
        <f>_xlfn.XLOOKUP(Table12[[#This Row],[Month Year]],'Modelling New'!D:D,'Modelling New'!N:N)</f>
        <v>10.507</v>
      </c>
      <c r="J591" s="61" t="e">
        <f>'Raw Data'!#REF!/J$1</f>
        <v>#REF!</v>
      </c>
      <c r="K591" s="61" t="e">
        <f>'Raw Data'!#REF!/K$1</f>
        <v>#REF!</v>
      </c>
      <c r="L591" s="61" t="e">
        <f>'Raw Data'!#REF!/L$1</f>
        <v>#REF!</v>
      </c>
      <c r="M591" s="61" t="e">
        <f>'Raw Data'!#REF!/M$1</f>
        <v>#REF!</v>
      </c>
      <c r="N591" s="61" t="e">
        <f>'Raw Data'!#REF!/N$1</f>
        <v>#REF!</v>
      </c>
      <c r="O591" s="61" t="e">
        <f>'Raw Data'!#REF!/O$1</f>
        <v>#REF!</v>
      </c>
      <c r="P591" s="61" t="str">
        <f t="shared" si="73"/>
        <v/>
      </c>
      <c r="Q591" s="61" t="e">
        <f t="shared" si="74"/>
        <v>#REF!</v>
      </c>
    </row>
    <row r="592" spans="1:17">
      <c r="A592" s="112" t="s">
        <v>210</v>
      </c>
      <c r="B592" s="112">
        <v>4</v>
      </c>
      <c r="C592" s="112">
        <v>2023</v>
      </c>
      <c r="D592" s="112" t="s">
        <v>211</v>
      </c>
      <c r="E592" s="112" t="s">
        <v>211</v>
      </c>
      <c r="F592" s="206">
        <v>45231</v>
      </c>
      <c r="G592" s="112">
        <f t="shared" si="71"/>
        <v>30</v>
      </c>
      <c r="H592" s="114">
        <f t="shared" si="72"/>
        <v>45241</v>
      </c>
      <c r="I592" s="153">
        <f>_xlfn.XLOOKUP(Table12[[#This Row],[Month Year]],'Modelling New'!D:D,'Modelling New'!N:N)</f>
        <v>10.507</v>
      </c>
      <c r="J592" s="61" t="e">
        <f>'Raw Data'!#REF!/J$1</f>
        <v>#REF!</v>
      </c>
      <c r="K592" s="61" t="e">
        <f>'Raw Data'!#REF!/K$1</f>
        <v>#REF!</v>
      </c>
      <c r="L592" s="61" t="e">
        <f>'Raw Data'!#REF!/L$1</f>
        <v>#REF!</v>
      </c>
      <c r="M592" s="61" t="e">
        <f>'Raw Data'!#REF!/M$1</f>
        <v>#REF!</v>
      </c>
      <c r="N592" s="61" t="e">
        <f>'Raw Data'!#REF!/N$1</f>
        <v>#REF!</v>
      </c>
      <c r="O592" s="61" t="e">
        <f>'Raw Data'!#REF!/O$1</f>
        <v>#REF!</v>
      </c>
      <c r="P592" s="61" t="str">
        <f t="shared" si="73"/>
        <v/>
      </c>
      <c r="Q592" s="61" t="e">
        <f t="shared" si="74"/>
        <v>#REF!</v>
      </c>
    </row>
    <row r="593" spans="1:17">
      <c r="A593" s="112" t="s">
        <v>210</v>
      </c>
      <c r="B593" s="112">
        <v>4</v>
      </c>
      <c r="C593" s="112">
        <v>2023</v>
      </c>
      <c r="D593" s="112" t="s">
        <v>211</v>
      </c>
      <c r="E593" s="112" t="s">
        <v>211</v>
      </c>
      <c r="F593" s="206">
        <v>45231</v>
      </c>
      <c r="G593" s="112">
        <f t="shared" si="71"/>
        <v>30</v>
      </c>
      <c r="H593" s="114">
        <f t="shared" si="72"/>
        <v>45242</v>
      </c>
      <c r="I593" s="153">
        <f>_xlfn.XLOOKUP(Table12[[#This Row],[Month Year]],'Modelling New'!D:D,'Modelling New'!N:N)</f>
        <v>10.507</v>
      </c>
      <c r="J593" s="61" t="e">
        <f>'Raw Data'!#REF!/J$1</f>
        <v>#REF!</v>
      </c>
      <c r="K593" s="61" t="e">
        <f>'Raw Data'!#REF!/K$1</f>
        <v>#REF!</v>
      </c>
      <c r="L593" s="61" t="e">
        <f>'Raw Data'!#REF!/L$1</f>
        <v>#REF!</v>
      </c>
      <c r="M593" s="61" t="e">
        <f>'Raw Data'!#REF!/M$1</f>
        <v>#REF!</v>
      </c>
      <c r="N593" s="61" t="e">
        <f>'Raw Data'!#REF!/N$1</f>
        <v>#REF!</v>
      </c>
      <c r="O593" s="61" t="e">
        <f>'Raw Data'!#REF!/O$1</f>
        <v>#REF!</v>
      </c>
      <c r="P593" s="61" t="str">
        <f t="shared" si="73"/>
        <v/>
      </c>
      <c r="Q593" s="61" t="e">
        <f t="shared" si="74"/>
        <v>#REF!</v>
      </c>
    </row>
    <row r="594" spans="1:17">
      <c r="A594" s="112" t="s">
        <v>210</v>
      </c>
      <c r="B594" s="112">
        <v>4</v>
      </c>
      <c r="C594" s="112">
        <v>2023</v>
      </c>
      <c r="D594" s="112" t="s">
        <v>211</v>
      </c>
      <c r="E594" s="112" t="s">
        <v>211</v>
      </c>
      <c r="F594" s="206">
        <v>45231</v>
      </c>
      <c r="G594" s="112">
        <f t="shared" si="71"/>
        <v>30</v>
      </c>
      <c r="H594" s="114">
        <f t="shared" si="72"/>
        <v>45243</v>
      </c>
      <c r="I594" s="153">
        <f>_xlfn.XLOOKUP(Table12[[#This Row],[Month Year]],'Modelling New'!D:D,'Modelling New'!N:N)</f>
        <v>10.507</v>
      </c>
      <c r="J594" s="61" t="e">
        <f>'Raw Data'!#REF!/J$1</f>
        <v>#REF!</v>
      </c>
      <c r="K594" s="61" t="e">
        <f>'Raw Data'!#REF!/K$1</f>
        <v>#REF!</v>
      </c>
      <c r="L594" s="61" t="e">
        <f>'Raw Data'!#REF!/L$1</f>
        <v>#REF!</v>
      </c>
      <c r="M594" s="61" t="e">
        <f>'Raw Data'!#REF!/M$1</f>
        <v>#REF!</v>
      </c>
      <c r="N594" s="61" t="e">
        <f>'Raw Data'!#REF!/N$1</f>
        <v>#REF!</v>
      </c>
      <c r="O594" s="61" t="e">
        <f>'Raw Data'!#REF!/O$1</f>
        <v>#REF!</v>
      </c>
      <c r="P594" s="61" t="str">
        <f t="shared" si="73"/>
        <v/>
      </c>
      <c r="Q594" s="61" t="e">
        <f t="shared" si="74"/>
        <v>#REF!</v>
      </c>
    </row>
    <row r="595" spans="1:17">
      <c r="A595" s="112" t="s">
        <v>210</v>
      </c>
      <c r="B595" s="112">
        <v>4</v>
      </c>
      <c r="C595" s="112">
        <v>2023</v>
      </c>
      <c r="D595" s="112" t="s">
        <v>211</v>
      </c>
      <c r="E595" s="112" t="s">
        <v>211</v>
      </c>
      <c r="F595" s="206">
        <v>45231</v>
      </c>
      <c r="G595" s="112">
        <f t="shared" si="71"/>
        <v>30</v>
      </c>
      <c r="H595" s="114">
        <f t="shared" si="72"/>
        <v>45244</v>
      </c>
      <c r="I595" s="153">
        <f>_xlfn.XLOOKUP(Table12[[#This Row],[Month Year]],'Modelling New'!D:D,'Modelling New'!N:N)</f>
        <v>10.507</v>
      </c>
      <c r="J595" s="61" t="e">
        <f>'Raw Data'!#REF!/J$1</f>
        <v>#REF!</v>
      </c>
      <c r="K595" s="61" t="e">
        <f>'Raw Data'!#REF!/K$1</f>
        <v>#REF!</v>
      </c>
      <c r="L595" s="61" t="e">
        <f>'Raw Data'!#REF!/L$1</f>
        <v>#REF!</v>
      </c>
      <c r="M595" s="61" t="e">
        <f>'Raw Data'!#REF!/M$1</f>
        <v>#REF!</v>
      </c>
      <c r="N595" s="61" t="e">
        <f>'Raw Data'!#REF!/N$1</f>
        <v>#REF!</v>
      </c>
      <c r="O595" s="61" t="e">
        <f>'Raw Data'!#REF!/O$1</f>
        <v>#REF!</v>
      </c>
      <c r="P595" s="61" t="str">
        <f t="shared" si="73"/>
        <v/>
      </c>
      <c r="Q595" s="61" t="e">
        <f t="shared" si="74"/>
        <v>#REF!</v>
      </c>
    </row>
    <row r="596" spans="1:17">
      <c r="A596" s="112" t="s">
        <v>210</v>
      </c>
      <c r="B596" s="112">
        <v>4</v>
      </c>
      <c r="C596" s="112">
        <v>2023</v>
      </c>
      <c r="D596" s="112" t="s">
        <v>211</v>
      </c>
      <c r="E596" s="112" t="s">
        <v>211</v>
      </c>
      <c r="F596" s="206">
        <v>45231</v>
      </c>
      <c r="G596" s="112">
        <f t="shared" si="71"/>
        <v>30</v>
      </c>
      <c r="H596" s="114">
        <f t="shared" si="72"/>
        <v>45245</v>
      </c>
      <c r="I596" s="153">
        <f>_xlfn.XLOOKUP(Table12[[#This Row],[Month Year]],'Modelling New'!D:D,'Modelling New'!N:N)</f>
        <v>10.507</v>
      </c>
      <c r="J596" s="61" t="e">
        <f>'Raw Data'!#REF!/J$1</f>
        <v>#REF!</v>
      </c>
      <c r="K596" s="61" t="e">
        <f>'Raw Data'!#REF!/K$1</f>
        <v>#REF!</v>
      </c>
      <c r="L596" s="61" t="e">
        <f>'Raw Data'!#REF!/L$1</f>
        <v>#REF!</v>
      </c>
      <c r="M596" s="61" t="e">
        <f>'Raw Data'!#REF!/M$1</f>
        <v>#REF!</v>
      </c>
      <c r="N596" s="61" t="e">
        <f>'Raw Data'!#REF!/N$1</f>
        <v>#REF!</v>
      </c>
      <c r="O596" s="61" t="e">
        <f>'Raw Data'!#REF!/O$1</f>
        <v>#REF!</v>
      </c>
      <c r="P596" s="61" t="str">
        <f t="shared" si="73"/>
        <v/>
      </c>
      <c r="Q596" s="61" t="e">
        <f t="shared" si="74"/>
        <v>#REF!</v>
      </c>
    </row>
    <row r="597" spans="1:17">
      <c r="A597" s="112" t="s">
        <v>210</v>
      </c>
      <c r="B597" s="112">
        <v>4</v>
      </c>
      <c r="C597" s="112">
        <v>2023</v>
      </c>
      <c r="D597" s="112" t="s">
        <v>211</v>
      </c>
      <c r="E597" s="112" t="s">
        <v>211</v>
      </c>
      <c r="F597" s="206">
        <v>45231</v>
      </c>
      <c r="G597" s="112">
        <f t="shared" si="71"/>
        <v>30</v>
      </c>
      <c r="H597" s="114">
        <f t="shared" si="72"/>
        <v>45246</v>
      </c>
      <c r="I597" s="153">
        <f>_xlfn.XLOOKUP(Table12[[#This Row],[Month Year]],'Modelling New'!D:D,'Modelling New'!N:N)</f>
        <v>10.507</v>
      </c>
      <c r="J597" s="61" t="e">
        <f>'Raw Data'!#REF!/J$1</f>
        <v>#REF!</v>
      </c>
      <c r="K597" s="61" t="e">
        <f>'Raw Data'!#REF!/K$1</f>
        <v>#REF!</v>
      </c>
      <c r="L597" s="61" t="e">
        <f>'Raw Data'!#REF!/L$1</f>
        <v>#REF!</v>
      </c>
      <c r="M597" s="61" t="e">
        <f>'Raw Data'!#REF!/M$1</f>
        <v>#REF!</v>
      </c>
      <c r="N597" s="61" t="e">
        <f>'Raw Data'!#REF!/N$1</f>
        <v>#REF!</v>
      </c>
      <c r="O597" s="61" t="e">
        <f>'Raw Data'!#REF!/O$1</f>
        <v>#REF!</v>
      </c>
      <c r="P597" s="61" t="str">
        <f t="shared" si="73"/>
        <v/>
      </c>
      <c r="Q597" s="61" t="e">
        <f t="shared" si="74"/>
        <v>#REF!</v>
      </c>
    </row>
    <row r="598" spans="1:17">
      <c r="A598" s="112" t="s">
        <v>210</v>
      </c>
      <c r="B598" s="112">
        <v>4</v>
      </c>
      <c r="C598" s="112">
        <v>2023</v>
      </c>
      <c r="D598" s="112" t="s">
        <v>211</v>
      </c>
      <c r="E598" s="112" t="s">
        <v>211</v>
      </c>
      <c r="F598" s="206">
        <v>45231</v>
      </c>
      <c r="G598" s="112">
        <f t="shared" si="71"/>
        <v>30</v>
      </c>
      <c r="H598" s="114">
        <f t="shared" si="72"/>
        <v>45247</v>
      </c>
      <c r="I598" s="153">
        <f>_xlfn.XLOOKUP(Table12[[#This Row],[Month Year]],'Modelling New'!D:D,'Modelling New'!N:N)</f>
        <v>10.507</v>
      </c>
      <c r="J598" s="61" t="e">
        <f>'Raw Data'!#REF!/J$1</f>
        <v>#REF!</v>
      </c>
      <c r="K598" s="61" t="e">
        <f>'Raw Data'!#REF!/K$1</f>
        <v>#REF!</v>
      </c>
      <c r="L598" s="61" t="e">
        <f>'Raw Data'!#REF!/L$1</f>
        <v>#REF!</v>
      </c>
      <c r="M598" s="61" t="e">
        <f>'Raw Data'!#REF!/M$1</f>
        <v>#REF!</v>
      </c>
      <c r="N598" s="61" t="e">
        <f>'Raw Data'!#REF!/N$1</f>
        <v>#REF!</v>
      </c>
      <c r="O598" s="61" t="e">
        <f>'Raw Data'!#REF!/O$1</f>
        <v>#REF!</v>
      </c>
      <c r="P598" s="61" t="str">
        <f t="shared" si="73"/>
        <v/>
      </c>
      <c r="Q598" s="61" t="e">
        <f t="shared" si="74"/>
        <v>#REF!</v>
      </c>
    </row>
    <row r="599" spans="1:17">
      <c r="A599" s="112" t="s">
        <v>210</v>
      </c>
      <c r="B599" s="112">
        <v>4</v>
      </c>
      <c r="C599" s="112">
        <v>2023</v>
      </c>
      <c r="D599" s="112" t="s">
        <v>211</v>
      </c>
      <c r="E599" s="112" t="s">
        <v>211</v>
      </c>
      <c r="F599" s="206">
        <v>45231</v>
      </c>
      <c r="G599" s="112">
        <f t="shared" si="71"/>
        <v>30</v>
      </c>
      <c r="H599" s="114">
        <f t="shared" si="72"/>
        <v>45248</v>
      </c>
      <c r="I599" s="153">
        <f>_xlfn.XLOOKUP(Table12[[#This Row],[Month Year]],'Modelling New'!D:D,'Modelling New'!N:N)</f>
        <v>10.507</v>
      </c>
      <c r="J599" s="61" t="e">
        <f>'Raw Data'!#REF!/J$1</f>
        <v>#REF!</v>
      </c>
      <c r="K599" s="61" t="e">
        <f>'Raw Data'!#REF!/K$1</f>
        <v>#REF!</v>
      </c>
      <c r="L599" s="61" t="e">
        <f>'Raw Data'!#REF!/L$1</f>
        <v>#REF!</v>
      </c>
      <c r="M599" s="61" t="e">
        <f>'Raw Data'!#REF!/M$1</f>
        <v>#REF!</v>
      </c>
      <c r="N599" s="61" t="e">
        <f>'Raw Data'!#REF!/N$1</f>
        <v>#REF!</v>
      </c>
      <c r="O599" s="61" t="e">
        <f>'Raw Data'!#REF!/O$1</f>
        <v>#REF!</v>
      </c>
      <c r="P599" s="61" t="str">
        <f t="shared" si="73"/>
        <v/>
      </c>
      <c r="Q599" s="61" t="e">
        <f t="shared" si="74"/>
        <v>#REF!</v>
      </c>
    </row>
    <row r="600" spans="1:17">
      <c r="A600" s="113" t="s">
        <v>210</v>
      </c>
      <c r="B600" s="113">
        <v>4</v>
      </c>
      <c r="C600" s="113">
        <v>2023</v>
      </c>
      <c r="D600" s="113" t="s">
        <v>211</v>
      </c>
      <c r="E600" s="113" t="s">
        <v>211</v>
      </c>
      <c r="F600" s="207">
        <v>45231</v>
      </c>
      <c r="G600" s="113">
        <f t="shared" si="71"/>
        <v>30</v>
      </c>
      <c r="H600" s="208">
        <f t="shared" si="72"/>
        <v>45249</v>
      </c>
      <c r="I600" s="209">
        <f>_xlfn.XLOOKUP(Table12[[#This Row],[Month Year]],'Modelling New'!D:D,'Modelling New'!N:N)</f>
        <v>10.507</v>
      </c>
      <c r="J600" s="61" t="e">
        <f>'Raw Data'!#REF!/J$1</f>
        <v>#REF!</v>
      </c>
      <c r="K600" s="61" t="e">
        <f>'Raw Data'!#REF!/K$1</f>
        <v>#REF!</v>
      </c>
      <c r="L600" s="61" t="e">
        <f>'Raw Data'!#REF!/L$1</f>
        <v>#REF!</v>
      </c>
      <c r="M600" s="61" t="e">
        <f>'Raw Data'!#REF!/M$1</f>
        <v>#REF!</v>
      </c>
      <c r="N600" s="61" t="e">
        <f>'Raw Data'!#REF!/N$1</f>
        <v>#REF!</v>
      </c>
      <c r="O600" s="61" t="e">
        <f>'Raw Data'!#REF!/O$1</f>
        <v>#REF!</v>
      </c>
      <c r="P600" s="61" t="str">
        <f t="shared" si="73"/>
        <v/>
      </c>
      <c r="Q600" s="61" t="e">
        <f t="shared" si="74"/>
        <v>#REF!</v>
      </c>
    </row>
    <row r="601" spans="1:17">
      <c r="A601" s="113" t="s">
        <v>210</v>
      </c>
      <c r="B601" s="113">
        <v>4</v>
      </c>
      <c r="C601" s="113">
        <v>2023</v>
      </c>
      <c r="D601" s="113" t="s">
        <v>211</v>
      </c>
      <c r="E601" s="113" t="s">
        <v>211</v>
      </c>
      <c r="F601" s="207">
        <v>45231</v>
      </c>
      <c r="G601" s="112">
        <f t="shared" ref="G601:G632" si="75">DAY(EOMONTH(F601,0))</f>
        <v>30</v>
      </c>
      <c r="H601" s="208">
        <f t="shared" si="72"/>
        <v>45250</v>
      </c>
      <c r="I601" s="153">
        <f>_xlfn.XLOOKUP(Table12[[#This Row],[Month Year]],'Modelling New'!D:D,'Modelling New'!N:N)</f>
        <v>10.507</v>
      </c>
      <c r="J601" s="61" t="e">
        <f>'Raw Data'!#REF!/J$1</f>
        <v>#REF!</v>
      </c>
      <c r="K601" s="61" t="e">
        <f>'Raw Data'!#REF!/K$1</f>
        <v>#REF!</v>
      </c>
      <c r="L601" s="61" t="e">
        <f>'Raw Data'!#REF!/L$1</f>
        <v>#REF!</v>
      </c>
      <c r="M601" s="61" t="e">
        <f>'Raw Data'!#REF!/M$1</f>
        <v>#REF!</v>
      </c>
      <c r="N601" s="61" t="e">
        <f>'Raw Data'!#REF!/N$1</f>
        <v>#REF!</v>
      </c>
      <c r="O601" s="61" t="e">
        <f>'Raw Data'!#REF!/O$1</f>
        <v>#REF!</v>
      </c>
      <c r="P601" s="61" t="str">
        <f t="shared" ref="P601:P632" si="76">IFERROR(AVERAGEIF(J601:O601,"&gt;"&amp;0,J601:O601),"")</f>
        <v/>
      </c>
      <c r="Q601" s="61" t="e">
        <f t="shared" ref="Q601:Q632" si="77">MAXA(J601:O601)</f>
        <v>#REF!</v>
      </c>
    </row>
    <row r="602" spans="1:17">
      <c r="A602" s="113" t="s">
        <v>210</v>
      </c>
      <c r="B602" s="113">
        <v>4</v>
      </c>
      <c r="C602" s="113">
        <v>2023</v>
      </c>
      <c r="D602" s="113" t="s">
        <v>211</v>
      </c>
      <c r="E602" s="113" t="s">
        <v>211</v>
      </c>
      <c r="F602" s="207">
        <v>45231</v>
      </c>
      <c r="G602" s="112">
        <f t="shared" si="75"/>
        <v>30</v>
      </c>
      <c r="H602" s="208">
        <f t="shared" si="72"/>
        <v>45251</v>
      </c>
      <c r="I602" s="153">
        <f>_xlfn.XLOOKUP(Table12[[#This Row],[Month Year]],'Modelling New'!D:D,'Modelling New'!N:N)</f>
        <v>10.507</v>
      </c>
      <c r="J602" s="61" t="e">
        <f>'Raw Data'!#REF!/J$1</f>
        <v>#REF!</v>
      </c>
      <c r="K602" s="61" t="e">
        <f>'Raw Data'!#REF!/K$1</f>
        <v>#REF!</v>
      </c>
      <c r="L602" s="61" t="e">
        <f>'Raw Data'!#REF!/L$1</f>
        <v>#REF!</v>
      </c>
      <c r="M602" s="61" t="e">
        <f>'Raw Data'!#REF!/M$1</f>
        <v>#REF!</v>
      </c>
      <c r="N602" s="61" t="e">
        <f>'Raw Data'!#REF!/N$1</f>
        <v>#REF!</v>
      </c>
      <c r="O602" s="61" t="e">
        <f>'Raw Data'!#REF!/O$1</f>
        <v>#REF!</v>
      </c>
      <c r="P602" s="61" t="str">
        <f t="shared" si="76"/>
        <v/>
      </c>
      <c r="Q602" s="61" t="e">
        <f t="shared" si="77"/>
        <v>#REF!</v>
      </c>
    </row>
    <row r="603" spans="1:17">
      <c r="A603" s="113" t="s">
        <v>210</v>
      </c>
      <c r="B603" s="113">
        <v>4</v>
      </c>
      <c r="C603" s="113">
        <v>2023</v>
      </c>
      <c r="D603" s="113" t="s">
        <v>211</v>
      </c>
      <c r="E603" s="113" t="s">
        <v>211</v>
      </c>
      <c r="F603" s="207">
        <v>45231</v>
      </c>
      <c r="G603" s="112">
        <f t="shared" si="75"/>
        <v>30</v>
      </c>
      <c r="H603" s="208">
        <f t="shared" si="72"/>
        <v>45252</v>
      </c>
      <c r="I603" s="153">
        <f>_xlfn.XLOOKUP(Table12[[#This Row],[Month Year]],'Modelling New'!D:D,'Modelling New'!N:N)</f>
        <v>10.507</v>
      </c>
      <c r="J603" s="61" t="e">
        <f>'Raw Data'!#REF!/J$1</f>
        <v>#REF!</v>
      </c>
      <c r="K603" s="61" t="e">
        <f>'Raw Data'!#REF!/K$1</f>
        <v>#REF!</v>
      </c>
      <c r="L603" s="61" t="e">
        <f>'Raw Data'!#REF!/L$1</f>
        <v>#REF!</v>
      </c>
      <c r="M603" s="61" t="e">
        <f>'Raw Data'!#REF!/M$1</f>
        <v>#REF!</v>
      </c>
      <c r="N603" s="61" t="e">
        <f>'Raw Data'!#REF!/N$1</f>
        <v>#REF!</v>
      </c>
      <c r="O603" s="61" t="e">
        <f>'Raw Data'!#REF!/O$1</f>
        <v>#REF!</v>
      </c>
      <c r="P603" s="61" t="str">
        <f t="shared" si="76"/>
        <v/>
      </c>
      <c r="Q603" s="61" t="e">
        <f t="shared" si="77"/>
        <v>#REF!</v>
      </c>
    </row>
    <row r="604" spans="1:17">
      <c r="A604" s="113" t="s">
        <v>210</v>
      </c>
      <c r="B604" s="113">
        <v>4</v>
      </c>
      <c r="C604" s="113">
        <v>2023</v>
      </c>
      <c r="D604" s="113" t="s">
        <v>211</v>
      </c>
      <c r="E604" s="113" t="s">
        <v>211</v>
      </c>
      <c r="F604" s="207">
        <v>45231</v>
      </c>
      <c r="G604" s="112">
        <f t="shared" si="75"/>
        <v>30</v>
      </c>
      <c r="H604" s="208">
        <f t="shared" si="72"/>
        <v>45253</v>
      </c>
      <c r="I604" s="153">
        <f>_xlfn.XLOOKUP(Table12[[#This Row],[Month Year]],'Modelling New'!D:D,'Modelling New'!N:N)</f>
        <v>10.507</v>
      </c>
      <c r="J604" s="61" t="e">
        <f>'Raw Data'!#REF!/J$1</f>
        <v>#REF!</v>
      </c>
      <c r="K604" s="61" t="e">
        <f>'Raw Data'!#REF!/K$1</f>
        <v>#REF!</v>
      </c>
      <c r="L604" s="61" t="e">
        <f>'Raw Data'!#REF!/L$1</f>
        <v>#REF!</v>
      </c>
      <c r="M604" s="61" t="e">
        <f>'Raw Data'!#REF!/M$1</f>
        <v>#REF!</v>
      </c>
      <c r="N604" s="61" t="e">
        <f>'Raw Data'!#REF!/N$1</f>
        <v>#REF!</v>
      </c>
      <c r="O604" s="61" t="e">
        <f>'Raw Data'!#REF!/O$1</f>
        <v>#REF!</v>
      </c>
      <c r="P604" s="61" t="str">
        <f t="shared" si="76"/>
        <v/>
      </c>
      <c r="Q604" s="61" t="e">
        <f t="shared" si="77"/>
        <v>#REF!</v>
      </c>
    </row>
    <row r="605" spans="1:17">
      <c r="A605" s="113" t="s">
        <v>210</v>
      </c>
      <c r="B605" s="113">
        <v>4</v>
      </c>
      <c r="C605" s="113">
        <v>2023</v>
      </c>
      <c r="D605" s="113" t="s">
        <v>211</v>
      </c>
      <c r="E605" s="113" t="s">
        <v>211</v>
      </c>
      <c r="F605" s="207">
        <v>45231</v>
      </c>
      <c r="G605" s="112">
        <f t="shared" si="75"/>
        <v>30</v>
      </c>
      <c r="H605" s="208">
        <f t="shared" si="72"/>
        <v>45254</v>
      </c>
      <c r="I605" s="153">
        <f>_xlfn.XLOOKUP(Table12[[#This Row],[Month Year]],'Modelling New'!D:D,'Modelling New'!N:N)</f>
        <v>10.507</v>
      </c>
      <c r="J605" s="61" t="e">
        <f>'Raw Data'!#REF!/J$1</f>
        <v>#REF!</v>
      </c>
      <c r="K605" s="61" t="e">
        <f>'Raw Data'!#REF!/K$1</f>
        <v>#REF!</v>
      </c>
      <c r="L605" s="61" t="e">
        <f>'Raw Data'!#REF!/L$1</f>
        <v>#REF!</v>
      </c>
      <c r="M605" s="61" t="e">
        <f>'Raw Data'!#REF!/M$1</f>
        <v>#REF!</v>
      </c>
      <c r="N605" s="61" t="e">
        <f>'Raw Data'!#REF!/N$1</f>
        <v>#REF!</v>
      </c>
      <c r="O605" s="61" t="e">
        <f>'Raw Data'!#REF!/O$1</f>
        <v>#REF!</v>
      </c>
      <c r="P605" s="61" t="str">
        <f t="shared" si="76"/>
        <v/>
      </c>
      <c r="Q605" s="61" t="e">
        <f t="shared" si="77"/>
        <v>#REF!</v>
      </c>
    </row>
    <row r="606" spans="1:17">
      <c r="A606" s="113" t="s">
        <v>210</v>
      </c>
      <c r="B606" s="113">
        <v>4</v>
      </c>
      <c r="C606" s="113">
        <v>2023</v>
      </c>
      <c r="D606" s="113" t="s">
        <v>211</v>
      </c>
      <c r="E606" s="113" t="s">
        <v>211</v>
      </c>
      <c r="F606" s="207">
        <v>45231</v>
      </c>
      <c r="G606" s="112">
        <f t="shared" si="75"/>
        <v>30</v>
      </c>
      <c r="H606" s="208">
        <f t="shared" si="72"/>
        <v>45255</v>
      </c>
      <c r="I606" s="153">
        <f>_xlfn.XLOOKUP(Table12[[#This Row],[Month Year]],'Modelling New'!D:D,'Modelling New'!N:N)</f>
        <v>10.507</v>
      </c>
      <c r="J606" s="61" t="e">
        <f>'Raw Data'!#REF!/J$1</f>
        <v>#REF!</v>
      </c>
      <c r="K606" s="61" t="e">
        <f>'Raw Data'!#REF!/K$1</f>
        <v>#REF!</v>
      </c>
      <c r="L606" s="61" t="e">
        <f>'Raw Data'!#REF!/L$1</f>
        <v>#REF!</v>
      </c>
      <c r="M606" s="61" t="e">
        <f>'Raw Data'!#REF!/M$1</f>
        <v>#REF!</v>
      </c>
      <c r="N606" s="61" t="e">
        <f>'Raw Data'!#REF!/N$1</f>
        <v>#REF!</v>
      </c>
      <c r="O606" s="61" t="e">
        <f>'Raw Data'!#REF!/O$1</f>
        <v>#REF!</v>
      </c>
      <c r="P606" s="61" t="str">
        <f t="shared" si="76"/>
        <v/>
      </c>
      <c r="Q606" s="61" t="e">
        <f t="shared" si="77"/>
        <v>#REF!</v>
      </c>
    </row>
    <row r="607" spans="1:17">
      <c r="A607" s="113" t="s">
        <v>210</v>
      </c>
      <c r="B607" s="113">
        <v>4</v>
      </c>
      <c r="C607" s="113">
        <v>2023</v>
      </c>
      <c r="D607" s="113" t="s">
        <v>211</v>
      </c>
      <c r="E607" s="113" t="s">
        <v>211</v>
      </c>
      <c r="F607" s="207">
        <v>45231</v>
      </c>
      <c r="G607" s="112">
        <f t="shared" si="75"/>
        <v>30</v>
      </c>
      <c r="H607" s="208">
        <f t="shared" si="72"/>
        <v>45256</v>
      </c>
      <c r="I607" s="153">
        <f>_xlfn.XLOOKUP(Table12[[#This Row],[Month Year]],'Modelling New'!D:D,'Modelling New'!N:N)</f>
        <v>10.507</v>
      </c>
      <c r="J607" s="61" t="e">
        <f>'Raw Data'!#REF!/J$1</f>
        <v>#REF!</v>
      </c>
      <c r="K607" s="61" t="e">
        <f>'Raw Data'!#REF!/K$1</f>
        <v>#REF!</v>
      </c>
      <c r="L607" s="61" t="e">
        <f>'Raw Data'!#REF!/L$1</f>
        <v>#REF!</v>
      </c>
      <c r="M607" s="61" t="e">
        <f>'Raw Data'!#REF!/M$1</f>
        <v>#REF!</v>
      </c>
      <c r="N607" s="61" t="e">
        <f>'Raw Data'!#REF!/N$1</f>
        <v>#REF!</v>
      </c>
      <c r="O607" s="61" t="e">
        <f>'Raw Data'!#REF!/O$1</f>
        <v>#REF!</v>
      </c>
      <c r="P607" s="61" t="str">
        <f t="shared" si="76"/>
        <v/>
      </c>
      <c r="Q607" s="61" t="e">
        <f t="shared" si="77"/>
        <v>#REF!</v>
      </c>
    </row>
    <row r="608" spans="1:17">
      <c r="A608" s="113" t="s">
        <v>210</v>
      </c>
      <c r="B608" s="113">
        <v>4</v>
      </c>
      <c r="C608" s="113">
        <v>2023</v>
      </c>
      <c r="D608" s="113" t="s">
        <v>211</v>
      </c>
      <c r="E608" s="113" t="s">
        <v>211</v>
      </c>
      <c r="F608" s="207">
        <v>45231</v>
      </c>
      <c r="G608" s="112">
        <f t="shared" si="75"/>
        <v>30</v>
      </c>
      <c r="H608" s="208">
        <f t="shared" si="72"/>
        <v>45257</v>
      </c>
      <c r="I608" s="153">
        <f>_xlfn.XLOOKUP(Table12[[#This Row],[Month Year]],'Modelling New'!D:D,'Modelling New'!N:N)</f>
        <v>10.507</v>
      </c>
      <c r="J608" s="61" t="e">
        <f>'Raw Data'!#REF!/J$1</f>
        <v>#REF!</v>
      </c>
      <c r="K608" s="61" t="e">
        <f>'Raw Data'!#REF!/K$1</f>
        <v>#REF!</v>
      </c>
      <c r="L608" s="61" t="e">
        <f>'Raw Data'!#REF!/L$1</f>
        <v>#REF!</v>
      </c>
      <c r="M608" s="61" t="e">
        <f>'Raw Data'!#REF!/M$1</f>
        <v>#REF!</v>
      </c>
      <c r="N608" s="61" t="e">
        <f>'Raw Data'!#REF!/N$1</f>
        <v>#REF!</v>
      </c>
      <c r="O608" s="61" t="e">
        <f>'Raw Data'!#REF!/O$1</f>
        <v>#REF!</v>
      </c>
      <c r="P608" s="61" t="str">
        <f t="shared" si="76"/>
        <v/>
      </c>
      <c r="Q608" s="61" t="e">
        <f t="shared" si="77"/>
        <v>#REF!</v>
      </c>
    </row>
    <row r="609" spans="1:17">
      <c r="A609" s="113" t="s">
        <v>210</v>
      </c>
      <c r="B609" s="113">
        <v>4</v>
      </c>
      <c r="C609" s="113">
        <v>2023</v>
      </c>
      <c r="D609" s="113" t="s">
        <v>211</v>
      </c>
      <c r="E609" s="113" t="s">
        <v>211</v>
      </c>
      <c r="F609" s="207">
        <v>45231</v>
      </c>
      <c r="G609" s="112">
        <f t="shared" si="75"/>
        <v>30</v>
      </c>
      <c r="H609" s="208">
        <f t="shared" si="72"/>
        <v>45258</v>
      </c>
      <c r="I609" s="153">
        <f>_xlfn.XLOOKUP(Table12[[#This Row],[Month Year]],'Modelling New'!D:D,'Modelling New'!N:N)</f>
        <v>10.507</v>
      </c>
      <c r="J609" s="61" t="e">
        <f>'Raw Data'!#REF!/J$1</f>
        <v>#REF!</v>
      </c>
      <c r="K609" s="61" t="e">
        <f>'Raw Data'!#REF!/K$1</f>
        <v>#REF!</v>
      </c>
      <c r="L609" s="61" t="e">
        <f>'Raw Data'!#REF!/L$1</f>
        <v>#REF!</v>
      </c>
      <c r="M609" s="61" t="e">
        <f>'Raw Data'!#REF!/M$1</f>
        <v>#REF!</v>
      </c>
      <c r="N609" s="61" t="e">
        <f>'Raw Data'!#REF!/N$1</f>
        <v>#REF!</v>
      </c>
      <c r="O609" s="61" t="e">
        <f>'Raw Data'!#REF!/O$1</f>
        <v>#REF!</v>
      </c>
      <c r="P609" s="61" t="str">
        <f t="shared" si="76"/>
        <v/>
      </c>
      <c r="Q609" s="61" t="e">
        <f t="shared" si="77"/>
        <v>#REF!</v>
      </c>
    </row>
    <row r="610" spans="1:17">
      <c r="A610" s="113" t="s">
        <v>210</v>
      </c>
      <c r="B610" s="113">
        <v>4</v>
      </c>
      <c r="C610" s="113">
        <v>2023</v>
      </c>
      <c r="D610" s="113" t="s">
        <v>211</v>
      </c>
      <c r="E610" s="113" t="s">
        <v>211</v>
      </c>
      <c r="F610" s="207">
        <v>45231</v>
      </c>
      <c r="G610" s="112">
        <f t="shared" si="75"/>
        <v>30</v>
      </c>
      <c r="H610" s="208">
        <f t="shared" si="72"/>
        <v>45259</v>
      </c>
      <c r="I610" s="153">
        <f>_xlfn.XLOOKUP(Table12[[#This Row],[Month Year]],'Modelling New'!D:D,'Modelling New'!N:N)</f>
        <v>10.507</v>
      </c>
      <c r="J610" s="61" t="e">
        <f>'Raw Data'!#REF!/J$1</f>
        <v>#REF!</v>
      </c>
      <c r="K610" s="61" t="e">
        <f>'Raw Data'!#REF!/K$1</f>
        <v>#REF!</v>
      </c>
      <c r="L610" s="61" t="e">
        <f>'Raw Data'!#REF!/L$1</f>
        <v>#REF!</v>
      </c>
      <c r="M610" s="61" t="e">
        <f>'Raw Data'!#REF!/M$1</f>
        <v>#REF!</v>
      </c>
      <c r="N610" s="61" t="e">
        <f>'Raw Data'!#REF!/N$1</f>
        <v>#REF!</v>
      </c>
      <c r="O610" s="61" t="e">
        <f>'Raw Data'!#REF!/O$1</f>
        <v>#REF!</v>
      </c>
      <c r="P610" s="61" t="str">
        <f t="shared" si="76"/>
        <v/>
      </c>
      <c r="Q610" s="61" t="e">
        <f t="shared" si="77"/>
        <v>#REF!</v>
      </c>
    </row>
    <row r="611" spans="1:17">
      <c r="A611" s="113" t="s">
        <v>210</v>
      </c>
      <c r="B611" s="113">
        <v>4</v>
      </c>
      <c r="C611" s="113">
        <v>2023</v>
      </c>
      <c r="D611" s="113" t="s">
        <v>211</v>
      </c>
      <c r="E611" s="113" t="s">
        <v>211</v>
      </c>
      <c r="F611" s="207">
        <v>45231</v>
      </c>
      <c r="G611" s="112">
        <f t="shared" si="75"/>
        <v>30</v>
      </c>
      <c r="H611" s="208">
        <f t="shared" si="72"/>
        <v>45260</v>
      </c>
      <c r="I611" s="153">
        <f>_xlfn.XLOOKUP(Table12[[#This Row],[Month Year]],'Modelling New'!D:D,'Modelling New'!N:N)</f>
        <v>10.507</v>
      </c>
      <c r="J611" s="61" t="e">
        <f>'Raw Data'!#REF!/J$1</f>
        <v>#REF!</v>
      </c>
      <c r="K611" s="61" t="e">
        <f>'Raw Data'!#REF!/K$1</f>
        <v>#REF!</v>
      </c>
      <c r="L611" s="61" t="e">
        <f>'Raw Data'!#REF!/L$1</f>
        <v>#REF!</v>
      </c>
      <c r="M611" s="61" t="e">
        <f>'Raw Data'!#REF!/M$1</f>
        <v>#REF!</v>
      </c>
      <c r="N611" s="61" t="e">
        <f>'Raw Data'!#REF!/N$1</f>
        <v>#REF!</v>
      </c>
      <c r="O611" s="61" t="e">
        <f>'Raw Data'!#REF!/O$1</f>
        <v>#REF!</v>
      </c>
      <c r="P611" s="61" t="str">
        <f t="shared" si="76"/>
        <v/>
      </c>
      <c r="Q611" s="61" t="e">
        <f t="shared" si="77"/>
        <v>#REF!</v>
      </c>
    </row>
    <row r="612" spans="1:17">
      <c r="A612" s="113" t="s">
        <v>210</v>
      </c>
      <c r="B612" s="113">
        <v>4</v>
      </c>
      <c r="C612" s="113">
        <v>2023</v>
      </c>
      <c r="D612" s="113" t="s">
        <v>211</v>
      </c>
      <c r="E612" s="113" t="s">
        <v>211</v>
      </c>
      <c r="F612" s="207">
        <v>45261</v>
      </c>
      <c r="G612" s="112">
        <f t="shared" si="75"/>
        <v>31</v>
      </c>
      <c r="H612" s="208">
        <f t="shared" si="72"/>
        <v>45261</v>
      </c>
      <c r="I612" s="153">
        <f>_xlfn.XLOOKUP(Table12[[#This Row],[Month Year]],'Modelling New'!D:D,'Modelling New'!N:N)</f>
        <v>10.507</v>
      </c>
      <c r="J612" s="61" t="e">
        <f>'Raw Data'!#REF!/J$1</f>
        <v>#REF!</v>
      </c>
      <c r="K612" s="61" t="e">
        <f>'Raw Data'!#REF!/K$1</f>
        <v>#REF!</v>
      </c>
      <c r="L612" s="61" t="e">
        <f>'Raw Data'!#REF!/L$1</f>
        <v>#REF!</v>
      </c>
      <c r="M612" s="61" t="e">
        <f>'Raw Data'!#REF!/M$1</f>
        <v>#REF!</v>
      </c>
      <c r="N612" s="61" t="e">
        <f>'Raw Data'!#REF!/N$1</f>
        <v>#REF!</v>
      </c>
      <c r="O612" s="61" t="e">
        <f>'Raw Data'!#REF!/O$1</f>
        <v>#REF!</v>
      </c>
      <c r="P612" s="61" t="str">
        <f t="shared" si="76"/>
        <v/>
      </c>
      <c r="Q612" s="61" t="e">
        <f t="shared" si="77"/>
        <v>#REF!</v>
      </c>
    </row>
    <row r="613" spans="1:17">
      <c r="A613" s="113" t="s">
        <v>210</v>
      </c>
      <c r="B613" s="113">
        <v>4</v>
      </c>
      <c r="C613" s="113">
        <v>2023</v>
      </c>
      <c r="D613" s="113" t="s">
        <v>211</v>
      </c>
      <c r="E613" s="113" t="s">
        <v>211</v>
      </c>
      <c r="F613" s="207">
        <v>45261</v>
      </c>
      <c r="G613" s="112">
        <f t="shared" si="75"/>
        <v>31</v>
      </c>
      <c r="H613" s="208">
        <f t="shared" si="72"/>
        <v>45262</v>
      </c>
      <c r="I613" s="153">
        <f>_xlfn.XLOOKUP(Table12[[#This Row],[Month Year]],'Modelling New'!D:D,'Modelling New'!N:N)</f>
        <v>10.507</v>
      </c>
      <c r="J613" s="61" t="e">
        <f>'Raw Data'!#REF!/J$1</f>
        <v>#REF!</v>
      </c>
      <c r="K613" s="61" t="e">
        <f>'Raw Data'!#REF!/K$1</f>
        <v>#REF!</v>
      </c>
      <c r="L613" s="61" t="e">
        <f>'Raw Data'!#REF!/L$1</f>
        <v>#REF!</v>
      </c>
      <c r="M613" s="61" t="e">
        <f>'Raw Data'!#REF!/M$1</f>
        <v>#REF!</v>
      </c>
      <c r="N613" s="61" t="e">
        <f>'Raw Data'!#REF!/N$1</f>
        <v>#REF!</v>
      </c>
      <c r="O613" s="61" t="e">
        <f>'Raw Data'!#REF!/O$1</f>
        <v>#REF!</v>
      </c>
      <c r="P613" s="61" t="str">
        <f t="shared" si="76"/>
        <v/>
      </c>
      <c r="Q613" s="61" t="e">
        <f t="shared" si="77"/>
        <v>#REF!</v>
      </c>
    </row>
    <row r="614" spans="1:17">
      <c r="A614" s="113" t="s">
        <v>210</v>
      </c>
      <c r="B614" s="113">
        <v>4</v>
      </c>
      <c r="C614" s="113">
        <v>2023</v>
      </c>
      <c r="D614" s="113" t="s">
        <v>211</v>
      </c>
      <c r="E614" s="113" t="s">
        <v>211</v>
      </c>
      <c r="F614" s="207">
        <v>45261</v>
      </c>
      <c r="G614" s="112">
        <f t="shared" si="75"/>
        <v>31</v>
      </c>
      <c r="H614" s="208">
        <f t="shared" si="72"/>
        <v>45263</v>
      </c>
      <c r="I614" s="153">
        <f>_xlfn.XLOOKUP(Table12[[#This Row],[Month Year]],'Modelling New'!D:D,'Modelling New'!N:N)</f>
        <v>10.507</v>
      </c>
      <c r="J614" s="61" t="e">
        <f>'Raw Data'!#REF!/J$1</f>
        <v>#REF!</v>
      </c>
      <c r="K614" s="61" t="e">
        <f>'Raw Data'!#REF!/K$1</f>
        <v>#REF!</v>
      </c>
      <c r="L614" s="61" t="e">
        <f>'Raw Data'!#REF!/L$1</f>
        <v>#REF!</v>
      </c>
      <c r="M614" s="61" t="e">
        <f>'Raw Data'!#REF!/M$1</f>
        <v>#REF!</v>
      </c>
      <c r="N614" s="61" t="e">
        <f>'Raw Data'!#REF!/N$1</f>
        <v>#REF!</v>
      </c>
      <c r="O614" s="61" t="e">
        <f>'Raw Data'!#REF!/O$1</f>
        <v>#REF!</v>
      </c>
      <c r="P614" s="61" t="str">
        <f t="shared" si="76"/>
        <v/>
      </c>
      <c r="Q614" s="61" t="e">
        <f t="shared" si="77"/>
        <v>#REF!</v>
      </c>
    </row>
    <row r="615" spans="1:17">
      <c r="A615" s="113" t="s">
        <v>210</v>
      </c>
      <c r="B615" s="113">
        <v>4</v>
      </c>
      <c r="C615" s="113">
        <v>2023</v>
      </c>
      <c r="D615" s="113" t="s">
        <v>211</v>
      </c>
      <c r="E615" s="113" t="s">
        <v>211</v>
      </c>
      <c r="F615" s="207">
        <v>45261</v>
      </c>
      <c r="G615" s="112">
        <f t="shared" si="75"/>
        <v>31</v>
      </c>
      <c r="H615" s="208">
        <f t="shared" si="72"/>
        <v>45264</v>
      </c>
      <c r="I615" s="153">
        <f>_xlfn.XLOOKUP(Table12[[#This Row],[Month Year]],'Modelling New'!D:D,'Modelling New'!N:N)</f>
        <v>10.507</v>
      </c>
      <c r="J615" s="61" t="e">
        <f>'Raw Data'!#REF!/J$1</f>
        <v>#REF!</v>
      </c>
      <c r="K615" s="61" t="e">
        <f>'Raw Data'!#REF!/K$1</f>
        <v>#REF!</v>
      </c>
      <c r="L615" s="61" t="e">
        <f>'Raw Data'!#REF!/L$1</f>
        <v>#REF!</v>
      </c>
      <c r="M615" s="61" t="e">
        <f>'Raw Data'!#REF!/M$1</f>
        <v>#REF!</v>
      </c>
      <c r="N615" s="61" t="e">
        <f>'Raw Data'!#REF!/N$1</f>
        <v>#REF!</v>
      </c>
      <c r="O615" s="61" t="e">
        <f>'Raw Data'!#REF!/O$1</f>
        <v>#REF!</v>
      </c>
      <c r="P615" s="61" t="str">
        <f t="shared" si="76"/>
        <v/>
      </c>
      <c r="Q615" s="61" t="e">
        <f t="shared" si="77"/>
        <v>#REF!</v>
      </c>
    </row>
    <row r="616" spans="1:17">
      <c r="A616" s="113" t="s">
        <v>210</v>
      </c>
      <c r="B616" s="113">
        <v>4</v>
      </c>
      <c r="C616" s="113">
        <v>2023</v>
      </c>
      <c r="D616" s="113" t="s">
        <v>211</v>
      </c>
      <c r="E616" s="113" t="s">
        <v>211</v>
      </c>
      <c r="F616" s="207">
        <v>45261</v>
      </c>
      <c r="G616" s="112">
        <f t="shared" si="75"/>
        <v>31</v>
      </c>
      <c r="H616" s="208">
        <f t="shared" si="72"/>
        <v>45265</v>
      </c>
      <c r="I616" s="153">
        <f>_xlfn.XLOOKUP(Table12[[#This Row],[Month Year]],'Modelling New'!D:D,'Modelling New'!N:N)</f>
        <v>10.507</v>
      </c>
      <c r="J616" s="61" t="e">
        <f>'Raw Data'!#REF!/J$1</f>
        <v>#REF!</v>
      </c>
      <c r="K616" s="61" t="e">
        <f>'Raw Data'!#REF!/K$1</f>
        <v>#REF!</v>
      </c>
      <c r="L616" s="61" t="e">
        <f>'Raw Data'!#REF!/L$1</f>
        <v>#REF!</v>
      </c>
      <c r="M616" s="61" t="e">
        <f>'Raw Data'!#REF!/M$1</f>
        <v>#REF!</v>
      </c>
      <c r="N616" s="61" t="e">
        <f>'Raw Data'!#REF!/N$1</f>
        <v>#REF!</v>
      </c>
      <c r="O616" s="61" t="e">
        <f>'Raw Data'!#REF!/O$1</f>
        <v>#REF!</v>
      </c>
      <c r="P616" s="61" t="str">
        <f t="shared" si="76"/>
        <v/>
      </c>
      <c r="Q616" s="61" t="e">
        <f t="shared" si="77"/>
        <v>#REF!</v>
      </c>
    </row>
    <row r="617" spans="1:17">
      <c r="A617" s="113" t="s">
        <v>210</v>
      </c>
      <c r="B617" s="113">
        <v>4</v>
      </c>
      <c r="C617" s="113">
        <v>2023</v>
      </c>
      <c r="D617" s="113" t="s">
        <v>211</v>
      </c>
      <c r="E617" s="113" t="s">
        <v>211</v>
      </c>
      <c r="F617" s="207">
        <v>45261</v>
      </c>
      <c r="G617" s="112">
        <f t="shared" si="75"/>
        <v>31</v>
      </c>
      <c r="H617" s="208">
        <f t="shared" si="72"/>
        <v>45266</v>
      </c>
      <c r="I617" s="153">
        <f>_xlfn.XLOOKUP(Table12[[#This Row],[Month Year]],'Modelling New'!D:D,'Modelling New'!N:N)</f>
        <v>10.507</v>
      </c>
      <c r="J617" s="61" t="e">
        <f>'Raw Data'!#REF!/J$1</f>
        <v>#REF!</v>
      </c>
      <c r="K617" s="61" t="e">
        <f>'Raw Data'!#REF!/K$1</f>
        <v>#REF!</v>
      </c>
      <c r="L617" s="61" t="e">
        <f>'Raw Data'!#REF!/L$1</f>
        <v>#REF!</v>
      </c>
      <c r="M617" s="61" t="e">
        <f>'Raw Data'!#REF!/M$1</f>
        <v>#REF!</v>
      </c>
      <c r="N617" s="61" t="e">
        <f>'Raw Data'!#REF!/N$1</f>
        <v>#REF!</v>
      </c>
      <c r="O617" s="61" t="e">
        <f>'Raw Data'!#REF!/O$1</f>
        <v>#REF!</v>
      </c>
      <c r="P617" s="61" t="str">
        <f t="shared" si="76"/>
        <v/>
      </c>
      <c r="Q617" s="61" t="e">
        <f t="shared" si="77"/>
        <v>#REF!</v>
      </c>
    </row>
    <row r="618" spans="1:17">
      <c r="A618" s="113" t="s">
        <v>210</v>
      </c>
      <c r="B618" s="113">
        <v>4</v>
      </c>
      <c r="C618" s="113">
        <v>2023</v>
      </c>
      <c r="D618" s="113" t="s">
        <v>211</v>
      </c>
      <c r="E618" s="113" t="s">
        <v>211</v>
      </c>
      <c r="F618" s="207">
        <v>45261</v>
      </c>
      <c r="G618" s="112">
        <f t="shared" si="75"/>
        <v>31</v>
      </c>
      <c r="H618" s="208">
        <f t="shared" si="72"/>
        <v>45267</v>
      </c>
      <c r="I618" s="153">
        <f>_xlfn.XLOOKUP(Table12[[#This Row],[Month Year]],'Modelling New'!D:D,'Modelling New'!N:N)</f>
        <v>10.507</v>
      </c>
      <c r="J618" s="61" t="e">
        <f>'Raw Data'!#REF!/J$1</f>
        <v>#REF!</v>
      </c>
      <c r="K618" s="61" t="e">
        <f>'Raw Data'!#REF!/K$1</f>
        <v>#REF!</v>
      </c>
      <c r="L618" s="61" t="e">
        <f>'Raw Data'!#REF!/L$1</f>
        <v>#REF!</v>
      </c>
      <c r="M618" s="61" t="e">
        <f>'Raw Data'!#REF!/M$1</f>
        <v>#REF!</v>
      </c>
      <c r="N618" s="61" t="e">
        <f>'Raw Data'!#REF!/N$1</f>
        <v>#REF!</v>
      </c>
      <c r="O618" s="61" t="e">
        <f>'Raw Data'!#REF!/O$1</f>
        <v>#REF!</v>
      </c>
      <c r="P618" s="61" t="str">
        <f t="shared" si="76"/>
        <v/>
      </c>
      <c r="Q618" s="61" t="e">
        <f t="shared" si="77"/>
        <v>#REF!</v>
      </c>
    </row>
    <row r="619" spans="1:17">
      <c r="A619" s="113" t="s">
        <v>210</v>
      </c>
      <c r="B619" s="113">
        <v>4</v>
      </c>
      <c r="C619" s="113">
        <v>2023</v>
      </c>
      <c r="D619" s="113" t="s">
        <v>211</v>
      </c>
      <c r="E619" s="113" t="s">
        <v>211</v>
      </c>
      <c r="F619" s="207">
        <v>45261</v>
      </c>
      <c r="G619" s="112">
        <f t="shared" si="75"/>
        <v>31</v>
      </c>
      <c r="H619" s="208">
        <f t="shared" si="72"/>
        <v>45268</v>
      </c>
      <c r="I619" s="153">
        <f>_xlfn.XLOOKUP(Table12[[#This Row],[Month Year]],'Modelling New'!D:D,'Modelling New'!N:N)</f>
        <v>10.507</v>
      </c>
      <c r="J619" s="61" t="e">
        <f>'Raw Data'!#REF!/J$1</f>
        <v>#REF!</v>
      </c>
      <c r="K619" s="61" t="e">
        <f>'Raw Data'!#REF!/K$1</f>
        <v>#REF!</v>
      </c>
      <c r="L619" s="61" t="e">
        <f>'Raw Data'!#REF!/L$1</f>
        <v>#REF!</v>
      </c>
      <c r="M619" s="61" t="e">
        <f>'Raw Data'!#REF!/M$1</f>
        <v>#REF!</v>
      </c>
      <c r="N619" s="61" t="e">
        <f>'Raw Data'!#REF!/N$1</f>
        <v>#REF!</v>
      </c>
      <c r="O619" s="61" t="e">
        <f>'Raw Data'!#REF!/O$1</f>
        <v>#REF!</v>
      </c>
      <c r="P619" s="61" t="str">
        <f t="shared" si="76"/>
        <v/>
      </c>
      <c r="Q619" s="61" t="e">
        <f t="shared" si="77"/>
        <v>#REF!</v>
      </c>
    </row>
    <row r="620" spans="1:17">
      <c r="A620" s="113" t="s">
        <v>210</v>
      </c>
      <c r="B620" s="113">
        <v>4</v>
      </c>
      <c r="C620" s="113">
        <v>2023</v>
      </c>
      <c r="D620" s="113" t="s">
        <v>211</v>
      </c>
      <c r="E620" s="113" t="s">
        <v>211</v>
      </c>
      <c r="F620" s="207">
        <v>45261</v>
      </c>
      <c r="G620" s="112">
        <f t="shared" si="75"/>
        <v>31</v>
      </c>
      <c r="H620" s="208">
        <f t="shared" si="72"/>
        <v>45269</v>
      </c>
      <c r="I620" s="153">
        <f>_xlfn.XLOOKUP(Table12[[#This Row],[Month Year]],'Modelling New'!D:D,'Modelling New'!N:N)</f>
        <v>10.507</v>
      </c>
      <c r="J620" s="61" t="e">
        <f>'Raw Data'!#REF!/J$1</f>
        <v>#REF!</v>
      </c>
      <c r="K620" s="61" t="e">
        <f>'Raw Data'!#REF!/K$1</f>
        <v>#REF!</v>
      </c>
      <c r="L620" s="61" t="e">
        <f>'Raw Data'!#REF!/L$1</f>
        <v>#REF!</v>
      </c>
      <c r="M620" s="61" t="e">
        <f>'Raw Data'!#REF!/M$1</f>
        <v>#REF!</v>
      </c>
      <c r="N620" s="61" t="e">
        <f>'Raw Data'!#REF!/N$1</f>
        <v>#REF!</v>
      </c>
      <c r="O620" s="61" t="e">
        <f>'Raw Data'!#REF!/O$1</f>
        <v>#REF!</v>
      </c>
      <c r="P620" s="61" t="str">
        <f t="shared" si="76"/>
        <v/>
      </c>
      <c r="Q620" s="61" t="e">
        <f t="shared" si="77"/>
        <v>#REF!</v>
      </c>
    </row>
    <row r="621" spans="1:17">
      <c r="A621" s="113" t="s">
        <v>210</v>
      </c>
      <c r="B621" s="113">
        <v>4</v>
      </c>
      <c r="C621" s="113">
        <v>2023</v>
      </c>
      <c r="D621" s="113" t="s">
        <v>211</v>
      </c>
      <c r="E621" s="113" t="s">
        <v>211</v>
      </c>
      <c r="F621" s="207">
        <v>45261</v>
      </c>
      <c r="G621" s="112">
        <f t="shared" si="75"/>
        <v>31</v>
      </c>
      <c r="H621" s="208">
        <f t="shared" si="72"/>
        <v>45270</v>
      </c>
      <c r="I621" s="153">
        <f>_xlfn.XLOOKUP(Table12[[#This Row],[Month Year]],'Modelling New'!D:D,'Modelling New'!N:N)</f>
        <v>10.507</v>
      </c>
      <c r="J621" s="61" t="e">
        <f>'Raw Data'!#REF!/J$1</f>
        <v>#REF!</v>
      </c>
      <c r="K621" s="61" t="e">
        <f>'Raw Data'!#REF!/K$1</f>
        <v>#REF!</v>
      </c>
      <c r="L621" s="61" t="e">
        <f>'Raw Data'!#REF!/L$1</f>
        <v>#REF!</v>
      </c>
      <c r="M621" s="61" t="e">
        <f>'Raw Data'!#REF!/M$1</f>
        <v>#REF!</v>
      </c>
      <c r="N621" s="61" t="e">
        <f>'Raw Data'!#REF!/N$1</f>
        <v>#REF!</v>
      </c>
      <c r="O621" s="61" t="e">
        <f>'Raw Data'!#REF!/O$1</f>
        <v>#REF!</v>
      </c>
      <c r="P621" s="61" t="str">
        <f t="shared" si="76"/>
        <v/>
      </c>
      <c r="Q621" s="61" t="e">
        <f t="shared" si="77"/>
        <v>#REF!</v>
      </c>
    </row>
    <row r="622" spans="1:17">
      <c r="A622" s="113" t="s">
        <v>210</v>
      </c>
      <c r="B622" s="113">
        <v>4</v>
      </c>
      <c r="C622" s="113">
        <v>2023</v>
      </c>
      <c r="D622" s="113" t="s">
        <v>211</v>
      </c>
      <c r="E622" s="113" t="s">
        <v>211</v>
      </c>
      <c r="F622" s="207">
        <v>45261</v>
      </c>
      <c r="G622" s="112">
        <f t="shared" si="75"/>
        <v>31</v>
      </c>
      <c r="H622" s="208">
        <f t="shared" si="72"/>
        <v>45271</v>
      </c>
      <c r="I622" s="153">
        <f>_xlfn.XLOOKUP(Table12[[#This Row],[Month Year]],'Modelling New'!D:D,'Modelling New'!N:N)</f>
        <v>10.507</v>
      </c>
      <c r="J622" s="61" t="e">
        <f>'Raw Data'!#REF!/J$1</f>
        <v>#REF!</v>
      </c>
      <c r="K622" s="61" t="e">
        <f>'Raw Data'!#REF!/K$1</f>
        <v>#REF!</v>
      </c>
      <c r="L622" s="61" t="e">
        <f>'Raw Data'!#REF!/L$1</f>
        <v>#REF!</v>
      </c>
      <c r="M622" s="61" t="e">
        <f>'Raw Data'!#REF!/M$1</f>
        <v>#REF!</v>
      </c>
      <c r="N622" s="61" t="e">
        <f>'Raw Data'!#REF!/N$1</f>
        <v>#REF!</v>
      </c>
      <c r="O622" s="61" t="e">
        <f>'Raw Data'!#REF!/O$1</f>
        <v>#REF!</v>
      </c>
      <c r="P622" s="61" t="str">
        <f t="shared" si="76"/>
        <v/>
      </c>
      <c r="Q622" s="61" t="e">
        <f t="shared" si="77"/>
        <v>#REF!</v>
      </c>
    </row>
    <row r="623" spans="1:17">
      <c r="A623" s="113" t="s">
        <v>210</v>
      </c>
      <c r="B623" s="113">
        <v>4</v>
      </c>
      <c r="C623" s="113">
        <v>2023</v>
      </c>
      <c r="D623" s="113" t="s">
        <v>211</v>
      </c>
      <c r="E623" s="113" t="s">
        <v>211</v>
      </c>
      <c r="F623" s="207">
        <v>45261</v>
      </c>
      <c r="G623" s="112">
        <f t="shared" si="75"/>
        <v>31</v>
      </c>
      <c r="H623" s="208">
        <f t="shared" si="72"/>
        <v>45272</v>
      </c>
      <c r="I623" s="153">
        <f>_xlfn.XLOOKUP(Table12[[#This Row],[Month Year]],'Modelling New'!D:D,'Modelling New'!N:N)</f>
        <v>10.507</v>
      </c>
      <c r="J623" s="61" t="e">
        <f>'Raw Data'!#REF!/J$1</f>
        <v>#REF!</v>
      </c>
      <c r="K623" s="61" t="e">
        <f>'Raw Data'!#REF!/K$1</f>
        <v>#REF!</v>
      </c>
      <c r="L623" s="61" t="e">
        <f>'Raw Data'!#REF!/L$1</f>
        <v>#REF!</v>
      </c>
      <c r="M623" s="61" t="e">
        <f>'Raw Data'!#REF!/M$1</f>
        <v>#REF!</v>
      </c>
      <c r="N623" s="61" t="e">
        <f>'Raw Data'!#REF!/N$1</f>
        <v>#REF!</v>
      </c>
      <c r="O623" s="61" t="e">
        <f>'Raw Data'!#REF!/O$1</f>
        <v>#REF!</v>
      </c>
      <c r="P623" s="61" t="str">
        <f t="shared" si="76"/>
        <v/>
      </c>
      <c r="Q623" s="61" t="e">
        <f t="shared" si="77"/>
        <v>#REF!</v>
      </c>
    </row>
    <row r="624" spans="1:17">
      <c r="A624" s="113" t="s">
        <v>210</v>
      </c>
      <c r="B624" s="113">
        <v>4</v>
      </c>
      <c r="C624" s="113">
        <v>2023</v>
      </c>
      <c r="D624" s="113" t="s">
        <v>211</v>
      </c>
      <c r="E624" s="113" t="s">
        <v>211</v>
      </c>
      <c r="F624" s="207">
        <v>45261</v>
      </c>
      <c r="G624" s="112">
        <f t="shared" si="75"/>
        <v>31</v>
      </c>
      <c r="H624" s="208">
        <f t="shared" si="72"/>
        <v>45273</v>
      </c>
      <c r="I624" s="153">
        <f>_xlfn.XLOOKUP(Table12[[#This Row],[Month Year]],'Modelling New'!D:D,'Modelling New'!N:N)</f>
        <v>10.507</v>
      </c>
      <c r="J624" s="61" t="e">
        <f>'Raw Data'!#REF!/J$1</f>
        <v>#REF!</v>
      </c>
      <c r="K624" s="61" t="e">
        <f>'Raw Data'!#REF!/K$1</f>
        <v>#REF!</v>
      </c>
      <c r="L624" s="61" t="e">
        <f>'Raw Data'!#REF!/L$1</f>
        <v>#REF!</v>
      </c>
      <c r="M624" s="61" t="e">
        <f>'Raw Data'!#REF!/M$1</f>
        <v>#REF!</v>
      </c>
      <c r="N624" s="61" t="e">
        <f>'Raw Data'!#REF!/N$1</f>
        <v>#REF!</v>
      </c>
      <c r="O624" s="61" t="e">
        <f>'Raw Data'!#REF!/O$1</f>
        <v>#REF!</v>
      </c>
      <c r="P624" s="61" t="str">
        <f t="shared" si="76"/>
        <v/>
      </c>
      <c r="Q624" s="61" t="e">
        <f t="shared" si="77"/>
        <v>#REF!</v>
      </c>
    </row>
    <row r="625" spans="1:17">
      <c r="A625" s="113" t="s">
        <v>210</v>
      </c>
      <c r="B625" s="113">
        <v>4</v>
      </c>
      <c r="C625" s="113">
        <v>2023</v>
      </c>
      <c r="D625" s="113" t="s">
        <v>211</v>
      </c>
      <c r="E625" s="113" t="s">
        <v>211</v>
      </c>
      <c r="F625" s="207">
        <v>45261</v>
      </c>
      <c r="G625" s="112">
        <f t="shared" si="75"/>
        <v>31</v>
      </c>
      <c r="H625" s="208">
        <f t="shared" si="72"/>
        <v>45274</v>
      </c>
      <c r="I625" s="153">
        <f>_xlfn.XLOOKUP(Table12[[#This Row],[Month Year]],'Modelling New'!D:D,'Modelling New'!N:N)</f>
        <v>10.507</v>
      </c>
      <c r="J625" s="61" t="e">
        <f>'Raw Data'!#REF!/J$1</f>
        <v>#REF!</v>
      </c>
      <c r="K625" s="61" t="e">
        <f>'Raw Data'!#REF!/K$1</f>
        <v>#REF!</v>
      </c>
      <c r="L625" s="61" t="e">
        <f>'Raw Data'!#REF!/L$1</f>
        <v>#REF!</v>
      </c>
      <c r="M625" s="61" t="e">
        <f>'Raw Data'!#REF!/M$1</f>
        <v>#REF!</v>
      </c>
      <c r="N625" s="61" t="e">
        <f>'Raw Data'!#REF!/N$1</f>
        <v>#REF!</v>
      </c>
      <c r="O625" s="61" t="e">
        <f>'Raw Data'!#REF!/O$1</f>
        <v>#REF!</v>
      </c>
      <c r="P625" s="61" t="str">
        <f t="shared" si="76"/>
        <v/>
      </c>
      <c r="Q625" s="61" t="e">
        <f t="shared" si="77"/>
        <v>#REF!</v>
      </c>
    </row>
    <row r="626" spans="1:17">
      <c r="A626" s="113" t="s">
        <v>210</v>
      </c>
      <c r="B626" s="113">
        <v>4</v>
      </c>
      <c r="C626" s="113">
        <v>2023</v>
      </c>
      <c r="D626" s="113" t="s">
        <v>211</v>
      </c>
      <c r="E626" s="113" t="s">
        <v>211</v>
      </c>
      <c r="F626" s="207">
        <v>45261</v>
      </c>
      <c r="G626" s="112">
        <f t="shared" si="75"/>
        <v>31</v>
      </c>
      <c r="H626" s="208">
        <f t="shared" si="72"/>
        <v>45275</v>
      </c>
      <c r="I626" s="153">
        <f>_xlfn.XLOOKUP(Table12[[#This Row],[Month Year]],'Modelling New'!D:D,'Modelling New'!N:N)</f>
        <v>10.507</v>
      </c>
      <c r="J626" s="61" t="e">
        <f>'Raw Data'!#REF!/J$1</f>
        <v>#REF!</v>
      </c>
      <c r="K626" s="61" t="e">
        <f>'Raw Data'!#REF!/K$1</f>
        <v>#REF!</v>
      </c>
      <c r="L626" s="61" t="e">
        <f>'Raw Data'!#REF!/L$1</f>
        <v>#REF!</v>
      </c>
      <c r="M626" s="61" t="e">
        <f>'Raw Data'!#REF!/M$1</f>
        <v>#REF!</v>
      </c>
      <c r="N626" s="61" t="e">
        <f>'Raw Data'!#REF!/N$1</f>
        <v>#REF!</v>
      </c>
      <c r="O626" s="61" t="e">
        <f>'Raw Data'!#REF!/O$1</f>
        <v>#REF!</v>
      </c>
      <c r="P626" s="61" t="str">
        <f t="shared" si="76"/>
        <v/>
      </c>
      <c r="Q626" s="61" t="e">
        <f t="shared" si="77"/>
        <v>#REF!</v>
      </c>
    </row>
    <row r="627" spans="1:17">
      <c r="A627" s="113" t="s">
        <v>210</v>
      </c>
      <c r="B627" s="113">
        <v>4</v>
      </c>
      <c r="C627" s="113">
        <v>2023</v>
      </c>
      <c r="D627" s="113" t="s">
        <v>211</v>
      </c>
      <c r="E627" s="113" t="s">
        <v>211</v>
      </c>
      <c r="F627" s="207">
        <v>45261</v>
      </c>
      <c r="G627" s="112">
        <f t="shared" si="75"/>
        <v>31</v>
      </c>
      <c r="H627" s="208">
        <f t="shared" si="72"/>
        <v>45276</v>
      </c>
      <c r="I627" s="153">
        <f>_xlfn.XLOOKUP(Table12[[#This Row],[Month Year]],'Modelling New'!D:D,'Modelling New'!N:N)</f>
        <v>10.507</v>
      </c>
      <c r="J627" s="61" t="e">
        <f>'Raw Data'!#REF!/J$1</f>
        <v>#REF!</v>
      </c>
      <c r="K627" s="61" t="e">
        <f>'Raw Data'!#REF!/K$1</f>
        <v>#REF!</v>
      </c>
      <c r="L627" s="61" t="e">
        <f>'Raw Data'!#REF!/L$1</f>
        <v>#REF!</v>
      </c>
      <c r="M627" s="61" t="e">
        <f>'Raw Data'!#REF!/M$1</f>
        <v>#REF!</v>
      </c>
      <c r="N627" s="61" t="e">
        <f>'Raw Data'!#REF!/N$1</f>
        <v>#REF!</v>
      </c>
      <c r="O627" s="61" t="e">
        <f>'Raw Data'!#REF!/O$1</f>
        <v>#REF!</v>
      </c>
      <c r="P627" s="61" t="str">
        <f t="shared" si="76"/>
        <v/>
      </c>
      <c r="Q627" s="61" t="e">
        <f t="shared" si="77"/>
        <v>#REF!</v>
      </c>
    </row>
    <row r="628" spans="1:17">
      <c r="A628" s="113" t="s">
        <v>210</v>
      </c>
      <c r="B628" s="113">
        <v>4</v>
      </c>
      <c r="C628" s="113">
        <v>2023</v>
      </c>
      <c r="D628" s="113" t="s">
        <v>211</v>
      </c>
      <c r="E628" s="113" t="s">
        <v>211</v>
      </c>
      <c r="F628" s="207">
        <v>45261</v>
      </c>
      <c r="G628" s="112">
        <f t="shared" si="75"/>
        <v>31</v>
      </c>
      <c r="H628" s="208">
        <f t="shared" si="72"/>
        <v>45277</v>
      </c>
      <c r="I628" s="153">
        <f>_xlfn.XLOOKUP(Table12[[#This Row],[Month Year]],'Modelling New'!D:D,'Modelling New'!N:N)</f>
        <v>10.507</v>
      </c>
      <c r="J628" s="61" t="e">
        <f>'Raw Data'!#REF!/J$1</f>
        <v>#REF!</v>
      </c>
      <c r="K628" s="61" t="e">
        <f>'Raw Data'!#REF!/K$1</f>
        <v>#REF!</v>
      </c>
      <c r="L628" s="61" t="e">
        <f>'Raw Data'!#REF!/L$1</f>
        <v>#REF!</v>
      </c>
      <c r="M628" s="61" t="e">
        <f>'Raw Data'!#REF!/M$1</f>
        <v>#REF!</v>
      </c>
      <c r="N628" s="61" t="e">
        <f>'Raw Data'!#REF!/N$1</f>
        <v>#REF!</v>
      </c>
      <c r="O628" s="61" t="e">
        <f>'Raw Data'!#REF!/O$1</f>
        <v>#REF!</v>
      </c>
      <c r="P628" s="61" t="str">
        <f t="shared" si="76"/>
        <v/>
      </c>
      <c r="Q628" s="61" t="e">
        <f t="shared" si="77"/>
        <v>#REF!</v>
      </c>
    </row>
    <row r="629" spans="1:17">
      <c r="A629" s="113" t="s">
        <v>210</v>
      </c>
      <c r="B629" s="113">
        <v>4</v>
      </c>
      <c r="C629" s="113">
        <v>2023</v>
      </c>
      <c r="D629" s="113" t="s">
        <v>211</v>
      </c>
      <c r="E629" s="113" t="s">
        <v>211</v>
      </c>
      <c r="F629" s="207">
        <v>45261</v>
      </c>
      <c r="G629" s="112">
        <f t="shared" si="75"/>
        <v>31</v>
      </c>
      <c r="H629" s="208">
        <f t="shared" si="72"/>
        <v>45278</v>
      </c>
      <c r="I629" s="153">
        <f>_xlfn.XLOOKUP(Table12[[#This Row],[Month Year]],'Modelling New'!D:D,'Modelling New'!N:N)</f>
        <v>10.507</v>
      </c>
      <c r="J629" s="61" t="e">
        <f>'Raw Data'!#REF!/J$1</f>
        <v>#REF!</v>
      </c>
      <c r="K629" s="61" t="e">
        <f>'Raw Data'!#REF!/K$1</f>
        <v>#REF!</v>
      </c>
      <c r="L629" s="61" t="e">
        <f>'Raw Data'!#REF!/L$1</f>
        <v>#REF!</v>
      </c>
      <c r="M629" s="61" t="e">
        <f>'Raw Data'!#REF!/M$1</f>
        <v>#REF!</v>
      </c>
      <c r="N629" s="61" t="e">
        <f>'Raw Data'!#REF!/N$1</f>
        <v>#REF!</v>
      </c>
      <c r="O629" s="61" t="e">
        <f>'Raw Data'!#REF!/O$1</f>
        <v>#REF!</v>
      </c>
      <c r="P629" s="61" t="str">
        <f t="shared" si="76"/>
        <v/>
      </c>
      <c r="Q629" s="61" t="e">
        <f t="shared" si="77"/>
        <v>#REF!</v>
      </c>
    </row>
    <row r="630" spans="1:17">
      <c r="A630" s="113" t="s">
        <v>210</v>
      </c>
      <c r="B630" s="113">
        <v>4</v>
      </c>
      <c r="C630" s="113">
        <v>2023</v>
      </c>
      <c r="D630" s="113" t="s">
        <v>211</v>
      </c>
      <c r="E630" s="113" t="s">
        <v>211</v>
      </c>
      <c r="F630" s="207">
        <v>45261</v>
      </c>
      <c r="G630" s="112">
        <f t="shared" si="75"/>
        <v>31</v>
      </c>
      <c r="H630" s="208">
        <f t="shared" si="72"/>
        <v>45279</v>
      </c>
      <c r="I630" s="153">
        <f>_xlfn.XLOOKUP(Table12[[#This Row],[Month Year]],'Modelling New'!D:D,'Modelling New'!N:N)</f>
        <v>10.507</v>
      </c>
      <c r="J630" s="61" t="e">
        <f>'Raw Data'!#REF!/J$1</f>
        <v>#REF!</v>
      </c>
      <c r="K630" s="61" t="e">
        <f>'Raw Data'!#REF!/K$1</f>
        <v>#REF!</v>
      </c>
      <c r="L630" s="61" t="e">
        <f>'Raw Data'!#REF!/L$1</f>
        <v>#REF!</v>
      </c>
      <c r="M630" s="61" t="e">
        <f>'Raw Data'!#REF!/M$1</f>
        <v>#REF!</v>
      </c>
      <c r="N630" s="61" t="e">
        <f>'Raw Data'!#REF!/N$1</f>
        <v>#REF!</v>
      </c>
      <c r="O630" s="61" t="e">
        <f>'Raw Data'!#REF!/O$1</f>
        <v>#REF!</v>
      </c>
      <c r="P630" s="61" t="str">
        <f t="shared" si="76"/>
        <v/>
      </c>
      <c r="Q630" s="61" t="e">
        <f t="shared" si="77"/>
        <v>#REF!</v>
      </c>
    </row>
    <row r="631" spans="1:17">
      <c r="A631" s="113" t="s">
        <v>210</v>
      </c>
      <c r="B631" s="113">
        <v>4</v>
      </c>
      <c r="C631" s="113">
        <v>2023</v>
      </c>
      <c r="D631" s="113" t="s">
        <v>211</v>
      </c>
      <c r="E631" s="113" t="s">
        <v>211</v>
      </c>
      <c r="F631" s="207">
        <v>45261</v>
      </c>
      <c r="G631" s="112">
        <f t="shared" si="75"/>
        <v>31</v>
      </c>
      <c r="H631" s="208">
        <f t="shared" si="72"/>
        <v>45280</v>
      </c>
      <c r="I631" s="153">
        <f>_xlfn.XLOOKUP(Table12[[#This Row],[Month Year]],'Modelling New'!D:D,'Modelling New'!N:N)</f>
        <v>10.507</v>
      </c>
      <c r="J631" s="61" t="e">
        <f>'Raw Data'!#REF!/J$1</f>
        <v>#REF!</v>
      </c>
      <c r="K631" s="61" t="e">
        <f>'Raw Data'!#REF!/K$1</f>
        <v>#REF!</v>
      </c>
      <c r="L631" s="61" t="e">
        <f>'Raw Data'!#REF!/L$1</f>
        <v>#REF!</v>
      </c>
      <c r="M631" s="61" t="e">
        <f>'Raw Data'!#REF!/M$1</f>
        <v>#REF!</v>
      </c>
      <c r="N631" s="61" t="e">
        <f>'Raw Data'!#REF!/N$1</f>
        <v>#REF!</v>
      </c>
      <c r="O631" s="61" t="e">
        <f>'Raw Data'!#REF!/O$1</f>
        <v>#REF!</v>
      </c>
      <c r="P631" s="61" t="str">
        <f t="shared" si="76"/>
        <v/>
      </c>
      <c r="Q631" s="61" t="e">
        <f t="shared" si="77"/>
        <v>#REF!</v>
      </c>
    </row>
    <row r="632" spans="1:17">
      <c r="A632" s="113" t="s">
        <v>210</v>
      </c>
      <c r="B632" s="113">
        <v>4</v>
      </c>
      <c r="C632" s="113">
        <v>2023</v>
      </c>
      <c r="D632" s="113" t="s">
        <v>211</v>
      </c>
      <c r="E632" s="113" t="s">
        <v>211</v>
      </c>
      <c r="F632" s="207">
        <v>45261</v>
      </c>
      <c r="G632" s="112">
        <f t="shared" si="75"/>
        <v>31</v>
      </c>
      <c r="H632" s="208">
        <f t="shared" si="72"/>
        <v>45281</v>
      </c>
      <c r="I632" s="153">
        <f>_xlfn.XLOOKUP(Table12[[#This Row],[Month Year]],'Modelling New'!D:D,'Modelling New'!N:N)</f>
        <v>10.507</v>
      </c>
      <c r="J632" s="61" t="e">
        <f>'Raw Data'!#REF!/J$1</f>
        <v>#REF!</v>
      </c>
      <c r="K632" s="61" t="e">
        <f>'Raw Data'!#REF!/K$1</f>
        <v>#REF!</v>
      </c>
      <c r="L632" s="61" t="e">
        <f>'Raw Data'!#REF!/L$1</f>
        <v>#REF!</v>
      </c>
      <c r="M632" s="61" t="e">
        <f>'Raw Data'!#REF!/M$1</f>
        <v>#REF!</v>
      </c>
      <c r="N632" s="61" t="e">
        <f>'Raw Data'!#REF!/N$1</f>
        <v>#REF!</v>
      </c>
      <c r="O632" s="61" t="e">
        <f>'Raw Data'!#REF!/O$1</f>
        <v>#REF!</v>
      </c>
      <c r="P632" s="61" t="str">
        <f t="shared" si="76"/>
        <v/>
      </c>
      <c r="Q632" s="61" t="e">
        <f t="shared" si="77"/>
        <v>#REF!</v>
      </c>
    </row>
    <row r="633" spans="1:17">
      <c r="A633" s="113" t="s">
        <v>210</v>
      </c>
      <c r="B633" s="113">
        <v>4</v>
      </c>
      <c r="C633" s="113">
        <v>2023</v>
      </c>
      <c r="D633" s="113" t="s">
        <v>211</v>
      </c>
      <c r="E633" s="113" t="s">
        <v>211</v>
      </c>
      <c r="F633" s="207">
        <v>45261</v>
      </c>
      <c r="G633" s="112">
        <f t="shared" ref="G633:G664" si="78">DAY(EOMONTH(F633,0))</f>
        <v>31</v>
      </c>
      <c r="H633" s="208">
        <f t="shared" si="72"/>
        <v>45282</v>
      </c>
      <c r="I633" s="153">
        <f>_xlfn.XLOOKUP(Table12[[#This Row],[Month Year]],'Modelling New'!D:D,'Modelling New'!N:N)</f>
        <v>10.507</v>
      </c>
      <c r="J633" s="61" t="e">
        <f>'Raw Data'!#REF!/J$1</f>
        <v>#REF!</v>
      </c>
      <c r="K633" s="61" t="e">
        <f>'Raw Data'!#REF!/K$1</f>
        <v>#REF!</v>
      </c>
      <c r="L633" s="61" t="e">
        <f>'Raw Data'!#REF!/L$1</f>
        <v>#REF!</v>
      </c>
      <c r="M633" s="61" t="e">
        <f>'Raw Data'!#REF!/M$1</f>
        <v>#REF!</v>
      </c>
      <c r="N633" s="61" t="e">
        <f>'Raw Data'!#REF!/N$1</f>
        <v>#REF!</v>
      </c>
      <c r="O633" s="61" t="e">
        <f>'Raw Data'!#REF!/O$1</f>
        <v>#REF!</v>
      </c>
      <c r="P633" s="61" t="str">
        <f t="shared" ref="P633:P664" si="79">IFERROR(AVERAGEIF(J633:O633,"&gt;"&amp;0,J633:O633),"")</f>
        <v/>
      </c>
      <c r="Q633" s="61" t="e">
        <f t="shared" ref="Q633:Q664" si="80">MAXA(J633:O633)</f>
        <v>#REF!</v>
      </c>
    </row>
    <row r="634" spans="1:17">
      <c r="A634" s="113" t="s">
        <v>210</v>
      </c>
      <c r="B634" s="113">
        <v>4</v>
      </c>
      <c r="C634" s="113">
        <v>2023</v>
      </c>
      <c r="D634" s="113" t="s">
        <v>211</v>
      </c>
      <c r="E634" s="113" t="s">
        <v>211</v>
      </c>
      <c r="F634" s="207">
        <v>45261</v>
      </c>
      <c r="G634" s="112">
        <f t="shared" si="78"/>
        <v>31</v>
      </c>
      <c r="H634" s="208">
        <f t="shared" si="72"/>
        <v>45283</v>
      </c>
      <c r="I634" s="153">
        <f>_xlfn.XLOOKUP(Table12[[#This Row],[Month Year]],'Modelling New'!D:D,'Modelling New'!N:N)</f>
        <v>10.507</v>
      </c>
      <c r="J634" s="61" t="e">
        <f>'Raw Data'!#REF!/J$1</f>
        <v>#REF!</v>
      </c>
      <c r="K634" s="61" t="e">
        <f>'Raw Data'!#REF!/K$1</f>
        <v>#REF!</v>
      </c>
      <c r="L634" s="61" t="e">
        <f>'Raw Data'!#REF!/L$1</f>
        <v>#REF!</v>
      </c>
      <c r="M634" s="61" t="e">
        <f>'Raw Data'!#REF!/M$1</f>
        <v>#REF!</v>
      </c>
      <c r="N634" s="61" t="e">
        <f>'Raw Data'!#REF!/N$1</f>
        <v>#REF!</v>
      </c>
      <c r="O634" s="61" t="e">
        <f>'Raw Data'!#REF!/O$1</f>
        <v>#REF!</v>
      </c>
      <c r="P634" s="61" t="str">
        <f t="shared" si="79"/>
        <v/>
      </c>
      <c r="Q634" s="61" t="e">
        <f t="shared" si="80"/>
        <v>#REF!</v>
      </c>
    </row>
    <row r="635" spans="1:17">
      <c r="A635" s="113" t="s">
        <v>210</v>
      </c>
      <c r="B635" s="113">
        <v>4</v>
      </c>
      <c r="C635" s="113">
        <v>2023</v>
      </c>
      <c r="D635" s="113" t="s">
        <v>211</v>
      </c>
      <c r="E635" s="113" t="s">
        <v>211</v>
      </c>
      <c r="F635" s="207">
        <v>45261</v>
      </c>
      <c r="G635" s="112">
        <f t="shared" si="78"/>
        <v>31</v>
      </c>
      <c r="H635" s="208">
        <f t="shared" si="72"/>
        <v>45284</v>
      </c>
      <c r="I635" s="153">
        <f>_xlfn.XLOOKUP(Table12[[#This Row],[Month Year]],'Modelling New'!D:D,'Modelling New'!N:N)</f>
        <v>10.507</v>
      </c>
      <c r="J635" s="61" t="e">
        <f>'Raw Data'!#REF!/J$1</f>
        <v>#REF!</v>
      </c>
      <c r="K635" s="61" t="e">
        <f>'Raw Data'!#REF!/K$1</f>
        <v>#REF!</v>
      </c>
      <c r="L635" s="61" t="e">
        <f>'Raw Data'!#REF!/L$1</f>
        <v>#REF!</v>
      </c>
      <c r="M635" s="61" t="e">
        <f>'Raw Data'!#REF!/M$1</f>
        <v>#REF!</v>
      </c>
      <c r="N635" s="61" t="e">
        <f>'Raw Data'!#REF!/N$1</f>
        <v>#REF!</v>
      </c>
      <c r="O635" s="61" t="e">
        <f>'Raw Data'!#REF!/O$1</f>
        <v>#REF!</v>
      </c>
      <c r="P635" s="61" t="str">
        <f t="shared" si="79"/>
        <v/>
      </c>
      <c r="Q635" s="61" t="e">
        <f t="shared" si="80"/>
        <v>#REF!</v>
      </c>
    </row>
    <row r="636" spans="1:17">
      <c r="A636" s="113" t="s">
        <v>210</v>
      </c>
      <c r="B636" s="113">
        <v>4</v>
      </c>
      <c r="C636" s="113">
        <v>2023</v>
      </c>
      <c r="D636" s="113" t="s">
        <v>211</v>
      </c>
      <c r="E636" s="113" t="s">
        <v>211</v>
      </c>
      <c r="F636" s="207">
        <v>45261</v>
      </c>
      <c r="G636" s="112">
        <f t="shared" si="78"/>
        <v>31</v>
      </c>
      <c r="H636" s="208">
        <f t="shared" si="72"/>
        <v>45285</v>
      </c>
      <c r="I636" s="153">
        <f>_xlfn.XLOOKUP(Table12[[#This Row],[Month Year]],'Modelling New'!D:D,'Modelling New'!N:N)</f>
        <v>10.507</v>
      </c>
      <c r="J636" s="61" t="e">
        <f>'Raw Data'!#REF!/J$1</f>
        <v>#REF!</v>
      </c>
      <c r="K636" s="61" t="e">
        <f>'Raw Data'!#REF!/K$1</f>
        <v>#REF!</v>
      </c>
      <c r="L636" s="61" t="e">
        <f>'Raw Data'!#REF!/L$1</f>
        <v>#REF!</v>
      </c>
      <c r="M636" s="61" t="e">
        <f>'Raw Data'!#REF!/M$1</f>
        <v>#REF!</v>
      </c>
      <c r="N636" s="61" t="e">
        <f>'Raw Data'!#REF!/N$1</f>
        <v>#REF!</v>
      </c>
      <c r="O636" s="61" t="e">
        <f>'Raw Data'!#REF!/O$1</f>
        <v>#REF!</v>
      </c>
      <c r="P636" s="61" t="str">
        <f t="shared" si="79"/>
        <v/>
      </c>
      <c r="Q636" s="61" t="e">
        <f t="shared" si="80"/>
        <v>#REF!</v>
      </c>
    </row>
    <row r="637" spans="1:17">
      <c r="A637" s="113" t="s">
        <v>210</v>
      </c>
      <c r="B637" s="113">
        <v>4</v>
      </c>
      <c r="C637" s="113">
        <v>2023</v>
      </c>
      <c r="D637" s="113" t="s">
        <v>211</v>
      </c>
      <c r="E637" s="113" t="s">
        <v>211</v>
      </c>
      <c r="F637" s="207">
        <v>45261</v>
      </c>
      <c r="G637" s="112">
        <f t="shared" si="78"/>
        <v>31</v>
      </c>
      <c r="H637" s="208">
        <f t="shared" si="72"/>
        <v>45286</v>
      </c>
      <c r="I637" s="153">
        <f>_xlfn.XLOOKUP(Table12[[#This Row],[Month Year]],'Modelling New'!D:D,'Modelling New'!N:N)</f>
        <v>10.507</v>
      </c>
      <c r="J637" s="61" t="e">
        <f>'Raw Data'!#REF!/J$1</f>
        <v>#REF!</v>
      </c>
      <c r="K637" s="61" t="e">
        <f>'Raw Data'!#REF!/K$1</f>
        <v>#REF!</v>
      </c>
      <c r="L637" s="61" t="e">
        <f>'Raw Data'!#REF!/L$1</f>
        <v>#REF!</v>
      </c>
      <c r="M637" s="61" t="e">
        <f>'Raw Data'!#REF!/M$1</f>
        <v>#REF!</v>
      </c>
      <c r="N637" s="61" t="e">
        <f>'Raw Data'!#REF!/N$1</f>
        <v>#REF!</v>
      </c>
      <c r="O637" s="61" t="e">
        <f>'Raw Data'!#REF!/O$1</f>
        <v>#REF!</v>
      </c>
      <c r="P637" s="61" t="str">
        <f t="shared" si="79"/>
        <v/>
      </c>
      <c r="Q637" s="61" t="e">
        <f t="shared" si="80"/>
        <v>#REF!</v>
      </c>
    </row>
    <row r="638" spans="1:17">
      <c r="A638" s="113" t="s">
        <v>210</v>
      </c>
      <c r="B638" s="113">
        <v>4</v>
      </c>
      <c r="C638" s="113">
        <v>2023</v>
      </c>
      <c r="D638" s="113" t="s">
        <v>211</v>
      </c>
      <c r="E638" s="113" t="s">
        <v>211</v>
      </c>
      <c r="F638" s="207">
        <v>45261</v>
      </c>
      <c r="G638" s="112">
        <f t="shared" si="78"/>
        <v>31</v>
      </c>
      <c r="H638" s="208">
        <f t="shared" si="72"/>
        <v>45287</v>
      </c>
      <c r="I638" s="153">
        <f>_xlfn.XLOOKUP(Table12[[#This Row],[Month Year]],'Modelling New'!D:D,'Modelling New'!N:N)</f>
        <v>10.507</v>
      </c>
      <c r="J638" s="61" t="e">
        <f>'Raw Data'!#REF!/J$1</f>
        <v>#REF!</v>
      </c>
      <c r="K638" s="61" t="e">
        <f>'Raw Data'!#REF!/K$1</f>
        <v>#REF!</v>
      </c>
      <c r="L638" s="61" t="e">
        <f>'Raw Data'!#REF!/L$1</f>
        <v>#REF!</v>
      </c>
      <c r="M638" s="61" t="e">
        <f>'Raw Data'!#REF!/M$1</f>
        <v>#REF!</v>
      </c>
      <c r="N638" s="61" t="e">
        <f>'Raw Data'!#REF!/N$1</f>
        <v>#REF!</v>
      </c>
      <c r="O638" s="61" t="e">
        <f>'Raw Data'!#REF!/O$1</f>
        <v>#REF!</v>
      </c>
      <c r="P638" s="61" t="str">
        <f t="shared" si="79"/>
        <v/>
      </c>
      <c r="Q638" s="61" t="e">
        <f t="shared" si="80"/>
        <v>#REF!</v>
      </c>
    </row>
    <row r="639" spans="1:17">
      <c r="A639" s="113" t="s">
        <v>210</v>
      </c>
      <c r="B639" s="113">
        <v>4</v>
      </c>
      <c r="C639" s="113">
        <v>2023</v>
      </c>
      <c r="D639" s="113" t="s">
        <v>211</v>
      </c>
      <c r="E639" s="113" t="s">
        <v>211</v>
      </c>
      <c r="F639" s="207">
        <v>45261</v>
      </c>
      <c r="G639" s="112">
        <f t="shared" si="78"/>
        <v>31</v>
      </c>
      <c r="H639" s="208">
        <f t="shared" si="72"/>
        <v>45288</v>
      </c>
      <c r="I639" s="153">
        <f>_xlfn.XLOOKUP(Table12[[#This Row],[Month Year]],'Modelling New'!D:D,'Modelling New'!N:N)</f>
        <v>10.507</v>
      </c>
      <c r="J639" s="61" t="e">
        <f>'Raw Data'!#REF!/J$1</f>
        <v>#REF!</v>
      </c>
      <c r="K639" s="61" t="e">
        <f>'Raw Data'!#REF!/K$1</f>
        <v>#REF!</v>
      </c>
      <c r="L639" s="61" t="e">
        <f>'Raw Data'!#REF!/L$1</f>
        <v>#REF!</v>
      </c>
      <c r="M639" s="61" t="e">
        <f>'Raw Data'!#REF!/M$1</f>
        <v>#REF!</v>
      </c>
      <c r="N639" s="61" t="e">
        <f>'Raw Data'!#REF!/N$1</f>
        <v>#REF!</v>
      </c>
      <c r="O639" s="61" t="e">
        <f>'Raw Data'!#REF!/O$1</f>
        <v>#REF!</v>
      </c>
      <c r="P639" s="61" t="str">
        <f t="shared" si="79"/>
        <v/>
      </c>
      <c r="Q639" s="61" t="e">
        <f t="shared" si="80"/>
        <v>#REF!</v>
      </c>
    </row>
    <row r="640" spans="1:17">
      <c r="A640" s="113" t="s">
        <v>210</v>
      </c>
      <c r="B640" s="113">
        <v>4</v>
      </c>
      <c r="C640" s="113">
        <v>2023</v>
      </c>
      <c r="D640" s="113" t="s">
        <v>211</v>
      </c>
      <c r="E640" s="113" t="s">
        <v>211</v>
      </c>
      <c r="F640" s="207">
        <v>45261</v>
      </c>
      <c r="G640" s="112">
        <f t="shared" si="78"/>
        <v>31</v>
      </c>
      <c r="H640" s="208">
        <f t="shared" si="72"/>
        <v>45289</v>
      </c>
      <c r="I640" s="153">
        <f>_xlfn.XLOOKUP(Table12[[#This Row],[Month Year]],'Modelling New'!D:D,'Modelling New'!N:N)</f>
        <v>10.507</v>
      </c>
      <c r="J640" s="61" t="e">
        <f>'Raw Data'!#REF!/J$1</f>
        <v>#REF!</v>
      </c>
      <c r="K640" s="61" t="e">
        <f>'Raw Data'!#REF!/K$1</f>
        <v>#REF!</v>
      </c>
      <c r="L640" s="61" t="e">
        <f>'Raw Data'!#REF!/L$1</f>
        <v>#REF!</v>
      </c>
      <c r="M640" s="61" t="e">
        <f>'Raw Data'!#REF!/M$1</f>
        <v>#REF!</v>
      </c>
      <c r="N640" s="61" t="e">
        <f>'Raw Data'!#REF!/N$1</f>
        <v>#REF!</v>
      </c>
      <c r="O640" s="61" t="e">
        <f>'Raw Data'!#REF!/O$1</f>
        <v>#REF!</v>
      </c>
      <c r="P640" s="61" t="str">
        <f t="shared" si="79"/>
        <v/>
      </c>
      <c r="Q640" s="61" t="e">
        <f t="shared" si="80"/>
        <v>#REF!</v>
      </c>
    </row>
    <row r="641" spans="1:17">
      <c r="A641" s="113" t="s">
        <v>210</v>
      </c>
      <c r="B641" s="113">
        <v>4</v>
      </c>
      <c r="C641" s="113">
        <v>2023</v>
      </c>
      <c r="D641" s="113" t="s">
        <v>211</v>
      </c>
      <c r="E641" s="113" t="s">
        <v>211</v>
      </c>
      <c r="F641" s="207">
        <v>45261</v>
      </c>
      <c r="G641" s="112">
        <f t="shared" si="78"/>
        <v>31</v>
      </c>
      <c r="H641" s="208">
        <f t="shared" si="72"/>
        <v>45290</v>
      </c>
      <c r="I641" s="153">
        <f>_xlfn.XLOOKUP(Table12[[#This Row],[Month Year]],'Modelling New'!D:D,'Modelling New'!N:N)</f>
        <v>10.507</v>
      </c>
      <c r="J641" s="61" t="e">
        <f>'Raw Data'!#REF!/J$1</f>
        <v>#REF!</v>
      </c>
      <c r="K641" s="61" t="e">
        <f>'Raw Data'!#REF!/K$1</f>
        <v>#REF!</v>
      </c>
      <c r="L641" s="61" t="e">
        <f>'Raw Data'!#REF!/L$1</f>
        <v>#REF!</v>
      </c>
      <c r="M641" s="61" t="e">
        <f>'Raw Data'!#REF!/M$1</f>
        <v>#REF!</v>
      </c>
      <c r="N641" s="61" t="e">
        <f>'Raw Data'!#REF!/N$1</f>
        <v>#REF!</v>
      </c>
      <c r="O641" s="61" t="e">
        <f>'Raw Data'!#REF!/O$1</f>
        <v>#REF!</v>
      </c>
      <c r="P641" s="61" t="str">
        <f t="shared" si="79"/>
        <v/>
      </c>
      <c r="Q641" s="61" t="e">
        <f t="shared" si="80"/>
        <v>#REF!</v>
      </c>
    </row>
    <row r="642" spans="1:17">
      <c r="A642" s="113" t="s">
        <v>210</v>
      </c>
      <c r="B642" s="113">
        <v>4</v>
      </c>
      <c r="C642" s="113">
        <v>2023</v>
      </c>
      <c r="D642" s="113" t="s">
        <v>211</v>
      </c>
      <c r="E642" s="113" t="s">
        <v>211</v>
      </c>
      <c r="F642" s="207">
        <v>45261</v>
      </c>
      <c r="G642" s="112">
        <f t="shared" si="78"/>
        <v>31</v>
      </c>
      <c r="H642" s="208">
        <f t="shared" si="72"/>
        <v>45291</v>
      </c>
      <c r="I642" s="153">
        <f>_xlfn.XLOOKUP(Table12[[#This Row],[Month Year]],'Modelling New'!D:D,'Modelling New'!N:N)</f>
        <v>10.507</v>
      </c>
      <c r="J642" s="61" t="e">
        <f>'Raw Data'!#REF!/J$1</f>
        <v>#REF!</v>
      </c>
      <c r="K642" s="61" t="e">
        <f>'Raw Data'!#REF!/K$1</f>
        <v>#REF!</v>
      </c>
      <c r="L642" s="61" t="e">
        <f>'Raw Data'!#REF!/L$1</f>
        <v>#REF!</v>
      </c>
      <c r="M642" s="61" t="e">
        <f>'Raw Data'!#REF!/M$1</f>
        <v>#REF!</v>
      </c>
      <c r="N642" s="61" t="e">
        <f>'Raw Data'!#REF!/N$1</f>
        <v>#REF!</v>
      </c>
      <c r="O642" s="61" t="e">
        <f>'Raw Data'!#REF!/O$1</f>
        <v>#REF!</v>
      </c>
      <c r="P642" s="61" t="str">
        <f t="shared" si="79"/>
        <v/>
      </c>
      <c r="Q642" s="61" t="e">
        <f t="shared" si="80"/>
        <v>#REF!</v>
      </c>
    </row>
    <row r="643" spans="1:17">
      <c r="A643" s="113" t="s">
        <v>210</v>
      </c>
      <c r="B643" s="112">
        <v>4</v>
      </c>
      <c r="C643" s="112">
        <v>2024</v>
      </c>
      <c r="D643" s="113" t="s">
        <v>211</v>
      </c>
      <c r="E643" s="113" t="s">
        <v>211</v>
      </c>
      <c r="F643" s="207">
        <v>45292</v>
      </c>
      <c r="G643" s="112">
        <f t="shared" si="78"/>
        <v>31</v>
      </c>
      <c r="H643" s="208">
        <f t="shared" si="72"/>
        <v>45292</v>
      </c>
      <c r="I643" s="153">
        <f>_xlfn.XLOOKUP(Table12[[#This Row],[Month Year]],'Modelling New'!D:D,'Modelling New'!N:N)</f>
        <v>10.507</v>
      </c>
      <c r="J643" s="61" t="e">
        <f>'Raw Data'!#REF!/J$1</f>
        <v>#REF!</v>
      </c>
      <c r="K643" s="61" t="e">
        <f>'Raw Data'!#REF!/K$1</f>
        <v>#REF!</v>
      </c>
      <c r="L643" s="61" t="e">
        <f>'Raw Data'!#REF!/L$1</f>
        <v>#REF!</v>
      </c>
      <c r="M643" s="61" t="e">
        <f>'Raw Data'!#REF!/M$1</f>
        <v>#REF!</v>
      </c>
      <c r="N643" s="61" t="e">
        <f>'Raw Data'!#REF!/N$1</f>
        <v>#REF!</v>
      </c>
      <c r="O643" s="61" t="e">
        <f>'Raw Data'!#REF!/O$1</f>
        <v>#REF!</v>
      </c>
      <c r="P643" s="61" t="str">
        <f t="shared" si="79"/>
        <v/>
      </c>
      <c r="Q643" s="61" t="e">
        <f t="shared" si="80"/>
        <v>#REF!</v>
      </c>
    </row>
    <row r="644" spans="1:17">
      <c r="A644" s="113" t="s">
        <v>210</v>
      </c>
      <c r="B644" s="112">
        <v>4</v>
      </c>
      <c r="C644" s="112">
        <v>2024</v>
      </c>
      <c r="D644" s="113" t="s">
        <v>211</v>
      </c>
      <c r="E644" s="113" t="s">
        <v>211</v>
      </c>
      <c r="F644" s="207">
        <v>45292</v>
      </c>
      <c r="G644" s="112">
        <f t="shared" si="78"/>
        <v>31</v>
      </c>
      <c r="H644" s="208">
        <f t="shared" si="72"/>
        <v>45293</v>
      </c>
      <c r="I644" s="153">
        <f>_xlfn.XLOOKUP(Table12[[#This Row],[Month Year]],'Modelling New'!D:D,'Modelling New'!N:N)</f>
        <v>10.507</v>
      </c>
      <c r="J644" s="61" t="e">
        <f>'Raw Data'!#REF!/J$1</f>
        <v>#REF!</v>
      </c>
      <c r="K644" s="61" t="e">
        <f>'Raw Data'!#REF!/K$1</f>
        <v>#REF!</v>
      </c>
      <c r="L644" s="61" t="e">
        <f>'Raw Data'!#REF!/L$1</f>
        <v>#REF!</v>
      </c>
      <c r="M644" s="61" t="e">
        <f>'Raw Data'!#REF!/M$1</f>
        <v>#REF!</v>
      </c>
      <c r="N644" s="61" t="e">
        <f>'Raw Data'!#REF!/N$1</f>
        <v>#REF!</v>
      </c>
      <c r="O644" s="61" t="e">
        <f>'Raw Data'!#REF!/O$1</f>
        <v>#REF!</v>
      </c>
      <c r="P644" s="61" t="str">
        <f t="shared" si="79"/>
        <v/>
      </c>
      <c r="Q644" s="61" t="e">
        <f t="shared" si="80"/>
        <v>#REF!</v>
      </c>
    </row>
    <row r="645" spans="1:17">
      <c r="A645" s="113" t="s">
        <v>210</v>
      </c>
      <c r="B645" s="112">
        <v>4</v>
      </c>
      <c r="C645" s="112">
        <v>2024</v>
      </c>
      <c r="D645" s="113" t="s">
        <v>211</v>
      </c>
      <c r="E645" s="113" t="s">
        <v>211</v>
      </c>
      <c r="F645" s="207">
        <v>45292</v>
      </c>
      <c r="G645" s="112">
        <f t="shared" si="78"/>
        <v>31</v>
      </c>
      <c r="H645" s="208">
        <f t="shared" si="72"/>
        <v>45294</v>
      </c>
      <c r="I645" s="153">
        <f>_xlfn.XLOOKUP(Table12[[#This Row],[Month Year]],'Modelling New'!D:D,'Modelling New'!N:N)</f>
        <v>10.507</v>
      </c>
      <c r="J645" s="61" t="e">
        <f>'Raw Data'!#REF!/J$1</f>
        <v>#REF!</v>
      </c>
      <c r="K645" s="61" t="e">
        <f>'Raw Data'!#REF!/K$1</f>
        <v>#REF!</v>
      </c>
      <c r="L645" s="61" t="e">
        <f>'Raw Data'!#REF!/L$1</f>
        <v>#REF!</v>
      </c>
      <c r="M645" s="61" t="e">
        <f>'Raw Data'!#REF!/M$1</f>
        <v>#REF!</v>
      </c>
      <c r="N645" s="61" t="e">
        <f>'Raw Data'!#REF!/N$1</f>
        <v>#REF!</v>
      </c>
      <c r="O645" s="61" t="e">
        <f>'Raw Data'!#REF!/O$1</f>
        <v>#REF!</v>
      </c>
      <c r="P645" s="61" t="str">
        <f t="shared" si="79"/>
        <v/>
      </c>
      <c r="Q645" s="61" t="e">
        <f t="shared" si="80"/>
        <v>#REF!</v>
      </c>
    </row>
    <row r="646" spans="1:17">
      <c r="A646" s="113" t="s">
        <v>210</v>
      </c>
      <c r="B646" s="112">
        <v>4</v>
      </c>
      <c r="C646" s="112">
        <v>2024</v>
      </c>
      <c r="D646" s="113" t="s">
        <v>211</v>
      </c>
      <c r="E646" s="113" t="s">
        <v>211</v>
      </c>
      <c r="F646" s="207">
        <v>45292</v>
      </c>
      <c r="G646" s="112">
        <f t="shared" si="78"/>
        <v>31</v>
      </c>
      <c r="H646" s="208">
        <f t="shared" si="72"/>
        <v>45295</v>
      </c>
      <c r="I646" s="153">
        <f>_xlfn.XLOOKUP(Table12[[#This Row],[Month Year]],'Modelling New'!D:D,'Modelling New'!N:N)</f>
        <v>10.507</v>
      </c>
      <c r="J646" s="61" t="e">
        <f>'Raw Data'!#REF!/J$1</f>
        <v>#REF!</v>
      </c>
      <c r="K646" s="61" t="e">
        <f>'Raw Data'!#REF!/K$1</f>
        <v>#REF!</v>
      </c>
      <c r="L646" s="61" t="e">
        <f>'Raw Data'!#REF!/L$1</f>
        <v>#REF!</v>
      </c>
      <c r="M646" s="61" t="e">
        <f>'Raw Data'!#REF!/M$1</f>
        <v>#REF!</v>
      </c>
      <c r="N646" s="61" t="e">
        <f>'Raw Data'!#REF!/N$1</f>
        <v>#REF!</v>
      </c>
      <c r="O646" s="61" t="e">
        <f>'Raw Data'!#REF!/O$1</f>
        <v>#REF!</v>
      </c>
      <c r="P646" s="61" t="str">
        <f t="shared" si="79"/>
        <v/>
      </c>
      <c r="Q646" s="61" t="e">
        <f t="shared" si="80"/>
        <v>#REF!</v>
      </c>
    </row>
    <row r="647" spans="1:17">
      <c r="A647" s="113" t="s">
        <v>210</v>
      </c>
      <c r="B647" s="112">
        <v>4</v>
      </c>
      <c r="C647" s="112">
        <v>2024</v>
      </c>
      <c r="D647" s="113" t="s">
        <v>211</v>
      </c>
      <c r="E647" s="113" t="s">
        <v>211</v>
      </c>
      <c r="F647" s="207">
        <v>45292</v>
      </c>
      <c r="G647" s="112">
        <f t="shared" si="78"/>
        <v>31</v>
      </c>
      <c r="H647" s="208">
        <f t="shared" ref="H647:H671" si="81">H646+1</f>
        <v>45296</v>
      </c>
      <c r="I647" s="153">
        <f>_xlfn.XLOOKUP(Table12[[#This Row],[Month Year]],'Modelling New'!D:D,'Modelling New'!N:N)</f>
        <v>10.507</v>
      </c>
      <c r="J647" s="61" t="e">
        <f>'Raw Data'!#REF!/J$1</f>
        <v>#REF!</v>
      </c>
      <c r="K647" s="61" t="e">
        <f>'Raw Data'!#REF!/K$1</f>
        <v>#REF!</v>
      </c>
      <c r="L647" s="61" t="e">
        <f>'Raw Data'!#REF!/L$1</f>
        <v>#REF!</v>
      </c>
      <c r="M647" s="61" t="e">
        <f>'Raw Data'!#REF!/M$1</f>
        <v>#REF!</v>
      </c>
      <c r="N647" s="61" t="e">
        <f>'Raw Data'!#REF!/N$1</f>
        <v>#REF!</v>
      </c>
      <c r="O647" s="61" t="e">
        <f>'Raw Data'!#REF!/O$1</f>
        <v>#REF!</v>
      </c>
      <c r="P647" s="61" t="str">
        <f t="shared" si="79"/>
        <v/>
      </c>
      <c r="Q647" s="61" t="e">
        <f t="shared" si="80"/>
        <v>#REF!</v>
      </c>
    </row>
    <row r="648" spans="1:17">
      <c r="A648" s="113" t="s">
        <v>210</v>
      </c>
      <c r="B648" s="112">
        <v>4</v>
      </c>
      <c r="C648" s="112">
        <v>2024</v>
      </c>
      <c r="D648" s="113" t="s">
        <v>211</v>
      </c>
      <c r="E648" s="113" t="s">
        <v>211</v>
      </c>
      <c r="F648" s="207">
        <v>45292</v>
      </c>
      <c r="G648" s="112">
        <f t="shared" si="78"/>
        <v>31</v>
      </c>
      <c r="H648" s="208">
        <f t="shared" si="81"/>
        <v>45297</v>
      </c>
      <c r="I648" s="153">
        <f>_xlfn.XLOOKUP(Table12[[#This Row],[Month Year]],'Modelling New'!D:D,'Modelling New'!N:N)</f>
        <v>10.507</v>
      </c>
      <c r="J648" s="61" t="e">
        <f>'Raw Data'!#REF!/J$1</f>
        <v>#REF!</v>
      </c>
      <c r="K648" s="61" t="e">
        <f>'Raw Data'!#REF!/K$1</f>
        <v>#REF!</v>
      </c>
      <c r="L648" s="61" t="e">
        <f>'Raw Data'!#REF!/L$1</f>
        <v>#REF!</v>
      </c>
      <c r="M648" s="61" t="e">
        <f>'Raw Data'!#REF!/M$1</f>
        <v>#REF!</v>
      </c>
      <c r="N648" s="61" t="e">
        <f>'Raw Data'!#REF!/N$1</f>
        <v>#REF!</v>
      </c>
      <c r="O648" s="61" t="e">
        <f>'Raw Data'!#REF!/O$1</f>
        <v>#REF!</v>
      </c>
      <c r="P648" s="61" t="str">
        <f t="shared" si="79"/>
        <v/>
      </c>
      <c r="Q648" s="61" t="e">
        <f t="shared" si="80"/>
        <v>#REF!</v>
      </c>
    </row>
    <row r="649" spans="1:17">
      <c r="A649" s="113" t="s">
        <v>210</v>
      </c>
      <c r="B649" s="112">
        <v>4</v>
      </c>
      <c r="C649" s="112">
        <v>2024</v>
      </c>
      <c r="D649" s="113" t="s">
        <v>211</v>
      </c>
      <c r="E649" s="113" t="s">
        <v>211</v>
      </c>
      <c r="F649" s="207">
        <v>45292</v>
      </c>
      <c r="G649" s="112">
        <f t="shared" si="78"/>
        <v>31</v>
      </c>
      <c r="H649" s="208">
        <f t="shared" si="81"/>
        <v>45298</v>
      </c>
      <c r="I649" s="153">
        <f>_xlfn.XLOOKUP(Table12[[#This Row],[Month Year]],'Modelling New'!D:D,'Modelling New'!N:N)</f>
        <v>10.507</v>
      </c>
      <c r="J649" s="61" t="e">
        <f>'Raw Data'!#REF!/J$1</f>
        <v>#REF!</v>
      </c>
      <c r="K649" s="61" t="e">
        <f>'Raw Data'!#REF!/K$1</f>
        <v>#REF!</v>
      </c>
      <c r="L649" s="61" t="e">
        <f>'Raw Data'!#REF!/L$1</f>
        <v>#REF!</v>
      </c>
      <c r="M649" s="61" t="e">
        <f>'Raw Data'!#REF!/M$1</f>
        <v>#REF!</v>
      </c>
      <c r="N649" s="61" t="e">
        <f>'Raw Data'!#REF!/N$1</f>
        <v>#REF!</v>
      </c>
      <c r="O649" s="61" t="e">
        <f>'Raw Data'!#REF!/O$1</f>
        <v>#REF!</v>
      </c>
      <c r="P649" s="61" t="str">
        <f t="shared" si="79"/>
        <v/>
      </c>
      <c r="Q649" s="61" t="e">
        <f t="shared" si="80"/>
        <v>#REF!</v>
      </c>
    </row>
    <row r="650" spans="1:17">
      <c r="A650" s="113" t="s">
        <v>210</v>
      </c>
      <c r="B650" s="112">
        <v>4</v>
      </c>
      <c r="C650" s="112">
        <v>2024</v>
      </c>
      <c r="D650" s="113" t="s">
        <v>211</v>
      </c>
      <c r="E650" s="113" t="s">
        <v>211</v>
      </c>
      <c r="F650" s="207">
        <v>45292</v>
      </c>
      <c r="G650" s="112">
        <f t="shared" si="78"/>
        <v>31</v>
      </c>
      <c r="H650" s="208">
        <f t="shared" si="81"/>
        <v>45299</v>
      </c>
      <c r="I650" s="153">
        <f>_xlfn.XLOOKUP(Table12[[#This Row],[Month Year]],'Modelling New'!D:D,'Modelling New'!N:N)</f>
        <v>10.507</v>
      </c>
      <c r="J650" s="61" t="e">
        <f>'Raw Data'!#REF!/J$1</f>
        <v>#REF!</v>
      </c>
      <c r="K650" s="61" t="e">
        <f>'Raw Data'!#REF!/K$1</f>
        <v>#REF!</v>
      </c>
      <c r="L650" s="61" t="e">
        <f>'Raw Data'!#REF!/L$1</f>
        <v>#REF!</v>
      </c>
      <c r="M650" s="61" t="e">
        <f>'Raw Data'!#REF!/M$1</f>
        <v>#REF!</v>
      </c>
      <c r="N650" s="61" t="e">
        <f>'Raw Data'!#REF!/N$1</f>
        <v>#REF!</v>
      </c>
      <c r="O650" s="61" t="e">
        <f>'Raw Data'!#REF!/O$1</f>
        <v>#REF!</v>
      </c>
      <c r="P650" s="61" t="str">
        <f t="shared" si="79"/>
        <v/>
      </c>
      <c r="Q650" s="61" t="e">
        <f t="shared" si="80"/>
        <v>#REF!</v>
      </c>
    </row>
    <row r="651" spans="1:17">
      <c r="A651" s="113" t="s">
        <v>210</v>
      </c>
      <c r="B651" s="112">
        <v>4</v>
      </c>
      <c r="C651" s="112">
        <v>2024</v>
      </c>
      <c r="D651" s="113" t="s">
        <v>211</v>
      </c>
      <c r="E651" s="113" t="s">
        <v>211</v>
      </c>
      <c r="F651" s="207">
        <v>45292</v>
      </c>
      <c r="G651" s="112">
        <f t="shared" si="78"/>
        <v>31</v>
      </c>
      <c r="H651" s="208">
        <f t="shared" si="81"/>
        <v>45300</v>
      </c>
      <c r="I651" s="153">
        <f>_xlfn.XLOOKUP(Table12[[#This Row],[Month Year]],'Modelling New'!D:D,'Modelling New'!N:N)</f>
        <v>10.507</v>
      </c>
      <c r="J651" s="61" t="e">
        <f>'Raw Data'!#REF!/J$1</f>
        <v>#REF!</v>
      </c>
      <c r="K651" s="61" t="e">
        <f>'Raw Data'!#REF!/K$1</f>
        <v>#REF!</v>
      </c>
      <c r="L651" s="61" t="e">
        <f>'Raw Data'!#REF!/L$1</f>
        <v>#REF!</v>
      </c>
      <c r="M651" s="61" t="e">
        <f>'Raw Data'!#REF!/M$1</f>
        <v>#REF!</v>
      </c>
      <c r="N651" s="61" t="e">
        <f>'Raw Data'!#REF!/N$1</f>
        <v>#REF!</v>
      </c>
      <c r="O651" s="61" t="e">
        <f>'Raw Data'!#REF!/O$1</f>
        <v>#REF!</v>
      </c>
      <c r="P651" s="61" t="str">
        <f t="shared" si="79"/>
        <v/>
      </c>
      <c r="Q651" s="61" t="e">
        <f t="shared" si="80"/>
        <v>#REF!</v>
      </c>
    </row>
    <row r="652" spans="1:17">
      <c r="A652" s="113" t="s">
        <v>210</v>
      </c>
      <c r="B652" s="112">
        <v>4</v>
      </c>
      <c r="C652" s="112">
        <v>2024</v>
      </c>
      <c r="D652" s="113" t="s">
        <v>211</v>
      </c>
      <c r="E652" s="113" t="s">
        <v>211</v>
      </c>
      <c r="F652" s="207">
        <v>45292</v>
      </c>
      <c r="G652" s="112">
        <f t="shared" si="78"/>
        <v>31</v>
      </c>
      <c r="H652" s="208">
        <f t="shared" si="81"/>
        <v>45301</v>
      </c>
      <c r="I652" s="153">
        <f>_xlfn.XLOOKUP(Table12[[#This Row],[Month Year]],'Modelling New'!D:D,'Modelling New'!N:N)</f>
        <v>10.507</v>
      </c>
      <c r="J652" s="61" t="e">
        <f>'Raw Data'!#REF!/J$1</f>
        <v>#REF!</v>
      </c>
      <c r="K652" s="61" t="e">
        <f>'Raw Data'!#REF!/K$1</f>
        <v>#REF!</v>
      </c>
      <c r="L652" s="61" t="e">
        <f>'Raw Data'!#REF!/L$1</f>
        <v>#REF!</v>
      </c>
      <c r="M652" s="61" t="e">
        <f>'Raw Data'!#REF!/M$1</f>
        <v>#REF!</v>
      </c>
      <c r="N652" s="61" t="e">
        <f>'Raw Data'!#REF!/N$1</f>
        <v>#REF!</v>
      </c>
      <c r="O652" s="61" t="e">
        <f>'Raw Data'!#REF!/O$1</f>
        <v>#REF!</v>
      </c>
      <c r="P652" s="61" t="str">
        <f t="shared" si="79"/>
        <v/>
      </c>
      <c r="Q652" s="61" t="e">
        <f t="shared" si="80"/>
        <v>#REF!</v>
      </c>
    </row>
    <row r="653" spans="1:17">
      <c r="A653" s="113" t="s">
        <v>210</v>
      </c>
      <c r="B653" s="112">
        <v>4</v>
      </c>
      <c r="C653" s="112">
        <v>2024</v>
      </c>
      <c r="D653" s="113" t="s">
        <v>211</v>
      </c>
      <c r="E653" s="113" t="s">
        <v>211</v>
      </c>
      <c r="F653" s="207">
        <v>45292</v>
      </c>
      <c r="G653" s="112">
        <f t="shared" si="78"/>
        <v>31</v>
      </c>
      <c r="H653" s="208">
        <f t="shared" si="81"/>
        <v>45302</v>
      </c>
      <c r="I653" s="153">
        <f>_xlfn.XLOOKUP(Table12[[#This Row],[Month Year]],'Modelling New'!D:D,'Modelling New'!N:N)</f>
        <v>10.507</v>
      </c>
      <c r="J653" s="61" t="e">
        <f>'Raw Data'!#REF!/J$1</f>
        <v>#REF!</v>
      </c>
      <c r="K653" s="61" t="e">
        <f>'Raw Data'!#REF!/K$1</f>
        <v>#REF!</v>
      </c>
      <c r="L653" s="61" t="e">
        <f>'Raw Data'!#REF!/L$1</f>
        <v>#REF!</v>
      </c>
      <c r="M653" s="61" t="e">
        <f>'Raw Data'!#REF!/M$1</f>
        <v>#REF!</v>
      </c>
      <c r="N653" s="61" t="e">
        <f>'Raw Data'!#REF!/N$1</f>
        <v>#REF!</v>
      </c>
      <c r="O653" s="61" t="e">
        <f>'Raw Data'!#REF!/O$1</f>
        <v>#REF!</v>
      </c>
      <c r="P653" s="61" t="str">
        <f t="shared" si="79"/>
        <v/>
      </c>
      <c r="Q653" s="61" t="e">
        <f t="shared" si="80"/>
        <v>#REF!</v>
      </c>
    </row>
    <row r="654" spans="1:17">
      <c r="A654" s="113" t="s">
        <v>210</v>
      </c>
      <c r="B654" s="112">
        <v>4</v>
      </c>
      <c r="C654" s="112">
        <v>2024</v>
      </c>
      <c r="D654" s="113" t="s">
        <v>211</v>
      </c>
      <c r="E654" s="113" t="s">
        <v>211</v>
      </c>
      <c r="F654" s="207">
        <v>45292</v>
      </c>
      <c r="G654" s="112">
        <f t="shared" si="78"/>
        <v>31</v>
      </c>
      <c r="H654" s="208">
        <f t="shared" si="81"/>
        <v>45303</v>
      </c>
      <c r="I654" s="153">
        <f>_xlfn.XLOOKUP(Table12[[#This Row],[Month Year]],'Modelling New'!D:D,'Modelling New'!N:N)</f>
        <v>10.507</v>
      </c>
      <c r="J654" s="61" t="e">
        <f>'Raw Data'!#REF!/J$1</f>
        <v>#REF!</v>
      </c>
      <c r="K654" s="61" t="e">
        <f>'Raw Data'!#REF!/K$1</f>
        <v>#REF!</v>
      </c>
      <c r="L654" s="61" t="e">
        <f>'Raw Data'!#REF!/L$1</f>
        <v>#REF!</v>
      </c>
      <c r="M654" s="61" t="e">
        <f>'Raw Data'!#REF!/M$1</f>
        <v>#REF!</v>
      </c>
      <c r="N654" s="61" t="e">
        <f>'Raw Data'!#REF!/N$1</f>
        <v>#REF!</v>
      </c>
      <c r="O654" s="61" t="e">
        <f>'Raw Data'!#REF!/O$1</f>
        <v>#REF!</v>
      </c>
      <c r="P654" s="61" t="str">
        <f t="shared" si="79"/>
        <v/>
      </c>
      <c r="Q654" s="61" t="e">
        <f t="shared" si="80"/>
        <v>#REF!</v>
      </c>
    </row>
    <row r="655" spans="1:17">
      <c r="A655" s="113" t="s">
        <v>210</v>
      </c>
      <c r="B655" s="112">
        <v>4</v>
      </c>
      <c r="C655" s="112">
        <v>2024</v>
      </c>
      <c r="D655" s="113" t="s">
        <v>211</v>
      </c>
      <c r="E655" s="113" t="s">
        <v>211</v>
      </c>
      <c r="F655" s="207">
        <v>45292</v>
      </c>
      <c r="G655" s="112">
        <f t="shared" si="78"/>
        <v>31</v>
      </c>
      <c r="H655" s="208">
        <f t="shared" si="81"/>
        <v>45304</v>
      </c>
      <c r="I655" s="153">
        <f>_xlfn.XLOOKUP(Table12[[#This Row],[Month Year]],'Modelling New'!D:D,'Modelling New'!N:N)</f>
        <v>10.507</v>
      </c>
      <c r="J655" s="61" t="e">
        <f>'Raw Data'!#REF!/J$1</f>
        <v>#REF!</v>
      </c>
      <c r="K655" s="61" t="e">
        <f>'Raw Data'!#REF!/K$1</f>
        <v>#REF!</v>
      </c>
      <c r="L655" s="61" t="e">
        <f>'Raw Data'!#REF!/L$1</f>
        <v>#REF!</v>
      </c>
      <c r="M655" s="61" t="e">
        <f>'Raw Data'!#REF!/M$1</f>
        <v>#REF!</v>
      </c>
      <c r="N655" s="61" t="e">
        <f>'Raw Data'!#REF!/N$1</f>
        <v>#REF!</v>
      </c>
      <c r="O655" s="61" t="e">
        <f>'Raw Data'!#REF!/O$1</f>
        <v>#REF!</v>
      </c>
      <c r="P655" s="61" t="str">
        <f t="shared" si="79"/>
        <v/>
      </c>
      <c r="Q655" s="61" t="e">
        <f t="shared" si="80"/>
        <v>#REF!</v>
      </c>
    </row>
    <row r="656" spans="1:17">
      <c r="A656" s="113" t="s">
        <v>210</v>
      </c>
      <c r="B656" s="112">
        <v>4</v>
      </c>
      <c r="C656" s="112">
        <v>2024</v>
      </c>
      <c r="D656" s="113" t="s">
        <v>211</v>
      </c>
      <c r="E656" s="113" t="s">
        <v>211</v>
      </c>
      <c r="F656" s="207">
        <v>45292</v>
      </c>
      <c r="G656" s="112">
        <f t="shared" si="78"/>
        <v>31</v>
      </c>
      <c r="H656" s="208">
        <f t="shared" si="81"/>
        <v>45305</v>
      </c>
      <c r="I656" s="153">
        <f>_xlfn.XLOOKUP(Table12[[#This Row],[Month Year]],'Modelling New'!D:D,'Modelling New'!N:N)</f>
        <v>10.507</v>
      </c>
      <c r="J656" s="61" t="e">
        <f>'Raw Data'!#REF!/J$1</f>
        <v>#REF!</v>
      </c>
      <c r="K656" s="61" t="e">
        <f>'Raw Data'!#REF!/K$1</f>
        <v>#REF!</v>
      </c>
      <c r="L656" s="61" t="e">
        <f>'Raw Data'!#REF!/L$1</f>
        <v>#REF!</v>
      </c>
      <c r="M656" s="61" t="e">
        <f>'Raw Data'!#REF!/M$1</f>
        <v>#REF!</v>
      </c>
      <c r="N656" s="61" t="e">
        <f>'Raw Data'!#REF!/N$1</f>
        <v>#REF!</v>
      </c>
      <c r="O656" s="61" t="e">
        <f>'Raw Data'!#REF!/O$1</f>
        <v>#REF!</v>
      </c>
      <c r="P656" s="61" t="str">
        <f t="shared" si="79"/>
        <v/>
      </c>
      <c r="Q656" s="61" t="e">
        <f t="shared" si="80"/>
        <v>#REF!</v>
      </c>
    </row>
    <row r="657" spans="1:17">
      <c r="A657" s="113" t="s">
        <v>210</v>
      </c>
      <c r="B657" s="112">
        <v>4</v>
      </c>
      <c r="C657" s="112">
        <v>2024</v>
      </c>
      <c r="D657" s="113" t="s">
        <v>211</v>
      </c>
      <c r="E657" s="113" t="s">
        <v>211</v>
      </c>
      <c r="F657" s="207">
        <v>45292</v>
      </c>
      <c r="G657" s="112">
        <f t="shared" si="78"/>
        <v>31</v>
      </c>
      <c r="H657" s="208">
        <f t="shared" si="81"/>
        <v>45306</v>
      </c>
      <c r="I657" s="153">
        <f>_xlfn.XLOOKUP(Table12[[#This Row],[Month Year]],'Modelling New'!D:D,'Modelling New'!N:N)</f>
        <v>10.507</v>
      </c>
      <c r="J657" s="61" t="e">
        <f>'Raw Data'!#REF!/J$1</f>
        <v>#REF!</v>
      </c>
      <c r="K657" s="61" t="e">
        <f>'Raw Data'!#REF!/K$1</f>
        <v>#REF!</v>
      </c>
      <c r="L657" s="61" t="e">
        <f>'Raw Data'!#REF!/L$1</f>
        <v>#REF!</v>
      </c>
      <c r="M657" s="61" t="e">
        <f>'Raw Data'!#REF!/M$1</f>
        <v>#REF!</v>
      </c>
      <c r="N657" s="61" t="e">
        <f>'Raw Data'!#REF!/N$1</f>
        <v>#REF!</v>
      </c>
      <c r="O657" s="61" t="e">
        <f>'Raw Data'!#REF!/O$1</f>
        <v>#REF!</v>
      </c>
      <c r="P657" s="61" t="str">
        <f t="shared" si="79"/>
        <v/>
      </c>
      <c r="Q657" s="61" t="e">
        <f t="shared" si="80"/>
        <v>#REF!</v>
      </c>
    </row>
    <row r="658" spans="1:17">
      <c r="A658" s="113" t="s">
        <v>210</v>
      </c>
      <c r="B658" s="112">
        <v>4</v>
      </c>
      <c r="C658" s="112">
        <v>2024</v>
      </c>
      <c r="D658" s="113" t="s">
        <v>211</v>
      </c>
      <c r="E658" s="113" t="s">
        <v>211</v>
      </c>
      <c r="F658" s="207">
        <v>45292</v>
      </c>
      <c r="G658" s="112">
        <f t="shared" si="78"/>
        <v>31</v>
      </c>
      <c r="H658" s="208">
        <f t="shared" si="81"/>
        <v>45307</v>
      </c>
      <c r="I658" s="153">
        <f>_xlfn.XLOOKUP(Table12[[#This Row],[Month Year]],'Modelling New'!D:D,'Modelling New'!N:N)</f>
        <v>10.507</v>
      </c>
      <c r="J658" s="61" t="e">
        <f>'Raw Data'!#REF!/J$1</f>
        <v>#REF!</v>
      </c>
      <c r="K658" s="61" t="e">
        <f>'Raw Data'!#REF!/K$1</f>
        <v>#REF!</v>
      </c>
      <c r="L658" s="61" t="e">
        <f>'Raw Data'!#REF!/L$1</f>
        <v>#REF!</v>
      </c>
      <c r="M658" s="61" t="e">
        <f>'Raw Data'!#REF!/M$1</f>
        <v>#REF!</v>
      </c>
      <c r="N658" s="61" t="e">
        <f>'Raw Data'!#REF!/N$1</f>
        <v>#REF!</v>
      </c>
      <c r="O658" s="61" t="e">
        <f>'Raw Data'!#REF!/O$1</f>
        <v>#REF!</v>
      </c>
      <c r="P658" s="61" t="str">
        <f t="shared" si="79"/>
        <v/>
      </c>
      <c r="Q658" s="61" t="e">
        <f t="shared" si="80"/>
        <v>#REF!</v>
      </c>
    </row>
    <row r="659" spans="1:17">
      <c r="A659" s="113" t="s">
        <v>210</v>
      </c>
      <c r="B659" s="112">
        <v>4</v>
      </c>
      <c r="C659" s="112">
        <v>2024</v>
      </c>
      <c r="D659" s="113" t="s">
        <v>211</v>
      </c>
      <c r="E659" s="113" t="s">
        <v>211</v>
      </c>
      <c r="F659" s="207">
        <v>45292</v>
      </c>
      <c r="G659" s="112">
        <f t="shared" si="78"/>
        <v>31</v>
      </c>
      <c r="H659" s="208">
        <f t="shared" si="81"/>
        <v>45308</v>
      </c>
      <c r="I659" s="153">
        <f>_xlfn.XLOOKUP(Table12[[#This Row],[Month Year]],'Modelling New'!D:D,'Modelling New'!N:N)</f>
        <v>10.507</v>
      </c>
      <c r="J659" s="61" t="e">
        <f>'Raw Data'!#REF!/J$1</f>
        <v>#REF!</v>
      </c>
      <c r="K659" s="61" t="e">
        <f>'Raw Data'!#REF!/K$1</f>
        <v>#REF!</v>
      </c>
      <c r="L659" s="61" t="e">
        <f>'Raw Data'!#REF!/L$1</f>
        <v>#REF!</v>
      </c>
      <c r="M659" s="61" t="e">
        <f>'Raw Data'!#REF!/M$1</f>
        <v>#REF!</v>
      </c>
      <c r="N659" s="61" t="e">
        <f>'Raw Data'!#REF!/N$1</f>
        <v>#REF!</v>
      </c>
      <c r="O659" s="61" t="e">
        <f>'Raw Data'!#REF!/O$1</f>
        <v>#REF!</v>
      </c>
      <c r="P659" s="61" t="str">
        <f t="shared" si="79"/>
        <v/>
      </c>
      <c r="Q659" s="61" t="e">
        <f t="shared" si="80"/>
        <v>#REF!</v>
      </c>
    </row>
    <row r="660" spans="1:17">
      <c r="A660" s="113" t="s">
        <v>210</v>
      </c>
      <c r="B660" s="112">
        <v>4</v>
      </c>
      <c r="C660" s="112">
        <v>2024</v>
      </c>
      <c r="D660" s="113" t="s">
        <v>211</v>
      </c>
      <c r="E660" s="113" t="s">
        <v>211</v>
      </c>
      <c r="F660" s="207">
        <v>45292</v>
      </c>
      <c r="G660" s="112">
        <f t="shared" si="78"/>
        <v>31</v>
      </c>
      <c r="H660" s="208">
        <f t="shared" si="81"/>
        <v>45309</v>
      </c>
      <c r="I660" s="153">
        <f>_xlfn.XLOOKUP(Table12[[#This Row],[Month Year]],'Modelling New'!D:D,'Modelling New'!N:N)</f>
        <v>10.507</v>
      </c>
      <c r="J660" s="61" t="e">
        <f>'Raw Data'!#REF!/J$1</f>
        <v>#REF!</v>
      </c>
      <c r="K660" s="61" t="e">
        <f>'Raw Data'!#REF!/K$1</f>
        <v>#REF!</v>
      </c>
      <c r="L660" s="61" t="e">
        <f>'Raw Data'!#REF!/L$1</f>
        <v>#REF!</v>
      </c>
      <c r="M660" s="61" t="e">
        <f>'Raw Data'!#REF!/M$1</f>
        <v>#REF!</v>
      </c>
      <c r="N660" s="61" t="e">
        <f>'Raw Data'!#REF!/N$1</f>
        <v>#REF!</v>
      </c>
      <c r="O660" s="61" t="e">
        <f>'Raw Data'!#REF!/O$1</f>
        <v>#REF!</v>
      </c>
      <c r="P660" s="61" t="str">
        <f t="shared" si="79"/>
        <v/>
      </c>
      <c r="Q660" s="61" t="e">
        <f t="shared" si="80"/>
        <v>#REF!</v>
      </c>
    </row>
    <row r="661" spans="1:17">
      <c r="A661" s="113" t="s">
        <v>210</v>
      </c>
      <c r="B661" s="112">
        <v>4</v>
      </c>
      <c r="C661" s="112">
        <v>2024</v>
      </c>
      <c r="D661" s="113" t="s">
        <v>211</v>
      </c>
      <c r="E661" s="113" t="s">
        <v>211</v>
      </c>
      <c r="F661" s="207">
        <v>45292</v>
      </c>
      <c r="G661" s="112">
        <f t="shared" si="78"/>
        <v>31</v>
      </c>
      <c r="H661" s="208">
        <f t="shared" si="81"/>
        <v>45310</v>
      </c>
      <c r="I661" s="153">
        <f>_xlfn.XLOOKUP(Table12[[#This Row],[Month Year]],'Modelling New'!D:D,'Modelling New'!N:N)</f>
        <v>10.507</v>
      </c>
      <c r="J661" s="61" t="e">
        <f>'Raw Data'!#REF!/J$1</f>
        <v>#REF!</v>
      </c>
      <c r="K661" s="61" t="e">
        <f>'Raw Data'!#REF!/K$1</f>
        <v>#REF!</v>
      </c>
      <c r="L661" s="61" t="e">
        <f>'Raw Data'!#REF!/L$1</f>
        <v>#REF!</v>
      </c>
      <c r="M661" s="61" t="e">
        <f>'Raw Data'!#REF!/M$1</f>
        <v>#REF!</v>
      </c>
      <c r="N661" s="61" t="e">
        <f>'Raw Data'!#REF!/N$1</f>
        <v>#REF!</v>
      </c>
      <c r="O661" s="61" t="e">
        <f>'Raw Data'!#REF!/O$1</f>
        <v>#REF!</v>
      </c>
      <c r="P661" s="61" t="str">
        <f t="shared" si="79"/>
        <v/>
      </c>
      <c r="Q661" s="61" t="e">
        <f t="shared" si="80"/>
        <v>#REF!</v>
      </c>
    </row>
    <row r="662" spans="1:17">
      <c r="A662" s="113" t="s">
        <v>210</v>
      </c>
      <c r="B662" s="112">
        <v>4</v>
      </c>
      <c r="C662" s="112">
        <v>2024</v>
      </c>
      <c r="D662" s="113" t="s">
        <v>211</v>
      </c>
      <c r="E662" s="113" t="s">
        <v>211</v>
      </c>
      <c r="F662" s="207">
        <v>45292</v>
      </c>
      <c r="G662" s="112">
        <f t="shared" si="78"/>
        <v>31</v>
      </c>
      <c r="H662" s="208">
        <f t="shared" si="81"/>
        <v>45311</v>
      </c>
      <c r="I662" s="153">
        <f>_xlfn.XLOOKUP(Table12[[#This Row],[Month Year]],'Modelling New'!D:D,'Modelling New'!N:N)</f>
        <v>10.507</v>
      </c>
      <c r="J662" s="61" t="e">
        <f>'Raw Data'!#REF!/J$1</f>
        <v>#REF!</v>
      </c>
      <c r="K662" s="61" t="e">
        <f>'Raw Data'!#REF!/K$1</f>
        <v>#REF!</v>
      </c>
      <c r="L662" s="61" t="e">
        <f>'Raw Data'!#REF!/L$1</f>
        <v>#REF!</v>
      </c>
      <c r="M662" s="61" t="e">
        <f>'Raw Data'!#REF!/M$1</f>
        <v>#REF!</v>
      </c>
      <c r="N662" s="61" t="e">
        <f>'Raw Data'!#REF!/N$1</f>
        <v>#REF!</v>
      </c>
      <c r="O662" s="61" t="e">
        <f>'Raw Data'!#REF!/O$1</f>
        <v>#REF!</v>
      </c>
      <c r="P662" s="61" t="str">
        <f t="shared" si="79"/>
        <v/>
      </c>
      <c r="Q662" s="61" t="e">
        <f t="shared" si="80"/>
        <v>#REF!</v>
      </c>
    </row>
    <row r="663" spans="1:17">
      <c r="A663" s="113" t="s">
        <v>210</v>
      </c>
      <c r="B663" s="112">
        <v>4</v>
      </c>
      <c r="C663" s="112">
        <v>2024</v>
      </c>
      <c r="D663" s="113" t="s">
        <v>211</v>
      </c>
      <c r="E663" s="113" t="s">
        <v>211</v>
      </c>
      <c r="F663" s="207">
        <v>45292</v>
      </c>
      <c r="G663" s="112">
        <f t="shared" si="78"/>
        <v>31</v>
      </c>
      <c r="H663" s="208">
        <f t="shared" si="81"/>
        <v>45312</v>
      </c>
      <c r="I663" s="153">
        <f>_xlfn.XLOOKUP(Table12[[#This Row],[Month Year]],'Modelling New'!D:D,'Modelling New'!N:N)</f>
        <v>10.507</v>
      </c>
      <c r="J663" s="61" t="e">
        <f>'Raw Data'!#REF!/J$1</f>
        <v>#REF!</v>
      </c>
      <c r="K663" s="61" t="e">
        <f>'Raw Data'!#REF!/K$1</f>
        <v>#REF!</v>
      </c>
      <c r="L663" s="61" t="e">
        <f>'Raw Data'!#REF!/L$1</f>
        <v>#REF!</v>
      </c>
      <c r="M663" s="61" t="e">
        <f>'Raw Data'!#REF!/M$1</f>
        <v>#REF!</v>
      </c>
      <c r="N663" s="61" t="e">
        <f>'Raw Data'!#REF!/N$1</f>
        <v>#REF!</v>
      </c>
      <c r="O663" s="61" t="e">
        <f>'Raw Data'!#REF!/O$1</f>
        <v>#REF!</v>
      </c>
      <c r="P663" s="61" t="str">
        <f t="shared" si="79"/>
        <v/>
      </c>
      <c r="Q663" s="61" t="e">
        <f t="shared" si="80"/>
        <v>#REF!</v>
      </c>
    </row>
    <row r="664" spans="1:17">
      <c r="A664" s="113" t="s">
        <v>210</v>
      </c>
      <c r="B664" s="112">
        <v>4</v>
      </c>
      <c r="C664" s="112">
        <v>2024</v>
      </c>
      <c r="D664" s="113" t="s">
        <v>211</v>
      </c>
      <c r="E664" s="113" t="s">
        <v>211</v>
      </c>
      <c r="F664" s="207">
        <v>45292</v>
      </c>
      <c r="G664" s="112">
        <f t="shared" si="78"/>
        <v>31</v>
      </c>
      <c r="H664" s="208">
        <f t="shared" si="81"/>
        <v>45313</v>
      </c>
      <c r="I664" s="153">
        <f>_xlfn.XLOOKUP(Table12[[#This Row],[Month Year]],'Modelling New'!D:D,'Modelling New'!N:N)</f>
        <v>10.507</v>
      </c>
      <c r="J664" s="61" t="e">
        <f>'Raw Data'!#REF!/J$1</f>
        <v>#REF!</v>
      </c>
      <c r="K664" s="61" t="e">
        <f>'Raw Data'!#REF!/K$1</f>
        <v>#REF!</v>
      </c>
      <c r="L664" s="61" t="e">
        <f>'Raw Data'!#REF!/L$1</f>
        <v>#REF!</v>
      </c>
      <c r="M664" s="61" t="e">
        <f>'Raw Data'!#REF!/M$1</f>
        <v>#REF!</v>
      </c>
      <c r="N664" s="61" t="e">
        <f>'Raw Data'!#REF!/N$1</f>
        <v>#REF!</v>
      </c>
      <c r="O664" s="61" t="e">
        <f>'Raw Data'!#REF!/O$1</f>
        <v>#REF!</v>
      </c>
      <c r="P664" s="61" t="str">
        <f t="shared" si="79"/>
        <v/>
      </c>
      <c r="Q664" s="61" t="e">
        <f t="shared" si="80"/>
        <v>#REF!</v>
      </c>
    </row>
    <row r="665" spans="1:17">
      <c r="A665" s="113" t="s">
        <v>210</v>
      </c>
      <c r="B665" s="112">
        <v>4</v>
      </c>
      <c r="C665" s="112">
        <v>2024</v>
      </c>
      <c r="D665" s="113" t="s">
        <v>211</v>
      </c>
      <c r="E665" s="113" t="s">
        <v>211</v>
      </c>
      <c r="F665" s="207">
        <v>45292</v>
      </c>
      <c r="G665" s="112">
        <f t="shared" ref="G665:G671" si="82">DAY(EOMONTH(F665,0))</f>
        <v>31</v>
      </c>
      <c r="H665" s="208">
        <f t="shared" si="81"/>
        <v>45314</v>
      </c>
      <c r="I665" s="153">
        <f>_xlfn.XLOOKUP(Table12[[#This Row],[Month Year]],'Modelling New'!D:D,'Modelling New'!N:N)</f>
        <v>10.507</v>
      </c>
      <c r="J665" s="61" t="e">
        <f>'Raw Data'!#REF!/J$1</f>
        <v>#REF!</v>
      </c>
      <c r="K665" s="61" t="e">
        <f>'Raw Data'!#REF!/K$1</f>
        <v>#REF!</v>
      </c>
      <c r="L665" s="61" t="e">
        <f>'Raw Data'!#REF!/L$1</f>
        <v>#REF!</v>
      </c>
      <c r="M665" s="61" t="e">
        <f>'Raw Data'!#REF!/M$1</f>
        <v>#REF!</v>
      </c>
      <c r="N665" s="61" t="e">
        <f>'Raw Data'!#REF!/N$1</f>
        <v>#REF!</v>
      </c>
      <c r="O665" s="61" t="e">
        <f>'Raw Data'!#REF!/O$1</f>
        <v>#REF!</v>
      </c>
      <c r="P665" s="61" t="str">
        <f t="shared" ref="P665:P672" si="83">IFERROR(AVERAGEIF(J665:O665,"&gt;"&amp;0,J665:O665),"")</f>
        <v/>
      </c>
      <c r="Q665" s="61" t="e">
        <f t="shared" ref="Q665:Q672" si="84">MAXA(J665:O665)</f>
        <v>#REF!</v>
      </c>
    </row>
    <row r="666" spans="1:17">
      <c r="A666" s="113" t="s">
        <v>210</v>
      </c>
      <c r="B666" s="112">
        <v>4</v>
      </c>
      <c r="C666" s="112">
        <v>2024</v>
      </c>
      <c r="D666" s="113" t="s">
        <v>211</v>
      </c>
      <c r="E666" s="113" t="s">
        <v>211</v>
      </c>
      <c r="F666" s="207">
        <v>45292</v>
      </c>
      <c r="G666" s="112">
        <f t="shared" si="82"/>
        <v>31</v>
      </c>
      <c r="H666" s="208">
        <f t="shared" si="81"/>
        <v>45315</v>
      </c>
      <c r="I666" s="153">
        <f>_xlfn.XLOOKUP(Table12[[#This Row],[Month Year]],'Modelling New'!D:D,'Modelling New'!N:N)</f>
        <v>10.507</v>
      </c>
      <c r="J666" s="61" t="e">
        <f>'Raw Data'!#REF!/J$1</f>
        <v>#REF!</v>
      </c>
      <c r="K666" s="61" t="e">
        <f>'Raw Data'!#REF!/K$1</f>
        <v>#REF!</v>
      </c>
      <c r="L666" s="61" t="e">
        <f>'Raw Data'!#REF!/L$1</f>
        <v>#REF!</v>
      </c>
      <c r="M666" s="61" t="e">
        <f>'Raw Data'!#REF!/M$1</f>
        <v>#REF!</v>
      </c>
      <c r="N666" s="61" t="e">
        <f>'Raw Data'!#REF!/N$1</f>
        <v>#REF!</v>
      </c>
      <c r="O666" s="61" t="e">
        <f>'Raw Data'!#REF!/O$1</f>
        <v>#REF!</v>
      </c>
      <c r="P666" s="61" t="str">
        <f t="shared" si="83"/>
        <v/>
      </c>
      <c r="Q666" s="61" t="e">
        <f t="shared" si="84"/>
        <v>#REF!</v>
      </c>
    </row>
    <row r="667" spans="1:17">
      <c r="A667" s="113" t="s">
        <v>210</v>
      </c>
      <c r="B667" s="112">
        <v>4</v>
      </c>
      <c r="C667" s="112">
        <v>2024</v>
      </c>
      <c r="D667" s="113" t="s">
        <v>211</v>
      </c>
      <c r="E667" s="113" t="s">
        <v>211</v>
      </c>
      <c r="F667" s="207">
        <v>45292</v>
      </c>
      <c r="G667" s="112">
        <f t="shared" si="82"/>
        <v>31</v>
      </c>
      <c r="H667" s="208">
        <f t="shared" si="81"/>
        <v>45316</v>
      </c>
      <c r="I667" s="153">
        <f>_xlfn.XLOOKUP(Table12[[#This Row],[Month Year]],'Modelling New'!D:D,'Modelling New'!N:N)</f>
        <v>10.507</v>
      </c>
      <c r="J667" s="61" t="e">
        <f>'Raw Data'!#REF!/J$1</f>
        <v>#REF!</v>
      </c>
      <c r="K667" s="61" t="e">
        <f>'Raw Data'!#REF!/K$1</f>
        <v>#REF!</v>
      </c>
      <c r="L667" s="61" t="e">
        <f>'Raw Data'!#REF!/L$1</f>
        <v>#REF!</v>
      </c>
      <c r="M667" s="61" t="e">
        <f>'Raw Data'!#REF!/M$1</f>
        <v>#REF!</v>
      </c>
      <c r="N667" s="61" t="e">
        <f>'Raw Data'!#REF!/N$1</f>
        <v>#REF!</v>
      </c>
      <c r="O667" s="61" t="e">
        <f>'Raw Data'!#REF!/O$1</f>
        <v>#REF!</v>
      </c>
      <c r="P667" s="61" t="str">
        <f t="shared" si="83"/>
        <v/>
      </c>
      <c r="Q667" s="61" t="e">
        <f t="shared" si="84"/>
        <v>#REF!</v>
      </c>
    </row>
    <row r="668" spans="1:17">
      <c r="A668" s="113" t="s">
        <v>210</v>
      </c>
      <c r="B668" s="112">
        <v>4</v>
      </c>
      <c r="C668" s="112">
        <v>2024</v>
      </c>
      <c r="D668" s="113" t="s">
        <v>211</v>
      </c>
      <c r="E668" s="113" t="s">
        <v>211</v>
      </c>
      <c r="F668" s="207">
        <v>45292</v>
      </c>
      <c r="G668" s="112">
        <f t="shared" si="82"/>
        <v>31</v>
      </c>
      <c r="H668" s="208">
        <f t="shared" si="81"/>
        <v>45317</v>
      </c>
      <c r="I668" s="153">
        <f>_xlfn.XLOOKUP(Table12[[#This Row],[Month Year]],'Modelling New'!D:D,'Modelling New'!N:N)</f>
        <v>10.507</v>
      </c>
      <c r="J668" s="61" t="e">
        <f>'Raw Data'!#REF!/J$1</f>
        <v>#REF!</v>
      </c>
      <c r="K668" s="61" t="e">
        <f>'Raw Data'!#REF!/K$1</f>
        <v>#REF!</v>
      </c>
      <c r="L668" s="61" t="e">
        <f>'Raw Data'!#REF!/L$1</f>
        <v>#REF!</v>
      </c>
      <c r="M668" s="61" t="e">
        <f>'Raw Data'!#REF!/M$1</f>
        <v>#REF!</v>
      </c>
      <c r="N668" s="61" t="e">
        <f>'Raw Data'!#REF!/N$1</f>
        <v>#REF!</v>
      </c>
      <c r="O668" s="61" t="e">
        <f>'Raw Data'!#REF!/O$1</f>
        <v>#REF!</v>
      </c>
      <c r="P668" s="61" t="str">
        <f t="shared" si="83"/>
        <v/>
      </c>
      <c r="Q668" s="61" t="e">
        <f t="shared" si="84"/>
        <v>#REF!</v>
      </c>
    </row>
    <row r="669" spans="1:17">
      <c r="A669" s="113" t="s">
        <v>210</v>
      </c>
      <c r="B669" s="112">
        <v>4</v>
      </c>
      <c r="C669" s="112">
        <v>2024</v>
      </c>
      <c r="D669" s="113" t="s">
        <v>211</v>
      </c>
      <c r="E669" s="113" t="s">
        <v>211</v>
      </c>
      <c r="F669" s="207">
        <v>45292</v>
      </c>
      <c r="G669" s="112">
        <f t="shared" si="82"/>
        <v>31</v>
      </c>
      <c r="H669" s="208">
        <f t="shared" si="81"/>
        <v>45318</v>
      </c>
      <c r="I669" s="153">
        <f>_xlfn.XLOOKUP(Table12[[#This Row],[Month Year]],'Modelling New'!D:D,'Modelling New'!N:N)</f>
        <v>10.507</v>
      </c>
      <c r="J669" s="61" t="e">
        <f>'Raw Data'!#REF!/J$1</f>
        <v>#REF!</v>
      </c>
      <c r="K669" s="61" t="e">
        <f>'Raw Data'!#REF!/K$1</f>
        <v>#REF!</v>
      </c>
      <c r="L669" s="61" t="e">
        <f>'Raw Data'!#REF!/L$1</f>
        <v>#REF!</v>
      </c>
      <c r="M669" s="61" t="e">
        <f>'Raw Data'!#REF!/M$1</f>
        <v>#REF!</v>
      </c>
      <c r="N669" s="61" t="e">
        <f>'Raw Data'!#REF!/N$1</f>
        <v>#REF!</v>
      </c>
      <c r="O669" s="61" t="e">
        <f>'Raw Data'!#REF!/O$1</f>
        <v>#REF!</v>
      </c>
      <c r="P669" s="61" t="str">
        <f t="shared" si="83"/>
        <v/>
      </c>
      <c r="Q669" s="61" t="e">
        <f t="shared" si="84"/>
        <v>#REF!</v>
      </c>
    </row>
    <row r="670" spans="1:17">
      <c r="A670" s="113" t="s">
        <v>210</v>
      </c>
      <c r="B670" s="112">
        <v>4</v>
      </c>
      <c r="C670" s="112">
        <v>2024</v>
      </c>
      <c r="D670" s="113" t="s">
        <v>211</v>
      </c>
      <c r="E670" s="113" t="s">
        <v>211</v>
      </c>
      <c r="F670" s="207">
        <v>45292</v>
      </c>
      <c r="G670" s="112">
        <f t="shared" si="82"/>
        <v>31</v>
      </c>
      <c r="H670" s="208">
        <f t="shared" si="81"/>
        <v>45319</v>
      </c>
      <c r="I670" s="153">
        <f>_xlfn.XLOOKUP(Table12[[#This Row],[Month Year]],'Modelling New'!D:D,'Modelling New'!N:N)</f>
        <v>10.507</v>
      </c>
      <c r="J670" s="61" t="e">
        <f>'Raw Data'!#REF!/J$1</f>
        <v>#REF!</v>
      </c>
      <c r="K670" s="61" t="e">
        <f>'Raw Data'!#REF!/K$1</f>
        <v>#REF!</v>
      </c>
      <c r="L670" s="61" t="e">
        <f>'Raw Data'!#REF!/L$1</f>
        <v>#REF!</v>
      </c>
      <c r="M670" s="61" t="e">
        <f>'Raw Data'!#REF!/M$1</f>
        <v>#REF!</v>
      </c>
      <c r="N670" s="61" t="e">
        <f>'Raw Data'!#REF!/N$1</f>
        <v>#REF!</v>
      </c>
      <c r="O670" s="61" t="e">
        <f>'Raw Data'!#REF!/O$1</f>
        <v>#REF!</v>
      </c>
      <c r="P670" s="61" t="str">
        <f t="shared" si="83"/>
        <v/>
      </c>
      <c r="Q670" s="61" t="e">
        <f t="shared" si="84"/>
        <v>#REF!</v>
      </c>
    </row>
    <row r="671" spans="1:17">
      <c r="A671" s="113" t="s">
        <v>210</v>
      </c>
      <c r="B671" s="112">
        <v>4</v>
      </c>
      <c r="C671" s="112">
        <v>2024</v>
      </c>
      <c r="D671" s="113" t="s">
        <v>211</v>
      </c>
      <c r="E671" s="113" t="s">
        <v>211</v>
      </c>
      <c r="F671" s="207">
        <v>45292</v>
      </c>
      <c r="G671" s="112">
        <f t="shared" si="82"/>
        <v>31</v>
      </c>
      <c r="H671" s="208">
        <f t="shared" si="81"/>
        <v>45320</v>
      </c>
      <c r="I671" s="153">
        <f>_xlfn.XLOOKUP(Table12[[#This Row],[Month Year]],'Modelling New'!D:D,'Modelling New'!N:N)</f>
        <v>10.507</v>
      </c>
      <c r="J671" s="61" t="e">
        <f>'Raw Data'!#REF!/J$1</f>
        <v>#REF!</v>
      </c>
      <c r="K671" s="61" t="e">
        <f>'Raw Data'!#REF!/K$1</f>
        <v>#REF!</v>
      </c>
      <c r="L671" s="61" t="e">
        <f>'Raw Data'!#REF!/L$1</f>
        <v>#REF!</v>
      </c>
      <c r="M671" s="61" t="e">
        <f>'Raw Data'!#REF!/M$1</f>
        <v>#REF!</v>
      </c>
      <c r="N671" s="61" t="e">
        <f>'Raw Data'!#REF!/N$1</f>
        <v>#REF!</v>
      </c>
      <c r="O671" s="61" t="e">
        <f>'Raw Data'!#REF!/O$1</f>
        <v>#REF!</v>
      </c>
      <c r="P671" s="61" t="str">
        <f t="shared" si="83"/>
        <v/>
      </c>
      <c r="Q671" s="61" t="e">
        <f t="shared" si="84"/>
        <v>#REF!</v>
      </c>
    </row>
    <row r="672" spans="1:17">
      <c r="A672" s="113" t="s">
        <v>210</v>
      </c>
      <c r="B672" s="112">
        <v>4</v>
      </c>
      <c r="C672" s="112">
        <v>2024</v>
      </c>
      <c r="D672" s="113" t="s">
        <v>211</v>
      </c>
      <c r="E672" s="113" t="s">
        <v>211</v>
      </c>
      <c r="F672" s="207">
        <v>45292</v>
      </c>
      <c r="G672" s="112">
        <f>DAY(EOMONTH(F672,0))</f>
        <v>31</v>
      </c>
      <c r="H672" s="208">
        <f>H671+1</f>
        <v>45321</v>
      </c>
      <c r="I672" s="153">
        <f>_xlfn.XLOOKUP(Table12[[#This Row],[Month Year]],'Modelling New'!D:D,'Modelling New'!N:N)</f>
        <v>10.507</v>
      </c>
      <c r="J672" s="61" t="e">
        <f>'Raw Data'!#REF!/J$1</f>
        <v>#REF!</v>
      </c>
      <c r="K672" s="61" t="e">
        <f>'Raw Data'!#REF!/K$1</f>
        <v>#REF!</v>
      </c>
      <c r="L672" s="61" t="e">
        <f>'Raw Data'!#REF!/L$1</f>
        <v>#REF!</v>
      </c>
      <c r="M672" s="61" t="e">
        <f>'Raw Data'!#REF!/M$1</f>
        <v>#REF!</v>
      </c>
      <c r="N672" s="61" t="e">
        <f>'Raw Data'!#REF!/N$1</f>
        <v>#REF!</v>
      </c>
      <c r="O672" s="61" t="e">
        <f>'Raw Data'!#REF!/O$1</f>
        <v>#REF!</v>
      </c>
      <c r="P672" s="61" t="str">
        <f t="shared" si="83"/>
        <v/>
      </c>
      <c r="Q672" s="61" t="e">
        <f t="shared" si="84"/>
        <v>#REF!</v>
      </c>
    </row>
    <row r="673" spans="1:17">
      <c r="A673" s="113" t="s">
        <v>210</v>
      </c>
      <c r="B673" s="112">
        <v>4</v>
      </c>
      <c r="C673" s="112">
        <v>2024</v>
      </c>
      <c r="D673" s="113" t="s">
        <v>211</v>
      </c>
      <c r="E673" s="113" t="s">
        <v>211</v>
      </c>
      <c r="F673" s="207">
        <v>45323</v>
      </c>
      <c r="G673" s="112">
        <f>DAY(EOMONTH(F673,0))</f>
        <v>29</v>
      </c>
      <c r="H673" s="208">
        <f>H672+1</f>
        <v>45322</v>
      </c>
      <c r="I673" s="153">
        <f>_xlfn.XLOOKUP(Table12[[#This Row],[Month Year]],'Modelling New'!D:D,'Modelling New'!N:N)</f>
        <v>10.507</v>
      </c>
      <c r="J673" s="61" t="e">
        <f>'Raw Data'!#REF!/J$1</f>
        <v>#REF!</v>
      </c>
      <c r="K673" s="61" t="e">
        <f>'Raw Data'!#REF!/K$1</f>
        <v>#REF!</v>
      </c>
      <c r="L673" s="61" t="e">
        <f>'Raw Data'!#REF!/L$1</f>
        <v>#REF!</v>
      </c>
      <c r="M673" s="61" t="e">
        <f>'Raw Data'!#REF!/M$1</f>
        <v>#REF!</v>
      </c>
      <c r="N673" s="61" t="e">
        <f>'Raw Data'!#REF!/N$1</f>
        <v>#REF!</v>
      </c>
      <c r="O673" s="61" t="e">
        <f>'Raw Data'!#REF!/O$1</f>
        <v>#REF!</v>
      </c>
      <c r="P673" s="61" t="str">
        <f>IFERROR(AVERAGEIF(J673:O673,"&gt;"&amp;0,J673:O673),"")</f>
        <v/>
      </c>
      <c r="Q673" s="61" t="e">
        <f>MAXA(J673:O673)</f>
        <v>#REF!</v>
      </c>
    </row>
    <row r="674" spans="1:17">
      <c r="A674" s="112" t="s">
        <v>210</v>
      </c>
      <c r="B674" s="112">
        <v>4</v>
      </c>
      <c r="C674" s="112">
        <v>2024</v>
      </c>
      <c r="D674" s="113" t="s">
        <v>211</v>
      </c>
      <c r="E674" s="113" t="s">
        <v>211</v>
      </c>
      <c r="F674" s="207">
        <v>45323</v>
      </c>
      <c r="G674" s="112">
        <f t="shared" ref="G674:G703" si="85">DAY(EOMONTH(F674,0))</f>
        <v>29</v>
      </c>
      <c r="H674" s="114">
        <f t="shared" ref="H674:H717" si="86">H673+1</f>
        <v>45323</v>
      </c>
      <c r="I674" s="153">
        <f>_xlfn.XLOOKUP(Table12[[#This Row],[Month Year]],'Modelling New'!D:D,'Modelling New'!N:N)</f>
        <v>10.507</v>
      </c>
      <c r="J674" s="61" t="e">
        <f>'Raw Data'!#REF!/J$1</f>
        <v>#REF!</v>
      </c>
      <c r="K674" s="61" t="e">
        <f>'Raw Data'!#REF!/K$1</f>
        <v>#REF!</v>
      </c>
      <c r="L674" s="61" t="e">
        <f>'Raw Data'!#REF!/L$1</f>
        <v>#REF!</v>
      </c>
      <c r="M674" s="61" t="e">
        <f>'Raw Data'!#REF!/M$1</f>
        <v>#REF!</v>
      </c>
      <c r="N674" s="61" t="e">
        <f>'Raw Data'!#REF!/N$1</f>
        <v>#REF!</v>
      </c>
      <c r="O674" s="61" t="e">
        <f>'Raw Data'!#REF!/O$1</f>
        <v>#REF!</v>
      </c>
      <c r="P674" s="61" t="str">
        <f t="shared" ref="P674:P703" si="87">IFERROR(AVERAGEIF(J674:O674,"&gt;"&amp;0,J674:O674),"")</f>
        <v/>
      </c>
      <c r="Q674" s="61" t="e">
        <f t="shared" ref="Q674:Q703" si="88">MAXA(J674:O674)</f>
        <v>#REF!</v>
      </c>
    </row>
    <row r="675" spans="1:17">
      <c r="A675" s="112" t="s">
        <v>210</v>
      </c>
      <c r="B675" s="112">
        <v>4</v>
      </c>
      <c r="C675" s="112">
        <v>2024</v>
      </c>
      <c r="D675" s="113" t="s">
        <v>211</v>
      </c>
      <c r="E675" s="113" t="s">
        <v>211</v>
      </c>
      <c r="F675" s="207">
        <v>45323</v>
      </c>
      <c r="G675" s="112">
        <f t="shared" si="85"/>
        <v>29</v>
      </c>
      <c r="H675" s="114">
        <f t="shared" si="86"/>
        <v>45324</v>
      </c>
      <c r="I675" s="153">
        <f>_xlfn.XLOOKUP(Table12[[#This Row],[Month Year]],'Modelling New'!D:D,'Modelling New'!N:N)</f>
        <v>10.507</v>
      </c>
      <c r="J675" s="61" t="e">
        <f>'Raw Data'!#REF!/J$1</f>
        <v>#REF!</v>
      </c>
      <c r="K675" s="61" t="e">
        <f>'Raw Data'!#REF!/K$1</f>
        <v>#REF!</v>
      </c>
      <c r="L675" s="61" t="e">
        <f>'Raw Data'!#REF!/L$1</f>
        <v>#REF!</v>
      </c>
      <c r="M675" s="61" t="e">
        <f>'Raw Data'!#REF!/M$1</f>
        <v>#REF!</v>
      </c>
      <c r="N675" s="61" t="e">
        <f>'Raw Data'!#REF!/N$1</f>
        <v>#REF!</v>
      </c>
      <c r="O675" s="61" t="e">
        <f>'Raw Data'!#REF!/O$1</f>
        <v>#REF!</v>
      </c>
      <c r="P675" s="61" t="str">
        <f t="shared" si="87"/>
        <v/>
      </c>
      <c r="Q675" s="61" t="e">
        <f t="shared" si="88"/>
        <v>#REF!</v>
      </c>
    </row>
    <row r="676" spans="1:17">
      <c r="A676" s="112" t="s">
        <v>210</v>
      </c>
      <c r="B676" s="112">
        <v>4</v>
      </c>
      <c r="C676" s="112">
        <v>2024</v>
      </c>
      <c r="D676" s="113" t="s">
        <v>211</v>
      </c>
      <c r="E676" s="113" t="s">
        <v>211</v>
      </c>
      <c r="F676" s="207">
        <v>45323</v>
      </c>
      <c r="G676" s="112">
        <f t="shared" si="85"/>
        <v>29</v>
      </c>
      <c r="H676" s="114">
        <f t="shared" si="86"/>
        <v>45325</v>
      </c>
      <c r="I676" s="153">
        <f>_xlfn.XLOOKUP(Table12[[#This Row],[Month Year]],'Modelling New'!D:D,'Modelling New'!N:N)</f>
        <v>10.507</v>
      </c>
      <c r="J676" s="61" t="e">
        <f>'Raw Data'!#REF!/J$1</f>
        <v>#REF!</v>
      </c>
      <c r="K676" s="61" t="e">
        <f>'Raw Data'!#REF!/K$1</f>
        <v>#REF!</v>
      </c>
      <c r="L676" s="61" t="e">
        <f>'Raw Data'!#REF!/L$1</f>
        <v>#REF!</v>
      </c>
      <c r="M676" s="61" t="e">
        <f>'Raw Data'!#REF!/M$1</f>
        <v>#REF!</v>
      </c>
      <c r="N676" s="61" t="e">
        <f>'Raw Data'!#REF!/N$1</f>
        <v>#REF!</v>
      </c>
      <c r="O676" s="61" t="e">
        <f>'Raw Data'!#REF!/O$1</f>
        <v>#REF!</v>
      </c>
      <c r="P676" s="61" t="str">
        <f t="shared" si="87"/>
        <v/>
      </c>
      <c r="Q676" s="61" t="e">
        <f t="shared" si="88"/>
        <v>#REF!</v>
      </c>
    </row>
    <row r="677" spans="1:17">
      <c r="A677" s="112" t="s">
        <v>210</v>
      </c>
      <c r="B677" s="112">
        <v>4</v>
      </c>
      <c r="C677" s="112">
        <v>2024</v>
      </c>
      <c r="D677" s="113" t="s">
        <v>211</v>
      </c>
      <c r="E677" s="113" t="s">
        <v>211</v>
      </c>
      <c r="F677" s="207">
        <v>45323</v>
      </c>
      <c r="G677" s="112">
        <f t="shared" si="85"/>
        <v>29</v>
      </c>
      <c r="H677" s="114">
        <f t="shared" si="86"/>
        <v>45326</v>
      </c>
      <c r="I677" s="153">
        <f>_xlfn.XLOOKUP(Table12[[#This Row],[Month Year]],'Modelling New'!D:D,'Modelling New'!N:N)</f>
        <v>10.507</v>
      </c>
      <c r="J677" s="61" t="e">
        <f>'Raw Data'!#REF!/J$1</f>
        <v>#REF!</v>
      </c>
      <c r="K677" s="61" t="e">
        <f>'Raw Data'!#REF!/K$1</f>
        <v>#REF!</v>
      </c>
      <c r="L677" s="61" t="e">
        <f>'Raw Data'!#REF!/L$1</f>
        <v>#REF!</v>
      </c>
      <c r="M677" s="61" t="e">
        <f>'Raw Data'!#REF!/M$1</f>
        <v>#REF!</v>
      </c>
      <c r="N677" s="61" t="e">
        <f>'Raw Data'!#REF!/N$1</f>
        <v>#REF!</v>
      </c>
      <c r="O677" s="61" t="e">
        <f>'Raw Data'!#REF!/O$1</f>
        <v>#REF!</v>
      </c>
      <c r="P677" s="61" t="str">
        <f t="shared" si="87"/>
        <v/>
      </c>
      <c r="Q677" s="61" t="e">
        <f t="shared" si="88"/>
        <v>#REF!</v>
      </c>
    </row>
    <row r="678" spans="1:17">
      <c r="A678" s="112" t="s">
        <v>210</v>
      </c>
      <c r="B678" s="112">
        <v>4</v>
      </c>
      <c r="C678" s="112">
        <v>2024</v>
      </c>
      <c r="D678" s="113" t="s">
        <v>211</v>
      </c>
      <c r="E678" s="113" t="s">
        <v>211</v>
      </c>
      <c r="F678" s="207">
        <v>45323</v>
      </c>
      <c r="G678" s="112">
        <f t="shared" si="85"/>
        <v>29</v>
      </c>
      <c r="H678" s="114">
        <f t="shared" si="86"/>
        <v>45327</v>
      </c>
      <c r="I678" s="153">
        <f>_xlfn.XLOOKUP(Table12[[#This Row],[Month Year]],'Modelling New'!D:D,'Modelling New'!N:N)</f>
        <v>10.507</v>
      </c>
      <c r="J678" s="61" t="e">
        <f>'Raw Data'!#REF!/J$1</f>
        <v>#REF!</v>
      </c>
      <c r="K678" s="61" t="e">
        <f>'Raw Data'!#REF!/K$1</f>
        <v>#REF!</v>
      </c>
      <c r="L678" s="61" t="e">
        <f>'Raw Data'!#REF!/L$1</f>
        <v>#REF!</v>
      </c>
      <c r="M678" s="61" t="e">
        <f>'Raw Data'!#REF!/M$1</f>
        <v>#REF!</v>
      </c>
      <c r="N678" s="61" t="e">
        <f>'Raw Data'!#REF!/N$1</f>
        <v>#REF!</v>
      </c>
      <c r="O678" s="61" t="e">
        <f>'Raw Data'!#REF!/O$1</f>
        <v>#REF!</v>
      </c>
      <c r="P678" s="61" t="str">
        <f t="shared" si="87"/>
        <v/>
      </c>
      <c r="Q678" s="61" t="e">
        <f t="shared" si="88"/>
        <v>#REF!</v>
      </c>
    </row>
    <row r="679" spans="1:17">
      <c r="A679" s="112" t="s">
        <v>210</v>
      </c>
      <c r="B679" s="112">
        <v>4</v>
      </c>
      <c r="C679" s="112">
        <v>2024</v>
      </c>
      <c r="D679" s="113" t="s">
        <v>211</v>
      </c>
      <c r="E679" s="113" t="s">
        <v>211</v>
      </c>
      <c r="F679" s="207">
        <v>45323</v>
      </c>
      <c r="G679" s="112">
        <f t="shared" si="85"/>
        <v>29</v>
      </c>
      <c r="H679" s="114">
        <f t="shared" si="86"/>
        <v>45328</v>
      </c>
      <c r="I679" s="153">
        <f>_xlfn.XLOOKUP(Table12[[#This Row],[Month Year]],'Modelling New'!D:D,'Modelling New'!N:N)</f>
        <v>10.507</v>
      </c>
      <c r="J679" s="61" t="e">
        <f>'Raw Data'!#REF!/J$1</f>
        <v>#REF!</v>
      </c>
      <c r="K679" s="61" t="e">
        <f>'Raw Data'!#REF!/K$1</f>
        <v>#REF!</v>
      </c>
      <c r="L679" s="61" t="e">
        <f>'Raw Data'!#REF!/L$1</f>
        <v>#REF!</v>
      </c>
      <c r="M679" s="61" t="e">
        <f>'Raw Data'!#REF!/M$1</f>
        <v>#REF!</v>
      </c>
      <c r="N679" s="61" t="e">
        <f>'Raw Data'!#REF!/N$1</f>
        <v>#REF!</v>
      </c>
      <c r="O679" s="61" t="e">
        <f>'Raw Data'!#REF!/O$1</f>
        <v>#REF!</v>
      </c>
      <c r="P679" s="61" t="str">
        <f t="shared" si="87"/>
        <v/>
      </c>
      <c r="Q679" s="61" t="e">
        <f t="shared" si="88"/>
        <v>#REF!</v>
      </c>
    </row>
    <row r="680" spans="1:17">
      <c r="A680" s="112" t="s">
        <v>210</v>
      </c>
      <c r="B680" s="112">
        <v>4</v>
      </c>
      <c r="C680" s="112">
        <v>2024</v>
      </c>
      <c r="D680" s="113" t="s">
        <v>211</v>
      </c>
      <c r="E680" s="113" t="s">
        <v>211</v>
      </c>
      <c r="F680" s="207">
        <v>45323</v>
      </c>
      <c r="G680" s="112">
        <f t="shared" si="85"/>
        <v>29</v>
      </c>
      <c r="H680" s="114">
        <f t="shared" si="86"/>
        <v>45329</v>
      </c>
      <c r="I680" s="153">
        <f>_xlfn.XLOOKUP(Table12[[#This Row],[Month Year]],'Modelling New'!D:D,'Modelling New'!N:N)</f>
        <v>10.507</v>
      </c>
      <c r="J680" s="61" t="e">
        <f>'Raw Data'!#REF!/J$1</f>
        <v>#REF!</v>
      </c>
      <c r="K680" s="61" t="e">
        <f>'Raw Data'!#REF!/K$1</f>
        <v>#REF!</v>
      </c>
      <c r="L680" s="61" t="e">
        <f>'Raw Data'!#REF!/L$1</f>
        <v>#REF!</v>
      </c>
      <c r="M680" s="61" t="e">
        <f>'Raw Data'!#REF!/M$1</f>
        <v>#REF!</v>
      </c>
      <c r="N680" s="61" t="e">
        <f>'Raw Data'!#REF!/N$1</f>
        <v>#REF!</v>
      </c>
      <c r="O680" s="61" t="e">
        <f>'Raw Data'!#REF!/O$1</f>
        <v>#REF!</v>
      </c>
      <c r="P680" s="61" t="str">
        <f t="shared" si="87"/>
        <v/>
      </c>
      <c r="Q680" s="61" t="e">
        <f t="shared" si="88"/>
        <v>#REF!</v>
      </c>
    </row>
    <row r="681" spans="1:17">
      <c r="A681" s="112" t="s">
        <v>210</v>
      </c>
      <c r="B681" s="112">
        <v>4</v>
      </c>
      <c r="C681" s="112">
        <v>2024</v>
      </c>
      <c r="D681" s="113" t="s">
        <v>211</v>
      </c>
      <c r="E681" s="113" t="s">
        <v>211</v>
      </c>
      <c r="F681" s="207">
        <v>45323</v>
      </c>
      <c r="G681" s="112">
        <f t="shared" si="85"/>
        <v>29</v>
      </c>
      <c r="H681" s="114">
        <f t="shared" si="86"/>
        <v>45330</v>
      </c>
      <c r="I681" s="153">
        <f>_xlfn.XLOOKUP(Table12[[#This Row],[Month Year]],'Modelling New'!D:D,'Modelling New'!N:N)</f>
        <v>10.507</v>
      </c>
      <c r="J681" s="61" t="e">
        <f>'Raw Data'!#REF!/J$1</f>
        <v>#REF!</v>
      </c>
      <c r="K681" s="61" t="e">
        <f>'Raw Data'!#REF!/K$1</f>
        <v>#REF!</v>
      </c>
      <c r="L681" s="61" t="e">
        <f>'Raw Data'!#REF!/L$1</f>
        <v>#REF!</v>
      </c>
      <c r="M681" s="61" t="e">
        <f>'Raw Data'!#REF!/M$1</f>
        <v>#REF!</v>
      </c>
      <c r="N681" s="61" t="e">
        <f>'Raw Data'!#REF!/N$1</f>
        <v>#REF!</v>
      </c>
      <c r="O681" s="61" t="e">
        <f>'Raw Data'!#REF!/O$1</f>
        <v>#REF!</v>
      </c>
      <c r="P681" s="61" t="str">
        <f t="shared" si="87"/>
        <v/>
      </c>
      <c r="Q681" s="61" t="e">
        <f t="shared" si="88"/>
        <v>#REF!</v>
      </c>
    </row>
    <row r="682" spans="1:17">
      <c r="A682" s="112" t="s">
        <v>210</v>
      </c>
      <c r="B682" s="112">
        <v>4</v>
      </c>
      <c r="C682" s="112">
        <v>2024</v>
      </c>
      <c r="D682" s="113" t="s">
        <v>211</v>
      </c>
      <c r="E682" s="113" t="s">
        <v>211</v>
      </c>
      <c r="F682" s="207">
        <v>45323</v>
      </c>
      <c r="G682" s="112">
        <f t="shared" si="85"/>
        <v>29</v>
      </c>
      <c r="H682" s="114">
        <f t="shared" si="86"/>
        <v>45331</v>
      </c>
      <c r="I682" s="153">
        <f>_xlfn.XLOOKUP(Table12[[#This Row],[Month Year]],'Modelling New'!D:D,'Modelling New'!N:N)</f>
        <v>10.507</v>
      </c>
      <c r="J682" s="61" t="e">
        <f>'Raw Data'!#REF!/J$1</f>
        <v>#REF!</v>
      </c>
      <c r="K682" s="61" t="e">
        <f>'Raw Data'!#REF!/K$1</f>
        <v>#REF!</v>
      </c>
      <c r="L682" s="61" t="e">
        <f>'Raw Data'!#REF!/L$1</f>
        <v>#REF!</v>
      </c>
      <c r="M682" s="61" t="e">
        <f>'Raw Data'!#REF!/M$1</f>
        <v>#REF!</v>
      </c>
      <c r="N682" s="61" t="e">
        <f>'Raw Data'!#REF!/N$1</f>
        <v>#REF!</v>
      </c>
      <c r="O682" s="61" t="e">
        <f>'Raw Data'!#REF!/O$1</f>
        <v>#REF!</v>
      </c>
      <c r="P682" s="61" t="str">
        <f t="shared" si="87"/>
        <v/>
      </c>
      <c r="Q682" s="61" t="e">
        <f t="shared" si="88"/>
        <v>#REF!</v>
      </c>
    </row>
    <row r="683" spans="1:17">
      <c r="A683" s="112" t="s">
        <v>210</v>
      </c>
      <c r="B683" s="112">
        <v>4</v>
      </c>
      <c r="C683" s="112">
        <v>2024</v>
      </c>
      <c r="D683" s="113" t="s">
        <v>211</v>
      </c>
      <c r="E683" s="113" t="s">
        <v>211</v>
      </c>
      <c r="F683" s="207">
        <v>45323</v>
      </c>
      <c r="G683" s="112">
        <f t="shared" si="85"/>
        <v>29</v>
      </c>
      <c r="H683" s="114">
        <f t="shared" si="86"/>
        <v>45332</v>
      </c>
      <c r="I683" s="153">
        <f>_xlfn.XLOOKUP(Table12[[#This Row],[Month Year]],'Modelling New'!D:D,'Modelling New'!N:N)</f>
        <v>10.507</v>
      </c>
      <c r="J683" s="61" t="e">
        <f>'Raw Data'!#REF!/J$1</f>
        <v>#REF!</v>
      </c>
      <c r="K683" s="61" t="e">
        <f>'Raw Data'!#REF!/K$1</f>
        <v>#REF!</v>
      </c>
      <c r="L683" s="61" t="e">
        <f>'Raw Data'!#REF!/L$1</f>
        <v>#REF!</v>
      </c>
      <c r="M683" s="61" t="e">
        <f>'Raw Data'!#REF!/M$1</f>
        <v>#REF!</v>
      </c>
      <c r="N683" s="61" t="e">
        <f>'Raw Data'!#REF!/N$1</f>
        <v>#REF!</v>
      </c>
      <c r="O683" s="61" t="e">
        <f>'Raw Data'!#REF!/O$1</f>
        <v>#REF!</v>
      </c>
      <c r="P683" s="61" t="str">
        <f t="shared" si="87"/>
        <v/>
      </c>
      <c r="Q683" s="61" t="e">
        <f t="shared" si="88"/>
        <v>#REF!</v>
      </c>
    </row>
    <row r="684" spans="1:17">
      <c r="A684" s="112" t="s">
        <v>210</v>
      </c>
      <c r="B684" s="112">
        <v>4</v>
      </c>
      <c r="C684" s="112">
        <v>2024</v>
      </c>
      <c r="D684" s="113" t="s">
        <v>211</v>
      </c>
      <c r="E684" s="113" t="s">
        <v>211</v>
      </c>
      <c r="F684" s="207">
        <v>45323</v>
      </c>
      <c r="G684" s="112">
        <f t="shared" si="85"/>
        <v>29</v>
      </c>
      <c r="H684" s="114">
        <f t="shared" si="86"/>
        <v>45333</v>
      </c>
      <c r="I684" s="153">
        <f>_xlfn.XLOOKUP(Table12[[#This Row],[Month Year]],'Modelling New'!D:D,'Modelling New'!N:N)</f>
        <v>10.507</v>
      </c>
      <c r="J684" s="61" t="e">
        <f>'Raw Data'!#REF!/J$1</f>
        <v>#REF!</v>
      </c>
      <c r="K684" s="61" t="e">
        <f>'Raw Data'!#REF!/K$1</f>
        <v>#REF!</v>
      </c>
      <c r="L684" s="61" t="e">
        <f>'Raw Data'!#REF!/L$1</f>
        <v>#REF!</v>
      </c>
      <c r="M684" s="61" t="e">
        <f>'Raw Data'!#REF!/M$1</f>
        <v>#REF!</v>
      </c>
      <c r="N684" s="61" t="e">
        <f>'Raw Data'!#REF!/N$1</f>
        <v>#REF!</v>
      </c>
      <c r="O684" s="61" t="e">
        <f>'Raw Data'!#REF!/O$1</f>
        <v>#REF!</v>
      </c>
      <c r="P684" s="61" t="str">
        <f t="shared" si="87"/>
        <v/>
      </c>
      <c r="Q684" s="61" t="e">
        <f t="shared" si="88"/>
        <v>#REF!</v>
      </c>
    </row>
    <row r="685" spans="1:17">
      <c r="A685" s="112" t="s">
        <v>210</v>
      </c>
      <c r="B685" s="112">
        <v>4</v>
      </c>
      <c r="C685" s="112">
        <v>2024</v>
      </c>
      <c r="D685" s="113" t="s">
        <v>211</v>
      </c>
      <c r="E685" s="113" t="s">
        <v>211</v>
      </c>
      <c r="F685" s="207">
        <v>45323</v>
      </c>
      <c r="G685" s="112">
        <f t="shared" si="85"/>
        <v>29</v>
      </c>
      <c r="H685" s="114">
        <f t="shared" si="86"/>
        <v>45334</v>
      </c>
      <c r="I685" s="153">
        <f>_xlfn.XLOOKUP(Table12[[#This Row],[Month Year]],'Modelling New'!D:D,'Modelling New'!N:N)</f>
        <v>10.507</v>
      </c>
      <c r="J685" s="61" t="e">
        <f>'Raw Data'!#REF!/J$1</f>
        <v>#REF!</v>
      </c>
      <c r="K685" s="61" t="e">
        <f>'Raw Data'!#REF!/K$1</f>
        <v>#REF!</v>
      </c>
      <c r="L685" s="61" t="e">
        <f>'Raw Data'!#REF!/L$1</f>
        <v>#REF!</v>
      </c>
      <c r="M685" s="61" t="e">
        <f>'Raw Data'!#REF!/M$1</f>
        <v>#REF!</v>
      </c>
      <c r="N685" s="61" t="e">
        <f>'Raw Data'!#REF!/N$1</f>
        <v>#REF!</v>
      </c>
      <c r="O685" s="61" t="e">
        <f>'Raw Data'!#REF!/O$1</f>
        <v>#REF!</v>
      </c>
      <c r="P685" s="61" t="str">
        <f t="shared" si="87"/>
        <v/>
      </c>
      <c r="Q685" s="61" t="e">
        <f t="shared" si="88"/>
        <v>#REF!</v>
      </c>
    </row>
    <row r="686" spans="1:17">
      <c r="A686" s="112" t="s">
        <v>210</v>
      </c>
      <c r="B686" s="112">
        <v>4</v>
      </c>
      <c r="C686" s="112">
        <v>2024</v>
      </c>
      <c r="D686" s="113" t="s">
        <v>211</v>
      </c>
      <c r="E686" s="113" t="s">
        <v>211</v>
      </c>
      <c r="F686" s="207">
        <v>45323</v>
      </c>
      <c r="G686" s="112">
        <f t="shared" si="85"/>
        <v>29</v>
      </c>
      <c r="H686" s="114">
        <f t="shared" si="86"/>
        <v>45335</v>
      </c>
      <c r="I686" s="153">
        <f>_xlfn.XLOOKUP(Table12[[#This Row],[Month Year]],'Modelling New'!D:D,'Modelling New'!N:N)</f>
        <v>10.507</v>
      </c>
      <c r="J686" s="61" t="e">
        <f>'Raw Data'!#REF!/J$1</f>
        <v>#REF!</v>
      </c>
      <c r="K686" s="61" t="e">
        <f>'Raw Data'!#REF!/K$1</f>
        <v>#REF!</v>
      </c>
      <c r="L686" s="61" t="e">
        <f>'Raw Data'!#REF!/L$1</f>
        <v>#REF!</v>
      </c>
      <c r="M686" s="61" t="e">
        <f>'Raw Data'!#REF!/M$1</f>
        <v>#REF!</v>
      </c>
      <c r="N686" s="61" t="e">
        <f>'Raw Data'!#REF!/N$1</f>
        <v>#REF!</v>
      </c>
      <c r="O686" s="61" t="e">
        <f>'Raw Data'!#REF!/O$1</f>
        <v>#REF!</v>
      </c>
      <c r="P686" s="61" t="str">
        <f t="shared" si="87"/>
        <v/>
      </c>
      <c r="Q686" s="61" t="e">
        <f t="shared" si="88"/>
        <v>#REF!</v>
      </c>
    </row>
    <row r="687" spans="1:17">
      <c r="A687" s="112" t="s">
        <v>210</v>
      </c>
      <c r="B687" s="112">
        <v>4</v>
      </c>
      <c r="C687" s="112">
        <v>2024</v>
      </c>
      <c r="D687" s="113" t="s">
        <v>211</v>
      </c>
      <c r="E687" s="113" t="s">
        <v>211</v>
      </c>
      <c r="F687" s="207">
        <v>45323</v>
      </c>
      <c r="G687" s="112">
        <f t="shared" si="85"/>
        <v>29</v>
      </c>
      <c r="H687" s="114">
        <f t="shared" si="86"/>
        <v>45336</v>
      </c>
      <c r="I687" s="153">
        <f>_xlfn.XLOOKUP(Table12[[#This Row],[Month Year]],'Modelling New'!D:D,'Modelling New'!N:N)</f>
        <v>10.507</v>
      </c>
      <c r="J687" s="61" t="e">
        <f>'Raw Data'!#REF!/J$1</f>
        <v>#REF!</v>
      </c>
      <c r="K687" s="61" t="e">
        <f>'Raw Data'!#REF!/K$1</f>
        <v>#REF!</v>
      </c>
      <c r="L687" s="61" t="e">
        <f>'Raw Data'!#REF!/L$1</f>
        <v>#REF!</v>
      </c>
      <c r="M687" s="61" t="e">
        <f>'Raw Data'!#REF!/M$1</f>
        <v>#REF!</v>
      </c>
      <c r="N687" s="61" t="e">
        <f>'Raw Data'!#REF!/N$1</f>
        <v>#REF!</v>
      </c>
      <c r="O687" s="61" t="e">
        <f>'Raw Data'!#REF!/O$1</f>
        <v>#REF!</v>
      </c>
      <c r="P687" s="61" t="str">
        <f t="shared" si="87"/>
        <v/>
      </c>
      <c r="Q687" s="61" t="e">
        <f t="shared" si="88"/>
        <v>#REF!</v>
      </c>
    </row>
    <row r="688" spans="1:17">
      <c r="A688" s="112" t="s">
        <v>210</v>
      </c>
      <c r="B688" s="112">
        <v>4</v>
      </c>
      <c r="C688" s="112">
        <v>2024</v>
      </c>
      <c r="D688" s="113" t="s">
        <v>211</v>
      </c>
      <c r="E688" s="113" t="s">
        <v>211</v>
      </c>
      <c r="F688" s="207">
        <v>45323</v>
      </c>
      <c r="G688" s="112">
        <f t="shared" si="85"/>
        <v>29</v>
      </c>
      <c r="H688" s="114">
        <f t="shared" si="86"/>
        <v>45337</v>
      </c>
      <c r="I688" s="153">
        <f>_xlfn.XLOOKUP(Table12[[#This Row],[Month Year]],'Modelling New'!D:D,'Modelling New'!N:N)</f>
        <v>10.507</v>
      </c>
      <c r="J688" s="61" t="e">
        <f>'Raw Data'!#REF!/J$1</f>
        <v>#REF!</v>
      </c>
      <c r="K688" s="61" t="e">
        <f>'Raw Data'!#REF!/K$1</f>
        <v>#REF!</v>
      </c>
      <c r="L688" s="61" t="e">
        <f>'Raw Data'!#REF!/L$1</f>
        <v>#REF!</v>
      </c>
      <c r="M688" s="61" t="e">
        <f>'Raw Data'!#REF!/M$1</f>
        <v>#REF!</v>
      </c>
      <c r="N688" s="61" t="e">
        <f>'Raw Data'!#REF!/N$1</f>
        <v>#REF!</v>
      </c>
      <c r="O688" s="61" t="e">
        <f>'Raw Data'!#REF!/O$1</f>
        <v>#REF!</v>
      </c>
      <c r="P688" s="61" t="str">
        <f t="shared" si="87"/>
        <v/>
      </c>
      <c r="Q688" s="61" t="e">
        <f t="shared" si="88"/>
        <v>#REF!</v>
      </c>
    </row>
    <row r="689" spans="1:17">
      <c r="A689" s="112" t="s">
        <v>210</v>
      </c>
      <c r="B689" s="112">
        <v>4</v>
      </c>
      <c r="C689" s="112">
        <v>2024</v>
      </c>
      <c r="D689" s="113" t="s">
        <v>211</v>
      </c>
      <c r="E689" s="113" t="s">
        <v>211</v>
      </c>
      <c r="F689" s="207">
        <v>45323</v>
      </c>
      <c r="G689" s="112">
        <f t="shared" si="85"/>
        <v>29</v>
      </c>
      <c r="H689" s="114">
        <f t="shared" si="86"/>
        <v>45338</v>
      </c>
      <c r="I689" s="153">
        <f>_xlfn.XLOOKUP(Table12[[#This Row],[Month Year]],'Modelling New'!D:D,'Modelling New'!N:N)</f>
        <v>10.507</v>
      </c>
      <c r="J689" s="61" t="e">
        <f>'Raw Data'!#REF!/J$1</f>
        <v>#REF!</v>
      </c>
      <c r="K689" s="61" t="e">
        <f>'Raw Data'!#REF!/K$1</f>
        <v>#REF!</v>
      </c>
      <c r="L689" s="61" t="e">
        <f>'Raw Data'!#REF!/L$1</f>
        <v>#REF!</v>
      </c>
      <c r="M689" s="61" t="e">
        <f>'Raw Data'!#REF!/M$1</f>
        <v>#REF!</v>
      </c>
      <c r="N689" s="61" t="e">
        <f>'Raw Data'!#REF!/N$1</f>
        <v>#REF!</v>
      </c>
      <c r="O689" s="61" t="e">
        <f>'Raw Data'!#REF!/O$1</f>
        <v>#REF!</v>
      </c>
      <c r="P689" s="61" t="str">
        <f t="shared" si="87"/>
        <v/>
      </c>
      <c r="Q689" s="61" t="e">
        <f t="shared" si="88"/>
        <v>#REF!</v>
      </c>
    </row>
    <row r="690" spans="1:17">
      <c r="A690" s="112" t="s">
        <v>210</v>
      </c>
      <c r="B690" s="112">
        <v>4</v>
      </c>
      <c r="C690" s="112">
        <v>2024</v>
      </c>
      <c r="D690" s="113" t="s">
        <v>211</v>
      </c>
      <c r="E690" s="113" t="s">
        <v>211</v>
      </c>
      <c r="F690" s="207">
        <v>45323</v>
      </c>
      <c r="G690" s="112">
        <f t="shared" si="85"/>
        <v>29</v>
      </c>
      <c r="H690" s="114">
        <f t="shared" si="86"/>
        <v>45339</v>
      </c>
      <c r="I690" s="153">
        <f>_xlfn.XLOOKUP(Table12[[#This Row],[Month Year]],'Modelling New'!D:D,'Modelling New'!N:N)</f>
        <v>10.507</v>
      </c>
      <c r="J690" s="61" t="e">
        <f>'Raw Data'!#REF!/J$1</f>
        <v>#REF!</v>
      </c>
      <c r="K690" s="61" t="e">
        <f>'Raw Data'!#REF!/K$1</f>
        <v>#REF!</v>
      </c>
      <c r="L690" s="61" t="e">
        <f>'Raw Data'!#REF!/L$1</f>
        <v>#REF!</v>
      </c>
      <c r="M690" s="61" t="e">
        <f>'Raw Data'!#REF!/M$1</f>
        <v>#REF!</v>
      </c>
      <c r="N690" s="61" t="e">
        <f>'Raw Data'!#REF!/N$1</f>
        <v>#REF!</v>
      </c>
      <c r="O690" s="61" t="e">
        <f>'Raw Data'!#REF!/O$1</f>
        <v>#REF!</v>
      </c>
      <c r="P690" s="61" t="str">
        <f t="shared" si="87"/>
        <v/>
      </c>
      <c r="Q690" s="61" t="e">
        <f t="shared" si="88"/>
        <v>#REF!</v>
      </c>
    </row>
    <row r="691" spans="1:17">
      <c r="A691" s="112" t="s">
        <v>210</v>
      </c>
      <c r="B691" s="112">
        <v>4</v>
      </c>
      <c r="C691" s="112">
        <v>2024</v>
      </c>
      <c r="D691" s="113" t="s">
        <v>211</v>
      </c>
      <c r="E691" s="113" t="s">
        <v>211</v>
      </c>
      <c r="F691" s="207">
        <v>45323</v>
      </c>
      <c r="G691" s="112">
        <f t="shared" si="85"/>
        <v>29</v>
      </c>
      <c r="H691" s="114">
        <f t="shared" si="86"/>
        <v>45340</v>
      </c>
      <c r="I691" s="153">
        <f>_xlfn.XLOOKUP(Table12[[#This Row],[Month Year]],'Modelling New'!D:D,'Modelling New'!N:N)</f>
        <v>10.507</v>
      </c>
      <c r="J691" s="61" t="e">
        <f>'Raw Data'!#REF!/J$1</f>
        <v>#REF!</v>
      </c>
      <c r="K691" s="61" t="e">
        <f>'Raw Data'!#REF!/K$1</f>
        <v>#REF!</v>
      </c>
      <c r="L691" s="61" t="e">
        <f>'Raw Data'!#REF!/L$1</f>
        <v>#REF!</v>
      </c>
      <c r="M691" s="61" t="e">
        <f>'Raw Data'!#REF!/M$1</f>
        <v>#REF!</v>
      </c>
      <c r="N691" s="61" t="e">
        <f>'Raw Data'!#REF!/N$1</f>
        <v>#REF!</v>
      </c>
      <c r="O691" s="61" t="e">
        <f>'Raw Data'!#REF!/O$1</f>
        <v>#REF!</v>
      </c>
      <c r="P691" s="61" t="str">
        <f t="shared" si="87"/>
        <v/>
      </c>
      <c r="Q691" s="61" t="e">
        <f t="shared" si="88"/>
        <v>#REF!</v>
      </c>
    </row>
    <row r="692" spans="1:17">
      <c r="A692" s="112" t="s">
        <v>210</v>
      </c>
      <c r="B692" s="112">
        <v>4</v>
      </c>
      <c r="C692" s="112">
        <v>2024</v>
      </c>
      <c r="D692" s="113" t="s">
        <v>211</v>
      </c>
      <c r="E692" s="113" t="s">
        <v>211</v>
      </c>
      <c r="F692" s="207">
        <v>45323</v>
      </c>
      <c r="G692" s="112">
        <f t="shared" si="85"/>
        <v>29</v>
      </c>
      <c r="H692" s="114">
        <f t="shared" si="86"/>
        <v>45341</v>
      </c>
      <c r="I692" s="153">
        <f>_xlfn.XLOOKUP(Table12[[#This Row],[Month Year]],'Modelling New'!D:D,'Modelling New'!N:N)</f>
        <v>10.507</v>
      </c>
      <c r="J692" s="61" t="e">
        <f>'Raw Data'!#REF!/J$1</f>
        <v>#REF!</v>
      </c>
      <c r="K692" s="61" t="e">
        <f>'Raw Data'!#REF!/K$1</f>
        <v>#REF!</v>
      </c>
      <c r="L692" s="61" t="e">
        <f>'Raw Data'!#REF!/L$1</f>
        <v>#REF!</v>
      </c>
      <c r="M692" s="61" t="e">
        <f>'Raw Data'!#REF!/M$1</f>
        <v>#REF!</v>
      </c>
      <c r="N692" s="61" t="e">
        <f>'Raw Data'!#REF!/N$1</f>
        <v>#REF!</v>
      </c>
      <c r="O692" s="61" t="e">
        <f>'Raw Data'!#REF!/O$1</f>
        <v>#REF!</v>
      </c>
      <c r="P692" s="61" t="str">
        <f t="shared" si="87"/>
        <v/>
      </c>
      <c r="Q692" s="61" t="e">
        <f t="shared" si="88"/>
        <v>#REF!</v>
      </c>
    </row>
    <row r="693" spans="1:17">
      <c r="A693" s="112" t="s">
        <v>210</v>
      </c>
      <c r="B693" s="112">
        <v>4</v>
      </c>
      <c r="C693" s="112">
        <v>2024</v>
      </c>
      <c r="D693" s="113" t="s">
        <v>211</v>
      </c>
      <c r="E693" s="113" t="s">
        <v>211</v>
      </c>
      <c r="F693" s="207">
        <v>45323</v>
      </c>
      <c r="G693" s="112">
        <f t="shared" si="85"/>
        <v>29</v>
      </c>
      <c r="H693" s="114">
        <f t="shared" si="86"/>
        <v>45342</v>
      </c>
      <c r="I693" s="153">
        <f>_xlfn.XLOOKUP(Table12[[#This Row],[Month Year]],'Modelling New'!D:D,'Modelling New'!N:N)</f>
        <v>10.507</v>
      </c>
      <c r="J693" s="61" t="e">
        <f>'Raw Data'!#REF!/J$1</f>
        <v>#REF!</v>
      </c>
      <c r="K693" s="61" t="e">
        <f>'Raw Data'!#REF!/K$1</f>
        <v>#REF!</v>
      </c>
      <c r="L693" s="61" t="e">
        <f>'Raw Data'!#REF!/L$1</f>
        <v>#REF!</v>
      </c>
      <c r="M693" s="61" t="e">
        <f>'Raw Data'!#REF!/M$1</f>
        <v>#REF!</v>
      </c>
      <c r="N693" s="61" t="e">
        <f>'Raw Data'!#REF!/N$1</f>
        <v>#REF!</v>
      </c>
      <c r="O693" s="61" t="e">
        <f>'Raw Data'!#REF!/O$1</f>
        <v>#REF!</v>
      </c>
      <c r="P693" s="61" t="str">
        <f t="shared" si="87"/>
        <v/>
      </c>
      <c r="Q693" s="61" t="e">
        <f t="shared" si="88"/>
        <v>#REF!</v>
      </c>
    </row>
    <row r="694" spans="1:17">
      <c r="A694" s="112" t="s">
        <v>210</v>
      </c>
      <c r="B694" s="112">
        <v>4</v>
      </c>
      <c r="C694" s="112">
        <v>2024</v>
      </c>
      <c r="D694" s="113" t="s">
        <v>211</v>
      </c>
      <c r="E694" s="113" t="s">
        <v>211</v>
      </c>
      <c r="F694" s="207">
        <v>45323</v>
      </c>
      <c r="G694" s="112">
        <f t="shared" si="85"/>
        <v>29</v>
      </c>
      <c r="H694" s="114">
        <f t="shared" si="86"/>
        <v>45343</v>
      </c>
      <c r="I694" s="153">
        <f>_xlfn.XLOOKUP(Table12[[#This Row],[Month Year]],'Modelling New'!D:D,'Modelling New'!N:N)</f>
        <v>10.507</v>
      </c>
      <c r="J694" s="61" t="e">
        <f>'Raw Data'!#REF!/J$1</f>
        <v>#REF!</v>
      </c>
      <c r="K694" s="61" t="e">
        <f>'Raw Data'!#REF!/K$1</f>
        <v>#REF!</v>
      </c>
      <c r="L694" s="61" t="e">
        <f>'Raw Data'!#REF!/L$1</f>
        <v>#REF!</v>
      </c>
      <c r="M694" s="61" t="e">
        <f>'Raw Data'!#REF!/M$1</f>
        <v>#REF!</v>
      </c>
      <c r="N694" s="61" t="e">
        <f>'Raw Data'!#REF!/N$1</f>
        <v>#REF!</v>
      </c>
      <c r="O694" s="61" t="e">
        <f>'Raw Data'!#REF!/O$1</f>
        <v>#REF!</v>
      </c>
      <c r="P694" s="61" t="str">
        <f t="shared" si="87"/>
        <v/>
      </c>
      <c r="Q694" s="61" t="e">
        <f t="shared" si="88"/>
        <v>#REF!</v>
      </c>
    </row>
    <row r="695" spans="1:17">
      <c r="A695" s="112" t="s">
        <v>210</v>
      </c>
      <c r="B695" s="112">
        <v>4</v>
      </c>
      <c r="C695" s="112">
        <v>2024</v>
      </c>
      <c r="D695" s="113" t="s">
        <v>211</v>
      </c>
      <c r="E695" s="113" t="s">
        <v>211</v>
      </c>
      <c r="F695" s="207">
        <v>45323</v>
      </c>
      <c r="G695" s="112">
        <f t="shared" si="85"/>
        <v>29</v>
      </c>
      <c r="H695" s="114">
        <f t="shared" si="86"/>
        <v>45344</v>
      </c>
      <c r="I695" s="153">
        <f>_xlfn.XLOOKUP(Table12[[#This Row],[Month Year]],'Modelling New'!D:D,'Modelling New'!N:N)</f>
        <v>10.507</v>
      </c>
      <c r="J695" s="61" t="e">
        <f>'Raw Data'!#REF!/J$1</f>
        <v>#REF!</v>
      </c>
      <c r="K695" s="61" t="e">
        <f>'Raw Data'!#REF!/K$1</f>
        <v>#REF!</v>
      </c>
      <c r="L695" s="61" t="e">
        <f>'Raw Data'!#REF!/L$1</f>
        <v>#REF!</v>
      </c>
      <c r="M695" s="61" t="e">
        <f>'Raw Data'!#REF!/M$1</f>
        <v>#REF!</v>
      </c>
      <c r="N695" s="61" t="e">
        <f>'Raw Data'!#REF!/N$1</f>
        <v>#REF!</v>
      </c>
      <c r="O695" s="61" t="e">
        <f>'Raw Data'!#REF!/O$1</f>
        <v>#REF!</v>
      </c>
      <c r="P695" s="61" t="str">
        <f t="shared" si="87"/>
        <v/>
      </c>
      <c r="Q695" s="61" t="e">
        <f t="shared" si="88"/>
        <v>#REF!</v>
      </c>
    </row>
    <row r="696" spans="1:17">
      <c r="A696" s="112" t="s">
        <v>210</v>
      </c>
      <c r="B696" s="112">
        <v>4</v>
      </c>
      <c r="C696" s="112">
        <v>2024</v>
      </c>
      <c r="D696" s="113" t="s">
        <v>211</v>
      </c>
      <c r="E696" s="113" t="s">
        <v>211</v>
      </c>
      <c r="F696" s="207">
        <v>45323</v>
      </c>
      <c r="G696" s="112">
        <f t="shared" si="85"/>
        <v>29</v>
      </c>
      <c r="H696" s="114">
        <f t="shared" si="86"/>
        <v>45345</v>
      </c>
      <c r="I696" s="153">
        <f>_xlfn.XLOOKUP(Table12[[#This Row],[Month Year]],'Modelling New'!D:D,'Modelling New'!N:N)</f>
        <v>10.507</v>
      </c>
      <c r="J696" s="61" t="e">
        <f>'Raw Data'!#REF!/J$1</f>
        <v>#REF!</v>
      </c>
      <c r="K696" s="61" t="e">
        <f>'Raw Data'!#REF!/K$1</f>
        <v>#REF!</v>
      </c>
      <c r="L696" s="61" t="e">
        <f>'Raw Data'!#REF!/L$1</f>
        <v>#REF!</v>
      </c>
      <c r="M696" s="61" t="e">
        <f>'Raw Data'!#REF!/M$1</f>
        <v>#REF!</v>
      </c>
      <c r="N696" s="61" t="e">
        <f>'Raw Data'!#REF!/N$1</f>
        <v>#REF!</v>
      </c>
      <c r="O696" s="61" t="e">
        <f>'Raw Data'!#REF!/O$1</f>
        <v>#REF!</v>
      </c>
      <c r="P696" s="61" t="str">
        <f t="shared" si="87"/>
        <v/>
      </c>
      <c r="Q696" s="61" t="e">
        <f t="shared" si="88"/>
        <v>#REF!</v>
      </c>
    </row>
    <row r="697" spans="1:17">
      <c r="A697" s="112" t="s">
        <v>210</v>
      </c>
      <c r="B697" s="112">
        <v>4</v>
      </c>
      <c r="C697" s="112">
        <v>2024</v>
      </c>
      <c r="D697" s="113" t="s">
        <v>211</v>
      </c>
      <c r="E697" s="113" t="s">
        <v>211</v>
      </c>
      <c r="F697" s="207">
        <v>45323</v>
      </c>
      <c r="G697" s="112">
        <f t="shared" si="85"/>
        <v>29</v>
      </c>
      <c r="H697" s="114">
        <f t="shared" si="86"/>
        <v>45346</v>
      </c>
      <c r="I697" s="153">
        <f>_xlfn.XLOOKUP(Table12[[#This Row],[Month Year]],'Modelling New'!D:D,'Modelling New'!N:N)</f>
        <v>10.507</v>
      </c>
      <c r="J697" s="61" t="e">
        <f>'Raw Data'!#REF!/J$1</f>
        <v>#REF!</v>
      </c>
      <c r="K697" s="61" t="e">
        <f>'Raw Data'!#REF!/K$1</f>
        <v>#REF!</v>
      </c>
      <c r="L697" s="61" t="e">
        <f>'Raw Data'!#REF!/L$1</f>
        <v>#REF!</v>
      </c>
      <c r="M697" s="61" t="e">
        <f>'Raw Data'!#REF!/M$1</f>
        <v>#REF!</v>
      </c>
      <c r="N697" s="61" t="e">
        <f>'Raw Data'!#REF!/N$1</f>
        <v>#REF!</v>
      </c>
      <c r="O697" s="61" t="e">
        <f>'Raw Data'!#REF!/O$1</f>
        <v>#REF!</v>
      </c>
      <c r="P697" s="61" t="str">
        <f t="shared" si="87"/>
        <v/>
      </c>
      <c r="Q697" s="61" t="e">
        <f t="shared" si="88"/>
        <v>#REF!</v>
      </c>
    </row>
    <row r="698" spans="1:17">
      <c r="A698" s="112" t="s">
        <v>210</v>
      </c>
      <c r="B698" s="112">
        <v>4</v>
      </c>
      <c r="C698" s="112">
        <v>2024</v>
      </c>
      <c r="D698" s="113" t="s">
        <v>211</v>
      </c>
      <c r="E698" s="113" t="s">
        <v>211</v>
      </c>
      <c r="F698" s="207">
        <v>45323</v>
      </c>
      <c r="G698" s="112">
        <f t="shared" si="85"/>
        <v>29</v>
      </c>
      <c r="H698" s="114">
        <f t="shared" si="86"/>
        <v>45347</v>
      </c>
      <c r="I698" s="153">
        <f>_xlfn.XLOOKUP(Table12[[#This Row],[Month Year]],'Modelling New'!D:D,'Modelling New'!N:N)</f>
        <v>10.507</v>
      </c>
      <c r="J698" s="61" t="e">
        <f>'Raw Data'!#REF!/J$1</f>
        <v>#REF!</v>
      </c>
      <c r="K698" s="61" t="e">
        <f>'Raw Data'!#REF!/K$1</f>
        <v>#REF!</v>
      </c>
      <c r="L698" s="61" t="e">
        <f>'Raw Data'!#REF!/L$1</f>
        <v>#REF!</v>
      </c>
      <c r="M698" s="61" t="e">
        <f>'Raw Data'!#REF!/M$1</f>
        <v>#REF!</v>
      </c>
      <c r="N698" s="61" t="e">
        <f>'Raw Data'!#REF!/N$1</f>
        <v>#REF!</v>
      </c>
      <c r="O698" s="61" t="e">
        <f>'Raw Data'!#REF!/O$1</f>
        <v>#REF!</v>
      </c>
      <c r="P698" s="61" t="str">
        <f t="shared" si="87"/>
        <v/>
      </c>
      <c r="Q698" s="61" t="e">
        <f t="shared" si="88"/>
        <v>#REF!</v>
      </c>
    </row>
    <row r="699" spans="1:17">
      <c r="A699" s="112" t="s">
        <v>210</v>
      </c>
      <c r="B699" s="112">
        <v>4</v>
      </c>
      <c r="C699" s="112">
        <v>2024</v>
      </c>
      <c r="D699" s="113" t="s">
        <v>211</v>
      </c>
      <c r="E699" s="113" t="s">
        <v>211</v>
      </c>
      <c r="F699" s="207">
        <v>45323</v>
      </c>
      <c r="G699" s="112">
        <f t="shared" si="85"/>
        <v>29</v>
      </c>
      <c r="H699" s="114">
        <f t="shared" si="86"/>
        <v>45348</v>
      </c>
      <c r="I699" s="153">
        <f>_xlfn.XLOOKUP(Table12[[#This Row],[Month Year]],'Modelling New'!D:D,'Modelling New'!N:N)</f>
        <v>10.507</v>
      </c>
      <c r="J699" s="61" t="e">
        <f>'Raw Data'!#REF!/J$1</f>
        <v>#REF!</v>
      </c>
      <c r="K699" s="61" t="e">
        <f>'Raw Data'!#REF!/K$1</f>
        <v>#REF!</v>
      </c>
      <c r="L699" s="61" t="e">
        <f>'Raw Data'!#REF!/L$1</f>
        <v>#REF!</v>
      </c>
      <c r="M699" s="61" t="e">
        <f>'Raw Data'!#REF!/M$1</f>
        <v>#REF!</v>
      </c>
      <c r="N699" s="61" t="e">
        <f>'Raw Data'!#REF!/N$1</f>
        <v>#REF!</v>
      </c>
      <c r="O699" s="61" t="e">
        <f>'Raw Data'!#REF!/O$1</f>
        <v>#REF!</v>
      </c>
      <c r="P699" s="61" t="str">
        <f t="shared" si="87"/>
        <v/>
      </c>
      <c r="Q699" s="61" t="e">
        <f t="shared" si="88"/>
        <v>#REF!</v>
      </c>
    </row>
    <row r="700" spans="1:17">
      <c r="A700" s="112" t="s">
        <v>210</v>
      </c>
      <c r="B700" s="112">
        <v>4</v>
      </c>
      <c r="C700" s="112">
        <v>2024</v>
      </c>
      <c r="D700" s="113" t="s">
        <v>211</v>
      </c>
      <c r="E700" s="113" t="s">
        <v>211</v>
      </c>
      <c r="F700" s="207">
        <v>45323</v>
      </c>
      <c r="G700" s="112">
        <f t="shared" si="85"/>
        <v>29</v>
      </c>
      <c r="H700" s="114">
        <f t="shared" si="86"/>
        <v>45349</v>
      </c>
      <c r="I700" s="153">
        <f>_xlfn.XLOOKUP(Table12[[#This Row],[Month Year]],'Modelling New'!D:D,'Modelling New'!N:N)</f>
        <v>10.507</v>
      </c>
      <c r="J700" s="61" t="e">
        <f>'Raw Data'!#REF!/J$1</f>
        <v>#REF!</v>
      </c>
      <c r="K700" s="61" t="e">
        <f>'Raw Data'!#REF!/K$1</f>
        <v>#REF!</v>
      </c>
      <c r="L700" s="61" t="e">
        <f>'Raw Data'!#REF!/L$1</f>
        <v>#REF!</v>
      </c>
      <c r="M700" s="61" t="e">
        <f>'Raw Data'!#REF!/M$1</f>
        <v>#REF!</v>
      </c>
      <c r="N700" s="61" t="e">
        <f>'Raw Data'!#REF!/N$1</f>
        <v>#REF!</v>
      </c>
      <c r="O700" s="61" t="e">
        <f>'Raw Data'!#REF!/O$1</f>
        <v>#REF!</v>
      </c>
      <c r="P700" s="61" t="str">
        <f t="shared" si="87"/>
        <v/>
      </c>
      <c r="Q700" s="61" t="e">
        <f t="shared" si="88"/>
        <v>#REF!</v>
      </c>
    </row>
    <row r="701" spans="1:17">
      <c r="A701" s="112" t="s">
        <v>210</v>
      </c>
      <c r="B701" s="112">
        <v>4</v>
      </c>
      <c r="C701" s="112">
        <v>2024</v>
      </c>
      <c r="D701" s="113" t="s">
        <v>211</v>
      </c>
      <c r="E701" s="113" t="s">
        <v>211</v>
      </c>
      <c r="F701" s="207">
        <v>45323</v>
      </c>
      <c r="G701" s="112">
        <f t="shared" si="85"/>
        <v>29</v>
      </c>
      <c r="H701" s="114">
        <f t="shared" si="86"/>
        <v>45350</v>
      </c>
      <c r="I701" s="153">
        <f>_xlfn.XLOOKUP(Table12[[#This Row],[Month Year]],'Modelling New'!D:D,'Modelling New'!N:N)</f>
        <v>10.507</v>
      </c>
      <c r="J701" s="61" t="e">
        <f>'Raw Data'!#REF!/J$1</f>
        <v>#REF!</v>
      </c>
      <c r="K701" s="61" t="e">
        <f>'Raw Data'!#REF!/K$1</f>
        <v>#REF!</v>
      </c>
      <c r="L701" s="61" t="e">
        <f>'Raw Data'!#REF!/L$1</f>
        <v>#REF!</v>
      </c>
      <c r="M701" s="61" t="e">
        <f>'Raw Data'!#REF!/M$1</f>
        <v>#REF!</v>
      </c>
      <c r="N701" s="61" t="e">
        <f>'Raw Data'!#REF!/N$1</f>
        <v>#REF!</v>
      </c>
      <c r="O701" s="61" t="e">
        <f>'Raw Data'!#REF!/O$1</f>
        <v>#REF!</v>
      </c>
      <c r="P701" s="61" t="str">
        <f t="shared" si="87"/>
        <v/>
      </c>
      <c r="Q701" s="61" t="e">
        <f t="shared" si="88"/>
        <v>#REF!</v>
      </c>
    </row>
    <row r="702" spans="1:17">
      <c r="A702" s="112" t="s">
        <v>210</v>
      </c>
      <c r="B702" s="112">
        <v>4</v>
      </c>
      <c r="C702" s="112">
        <v>2024</v>
      </c>
      <c r="D702" s="113" t="s">
        <v>211</v>
      </c>
      <c r="E702" s="113" t="s">
        <v>211</v>
      </c>
      <c r="F702" s="207">
        <v>45323</v>
      </c>
      <c r="G702" s="112">
        <f t="shared" si="85"/>
        <v>29</v>
      </c>
      <c r="H702" s="114">
        <f t="shared" si="86"/>
        <v>45351</v>
      </c>
      <c r="I702" s="153">
        <f>_xlfn.XLOOKUP(Table12[[#This Row],[Month Year]],'Modelling New'!D:D,'Modelling New'!N:N)</f>
        <v>10.507</v>
      </c>
      <c r="J702" s="61" t="e">
        <f>'Raw Data'!#REF!/J$1</f>
        <v>#REF!</v>
      </c>
      <c r="K702" s="61" t="e">
        <f>'Raw Data'!#REF!/K$1</f>
        <v>#REF!</v>
      </c>
      <c r="L702" s="61" t="e">
        <f>'Raw Data'!#REF!/L$1</f>
        <v>#REF!</v>
      </c>
      <c r="M702" s="61" t="e">
        <f>'Raw Data'!#REF!/M$1</f>
        <v>#REF!</v>
      </c>
      <c r="N702" s="61" t="e">
        <f>'Raw Data'!#REF!/N$1</f>
        <v>#REF!</v>
      </c>
      <c r="O702" s="61" t="e">
        <f>'Raw Data'!#REF!/O$1</f>
        <v>#REF!</v>
      </c>
      <c r="P702" s="61" t="str">
        <f t="shared" si="87"/>
        <v/>
      </c>
      <c r="Q702" s="61" t="e">
        <f t="shared" si="88"/>
        <v>#REF!</v>
      </c>
    </row>
    <row r="703" spans="1:17">
      <c r="A703" s="113" t="s">
        <v>210</v>
      </c>
      <c r="B703" s="112">
        <v>4</v>
      </c>
      <c r="C703" s="112">
        <v>2024</v>
      </c>
      <c r="D703" s="113" t="s">
        <v>211</v>
      </c>
      <c r="E703" s="113" t="s">
        <v>211</v>
      </c>
      <c r="F703" s="207">
        <v>45323</v>
      </c>
      <c r="G703" s="113">
        <f t="shared" si="85"/>
        <v>29</v>
      </c>
      <c r="H703" s="208">
        <f t="shared" si="86"/>
        <v>45352</v>
      </c>
      <c r="I703" s="209">
        <f>_xlfn.XLOOKUP(Table12[[#This Row],[Month Year]],'Modelling New'!D:D,'Modelling New'!N:N)</f>
        <v>10.507</v>
      </c>
      <c r="J703" s="61" t="e">
        <f>'Raw Data'!#REF!/J$1</f>
        <v>#REF!</v>
      </c>
      <c r="K703" s="61" t="e">
        <f>'Raw Data'!#REF!/K$1</f>
        <v>#REF!</v>
      </c>
      <c r="L703" s="61" t="e">
        <f>'Raw Data'!#REF!/L$1</f>
        <v>#REF!</v>
      </c>
      <c r="M703" s="61" t="e">
        <f>'Raw Data'!#REF!/M$1</f>
        <v>#REF!</v>
      </c>
      <c r="N703" s="61" t="e">
        <f>'Raw Data'!#REF!/N$1</f>
        <v>#REF!</v>
      </c>
      <c r="O703" s="61" t="e">
        <f>'Raw Data'!#REF!/O$1</f>
        <v>#REF!</v>
      </c>
      <c r="P703" s="61" t="str">
        <f t="shared" si="87"/>
        <v/>
      </c>
      <c r="Q703" s="61" t="e">
        <f t="shared" si="88"/>
        <v>#REF!</v>
      </c>
    </row>
    <row r="704" spans="1:17">
      <c r="A704" s="113" t="s">
        <v>210</v>
      </c>
      <c r="B704" s="112">
        <v>4</v>
      </c>
      <c r="C704" s="112">
        <v>2024</v>
      </c>
      <c r="D704" s="113" t="s">
        <v>211</v>
      </c>
      <c r="E704" s="113" t="s">
        <v>211</v>
      </c>
      <c r="F704" s="207">
        <v>45352</v>
      </c>
      <c r="G704" s="113">
        <f t="shared" ref="G704:G716" si="89">DAY(EOMONTH(F704,0))</f>
        <v>31</v>
      </c>
      <c r="H704" s="208">
        <f t="shared" si="86"/>
        <v>45353</v>
      </c>
      <c r="I704" s="209">
        <f>_xlfn.XLOOKUP(Table12[[#This Row],[Month Year]],'Modelling New'!D:D,'Modelling New'!N:N)</f>
        <v>10.507</v>
      </c>
      <c r="J704" s="61" t="e">
        <f>'Raw Data'!#REF!/J$1</f>
        <v>#REF!</v>
      </c>
      <c r="K704" s="61" t="e">
        <f>'Raw Data'!#REF!/K$1</f>
        <v>#REF!</v>
      </c>
      <c r="L704" s="61" t="e">
        <f>'Raw Data'!#REF!/L$1</f>
        <v>#REF!</v>
      </c>
      <c r="M704" s="61" t="e">
        <f>'Raw Data'!#REF!/M$1</f>
        <v>#REF!</v>
      </c>
      <c r="N704" s="61" t="e">
        <f>'Raw Data'!#REF!/N$1</f>
        <v>#REF!</v>
      </c>
      <c r="O704" s="61" t="e">
        <f>'Raw Data'!#REF!/O$1</f>
        <v>#REF!</v>
      </c>
      <c r="P704" s="61" t="str">
        <f t="shared" ref="P704:P716" si="90">IFERROR(AVERAGEIF(J704:O704,"&gt;"&amp;0,J704:O704),"")</f>
        <v/>
      </c>
      <c r="Q704" s="61" t="e">
        <f t="shared" ref="Q704:Q716" si="91">MAXA(J704:O704)</f>
        <v>#REF!</v>
      </c>
    </row>
    <row r="705" spans="1:17">
      <c r="A705" s="113" t="s">
        <v>210</v>
      </c>
      <c r="B705" s="112">
        <v>4</v>
      </c>
      <c r="C705" s="112">
        <v>2024</v>
      </c>
      <c r="D705" s="113" t="s">
        <v>211</v>
      </c>
      <c r="E705" s="113" t="s">
        <v>211</v>
      </c>
      <c r="F705" s="207">
        <v>45352</v>
      </c>
      <c r="G705" s="113">
        <f t="shared" si="89"/>
        <v>31</v>
      </c>
      <c r="H705" s="208">
        <f t="shared" si="86"/>
        <v>45354</v>
      </c>
      <c r="I705" s="209">
        <f>_xlfn.XLOOKUP(Table12[[#This Row],[Month Year]],'Modelling New'!D:D,'Modelling New'!N:N)</f>
        <v>10.507</v>
      </c>
      <c r="J705" s="61" t="e">
        <f>'Raw Data'!#REF!/J$1</f>
        <v>#REF!</v>
      </c>
      <c r="K705" s="61" t="e">
        <f>'Raw Data'!#REF!/K$1</f>
        <v>#REF!</v>
      </c>
      <c r="L705" s="61" t="e">
        <f>'Raw Data'!#REF!/L$1</f>
        <v>#REF!</v>
      </c>
      <c r="M705" s="61" t="e">
        <f>'Raw Data'!#REF!/M$1</f>
        <v>#REF!</v>
      </c>
      <c r="N705" s="61" t="e">
        <f>'Raw Data'!#REF!/N$1</f>
        <v>#REF!</v>
      </c>
      <c r="O705" s="61" t="e">
        <f>'Raw Data'!#REF!/O$1</f>
        <v>#REF!</v>
      </c>
      <c r="P705" s="61" t="str">
        <f t="shared" si="90"/>
        <v/>
      </c>
      <c r="Q705" s="61" t="e">
        <f t="shared" si="91"/>
        <v>#REF!</v>
      </c>
    </row>
    <row r="706" spans="1:17">
      <c r="A706" s="113" t="s">
        <v>210</v>
      </c>
      <c r="B706" s="112">
        <v>4</v>
      </c>
      <c r="C706" s="112">
        <v>2024</v>
      </c>
      <c r="D706" s="113" t="s">
        <v>211</v>
      </c>
      <c r="E706" s="113" t="s">
        <v>211</v>
      </c>
      <c r="F706" s="207">
        <v>45352</v>
      </c>
      <c r="G706" s="113">
        <f t="shared" si="89"/>
        <v>31</v>
      </c>
      <c r="H706" s="208">
        <f t="shared" si="86"/>
        <v>45355</v>
      </c>
      <c r="I706" s="209">
        <f>_xlfn.XLOOKUP(Table12[[#This Row],[Month Year]],'Modelling New'!D:D,'Modelling New'!N:N)</f>
        <v>10.507</v>
      </c>
      <c r="J706" s="61" t="e">
        <f>'Raw Data'!#REF!/J$1</f>
        <v>#REF!</v>
      </c>
      <c r="K706" s="61" t="e">
        <f>'Raw Data'!#REF!/K$1</f>
        <v>#REF!</v>
      </c>
      <c r="L706" s="61" t="e">
        <f>'Raw Data'!#REF!/L$1</f>
        <v>#REF!</v>
      </c>
      <c r="M706" s="61" t="e">
        <f>'Raw Data'!#REF!/M$1</f>
        <v>#REF!</v>
      </c>
      <c r="N706" s="61" t="e">
        <f>'Raw Data'!#REF!/N$1</f>
        <v>#REF!</v>
      </c>
      <c r="O706" s="61" t="e">
        <f>'Raw Data'!#REF!/O$1</f>
        <v>#REF!</v>
      </c>
      <c r="P706" s="61" t="str">
        <f t="shared" si="90"/>
        <v/>
      </c>
      <c r="Q706" s="61" t="e">
        <f t="shared" si="91"/>
        <v>#REF!</v>
      </c>
    </row>
    <row r="707" spans="1:17">
      <c r="A707" s="113" t="s">
        <v>210</v>
      </c>
      <c r="B707" s="112">
        <v>4</v>
      </c>
      <c r="C707" s="112">
        <v>2024</v>
      </c>
      <c r="D707" s="113" t="s">
        <v>211</v>
      </c>
      <c r="E707" s="113" t="s">
        <v>211</v>
      </c>
      <c r="F707" s="207">
        <v>45352</v>
      </c>
      <c r="G707" s="113">
        <f t="shared" si="89"/>
        <v>31</v>
      </c>
      <c r="H707" s="208">
        <f t="shared" si="86"/>
        <v>45356</v>
      </c>
      <c r="I707" s="209">
        <f>_xlfn.XLOOKUP(Table12[[#This Row],[Month Year]],'Modelling New'!D:D,'Modelling New'!N:N)</f>
        <v>10.507</v>
      </c>
      <c r="J707" s="61" t="e">
        <f>'Raw Data'!#REF!/J$1</f>
        <v>#REF!</v>
      </c>
      <c r="K707" s="61" t="e">
        <f>'Raw Data'!#REF!/K$1</f>
        <v>#REF!</v>
      </c>
      <c r="L707" s="61" t="e">
        <f>'Raw Data'!#REF!/L$1</f>
        <v>#REF!</v>
      </c>
      <c r="M707" s="61" t="e">
        <f>'Raw Data'!#REF!/M$1</f>
        <v>#REF!</v>
      </c>
      <c r="N707" s="61" t="e">
        <f>'Raw Data'!#REF!/N$1</f>
        <v>#REF!</v>
      </c>
      <c r="O707" s="61" t="e">
        <f>'Raw Data'!#REF!/O$1</f>
        <v>#REF!</v>
      </c>
      <c r="P707" s="61" t="str">
        <f t="shared" si="90"/>
        <v/>
      </c>
      <c r="Q707" s="61" t="e">
        <f t="shared" si="91"/>
        <v>#REF!</v>
      </c>
    </row>
    <row r="708" spans="1:17">
      <c r="A708" s="113" t="s">
        <v>210</v>
      </c>
      <c r="B708" s="112">
        <v>4</v>
      </c>
      <c r="C708" s="112">
        <v>2024</v>
      </c>
      <c r="D708" s="113" t="s">
        <v>211</v>
      </c>
      <c r="E708" s="113" t="s">
        <v>211</v>
      </c>
      <c r="F708" s="207">
        <v>45352</v>
      </c>
      <c r="G708" s="113">
        <f t="shared" si="89"/>
        <v>31</v>
      </c>
      <c r="H708" s="208">
        <f t="shared" si="86"/>
        <v>45357</v>
      </c>
      <c r="I708" s="209">
        <f>_xlfn.XLOOKUP(Table12[[#This Row],[Month Year]],'Modelling New'!D:D,'Modelling New'!N:N)</f>
        <v>10.507</v>
      </c>
      <c r="J708" s="61" t="e">
        <f>'Raw Data'!#REF!/J$1</f>
        <v>#REF!</v>
      </c>
      <c r="K708" s="61" t="e">
        <f>'Raw Data'!#REF!/K$1</f>
        <v>#REF!</v>
      </c>
      <c r="L708" s="61" t="e">
        <f>'Raw Data'!#REF!/L$1</f>
        <v>#REF!</v>
      </c>
      <c r="M708" s="61" t="e">
        <f>'Raw Data'!#REF!/M$1</f>
        <v>#REF!</v>
      </c>
      <c r="N708" s="61" t="e">
        <f>'Raw Data'!#REF!/N$1</f>
        <v>#REF!</v>
      </c>
      <c r="O708" s="61" t="e">
        <f>'Raw Data'!#REF!/O$1</f>
        <v>#REF!</v>
      </c>
      <c r="P708" s="61" t="str">
        <f t="shared" si="90"/>
        <v/>
      </c>
      <c r="Q708" s="61" t="e">
        <f t="shared" si="91"/>
        <v>#REF!</v>
      </c>
    </row>
    <row r="709" spans="1:17">
      <c r="A709" s="113" t="s">
        <v>210</v>
      </c>
      <c r="B709" s="112">
        <v>4</v>
      </c>
      <c r="C709" s="112">
        <v>2024</v>
      </c>
      <c r="D709" s="113" t="s">
        <v>211</v>
      </c>
      <c r="E709" s="113" t="s">
        <v>211</v>
      </c>
      <c r="F709" s="207">
        <v>45352</v>
      </c>
      <c r="G709" s="113">
        <f t="shared" si="89"/>
        <v>31</v>
      </c>
      <c r="H709" s="208">
        <f t="shared" si="86"/>
        <v>45358</v>
      </c>
      <c r="I709" s="209">
        <f>_xlfn.XLOOKUP(Table12[[#This Row],[Month Year]],'Modelling New'!D:D,'Modelling New'!N:N)</f>
        <v>10.507</v>
      </c>
      <c r="J709" s="61" t="e">
        <f>'Raw Data'!#REF!/J$1</f>
        <v>#REF!</v>
      </c>
      <c r="K709" s="61" t="e">
        <f>'Raw Data'!#REF!/K$1</f>
        <v>#REF!</v>
      </c>
      <c r="L709" s="61" t="e">
        <f>'Raw Data'!#REF!/L$1</f>
        <v>#REF!</v>
      </c>
      <c r="M709" s="61" t="e">
        <f>'Raw Data'!#REF!/M$1</f>
        <v>#REF!</v>
      </c>
      <c r="N709" s="61" t="e">
        <f>'Raw Data'!#REF!/N$1</f>
        <v>#REF!</v>
      </c>
      <c r="O709" s="61" t="e">
        <f>'Raw Data'!#REF!/O$1</f>
        <v>#REF!</v>
      </c>
      <c r="P709" s="61" t="str">
        <f t="shared" si="90"/>
        <v/>
      </c>
      <c r="Q709" s="61" t="e">
        <f t="shared" si="91"/>
        <v>#REF!</v>
      </c>
    </row>
    <row r="710" spans="1:17">
      <c r="A710" s="113" t="s">
        <v>210</v>
      </c>
      <c r="B710" s="112">
        <v>4</v>
      </c>
      <c r="C710" s="112">
        <v>2024</v>
      </c>
      <c r="D710" s="113" t="s">
        <v>211</v>
      </c>
      <c r="E710" s="113" t="s">
        <v>211</v>
      </c>
      <c r="F710" s="207">
        <v>45352</v>
      </c>
      <c r="G710" s="113">
        <f t="shared" si="89"/>
        <v>31</v>
      </c>
      <c r="H710" s="208">
        <f t="shared" si="86"/>
        <v>45359</v>
      </c>
      <c r="I710" s="209">
        <f>_xlfn.XLOOKUP(Table12[[#This Row],[Month Year]],'Modelling New'!D:D,'Modelling New'!N:N)</f>
        <v>10.507</v>
      </c>
      <c r="J710" s="61" t="e">
        <f>'Raw Data'!#REF!/J$1</f>
        <v>#REF!</v>
      </c>
      <c r="K710" s="61" t="e">
        <f>'Raw Data'!#REF!/K$1</f>
        <v>#REF!</v>
      </c>
      <c r="L710" s="61" t="e">
        <f>'Raw Data'!#REF!/L$1</f>
        <v>#REF!</v>
      </c>
      <c r="M710" s="61" t="e">
        <f>'Raw Data'!#REF!/M$1</f>
        <v>#REF!</v>
      </c>
      <c r="N710" s="61" t="e">
        <f>'Raw Data'!#REF!/N$1</f>
        <v>#REF!</v>
      </c>
      <c r="O710" s="61" t="e">
        <f>'Raw Data'!#REF!/O$1</f>
        <v>#REF!</v>
      </c>
      <c r="P710" s="61" t="str">
        <f t="shared" si="90"/>
        <v/>
      </c>
      <c r="Q710" s="61" t="e">
        <f t="shared" si="91"/>
        <v>#REF!</v>
      </c>
    </row>
    <row r="711" spans="1:17">
      <c r="A711" s="113" t="s">
        <v>210</v>
      </c>
      <c r="B711" s="112">
        <v>4</v>
      </c>
      <c r="C711" s="112">
        <v>2024</v>
      </c>
      <c r="D711" s="113" t="s">
        <v>211</v>
      </c>
      <c r="E711" s="113" t="s">
        <v>211</v>
      </c>
      <c r="F711" s="207">
        <v>45352</v>
      </c>
      <c r="G711" s="113">
        <f t="shared" si="89"/>
        <v>31</v>
      </c>
      <c r="H711" s="208">
        <f t="shared" si="86"/>
        <v>45360</v>
      </c>
      <c r="I711" s="209">
        <f>_xlfn.XLOOKUP(Table12[[#This Row],[Month Year]],'Modelling New'!D:D,'Modelling New'!N:N)</f>
        <v>10.507</v>
      </c>
      <c r="J711" s="61" t="e">
        <f>'Raw Data'!#REF!/J$1</f>
        <v>#REF!</v>
      </c>
      <c r="K711" s="61" t="e">
        <f>'Raw Data'!#REF!/K$1</f>
        <v>#REF!</v>
      </c>
      <c r="L711" s="61" t="e">
        <f>'Raw Data'!#REF!/L$1</f>
        <v>#REF!</v>
      </c>
      <c r="M711" s="61" t="e">
        <f>'Raw Data'!#REF!/M$1</f>
        <v>#REF!</v>
      </c>
      <c r="N711" s="61" t="e">
        <f>'Raw Data'!#REF!/N$1</f>
        <v>#REF!</v>
      </c>
      <c r="O711" s="61" t="e">
        <f>'Raw Data'!#REF!/O$1</f>
        <v>#REF!</v>
      </c>
      <c r="P711" s="61" t="str">
        <f t="shared" si="90"/>
        <v/>
      </c>
      <c r="Q711" s="61" t="e">
        <f t="shared" si="91"/>
        <v>#REF!</v>
      </c>
    </row>
    <row r="712" spans="1:17">
      <c r="A712" s="113" t="s">
        <v>210</v>
      </c>
      <c r="B712" s="112">
        <v>4</v>
      </c>
      <c r="C712" s="112">
        <v>2024</v>
      </c>
      <c r="D712" s="113" t="s">
        <v>211</v>
      </c>
      <c r="E712" s="113" t="s">
        <v>211</v>
      </c>
      <c r="F712" s="207">
        <v>45352</v>
      </c>
      <c r="G712" s="113">
        <f t="shared" si="89"/>
        <v>31</v>
      </c>
      <c r="H712" s="208">
        <f t="shared" si="86"/>
        <v>45361</v>
      </c>
      <c r="I712" s="209">
        <f>_xlfn.XLOOKUP(Table12[[#This Row],[Month Year]],'Modelling New'!D:D,'Modelling New'!N:N)</f>
        <v>10.507</v>
      </c>
      <c r="J712" s="61" t="e">
        <f>'Raw Data'!#REF!/J$1</f>
        <v>#REF!</v>
      </c>
      <c r="K712" s="61" t="e">
        <f>'Raw Data'!#REF!/K$1</f>
        <v>#REF!</v>
      </c>
      <c r="L712" s="61" t="e">
        <f>'Raw Data'!#REF!/L$1</f>
        <v>#REF!</v>
      </c>
      <c r="M712" s="61" t="e">
        <f>'Raw Data'!#REF!/M$1</f>
        <v>#REF!</v>
      </c>
      <c r="N712" s="61" t="e">
        <f>'Raw Data'!#REF!/N$1</f>
        <v>#REF!</v>
      </c>
      <c r="O712" s="61" t="e">
        <f>'Raw Data'!#REF!/O$1</f>
        <v>#REF!</v>
      </c>
      <c r="P712" s="61" t="str">
        <f t="shared" si="90"/>
        <v/>
      </c>
      <c r="Q712" s="61" t="e">
        <f t="shared" si="91"/>
        <v>#REF!</v>
      </c>
    </row>
    <row r="713" spans="1:17">
      <c r="A713" s="113" t="s">
        <v>210</v>
      </c>
      <c r="B713" s="112">
        <v>4</v>
      </c>
      <c r="C713" s="112">
        <v>2024</v>
      </c>
      <c r="D713" s="113" t="s">
        <v>211</v>
      </c>
      <c r="E713" s="113" t="s">
        <v>211</v>
      </c>
      <c r="F713" s="207">
        <v>45352</v>
      </c>
      <c r="G713" s="113">
        <f t="shared" si="89"/>
        <v>31</v>
      </c>
      <c r="H713" s="208">
        <f t="shared" si="86"/>
        <v>45362</v>
      </c>
      <c r="I713" s="209">
        <f>_xlfn.XLOOKUP(Table12[[#This Row],[Month Year]],'Modelling New'!D:D,'Modelling New'!N:N)</f>
        <v>10.507</v>
      </c>
      <c r="J713" s="61" t="e">
        <f>'Raw Data'!#REF!/J$1</f>
        <v>#REF!</v>
      </c>
      <c r="K713" s="61" t="e">
        <f>'Raw Data'!#REF!/K$1</f>
        <v>#REF!</v>
      </c>
      <c r="L713" s="61" t="e">
        <f>'Raw Data'!#REF!/L$1</f>
        <v>#REF!</v>
      </c>
      <c r="M713" s="61" t="e">
        <f>'Raw Data'!#REF!/M$1</f>
        <v>#REF!</v>
      </c>
      <c r="N713" s="61" t="e">
        <f>'Raw Data'!#REF!/N$1</f>
        <v>#REF!</v>
      </c>
      <c r="O713" s="61" t="e">
        <f>'Raw Data'!#REF!/O$1</f>
        <v>#REF!</v>
      </c>
      <c r="P713" s="61" t="str">
        <f t="shared" si="90"/>
        <v/>
      </c>
      <c r="Q713" s="61" t="e">
        <f t="shared" si="91"/>
        <v>#REF!</v>
      </c>
    </row>
    <row r="714" spans="1:17">
      <c r="A714" s="113" t="s">
        <v>210</v>
      </c>
      <c r="B714" s="112">
        <v>4</v>
      </c>
      <c r="C714" s="112">
        <v>2024</v>
      </c>
      <c r="D714" s="113" t="s">
        <v>211</v>
      </c>
      <c r="E714" s="113" t="s">
        <v>211</v>
      </c>
      <c r="F714" s="207">
        <v>45352</v>
      </c>
      <c r="G714" s="113">
        <f t="shared" si="89"/>
        <v>31</v>
      </c>
      <c r="H714" s="208">
        <f t="shared" si="86"/>
        <v>45363</v>
      </c>
      <c r="I714" s="209">
        <f>_xlfn.XLOOKUP(Table12[[#This Row],[Month Year]],'Modelling New'!D:D,'Modelling New'!N:N)</f>
        <v>10.507</v>
      </c>
      <c r="J714" s="61" t="e">
        <f>'Raw Data'!#REF!/J$1</f>
        <v>#REF!</v>
      </c>
      <c r="K714" s="61" t="e">
        <f>'Raw Data'!#REF!/K$1</f>
        <v>#REF!</v>
      </c>
      <c r="L714" s="61" t="e">
        <f>'Raw Data'!#REF!/L$1</f>
        <v>#REF!</v>
      </c>
      <c r="M714" s="61" t="e">
        <f>'Raw Data'!#REF!/M$1</f>
        <v>#REF!</v>
      </c>
      <c r="N714" s="61" t="e">
        <f>'Raw Data'!#REF!/N$1</f>
        <v>#REF!</v>
      </c>
      <c r="O714" s="61" t="e">
        <f>'Raw Data'!#REF!/O$1</f>
        <v>#REF!</v>
      </c>
      <c r="P714" s="61" t="str">
        <f t="shared" si="90"/>
        <v/>
      </c>
      <c r="Q714" s="61" t="e">
        <f t="shared" si="91"/>
        <v>#REF!</v>
      </c>
    </row>
    <row r="715" spans="1:17">
      <c r="A715" s="113" t="s">
        <v>210</v>
      </c>
      <c r="B715" s="112">
        <v>4</v>
      </c>
      <c r="C715" s="112">
        <v>2024</v>
      </c>
      <c r="D715" s="113" t="s">
        <v>211</v>
      </c>
      <c r="E715" s="113" t="s">
        <v>211</v>
      </c>
      <c r="F715" s="207">
        <v>45352</v>
      </c>
      <c r="G715" s="113">
        <f t="shared" si="89"/>
        <v>31</v>
      </c>
      <c r="H715" s="208">
        <f t="shared" si="86"/>
        <v>45364</v>
      </c>
      <c r="I715" s="209">
        <f>_xlfn.XLOOKUP(Table12[[#This Row],[Month Year]],'Modelling New'!D:D,'Modelling New'!N:N)</f>
        <v>10.507</v>
      </c>
      <c r="J715" s="61" t="e">
        <f>'Raw Data'!#REF!/J$1</f>
        <v>#REF!</v>
      </c>
      <c r="K715" s="61" t="e">
        <f>'Raw Data'!#REF!/K$1</f>
        <v>#REF!</v>
      </c>
      <c r="L715" s="61" t="e">
        <f>'Raw Data'!#REF!/L$1</f>
        <v>#REF!</v>
      </c>
      <c r="M715" s="61" t="e">
        <f>'Raw Data'!#REF!/M$1</f>
        <v>#REF!</v>
      </c>
      <c r="N715" s="61" t="e">
        <f>'Raw Data'!#REF!/N$1</f>
        <v>#REF!</v>
      </c>
      <c r="O715" s="61" t="e">
        <f>'Raw Data'!#REF!/O$1</f>
        <v>#REF!</v>
      </c>
      <c r="P715" s="61" t="str">
        <f t="shared" si="90"/>
        <v/>
      </c>
      <c r="Q715" s="61" t="e">
        <f t="shared" si="91"/>
        <v>#REF!</v>
      </c>
    </row>
    <row r="716" spans="1:17">
      <c r="A716" s="113" t="s">
        <v>210</v>
      </c>
      <c r="B716" s="112">
        <v>4</v>
      </c>
      <c r="C716" s="112">
        <v>2024</v>
      </c>
      <c r="D716" s="113" t="s">
        <v>211</v>
      </c>
      <c r="E716" s="113" t="s">
        <v>211</v>
      </c>
      <c r="F716" s="207">
        <v>45352</v>
      </c>
      <c r="G716" s="113">
        <f t="shared" si="89"/>
        <v>31</v>
      </c>
      <c r="H716" s="208">
        <f t="shared" si="86"/>
        <v>45365</v>
      </c>
      <c r="I716" s="209">
        <f>_xlfn.XLOOKUP(Table12[[#This Row],[Month Year]],'Modelling New'!D:D,'Modelling New'!N:N)</f>
        <v>10.507</v>
      </c>
      <c r="J716" s="61" t="e">
        <f>'Raw Data'!#REF!/J$1</f>
        <v>#REF!</v>
      </c>
      <c r="K716" s="61" t="e">
        <f>'Raw Data'!#REF!/K$1</f>
        <v>#REF!</v>
      </c>
      <c r="L716" s="61" t="e">
        <f>'Raw Data'!#REF!/L$1</f>
        <v>#REF!</v>
      </c>
      <c r="M716" s="61" t="e">
        <f>'Raw Data'!#REF!/M$1</f>
        <v>#REF!</v>
      </c>
      <c r="N716" s="61" t="e">
        <f>'Raw Data'!#REF!/N$1</f>
        <v>#REF!</v>
      </c>
      <c r="O716" s="61" t="e">
        <f>'Raw Data'!#REF!/O$1</f>
        <v>#REF!</v>
      </c>
      <c r="P716" s="61" t="str">
        <f t="shared" si="90"/>
        <v/>
      </c>
      <c r="Q716" s="61" t="e">
        <f t="shared" si="91"/>
        <v>#REF!</v>
      </c>
    </row>
    <row r="717" spans="1:17">
      <c r="A717" s="112" t="s">
        <v>210</v>
      </c>
      <c r="B717" s="112">
        <v>4</v>
      </c>
      <c r="C717" s="112">
        <v>2024</v>
      </c>
      <c r="D717" s="112" t="s">
        <v>211</v>
      </c>
      <c r="E717" s="112" t="s">
        <v>211</v>
      </c>
      <c r="F717" s="207">
        <v>45352</v>
      </c>
      <c r="G717" s="112">
        <f t="shared" ref="G717" si="92">DAY(EOMONTH(F717,0))</f>
        <v>31</v>
      </c>
      <c r="H717" s="114">
        <f t="shared" si="86"/>
        <v>45366</v>
      </c>
      <c r="I717" s="153">
        <f>_xlfn.XLOOKUP(Table12[[#This Row],[Month Year]],'Modelling New'!D:D,'Modelling New'!N:N)</f>
        <v>10.507</v>
      </c>
      <c r="J717" s="61" t="e">
        <f>'Raw Data'!#REF!/J$1</f>
        <v>#REF!</v>
      </c>
      <c r="K717" s="61" t="e">
        <f>'Raw Data'!#REF!/K$1</f>
        <v>#REF!</v>
      </c>
      <c r="L717" s="61" t="e">
        <f>'Raw Data'!#REF!/L$1</f>
        <v>#REF!</v>
      </c>
      <c r="M717" s="61" t="e">
        <f>'Raw Data'!#REF!/M$1</f>
        <v>#REF!</v>
      </c>
      <c r="N717" s="61" t="e">
        <f>'Raw Data'!#REF!/N$1</f>
        <v>#REF!</v>
      </c>
      <c r="O717" s="61" t="e">
        <f>'Raw Data'!#REF!/O$1</f>
        <v>#REF!</v>
      </c>
      <c r="P717" s="61" t="str">
        <f>IFERROR(AVERAGEIF(J717:O717,"&gt;"&amp;0,J717:O717),"")</f>
        <v/>
      </c>
      <c r="Q717" s="61" t="e">
        <f>MAXA(J717:O717)</f>
        <v>#REF!</v>
      </c>
    </row>
    <row r="718" spans="1:17">
      <c r="A718" s="113" t="s">
        <v>210</v>
      </c>
      <c r="B718" s="112">
        <v>4</v>
      </c>
      <c r="C718" s="112">
        <v>2024</v>
      </c>
      <c r="D718" s="112" t="s">
        <v>211</v>
      </c>
      <c r="E718" s="112" t="s">
        <v>211</v>
      </c>
      <c r="F718" s="207">
        <v>45352</v>
      </c>
      <c r="G718" s="112">
        <f t="shared" ref="G718:G724" si="93">DAY(EOMONTH(F718,0))</f>
        <v>31</v>
      </c>
      <c r="H718" s="114">
        <f t="shared" ref="H718:H781" si="94">H717+1</f>
        <v>45367</v>
      </c>
      <c r="I718" s="153">
        <f>_xlfn.XLOOKUP(Table12[[#This Row],[Month Year]],'Modelling New'!D:D,'Modelling New'!N:N)</f>
        <v>10.507</v>
      </c>
      <c r="J718" s="61" t="e">
        <f>'Raw Data'!#REF!/J$1</f>
        <v>#REF!</v>
      </c>
      <c r="K718" s="61" t="e">
        <f>'Raw Data'!#REF!/K$1</f>
        <v>#REF!</v>
      </c>
      <c r="L718" s="61" t="e">
        <f>'Raw Data'!#REF!/L$1</f>
        <v>#REF!</v>
      </c>
      <c r="M718" s="61" t="e">
        <f>'Raw Data'!#REF!/M$1</f>
        <v>#REF!</v>
      </c>
      <c r="N718" s="61" t="e">
        <f>'Raw Data'!#REF!/N$1</f>
        <v>#REF!</v>
      </c>
      <c r="O718" s="61" t="e">
        <f>'Raw Data'!#REF!/O$1</f>
        <v>#REF!</v>
      </c>
      <c r="P718" s="61" t="str">
        <f t="shared" ref="P718:P724" si="95">IFERROR(AVERAGEIF(J718:O718,"&gt;"&amp;0,J718:O718),"")</f>
        <v/>
      </c>
      <c r="Q718" s="61" t="e">
        <f t="shared" ref="Q718:Q724" si="96">MAXA(J718:O718)</f>
        <v>#REF!</v>
      </c>
    </row>
    <row r="719" spans="1:17">
      <c r="A719" s="113" t="s">
        <v>210</v>
      </c>
      <c r="B719" s="112">
        <v>4</v>
      </c>
      <c r="C719" s="112">
        <v>2024</v>
      </c>
      <c r="D719" s="112" t="s">
        <v>211</v>
      </c>
      <c r="E719" s="112" t="s">
        <v>211</v>
      </c>
      <c r="F719" s="207">
        <v>45352</v>
      </c>
      <c r="G719" s="112">
        <f t="shared" si="93"/>
        <v>31</v>
      </c>
      <c r="H719" s="114">
        <f t="shared" si="94"/>
        <v>45368</v>
      </c>
      <c r="I719" s="153">
        <f>_xlfn.XLOOKUP(Table12[[#This Row],[Month Year]],'Modelling New'!D:D,'Modelling New'!N:N)</f>
        <v>10.507</v>
      </c>
      <c r="J719" s="61" t="e">
        <f>'Raw Data'!#REF!/J$1</f>
        <v>#REF!</v>
      </c>
      <c r="K719" s="61" t="e">
        <f>'Raw Data'!#REF!/K$1</f>
        <v>#REF!</v>
      </c>
      <c r="L719" s="61" t="e">
        <f>'Raw Data'!#REF!/L$1</f>
        <v>#REF!</v>
      </c>
      <c r="M719" s="61" t="e">
        <f>'Raw Data'!#REF!/M$1</f>
        <v>#REF!</v>
      </c>
      <c r="N719" s="61" t="e">
        <f>'Raw Data'!#REF!/N$1</f>
        <v>#REF!</v>
      </c>
      <c r="O719" s="61" t="e">
        <f>'Raw Data'!#REF!/O$1</f>
        <v>#REF!</v>
      </c>
      <c r="P719" s="61" t="str">
        <f t="shared" si="95"/>
        <v/>
      </c>
      <c r="Q719" s="61" t="e">
        <f t="shared" si="96"/>
        <v>#REF!</v>
      </c>
    </row>
    <row r="720" spans="1:17">
      <c r="A720" s="112" t="s">
        <v>210</v>
      </c>
      <c r="B720" s="112">
        <v>4</v>
      </c>
      <c r="C720" s="112">
        <v>2024</v>
      </c>
      <c r="D720" s="112" t="s">
        <v>211</v>
      </c>
      <c r="E720" s="112" t="s">
        <v>211</v>
      </c>
      <c r="F720" s="207">
        <v>45352</v>
      </c>
      <c r="G720" s="112">
        <f t="shared" si="93"/>
        <v>31</v>
      </c>
      <c r="H720" s="114">
        <f t="shared" si="94"/>
        <v>45369</v>
      </c>
      <c r="I720" s="153">
        <f>_xlfn.XLOOKUP(Table12[[#This Row],[Month Year]],'Modelling New'!D:D,'Modelling New'!N:N)</f>
        <v>10.507</v>
      </c>
      <c r="J720" s="61" t="e">
        <f>'Raw Data'!#REF!/J$1</f>
        <v>#REF!</v>
      </c>
      <c r="K720" s="61" t="e">
        <f>'Raw Data'!#REF!/K$1</f>
        <v>#REF!</v>
      </c>
      <c r="L720" s="61" t="e">
        <f>'Raw Data'!#REF!/L$1</f>
        <v>#REF!</v>
      </c>
      <c r="M720" s="61" t="e">
        <f>'Raw Data'!#REF!/M$1</f>
        <v>#REF!</v>
      </c>
      <c r="N720" s="61" t="e">
        <f>'Raw Data'!#REF!/N$1</f>
        <v>#REF!</v>
      </c>
      <c r="O720" s="61" t="e">
        <f>'Raw Data'!#REF!/O$1</f>
        <v>#REF!</v>
      </c>
      <c r="P720" s="61" t="str">
        <f t="shared" si="95"/>
        <v/>
      </c>
      <c r="Q720" s="61" t="e">
        <f t="shared" si="96"/>
        <v>#REF!</v>
      </c>
    </row>
    <row r="721" spans="1:17">
      <c r="A721" s="113" t="s">
        <v>210</v>
      </c>
      <c r="B721" s="112">
        <v>4</v>
      </c>
      <c r="C721" s="112">
        <v>2024</v>
      </c>
      <c r="D721" s="112" t="s">
        <v>211</v>
      </c>
      <c r="E721" s="112" t="s">
        <v>211</v>
      </c>
      <c r="F721" s="207">
        <v>45352</v>
      </c>
      <c r="G721" s="112">
        <f t="shared" si="93"/>
        <v>31</v>
      </c>
      <c r="H721" s="114">
        <f t="shared" si="94"/>
        <v>45370</v>
      </c>
      <c r="I721" s="153">
        <f>_xlfn.XLOOKUP(Table12[[#This Row],[Month Year]],'Modelling New'!D:D,'Modelling New'!N:N)</f>
        <v>10.507</v>
      </c>
      <c r="J721" s="61" t="e">
        <f>'Raw Data'!#REF!/J$1</f>
        <v>#REF!</v>
      </c>
      <c r="K721" s="61" t="e">
        <f>'Raw Data'!#REF!/K$1</f>
        <v>#REF!</v>
      </c>
      <c r="L721" s="61" t="e">
        <f>'Raw Data'!#REF!/L$1</f>
        <v>#REF!</v>
      </c>
      <c r="M721" s="61" t="e">
        <f>'Raw Data'!#REF!/M$1</f>
        <v>#REF!</v>
      </c>
      <c r="N721" s="61" t="e">
        <f>'Raw Data'!#REF!/N$1</f>
        <v>#REF!</v>
      </c>
      <c r="O721" s="61" t="e">
        <f>'Raw Data'!#REF!/O$1</f>
        <v>#REF!</v>
      </c>
      <c r="P721" s="61" t="str">
        <f t="shared" si="95"/>
        <v/>
      </c>
      <c r="Q721" s="61" t="e">
        <f t="shared" si="96"/>
        <v>#REF!</v>
      </c>
    </row>
    <row r="722" spans="1:17">
      <c r="A722" s="113" t="s">
        <v>210</v>
      </c>
      <c r="B722" s="112">
        <v>4</v>
      </c>
      <c r="C722" s="112">
        <v>2024</v>
      </c>
      <c r="D722" s="112" t="s">
        <v>211</v>
      </c>
      <c r="E722" s="112" t="s">
        <v>211</v>
      </c>
      <c r="F722" s="207">
        <v>45352</v>
      </c>
      <c r="G722" s="112">
        <f t="shared" si="93"/>
        <v>31</v>
      </c>
      <c r="H722" s="114">
        <f t="shared" si="94"/>
        <v>45371</v>
      </c>
      <c r="I722" s="153">
        <f>_xlfn.XLOOKUP(Table12[[#This Row],[Month Year]],'Modelling New'!D:D,'Modelling New'!N:N)</f>
        <v>10.507</v>
      </c>
      <c r="J722" s="61" t="e">
        <f>'Raw Data'!#REF!/J$1</f>
        <v>#REF!</v>
      </c>
      <c r="K722" s="61" t="e">
        <f>'Raw Data'!#REF!/K$1</f>
        <v>#REF!</v>
      </c>
      <c r="L722" s="61" t="e">
        <f>'Raw Data'!#REF!/L$1</f>
        <v>#REF!</v>
      </c>
      <c r="M722" s="61" t="e">
        <f>'Raw Data'!#REF!/M$1</f>
        <v>#REF!</v>
      </c>
      <c r="N722" s="61" t="e">
        <f>'Raw Data'!#REF!/N$1</f>
        <v>#REF!</v>
      </c>
      <c r="O722" s="61" t="e">
        <f>'Raw Data'!#REF!/O$1</f>
        <v>#REF!</v>
      </c>
      <c r="P722" s="61" t="str">
        <f t="shared" si="95"/>
        <v/>
      </c>
      <c r="Q722" s="61" t="e">
        <f t="shared" si="96"/>
        <v>#REF!</v>
      </c>
    </row>
    <row r="723" spans="1:17">
      <c r="A723" s="112" t="s">
        <v>210</v>
      </c>
      <c r="B723" s="112">
        <v>4</v>
      </c>
      <c r="C723" s="112">
        <v>2024</v>
      </c>
      <c r="D723" s="112" t="s">
        <v>211</v>
      </c>
      <c r="E723" s="112" t="s">
        <v>211</v>
      </c>
      <c r="F723" s="207">
        <v>45352</v>
      </c>
      <c r="G723" s="112">
        <f t="shared" si="93"/>
        <v>31</v>
      </c>
      <c r="H723" s="114">
        <f t="shared" si="94"/>
        <v>45372</v>
      </c>
      <c r="I723" s="153">
        <f>_xlfn.XLOOKUP(Table12[[#This Row],[Month Year]],'Modelling New'!D:D,'Modelling New'!N:N)</f>
        <v>10.507</v>
      </c>
      <c r="J723" s="61" t="e">
        <f>'Raw Data'!#REF!/J$1</f>
        <v>#REF!</v>
      </c>
      <c r="K723" s="61" t="e">
        <f>'Raw Data'!#REF!/K$1</f>
        <v>#REF!</v>
      </c>
      <c r="L723" s="61" t="e">
        <f>'Raw Data'!#REF!/L$1</f>
        <v>#REF!</v>
      </c>
      <c r="M723" s="61" t="e">
        <f>'Raw Data'!#REF!/M$1</f>
        <v>#REF!</v>
      </c>
      <c r="N723" s="61" t="e">
        <f>'Raw Data'!#REF!/N$1</f>
        <v>#REF!</v>
      </c>
      <c r="O723" s="61" t="e">
        <f>'Raw Data'!#REF!/O$1</f>
        <v>#REF!</v>
      </c>
      <c r="P723" s="61" t="str">
        <f t="shared" si="95"/>
        <v/>
      </c>
      <c r="Q723" s="61" t="e">
        <f t="shared" si="96"/>
        <v>#REF!</v>
      </c>
    </row>
    <row r="724" spans="1:17">
      <c r="A724" s="113" t="s">
        <v>210</v>
      </c>
      <c r="B724" s="112">
        <v>4</v>
      </c>
      <c r="C724" s="112">
        <v>2024</v>
      </c>
      <c r="D724" s="112" t="s">
        <v>211</v>
      </c>
      <c r="E724" s="112" t="s">
        <v>211</v>
      </c>
      <c r="F724" s="207">
        <v>45352</v>
      </c>
      <c r="G724" s="112">
        <f t="shared" si="93"/>
        <v>31</v>
      </c>
      <c r="H724" s="114">
        <f t="shared" si="94"/>
        <v>45373</v>
      </c>
      <c r="I724" s="153">
        <f>_xlfn.XLOOKUP(Table12[[#This Row],[Month Year]],'Modelling New'!D:D,'Modelling New'!N:N)</f>
        <v>10.507</v>
      </c>
      <c r="J724" s="61" t="e">
        <f>'Raw Data'!#REF!/J$1</f>
        <v>#REF!</v>
      </c>
      <c r="K724" s="61" t="e">
        <f>'Raw Data'!#REF!/K$1</f>
        <v>#REF!</v>
      </c>
      <c r="L724" s="61" t="e">
        <f>'Raw Data'!#REF!/L$1</f>
        <v>#REF!</v>
      </c>
      <c r="M724" s="61" t="e">
        <f>'Raw Data'!#REF!/M$1</f>
        <v>#REF!</v>
      </c>
      <c r="N724" s="61" t="e">
        <f>'Raw Data'!#REF!/N$1</f>
        <v>#REF!</v>
      </c>
      <c r="O724" s="61" t="e">
        <f>'Raw Data'!#REF!/O$1</f>
        <v>#REF!</v>
      </c>
      <c r="P724" s="61" t="str">
        <f t="shared" si="95"/>
        <v/>
      </c>
      <c r="Q724" s="61" t="e">
        <f t="shared" si="96"/>
        <v>#REF!</v>
      </c>
    </row>
    <row r="725" spans="1:17">
      <c r="A725" s="113" t="s">
        <v>210</v>
      </c>
      <c r="B725" s="112">
        <v>4</v>
      </c>
      <c r="C725" s="112">
        <v>2024</v>
      </c>
      <c r="D725" s="112" t="s">
        <v>211</v>
      </c>
      <c r="E725" s="112" t="s">
        <v>211</v>
      </c>
      <c r="F725" s="207">
        <v>45352</v>
      </c>
      <c r="G725" s="112">
        <f t="shared" ref="G725:G729" si="97">DAY(EOMONTH(F725,0))</f>
        <v>31</v>
      </c>
      <c r="H725" s="114">
        <f t="shared" si="94"/>
        <v>45374</v>
      </c>
      <c r="I725" s="153">
        <f>_xlfn.XLOOKUP(Table12[[#This Row],[Month Year]],'Modelling New'!D:D,'Modelling New'!N:N)</f>
        <v>10.507</v>
      </c>
      <c r="J725" s="61" t="e">
        <f>'Raw Data'!#REF!/J$1</f>
        <v>#REF!</v>
      </c>
      <c r="K725" s="61" t="e">
        <f>'Raw Data'!#REF!/K$1</f>
        <v>#REF!</v>
      </c>
      <c r="L725" s="61" t="e">
        <f>'Raw Data'!#REF!/L$1</f>
        <v>#REF!</v>
      </c>
      <c r="M725" s="61" t="e">
        <f>'Raw Data'!#REF!/M$1</f>
        <v>#REF!</v>
      </c>
      <c r="N725" s="61" t="e">
        <f>'Raw Data'!#REF!/N$1</f>
        <v>#REF!</v>
      </c>
      <c r="O725" s="61" t="e">
        <f>'Raw Data'!#REF!/O$1</f>
        <v>#REF!</v>
      </c>
      <c r="P725" s="61" t="str">
        <f t="shared" ref="P725:P729" si="98">IFERROR(AVERAGEIF(J725:O725,"&gt;"&amp;0,J725:O725),"")</f>
        <v/>
      </c>
      <c r="Q725" s="61" t="e">
        <f t="shared" ref="Q725:Q729" si="99">MAXA(J725:O725)</f>
        <v>#REF!</v>
      </c>
    </row>
    <row r="726" spans="1:17">
      <c r="A726" s="112" t="s">
        <v>210</v>
      </c>
      <c r="B726" s="112">
        <v>4</v>
      </c>
      <c r="C726" s="112">
        <v>2024</v>
      </c>
      <c r="D726" s="112" t="s">
        <v>211</v>
      </c>
      <c r="E726" s="112" t="s">
        <v>211</v>
      </c>
      <c r="F726" s="207">
        <v>45352</v>
      </c>
      <c r="G726" s="112">
        <f t="shared" si="97"/>
        <v>31</v>
      </c>
      <c r="H726" s="114">
        <f t="shared" si="94"/>
        <v>45375</v>
      </c>
      <c r="I726" s="153">
        <f>_xlfn.XLOOKUP(Table12[[#This Row],[Month Year]],'Modelling New'!D:D,'Modelling New'!N:N)</f>
        <v>10.507</v>
      </c>
      <c r="J726" s="61" t="e">
        <f>'Raw Data'!#REF!/J$1</f>
        <v>#REF!</v>
      </c>
      <c r="K726" s="61" t="e">
        <f>'Raw Data'!#REF!/K$1</f>
        <v>#REF!</v>
      </c>
      <c r="L726" s="61" t="e">
        <f>'Raw Data'!#REF!/L$1</f>
        <v>#REF!</v>
      </c>
      <c r="M726" s="61" t="e">
        <f>'Raw Data'!#REF!/M$1</f>
        <v>#REF!</v>
      </c>
      <c r="N726" s="61" t="e">
        <f>'Raw Data'!#REF!/N$1</f>
        <v>#REF!</v>
      </c>
      <c r="O726" s="61" t="e">
        <f>'Raw Data'!#REF!/O$1</f>
        <v>#REF!</v>
      </c>
      <c r="P726" s="61" t="str">
        <f t="shared" si="98"/>
        <v/>
      </c>
      <c r="Q726" s="61" t="e">
        <f t="shared" si="99"/>
        <v>#REF!</v>
      </c>
    </row>
    <row r="727" spans="1:17">
      <c r="A727" s="112" t="s">
        <v>210</v>
      </c>
      <c r="B727" s="112">
        <v>4</v>
      </c>
      <c r="C727" s="112">
        <v>2024</v>
      </c>
      <c r="D727" s="112" t="s">
        <v>211</v>
      </c>
      <c r="E727" s="112" t="s">
        <v>211</v>
      </c>
      <c r="F727" s="207">
        <v>45352</v>
      </c>
      <c r="G727" s="112">
        <f t="shared" si="97"/>
        <v>31</v>
      </c>
      <c r="H727" s="114">
        <f t="shared" si="94"/>
        <v>45376</v>
      </c>
      <c r="I727" s="153">
        <f>_xlfn.XLOOKUP(Table12[[#This Row],[Month Year]],'Modelling New'!D:D,'Modelling New'!N:N)</f>
        <v>10.507</v>
      </c>
      <c r="J727" s="61" t="e">
        <f>'Raw Data'!#REF!/J$1</f>
        <v>#REF!</v>
      </c>
      <c r="K727" s="61" t="e">
        <f>'Raw Data'!#REF!/K$1</f>
        <v>#REF!</v>
      </c>
      <c r="L727" s="61" t="e">
        <f>'Raw Data'!#REF!/L$1</f>
        <v>#REF!</v>
      </c>
      <c r="M727" s="61" t="e">
        <f>'Raw Data'!#REF!/M$1</f>
        <v>#REF!</v>
      </c>
      <c r="N727" s="61" t="e">
        <f>'Raw Data'!#REF!/N$1</f>
        <v>#REF!</v>
      </c>
      <c r="O727" s="61" t="e">
        <f>'Raw Data'!#REF!/O$1</f>
        <v>#REF!</v>
      </c>
      <c r="P727" s="61" t="str">
        <f t="shared" si="98"/>
        <v/>
      </c>
      <c r="Q727" s="61" t="e">
        <f t="shared" si="99"/>
        <v>#REF!</v>
      </c>
    </row>
    <row r="728" spans="1:17">
      <c r="A728" s="112" t="s">
        <v>210</v>
      </c>
      <c r="B728" s="112">
        <v>4</v>
      </c>
      <c r="C728" s="112">
        <v>2024</v>
      </c>
      <c r="D728" s="112" t="s">
        <v>211</v>
      </c>
      <c r="E728" s="112" t="s">
        <v>211</v>
      </c>
      <c r="F728" s="207">
        <v>45352</v>
      </c>
      <c r="G728" s="112">
        <f t="shared" si="97"/>
        <v>31</v>
      </c>
      <c r="H728" s="114">
        <f t="shared" si="94"/>
        <v>45377</v>
      </c>
      <c r="I728" s="153">
        <f>_xlfn.XLOOKUP(Table12[[#This Row],[Month Year]],'Modelling New'!D:D,'Modelling New'!N:N)</f>
        <v>10.507</v>
      </c>
      <c r="J728" s="61" t="e">
        <f>'Raw Data'!#REF!/J$1</f>
        <v>#REF!</v>
      </c>
      <c r="K728" s="61" t="e">
        <f>'Raw Data'!#REF!/K$1</f>
        <v>#REF!</v>
      </c>
      <c r="L728" s="61" t="e">
        <f>'Raw Data'!#REF!/L$1</f>
        <v>#REF!</v>
      </c>
      <c r="M728" s="61" t="e">
        <f>'Raw Data'!#REF!/M$1</f>
        <v>#REF!</v>
      </c>
      <c r="N728" s="61" t="e">
        <f>'Raw Data'!#REF!/N$1</f>
        <v>#REF!</v>
      </c>
      <c r="O728" s="61" t="e">
        <f>'Raw Data'!#REF!/O$1</f>
        <v>#REF!</v>
      </c>
      <c r="P728" s="61" t="str">
        <f t="shared" si="98"/>
        <v/>
      </c>
      <c r="Q728" s="61" t="e">
        <f t="shared" si="99"/>
        <v>#REF!</v>
      </c>
    </row>
    <row r="729" spans="1:17">
      <c r="A729" s="112" t="s">
        <v>210</v>
      </c>
      <c r="B729" s="112">
        <v>4</v>
      </c>
      <c r="C729" s="112">
        <v>2024</v>
      </c>
      <c r="D729" s="112" t="s">
        <v>211</v>
      </c>
      <c r="E729" s="112" t="s">
        <v>211</v>
      </c>
      <c r="F729" s="207">
        <v>45352</v>
      </c>
      <c r="G729" s="112">
        <f t="shared" si="97"/>
        <v>31</v>
      </c>
      <c r="H729" s="114">
        <f t="shared" si="94"/>
        <v>45378</v>
      </c>
      <c r="I729" s="153">
        <f>_xlfn.XLOOKUP(Table12[[#This Row],[Month Year]],'Modelling New'!D:D,'Modelling New'!N:N)</f>
        <v>10.507</v>
      </c>
      <c r="J729" s="61" t="e">
        <f>'Raw Data'!#REF!/J$1</f>
        <v>#REF!</v>
      </c>
      <c r="K729" s="61" t="e">
        <f>'Raw Data'!#REF!/K$1</f>
        <v>#REF!</v>
      </c>
      <c r="L729" s="61" t="e">
        <f>'Raw Data'!#REF!/L$1</f>
        <v>#REF!</v>
      </c>
      <c r="M729" s="61" t="e">
        <f>'Raw Data'!#REF!/M$1</f>
        <v>#REF!</v>
      </c>
      <c r="N729" s="61" t="e">
        <f>'Raw Data'!#REF!/N$1</f>
        <v>#REF!</v>
      </c>
      <c r="O729" s="61" t="e">
        <f>'Raw Data'!#REF!/O$1</f>
        <v>#REF!</v>
      </c>
      <c r="P729" s="61" t="str">
        <f t="shared" si="98"/>
        <v/>
      </c>
      <c r="Q729" s="61" t="e">
        <f t="shared" si="99"/>
        <v>#REF!</v>
      </c>
    </row>
    <row r="730" spans="1:17">
      <c r="A730" s="112" t="s">
        <v>210</v>
      </c>
      <c r="B730" s="112">
        <v>4</v>
      </c>
      <c r="C730" s="112">
        <v>2024</v>
      </c>
      <c r="D730" s="112" t="s">
        <v>211</v>
      </c>
      <c r="E730" s="112" t="s">
        <v>211</v>
      </c>
      <c r="F730" s="207">
        <v>45352</v>
      </c>
      <c r="G730" s="112">
        <f t="shared" ref="G730:G745" si="100">DAY(EOMONTH(F730,0))</f>
        <v>31</v>
      </c>
      <c r="H730" s="114">
        <f t="shared" si="94"/>
        <v>45379</v>
      </c>
      <c r="I730" s="153">
        <f>_xlfn.XLOOKUP(Table12[[#This Row],[Month Year]],'Modelling New'!D:D,'Modelling New'!N:N)</f>
        <v>10.507</v>
      </c>
      <c r="J730" s="61" t="e">
        <f>'Raw Data'!#REF!/J$1</f>
        <v>#REF!</v>
      </c>
      <c r="K730" s="61" t="e">
        <f>'Raw Data'!#REF!/K$1</f>
        <v>#REF!</v>
      </c>
      <c r="L730" s="61" t="e">
        <f>'Raw Data'!#REF!/L$1</f>
        <v>#REF!</v>
      </c>
      <c r="M730" s="61" t="e">
        <f>'Raw Data'!#REF!/M$1</f>
        <v>#REF!</v>
      </c>
      <c r="N730" s="61" t="e">
        <f>'Raw Data'!#REF!/N$1</f>
        <v>#REF!</v>
      </c>
      <c r="O730" s="61" t="e">
        <f>'Raw Data'!#REF!/O$1</f>
        <v>#REF!</v>
      </c>
      <c r="P730" s="61" t="str">
        <f t="shared" ref="P730:P745" si="101">IFERROR(AVERAGEIF(J730:O730,"&gt;"&amp;0,J730:O730),"")</f>
        <v/>
      </c>
      <c r="Q730" s="61" t="e">
        <f t="shared" ref="Q730:Q745" si="102">MAXA(J730:O730)</f>
        <v>#REF!</v>
      </c>
    </row>
    <row r="731" spans="1:17">
      <c r="A731" s="112" t="s">
        <v>210</v>
      </c>
      <c r="B731" s="112">
        <v>4</v>
      </c>
      <c r="C731" s="112">
        <v>2024</v>
      </c>
      <c r="D731" s="112" t="s">
        <v>211</v>
      </c>
      <c r="E731" s="112" t="s">
        <v>211</v>
      </c>
      <c r="F731" s="207">
        <v>45352</v>
      </c>
      <c r="G731" s="112">
        <f t="shared" si="100"/>
        <v>31</v>
      </c>
      <c r="H731" s="114">
        <f t="shared" si="94"/>
        <v>45380</v>
      </c>
      <c r="I731" s="153">
        <f>_xlfn.XLOOKUP(Table12[[#This Row],[Month Year]],'Modelling New'!D:D,'Modelling New'!N:N)</f>
        <v>10.507</v>
      </c>
      <c r="J731" s="61" t="e">
        <f>'Raw Data'!#REF!/J$1</f>
        <v>#REF!</v>
      </c>
      <c r="K731" s="61" t="e">
        <f>'Raw Data'!#REF!/K$1</f>
        <v>#REF!</v>
      </c>
      <c r="L731" s="61" t="e">
        <f>'Raw Data'!#REF!/L$1</f>
        <v>#REF!</v>
      </c>
      <c r="M731" s="61" t="e">
        <f>'Raw Data'!#REF!/M$1</f>
        <v>#REF!</v>
      </c>
      <c r="N731" s="61" t="e">
        <f>'Raw Data'!#REF!/N$1</f>
        <v>#REF!</v>
      </c>
      <c r="O731" s="61" t="e">
        <f>'Raw Data'!#REF!/O$1</f>
        <v>#REF!</v>
      </c>
      <c r="P731" s="61" t="str">
        <f t="shared" si="101"/>
        <v/>
      </c>
      <c r="Q731" s="61" t="e">
        <f t="shared" si="102"/>
        <v>#REF!</v>
      </c>
    </row>
    <row r="732" spans="1:17">
      <c r="A732" s="112" t="s">
        <v>210</v>
      </c>
      <c r="B732" s="112">
        <v>4</v>
      </c>
      <c r="C732" s="112">
        <v>2024</v>
      </c>
      <c r="D732" s="112" t="s">
        <v>211</v>
      </c>
      <c r="E732" s="112" t="s">
        <v>211</v>
      </c>
      <c r="F732" s="207">
        <v>45352</v>
      </c>
      <c r="G732" s="112">
        <f t="shared" si="100"/>
        <v>31</v>
      </c>
      <c r="H732" s="114">
        <f t="shared" si="94"/>
        <v>45381</v>
      </c>
      <c r="I732" s="153">
        <f>_xlfn.XLOOKUP(Table12[[#This Row],[Month Year]],'Modelling New'!D:D,'Modelling New'!N:N)</f>
        <v>10.507</v>
      </c>
      <c r="J732" s="61" t="e">
        <f>'Raw Data'!#REF!/J$1</f>
        <v>#REF!</v>
      </c>
      <c r="K732" s="61" t="e">
        <f>'Raw Data'!#REF!/K$1</f>
        <v>#REF!</v>
      </c>
      <c r="L732" s="61" t="e">
        <f>'Raw Data'!#REF!/L$1</f>
        <v>#REF!</v>
      </c>
      <c r="M732" s="61" t="e">
        <f>'Raw Data'!#REF!/M$1</f>
        <v>#REF!</v>
      </c>
      <c r="N732" s="61" t="e">
        <f>'Raw Data'!#REF!/N$1</f>
        <v>#REF!</v>
      </c>
      <c r="O732" s="61" t="e">
        <f>'Raw Data'!#REF!/O$1</f>
        <v>#REF!</v>
      </c>
      <c r="P732" s="61" t="str">
        <f t="shared" si="101"/>
        <v/>
      </c>
      <c r="Q732" s="61" t="e">
        <f t="shared" si="102"/>
        <v>#REF!</v>
      </c>
    </row>
    <row r="733" spans="1:17">
      <c r="A733" s="112" t="s">
        <v>210</v>
      </c>
      <c r="B733" s="112">
        <v>4</v>
      </c>
      <c r="C733" s="112">
        <v>2024</v>
      </c>
      <c r="D733" s="112" t="s">
        <v>211</v>
      </c>
      <c r="E733" s="112" t="s">
        <v>211</v>
      </c>
      <c r="F733" s="207">
        <v>45352</v>
      </c>
      <c r="G733" s="112">
        <f t="shared" si="100"/>
        <v>31</v>
      </c>
      <c r="H733" s="114">
        <f t="shared" si="94"/>
        <v>45382</v>
      </c>
      <c r="I733" s="153">
        <f>_xlfn.XLOOKUP(Table12[[#This Row],[Month Year]],'Modelling New'!D:D,'Modelling New'!N:N)</f>
        <v>10.507</v>
      </c>
      <c r="J733" s="61" t="e">
        <f>'Raw Data'!#REF!/J$1</f>
        <v>#REF!</v>
      </c>
      <c r="K733" s="61" t="e">
        <f>'Raw Data'!#REF!/K$1</f>
        <v>#REF!</v>
      </c>
      <c r="L733" s="61" t="e">
        <f>'Raw Data'!#REF!/L$1</f>
        <v>#REF!</v>
      </c>
      <c r="M733" s="61" t="e">
        <f>'Raw Data'!#REF!/M$1</f>
        <v>#REF!</v>
      </c>
      <c r="N733" s="61" t="e">
        <f>'Raw Data'!#REF!/N$1</f>
        <v>#REF!</v>
      </c>
      <c r="O733" s="61" t="e">
        <f>'Raw Data'!#REF!/O$1</f>
        <v>#REF!</v>
      </c>
      <c r="P733" s="61" t="str">
        <f t="shared" si="101"/>
        <v/>
      </c>
      <c r="Q733" s="61" t="e">
        <f t="shared" si="102"/>
        <v>#REF!</v>
      </c>
    </row>
    <row r="734" spans="1:17">
      <c r="A734" s="112" t="s">
        <v>210</v>
      </c>
      <c r="B734" s="112">
        <v>4</v>
      </c>
      <c r="C734" s="112">
        <v>2024</v>
      </c>
      <c r="D734" s="112" t="s">
        <v>211</v>
      </c>
      <c r="E734" s="112" t="s">
        <v>211</v>
      </c>
      <c r="F734" s="207">
        <v>45383</v>
      </c>
      <c r="G734" s="112">
        <f t="shared" si="100"/>
        <v>30</v>
      </c>
      <c r="H734" s="114">
        <f t="shared" si="94"/>
        <v>45383</v>
      </c>
      <c r="I734" s="153">
        <f>_xlfn.XLOOKUP(Table12[[#This Row],[Month Year]],'Modelling New'!D:D,'Modelling New'!N:N)</f>
        <v>10.507</v>
      </c>
      <c r="J734" s="61" t="e">
        <f>'Raw Data'!#REF!/J$1</f>
        <v>#REF!</v>
      </c>
      <c r="K734" s="61" t="e">
        <f>'Raw Data'!#REF!/K$1</f>
        <v>#REF!</v>
      </c>
      <c r="L734" s="61" t="e">
        <f>'Raw Data'!#REF!/L$1</f>
        <v>#REF!</v>
      </c>
      <c r="M734" s="61" t="e">
        <f>'Raw Data'!#REF!/M$1</f>
        <v>#REF!</v>
      </c>
      <c r="N734" s="61" t="e">
        <f>'Raw Data'!#REF!/N$1</f>
        <v>#REF!</v>
      </c>
      <c r="O734" s="61" t="e">
        <f>'Raw Data'!#REF!/O$1</f>
        <v>#REF!</v>
      </c>
      <c r="P734" s="61" t="str">
        <f t="shared" si="101"/>
        <v/>
      </c>
      <c r="Q734" s="61" t="e">
        <f t="shared" si="102"/>
        <v>#REF!</v>
      </c>
    </row>
    <row r="735" spans="1:17">
      <c r="A735" s="112" t="s">
        <v>210</v>
      </c>
      <c r="B735" s="112">
        <v>4</v>
      </c>
      <c r="C735" s="112">
        <v>2024</v>
      </c>
      <c r="D735" s="112" t="s">
        <v>211</v>
      </c>
      <c r="E735" s="112" t="s">
        <v>211</v>
      </c>
      <c r="F735" s="207">
        <v>45383</v>
      </c>
      <c r="G735" s="112">
        <f t="shared" si="100"/>
        <v>30</v>
      </c>
      <c r="H735" s="114">
        <f t="shared" si="94"/>
        <v>45384</v>
      </c>
      <c r="I735" s="153">
        <f>_xlfn.XLOOKUP(Table12[[#This Row],[Month Year]],'Modelling New'!D:D,'Modelling New'!N:N)</f>
        <v>10.507</v>
      </c>
      <c r="J735" s="61" t="e">
        <f>'Raw Data'!#REF!/J$1</f>
        <v>#REF!</v>
      </c>
      <c r="K735" s="61" t="e">
        <f>'Raw Data'!#REF!/K$1</f>
        <v>#REF!</v>
      </c>
      <c r="L735" s="61" t="e">
        <f>'Raw Data'!#REF!/L$1</f>
        <v>#REF!</v>
      </c>
      <c r="M735" s="61" t="e">
        <f>'Raw Data'!#REF!/M$1</f>
        <v>#REF!</v>
      </c>
      <c r="N735" s="61" t="e">
        <f>'Raw Data'!#REF!/N$1</f>
        <v>#REF!</v>
      </c>
      <c r="O735" s="61" t="e">
        <f>'Raw Data'!#REF!/O$1</f>
        <v>#REF!</v>
      </c>
      <c r="P735" s="61" t="str">
        <f t="shared" si="101"/>
        <v/>
      </c>
      <c r="Q735" s="61" t="e">
        <f t="shared" si="102"/>
        <v>#REF!</v>
      </c>
    </row>
    <row r="736" spans="1:17">
      <c r="A736" s="112" t="s">
        <v>210</v>
      </c>
      <c r="B736" s="112">
        <v>4</v>
      </c>
      <c r="C736" s="112">
        <v>2024</v>
      </c>
      <c r="D736" s="112" t="s">
        <v>211</v>
      </c>
      <c r="E736" s="112" t="s">
        <v>211</v>
      </c>
      <c r="F736" s="207">
        <v>45383</v>
      </c>
      <c r="G736" s="112">
        <f t="shared" si="100"/>
        <v>30</v>
      </c>
      <c r="H736" s="114">
        <f t="shared" si="94"/>
        <v>45385</v>
      </c>
      <c r="I736" s="153">
        <f>_xlfn.XLOOKUP(Table12[[#This Row],[Month Year]],'Modelling New'!D:D,'Modelling New'!N:N)</f>
        <v>10.507</v>
      </c>
      <c r="J736" s="61" t="e">
        <f>'Raw Data'!#REF!/J$1</f>
        <v>#REF!</v>
      </c>
      <c r="K736" s="61" t="e">
        <f>'Raw Data'!#REF!/K$1</f>
        <v>#REF!</v>
      </c>
      <c r="L736" s="61" t="e">
        <f>'Raw Data'!#REF!/L$1</f>
        <v>#REF!</v>
      </c>
      <c r="M736" s="61" t="e">
        <f>'Raw Data'!#REF!/M$1</f>
        <v>#REF!</v>
      </c>
      <c r="N736" s="61" t="e">
        <f>'Raw Data'!#REF!/N$1</f>
        <v>#REF!</v>
      </c>
      <c r="O736" s="61" t="e">
        <f>'Raw Data'!#REF!/O$1</f>
        <v>#REF!</v>
      </c>
      <c r="P736" s="61" t="str">
        <f t="shared" si="101"/>
        <v/>
      </c>
      <c r="Q736" s="61" t="e">
        <f t="shared" si="102"/>
        <v>#REF!</v>
      </c>
    </row>
    <row r="737" spans="1:17">
      <c r="A737" s="112" t="s">
        <v>210</v>
      </c>
      <c r="B737" s="112">
        <v>4</v>
      </c>
      <c r="C737" s="112">
        <v>2024</v>
      </c>
      <c r="D737" s="112" t="s">
        <v>211</v>
      </c>
      <c r="E737" s="112" t="s">
        <v>211</v>
      </c>
      <c r="F737" s="207">
        <v>45383</v>
      </c>
      <c r="G737" s="112">
        <f t="shared" si="100"/>
        <v>30</v>
      </c>
      <c r="H737" s="114">
        <f t="shared" si="94"/>
        <v>45386</v>
      </c>
      <c r="I737" s="153">
        <f>_xlfn.XLOOKUP(Table12[[#This Row],[Month Year]],'Modelling New'!D:D,'Modelling New'!N:N)</f>
        <v>10.507</v>
      </c>
      <c r="J737" s="61" t="e">
        <f>'Raw Data'!#REF!/J$1</f>
        <v>#REF!</v>
      </c>
      <c r="K737" s="61" t="e">
        <f>'Raw Data'!#REF!/K$1</f>
        <v>#REF!</v>
      </c>
      <c r="L737" s="61" t="e">
        <f>'Raw Data'!#REF!/L$1</f>
        <v>#REF!</v>
      </c>
      <c r="M737" s="61" t="e">
        <f>'Raw Data'!#REF!/M$1</f>
        <v>#REF!</v>
      </c>
      <c r="N737" s="61" t="e">
        <f>'Raw Data'!#REF!/N$1</f>
        <v>#REF!</v>
      </c>
      <c r="O737" s="61" t="e">
        <f>'Raw Data'!#REF!/O$1</f>
        <v>#REF!</v>
      </c>
      <c r="P737" s="61" t="str">
        <f t="shared" si="101"/>
        <v/>
      </c>
      <c r="Q737" s="61" t="e">
        <f t="shared" si="102"/>
        <v>#REF!</v>
      </c>
    </row>
    <row r="738" spans="1:17">
      <c r="A738" s="112" t="s">
        <v>210</v>
      </c>
      <c r="B738" s="112">
        <v>4</v>
      </c>
      <c r="C738" s="112">
        <v>2024</v>
      </c>
      <c r="D738" s="112" t="s">
        <v>211</v>
      </c>
      <c r="E738" s="112" t="s">
        <v>211</v>
      </c>
      <c r="F738" s="207">
        <v>45383</v>
      </c>
      <c r="G738" s="112">
        <f t="shared" si="100"/>
        <v>30</v>
      </c>
      <c r="H738" s="114">
        <f t="shared" si="94"/>
        <v>45387</v>
      </c>
      <c r="I738" s="153">
        <f>_xlfn.XLOOKUP(Table12[[#This Row],[Month Year]],'Modelling New'!D:D,'Modelling New'!N:N)</f>
        <v>10.507</v>
      </c>
      <c r="J738" s="61" t="e">
        <f>'Raw Data'!#REF!/J$1</f>
        <v>#REF!</v>
      </c>
      <c r="K738" s="61" t="e">
        <f>'Raw Data'!#REF!/K$1</f>
        <v>#REF!</v>
      </c>
      <c r="L738" s="61" t="e">
        <f>'Raw Data'!#REF!/L$1</f>
        <v>#REF!</v>
      </c>
      <c r="M738" s="61" t="e">
        <f>'Raw Data'!#REF!/M$1</f>
        <v>#REF!</v>
      </c>
      <c r="N738" s="61" t="e">
        <f>'Raw Data'!#REF!/N$1</f>
        <v>#REF!</v>
      </c>
      <c r="O738" s="61" t="e">
        <f>'Raw Data'!#REF!/O$1</f>
        <v>#REF!</v>
      </c>
      <c r="P738" s="61" t="str">
        <f t="shared" si="101"/>
        <v/>
      </c>
      <c r="Q738" s="61" t="e">
        <f t="shared" si="102"/>
        <v>#REF!</v>
      </c>
    </row>
    <row r="739" spans="1:17">
      <c r="A739" s="112" t="s">
        <v>210</v>
      </c>
      <c r="B739" s="112">
        <v>4</v>
      </c>
      <c r="C739" s="112">
        <v>2024</v>
      </c>
      <c r="D739" s="112" t="s">
        <v>211</v>
      </c>
      <c r="E739" s="112" t="s">
        <v>211</v>
      </c>
      <c r="F739" s="207">
        <v>45383</v>
      </c>
      <c r="G739" s="112">
        <f t="shared" si="100"/>
        <v>30</v>
      </c>
      <c r="H739" s="114">
        <f t="shared" si="94"/>
        <v>45388</v>
      </c>
      <c r="I739" s="153">
        <f>_xlfn.XLOOKUP(Table12[[#This Row],[Month Year]],'Modelling New'!D:D,'Modelling New'!N:N)</f>
        <v>10.507</v>
      </c>
      <c r="J739" s="61" t="e">
        <f>'Raw Data'!#REF!/J$1</f>
        <v>#REF!</v>
      </c>
      <c r="K739" s="61" t="e">
        <f>'Raw Data'!#REF!/K$1</f>
        <v>#REF!</v>
      </c>
      <c r="L739" s="61" t="e">
        <f>'Raw Data'!#REF!/L$1</f>
        <v>#REF!</v>
      </c>
      <c r="M739" s="61" t="e">
        <f>'Raw Data'!#REF!/M$1</f>
        <v>#REF!</v>
      </c>
      <c r="N739" s="61" t="e">
        <f>'Raw Data'!#REF!/N$1</f>
        <v>#REF!</v>
      </c>
      <c r="O739" s="61" t="e">
        <f>'Raw Data'!#REF!/O$1</f>
        <v>#REF!</v>
      </c>
      <c r="P739" s="61" t="str">
        <f t="shared" si="101"/>
        <v/>
      </c>
      <c r="Q739" s="61" t="e">
        <f t="shared" si="102"/>
        <v>#REF!</v>
      </c>
    </row>
    <row r="740" spans="1:17">
      <c r="A740" s="112" t="s">
        <v>218</v>
      </c>
      <c r="B740" s="112">
        <v>4</v>
      </c>
      <c r="C740" s="112">
        <v>2024</v>
      </c>
      <c r="D740" s="112" t="s">
        <v>211</v>
      </c>
      <c r="E740" s="112" t="s">
        <v>211</v>
      </c>
      <c r="F740" s="207">
        <v>45383</v>
      </c>
      <c r="G740" s="112">
        <f t="shared" si="100"/>
        <v>30</v>
      </c>
      <c r="H740" s="114">
        <f t="shared" si="94"/>
        <v>45389</v>
      </c>
      <c r="I740" s="153">
        <f>_xlfn.XLOOKUP(Table12[[#This Row],[Month Year]],'Modelling New'!D:D,'Modelling New'!N:N)</f>
        <v>10.507</v>
      </c>
      <c r="J740" s="61" t="e">
        <f>'Raw Data'!#REF!/J$1</f>
        <v>#REF!</v>
      </c>
      <c r="K740" s="61" t="e">
        <f>'Raw Data'!#REF!/K$1</f>
        <v>#REF!</v>
      </c>
      <c r="L740" s="61" t="e">
        <f>'Raw Data'!#REF!/L$1</f>
        <v>#REF!</v>
      </c>
      <c r="M740" s="61" t="e">
        <f>'Raw Data'!#REF!/M$1</f>
        <v>#REF!</v>
      </c>
      <c r="N740" s="61" t="e">
        <f>'Raw Data'!#REF!/N$1</f>
        <v>#REF!</v>
      </c>
      <c r="O740" s="61" t="e">
        <f>'Raw Data'!#REF!/O$1</f>
        <v>#REF!</v>
      </c>
      <c r="P740" s="61" t="str">
        <f t="shared" si="101"/>
        <v/>
      </c>
      <c r="Q740" s="61" t="e">
        <f t="shared" si="102"/>
        <v>#REF!</v>
      </c>
    </row>
    <row r="741" spans="1:17">
      <c r="A741" s="112" t="s">
        <v>212</v>
      </c>
      <c r="B741" s="112">
        <v>4</v>
      </c>
      <c r="C741" s="112">
        <v>2024</v>
      </c>
      <c r="D741" s="112" t="s">
        <v>211</v>
      </c>
      <c r="E741" s="112" t="s">
        <v>211</v>
      </c>
      <c r="F741" s="207">
        <v>45383</v>
      </c>
      <c r="G741" s="112">
        <f t="shared" si="100"/>
        <v>30</v>
      </c>
      <c r="H741" s="114">
        <f t="shared" si="94"/>
        <v>45390</v>
      </c>
      <c r="I741" s="153">
        <f>_xlfn.XLOOKUP(Table12[[#This Row],[Month Year]],'Modelling New'!D:D,'Modelling New'!N:N)</f>
        <v>10.507</v>
      </c>
      <c r="J741" s="61" t="e">
        <f>'Raw Data'!#REF!/J$1</f>
        <v>#REF!</v>
      </c>
      <c r="K741" s="61" t="e">
        <f>'Raw Data'!#REF!/K$1</f>
        <v>#REF!</v>
      </c>
      <c r="L741" s="61" t="e">
        <f>'Raw Data'!#REF!/L$1</f>
        <v>#REF!</v>
      </c>
      <c r="M741" s="61" t="e">
        <f>'Raw Data'!#REF!/M$1</f>
        <v>#REF!</v>
      </c>
      <c r="N741" s="61" t="e">
        <f>'Raw Data'!#REF!/N$1</f>
        <v>#REF!</v>
      </c>
      <c r="O741" s="61" t="e">
        <f>'Raw Data'!#REF!/O$1</f>
        <v>#REF!</v>
      </c>
      <c r="P741" s="61" t="str">
        <f t="shared" si="101"/>
        <v/>
      </c>
      <c r="Q741" s="61" t="e">
        <f t="shared" si="102"/>
        <v>#REF!</v>
      </c>
    </row>
    <row r="742" spans="1:17">
      <c r="A742" s="112" t="s">
        <v>212</v>
      </c>
      <c r="B742" s="112">
        <v>4</v>
      </c>
      <c r="C742" s="112">
        <v>2024</v>
      </c>
      <c r="D742" s="112" t="s">
        <v>211</v>
      </c>
      <c r="E742" s="112" t="s">
        <v>211</v>
      </c>
      <c r="F742" s="207">
        <v>45383</v>
      </c>
      <c r="G742" s="112">
        <f t="shared" si="100"/>
        <v>30</v>
      </c>
      <c r="H742" s="114">
        <f t="shared" si="94"/>
        <v>45391</v>
      </c>
      <c r="I742" s="153">
        <f>_xlfn.XLOOKUP(Table12[[#This Row],[Month Year]],'Modelling New'!D:D,'Modelling New'!N:N)</f>
        <v>10.507</v>
      </c>
      <c r="J742" s="61" t="e">
        <f>'Raw Data'!#REF!/J$1</f>
        <v>#REF!</v>
      </c>
      <c r="K742" s="61" t="e">
        <f>'Raw Data'!#REF!/K$1</f>
        <v>#REF!</v>
      </c>
      <c r="L742" s="61" t="e">
        <f>'Raw Data'!#REF!/L$1</f>
        <v>#REF!</v>
      </c>
      <c r="M742" s="61" t="e">
        <f>'Raw Data'!#REF!/M$1</f>
        <v>#REF!</v>
      </c>
      <c r="N742" s="61" t="e">
        <f>'Raw Data'!#REF!/N$1</f>
        <v>#REF!</v>
      </c>
      <c r="O742" s="61" t="e">
        <f>'Raw Data'!#REF!/O$1</f>
        <v>#REF!</v>
      </c>
      <c r="P742" s="61" t="str">
        <f t="shared" si="101"/>
        <v/>
      </c>
      <c r="Q742" s="61" t="e">
        <f t="shared" si="102"/>
        <v>#REF!</v>
      </c>
    </row>
    <row r="743" spans="1:17">
      <c r="A743" s="112" t="s">
        <v>212</v>
      </c>
      <c r="B743" s="112">
        <v>4</v>
      </c>
      <c r="C743" s="112">
        <v>2024</v>
      </c>
      <c r="D743" s="112" t="s">
        <v>211</v>
      </c>
      <c r="E743" s="112" t="s">
        <v>211</v>
      </c>
      <c r="F743" s="207">
        <v>45383</v>
      </c>
      <c r="G743" s="112">
        <f t="shared" si="100"/>
        <v>30</v>
      </c>
      <c r="H743" s="114">
        <f t="shared" si="94"/>
        <v>45392</v>
      </c>
      <c r="I743" s="153">
        <f>_xlfn.XLOOKUP(Table12[[#This Row],[Month Year]],'Modelling New'!D:D,'Modelling New'!N:N)</f>
        <v>10.507</v>
      </c>
      <c r="J743" s="61" t="e">
        <f>'Raw Data'!#REF!/J$1</f>
        <v>#REF!</v>
      </c>
      <c r="K743" s="61" t="e">
        <f>'Raw Data'!#REF!/K$1</f>
        <v>#REF!</v>
      </c>
      <c r="L743" s="61" t="e">
        <f>'Raw Data'!#REF!/L$1</f>
        <v>#REF!</v>
      </c>
      <c r="M743" s="61" t="e">
        <f>'Raw Data'!#REF!/M$1</f>
        <v>#REF!</v>
      </c>
      <c r="N743" s="61" t="e">
        <f>'Raw Data'!#REF!/N$1</f>
        <v>#REF!</v>
      </c>
      <c r="O743" s="61" t="e">
        <f>'Raw Data'!#REF!/O$1</f>
        <v>#REF!</v>
      </c>
      <c r="P743" s="61" t="str">
        <f t="shared" si="101"/>
        <v/>
      </c>
      <c r="Q743" s="61" t="e">
        <f t="shared" si="102"/>
        <v>#REF!</v>
      </c>
    </row>
    <row r="744" spans="1:17">
      <c r="A744" s="112" t="s">
        <v>212</v>
      </c>
      <c r="B744" s="112">
        <v>4</v>
      </c>
      <c r="C744" s="112">
        <v>2024</v>
      </c>
      <c r="D744" s="112" t="s">
        <v>211</v>
      </c>
      <c r="E744" s="112" t="s">
        <v>211</v>
      </c>
      <c r="F744" s="207">
        <v>45383</v>
      </c>
      <c r="G744" s="112">
        <f t="shared" si="100"/>
        <v>30</v>
      </c>
      <c r="H744" s="114">
        <f t="shared" si="94"/>
        <v>45393</v>
      </c>
      <c r="I744" s="153">
        <f>_xlfn.XLOOKUP(Table12[[#This Row],[Month Year]],'Modelling New'!D:D,'Modelling New'!N:N)</f>
        <v>10.507</v>
      </c>
      <c r="J744" s="61" t="e">
        <f>'Raw Data'!#REF!/J$1</f>
        <v>#REF!</v>
      </c>
      <c r="K744" s="61" t="e">
        <f>'Raw Data'!#REF!/K$1</f>
        <v>#REF!</v>
      </c>
      <c r="L744" s="61" t="e">
        <f>'Raw Data'!#REF!/L$1</f>
        <v>#REF!</v>
      </c>
      <c r="M744" s="61" t="e">
        <f>'Raw Data'!#REF!/M$1</f>
        <v>#REF!</v>
      </c>
      <c r="N744" s="61" t="e">
        <f>'Raw Data'!#REF!/N$1</f>
        <v>#REF!</v>
      </c>
      <c r="O744" s="61" t="e">
        <f>'Raw Data'!#REF!/O$1</f>
        <v>#REF!</v>
      </c>
      <c r="P744" s="61" t="str">
        <f t="shared" si="101"/>
        <v/>
      </c>
      <c r="Q744" s="61" t="e">
        <f t="shared" si="102"/>
        <v>#REF!</v>
      </c>
    </row>
    <row r="745" spans="1:17">
      <c r="A745" s="112" t="s">
        <v>212</v>
      </c>
      <c r="B745" s="112">
        <v>4</v>
      </c>
      <c r="C745" s="112">
        <v>2024</v>
      </c>
      <c r="D745" s="112" t="s">
        <v>211</v>
      </c>
      <c r="E745" s="112" t="s">
        <v>211</v>
      </c>
      <c r="F745" s="207">
        <v>45383</v>
      </c>
      <c r="G745" s="112">
        <f t="shared" si="100"/>
        <v>30</v>
      </c>
      <c r="H745" s="114">
        <f t="shared" si="94"/>
        <v>45394</v>
      </c>
      <c r="I745" s="153">
        <f>_xlfn.XLOOKUP(Table12[[#This Row],[Month Year]],'Modelling New'!D:D,'Modelling New'!N:N)</f>
        <v>10.507</v>
      </c>
      <c r="J745" s="61" t="e">
        <f>'Raw Data'!#REF!/J$1</f>
        <v>#REF!</v>
      </c>
      <c r="K745" s="61" t="e">
        <f>'Raw Data'!#REF!/K$1</f>
        <v>#REF!</v>
      </c>
      <c r="L745" s="61" t="e">
        <f>'Raw Data'!#REF!/L$1</f>
        <v>#REF!</v>
      </c>
      <c r="M745" s="61" t="e">
        <f>'Raw Data'!#REF!/M$1</f>
        <v>#REF!</v>
      </c>
      <c r="N745" s="61" t="e">
        <f>'Raw Data'!#REF!/N$1</f>
        <v>#REF!</v>
      </c>
      <c r="O745" s="61" t="e">
        <f>'Raw Data'!#REF!/O$1</f>
        <v>#REF!</v>
      </c>
      <c r="P745" s="61" t="str">
        <f t="shared" si="101"/>
        <v/>
      </c>
      <c r="Q745" s="61" t="e">
        <f t="shared" si="102"/>
        <v>#REF!</v>
      </c>
    </row>
    <row r="746" spans="1:17">
      <c r="A746" s="112" t="s">
        <v>212</v>
      </c>
      <c r="B746" s="112">
        <v>4</v>
      </c>
      <c r="C746" s="112">
        <v>2024</v>
      </c>
      <c r="D746" s="112" t="s">
        <v>211</v>
      </c>
      <c r="E746" s="112" t="s">
        <v>211</v>
      </c>
      <c r="F746" s="206">
        <v>45383</v>
      </c>
      <c r="G746" s="112">
        <f t="shared" ref="G746" si="103">DAY(EOMONTH(F746,0))</f>
        <v>30</v>
      </c>
      <c r="H746" s="114">
        <f t="shared" si="94"/>
        <v>45395</v>
      </c>
      <c r="I746" s="153">
        <f>_xlfn.XLOOKUP(Table12[[#This Row],[Month Year]],'Modelling New'!D:D,'Modelling New'!N:N)</f>
        <v>10.507</v>
      </c>
      <c r="J746" s="61" t="e">
        <f>'Raw Data'!#REF!/J$1</f>
        <v>#REF!</v>
      </c>
      <c r="K746" s="61" t="e">
        <f>'Raw Data'!#REF!/K$1</f>
        <v>#REF!</v>
      </c>
      <c r="L746" s="61" t="e">
        <f>'Raw Data'!#REF!/L$1</f>
        <v>#REF!</v>
      </c>
      <c r="M746" s="61" t="e">
        <f>'Raw Data'!#REF!/M$1</f>
        <v>#REF!</v>
      </c>
      <c r="N746" s="61" t="e">
        <f>'Raw Data'!#REF!/N$1</f>
        <v>#REF!</v>
      </c>
      <c r="O746" s="61" t="e">
        <f>'Raw Data'!#REF!/O$1</f>
        <v>#REF!</v>
      </c>
      <c r="P746" s="61" t="str">
        <f>IFERROR(AVERAGEIF(J746:O746,"&gt;"&amp;0,J746:O746),"")</f>
        <v/>
      </c>
      <c r="Q746" s="61" t="e">
        <f>MAXA(J746:O746)</f>
        <v>#REF!</v>
      </c>
    </row>
    <row r="747" spans="1:17">
      <c r="A747" s="112" t="s">
        <v>212</v>
      </c>
      <c r="B747" s="112">
        <v>4</v>
      </c>
      <c r="C747" s="112">
        <v>2024</v>
      </c>
      <c r="D747" s="112" t="s">
        <v>211</v>
      </c>
      <c r="E747" s="112" t="s">
        <v>211</v>
      </c>
      <c r="F747" s="206">
        <v>45383</v>
      </c>
      <c r="G747" s="112">
        <f t="shared" ref="G747:G756" si="104">DAY(EOMONTH(F747,0))</f>
        <v>30</v>
      </c>
      <c r="H747" s="114">
        <f t="shared" si="94"/>
        <v>45396</v>
      </c>
      <c r="I747" s="153">
        <f>_xlfn.XLOOKUP(Table12[[#This Row],[Month Year]],'Modelling New'!D:D,'Modelling New'!N:N)</f>
        <v>10.507</v>
      </c>
      <c r="J747" s="61" t="e">
        <f>'Raw Data'!#REF!/J$1</f>
        <v>#REF!</v>
      </c>
      <c r="K747" s="61" t="e">
        <f>'Raw Data'!#REF!/K$1</f>
        <v>#REF!</v>
      </c>
      <c r="L747" s="61" t="e">
        <f>'Raw Data'!#REF!/L$1</f>
        <v>#REF!</v>
      </c>
      <c r="M747" s="61" t="e">
        <f>'Raw Data'!#REF!/M$1</f>
        <v>#REF!</v>
      </c>
      <c r="N747" s="61" t="e">
        <f>'Raw Data'!#REF!/N$1</f>
        <v>#REF!</v>
      </c>
      <c r="O747" s="61" t="e">
        <f>'Raw Data'!#REF!/O$1</f>
        <v>#REF!</v>
      </c>
      <c r="P747" s="61" t="str">
        <f t="shared" ref="P747:P756" si="105">IFERROR(AVERAGEIF(J747:O747,"&gt;"&amp;0,J747:O747),"")</f>
        <v/>
      </c>
      <c r="Q747" s="61" t="e">
        <f t="shared" ref="Q747:Q756" si="106">MAXA(J747:O747)</f>
        <v>#REF!</v>
      </c>
    </row>
    <row r="748" spans="1:17">
      <c r="A748" s="112" t="s">
        <v>212</v>
      </c>
      <c r="B748" s="112">
        <v>4</v>
      </c>
      <c r="C748" s="112">
        <v>2024</v>
      </c>
      <c r="D748" s="112" t="s">
        <v>211</v>
      </c>
      <c r="E748" s="112" t="s">
        <v>211</v>
      </c>
      <c r="F748" s="206">
        <v>45383</v>
      </c>
      <c r="G748" s="112">
        <f t="shared" si="104"/>
        <v>30</v>
      </c>
      <c r="H748" s="114">
        <f t="shared" si="94"/>
        <v>45397</v>
      </c>
      <c r="I748" s="153">
        <f>_xlfn.XLOOKUP(Table12[[#This Row],[Month Year]],'Modelling New'!D:D,'Modelling New'!N:N)</f>
        <v>10.507</v>
      </c>
      <c r="J748" s="61" t="e">
        <f>'Raw Data'!#REF!/J$1</f>
        <v>#REF!</v>
      </c>
      <c r="K748" s="61" t="e">
        <f>'Raw Data'!#REF!/K$1</f>
        <v>#REF!</v>
      </c>
      <c r="L748" s="61" t="e">
        <f>'Raw Data'!#REF!/L$1</f>
        <v>#REF!</v>
      </c>
      <c r="M748" s="61" t="e">
        <f>'Raw Data'!#REF!/M$1</f>
        <v>#REF!</v>
      </c>
      <c r="N748" s="61" t="e">
        <f>'Raw Data'!#REF!/N$1</f>
        <v>#REF!</v>
      </c>
      <c r="O748" s="61" t="e">
        <f>'Raw Data'!#REF!/O$1</f>
        <v>#REF!</v>
      </c>
      <c r="P748" s="61" t="str">
        <f t="shared" si="105"/>
        <v/>
      </c>
      <c r="Q748" s="61" t="e">
        <f t="shared" si="106"/>
        <v>#REF!</v>
      </c>
    </row>
    <row r="749" spans="1:17">
      <c r="A749" s="112" t="s">
        <v>212</v>
      </c>
      <c r="B749" s="112">
        <v>4</v>
      </c>
      <c r="C749" s="112">
        <v>2024</v>
      </c>
      <c r="D749" s="112" t="s">
        <v>211</v>
      </c>
      <c r="E749" s="112" t="s">
        <v>211</v>
      </c>
      <c r="F749" s="206">
        <v>45383</v>
      </c>
      <c r="G749" s="112">
        <f t="shared" si="104"/>
        <v>30</v>
      </c>
      <c r="H749" s="114">
        <f t="shared" si="94"/>
        <v>45398</v>
      </c>
      <c r="I749" s="153">
        <f>_xlfn.XLOOKUP(Table12[[#This Row],[Month Year]],'Modelling New'!D:D,'Modelling New'!N:N)</f>
        <v>10.507</v>
      </c>
      <c r="J749" s="61" t="e">
        <f>'Raw Data'!#REF!/J$1</f>
        <v>#REF!</v>
      </c>
      <c r="K749" s="61" t="e">
        <f>'Raw Data'!#REF!/K$1</f>
        <v>#REF!</v>
      </c>
      <c r="L749" s="61" t="e">
        <f>'Raw Data'!#REF!/L$1</f>
        <v>#REF!</v>
      </c>
      <c r="M749" s="61" t="e">
        <f>'Raw Data'!#REF!/M$1</f>
        <v>#REF!</v>
      </c>
      <c r="N749" s="61" t="e">
        <f>'Raw Data'!#REF!/N$1</f>
        <v>#REF!</v>
      </c>
      <c r="O749" s="61" t="e">
        <f>'Raw Data'!#REF!/O$1</f>
        <v>#REF!</v>
      </c>
      <c r="P749" s="61" t="str">
        <f t="shared" si="105"/>
        <v/>
      </c>
      <c r="Q749" s="61" t="e">
        <f t="shared" si="106"/>
        <v>#REF!</v>
      </c>
    </row>
    <row r="750" spans="1:17">
      <c r="A750" s="112" t="s">
        <v>212</v>
      </c>
      <c r="B750" s="112">
        <v>4</v>
      </c>
      <c r="C750" s="112">
        <v>2024</v>
      </c>
      <c r="D750" s="112" t="s">
        <v>211</v>
      </c>
      <c r="E750" s="112" t="s">
        <v>211</v>
      </c>
      <c r="F750" s="206">
        <v>45383</v>
      </c>
      <c r="G750" s="112">
        <f t="shared" si="104"/>
        <v>30</v>
      </c>
      <c r="H750" s="114">
        <f t="shared" si="94"/>
        <v>45399</v>
      </c>
      <c r="I750" s="153">
        <f>_xlfn.XLOOKUP(Table12[[#This Row],[Month Year]],'Modelling New'!D:D,'Modelling New'!N:N)</f>
        <v>10.507</v>
      </c>
      <c r="J750" s="61" t="e">
        <f>'Raw Data'!#REF!/J$1</f>
        <v>#REF!</v>
      </c>
      <c r="K750" s="61" t="e">
        <f>'Raw Data'!#REF!/K$1</f>
        <v>#REF!</v>
      </c>
      <c r="L750" s="61" t="e">
        <f>'Raw Data'!#REF!/L$1</f>
        <v>#REF!</v>
      </c>
      <c r="M750" s="61" t="e">
        <f>'Raw Data'!#REF!/M$1</f>
        <v>#REF!</v>
      </c>
      <c r="N750" s="61" t="e">
        <f>'Raw Data'!#REF!/N$1</f>
        <v>#REF!</v>
      </c>
      <c r="O750" s="61" t="e">
        <f>'Raw Data'!#REF!/O$1</f>
        <v>#REF!</v>
      </c>
      <c r="P750" s="61" t="str">
        <f t="shared" si="105"/>
        <v/>
      </c>
      <c r="Q750" s="61" t="e">
        <f t="shared" si="106"/>
        <v>#REF!</v>
      </c>
    </row>
    <row r="751" spans="1:17">
      <c r="A751" s="112" t="s">
        <v>212</v>
      </c>
      <c r="B751" s="112">
        <v>4</v>
      </c>
      <c r="C751" s="112">
        <v>2024</v>
      </c>
      <c r="D751" s="112" t="s">
        <v>211</v>
      </c>
      <c r="E751" s="112" t="s">
        <v>211</v>
      </c>
      <c r="F751" s="206">
        <v>45383</v>
      </c>
      <c r="G751" s="112">
        <f t="shared" si="104"/>
        <v>30</v>
      </c>
      <c r="H751" s="114">
        <f t="shared" si="94"/>
        <v>45400</v>
      </c>
      <c r="I751" s="153">
        <f>_xlfn.XLOOKUP(Table12[[#This Row],[Month Year]],'Modelling New'!D:D,'Modelling New'!N:N)</f>
        <v>10.507</v>
      </c>
      <c r="J751" s="61" t="e">
        <f>'Raw Data'!#REF!/J$1</f>
        <v>#REF!</v>
      </c>
      <c r="K751" s="61" t="e">
        <f>'Raw Data'!#REF!/K$1</f>
        <v>#REF!</v>
      </c>
      <c r="L751" s="61" t="e">
        <f>'Raw Data'!#REF!/L$1</f>
        <v>#REF!</v>
      </c>
      <c r="M751" s="61" t="e">
        <f>'Raw Data'!#REF!/M$1</f>
        <v>#REF!</v>
      </c>
      <c r="N751" s="61" t="e">
        <f>'Raw Data'!#REF!/N$1</f>
        <v>#REF!</v>
      </c>
      <c r="O751" s="61" t="e">
        <f>'Raw Data'!#REF!/O$1</f>
        <v>#REF!</v>
      </c>
      <c r="P751" s="61" t="str">
        <f t="shared" si="105"/>
        <v/>
      </c>
      <c r="Q751" s="61" t="e">
        <f t="shared" si="106"/>
        <v>#REF!</v>
      </c>
    </row>
    <row r="752" spans="1:17">
      <c r="A752" s="112" t="s">
        <v>212</v>
      </c>
      <c r="B752" s="112">
        <v>4</v>
      </c>
      <c r="C752" s="112">
        <v>2024</v>
      </c>
      <c r="D752" s="112" t="s">
        <v>211</v>
      </c>
      <c r="E752" s="112" t="s">
        <v>211</v>
      </c>
      <c r="F752" s="206">
        <v>45383</v>
      </c>
      <c r="G752" s="112">
        <f t="shared" si="104"/>
        <v>30</v>
      </c>
      <c r="H752" s="114">
        <f t="shared" si="94"/>
        <v>45401</v>
      </c>
      <c r="I752" s="153">
        <f>_xlfn.XLOOKUP(Table12[[#This Row],[Month Year]],'Modelling New'!D:D,'Modelling New'!N:N)</f>
        <v>10.507</v>
      </c>
      <c r="J752" s="61" t="e">
        <f>'Raw Data'!#REF!/J$1</f>
        <v>#REF!</v>
      </c>
      <c r="K752" s="61" t="e">
        <f>'Raw Data'!#REF!/K$1</f>
        <v>#REF!</v>
      </c>
      <c r="L752" s="61" t="e">
        <f>'Raw Data'!#REF!/L$1</f>
        <v>#REF!</v>
      </c>
      <c r="M752" s="61" t="e">
        <f>'Raw Data'!#REF!/M$1</f>
        <v>#REF!</v>
      </c>
      <c r="N752" s="61" t="e">
        <f>'Raw Data'!#REF!/N$1</f>
        <v>#REF!</v>
      </c>
      <c r="O752" s="61" t="e">
        <f>'Raw Data'!#REF!/O$1</f>
        <v>#REF!</v>
      </c>
      <c r="P752" s="61" t="str">
        <f t="shared" si="105"/>
        <v/>
      </c>
      <c r="Q752" s="61" t="e">
        <f t="shared" si="106"/>
        <v>#REF!</v>
      </c>
    </row>
    <row r="753" spans="1:17">
      <c r="A753" s="112" t="s">
        <v>212</v>
      </c>
      <c r="B753" s="112">
        <v>4</v>
      </c>
      <c r="C753" s="112">
        <v>2024</v>
      </c>
      <c r="D753" s="112" t="s">
        <v>211</v>
      </c>
      <c r="E753" s="112" t="s">
        <v>211</v>
      </c>
      <c r="F753" s="206">
        <v>45383</v>
      </c>
      <c r="G753" s="112">
        <f t="shared" si="104"/>
        <v>30</v>
      </c>
      <c r="H753" s="114">
        <f t="shared" si="94"/>
        <v>45402</v>
      </c>
      <c r="I753" s="153">
        <f>_xlfn.XLOOKUP(Table12[[#This Row],[Month Year]],'Modelling New'!D:D,'Modelling New'!N:N)</f>
        <v>10.507</v>
      </c>
      <c r="J753" s="61" t="e">
        <f>'Raw Data'!#REF!/J$1</f>
        <v>#REF!</v>
      </c>
      <c r="K753" s="61" t="e">
        <f>'Raw Data'!#REF!/K$1</f>
        <v>#REF!</v>
      </c>
      <c r="L753" s="61" t="e">
        <f>'Raw Data'!#REF!/L$1</f>
        <v>#REF!</v>
      </c>
      <c r="M753" s="61" t="e">
        <f>'Raw Data'!#REF!/M$1</f>
        <v>#REF!</v>
      </c>
      <c r="N753" s="61" t="e">
        <f>'Raw Data'!#REF!/N$1</f>
        <v>#REF!</v>
      </c>
      <c r="O753" s="61" t="e">
        <f>'Raw Data'!#REF!/O$1</f>
        <v>#REF!</v>
      </c>
      <c r="P753" s="61" t="str">
        <f t="shared" si="105"/>
        <v/>
      </c>
      <c r="Q753" s="61" t="e">
        <f t="shared" si="106"/>
        <v>#REF!</v>
      </c>
    </row>
    <row r="754" spans="1:17">
      <c r="A754" s="112" t="s">
        <v>212</v>
      </c>
      <c r="B754" s="112">
        <v>4</v>
      </c>
      <c r="C754" s="112">
        <v>2024</v>
      </c>
      <c r="D754" s="112" t="s">
        <v>211</v>
      </c>
      <c r="E754" s="112" t="s">
        <v>211</v>
      </c>
      <c r="F754" s="206">
        <v>45383</v>
      </c>
      <c r="G754" s="112">
        <f t="shared" si="104"/>
        <v>30</v>
      </c>
      <c r="H754" s="114">
        <f t="shared" si="94"/>
        <v>45403</v>
      </c>
      <c r="I754" s="153">
        <f>_xlfn.XLOOKUP(Table12[[#This Row],[Month Year]],'Modelling New'!D:D,'Modelling New'!N:N)</f>
        <v>10.507</v>
      </c>
      <c r="J754" s="61" t="e">
        <f>'Raw Data'!#REF!/J$1</f>
        <v>#REF!</v>
      </c>
      <c r="K754" s="61" t="e">
        <f>'Raw Data'!#REF!/K$1</f>
        <v>#REF!</v>
      </c>
      <c r="L754" s="61" t="e">
        <f>'Raw Data'!#REF!/L$1</f>
        <v>#REF!</v>
      </c>
      <c r="M754" s="61" t="e">
        <f>'Raw Data'!#REF!/M$1</f>
        <v>#REF!</v>
      </c>
      <c r="N754" s="61" t="e">
        <f>'Raw Data'!#REF!/N$1</f>
        <v>#REF!</v>
      </c>
      <c r="O754" s="61" t="e">
        <f>'Raw Data'!#REF!/O$1</f>
        <v>#REF!</v>
      </c>
      <c r="P754" s="61" t="str">
        <f t="shared" si="105"/>
        <v/>
      </c>
      <c r="Q754" s="61" t="e">
        <f t="shared" si="106"/>
        <v>#REF!</v>
      </c>
    </row>
    <row r="755" spans="1:17">
      <c r="A755" s="112" t="s">
        <v>212</v>
      </c>
      <c r="B755" s="112">
        <v>4</v>
      </c>
      <c r="C755" s="112">
        <v>2024</v>
      </c>
      <c r="D755" s="112" t="s">
        <v>211</v>
      </c>
      <c r="E755" s="112" t="s">
        <v>211</v>
      </c>
      <c r="F755" s="206">
        <v>45383</v>
      </c>
      <c r="G755" s="112">
        <f t="shared" si="104"/>
        <v>30</v>
      </c>
      <c r="H755" s="114">
        <f t="shared" si="94"/>
        <v>45404</v>
      </c>
      <c r="I755" s="153">
        <f>_xlfn.XLOOKUP(Table12[[#This Row],[Month Year]],'Modelling New'!D:D,'Modelling New'!N:N)</f>
        <v>10.507</v>
      </c>
      <c r="J755" s="61" t="e">
        <f>'Raw Data'!#REF!/J$1</f>
        <v>#REF!</v>
      </c>
      <c r="K755" s="61" t="e">
        <f>'Raw Data'!#REF!/K$1</f>
        <v>#REF!</v>
      </c>
      <c r="L755" s="61" t="e">
        <f>'Raw Data'!#REF!/L$1</f>
        <v>#REF!</v>
      </c>
      <c r="M755" s="61" t="e">
        <f>'Raw Data'!#REF!/M$1</f>
        <v>#REF!</v>
      </c>
      <c r="N755" s="61" t="e">
        <f>'Raw Data'!#REF!/N$1</f>
        <v>#REF!</v>
      </c>
      <c r="O755" s="61" t="e">
        <f>'Raw Data'!#REF!/O$1</f>
        <v>#REF!</v>
      </c>
      <c r="P755" s="61" t="str">
        <f t="shared" si="105"/>
        <v/>
      </c>
      <c r="Q755" s="61" t="e">
        <f t="shared" si="106"/>
        <v>#REF!</v>
      </c>
    </row>
    <row r="756" spans="1:17">
      <c r="A756" s="112" t="s">
        <v>212</v>
      </c>
      <c r="B756" s="112">
        <v>4</v>
      </c>
      <c r="C756" s="112">
        <v>2024</v>
      </c>
      <c r="D756" s="112" t="s">
        <v>211</v>
      </c>
      <c r="E756" s="112" t="s">
        <v>211</v>
      </c>
      <c r="F756" s="206">
        <v>45383</v>
      </c>
      <c r="G756" s="112">
        <f t="shared" si="104"/>
        <v>30</v>
      </c>
      <c r="H756" s="114">
        <f t="shared" si="94"/>
        <v>45405</v>
      </c>
      <c r="I756" s="153">
        <f>_xlfn.XLOOKUP(Table12[[#This Row],[Month Year]],'Modelling New'!D:D,'Modelling New'!N:N)</f>
        <v>10.507</v>
      </c>
      <c r="J756" s="61" t="e">
        <f>'Raw Data'!#REF!/J$1</f>
        <v>#REF!</v>
      </c>
      <c r="K756" s="61" t="e">
        <f>'Raw Data'!#REF!/K$1</f>
        <v>#REF!</v>
      </c>
      <c r="L756" s="61" t="e">
        <f>'Raw Data'!#REF!/L$1</f>
        <v>#REF!</v>
      </c>
      <c r="M756" s="61" t="e">
        <f>'Raw Data'!#REF!/M$1</f>
        <v>#REF!</v>
      </c>
      <c r="N756" s="61" t="e">
        <f>'Raw Data'!#REF!/N$1</f>
        <v>#REF!</v>
      </c>
      <c r="O756" s="61" t="e">
        <f>'Raw Data'!#REF!/O$1</f>
        <v>#REF!</v>
      </c>
      <c r="P756" s="61" t="str">
        <f t="shared" si="105"/>
        <v/>
      </c>
      <c r="Q756" s="61" t="e">
        <f t="shared" si="106"/>
        <v>#REF!</v>
      </c>
    </row>
    <row r="757" spans="1:17">
      <c r="A757" s="112" t="s">
        <v>212</v>
      </c>
      <c r="B757" s="112">
        <v>4</v>
      </c>
      <c r="C757" s="112">
        <v>2024</v>
      </c>
      <c r="D757" s="112" t="s">
        <v>211</v>
      </c>
      <c r="E757" s="112" t="s">
        <v>211</v>
      </c>
      <c r="F757" s="206">
        <v>45383</v>
      </c>
      <c r="G757" s="112">
        <f t="shared" ref="G757:G770" si="107">DAY(EOMONTH(F757,0))</f>
        <v>30</v>
      </c>
      <c r="H757" s="114">
        <f t="shared" si="94"/>
        <v>45406</v>
      </c>
      <c r="I757" s="153">
        <f>_xlfn.XLOOKUP(Table12[[#This Row],[Month Year]],'Modelling New'!D:D,'Modelling New'!N:N)</f>
        <v>10.507</v>
      </c>
      <c r="J757" s="61" t="e">
        <f>'Raw Data'!#REF!/J$1</f>
        <v>#REF!</v>
      </c>
      <c r="K757" s="61" t="e">
        <f>'Raw Data'!#REF!/K$1</f>
        <v>#REF!</v>
      </c>
      <c r="L757" s="61" t="e">
        <f>'Raw Data'!#REF!/L$1</f>
        <v>#REF!</v>
      </c>
      <c r="M757" s="61" t="e">
        <f>'Raw Data'!#REF!/M$1</f>
        <v>#REF!</v>
      </c>
      <c r="N757" s="61" t="e">
        <f>'Raw Data'!#REF!/N$1</f>
        <v>#REF!</v>
      </c>
      <c r="O757" s="61" t="e">
        <f>'Raw Data'!#REF!/O$1</f>
        <v>#REF!</v>
      </c>
      <c r="P757" s="61" t="str">
        <f t="shared" ref="P757:P770" si="108">IFERROR(AVERAGEIF(J757:O757,"&gt;"&amp;0,J757:O757),"")</f>
        <v/>
      </c>
      <c r="Q757" s="61" t="e">
        <f t="shared" ref="Q757:Q770" si="109">MAXA(J757:O757)</f>
        <v>#REF!</v>
      </c>
    </row>
    <row r="758" spans="1:17">
      <c r="A758" s="112" t="s">
        <v>212</v>
      </c>
      <c r="B758" s="112">
        <v>4</v>
      </c>
      <c r="C758" s="112">
        <v>2024</v>
      </c>
      <c r="D758" s="112" t="s">
        <v>211</v>
      </c>
      <c r="E758" s="112" t="s">
        <v>211</v>
      </c>
      <c r="F758" s="206">
        <v>45383</v>
      </c>
      <c r="G758" s="112">
        <f t="shared" si="107"/>
        <v>30</v>
      </c>
      <c r="H758" s="114">
        <f t="shared" si="94"/>
        <v>45407</v>
      </c>
      <c r="I758" s="153">
        <f>_xlfn.XLOOKUP(Table12[[#This Row],[Month Year]],'Modelling New'!D:D,'Modelling New'!N:N)</f>
        <v>10.507</v>
      </c>
      <c r="J758" s="61" t="e">
        <f>'Raw Data'!#REF!/J$1</f>
        <v>#REF!</v>
      </c>
      <c r="K758" s="61" t="e">
        <f>'Raw Data'!#REF!/K$1</f>
        <v>#REF!</v>
      </c>
      <c r="L758" s="61" t="e">
        <f>'Raw Data'!#REF!/L$1</f>
        <v>#REF!</v>
      </c>
      <c r="M758" s="61" t="e">
        <f>'Raw Data'!#REF!/M$1</f>
        <v>#REF!</v>
      </c>
      <c r="N758" s="61" t="e">
        <f>'Raw Data'!#REF!/N$1</f>
        <v>#REF!</v>
      </c>
      <c r="O758" s="61" t="e">
        <f>'Raw Data'!#REF!/O$1</f>
        <v>#REF!</v>
      </c>
      <c r="P758" s="61" t="str">
        <f t="shared" si="108"/>
        <v/>
      </c>
      <c r="Q758" s="61" t="e">
        <f t="shared" si="109"/>
        <v>#REF!</v>
      </c>
    </row>
    <row r="759" spans="1:17">
      <c r="A759" s="112" t="s">
        <v>212</v>
      </c>
      <c r="B759" s="112">
        <v>4</v>
      </c>
      <c r="C759" s="112">
        <v>2024</v>
      </c>
      <c r="D759" s="112" t="s">
        <v>211</v>
      </c>
      <c r="E759" s="112" t="s">
        <v>211</v>
      </c>
      <c r="F759" s="206">
        <v>45383</v>
      </c>
      <c r="G759" s="112">
        <f t="shared" si="107"/>
        <v>30</v>
      </c>
      <c r="H759" s="114">
        <f t="shared" si="94"/>
        <v>45408</v>
      </c>
      <c r="I759" s="153">
        <f>_xlfn.XLOOKUP(Table12[[#This Row],[Month Year]],'Modelling New'!D:D,'Modelling New'!N:N)</f>
        <v>10.507</v>
      </c>
      <c r="J759" s="61" t="e">
        <f>'Raw Data'!#REF!/J$1</f>
        <v>#REF!</v>
      </c>
      <c r="K759" s="61" t="e">
        <f>'Raw Data'!#REF!/K$1</f>
        <v>#REF!</v>
      </c>
      <c r="L759" s="61" t="e">
        <f>'Raw Data'!#REF!/L$1</f>
        <v>#REF!</v>
      </c>
      <c r="M759" s="61" t="e">
        <f>'Raw Data'!#REF!/M$1</f>
        <v>#REF!</v>
      </c>
      <c r="N759" s="61" t="e">
        <f>'Raw Data'!#REF!/N$1</f>
        <v>#REF!</v>
      </c>
      <c r="O759" s="61" t="e">
        <f>'Raw Data'!#REF!/O$1</f>
        <v>#REF!</v>
      </c>
      <c r="P759" s="61" t="str">
        <f t="shared" si="108"/>
        <v/>
      </c>
      <c r="Q759" s="61" t="e">
        <f t="shared" si="109"/>
        <v>#REF!</v>
      </c>
    </row>
    <row r="760" spans="1:17">
      <c r="A760" s="112" t="s">
        <v>212</v>
      </c>
      <c r="B760" s="112">
        <v>4</v>
      </c>
      <c r="C760" s="112">
        <v>2024</v>
      </c>
      <c r="D760" s="112" t="s">
        <v>211</v>
      </c>
      <c r="E760" s="112" t="s">
        <v>211</v>
      </c>
      <c r="F760" s="206">
        <v>45383</v>
      </c>
      <c r="G760" s="112">
        <f t="shared" si="107"/>
        <v>30</v>
      </c>
      <c r="H760" s="114">
        <f t="shared" si="94"/>
        <v>45409</v>
      </c>
      <c r="I760" s="153">
        <f>_xlfn.XLOOKUP(Table12[[#This Row],[Month Year]],'Modelling New'!D:D,'Modelling New'!N:N)</f>
        <v>10.507</v>
      </c>
      <c r="J760" s="61" t="e">
        <f>'Raw Data'!#REF!/J$1</f>
        <v>#REF!</v>
      </c>
      <c r="K760" s="61" t="e">
        <f>'Raw Data'!#REF!/K$1</f>
        <v>#REF!</v>
      </c>
      <c r="L760" s="61" t="e">
        <f>'Raw Data'!#REF!/L$1</f>
        <v>#REF!</v>
      </c>
      <c r="M760" s="61" t="e">
        <f>'Raw Data'!#REF!/M$1</f>
        <v>#REF!</v>
      </c>
      <c r="N760" s="61" t="e">
        <f>'Raw Data'!#REF!/N$1</f>
        <v>#REF!</v>
      </c>
      <c r="O760" s="61" t="e">
        <f>'Raw Data'!#REF!/O$1</f>
        <v>#REF!</v>
      </c>
      <c r="P760" s="61" t="str">
        <f t="shared" si="108"/>
        <v/>
      </c>
      <c r="Q760" s="61" t="e">
        <f t="shared" si="109"/>
        <v>#REF!</v>
      </c>
    </row>
    <row r="761" spans="1:17">
      <c r="A761" s="112" t="s">
        <v>212</v>
      </c>
      <c r="B761" s="112">
        <v>4</v>
      </c>
      <c r="C761" s="112">
        <v>2024</v>
      </c>
      <c r="D761" s="112" t="s">
        <v>211</v>
      </c>
      <c r="E761" s="112" t="s">
        <v>211</v>
      </c>
      <c r="F761" s="206">
        <v>45383</v>
      </c>
      <c r="G761" s="112">
        <f t="shared" si="107"/>
        <v>30</v>
      </c>
      <c r="H761" s="114">
        <f t="shared" si="94"/>
        <v>45410</v>
      </c>
      <c r="I761" s="153">
        <f>_xlfn.XLOOKUP(Table12[[#This Row],[Month Year]],'Modelling New'!D:D,'Modelling New'!N:N)</f>
        <v>10.507</v>
      </c>
      <c r="J761" s="61" t="e">
        <f>'Raw Data'!#REF!/J$1</f>
        <v>#REF!</v>
      </c>
      <c r="K761" s="61" t="e">
        <f>'Raw Data'!#REF!/K$1</f>
        <v>#REF!</v>
      </c>
      <c r="L761" s="61" t="e">
        <f>'Raw Data'!#REF!/L$1</f>
        <v>#REF!</v>
      </c>
      <c r="M761" s="61" t="e">
        <f>'Raw Data'!#REF!/M$1</f>
        <v>#REF!</v>
      </c>
      <c r="N761" s="61" t="e">
        <f>'Raw Data'!#REF!/N$1</f>
        <v>#REF!</v>
      </c>
      <c r="O761" s="61" t="e">
        <f>'Raw Data'!#REF!/O$1</f>
        <v>#REF!</v>
      </c>
      <c r="P761" s="61" t="str">
        <f t="shared" si="108"/>
        <v/>
      </c>
      <c r="Q761" s="61" t="e">
        <f t="shared" si="109"/>
        <v>#REF!</v>
      </c>
    </row>
    <row r="762" spans="1:17">
      <c r="A762" s="112" t="s">
        <v>212</v>
      </c>
      <c r="B762" s="112">
        <v>4</v>
      </c>
      <c r="C762" s="112">
        <v>2024</v>
      </c>
      <c r="D762" s="112" t="s">
        <v>211</v>
      </c>
      <c r="E762" s="112" t="s">
        <v>211</v>
      </c>
      <c r="F762" s="206">
        <v>45383</v>
      </c>
      <c r="G762" s="112">
        <f t="shared" si="107"/>
        <v>30</v>
      </c>
      <c r="H762" s="114">
        <f t="shared" si="94"/>
        <v>45411</v>
      </c>
      <c r="I762" s="153">
        <f>_xlfn.XLOOKUP(Table12[[#This Row],[Month Year]],'Modelling New'!D:D,'Modelling New'!N:N)</f>
        <v>10.507</v>
      </c>
      <c r="J762" s="61" t="e">
        <f>'Raw Data'!#REF!/J$1</f>
        <v>#REF!</v>
      </c>
      <c r="K762" s="61" t="e">
        <f>'Raw Data'!#REF!/K$1</f>
        <v>#REF!</v>
      </c>
      <c r="L762" s="61" t="e">
        <f>'Raw Data'!#REF!/L$1</f>
        <v>#REF!</v>
      </c>
      <c r="M762" s="61" t="e">
        <f>'Raw Data'!#REF!/M$1</f>
        <v>#REF!</v>
      </c>
      <c r="N762" s="61" t="e">
        <f>'Raw Data'!#REF!/N$1</f>
        <v>#REF!</v>
      </c>
      <c r="O762" s="61" t="e">
        <f>'Raw Data'!#REF!/O$1</f>
        <v>#REF!</v>
      </c>
      <c r="P762" s="61" t="str">
        <f t="shared" si="108"/>
        <v/>
      </c>
      <c r="Q762" s="61" t="e">
        <f t="shared" si="109"/>
        <v>#REF!</v>
      </c>
    </row>
    <row r="763" spans="1:17">
      <c r="A763" s="112" t="s">
        <v>212</v>
      </c>
      <c r="B763" s="112">
        <v>4</v>
      </c>
      <c r="C763" s="112">
        <v>2024</v>
      </c>
      <c r="D763" s="112" t="s">
        <v>211</v>
      </c>
      <c r="E763" s="112" t="s">
        <v>211</v>
      </c>
      <c r="F763" s="206">
        <v>45383</v>
      </c>
      <c r="G763" s="112">
        <f t="shared" si="107"/>
        <v>30</v>
      </c>
      <c r="H763" s="114">
        <f t="shared" si="94"/>
        <v>45412</v>
      </c>
      <c r="I763" s="153">
        <f>_xlfn.XLOOKUP(Table12[[#This Row],[Month Year]],'Modelling New'!D:D,'Modelling New'!N:N)</f>
        <v>10.507</v>
      </c>
      <c r="J763" s="61" t="e">
        <f>'Raw Data'!#REF!/J$1</f>
        <v>#REF!</v>
      </c>
      <c r="K763" s="61" t="e">
        <f>'Raw Data'!#REF!/K$1</f>
        <v>#REF!</v>
      </c>
      <c r="L763" s="61" t="e">
        <f>'Raw Data'!#REF!/L$1</f>
        <v>#REF!</v>
      </c>
      <c r="M763" s="61" t="e">
        <f>'Raw Data'!#REF!/M$1</f>
        <v>#REF!</v>
      </c>
      <c r="N763" s="61" t="e">
        <f>'Raw Data'!#REF!/N$1</f>
        <v>#REF!</v>
      </c>
      <c r="O763" s="61" t="e">
        <f>'Raw Data'!#REF!/O$1</f>
        <v>#REF!</v>
      </c>
      <c r="P763" s="61" t="str">
        <f t="shared" si="108"/>
        <v/>
      </c>
      <c r="Q763" s="61" t="e">
        <f t="shared" si="109"/>
        <v>#REF!</v>
      </c>
    </row>
    <row r="764" spans="1:17">
      <c r="A764" s="112" t="s">
        <v>212</v>
      </c>
      <c r="B764" s="112">
        <v>5</v>
      </c>
      <c r="C764" s="112">
        <v>2024</v>
      </c>
      <c r="D764" s="112" t="s">
        <v>211</v>
      </c>
      <c r="E764" s="112" t="s">
        <v>211</v>
      </c>
      <c r="F764" s="206">
        <v>45413</v>
      </c>
      <c r="G764" s="112">
        <f t="shared" si="107"/>
        <v>31</v>
      </c>
      <c r="H764" s="114">
        <f t="shared" si="94"/>
        <v>45413</v>
      </c>
      <c r="I764" s="153">
        <f>_xlfn.XLOOKUP(Table12[[#This Row],[Month Year]],'Modelling New'!D:D,'Modelling New'!N:N)</f>
        <v>10.507</v>
      </c>
      <c r="J764" s="61" t="e">
        <f>'Raw Data'!#REF!/J$1</f>
        <v>#REF!</v>
      </c>
      <c r="K764" s="61" t="e">
        <f>'Raw Data'!#REF!/K$1</f>
        <v>#REF!</v>
      </c>
      <c r="L764" s="61" t="e">
        <f>'Raw Data'!#REF!/L$1</f>
        <v>#REF!</v>
      </c>
      <c r="M764" s="61" t="e">
        <f>'Raw Data'!#REF!/M$1</f>
        <v>#REF!</v>
      </c>
      <c r="N764" s="61" t="e">
        <f>'Raw Data'!#REF!/N$1</f>
        <v>#REF!</v>
      </c>
      <c r="O764" s="61" t="e">
        <f>'Raw Data'!#REF!/O$1</f>
        <v>#REF!</v>
      </c>
      <c r="P764" s="61" t="str">
        <f t="shared" si="108"/>
        <v/>
      </c>
      <c r="Q764" s="61" t="e">
        <f t="shared" si="109"/>
        <v>#REF!</v>
      </c>
    </row>
    <row r="765" spans="1:17">
      <c r="A765" s="112" t="s">
        <v>212</v>
      </c>
      <c r="B765" s="112">
        <v>5</v>
      </c>
      <c r="C765" s="112">
        <v>2024</v>
      </c>
      <c r="D765" s="112" t="s">
        <v>211</v>
      </c>
      <c r="E765" s="112" t="s">
        <v>211</v>
      </c>
      <c r="F765" s="206">
        <v>45413</v>
      </c>
      <c r="G765" s="112">
        <f t="shared" si="107"/>
        <v>31</v>
      </c>
      <c r="H765" s="114">
        <f t="shared" si="94"/>
        <v>45414</v>
      </c>
      <c r="I765" s="153">
        <f>_xlfn.XLOOKUP(Table12[[#This Row],[Month Year]],'Modelling New'!D:D,'Modelling New'!N:N)</f>
        <v>10.507</v>
      </c>
      <c r="J765" s="61" t="e">
        <f>'Raw Data'!#REF!/J$1</f>
        <v>#REF!</v>
      </c>
      <c r="K765" s="61" t="e">
        <f>'Raw Data'!#REF!/K$1</f>
        <v>#REF!</v>
      </c>
      <c r="L765" s="61" t="e">
        <f>'Raw Data'!#REF!/L$1</f>
        <v>#REF!</v>
      </c>
      <c r="M765" s="61" t="e">
        <f>'Raw Data'!#REF!/M$1</f>
        <v>#REF!</v>
      </c>
      <c r="N765" s="61" t="e">
        <f>'Raw Data'!#REF!/N$1</f>
        <v>#REF!</v>
      </c>
      <c r="O765" s="61" t="e">
        <f>'Raw Data'!#REF!/O$1</f>
        <v>#REF!</v>
      </c>
      <c r="P765" s="61" t="str">
        <f t="shared" si="108"/>
        <v/>
      </c>
      <c r="Q765" s="61" t="e">
        <f t="shared" si="109"/>
        <v>#REF!</v>
      </c>
    </row>
    <row r="766" spans="1:17">
      <c r="A766" s="112" t="s">
        <v>212</v>
      </c>
      <c r="B766" s="112">
        <v>5</v>
      </c>
      <c r="C766" s="112">
        <v>2024</v>
      </c>
      <c r="D766" s="112" t="s">
        <v>211</v>
      </c>
      <c r="E766" s="112" t="s">
        <v>211</v>
      </c>
      <c r="F766" s="206">
        <v>45413</v>
      </c>
      <c r="G766" s="112">
        <f t="shared" si="107"/>
        <v>31</v>
      </c>
      <c r="H766" s="114">
        <f t="shared" si="94"/>
        <v>45415</v>
      </c>
      <c r="I766" s="153">
        <f>_xlfn.XLOOKUP(Table12[[#This Row],[Month Year]],'Modelling New'!D:D,'Modelling New'!N:N)</f>
        <v>10.507</v>
      </c>
      <c r="J766" s="61" t="e">
        <f>'Raw Data'!#REF!/J$1</f>
        <v>#REF!</v>
      </c>
      <c r="K766" s="61" t="e">
        <f>'Raw Data'!#REF!/K$1</f>
        <v>#REF!</v>
      </c>
      <c r="L766" s="61" t="e">
        <f>'Raw Data'!#REF!/L$1</f>
        <v>#REF!</v>
      </c>
      <c r="M766" s="61" t="e">
        <f>'Raw Data'!#REF!/M$1</f>
        <v>#REF!</v>
      </c>
      <c r="N766" s="61" t="e">
        <f>'Raw Data'!#REF!/N$1</f>
        <v>#REF!</v>
      </c>
      <c r="O766" s="61" t="e">
        <f>'Raw Data'!#REF!/O$1</f>
        <v>#REF!</v>
      </c>
      <c r="P766" s="61" t="str">
        <f t="shared" si="108"/>
        <v/>
      </c>
      <c r="Q766" s="61" t="e">
        <f t="shared" si="109"/>
        <v>#REF!</v>
      </c>
    </row>
    <row r="767" spans="1:17">
      <c r="A767" s="112" t="s">
        <v>212</v>
      </c>
      <c r="B767" s="112">
        <v>5</v>
      </c>
      <c r="C767" s="112">
        <v>2024</v>
      </c>
      <c r="D767" s="112" t="s">
        <v>211</v>
      </c>
      <c r="E767" s="112" t="s">
        <v>211</v>
      </c>
      <c r="F767" s="206">
        <v>45413</v>
      </c>
      <c r="G767" s="112">
        <f t="shared" si="107"/>
        <v>31</v>
      </c>
      <c r="H767" s="114">
        <f t="shared" si="94"/>
        <v>45416</v>
      </c>
      <c r="I767" s="153">
        <f>_xlfn.XLOOKUP(Table12[[#This Row],[Month Year]],'Modelling New'!D:D,'Modelling New'!N:N)</f>
        <v>10.507</v>
      </c>
      <c r="J767" s="61" t="e">
        <f>'Raw Data'!#REF!/J$1</f>
        <v>#REF!</v>
      </c>
      <c r="K767" s="61" t="e">
        <f>'Raw Data'!#REF!/K$1</f>
        <v>#REF!</v>
      </c>
      <c r="L767" s="61" t="e">
        <f>'Raw Data'!#REF!/L$1</f>
        <v>#REF!</v>
      </c>
      <c r="M767" s="61" t="e">
        <f>'Raw Data'!#REF!/M$1</f>
        <v>#REF!</v>
      </c>
      <c r="N767" s="61" t="e">
        <f>'Raw Data'!#REF!/N$1</f>
        <v>#REF!</v>
      </c>
      <c r="O767" s="61" t="e">
        <f>'Raw Data'!#REF!/O$1</f>
        <v>#REF!</v>
      </c>
      <c r="P767" s="61" t="str">
        <f t="shared" si="108"/>
        <v/>
      </c>
      <c r="Q767" s="61" t="e">
        <f t="shared" si="109"/>
        <v>#REF!</v>
      </c>
    </row>
    <row r="768" spans="1:17">
      <c r="A768" s="112" t="s">
        <v>212</v>
      </c>
      <c r="B768" s="112">
        <v>5</v>
      </c>
      <c r="C768" s="112">
        <v>2024</v>
      </c>
      <c r="D768" s="112" t="s">
        <v>211</v>
      </c>
      <c r="E768" s="112" t="s">
        <v>211</v>
      </c>
      <c r="F768" s="206">
        <v>45413</v>
      </c>
      <c r="G768" s="112">
        <f t="shared" si="107"/>
        <v>31</v>
      </c>
      <c r="H768" s="114">
        <f t="shared" si="94"/>
        <v>45417</v>
      </c>
      <c r="I768" s="153">
        <f>_xlfn.XLOOKUP(Table12[[#This Row],[Month Year]],'Modelling New'!D:D,'Modelling New'!N:N)</f>
        <v>10.507</v>
      </c>
      <c r="J768" s="61" t="e">
        <f>'Raw Data'!#REF!/J$1</f>
        <v>#REF!</v>
      </c>
      <c r="K768" s="61" t="e">
        <f>'Raw Data'!#REF!/K$1</f>
        <v>#REF!</v>
      </c>
      <c r="L768" s="61" t="e">
        <f>'Raw Data'!#REF!/L$1</f>
        <v>#REF!</v>
      </c>
      <c r="M768" s="61" t="e">
        <f>'Raw Data'!#REF!/M$1</f>
        <v>#REF!</v>
      </c>
      <c r="N768" s="61" t="e">
        <f>'Raw Data'!#REF!/N$1</f>
        <v>#REF!</v>
      </c>
      <c r="O768" s="61" t="e">
        <f>'Raw Data'!#REF!/O$1</f>
        <v>#REF!</v>
      </c>
      <c r="P768" s="61" t="str">
        <f t="shared" si="108"/>
        <v/>
      </c>
      <c r="Q768" s="61" t="e">
        <f t="shared" si="109"/>
        <v>#REF!</v>
      </c>
    </row>
    <row r="769" spans="1:17">
      <c r="A769" s="112" t="s">
        <v>212</v>
      </c>
      <c r="B769" s="112">
        <v>5</v>
      </c>
      <c r="C769" s="112">
        <v>2024</v>
      </c>
      <c r="D769" s="112" t="s">
        <v>211</v>
      </c>
      <c r="E769" s="112" t="s">
        <v>211</v>
      </c>
      <c r="F769" s="206">
        <v>45413</v>
      </c>
      <c r="G769" s="112">
        <f t="shared" si="107"/>
        <v>31</v>
      </c>
      <c r="H769" s="114">
        <f t="shared" si="94"/>
        <v>45418</v>
      </c>
      <c r="I769" s="153">
        <f>_xlfn.XLOOKUP(Table12[[#This Row],[Month Year]],'Modelling New'!D:D,'Modelling New'!N:N)</f>
        <v>10.507</v>
      </c>
      <c r="J769" s="61" t="e">
        <f>'Raw Data'!#REF!/J$1</f>
        <v>#REF!</v>
      </c>
      <c r="K769" s="61" t="e">
        <f>'Raw Data'!#REF!/K$1</f>
        <v>#REF!</v>
      </c>
      <c r="L769" s="61" t="e">
        <f>'Raw Data'!#REF!/L$1</f>
        <v>#REF!</v>
      </c>
      <c r="M769" s="61" t="e">
        <f>'Raw Data'!#REF!/M$1</f>
        <v>#REF!</v>
      </c>
      <c r="N769" s="61" t="e">
        <f>'Raw Data'!#REF!/N$1</f>
        <v>#REF!</v>
      </c>
      <c r="O769" s="61" t="e">
        <f>'Raw Data'!#REF!/O$1</f>
        <v>#REF!</v>
      </c>
      <c r="P769" s="61" t="str">
        <f t="shared" si="108"/>
        <v/>
      </c>
      <c r="Q769" s="61" t="e">
        <f t="shared" si="109"/>
        <v>#REF!</v>
      </c>
    </row>
    <row r="770" spans="1:17">
      <c r="A770" s="112" t="s">
        <v>212</v>
      </c>
      <c r="B770" s="112">
        <v>5</v>
      </c>
      <c r="C770" s="112">
        <v>2024</v>
      </c>
      <c r="D770" s="112" t="s">
        <v>211</v>
      </c>
      <c r="E770" s="112" t="s">
        <v>211</v>
      </c>
      <c r="F770" s="206">
        <v>45413</v>
      </c>
      <c r="G770" s="112">
        <f t="shared" si="107"/>
        <v>31</v>
      </c>
      <c r="H770" s="114">
        <f t="shared" si="94"/>
        <v>45419</v>
      </c>
      <c r="I770" s="153">
        <f>_xlfn.XLOOKUP(Table12[[#This Row],[Month Year]],'Modelling New'!D:D,'Modelling New'!N:N)</f>
        <v>10.507</v>
      </c>
      <c r="J770" s="61" t="e">
        <f>'Raw Data'!#REF!/J$1</f>
        <v>#REF!</v>
      </c>
      <c r="K770" s="61" t="e">
        <f>'Raw Data'!#REF!/K$1</f>
        <v>#REF!</v>
      </c>
      <c r="L770" s="61" t="e">
        <f>'Raw Data'!#REF!/L$1</f>
        <v>#REF!</v>
      </c>
      <c r="M770" s="61" t="e">
        <f>'Raw Data'!#REF!/M$1</f>
        <v>#REF!</v>
      </c>
      <c r="N770" s="61" t="e">
        <f>'Raw Data'!#REF!/N$1</f>
        <v>#REF!</v>
      </c>
      <c r="O770" s="61" t="e">
        <f>'Raw Data'!#REF!/O$1</f>
        <v>#REF!</v>
      </c>
      <c r="P770" s="61" t="str">
        <f t="shared" si="108"/>
        <v/>
      </c>
      <c r="Q770" s="61" t="e">
        <f t="shared" si="109"/>
        <v>#REF!</v>
      </c>
    </row>
    <row r="771" spans="1:17">
      <c r="A771" s="112" t="s">
        <v>212</v>
      </c>
      <c r="B771" s="112">
        <v>5</v>
      </c>
      <c r="C771" s="112">
        <v>2024</v>
      </c>
      <c r="D771" s="112" t="s">
        <v>211</v>
      </c>
      <c r="E771" s="112" t="s">
        <v>211</v>
      </c>
      <c r="F771" s="206">
        <v>45413</v>
      </c>
      <c r="G771" s="112">
        <f t="shared" ref="G771:G775" si="110">DAY(EOMONTH(F771,0))</f>
        <v>31</v>
      </c>
      <c r="H771" s="114">
        <f t="shared" si="94"/>
        <v>45420</v>
      </c>
      <c r="I771" s="153">
        <f>_xlfn.XLOOKUP(Table12[[#This Row],[Month Year]],'Modelling New'!D:D,'Modelling New'!N:N)</f>
        <v>10.507</v>
      </c>
      <c r="J771" s="61" t="e">
        <f>'Raw Data'!#REF!/J$1</f>
        <v>#REF!</v>
      </c>
      <c r="K771" s="61" t="e">
        <f>'Raw Data'!#REF!/K$1</f>
        <v>#REF!</v>
      </c>
      <c r="L771" s="61" t="e">
        <f>'Raw Data'!#REF!/L$1</f>
        <v>#REF!</v>
      </c>
      <c r="M771" s="61" t="e">
        <f>'Raw Data'!#REF!/M$1</f>
        <v>#REF!</v>
      </c>
      <c r="N771" s="61" t="e">
        <f>'Raw Data'!#REF!/N$1</f>
        <v>#REF!</v>
      </c>
      <c r="O771" s="61" t="e">
        <f>'Raw Data'!#REF!/O$1</f>
        <v>#REF!</v>
      </c>
      <c r="P771" s="61" t="str">
        <f t="shared" ref="P771:P775" si="111">IFERROR(AVERAGEIF(J771:O771,"&gt;"&amp;0,J771:O771),"")</f>
        <v/>
      </c>
      <c r="Q771" s="61" t="e">
        <f t="shared" ref="Q771:Q775" si="112">MAXA(J771:O771)</f>
        <v>#REF!</v>
      </c>
    </row>
    <row r="772" spans="1:17">
      <c r="A772" s="112" t="s">
        <v>212</v>
      </c>
      <c r="B772" s="112">
        <v>5</v>
      </c>
      <c r="C772" s="112">
        <v>2024</v>
      </c>
      <c r="D772" s="112" t="s">
        <v>211</v>
      </c>
      <c r="E772" s="112" t="s">
        <v>211</v>
      </c>
      <c r="F772" s="206">
        <v>45413</v>
      </c>
      <c r="G772" s="112">
        <f t="shared" si="110"/>
        <v>31</v>
      </c>
      <c r="H772" s="114">
        <f t="shared" si="94"/>
        <v>45421</v>
      </c>
      <c r="I772" s="153">
        <f>_xlfn.XLOOKUP(Table12[[#This Row],[Month Year]],'Modelling New'!D:D,'Modelling New'!N:N)</f>
        <v>10.507</v>
      </c>
      <c r="J772" s="61" t="e">
        <f>'Raw Data'!#REF!/J$1</f>
        <v>#REF!</v>
      </c>
      <c r="K772" s="61" t="e">
        <f>'Raw Data'!#REF!/K$1</f>
        <v>#REF!</v>
      </c>
      <c r="L772" s="61" t="e">
        <f>'Raw Data'!#REF!/L$1</f>
        <v>#REF!</v>
      </c>
      <c r="M772" s="61" t="e">
        <f>'Raw Data'!#REF!/M$1</f>
        <v>#REF!</v>
      </c>
      <c r="N772" s="61" t="e">
        <f>'Raw Data'!#REF!/N$1</f>
        <v>#REF!</v>
      </c>
      <c r="O772" s="61" t="e">
        <f>'Raw Data'!#REF!/O$1</f>
        <v>#REF!</v>
      </c>
      <c r="P772" s="61" t="str">
        <f t="shared" si="111"/>
        <v/>
      </c>
      <c r="Q772" s="61" t="e">
        <f t="shared" si="112"/>
        <v>#REF!</v>
      </c>
    </row>
    <row r="773" spans="1:17">
      <c r="A773" s="112" t="s">
        <v>212</v>
      </c>
      <c r="B773" s="112">
        <v>5</v>
      </c>
      <c r="C773" s="112">
        <v>2024</v>
      </c>
      <c r="D773" s="112" t="s">
        <v>211</v>
      </c>
      <c r="E773" s="112" t="s">
        <v>211</v>
      </c>
      <c r="F773" s="206">
        <v>45413</v>
      </c>
      <c r="G773" s="112">
        <f t="shared" si="110"/>
        <v>31</v>
      </c>
      <c r="H773" s="114">
        <f t="shared" si="94"/>
        <v>45422</v>
      </c>
      <c r="I773" s="153">
        <f>_xlfn.XLOOKUP(Table12[[#This Row],[Month Year]],'Modelling New'!D:D,'Modelling New'!N:N)</f>
        <v>10.507</v>
      </c>
      <c r="J773" s="61" t="e">
        <f>'Raw Data'!#REF!/J$1</f>
        <v>#REF!</v>
      </c>
      <c r="K773" s="61" t="e">
        <f>'Raw Data'!#REF!/K$1</f>
        <v>#REF!</v>
      </c>
      <c r="L773" s="61" t="e">
        <f>'Raw Data'!#REF!/L$1</f>
        <v>#REF!</v>
      </c>
      <c r="M773" s="61" t="e">
        <f>'Raw Data'!#REF!/M$1</f>
        <v>#REF!</v>
      </c>
      <c r="N773" s="61" t="e">
        <f>'Raw Data'!#REF!/N$1</f>
        <v>#REF!</v>
      </c>
      <c r="O773" s="61" t="e">
        <f>'Raw Data'!#REF!/O$1</f>
        <v>#REF!</v>
      </c>
      <c r="P773" s="61" t="str">
        <f t="shared" si="111"/>
        <v/>
      </c>
      <c r="Q773" s="61" t="e">
        <f t="shared" si="112"/>
        <v>#REF!</v>
      </c>
    </row>
    <row r="774" spans="1:17">
      <c r="A774" s="112" t="s">
        <v>212</v>
      </c>
      <c r="B774" s="112">
        <v>5</v>
      </c>
      <c r="C774" s="112">
        <v>2024</v>
      </c>
      <c r="D774" s="112" t="s">
        <v>211</v>
      </c>
      <c r="E774" s="112" t="s">
        <v>211</v>
      </c>
      <c r="F774" s="206">
        <v>45413</v>
      </c>
      <c r="G774" s="112">
        <f t="shared" si="110"/>
        <v>31</v>
      </c>
      <c r="H774" s="114">
        <f t="shared" si="94"/>
        <v>45423</v>
      </c>
      <c r="I774" s="153">
        <f>_xlfn.XLOOKUP(Table12[[#This Row],[Month Year]],'Modelling New'!D:D,'Modelling New'!N:N)</f>
        <v>10.507</v>
      </c>
      <c r="J774" s="61" t="e">
        <f>'Raw Data'!#REF!/J$1</f>
        <v>#REF!</v>
      </c>
      <c r="K774" s="61" t="e">
        <f>'Raw Data'!#REF!/K$1</f>
        <v>#REF!</v>
      </c>
      <c r="L774" s="61" t="e">
        <f>'Raw Data'!#REF!/L$1</f>
        <v>#REF!</v>
      </c>
      <c r="M774" s="61" t="e">
        <f>'Raw Data'!#REF!/M$1</f>
        <v>#REF!</v>
      </c>
      <c r="N774" s="61" t="e">
        <f>'Raw Data'!#REF!/N$1</f>
        <v>#REF!</v>
      </c>
      <c r="O774" s="61" t="e">
        <f>'Raw Data'!#REF!/O$1</f>
        <v>#REF!</v>
      </c>
      <c r="P774" s="61" t="str">
        <f t="shared" si="111"/>
        <v/>
      </c>
      <c r="Q774" s="61" t="e">
        <f t="shared" si="112"/>
        <v>#REF!</v>
      </c>
    </row>
    <row r="775" spans="1:17">
      <c r="A775" s="112" t="s">
        <v>212</v>
      </c>
      <c r="B775" s="112">
        <v>5</v>
      </c>
      <c r="C775" s="112">
        <v>2024</v>
      </c>
      <c r="D775" s="112" t="s">
        <v>211</v>
      </c>
      <c r="E775" s="112" t="s">
        <v>211</v>
      </c>
      <c r="F775" s="206">
        <v>45413</v>
      </c>
      <c r="G775" s="112">
        <f t="shared" si="110"/>
        <v>31</v>
      </c>
      <c r="H775" s="114">
        <f t="shared" si="94"/>
        <v>45424</v>
      </c>
      <c r="I775" s="153">
        <f>_xlfn.XLOOKUP(Table12[[#This Row],[Month Year]],'Modelling New'!D:D,'Modelling New'!N:N)</f>
        <v>10.507</v>
      </c>
      <c r="J775" s="61" t="e">
        <f>'Raw Data'!#REF!/J$1</f>
        <v>#REF!</v>
      </c>
      <c r="K775" s="61" t="e">
        <f>'Raw Data'!#REF!/K$1</f>
        <v>#REF!</v>
      </c>
      <c r="L775" s="61" t="e">
        <f>'Raw Data'!#REF!/L$1</f>
        <v>#REF!</v>
      </c>
      <c r="M775" s="61" t="e">
        <f>'Raw Data'!#REF!/M$1</f>
        <v>#REF!</v>
      </c>
      <c r="N775" s="61" t="e">
        <f>'Raw Data'!#REF!/N$1</f>
        <v>#REF!</v>
      </c>
      <c r="O775" s="61" t="e">
        <f>'Raw Data'!#REF!/O$1</f>
        <v>#REF!</v>
      </c>
      <c r="P775" s="61" t="str">
        <f t="shared" si="111"/>
        <v/>
      </c>
      <c r="Q775" s="61" t="e">
        <f t="shared" si="112"/>
        <v>#REF!</v>
      </c>
    </row>
    <row r="776" spans="1:17">
      <c r="A776" s="112" t="s">
        <v>212</v>
      </c>
      <c r="B776" s="112">
        <v>5</v>
      </c>
      <c r="C776" s="112">
        <v>2024</v>
      </c>
      <c r="D776" s="112" t="s">
        <v>211</v>
      </c>
      <c r="E776" s="112" t="s">
        <v>211</v>
      </c>
      <c r="F776" s="206">
        <v>45413</v>
      </c>
      <c r="G776" s="112">
        <f t="shared" ref="G776:G782" si="113">DAY(EOMONTH(F776,0))</f>
        <v>31</v>
      </c>
      <c r="H776" s="114">
        <f t="shared" si="94"/>
        <v>45425</v>
      </c>
      <c r="I776" s="153">
        <f>_xlfn.XLOOKUP(Table12[[#This Row],[Month Year]],'Modelling New'!D:D,'Modelling New'!N:N)</f>
        <v>10.507</v>
      </c>
      <c r="J776" s="61" t="e">
        <f>'Raw Data'!#REF!/J$1</f>
        <v>#REF!</v>
      </c>
      <c r="K776" s="61" t="e">
        <f>'Raw Data'!#REF!/K$1</f>
        <v>#REF!</v>
      </c>
      <c r="L776" s="61" t="e">
        <f>'Raw Data'!#REF!/L$1</f>
        <v>#REF!</v>
      </c>
      <c r="M776" s="61" t="e">
        <f>'Raw Data'!#REF!/M$1</f>
        <v>#REF!</v>
      </c>
      <c r="N776" s="61" t="e">
        <f>'Raw Data'!#REF!/N$1</f>
        <v>#REF!</v>
      </c>
      <c r="O776" s="61" t="e">
        <f>'Raw Data'!#REF!/O$1</f>
        <v>#REF!</v>
      </c>
      <c r="P776" s="61" t="str">
        <f t="shared" ref="P776:P782" si="114">IFERROR(AVERAGEIF(J776:O776,"&gt;"&amp;0,J776:O776),"")</f>
        <v/>
      </c>
      <c r="Q776" s="61" t="e">
        <f t="shared" ref="Q776:Q782" si="115">MAXA(J776:O776)</f>
        <v>#REF!</v>
      </c>
    </row>
    <row r="777" spans="1:17">
      <c r="A777" s="112" t="s">
        <v>212</v>
      </c>
      <c r="B777" s="112">
        <v>5</v>
      </c>
      <c r="C777" s="112">
        <v>2024</v>
      </c>
      <c r="D777" s="112" t="s">
        <v>211</v>
      </c>
      <c r="E777" s="112" t="s">
        <v>211</v>
      </c>
      <c r="F777" s="206">
        <v>45413</v>
      </c>
      <c r="G777" s="112">
        <f t="shared" si="113"/>
        <v>31</v>
      </c>
      <c r="H777" s="114">
        <f t="shared" si="94"/>
        <v>45426</v>
      </c>
      <c r="I777" s="153">
        <f>_xlfn.XLOOKUP(Table12[[#This Row],[Month Year]],'Modelling New'!D:D,'Modelling New'!N:N)</f>
        <v>10.507</v>
      </c>
      <c r="J777" s="61" t="e">
        <f>'Raw Data'!#REF!/J$1</f>
        <v>#REF!</v>
      </c>
      <c r="K777" s="61" t="e">
        <f>'Raw Data'!#REF!/K$1</f>
        <v>#REF!</v>
      </c>
      <c r="L777" s="61" t="e">
        <f>'Raw Data'!#REF!/L$1</f>
        <v>#REF!</v>
      </c>
      <c r="M777" s="61" t="e">
        <f>'Raw Data'!#REF!/M$1</f>
        <v>#REF!</v>
      </c>
      <c r="N777" s="61" t="e">
        <f>'Raw Data'!#REF!/N$1</f>
        <v>#REF!</v>
      </c>
      <c r="O777" s="61" t="e">
        <f>'Raw Data'!#REF!/O$1</f>
        <v>#REF!</v>
      </c>
      <c r="P777" s="61" t="str">
        <f t="shared" si="114"/>
        <v/>
      </c>
      <c r="Q777" s="61" t="e">
        <f t="shared" si="115"/>
        <v>#REF!</v>
      </c>
    </row>
    <row r="778" spans="1:17">
      <c r="A778" s="112" t="s">
        <v>212</v>
      </c>
      <c r="B778" s="112">
        <v>5</v>
      </c>
      <c r="C778" s="112">
        <v>2024</v>
      </c>
      <c r="D778" s="112" t="s">
        <v>211</v>
      </c>
      <c r="E778" s="112" t="s">
        <v>211</v>
      </c>
      <c r="F778" s="206">
        <v>45413</v>
      </c>
      <c r="G778" s="112">
        <f t="shared" si="113"/>
        <v>31</v>
      </c>
      <c r="H778" s="114">
        <f t="shared" si="94"/>
        <v>45427</v>
      </c>
      <c r="I778" s="153">
        <f>_xlfn.XLOOKUP(Table12[[#This Row],[Month Year]],'Modelling New'!D:D,'Modelling New'!N:N)</f>
        <v>10.507</v>
      </c>
      <c r="J778" s="61" t="e">
        <f>'Raw Data'!#REF!/J$1</f>
        <v>#REF!</v>
      </c>
      <c r="K778" s="61" t="e">
        <f>'Raw Data'!#REF!/K$1</f>
        <v>#REF!</v>
      </c>
      <c r="L778" s="61" t="e">
        <f>'Raw Data'!#REF!/L$1</f>
        <v>#REF!</v>
      </c>
      <c r="M778" s="61" t="e">
        <f>'Raw Data'!#REF!/M$1</f>
        <v>#REF!</v>
      </c>
      <c r="N778" s="61" t="e">
        <f>'Raw Data'!#REF!/N$1</f>
        <v>#REF!</v>
      </c>
      <c r="O778" s="61" t="e">
        <f>'Raw Data'!#REF!/O$1</f>
        <v>#REF!</v>
      </c>
      <c r="P778" s="61" t="str">
        <f t="shared" si="114"/>
        <v/>
      </c>
      <c r="Q778" s="61" t="e">
        <f t="shared" si="115"/>
        <v>#REF!</v>
      </c>
    </row>
    <row r="779" spans="1:17">
      <c r="A779" s="112" t="s">
        <v>212</v>
      </c>
      <c r="B779" s="112">
        <v>5</v>
      </c>
      <c r="C779" s="112">
        <v>2024</v>
      </c>
      <c r="D779" s="112" t="s">
        <v>211</v>
      </c>
      <c r="E779" s="112" t="s">
        <v>211</v>
      </c>
      <c r="F779" s="206">
        <v>45413</v>
      </c>
      <c r="G779" s="112">
        <f t="shared" si="113"/>
        <v>31</v>
      </c>
      <c r="H779" s="114">
        <f t="shared" si="94"/>
        <v>45428</v>
      </c>
      <c r="I779" s="153">
        <f>_xlfn.XLOOKUP(Table12[[#This Row],[Month Year]],'Modelling New'!D:D,'Modelling New'!N:N)</f>
        <v>10.507</v>
      </c>
      <c r="J779" s="61" t="e">
        <f>'Raw Data'!#REF!/J$1</f>
        <v>#REF!</v>
      </c>
      <c r="K779" s="61" t="e">
        <f>'Raw Data'!#REF!/K$1</f>
        <v>#REF!</v>
      </c>
      <c r="L779" s="61" t="e">
        <f>'Raw Data'!#REF!/L$1</f>
        <v>#REF!</v>
      </c>
      <c r="M779" s="61" t="e">
        <f>'Raw Data'!#REF!/M$1</f>
        <v>#REF!</v>
      </c>
      <c r="N779" s="61" t="e">
        <f>'Raw Data'!#REF!/N$1</f>
        <v>#REF!</v>
      </c>
      <c r="O779" s="61" t="e">
        <f>'Raw Data'!#REF!/O$1</f>
        <v>#REF!</v>
      </c>
      <c r="P779" s="61" t="str">
        <f t="shared" si="114"/>
        <v/>
      </c>
      <c r="Q779" s="61" t="e">
        <f t="shared" si="115"/>
        <v>#REF!</v>
      </c>
    </row>
    <row r="780" spans="1:17">
      <c r="A780" s="112" t="s">
        <v>212</v>
      </c>
      <c r="B780" s="112">
        <v>5</v>
      </c>
      <c r="C780" s="112">
        <v>2024</v>
      </c>
      <c r="D780" s="112" t="s">
        <v>211</v>
      </c>
      <c r="E780" s="112" t="s">
        <v>211</v>
      </c>
      <c r="F780" s="206">
        <v>45413</v>
      </c>
      <c r="G780" s="112">
        <f t="shared" si="113"/>
        <v>31</v>
      </c>
      <c r="H780" s="114">
        <f t="shared" si="94"/>
        <v>45429</v>
      </c>
      <c r="I780" s="153">
        <f>_xlfn.XLOOKUP(Table12[[#This Row],[Month Year]],'Modelling New'!D:D,'Modelling New'!N:N)</f>
        <v>10.507</v>
      </c>
      <c r="J780" s="61" t="e">
        <f>'Raw Data'!#REF!/J$1</f>
        <v>#REF!</v>
      </c>
      <c r="K780" s="61" t="e">
        <f>'Raw Data'!#REF!/K$1</f>
        <v>#REF!</v>
      </c>
      <c r="L780" s="61" t="e">
        <f>'Raw Data'!#REF!/L$1</f>
        <v>#REF!</v>
      </c>
      <c r="M780" s="61" t="e">
        <f>'Raw Data'!#REF!/M$1</f>
        <v>#REF!</v>
      </c>
      <c r="N780" s="61" t="e">
        <f>'Raw Data'!#REF!/N$1</f>
        <v>#REF!</v>
      </c>
      <c r="O780" s="61" t="e">
        <f>'Raw Data'!#REF!/O$1</f>
        <v>#REF!</v>
      </c>
      <c r="P780" s="61" t="str">
        <f t="shared" si="114"/>
        <v/>
      </c>
      <c r="Q780" s="61" t="e">
        <f t="shared" si="115"/>
        <v>#REF!</v>
      </c>
    </row>
    <row r="781" spans="1:17">
      <c r="A781" s="112" t="s">
        <v>212</v>
      </c>
      <c r="B781" s="112">
        <v>5</v>
      </c>
      <c r="C781" s="112">
        <v>2024</v>
      </c>
      <c r="D781" s="112" t="s">
        <v>211</v>
      </c>
      <c r="E781" s="112" t="s">
        <v>211</v>
      </c>
      <c r="F781" s="206">
        <v>45413</v>
      </c>
      <c r="G781" s="112">
        <f t="shared" si="113"/>
        <v>31</v>
      </c>
      <c r="H781" s="114">
        <f t="shared" si="94"/>
        <v>45430</v>
      </c>
      <c r="I781" s="153">
        <f>_xlfn.XLOOKUP(Table12[[#This Row],[Month Year]],'Modelling New'!D:D,'Modelling New'!N:N)</f>
        <v>10.507</v>
      </c>
      <c r="J781" s="61" t="e">
        <f>'Raw Data'!#REF!/J$1</f>
        <v>#REF!</v>
      </c>
      <c r="K781" s="61" t="e">
        <f>'Raw Data'!#REF!/K$1</f>
        <v>#REF!</v>
      </c>
      <c r="L781" s="61" t="e">
        <f>'Raw Data'!#REF!/L$1</f>
        <v>#REF!</v>
      </c>
      <c r="M781" s="61" t="e">
        <f>'Raw Data'!#REF!/M$1</f>
        <v>#REF!</v>
      </c>
      <c r="N781" s="61" t="e">
        <f>'Raw Data'!#REF!/N$1</f>
        <v>#REF!</v>
      </c>
      <c r="O781" s="61" t="e">
        <f>'Raw Data'!#REF!/O$1</f>
        <v>#REF!</v>
      </c>
      <c r="P781" s="61" t="str">
        <f t="shared" si="114"/>
        <v/>
      </c>
      <c r="Q781" s="61" t="e">
        <f t="shared" si="115"/>
        <v>#REF!</v>
      </c>
    </row>
    <row r="782" spans="1:17">
      <c r="A782" s="112" t="s">
        <v>212</v>
      </c>
      <c r="B782" s="112">
        <v>5</v>
      </c>
      <c r="C782" s="112">
        <v>2024</v>
      </c>
      <c r="D782" s="112" t="s">
        <v>211</v>
      </c>
      <c r="E782" s="112" t="s">
        <v>211</v>
      </c>
      <c r="F782" s="206">
        <v>45413</v>
      </c>
      <c r="G782" s="112">
        <f t="shared" si="113"/>
        <v>31</v>
      </c>
      <c r="H782" s="114">
        <f t="shared" ref="H782:H845" si="116">H781+1</f>
        <v>45431</v>
      </c>
      <c r="I782" s="153">
        <f>_xlfn.XLOOKUP(Table12[[#This Row],[Month Year]],'Modelling New'!D:D,'Modelling New'!N:N)</f>
        <v>10.507</v>
      </c>
      <c r="J782" s="61" t="e">
        <f>'Raw Data'!#REF!/J$1</f>
        <v>#REF!</v>
      </c>
      <c r="K782" s="61" t="e">
        <f>'Raw Data'!#REF!/K$1</f>
        <v>#REF!</v>
      </c>
      <c r="L782" s="61" t="e">
        <f>'Raw Data'!#REF!/L$1</f>
        <v>#REF!</v>
      </c>
      <c r="M782" s="61" t="e">
        <f>'Raw Data'!#REF!/M$1</f>
        <v>#REF!</v>
      </c>
      <c r="N782" s="61" t="e">
        <f>'Raw Data'!#REF!/N$1</f>
        <v>#REF!</v>
      </c>
      <c r="O782" s="61" t="e">
        <f>'Raw Data'!#REF!/O$1</f>
        <v>#REF!</v>
      </c>
      <c r="P782" s="61" t="str">
        <f t="shared" si="114"/>
        <v/>
      </c>
      <c r="Q782" s="61" t="e">
        <f t="shared" si="115"/>
        <v>#REF!</v>
      </c>
    </row>
    <row r="783" spans="1:17">
      <c r="A783" s="112" t="s">
        <v>212</v>
      </c>
      <c r="B783" s="112">
        <v>5</v>
      </c>
      <c r="C783" s="112">
        <v>2024</v>
      </c>
      <c r="D783" s="112" t="s">
        <v>211</v>
      </c>
      <c r="E783" s="112" t="s">
        <v>211</v>
      </c>
      <c r="F783" s="206">
        <v>45413</v>
      </c>
      <c r="G783" s="112">
        <f t="shared" ref="G783:G790" si="117">DAY(EOMONTH(F783,0))</f>
        <v>31</v>
      </c>
      <c r="H783" s="114">
        <f t="shared" si="116"/>
        <v>45432</v>
      </c>
      <c r="I783" s="153">
        <f>_xlfn.XLOOKUP(Table12[[#This Row],[Month Year]],'Modelling New'!D:D,'Modelling New'!N:N)</f>
        <v>10.507</v>
      </c>
      <c r="J783" s="61" t="e">
        <f>'Raw Data'!#REF!/J$1</f>
        <v>#REF!</v>
      </c>
      <c r="K783" s="61" t="e">
        <f>'Raw Data'!#REF!/K$1</f>
        <v>#REF!</v>
      </c>
      <c r="L783" s="61" t="e">
        <f>'Raw Data'!#REF!/L$1</f>
        <v>#REF!</v>
      </c>
      <c r="M783" s="61" t="e">
        <f>'Raw Data'!#REF!/M$1</f>
        <v>#REF!</v>
      </c>
      <c r="N783" s="61" t="e">
        <f>'Raw Data'!#REF!/N$1</f>
        <v>#REF!</v>
      </c>
      <c r="O783" s="61" t="e">
        <f>'Raw Data'!#REF!/O$1</f>
        <v>#REF!</v>
      </c>
      <c r="P783" s="61" t="str">
        <f t="shared" ref="P783:P790" si="118">IFERROR(AVERAGEIF(J783:O783,"&gt;"&amp;0,J783:O783),"")</f>
        <v/>
      </c>
      <c r="Q783" s="61" t="e">
        <f t="shared" ref="Q783:Q790" si="119">MAXA(J783:O783)</f>
        <v>#REF!</v>
      </c>
    </row>
    <row r="784" spans="1:17">
      <c r="A784" s="112" t="s">
        <v>212</v>
      </c>
      <c r="B784" s="112">
        <v>5</v>
      </c>
      <c r="C784" s="112">
        <v>2024</v>
      </c>
      <c r="D784" s="112" t="s">
        <v>211</v>
      </c>
      <c r="E784" s="112" t="s">
        <v>211</v>
      </c>
      <c r="F784" s="206">
        <v>45413</v>
      </c>
      <c r="G784" s="112">
        <f t="shared" si="117"/>
        <v>31</v>
      </c>
      <c r="H784" s="114">
        <f t="shared" si="116"/>
        <v>45433</v>
      </c>
      <c r="I784" s="153">
        <f>_xlfn.XLOOKUP(Table12[[#This Row],[Month Year]],'Modelling New'!D:D,'Modelling New'!N:N)</f>
        <v>10.507</v>
      </c>
      <c r="J784" s="61" t="e">
        <f>'Raw Data'!#REF!/J$1</f>
        <v>#REF!</v>
      </c>
      <c r="K784" s="61" t="e">
        <f>'Raw Data'!#REF!/K$1</f>
        <v>#REF!</v>
      </c>
      <c r="L784" s="61" t="e">
        <f>'Raw Data'!#REF!/L$1</f>
        <v>#REF!</v>
      </c>
      <c r="M784" s="61" t="e">
        <f>'Raw Data'!#REF!/M$1</f>
        <v>#REF!</v>
      </c>
      <c r="N784" s="61" t="e">
        <f>'Raw Data'!#REF!/N$1</f>
        <v>#REF!</v>
      </c>
      <c r="O784" s="61" t="e">
        <f>'Raw Data'!#REF!/O$1</f>
        <v>#REF!</v>
      </c>
      <c r="P784" s="61" t="str">
        <f t="shared" si="118"/>
        <v/>
      </c>
      <c r="Q784" s="61" t="e">
        <f t="shared" si="119"/>
        <v>#REF!</v>
      </c>
    </row>
    <row r="785" spans="1:17">
      <c r="A785" s="112" t="s">
        <v>212</v>
      </c>
      <c r="B785" s="112">
        <v>5</v>
      </c>
      <c r="C785" s="112">
        <v>2024</v>
      </c>
      <c r="D785" s="112" t="s">
        <v>211</v>
      </c>
      <c r="E785" s="112" t="s">
        <v>211</v>
      </c>
      <c r="F785" s="206">
        <v>45413</v>
      </c>
      <c r="G785" s="112">
        <f t="shared" si="117"/>
        <v>31</v>
      </c>
      <c r="H785" s="114">
        <f t="shared" si="116"/>
        <v>45434</v>
      </c>
      <c r="I785" s="153">
        <f>_xlfn.XLOOKUP(Table12[[#This Row],[Month Year]],'Modelling New'!D:D,'Modelling New'!N:N)</f>
        <v>10.507</v>
      </c>
      <c r="J785" s="61" t="e">
        <f>'Raw Data'!#REF!/J$1</f>
        <v>#REF!</v>
      </c>
      <c r="K785" s="61" t="e">
        <f>'Raw Data'!#REF!/K$1</f>
        <v>#REF!</v>
      </c>
      <c r="L785" s="61" t="e">
        <f>'Raw Data'!#REF!/L$1</f>
        <v>#REF!</v>
      </c>
      <c r="M785" s="61" t="e">
        <f>'Raw Data'!#REF!/M$1</f>
        <v>#REF!</v>
      </c>
      <c r="N785" s="61" t="e">
        <f>'Raw Data'!#REF!/N$1</f>
        <v>#REF!</v>
      </c>
      <c r="O785" s="61" t="e">
        <f>'Raw Data'!#REF!/O$1</f>
        <v>#REF!</v>
      </c>
      <c r="P785" s="61" t="str">
        <f t="shared" si="118"/>
        <v/>
      </c>
      <c r="Q785" s="61" t="e">
        <f t="shared" si="119"/>
        <v>#REF!</v>
      </c>
    </row>
    <row r="786" spans="1:17">
      <c r="A786" s="112" t="s">
        <v>212</v>
      </c>
      <c r="B786" s="112">
        <v>5</v>
      </c>
      <c r="C786" s="112">
        <v>2024</v>
      </c>
      <c r="D786" s="112" t="s">
        <v>211</v>
      </c>
      <c r="E786" s="112" t="s">
        <v>211</v>
      </c>
      <c r="F786" s="206">
        <v>45413</v>
      </c>
      <c r="G786" s="112">
        <f t="shared" si="117"/>
        <v>31</v>
      </c>
      <c r="H786" s="114">
        <f t="shared" si="116"/>
        <v>45435</v>
      </c>
      <c r="I786" s="153">
        <f>_xlfn.XLOOKUP(Table12[[#This Row],[Month Year]],'Modelling New'!D:D,'Modelling New'!N:N)</f>
        <v>10.507</v>
      </c>
      <c r="J786" s="61" t="e">
        <f>'Raw Data'!#REF!/J$1</f>
        <v>#REF!</v>
      </c>
      <c r="K786" s="61" t="e">
        <f>'Raw Data'!#REF!/K$1</f>
        <v>#REF!</v>
      </c>
      <c r="L786" s="61" t="e">
        <f>'Raw Data'!#REF!/L$1</f>
        <v>#REF!</v>
      </c>
      <c r="M786" s="61" t="e">
        <f>'Raw Data'!#REF!/M$1</f>
        <v>#REF!</v>
      </c>
      <c r="N786" s="61" t="e">
        <f>'Raw Data'!#REF!/N$1</f>
        <v>#REF!</v>
      </c>
      <c r="O786" s="61" t="e">
        <f>'Raw Data'!#REF!/O$1</f>
        <v>#REF!</v>
      </c>
      <c r="P786" s="61" t="str">
        <f t="shared" si="118"/>
        <v/>
      </c>
      <c r="Q786" s="61" t="e">
        <f t="shared" si="119"/>
        <v>#REF!</v>
      </c>
    </row>
    <row r="787" spans="1:17">
      <c r="A787" s="112" t="s">
        <v>212</v>
      </c>
      <c r="B787" s="112">
        <v>5</v>
      </c>
      <c r="C787" s="112">
        <v>2024</v>
      </c>
      <c r="D787" s="112" t="s">
        <v>211</v>
      </c>
      <c r="E787" s="112" t="s">
        <v>211</v>
      </c>
      <c r="F787" s="206">
        <v>45413</v>
      </c>
      <c r="G787" s="112">
        <f t="shared" si="117"/>
        <v>31</v>
      </c>
      <c r="H787" s="114">
        <f t="shared" si="116"/>
        <v>45436</v>
      </c>
      <c r="I787" s="153">
        <f>_xlfn.XLOOKUP(Table12[[#This Row],[Month Year]],'Modelling New'!D:D,'Modelling New'!N:N)</f>
        <v>10.507</v>
      </c>
      <c r="J787" s="61" t="e">
        <f>'Raw Data'!#REF!/J$1</f>
        <v>#REF!</v>
      </c>
      <c r="K787" s="61" t="e">
        <f>'Raw Data'!#REF!/K$1</f>
        <v>#REF!</v>
      </c>
      <c r="L787" s="61" t="e">
        <f>'Raw Data'!#REF!/L$1</f>
        <v>#REF!</v>
      </c>
      <c r="M787" s="61" t="e">
        <f>'Raw Data'!#REF!/M$1</f>
        <v>#REF!</v>
      </c>
      <c r="N787" s="61" t="e">
        <f>'Raw Data'!#REF!/N$1</f>
        <v>#REF!</v>
      </c>
      <c r="O787" s="61" t="e">
        <f>'Raw Data'!#REF!/O$1</f>
        <v>#REF!</v>
      </c>
      <c r="P787" s="61" t="str">
        <f t="shared" si="118"/>
        <v/>
      </c>
      <c r="Q787" s="61" t="e">
        <f t="shared" si="119"/>
        <v>#REF!</v>
      </c>
    </row>
    <row r="788" spans="1:17">
      <c r="A788" s="112" t="s">
        <v>212</v>
      </c>
      <c r="B788" s="112">
        <v>5</v>
      </c>
      <c r="C788" s="112">
        <v>2024</v>
      </c>
      <c r="D788" s="112" t="s">
        <v>211</v>
      </c>
      <c r="E788" s="112" t="s">
        <v>211</v>
      </c>
      <c r="F788" s="206">
        <v>45413</v>
      </c>
      <c r="G788" s="112">
        <f t="shared" si="117"/>
        <v>31</v>
      </c>
      <c r="H788" s="114">
        <f t="shared" si="116"/>
        <v>45437</v>
      </c>
      <c r="I788" s="153">
        <f>_xlfn.XLOOKUP(Table12[[#This Row],[Month Year]],'Modelling New'!D:D,'Modelling New'!N:N)</f>
        <v>10.507</v>
      </c>
      <c r="J788" s="61" t="e">
        <f>'Raw Data'!#REF!/J$1</f>
        <v>#REF!</v>
      </c>
      <c r="K788" s="61" t="e">
        <f>'Raw Data'!#REF!/K$1</f>
        <v>#REF!</v>
      </c>
      <c r="L788" s="61" t="e">
        <f>'Raw Data'!#REF!/L$1</f>
        <v>#REF!</v>
      </c>
      <c r="M788" s="61" t="e">
        <f>'Raw Data'!#REF!/M$1</f>
        <v>#REF!</v>
      </c>
      <c r="N788" s="61" t="e">
        <f>'Raw Data'!#REF!/N$1</f>
        <v>#REF!</v>
      </c>
      <c r="O788" s="61" t="e">
        <f>'Raw Data'!#REF!/O$1</f>
        <v>#REF!</v>
      </c>
      <c r="P788" s="61" t="str">
        <f t="shared" si="118"/>
        <v/>
      </c>
      <c r="Q788" s="61" t="e">
        <f t="shared" si="119"/>
        <v>#REF!</v>
      </c>
    </row>
    <row r="789" spans="1:17">
      <c r="A789" s="112" t="s">
        <v>212</v>
      </c>
      <c r="B789" s="112">
        <v>5</v>
      </c>
      <c r="C789" s="112">
        <v>2024</v>
      </c>
      <c r="D789" s="112" t="s">
        <v>211</v>
      </c>
      <c r="E789" s="112" t="s">
        <v>211</v>
      </c>
      <c r="F789" s="206">
        <v>45413</v>
      </c>
      <c r="G789" s="112">
        <f t="shared" si="117"/>
        <v>31</v>
      </c>
      <c r="H789" s="114">
        <f t="shared" si="116"/>
        <v>45438</v>
      </c>
      <c r="I789" s="153">
        <f>_xlfn.XLOOKUP(Table12[[#This Row],[Month Year]],'Modelling New'!D:D,'Modelling New'!N:N)</f>
        <v>10.507</v>
      </c>
      <c r="J789" s="61" t="e">
        <f>'Raw Data'!#REF!/J$1</f>
        <v>#REF!</v>
      </c>
      <c r="K789" s="61" t="e">
        <f>'Raw Data'!#REF!/K$1</f>
        <v>#REF!</v>
      </c>
      <c r="L789" s="61" t="e">
        <f>'Raw Data'!#REF!/L$1</f>
        <v>#REF!</v>
      </c>
      <c r="M789" s="61" t="e">
        <f>'Raw Data'!#REF!/M$1</f>
        <v>#REF!</v>
      </c>
      <c r="N789" s="61" t="e">
        <f>'Raw Data'!#REF!/N$1</f>
        <v>#REF!</v>
      </c>
      <c r="O789" s="61" t="e">
        <f>'Raw Data'!#REF!/O$1</f>
        <v>#REF!</v>
      </c>
      <c r="P789" s="61" t="str">
        <f t="shared" si="118"/>
        <v/>
      </c>
      <c r="Q789" s="61" t="e">
        <f t="shared" si="119"/>
        <v>#REF!</v>
      </c>
    </row>
    <row r="790" spans="1:17">
      <c r="A790" s="112" t="s">
        <v>212</v>
      </c>
      <c r="B790" s="112">
        <v>5</v>
      </c>
      <c r="C790" s="112">
        <v>2024</v>
      </c>
      <c r="D790" s="112" t="s">
        <v>211</v>
      </c>
      <c r="E790" s="112" t="s">
        <v>211</v>
      </c>
      <c r="F790" s="206">
        <v>45413</v>
      </c>
      <c r="G790" s="112">
        <f t="shared" si="117"/>
        <v>31</v>
      </c>
      <c r="H790" s="114">
        <f t="shared" si="116"/>
        <v>45439</v>
      </c>
      <c r="I790" s="153">
        <f>_xlfn.XLOOKUP(Table12[[#This Row],[Month Year]],'Modelling New'!D:D,'Modelling New'!N:N)</f>
        <v>10.507</v>
      </c>
      <c r="J790" s="61" t="e">
        <f>'Raw Data'!#REF!/J$1</f>
        <v>#REF!</v>
      </c>
      <c r="K790" s="61" t="e">
        <f>'Raw Data'!#REF!/K$1</f>
        <v>#REF!</v>
      </c>
      <c r="L790" s="61" t="e">
        <f>'Raw Data'!#REF!/L$1</f>
        <v>#REF!</v>
      </c>
      <c r="M790" s="61" t="e">
        <f>'Raw Data'!#REF!/M$1</f>
        <v>#REF!</v>
      </c>
      <c r="N790" s="61" t="e">
        <f>'Raw Data'!#REF!/N$1</f>
        <v>#REF!</v>
      </c>
      <c r="O790" s="61" t="e">
        <f>'Raw Data'!#REF!/O$1</f>
        <v>#REF!</v>
      </c>
      <c r="P790" s="61" t="str">
        <f t="shared" si="118"/>
        <v/>
      </c>
      <c r="Q790" s="61" t="e">
        <f t="shared" si="119"/>
        <v>#REF!</v>
      </c>
    </row>
    <row r="791" spans="1:17">
      <c r="A791" s="112" t="s">
        <v>212</v>
      </c>
      <c r="B791" s="112">
        <v>5</v>
      </c>
      <c r="C791" s="112">
        <v>2024</v>
      </c>
      <c r="D791" s="112" t="s">
        <v>211</v>
      </c>
      <c r="E791" s="112" t="s">
        <v>211</v>
      </c>
      <c r="F791" s="206">
        <v>45413</v>
      </c>
      <c r="G791" s="112">
        <f t="shared" ref="G791:G794" si="120">DAY(EOMONTH(F791,0))</f>
        <v>31</v>
      </c>
      <c r="H791" s="114">
        <f t="shared" si="116"/>
        <v>45440</v>
      </c>
      <c r="I791" s="153">
        <f>_xlfn.XLOOKUP(Table12[[#This Row],[Month Year]],'Modelling New'!D:D,'Modelling New'!N:N)</f>
        <v>10.507</v>
      </c>
      <c r="J791" s="61" t="e">
        <f>'Raw Data'!#REF!/J$1</f>
        <v>#REF!</v>
      </c>
      <c r="K791" s="61" t="e">
        <f>'Raw Data'!#REF!/K$1</f>
        <v>#REF!</v>
      </c>
      <c r="L791" s="61" t="e">
        <f>'Raw Data'!#REF!/L$1</f>
        <v>#REF!</v>
      </c>
      <c r="M791" s="61" t="e">
        <f>'Raw Data'!#REF!/M$1</f>
        <v>#REF!</v>
      </c>
      <c r="N791" s="61" t="e">
        <f>'Raw Data'!#REF!/N$1</f>
        <v>#REF!</v>
      </c>
      <c r="O791" s="61" t="e">
        <f>'Raw Data'!#REF!/O$1</f>
        <v>#REF!</v>
      </c>
      <c r="P791" s="61" t="str">
        <f t="shared" ref="P791:P794" si="121">IFERROR(AVERAGEIF(J791:O791,"&gt;"&amp;0,J791:O791),"")</f>
        <v/>
      </c>
      <c r="Q791" s="61" t="e">
        <f t="shared" ref="Q791:Q794" si="122">MAXA(J791:O791)</f>
        <v>#REF!</v>
      </c>
    </row>
    <row r="792" spans="1:17">
      <c r="A792" s="112" t="s">
        <v>212</v>
      </c>
      <c r="B792" s="112">
        <v>5</v>
      </c>
      <c r="C792" s="112">
        <v>2024</v>
      </c>
      <c r="D792" s="112" t="s">
        <v>211</v>
      </c>
      <c r="E792" s="112" t="s">
        <v>211</v>
      </c>
      <c r="F792" s="206">
        <v>45413</v>
      </c>
      <c r="G792" s="112">
        <f t="shared" si="120"/>
        <v>31</v>
      </c>
      <c r="H792" s="114">
        <f t="shared" si="116"/>
        <v>45441</v>
      </c>
      <c r="I792" s="153">
        <f>_xlfn.XLOOKUP(Table12[[#This Row],[Month Year]],'Modelling New'!D:D,'Modelling New'!N:N)</f>
        <v>10.507</v>
      </c>
      <c r="J792" s="61" t="e">
        <f>'Raw Data'!#REF!/J$1</f>
        <v>#REF!</v>
      </c>
      <c r="K792" s="61" t="e">
        <f>'Raw Data'!#REF!/K$1</f>
        <v>#REF!</v>
      </c>
      <c r="L792" s="61" t="e">
        <f>'Raw Data'!#REF!/L$1</f>
        <v>#REF!</v>
      </c>
      <c r="M792" s="61" t="e">
        <f>'Raw Data'!#REF!/M$1</f>
        <v>#REF!</v>
      </c>
      <c r="N792" s="61" t="e">
        <f>'Raw Data'!#REF!/N$1</f>
        <v>#REF!</v>
      </c>
      <c r="O792" s="61" t="e">
        <f>'Raw Data'!#REF!/O$1</f>
        <v>#REF!</v>
      </c>
      <c r="P792" s="61" t="str">
        <f t="shared" si="121"/>
        <v/>
      </c>
      <c r="Q792" s="61" t="e">
        <f t="shared" si="122"/>
        <v>#REF!</v>
      </c>
    </row>
    <row r="793" spans="1:17">
      <c r="A793" s="112" t="s">
        <v>212</v>
      </c>
      <c r="B793" s="112">
        <v>5</v>
      </c>
      <c r="C793" s="112">
        <v>2024</v>
      </c>
      <c r="D793" s="112" t="s">
        <v>211</v>
      </c>
      <c r="E793" s="112" t="s">
        <v>211</v>
      </c>
      <c r="F793" s="206">
        <v>45413</v>
      </c>
      <c r="G793" s="112">
        <f t="shared" si="120"/>
        <v>31</v>
      </c>
      <c r="H793" s="114">
        <f t="shared" si="116"/>
        <v>45442</v>
      </c>
      <c r="I793" s="153">
        <f>_xlfn.XLOOKUP(Table12[[#This Row],[Month Year]],'Modelling New'!D:D,'Modelling New'!N:N)</f>
        <v>10.507</v>
      </c>
      <c r="J793" s="61" t="e">
        <f>'Raw Data'!#REF!/J$1</f>
        <v>#REF!</v>
      </c>
      <c r="K793" s="61" t="e">
        <f>'Raw Data'!#REF!/K$1</f>
        <v>#REF!</v>
      </c>
      <c r="L793" s="61" t="e">
        <f>'Raw Data'!#REF!/L$1</f>
        <v>#REF!</v>
      </c>
      <c r="M793" s="61" t="e">
        <f>'Raw Data'!#REF!/M$1</f>
        <v>#REF!</v>
      </c>
      <c r="N793" s="61" t="e">
        <f>'Raw Data'!#REF!/N$1</f>
        <v>#REF!</v>
      </c>
      <c r="O793" s="61" t="e">
        <f>'Raw Data'!#REF!/O$1</f>
        <v>#REF!</v>
      </c>
      <c r="P793" s="61" t="str">
        <f t="shared" si="121"/>
        <v/>
      </c>
      <c r="Q793" s="61" t="e">
        <f t="shared" si="122"/>
        <v>#REF!</v>
      </c>
    </row>
    <row r="794" spans="1:17">
      <c r="A794" s="112" t="s">
        <v>212</v>
      </c>
      <c r="B794" s="112">
        <v>5</v>
      </c>
      <c r="C794" s="112">
        <v>2024</v>
      </c>
      <c r="D794" s="112" t="s">
        <v>211</v>
      </c>
      <c r="E794" s="112" t="s">
        <v>211</v>
      </c>
      <c r="F794" s="206">
        <v>45413</v>
      </c>
      <c r="G794" s="112">
        <f t="shared" si="120"/>
        <v>31</v>
      </c>
      <c r="H794" s="114">
        <f t="shared" si="116"/>
        <v>45443</v>
      </c>
      <c r="I794" s="153">
        <f>_xlfn.XLOOKUP(Table12[[#This Row],[Month Year]],'Modelling New'!D:D,'Modelling New'!N:N)</f>
        <v>10.507</v>
      </c>
      <c r="J794" s="61" t="e">
        <f>'Raw Data'!#REF!/J$1</f>
        <v>#REF!</v>
      </c>
      <c r="K794" s="61" t="e">
        <f>'Raw Data'!#REF!/K$1</f>
        <v>#REF!</v>
      </c>
      <c r="L794" s="61" t="e">
        <f>'Raw Data'!#REF!/L$1</f>
        <v>#REF!</v>
      </c>
      <c r="M794" s="61" t="e">
        <f>'Raw Data'!#REF!/M$1</f>
        <v>#REF!</v>
      </c>
      <c r="N794" s="61" t="e">
        <f>'Raw Data'!#REF!/N$1</f>
        <v>#REF!</v>
      </c>
      <c r="O794" s="61" t="e">
        <f>'Raw Data'!#REF!/O$1</f>
        <v>#REF!</v>
      </c>
      <c r="P794" s="61" t="str">
        <f t="shared" si="121"/>
        <v/>
      </c>
      <c r="Q794" s="61" t="e">
        <f t="shared" si="122"/>
        <v>#REF!</v>
      </c>
    </row>
    <row r="795" spans="1:17">
      <c r="A795" s="112" t="s">
        <v>212</v>
      </c>
      <c r="B795" s="112">
        <v>5</v>
      </c>
      <c r="C795" s="112">
        <v>2024</v>
      </c>
      <c r="D795" s="112" t="s">
        <v>211</v>
      </c>
      <c r="E795" s="112" t="s">
        <v>211</v>
      </c>
      <c r="F795" s="206">
        <v>45444</v>
      </c>
      <c r="G795" s="112">
        <f t="shared" ref="G795" si="123">DAY(EOMONTH(F795,0))</f>
        <v>30</v>
      </c>
      <c r="H795" s="114">
        <f t="shared" si="116"/>
        <v>45444</v>
      </c>
      <c r="I795" s="153">
        <f>_xlfn.XLOOKUP(Table12[[#This Row],[Month Year]],'Modelling New'!D:D,'Modelling New'!N:N)</f>
        <v>10.507</v>
      </c>
      <c r="J795" s="61" t="e">
        <f>'Raw Data'!#REF!/J$1</f>
        <v>#REF!</v>
      </c>
      <c r="K795" s="61" t="e">
        <f>'Raw Data'!#REF!/K$1</f>
        <v>#REF!</v>
      </c>
      <c r="L795" s="61" t="e">
        <f>'Raw Data'!#REF!/L$1</f>
        <v>#REF!</v>
      </c>
      <c r="M795" s="61" t="e">
        <f>'Raw Data'!#REF!/M$1</f>
        <v>#REF!</v>
      </c>
      <c r="N795" s="61" t="e">
        <f>'Raw Data'!#REF!/N$1</f>
        <v>#REF!</v>
      </c>
      <c r="O795" s="61" t="e">
        <f>'Raw Data'!#REF!/O$1</f>
        <v>#REF!</v>
      </c>
      <c r="P795" s="61" t="str">
        <f>IFERROR(AVERAGEIF(J795:O795,"&gt;"&amp;0,J795:O795),"")</f>
        <v/>
      </c>
      <c r="Q795" s="61" t="e">
        <f>MAXA(J795:O795)</f>
        <v>#REF!</v>
      </c>
    </row>
    <row r="796" spans="1:17">
      <c r="A796" s="112" t="s">
        <v>212</v>
      </c>
      <c r="B796" s="112">
        <v>5</v>
      </c>
      <c r="C796" s="112">
        <v>2024</v>
      </c>
      <c r="D796" s="112" t="s">
        <v>211</v>
      </c>
      <c r="E796" s="112" t="s">
        <v>211</v>
      </c>
      <c r="F796" s="206">
        <v>45444</v>
      </c>
      <c r="G796" s="112">
        <f t="shared" ref="G796:G813" si="124">DAY(EOMONTH(F796,0))</f>
        <v>30</v>
      </c>
      <c r="H796" s="114">
        <f t="shared" si="116"/>
        <v>45445</v>
      </c>
      <c r="I796" s="153">
        <f>_xlfn.XLOOKUP(Table12[[#This Row],[Month Year]],'Modelling New'!D:D,'Modelling New'!N:N)</f>
        <v>10.507</v>
      </c>
      <c r="J796" s="61" t="e">
        <f>'Raw Data'!#REF!/J$1</f>
        <v>#REF!</v>
      </c>
      <c r="K796" s="61" t="e">
        <f>'Raw Data'!#REF!/K$1</f>
        <v>#REF!</v>
      </c>
      <c r="L796" s="61" t="e">
        <f>'Raw Data'!#REF!/L$1</f>
        <v>#REF!</v>
      </c>
      <c r="M796" s="61" t="e">
        <f>'Raw Data'!#REF!/M$1</f>
        <v>#REF!</v>
      </c>
      <c r="N796" s="61" t="e">
        <f>'Raw Data'!#REF!/N$1</f>
        <v>#REF!</v>
      </c>
      <c r="O796" s="61" t="e">
        <f>'Raw Data'!#REF!/O$1</f>
        <v>#REF!</v>
      </c>
      <c r="P796" s="61" t="str">
        <f t="shared" ref="P796:P813" si="125">IFERROR(AVERAGEIF(J796:O796,"&gt;"&amp;0,J796:O796),"")</f>
        <v/>
      </c>
      <c r="Q796" s="61" t="e">
        <f t="shared" ref="Q796:Q813" si="126">MAXA(J796:O796)</f>
        <v>#REF!</v>
      </c>
    </row>
    <row r="797" spans="1:17">
      <c r="A797" s="112" t="s">
        <v>212</v>
      </c>
      <c r="B797" s="112">
        <v>5</v>
      </c>
      <c r="C797" s="112">
        <v>2024</v>
      </c>
      <c r="D797" s="112" t="s">
        <v>211</v>
      </c>
      <c r="E797" s="112" t="s">
        <v>211</v>
      </c>
      <c r="F797" s="206">
        <v>45444</v>
      </c>
      <c r="G797" s="112">
        <f t="shared" si="124"/>
        <v>30</v>
      </c>
      <c r="H797" s="114">
        <f t="shared" si="116"/>
        <v>45446</v>
      </c>
      <c r="I797" s="153">
        <f>_xlfn.XLOOKUP(Table12[[#This Row],[Month Year]],'Modelling New'!D:D,'Modelling New'!N:N)</f>
        <v>10.507</v>
      </c>
      <c r="J797" s="61" t="e">
        <f>'Raw Data'!#REF!/J$1</f>
        <v>#REF!</v>
      </c>
      <c r="K797" s="61" t="e">
        <f>'Raw Data'!#REF!/K$1</f>
        <v>#REF!</v>
      </c>
      <c r="L797" s="61" t="e">
        <f>'Raw Data'!#REF!/L$1</f>
        <v>#REF!</v>
      </c>
      <c r="M797" s="61" t="e">
        <f>'Raw Data'!#REF!/M$1</f>
        <v>#REF!</v>
      </c>
      <c r="N797" s="61" t="e">
        <f>'Raw Data'!#REF!/N$1</f>
        <v>#REF!</v>
      </c>
      <c r="O797" s="61" t="e">
        <f>'Raw Data'!#REF!/O$1</f>
        <v>#REF!</v>
      </c>
      <c r="P797" s="61" t="str">
        <f t="shared" si="125"/>
        <v/>
      </c>
      <c r="Q797" s="61" t="e">
        <f t="shared" si="126"/>
        <v>#REF!</v>
      </c>
    </row>
    <row r="798" spans="1:17">
      <c r="A798" s="112" t="s">
        <v>212</v>
      </c>
      <c r="B798" s="112">
        <v>5</v>
      </c>
      <c r="C798" s="112">
        <v>2024</v>
      </c>
      <c r="D798" s="112" t="s">
        <v>211</v>
      </c>
      <c r="E798" s="112" t="s">
        <v>211</v>
      </c>
      <c r="F798" s="206">
        <v>45444</v>
      </c>
      <c r="G798" s="112">
        <f t="shared" si="124"/>
        <v>30</v>
      </c>
      <c r="H798" s="114">
        <f t="shared" si="116"/>
        <v>45447</v>
      </c>
      <c r="I798" s="153">
        <f>_xlfn.XLOOKUP(Table12[[#This Row],[Month Year]],'Modelling New'!D:D,'Modelling New'!N:N)</f>
        <v>10.507</v>
      </c>
      <c r="J798" s="61" t="e">
        <f>'Raw Data'!#REF!/J$1</f>
        <v>#REF!</v>
      </c>
      <c r="K798" s="61" t="e">
        <f>'Raw Data'!#REF!/K$1</f>
        <v>#REF!</v>
      </c>
      <c r="L798" s="61" t="e">
        <f>'Raw Data'!#REF!/L$1</f>
        <v>#REF!</v>
      </c>
      <c r="M798" s="61" t="e">
        <f>'Raw Data'!#REF!/M$1</f>
        <v>#REF!</v>
      </c>
      <c r="N798" s="61" t="e">
        <f>'Raw Data'!#REF!/N$1</f>
        <v>#REF!</v>
      </c>
      <c r="O798" s="61" t="e">
        <f>'Raw Data'!#REF!/O$1</f>
        <v>#REF!</v>
      </c>
      <c r="P798" s="61" t="str">
        <f t="shared" si="125"/>
        <v/>
      </c>
      <c r="Q798" s="61" t="e">
        <f t="shared" si="126"/>
        <v>#REF!</v>
      </c>
    </row>
    <row r="799" spans="1:17">
      <c r="A799" s="112" t="s">
        <v>212</v>
      </c>
      <c r="B799" s="112">
        <v>5</v>
      </c>
      <c r="C799" s="112">
        <v>2024</v>
      </c>
      <c r="D799" s="112" t="s">
        <v>211</v>
      </c>
      <c r="E799" s="112" t="s">
        <v>211</v>
      </c>
      <c r="F799" s="206">
        <v>45444</v>
      </c>
      <c r="G799" s="112">
        <f t="shared" si="124"/>
        <v>30</v>
      </c>
      <c r="H799" s="114">
        <f t="shared" si="116"/>
        <v>45448</v>
      </c>
      <c r="I799" s="153">
        <f>_xlfn.XLOOKUP(Table12[[#This Row],[Month Year]],'Modelling New'!D:D,'Modelling New'!N:N)</f>
        <v>10.507</v>
      </c>
      <c r="J799" s="61" t="e">
        <f>'Raw Data'!#REF!/J$1</f>
        <v>#REF!</v>
      </c>
      <c r="K799" s="61" t="e">
        <f>'Raw Data'!#REF!/K$1</f>
        <v>#REF!</v>
      </c>
      <c r="L799" s="61" t="e">
        <f>'Raw Data'!#REF!/L$1</f>
        <v>#REF!</v>
      </c>
      <c r="M799" s="61" t="e">
        <f>'Raw Data'!#REF!/M$1</f>
        <v>#REF!</v>
      </c>
      <c r="N799" s="61" t="e">
        <f>'Raw Data'!#REF!/N$1</f>
        <v>#REF!</v>
      </c>
      <c r="O799" s="61" t="e">
        <f>'Raw Data'!#REF!/O$1</f>
        <v>#REF!</v>
      </c>
      <c r="P799" s="61" t="str">
        <f t="shared" si="125"/>
        <v/>
      </c>
      <c r="Q799" s="61" t="e">
        <f t="shared" si="126"/>
        <v>#REF!</v>
      </c>
    </row>
    <row r="800" spans="1:17">
      <c r="A800" s="112" t="s">
        <v>212</v>
      </c>
      <c r="B800" s="112">
        <v>5</v>
      </c>
      <c r="C800" s="112">
        <v>2024</v>
      </c>
      <c r="D800" s="112" t="s">
        <v>211</v>
      </c>
      <c r="E800" s="112" t="s">
        <v>211</v>
      </c>
      <c r="F800" s="206">
        <v>45444</v>
      </c>
      <c r="G800" s="112">
        <f t="shared" si="124"/>
        <v>30</v>
      </c>
      <c r="H800" s="114">
        <f t="shared" si="116"/>
        <v>45449</v>
      </c>
      <c r="I800" s="153">
        <f>_xlfn.XLOOKUP(Table12[[#This Row],[Month Year]],'Modelling New'!D:D,'Modelling New'!N:N)</f>
        <v>10.507</v>
      </c>
      <c r="J800" s="61" t="e">
        <f>'Raw Data'!#REF!/J$1</f>
        <v>#REF!</v>
      </c>
      <c r="K800" s="61" t="e">
        <f>'Raw Data'!#REF!/K$1</f>
        <v>#REF!</v>
      </c>
      <c r="L800" s="61" t="e">
        <f>'Raw Data'!#REF!/L$1</f>
        <v>#REF!</v>
      </c>
      <c r="M800" s="61" t="e">
        <f>'Raw Data'!#REF!/M$1</f>
        <v>#REF!</v>
      </c>
      <c r="N800" s="61" t="e">
        <f>'Raw Data'!#REF!/N$1</f>
        <v>#REF!</v>
      </c>
      <c r="O800" s="61" t="e">
        <f>'Raw Data'!#REF!/O$1</f>
        <v>#REF!</v>
      </c>
      <c r="P800" s="61" t="str">
        <f t="shared" si="125"/>
        <v/>
      </c>
      <c r="Q800" s="61" t="e">
        <f t="shared" si="126"/>
        <v>#REF!</v>
      </c>
    </row>
    <row r="801" spans="1:17">
      <c r="A801" s="112" t="s">
        <v>212</v>
      </c>
      <c r="B801" s="112">
        <v>5</v>
      </c>
      <c r="C801" s="112">
        <v>2024</v>
      </c>
      <c r="D801" s="112" t="s">
        <v>211</v>
      </c>
      <c r="E801" s="112" t="s">
        <v>211</v>
      </c>
      <c r="F801" s="206">
        <v>45444</v>
      </c>
      <c r="G801" s="112">
        <f t="shared" si="124"/>
        <v>30</v>
      </c>
      <c r="H801" s="114">
        <f t="shared" si="116"/>
        <v>45450</v>
      </c>
      <c r="I801" s="153">
        <f>_xlfn.XLOOKUP(Table12[[#This Row],[Month Year]],'Modelling New'!D:D,'Modelling New'!N:N)</f>
        <v>10.507</v>
      </c>
      <c r="J801" s="61" t="e">
        <f>'Raw Data'!#REF!/J$1</f>
        <v>#REF!</v>
      </c>
      <c r="K801" s="61" t="e">
        <f>'Raw Data'!#REF!/K$1</f>
        <v>#REF!</v>
      </c>
      <c r="L801" s="61" t="e">
        <f>'Raw Data'!#REF!/L$1</f>
        <v>#REF!</v>
      </c>
      <c r="M801" s="61" t="e">
        <f>'Raw Data'!#REF!/M$1</f>
        <v>#REF!</v>
      </c>
      <c r="N801" s="61" t="e">
        <f>'Raw Data'!#REF!/N$1</f>
        <v>#REF!</v>
      </c>
      <c r="O801" s="61" t="e">
        <f>'Raw Data'!#REF!/O$1</f>
        <v>#REF!</v>
      </c>
      <c r="P801" s="61" t="str">
        <f t="shared" si="125"/>
        <v/>
      </c>
      <c r="Q801" s="61" t="e">
        <f t="shared" si="126"/>
        <v>#REF!</v>
      </c>
    </row>
    <row r="802" spans="1:17">
      <c r="A802" s="112" t="s">
        <v>212</v>
      </c>
      <c r="B802" s="112">
        <v>5</v>
      </c>
      <c r="C802" s="112">
        <v>2024</v>
      </c>
      <c r="D802" s="112" t="s">
        <v>211</v>
      </c>
      <c r="E802" s="112" t="s">
        <v>211</v>
      </c>
      <c r="F802" s="206">
        <v>45444</v>
      </c>
      <c r="G802" s="112">
        <f t="shared" si="124"/>
        <v>30</v>
      </c>
      <c r="H802" s="114">
        <f t="shared" si="116"/>
        <v>45451</v>
      </c>
      <c r="I802" s="153">
        <f>_xlfn.XLOOKUP(Table12[[#This Row],[Month Year]],'Modelling New'!D:D,'Modelling New'!N:N)</f>
        <v>10.507</v>
      </c>
      <c r="J802" s="61" t="e">
        <f>'Raw Data'!#REF!/J$1</f>
        <v>#REF!</v>
      </c>
      <c r="K802" s="61" t="e">
        <f>'Raw Data'!#REF!/K$1</f>
        <v>#REF!</v>
      </c>
      <c r="L802" s="61" t="e">
        <f>'Raw Data'!#REF!/L$1</f>
        <v>#REF!</v>
      </c>
      <c r="M802" s="61" t="e">
        <f>'Raw Data'!#REF!/M$1</f>
        <v>#REF!</v>
      </c>
      <c r="N802" s="61" t="e">
        <f>'Raw Data'!#REF!/N$1</f>
        <v>#REF!</v>
      </c>
      <c r="O802" s="61" t="e">
        <f>'Raw Data'!#REF!/O$1</f>
        <v>#REF!</v>
      </c>
      <c r="P802" s="61" t="str">
        <f t="shared" si="125"/>
        <v/>
      </c>
      <c r="Q802" s="61" t="e">
        <f t="shared" si="126"/>
        <v>#REF!</v>
      </c>
    </row>
    <row r="803" spans="1:17">
      <c r="A803" s="112" t="s">
        <v>212</v>
      </c>
      <c r="B803" s="112">
        <v>5</v>
      </c>
      <c r="C803" s="112">
        <v>2024</v>
      </c>
      <c r="D803" s="112" t="s">
        <v>211</v>
      </c>
      <c r="E803" s="112" t="s">
        <v>211</v>
      </c>
      <c r="F803" s="206">
        <v>45444</v>
      </c>
      <c r="G803" s="112">
        <f t="shared" si="124"/>
        <v>30</v>
      </c>
      <c r="H803" s="114">
        <f t="shared" si="116"/>
        <v>45452</v>
      </c>
      <c r="I803" s="153">
        <f>_xlfn.XLOOKUP(Table12[[#This Row],[Month Year]],'Modelling New'!D:D,'Modelling New'!N:N)</f>
        <v>10.507</v>
      </c>
      <c r="J803" s="61" t="e">
        <f>'Raw Data'!#REF!/J$1</f>
        <v>#REF!</v>
      </c>
      <c r="K803" s="61" t="e">
        <f>'Raw Data'!#REF!/K$1</f>
        <v>#REF!</v>
      </c>
      <c r="L803" s="61" t="e">
        <f>'Raw Data'!#REF!/L$1</f>
        <v>#REF!</v>
      </c>
      <c r="M803" s="61" t="e">
        <f>'Raw Data'!#REF!/M$1</f>
        <v>#REF!</v>
      </c>
      <c r="N803" s="61" t="e">
        <f>'Raw Data'!#REF!/N$1</f>
        <v>#REF!</v>
      </c>
      <c r="O803" s="61" t="e">
        <f>'Raw Data'!#REF!/O$1</f>
        <v>#REF!</v>
      </c>
      <c r="P803" s="61" t="str">
        <f t="shared" si="125"/>
        <v/>
      </c>
      <c r="Q803" s="61" t="e">
        <f t="shared" si="126"/>
        <v>#REF!</v>
      </c>
    </row>
    <row r="804" spans="1:17">
      <c r="A804" s="112" t="s">
        <v>212</v>
      </c>
      <c r="B804" s="112">
        <v>5</v>
      </c>
      <c r="C804" s="112">
        <v>2024</v>
      </c>
      <c r="D804" s="112" t="s">
        <v>211</v>
      </c>
      <c r="E804" s="112" t="s">
        <v>211</v>
      </c>
      <c r="F804" s="206">
        <v>45444</v>
      </c>
      <c r="G804" s="112">
        <f t="shared" si="124"/>
        <v>30</v>
      </c>
      <c r="H804" s="114">
        <f t="shared" si="116"/>
        <v>45453</v>
      </c>
      <c r="I804" s="153">
        <f>_xlfn.XLOOKUP(Table12[[#This Row],[Month Year]],'Modelling New'!D:D,'Modelling New'!N:N)</f>
        <v>10.507</v>
      </c>
      <c r="J804" s="61" t="e">
        <f>'Raw Data'!#REF!/J$1</f>
        <v>#REF!</v>
      </c>
      <c r="K804" s="61" t="e">
        <f>'Raw Data'!#REF!/K$1</f>
        <v>#REF!</v>
      </c>
      <c r="L804" s="61" t="e">
        <f>'Raw Data'!#REF!/L$1</f>
        <v>#REF!</v>
      </c>
      <c r="M804" s="61" t="e">
        <f>'Raw Data'!#REF!/M$1</f>
        <v>#REF!</v>
      </c>
      <c r="N804" s="61" t="e">
        <f>'Raw Data'!#REF!/N$1</f>
        <v>#REF!</v>
      </c>
      <c r="O804" s="61" t="e">
        <f>'Raw Data'!#REF!/O$1</f>
        <v>#REF!</v>
      </c>
      <c r="P804" s="61" t="str">
        <f t="shared" si="125"/>
        <v/>
      </c>
      <c r="Q804" s="61" t="e">
        <f t="shared" si="126"/>
        <v>#REF!</v>
      </c>
    </row>
    <row r="805" spans="1:17">
      <c r="A805" s="112" t="s">
        <v>212</v>
      </c>
      <c r="B805" s="112">
        <v>5</v>
      </c>
      <c r="C805" s="112">
        <v>2024</v>
      </c>
      <c r="D805" s="112" t="s">
        <v>211</v>
      </c>
      <c r="E805" s="112" t="s">
        <v>211</v>
      </c>
      <c r="F805" s="206">
        <v>45444</v>
      </c>
      <c r="G805" s="112">
        <f t="shared" si="124"/>
        <v>30</v>
      </c>
      <c r="H805" s="114">
        <f t="shared" si="116"/>
        <v>45454</v>
      </c>
      <c r="I805" s="153">
        <f>_xlfn.XLOOKUP(Table12[[#This Row],[Month Year]],'Modelling New'!D:D,'Modelling New'!N:N)</f>
        <v>10.507</v>
      </c>
      <c r="J805" s="61" t="e">
        <f>'Raw Data'!#REF!/J$1</f>
        <v>#REF!</v>
      </c>
      <c r="K805" s="61" t="e">
        <f>'Raw Data'!#REF!/K$1</f>
        <v>#REF!</v>
      </c>
      <c r="L805" s="61" t="e">
        <f>'Raw Data'!#REF!/L$1</f>
        <v>#REF!</v>
      </c>
      <c r="M805" s="61" t="e">
        <f>'Raw Data'!#REF!/M$1</f>
        <v>#REF!</v>
      </c>
      <c r="N805" s="61" t="e">
        <f>'Raw Data'!#REF!/N$1</f>
        <v>#REF!</v>
      </c>
      <c r="O805" s="61" t="e">
        <f>'Raw Data'!#REF!/O$1</f>
        <v>#REF!</v>
      </c>
      <c r="P805" s="61" t="str">
        <f t="shared" si="125"/>
        <v/>
      </c>
      <c r="Q805" s="61" t="e">
        <f t="shared" si="126"/>
        <v>#REF!</v>
      </c>
    </row>
    <row r="806" spans="1:17">
      <c r="A806" s="112" t="s">
        <v>212</v>
      </c>
      <c r="B806" s="112">
        <v>5</v>
      </c>
      <c r="C806" s="112">
        <v>2024</v>
      </c>
      <c r="D806" s="112" t="s">
        <v>211</v>
      </c>
      <c r="E806" s="112" t="s">
        <v>211</v>
      </c>
      <c r="F806" s="206">
        <v>45444</v>
      </c>
      <c r="G806" s="112">
        <f t="shared" si="124"/>
        <v>30</v>
      </c>
      <c r="H806" s="114">
        <f t="shared" si="116"/>
        <v>45455</v>
      </c>
      <c r="I806" s="153">
        <f>_xlfn.XLOOKUP(Table12[[#This Row],[Month Year]],'Modelling New'!D:D,'Modelling New'!N:N)</f>
        <v>10.507</v>
      </c>
      <c r="J806" s="61" t="e">
        <f>'Raw Data'!#REF!/J$1</f>
        <v>#REF!</v>
      </c>
      <c r="K806" s="61" t="e">
        <f>'Raw Data'!#REF!/K$1</f>
        <v>#REF!</v>
      </c>
      <c r="L806" s="61" t="e">
        <f>'Raw Data'!#REF!/L$1</f>
        <v>#REF!</v>
      </c>
      <c r="M806" s="61" t="e">
        <f>'Raw Data'!#REF!/M$1</f>
        <v>#REF!</v>
      </c>
      <c r="N806" s="61" t="e">
        <f>'Raw Data'!#REF!/N$1</f>
        <v>#REF!</v>
      </c>
      <c r="O806" s="61" t="e">
        <f>'Raw Data'!#REF!/O$1</f>
        <v>#REF!</v>
      </c>
      <c r="P806" s="61" t="str">
        <f t="shared" si="125"/>
        <v/>
      </c>
      <c r="Q806" s="61" t="e">
        <f t="shared" si="126"/>
        <v>#REF!</v>
      </c>
    </row>
    <row r="807" spans="1:17">
      <c r="A807" s="112" t="s">
        <v>212</v>
      </c>
      <c r="B807" s="112">
        <v>5</v>
      </c>
      <c r="C807" s="112">
        <v>2024</v>
      </c>
      <c r="D807" s="112" t="s">
        <v>211</v>
      </c>
      <c r="E807" s="112" t="s">
        <v>211</v>
      </c>
      <c r="F807" s="206">
        <v>45444</v>
      </c>
      <c r="G807" s="112">
        <f t="shared" si="124"/>
        <v>30</v>
      </c>
      <c r="H807" s="114">
        <f t="shared" si="116"/>
        <v>45456</v>
      </c>
      <c r="I807" s="153">
        <f>_xlfn.XLOOKUP(Table12[[#This Row],[Month Year]],'Modelling New'!D:D,'Modelling New'!N:N)</f>
        <v>10.507</v>
      </c>
      <c r="J807" s="61" t="e">
        <f>'Raw Data'!#REF!/J$1</f>
        <v>#REF!</v>
      </c>
      <c r="K807" s="61" t="e">
        <f>'Raw Data'!#REF!/K$1</f>
        <v>#REF!</v>
      </c>
      <c r="L807" s="61" t="e">
        <f>'Raw Data'!#REF!/L$1</f>
        <v>#REF!</v>
      </c>
      <c r="M807" s="61" t="e">
        <f>'Raw Data'!#REF!/M$1</f>
        <v>#REF!</v>
      </c>
      <c r="N807" s="61" t="e">
        <f>'Raw Data'!#REF!/N$1</f>
        <v>#REF!</v>
      </c>
      <c r="O807" s="61" t="e">
        <f>'Raw Data'!#REF!/O$1</f>
        <v>#REF!</v>
      </c>
      <c r="P807" s="61" t="str">
        <f t="shared" si="125"/>
        <v/>
      </c>
      <c r="Q807" s="61" t="e">
        <f t="shared" si="126"/>
        <v>#REF!</v>
      </c>
    </row>
    <row r="808" spans="1:17">
      <c r="A808" s="112" t="s">
        <v>212</v>
      </c>
      <c r="B808" s="112">
        <v>5</v>
      </c>
      <c r="C808" s="112">
        <v>2024</v>
      </c>
      <c r="D808" s="112" t="s">
        <v>211</v>
      </c>
      <c r="E808" s="112" t="s">
        <v>211</v>
      </c>
      <c r="F808" s="206">
        <v>45444</v>
      </c>
      <c r="G808" s="112">
        <f t="shared" si="124"/>
        <v>30</v>
      </c>
      <c r="H808" s="114">
        <f t="shared" si="116"/>
        <v>45457</v>
      </c>
      <c r="I808" s="153">
        <f>_xlfn.XLOOKUP(Table12[[#This Row],[Month Year]],'Modelling New'!D:D,'Modelling New'!N:N)</f>
        <v>10.507</v>
      </c>
      <c r="J808" s="61" t="e">
        <f>'Raw Data'!#REF!/J$1</f>
        <v>#REF!</v>
      </c>
      <c r="K808" s="61" t="e">
        <f>'Raw Data'!#REF!/K$1</f>
        <v>#REF!</v>
      </c>
      <c r="L808" s="61" t="e">
        <f>'Raw Data'!#REF!/L$1</f>
        <v>#REF!</v>
      </c>
      <c r="M808" s="61" t="e">
        <f>'Raw Data'!#REF!/M$1</f>
        <v>#REF!</v>
      </c>
      <c r="N808" s="61" t="e">
        <f>'Raw Data'!#REF!/N$1</f>
        <v>#REF!</v>
      </c>
      <c r="O808" s="61" t="e">
        <f>'Raw Data'!#REF!/O$1</f>
        <v>#REF!</v>
      </c>
      <c r="P808" s="61" t="str">
        <f t="shared" si="125"/>
        <v/>
      </c>
      <c r="Q808" s="61" t="e">
        <f t="shared" si="126"/>
        <v>#REF!</v>
      </c>
    </row>
    <row r="809" spans="1:17">
      <c r="A809" s="112" t="s">
        <v>212</v>
      </c>
      <c r="B809" s="112">
        <v>5</v>
      </c>
      <c r="C809" s="112">
        <v>2024</v>
      </c>
      <c r="D809" s="112" t="s">
        <v>211</v>
      </c>
      <c r="E809" s="112" t="s">
        <v>211</v>
      </c>
      <c r="F809" s="206">
        <v>45444</v>
      </c>
      <c r="G809" s="112">
        <f t="shared" si="124"/>
        <v>30</v>
      </c>
      <c r="H809" s="114">
        <f t="shared" si="116"/>
        <v>45458</v>
      </c>
      <c r="I809" s="153">
        <f>_xlfn.XLOOKUP(Table12[[#This Row],[Month Year]],'Modelling New'!D:D,'Modelling New'!N:N)</f>
        <v>10.507</v>
      </c>
      <c r="J809" s="61" t="e">
        <f>'Raw Data'!#REF!/J$1</f>
        <v>#REF!</v>
      </c>
      <c r="K809" s="61" t="e">
        <f>'Raw Data'!#REF!/K$1</f>
        <v>#REF!</v>
      </c>
      <c r="L809" s="61" t="e">
        <f>'Raw Data'!#REF!/L$1</f>
        <v>#REF!</v>
      </c>
      <c r="M809" s="61" t="e">
        <f>'Raw Data'!#REF!/M$1</f>
        <v>#REF!</v>
      </c>
      <c r="N809" s="61" t="e">
        <f>'Raw Data'!#REF!/N$1</f>
        <v>#REF!</v>
      </c>
      <c r="O809" s="61" t="e">
        <f>'Raw Data'!#REF!/O$1</f>
        <v>#REF!</v>
      </c>
      <c r="P809" s="61" t="str">
        <f t="shared" si="125"/>
        <v/>
      </c>
      <c r="Q809" s="61" t="e">
        <f t="shared" si="126"/>
        <v>#REF!</v>
      </c>
    </row>
    <row r="810" spans="1:17">
      <c r="A810" s="112" t="s">
        <v>212</v>
      </c>
      <c r="B810" s="112">
        <v>5</v>
      </c>
      <c r="C810" s="112">
        <v>2024</v>
      </c>
      <c r="D810" s="112" t="s">
        <v>211</v>
      </c>
      <c r="E810" s="112" t="s">
        <v>211</v>
      </c>
      <c r="F810" s="206">
        <v>45444</v>
      </c>
      <c r="G810" s="112">
        <f t="shared" si="124"/>
        <v>30</v>
      </c>
      <c r="H810" s="114">
        <f t="shared" si="116"/>
        <v>45459</v>
      </c>
      <c r="I810" s="153">
        <f>_xlfn.XLOOKUP(Table12[[#This Row],[Month Year]],'Modelling New'!D:D,'Modelling New'!N:N)</f>
        <v>10.507</v>
      </c>
      <c r="J810" s="61" t="e">
        <f>'Raw Data'!#REF!/J$1</f>
        <v>#REF!</v>
      </c>
      <c r="K810" s="61" t="e">
        <f>'Raw Data'!#REF!/K$1</f>
        <v>#REF!</v>
      </c>
      <c r="L810" s="61" t="e">
        <f>'Raw Data'!#REF!/L$1</f>
        <v>#REF!</v>
      </c>
      <c r="M810" s="61" t="e">
        <f>'Raw Data'!#REF!/M$1</f>
        <v>#REF!</v>
      </c>
      <c r="N810" s="61" t="e">
        <f>'Raw Data'!#REF!/N$1</f>
        <v>#REF!</v>
      </c>
      <c r="O810" s="61" t="e">
        <f>'Raw Data'!#REF!/O$1</f>
        <v>#REF!</v>
      </c>
      <c r="P810" s="61" t="str">
        <f t="shared" si="125"/>
        <v/>
      </c>
      <c r="Q810" s="61" t="e">
        <f t="shared" si="126"/>
        <v>#REF!</v>
      </c>
    </row>
    <row r="811" spans="1:17">
      <c r="A811" s="112" t="s">
        <v>212</v>
      </c>
      <c r="B811" s="112">
        <v>5</v>
      </c>
      <c r="C811" s="112">
        <v>2024</v>
      </c>
      <c r="D811" s="112" t="s">
        <v>211</v>
      </c>
      <c r="E811" s="112" t="s">
        <v>211</v>
      </c>
      <c r="F811" s="206">
        <v>45444</v>
      </c>
      <c r="G811" s="112">
        <f t="shared" si="124"/>
        <v>30</v>
      </c>
      <c r="H811" s="114">
        <f t="shared" si="116"/>
        <v>45460</v>
      </c>
      <c r="I811" s="153">
        <f>_xlfn.XLOOKUP(Table12[[#This Row],[Month Year]],'Modelling New'!D:D,'Modelling New'!N:N)</f>
        <v>10.507</v>
      </c>
      <c r="J811" s="61" t="e">
        <f>'Raw Data'!#REF!/J$1</f>
        <v>#REF!</v>
      </c>
      <c r="K811" s="61" t="e">
        <f>'Raw Data'!#REF!/K$1</f>
        <v>#REF!</v>
      </c>
      <c r="L811" s="61" t="e">
        <f>'Raw Data'!#REF!/L$1</f>
        <v>#REF!</v>
      </c>
      <c r="M811" s="61" t="e">
        <f>'Raw Data'!#REF!/M$1</f>
        <v>#REF!</v>
      </c>
      <c r="N811" s="61" t="e">
        <f>'Raw Data'!#REF!/N$1</f>
        <v>#REF!</v>
      </c>
      <c r="O811" s="61" t="e">
        <f>'Raw Data'!#REF!/O$1</f>
        <v>#REF!</v>
      </c>
      <c r="P811" s="61" t="str">
        <f t="shared" si="125"/>
        <v/>
      </c>
      <c r="Q811" s="61" t="e">
        <f t="shared" si="126"/>
        <v>#REF!</v>
      </c>
    </row>
    <row r="812" spans="1:17">
      <c r="A812" s="112" t="s">
        <v>212</v>
      </c>
      <c r="B812" s="112">
        <v>5</v>
      </c>
      <c r="C812" s="112">
        <v>2024</v>
      </c>
      <c r="D812" s="112" t="s">
        <v>211</v>
      </c>
      <c r="E812" s="112" t="s">
        <v>211</v>
      </c>
      <c r="F812" s="206">
        <v>45444</v>
      </c>
      <c r="G812" s="112">
        <f t="shared" si="124"/>
        <v>30</v>
      </c>
      <c r="H812" s="114">
        <f t="shared" si="116"/>
        <v>45461</v>
      </c>
      <c r="I812" s="153">
        <f>_xlfn.XLOOKUP(Table12[[#This Row],[Month Year]],'Modelling New'!D:D,'Modelling New'!N:N)</f>
        <v>10.507</v>
      </c>
      <c r="J812" s="61" t="e">
        <f>'Raw Data'!#REF!/J$1</f>
        <v>#REF!</v>
      </c>
      <c r="K812" s="61" t="e">
        <f>'Raw Data'!#REF!/K$1</f>
        <v>#REF!</v>
      </c>
      <c r="L812" s="61" t="e">
        <f>'Raw Data'!#REF!/L$1</f>
        <v>#REF!</v>
      </c>
      <c r="M812" s="61" t="e">
        <f>'Raw Data'!#REF!/M$1</f>
        <v>#REF!</v>
      </c>
      <c r="N812" s="61" t="e">
        <f>'Raw Data'!#REF!/N$1</f>
        <v>#REF!</v>
      </c>
      <c r="O812" s="61" t="e">
        <f>'Raw Data'!#REF!/O$1</f>
        <v>#REF!</v>
      </c>
      <c r="P812" s="61" t="str">
        <f t="shared" si="125"/>
        <v/>
      </c>
      <c r="Q812" s="61" t="e">
        <f t="shared" si="126"/>
        <v>#REF!</v>
      </c>
    </row>
    <row r="813" spans="1:17">
      <c r="A813" s="112" t="s">
        <v>212</v>
      </c>
      <c r="B813" s="112">
        <v>5</v>
      </c>
      <c r="C813" s="112">
        <v>2024</v>
      </c>
      <c r="D813" s="112" t="s">
        <v>211</v>
      </c>
      <c r="E813" s="112" t="s">
        <v>211</v>
      </c>
      <c r="F813" s="206">
        <v>45444</v>
      </c>
      <c r="G813" s="112">
        <f t="shared" si="124"/>
        <v>30</v>
      </c>
      <c r="H813" s="114">
        <f t="shared" si="116"/>
        <v>45462</v>
      </c>
      <c r="I813" s="153">
        <f>_xlfn.XLOOKUP(Table12[[#This Row],[Month Year]],'Modelling New'!D:D,'Modelling New'!N:N)</f>
        <v>10.507</v>
      </c>
      <c r="J813" s="61" t="e">
        <f>'Raw Data'!#REF!/J$1</f>
        <v>#REF!</v>
      </c>
      <c r="K813" s="61" t="e">
        <f>'Raw Data'!#REF!/K$1</f>
        <v>#REF!</v>
      </c>
      <c r="L813" s="61" t="e">
        <f>'Raw Data'!#REF!/L$1</f>
        <v>#REF!</v>
      </c>
      <c r="M813" s="61" t="e">
        <f>'Raw Data'!#REF!/M$1</f>
        <v>#REF!</v>
      </c>
      <c r="N813" s="61" t="e">
        <f>'Raw Data'!#REF!/N$1</f>
        <v>#REF!</v>
      </c>
      <c r="O813" s="61" t="e">
        <f>'Raw Data'!#REF!/O$1</f>
        <v>#REF!</v>
      </c>
      <c r="P813" s="61" t="str">
        <f t="shared" si="125"/>
        <v/>
      </c>
      <c r="Q813" s="61" t="e">
        <f t="shared" si="126"/>
        <v>#REF!</v>
      </c>
    </row>
    <row r="814" spans="1:17">
      <c r="A814" s="112" t="s">
        <v>212</v>
      </c>
      <c r="B814" s="112">
        <v>5</v>
      </c>
      <c r="C814" s="112">
        <v>2024</v>
      </c>
      <c r="D814" s="112" t="s">
        <v>211</v>
      </c>
      <c r="E814" s="112" t="s">
        <v>211</v>
      </c>
      <c r="F814" s="206">
        <v>45444</v>
      </c>
      <c r="G814" s="112">
        <f t="shared" ref="G814:G823" si="127">DAY(EOMONTH(F814,0))</f>
        <v>30</v>
      </c>
      <c r="H814" s="114">
        <f t="shared" si="116"/>
        <v>45463</v>
      </c>
      <c r="I814" s="153">
        <f>_xlfn.XLOOKUP(Table12[[#This Row],[Month Year]],'Modelling New'!D:D,'Modelling New'!N:N)</f>
        <v>10.507</v>
      </c>
      <c r="J814" s="61" t="e">
        <f>'Raw Data'!#REF!/J$1</f>
        <v>#REF!</v>
      </c>
      <c r="K814" s="61" t="e">
        <f>'Raw Data'!#REF!/K$1</f>
        <v>#REF!</v>
      </c>
      <c r="L814" s="61" t="e">
        <f>'Raw Data'!#REF!/L$1</f>
        <v>#REF!</v>
      </c>
      <c r="M814" s="61" t="e">
        <f>'Raw Data'!#REF!/M$1</f>
        <v>#REF!</v>
      </c>
      <c r="N814" s="61" t="e">
        <f>'Raw Data'!#REF!/N$1</f>
        <v>#REF!</v>
      </c>
      <c r="O814" s="61" t="e">
        <f>'Raw Data'!#REF!/O$1</f>
        <v>#REF!</v>
      </c>
      <c r="P814" s="61" t="str">
        <f t="shared" ref="P814:P823" si="128">IFERROR(AVERAGEIF(J814:O814,"&gt;"&amp;0,J814:O814),"")</f>
        <v/>
      </c>
      <c r="Q814" s="61" t="e">
        <f t="shared" ref="Q814:Q823" si="129">MAXA(J814:O814)</f>
        <v>#REF!</v>
      </c>
    </row>
    <row r="815" spans="1:17">
      <c r="A815" s="112" t="s">
        <v>212</v>
      </c>
      <c r="B815" s="112">
        <v>5</v>
      </c>
      <c r="C815" s="112">
        <v>2024</v>
      </c>
      <c r="D815" s="112" t="s">
        <v>211</v>
      </c>
      <c r="E815" s="112" t="s">
        <v>211</v>
      </c>
      <c r="F815" s="206">
        <v>45444</v>
      </c>
      <c r="G815" s="112">
        <f t="shared" si="127"/>
        <v>30</v>
      </c>
      <c r="H815" s="114">
        <f t="shared" si="116"/>
        <v>45464</v>
      </c>
      <c r="I815" s="153">
        <f>_xlfn.XLOOKUP(Table12[[#This Row],[Month Year]],'Modelling New'!D:D,'Modelling New'!N:N)</f>
        <v>10.507</v>
      </c>
      <c r="J815" s="61" t="e">
        <f>'Raw Data'!#REF!/J$1</f>
        <v>#REF!</v>
      </c>
      <c r="K815" s="61" t="e">
        <f>'Raw Data'!#REF!/K$1</f>
        <v>#REF!</v>
      </c>
      <c r="L815" s="61" t="e">
        <f>'Raw Data'!#REF!/L$1</f>
        <v>#REF!</v>
      </c>
      <c r="M815" s="61" t="e">
        <f>'Raw Data'!#REF!/M$1</f>
        <v>#REF!</v>
      </c>
      <c r="N815" s="61" t="e">
        <f>'Raw Data'!#REF!/N$1</f>
        <v>#REF!</v>
      </c>
      <c r="O815" s="61" t="e">
        <f>'Raw Data'!#REF!/O$1</f>
        <v>#REF!</v>
      </c>
      <c r="P815" s="61" t="str">
        <f t="shared" si="128"/>
        <v/>
      </c>
      <c r="Q815" s="61" t="e">
        <f t="shared" si="129"/>
        <v>#REF!</v>
      </c>
    </row>
    <row r="816" spans="1:17">
      <c r="A816" s="112" t="s">
        <v>212</v>
      </c>
      <c r="B816" s="112">
        <v>5</v>
      </c>
      <c r="C816" s="112">
        <v>2024</v>
      </c>
      <c r="D816" s="112" t="s">
        <v>211</v>
      </c>
      <c r="E816" s="112" t="s">
        <v>211</v>
      </c>
      <c r="F816" s="206">
        <v>45444</v>
      </c>
      <c r="G816" s="112">
        <f t="shared" si="127"/>
        <v>30</v>
      </c>
      <c r="H816" s="114">
        <f t="shared" si="116"/>
        <v>45465</v>
      </c>
      <c r="I816" s="153">
        <f>_xlfn.XLOOKUP(Table12[[#This Row],[Month Year]],'Modelling New'!D:D,'Modelling New'!N:N)</f>
        <v>10.507</v>
      </c>
      <c r="J816" s="61" t="e">
        <f>'Raw Data'!#REF!/J$1</f>
        <v>#REF!</v>
      </c>
      <c r="K816" s="61" t="e">
        <f>'Raw Data'!#REF!/K$1</f>
        <v>#REF!</v>
      </c>
      <c r="L816" s="61" t="e">
        <f>'Raw Data'!#REF!/L$1</f>
        <v>#REF!</v>
      </c>
      <c r="M816" s="61" t="e">
        <f>'Raw Data'!#REF!/M$1</f>
        <v>#REF!</v>
      </c>
      <c r="N816" s="61" t="e">
        <f>'Raw Data'!#REF!/N$1</f>
        <v>#REF!</v>
      </c>
      <c r="O816" s="61" t="e">
        <f>'Raw Data'!#REF!/O$1</f>
        <v>#REF!</v>
      </c>
      <c r="P816" s="61" t="str">
        <f t="shared" si="128"/>
        <v/>
      </c>
      <c r="Q816" s="61" t="e">
        <f t="shared" si="129"/>
        <v>#REF!</v>
      </c>
    </row>
    <row r="817" spans="1:17">
      <c r="A817" s="112" t="s">
        <v>212</v>
      </c>
      <c r="B817" s="112">
        <v>5</v>
      </c>
      <c r="C817" s="112">
        <v>2024</v>
      </c>
      <c r="D817" s="112" t="s">
        <v>211</v>
      </c>
      <c r="E817" s="112" t="s">
        <v>211</v>
      </c>
      <c r="F817" s="206">
        <v>45444</v>
      </c>
      <c r="G817" s="112">
        <f t="shared" si="127"/>
        <v>30</v>
      </c>
      <c r="H817" s="114">
        <f t="shared" si="116"/>
        <v>45466</v>
      </c>
      <c r="I817" s="153">
        <f>_xlfn.XLOOKUP(Table12[[#This Row],[Month Year]],'Modelling New'!D:D,'Modelling New'!N:N)</f>
        <v>10.507</v>
      </c>
      <c r="J817" s="61" t="e">
        <f>'Raw Data'!#REF!/J$1</f>
        <v>#REF!</v>
      </c>
      <c r="K817" s="61" t="e">
        <f>'Raw Data'!#REF!/K$1</f>
        <v>#REF!</v>
      </c>
      <c r="L817" s="61" t="e">
        <f>'Raw Data'!#REF!/L$1</f>
        <v>#REF!</v>
      </c>
      <c r="M817" s="61" t="e">
        <f>'Raw Data'!#REF!/M$1</f>
        <v>#REF!</v>
      </c>
      <c r="N817" s="61" t="e">
        <f>'Raw Data'!#REF!/N$1</f>
        <v>#REF!</v>
      </c>
      <c r="O817" s="61" t="e">
        <f>'Raw Data'!#REF!/O$1</f>
        <v>#REF!</v>
      </c>
      <c r="P817" s="61" t="str">
        <f t="shared" si="128"/>
        <v/>
      </c>
      <c r="Q817" s="61" t="e">
        <f t="shared" si="129"/>
        <v>#REF!</v>
      </c>
    </row>
    <row r="818" spans="1:17">
      <c r="A818" s="112" t="s">
        <v>212</v>
      </c>
      <c r="B818" s="112">
        <v>5</v>
      </c>
      <c r="C818" s="112">
        <v>2024</v>
      </c>
      <c r="D818" s="112" t="s">
        <v>211</v>
      </c>
      <c r="E818" s="112" t="s">
        <v>211</v>
      </c>
      <c r="F818" s="206">
        <v>45444</v>
      </c>
      <c r="G818" s="112">
        <f t="shared" si="127"/>
        <v>30</v>
      </c>
      <c r="H818" s="114">
        <f t="shared" si="116"/>
        <v>45467</v>
      </c>
      <c r="I818" s="153">
        <f>_xlfn.XLOOKUP(Table12[[#This Row],[Month Year]],'Modelling New'!D:D,'Modelling New'!N:N)</f>
        <v>10.507</v>
      </c>
      <c r="J818" s="61" t="e">
        <f>'Raw Data'!#REF!/J$1</f>
        <v>#REF!</v>
      </c>
      <c r="K818" s="61" t="e">
        <f>'Raw Data'!#REF!/K$1</f>
        <v>#REF!</v>
      </c>
      <c r="L818" s="61" t="e">
        <f>'Raw Data'!#REF!/L$1</f>
        <v>#REF!</v>
      </c>
      <c r="M818" s="61" t="e">
        <f>'Raw Data'!#REF!/M$1</f>
        <v>#REF!</v>
      </c>
      <c r="N818" s="61" t="e">
        <f>'Raw Data'!#REF!/N$1</f>
        <v>#REF!</v>
      </c>
      <c r="O818" s="61" t="e">
        <f>'Raw Data'!#REF!/O$1</f>
        <v>#REF!</v>
      </c>
      <c r="P818" s="61" t="str">
        <f t="shared" si="128"/>
        <v/>
      </c>
      <c r="Q818" s="61" t="e">
        <f t="shared" si="129"/>
        <v>#REF!</v>
      </c>
    </row>
    <row r="819" spans="1:17">
      <c r="A819" s="112" t="s">
        <v>212</v>
      </c>
      <c r="B819" s="112">
        <v>5</v>
      </c>
      <c r="C819" s="112">
        <v>2024</v>
      </c>
      <c r="D819" s="112" t="s">
        <v>211</v>
      </c>
      <c r="E819" s="112" t="s">
        <v>211</v>
      </c>
      <c r="F819" s="206">
        <v>45444</v>
      </c>
      <c r="G819" s="112">
        <f t="shared" si="127"/>
        <v>30</v>
      </c>
      <c r="H819" s="114">
        <f t="shared" si="116"/>
        <v>45468</v>
      </c>
      <c r="I819" s="153">
        <f>_xlfn.XLOOKUP(Table12[[#This Row],[Month Year]],'Modelling New'!D:D,'Modelling New'!N:N)</f>
        <v>10.507</v>
      </c>
      <c r="J819" s="61" t="e">
        <f>'Raw Data'!#REF!/J$1</f>
        <v>#REF!</v>
      </c>
      <c r="K819" s="61" t="e">
        <f>'Raw Data'!#REF!/K$1</f>
        <v>#REF!</v>
      </c>
      <c r="L819" s="61" t="e">
        <f>'Raw Data'!#REF!/L$1</f>
        <v>#REF!</v>
      </c>
      <c r="M819" s="61" t="e">
        <f>'Raw Data'!#REF!/M$1</f>
        <v>#REF!</v>
      </c>
      <c r="N819" s="61" t="e">
        <f>'Raw Data'!#REF!/N$1</f>
        <v>#REF!</v>
      </c>
      <c r="O819" s="61" t="e">
        <f>'Raw Data'!#REF!/O$1</f>
        <v>#REF!</v>
      </c>
      <c r="P819" s="61" t="str">
        <f t="shared" si="128"/>
        <v/>
      </c>
      <c r="Q819" s="61" t="e">
        <f t="shared" si="129"/>
        <v>#REF!</v>
      </c>
    </row>
    <row r="820" spans="1:17">
      <c r="A820" s="112" t="s">
        <v>212</v>
      </c>
      <c r="B820" s="112">
        <v>5</v>
      </c>
      <c r="C820" s="112">
        <v>2024</v>
      </c>
      <c r="D820" s="112" t="s">
        <v>211</v>
      </c>
      <c r="E820" s="112" t="s">
        <v>211</v>
      </c>
      <c r="F820" s="206">
        <v>45444</v>
      </c>
      <c r="G820" s="112">
        <f t="shared" si="127"/>
        <v>30</v>
      </c>
      <c r="H820" s="114">
        <f t="shared" si="116"/>
        <v>45469</v>
      </c>
      <c r="I820" s="153">
        <f>_xlfn.XLOOKUP(Table12[[#This Row],[Month Year]],'Modelling New'!D:D,'Modelling New'!N:N)</f>
        <v>10.507</v>
      </c>
      <c r="J820" s="61" t="e">
        <f>'Raw Data'!#REF!/J$1</f>
        <v>#REF!</v>
      </c>
      <c r="K820" s="61" t="e">
        <f>'Raw Data'!#REF!/K$1</f>
        <v>#REF!</v>
      </c>
      <c r="L820" s="61" t="e">
        <f>'Raw Data'!#REF!/L$1</f>
        <v>#REF!</v>
      </c>
      <c r="M820" s="61" t="e">
        <f>'Raw Data'!#REF!/M$1</f>
        <v>#REF!</v>
      </c>
      <c r="N820" s="61" t="e">
        <f>'Raw Data'!#REF!/N$1</f>
        <v>#REF!</v>
      </c>
      <c r="O820" s="61" t="e">
        <f>'Raw Data'!#REF!/O$1</f>
        <v>#REF!</v>
      </c>
      <c r="P820" s="61" t="str">
        <f t="shared" si="128"/>
        <v/>
      </c>
      <c r="Q820" s="61" t="e">
        <f t="shared" si="129"/>
        <v>#REF!</v>
      </c>
    </row>
    <row r="821" spans="1:17">
      <c r="A821" s="112" t="s">
        <v>212</v>
      </c>
      <c r="B821" s="112">
        <v>5</v>
      </c>
      <c r="C821" s="112">
        <v>2024</v>
      </c>
      <c r="D821" s="112" t="s">
        <v>211</v>
      </c>
      <c r="E821" s="112" t="s">
        <v>211</v>
      </c>
      <c r="F821" s="206">
        <v>45444</v>
      </c>
      <c r="G821" s="112">
        <f t="shared" si="127"/>
        <v>30</v>
      </c>
      <c r="H821" s="114">
        <f t="shared" si="116"/>
        <v>45470</v>
      </c>
      <c r="I821" s="153">
        <f>_xlfn.XLOOKUP(Table12[[#This Row],[Month Year]],'Modelling New'!D:D,'Modelling New'!N:N)</f>
        <v>10.507</v>
      </c>
      <c r="J821" s="61" t="e">
        <f>'Raw Data'!#REF!/J$1</f>
        <v>#REF!</v>
      </c>
      <c r="K821" s="61" t="e">
        <f>'Raw Data'!#REF!/K$1</f>
        <v>#REF!</v>
      </c>
      <c r="L821" s="61" t="e">
        <f>'Raw Data'!#REF!/L$1</f>
        <v>#REF!</v>
      </c>
      <c r="M821" s="61" t="e">
        <f>'Raw Data'!#REF!/M$1</f>
        <v>#REF!</v>
      </c>
      <c r="N821" s="61" t="e">
        <f>'Raw Data'!#REF!/N$1</f>
        <v>#REF!</v>
      </c>
      <c r="O821" s="61" t="e">
        <f>'Raw Data'!#REF!/O$1</f>
        <v>#REF!</v>
      </c>
      <c r="P821" s="61" t="str">
        <f t="shared" si="128"/>
        <v/>
      </c>
      <c r="Q821" s="61" t="e">
        <f t="shared" si="129"/>
        <v>#REF!</v>
      </c>
    </row>
    <row r="822" spans="1:17">
      <c r="A822" s="112" t="s">
        <v>212</v>
      </c>
      <c r="B822" s="112">
        <v>5</v>
      </c>
      <c r="C822" s="112">
        <v>2024</v>
      </c>
      <c r="D822" s="112" t="s">
        <v>211</v>
      </c>
      <c r="E822" s="112" t="s">
        <v>211</v>
      </c>
      <c r="F822" s="206">
        <v>45444</v>
      </c>
      <c r="G822" s="112">
        <f t="shared" si="127"/>
        <v>30</v>
      </c>
      <c r="H822" s="114">
        <f t="shared" si="116"/>
        <v>45471</v>
      </c>
      <c r="I822" s="153">
        <f>_xlfn.XLOOKUP(Table12[[#This Row],[Month Year]],'Modelling New'!D:D,'Modelling New'!N:N)</f>
        <v>10.507</v>
      </c>
      <c r="J822" s="61" t="e">
        <f>'Raw Data'!#REF!/J$1</f>
        <v>#REF!</v>
      </c>
      <c r="K822" s="61" t="e">
        <f>'Raw Data'!#REF!/K$1</f>
        <v>#REF!</v>
      </c>
      <c r="L822" s="61" t="e">
        <f>'Raw Data'!#REF!/L$1</f>
        <v>#REF!</v>
      </c>
      <c r="M822" s="61" t="e">
        <f>'Raw Data'!#REF!/M$1</f>
        <v>#REF!</v>
      </c>
      <c r="N822" s="61" t="e">
        <f>'Raw Data'!#REF!/N$1</f>
        <v>#REF!</v>
      </c>
      <c r="O822" s="61" t="e">
        <f>'Raw Data'!#REF!/O$1</f>
        <v>#REF!</v>
      </c>
      <c r="P822" s="61" t="str">
        <f t="shared" si="128"/>
        <v/>
      </c>
      <c r="Q822" s="61" t="e">
        <f t="shared" si="129"/>
        <v>#REF!</v>
      </c>
    </row>
    <row r="823" spans="1:17">
      <c r="A823" s="112" t="s">
        <v>212</v>
      </c>
      <c r="B823" s="112">
        <v>5</v>
      </c>
      <c r="C823" s="112">
        <v>2024</v>
      </c>
      <c r="D823" s="112" t="s">
        <v>211</v>
      </c>
      <c r="E823" s="112" t="s">
        <v>211</v>
      </c>
      <c r="F823" s="206">
        <v>45444</v>
      </c>
      <c r="G823" s="112">
        <f t="shared" si="127"/>
        <v>30</v>
      </c>
      <c r="H823" s="114">
        <f t="shared" si="116"/>
        <v>45472</v>
      </c>
      <c r="I823" s="153">
        <f>_xlfn.XLOOKUP(Table12[[#This Row],[Month Year]],'Modelling New'!D:D,'Modelling New'!N:N)</f>
        <v>10.507</v>
      </c>
      <c r="J823" s="61" t="e">
        <f>'Raw Data'!#REF!/J$1</f>
        <v>#REF!</v>
      </c>
      <c r="K823" s="61" t="e">
        <f>'Raw Data'!#REF!/K$1</f>
        <v>#REF!</v>
      </c>
      <c r="L823" s="61" t="e">
        <f>'Raw Data'!#REF!/L$1</f>
        <v>#REF!</v>
      </c>
      <c r="M823" s="61" t="e">
        <f>'Raw Data'!#REF!/M$1</f>
        <v>#REF!</v>
      </c>
      <c r="N823" s="61" t="e">
        <f>'Raw Data'!#REF!/N$1</f>
        <v>#REF!</v>
      </c>
      <c r="O823" s="61" t="e">
        <f>'Raw Data'!#REF!/O$1</f>
        <v>#REF!</v>
      </c>
      <c r="P823" s="61" t="str">
        <f t="shared" si="128"/>
        <v/>
      </c>
      <c r="Q823" s="61" t="e">
        <f t="shared" si="129"/>
        <v>#REF!</v>
      </c>
    </row>
    <row r="824" spans="1:17">
      <c r="A824" s="112" t="s">
        <v>212</v>
      </c>
      <c r="B824" s="112">
        <v>5</v>
      </c>
      <c r="C824" s="112">
        <v>2024</v>
      </c>
      <c r="D824" s="112" t="s">
        <v>211</v>
      </c>
      <c r="E824" s="112" t="s">
        <v>211</v>
      </c>
      <c r="F824" s="206">
        <v>45444</v>
      </c>
      <c r="G824" s="112">
        <f>DAY(EOMONTH(F824,0))</f>
        <v>30</v>
      </c>
      <c r="H824" s="114">
        <f t="shared" si="116"/>
        <v>45473</v>
      </c>
      <c r="I824" s="153">
        <f>_xlfn.XLOOKUP(Table12[[#This Row],[Month Year]],'Modelling New'!D:D,'Modelling New'!N:N)</f>
        <v>10.507</v>
      </c>
      <c r="J824" s="61" t="e">
        <f>'Raw Data'!#REF!/J$1</f>
        <v>#REF!</v>
      </c>
      <c r="K824" s="61" t="e">
        <f>'Raw Data'!#REF!/K$1</f>
        <v>#REF!</v>
      </c>
      <c r="L824" s="61" t="e">
        <f>'Raw Data'!#REF!/L$1</f>
        <v>#REF!</v>
      </c>
      <c r="M824" s="61" t="e">
        <f>'Raw Data'!#REF!/M$1</f>
        <v>#REF!</v>
      </c>
      <c r="N824" s="61" t="e">
        <f>'Raw Data'!#REF!/N$1</f>
        <v>#REF!</v>
      </c>
      <c r="O824" s="61" t="e">
        <f>'Raw Data'!#REF!/O$1</f>
        <v>#REF!</v>
      </c>
      <c r="P824" s="61" t="str">
        <f>IFERROR(AVERAGEIF(J824:O824,"&gt;"&amp;0,J824:O824),"")</f>
        <v/>
      </c>
      <c r="Q824" s="61" t="e">
        <f>MAXA(J824:O824)</f>
        <v>#REF!</v>
      </c>
    </row>
    <row r="825" spans="1:17">
      <c r="A825" s="112" t="s">
        <v>212</v>
      </c>
      <c r="B825" s="112">
        <v>5</v>
      </c>
      <c r="C825" s="112">
        <v>2024</v>
      </c>
      <c r="D825" s="112" t="s">
        <v>211</v>
      </c>
      <c r="E825" s="112" t="s">
        <v>211</v>
      </c>
      <c r="F825" s="206">
        <v>45474</v>
      </c>
      <c r="G825" s="112">
        <f t="shared" ref="G825:G840" si="130">DAY(EOMONTH(F825,0))</f>
        <v>31</v>
      </c>
      <c r="H825" s="114">
        <f t="shared" si="116"/>
        <v>45474</v>
      </c>
      <c r="I825" s="153">
        <f>_xlfn.XLOOKUP(Table12[[#This Row],[Month Year]],'Modelling New'!D:D,'Modelling New'!N:N)</f>
        <v>10.507</v>
      </c>
      <c r="J825" s="61" t="e">
        <f>'Raw Data'!#REF!/J$1</f>
        <v>#REF!</v>
      </c>
      <c r="K825" s="61" t="e">
        <f>'Raw Data'!#REF!/K$1</f>
        <v>#REF!</v>
      </c>
      <c r="L825" s="61" t="e">
        <f>'Raw Data'!#REF!/L$1</f>
        <v>#REF!</v>
      </c>
      <c r="M825" s="61" t="e">
        <f>'Raw Data'!#REF!/M$1</f>
        <v>#REF!</v>
      </c>
      <c r="N825" s="61" t="e">
        <f>'Raw Data'!#REF!/N$1</f>
        <v>#REF!</v>
      </c>
      <c r="O825" s="61" t="e">
        <f>'Raw Data'!#REF!/O$1</f>
        <v>#REF!</v>
      </c>
      <c r="P825" s="61" t="str">
        <f t="shared" ref="P825:P840" si="131">IFERROR(AVERAGEIF(J825:O825,"&gt;"&amp;0,J825:O825),"")</f>
        <v/>
      </c>
      <c r="Q825" s="61" t="e">
        <f t="shared" ref="Q825:Q840" si="132">MAXA(J825:O825)</f>
        <v>#REF!</v>
      </c>
    </row>
    <row r="826" spans="1:17">
      <c r="A826" s="112" t="s">
        <v>212</v>
      </c>
      <c r="B826" s="112">
        <v>5</v>
      </c>
      <c r="C826" s="112">
        <v>2024</v>
      </c>
      <c r="D826" s="112" t="s">
        <v>211</v>
      </c>
      <c r="E826" s="112" t="s">
        <v>211</v>
      </c>
      <c r="F826" s="206">
        <v>45474</v>
      </c>
      <c r="G826" s="112">
        <f t="shared" si="130"/>
        <v>31</v>
      </c>
      <c r="H826" s="114">
        <f t="shared" si="116"/>
        <v>45475</v>
      </c>
      <c r="I826" s="153">
        <f>_xlfn.XLOOKUP(Table12[[#This Row],[Month Year]],'Modelling New'!D:D,'Modelling New'!N:N)</f>
        <v>10.507</v>
      </c>
      <c r="J826" s="61" t="e">
        <f>'Raw Data'!#REF!/J$1</f>
        <v>#REF!</v>
      </c>
      <c r="K826" s="61" t="e">
        <f>'Raw Data'!#REF!/K$1</f>
        <v>#REF!</v>
      </c>
      <c r="L826" s="61" t="e">
        <f>'Raw Data'!#REF!/L$1</f>
        <v>#REF!</v>
      </c>
      <c r="M826" s="61" t="e">
        <f>'Raw Data'!#REF!/M$1</f>
        <v>#REF!</v>
      </c>
      <c r="N826" s="61" t="e">
        <f>'Raw Data'!#REF!/N$1</f>
        <v>#REF!</v>
      </c>
      <c r="O826" s="61" t="e">
        <f>'Raw Data'!#REF!/O$1</f>
        <v>#REF!</v>
      </c>
      <c r="P826" s="61" t="str">
        <f t="shared" si="131"/>
        <v/>
      </c>
      <c r="Q826" s="61" t="e">
        <f t="shared" si="132"/>
        <v>#REF!</v>
      </c>
    </row>
    <row r="827" spans="1:17">
      <c r="A827" s="112" t="s">
        <v>212</v>
      </c>
      <c r="B827" s="112">
        <v>5</v>
      </c>
      <c r="C827" s="112">
        <v>2024</v>
      </c>
      <c r="D827" s="112" t="s">
        <v>211</v>
      </c>
      <c r="E827" s="112" t="s">
        <v>211</v>
      </c>
      <c r="F827" s="206">
        <v>45474</v>
      </c>
      <c r="G827" s="112">
        <f t="shared" si="130"/>
        <v>31</v>
      </c>
      <c r="H827" s="114">
        <f t="shared" si="116"/>
        <v>45476</v>
      </c>
      <c r="I827" s="153">
        <f>_xlfn.XLOOKUP(Table12[[#This Row],[Month Year]],'Modelling New'!D:D,'Modelling New'!N:N)</f>
        <v>10.507</v>
      </c>
      <c r="J827" s="61" t="e">
        <f>'Raw Data'!#REF!/J$1</f>
        <v>#REF!</v>
      </c>
      <c r="K827" s="61" t="e">
        <f>'Raw Data'!#REF!/K$1</f>
        <v>#REF!</v>
      </c>
      <c r="L827" s="61" t="e">
        <f>'Raw Data'!#REF!/L$1</f>
        <v>#REF!</v>
      </c>
      <c r="M827" s="61" t="e">
        <f>'Raw Data'!#REF!/M$1</f>
        <v>#REF!</v>
      </c>
      <c r="N827" s="61" t="e">
        <f>'Raw Data'!#REF!/N$1</f>
        <v>#REF!</v>
      </c>
      <c r="O827" s="61" t="e">
        <f>'Raw Data'!#REF!/O$1</f>
        <v>#REF!</v>
      </c>
      <c r="P827" s="61" t="str">
        <f t="shared" si="131"/>
        <v/>
      </c>
      <c r="Q827" s="61" t="e">
        <f t="shared" si="132"/>
        <v>#REF!</v>
      </c>
    </row>
    <row r="828" spans="1:17">
      <c r="A828" s="112" t="s">
        <v>212</v>
      </c>
      <c r="B828" s="112">
        <v>5</v>
      </c>
      <c r="C828" s="112">
        <v>2024</v>
      </c>
      <c r="D828" s="112" t="s">
        <v>211</v>
      </c>
      <c r="E828" s="112" t="s">
        <v>211</v>
      </c>
      <c r="F828" s="206">
        <v>45474</v>
      </c>
      <c r="G828" s="112">
        <f t="shared" si="130"/>
        <v>31</v>
      </c>
      <c r="H828" s="114">
        <f t="shared" si="116"/>
        <v>45477</v>
      </c>
      <c r="I828" s="153">
        <f>_xlfn.XLOOKUP(Table12[[#This Row],[Month Year]],'Modelling New'!D:D,'Modelling New'!N:N)</f>
        <v>10.507</v>
      </c>
      <c r="J828" s="61" t="e">
        <f>'Raw Data'!#REF!/J$1</f>
        <v>#REF!</v>
      </c>
      <c r="K828" s="61" t="e">
        <f>'Raw Data'!#REF!/K$1</f>
        <v>#REF!</v>
      </c>
      <c r="L828" s="61" t="e">
        <f>'Raw Data'!#REF!/L$1</f>
        <v>#REF!</v>
      </c>
      <c r="M828" s="61" t="e">
        <f>'Raw Data'!#REF!/M$1</f>
        <v>#REF!</v>
      </c>
      <c r="N828" s="61" t="e">
        <f>'Raw Data'!#REF!/N$1</f>
        <v>#REF!</v>
      </c>
      <c r="O828" s="61" t="e">
        <f>'Raw Data'!#REF!/O$1</f>
        <v>#REF!</v>
      </c>
      <c r="P828" s="61" t="str">
        <f t="shared" si="131"/>
        <v/>
      </c>
      <c r="Q828" s="61" t="e">
        <f t="shared" si="132"/>
        <v>#REF!</v>
      </c>
    </row>
    <row r="829" spans="1:17">
      <c r="A829" s="112" t="s">
        <v>212</v>
      </c>
      <c r="B829" s="112">
        <v>5</v>
      </c>
      <c r="C829" s="112">
        <v>2024</v>
      </c>
      <c r="D829" s="112" t="s">
        <v>211</v>
      </c>
      <c r="E829" s="112" t="s">
        <v>211</v>
      </c>
      <c r="F829" s="206">
        <v>45474</v>
      </c>
      <c r="G829" s="112">
        <f t="shared" si="130"/>
        <v>31</v>
      </c>
      <c r="H829" s="114">
        <f t="shared" si="116"/>
        <v>45478</v>
      </c>
      <c r="I829" s="153">
        <f>_xlfn.XLOOKUP(Table12[[#This Row],[Month Year]],'Modelling New'!D:D,'Modelling New'!N:N)</f>
        <v>10.507</v>
      </c>
      <c r="J829" s="61" t="e">
        <f>'Raw Data'!#REF!/J$1</f>
        <v>#REF!</v>
      </c>
      <c r="K829" s="61" t="e">
        <f>'Raw Data'!#REF!/K$1</f>
        <v>#REF!</v>
      </c>
      <c r="L829" s="61" t="e">
        <f>'Raw Data'!#REF!/L$1</f>
        <v>#REF!</v>
      </c>
      <c r="M829" s="61" t="e">
        <f>'Raw Data'!#REF!/M$1</f>
        <v>#REF!</v>
      </c>
      <c r="N829" s="61" t="e">
        <f>'Raw Data'!#REF!/N$1</f>
        <v>#REF!</v>
      </c>
      <c r="O829" s="61" t="e">
        <f>'Raw Data'!#REF!/O$1</f>
        <v>#REF!</v>
      </c>
      <c r="P829" s="61" t="str">
        <f t="shared" si="131"/>
        <v/>
      </c>
      <c r="Q829" s="61" t="e">
        <f t="shared" si="132"/>
        <v>#REF!</v>
      </c>
    </row>
    <row r="830" spans="1:17">
      <c r="A830" s="112" t="s">
        <v>212</v>
      </c>
      <c r="B830" s="112">
        <v>5</v>
      </c>
      <c r="C830" s="112">
        <v>2024</v>
      </c>
      <c r="D830" s="112" t="s">
        <v>211</v>
      </c>
      <c r="E830" s="112" t="s">
        <v>211</v>
      </c>
      <c r="F830" s="206">
        <v>45474</v>
      </c>
      <c r="G830" s="112">
        <f t="shared" si="130"/>
        <v>31</v>
      </c>
      <c r="H830" s="114">
        <f t="shared" si="116"/>
        <v>45479</v>
      </c>
      <c r="I830" s="153">
        <f>_xlfn.XLOOKUP(Table12[[#This Row],[Month Year]],'Modelling New'!D:D,'Modelling New'!N:N)</f>
        <v>10.507</v>
      </c>
      <c r="J830" s="61" t="e">
        <f>'Raw Data'!#REF!/J$1</f>
        <v>#REF!</v>
      </c>
      <c r="K830" s="61" t="e">
        <f>'Raw Data'!#REF!/K$1</f>
        <v>#REF!</v>
      </c>
      <c r="L830" s="61" t="e">
        <f>'Raw Data'!#REF!/L$1</f>
        <v>#REF!</v>
      </c>
      <c r="M830" s="61" t="e">
        <f>'Raw Data'!#REF!/M$1</f>
        <v>#REF!</v>
      </c>
      <c r="N830" s="61" t="e">
        <f>'Raw Data'!#REF!/N$1</f>
        <v>#REF!</v>
      </c>
      <c r="O830" s="61" t="e">
        <f>'Raw Data'!#REF!/O$1</f>
        <v>#REF!</v>
      </c>
      <c r="P830" s="61" t="str">
        <f t="shared" si="131"/>
        <v/>
      </c>
      <c r="Q830" s="61" t="e">
        <f t="shared" si="132"/>
        <v>#REF!</v>
      </c>
    </row>
    <row r="831" spans="1:17">
      <c r="A831" s="112" t="s">
        <v>212</v>
      </c>
      <c r="B831" s="112">
        <v>5</v>
      </c>
      <c r="C831" s="112">
        <v>2024</v>
      </c>
      <c r="D831" s="112" t="s">
        <v>211</v>
      </c>
      <c r="E831" s="112" t="s">
        <v>211</v>
      </c>
      <c r="F831" s="206">
        <v>45474</v>
      </c>
      <c r="G831" s="112">
        <f t="shared" si="130"/>
        <v>31</v>
      </c>
      <c r="H831" s="114">
        <f t="shared" si="116"/>
        <v>45480</v>
      </c>
      <c r="I831" s="153">
        <f>_xlfn.XLOOKUP(Table12[[#This Row],[Month Year]],'Modelling New'!D:D,'Modelling New'!N:N)</f>
        <v>10.507</v>
      </c>
      <c r="J831" s="61" t="e">
        <f>'Raw Data'!#REF!/J$1</f>
        <v>#REF!</v>
      </c>
      <c r="K831" s="61" t="e">
        <f>'Raw Data'!#REF!/K$1</f>
        <v>#REF!</v>
      </c>
      <c r="L831" s="61" t="e">
        <f>'Raw Data'!#REF!/L$1</f>
        <v>#REF!</v>
      </c>
      <c r="M831" s="61" t="e">
        <f>'Raw Data'!#REF!/M$1</f>
        <v>#REF!</v>
      </c>
      <c r="N831" s="61" t="e">
        <f>'Raw Data'!#REF!/N$1</f>
        <v>#REF!</v>
      </c>
      <c r="O831" s="61" t="e">
        <f>'Raw Data'!#REF!/O$1</f>
        <v>#REF!</v>
      </c>
      <c r="P831" s="61" t="str">
        <f t="shared" si="131"/>
        <v/>
      </c>
      <c r="Q831" s="61" t="e">
        <f t="shared" si="132"/>
        <v>#REF!</v>
      </c>
    </row>
    <row r="832" spans="1:17">
      <c r="A832" s="112" t="s">
        <v>212</v>
      </c>
      <c r="B832" s="112">
        <v>5</v>
      </c>
      <c r="C832" s="112">
        <v>2024</v>
      </c>
      <c r="D832" s="112" t="s">
        <v>211</v>
      </c>
      <c r="E832" s="112" t="s">
        <v>211</v>
      </c>
      <c r="F832" s="206">
        <v>45474</v>
      </c>
      <c r="G832" s="112">
        <f t="shared" si="130"/>
        <v>31</v>
      </c>
      <c r="H832" s="114">
        <f t="shared" si="116"/>
        <v>45481</v>
      </c>
      <c r="I832" s="153">
        <f>_xlfn.XLOOKUP(Table12[[#This Row],[Month Year]],'Modelling New'!D:D,'Modelling New'!N:N)</f>
        <v>10.507</v>
      </c>
      <c r="J832" s="61" t="e">
        <f>'Raw Data'!#REF!/J$1</f>
        <v>#REF!</v>
      </c>
      <c r="K832" s="61" t="e">
        <f>'Raw Data'!#REF!/K$1</f>
        <v>#REF!</v>
      </c>
      <c r="L832" s="61" t="e">
        <f>'Raw Data'!#REF!/L$1</f>
        <v>#REF!</v>
      </c>
      <c r="M832" s="61" t="e">
        <f>'Raw Data'!#REF!/M$1</f>
        <v>#REF!</v>
      </c>
      <c r="N832" s="61" t="e">
        <f>'Raw Data'!#REF!/N$1</f>
        <v>#REF!</v>
      </c>
      <c r="O832" s="61" t="e">
        <f>'Raw Data'!#REF!/O$1</f>
        <v>#REF!</v>
      </c>
      <c r="P832" s="61" t="str">
        <f t="shared" si="131"/>
        <v/>
      </c>
      <c r="Q832" s="61" t="e">
        <f t="shared" si="132"/>
        <v>#REF!</v>
      </c>
    </row>
    <row r="833" spans="1:17">
      <c r="A833" s="112" t="s">
        <v>212</v>
      </c>
      <c r="B833" s="112">
        <v>5</v>
      </c>
      <c r="C833" s="112">
        <v>2024</v>
      </c>
      <c r="D833" s="112" t="s">
        <v>211</v>
      </c>
      <c r="E833" s="112" t="s">
        <v>211</v>
      </c>
      <c r="F833" s="206">
        <v>45474</v>
      </c>
      <c r="G833" s="112">
        <f t="shared" si="130"/>
        <v>31</v>
      </c>
      <c r="H833" s="114">
        <f t="shared" si="116"/>
        <v>45482</v>
      </c>
      <c r="I833" s="153">
        <f>_xlfn.XLOOKUP(Table12[[#This Row],[Month Year]],'Modelling New'!D:D,'Modelling New'!N:N)</f>
        <v>10.507</v>
      </c>
      <c r="J833" s="61" t="e">
        <f>'Raw Data'!#REF!/J$1</f>
        <v>#REF!</v>
      </c>
      <c r="K833" s="61" t="e">
        <f>'Raw Data'!#REF!/K$1</f>
        <v>#REF!</v>
      </c>
      <c r="L833" s="61" t="e">
        <f>'Raw Data'!#REF!/L$1</f>
        <v>#REF!</v>
      </c>
      <c r="M833" s="61" t="e">
        <f>'Raw Data'!#REF!/M$1</f>
        <v>#REF!</v>
      </c>
      <c r="N833" s="61" t="e">
        <f>'Raw Data'!#REF!/N$1</f>
        <v>#REF!</v>
      </c>
      <c r="O833" s="61" t="e">
        <f>'Raw Data'!#REF!/O$1</f>
        <v>#REF!</v>
      </c>
      <c r="P833" s="61" t="str">
        <f t="shared" si="131"/>
        <v/>
      </c>
      <c r="Q833" s="61" t="e">
        <f t="shared" si="132"/>
        <v>#REF!</v>
      </c>
    </row>
    <row r="834" spans="1:17">
      <c r="A834" s="112" t="s">
        <v>212</v>
      </c>
      <c r="B834" s="112">
        <v>5</v>
      </c>
      <c r="C834" s="112">
        <v>2024</v>
      </c>
      <c r="D834" s="112" t="s">
        <v>211</v>
      </c>
      <c r="E834" s="112" t="s">
        <v>211</v>
      </c>
      <c r="F834" s="206">
        <v>45474</v>
      </c>
      <c r="G834" s="112">
        <f t="shared" si="130"/>
        <v>31</v>
      </c>
      <c r="H834" s="114">
        <f t="shared" si="116"/>
        <v>45483</v>
      </c>
      <c r="I834" s="153">
        <f>_xlfn.XLOOKUP(Table12[[#This Row],[Month Year]],'Modelling New'!D:D,'Modelling New'!N:N)</f>
        <v>10.507</v>
      </c>
      <c r="J834" s="61" t="e">
        <f>'Raw Data'!#REF!/J$1</f>
        <v>#REF!</v>
      </c>
      <c r="K834" s="61" t="e">
        <f>'Raw Data'!#REF!/K$1</f>
        <v>#REF!</v>
      </c>
      <c r="L834" s="61" t="e">
        <f>'Raw Data'!#REF!/L$1</f>
        <v>#REF!</v>
      </c>
      <c r="M834" s="61" t="e">
        <f>'Raw Data'!#REF!/M$1</f>
        <v>#REF!</v>
      </c>
      <c r="N834" s="61" t="e">
        <f>'Raw Data'!#REF!/N$1</f>
        <v>#REF!</v>
      </c>
      <c r="O834" s="61" t="e">
        <f>'Raw Data'!#REF!/O$1</f>
        <v>#REF!</v>
      </c>
      <c r="P834" s="61" t="str">
        <f t="shared" si="131"/>
        <v/>
      </c>
      <c r="Q834" s="61" t="e">
        <f t="shared" si="132"/>
        <v>#REF!</v>
      </c>
    </row>
    <row r="835" spans="1:17">
      <c r="A835" s="112" t="s">
        <v>212</v>
      </c>
      <c r="B835" s="112">
        <v>5</v>
      </c>
      <c r="C835" s="112">
        <v>2024</v>
      </c>
      <c r="D835" s="112" t="s">
        <v>211</v>
      </c>
      <c r="E835" s="112" t="s">
        <v>211</v>
      </c>
      <c r="F835" s="206">
        <v>45474</v>
      </c>
      <c r="G835" s="112">
        <f t="shared" si="130"/>
        <v>31</v>
      </c>
      <c r="H835" s="114">
        <f t="shared" si="116"/>
        <v>45484</v>
      </c>
      <c r="I835" s="153">
        <f>_xlfn.XLOOKUP(Table12[[#This Row],[Month Year]],'Modelling New'!D:D,'Modelling New'!N:N)</f>
        <v>10.507</v>
      </c>
      <c r="J835" s="61" t="e">
        <f>'Raw Data'!#REF!/J$1</f>
        <v>#REF!</v>
      </c>
      <c r="K835" s="61" t="e">
        <f>'Raw Data'!#REF!/K$1</f>
        <v>#REF!</v>
      </c>
      <c r="L835" s="61" t="e">
        <f>'Raw Data'!#REF!/L$1</f>
        <v>#REF!</v>
      </c>
      <c r="M835" s="61" t="e">
        <f>'Raw Data'!#REF!/M$1</f>
        <v>#REF!</v>
      </c>
      <c r="N835" s="61" t="e">
        <f>'Raw Data'!#REF!/N$1</f>
        <v>#REF!</v>
      </c>
      <c r="O835" s="61" t="e">
        <f>'Raw Data'!#REF!/O$1</f>
        <v>#REF!</v>
      </c>
      <c r="P835" s="61" t="str">
        <f t="shared" si="131"/>
        <v/>
      </c>
      <c r="Q835" s="61" t="e">
        <f t="shared" si="132"/>
        <v>#REF!</v>
      </c>
    </row>
    <row r="836" spans="1:17">
      <c r="A836" s="112" t="s">
        <v>212</v>
      </c>
      <c r="B836" s="112">
        <v>5</v>
      </c>
      <c r="C836" s="112">
        <v>2024</v>
      </c>
      <c r="D836" s="112" t="s">
        <v>211</v>
      </c>
      <c r="E836" s="112" t="s">
        <v>211</v>
      </c>
      <c r="F836" s="206">
        <v>45474</v>
      </c>
      <c r="G836" s="112">
        <f t="shared" si="130"/>
        <v>31</v>
      </c>
      <c r="H836" s="114">
        <f t="shared" si="116"/>
        <v>45485</v>
      </c>
      <c r="I836" s="153">
        <f>_xlfn.XLOOKUP(Table12[[#This Row],[Month Year]],'Modelling New'!D:D,'Modelling New'!N:N)</f>
        <v>10.507</v>
      </c>
      <c r="J836" s="61" t="e">
        <f>'Raw Data'!#REF!/J$1</f>
        <v>#REF!</v>
      </c>
      <c r="K836" s="61" t="e">
        <f>'Raw Data'!#REF!/K$1</f>
        <v>#REF!</v>
      </c>
      <c r="L836" s="61" t="e">
        <f>'Raw Data'!#REF!/L$1</f>
        <v>#REF!</v>
      </c>
      <c r="M836" s="61" t="e">
        <f>'Raw Data'!#REF!/M$1</f>
        <v>#REF!</v>
      </c>
      <c r="N836" s="61" t="e">
        <f>'Raw Data'!#REF!/N$1</f>
        <v>#REF!</v>
      </c>
      <c r="O836" s="61" t="e">
        <f>'Raw Data'!#REF!/O$1</f>
        <v>#REF!</v>
      </c>
      <c r="P836" s="61" t="str">
        <f t="shared" si="131"/>
        <v/>
      </c>
      <c r="Q836" s="61" t="e">
        <f t="shared" si="132"/>
        <v>#REF!</v>
      </c>
    </row>
    <row r="837" spans="1:17">
      <c r="A837" s="112" t="s">
        <v>212</v>
      </c>
      <c r="B837" s="112">
        <v>5</v>
      </c>
      <c r="C837" s="112">
        <v>2024</v>
      </c>
      <c r="D837" s="112" t="s">
        <v>211</v>
      </c>
      <c r="E837" s="112" t="s">
        <v>211</v>
      </c>
      <c r="F837" s="206">
        <v>45474</v>
      </c>
      <c r="G837" s="112">
        <f t="shared" si="130"/>
        <v>31</v>
      </c>
      <c r="H837" s="114">
        <f t="shared" si="116"/>
        <v>45486</v>
      </c>
      <c r="I837" s="153">
        <f>_xlfn.XLOOKUP(Table12[[#This Row],[Month Year]],'Modelling New'!D:D,'Modelling New'!N:N)</f>
        <v>10.507</v>
      </c>
      <c r="J837" s="61" t="e">
        <f>'Raw Data'!#REF!/J$1</f>
        <v>#REF!</v>
      </c>
      <c r="K837" s="61" t="e">
        <f>'Raw Data'!#REF!/K$1</f>
        <v>#REF!</v>
      </c>
      <c r="L837" s="61" t="e">
        <f>'Raw Data'!#REF!/L$1</f>
        <v>#REF!</v>
      </c>
      <c r="M837" s="61" t="e">
        <f>'Raw Data'!#REF!/M$1</f>
        <v>#REF!</v>
      </c>
      <c r="N837" s="61" t="e">
        <f>'Raw Data'!#REF!/N$1</f>
        <v>#REF!</v>
      </c>
      <c r="O837" s="61" t="e">
        <f>'Raw Data'!#REF!/O$1</f>
        <v>#REF!</v>
      </c>
      <c r="P837" s="61" t="str">
        <f t="shared" si="131"/>
        <v/>
      </c>
      <c r="Q837" s="61" t="e">
        <f t="shared" si="132"/>
        <v>#REF!</v>
      </c>
    </row>
    <row r="838" spans="1:17">
      <c r="A838" s="112" t="s">
        <v>212</v>
      </c>
      <c r="B838" s="112">
        <v>5</v>
      </c>
      <c r="C838" s="112">
        <v>2024</v>
      </c>
      <c r="D838" s="112" t="s">
        <v>211</v>
      </c>
      <c r="E838" s="112" t="s">
        <v>211</v>
      </c>
      <c r="F838" s="206">
        <v>45474</v>
      </c>
      <c r="G838" s="112">
        <f t="shared" si="130"/>
        <v>31</v>
      </c>
      <c r="H838" s="114">
        <f t="shared" si="116"/>
        <v>45487</v>
      </c>
      <c r="I838" s="153">
        <f>_xlfn.XLOOKUP(Table12[[#This Row],[Month Year]],'Modelling New'!D:D,'Modelling New'!N:N)</f>
        <v>10.507</v>
      </c>
      <c r="J838" s="61" t="e">
        <f>'Raw Data'!#REF!/J$1</f>
        <v>#REF!</v>
      </c>
      <c r="K838" s="61" t="e">
        <f>'Raw Data'!#REF!/K$1</f>
        <v>#REF!</v>
      </c>
      <c r="L838" s="61" t="e">
        <f>'Raw Data'!#REF!/L$1</f>
        <v>#REF!</v>
      </c>
      <c r="M838" s="61" t="e">
        <f>'Raw Data'!#REF!/M$1</f>
        <v>#REF!</v>
      </c>
      <c r="N838" s="61" t="e">
        <f>'Raw Data'!#REF!/N$1</f>
        <v>#REF!</v>
      </c>
      <c r="O838" s="61" t="e">
        <f>'Raw Data'!#REF!/O$1</f>
        <v>#REF!</v>
      </c>
      <c r="P838" s="61" t="str">
        <f t="shared" si="131"/>
        <v/>
      </c>
      <c r="Q838" s="61" t="e">
        <f t="shared" si="132"/>
        <v>#REF!</v>
      </c>
    </row>
    <row r="839" spans="1:17">
      <c r="A839" s="112" t="s">
        <v>212</v>
      </c>
      <c r="B839" s="112">
        <v>5</v>
      </c>
      <c r="C839" s="112">
        <v>2024</v>
      </c>
      <c r="D839" s="112" t="s">
        <v>211</v>
      </c>
      <c r="E839" s="112" t="s">
        <v>211</v>
      </c>
      <c r="F839" s="206">
        <v>45474</v>
      </c>
      <c r="G839" s="112">
        <f t="shared" si="130"/>
        <v>31</v>
      </c>
      <c r="H839" s="114">
        <f t="shared" si="116"/>
        <v>45488</v>
      </c>
      <c r="I839" s="153">
        <f>_xlfn.XLOOKUP(Table12[[#This Row],[Month Year]],'Modelling New'!D:D,'Modelling New'!N:N)</f>
        <v>10.507</v>
      </c>
      <c r="J839" s="61" t="e">
        <f>'Raw Data'!#REF!/J$1</f>
        <v>#REF!</v>
      </c>
      <c r="K839" s="61" t="e">
        <f>'Raw Data'!#REF!/K$1</f>
        <v>#REF!</v>
      </c>
      <c r="L839" s="61" t="e">
        <f>'Raw Data'!#REF!/L$1</f>
        <v>#REF!</v>
      </c>
      <c r="M839" s="61" t="e">
        <f>'Raw Data'!#REF!/M$1</f>
        <v>#REF!</v>
      </c>
      <c r="N839" s="61" t="e">
        <f>'Raw Data'!#REF!/N$1</f>
        <v>#REF!</v>
      </c>
      <c r="O839" s="61" t="e">
        <f>'Raw Data'!#REF!/O$1</f>
        <v>#REF!</v>
      </c>
      <c r="P839" s="61" t="str">
        <f t="shared" si="131"/>
        <v/>
      </c>
      <c r="Q839" s="61" t="e">
        <f t="shared" si="132"/>
        <v>#REF!</v>
      </c>
    </row>
    <row r="840" spans="1:17">
      <c r="A840" s="112" t="s">
        <v>212</v>
      </c>
      <c r="B840" s="112">
        <v>5</v>
      </c>
      <c r="C840" s="112">
        <v>2024</v>
      </c>
      <c r="D840" s="112" t="s">
        <v>211</v>
      </c>
      <c r="E840" s="112" t="s">
        <v>211</v>
      </c>
      <c r="F840" s="206">
        <v>45474</v>
      </c>
      <c r="G840" s="112">
        <f t="shared" si="130"/>
        <v>31</v>
      </c>
      <c r="H840" s="114">
        <f t="shared" si="116"/>
        <v>45489</v>
      </c>
      <c r="I840" s="153">
        <f>_xlfn.XLOOKUP(Table12[[#This Row],[Month Year]],'Modelling New'!D:D,'Modelling New'!N:N)</f>
        <v>10.507</v>
      </c>
      <c r="J840" s="61" t="e">
        <f>'Raw Data'!#REF!/J$1</f>
        <v>#REF!</v>
      </c>
      <c r="K840" s="61" t="e">
        <f>'Raw Data'!#REF!/K$1</f>
        <v>#REF!</v>
      </c>
      <c r="L840" s="61" t="e">
        <f>'Raw Data'!#REF!/L$1</f>
        <v>#REF!</v>
      </c>
      <c r="M840" s="61" t="e">
        <f>'Raw Data'!#REF!/M$1</f>
        <v>#REF!</v>
      </c>
      <c r="N840" s="61" t="e">
        <f>'Raw Data'!#REF!/N$1</f>
        <v>#REF!</v>
      </c>
      <c r="O840" s="61" t="e">
        <f>'Raw Data'!#REF!/O$1</f>
        <v>#REF!</v>
      </c>
      <c r="P840" s="61" t="str">
        <f t="shared" si="131"/>
        <v/>
      </c>
      <c r="Q840" s="61" t="e">
        <f t="shared" si="132"/>
        <v>#REF!</v>
      </c>
    </row>
    <row r="841" spans="1:17">
      <c r="A841" s="112" t="s">
        <v>212</v>
      </c>
      <c r="B841" s="112">
        <v>5</v>
      </c>
      <c r="C841" s="112">
        <v>2024</v>
      </c>
      <c r="D841" s="112" t="s">
        <v>211</v>
      </c>
      <c r="E841" s="112" t="s">
        <v>211</v>
      </c>
      <c r="F841" s="206">
        <v>45474</v>
      </c>
      <c r="G841" s="112">
        <f t="shared" ref="G841:G855" si="133">DAY(EOMONTH(F841,0))</f>
        <v>31</v>
      </c>
      <c r="H841" s="114">
        <f t="shared" si="116"/>
        <v>45490</v>
      </c>
      <c r="I841" s="153">
        <f>_xlfn.XLOOKUP(Table12[[#This Row],[Month Year]],'Modelling New'!D:D,'Modelling New'!N:N)</f>
        <v>10.507</v>
      </c>
      <c r="J841" s="61" t="e">
        <f>'Raw Data'!#REF!/J$1</f>
        <v>#REF!</v>
      </c>
      <c r="K841" s="61" t="e">
        <f>'Raw Data'!#REF!/K$1</f>
        <v>#REF!</v>
      </c>
      <c r="L841" s="61" t="e">
        <f>'Raw Data'!#REF!/L$1</f>
        <v>#REF!</v>
      </c>
      <c r="M841" s="61" t="e">
        <f>'Raw Data'!#REF!/M$1</f>
        <v>#REF!</v>
      </c>
      <c r="N841" s="61" t="e">
        <f>'Raw Data'!#REF!/N$1</f>
        <v>#REF!</v>
      </c>
      <c r="O841" s="61" t="e">
        <f>'Raw Data'!#REF!/O$1</f>
        <v>#REF!</v>
      </c>
      <c r="P841" s="61" t="str">
        <f t="shared" ref="P841:P855" si="134">IFERROR(AVERAGEIF(J841:O841,"&gt;"&amp;0,J841:O841),"")</f>
        <v/>
      </c>
      <c r="Q841" s="61" t="e">
        <f t="shared" ref="Q841:Q855" si="135">MAXA(J841:O841)</f>
        <v>#REF!</v>
      </c>
    </row>
    <row r="842" spans="1:17">
      <c r="A842" s="112" t="s">
        <v>212</v>
      </c>
      <c r="B842" s="112">
        <v>5</v>
      </c>
      <c r="C842" s="112">
        <v>2024</v>
      </c>
      <c r="D842" s="112" t="s">
        <v>211</v>
      </c>
      <c r="E842" s="112" t="s">
        <v>211</v>
      </c>
      <c r="F842" s="206">
        <v>45474</v>
      </c>
      <c r="G842" s="112">
        <f t="shared" si="133"/>
        <v>31</v>
      </c>
      <c r="H842" s="114">
        <f t="shared" si="116"/>
        <v>45491</v>
      </c>
      <c r="I842" s="153">
        <f>_xlfn.XLOOKUP(Table12[[#This Row],[Month Year]],'Modelling New'!D:D,'Modelling New'!N:N)</f>
        <v>10.507</v>
      </c>
      <c r="J842" s="61" t="e">
        <f>'Raw Data'!#REF!/J$1</f>
        <v>#REF!</v>
      </c>
      <c r="K842" s="61" t="e">
        <f>'Raw Data'!#REF!/K$1</f>
        <v>#REF!</v>
      </c>
      <c r="L842" s="61" t="e">
        <f>'Raw Data'!#REF!/L$1</f>
        <v>#REF!</v>
      </c>
      <c r="M842" s="61" t="e">
        <f>'Raw Data'!#REF!/M$1</f>
        <v>#REF!</v>
      </c>
      <c r="N842" s="61" t="e">
        <f>'Raw Data'!#REF!/N$1</f>
        <v>#REF!</v>
      </c>
      <c r="O842" s="61" t="e">
        <f>'Raw Data'!#REF!/O$1</f>
        <v>#REF!</v>
      </c>
      <c r="P842" s="61" t="str">
        <f t="shared" si="134"/>
        <v/>
      </c>
      <c r="Q842" s="61" t="e">
        <f t="shared" si="135"/>
        <v>#REF!</v>
      </c>
    </row>
    <row r="843" spans="1:17">
      <c r="A843" s="112" t="s">
        <v>212</v>
      </c>
      <c r="B843" s="112">
        <v>5</v>
      </c>
      <c r="C843" s="112">
        <v>2024</v>
      </c>
      <c r="D843" s="112" t="s">
        <v>211</v>
      </c>
      <c r="E843" s="112" t="s">
        <v>211</v>
      </c>
      <c r="F843" s="206">
        <v>45474</v>
      </c>
      <c r="G843" s="112">
        <f t="shared" si="133"/>
        <v>31</v>
      </c>
      <c r="H843" s="114">
        <f t="shared" si="116"/>
        <v>45492</v>
      </c>
      <c r="I843" s="153">
        <f>_xlfn.XLOOKUP(Table12[[#This Row],[Month Year]],'Modelling New'!D:D,'Modelling New'!N:N)</f>
        <v>10.507</v>
      </c>
      <c r="J843" s="61" t="e">
        <f>'Raw Data'!#REF!/J$1</f>
        <v>#REF!</v>
      </c>
      <c r="K843" s="61" t="e">
        <f>'Raw Data'!#REF!/K$1</f>
        <v>#REF!</v>
      </c>
      <c r="L843" s="61" t="e">
        <f>'Raw Data'!#REF!/L$1</f>
        <v>#REF!</v>
      </c>
      <c r="M843" s="61" t="e">
        <f>'Raw Data'!#REF!/M$1</f>
        <v>#REF!</v>
      </c>
      <c r="N843" s="61" t="e">
        <f>'Raw Data'!#REF!/N$1</f>
        <v>#REF!</v>
      </c>
      <c r="O843" s="61" t="e">
        <f>'Raw Data'!#REF!/O$1</f>
        <v>#REF!</v>
      </c>
      <c r="P843" s="61" t="str">
        <f t="shared" si="134"/>
        <v/>
      </c>
      <c r="Q843" s="61" t="e">
        <f t="shared" si="135"/>
        <v>#REF!</v>
      </c>
    </row>
    <row r="844" spans="1:17">
      <c r="A844" s="112" t="s">
        <v>212</v>
      </c>
      <c r="B844" s="112">
        <v>5</v>
      </c>
      <c r="C844" s="112">
        <v>2024</v>
      </c>
      <c r="D844" s="112" t="s">
        <v>211</v>
      </c>
      <c r="E844" s="112" t="s">
        <v>211</v>
      </c>
      <c r="F844" s="206">
        <v>45474</v>
      </c>
      <c r="G844" s="112">
        <f t="shared" si="133"/>
        <v>31</v>
      </c>
      <c r="H844" s="114">
        <f t="shared" si="116"/>
        <v>45493</v>
      </c>
      <c r="I844" s="153">
        <f>_xlfn.XLOOKUP(Table12[[#This Row],[Month Year]],'Modelling New'!D:D,'Modelling New'!N:N)</f>
        <v>10.507</v>
      </c>
      <c r="J844" s="61" t="e">
        <f>'Raw Data'!#REF!/J$1</f>
        <v>#REF!</v>
      </c>
      <c r="K844" s="61" t="e">
        <f>'Raw Data'!#REF!/K$1</f>
        <v>#REF!</v>
      </c>
      <c r="L844" s="61" t="e">
        <f>'Raw Data'!#REF!/L$1</f>
        <v>#REF!</v>
      </c>
      <c r="M844" s="61" t="e">
        <f>'Raw Data'!#REF!/M$1</f>
        <v>#REF!</v>
      </c>
      <c r="N844" s="61" t="e">
        <f>'Raw Data'!#REF!/N$1</f>
        <v>#REF!</v>
      </c>
      <c r="O844" s="61" t="e">
        <f>'Raw Data'!#REF!/O$1</f>
        <v>#REF!</v>
      </c>
      <c r="P844" s="61" t="str">
        <f t="shared" si="134"/>
        <v/>
      </c>
      <c r="Q844" s="61" t="e">
        <f t="shared" si="135"/>
        <v>#REF!</v>
      </c>
    </row>
    <row r="845" spans="1:17">
      <c r="A845" s="112" t="s">
        <v>212</v>
      </c>
      <c r="B845" s="112">
        <v>5</v>
      </c>
      <c r="C845" s="112">
        <v>2024</v>
      </c>
      <c r="D845" s="112" t="s">
        <v>211</v>
      </c>
      <c r="E845" s="112" t="s">
        <v>211</v>
      </c>
      <c r="F845" s="206">
        <v>45474</v>
      </c>
      <c r="G845" s="112">
        <f t="shared" si="133"/>
        <v>31</v>
      </c>
      <c r="H845" s="114">
        <f t="shared" si="116"/>
        <v>45494</v>
      </c>
      <c r="I845" s="153">
        <f>_xlfn.XLOOKUP(Table12[[#This Row],[Month Year]],'Modelling New'!D:D,'Modelling New'!N:N)</f>
        <v>10.507</v>
      </c>
      <c r="J845" s="61" t="e">
        <f>'Raw Data'!#REF!/J$1</f>
        <v>#REF!</v>
      </c>
      <c r="K845" s="61" t="e">
        <f>'Raw Data'!#REF!/K$1</f>
        <v>#REF!</v>
      </c>
      <c r="L845" s="61" t="e">
        <f>'Raw Data'!#REF!/L$1</f>
        <v>#REF!</v>
      </c>
      <c r="M845" s="61" t="e">
        <f>'Raw Data'!#REF!/M$1</f>
        <v>#REF!</v>
      </c>
      <c r="N845" s="61" t="e">
        <f>'Raw Data'!#REF!/N$1</f>
        <v>#REF!</v>
      </c>
      <c r="O845" s="61" t="e">
        <f>'Raw Data'!#REF!/O$1</f>
        <v>#REF!</v>
      </c>
      <c r="P845" s="61" t="str">
        <f t="shared" si="134"/>
        <v/>
      </c>
      <c r="Q845" s="61" t="e">
        <f t="shared" si="135"/>
        <v>#REF!</v>
      </c>
    </row>
    <row r="846" spans="1:17">
      <c r="A846" s="112" t="s">
        <v>212</v>
      </c>
      <c r="B846" s="112">
        <v>5</v>
      </c>
      <c r="C846" s="112">
        <v>2024</v>
      </c>
      <c r="D846" s="112" t="s">
        <v>211</v>
      </c>
      <c r="E846" s="112" t="s">
        <v>211</v>
      </c>
      <c r="F846" s="206">
        <v>45474</v>
      </c>
      <c r="G846" s="112">
        <f t="shared" si="133"/>
        <v>31</v>
      </c>
      <c r="H846" s="114">
        <f t="shared" ref="H846:H909" si="136">H845+1</f>
        <v>45495</v>
      </c>
      <c r="I846" s="153">
        <f>_xlfn.XLOOKUP(Table12[[#This Row],[Month Year]],'Modelling New'!D:D,'Modelling New'!N:N)</f>
        <v>10.507</v>
      </c>
      <c r="J846" s="61" t="e">
        <f>'Raw Data'!#REF!/J$1</f>
        <v>#REF!</v>
      </c>
      <c r="K846" s="61" t="e">
        <f>'Raw Data'!#REF!/K$1</f>
        <v>#REF!</v>
      </c>
      <c r="L846" s="61" t="e">
        <f>'Raw Data'!#REF!/L$1</f>
        <v>#REF!</v>
      </c>
      <c r="M846" s="61" t="e">
        <f>'Raw Data'!#REF!/M$1</f>
        <v>#REF!</v>
      </c>
      <c r="N846" s="61" t="e">
        <f>'Raw Data'!#REF!/N$1</f>
        <v>#REF!</v>
      </c>
      <c r="O846" s="61" t="e">
        <f>'Raw Data'!#REF!/O$1</f>
        <v>#REF!</v>
      </c>
      <c r="P846" s="61" t="str">
        <f t="shared" si="134"/>
        <v/>
      </c>
      <c r="Q846" s="61" t="e">
        <f t="shared" si="135"/>
        <v>#REF!</v>
      </c>
    </row>
    <row r="847" spans="1:17">
      <c r="A847" s="112" t="s">
        <v>212</v>
      </c>
      <c r="B847" s="112">
        <v>5</v>
      </c>
      <c r="C847" s="112">
        <v>2024</v>
      </c>
      <c r="D847" s="112" t="s">
        <v>211</v>
      </c>
      <c r="E847" s="112" t="s">
        <v>211</v>
      </c>
      <c r="F847" s="206">
        <v>45474</v>
      </c>
      <c r="G847" s="112">
        <f t="shared" si="133"/>
        <v>31</v>
      </c>
      <c r="H847" s="114">
        <f t="shared" si="136"/>
        <v>45496</v>
      </c>
      <c r="I847" s="153">
        <f>_xlfn.XLOOKUP(Table12[[#This Row],[Month Year]],'Modelling New'!D:D,'Modelling New'!N:N)</f>
        <v>10.507</v>
      </c>
      <c r="J847" s="61" t="e">
        <f>'Raw Data'!#REF!/J$1</f>
        <v>#REF!</v>
      </c>
      <c r="K847" s="61" t="e">
        <f>'Raw Data'!#REF!/K$1</f>
        <v>#REF!</v>
      </c>
      <c r="L847" s="61" t="e">
        <f>'Raw Data'!#REF!/L$1</f>
        <v>#REF!</v>
      </c>
      <c r="M847" s="61" t="e">
        <f>'Raw Data'!#REF!/M$1</f>
        <v>#REF!</v>
      </c>
      <c r="N847" s="61" t="e">
        <f>'Raw Data'!#REF!/N$1</f>
        <v>#REF!</v>
      </c>
      <c r="O847" s="61" t="e">
        <f>'Raw Data'!#REF!/O$1</f>
        <v>#REF!</v>
      </c>
      <c r="P847" s="61" t="str">
        <f t="shared" si="134"/>
        <v/>
      </c>
      <c r="Q847" s="61" t="e">
        <f t="shared" si="135"/>
        <v>#REF!</v>
      </c>
    </row>
    <row r="848" spans="1:17">
      <c r="A848" s="112" t="s">
        <v>212</v>
      </c>
      <c r="B848" s="112">
        <v>5</v>
      </c>
      <c r="C848" s="112">
        <v>2024</v>
      </c>
      <c r="D848" s="112" t="s">
        <v>211</v>
      </c>
      <c r="E848" s="112" t="s">
        <v>211</v>
      </c>
      <c r="F848" s="206">
        <v>45474</v>
      </c>
      <c r="G848" s="112">
        <f t="shared" si="133"/>
        <v>31</v>
      </c>
      <c r="H848" s="114">
        <f t="shared" si="136"/>
        <v>45497</v>
      </c>
      <c r="I848" s="153">
        <f>_xlfn.XLOOKUP(Table12[[#This Row],[Month Year]],'Modelling New'!D:D,'Modelling New'!N:N)</f>
        <v>10.507</v>
      </c>
      <c r="J848" s="61" t="e">
        <f>'Raw Data'!#REF!/J$1</f>
        <v>#REF!</v>
      </c>
      <c r="K848" s="61" t="e">
        <f>'Raw Data'!#REF!/K$1</f>
        <v>#REF!</v>
      </c>
      <c r="L848" s="61" t="e">
        <f>'Raw Data'!#REF!/L$1</f>
        <v>#REF!</v>
      </c>
      <c r="M848" s="61" t="e">
        <f>'Raw Data'!#REF!/M$1</f>
        <v>#REF!</v>
      </c>
      <c r="N848" s="61" t="e">
        <f>'Raw Data'!#REF!/N$1</f>
        <v>#REF!</v>
      </c>
      <c r="O848" s="61" t="e">
        <f>'Raw Data'!#REF!/O$1</f>
        <v>#REF!</v>
      </c>
      <c r="P848" s="61" t="str">
        <f t="shared" si="134"/>
        <v/>
      </c>
      <c r="Q848" s="61" t="e">
        <f t="shared" si="135"/>
        <v>#REF!</v>
      </c>
    </row>
    <row r="849" spans="1:17">
      <c r="A849" s="112" t="s">
        <v>212</v>
      </c>
      <c r="B849" s="112">
        <v>5</v>
      </c>
      <c r="C849" s="112">
        <v>2024</v>
      </c>
      <c r="D849" s="112" t="s">
        <v>211</v>
      </c>
      <c r="E849" s="112" t="s">
        <v>211</v>
      </c>
      <c r="F849" s="206">
        <v>45474</v>
      </c>
      <c r="G849" s="112">
        <f t="shared" si="133"/>
        <v>31</v>
      </c>
      <c r="H849" s="114">
        <f t="shared" si="136"/>
        <v>45498</v>
      </c>
      <c r="I849" s="153">
        <f>_xlfn.XLOOKUP(Table12[[#This Row],[Month Year]],'Modelling New'!D:D,'Modelling New'!N:N)</f>
        <v>10.507</v>
      </c>
      <c r="J849" s="61" t="e">
        <f>'Raw Data'!#REF!/J$1</f>
        <v>#REF!</v>
      </c>
      <c r="K849" s="61" t="e">
        <f>'Raw Data'!#REF!/K$1</f>
        <v>#REF!</v>
      </c>
      <c r="L849" s="61" t="e">
        <f>'Raw Data'!#REF!/L$1</f>
        <v>#REF!</v>
      </c>
      <c r="M849" s="61" t="e">
        <f>'Raw Data'!#REF!/M$1</f>
        <v>#REF!</v>
      </c>
      <c r="N849" s="61" t="e">
        <f>'Raw Data'!#REF!/N$1</f>
        <v>#REF!</v>
      </c>
      <c r="O849" s="61" t="e">
        <f>'Raw Data'!#REF!/O$1</f>
        <v>#REF!</v>
      </c>
      <c r="P849" s="61" t="str">
        <f t="shared" si="134"/>
        <v/>
      </c>
      <c r="Q849" s="61" t="e">
        <f t="shared" si="135"/>
        <v>#REF!</v>
      </c>
    </row>
    <row r="850" spans="1:17">
      <c r="A850" s="112" t="s">
        <v>212</v>
      </c>
      <c r="B850" s="112">
        <v>5</v>
      </c>
      <c r="C850" s="112">
        <v>2024</v>
      </c>
      <c r="D850" s="112" t="s">
        <v>211</v>
      </c>
      <c r="E850" s="112" t="s">
        <v>211</v>
      </c>
      <c r="F850" s="206">
        <v>45474</v>
      </c>
      <c r="G850" s="112">
        <f t="shared" si="133"/>
        <v>31</v>
      </c>
      <c r="H850" s="114">
        <f t="shared" si="136"/>
        <v>45499</v>
      </c>
      <c r="I850" s="153">
        <f>_xlfn.XLOOKUP(Table12[[#This Row],[Month Year]],'Modelling New'!D:D,'Modelling New'!N:N)</f>
        <v>10.507</v>
      </c>
      <c r="J850" s="61" t="e">
        <f>'Raw Data'!#REF!/J$1</f>
        <v>#REF!</v>
      </c>
      <c r="K850" s="61" t="e">
        <f>'Raw Data'!#REF!/K$1</f>
        <v>#REF!</v>
      </c>
      <c r="L850" s="61" t="e">
        <f>'Raw Data'!#REF!/L$1</f>
        <v>#REF!</v>
      </c>
      <c r="M850" s="61" t="e">
        <f>'Raw Data'!#REF!/M$1</f>
        <v>#REF!</v>
      </c>
      <c r="N850" s="61" t="e">
        <f>'Raw Data'!#REF!/N$1</f>
        <v>#REF!</v>
      </c>
      <c r="O850" s="61" t="e">
        <f>'Raw Data'!#REF!/O$1</f>
        <v>#REF!</v>
      </c>
      <c r="P850" s="61" t="str">
        <f t="shared" si="134"/>
        <v/>
      </c>
      <c r="Q850" s="61" t="e">
        <f t="shared" si="135"/>
        <v>#REF!</v>
      </c>
    </row>
    <row r="851" spans="1:17">
      <c r="A851" s="112" t="s">
        <v>212</v>
      </c>
      <c r="B851" s="112">
        <v>5</v>
      </c>
      <c r="C851" s="112">
        <v>2024</v>
      </c>
      <c r="D851" s="112" t="s">
        <v>211</v>
      </c>
      <c r="E851" s="112" t="s">
        <v>211</v>
      </c>
      <c r="F851" s="206">
        <v>45474</v>
      </c>
      <c r="G851" s="112">
        <f t="shared" si="133"/>
        <v>31</v>
      </c>
      <c r="H851" s="114">
        <f t="shared" si="136"/>
        <v>45500</v>
      </c>
      <c r="I851" s="153">
        <f>_xlfn.XLOOKUP(Table12[[#This Row],[Month Year]],'Modelling New'!D:D,'Modelling New'!N:N)</f>
        <v>10.507</v>
      </c>
      <c r="J851" s="61" t="e">
        <f>'Raw Data'!#REF!/J$1</f>
        <v>#REF!</v>
      </c>
      <c r="K851" s="61" t="e">
        <f>'Raw Data'!#REF!/K$1</f>
        <v>#REF!</v>
      </c>
      <c r="L851" s="61" t="e">
        <f>'Raw Data'!#REF!/L$1</f>
        <v>#REF!</v>
      </c>
      <c r="M851" s="61" t="e">
        <f>'Raw Data'!#REF!/M$1</f>
        <v>#REF!</v>
      </c>
      <c r="N851" s="61" t="e">
        <f>'Raw Data'!#REF!/N$1</f>
        <v>#REF!</v>
      </c>
      <c r="O851" s="61" t="e">
        <f>'Raw Data'!#REF!/O$1</f>
        <v>#REF!</v>
      </c>
      <c r="P851" s="61" t="str">
        <f t="shared" si="134"/>
        <v/>
      </c>
      <c r="Q851" s="61" t="e">
        <f t="shared" si="135"/>
        <v>#REF!</v>
      </c>
    </row>
    <row r="852" spans="1:17">
      <c r="A852" s="112" t="s">
        <v>212</v>
      </c>
      <c r="B852" s="112">
        <v>5</v>
      </c>
      <c r="C852" s="112">
        <v>2024</v>
      </c>
      <c r="D852" s="112" t="s">
        <v>211</v>
      </c>
      <c r="E852" s="112" t="s">
        <v>211</v>
      </c>
      <c r="F852" s="206">
        <v>45474</v>
      </c>
      <c r="G852" s="112">
        <f t="shared" si="133"/>
        <v>31</v>
      </c>
      <c r="H852" s="114">
        <f t="shared" si="136"/>
        <v>45501</v>
      </c>
      <c r="I852" s="153">
        <f>_xlfn.XLOOKUP(Table12[[#This Row],[Month Year]],'Modelling New'!D:D,'Modelling New'!N:N)</f>
        <v>10.507</v>
      </c>
      <c r="J852" s="61" t="e">
        <f>'Raw Data'!#REF!/J$1</f>
        <v>#REF!</v>
      </c>
      <c r="K852" s="61" t="e">
        <f>'Raw Data'!#REF!/K$1</f>
        <v>#REF!</v>
      </c>
      <c r="L852" s="61" t="e">
        <f>'Raw Data'!#REF!/L$1</f>
        <v>#REF!</v>
      </c>
      <c r="M852" s="61" t="e">
        <f>'Raw Data'!#REF!/M$1</f>
        <v>#REF!</v>
      </c>
      <c r="N852" s="61" t="e">
        <f>'Raw Data'!#REF!/N$1</f>
        <v>#REF!</v>
      </c>
      <c r="O852" s="61" t="e">
        <f>'Raw Data'!#REF!/O$1</f>
        <v>#REF!</v>
      </c>
      <c r="P852" s="61" t="str">
        <f t="shared" si="134"/>
        <v/>
      </c>
      <c r="Q852" s="61" t="e">
        <f t="shared" si="135"/>
        <v>#REF!</v>
      </c>
    </row>
    <row r="853" spans="1:17">
      <c r="A853" s="112" t="s">
        <v>212</v>
      </c>
      <c r="B853" s="112">
        <v>5</v>
      </c>
      <c r="C853" s="112">
        <v>2024</v>
      </c>
      <c r="D853" s="112" t="s">
        <v>211</v>
      </c>
      <c r="E853" s="112" t="s">
        <v>211</v>
      </c>
      <c r="F853" s="206">
        <v>45474</v>
      </c>
      <c r="G853" s="112">
        <f t="shared" si="133"/>
        <v>31</v>
      </c>
      <c r="H853" s="114">
        <f t="shared" si="136"/>
        <v>45502</v>
      </c>
      <c r="I853" s="153">
        <f>_xlfn.XLOOKUP(Table12[[#This Row],[Month Year]],'Modelling New'!D:D,'Modelling New'!N:N)</f>
        <v>10.507</v>
      </c>
      <c r="J853" s="61" t="e">
        <f>'Raw Data'!#REF!/J$1</f>
        <v>#REF!</v>
      </c>
      <c r="K853" s="61" t="e">
        <f>'Raw Data'!#REF!/K$1</f>
        <v>#REF!</v>
      </c>
      <c r="L853" s="61" t="e">
        <f>'Raw Data'!#REF!/L$1</f>
        <v>#REF!</v>
      </c>
      <c r="M853" s="61" t="e">
        <f>'Raw Data'!#REF!/M$1</f>
        <v>#REF!</v>
      </c>
      <c r="N853" s="61" t="e">
        <f>'Raw Data'!#REF!/N$1</f>
        <v>#REF!</v>
      </c>
      <c r="O853" s="61" t="e">
        <f>'Raw Data'!#REF!/O$1</f>
        <v>#REF!</v>
      </c>
      <c r="P853" s="61" t="str">
        <f t="shared" si="134"/>
        <v/>
      </c>
      <c r="Q853" s="61" t="e">
        <f t="shared" si="135"/>
        <v>#REF!</v>
      </c>
    </row>
    <row r="854" spans="1:17">
      <c r="A854" s="112" t="s">
        <v>212</v>
      </c>
      <c r="B854" s="112">
        <v>5</v>
      </c>
      <c r="C854" s="112">
        <v>2024</v>
      </c>
      <c r="D854" s="112" t="s">
        <v>211</v>
      </c>
      <c r="E854" s="112" t="s">
        <v>211</v>
      </c>
      <c r="F854" s="206">
        <v>45474</v>
      </c>
      <c r="G854" s="112">
        <f t="shared" si="133"/>
        <v>31</v>
      </c>
      <c r="H854" s="114">
        <f t="shared" si="136"/>
        <v>45503</v>
      </c>
      <c r="I854" s="153">
        <f>_xlfn.XLOOKUP(Table12[[#This Row],[Month Year]],'Modelling New'!D:D,'Modelling New'!N:N)</f>
        <v>10.507</v>
      </c>
      <c r="J854" s="61" t="e">
        <f>'Raw Data'!#REF!/J$1</f>
        <v>#REF!</v>
      </c>
      <c r="K854" s="61" t="e">
        <f>'Raw Data'!#REF!/K$1</f>
        <v>#REF!</v>
      </c>
      <c r="L854" s="61" t="e">
        <f>'Raw Data'!#REF!/L$1</f>
        <v>#REF!</v>
      </c>
      <c r="M854" s="61" t="e">
        <f>'Raw Data'!#REF!/M$1</f>
        <v>#REF!</v>
      </c>
      <c r="N854" s="61" t="e">
        <f>'Raw Data'!#REF!/N$1</f>
        <v>#REF!</v>
      </c>
      <c r="O854" s="61" t="e">
        <f>'Raw Data'!#REF!/O$1</f>
        <v>#REF!</v>
      </c>
      <c r="P854" s="61" t="str">
        <f t="shared" si="134"/>
        <v/>
      </c>
      <c r="Q854" s="61" t="e">
        <f t="shared" si="135"/>
        <v>#REF!</v>
      </c>
    </row>
    <row r="855" spans="1:17">
      <c r="A855" s="112" t="s">
        <v>212</v>
      </c>
      <c r="B855" s="112">
        <v>5</v>
      </c>
      <c r="C855" s="112">
        <v>2024</v>
      </c>
      <c r="D855" s="112" t="s">
        <v>211</v>
      </c>
      <c r="E855" s="112" t="s">
        <v>211</v>
      </c>
      <c r="F855" s="206">
        <v>45474</v>
      </c>
      <c r="G855" s="112">
        <f t="shared" si="133"/>
        <v>31</v>
      </c>
      <c r="H855" s="114">
        <f t="shared" si="136"/>
        <v>45504</v>
      </c>
      <c r="I855" s="153">
        <f>_xlfn.XLOOKUP(Table12[[#This Row],[Month Year]],'Modelling New'!D:D,'Modelling New'!N:N)</f>
        <v>10.507</v>
      </c>
      <c r="J855" s="61" t="e">
        <f>'Raw Data'!#REF!/J$1</f>
        <v>#REF!</v>
      </c>
      <c r="K855" s="61" t="e">
        <f>'Raw Data'!#REF!/K$1</f>
        <v>#REF!</v>
      </c>
      <c r="L855" s="61" t="e">
        <f>'Raw Data'!#REF!/L$1</f>
        <v>#REF!</v>
      </c>
      <c r="M855" s="61" t="e">
        <f>'Raw Data'!#REF!/M$1</f>
        <v>#REF!</v>
      </c>
      <c r="N855" s="61" t="e">
        <f>'Raw Data'!#REF!/N$1</f>
        <v>#REF!</v>
      </c>
      <c r="O855" s="61" t="e">
        <f>'Raw Data'!#REF!/O$1</f>
        <v>#REF!</v>
      </c>
      <c r="P855" s="61" t="str">
        <f t="shared" si="134"/>
        <v/>
      </c>
      <c r="Q855" s="61" t="e">
        <f t="shared" si="135"/>
        <v>#REF!</v>
      </c>
    </row>
    <row r="856" spans="1:17">
      <c r="A856" s="112" t="s">
        <v>212</v>
      </c>
      <c r="B856" s="112">
        <v>5</v>
      </c>
      <c r="C856" s="112">
        <v>2024</v>
      </c>
      <c r="D856" s="112" t="s">
        <v>211</v>
      </c>
      <c r="E856" s="112" t="s">
        <v>211</v>
      </c>
      <c r="F856" s="206">
        <v>45505</v>
      </c>
      <c r="G856" s="112">
        <f t="shared" ref="G856:G887" si="137">DAY(EOMONTH(F856,0))</f>
        <v>31</v>
      </c>
      <c r="H856" s="114">
        <f t="shared" si="136"/>
        <v>45505</v>
      </c>
      <c r="I856" s="153">
        <f>_xlfn.XLOOKUP(Table12[[#This Row],[Month Year]],'Modelling New'!D:D,'Modelling New'!N:N)</f>
        <v>10.507</v>
      </c>
      <c r="J856" s="61" t="e">
        <f>'Raw Data'!#REF!/J$1</f>
        <v>#REF!</v>
      </c>
      <c r="K856" s="61" t="e">
        <f>'Raw Data'!#REF!/K$1</f>
        <v>#REF!</v>
      </c>
      <c r="L856" s="61" t="e">
        <f>'Raw Data'!#REF!/L$1</f>
        <v>#REF!</v>
      </c>
      <c r="M856" s="61" t="e">
        <f>'Raw Data'!#REF!/M$1</f>
        <v>#REF!</v>
      </c>
      <c r="N856" s="61" t="e">
        <f>'Raw Data'!#REF!/N$1</f>
        <v>#REF!</v>
      </c>
      <c r="O856" s="61" t="e">
        <f>'Raw Data'!#REF!/O$1</f>
        <v>#REF!</v>
      </c>
      <c r="P856" s="61" t="str">
        <f t="shared" ref="P856:P887" si="138">IFERROR(AVERAGEIF(J856:O856,"&gt;"&amp;0,J856:O856),"")</f>
        <v/>
      </c>
      <c r="Q856" s="61" t="e">
        <f t="shared" ref="Q856:Q887" si="139">MAXA(J856:O856)</f>
        <v>#REF!</v>
      </c>
    </row>
    <row r="857" spans="1:17">
      <c r="A857" s="112" t="s">
        <v>212</v>
      </c>
      <c r="B857" s="112">
        <v>5</v>
      </c>
      <c r="C857" s="112">
        <v>2024</v>
      </c>
      <c r="D857" s="112" t="s">
        <v>211</v>
      </c>
      <c r="E857" s="112" t="s">
        <v>211</v>
      </c>
      <c r="F857" s="206">
        <v>45505</v>
      </c>
      <c r="G857" s="112">
        <f t="shared" si="137"/>
        <v>31</v>
      </c>
      <c r="H857" s="114">
        <f t="shared" si="136"/>
        <v>45506</v>
      </c>
      <c r="I857" s="153">
        <f>_xlfn.XLOOKUP(Table12[[#This Row],[Month Year]],'Modelling New'!D:D,'Modelling New'!N:N)</f>
        <v>10.507</v>
      </c>
      <c r="J857" s="61" t="e">
        <f>'Raw Data'!#REF!/J$1</f>
        <v>#REF!</v>
      </c>
      <c r="K857" s="61" t="e">
        <f>'Raw Data'!#REF!/K$1</f>
        <v>#REF!</v>
      </c>
      <c r="L857" s="61" t="e">
        <f>'Raw Data'!#REF!/L$1</f>
        <v>#REF!</v>
      </c>
      <c r="M857" s="61" t="e">
        <f>'Raw Data'!#REF!/M$1</f>
        <v>#REF!</v>
      </c>
      <c r="N857" s="61" t="e">
        <f>'Raw Data'!#REF!/N$1</f>
        <v>#REF!</v>
      </c>
      <c r="O857" s="61" t="e">
        <f>'Raw Data'!#REF!/O$1</f>
        <v>#REF!</v>
      </c>
      <c r="P857" s="61" t="str">
        <f t="shared" si="138"/>
        <v/>
      </c>
      <c r="Q857" s="61" t="e">
        <f t="shared" si="139"/>
        <v>#REF!</v>
      </c>
    </row>
    <row r="858" spans="1:17">
      <c r="A858" s="112" t="s">
        <v>212</v>
      </c>
      <c r="B858" s="112">
        <v>5</v>
      </c>
      <c r="C858" s="112">
        <v>2024</v>
      </c>
      <c r="D858" s="112" t="s">
        <v>211</v>
      </c>
      <c r="E858" s="112" t="s">
        <v>211</v>
      </c>
      <c r="F858" s="206">
        <v>45505</v>
      </c>
      <c r="G858" s="112">
        <f t="shared" si="137"/>
        <v>31</v>
      </c>
      <c r="H858" s="114">
        <f t="shared" si="136"/>
        <v>45507</v>
      </c>
      <c r="I858" s="153">
        <f>_xlfn.XLOOKUP(Table12[[#This Row],[Month Year]],'Modelling New'!D:D,'Modelling New'!N:N)</f>
        <v>10.507</v>
      </c>
      <c r="J858" s="61" t="e">
        <f>'Raw Data'!#REF!/J$1</f>
        <v>#REF!</v>
      </c>
      <c r="K858" s="61" t="e">
        <f>'Raw Data'!#REF!/K$1</f>
        <v>#REF!</v>
      </c>
      <c r="L858" s="61" t="e">
        <f>'Raw Data'!#REF!/L$1</f>
        <v>#REF!</v>
      </c>
      <c r="M858" s="61" t="e">
        <f>'Raw Data'!#REF!/M$1</f>
        <v>#REF!</v>
      </c>
      <c r="N858" s="61" t="e">
        <f>'Raw Data'!#REF!/N$1</f>
        <v>#REF!</v>
      </c>
      <c r="O858" s="61" t="e">
        <f>'Raw Data'!#REF!/O$1</f>
        <v>#REF!</v>
      </c>
      <c r="P858" s="61" t="str">
        <f t="shared" si="138"/>
        <v/>
      </c>
      <c r="Q858" s="61" t="e">
        <f t="shared" si="139"/>
        <v>#REF!</v>
      </c>
    </row>
    <row r="859" spans="1:17">
      <c r="A859" s="112" t="s">
        <v>212</v>
      </c>
      <c r="B859" s="112">
        <v>5</v>
      </c>
      <c r="C859" s="112">
        <v>2024</v>
      </c>
      <c r="D859" s="112" t="s">
        <v>211</v>
      </c>
      <c r="E859" s="112" t="s">
        <v>211</v>
      </c>
      <c r="F859" s="206">
        <v>45505</v>
      </c>
      <c r="G859" s="112">
        <f t="shared" si="137"/>
        <v>31</v>
      </c>
      <c r="H859" s="114">
        <f t="shared" si="136"/>
        <v>45508</v>
      </c>
      <c r="I859" s="153">
        <f>_xlfn.XLOOKUP(Table12[[#This Row],[Month Year]],'Modelling New'!D:D,'Modelling New'!N:N)</f>
        <v>10.507</v>
      </c>
      <c r="J859" s="61" t="e">
        <f>'Raw Data'!#REF!/J$1</f>
        <v>#REF!</v>
      </c>
      <c r="K859" s="61" t="e">
        <f>'Raw Data'!#REF!/K$1</f>
        <v>#REF!</v>
      </c>
      <c r="L859" s="61" t="e">
        <f>'Raw Data'!#REF!/L$1</f>
        <v>#REF!</v>
      </c>
      <c r="M859" s="61" t="e">
        <f>'Raw Data'!#REF!/M$1</f>
        <v>#REF!</v>
      </c>
      <c r="N859" s="61" t="e">
        <f>'Raw Data'!#REF!/N$1</f>
        <v>#REF!</v>
      </c>
      <c r="O859" s="61" t="e">
        <f>'Raw Data'!#REF!/O$1</f>
        <v>#REF!</v>
      </c>
      <c r="P859" s="61" t="str">
        <f t="shared" si="138"/>
        <v/>
      </c>
      <c r="Q859" s="61" t="e">
        <f t="shared" si="139"/>
        <v>#REF!</v>
      </c>
    </row>
    <row r="860" spans="1:17">
      <c r="A860" s="112" t="s">
        <v>212</v>
      </c>
      <c r="B860" s="112">
        <v>5</v>
      </c>
      <c r="C860" s="112">
        <v>2024</v>
      </c>
      <c r="D860" s="112" t="s">
        <v>211</v>
      </c>
      <c r="E860" s="112" t="s">
        <v>211</v>
      </c>
      <c r="F860" s="206">
        <v>45505</v>
      </c>
      <c r="G860" s="112">
        <f t="shared" si="137"/>
        <v>31</v>
      </c>
      <c r="H860" s="114">
        <f t="shared" si="136"/>
        <v>45509</v>
      </c>
      <c r="I860" s="153">
        <f>_xlfn.XLOOKUP(Table12[[#This Row],[Month Year]],'Modelling New'!D:D,'Modelling New'!N:N)</f>
        <v>10.507</v>
      </c>
      <c r="J860" s="61" t="e">
        <f>'Raw Data'!#REF!/J$1</f>
        <v>#REF!</v>
      </c>
      <c r="K860" s="61" t="e">
        <f>'Raw Data'!#REF!/K$1</f>
        <v>#REF!</v>
      </c>
      <c r="L860" s="61" t="e">
        <f>'Raw Data'!#REF!/L$1</f>
        <v>#REF!</v>
      </c>
      <c r="M860" s="61" t="e">
        <f>'Raw Data'!#REF!/M$1</f>
        <v>#REF!</v>
      </c>
      <c r="N860" s="61" t="e">
        <f>'Raw Data'!#REF!/N$1</f>
        <v>#REF!</v>
      </c>
      <c r="O860" s="61" t="e">
        <f>'Raw Data'!#REF!/O$1</f>
        <v>#REF!</v>
      </c>
      <c r="P860" s="61" t="str">
        <f t="shared" si="138"/>
        <v/>
      </c>
      <c r="Q860" s="61" t="e">
        <f t="shared" si="139"/>
        <v>#REF!</v>
      </c>
    </row>
    <row r="861" spans="1:17">
      <c r="A861" s="112" t="s">
        <v>212</v>
      </c>
      <c r="B861" s="112">
        <v>5</v>
      </c>
      <c r="C861" s="112">
        <v>2024</v>
      </c>
      <c r="D861" s="112" t="s">
        <v>211</v>
      </c>
      <c r="E861" s="112" t="s">
        <v>211</v>
      </c>
      <c r="F861" s="206">
        <v>45505</v>
      </c>
      <c r="G861" s="112">
        <f t="shared" si="137"/>
        <v>31</v>
      </c>
      <c r="H861" s="114">
        <f t="shared" si="136"/>
        <v>45510</v>
      </c>
      <c r="I861" s="153">
        <f>_xlfn.XLOOKUP(Table12[[#This Row],[Month Year]],'Modelling New'!D:D,'Modelling New'!N:N)</f>
        <v>10.507</v>
      </c>
      <c r="J861" s="61" t="e">
        <f>'Raw Data'!#REF!/J$1</f>
        <v>#REF!</v>
      </c>
      <c r="K861" s="61" t="e">
        <f>'Raw Data'!#REF!/K$1</f>
        <v>#REF!</v>
      </c>
      <c r="L861" s="61" t="e">
        <f>'Raw Data'!#REF!/L$1</f>
        <v>#REF!</v>
      </c>
      <c r="M861" s="61" t="e">
        <f>'Raw Data'!#REF!/M$1</f>
        <v>#REF!</v>
      </c>
      <c r="N861" s="61" t="e">
        <f>'Raw Data'!#REF!/N$1</f>
        <v>#REF!</v>
      </c>
      <c r="O861" s="61" t="e">
        <f>'Raw Data'!#REF!/O$1</f>
        <v>#REF!</v>
      </c>
      <c r="P861" s="61" t="str">
        <f t="shared" si="138"/>
        <v/>
      </c>
      <c r="Q861" s="61" t="e">
        <f t="shared" si="139"/>
        <v>#REF!</v>
      </c>
    </row>
    <row r="862" spans="1:17">
      <c r="A862" s="112" t="s">
        <v>212</v>
      </c>
      <c r="B862" s="112">
        <v>5</v>
      </c>
      <c r="C862" s="112">
        <v>2024</v>
      </c>
      <c r="D862" s="112" t="s">
        <v>211</v>
      </c>
      <c r="E862" s="112" t="s">
        <v>211</v>
      </c>
      <c r="F862" s="206">
        <v>45505</v>
      </c>
      <c r="G862" s="112">
        <f t="shared" si="137"/>
        <v>31</v>
      </c>
      <c r="H862" s="114">
        <f t="shared" si="136"/>
        <v>45511</v>
      </c>
      <c r="I862" s="153">
        <f>_xlfn.XLOOKUP(Table12[[#This Row],[Month Year]],'Modelling New'!D:D,'Modelling New'!N:N)</f>
        <v>10.507</v>
      </c>
      <c r="J862" s="61" t="e">
        <f>'Raw Data'!#REF!/J$1</f>
        <v>#REF!</v>
      </c>
      <c r="K862" s="61" t="e">
        <f>'Raw Data'!#REF!/K$1</f>
        <v>#REF!</v>
      </c>
      <c r="L862" s="61" t="e">
        <f>'Raw Data'!#REF!/L$1</f>
        <v>#REF!</v>
      </c>
      <c r="M862" s="61" t="e">
        <f>'Raw Data'!#REF!/M$1</f>
        <v>#REF!</v>
      </c>
      <c r="N862" s="61" t="e">
        <f>'Raw Data'!#REF!/N$1</f>
        <v>#REF!</v>
      </c>
      <c r="O862" s="61" t="e">
        <f>'Raw Data'!#REF!/O$1</f>
        <v>#REF!</v>
      </c>
      <c r="P862" s="61" t="str">
        <f t="shared" si="138"/>
        <v/>
      </c>
      <c r="Q862" s="61" t="e">
        <f t="shared" si="139"/>
        <v>#REF!</v>
      </c>
    </row>
    <row r="863" spans="1:17">
      <c r="A863" s="112" t="s">
        <v>212</v>
      </c>
      <c r="B863" s="112">
        <v>5</v>
      </c>
      <c r="C863" s="112">
        <v>2024</v>
      </c>
      <c r="D863" s="112" t="s">
        <v>211</v>
      </c>
      <c r="E863" s="112" t="s">
        <v>211</v>
      </c>
      <c r="F863" s="206">
        <v>45505</v>
      </c>
      <c r="G863" s="112">
        <f t="shared" si="137"/>
        <v>31</v>
      </c>
      <c r="H863" s="114">
        <f t="shared" si="136"/>
        <v>45512</v>
      </c>
      <c r="I863" s="153">
        <f>_xlfn.XLOOKUP(Table12[[#This Row],[Month Year]],'Modelling New'!D:D,'Modelling New'!N:N)</f>
        <v>10.507</v>
      </c>
      <c r="J863" s="61" t="e">
        <f>'Raw Data'!#REF!/J$1</f>
        <v>#REF!</v>
      </c>
      <c r="K863" s="61" t="e">
        <f>'Raw Data'!#REF!/K$1</f>
        <v>#REF!</v>
      </c>
      <c r="L863" s="61" t="e">
        <f>'Raw Data'!#REF!/L$1</f>
        <v>#REF!</v>
      </c>
      <c r="M863" s="61" t="e">
        <f>'Raw Data'!#REF!/M$1</f>
        <v>#REF!</v>
      </c>
      <c r="N863" s="61" t="e">
        <f>'Raw Data'!#REF!/N$1</f>
        <v>#REF!</v>
      </c>
      <c r="O863" s="61" t="e">
        <f>'Raw Data'!#REF!/O$1</f>
        <v>#REF!</v>
      </c>
      <c r="P863" s="61" t="str">
        <f t="shared" si="138"/>
        <v/>
      </c>
      <c r="Q863" s="61" t="e">
        <f t="shared" si="139"/>
        <v>#REF!</v>
      </c>
    </row>
    <row r="864" spans="1:17">
      <c r="A864" s="112" t="s">
        <v>212</v>
      </c>
      <c r="B864" s="112">
        <v>5</v>
      </c>
      <c r="C864" s="112">
        <v>2024</v>
      </c>
      <c r="D864" s="112" t="s">
        <v>211</v>
      </c>
      <c r="E864" s="112" t="s">
        <v>211</v>
      </c>
      <c r="F864" s="206">
        <v>45505</v>
      </c>
      <c r="G864" s="112">
        <f t="shared" si="137"/>
        <v>31</v>
      </c>
      <c r="H864" s="114">
        <f t="shared" si="136"/>
        <v>45513</v>
      </c>
      <c r="I864" s="153">
        <f>_xlfn.XLOOKUP(Table12[[#This Row],[Month Year]],'Modelling New'!D:D,'Modelling New'!N:N)</f>
        <v>10.507</v>
      </c>
      <c r="J864" s="61" t="e">
        <f>'Raw Data'!#REF!/J$1</f>
        <v>#REF!</v>
      </c>
      <c r="K864" s="61" t="e">
        <f>'Raw Data'!#REF!/K$1</f>
        <v>#REF!</v>
      </c>
      <c r="L864" s="61" t="e">
        <f>'Raw Data'!#REF!/L$1</f>
        <v>#REF!</v>
      </c>
      <c r="M864" s="61" t="e">
        <f>'Raw Data'!#REF!/M$1</f>
        <v>#REF!</v>
      </c>
      <c r="N864" s="61" t="e">
        <f>'Raw Data'!#REF!/N$1</f>
        <v>#REF!</v>
      </c>
      <c r="O864" s="61" t="e">
        <f>'Raw Data'!#REF!/O$1</f>
        <v>#REF!</v>
      </c>
      <c r="P864" s="61" t="str">
        <f t="shared" si="138"/>
        <v/>
      </c>
      <c r="Q864" s="61" t="e">
        <f t="shared" si="139"/>
        <v>#REF!</v>
      </c>
    </row>
    <row r="865" spans="1:17">
      <c r="A865" s="112" t="s">
        <v>212</v>
      </c>
      <c r="B865" s="112">
        <v>5</v>
      </c>
      <c r="C865" s="112">
        <v>2024</v>
      </c>
      <c r="D865" s="112" t="s">
        <v>211</v>
      </c>
      <c r="E865" s="112" t="s">
        <v>211</v>
      </c>
      <c r="F865" s="206">
        <v>45505</v>
      </c>
      <c r="G865" s="112">
        <f t="shared" si="137"/>
        <v>31</v>
      </c>
      <c r="H865" s="114">
        <f t="shared" si="136"/>
        <v>45514</v>
      </c>
      <c r="I865" s="153">
        <f>_xlfn.XLOOKUP(Table12[[#This Row],[Month Year]],'Modelling New'!D:D,'Modelling New'!N:N)</f>
        <v>10.507</v>
      </c>
      <c r="J865" s="61" t="e">
        <f>'Raw Data'!#REF!/J$1</f>
        <v>#REF!</v>
      </c>
      <c r="K865" s="61" t="e">
        <f>'Raw Data'!#REF!/K$1</f>
        <v>#REF!</v>
      </c>
      <c r="L865" s="61" t="e">
        <f>'Raw Data'!#REF!/L$1</f>
        <v>#REF!</v>
      </c>
      <c r="M865" s="61" t="e">
        <f>'Raw Data'!#REF!/M$1</f>
        <v>#REF!</v>
      </c>
      <c r="N865" s="61" t="e">
        <f>'Raw Data'!#REF!/N$1</f>
        <v>#REF!</v>
      </c>
      <c r="O865" s="61" t="e">
        <f>'Raw Data'!#REF!/O$1</f>
        <v>#REF!</v>
      </c>
      <c r="P865" s="61" t="str">
        <f t="shared" si="138"/>
        <v/>
      </c>
      <c r="Q865" s="61" t="e">
        <f t="shared" si="139"/>
        <v>#REF!</v>
      </c>
    </row>
    <row r="866" spans="1:17">
      <c r="A866" s="112" t="s">
        <v>212</v>
      </c>
      <c r="B866" s="112">
        <v>5</v>
      </c>
      <c r="C866" s="112">
        <v>2024</v>
      </c>
      <c r="D866" s="112" t="s">
        <v>211</v>
      </c>
      <c r="E866" s="112" t="s">
        <v>211</v>
      </c>
      <c r="F866" s="206">
        <v>45505</v>
      </c>
      <c r="G866" s="112">
        <f t="shared" si="137"/>
        <v>31</v>
      </c>
      <c r="H866" s="114">
        <f t="shared" si="136"/>
        <v>45515</v>
      </c>
      <c r="I866" s="153">
        <f>_xlfn.XLOOKUP(Table12[[#This Row],[Month Year]],'Modelling New'!D:D,'Modelling New'!N:N)</f>
        <v>10.507</v>
      </c>
      <c r="J866" s="61" t="e">
        <f>'Raw Data'!#REF!/J$1</f>
        <v>#REF!</v>
      </c>
      <c r="K866" s="61" t="e">
        <f>'Raw Data'!#REF!/K$1</f>
        <v>#REF!</v>
      </c>
      <c r="L866" s="61" t="e">
        <f>'Raw Data'!#REF!/L$1</f>
        <v>#REF!</v>
      </c>
      <c r="M866" s="61" t="e">
        <f>'Raw Data'!#REF!/M$1</f>
        <v>#REF!</v>
      </c>
      <c r="N866" s="61" t="e">
        <f>'Raw Data'!#REF!/N$1</f>
        <v>#REF!</v>
      </c>
      <c r="O866" s="61" t="e">
        <f>'Raw Data'!#REF!/O$1</f>
        <v>#REF!</v>
      </c>
      <c r="P866" s="61" t="str">
        <f t="shared" si="138"/>
        <v/>
      </c>
      <c r="Q866" s="61" t="e">
        <f t="shared" si="139"/>
        <v>#REF!</v>
      </c>
    </row>
    <row r="867" spans="1:17">
      <c r="A867" s="112" t="s">
        <v>212</v>
      </c>
      <c r="B867" s="112">
        <v>5</v>
      </c>
      <c r="C867" s="112">
        <v>2024</v>
      </c>
      <c r="D867" s="112" t="s">
        <v>211</v>
      </c>
      <c r="E867" s="112" t="s">
        <v>211</v>
      </c>
      <c r="F867" s="206">
        <v>45505</v>
      </c>
      <c r="G867" s="112">
        <f t="shared" si="137"/>
        <v>31</v>
      </c>
      <c r="H867" s="114">
        <f t="shared" si="136"/>
        <v>45516</v>
      </c>
      <c r="I867" s="153">
        <f>_xlfn.XLOOKUP(Table12[[#This Row],[Month Year]],'Modelling New'!D:D,'Modelling New'!N:N)</f>
        <v>10.507</v>
      </c>
      <c r="J867" s="61" t="e">
        <f>'Raw Data'!#REF!/J$1</f>
        <v>#REF!</v>
      </c>
      <c r="K867" s="61" t="e">
        <f>'Raw Data'!#REF!/K$1</f>
        <v>#REF!</v>
      </c>
      <c r="L867" s="61" t="e">
        <f>'Raw Data'!#REF!/L$1</f>
        <v>#REF!</v>
      </c>
      <c r="M867" s="61" t="e">
        <f>'Raw Data'!#REF!/M$1</f>
        <v>#REF!</v>
      </c>
      <c r="N867" s="61" t="e">
        <f>'Raw Data'!#REF!/N$1</f>
        <v>#REF!</v>
      </c>
      <c r="O867" s="61" t="e">
        <f>'Raw Data'!#REF!/O$1</f>
        <v>#REF!</v>
      </c>
      <c r="P867" s="61" t="str">
        <f t="shared" si="138"/>
        <v/>
      </c>
      <c r="Q867" s="61" t="e">
        <f t="shared" si="139"/>
        <v>#REF!</v>
      </c>
    </row>
    <row r="868" spans="1:17">
      <c r="A868" s="112" t="s">
        <v>212</v>
      </c>
      <c r="B868" s="112">
        <v>5</v>
      </c>
      <c r="C868" s="112">
        <v>2024</v>
      </c>
      <c r="D868" s="112" t="s">
        <v>211</v>
      </c>
      <c r="E868" s="112" t="s">
        <v>211</v>
      </c>
      <c r="F868" s="206">
        <v>45505</v>
      </c>
      <c r="G868" s="112">
        <f t="shared" si="137"/>
        <v>31</v>
      </c>
      <c r="H868" s="114">
        <f t="shared" si="136"/>
        <v>45517</v>
      </c>
      <c r="I868" s="153">
        <f>_xlfn.XLOOKUP(Table12[[#This Row],[Month Year]],'Modelling New'!D:D,'Modelling New'!N:N)</f>
        <v>10.507</v>
      </c>
      <c r="J868" s="61" t="e">
        <f>'Raw Data'!#REF!/J$1</f>
        <v>#REF!</v>
      </c>
      <c r="K868" s="61" t="e">
        <f>'Raw Data'!#REF!/K$1</f>
        <v>#REF!</v>
      </c>
      <c r="L868" s="61" t="e">
        <f>'Raw Data'!#REF!/L$1</f>
        <v>#REF!</v>
      </c>
      <c r="M868" s="61" t="e">
        <f>'Raw Data'!#REF!/M$1</f>
        <v>#REF!</v>
      </c>
      <c r="N868" s="61" t="e">
        <f>'Raw Data'!#REF!/N$1</f>
        <v>#REF!</v>
      </c>
      <c r="O868" s="61" t="e">
        <f>'Raw Data'!#REF!/O$1</f>
        <v>#REF!</v>
      </c>
      <c r="P868" s="61" t="str">
        <f t="shared" si="138"/>
        <v/>
      </c>
      <c r="Q868" s="61" t="e">
        <f t="shared" si="139"/>
        <v>#REF!</v>
      </c>
    </row>
    <row r="869" spans="1:17">
      <c r="A869" s="112" t="s">
        <v>212</v>
      </c>
      <c r="B869" s="112">
        <v>5</v>
      </c>
      <c r="C869" s="112">
        <v>2024</v>
      </c>
      <c r="D869" s="112" t="s">
        <v>211</v>
      </c>
      <c r="E869" s="112" t="s">
        <v>211</v>
      </c>
      <c r="F869" s="206">
        <v>45505</v>
      </c>
      <c r="G869" s="112">
        <f t="shared" si="137"/>
        <v>31</v>
      </c>
      <c r="H869" s="114">
        <f t="shared" si="136"/>
        <v>45518</v>
      </c>
      <c r="I869" s="153">
        <f>_xlfn.XLOOKUP(Table12[[#This Row],[Month Year]],'Modelling New'!D:D,'Modelling New'!N:N)</f>
        <v>10.507</v>
      </c>
      <c r="J869" s="61" t="e">
        <f>'Raw Data'!#REF!/J$1</f>
        <v>#REF!</v>
      </c>
      <c r="K869" s="61" t="e">
        <f>'Raw Data'!#REF!/K$1</f>
        <v>#REF!</v>
      </c>
      <c r="L869" s="61" t="e">
        <f>'Raw Data'!#REF!/L$1</f>
        <v>#REF!</v>
      </c>
      <c r="M869" s="61" t="e">
        <f>'Raw Data'!#REF!/M$1</f>
        <v>#REF!</v>
      </c>
      <c r="N869" s="61" t="e">
        <f>'Raw Data'!#REF!/N$1</f>
        <v>#REF!</v>
      </c>
      <c r="O869" s="61" t="e">
        <f>'Raw Data'!#REF!/O$1</f>
        <v>#REF!</v>
      </c>
      <c r="P869" s="61" t="str">
        <f t="shared" si="138"/>
        <v/>
      </c>
      <c r="Q869" s="61" t="e">
        <f t="shared" si="139"/>
        <v>#REF!</v>
      </c>
    </row>
    <row r="870" spans="1:17">
      <c r="A870" s="112" t="s">
        <v>212</v>
      </c>
      <c r="B870" s="112">
        <v>5</v>
      </c>
      <c r="C870" s="112">
        <v>2024</v>
      </c>
      <c r="D870" s="112" t="s">
        <v>211</v>
      </c>
      <c r="E870" s="112" t="s">
        <v>211</v>
      </c>
      <c r="F870" s="206">
        <v>45505</v>
      </c>
      <c r="G870" s="112">
        <f t="shared" si="137"/>
        <v>31</v>
      </c>
      <c r="H870" s="114">
        <f t="shared" si="136"/>
        <v>45519</v>
      </c>
      <c r="I870" s="153">
        <f>_xlfn.XLOOKUP(Table12[[#This Row],[Month Year]],'Modelling New'!D:D,'Modelling New'!N:N)</f>
        <v>10.507</v>
      </c>
      <c r="J870" s="61" t="e">
        <f>'Raw Data'!#REF!/J$1</f>
        <v>#REF!</v>
      </c>
      <c r="K870" s="61" t="e">
        <f>'Raw Data'!#REF!/K$1</f>
        <v>#REF!</v>
      </c>
      <c r="L870" s="61" t="e">
        <f>'Raw Data'!#REF!/L$1</f>
        <v>#REF!</v>
      </c>
      <c r="M870" s="61" t="e">
        <f>'Raw Data'!#REF!/M$1</f>
        <v>#REF!</v>
      </c>
      <c r="N870" s="61" t="e">
        <f>'Raw Data'!#REF!/N$1</f>
        <v>#REF!</v>
      </c>
      <c r="O870" s="61" t="e">
        <f>'Raw Data'!#REF!/O$1</f>
        <v>#REF!</v>
      </c>
      <c r="P870" s="61" t="str">
        <f t="shared" si="138"/>
        <v/>
      </c>
      <c r="Q870" s="61" t="e">
        <f t="shared" si="139"/>
        <v>#REF!</v>
      </c>
    </row>
    <row r="871" spans="1:17">
      <c r="A871" s="112" t="s">
        <v>212</v>
      </c>
      <c r="B871" s="112">
        <v>5</v>
      </c>
      <c r="C871" s="112">
        <v>2024</v>
      </c>
      <c r="D871" s="112" t="s">
        <v>211</v>
      </c>
      <c r="E871" s="112" t="s">
        <v>211</v>
      </c>
      <c r="F871" s="206">
        <v>45505</v>
      </c>
      <c r="G871" s="112">
        <f t="shared" si="137"/>
        <v>31</v>
      </c>
      <c r="H871" s="114">
        <f t="shared" si="136"/>
        <v>45520</v>
      </c>
      <c r="I871" s="153">
        <f>_xlfn.XLOOKUP(Table12[[#This Row],[Month Year]],'Modelling New'!D:D,'Modelling New'!N:N)</f>
        <v>10.507</v>
      </c>
      <c r="J871" s="61" t="e">
        <f>'Raw Data'!#REF!/J$1</f>
        <v>#REF!</v>
      </c>
      <c r="K871" s="61" t="e">
        <f>'Raw Data'!#REF!/K$1</f>
        <v>#REF!</v>
      </c>
      <c r="L871" s="61" t="e">
        <f>'Raw Data'!#REF!/L$1</f>
        <v>#REF!</v>
      </c>
      <c r="M871" s="61" t="e">
        <f>'Raw Data'!#REF!/M$1</f>
        <v>#REF!</v>
      </c>
      <c r="N871" s="61" t="e">
        <f>'Raw Data'!#REF!/N$1</f>
        <v>#REF!</v>
      </c>
      <c r="O871" s="61" t="e">
        <f>'Raw Data'!#REF!/O$1</f>
        <v>#REF!</v>
      </c>
      <c r="P871" s="61" t="str">
        <f t="shared" si="138"/>
        <v/>
      </c>
      <c r="Q871" s="61" t="e">
        <f t="shared" si="139"/>
        <v>#REF!</v>
      </c>
    </row>
    <row r="872" spans="1:17">
      <c r="A872" s="112" t="s">
        <v>212</v>
      </c>
      <c r="B872" s="112">
        <v>5</v>
      </c>
      <c r="C872" s="112">
        <v>2024</v>
      </c>
      <c r="D872" s="112" t="s">
        <v>211</v>
      </c>
      <c r="E872" s="112" t="s">
        <v>211</v>
      </c>
      <c r="F872" s="206">
        <v>45505</v>
      </c>
      <c r="G872" s="112">
        <f t="shared" si="137"/>
        <v>31</v>
      </c>
      <c r="H872" s="114">
        <f t="shared" si="136"/>
        <v>45521</v>
      </c>
      <c r="I872" s="153">
        <f>_xlfn.XLOOKUP(Table12[[#This Row],[Month Year]],'Modelling New'!D:D,'Modelling New'!N:N)</f>
        <v>10.507</v>
      </c>
      <c r="J872" s="61" t="e">
        <f>'Raw Data'!#REF!/J$1</f>
        <v>#REF!</v>
      </c>
      <c r="K872" s="61" t="e">
        <f>'Raw Data'!#REF!/K$1</f>
        <v>#REF!</v>
      </c>
      <c r="L872" s="61" t="e">
        <f>'Raw Data'!#REF!/L$1</f>
        <v>#REF!</v>
      </c>
      <c r="M872" s="61" t="e">
        <f>'Raw Data'!#REF!/M$1</f>
        <v>#REF!</v>
      </c>
      <c r="N872" s="61" t="e">
        <f>'Raw Data'!#REF!/N$1</f>
        <v>#REF!</v>
      </c>
      <c r="O872" s="61" t="e">
        <f>'Raw Data'!#REF!/O$1</f>
        <v>#REF!</v>
      </c>
      <c r="P872" s="61" t="str">
        <f t="shared" si="138"/>
        <v/>
      </c>
      <c r="Q872" s="61" t="e">
        <f t="shared" si="139"/>
        <v>#REF!</v>
      </c>
    </row>
    <row r="873" spans="1:17">
      <c r="A873" s="112" t="s">
        <v>212</v>
      </c>
      <c r="B873" s="112">
        <v>5</v>
      </c>
      <c r="C873" s="112">
        <v>2024</v>
      </c>
      <c r="D873" s="112" t="s">
        <v>211</v>
      </c>
      <c r="E873" s="112" t="s">
        <v>211</v>
      </c>
      <c r="F873" s="206">
        <v>45505</v>
      </c>
      <c r="G873" s="112">
        <f t="shared" si="137"/>
        <v>31</v>
      </c>
      <c r="H873" s="114">
        <f t="shared" si="136"/>
        <v>45522</v>
      </c>
      <c r="I873" s="153">
        <f>_xlfn.XLOOKUP(Table12[[#This Row],[Month Year]],'Modelling New'!D:D,'Modelling New'!N:N)</f>
        <v>10.507</v>
      </c>
      <c r="J873" s="61" t="e">
        <f>'Raw Data'!#REF!/J$1</f>
        <v>#REF!</v>
      </c>
      <c r="K873" s="61" t="e">
        <f>'Raw Data'!#REF!/K$1</f>
        <v>#REF!</v>
      </c>
      <c r="L873" s="61" t="e">
        <f>'Raw Data'!#REF!/L$1</f>
        <v>#REF!</v>
      </c>
      <c r="M873" s="61" t="e">
        <f>'Raw Data'!#REF!/M$1</f>
        <v>#REF!</v>
      </c>
      <c r="N873" s="61" t="e">
        <f>'Raw Data'!#REF!/N$1</f>
        <v>#REF!</v>
      </c>
      <c r="O873" s="61" t="e">
        <f>'Raw Data'!#REF!/O$1</f>
        <v>#REF!</v>
      </c>
      <c r="P873" s="61" t="str">
        <f t="shared" si="138"/>
        <v/>
      </c>
      <c r="Q873" s="61" t="e">
        <f t="shared" si="139"/>
        <v>#REF!</v>
      </c>
    </row>
    <row r="874" spans="1:17">
      <c r="A874" s="112" t="s">
        <v>212</v>
      </c>
      <c r="B874" s="112">
        <v>5</v>
      </c>
      <c r="C874" s="112">
        <v>2024</v>
      </c>
      <c r="D874" s="112" t="s">
        <v>211</v>
      </c>
      <c r="E874" s="112" t="s">
        <v>211</v>
      </c>
      <c r="F874" s="206">
        <v>45505</v>
      </c>
      <c r="G874" s="112">
        <f t="shared" si="137"/>
        <v>31</v>
      </c>
      <c r="H874" s="114">
        <f t="shared" si="136"/>
        <v>45523</v>
      </c>
      <c r="I874" s="153">
        <f>_xlfn.XLOOKUP(Table12[[#This Row],[Month Year]],'Modelling New'!D:D,'Modelling New'!N:N)</f>
        <v>10.507</v>
      </c>
      <c r="J874" s="61" t="e">
        <f>'Raw Data'!#REF!/J$1</f>
        <v>#REF!</v>
      </c>
      <c r="K874" s="61" t="e">
        <f>'Raw Data'!#REF!/K$1</f>
        <v>#REF!</v>
      </c>
      <c r="L874" s="61" t="e">
        <f>'Raw Data'!#REF!/L$1</f>
        <v>#REF!</v>
      </c>
      <c r="M874" s="61" t="e">
        <f>'Raw Data'!#REF!/M$1</f>
        <v>#REF!</v>
      </c>
      <c r="N874" s="61" t="e">
        <f>'Raw Data'!#REF!/N$1</f>
        <v>#REF!</v>
      </c>
      <c r="O874" s="61" t="e">
        <f>'Raw Data'!#REF!/O$1</f>
        <v>#REF!</v>
      </c>
      <c r="P874" s="61" t="str">
        <f t="shared" si="138"/>
        <v/>
      </c>
      <c r="Q874" s="61" t="e">
        <f t="shared" si="139"/>
        <v>#REF!</v>
      </c>
    </row>
    <row r="875" spans="1:17">
      <c r="A875" s="112" t="s">
        <v>212</v>
      </c>
      <c r="B875" s="112">
        <v>5</v>
      </c>
      <c r="C875" s="112">
        <v>2024</v>
      </c>
      <c r="D875" s="112" t="s">
        <v>211</v>
      </c>
      <c r="E875" s="112" t="s">
        <v>211</v>
      </c>
      <c r="F875" s="206">
        <v>45505</v>
      </c>
      <c r="G875" s="112">
        <f t="shared" si="137"/>
        <v>31</v>
      </c>
      <c r="H875" s="114">
        <f t="shared" si="136"/>
        <v>45524</v>
      </c>
      <c r="I875" s="153">
        <f>_xlfn.XLOOKUP(Table12[[#This Row],[Month Year]],'Modelling New'!D:D,'Modelling New'!N:N)</f>
        <v>10.507</v>
      </c>
      <c r="J875" s="61" t="e">
        <f>'Raw Data'!#REF!/J$1</f>
        <v>#REF!</v>
      </c>
      <c r="K875" s="61" t="e">
        <f>'Raw Data'!#REF!/K$1</f>
        <v>#REF!</v>
      </c>
      <c r="L875" s="61" t="e">
        <f>'Raw Data'!#REF!/L$1</f>
        <v>#REF!</v>
      </c>
      <c r="M875" s="61" t="e">
        <f>'Raw Data'!#REF!/M$1</f>
        <v>#REF!</v>
      </c>
      <c r="N875" s="61" t="e">
        <f>'Raw Data'!#REF!/N$1</f>
        <v>#REF!</v>
      </c>
      <c r="O875" s="61" t="e">
        <f>'Raw Data'!#REF!/O$1</f>
        <v>#REF!</v>
      </c>
      <c r="P875" s="61" t="str">
        <f t="shared" si="138"/>
        <v/>
      </c>
      <c r="Q875" s="61" t="e">
        <f t="shared" si="139"/>
        <v>#REF!</v>
      </c>
    </row>
    <row r="876" spans="1:17">
      <c r="A876" s="112" t="s">
        <v>212</v>
      </c>
      <c r="B876" s="112">
        <v>5</v>
      </c>
      <c r="C876" s="112">
        <v>2024</v>
      </c>
      <c r="D876" s="112" t="s">
        <v>211</v>
      </c>
      <c r="E876" s="112" t="s">
        <v>211</v>
      </c>
      <c r="F876" s="206">
        <v>45505</v>
      </c>
      <c r="G876" s="112">
        <f t="shared" si="137"/>
        <v>31</v>
      </c>
      <c r="H876" s="114">
        <f t="shared" si="136"/>
        <v>45525</v>
      </c>
      <c r="I876" s="153">
        <f>_xlfn.XLOOKUP(Table12[[#This Row],[Month Year]],'Modelling New'!D:D,'Modelling New'!N:N)</f>
        <v>10.507</v>
      </c>
      <c r="J876" s="61" t="e">
        <f>'Raw Data'!#REF!/J$1</f>
        <v>#REF!</v>
      </c>
      <c r="K876" s="61" t="e">
        <f>'Raw Data'!#REF!/K$1</f>
        <v>#REF!</v>
      </c>
      <c r="L876" s="61" t="e">
        <f>'Raw Data'!#REF!/L$1</f>
        <v>#REF!</v>
      </c>
      <c r="M876" s="61" t="e">
        <f>'Raw Data'!#REF!/M$1</f>
        <v>#REF!</v>
      </c>
      <c r="N876" s="61" t="e">
        <f>'Raw Data'!#REF!/N$1</f>
        <v>#REF!</v>
      </c>
      <c r="O876" s="61" t="e">
        <f>'Raw Data'!#REF!/O$1</f>
        <v>#REF!</v>
      </c>
      <c r="P876" s="61" t="str">
        <f t="shared" si="138"/>
        <v/>
      </c>
      <c r="Q876" s="61" t="e">
        <f t="shared" si="139"/>
        <v>#REF!</v>
      </c>
    </row>
    <row r="877" spans="1:17">
      <c r="A877" s="112" t="s">
        <v>212</v>
      </c>
      <c r="B877" s="112">
        <v>5</v>
      </c>
      <c r="C877" s="112">
        <v>2024</v>
      </c>
      <c r="D877" s="112" t="s">
        <v>211</v>
      </c>
      <c r="E877" s="112" t="s">
        <v>211</v>
      </c>
      <c r="F877" s="206">
        <v>45505</v>
      </c>
      <c r="G877" s="112">
        <f t="shared" si="137"/>
        <v>31</v>
      </c>
      <c r="H877" s="114">
        <f t="shared" si="136"/>
        <v>45526</v>
      </c>
      <c r="I877" s="153">
        <f>_xlfn.XLOOKUP(Table12[[#This Row],[Month Year]],'Modelling New'!D:D,'Modelling New'!N:N)</f>
        <v>10.507</v>
      </c>
      <c r="J877" s="61" t="e">
        <f>'Raw Data'!#REF!/J$1</f>
        <v>#REF!</v>
      </c>
      <c r="K877" s="61" t="e">
        <f>'Raw Data'!#REF!/K$1</f>
        <v>#REF!</v>
      </c>
      <c r="L877" s="61" t="e">
        <f>'Raw Data'!#REF!/L$1</f>
        <v>#REF!</v>
      </c>
      <c r="M877" s="61" t="e">
        <f>'Raw Data'!#REF!/M$1</f>
        <v>#REF!</v>
      </c>
      <c r="N877" s="61" t="e">
        <f>'Raw Data'!#REF!/N$1</f>
        <v>#REF!</v>
      </c>
      <c r="O877" s="61" t="e">
        <f>'Raw Data'!#REF!/O$1</f>
        <v>#REF!</v>
      </c>
      <c r="P877" s="61" t="str">
        <f t="shared" si="138"/>
        <v/>
      </c>
      <c r="Q877" s="61" t="e">
        <f t="shared" si="139"/>
        <v>#REF!</v>
      </c>
    </row>
    <row r="878" spans="1:17">
      <c r="A878" s="112" t="s">
        <v>212</v>
      </c>
      <c r="B878" s="112">
        <v>5</v>
      </c>
      <c r="C878" s="112">
        <v>2024</v>
      </c>
      <c r="D878" s="112" t="s">
        <v>211</v>
      </c>
      <c r="E878" s="112" t="s">
        <v>211</v>
      </c>
      <c r="F878" s="206">
        <v>45505</v>
      </c>
      <c r="G878" s="112">
        <f t="shared" si="137"/>
        <v>31</v>
      </c>
      <c r="H878" s="114">
        <f t="shared" si="136"/>
        <v>45527</v>
      </c>
      <c r="I878" s="153">
        <f>_xlfn.XLOOKUP(Table12[[#This Row],[Month Year]],'Modelling New'!D:D,'Modelling New'!N:N)</f>
        <v>10.507</v>
      </c>
      <c r="J878" s="61" t="e">
        <f>'Raw Data'!#REF!/J$1</f>
        <v>#REF!</v>
      </c>
      <c r="K878" s="61" t="e">
        <f>'Raw Data'!#REF!/K$1</f>
        <v>#REF!</v>
      </c>
      <c r="L878" s="61" t="e">
        <f>'Raw Data'!#REF!/L$1</f>
        <v>#REF!</v>
      </c>
      <c r="M878" s="61" t="e">
        <f>'Raw Data'!#REF!/M$1</f>
        <v>#REF!</v>
      </c>
      <c r="N878" s="61" t="e">
        <f>'Raw Data'!#REF!/N$1</f>
        <v>#REF!</v>
      </c>
      <c r="O878" s="61" t="e">
        <f>'Raw Data'!#REF!/O$1</f>
        <v>#REF!</v>
      </c>
      <c r="P878" s="61" t="str">
        <f t="shared" si="138"/>
        <v/>
      </c>
      <c r="Q878" s="61" t="e">
        <f t="shared" si="139"/>
        <v>#REF!</v>
      </c>
    </row>
    <row r="879" spans="1:17">
      <c r="A879" s="112" t="s">
        <v>212</v>
      </c>
      <c r="B879" s="112">
        <v>5</v>
      </c>
      <c r="C879" s="112">
        <v>2024</v>
      </c>
      <c r="D879" s="112" t="s">
        <v>211</v>
      </c>
      <c r="E879" s="112" t="s">
        <v>211</v>
      </c>
      <c r="F879" s="206">
        <v>45505</v>
      </c>
      <c r="G879" s="112">
        <f t="shared" si="137"/>
        <v>31</v>
      </c>
      <c r="H879" s="114">
        <f t="shared" si="136"/>
        <v>45528</v>
      </c>
      <c r="I879" s="153">
        <f>_xlfn.XLOOKUP(Table12[[#This Row],[Month Year]],'Modelling New'!D:D,'Modelling New'!N:N)</f>
        <v>10.507</v>
      </c>
      <c r="J879" s="61" t="e">
        <f>'Raw Data'!#REF!/J$1</f>
        <v>#REF!</v>
      </c>
      <c r="K879" s="61" t="e">
        <f>'Raw Data'!#REF!/K$1</f>
        <v>#REF!</v>
      </c>
      <c r="L879" s="61" t="e">
        <f>'Raw Data'!#REF!/L$1</f>
        <v>#REF!</v>
      </c>
      <c r="M879" s="61" t="e">
        <f>'Raw Data'!#REF!/M$1</f>
        <v>#REF!</v>
      </c>
      <c r="N879" s="61" t="e">
        <f>'Raw Data'!#REF!/N$1</f>
        <v>#REF!</v>
      </c>
      <c r="O879" s="61" t="e">
        <f>'Raw Data'!#REF!/O$1</f>
        <v>#REF!</v>
      </c>
      <c r="P879" s="61" t="str">
        <f t="shared" si="138"/>
        <v/>
      </c>
      <c r="Q879" s="61" t="e">
        <f t="shared" si="139"/>
        <v>#REF!</v>
      </c>
    </row>
    <row r="880" spans="1:17">
      <c r="A880" s="112" t="s">
        <v>212</v>
      </c>
      <c r="B880" s="112">
        <v>5</v>
      </c>
      <c r="C880" s="112">
        <v>2024</v>
      </c>
      <c r="D880" s="112" t="s">
        <v>211</v>
      </c>
      <c r="E880" s="112" t="s">
        <v>211</v>
      </c>
      <c r="F880" s="206">
        <v>45505</v>
      </c>
      <c r="G880" s="112">
        <f t="shared" si="137"/>
        <v>31</v>
      </c>
      <c r="H880" s="114">
        <f t="shared" si="136"/>
        <v>45529</v>
      </c>
      <c r="I880" s="153">
        <f>_xlfn.XLOOKUP(Table12[[#This Row],[Month Year]],'Modelling New'!D:D,'Modelling New'!N:N)</f>
        <v>10.507</v>
      </c>
      <c r="J880" s="61" t="e">
        <f>'Raw Data'!#REF!/J$1</f>
        <v>#REF!</v>
      </c>
      <c r="K880" s="61" t="e">
        <f>'Raw Data'!#REF!/K$1</f>
        <v>#REF!</v>
      </c>
      <c r="L880" s="61" t="e">
        <f>'Raw Data'!#REF!/L$1</f>
        <v>#REF!</v>
      </c>
      <c r="M880" s="61" t="e">
        <f>'Raw Data'!#REF!/M$1</f>
        <v>#REF!</v>
      </c>
      <c r="N880" s="61" t="e">
        <f>'Raw Data'!#REF!/N$1</f>
        <v>#REF!</v>
      </c>
      <c r="O880" s="61" t="e">
        <f>'Raw Data'!#REF!/O$1</f>
        <v>#REF!</v>
      </c>
      <c r="P880" s="61" t="str">
        <f t="shared" si="138"/>
        <v/>
      </c>
      <c r="Q880" s="61" t="e">
        <f t="shared" si="139"/>
        <v>#REF!</v>
      </c>
    </row>
    <row r="881" spans="1:17">
      <c r="A881" s="112" t="s">
        <v>212</v>
      </c>
      <c r="B881" s="112">
        <v>5</v>
      </c>
      <c r="C881" s="112">
        <v>2024</v>
      </c>
      <c r="D881" s="112" t="s">
        <v>211</v>
      </c>
      <c r="E881" s="112" t="s">
        <v>211</v>
      </c>
      <c r="F881" s="206">
        <v>45505</v>
      </c>
      <c r="G881" s="112">
        <f t="shared" si="137"/>
        <v>31</v>
      </c>
      <c r="H881" s="114">
        <f t="shared" si="136"/>
        <v>45530</v>
      </c>
      <c r="I881" s="153">
        <f>_xlfn.XLOOKUP(Table12[[#This Row],[Month Year]],'Modelling New'!D:D,'Modelling New'!N:N)</f>
        <v>10.507</v>
      </c>
      <c r="J881" s="61" t="e">
        <f>'Raw Data'!#REF!/J$1</f>
        <v>#REF!</v>
      </c>
      <c r="K881" s="61" t="e">
        <f>'Raw Data'!#REF!/K$1</f>
        <v>#REF!</v>
      </c>
      <c r="L881" s="61" t="e">
        <f>'Raw Data'!#REF!/L$1</f>
        <v>#REF!</v>
      </c>
      <c r="M881" s="61" t="e">
        <f>'Raw Data'!#REF!/M$1</f>
        <v>#REF!</v>
      </c>
      <c r="N881" s="61" t="e">
        <f>'Raw Data'!#REF!/N$1</f>
        <v>#REF!</v>
      </c>
      <c r="O881" s="61" t="e">
        <f>'Raw Data'!#REF!/O$1</f>
        <v>#REF!</v>
      </c>
      <c r="P881" s="61" t="str">
        <f t="shared" si="138"/>
        <v/>
      </c>
      <c r="Q881" s="61" t="e">
        <f t="shared" si="139"/>
        <v>#REF!</v>
      </c>
    </row>
    <row r="882" spans="1:17">
      <c r="A882" s="112" t="s">
        <v>212</v>
      </c>
      <c r="B882" s="112">
        <v>5</v>
      </c>
      <c r="C882" s="112">
        <v>2024</v>
      </c>
      <c r="D882" s="112" t="s">
        <v>211</v>
      </c>
      <c r="E882" s="112" t="s">
        <v>211</v>
      </c>
      <c r="F882" s="206">
        <v>45505</v>
      </c>
      <c r="G882" s="112">
        <f t="shared" si="137"/>
        <v>31</v>
      </c>
      <c r="H882" s="114">
        <f t="shared" si="136"/>
        <v>45531</v>
      </c>
      <c r="I882" s="153">
        <f>_xlfn.XLOOKUP(Table12[[#This Row],[Month Year]],'Modelling New'!D:D,'Modelling New'!N:N)</f>
        <v>10.507</v>
      </c>
      <c r="J882" s="61" t="e">
        <f>'Raw Data'!#REF!/J$1</f>
        <v>#REF!</v>
      </c>
      <c r="K882" s="61" t="e">
        <f>'Raw Data'!#REF!/K$1</f>
        <v>#REF!</v>
      </c>
      <c r="L882" s="61" t="e">
        <f>'Raw Data'!#REF!/L$1</f>
        <v>#REF!</v>
      </c>
      <c r="M882" s="61" t="e">
        <f>'Raw Data'!#REF!/M$1</f>
        <v>#REF!</v>
      </c>
      <c r="N882" s="61" t="e">
        <f>'Raw Data'!#REF!/N$1</f>
        <v>#REF!</v>
      </c>
      <c r="O882" s="61" t="e">
        <f>'Raw Data'!#REF!/O$1</f>
        <v>#REF!</v>
      </c>
      <c r="P882" s="61" t="str">
        <f t="shared" si="138"/>
        <v/>
      </c>
      <c r="Q882" s="61" t="e">
        <f t="shared" si="139"/>
        <v>#REF!</v>
      </c>
    </row>
    <row r="883" spans="1:17">
      <c r="A883" s="112" t="s">
        <v>212</v>
      </c>
      <c r="B883" s="112">
        <v>5</v>
      </c>
      <c r="C883" s="112">
        <v>2024</v>
      </c>
      <c r="D883" s="112" t="s">
        <v>211</v>
      </c>
      <c r="E883" s="112" t="s">
        <v>211</v>
      </c>
      <c r="F883" s="206">
        <v>45505</v>
      </c>
      <c r="G883" s="112">
        <f t="shared" si="137"/>
        <v>31</v>
      </c>
      <c r="H883" s="114">
        <f t="shared" si="136"/>
        <v>45532</v>
      </c>
      <c r="I883" s="153">
        <f>_xlfn.XLOOKUP(Table12[[#This Row],[Month Year]],'Modelling New'!D:D,'Modelling New'!N:N)</f>
        <v>10.507</v>
      </c>
      <c r="J883" s="61" t="e">
        <f>'Raw Data'!#REF!/J$1</f>
        <v>#REF!</v>
      </c>
      <c r="K883" s="61" t="e">
        <f>'Raw Data'!#REF!/K$1</f>
        <v>#REF!</v>
      </c>
      <c r="L883" s="61" t="e">
        <f>'Raw Data'!#REF!/L$1</f>
        <v>#REF!</v>
      </c>
      <c r="M883" s="61" t="e">
        <f>'Raw Data'!#REF!/M$1</f>
        <v>#REF!</v>
      </c>
      <c r="N883" s="61" t="e">
        <f>'Raw Data'!#REF!/N$1</f>
        <v>#REF!</v>
      </c>
      <c r="O883" s="61" t="e">
        <f>'Raw Data'!#REF!/O$1</f>
        <v>#REF!</v>
      </c>
      <c r="P883" s="61" t="str">
        <f t="shared" si="138"/>
        <v/>
      </c>
      <c r="Q883" s="61" t="e">
        <f t="shared" si="139"/>
        <v>#REF!</v>
      </c>
    </row>
    <row r="884" spans="1:17">
      <c r="A884" s="112" t="s">
        <v>212</v>
      </c>
      <c r="B884" s="112">
        <v>5</v>
      </c>
      <c r="C884" s="112">
        <v>2024</v>
      </c>
      <c r="D884" s="112" t="s">
        <v>211</v>
      </c>
      <c r="E884" s="112" t="s">
        <v>211</v>
      </c>
      <c r="F884" s="206">
        <v>45505</v>
      </c>
      <c r="G884" s="112">
        <f t="shared" si="137"/>
        <v>31</v>
      </c>
      <c r="H884" s="114">
        <f t="shared" si="136"/>
        <v>45533</v>
      </c>
      <c r="I884" s="153">
        <f>_xlfn.XLOOKUP(Table12[[#This Row],[Month Year]],'Modelling New'!D:D,'Modelling New'!N:N)</f>
        <v>10.507</v>
      </c>
      <c r="J884" s="61" t="e">
        <f>'Raw Data'!#REF!/J$1</f>
        <v>#REF!</v>
      </c>
      <c r="K884" s="61" t="e">
        <f>'Raw Data'!#REF!/K$1</f>
        <v>#REF!</v>
      </c>
      <c r="L884" s="61" t="e">
        <f>'Raw Data'!#REF!/L$1</f>
        <v>#REF!</v>
      </c>
      <c r="M884" s="61" t="e">
        <f>'Raw Data'!#REF!/M$1</f>
        <v>#REF!</v>
      </c>
      <c r="N884" s="61" t="e">
        <f>'Raw Data'!#REF!/N$1</f>
        <v>#REF!</v>
      </c>
      <c r="O884" s="61" t="e">
        <f>'Raw Data'!#REF!/O$1</f>
        <v>#REF!</v>
      </c>
      <c r="P884" s="61" t="str">
        <f t="shared" si="138"/>
        <v/>
      </c>
      <c r="Q884" s="61" t="e">
        <f t="shared" si="139"/>
        <v>#REF!</v>
      </c>
    </row>
    <row r="885" spans="1:17">
      <c r="A885" s="112" t="s">
        <v>212</v>
      </c>
      <c r="B885" s="112">
        <v>5</v>
      </c>
      <c r="C885" s="112">
        <v>2024</v>
      </c>
      <c r="D885" s="112" t="s">
        <v>211</v>
      </c>
      <c r="E885" s="112" t="s">
        <v>211</v>
      </c>
      <c r="F885" s="206">
        <v>45505</v>
      </c>
      <c r="G885" s="112">
        <f t="shared" si="137"/>
        <v>31</v>
      </c>
      <c r="H885" s="114">
        <f t="shared" si="136"/>
        <v>45534</v>
      </c>
      <c r="I885" s="153">
        <f>_xlfn.XLOOKUP(Table12[[#This Row],[Month Year]],'Modelling New'!D:D,'Modelling New'!N:N)</f>
        <v>10.507</v>
      </c>
      <c r="J885" s="61" t="e">
        <f>'Raw Data'!#REF!/J$1</f>
        <v>#REF!</v>
      </c>
      <c r="K885" s="61" t="e">
        <f>'Raw Data'!#REF!/K$1</f>
        <v>#REF!</v>
      </c>
      <c r="L885" s="61" t="e">
        <f>'Raw Data'!#REF!/L$1</f>
        <v>#REF!</v>
      </c>
      <c r="M885" s="61" t="e">
        <f>'Raw Data'!#REF!/M$1</f>
        <v>#REF!</v>
      </c>
      <c r="N885" s="61" t="e">
        <f>'Raw Data'!#REF!/N$1</f>
        <v>#REF!</v>
      </c>
      <c r="O885" s="61" t="e">
        <f>'Raw Data'!#REF!/O$1</f>
        <v>#REF!</v>
      </c>
      <c r="P885" s="61" t="str">
        <f t="shared" si="138"/>
        <v/>
      </c>
      <c r="Q885" s="61" t="e">
        <f t="shared" si="139"/>
        <v>#REF!</v>
      </c>
    </row>
    <row r="886" spans="1:17">
      <c r="A886" s="112" t="s">
        <v>212</v>
      </c>
      <c r="B886" s="112">
        <v>5</v>
      </c>
      <c r="C886" s="112">
        <v>2024</v>
      </c>
      <c r="D886" s="112" t="s">
        <v>211</v>
      </c>
      <c r="E886" s="112" t="s">
        <v>211</v>
      </c>
      <c r="F886" s="206">
        <v>45505</v>
      </c>
      <c r="G886" s="112">
        <f t="shared" si="137"/>
        <v>31</v>
      </c>
      <c r="H886" s="114">
        <f t="shared" si="136"/>
        <v>45535</v>
      </c>
      <c r="I886" s="153">
        <f>_xlfn.XLOOKUP(Table12[[#This Row],[Month Year]],'Modelling New'!D:D,'Modelling New'!N:N)</f>
        <v>10.507</v>
      </c>
      <c r="J886" s="61" t="e">
        <f>'Raw Data'!#REF!/J$1</f>
        <v>#REF!</v>
      </c>
      <c r="K886" s="61" t="e">
        <f>'Raw Data'!#REF!/K$1</f>
        <v>#REF!</v>
      </c>
      <c r="L886" s="61" t="e">
        <f>'Raw Data'!#REF!/L$1</f>
        <v>#REF!</v>
      </c>
      <c r="M886" s="61" t="e">
        <f>'Raw Data'!#REF!/M$1</f>
        <v>#REF!</v>
      </c>
      <c r="N886" s="61" t="e">
        <f>'Raw Data'!#REF!/N$1</f>
        <v>#REF!</v>
      </c>
      <c r="O886" s="61" t="e">
        <f>'Raw Data'!#REF!/O$1</f>
        <v>#REF!</v>
      </c>
      <c r="P886" s="61" t="str">
        <f t="shared" si="138"/>
        <v/>
      </c>
      <c r="Q886" s="61" t="e">
        <f t="shared" si="139"/>
        <v>#REF!</v>
      </c>
    </row>
    <row r="887" spans="1:17">
      <c r="A887" s="112" t="s">
        <v>212</v>
      </c>
      <c r="B887" s="112">
        <v>5</v>
      </c>
      <c r="C887" s="112">
        <v>2024</v>
      </c>
      <c r="D887" s="112" t="s">
        <v>211</v>
      </c>
      <c r="E887" s="112" t="s">
        <v>211</v>
      </c>
      <c r="F887" s="206">
        <v>45536</v>
      </c>
      <c r="G887" s="112">
        <f t="shared" si="137"/>
        <v>30</v>
      </c>
      <c r="H887" s="114">
        <f t="shared" si="136"/>
        <v>45536</v>
      </c>
      <c r="I887" s="153">
        <f>_xlfn.XLOOKUP(Table12[[#This Row],[Month Year]],'Modelling New'!D:D,'Modelling New'!N:N)</f>
        <v>10.507</v>
      </c>
      <c r="J887" s="61" t="e">
        <f>'Raw Data'!#REF!/J$1</f>
        <v>#REF!</v>
      </c>
      <c r="K887" s="61" t="e">
        <f>'Raw Data'!#REF!/K$1</f>
        <v>#REF!</v>
      </c>
      <c r="L887" s="61" t="e">
        <f>'Raw Data'!#REF!/L$1</f>
        <v>#REF!</v>
      </c>
      <c r="M887" s="61" t="e">
        <f>'Raw Data'!#REF!/M$1</f>
        <v>#REF!</v>
      </c>
      <c r="N887" s="61" t="e">
        <f>'Raw Data'!#REF!/N$1</f>
        <v>#REF!</v>
      </c>
      <c r="O887" s="61" t="e">
        <f>'Raw Data'!#REF!/O$1</f>
        <v>#REF!</v>
      </c>
      <c r="P887" s="61" t="str">
        <f t="shared" si="138"/>
        <v/>
      </c>
      <c r="Q887" s="61" t="e">
        <f t="shared" si="139"/>
        <v>#REF!</v>
      </c>
    </row>
    <row r="888" spans="1:17">
      <c r="A888" s="112" t="s">
        <v>212</v>
      </c>
      <c r="B888" s="112">
        <v>5</v>
      </c>
      <c r="C888" s="112">
        <v>2024</v>
      </c>
      <c r="D888" s="112" t="s">
        <v>211</v>
      </c>
      <c r="E888" s="112" t="s">
        <v>211</v>
      </c>
      <c r="F888" s="206">
        <v>45536</v>
      </c>
      <c r="G888" s="112">
        <f t="shared" ref="G888:G919" si="140">DAY(EOMONTH(F888,0))</f>
        <v>30</v>
      </c>
      <c r="H888" s="114">
        <f t="shared" si="136"/>
        <v>45537</v>
      </c>
      <c r="I888" s="153">
        <f>_xlfn.XLOOKUP(Table12[[#This Row],[Month Year]],'Modelling New'!D:D,'Modelling New'!N:N)</f>
        <v>10.507</v>
      </c>
      <c r="J888" s="61" t="e">
        <f>'Raw Data'!#REF!/J$1</f>
        <v>#REF!</v>
      </c>
      <c r="K888" s="61" t="e">
        <f>'Raw Data'!#REF!/K$1</f>
        <v>#REF!</v>
      </c>
      <c r="L888" s="61" t="e">
        <f>'Raw Data'!#REF!/L$1</f>
        <v>#REF!</v>
      </c>
      <c r="M888" s="61" t="e">
        <f>'Raw Data'!#REF!/M$1</f>
        <v>#REF!</v>
      </c>
      <c r="N888" s="61" t="e">
        <f>'Raw Data'!#REF!/N$1</f>
        <v>#REF!</v>
      </c>
      <c r="O888" s="61" t="e">
        <f>'Raw Data'!#REF!/O$1</f>
        <v>#REF!</v>
      </c>
      <c r="P888" s="61" t="str">
        <f t="shared" ref="P888:P919" si="141">IFERROR(AVERAGEIF(J888:O888,"&gt;"&amp;0,J888:O888),"")</f>
        <v/>
      </c>
      <c r="Q888" s="61" t="e">
        <f t="shared" ref="Q888:Q919" si="142">MAXA(J888:O888)</f>
        <v>#REF!</v>
      </c>
    </row>
    <row r="889" spans="1:17">
      <c r="A889" s="112" t="s">
        <v>212</v>
      </c>
      <c r="B889" s="112">
        <v>5</v>
      </c>
      <c r="C889" s="112">
        <v>2024</v>
      </c>
      <c r="D889" s="112" t="s">
        <v>211</v>
      </c>
      <c r="E889" s="112" t="s">
        <v>211</v>
      </c>
      <c r="F889" s="206">
        <v>45536</v>
      </c>
      <c r="G889" s="112">
        <f t="shared" si="140"/>
        <v>30</v>
      </c>
      <c r="H889" s="114">
        <f t="shared" si="136"/>
        <v>45538</v>
      </c>
      <c r="I889" s="153">
        <f>_xlfn.XLOOKUP(Table12[[#This Row],[Month Year]],'Modelling New'!D:D,'Modelling New'!N:N)</f>
        <v>10.507</v>
      </c>
      <c r="J889" s="61" t="e">
        <f>'Raw Data'!#REF!/J$1</f>
        <v>#REF!</v>
      </c>
      <c r="K889" s="61" t="e">
        <f>'Raw Data'!#REF!/K$1</f>
        <v>#REF!</v>
      </c>
      <c r="L889" s="61" t="e">
        <f>'Raw Data'!#REF!/L$1</f>
        <v>#REF!</v>
      </c>
      <c r="M889" s="61" t="e">
        <f>'Raw Data'!#REF!/M$1</f>
        <v>#REF!</v>
      </c>
      <c r="N889" s="61" t="e">
        <f>'Raw Data'!#REF!/N$1</f>
        <v>#REF!</v>
      </c>
      <c r="O889" s="61" t="e">
        <f>'Raw Data'!#REF!/O$1</f>
        <v>#REF!</v>
      </c>
      <c r="P889" s="61" t="str">
        <f t="shared" si="141"/>
        <v/>
      </c>
      <c r="Q889" s="61" t="e">
        <f t="shared" si="142"/>
        <v>#REF!</v>
      </c>
    </row>
    <row r="890" spans="1:17">
      <c r="A890" s="112" t="s">
        <v>212</v>
      </c>
      <c r="B890" s="112">
        <v>5</v>
      </c>
      <c r="C890" s="112">
        <v>2024</v>
      </c>
      <c r="D890" s="112" t="s">
        <v>211</v>
      </c>
      <c r="E890" s="112" t="s">
        <v>211</v>
      </c>
      <c r="F890" s="206">
        <v>45536</v>
      </c>
      <c r="G890" s="112">
        <f t="shared" si="140"/>
        <v>30</v>
      </c>
      <c r="H890" s="114">
        <f t="shared" si="136"/>
        <v>45539</v>
      </c>
      <c r="I890" s="153">
        <f>_xlfn.XLOOKUP(Table12[[#This Row],[Month Year]],'Modelling New'!D:D,'Modelling New'!N:N)</f>
        <v>10.507</v>
      </c>
      <c r="J890" s="61" t="e">
        <f>'Raw Data'!#REF!/J$1</f>
        <v>#REF!</v>
      </c>
      <c r="K890" s="61" t="e">
        <f>'Raw Data'!#REF!/K$1</f>
        <v>#REF!</v>
      </c>
      <c r="L890" s="61" t="e">
        <f>'Raw Data'!#REF!/L$1</f>
        <v>#REF!</v>
      </c>
      <c r="M890" s="61" t="e">
        <f>'Raw Data'!#REF!/M$1</f>
        <v>#REF!</v>
      </c>
      <c r="N890" s="61" t="e">
        <f>'Raw Data'!#REF!/N$1</f>
        <v>#REF!</v>
      </c>
      <c r="O890" s="61" t="e">
        <f>'Raw Data'!#REF!/O$1</f>
        <v>#REF!</v>
      </c>
      <c r="P890" s="61" t="str">
        <f t="shared" si="141"/>
        <v/>
      </c>
      <c r="Q890" s="61" t="e">
        <f t="shared" si="142"/>
        <v>#REF!</v>
      </c>
    </row>
    <row r="891" spans="1:17">
      <c r="A891" s="112" t="s">
        <v>212</v>
      </c>
      <c r="B891" s="112">
        <v>5</v>
      </c>
      <c r="C891" s="112">
        <v>2024</v>
      </c>
      <c r="D891" s="112" t="s">
        <v>211</v>
      </c>
      <c r="E891" s="112" t="s">
        <v>211</v>
      </c>
      <c r="F891" s="206">
        <v>45536</v>
      </c>
      <c r="G891" s="112">
        <f t="shared" si="140"/>
        <v>30</v>
      </c>
      <c r="H891" s="114">
        <f t="shared" si="136"/>
        <v>45540</v>
      </c>
      <c r="I891" s="153">
        <f>_xlfn.XLOOKUP(Table12[[#This Row],[Month Year]],'Modelling New'!D:D,'Modelling New'!N:N)</f>
        <v>10.507</v>
      </c>
      <c r="J891" s="61" t="e">
        <f>'Raw Data'!#REF!/J$1</f>
        <v>#REF!</v>
      </c>
      <c r="K891" s="61" t="e">
        <f>'Raw Data'!#REF!/K$1</f>
        <v>#REF!</v>
      </c>
      <c r="L891" s="61" t="e">
        <f>'Raw Data'!#REF!/L$1</f>
        <v>#REF!</v>
      </c>
      <c r="M891" s="61" t="e">
        <f>'Raw Data'!#REF!/M$1</f>
        <v>#REF!</v>
      </c>
      <c r="N891" s="61" t="e">
        <f>'Raw Data'!#REF!/N$1</f>
        <v>#REF!</v>
      </c>
      <c r="O891" s="61" t="e">
        <f>'Raw Data'!#REF!/O$1</f>
        <v>#REF!</v>
      </c>
      <c r="P891" s="61" t="str">
        <f t="shared" si="141"/>
        <v/>
      </c>
      <c r="Q891" s="61" t="e">
        <f t="shared" si="142"/>
        <v>#REF!</v>
      </c>
    </row>
    <row r="892" spans="1:17">
      <c r="A892" s="112" t="s">
        <v>212</v>
      </c>
      <c r="B892" s="112">
        <v>5</v>
      </c>
      <c r="C892" s="112">
        <v>2024</v>
      </c>
      <c r="D892" s="112" t="s">
        <v>211</v>
      </c>
      <c r="E892" s="112" t="s">
        <v>211</v>
      </c>
      <c r="F892" s="206">
        <v>45536</v>
      </c>
      <c r="G892" s="112">
        <f t="shared" si="140"/>
        <v>30</v>
      </c>
      <c r="H892" s="114">
        <f t="shared" si="136"/>
        <v>45541</v>
      </c>
      <c r="I892" s="153">
        <f>_xlfn.XLOOKUP(Table12[[#This Row],[Month Year]],'Modelling New'!D:D,'Modelling New'!N:N)</f>
        <v>10.507</v>
      </c>
      <c r="J892" s="61" t="e">
        <f>'Raw Data'!#REF!/J$1</f>
        <v>#REF!</v>
      </c>
      <c r="K892" s="61" t="e">
        <f>'Raw Data'!#REF!/K$1</f>
        <v>#REF!</v>
      </c>
      <c r="L892" s="61" t="e">
        <f>'Raw Data'!#REF!/L$1</f>
        <v>#REF!</v>
      </c>
      <c r="M892" s="61" t="e">
        <f>'Raw Data'!#REF!/M$1</f>
        <v>#REF!</v>
      </c>
      <c r="N892" s="61" t="e">
        <f>'Raw Data'!#REF!/N$1</f>
        <v>#REF!</v>
      </c>
      <c r="O892" s="61" t="e">
        <f>'Raw Data'!#REF!/O$1</f>
        <v>#REF!</v>
      </c>
      <c r="P892" s="61" t="str">
        <f t="shared" si="141"/>
        <v/>
      </c>
      <c r="Q892" s="61" t="e">
        <f t="shared" si="142"/>
        <v>#REF!</v>
      </c>
    </row>
    <row r="893" spans="1:17">
      <c r="A893" s="112" t="s">
        <v>212</v>
      </c>
      <c r="B893" s="112">
        <v>5</v>
      </c>
      <c r="C893" s="112">
        <v>2024</v>
      </c>
      <c r="D893" s="112" t="s">
        <v>211</v>
      </c>
      <c r="E893" s="112" t="s">
        <v>211</v>
      </c>
      <c r="F893" s="206">
        <v>45536</v>
      </c>
      <c r="G893" s="112">
        <f t="shared" si="140"/>
        <v>30</v>
      </c>
      <c r="H893" s="114">
        <f t="shared" si="136"/>
        <v>45542</v>
      </c>
      <c r="I893" s="153">
        <f>_xlfn.XLOOKUP(Table12[[#This Row],[Month Year]],'Modelling New'!D:D,'Modelling New'!N:N)</f>
        <v>10.507</v>
      </c>
      <c r="J893" s="61" t="e">
        <f>'Raw Data'!#REF!/J$1</f>
        <v>#REF!</v>
      </c>
      <c r="K893" s="61" t="e">
        <f>'Raw Data'!#REF!/K$1</f>
        <v>#REF!</v>
      </c>
      <c r="L893" s="61" t="e">
        <f>'Raw Data'!#REF!/L$1</f>
        <v>#REF!</v>
      </c>
      <c r="M893" s="61" t="e">
        <f>'Raw Data'!#REF!/M$1</f>
        <v>#REF!</v>
      </c>
      <c r="N893" s="61" t="e">
        <f>'Raw Data'!#REF!/N$1</f>
        <v>#REF!</v>
      </c>
      <c r="O893" s="61" t="e">
        <f>'Raw Data'!#REF!/O$1</f>
        <v>#REF!</v>
      </c>
      <c r="P893" s="61" t="str">
        <f t="shared" si="141"/>
        <v/>
      </c>
      <c r="Q893" s="61" t="e">
        <f t="shared" si="142"/>
        <v>#REF!</v>
      </c>
    </row>
    <row r="894" spans="1:17">
      <c r="A894" s="112" t="s">
        <v>212</v>
      </c>
      <c r="B894" s="112">
        <v>5</v>
      </c>
      <c r="C894" s="112">
        <v>2024</v>
      </c>
      <c r="D894" s="112" t="s">
        <v>211</v>
      </c>
      <c r="E894" s="112" t="s">
        <v>211</v>
      </c>
      <c r="F894" s="206">
        <v>45536</v>
      </c>
      <c r="G894" s="112">
        <f t="shared" si="140"/>
        <v>30</v>
      </c>
      <c r="H894" s="114">
        <f t="shared" si="136"/>
        <v>45543</v>
      </c>
      <c r="I894" s="153">
        <f>_xlfn.XLOOKUP(Table12[[#This Row],[Month Year]],'Modelling New'!D:D,'Modelling New'!N:N)</f>
        <v>10.507</v>
      </c>
      <c r="J894" s="61" t="e">
        <f>'Raw Data'!#REF!/J$1</f>
        <v>#REF!</v>
      </c>
      <c r="K894" s="61" t="e">
        <f>'Raw Data'!#REF!/K$1</f>
        <v>#REF!</v>
      </c>
      <c r="L894" s="61" t="e">
        <f>'Raw Data'!#REF!/L$1</f>
        <v>#REF!</v>
      </c>
      <c r="M894" s="61" t="e">
        <f>'Raw Data'!#REF!/M$1</f>
        <v>#REF!</v>
      </c>
      <c r="N894" s="61" t="e">
        <f>'Raw Data'!#REF!/N$1</f>
        <v>#REF!</v>
      </c>
      <c r="O894" s="61" t="e">
        <f>'Raw Data'!#REF!/O$1</f>
        <v>#REF!</v>
      </c>
      <c r="P894" s="61" t="str">
        <f t="shared" si="141"/>
        <v/>
      </c>
      <c r="Q894" s="61" t="e">
        <f t="shared" si="142"/>
        <v>#REF!</v>
      </c>
    </row>
    <row r="895" spans="1:17">
      <c r="A895" s="112" t="s">
        <v>212</v>
      </c>
      <c r="B895" s="112">
        <v>5</v>
      </c>
      <c r="C895" s="112">
        <v>2024</v>
      </c>
      <c r="D895" s="112" t="s">
        <v>211</v>
      </c>
      <c r="E895" s="112" t="s">
        <v>211</v>
      </c>
      <c r="F895" s="206">
        <v>45536</v>
      </c>
      <c r="G895" s="112">
        <f t="shared" si="140"/>
        <v>30</v>
      </c>
      <c r="H895" s="114">
        <f t="shared" si="136"/>
        <v>45544</v>
      </c>
      <c r="I895" s="153">
        <f>_xlfn.XLOOKUP(Table12[[#This Row],[Month Year]],'Modelling New'!D:D,'Modelling New'!N:N)</f>
        <v>10.507</v>
      </c>
      <c r="J895" s="61" t="e">
        <f>'Raw Data'!#REF!/J$1</f>
        <v>#REF!</v>
      </c>
      <c r="K895" s="61" t="e">
        <f>'Raw Data'!#REF!/K$1</f>
        <v>#REF!</v>
      </c>
      <c r="L895" s="61" t="e">
        <f>'Raw Data'!#REF!/L$1</f>
        <v>#REF!</v>
      </c>
      <c r="M895" s="61" t="e">
        <f>'Raw Data'!#REF!/M$1</f>
        <v>#REF!</v>
      </c>
      <c r="N895" s="61" t="e">
        <f>'Raw Data'!#REF!/N$1</f>
        <v>#REF!</v>
      </c>
      <c r="O895" s="61" t="e">
        <f>'Raw Data'!#REF!/O$1</f>
        <v>#REF!</v>
      </c>
      <c r="P895" s="61" t="str">
        <f t="shared" si="141"/>
        <v/>
      </c>
      <c r="Q895" s="61" t="e">
        <f t="shared" si="142"/>
        <v>#REF!</v>
      </c>
    </row>
    <row r="896" spans="1:17">
      <c r="A896" s="112" t="s">
        <v>212</v>
      </c>
      <c r="B896" s="112">
        <v>5</v>
      </c>
      <c r="C896" s="112">
        <v>2024</v>
      </c>
      <c r="D896" s="112" t="s">
        <v>211</v>
      </c>
      <c r="E896" s="112" t="s">
        <v>211</v>
      </c>
      <c r="F896" s="206">
        <v>45536</v>
      </c>
      <c r="G896" s="112">
        <f t="shared" si="140"/>
        <v>30</v>
      </c>
      <c r="H896" s="114">
        <f t="shared" si="136"/>
        <v>45545</v>
      </c>
      <c r="I896" s="153">
        <f>_xlfn.XLOOKUP(Table12[[#This Row],[Month Year]],'Modelling New'!D:D,'Modelling New'!N:N)</f>
        <v>10.507</v>
      </c>
      <c r="J896" s="61" t="e">
        <f>'Raw Data'!#REF!/J$1</f>
        <v>#REF!</v>
      </c>
      <c r="K896" s="61" t="e">
        <f>'Raw Data'!#REF!/K$1</f>
        <v>#REF!</v>
      </c>
      <c r="L896" s="61" t="e">
        <f>'Raw Data'!#REF!/L$1</f>
        <v>#REF!</v>
      </c>
      <c r="M896" s="61" t="e">
        <f>'Raw Data'!#REF!/M$1</f>
        <v>#REF!</v>
      </c>
      <c r="N896" s="61" t="e">
        <f>'Raw Data'!#REF!/N$1</f>
        <v>#REF!</v>
      </c>
      <c r="O896" s="61" t="e">
        <f>'Raw Data'!#REF!/O$1</f>
        <v>#REF!</v>
      </c>
      <c r="P896" s="61" t="str">
        <f t="shared" si="141"/>
        <v/>
      </c>
      <c r="Q896" s="61" t="e">
        <f t="shared" si="142"/>
        <v>#REF!</v>
      </c>
    </row>
    <row r="897" spans="1:17">
      <c r="A897" s="112" t="s">
        <v>212</v>
      </c>
      <c r="B897" s="112">
        <v>5</v>
      </c>
      <c r="C897" s="112">
        <v>2024</v>
      </c>
      <c r="D897" s="112" t="s">
        <v>211</v>
      </c>
      <c r="E897" s="112" t="s">
        <v>211</v>
      </c>
      <c r="F897" s="206">
        <v>45536</v>
      </c>
      <c r="G897" s="112">
        <f t="shared" si="140"/>
        <v>30</v>
      </c>
      <c r="H897" s="114">
        <f t="shared" si="136"/>
        <v>45546</v>
      </c>
      <c r="I897" s="153">
        <f>_xlfn.XLOOKUP(Table12[[#This Row],[Month Year]],'Modelling New'!D:D,'Modelling New'!N:N)</f>
        <v>10.507</v>
      </c>
      <c r="J897" s="61" t="e">
        <f>'Raw Data'!#REF!/J$1</f>
        <v>#REF!</v>
      </c>
      <c r="K897" s="61" t="e">
        <f>'Raw Data'!#REF!/K$1</f>
        <v>#REF!</v>
      </c>
      <c r="L897" s="61" t="e">
        <f>'Raw Data'!#REF!/L$1</f>
        <v>#REF!</v>
      </c>
      <c r="M897" s="61" t="e">
        <f>'Raw Data'!#REF!/M$1</f>
        <v>#REF!</v>
      </c>
      <c r="N897" s="61" t="e">
        <f>'Raw Data'!#REF!/N$1</f>
        <v>#REF!</v>
      </c>
      <c r="O897" s="61" t="e">
        <f>'Raw Data'!#REF!/O$1</f>
        <v>#REF!</v>
      </c>
      <c r="P897" s="61" t="str">
        <f t="shared" si="141"/>
        <v/>
      </c>
      <c r="Q897" s="61" t="e">
        <f t="shared" si="142"/>
        <v>#REF!</v>
      </c>
    </row>
    <row r="898" spans="1:17">
      <c r="A898" s="112" t="s">
        <v>212</v>
      </c>
      <c r="B898" s="112">
        <v>5</v>
      </c>
      <c r="C898" s="112">
        <v>2024</v>
      </c>
      <c r="D898" s="112" t="s">
        <v>211</v>
      </c>
      <c r="E898" s="112" t="s">
        <v>211</v>
      </c>
      <c r="F898" s="206">
        <v>45536</v>
      </c>
      <c r="G898" s="112">
        <f t="shared" si="140"/>
        <v>30</v>
      </c>
      <c r="H898" s="114">
        <f t="shared" si="136"/>
        <v>45547</v>
      </c>
      <c r="I898" s="153">
        <f>_xlfn.XLOOKUP(Table12[[#This Row],[Month Year]],'Modelling New'!D:D,'Modelling New'!N:N)</f>
        <v>10.507</v>
      </c>
      <c r="J898" s="61" t="e">
        <f>'Raw Data'!#REF!/J$1</f>
        <v>#REF!</v>
      </c>
      <c r="K898" s="61" t="e">
        <f>'Raw Data'!#REF!/K$1</f>
        <v>#REF!</v>
      </c>
      <c r="L898" s="61" t="e">
        <f>'Raw Data'!#REF!/L$1</f>
        <v>#REF!</v>
      </c>
      <c r="M898" s="61" t="e">
        <f>'Raw Data'!#REF!/M$1</f>
        <v>#REF!</v>
      </c>
      <c r="N898" s="61" t="e">
        <f>'Raw Data'!#REF!/N$1</f>
        <v>#REF!</v>
      </c>
      <c r="O898" s="61" t="e">
        <f>'Raw Data'!#REF!/O$1</f>
        <v>#REF!</v>
      </c>
      <c r="P898" s="61" t="str">
        <f t="shared" si="141"/>
        <v/>
      </c>
      <c r="Q898" s="61" t="e">
        <f t="shared" si="142"/>
        <v>#REF!</v>
      </c>
    </row>
    <row r="899" spans="1:17">
      <c r="A899" s="112" t="s">
        <v>212</v>
      </c>
      <c r="B899" s="112">
        <v>5</v>
      </c>
      <c r="C899" s="112">
        <v>2024</v>
      </c>
      <c r="D899" s="112" t="s">
        <v>211</v>
      </c>
      <c r="E899" s="112" t="s">
        <v>211</v>
      </c>
      <c r="F899" s="206">
        <v>45536</v>
      </c>
      <c r="G899" s="112">
        <f t="shared" si="140"/>
        <v>30</v>
      </c>
      <c r="H899" s="114">
        <f t="shared" si="136"/>
        <v>45548</v>
      </c>
      <c r="I899" s="153">
        <f>_xlfn.XLOOKUP(Table12[[#This Row],[Month Year]],'Modelling New'!D:D,'Modelling New'!N:N)</f>
        <v>10.507</v>
      </c>
      <c r="J899" s="61" t="e">
        <f>'Raw Data'!#REF!/J$1</f>
        <v>#REF!</v>
      </c>
      <c r="K899" s="61" t="e">
        <f>'Raw Data'!#REF!/K$1</f>
        <v>#REF!</v>
      </c>
      <c r="L899" s="61" t="e">
        <f>'Raw Data'!#REF!/L$1</f>
        <v>#REF!</v>
      </c>
      <c r="M899" s="61" t="e">
        <f>'Raw Data'!#REF!/M$1</f>
        <v>#REF!</v>
      </c>
      <c r="N899" s="61" t="e">
        <f>'Raw Data'!#REF!/N$1</f>
        <v>#REF!</v>
      </c>
      <c r="O899" s="61" t="e">
        <f>'Raw Data'!#REF!/O$1</f>
        <v>#REF!</v>
      </c>
      <c r="P899" s="61" t="str">
        <f t="shared" si="141"/>
        <v/>
      </c>
      <c r="Q899" s="61" t="e">
        <f t="shared" si="142"/>
        <v>#REF!</v>
      </c>
    </row>
    <row r="900" spans="1:17">
      <c r="A900" s="112" t="s">
        <v>212</v>
      </c>
      <c r="B900" s="112">
        <v>5</v>
      </c>
      <c r="C900" s="112">
        <v>2024</v>
      </c>
      <c r="D900" s="112" t="s">
        <v>211</v>
      </c>
      <c r="E900" s="112" t="s">
        <v>211</v>
      </c>
      <c r="F900" s="206">
        <v>45536</v>
      </c>
      <c r="G900" s="112">
        <f t="shared" si="140"/>
        <v>30</v>
      </c>
      <c r="H900" s="114">
        <f t="shared" si="136"/>
        <v>45549</v>
      </c>
      <c r="I900" s="153">
        <f>_xlfn.XLOOKUP(Table12[[#This Row],[Month Year]],'Modelling New'!D:D,'Modelling New'!N:N)</f>
        <v>10.507</v>
      </c>
      <c r="J900" s="61" t="e">
        <f>'Raw Data'!#REF!/J$1</f>
        <v>#REF!</v>
      </c>
      <c r="K900" s="61" t="e">
        <f>'Raw Data'!#REF!/K$1</f>
        <v>#REF!</v>
      </c>
      <c r="L900" s="61" t="e">
        <f>'Raw Data'!#REF!/L$1</f>
        <v>#REF!</v>
      </c>
      <c r="M900" s="61" t="e">
        <f>'Raw Data'!#REF!/M$1</f>
        <v>#REF!</v>
      </c>
      <c r="N900" s="61" t="e">
        <f>'Raw Data'!#REF!/N$1</f>
        <v>#REF!</v>
      </c>
      <c r="O900" s="61" t="e">
        <f>'Raw Data'!#REF!/O$1</f>
        <v>#REF!</v>
      </c>
      <c r="P900" s="61" t="str">
        <f t="shared" si="141"/>
        <v/>
      </c>
      <c r="Q900" s="61" t="e">
        <f t="shared" si="142"/>
        <v>#REF!</v>
      </c>
    </row>
    <row r="901" spans="1:17">
      <c r="A901" s="112" t="s">
        <v>212</v>
      </c>
      <c r="B901" s="112">
        <v>5</v>
      </c>
      <c r="C901" s="112">
        <v>2024</v>
      </c>
      <c r="D901" s="112" t="s">
        <v>211</v>
      </c>
      <c r="E901" s="112" t="s">
        <v>211</v>
      </c>
      <c r="F901" s="206">
        <v>45536</v>
      </c>
      <c r="G901" s="112">
        <f t="shared" si="140"/>
        <v>30</v>
      </c>
      <c r="H901" s="114">
        <f t="shared" si="136"/>
        <v>45550</v>
      </c>
      <c r="I901" s="153">
        <f>_xlfn.XLOOKUP(Table12[[#This Row],[Month Year]],'Modelling New'!D:D,'Modelling New'!N:N)</f>
        <v>10.507</v>
      </c>
      <c r="J901" s="61" t="e">
        <f>'Raw Data'!#REF!/J$1</f>
        <v>#REF!</v>
      </c>
      <c r="K901" s="61" t="e">
        <f>'Raw Data'!#REF!/K$1</f>
        <v>#REF!</v>
      </c>
      <c r="L901" s="61" t="e">
        <f>'Raw Data'!#REF!/L$1</f>
        <v>#REF!</v>
      </c>
      <c r="M901" s="61" t="e">
        <f>'Raw Data'!#REF!/M$1</f>
        <v>#REF!</v>
      </c>
      <c r="N901" s="61" t="e">
        <f>'Raw Data'!#REF!/N$1</f>
        <v>#REF!</v>
      </c>
      <c r="O901" s="61" t="e">
        <f>'Raw Data'!#REF!/O$1</f>
        <v>#REF!</v>
      </c>
      <c r="P901" s="61" t="str">
        <f t="shared" si="141"/>
        <v/>
      </c>
      <c r="Q901" s="61" t="e">
        <f t="shared" si="142"/>
        <v>#REF!</v>
      </c>
    </row>
    <row r="902" spans="1:17">
      <c r="A902" s="112" t="s">
        <v>212</v>
      </c>
      <c r="B902" s="112">
        <v>5</v>
      </c>
      <c r="C902" s="112">
        <v>2024</v>
      </c>
      <c r="D902" s="112" t="s">
        <v>211</v>
      </c>
      <c r="E902" s="112" t="s">
        <v>211</v>
      </c>
      <c r="F902" s="206">
        <v>45536</v>
      </c>
      <c r="G902" s="112">
        <f t="shared" si="140"/>
        <v>30</v>
      </c>
      <c r="H902" s="114">
        <f t="shared" si="136"/>
        <v>45551</v>
      </c>
      <c r="I902" s="153">
        <f>_xlfn.XLOOKUP(Table12[[#This Row],[Month Year]],'Modelling New'!D:D,'Modelling New'!N:N)</f>
        <v>10.507</v>
      </c>
      <c r="J902" s="61" t="e">
        <f>'Raw Data'!#REF!/J$1</f>
        <v>#REF!</v>
      </c>
      <c r="K902" s="61" t="e">
        <f>'Raw Data'!#REF!/K$1</f>
        <v>#REF!</v>
      </c>
      <c r="L902" s="61" t="e">
        <f>'Raw Data'!#REF!/L$1</f>
        <v>#REF!</v>
      </c>
      <c r="M902" s="61" t="e">
        <f>'Raw Data'!#REF!/M$1</f>
        <v>#REF!</v>
      </c>
      <c r="N902" s="61" t="e">
        <f>'Raw Data'!#REF!/N$1</f>
        <v>#REF!</v>
      </c>
      <c r="O902" s="61" t="e">
        <f>'Raw Data'!#REF!/O$1</f>
        <v>#REF!</v>
      </c>
      <c r="P902" s="61" t="str">
        <f t="shared" si="141"/>
        <v/>
      </c>
      <c r="Q902" s="61" t="e">
        <f t="shared" si="142"/>
        <v>#REF!</v>
      </c>
    </row>
    <row r="903" spans="1:17">
      <c r="A903" s="112" t="s">
        <v>212</v>
      </c>
      <c r="B903" s="112">
        <v>5</v>
      </c>
      <c r="C903" s="112">
        <v>2024</v>
      </c>
      <c r="D903" s="112" t="s">
        <v>211</v>
      </c>
      <c r="E903" s="112" t="s">
        <v>211</v>
      </c>
      <c r="F903" s="206">
        <v>45536</v>
      </c>
      <c r="G903" s="112">
        <f t="shared" si="140"/>
        <v>30</v>
      </c>
      <c r="H903" s="114">
        <f t="shared" si="136"/>
        <v>45552</v>
      </c>
      <c r="I903" s="153">
        <f>_xlfn.XLOOKUP(Table12[[#This Row],[Month Year]],'Modelling New'!D:D,'Modelling New'!N:N)</f>
        <v>10.507</v>
      </c>
      <c r="J903" s="61" t="e">
        <f>'Raw Data'!#REF!/J$1</f>
        <v>#REF!</v>
      </c>
      <c r="K903" s="61" t="e">
        <f>'Raw Data'!#REF!/K$1</f>
        <v>#REF!</v>
      </c>
      <c r="L903" s="61" t="e">
        <f>'Raw Data'!#REF!/L$1</f>
        <v>#REF!</v>
      </c>
      <c r="M903" s="61" t="e">
        <f>'Raw Data'!#REF!/M$1</f>
        <v>#REF!</v>
      </c>
      <c r="N903" s="61" t="e">
        <f>'Raw Data'!#REF!/N$1</f>
        <v>#REF!</v>
      </c>
      <c r="O903" s="61" t="e">
        <f>'Raw Data'!#REF!/O$1</f>
        <v>#REF!</v>
      </c>
      <c r="P903" s="61" t="str">
        <f t="shared" si="141"/>
        <v/>
      </c>
      <c r="Q903" s="61" t="e">
        <f t="shared" si="142"/>
        <v>#REF!</v>
      </c>
    </row>
    <row r="904" spans="1:17">
      <c r="A904" s="112" t="s">
        <v>212</v>
      </c>
      <c r="B904" s="112">
        <v>5</v>
      </c>
      <c r="C904" s="112">
        <v>2024</v>
      </c>
      <c r="D904" s="112" t="s">
        <v>211</v>
      </c>
      <c r="E904" s="112" t="s">
        <v>211</v>
      </c>
      <c r="F904" s="206">
        <v>45536</v>
      </c>
      <c r="G904" s="112">
        <f t="shared" si="140"/>
        <v>30</v>
      </c>
      <c r="H904" s="114">
        <f t="shared" si="136"/>
        <v>45553</v>
      </c>
      <c r="I904" s="153">
        <f>_xlfn.XLOOKUP(Table12[[#This Row],[Month Year]],'Modelling New'!D:D,'Modelling New'!N:N)</f>
        <v>10.507</v>
      </c>
      <c r="J904" s="61" t="e">
        <f>'Raw Data'!#REF!/J$1</f>
        <v>#REF!</v>
      </c>
      <c r="K904" s="61" t="e">
        <f>'Raw Data'!#REF!/K$1</f>
        <v>#REF!</v>
      </c>
      <c r="L904" s="61" t="e">
        <f>'Raw Data'!#REF!/L$1</f>
        <v>#REF!</v>
      </c>
      <c r="M904" s="61" t="e">
        <f>'Raw Data'!#REF!/M$1</f>
        <v>#REF!</v>
      </c>
      <c r="N904" s="61" t="e">
        <f>'Raw Data'!#REF!/N$1</f>
        <v>#REF!</v>
      </c>
      <c r="O904" s="61" t="e">
        <f>'Raw Data'!#REF!/O$1</f>
        <v>#REF!</v>
      </c>
      <c r="P904" s="61" t="str">
        <f t="shared" si="141"/>
        <v/>
      </c>
      <c r="Q904" s="61" t="e">
        <f t="shared" si="142"/>
        <v>#REF!</v>
      </c>
    </row>
    <row r="905" spans="1:17">
      <c r="A905" s="112" t="s">
        <v>212</v>
      </c>
      <c r="B905" s="112">
        <v>5</v>
      </c>
      <c r="C905" s="112">
        <v>2024</v>
      </c>
      <c r="D905" s="112" t="s">
        <v>211</v>
      </c>
      <c r="E905" s="112" t="s">
        <v>211</v>
      </c>
      <c r="F905" s="206">
        <v>45536</v>
      </c>
      <c r="G905" s="112">
        <f t="shared" si="140"/>
        <v>30</v>
      </c>
      <c r="H905" s="114">
        <f t="shared" si="136"/>
        <v>45554</v>
      </c>
      <c r="I905" s="153">
        <f>_xlfn.XLOOKUP(Table12[[#This Row],[Month Year]],'Modelling New'!D:D,'Modelling New'!N:N)</f>
        <v>10.507</v>
      </c>
      <c r="J905" s="61" t="e">
        <f>'Raw Data'!#REF!/J$1</f>
        <v>#REF!</v>
      </c>
      <c r="K905" s="61" t="e">
        <f>'Raw Data'!#REF!/K$1</f>
        <v>#REF!</v>
      </c>
      <c r="L905" s="61" t="e">
        <f>'Raw Data'!#REF!/L$1</f>
        <v>#REF!</v>
      </c>
      <c r="M905" s="61" t="e">
        <f>'Raw Data'!#REF!/M$1</f>
        <v>#REF!</v>
      </c>
      <c r="N905" s="61" t="e">
        <f>'Raw Data'!#REF!/N$1</f>
        <v>#REF!</v>
      </c>
      <c r="O905" s="61" t="e">
        <f>'Raw Data'!#REF!/O$1</f>
        <v>#REF!</v>
      </c>
      <c r="P905" s="61" t="str">
        <f t="shared" si="141"/>
        <v/>
      </c>
      <c r="Q905" s="61" t="e">
        <f t="shared" si="142"/>
        <v>#REF!</v>
      </c>
    </row>
    <row r="906" spans="1:17">
      <c r="A906" s="112" t="s">
        <v>212</v>
      </c>
      <c r="B906" s="112">
        <v>5</v>
      </c>
      <c r="C906" s="112">
        <v>2024</v>
      </c>
      <c r="D906" s="112" t="s">
        <v>211</v>
      </c>
      <c r="E906" s="112" t="s">
        <v>211</v>
      </c>
      <c r="F906" s="206">
        <v>45536</v>
      </c>
      <c r="G906" s="112">
        <f t="shared" si="140"/>
        <v>30</v>
      </c>
      <c r="H906" s="114">
        <f t="shared" si="136"/>
        <v>45555</v>
      </c>
      <c r="I906" s="153">
        <f>_xlfn.XLOOKUP(Table12[[#This Row],[Month Year]],'Modelling New'!D:D,'Modelling New'!N:N)</f>
        <v>10.507</v>
      </c>
      <c r="J906" s="61" t="e">
        <f>'Raw Data'!#REF!/J$1</f>
        <v>#REF!</v>
      </c>
      <c r="K906" s="61" t="e">
        <f>'Raw Data'!#REF!/K$1</f>
        <v>#REF!</v>
      </c>
      <c r="L906" s="61" t="e">
        <f>'Raw Data'!#REF!/L$1</f>
        <v>#REF!</v>
      </c>
      <c r="M906" s="61" t="e">
        <f>'Raw Data'!#REF!/M$1</f>
        <v>#REF!</v>
      </c>
      <c r="N906" s="61" t="e">
        <f>'Raw Data'!#REF!/N$1</f>
        <v>#REF!</v>
      </c>
      <c r="O906" s="61" t="e">
        <f>'Raw Data'!#REF!/O$1</f>
        <v>#REF!</v>
      </c>
      <c r="P906" s="61" t="str">
        <f t="shared" si="141"/>
        <v/>
      </c>
      <c r="Q906" s="61" t="e">
        <f t="shared" si="142"/>
        <v>#REF!</v>
      </c>
    </row>
    <row r="907" spans="1:17">
      <c r="A907" s="112" t="s">
        <v>212</v>
      </c>
      <c r="B907" s="112">
        <v>5</v>
      </c>
      <c r="C907" s="112">
        <v>2024</v>
      </c>
      <c r="D907" s="112" t="s">
        <v>211</v>
      </c>
      <c r="E907" s="112" t="s">
        <v>211</v>
      </c>
      <c r="F907" s="206">
        <v>45536</v>
      </c>
      <c r="G907" s="112">
        <f t="shared" si="140"/>
        <v>30</v>
      </c>
      <c r="H907" s="114">
        <f t="shared" si="136"/>
        <v>45556</v>
      </c>
      <c r="I907" s="153">
        <f>_xlfn.XLOOKUP(Table12[[#This Row],[Month Year]],'Modelling New'!D:D,'Modelling New'!N:N)</f>
        <v>10.507</v>
      </c>
      <c r="J907" s="61" t="e">
        <f>'Raw Data'!#REF!/J$1</f>
        <v>#REF!</v>
      </c>
      <c r="K907" s="61" t="e">
        <f>'Raw Data'!#REF!/K$1</f>
        <v>#REF!</v>
      </c>
      <c r="L907" s="61" t="e">
        <f>'Raw Data'!#REF!/L$1</f>
        <v>#REF!</v>
      </c>
      <c r="M907" s="61" t="e">
        <f>'Raw Data'!#REF!/M$1</f>
        <v>#REF!</v>
      </c>
      <c r="N907" s="61" t="e">
        <f>'Raw Data'!#REF!/N$1</f>
        <v>#REF!</v>
      </c>
      <c r="O907" s="61" t="e">
        <f>'Raw Data'!#REF!/O$1</f>
        <v>#REF!</v>
      </c>
      <c r="P907" s="61" t="str">
        <f t="shared" si="141"/>
        <v/>
      </c>
      <c r="Q907" s="61" t="e">
        <f t="shared" si="142"/>
        <v>#REF!</v>
      </c>
    </row>
    <row r="908" spans="1:17">
      <c r="A908" s="112" t="s">
        <v>212</v>
      </c>
      <c r="B908" s="112">
        <v>5</v>
      </c>
      <c r="C908" s="112">
        <v>2024</v>
      </c>
      <c r="D908" s="112" t="s">
        <v>211</v>
      </c>
      <c r="E908" s="112" t="s">
        <v>211</v>
      </c>
      <c r="F908" s="206">
        <v>45536</v>
      </c>
      <c r="G908" s="112">
        <f t="shared" si="140"/>
        <v>30</v>
      </c>
      <c r="H908" s="114">
        <f t="shared" si="136"/>
        <v>45557</v>
      </c>
      <c r="I908" s="153">
        <f>_xlfn.XLOOKUP(Table12[[#This Row],[Month Year]],'Modelling New'!D:D,'Modelling New'!N:N)</f>
        <v>10.507</v>
      </c>
      <c r="J908" s="61" t="e">
        <f>'Raw Data'!#REF!/J$1</f>
        <v>#REF!</v>
      </c>
      <c r="K908" s="61" t="e">
        <f>'Raw Data'!#REF!/K$1</f>
        <v>#REF!</v>
      </c>
      <c r="L908" s="61" t="e">
        <f>'Raw Data'!#REF!/L$1</f>
        <v>#REF!</v>
      </c>
      <c r="M908" s="61" t="e">
        <f>'Raw Data'!#REF!/M$1</f>
        <v>#REF!</v>
      </c>
      <c r="N908" s="61" t="e">
        <f>'Raw Data'!#REF!/N$1</f>
        <v>#REF!</v>
      </c>
      <c r="O908" s="61" t="e">
        <f>'Raw Data'!#REF!/O$1</f>
        <v>#REF!</v>
      </c>
      <c r="P908" s="61" t="str">
        <f t="shared" si="141"/>
        <v/>
      </c>
      <c r="Q908" s="61" t="e">
        <f t="shared" si="142"/>
        <v>#REF!</v>
      </c>
    </row>
    <row r="909" spans="1:17">
      <c r="A909" s="112" t="s">
        <v>212</v>
      </c>
      <c r="B909" s="112">
        <v>5</v>
      </c>
      <c r="C909" s="112">
        <v>2024</v>
      </c>
      <c r="D909" s="112" t="s">
        <v>211</v>
      </c>
      <c r="E909" s="112" t="s">
        <v>211</v>
      </c>
      <c r="F909" s="206">
        <v>45536</v>
      </c>
      <c r="G909" s="112">
        <f t="shared" si="140"/>
        <v>30</v>
      </c>
      <c r="H909" s="114">
        <f t="shared" si="136"/>
        <v>45558</v>
      </c>
      <c r="I909" s="153">
        <f>_xlfn.XLOOKUP(Table12[[#This Row],[Month Year]],'Modelling New'!D:D,'Modelling New'!N:N)</f>
        <v>10.507</v>
      </c>
      <c r="J909" s="61" t="e">
        <f>'Raw Data'!#REF!/J$1</f>
        <v>#REF!</v>
      </c>
      <c r="K909" s="61" t="e">
        <f>'Raw Data'!#REF!/K$1</f>
        <v>#REF!</v>
      </c>
      <c r="L909" s="61" t="e">
        <f>'Raw Data'!#REF!/L$1</f>
        <v>#REF!</v>
      </c>
      <c r="M909" s="61" t="e">
        <f>'Raw Data'!#REF!/M$1</f>
        <v>#REF!</v>
      </c>
      <c r="N909" s="61" t="e">
        <f>'Raw Data'!#REF!/N$1</f>
        <v>#REF!</v>
      </c>
      <c r="O909" s="61" t="e">
        <f>'Raw Data'!#REF!/O$1</f>
        <v>#REF!</v>
      </c>
      <c r="P909" s="61" t="str">
        <f t="shared" si="141"/>
        <v/>
      </c>
      <c r="Q909" s="61" t="e">
        <f t="shared" si="142"/>
        <v>#REF!</v>
      </c>
    </row>
    <row r="910" spans="1:17">
      <c r="A910" s="112" t="s">
        <v>212</v>
      </c>
      <c r="B910" s="112">
        <v>5</v>
      </c>
      <c r="C910" s="112">
        <v>2024</v>
      </c>
      <c r="D910" s="112" t="s">
        <v>211</v>
      </c>
      <c r="E910" s="112" t="s">
        <v>211</v>
      </c>
      <c r="F910" s="206">
        <v>45536</v>
      </c>
      <c r="G910" s="112">
        <f t="shared" si="140"/>
        <v>30</v>
      </c>
      <c r="H910" s="114">
        <f t="shared" ref="H910:H973" si="143">H909+1</f>
        <v>45559</v>
      </c>
      <c r="I910" s="153">
        <f>_xlfn.XLOOKUP(Table12[[#This Row],[Month Year]],'Modelling New'!D:D,'Modelling New'!N:N)</f>
        <v>10.507</v>
      </c>
      <c r="J910" s="61" t="e">
        <f>'Raw Data'!#REF!/J$1</f>
        <v>#REF!</v>
      </c>
      <c r="K910" s="61" t="e">
        <f>'Raw Data'!#REF!/K$1</f>
        <v>#REF!</v>
      </c>
      <c r="L910" s="61" t="e">
        <f>'Raw Data'!#REF!/L$1</f>
        <v>#REF!</v>
      </c>
      <c r="M910" s="61" t="e">
        <f>'Raw Data'!#REF!/M$1</f>
        <v>#REF!</v>
      </c>
      <c r="N910" s="61" t="e">
        <f>'Raw Data'!#REF!/N$1</f>
        <v>#REF!</v>
      </c>
      <c r="O910" s="61" t="e">
        <f>'Raw Data'!#REF!/O$1</f>
        <v>#REF!</v>
      </c>
      <c r="P910" s="61" t="str">
        <f t="shared" si="141"/>
        <v/>
      </c>
      <c r="Q910" s="61" t="e">
        <f t="shared" si="142"/>
        <v>#REF!</v>
      </c>
    </row>
    <row r="911" spans="1:17">
      <c r="A911" s="112" t="s">
        <v>212</v>
      </c>
      <c r="B911" s="112">
        <v>5</v>
      </c>
      <c r="C911" s="112">
        <v>2024</v>
      </c>
      <c r="D911" s="112" t="s">
        <v>211</v>
      </c>
      <c r="E911" s="112" t="s">
        <v>211</v>
      </c>
      <c r="F911" s="206">
        <v>45536</v>
      </c>
      <c r="G911" s="112">
        <f t="shared" si="140"/>
        <v>30</v>
      </c>
      <c r="H911" s="114">
        <f t="shared" si="143"/>
        <v>45560</v>
      </c>
      <c r="I911" s="153">
        <f>_xlfn.XLOOKUP(Table12[[#This Row],[Month Year]],'Modelling New'!D:D,'Modelling New'!N:N)</f>
        <v>10.507</v>
      </c>
      <c r="J911" s="61" t="e">
        <f>'Raw Data'!#REF!/J$1</f>
        <v>#REF!</v>
      </c>
      <c r="K911" s="61" t="e">
        <f>'Raw Data'!#REF!/K$1</f>
        <v>#REF!</v>
      </c>
      <c r="L911" s="61" t="e">
        <f>'Raw Data'!#REF!/L$1</f>
        <v>#REF!</v>
      </c>
      <c r="M911" s="61" t="e">
        <f>'Raw Data'!#REF!/M$1</f>
        <v>#REF!</v>
      </c>
      <c r="N911" s="61" t="e">
        <f>'Raw Data'!#REF!/N$1</f>
        <v>#REF!</v>
      </c>
      <c r="O911" s="61" t="e">
        <f>'Raw Data'!#REF!/O$1</f>
        <v>#REF!</v>
      </c>
      <c r="P911" s="61" t="str">
        <f t="shared" si="141"/>
        <v/>
      </c>
      <c r="Q911" s="61" t="e">
        <f t="shared" si="142"/>
        <v>#REF!</v>
      </c>
    </row>
    <row r="912" spans="1:17">
      <c r="A912" s="112" t="s">
        <v>212</v>
      </c>
      <c r="B912" s="112">
        <v>5</v>
      </c>
      <c r="C912" s="112">
        <v>2024</v>
      </c>
      <c r="D912" s="112" t="s">
        <v>211</v>
      </c>
      <c r="E912" s="112" t="s">
        <v>211</v>
      </c>
      <c r="F912" s="206">
        <v>45536</v>
      </c>
      <c r="G912" s="112">
        <f t="shared" si="140"/>
        <v>30</v>
      </c>
      <c r="H912" s="114">
        <f t="shared" si="143"/>
        <v>45561</v>
      </c>
      <c r="I912" s="153">
        <f>_xlfn.XLOOKUP(Table12[[#This Row],[Month Year]],'Modelling New'!D:D,'Modelling New'!N:N)</f>
        <v>10.507</v>
      </c>
      <c r="J912" s="61" t="e">
        <f>'Raw Data'!#REF!/J$1</f>
        <v>#REF!</v>
      </c>
      <c r="K912" s="61" t="e">
        <f>'Raw Data'!#REF!/K$1</f>
        <v>#REF!</v>
      </c>
      <c r="L912" s="61" t="e">
        <f>'Raw Data'!#REF!/L$1</f>
        <v>#REF!</v>
      </c>
      <c r="M912" s="61" t="e">
        <f>'Raw Data'!#REF!/M$1</f>
        <v>#REF!</v>
      </c>
      <c r="N912" s="61" t="e">
        <f>'Raw Data'!#REF!/N$1</f>
        <v>#REF!</v>
      </c>
      <c r="O912" s="61" t="e">
        <f>'Raw Data'!#REF!/O$1</f>
        <v>#REF!</v>
      </c>
      <c r="P912" s="61" t="str">
        <f t="shared" si="141"/>
        <v/>
      </c>
      <c r="Q912" s="61" t="e">
        <f t="shared" si="142"/>
        <v>#REF!</v>
      </c>
    </row>
    <row r="913" spans="1:17">
      <c r="A913" s="112" t="s">
        <v>212</v>
      </c>
      <c r="B913" s="112">
        <v>5</v>
      </c>
      <c r="C913" s="112">
        <v>2024</v>
      </c>
      <c r="D913" s="112" t="s">
        <v>211</v>
      </c>
      <c r="E913" s="112" t="s">
        <v>211</v>
      </c>
      <c r="F913" s="206">
        <v>45536</v>
      </c>
      <c r="G913" s="112">
        <f t="shared" si="140"/>
        <v>30</v>
      </c>
      <c r="H913" s="114">
        <f t="shared" si="143"/>
        <v>45562</v>
      </c>
      <c r="I913" s="153">
        <f>_xlfn.XLOOKUP(Table12[[#This Row],[Month Year]],'Modelling New'!D:D,'Modelling New'!N:N)</f>
        <v>10.507</v>
      </c>
      <c r="J913" s="61" t="e">
        <f>'Raw Data'!#REF!/J$1</f>
        <v>#REF!</v>
      </c>
      <c r="K913" s="61" t="e">
        <f>'Raw Data'!#REF!/K$1</f>
        <v>#REF!</v>
      </c>
      <c r="L913" s="61" t="e">
        <f>'Raw Data'!#REF!/L$1</f>
        <v>#REF!</v>
      </c>
      <c r="M913" s="61" t="e">
        <f>'Raw Data'!#REF!/M$1</f>
        <v>#REF!</v>
      </c>
      <c r="N913" s="61" t="e">
        <f>'Raw Data'!#REF!/N$1</f>
        <v>#REF!</v>
      </c>
      <c r="O913" s="61" t="e">
        <f>'Raw Data'!#REF!/O$1</f>
        <v>#REF!</v>
      </c>
      <c r="P913" s="61" t="str">
        <f t="shared" si="141"/>
        <v/>
      </c>
      <c r="Q913" s="61" t="e">
        <f t="shared" si="142"/>
        <v>#REF!</v>
      </c>
    </row>
    <row r="914" spans="1:17">
      <c r="A914" s="112" t="s">
        <v>212</v>
      </c>
      <c r="B914" s="112">
        <v>5</v>
      </c>
      <c r="C914" s="112">
        <v>2024</v>
      </c>
      <c r="D914" s="112" t="s">
        <v>211</v>
      </c>
      <c r="E914" s="112" t="s">
        <v>211</v>
      </c>
      <c r="F914" s="206">
        <v>45536</v>
      </c>
      <c r="G914" s="112">
        <f t="shared" si="140"/>
        <v>30</v>
      </c>
      <c r="H914" s="114">
        <f t="shared" si="143"/>
        <v>45563</v>
      </c>
      <c r="I914" s="153">
        <f>_xlfn.XLOOKUP(Table12[[#This Row],[Month Year]],'Modelling New'!D:D,'Modelling New'!N:N)</f>
        <v>10.507</v>
      </c>
      <c r="J914" s="61" t="e">
        <f>'Raw Data'!#REF!/J$1</f>
        <v>#REF!</v>
      </c>
      <c r="K914" s="61" t="e">
        <f>'Raw Data'!#REF!/K$1</f>
        <v>#REF!</v>
      </c>
      <c r="L914" s="61" t="e">
        <f>'Raw Data'!#REF!/L$1</f>
        <v>#REF!</v>
      </c>
      <c r="M914" s="61" t="e">
        <f>'Raw Data'!#REF!/M$1</f>
        <v>#REF!</v>
      </c>
      <c r="N914" s="61" t="e">
        <f>'Raw Data'!#REF!/N$1</f>
        <v>#REF!</v>
      </c>
      <c r="O914" s="61" t="e">
        <f>'Raw Data'!#REF!/O$1</f>
        <v>#REF!</v>
      </c>
      <c r="P914" s="61" t="str">
        <f t="shared" si="141"/>
        <v/>
      </c>
      <c r="Q914" s="61" t="e">
        <f t="shared" si="142"/>
        <v>#REF!</v>
      </c>
    </row>
    <row r="915" spans="1:17">
      <c r="A915" s="112" t="s">
        <v>212</v>
      </c>
      <c r="B915" s="112">
        <v>5</v>
      </c>
      <c r="C915" s="112">
        <v>2024</v>
      </c>
      <c r="D915" s="112" t="s">
        <v>211</v>
      </c>
      <c r="E915" s="112" t="s">
        <v>211</v>
      </c>
      <c r="F915" s="206">
        <v>45536</v>
      </c>
      <c r="G915" s="112">
        <f t="shared" si="140"/>
        <v>30</v>
      </c>
      <c r="H915" s="114">
        <f t="shared" si="143"/>
        <v>45564</v>
      </c>
      <c r="I915" s="153">
        <f>_xlfn.XLOOKUP(Table12[[#This Row],[Month Year]],'Modelling New'!D:D,'Modelling New'!N:N)</f>
        <v>10.507</v>
      </c>
      <c r="J915" s="61" t="e">
        <f>'Raw Data'!#REF!/J$1</f>
        <v>#REF!</v>
      </c>
      <c r="K915" s="61" t="e">
        <f>'Raw Data'!#REF!/K$1</f>
        <v>#REF!</v>
      </c>
      <c r="L915" s="61" t="e">
        <f>'Raw Data'!#REF!/L$1</f>
        <v>#REF!</v>
      </c>
      <c r="M915" s="61" t="e">
        <f>'Raw Data'!#REF!/M$1</f>
        <v>#REF!</v>
      </c>
      <c r="N915" s="61" t="e">
        <f>'Raw Data'!#REF!/N$1</f>
        <v>#REF!</v>
      </c>
      <c r="O915" s="61" t="e">
        <f>'Raw Data'!#REF!/O$1</f>
        <v>#REF!</v>
      </c>
      <c r="P915" s="61" t="str">
        <f t="shared" si="141"/>
        <v/>
      </c>
      <c r="Q915" s="61" t="e">
        <f t="shared" si="142"/>
        <v>#REF!</v>
      </c>
    </row>
    <row r="916" spans="1:17">
      <c r="A916" s="112" t="s">
        <v>212</v>
      </c>
      <c r="B916" s="112">
        <v>5</v>
      </c>
      <c r="C916" s="112">
        <v>2024</v>
      </c>
      <c r="D916" s="112" t="s">
        <v>211</v>
      </c>
      <c r="E916" s="112" t="s">
        <v>211</v>
      </c>
      <c r="F916" s="206">
        <v>45536</v>
      </c>
      <c r="G916" s="112">
        <f t="shared" si="140"/>
        <v>30</v>
      </c>
      <c r="H916" s="114">
        <f t="shared" si="143"/>
        <v>45565</v>
      </c>
      <c r="I916" s="153">
        <f>_xlfn.XLOOKUP(Table12[[#This Row],[Month Year]],'Modelling New'!D:D,'Modelling New'!N:N)</f>
        <v>10.507</v>
      </c>
      <c r="J916" s="61" t="e">
        <f>'Raw Data'!#REF!/J$1</f>
        <v>#REF!</v>
      </c>
      <c r="K916" s="61" t="e">
        <f>'Raw Data'!#REF!/K$1</f>
        <v>#REF!</v>
      </c>
      <c r="L916" s="61" t="e">
        <f>'Raw Data'!#REF!/L$1</f>
        <v>#REF!</v>
      </c>
      <c r="M916" s="61" t="e">
        <f>'Raw Data'!#REF!/M$1</f>
        <v>#REF!</v>
      </c>
      <c r="N916" s="61" t="e">
        <f>'Raw Data'!#REF!/N$1</f>
        <v>#REF!</v>
      </c>
      <c r="O916" s="61" t="e">
        <f>'Raw Data'!#REF!/O$1</f>
        <v>#REF!</v>
      </c>
      <c r="P916" s="61" t="str">
        <f t="shared" si="141"/>
        <v/>
      </c>
      <c r="Q916" s="61" t="e">
        <f t="shared" si="142"/>
        <v>#REF!</v>
      </c>
    </row>
    <row r="917" spans="1:17">
      <c r="A917" s="112" t="s">
        <v>212</v>
      </c>
      <c r="B917" s="112">
        <v>5</v>
      </c>
      <c r="C917" s="112">
        <v>2024</v>
      </c>
      <c r="D917" s="112" t="s">
        <v>211</v>
      </c>
      <c r="E917" s="112" t="s">
        <v>211</v>
      </c>
      <c r="F917" s="206">
        <v>45566</v>
      </c>
      <c r="G917" s="112">
        <f t="shared" si="140"/>
        <v>31</v>
      </c>
      <c r="H917" s="114">
        <f t="shared" si="143"/>
        <v>45566</v>
      </c>
      <c r="I917" s="153">
        <f>_xlfn.XLOOKUP(Table12[[#This Row],[Month Year]],'Modelling New'!D:D,'Modelling New'!N:N)</f>
        <v>10.507</v>
      </c>
      <c r="J917" s="61" t="e">
        <f>'Raw Data'!#REF!/J$1</f>
        <v>#REF!</v>
      </c>
      <c r="K917" s="61" t="e">
        <f>'Raw Data'!#REF!/K$1</f>
        <v>#REF!</v>
      </c>
      <c r="L917" s="61" t="e">
        <f>'Raw Data'!#REF!/L$1</f>
        <v>#REF!</v>
      </c>
      <c r="M917" s="61" t="e">
        <f>'Raw Data'!#REF!/M$1</f>
        <v>#REF!</v>
      </c>
      <c r="N917" s="61" t="e">
        <f>'Raw Data'!#REF!/N$1</f>
        <v>#REF!</v>
      </c>
      <c r="O917" s="61" t="e">
        <f>'Raw Data'!#REF!/O$1</f>
        <v>#REF!</v>
      </c>
      <c r="P917" s="61" t="str">
        <f t="shared" si="141"/>
        <v/>
      </c>
      <c r="Q917" s="61" t="e">
        <f t="shared" si="142"/>
        <v>#REF!</v>
      </c>
    </row>
    <row r="918" spans="1:17">
      <c r="A918" s="112" t="s">
        <v>212</v>
      </c>
      <c r="B918" s="112">
        <v>5</v>
      </c>
      <c r="C918" s="112">
        <v>2024</v>
      </c>
      <c r="D918" s="112" t="s">
        <v>211</v>
      </c>
      <c r="E918" s="112" t="s">
        <v>211</v>
      </c>
      <c r="F918" s="206">
        <v>45566</v>
      </c>
      <c r="G918" s="112">
        <f t="shared" si="140"/>
        <v>31</v>
      </c>
      <c r="H918" s="114">
        <f t="shared" si="143"/>
        <v>45567</v>
      </c>
      <c r="I918" s="153">
        <f>_xlfn.XLOOKUP(Table12[[#This Row],[Month Year]],'Modelling New'!D:D,'Modelling New'!N:N)</f>
        <v>10.507</v>
      </c>
      <c r="J918" s="61" t="e">
        <f>'Raw Data'!#REF!/J$1</f>
        <v>#REF!</v>
      </c>
      <c r="K918" s="61" t="e">
        <f>'Raw Data'!#REF!/K$1</f>
        <v>#REF!</v>
      </c>
      <c r="L918" s="61" t="e">
        <f>'Raw Data'!#REF!/L$1</f>
        <v>#REF!</v>
      </c>
      <c r="M918" s="61" t="e">
        <f>'Raw Data'!#REF!/M$1</f>
        <v>#REF!</v>
      </c>
      <c r="N918" s="61" t="e">
        <f>'Raw Data'!#REF!/N$1</f>
        <v>#REF!</v>
      </c>
      <c r="O918" s="61" t="e">
        <f>'Raw Data'!#REF!/O$1</f>
        <v>#REF!</v>
      </c>
      <c r="P918" s="61" t="str">
        <f t="shared" si="141"/>
        <v/>
      </c>
      <c r="Q918" s="61" t="e">
        <f t="shared" si="142"/>
        <v>#REF!</v>
      </c>
    </row>
    <row r="919" spans="1:17">
      <c r="A919" s="112" t="s">
        <v>212</v>
      </c>
      <c r="B919" s="112">
        <v>5</v>
      </c>
      <c r="C919" s="112">
        <v>2024</v>
      </c>
      <c r="D919" s="112" t="s">
        <v>211</v>
      </c>
      <c r="E919" s="112" t="s">
        <v>211</v>
      </c>
      <c r="F919" s="206">
        <v>45566</v>
      </c>
      <c r="G919" s="112">
        <f t="shared" si="140"/>
        <v>31</v>
      </c>
      <c r="H919" s="114">
        <f t="shared" si="143"/>
        <v>45568</v>
      </c>
      <c r="I919" s="153">
        <f>_xlfn.XLOOKUP(Table12[[#This Row],[Month Year]],'Modelling New'!D:D,'Modelling New'!N:N)</f>
        <v>10.507</v>
      </c>
      <c r="J919" s="61" t="e">
        <f>'Raw Data'!#REF!/J$1</f>
        <v>#REF!</v>
      </c>
      <c r="K919" s="61" t="e">
        <f>'Raw Data'!#REF!/K$1</f>
        <v>#REF!</v>
      </c>
      <c r="L919" s="61" t="e">
        <f>'Raw Data'!#REF!/L$1</f>
        <v>#REF!</v>
      </c>
      <c r="M919" s="61" t="e">
        <f>'Raw Data'!#REF!/M$1</f>
        <v>#REF!</v>
      </c>
      <c r="N919" s="61" t="e">
        <f>'Raw Data'!#REF!/N$1</f>
        <v>#REF!</v>
      </c>
      <c r="O919" s="61" t="e">
        <f>'Raw Data'!#REF!/O$1</f>
        <v>#REF!</v>
      </c>
      <c r="P919" s="61" t="str">
        <f t="shared" si="141"/>
        <v/>
      </c>
      <c r="Q919" s="61" t="e">
        <f t="shared" si="142"/>
        <v>#REF!</v>
      </c>
    </row>
    <row r="920" spans="1:17">
      <c r="A920" s="112" t="s">
        <v>212</v>
      </c>
      <c r="B920" s="112">
        <v>5</v>
      </c>
      <c r="C920" s="112">
        <v>2024</v>
      </c>
      <c r="D920" s="112" t="s">
        <v>211</v>
      </c>
      <c r="E920" s="112" t="s">
        <v>211</v>
      </c>
      <c r="F920" s="206">
        <v>45566</v>
      </c>
      <c r="G920" s="112">
        <f t="shared" ref="G920:G951" si="144">DAY(EOMONTH(F920,0))</f>
        <v>31</v>
      </c>
      <c r="H920" s="114">
        <f t="shared" si="143"/>
        <v>45569</v>
      </c>
      <c r="I920" s="153">
        <f>_xlfn.XLOOKUP(Table12[[#This Row],[Month Year]],'Modelling New'!D:D,'Modelling New'!N:N)</f>
        <v>10.507</v>
      </c>
      <c r="J920" s="61" t="e">
        <f>'Raw Data'!#REF!/J$1</f>
        <v>#REF!</v>
      </c>
      <c r="K920" s="61" t="e">
        <f>'Raw Data'!#REF!/K$1</f>
        <v>#REF!</v>
      </c>
      <c r="L920" s="61" t="e">
        <f>'Raw Data'!#REF!/L$1</f>
        <v>#REF!</v>
      </c>
      <c r="M920" s="61" t="e">
        <f>'Raw Data'!#REF!/M$1</f>
        <v>#REF!</v>
      </c>
      <c r="N920" s="61" t="e">
        <f>'Raw Data'!#REF!/N$1</f>
        <v>#REF!</v>
      </c>
      <c r="O920" s="61" t="e">
        <f>'Raw Data'!#REF!/O$1</f>
        <v>#REF!</v>
      </c>
      <c r="P920" s="61" t="str">
        <f t="shared" ref="P920:P951" si="145">IFERROR(AVERAGEIF(J920:O920,"&gt;"&amp;0,J920:O920),"")</f>
        <v/>
      </c>
      <c r="Q920" s="61" t="e">
        <f t="shared" ref="Q920:Q951" si="146">MAXA(J920:O920)</f>
        <v>#REF!</v>
      </c>
    </row>
    <row r="921" spans="1:17">
      <c r="A921" s="112" t="s">
        <v>212</v>
      </c>
      <c r="B921" s="112">
        <v>5</v>
      </c>
      <c r="C921" s="112">
        <v>2024</v>
      </c>
      <c r="D921" s="112" t="s">
        <v>211</v>
      </c>
      <c r="E921" s="112" t="s">
        <v>211</v>
      </c>
      <c r="F921" s="206">
        <v>45566</v>
      </c>
      <c r="G921" s="112">
        <f t="shared" si="144"/>
        <v>31</v>
      </c>
      <c r="H921" s="114">
        <f t="shared" si="143"/>
        <v>45570</v>
      </c>
      <c r="I921" s="153">
        <f>_xlfn.XLOOKUP(Table12[[#This Row],[Month Year]],'Modelling New'!D:D,'Modelling New'!N:N)</f>
        <v>10.507</v>
      </c>
      <c r="J921" s="61" t="e">
        <f>'Raw Data'!#REF!/J$1</f>
        <v>#REF!</v>
      </c>
      <c r="K921" s="61" t="e">
        <f>'Raw Data'!#REF!/K$1</f>
        <v>#REF!</v>
      </c>
      <c r="L921" s="61" t="e">
        <f>'Raw Data'!#REF!/L$1</f>
        <v>#REF!</v>
      </c>
      <c r="M921" s="61" t="e">
        <f>'Raw Data'!#REF!/M$1</f>
        <v>#REF!</v>
      </c>
      <c r="N921" s="61" t="e">
        <f>'Raw Data'!#REF!/N$1</f>
        <v>#REF!</v>
      </c>
      <c r="O921" s="61" t="e">
        <f>'Raw Data'!#REF!/O$1</f>
        <v>#REF!</v>
      </c>
      <c r="P921" s="61" t="str">
        <f t="shared" si="145"/>
        <v/>
      </c>
      <c r="Q921" s="61" t="e">
        <f t="shared" si="146"/>
        <v>#REF!</v>
      </c>
    </row>
    <row r="922" spans="1:17">
      <c r="A922" s="112" t="s">
        <v>212</v>
      </c>
      <c r="B922" s="112">
        <v>5</v>
      </c>
      <c r="C922" s="112">
        <v>2024</v>
      </c>
      <c r="D922" s="112" t="s">
        <v>211</v>
      </c>
      <c r="E922" s="112" t="s">
        <v>211</v>
      </c>
      <c r="F922" s="206">
        <v>45566</v>
      </c>
      <c r="G922" s="112">
        <f t="shared" si="144"/>
        <v>31</v>
      </c>
      <c r="H922" s="114">
        <f t="shared" si="143"/>
        <v>45571</v>
      </c>
      <c r="I922" s="153">
        <f>_xlfn.XLOOKUP(Table12[[#This Row],[Month Year]],'Modelling New'!D:D,'Modelling New'!N:N)</f>
        <v>10.507</v>
      </c>
      <c r="J922" s="61" t="e">
        <f>'Raw Data'!#REF!/J$1</f>
        <v>#REF!</v>
      </c>
      <c r="K922" s="61" t="e">
        <f>'Raw Data'!#REF!/K$1</f>
        <v>#REF!</v>
      </c>
      <c r="L922" s="61" t="e">
        <f>'Raw Data'!#REF!/L$1</f>
        <v>#REF!</v>
      </c>
      <c r="M922" s="61" t="e">
        <f>'Raw Data'!#REF!/M$1</f>
        <v>#REF!</v>
      </c>
      <c r="N922" s="61" t="e">
        <f>'Raw Data'!#REF!/N$1</f>
        <v>#REF!</v>
      </c>
      <c r="O922" s="61" t="e">
        <f>'Raw Data'!#REF!/O$1</f>
        <v>#REF!</v>
      </c>
      <c r="P922" s="61" t="str">
        <f t="shared" si="145"/>
        <v/>
      </c>
      <c r="Q922" s="61" t="e">
        <f t="shared" si="146"/>
        <v>#REF!</v>
      </c>
    </row>
    <row r="923" spans="1:17">
      <c r="A923" s="112" t="s">
        <v>212</v>
      </c>
      <c r="B923" s="112">
        <v>5</v>
      </c>
      <c r="C923" s="112">
        <v>2024</v>
      </c>
      <c r="D923" s="112" t="s">
        <v>211</v>
      </c>
      <c r="E923" s="112" t="s">
        <v>211</v>
      </c>
      <c r="F923" s="206">
        <v>45566</v>
      </c>
      <c r="G923" s="112">
        <f t="shared" si="144"/>
        <v>31</v>
      </c>
      <c r="H923" s="114">
        <f t="shared" si="143"/>
        <v>45572</v>
      </c>
      <c r="I923" s="153">
        <f>_xlfn.XLOOKUP(Table12[[#This Row],[Month Year]],'Modelling New'!D:D,'Modelling New'!N:N)</f>
        <v>10.507</v>
      </c>
      <c r="J923" s="61" t="e">
        <f>'Raw Data'!#REF!/J$1</f>
        <v>#REF!</v>
      </c>
      <c r="K923" s="61" t="e">
        <f>'Raw Data'!#REF!/K$1</f>
        <v>#REF!</v>
      </c>
      <c r="L923" s="61" t="e">
        <f>'Raw Data'!#REF!/L$1</f>
        <v>#REF!</v>
      </c>
      <c r="M923" s="61" t="e">
        <f>'Raw Data'!#REF!/M$1</f>
        <v>#REF!</v>
      </c>
      <c r="N923" s="61" t="e">
        <f>'Raw Data'!#REF!/N$1</f>
        <v>#REF!</v>
      </c>
      <c r="O923" s="61" t="e">
        <f>'Raw Data'!#REF!/O$1</f>
        <v>#REF!</v>
      </c>
      <c r="P923" s="61" t="str">
        <f t="shared" si="145"/>
        <v/>
      </c>
      <c r="Q923" s="61" t="e">
        <f t="shared" si="146"/>
        <v>#REF!</v>
      </c>
    </row>
    <row r="924" spans="1:17">
      <c r="A924" s="112" t="s">
        <v>212</v>
      </c>
      <c r="B924" s="112">
        <v>5</v>
      </c>
      <c r="C924" s="112">
        <v>2024</v>
      </c>
      <c r="D924" s="112" t="s">
        <v>211</v>
      </c>
      <c r="E924" s="112" t="s">
        <v>211</v>
      </c>
      <c r="F924" s="206">
        <v>45566</v>
      </c>
      <c r="G924" s="112">
        <f t="shared" si="144"/>
        <v>31</v>
      </c>
      <c r="H924" s="114">
        <f t="shared" si="143"/>
        <v>45573</v>
      </c>
      <c r="I924" s="153">
        <f>_xlfn.XLOOKUP(Table12[[#This Row],[Month Year]],'Modelling New'!D:D,'Modelling New'!N:N)</f>
        <v>10.507</v>
      </c>
      <c r="J924" s="61" t="e">
        <f>'Raw Data'!#REF!/J$1</f>
        <v>#REF!</v>
      </c>
      <c r="K924" s="61" t="e">
        <f>'Raw Data'!#REF!/K$1</f>
        <v>#REF!</v>
      </c>
      <c r="L924" s="61" t="e">
        <f>'Raw Data'!#REF!/L$1</f>
        <v>#REF!</v>
      </c>
      <c r="M924" s="61" t="e">
        <f>'Raw Data'!#REF!/M$1</f>
        <v>#REF!</v>
      </c>
      <c r="N924" s="61" t="e">
        <f>'Raw Data'!#REF!/N$1</f>
        <v>#REF!</v>
      </c>
      <c r="O924" s="61" t="e">
        <f>'Raw Data'!#REF!/O$1</f>
        <v>#REF!</v>
      </c>
      <c r="P924" s="61" t="str">
        <f t="shared" si="145"/>
        <v/>
      </c>
      <c r="Q924" s="61" t="e">
        <f t="shared" si="146"/>
        <v>#REF!</v>
      </c>
    </row>
    <row r="925" spans="1:17">
      <c r="A925" s="112" t="s">
        <v>212</v>
      </c>
      <c r="B925" s="112">
        <v>5</v>
      </c>
      <c r="C925" s="112">
        <v>2024</v>
      </c>
      <c r="D925" s="112" t="s">
        <v>211</v>
      </c>
      <c r="E925" s="112" t="s">
        <v>211</v>
      </c>
      <c r="F925" s="206">
        <v>45566</v>
      </c>
      <c r="G925" s="112">
        <f t="shared" si="144"/>
        <v>31</v>
      </c>
      <c r="H925" s="114">
        <f t="shared" si="143"/>
        <v>45574</v>
      </c>
      <c r="I925" s="153">
        <f>_xlfn.XLOOKUP(Table12[[#This Row],[Month Year]],'Modelling New'!D:D,'Modelling New'!N:N)</f>
        <v>10.507</v>
      </c>
      <c r="J925" s="61" t="e">
        <f>'Raw Data'!#REF!/J$1</f>
        <v>#REF!</v>
      </c>
      <c r="K925" s="61" t="e">
        <f>'Raw Data'!#REF!/K$1</f>
        <v>#REF!</v>
      </c>
      <c r="L925" s="61" t="e">
        <f>'Raw Data'!#REF!/L$1</f>
        <v>#REF!</v>
      </c>
      <c r="M925" s="61" t="e">
        <f>'Raw Data'!#REF!/M$1</f>
        <v>#REF!</v>
      </c>
      <c r="N925" s="61" t="e">
        <f>'Raw Data'!#REF!/N$1</f>
        <v>#REF!</v>
      </c>
      <c r="O925" s="61" t="e">
        <f>'Raw Data'!#REF!/O$1</f>
        <v>#REF!</v>
      </c>
      <c r="P925" s="61" t="str">
        <f t="shared" si="145"/>
        <v/>
      </c>
      <c r="Q925" s="61" t="e">
        <f t="shared" si="146"/>
        <v>#REF!</v>
      </c>
    </row>
    <row r="926" spans="1:17">
      <c r="A926" s="112" t="s">
        <v>212</v>
      </c>
      <c r="B926" s="112">
        <v>5</v>
      </c>
      <c r="C926" s="112">
        <v>2024</v>
      </c>
      <c r="D926" s="112" t="s">
        <v>211</v>
      </c>
      <c r="E926" s="112" t="s">
        <v>211</v>
      </c>
      <c r="F926" s="206">
        <v>45566</v>
      </c>
      <c r="G926" s="112">
        <f t="shared" si="144"/>
        <v>31</v>
      </c>
      <c r="H926" s="114">
        <f t="shared" si="143"/>
        <v>45575</v>
      </c>
      <c r="I926" s="153">
        <f>_xlfn.XLOOKUP(Table12[[#This Row],[Month Year]],'Modelling New'!D:D,'Modelling New'!N:N)</f>
        <v>10.507</v>
      </c>
      <c r="J926" s="61" t="e">
        <f>'Raw Data'!#REF!/J$1</f>
        <v>#REF!</v>
      </c>
      <c r="K926" s="61" t="e">
        <f>'Raw Data'!#REF!/K$1</f>
        <v>#REF!</v>
      </c>
      <c r="L926" s="61" t="e">
        <f>'Raw Data'!#REF!/L$1</f>
        <v>#REF!</v>
      </c>
      <c r="M926" s="61" t="e">
        <f>'Raw Data'!#REF!/M$1</f>
        <v>#REF!</v>
      </c>
      <c r="N926" s="61" t="e">
        <f>'Raw Data'!#REF!/N$1</f>
        <v>#REF!</v>
      </c>
      <c r="O926" s="61" t="e">
        <f>'Raw Data'!#REF!/O$1</f>
        <v>#REF!</v>
      </c>
      <c r="P926" s="61" t="str">
        <f t="shared" si="145"/>
        <v/>
      </c>
      <c r="Q926" s="61" t="e">
        <f t="shared" si="146"/>
        <v>#REF!</v>
      </c>
    </row>
    <row r="927" spans="1:17">
      <c r="A927" s="112" t="s">
        <v>212</v>
      </c>
      <c r="B927" s="112">
        <v>5</v>
      </c>
      <c r="C927" s="112">
        <v>2024</v>
      </c>
      <c r="D927" s="112" t="s">
        <v>211</v>
      </c>
      <c r="E927" s="112" t="s">
        <v>211</v>
      </c>
      <c r="F927" s="206">
        <v>45566</v>
      </c>
      <c r="G927" s="112">
        <f t="shared" si="144"/>
        <v>31</v>
      </c>
      <c r="H927" s="114">
        <f t="shared" si="143"/>
        <v>45576</v>
      </c>
      <c r="I927" s="153">
        <f>_xlfn.XLOOKUP(Table12[[#This Row],[Month Year]],'Modelling New'!D:D,'Modelling New'!N:N)</f>
        <v>10.507</v>
      </c>
      <c r="J927" s="61" t="e">
        <f>'Raw Data'!#REF!/J$1</f>
        <v>#REF!</v>
      </c>
      <c r="K927" s="61" t="e">
        <f>'Raw Data'!#REF!/K$1</f>
        <v>#REF!</v>
      </c>
      <c r="L927" s="61" t="e">
        <f>'Raw Data'!#REF!/L$1</f>
        <v>#REF!</v>
      </c>
      <c r="M927" s="61" t="e">
        <f>'Raw Data'!#REF!/M$1</f>
        <v>#REF!</v>
      </c>
      <c r="N927" s="61" t="e">
        <f>'Raw Data'!#REF!/N$1</f>
        <v>#REF!</v>
      </c>
      <c r="O927" s="61" t="e">
        <f>'Raw Data'!#REF!/O$1</f>
        <v>#REF!</v>
      </c>
      <c r="P927" s="61" t="str">
        <f t="shared" si="145"/>
        <v/>
      </c>
      <c r="Q927" s="61" t="e">
        <f t="shared" si="146"/>
        <v>#REF!</v>
      </c>
    </row>
    <row r="928" spans="1:17">
      <c r="A928" s="112" t="s">
        <v>212</v>
      </c>
      <c r="B928" s="112">
        <v>5</v>
      </c>
      <c r="C928" s="112">
        <v>2024</v>
      </c>
      <c r="D928" s="112" t="s">
        <v>211</v>
      </c>
      <c r="E928" s="112" t="s">
        <v>211</v>
      </c>
      <c r="F928" s="206">
        <v>45566</v>
      </c>
      <c r="G928" s="112">
        <f t="shared" si="144"/>
        <v>31</v>
      </c>
      <c r="H928" s="114">
        <f t="shared" si="143"/>
        <v>45577</v>
      </c>
      <c r="I928" s="153">
        <f>_xlfn.XLOOKUP(Table12[[#This Row],[Month Year]],'Modelling New'!D:D,'Modelling New'!N:N)</f>
        <v>10.507</v>
      </c>
      <c r="J928" s="61" t="e">
        <f>'Raw Data'!#REF!/J$1</f>
        <v>#REF!</v>
      </c>
      <c r="K928" s="61" t="e">
        <f>'Raw Data'!#REF!/K$1</f>
        <v>#REF!</v>
      </c>
      <c r="L928" s="61" t="e">
        <f>'Raw Data'!#REF!/L$1</f>
        <v>#REF!</v>
      </c>
      <c r="M928" s="61" t="e">
        <f>'Raw Data'!#REF!/M$1</f>
        <v>#REF!</v>
      </c>
      <c r="N928" s="61" t="e">
        <f>'Raw Data'!#REF!/N$1</f>
        <v>#REF!</v>
      </c>
      <c r="O928" s="61" t="e">
        <f>'Raw Data'!#REF!/O$1</f>
        <v>#REF!</v>
      </c>
      <c r="P928" s="61" t="str">
        <f t="shared" si="145"/>
        <v/>
      </c>
      <c r="Q928" s="61" t="e">
        <f t="shared" si="146"/>
        <v>#REF!</v>
      </c>
    </row>
    <row r="929" spans="1:17">
      <c r="A929" s="112" t="s">
        <v>212</v>
      </c>
      <c r="B929" s="112">
        <v>5</v>
      </c>
      <c r="C929" s="112">
        <v>2024</v>
      </c>
      <c r="D929" s="112" t="s">
        <v>211</v>
      </c>
      <c r="E929" s="112" t="s">
        <v>211</v>
      </c>
      <c r="F929" s="206">
        <v>45566</v>
      </c>
      <c r="G929" s="112">
        <f t="shared" si="144"/>
        <v>31</v>
      </c>
      <c r="H929" s="114">
        <f t="shared" si="143"/>
        <v>45578</v>
      </c>
      <c r="I929" s="153">
        <f>_xlfn.XLOOKUP(Table12[[#This Row],[Month Year]],'Modelling New'!D:D,'Modelling New'!N:N)</f>
        <v>10.507</v>
      </c>
      <c r="J929" s="61" t="e">
        <f>'Raw Data'!#REF!/J$1</f>
        <v>#REF!</v>
      </c>
      <c r="K929" s="61" t="e">
        <f>'Raw Data'!#REF!/K$1</f>
        <v>#REF!</v>
      </c>
      <c r="L929" s="61" t="e">
        <f>'Raw Data'!#REF!/L$1</f>
        <v>#REF!</v>
      </c>
      <c r="M929" s="61" t="e">
        <f>'Raw Data'!#REF!/M$1</f>
        <v>#REF!</v>
      </c>
      <c r="N929" s="61" t="e">
        <f>'Raw Data'!#REF!/N$1</f>
        <v>#REF!</v>
      </c>
      <c r="O929" s="61" t="e">
        <f>'Raw Data'!#REF!/O$1</f>
        <v>#REF!</v>
      </c>
      <c r="P929" s="61" t="str">
        <f t="shared" si="145"/>
        <v/>
      </c>
      <c r="Q929" s="61" t="e">
        <f t="shared" si="146"/>
        <v>#REF!</v>
      </c>
    </row>
    <row r="930" spans="1:17">
      <c r="A930" s="112" t="s">
        <v>212</v>
      </c>
      <c r="B930" s="112">
        <v>5</v>
      </c>
      <c r="C930" s="112">
        <v>2024</v>
      </c>
      <c r="D930" s="112" t="s">
        <v>211</v>
      </c>
      <c r="E930" s="112" t="s">
        <v>211</v>
      </c>
      <c r="F930" s="206">
        <v>45566</v>
      </c>
      <c r="G930" s="112">
        <f t="shared" si="144"/>
        <v>31</v>
      </c>
      <c r="H930" s="114">
        <f t="shared" si="143"/>
        <v>45579</v>
      </c>
      <c r="I930" s="153">
        <f>_xlfn.XLOOKUP(Table12[[#This Row],[Month Year]],'Modelling New'!D:D,'Modelling New'!N:N)</f>
        <v>10.507</v>
      </c>
      <c r="J930" s="61" t="e">
        <f>'Raw Data'!#REF!/J$1</f>
        <v>#REF!</v>
      </c>
      <c r="K930" s="61" t="e">
        <f>'Raw Data'!#REF!/K$1</f>
        <v>#REF!</v>
      </c>
      <c r="L930" s="61" t="e">
        <f>'Raw Data'!#REF!/L$1</f>
        <v>#REF!</v>
      </c>
      <c r="M930" s="61" t="e">
        <f>'Raw Data'!#REF!/M$1</f>
        <v>#REF!</v>
      </c>
      <c r="N930" s="61" t="e">
        <f>'Raw Data'!#REF!/N$1</f>
        <v>#REF!</v>
      </c>
      <c r="O930" s="61" t="e">
        <f>'Raw Data'!#REF!/O$1</f>
        <v>#REF!</v>
      </c>
      <c r="P930" s="61" t="str">
        <f t="shared" si="145"/>
        <v/>
      </c>
      <c r="Q930" s="61" t="e">
        <f t="shared" si="146"/>
        <v>#REF!</v>
      </c>
    </row>
    <row r="931" spans="1:17">
      <c r="A931" s="112" t="s">
        <v>212</v>
      </c>
      <c r="B931" s="112">
        <v>5</v>
      </c>
      <c r="C931" s="112">
        <v>2024</v>
      </c>
      <c r="D931" s="112" t="s">
        <v>211</v>
      </c>
      <c r="E931" s="112" t="s">
        <v>211</v>
      </c>
      <c r="F931" s="206">
        <v>45566</v>
      </c>
      <c r="G931" s="112">
        <f t="shared" si="144"/>
        <v>31</v>
      </c>
      <c r="H931" s="114">
        <f t="shared" si="143"/>
        <v>45580</v>
      </c>
      <c r="I931" s="153">
        <f>_xlfn.XLOOKUP(Table12[[#This Row],[Month Year]],'Modelling New'!D:D,'Modelling New'!N:N)</f>
        <v>10.507</v>
      </c>
      <c r="J931" s="61" t="e">
        <f>'Raw Data'!#REF!/J$1</f>
        <v>#REF!</v>
      </c>
      <c r="K931" s="61" t="e">
        <f>'Raw Data'!#REF!/K$1</f>
        <v>#REF!</v>
      </c>
      <c r="L931" s="61" t="e">
        <f>'Raw Data'!#REF!/L$1</f>
        <v>#REF!</v>
      </c>
      <c r="M931" s="61" t="e">
        <f>'Raw Data'!#REF!/M$1</f>
        <v>#REF!</v>
      </c>
      <c r="N931" s="61" t="e">
        <f>'Raw Data'!#REF!/N$1</f>
        <v>#REF!</v>
      </c>
      <c r="O931" s="61" t="e">
        <f>'Raw Data'!#REF!/O$1</f>
        <v>#REF!</v>
      </c>
      <c r="P931" s="61" t="str">
        <f t="shared" si="145"/>
        <v/>
      </c>
      <c r="Q931" s="61" t="e">
        <f t="shared" si="146"/>
        <v>#REF!</v>
      </c>
    </row>
    <row r="932" spans="1:17">
      <c r="A932" s="112" t="s">
        <v>212</v>
      </c>
      <c r="B932" s="112">
        <v>5</v>
      </c>
      <c r="C932" s="112">
        <v>2024</v>
      </c>
      <c r="D932" s="112" t="s">
        <v>211</v>
      </c>
      <c r="E932" s="112" t="s">
        <v>211</v>
      </c>
      <c r="F932" s="206">
        <v>45566</v>
      </c>
      <c r="G932" s="112">
        <f t="shared" si="144"/>
        <v>31</v>
      </c>
      <c r="H932" s="114">
        <f t="shared" si="143"/>
        <v>45581</v>
      </c>
      <c r="I932" s="153">
        <f>_xlfn.XLOOKUP(Table12[[#This Row],[Month Year]],'Modelling New'!D:D,'Modelling New'!N:N)</f>
        <v>10.507</v>
      </c>
      <c r="J932" s="61" t="e">
        <f>'Raw Data'!#REF!/J$1</f>
        <v>#REF!</v>
      </c>
      <c r="K932" s="61" t="e">
        <f>'Raw Data'!#REF!/K$1</f>
        <v>#REF!</v>
      </c>
      <c r="L932" s="61" t="e">
        <f>'Raw Data'!#REF!/L$1</f>
        <v>#REF!</v>
      </c>
      <c r="M932" s="61" t="e">
        <f>'Raw Data'!#REF!/M$1</f>
        <v>#REF!</v>
      </c>
      <c r="N932" s="61" t="e">
        <f>'Raw Data'!#REF!/N$1</f>
        <v>#REF!</v>
      </c>
      <c r="O932" s="61" t="e">
        <f>'Raw Data'!#REF!/O$1</f>
        <v>#REF!</v>
      </c>
      <c r="P932" s="61" t="str">
        <f t="shared" si="145"/>
        <v/>
      </c>
      <c r="Q932" s="61" t="e">
        <f t="shared" si="146"/>
        <v>#REF!</v>
      </c>
    </row>
    <row r="933" spans="1:17">
      <c r="A933" s="112" t="s">
        <v>212</v>
      </c>
      <c r="B933" s="112">
        <v>5</v>
      </c>
      <c r="C933" s="112">
        <v>2024</v>
      </c>
      <c r="D933" s="112" t="s">
        <v>211</v>
      </c>
      <c r="E933" s="112" t="s">
        <v>211</v>
      </c>
      <c r="F933" s="206">
        <v>45566</v>
      </c>
      <c r="G933" s="112">
        <f t="shared" si="144"/>
        <v>31</v>
      </c>
      <c r="H933" s="114">
        <f t="shared" si="143"/>
        <v>45582</v>
      </c>
      <c r="I933" s="153">
        <f>_xlfn.XLOOKUP(Table12[[#This Row],[Month Year]],'Modelling New'!D:D,'Modelling New'!N:N)</f>
        <v>10.507</v>
      </c>
      <c r="J933" s="61" t="e">
        <f>'Raw Data'!#REF!/J$1</f>
        <v>#REF!</v>
      </c>
      <c r="K933" s="61" t="e">
        <f>'Raw Data'!#REF!/K$1</f>
        <v>#REF!</v>
      </c>
      <c r="L933" s="61" t="e">
        <f>'Raw Data'!#REF!/L$1</f>
        <v>#REF!</v>
      </c>
      <c r="M933" s="61" t="e">
        <f>'Raw Data'!#REF!/M$1</f>
        <v>#REF!</v>
      </c>
      <c r="N933" s="61" t="e">
        <f>'Raw Data'!#REF!/N$1</f>
        <v>#REF!</v>
      </c>
      <c r="O933" s="61" t="e">
        <f>'Raw Data'!#REF!/O$1</f>
        <v>#REF!</v>
      </c>
      <c r="P933" s="61" t="str">
        <f t="shared" si="145"/>
        <v/>
      </c>
      <c r="Q933" s="61" t="e">
        <f t="shared" si="146"/>
        <v>#REF!</v>
      </c>
    </row>
    <row r="934" spans="1:17">
      <c r="A934" s="112" t="s">
        <v>212</v>
      </c>
      <c r="B934" s="112">
        <v>5</v>
      </c>
      <c r="C934" s="112">
        <v>2024</v>
      </c>
      <c r="D934" s="112" t="s">
        <v>211</v>
      </c>
      <c r="E934" s="112" t="s">
        <v>211</v>
      </c>
      <c r="F934" s="206">
        <v>45566</v>
      </c>
      <c r="G934" s="112">
        <f t="shared" si="144"/>
        <v>31</v>
      </c>
      <c r="H934" s="114">
        <f t="shared" si="143"/>
        <v>45583</v>
      </c>
      <c r="I934" s="153">
        <f>_xlfn.XLOOKUP(Table12[[#This Row],[Month Year]],'Modelling New'!D:D,'Modelling New'!N:N)</f>
        <v>10.507</v>
      </c>
      <c r="J934" s="61" t="e">
        <f>'Raw Data'!#REF!/J$1</f>
        <v>#REF!</v>
      </c>
      <c r="K934" s="61" t="e">
        <f>'Raw Data'!#REF!/K$1</f>
        <v>#REF!</v>
      </c>
      <c r="L934" s="61" t="e">
        <f>'Raw Data'!#REF!/L$1</f>
        <v>#REF!</v>
      </c>
      <c r="M934" s="61" t="e">
        <f>'Raw Data'!#REF!/M$1</f>
        <v>#REF!</v>
      </c>
      <c r="N934" s="61" t="e">
        <f>'Raw Data'!#REF!/N$1</f>
        <v>#REF!</v>
      </c>
      <c r="O934" s="61" t="e">
        <f>'Raw Data'!#REF!/O$1</f>
        <v>#REF!</v>
      </c>
      <c r="P934" s="61" t="str">
        <f t="shared" si="145"/>
        <v/>
      </c>
      <c r="Q934" s="61" t="e">
        <f t="shared" si="146"/>
        <v>#REF!</v>
      </c>
    </row>
    <row r="935" spans="1:17">
      <c r="A935" s="112" t="s">
        <v>212</v>
      </c>
      <c r="B935" s="112">
        <v>5</v>
      </c>
      <c r="C935" s="112">
        <v>2024</v>
      </c>
      <c r="D935" s="112" t="s">
        <v>211</v>
      </c>
      <c r="E935" s="112" t="s">
        <v>211</v>
      </c>
      <c r="F935" s="206">
        <v>45566</v>
      </c>
      <c r="G935" s="112">
        <f t="shared" si="144"/>
        <v>31</v>
      </c>
      <c r="H935" s="114">
        <f t="shared" si="143"/>
        <v>45584</v>
      </c>
      <c r="I935" s="153">
        <f>_xlfn.XLOOKUP(Table12[[#This Row],[Month Year]],'Modelling New'!D:D,'Modelling New'!N:N)</f>
        <v>10.507</v>
      </c>
      <c r="J935" s="61" t="e">
        <f>'Raw Data'!#REF!/J$1</f>
        <v>#REF!</v>
      </c>
      <c r="K935" s="61" t="e">
        <f>'Raw Data'!#REF!/K$1</f>
        <v>#REF!</v>
      </c>
      <c r="L935" s="61" t="e">
        <f>'Raw Data'!#REF!/L$1</f>
        <v>#REF!</v>
      </c>
      <c r="M935" s="61" t="e">
        <f>'Raw Data'!#REF!/M$1</f>
        <v>#REF!</v>
      </c>
      <c r="N935" s="61" t="e">
        <f>'Raw Data'!#REF!/N$1</f>
        <v>#REF!</v>
      </c>
      <c r="O935" s="61" t="e">
        <f>'Raw Data'!#REF!/O$1</f>
        <v>#REF!</v>
      </c>
      <c r="P935" s="61" t="str">
        <f t="shared" si="145"/>
        <v/>
      </c>
      <c r="Q935" s="61" t="e">
        <f t="shared" si="146"/>
        <v>#REF!</v>
      </c>
    </row>
    <row r="936" spans="1:17">
      <c r="A936" s="112" t="s">
        <v>212</v>
      </c>
      <c r="B936" s="112">
        <v>5</v>
      </c>
      <c r="C936" s="112">
        <v>2024</v>
      </c>
      <c r="D936" s="112" t="s">
        <v>211</v>
      </c>
      <c r="E936" s="112" t="s">
        <v>211</v>
      </c>
      <c r="F936" s="206">
        <v>45566</v>
      </c>
      <c r="G936" s="112">
        <f t="shared" si="144"/>
        <v>31</v>
      </c>
      <c r="H936" s="114">
        <f t="shared" si="143"/>
        <v>45585</v>
      </c>
      <c r="I936" s="153">
        <f>_xlfn.XLOOKUP(Table12[[#This Row],[Month Year]],'Modelling New'!D:D,'Modelling New'!N:N)</f>
        <v>10.507</v>
      </c>
      <c r="J936" s="61" t="e">
        <f>'Raw Data'!#REF!/J$1</f>
        <v>#REF!</v>
      </c>
      <c r="K936" s="61" t="e">
        <f>'Raw Data'!#REF!/K$1</f>
        <v>#REF!</v>
      </c>
      <c r="L936" s="61" t="e">
        <f>'Raw Data'!#REF!/L$1</f>
        <v>#REF!</v>
      </c>
      <c r="M936" s="61" t="e">
        <f>'Raw Data'!#REF!/M$1</f>
        <v>#REF!</v>
      </c>
      <c r="N936" s="61" t="e">
        <f>'Raw Data'!#REF!/N$1</f>
        <v>#REF!</v>
      </c>
      <c r="O936" s="61" t="e">
        <f>'Raw Data'!#REF!/O$1</f>
        <v>#REF!</v>
      </c>
      <c r="P936" s="61" t="str">
        <f t="shared" si="145"/>
        <v/>
      </c>
      <c r="Q936" s="61" t="e">
        <f t="shared" si="146"/>
        <v>#REF!</v>
      </c>
    </row>
    <row r="937" spans="1:17">
      <c r="A937" s="112" t="s">
        <v>212</v>
      </c>
      <c r="B937" s="112">
        <v>5</v>
      </c>
      <c r="C937" s="112">
        <v>2024</v>
      </c>
      <c r="D937" s="112" t="s">
        <v>211</v>
      </c>
      <c r="E937" s="112" t="s">
        <v>211</v>
      </c>
      <c r="F937" s="206">
        <v>45566</v>
      </c>
      <c r="G937" s="112">
        <f t="shared" si="144"/>
        <v>31</v>
      </c>
      <c r="H937" s="114">
        <f t="shared" si="143"/>
        <v>45586</v>
      </c>
      <c r="I937" s="153">
        <f>_xlfn.XLOOKUP(Table12[[#This Row],[Month Year]],'Modelling New'!D:D,'Modelling New'!N:N)</f>
        <v>10.507</v>
      </c>
      <c r="J937" s="61" t="e">
        <f>'Raw Data'!#REF!/J$1</f>
        <v>#REF!</v>
      </c>
      <c r="K937" s="61" t="e">
        <f>'Raw Data'!#REF!/K$1</f>
        <v>#REF!</v>
      </c>
      <c r="L937" s="61" t="e">
        <f>'Raw Data'!#REF!/L$1</f>
        <v>#REF!</v>
      </c>
      <c r="M937" s="61" t="e">
        <f>'Raw Data'!#REF!/M$1</f>
        <v>#REF!</v>
      </c>
      <c r="N937" s="61" t="e">
        <f>'Raw Data'!#REF!/N$1</f>
        <v>#REF!</v>
      </c>
      <c r="O937" s="61" t="e">
        <f>'Raw Data'!#REF!/O$1</f>
        <v>#REF!</v>
      </c>
      <c r="P937" s="61" t="str">
        <f t="shared" si="145"/>
        <v/>
      </c>
      <c r="Q937" s="61" t="e">
        <f t="shared" si="146"/>
        <v>#REF!</v>
      </c>
    </row>
    <row r="938" spans="1:17">
      <c r="A938" s="112" t="s">
        <v>212</v>
      </c>
      <c r="B938" s="112">
        <v>5</v>
      </c>
      <c r="C938" s="112">
        <v>2024</v>
      </c>
      <c r="D938" s="112" t="s">
        <v>211</v>
      </c>
      <c r="E938" s="112" t="s">
        <v>211</v>
      </c>
      <c r="F938" s="206">
        <v>45566</v>
      </c>
      <c r="G938" s="112">
        <f t="shared" si="144"/>
        <v>31</v>
      </c>
      <c r="H938" s="114">
        <f t="shared" si="143"/>
        <v>45587</v>
      </c>
      <c r="I938" s="153">
        <f>_xlfn.XLOOKUP(Table12[[#This Row],[Month Year]],'Modelling New'!D:D,'Modelling New'!N:N)</f>
        <v>10.507</v>
      </c>
      <c r="J938" s="61" t="e">
        <f>'Raw Data'!#REF!/J$1</f>
        <v>#REF!</v>
      </c>
      <c r="K938" s="61" t="e">
        <f>'Raw Data'!#REF!/K$1</f>
        <v>#REF!</v>
      </c>
      <c r="L938" s="61" t="e">
        <f>'Raw Data'!#REF!/L$1</f>
        <v>#REF!</v>
      </c>
      <c r="M938" s="61" t="e">
        <f>'Raw Data'!#REF!/M$1</f>
        <v>#REF!</v>
      </c>
      <c r="N938" s="61" t="e">
        <f>'Raw Data'!#REF!/N$1</f>
        <v>#REF!</v>
      </c>
      <c r="O938" s="61" t="e">
        <f>'Raw Data'!#REF!/O$1</f>
        <v>#REF!</v>
      </c>
      <c r="P938" s="61" t="str">
        <f t="shared" si="145"/>
        <v/>
      </c>
      <c r="Q938" s="61" t="e">
        <f t="shared" si="146"/>
        <v>#REF!</v>
      </c>
    </row>
    <row r="939" spans="1:17">
      <c r="A939" s="112" t="s">
        <v>212</v>
      </c>
      <c r="B939" s="112">
        <v>5</v>
      </c>
      <c r="C939" s="112">
        <v>2024</v>
      </c>
      <c r="D939" s="112" t="s">
        <v>211</v>
      </c>
      <c r="E939" s="112" t="s">
        <v>211</v>
      </c>
      <c r="F939" s="206">
        <v>45566</v>
      </c>
      <c r="G939" s="112">
        <f t="shared" si="144"/>
        <v>31</v>
      </c>
      <c r="H939" s="114">
        <f t="shared" si="143"/>
        <v>45588</v>
      </c>
      <c r="I939" s="153">
        <f>_xlfn.XLOOKUP(Table12[[#This Row],[Month Year]],'Modelling New'!D:D,'Modelling New'!N:N)</f>
        <v>10.507</v>
      </c>
      <c r="J939" s="61" t="e">
        <f>'Raw Data'!#REF!/J$1</f>
        <v>#REF!</v>
      </c>
      <c r="K939" s="61" t="e">
        <f>'Raw Data'!#REF!/K$1</f>
        <v>#REF!</v>
      </c>
      <c r="L939" s="61" t="e">
        <f>'Raw Data'!#REF!/L$1</f>
        <v>#REF!</v>
      </c>
      <c r="M939" s="61" t="e">
        <f>'Raw Data'!#REF!/M$1</f>
        <v>#REF!</v>
      </c>
      <c r="N939" s="61" t="e">
        <f>'Raw Data'!#REF!/N$1</f>
        <v>#REF!</v>
      </c>
      <c r="O939" s="61" t="e">
        <f>'Raw Data'!#REF!/O$1</f>
        <v>#REF!</v>
      </c>
      <c r="P939" s="61" t="str">
        <f t="shared" si="145"/>
        <v/>
      </c>
      <c r="Q939" s="61" t="e">
        <f t="shared" si="146"/>
        <v>#REF!</v>
      </c>
    </row>
    <row r="940" spans="1:17">
      <c r="A940" s="112" t="s">
        <v>212</v>
      </c>
      <c r="B940" s="112">
        <v>5</v>
      </c>
      <c r="C940" s="112">
        <v>2024</v>
      </c>
      <c r="D940" s="112" t="s">
        <v>211</v>
      </c>
      <c r="E940" s="112" t="s">
        <v>211</v>
      </c>
      <c r="F940" s="206">
        <v>45566</v>
      </c>
      <c r="G940" s="112">
        <f t="shared" si="144"/>
        <v>31</v>
      </c>
      <c r="H940" s="114">
        <f t="shared" si="143"/>
        <v>45589</v>
      </c>
      <c r="I940" s="153">
        <f>_xlfn.XLOOKUP(Table12[[#This Row],[Month Year]],'Modelling New'!D:D,'Modelling New'!N:N)</f>
        <v>10.507</v>
      </c>
      <c r="J940" s="61" t="e">
        <f>'Raw Data'!#REF!/J$1</f>
        <v>#REF!</v>
      </c>
      <c r="K940" s="61" t="e">
        <f>'Raw Data'!#REF!/K$1</f>
        <v>#REF!</v>
      </c>
      <c r="L940" s="61" t="e">
        <f>'Raw Data'!#REF!/L$1</f>
        <v>#REF!</v>
      </c>
      <c r="M940" s="61" t="e">
        <f>'Raw Data'!#REF!/M$1</f>
        <v>#REF!</v>
      </c>
      <c r="N940" s="61" t="e">
        <f>'Raw Data'!#REF!/N$1</f>
        <v>#REF!</v>
      </c>
      <c r="O940" s="61" t="e">
        <f>'Raw Data'!#REF!/O$1</f>
        <v>#REF!</v>
      </c>
      <c r="P940" s="61" t="str">
        <f t="shared" si="145"/>
        <v/>
      </c>
      <c r="Q940" s="61" t="e">
        <f t="shared" si="146"/>
        <v>#REF!</v>
      </c>
    </row>
    <row r="941" spans="1:17">
      <c r="A941" s="112" t="s">
        <v>212</v>
      </c>
      <c r="B941" s="112">
        <v>5</v>
      </c>
      <c r="C941" s="112">
        <v>2024</v>
      </c>
      <c r="D941" s="112" t="s">
        <v>211</v>
      </c>
      <c r="E941" s="112" t="s">
        <v>211</v>
      </c>
      <c r="F941" s="206">
        <v>45566</v>
      </c>
      <c r="G941" s="112">
        <f t="shared" si="144"/>
        <v>31</v>
      </c>
      <c r="H941" s="114">
        <f t="shared" si="143"/>
        <v>45590</v>
      </c>
      <c r="I941" s="153">
        <f>_xlfn.XLOOKUP(Table12[[#This Row],[Month Year]],'Modelling New'!D:D,'Modelling New'!N:N)</f>
        <v>10.507</v>
      </c>
      <c r="J941" s="61" t="e">
        <f>'Raw Data'!#REF!/J$1</f>
        <v>#REF!</v>
      </c>
      <c r="K941" s="61" t="e">
        <f>'Raw Data'!#REF!/K$1</f>
        <v>#REF!</v>
      </c>
      <c r="L941" s="61" t="e">
        <f>'Raw Data'!#REF!/L$1</f>
        <v>#REF!</v>
      </c>
      <c r="M941" s="61" t="e">
        <f>'Raw Data'!#REF!/M$1</f>
        <v>#REF!</v>
      </c>
      <c r="N941" s="61" t="e">
        <f>'Raw Data'!#REF!/N$1</f>
        <v>#REF!</v>
      </c>
      <c r="O941" s="61" t="e">
        <f>'Raw Data'!#REF!/O$1</f>
        <v>#REF!</v>
      </c>
      <c r="P941" s="61" t="str">
        <f t="shared" si="145"/>
        <v/>
      </c>
      <c r="Q941" s="61" t="e">
        <f t="shared" si="146"/>
        <v>#REF!</v>
      </c>
    </row>
    <row r="942" spans="1:17">
      <c r="A942" s="112" t="s">
        <v>212</v>
      </c>
      <c r="B942" s="112">
        <v>5</v>
      </c>
      <c r="C942" s="112">
        <v>2024</v>
      </c>
      <c r="D942" s="112" t="s">
        <v>211</v>
      </c>
      <c r="E942" s="112" t="s">
        <v>211</v>
      </c>
      <c r="F942" s="206">
        <v>45566</v>
      </c>
      <c r="G942" s="112">
        <f t="shared" si="144"/>
        <v>31</v>
      </c>
      <c r="H942" s="114">
        <f t="shared" si="143"/>
        <v>45591</v>
      </c>
      <c r="I942" s="153">
        <f>_xlfn.XLOOKUP(Table12[[#This Row],[Month Year]],'Modelling New'!D:D,'Modelling New'!N:N)</f>
        <v>10.507</v>
      </c>
      <c r="J942" s="61" t="e">
        <f>'Raw Data'!#REF!/J$1</f>
        <v>#REF!</v>
      </c>
      <c r="K942" s="61" t="e">
        <f>'Raw Data'!#REF!/K$1</f>
        <v>#REF!</v>
      </c>
      <c r="L942" s="61" t="e">
        <f>'Raw Data'!#REF!/L$1</f>
        <v>#REF!</v>
      </c>
      <c r="M942" s="61" t="e">
        <f>'Raw Data'!#REF!/M$1</f>
        <v>#REF!</v>
      </c>
      <c r="N942" s="61" t="e">
        <f>'Raw Data'!#REF!/N$1</f>
        <v>#REF!</v>
      </c>
      <c r="O942" s="61" t="e">
        <f>'Raw Data'!#REF!/O$1</f>
        <v>#REF!</v>
      </c>
      <c r="P942" s="61" t="str">
        <f t="shared" si="145"/>
        <v/>
      </c>
      <c r="Q942" s="61" t="e">
        <f t="shared" si="146"/>
        <v>#REF!</v>
      </c>
    </row>
    <row r="943" spans="1:17">
      <c r="A943" s="112" t="s">
        <v>212</v>
      </c>
      <c r="B943" s="112">
        <v>5</v>
      </c>
      <c r="C943" s="112">
        <v>2024</v>
      </c>
      <c r="D943" s="112" t="s">
        <v>211</v>
      </c>
      <c r="E943" s="112" t="s">
        <v>211</v>
      </c>
      <c r="F943" s="206">
        <v>45566</v>
      </c>
      <c r="G943" s="112">
        <f t="shared" si="144"/>
        <v>31</v>
      </c>
      <c r="H943" s="114">
        <f t="shared" si="143"/>
        <v>45592</v>
      </c>
      <c r="I943" s="153">
        <f>_xlfn.XLOOKUP(Table12[[#This Row],[Month Year]],'Modelling New'!D:D,'Modelling New'!N:N)</f>
        <v>10.507</v>
      </c>
      <c r="J943" s="61" t="e">
        <f>'Raw Data'!#REF!/J$1</f>
        <v>#REF!</v>
      </c>
      <c r="K943" s="61" t="e">
        <f>'Raw Data'!#REF!/K$1</f>
        <v>#REF!</v>
      </c>
      <c r="L943" s="61" t="e">
        <f>'Raw Data'!#REF!/L$1</f>
        <v>#REF!</v>
      </c>
      <c r="M943" s="61" t="e">
        <f>'Raw Data'!#REF!/M$1</f>
        <v>#REF!</v>
      </c>
      <c r="N943" s="61" t="e">
        <f>'Raw Data'!#REF!/N$1</f>
        <v>#REF!</v>
      </c>
      <c r="O943" s="61" t="e">
        <f>'Raw Data'!#REF!/O$1</f>
        <v>#REF!</v>
      </c>
      <c r="P943" s="61" t="str">
        <f t="shared" si="145"/>
        <v/>
      </c>
      <c r="Q943" s="61" t="e">
        <f t="shared" si="146"/>
        <v>#REF!</v>
      </c>
    </row>
    <row r="944" spans="1:17">
      <c r="A944" s="112" t="s">
        <v>212</v>
      </c>
      <c r="B944" s="112">
        <v>5</v>
      </c>
      <c r="C944" s="112">
        <v>2024</v>
      </c>
      <c r="D944" s="112" t="s">
        <v>211</v>
      </c>
      <c r="E944" s="112" t="s">
        <v>211</v>
      </c>
      <c r="F944" s="206">
        <v>45566</v>
      </c>
      <c r="G944" s="112">
        <f t="shared" si="144"/>
        <v>31</v>
      </c>
      <c r="H944" s="114">
        <f t="shared" si="143"/>
        <v>45593</v>
      </c>
      <c r="I944" s="153">
        <f>_xlfn.XLOOKUP(Table12[[#This Row],[Month Year]],'Modelling New'!D:D,'Modelling New'!N:N)</f>
        <v>10.507</v>
      </c>
      <c r="J944" s="61" t="e">
        <f>'Raw Data'!#REF!/J$1</f>
        <v>#REF!</v>
      </c>
      <c r="K944" s="61" t="e">
        <f>'Raw Data'!#REF!/K$1</f>
        <v>#REF!</v>
      </c>
      <c r="L944" s="61" t="e">
        <f>'Raw Data'!#REF!/L$1</f>
        <v>#REF!</v>
      </c>
      <c r="M944" s="61" t="e">
        <f>'Raw Data'!#REF!/M$1</f>
        <v>#REF!</v>
      </c>
      <c r="N944" s="61" t="e">
        <f>'Raw Data'!#REF!/N$1</f>
        <v>#REF!</v>
      </c>
      <c r="O944" s="61" t="e">
        <f>'Raw Data'!#REF!/O$1</f>
        <v>#REF!</v>
      </c>
      <c r="P944" s="61" t="str">
        <f t="shared" si="145"/>
        <v/>
      </c>
      <c r="Q944" s="61" t="e">
        <f t="shared" si="146"/>
        <v>#REF!</v>
      </c>
    </row>
    <row r="945" spans="1:17">
      <c r="A945" s="112" t="s">
        <v>212</v>
      </c>
      <c r="B945" s="112">
        <v>5</v>
      </c>
      <c r="C945" s="112">
        <v>2024</v>
      </c>
      <c r="D945" s="112" t="s">
        <v>211</v>
      </c>
      <c r="E945" s="112" t="s">
        <v>211</v>
      </c>
      <c r="F945" s="206">
        <v>45566</v>
      </c>
      <c r="G945" s="112">
        <f t="shared" si="144"/>
        <v>31</v>
      </c>
      <c r="H945" s="114">
        <f t="shared" si="143"/>
        <v>45594</v>
      </c>
      <c r="I945" s="153">
        <f>_xlfn.XLOOKUP(Table12[[#This Row],[Month Year]],'Modelling New'!D:D,'Modelling New'!N:N)</f>
        <v>10.507</v>
      </c>
      <c r="J945" s="61" t="e">
        <f>'Raw Data'!#REF!/J$1</f>
        <v>#REF!</v>
      </c>
      <c r="K945" s="61" t="e">
        <f>'Raw Data'!#REF!/K$1</f>
        <v>#REF!</v>
      </c>
      <c r="L945" s="61" t="e">
        <f>'Raw Data'!#REF!/L$1</f>
        <v>#REF!</v>
      </c>
      <c r="M945" s="61" t="e">
        <f>'Raw Data'!#REF!/M$1</f>
        <v>#REF!</v>
      </c>
      <c r="N945" s="61" t="e">
        <f>'Raw Data'!#REF!/N$1</f>
        <v>#REF!</v>
      </c>
      <c r="O945" s="61" t="e">
        <f>'Raw Data'!#REF!/O$1</f>
        <v>#REF!</v>
      </c>
      <c r="P945" s="61" t="str">
        <f t="shared" si="145"/>
        <v/>
      </c>
      <c r="Q945" s="61" t="e">
        <f t="shared" si="146"/>
        <v>#REF!</v>
      </c>
    </row>
    <row r="946" spans="1:17">
      <c r="A946" s="112" t="s">
        <v>212</v>
      </c>
      <c r="B946" s="112">
        <v>5</v>
      </c>
      <c r="C946" s="112">
        <v>2024</v>
      </c>
      <c r="D946" s="112" t="s">
        <v>211</v>
      </c>
      <c r="E946" s="112" t="s">
        <v>211</v>
      </c>
      <c r="F946" s="206">
        <v>45566</v>
      </c>
      <c r="G946" s="112">
        <f t="shared" si="144"/>
        <v>31</v>
      </c>
      <c r="H946" s="114">
        <f t="shared" si="143"/>
        <v>45595</v>
      </c>
      <c r="I946" s="153">
        <f>_xlfn.XLOOKUP(Table12[[#This Row],[Month Year]],'Modelling New'!D:D,'Modelling New'!N:N)</f>
        <v>10.507</v>
      </c>
      <c r="J946" s="61" t="e">
        <f>'Raw Data'!#REF!/J$1</f>
        <v>#REF!</v>
      </c>
      <c r="K946" s="61" t="e">
        <f>'Raw Data'!#REF!/K$1</f>
        <v>#REF!</v>
      </c>
      <c r="L946" s="61" t="e">
        <f>'Raw Data'!#REF!/L$1</f>
        <v>#REF!</v>
      </c>
      <c r="M946" s="61" t="e">
        <f>'Raw Data'!#REF!/M$1</f>
        <v>#REF!</v>
      </c>
      <c r="N946" s="61" t="e">
        <f>'Raw Data'!#REF!/N$1</f>
        <v>#REF!</v>
      </c>
      <c r="O946" s="61" t="e">
        <f>'Raw Data'!#REF!/O$1</f>
        <v>#REF!</v>
      </c>
      <c r="P946" s="61" t="str">
        <f t="shared" si="145"/>
        <v/>
      </c>
      <c r="Q946" s="61" t="e">
        <f t="shared" si="146"/>
        <v>#REF!</v>
      </c>
    </row>
    <row r="947" spans="1:17">
      <c r="A947" s="112" t="s">
        <v>212</v>
      </c>
      <c r="B947" s="112">
        <v>5</v>
      </c>
      <c r="C947" s="112">
        <v>2024</v>
      </c>
      <c r="D947" s="112" t="s">
        <v>211</v>
      </c>
      <c r="E947" s="112" t="s">
        <v>211</v>
      </c>
      <c r="F947" s="206">
        <v>45566</v>
      </c>
      <c r="G947" s="112">
        <f t="shared" si="144"/>
        <v>31</v>
      </c>
      <c r="H947" s="114">
        <f t="shared" si="143"/>
        <v>45596</v>
      </c>
      <c r="I947" s="153">
        <f>_xlfn.XLOOKUP(Table12[[#This Row],[Month Year]],'Modelling New'!D:D,'Modelling New'!N:N)</f>
        <v>10.507</v>
      </c>
      <c r="J947" s="61" t="e">
        <f>'Raw Data'!#REF!/J$1</f>
        <v>#REF!</v>
      </c>
      <c r="K947" s="61" t="e">
        <f>'Raw Data'!#REF!/K$1</f>
        <v>#REF!</v>
      </c>
      <c r="L947" s="61" t="e">
        <f>'Raw Data'!#REF!/L$1</f>
        <v>#REF!</v>
      </c>
      <c r="M947" s="61" t="e">
        <f>'Raw Data'!#REF!/M$1</f>
        <v>#REF!</v>
      </c>
      <c r="N947" s="61" t="e">
        <f>'Raw Data'!#REF!/N$1</f>
        <v>#REF!</v>
      </c>
      <c r="O947" s="61" t="e">
        <f>'Raw Data'!#REF!/O$1</f>
        <v>#REF!</v>
      </c>
      <c r="P947" s="61" t="str">
        <f t="shared" si="145"/>
        <v/>
      </c>
      <c r="Q947" s="61" t="e">
        <f t="shared" si="146"/>
        <v>#REF!</v>
      </c>
    </row>
    <row r="948" spans="1:17">
      <c r="A948" s="112" t="s">
        <v>212</v>
      </c>
      <c r="B948" s="112">
        <v>5</v>
      </c>
      <c r="C948" s="112">
        <v>2024</v>
      </c>
      <c r="D948" s="112" t="s">
        <v>211</v>
      </c>
      <c r="E948" s="112" t="s">
        <v>211</v>
      </c>
      <c r="F948" s="206">
        <v>45597</v>
      </c>
      <c r="G948" s="112">
        <f t="shared" si="144"/>
        <v>30</v>
      </c>
      <c r="H948" s="114">
        <f t="shared" si="143"/>
        <v>45597</v>
      </c>
      <c r="I948" s="153">
        <f>_xlfn.XLOOKUP(Table12[[#This Row],[Month Year]],'Modelling New'!D:D,'Modelling New'!N:N)</f>
        <v>10.507</v>
      </c>
      <c r="J948" s="61" t="e">
        <f>'Raw Data'!#REF!/J$1</f>
        <v>#REF!</v>
      </c>
      <c r="K948" s="61" t="e">
        <f>'Raw Data'!#REF!/K$1</f>
        <v>#REF!</v>
      </c>
      <c r="L948" s="61" t="e">
        <f>'Raw Data'!#REF!/L$1</f>
        <v>#REF!</v>
      </c>
      <c r="M948" s="61" t="e">
        <f>'Raw Data'!#REF!/M$1</f>
        <v>#REF!</v>
      </c>
      <c r="N948" s="61" t="e">
        <f>'Raw Data'!#REF!/N$1</f>
        <v>#REF!</v>
      </c>
      <c r="O948" s="61" t="e">
        <f>'Raw Data'!#REF!/O$1</f>
        <v>#REF!</v>
      </c>
      <c r="P948" s="61" t="str">
        <f t="shared" si="145"/>
        <v/>
      </c>
      <c r="Q948" s="61" t="e">
        <f t="shared" si="146"/>
        <v>#REF!</v>
      </c>
    </row>
    <row r="949" spans="1:17">
      <c r="A949" s="112" t="s">
        <v>212</v>
      </c>
      <c r="B949" s="112">
        <v>5</v>
      </c>
      <c r="C949" s="112">
        <v>2024</v>
      </c>
      <c r="D949" s="112" t="s">
        <v>211</v>
      </c>
      <c r="E949" s="112" t="s">
        <v>211</v>
      </c>
      <c r="F949" s="206">
        <v>45597</v>
      </c>
      <c r="G949" s="112">
        <f t="shared" si="144"/>
        <v>30</v>
      </c>
      <c r="H949" s="114">
        <f t="shared" si="143"/>
        <v>45598</v>
      </c>
      <c r="I949" s="153">
        <f>_xlfn.XLOOKUP(Table12[[#This Row],[Month Year]],'Modelling New'!D:D,'Modelling New'!N:N)</f>
        <v>10.507</v>
      </c>
      <c r="J949" s="61" t="e">
        <f>'Raw Data'!#REF!/J$1</f>
        <v>#REF!</v>
      </c>
      <c r="K949" s="61" t="e">
        <f>'Raw Data'!#REF!/K$1</f>
        <v>#REF!</v>
      </c>
      <c r="L949" s="61" t="e">
        <f>'Raw Data'!#REF!/L$1</f>
        <v>#REF!</v>
      </c>
      <c r="M949" s="61" t="e">
        <f>'Raw Data'!#REF!/M$1</f>
        <v>#REF!</v>
      </c>
      <c r="N949" s="61" t="e">
        <f>'Raw Data'!#REF!/N$1</f>
        <v>#REF!</v>
      </c>
      <c r="O949" s="61" t="e">
        <f>'Raw Data'!#REF!/O$1</f>
        <v>#REF!</v>
      </c>
      <c r="P949" s="61" t="str">
        <f t="shared" si="145"/>
        <v/>
      </c>
      <c r="Q949" s="61" t="e">
        <f t="shared" si="146"/>
        <v>#REF!</v>
      </c>
    </row>
    <row r="950" spans="1:17">
      <c r="A950" s="112" t="s">
        <v>212</v>
      </c>
      <c r="B950" s="112">
        <v>5</v>
      </c>
      <c r="C950" s="112">
        <v>2024</v>
      </c>
      <c r="D950" s="112" t="s">
        <v>211</v>
      </c>
      <c r="E950" s="112" t="s">
        <v>211</v>
      </c>
      <c r="F950" s="206">
        <v>45597</v>
      </c>
      <c r="G950" s="112">
        <f t="shared" si="144"/>
        <v>30</v>
      </c>
      <c r="H950" s="114">
        <f t="shared" si="143"/>
        <v>45599</v>
      </c>
      <c r="I950" s="153">
        <f>_xlfn.XLOOKUP(Table12[[#This Row],[Month Year]],'Modelling New'!D:D,'Modelling New'!N:N)</f>
        <v>10.507</v>
      </c>
      <c r="J950" s="61" t="e">
        <f>'Raw Data'!#REF!/J$1</f>
        <v>#REF!</v>
      </c>
      <c r="K950" s="61" t="e">
        <f>'Raw Data'!#REF!/K$1</f>
        <v>#REF!</v>
      </c>
      <c r="L950" s="61" t="e">
        <f>'Raw Data'!#REF!/L$1</f>
        <v>#REF!</v>
      </c>
      <c r="M950" s="61" t="e">
        <f>'Raw Data'!#REF!/M$1</f>
        <v>#REF!</v>
      </c>
      <c r="N950" s="61" t="e">
        <f>'Raw Data'!#REF!/N$1</f>
        <v>#REF!</v>
      </c>
      <c r="O950" s="61" t="e">
        <f>'Raw Data'!#REF!/O$1</f>
        <v>#REF!</v>
      </c>
      <c r="P950" s="61" t="str">
        <f t="shared" si="145"/>
        <v/>
      </c>
      <c r="Q950" s="61" t="e">
        <f t="shared" si="146"/>
        <v>#REF!</v>
      </c>
    </row>
    <row r="951" spans="1:17">
      <c r="A951" s="112" t="s">
        <v>212</v>
      </c>
      <c r="B951" s="112">
        <v>5</v>
      </c>
      <c r="C951" s="112">
        <v>2024</v>
      </c>
      <c r="D951" s="112" t="s">
        <v>211</v>
      </c>
      <c r="E951" s="112" t="s">
        <v>211</v>
      </c>
      <c r="F951" s="206">
        <v>45597</v>
      </c>
      <c r="G951" s="112">
        <f t="shared" si="144"/>
        <v>30</v>
      </c>
      <c r="H951" s="114">
        <f t="shared" si="143"/>
        <v>45600</v>
      </c>
      <c r="I951" s="153">
        <f>_xlfn.XLOOKUP(Table12[[#This Row],[Month Year]],'Modelling New'!D:D,'Modelling New'!N:N)</f>
        <v>10.507</v>
      </c>
      <c r="J951" s="61" t="e">
        <f>'Raw Data'!#REF!/J$1</f>
        <v>#REF!</v>
      </c>
      <c r="K951" s="61" t="e">
        <f>'Raw Data'!#REF!/K$1</f>
        <v>#REF!</v>
      </c>
      <c r="L951" s="61" t="e">
        <f>'Raw Data'!#REF!/L$1</f>
        <v>#REF!</v>
      </c>
      <c r="M951" s="61" t="e">
        <f>'Raw Data'!#REF!/M$1</f>
        <v>#REF!</v>
      </c>
      <c r="N951" s="61" t="e">
        <f>'Raw Data'!#REF!/N$1</f>
        <v>#REF!</v>
      </c>
      <c r="O951" s="61" t="e">
        <f>'Raw Data'!#REF!/O$1</f>
        <v>#REF!</v>
      </c>
      <c r="P951" s="61" t="str">
        <f t="shared" si="145"/>
        <v/>
      </c>
      <c r="Q951" s="61" t="e">
        <f t="shared" si="146"/>
        <v>#REF!</v>
      </c>
    </row>
    <row r="952" spans="1:17">
      <c r="A952" s="112" t="s">
        <v>212</v>
      </c>
      <c r="B952" s="112">
        <v>5</v>
      </c>
      <c r="C952" s="112">
        <v>2024</v>
      </c>
      <c r="D952" s="112" t="s">
        <v>211</v>
      </c>
      <c r="E952" s="112" t="s">
        <v>211</v>
      </c>
      <c r="F952" s="206">
        <v>45597</v>
      </c>
      <c r="G952" s="112">
        <f t="shared" ref="G952:G983" si="147">DAY(EOMONTH(F952,0))</f>
        <v>30</v>
      </c>
      <c r="H952" s="114">
        <f t="shared" si="143"/>
        <v>45601</v>
      </c>
      <c r="I952" s="153">
        <f>_xlfn.XLOOKUP(Table12[[#This Row],[Month Year]],'Modelling New'!D:D,'Modelling New'!N:N)</f>
        <v>10.507</v>
      </c>
      <c r="J952" s="61" t="e">
        <f>'Raw Data'!#REF!/J$1</f>
        <v>#REF!</v>
      </c>
      <c r="K952" s="61" t="e">
        <f>'Raw Data'!#REF!/K$1</f>
        <v>#REF!</v>
      </c>
      <c r="L952" s="61" t="e">
        <f>'Raw Data'!#REF!/L$1</f>
        <v>#REF!</v>
      </c>
      <c r="M952" s="61" t="e">
        <f>'Raw Data'!#REF!/M$1</f>
        <v>#REF!</v>
      </c>
      <c r="N952" s="61" t="e">
        <f>'Raw Data'!#REF!/N$1</f>
        <v>#REF!</v>
      </c>
      <c r="O952" s="61" t="e">
        <f>'Raw Data'!#REF!/O$1</f>
        <v>#REF!</v>
      </c>
      <c r="P952" s="61" t="str">
        <f t="shared" ref="P952:P983" si="148">IFERROR(AVERAGEIF(J952:O952,"&gt;"&amp;0,J952:O952),"")</f>
        <v/>
      </c>
      <c r="Q952" s="61" t="e">
        <f t="shared" ref="Q952:Q987" si="149">MAXA(J952:O952)</f>
        <v>#REF!</v>
      </c>
    </row>
    <row r="953" spans="1:17">
      <c r="A953" s="112" t="s">
        <v>212</v>
      </c>
      <c r="B953" s="112">
        <v>5</v>
      </c>
      <c r="C953" s="112">
        <v>2024</v>
      </c>
      <c r="D953" s="112" t="s">
        <v>211</v>
      </c>
      <c r="E953" s="112" t="s">
        <v>211</v>
      </c>
      <c r="F953" s="206">
        <v>45597</v>
      </c>
      <c r="G953" s="112">
        <f t="shared" si="147"/>
        <v>30</v>
      </c>
      <c r="H953" s="114">
        <f t="shared" si="143"/>
        <v>45602</v>
      </c>
      <c r="I953" s="153">
        <f>_xlfn.XLOOKUP(Table12[[#This Row],[Month Year]],'Modelling New'!D:D,'Modelling New'!N:N)</f>
        <v>10.507</v>
      </c>
      <c r="J953" s="61" t="e">
        <f>'Raw Data'!#REF!/J$1</f>
        <v>#REF!</v>
      </c>
      <c r="K953" s="61" t="e">
        <f>'Raw Data'!#REF!/K$1</f>
        <v>#REF!</v>
      </c>
      <c r="L953" s="61" t="e">
        <f>'Raw Data'!#REF!/L$1</f>
        <v>#REF!</v>
      </c>
      <c r="M953" s="61" t="e">
        <f>'Raw Data'!#REF!/M$1</f>
        <v>#REF!</v>
      </c>
      <c r="N953" s="61" t="e">
        <f>'Raw Data'!#REF!/N$1</f>
        <v>#REF!</v>
      </c>
      <c r="O953" s="61" t="e">
        <f>'Raw Data'!#REF!/O$1</f>
        <v>#REF!</v>
      </c>
      <c r="P953" s="61" t="str">
        <f t="shared" si="148"/>
        <v/>
      </c>
      <c r="Q953" s="61" t="e">
        <f t="shared" si="149"/>
        <v>#REF!</v>
      </c>
    </row>
    <row r="954" spans="1:17">
      <c r="A954" s="112" t="s">
        <v>212</v>
      </c>
      <c r="B954" s="112">
        <v>5</v>
      </c>
      <c r="C954" s="112">
        <v>2024</v>
      </c>
      <c r="D954" s="112" t="s">
        <v>211</v>
      </c>
      <c r="E954" s="112" t="s">
        <v>211</v>
      </c>
      <c r="F954" s="206">
        <v>45597</v>
      </c>
      <c r="G954" s="112">
        <f t="shared" si="147"/>
        <v>30</v>
      </c>
      <c r="H954" s="114">
        <f t="shared" si="143"/>
        <v>45603</v>
      </c>
      <c r="I954" s="153">
        <f>_xlfn.XLOOKUP(Table12[[#This Row],[Month Year]],'Modelling New'!D:D,'Modelling New'!N:N)</f>
        <v>10.507</v>
      </c>
      <c r="J954" s="61" t="e">
        <f>'Raw Data'!#REF!/J$1</f>
        <v>#REF!</v>
      </c>
      <c r="K954" s="61" t="e">
        <f>'Raw Data'!#REF!/K$1</f>
        <v>#REF!</v>
      </c>
      <c r="L954" s="61" t="e">
        <f>'Raw Data'!#REF!/L$1</f>
        <v>#REF!</v>
      </c>
      <c r="M954" s="61" t="e">
        <f>'Raw Data'!#REF!/M$1</f>
        <v>#REF!</v>
      </c>
      <c r="N954" s="61" t="e">
        <f>'Raw Data'!#REF!/N$1</f>
        <v>#REF!</v>
      </c>
      <c r="O954" s="61" t="e">
        <f>'Raw Data'!#REF!/O$1</f>
        <v>#REF!</v>
      </c>
      <c r="P954" s="61" t="str">
        <f t="shared" si="148"/>
        <v/>
      </c>
      <c r="Q954" s="61" t="e">
        <f t="shared" si="149"/>
        <v>#REF!</v>
      </c>
    </row>
    <row r="955" spans="1:17">
      <c r="A955" s="112" t="s">
        <v>212</v>
      </c>
      <c r="B955" s="112">
        <v>5</v>
      </c>
      <c r="C955" s="112">
        <v>2024</v>
      </c>
      <c r="D955" s="112" t="s">
        <v>211</v>
      </c>
      <c r="E955" s="112" t="s">
        <v>211</v>
      </c>
      <c r="F955" s="206">
        <v>45597</v>
      </c>
      <c r="G955" s="112">
        <f t="shared" si="147"/>
        <v>30</v>
      </c>
      <c r="H955" s="114">
        <f t="shared" si="143"/>
        <v>45604</v>
      </c>
      <c r="I955" s="153">
        <f>_xlfn.XLOOKUP(Table12[[#This Row],[Month Year]],'Modelling New'!D:D,'Modelling New'!N:N)</f>
        <v>10.507</v>
      </c>
      <c r="J955" s="61" t="e">
        <f>'Raw Data'!#REF!/J$1</f>
        <v>#REF!</v>
      </c>
      <c r="K955" s="61" t="e">
        <f>'Raw Data'!#REF!/K$1</f>
        <v>#REF!</v>
      </c>
      <c r="L955" s="61" t="e">
        <f>'Raw Data'!#REF!/L$1</f>
        <v>#REF!</v>
      </c>
      <c r="M955" s="61" t="e">
        <f>'Raw Data'!#REF!/M$1</f>
        <v>#REF!</v>
      </c>
      <c r="N955" s="61" t="e">
        <f>'Raw Data'!#REF!/N$1</f>
        <v>#REF!</v>
      </c>
      <c r="O955" s="61" t="e">
        <f>'Raw Data'!#REF!/O$1</f>
        <v>#REF!</v>
      </c>
      <c r="P955" s="61" t="str">
        <f t="shared" si="148"/>
        <v/>
      </c>
      <c r="Q955" s="61" t="e">
        <f t="shared" si="149"/>
        <v>#REF!</v>
      </c>
    </row>
    <row r="956" spans="1:17">
      <c r="A956" s="112" t="s">
        <v>212</v>
      </c>
      <c r="B956" s="112">
        <v>5</v>
      </c>
      <c r="C956" s="112">
        <v>2024</v>
      </c>
      <c r="D956" s="112" t="s">
        <v>211</v>
      </c>
      <c r="E956" s="112" t="s">
        <v>211</v>
      </c>
      <c r="F956" s="206">
        <v>45597</v>
      </c>
      <c r="G956" s="112">
        <f t="shared" si="147"/>
        <v>30</v>
      </c>
      <c r="H956" s="114">
        <f t="shared" si="143"/>
        <v>45605</v>
      </c>
      <c r="I956" s="153">
        <f>_xlfn.XLOOKUP(Table12[[#This Row],[Month Year]],'Modelling New'!D:D,'Modelling New'!N:N)</f>
        <v>10.507</v>
      </c>
      <c r="J956" s="61" t="e">
        <f>'Raw Data'!#REF!/J$1</f>
        <v>#REF!</v>
      </c>
      <c r="K956" s="61" t="e">
        <f>'Raw Data'!#REF!/K$1</f>
        <v>#REF!</v>
      </c>
      <c r="L956" s="61" t="e">
        <f>'Raw Data'!#REF!/L$1</f>
        <v>#REF!</v>
      </c>
      <c r="M956" s="61" t="e">
        <f>'Raw Data'!#REF!/M$1</f>
        <v>#REF!</v>
      </c>
      <c r="N956" s="61" t="e">
        <f>'Raw Data'!#REF!/N$1</f>
        <v>#REF!</v>
      </c>
      <c r="O956" s="61" t="e">
        <f>'Raw Data'!#REF!/O$1</f>
        <v>#REF!</v>
      </c>
      <c r="P956" s="61" t="str">
        <f t="shared" si="148"/>
        <v/>
      </c>
      <c r="Q956" s="61" t="e">
        <f t="shared" si="149"/>
        <v>#REF!</v>
      </c>
    </row>
    <row r="957" spans="1:17">
      <c r="A957" s="112" t="s">
        <v>212</v>
      </c>
      <c r="B957" s="112">
        <v>5</v>
      </c>
      <c r="C957" s="112">
        <v>2024</v>
      </c>
      <c r="D957" s="112" t="s">
        <v>211</v>
      </c>
      <c r="E957" s="112" t="s">
        <v>211</v>
      </c>
      <c r="F957" s="206">
        <v>45597</v>
      </c>
      <c r="G957" s="112">
        <f t="shared" si="147"/>
        <v>30</v>
      </c>
      <c r="H957" s="114">
        <f t="shared" si="143"/>
        <v>45606</v>
      </c>
      <c r="I957" s="153">
        <f>_xlfn.XLOOKUP(Table12[[#This Row],[Month Year]],'Modelling New'!D:D,'Modelling New'!N:N)</f>
        <v>10.507</v>
      </c>
      <c r="J957" s="61" t="e">
        <f>'Raw Data'!#REF!/J$1</f>
        <v>#REF!</v>
      </c>
      <c r="K957" s="61" t="e">
        <f>'Raw Data'!#REF!/K$1</f>
        <v>#REF!</v>
      </c>
      <c r="L957" s="61" t="e">
        <f>'Raw Data'!#REF!/L$1</f>
        <v>#REF!</v>
      </c>
      <c r="M957" s="61" t="e">
        <f>'Raw Data'!#REF!/M$1</f>
        <v>#REF!</v>
      </c>
      <c r="N957" s="61" t="e">
        <f>'Raw Data'!#REF!/N$1</f>
        <v>#REF!</v>
      </c>
      <c r="O957" s="61" t="e">
        <f>'Raw Data'!#REF!/O$1</f>
        <v>#REF!</v>
      </c>
      <c r="P957" s="61" t="str">
        <f t="shared" si="148"/>
        <v/>
      </c>
      <c r="Q957" s="61" t="e">
        <f t="shared" si="149"/>
        <v>#REF!</v>
      </c>
    </row>
    <row r="958" spans="1:17">
      <c r="A958" s="112" t="s">
        <v>212</v>
      </c>
      <c r="B958" s="112">
        <v>5</v>
      </c>
      <c r="C958" s="112">
        <v>2024</v>
      </c>
      <c r="D958" s="112" t="s">
        <v>211</v>
      </c>
      <c r="E958" s="112" t="s">
        <v>211</v>
      </c>
      <c r="F958" s="206">
        <v>45597</v>
      </c>
      <c r="G958" s="112">
        <f t="shared" si="147"/>
        <v>30</v>
      </c>
      <c r="H958" s="114">
        <f t="shared" si="143"/>
        <v>45607</v>
      </c>
      <c r="I958" s="153">
        <f>_xlfn.XLOOKUP(Table12[[#This Row],[Month Year]],'Modelling New'!D:D,'Modelling New'!N:N)</f>
        <v>10.507</v>
      </c>
      <c r="J958" s="61" t="e">
        <f>'Raw Data'!#REF!/J$1</f>
        <v>#REF!</v>
      </c>
      <c r="K958" s="61" t="e">
        <f>'Raw Data'!#REF!/K$1</f>
        <v>#REF!</v>
      </c>
      <c r="L958" s="61" t="e">
        <f>'Raw Data'!#REF!/L$1</f>
        <v>#REF!</v>
      </c>
      <c r="M958" s="61" t="e">
        <f>'Raw Data'!#REF!/M$1</f>
        <v>#REF!</v>
      </c>
      <c r="N958" s="61" t="e">
        <f>'Raw Data'!#REF!/N$1</f>
        <v>#REF!</v>
      </c>
      <c r="O958" s="61" t="e">
        <f>'Raw Data'!#REF!/O$1</f>
        <v>#REF!</v>
      </c>
      <c r="P958" s="61" t="str">
        <f t="shared" si="148"/>
        <v/>
      </c>
      <c r="Q958" s="61" t="e">
        <f t="shared" si="149"/>
        <v>#REF!</v>
      </c>
    </row>
    <row r="959" spans="1:17">
      <c r="A959" s="112" t="s">
        <v>212</v>
      </c>
      <c r="B959" s="112">
        <v>5</v>
      </c>
      <c r="C959" s="112">
        <v>2024</v>
      </c>
      <c r="D959" s="112" t="s">
        <v>211</v>
      </c>
      <c r="E959" s="112" t="s">
        <v>211</v>
      </c>
      <c r="F959" s="206">
        <v>45597</v>
      </c>
      <c r="G959" s="112">
        <f t="shared" si="147"/>
        <v>30</v>
      </c>
      <c r="H959" s="114">
        <f t="shared" si="143"/>
        <v>45608</v>
      </c>
      <c r="I959" s="153">
        <f>_xlfn.XLOOKUP(Table12[[#This Row],[Month Year]],'Modelling New'!D:D,'Modelling New'!N:N)</f>
        <v>10.507</v>
      </c>
      <c r="J959" s="61" t="e">
        <f>'Raw Data'!#REF!/J$1</f>
        <v>#REF!</v>
      </c>
      <c r="K959" s="61" t="e">
        <f>'Raw Data'!#REF!/K$1</f>
        <v>#REF!</v>
      </c>
      <c r="L959" s="61" t="e">
        <f>'Raw Data'!#REF!/L$1</f>
        <v>#REF!</v>
      </c>
      <c r="M959" s="61" t="e">
        <f>'Raw Data'!#REF!/M$1</f>
        <v>#REF!</v>
      </c>
      <c r="N959" s="61" t="e">
        <f>'Raw Data'!#REF!/N$1</f>
        <v>#REF!</v>
      </c>
      <c r="O959" s="61" t="e">
        <f>'Raw Data'!#REF!/O$1</f>
        <v>#REF!</v>
      </c>
      <c r="P959" s="61" t="str">
        <f t="shared" si="148"/>
        <v/>
      </c>
      <c r="Q959" s="61" t="e">
        <f t="shared" si="149"/>
        <v>#REF!</v>
      </c>
    </row>
    <row r="960" spans="1:17">
      <c r="A960" s="112" t="s">
        <v>212</v>
      </c>
      <c r="B960" s="112">
        <v>5</v>
      </c>
      <c r="C960" s="112">
        <v>2024</v>
      </c>
      <c r="D960" s="112" t="s">
        <v>211</v>
      </c>
      <c r="E960" s="112" t="s">
        <v>211</v>
      </c>
      <c r="F960" s="206">
        <v>45597</v>
      </c>
      <c r="G960" s="112">
        <f t="shared" si="147"/>
        <v>30</v>
      </c>
      <c r="H960" s="114">
        <f t="shared" si="143"/>
        <v>45609</v>
      </c>
      <c r="I960" s="153">
        <f>_xlfn.XLOOKUP(Table12[[#This Row],[Month Year]],'Modelling New'!D:D,'Modelling New'!N:N)</f>
        <v>10.507</v>
      </c>
      <c r="J960" s="61" t="e">
        <f>'Raw Data'!#REF!/J$1</f>
        <v>#REF!</v>
      </c>
      <c r="K960" s="61" t="e">
        <f>'Raw Data'!#REF!/K$1</f>
        <v>#REF!</v>
      </c>
      <c r="L960" s="61" t="e">
        <f>'Raw Data'!#REF!/L$1</f>
        <v>#REF!</v>
      </c>
      <c r="M960" s="61" t="e">
        <f>'Raw Data'!#REF!/M$1</f>
        <v>#REF!</v>
      </c>
      <c r="N960" s="61" t="e">
        <f>'Raw Data'!#REF!/N$1</f>
        <v>#REF!</v>
      </c>
      <c r="O960" s="61" t="e">
        <f>'Raw Data'!#REF!/O$1</f>
        <v>#REF!</v>
      </c>
      <c r="P960" s="61" t="str">
        <f t="shared" si="148"/>
        <v/>
      </c>
      <c r="Q960" s="61" t="e">
        <f t="shared" si="149"/>
        <v>#REF!</v>
      </c>
    </row>
    <row r="961" spans="1:17">
      <c r="A961" s="112" t="s">
        <v>212</v>
      </c>
      <c r="B961" s="112">
        <v>5</v>
      </c>
      <c r="C961" s="112">
        <v>2024</v>
      </c>
      <c r="D961" s="112" t="s">
        <v>211</v>
      </c>
      <c r="E961" s="112" t="s">
        <v>211</v>
      </c>
      <c r="F961" s="206">
        <v>45597</v>
      </c>
      <c r="G961" s="112">
        <f t="shared" si="147"/>
        <v>30</v>
      </c>
      <c r="H961" s="114">
        <f t="shared" si="143"/>
        <v>45610</v>
      </c>
      <c r="I961" s="153">
        <f>_xlfn.XLOOKUP(Table12[[#This Row],[Month Year]],'Modelling New'!D:D,'Modelling New'!N:N)</f>
        <v>10.507</v>
      </c>
      <c r="J961" s="61" t="e">
        <f>'Raw Data'!#REF!/J$1</f>
        <v>#REF!</v>
      </c>
      <c r="K961" s="61" t="e">
        <f>'Raw Data'!#REF!/K$1</f>
        <v>#REF!</v>
      </c>
      <c r="L961" s="61" t="e">
        <f>'Raw Data'!#REF!/L$1</f>
        <v>#REF!</v>
      </c>
      <c r="M961" s="61" t="e">
        <f>'Raw Data'!#REF!/M$1</f>
        <v>#REF!</v>
      </c>
      <c r="N961" s="61" t="e">
        <f>'Raw Data'!#REF!/N$1</f>
        <v>#REF!</v>
      </c>
      <c r="O961" s="61" t="e">
        <f>'Raw Data'!#REF!/O$1</f>
        <v>#REF!</v>
      </c>
      <c r="P961" s="61" t="str">
        <f t="shared" si="148"/>
        <v/>
      </c>
      <c r="Q961" s="61" t="e">
        <f t="shared" si="149"/>
        <v>#REF!</v>
      </c>
    </row>
    <row r="962" spans="1:17">
      <c r="A962" s="112" t="s">
        <v>212</v>
      </c>
      <c r="B962" s="112">
        <v>5</v>
      </c>
      <c r="C962" s="112">
        <v>2024</v>
      </c>
      <c r="D962" s="112" t="s">
        <v>211</v>
      </c>
      <c r="E962" s="112" t="s">
        <v>211</v>
      </c>
      <c r="F962" s="206">
        <v>45597</v>
      </c>
      <c r="G962" s="112">
        <f t="shared" si="147"/>
        <v>30</v>
      </c>
      <c r="H962" s="114">
        <f t="shared" si="143"/>
        <v>45611</v>
      </c>
      <c r="I962" s="153">
        <f>_xlfn.XLOOKUP(Table12[[#This Row],[Month Year]],'Modelling New'!D:D,'Modelling New'!N:N)</f>
        <v>10.507</v>
      </c>
      <c r="J962" s="61" t="e">
        <f>'Raw Data'!#REF!/J$1</f>
        <v>#REF!</v>
      </c>
      <c r="K962" s="61" t="e">
        <f>'Raw Data'!#REF!/K$1</f>
        <v>#REF!</v>
      </c>
      <c r="L962" s="61" t="e">
        <f>'Raw Data'!#REF!/L$1</f>
        <v>#REF!</v>
      </c>
      <c r="M962" s="61" t="e">
        <f>'Raw Data'!#REF!/M$1</f>
        <v>#REF!</v>
      </c>
      <c r="N962" s="61" t="e">
        <f>'Raw Data'!#REF!/N$1</f>
        <v>#REF!</v>
      </c>
      <c r="O962" s="61" t="e">
        <f>'Raw Data'!#REF!/O$1</f>
        <v>#REF!</v>
      </c>
      <c r="P962" s="61" t="str">
        <f t="shared" si="148"/>
        <v/>
      </c>
      <c r="Q962" s="61" t="e">
        <f t="shared" si="149"/>
        <v>#REF!</v>
      </c>
    </row>
    <row r="963" spans="1:17">
      <c r="A963" s="112" t="s">
        <v>212</v>
      </c>
      <c r="B963" s="112">
        <v>5</v>
      </c>
      <c r="C963" s="112">
        <v>2024</v>
      </c>
      <c r="D963" s="112" t="s">
        <v>211</v>
      </c>
      <c r="E963" s="112" t="s">
        <v>211</v>
      </c>
      <c r="F963" s="206">
        <v>45597</v>
      </c>
      <c r="G963" s="112">
        <f t="shared" si="147"/>
        <v>30</v>
      </c>
      <c r="H963" s="114">
        <f t="shared" si="143"/>
        <v>45612</v>
      </c>
      <c r="I963" s="153">
        <f>_xlfn.XLOOKUP(Table12[[#This Row],[Month Year]],'Modelling New'!D:D,'Modelling New'!N:N)</f>
        <v>10.507</v>
      </c>
      <c r="J963" s="61" t="e">
        <f>'Raw Data'!#REF!/J$1</f>
        <v>#REF!</v>
      </c>
      <c r="K963" s="61" t="e">
        <f>'Raw Data'!#REF!/K$1</f>
        <v>#REF!</v>
      </c>
      <c r="L963" s="61" t="e">
        <f>'Raw Data'!#REF!/L$1</f>
        <v>#REF!</v>
      </c>
      <c r="M963" s="61" t="e">
        <f>'Raw Data'!#REF!/M$1</f>
        <v>#REF!</v>
      </c>
      <c r="N963" s="61" t="e">
        <f>'Raw Data'!#REF!/N$1</f>
        <v>#REF!</v>
      </c>
      <c r="O963" s="61" t="e">
        <f>'Raw Data'!#REF!/O$1</f>
        <v>#REF!</v>
      </c>
      <c r="P963" s="61" t="str">
        <f t="shared" si="148"/>
        <v/>
      </c>
      <c r="Q963" s="61" t="e">
        <f t="shared" si="149"/>
        <v>#REF!</v>
      </c>
    </row>
    <row r="964" spans="1:17">
      <c r="A964" s="112" t="s">
        <v>212</v>
      </c>
      <c r="B964" s="112">
        <v>5</v>
      </c>
      <c r="C964" s="112">
        <v>2024</v>
      </c>
      <c r="D964" s="112" t="s">
        <v>211</v>
      </c>
      <c r="E964" s="112" t="s">
        <v>211</v>
      </c>
      <c r="F964" s="206">
        <v>45597</v>
      </c>
      <c r="G964" s="112">
        <f t="shared" si="147"/>
        <v>30</v>
      </c>
      <c r="H964" s="114">
        <f t="shared" si="143"/>
        <v>45613</v>
      </c>
      <c r="I964" s="153">
        <f>_xlfn.XLOOKUP(Table12[[#This Row],[Month Year]],'Modelling New'!D:D,'Modelling New'!N:N)</f>
        <v>10.507</v>
      </c>
      <c r="J964" s="61" t="e">
        <f>'Raw Data'!#REF!/J$1</f>
        <v>#REF!</v>
      </c>
      <c r="K964" s="61" t="e">
        <f>'Raw Data'!#REF!/K$1</f>
        <v>#REF!</v>
      </c>
      <c r="L964" s="61" t="e">
        <f>'Raw Data'!#REF!/L$1</f>
        <v>#REF!</v>
      </c>
      <c r="M964" s="61" t="e">
        <f>'Raw Data'!#REF!/M$1</f>
        <v>#REF!</v>
      </c>
      <c r="N964" s="61" t="e">
        <f>'Raw Data'!#REF!/N$1</f>
        <v>#REF!</v>
      </c>
      <c r="O964" s="61" t="e">
        <f>'Raw Data'!#REF!/O$1</f>
        <v>#REF!</v>
      </c>
      <c r="P964" s="61" t="str">
        <f t="shared" si="148"/>
        <v/>
      </c>
      <c r="Q964" s="61" t="e">
        <f t="shared" si="149"/>
        <v>#REF!</v>
      </c>
    </row>
    <row r="965" spans="1:17">
      <c r="A965" s="112" t="s">
        <v>212</v>
      </c>
      <c r="B965" s="112">
        <v>5</v>
      </c>
      <c r="C965" s="112">
        <v>2024</v>
      </c>
      <c r="D965" s="112" t="s">
        <v>211</v>
      </c>
      <c r="E965" s="112" t="s">
        <v>211</v>
      </c>
      <c r="F965" s="206">
        <v>45597</v>
      </c>
      <c r="G965" s="112">
        <f t="shared" si="147"/>
        <v>30</v>
      </c>
      <c r="H965" s="114">
        <f t="shared" si="143"/>
        <v>45614</v>
      </c>
      <c r="I965" s="153">
        <f>_xlfn.XLOOKUP(Table12[[#This Row],[Month Year]],'Modelling New'!D:D,'Modelling New'!N:N)</f>
        <v>10.507</v>
      </c>
      <c r="J965" s="61" t="e">
        <f>'Raw Data'!#REF!/J$1</f>
        <v>#REF!</v>
      </c>
      <c r="K965" s="61" t="e">
        <f>'Raw Data'!#REF!/K$1</f>
        <v>#REF!</v>
      </c>
      <c r="L965" s="61" t="e">
        <f>'Raw Data'!#REF!/L$1</f>
        <v>#REF!</v>
      </c>
      <c r="M965" s="61" t="e">
        <f>'Raw Data'!#REF!/M$1</f>
        <v>#REF!</v>
      </c>
      <c r="N965" s="61" t="e">
        <f>'Raw Data'!#REF!/N$1</f>
        <v>#REF!</v>
      </c>
      <c r="O965" s="61" t="e">
        <f>'Raw Data'!#REF!/O$1</f>
        <v>#REF!</v>
      </c>
      <c r="P965" s="61" t="str">
        <f t="shared" si="148"/>
        <v/>
      </c>
      <c r="Q965" s="61" t="e">
        <f t="shared" si="149"/>
        <v>#REF!</v>
      </c>
    </row>
    <row r="966" spans="1:17">
      <c r="A966" s="112" t="s">
        <v>212</v>
      </c>
      <c r="B966" s="112">
        <v>5</v>
      </c>
      <c r="C966" s="112">
        <v>2024</v>
      </c>
      <c r="D966" s="112" t="s">
        <v>211</v>
      </c>
      <c r="E966" s="112" t="s">
        <v>211</v>
      </c>
      <c r="F966" s="206">
        <v>45597</v>
      </c>
      <c r="G966" s="112">
        <f t="shared" si="147"/>
        <v>30</v>
      </c>
      <c r="H966" s="114">
        <f t="shared" si="143"/>
        <v>45615</v>
      </c>
      <c r="I966" s="153">
        <f>_xlfn.XLOOKUP(Table12[[#This Row],[Month Year]],'Modelling New'!D:D,'Modelling New'!N:N)</f>
        <v>10.507</v>
      </c>
      <c r="J966" s="61" t="e">
        <f>'Raw Data'!#REF!/J$1</f>
        <v>#REF!</v>
      </c>
      <c r="K966" s="61" t="e">
        <f>'Raw Data'!#REF!/K$1</f>
        <v>#REF!</v>
      </c>
      <c r="L966" s="61" t="e">
        <f>'Raw Data'!#REF!/L$1</f>
        <v>#REF!</v>
      </c>
      <c r="M966" s="61" t="e">
        <f>'Raw Data'!#REF!/M$1</f>
        <v>#REF!</v>
      </c>
      <c r="N966" s="61" t="e">
        <f>'Raw Data'!#REF!/N$1</f>
        <v>#REF!</v>
      </c>
      <c r="O966" s="61" t="e">
        <f>'Raw Data'!#REF!/O$1</f>
        <v>#REF!</v>
      </c>
      <c r="P966" s="61" t="str">
        <f t="shared" si="148"/>
        <v/>
      </c>
      <c r="Q966" s="61" t="e">
        <f t="shared" si="149"/>
        <v>#REF!</v>
      </c>
    </row>
    <row r="967" spans="1:17">
      <c r="A967" s="112" t="s">
        <v>212</v>
      </c>
      <c r="B967" s="112">
        <v>5</v>
      </c>
      <c r="C967" s="112">
        <v>2024</v>
      </c>
      <c r="D967" s="112" t="s">
        <v>211</v>
      </c>
      <c r="E967" s="112" t="s">
        <v>211</v>
      </c>
      <c r="F967" s="206">
        <v>45597</v>
      </c>
      <c r="G967" s="112">
        <f t="shared" si="147"/>
        <v>30</v>
      </c>
      <c r="H967" s="114">
        <f t="shared" si="143"/>
        <v>45616</v>
      </c>
      <c r="I967" s="153">
        <f>_xlfn.XLOOKUP(Table12[[#This Row],[Month Year]],'Modelling New'!D:D,'Modelling New'!N:N)</f>
        <v>10.507</v>
      </c>
      <c r="J967" s="61" t="e">
        <f>'Raw Data'!#REF!/J$1</f>
        <v>#REF!</v>
      </c>
      <c r="K967" s="61" t="e">
        <f>'Raw Data'!#REF!/K$1</f>
        <v>#REF!</v>
      </c>
      <c r="L967" s="61" t="e">
        <f>'Raw Data'!#REF!/L$1</f>
        <v>#REF!</v>
      </c>
      <c r="M967" s="61" t="e">
        <f>'Raw Data'!#REF!/M$1</f>
        <v>#REF!</v>
      </c>
      <c r="N967" s="61" t="e">
        <f>'Raw Data'!#REF!/N$1</f>
        <v>#REF!</v>
      </c>
      <c r="O967" s="61" t="e">
        <f>'Raw Data'!#REF!/O$1</f>
        <v>#REF!</v>
      </c>
      <c r="P967" s="61" t="str">
        <f t="shared" si="148"/>
        <v/>
      </c>
      <c r="Q967" s="61" t="e">
        <f t="shared" si="149"/>
        <v>#REF!</v>
      </c>
    </row>
    <row r="968" spans="1:17">
      <c r="A968" s="112" t="s">
        <v>212</v>
      </c>
      <c r="B968" s="112">
        <v>5</v>
      </c>
      <c r="C968" s="112">
        <v>2024</v>
      </c>
      <c r="D968" s="112" t="s">
        <v>211</v>
      </c>
      <c r="E968" s="112" t="s">
        <v>211</v>
      </c>
      <c r="F968" s="206">
        <v>45597</v>
      </c>
      <c r="G968" s="112">
        <f t="shared" si="147"/>
        <v>30</v>
      </c>
      <c r="H968" s="114">
        <f t="shared" si="143"/>
        <v>45617</v>
      </c>
      <c r="I968" s="153">
        <f>_xlfn.XLOOKUP(Table12[[#This Row],[Month Year]],'Modelling New'!D:D,'Modelling New'!N:N)</f>
        <v>10.507</v>
      </c>
      <c r="J968" s="61" t="e">
        <f>'Raw Data'!#REF!/J$1</f>
        <v>#REF!</v>
      </c>
      <c r="K968" s="61" t="e">
        <f>'Raw Data'!#REF!/K$1</f>
        <v>#REF!</v>
      </c>
      <c r="L968" s="61" t="e">
        <f>'Raw Data'!#REF!/L$1</f>
        <v>#REF!</v>
      </c>
      <c r="M968" s="61" t="e">
        <f>'Raw Data'!#REF!/M$1</f>
        <v>#REF!</v>
      </c>
      <c r="N968" s="61" t="e">
        <f>'Raw Data'!#REF!/N$1</f>
        <v>#REF!</v>
      </c>
      <c r="O968" s="61" t="e">
        <f>'Raw Data'!#REF!/O$1</f>
        <v>#REF!</v>
      </c>
      <c r="P968" s="61" t="str">
        <f t="shared" si="148"/>
        <v/>
      </c>
      <c r="Q968" s="61" t="e">
        <f t="shared" si="149"/>
        <v>#REF!</v>
      </c>
    </row>
    <row r="969" spans="1:17">
      <c r="A969" s="112" t="s">
        <v>212</v>
      </c>
      <c r="B969" s="112">
        <v>5</v>
      </c>
      <c r="C969" s="112">
        <v>2024</v>
      </c>
      <c r="D969" s="112" t="s">
        <v>211</v>
      </c>
      <c r="E969" s="112" t="s">
        <v>211</v>
      </c>
      <c r="F969" s="206">
        <v>45597</v>
      </c>
      <c r="G969" s="112">
        <f t="shared" si="147"/>
        <v>30</v>
      </c>
      <c r="H969" s="114">
        <f t="shared" si="143"/>
        <v>45618</v>
      </c>
      <c r="I969" s="153">
        <f>_xlfn.XLOOKUP(Table12[[#This Row],[Month Year]],'Modelling New'!D:D,'Modelling New'!N:N)</f>
        <v>10.507</v>
      </c>
      <c r="J969" s="61" t="e">
        <f>'Raw Data'!#REF!/J$1</f>
        <v>#REF!</v>
      </c>
      <c r="K969" s="61" t="e">
        <f>'Raw Data'!#REF!/K$1</f>
        <v>#REF!</v>
      </c>
      <c r="L969" s="61" t="e">
        <f>'Raw Data'!#REF!/L$1</f>
        <v>#REF!</v>
      </c>
      <c r="M969" s="61" t="e">
        <f>'Raw Data'!#REF!/M$1</f>
        <v>#REF!</v>
      </c>
      <c r="N969" s="61" t="e">
        <f>'Raw Data'!#REF!/N$1</f>
        <v>#REF!</v>
      </c>
      <c r="O969" s="61" t="e">
        <f>'Raw Data'!#REF!/O$1</f>
        <v>#REF!</v>
      </c>
      <c r="P969" s="61" t="str">
        <f t="shared" si="148"/>
        <v/>
      </c>
      <c r="Q969" s="61" t="e">
        <f t="shared" si="149"/>
        <v>#REF!</v>
      </c>
    </row>
    <row r="970" spans="1:17">
      <c r="A970" s="112" t="s">
        <v>212</v>
      </c>
      <c r="B970" s="112">
        <v>5</v>
      </c>
      <c r="C970" s="112">
        <v>2024</v>
      </c>
      <c r="D970" s="112" t="s">
        <v>211</v>
      </c>
      <c r="E970" s="112" t="s">
        <v>211</v>
      </c>
      <c r="F970" s="206">
        <v>45597</v>
      </c>
      <c r="G970" s="112">
        <f t="shared" si="147"/>
        <v>30</v>
      </c>
      <c r="H970" s="114">
        <f t="shared" si="143"/>
        <v>45619</v>
      </c>
      <c r="I970" s="153">
        <f>_xlfn.XLOOKUP(Table12[[#This Row],[Month Year]],'Modelling New'!D:D,'Modelling New'!N:N)</f>
        <v>10.507</v>
      </c>
      <c r="J970" s="61" t="e">
        <f>'Raw Data'!#REF!/J$1</f>
        <v>#REF!</v>
      </c>
      <c r="K970" s="61" t="e">
        <f>'Raw Data'!#REF!/K$1</f>
        <v>#REF!</v>
      </c>
      <c r="L970" s="61" t="e">
        <f>'Raw Data'!#REF!/L$1</f>
        <v>#REF!</v>
      </c>
      <c r="M970" s="61" t="e">
        <f>'Raw Data'!#REF!/M$1</f>
        <v>#REF!</v>
      </c>
      <c r="N970" s="61" t="e">
        <f>'Raw Data'!#REF!/N$1</f>
        <v>#REF!</v>
      </c>
      <c r="O970" s="61" t="e">
        <f>'Raw Data'!#REF!/O$1</f>
        <v>#REF!</v>
      </c>
      <c r="P970" s="61" t="str">
        <f t="shared" si="148"/>
        <v/>
      </c>
      <c r="Q970" s="61" t="e">
        <f t="shared" si="149"/>
        <v>#REF!</v>
      </c>
    </row>
    <row r="971" spans="1:17">
      <c r="A971" s="112" t="s">
        <v>212</v>
      </c>
      <c r="B971" s="112">
        <v>5</v>
      </c>
      <c r="C971" s="112">
        <v>2024</v>
      </c>
      <c r="D971" s="112" t="s">
        <v>211</v>
      </c>
      <c r="E971" s="112" t="s">
        <v>211</v>
      </c>
      <c r="F971" s="206">
        <v>45597</v>
      </c>
      <c r="G971" s="112">
        <f t="shared" si="147"/>
        <v>30</v>
      </c>
      <c r="H971" s="114">
        <f t="shared" si="143"/>
        <v>45620</v>
      </c>
      <c r="I971" s="153">
        <f>_xlfn.XLOOKUP(Table12[[#This Row],[Month Year]],'Modelling New'!D:D,'Modelling New'!N:N)</f>
        <v>10.507</v>
      </c>
      <c r="J971" s="61" t="e">
        <f>'Raw Data'!#REF!/J$1</f>
        <v>#REF!</v>
      </c>
      <c r="K971" s="61" t="e">
        <f>'Raw Data'!#REF!/K$1</f>
        <v>#REF!</v>
      </c>
      <c r="L971" s="61" t="e">
        <f>'Raw Data'!#REF!/L$1</f>
        <v>#REF!</v>
      </c>
      <c r="M971" s="61" t="e">
        <f>'Raw Data'!#REF!/M$1</f>
        <v>#REF!</v>
      </c>
      <c r="N971" s="61" t="e">
        <f>'Raw Data'!#REF!/N$1</f>
        <v>#REF!</v>
      </c>
      <c r="O971" s="61" t="e">
        <f>'Raw Data'!#REF!/O$1</f>
        <v>#REF!</v>
      </c>
      <c r="P971" s="61" t="str">
        <f t="shared" si="148"/>
        <v/>
      </c>
      <c r="Q971" s="61" t="e">
        <f t="shared" si="149"/>
        <v>#REF!</v>
      </c>
    </row>
    <row r="972" spans="1:17">
      <c r="A972" s="112" t="s">
        <v>212</v>
      </c>
      <c r="B972" s="112">
        <v>5</v>
      </c>
      <c r="C972" s="112">
        <v>2024</v>
      </c>
      <c r="D972" s="112" t="s">
        <v>211</v>
      </c>
      <c r="E972" s="112" t="s">
        <v>211</v>
      </c>
      <c r="F972" s="206">
        <v>45597</v>
      </c>
      <c r="G972" s="112">
        <f t="shared" si="147"/>
        <v>30</v>
      </c>
      <c r="H972" s="114">
        <f t="shared" si="143"/>
        <v>45621</v>
      </c>
      <c r="I972" s="153">
        <f>_xlfn.XLOOKUP(Table12[[#This Row],[Month Year]],'Modelling New'!D:D,'Modelling New'!N:N)</f>
        <v>10.507</v>
      </c>
      <c r="J972" s="61" t="e">
        <f>'Raw Data'!#REF!/J$1</f>
        <v>#REF!</v>
      </c>
      <c r="K972" s="61" t="e">
        <f>'Raw Data'!#REF!/K$1</f>
        <v>#REF!</v>
      </c>
      <c r="L972" s="61" t="e">
        <f>'Raw Data'!#REF!/L$1</f>
        <v>#REF!</v>
      </c>
      <c r="M972" s="61" t="e">
        <f>'Raw Data'!#REF!/M$1</f>
        <v>#REF!</v>
      </c>
      <c r="N972" s="61" t="e">
        <f>'Raw Data'!#REF!/N$1</f>
        <v>#REF!</v>
      </c>
      <c r="O972" s="61" t="e">
        <f>'Raw Data'!#REF!/O$1</f>
        <v>#REF!</v>
      </c>
      <c r="P972" s="61" t="str">
        <f t="shared" si="148"/>
        <v/>
      </c>
      <c r="Q972" s="61" t="e">
        <f t="shared" si="149"/>
        <v>#REF!</v>
      </c>
    </row>
    <row r="973" spans="1:17">
      <c r="A973" s="112" t="s">
        <v>212</v>
      </c>
      <c r="B973" s="112">
        <v>5</v>
      </c>
      <c r="C973" s="112">
        <v>2024</v>
      </c>
      <c r="D973" s="112" t="s">
        <v>211</v>
      </c>
      <c r="E973" s="112" t="s">
        <v>211</v>
      </c>
      <c r="F973" s="206">
        <v>45597</v>
      </c>
      <c r="G973" s="112">
        <f t="shared" si="147"/>
        <v>30</v>
      </c>
      <c r="H973" s="114">
        <f t="shared" si="143"/>
        <v>45622</v>
      </c>
      <c r="I973" s="153">
        <f>_xlfn.XLOOKUP(Table12[[#This Row],[Month Year]],'Modelling New'!D:D,'Modelling New'!N:N)</f>
        <v>10.507</v>
      </c>
      <c r="J973" s="61" t="e">
        <f>'Raw Data'!#REF!/J$1</f>
        <v>#REF!</v>
      </c>
      <c r="K973" s="61" t="e">
        <f>'Raw Data'!#REF!/K$1</f>
        <v>#REF!</v>
      </c>
      <c r="L973" s="61" t="e">
        <f>'Raw Data'!#REF!/L$1</f>
        <v>#REF!</v>
      </c>
      <c r="M973" s="61" t="e">
        <f>'Raw Data'!#REF!/M$1</f>
        <v>#REF!</v>
      </c>
      <c r="N973" s="61" t="e">
        <f>'Raw Data'!#REF!/N$1</f>
        <v>#REF!</v>
      </c>
      <c r="O973" s="61" t="e">
        <f>'Raw Data'!#REF!/O$1</f>
        <v>#REF!</v>
      </c>
      <c r="P973" s="61" t="str">
        <f t="shared" si="148"/>
        <v/>
      </c>
      <c r="Q973" s="61" t="e">
        <f t="shared" si="149"/>
        <v>#REF!</v>
      </c>
    </row>
    <row r="974" spans="1:17">
      <c r="A974" s="112" t="s">
        <v>212</v>
      </c>
      <c r="B974" s="112">
        <v>5</v>
      </c>
      <c r="C974" s="112">
        <v>2024</v>
      </c>
      <c r="D974" s="112" t="s">
        <v>211</v>
      </c>
      <c r="E974" s="112" t="s">
        <v>211</v>
      </c>
      <c r="F974" s="206">
        <v>45597</v>
      </c>
      <c r="G974" s="112">
        <f t="shared" si="147"/>
        <v>30</v>
      </c>
      <c r="H974" s="114">
        <f t="shared" ref="H974:H1008" si="150">H973+1</f>
        <v>45623</v>
      </c>
      <c r="I974" s="153">
        <f>_xlfn.XLOOKUP(Table12[[#This Row],[Month Year]],'Modelling New'!D:D,'Modelling New'!N:N)</f>
        <v>10.507</v>
      </c>
      <c r="J974" s="61" t="e">
        <f>'Raw Data'!#REF!/J$1</f>
        <v>#REF!</v>
      </c>
      <c r="K974" s="61" t="e">
        <f>'Raw Data'!#REF!/K$1</f>
        <v>#REF!</v>
      </c>
      <c r="L974" s="61" t="e">
        <f>'Raw Data'!#REF!/L$1</f>
        <v>#REF!</v>
      </c>
      <c r="M974" s="61" t="e">
        <f>'Raw Data'!#REF!/M$1</f>
        <v>#REF!</v>
      </c>
      <c r="N974" s="61" t="e">
        <f>'Raw Data'!#REF!/N$1</f>
        <v>#REF!</v>
      </c>
      <c r="O974" s="61" t="e">
        <f>'Raw Data'!#REF!/O$1</f>
        <v>#REF!</v>
      </c>
      <c r="P974" s="61" t="str">
        <f t="shared" si="148"/>
        <v/>
      </c>
      <c r="Q974" s="61" t="e">
        <f t="shared" si="149"/>
        <v>#REF!</v>
      </c>
    </row>
    <row r="975" spans="1:17">
      <c r="A975" s="112" t="s">
        <v>212</v>
      </c>
      <c r="B975" s="112">
        <v>5</v>
      </c>
      <c r="C975" s="112">
        <v>2024</v>
      </c>
      <c r="D975" s="112" t="s">
        <v>211</v>
      </c>
      <c r="E975" s="112" t="s">
        <v>211</v>
      </c>
      <c r="F975" s="206">
        <v>45597</v>
      </c>
      <c r="G975" s="112">
        <f t="shared" si="147"/>
        <v>30</v>
      </c>
      <c r="H975" s="114">
        <f t="shared" si="150"/>
        <v>45624</v>
      </c>
      <c r="I975" s="153">
        <f>_xlfn.XLOOKUP(Table12[[#This Row],[Month Year]],'Modelling New'!D:D,'Modelling New'!N:N)</f>
        <v>10.507</v>
      </c>
      <c r="J975" s="61" t="e">
        <f>'Raw Data'!#REF!/J$1</f>
        <v>#REF!</v>
      </c>
      <c r="K975" s="61" t="e">
        <f>'Raw Data'!#REF!/K$1</f>
        <v>#REF!</v>
      </c>
      <c r="L975" s="61" t="e">
        <f>'Raw Data'!#REF!/L$1</f>
        <v>#REF!</v>
      </c>
      <c r="M975" s="61" t="e">
        <f>'Raw Data'!#REF!/M$1</f>
        <v>#REF!</v>
      </c>
      <c r="N975" s="61" t="e">
        <f>'Raw Data'!#REF!/N$1</f>
        <v>#REF!</v>
      </c>
      <c r="O975" s="61" t="e">
        <f>'Raw Data'!#REF!/O$1</f>
        <v>#REF!</v>
      </c>
      <c r="P975" s="61" t="str">
        <f t="shared" si="148"/>
        <v/>
      </c>
      <c r="Q975" s="61" t="e">
        <f t="shared" si="149"/>
        <v>#REF!</v>
      </c>
    </row>
    <row r="976" spans="1:17">
      <c r="A976" s="112" t="s">
        <v>212</v>
      </c>
      <c r="B976" s="112">
        <v>5</v>
      </c>
      <c r="C976" s="112">
        <v>2024</v>
      </c>
      <c r="D976" s="112" t="s">
        <v>211</v>
      </c>
      <c r="E976" s="112" t="s">
        <v>211</v>
      </c>
      <c r="F976" s="206">
        <v>45597</v>
      </c>
      <c r="G976" s="112">
        <f t="shared" si="147"/>
        <v>30</v>
      </c>
      <c r="H976" s="114">
        <f t="shared" si="150"/>
        <v>45625</v>
      </c>
      <c r="I976" s="153">
        <f>_xlfn.XLOOKUP(Table12[[#This Row],[Month Year]],'Modelling New'!D:D,'Modelling New'!N:N)</f>
        <v>10.507</v>
      </c>
      <c r="J976" s="61" t="e">
        <f>'Raw Data'!#REF!/J$1</f>
        <v>#REF!</v>
      </c>
      <c r="K976" s="61" t="e">
        <f>'Raw Data'!#REF!/K$1</f>
        <v>#REF!</v>
      </c>
      <c r="L976" s="61" t="e">
        <f>'Raw Data'!#REF!/L$1</f>
        <v>#REF!</v>
      </c>
      <c r="M976" s="61" t="e">
        <f>'Raw Data'!#REF!/M$1</f>
        <v>#REF!</v>
      </c>
      <c r="N976" s="61" t="e">
        <f>'Raw Data'!#REF!/N$1</f>
        <v>#REF!</v>
      </c>
      <c r="O976" s="61" t="e">
        <f>'Raw Data'!#REF!/O$1</f>
        <v>#REF!</v>
      </c>
      <c r="P976" s="61" t="str">
        <f t="shared" si="148"/>
        <v/>
      </c>
      <c r="Q976" s="61" t="e">
        <f t="shared" si="149"/>
        <v>#REF!</v>
      </c>
    </row>
    <row r="977" spans="1:17">
      <c r="A977" s="112" t="s">
        <v>212</v>
      </c>
      <c r="B977" s="112">
        <v>5</v>
      </c>
      <c r="C977" s="112">
        <v>2024</v>
      </c>
      <c r="D977" s="112" t="s">
        <v>211</v>
      </c>
      <c r="E977" s="112" t="s">
        <v>211</v>
      </c>
      <c r="F977" s="206">
        <v>45597</v>
      </c>
      <c r="G977" s="112">
        <f t="shared" si="147"/>
        <v>30</v>
      </c>
      <c r="H977" s="114">
        <f t="shared" si="150"/>
        <v>45626</v>
      </c>
      <c r="I977" s="153">
        <f>_xlfn.XLOOKUP(Table12[[#This Row],[Month Year]],'Modelling New'!D:D,'Modelling New'!N:N)</f>
        <v>10.507</v>
      </c>
      <c r="J977" s="61" t="e">
        <f>'Raw Data'!#REF!/J$1</f>
        <v>#REF!</v>
      </c>
      <c r="K977" s="61" t="e">
        <f>'Raw Data'!#REF!/K$1</f>
        <v>#REF!</v>
      </c>
      <c r="L977" s="61" t="e">
        <f>'Raw Data'!#REF!/L$1</f>
        <v>#REF!</v>
      </c>
      <c r="M977" s="61" t="e">
        <f>'Raw Data'!#REF!/M$1</f>
        <v>#REF!</v>
      </c>
      <c r="N977" s="61" t="e">
        <f>'Raw Data'!#REF!/N$1</f>
        <v>#REF!</v>
      </c>
      <c r="O977" s="61" t="e">
        <f>'Raw Data'!#REF!/O$1</f>
        <v>#REF!</v>
      </c>
      <c r="P977" s="61" t="str">
        <f t="shared" si="148"/>
        <v/>
      </c>
      <c r="Q977" s="61" t="e">
        <f t="shared" si="149"/>
        <v>#REF!</v>
      </c>
    </row>
    <row r="978" spans="1:17">
      <c r="A978" s="112" t="s">
        <v>212</v>
      </c>
      <c r="B978" s="112">
        <v>5</v>
      </c>
      <c r="C978" s="112">
        <v>2024</v>
      </c>
      <c r="D978" s="112" t="s">
        <v>211</v>
      </c>
      <c r="E978" s="112" t="s">
        <v>211</v>
      </c>
      <c r="F978" s="206">
        <v>45627</v>
      </c>
      <c r="G978" s="112">
        <f t="shared" si="147"/>
        <v>31</v>
      </c>
      <c r="H978" s="114">
        <f t="shared" si="150"/>
        <v>45627</v>
      </c>
      <c r="I978" s="153">
        <f>_xlfn.XLOOKUP(Table12[[#This Row],[Month Year]],'Modelling New'!D:D,'Modelling New'!N:N)</f>
        <v>10.507</v>
      </c>
      <c r="J978" s="61" t="e">
        <f>'Raw Data'!#REF!/J$1</f>
        <v>#REF!</v>
      </c>
      <c r="K978" s="61" t="e">
        <f>'Raw Data'!#REF!/K$1</f>
        <v>#REF!</v>
      </c>
      <c r="L978" s="61" t="e">
        <f>'Raw Data'!#REF!/L$1</f>
        <v>#REF!</v>
      </c>
      <c r="M978" s="61" t="e">
        <f>'Raw Data'!#REF!/M$1</f>
        <v>#REF!</v>
      </c>
      <c r="N978" s="61" t="e">
        <f>'Raw Data'!#REF!/N$1</f>
        <v>#REF!</v>
      </c>
      <c r="O978" s="61" t="e">
        <f>'Raw Data'!#REF!/O$1</f>
        <v>#REF!</v>
      </c>
      <c r="P978" s="61" t="str">
        <f t="shared" si="148"/>
        <v/>
      </c>
      <c r="Q978" s="61" t="e">
        <f t="shared" si="149"/>
        <v>#REF!</v>
      </c>
    </row>
    <row r="979" spans="1:17">
      <c r="A979" s="112" t="s">
        <v>212</v>
      </c>
      <c r="B979" s="112">
        <v>5</v>
      </c>
      <c r="C979" s="112">
        <v>2024</v>
      </c>
      <c r="D979" s="112" t="s">
        <v>211</v>
      </c>
      <c r="E979" s="112" t="s">
        <v>211</v>
      </c>
      <c r="F979" s="206">
        <v>45627</v>
      </c>
      <c r="G979" s="112">
        <f t="shared" si="147"/>
        <v>31</v>
      </c>
      <c r="H979" s="114">
        <f t="shared" si="150"/>
        <v>45628</v>
      </c>
      <c r="I979" s="153">
        <f>_xlfn.XLOOKUP(Table12[[#This Row],[Month Year]],'Modelling New'!D:D,'Modelling New'!N:N)</f>
        <v>10.507</v>
      </c>
      <c r="J979" s="61" t="e">
        <f>'Raw Data'!#REF!/J$1</f>
        <v>#REF!</v>
      </c>
      <c r="K979" s="61" t="e">
        <f>'Raw Data'!#REF!/K$1</f>
        <v>#REF!</v>
      </c>
      <c r="L979" s="61" t="e">
        <f>'Raw Data'!#REF!/L$1</f>
        <v>#REF!</v>
      </c>
      <c r="M979" s="61" t="e">
        <f>'Raw Data'!#REF!/M$1</f>
        <v>#REF!</v>
      </c>
      <c r="N979" s="61" t="e">
        <f>'Raw Data'!#REF!/N$1</f>
        <v>#REF!</v>
      </c>
      <c r="O979" s="61" t="e">
        <f>'Raw Data'!#REF!/O$1</f>
        <v>#REF!</v>
      </c>
      <c r="P979" s="61" t="str">
        <f t="shared" si="148"/>
        <v/>
      </c>
      <c r="Q979" s="61" t="e">
        <f t="shared" si="149"/>
        <v>#REF!</v>
      </c>
    </row>
    <row r="980" spans="1:17">
      <c r="A980" s="112" t="s">
        <v>212</v>
      </c>
      <c r="B980" s="112">
        <v>5</v>
      </c>
      <c r="C980" s="112">
        <v>2024</v>
      </c>
      <c r="D980" s="112" t="s">
        <v>211</v>
      </c>
      <c r="E980" s="112" t="s">
        <v>211</v>
      </c>
      <c r="F980" s="206">
        <v>45627</v>
      </c>
      <c r="G980" s="112">
        <f t="shared" si="147"/>
        <v>31</v>
      </c>
      <c r="H980" s="114">
        <f t="shared" si="150"/>
        <v>45629</v>
      </c>
      <c r="I980" s="153">
        <f>_xlfn.XLOOKUP(Table12[[#This Row],[Month Year]],'Modelling New'!D:D,'Modelling New'!N:N)</f>
        <v>10.507</v>
      </c>
      <c r="J980" s="61" t="e">
        <f>'Raw Data'!#REF!/J$1</f>
        <v>#REF!</v>
      </c>
      <c r="K980" s="61" t="e">
        <f>'Raw Data'!#REF!/K$1</f>
        <v>#REF!</v>
      </c>
      <c r="L980" s="61" t="e">
        <f>'Raw Data'!#REF!/L$1</f>
        <v>#REF!</v>
      </c>
      <c r="M980" s="61" t="e">
        <f>'Raw Data'!#REF!/M$1</f>
        <v>#REF!</v>
      </c>
      <c r="N980" s="61" t="e">
        <f>'Raw Data'!#REF!/N$1</f>
        <v>#REF!</v>
      </c>
      <c r="O980" s="61" t="e">
        <f>'Raw Data'!#REF!/O$1</f>
        <v>#REF!</v>
      </c>
      <c r="P980" s="61" t="str">
        <f t="shared" si="148"/>
        <v/>
      </c>
      <c r="Q980" s="61" t="e">
        <f t="shared" si="149"/>
        <v>#REF!</v>
      </c>
    </row>
    <row r="981" spans="1:17">
      <c r="A981" s="112" t="s">
        <v>212</v>
      </c>
      <c r="B981" s="112">
        <v>5</v>
      </c>
      <c r="C981" s="112">
        <v>2024</v>
      </c>
      <c r="D981" s="112" t="s">
        <v>211</v>
      </c>
      <c r="E981" s="112" t="s">
        <v>211</v>
      </c>
      <c r="F981" s="206">
        <v>45627</v>
      </c>
      <c r="G981" s="112">
        <f t="shared" si="147"/>
        <v>31</v>
      </c>
      <c r="H981" s="114">
        <f t="shared" si="150"/>
        <v>45630</v>
      </c>
      <c r="I981" s="153">
        <f>_xlfn.XLOOKUP(Table12[[#This Row],[Month Year]],'Modelling New'!D:D,'Modelling New'!N:N)</f>
        <v>10.507</v>
      </c>
      <c r="J981" s="61" t="e">
        <f>'Raw Data'!#REF!/J$1</f>
        <v>#REF!</v>
      </c>
      <c r="K981" s="61" t="e">
        <f>'Raw Data'!#REF!/K$1</f>
        <v>#REF!</v>
      </c>
      <c r="L981" s="61" t="e">
        <f>'Raw Data'!#REF!/L$1</f>
        <v>#REF!</v>
      </c>
      <c r="M981" s="61" t="e">
        <f>'Raw Data'!#REF!/M$1</f>
        <v>#REF!</v>
      </c>
      <c r="N981" s="61" t="e">
        <f>'Raw Data'!#REF!/N$1</f>
        <v>#REF!</v>
      </c>
      <c r="O981" s="61" t="e">
        <f>'Raw Data'!#REF!/O$1</f>
        <v>#REF!</v>
      </c>
      <c r="P981" s="61" t="str">
        <f t="shared" si="148"/>
        <v/>
      </c>
      <c r="Q981" s="61" t="e">
        <f t="shared" si="149"/>
        <v>#REF!</v>
      </c>
    </row>
    <row r="982" spans="1:17">
      <c r="A982" s="112" t="s">
        <v>212</v>
      </c>
      <c r="B982" s="112">
        <v>5</v>
      </c>
      <c r="C982" s="112">
        <v>2024</v>
      </c>
      <c r="D982" s="112" t="s">
        <v>211</v>
      </c>
      <c r="E982" s="112" t="s">
        <v>211</v>
      </c>
      <c r="F982" s="206">
        <v>45627</v>
      </c>
      <c r="G982" s="112">
        <f t="shared" si="147"/>
        <v>31</v>
      </c>
      <c r="H982" s="114">
        <f t="shared" si="150"/>
        <v>45631</v>
      </c>
      <c r="I982" s="153">
        <f>_xlfn.XLOOKUP(Table12[[#This Row],[Month Year]],'Modelling New'!D:D,'Modelling New'!N:N)</f>
        <v>10.507</v>
      </c>
      <c r="J982" s="61" t="e">
        <f>'Raw Data'!#REF!/J$1</f>
        <v>#REF!</v>
      </c>
      <c r="K982" s="61" t="e">
        <f>'Raw Data'!#REF!/K$1</f>
        <v>#REF!</v>
      </c>
      <c r="L982" s="61" t="e">
        <f>'Raw Data'!#REF!/L$1</f>
        <v>#REF!</v>
      </c>
      <c r="M982" s="61" t="e">
        <f>'Raw Data'!#REF!/M$1</f>
        <v>#REF!</v>
      </c>
      <c r="N982" s="61" t="e">
        <f>'Raw Data'!#REF!/N$1</f>
        <v>#REF!</v>
      </c>
      <c r="O982" s="61" t="e">
        <f>'Raw Data'!#REF!/O$1</f>
        <v>#REF!</v>
      </c>
      <c r="P982" s="61" t="str">
        <f t="shared" si="148"/>
        <v/>
      </c>
      <c r="Q982" s="61" t="e">
        <f t="shared" si="149"/>
        <v>#REF!</v>
      </c>
    </row>
    <row r="983" spans="1:17">
      <c r="A983" s="112" t="s">
        <v>212</v>
      </c>
      <c r="B983" s="112">
        <v>5</v>
      </c>
      <c r="C983" s="112">
        <v>2024</v>
      </c>
      <c r="D983" s="112" t="s">
        <v>211</v>
      </c>
      <c r="E983" s="112" t="s">
        <v>211</v>
      </c>
      <c r="F983" s="206">
        <v>45627</v>
      </c>
      <c r="G983" s="112">
        <f t="shared" si="147"/>
        <v>31</v>
      </c>
      <c r="H983" s="114">
        <f t="shared" si="150"/>
        <v>45632</v>
      </c>
      <c r="I983" s="153">
        <f>_xlfn.XLOOKUP(Table12[[#This Row],[Month Year]],'Modelling New'!D:D,'Modelling New'!N:N)</f>
        <v>10.507</v>
      </c>
      <c r="J983" s="61" t="e">
        <f>'Raw Data'!#REF!/J$1</f>
        <v>#REF!</v>
      </c>
      <c r="K983" s="61" t="e">
        <f>'Raw Data'!#REF!/K$1</f>
        <v>#REF!</v>
      </c>
      <c r="L983" s="61" t="e">
        <f>'Raw Data'!#REF!/L$1</f>
        <v>#REF!</v>
      </c>
      <c r="M983" s="61" t="e">
        <f>'Raw Data'!#REF!/M$1</f>
        <v>#REF!</v>
      </c>
      <c r="N983" s="61" t="e">
        <f>'Raw Data'!#REF!/N$1</f>
        <v>#REF!</v>
      </c>
      <c r="O983" s="61" t="e">
        <f>'Raw Data'!#REF!/O$1</f>
        <v>#REF!</v>
      </c>
      <c r="P983" s="61" t="str">
        <f t="shared" si="148"/>
        <v/>
      </c>
      <c r="Q983" s="61" t="e">
        <f t="shared" si="149"/>
        <v>#REF!</v>
      </c>
    </row>
    <row r="984" spans="1:17">
      <c r="A984" s="112" t="s">
        <v>212</v>
      </c>
      <c r="B984" s="112">
        <v>5</v>
      </c>
      <c r="C984" s="112">
        <v>2024</v>
      </c>
      <c r="D984" s="112" t="s">
        <v>211</v>
      </c>
      <c r="E984" s="112" t="s">
        <v>211</v>
      </c>
      <c r="F984" s="206">
        <v>45627</v>
      </c>
      <c r="G984" s="112">
        <f t="shared" ref="G984:G987" si="151">DAY(EOMONTH(F984,0))</f>
        <v>31</v>
      </c>
      <c r="H984" s="114">
        <f t="shared" si="150"/>
        <v>45633</v>
      </c>
      <c r="I984" s="153">
        <f>_xlfn.XLOOKUP(Table12[[#This Row],[Month Year]],'Modelling New'!D:D,'Modelling New'!N:N)</f>
        <v>10.507</v>
      </c>
      <c r="J984" s="61" t="e">
        <f>'Raw Data'!#REF!/J$1</f>
        <v>#REF!</v>
      </c>
      <c r="K984" s="61" t="e">
        <f>'Raw Data'!#REF!/K$1</f>
        <v>#REF!</v>
      </c>
      <c r="L984" s="61" t="e">
        <f>'Raw Data'!#REF!/L$1</f>
        <v>#REF!</v>
      </c>
      <c r="M984" s="61" t="e">
        <f>'Raw Data'!#REF!/M$1</f>
        <v>#REF!</v>
      </c>
      <c r="N984" s="61" t="e">
        <f>'Raw Data'!#REF!/N$1</f>
        <v>#REF!</v>
      </c>
      <c r="O984" s="61" t="e">
        <f>'Raw Data'!#REF!/O$1</f>
        <v>#REF!</v>
      </c>
      <c r="P984" s="61" t="str">
        <f t="shared" ref="P984:P987" si="152">IFERROR(AVERAGEIF(J984:O984,"&gt;"&amp;0,J984:O984),"")</f>
        <v/>
      </c>
      <c r="Q984" s="61" t="e">
        <f t="shared" si="149"/>
        <v>#REF!</v>
      </c>
    </row>
    <row r="985" spans="1:17">
      <c r="A985" s="112" t="s">
        <v>212</v>
      </c>
      <c r="B985" s="112">
        <v>5</v>
      </c>
      <c r="C985" s="112">
        <v>2024</v>
      </c>
      <c r="D985" s="112" t="s">
        <v>211</v>
      </c>
      <c r="E985" s="112" t="s">
        <v>211</v>
      </c>
      <c r="F985" s="206">
        <v>45627</v>
      </c>
      <c r="G985" s="112">
        <f t="shared" si="151"/>
        <v>31</v>
      </c>
      <c r="H985" s="114">
        <f t="shared" si="150"/>
        <v>45634</v>
      </c>
      <c r="I985" s="153">
        <f>_xlfn.XLOOKUP(Table12[[#This Row],[Month Year]],'Modelling New'!D:D,'Modelling New'!N:N)</f>
        <v>10.507</v>
      </c>
      <c r="J985" s="61" t="e">
        <f>'Raw Data'!#REF!/J$1</f>
        <v>#REF!</v>
      </c>
      <c r="K985" s="61" t="e">
        <f>'Raw Data'!#REF!/K$1</f>
        <v>#REF!</v>
      </c>
      <c r="L985" s="61" t="e">
        <f>'Raw Data'!#REF!/L$1</f>
        <v>#REF!</v>
      </c>
      <c r="M985" s="61" t="e">
        <f>'Raw Data'!#REF!/M$1</f>
        <v>#REF!</v>
      </c>
      <c r="N985" s="61" t="e">
        <f>'Raw Data'!#REF!/N$1</f>
        <v>#REF!</v>
      </c>
      <c r="O985" s="61" t="e">
        <f>'Raw Data'!#REF!/O$1</f>
        <v>#REF!</v>
      </c>
      <c r="P985" s="61" t="str">
        <f t="shared" si="152"/>
        <v/>
      </c>
      <c r="Q985" s="61" t="e">
        <f t="shared" si="149"/>
        <v>#REF!</v>
      </c>
    </row>
    <row r="986" spans="1:17">
      <c r="A986" s="112" t="s">
        <v>212</v>
      </c>
      <c r="B986" s="112">
        <v>5</v>
      </c>
      <c r="C986" s="112">
        <v>2024</v>
      </c>
      <c r="D986" s="112" t="s">
        <v>211</v>
      </c>
      <c r="E986" s="112" t="s">
        <v>211</v>
      </c>
      <c r="F986" s="206">
        <v>45627</v>
      </c>
      <c r="G986" s="112">
        <f t="shared" si="151"/>
        <v>31</v>
      </c>
      <c r="H986" s="114">
        <f t="shared" si="150"/>
        <v>45635</v>
      </c>
      <c r="I986" s="153">
        <f>_xlfn.XLOOKUP(Table12[[#This Row],[Month Year]],'Modelling New'!D:D,'Modelling New'!N:N)</f>
        <v>10.507</v>
      </c>
      <c r="J986" s="61" t="e">
        <f>'Raw Data'!#REF!/J$1</f>
        <v>#REF!</v>
      </c>
      <c r="K986" s="61" t="e">
        <f>'Raw Data'!#REF!/K$1</f>
        <v>#REF!</v>
      </c>
      <c r="L986" s="61" t="e">
        <f>'Raw Data'!#REF!/L$1</f>
        <v>#REF!</v>
      </c>
      <c r="M986" s="61" t="e">
        <f>'Raw Data'!#REF!/M$1</f>
        <v>#REF!</v>
      </c>
      <c r="N986" s="61" t="e">
        <f>'Raw Data'!#REF!/N$1</f>
        <v>#REF!</v>
      </c>
      <c r="O986" s="61" t="e">
        <f>'Raw Data'!#REF!/O$1</f>
        <v>#REF!</v>
      </c>
      <c r="P986" s="61" t="str">
        <f t="shared" si="152"/>
        <v/>
      </c>
      <c r="Q986" s="61" t="e">
        <f t="shared" si="149"/>
        <v>#REF!</v>
      </c>
    </row>
    <row r="987" spans="1:17">
      <c r="A987" s="112" t="s">
        <v>212</v>
      </c>
      <c r="B987" s="112">
        <v>5</v>
      </c>
      <c r="C987" s="112">
        <v>2024</v>
      </c>
      <c r="D987" s="112" t="s">
        <v>211</v>
      </c>
      <c r="E987" s="112" t="s">
        <v>211</v>
      </c>
      <c r="F987" s="206">
        <v>45627</v>
      </c>
      <c r="G987" s="112">
        <f t="shared" si="151"/>
        <v>31</v>
      </c>
      <c r="H987" s="114">
        <f t="shared" si="150"/>
        <v>45636</v>
      </c>
      <c r="I987" s="153">
        <f>_xlfn.XLOOKUP(Table12[[#This Row],[Month Year]],'Modelling New'!D:D,'Modelling New'!N:N)</f>
        <v>10.507</v>
      </c>
      <c r="J987" s="61" t="e">
        <f>'Raw Data'!#REF!/J$1</f>
        <v>#REF!</v>
      </c>
      <c r="K987" s="61" t="e">
        <f>'Raw Data'!#REF!/K$1</f>
        <v>#REF!</v>
      </c>
      <c r="L987" s="61" t="e">
        <f>'Raw Data'!#REF!/L$1</f>
        <v>#REF!</v>
      </c>
      <c r="M987" s="61" t="e">
        <f>'Raw Data'!#REF!/M$1</f>
        <v>#REF!</v>
      </c>
      <c r="N987" s="61" t="e">
        <f>'Raw Data'!#REF!/N$1</f>
        <v>#REF!</v>
      </c>
      <c r="O987" s="61" t="e">
        <f>'Raw Data'!#REF!/O$1</f>
        <v>#REF!</v>
      </c>
      <c r="P987" s="61" t="str">
        <f t="shared" si="152"/>
        <v/>
      </c>
      <c r="Q987" s="61" t="e">
        <f t="shared" si="149"/>
        <v>#REF!</v>
      </c>
    </row>
    <row r="988" spans="1:17">
      <c r="A988" s="112" t="s">
        <v>212</v>
      </c>
      <c r="B988" s="112">
        <v>5</v>
      </c>
      <c r="C988" s="112">
        <v>2024</v>
      </c>
      <c r="D988" s="112" t="s">
        <v>211</v>
      </c>
      <c r="E988" s="112" t="s">
        <v>211</v>
      </c>
      <c r="F988" s="206">
        <v>45627</v>
      </c>
      <c r="G988" s="112">
        <f t="shared" ref="G988:G1003" si="153">DAY(EOMONTH(F988,0))</f>
        <v>31</v>
      </c>
      <c r="H988" s="114">
        <f t="shared" si="150"/>
        <v>45637</v>
      </c>
      <c r="I988" s="153">
        <f>_xlfn.XLOOKUP(Table12[[#This Row],[Month Year]],'Modelling New'!D:D,'Modelling New'!N:N)</f>
        <v>10.507</v>
      </c>
      <c r="J988" s="61" t="e">
        <f>'Raw Data'!#REF!/J$1</f>
        <v>#REF!</v>
      </c>
      <c r="K988" s="61" t="e">
        <f>'Raw Data'!#REF!/K$1</f>
        <v>#REF!</v>
      </c>
      <c r="L988" s="61" t="e">
        <f>'Raw Data'!#REF!/L$1</f>
        <v>#REF!</v>
      </c>
      <c r="M988" s="61" t="e">
        <f>'Raw Data'!#REF!/M$1</f>
        <v>#REF!</v>
      </c>
      <c r="N988" s="61" t="e">
        <f>'Raw Data'!#REF!/N$1</f>
        <v>#REF!</v>
      </c>
      <c r="O988" s="61" t="e">
        <f>'Raw Data'!#REF!/O$1</f>
        <v>#REF!</v>
      </c>
      <c r="P988" s="61" t="str">
        <f t="shared" ref="P988:P999" si="154">IFERROR(AVERAGEIF(J988:O988,"&gt;"&amp;0,J988:O988),"")</f>
        <v/>
      </c>
      <c r="Q988" s="61" t="e">
        <f t="shared" ref="Q988:Q999" si="155">MAXA(J988:O988)</f>
        <v>#REF!</v>
      </c>
    </row>
    <row r="989" spans="1:17">
      <c r="A989" s="112" t="s">
        <v>212</v>
      </c>
      <c r="B989" s="112">
        <v>5</v>
      </c>
      <c r="C989" s="112">
        <v>2024</v>
      </c>
      <c r="D989" s="112" t="s">
        <v>211</v>
      </c>
      <c r="E989" s="112" t="s">
        <v>211</v>
      </c>
      <c r="F989" s="206">
        <v>45627</v>
      </c>
      <c r="G989" s="112">
        <f t="shared" si="153"/>
        <v>31</v>
      </c>
      <c r="H989" s="114">
        <f t="shared" si="150"/>
        <v>45638</v>
      </c>
      <c r="I989" s="153">
        <f>_xlfn.XLOOKUP(Table12[[#This Row],[Month Year]],'Modelling New'!D:D,'Modelling New'!N:N)</f>
        <v>10.507</v>
      </c>
      <c r="J989" s="61" t="e">
        <f>'Raw Data'!#REF!/J$1</f>
        <v>#REF!</v>
      </c>
      <c r="K989" s="61" t="e">
        <f>'Raw Data'!#REF!/K$1</f>
        <v>#REF!</v>
      </c>
      <c r="L989" s="61" t="e">
        <f>'Raw Data'!#REF!/L$1</f>
        <v>#REF!</v>
      </c>
      <c r="M989" s="61" t="e">
        <f>'Raw Data'!#REF!/M$1</f>
        <v>#REF!</v>
      </c>
      <c r="N989" s="61" t="e">
        <f>'Raw Data'!#REF!/N$1</f>
        <v>#REF!</v>
      </c>
      <c r="O989" s="61" t="e">
        <f>'Raw Data'!#REF!/O$1</f>
        <v>#REF!</v>
      </c>
      <c r="P989" s="61" t="str">
        <f t="shared" si="154"/>
        <v/>
      </c>
      <c r="Q989" s="61" t="e">
        <f t="shared" si="155"/>
        <v>#REF!</v>
      </c>
    </row>
    <row r="990" spans="1:17">
      <c r="A990" s="112" t="s">
        <v>212</v>
      </c>
      <c r="B990" s="112">
        <v>5</v>
      </c>
      <c r="C990" s="112">
        <v>2024</v>
      </c>
      <c r="D990" s="112" t="s">
        <v>211</v>
      </c>
      <c r="E990" s="112" t="s">
        <v>211</v>
      </c>
      <c r="F990" s="206">
        <v>45627</v>
      </c>
      <c r="G990" s="112">
        <f t="shared" si="153"/>
        <v>31</v>
      </c>
      <c r="H990" s="114">
        <f t="shared" si="150"/>
        <v>45639</v>
      </c>
      <c r="I990" s="153">
        <f>_xlfn.XLOOKUP(Table12[[#This Row],[Month Year]],'Modelling New'!D:D,'Modelling New'!N:N)</f>
        <v>10.507</v>
      </c>
      <c r="J990" s="61" t="e">
        <f>'Raw Data'!#REF!/J$1</f>
        <v>#REF!</v>
      </c>
      <c r="K990" s="61" t="e">
        <f>'Raw Data'!#REF!/K$1</f>
        <v>#REF!</v>
      </c>
      <c r="L990" s="61" t="e">
        <f>'Raw Data'!#REF!/L$1</f>
        <v>#REF!</v>
      </c>
      <c r="M990" s="61" t="e">
        <f>'Raw Data'!#REF!/M$1</f>
        <v>#REF!</v>
      </c>
      <c r="N990" s="61" t="e">
        <f>'Raw Data'!#REF!/N$1</f>
        <v>#REF!</v>
      </c>
      <c r="O990" s="61" t="e">
        <f>'Raw Data'!#REF!/O$1</f>
        <v>#REF!</v>
      </c>
      <c r="P990" s="61" t="str">
        <f t="shared" si="154"/>
        <v/>
      </c>
      <c r="Q990" s="61" t="e">
        <f t="shared" si="155"/>
        <v>#REF!</v>
      </c>
    </row>
    <row r="991" spans="1:17">
      <c r="A991" s="112" t="s">
        <v>212</v>
      </c>
      <c r="B991" s="112">
        <v>5</v>
      </c>
      <c r="C991" s="112">
        <v>2024</v>
      </c>
      <c r="D991" s="112" t="s">
        <v>211</v>
      </c>
      <c r="E991" s="112" t="s">
        <v>211</v>
      </c>
      <c r="F991" s="206">
        <v>45627</v>
      </c>
      <c r="G991" s="112">
        <f t="shared" si="153"/>
        <v>31</v>
      </c>
      <c r="H991" s="114">
        <f t="shared" si="150"/>
        <v>45640</v>
      </c>
      <c r="I991" s="153">
        <f>_xlfn.XLOOKUP(Table12[[#This Row],[Month Year]],'Modelling New'!D:D,'Modelling New'!N:N)</f>
        <v>10.507</v>
      </c>
      <c r="J991" s="61" t="e">
        <f>'Raw Data'!#REF!/J$1</f>
        <v>#REF!</v>
      </c>
      <c r="K991" s="61" t="e">
        <f>'Raw Data'!#REF!/K$1</f>
        <v>#REF!</v>
      </c>
      <c r="L991" s="61" t="e">
        <f>'Raw Data'!#REF!/L$1</f>
        <v>#REF!</v>
      </c>
      <c r="M991" s="61" t="e">
        <f>'Raw Data'!#REF!/M$1</f>
        <v>#REF!</v>
      </c>
      <c r="N991" s="61" t="e">
        <f>'Raw Data'!#REF!/N$1</f>
        <v>#REF!</v>
      </c>
      <c r="O991" s="61" t="e">
        <f>'Raw Data'!#REF!/O$1</f>
        <v>#REF!</v>
      </c>
      <c r="P991" s="61" t="str">
        <f t="shared" si="154"/>
        <v/>
      </c>
      <c r="Q991" s="61" t="e">
        <f t="shared" si="155"/>
        <v>#REF!</v>
      </c>
    </row>
    <row r="992" spans="1:17">
      <c r="A992" s="112" t="s">
        <v>212</v>
      </c>
      <c r="B992" s="112">
        <v>5</v>
      </c>
      <c r="C992" s="112">
        <v>2024</v>
      </c>
      <c r="D992" s="112" t="s">
        <v>211</v>
      </c>
      <c r="E992" s="112" t="s">
        <v>211</v>
      </c>
      <c r="F992" s="206">
        <v>45627</v>
      </c>
      <c r="G992" s="112">
        <f t="shared" si="153"/>
        <v>31</v>
      </c>
      <c r="H992" s="114">
        <f t="shared" si="150"/>
        <v>45641</v>
      </c>
      <c r="I992" s="153">
        <f>_xlfn.XLOOKUP(Table12[[#This Row],[Month Year]],'Modelling New'!D:D,'Modelling New'!N:N)</f>
        <v>10.507</v>
      </c>
      <c r="J992" s="61" t="e">
        <f>'Raw Data'!#REF!/J$1</f>
        <v>#REF!</v>
      </c>
      <c r="K992" s="61" t="e">
        <f>'Raw Data'!#REF!/K$1</f>
        <v>#REF!</v>
      </c>
      <c r="L992" s="61" t="e">
        <f>'Raw Data'!#REF!/L$1</f>
        <v>#REF!</v>
      </c>
      <c r="M992" s="61" t="e">
        <f>'Raw Data'!#REF!/M$1</f>
        <v>#REF!</v>
      </c>
      <c r="N992" s="61" t="e">
        <f>'Raw Data'!#REF!/N$1</f>
        <v>#REF!</v>
      </c>
      <c r="O992" s="61" t="e">
        <f>'Raw Data'!#REF!/O$1</f>
        <v>#REF!</v>
      </c>
      <c r="P992" s="61" t="str">
        <f t="shared" si="154"/>
        <v/>
      </c>
      <c r="Q992" s="61" t="e">
        <f t="shared" si="155"/>
        <v>#REF!</v>
      </c>
    </row>
    <row r="993" spans="1:17">
      <c r="A993" s="112" t="s">
        <v>212</v>
      </c>
      <c r="B993" s="112">
        <v>5</v>
      </c>
      <c r="C993" s="112">
        <v>2024</v>
      </c>
      <c r="D993" s="112" t="s">
        <v>211</v>
      </c>
      <c r="E993" s="112" t="s">
        <v>211</v>
      </c>
      <c r="F993" s="206">
        <v>45627</v>
      </c>
      <c r="G993" s="112">
        <f t="shared" si="153"/>
        <v>31</v>
      </c>
      <c r="H993" s="114">
        <f t="shared" si="150"/>
        <v>45642</v>
      </c>
      <c r="I993" s="153">
        <f>_xlfn.XLOOKUP(Table12[[#This Row],[Month Year]],'Modelling New'!D:D,'Modelling New'!N:N)</f>
        <v>10.507</v>
      </c>
      <c r="J993" s="61" t="e">
        <f>'Raw Data'!#REF!/J$1</f>
        <v>#REF!</v>
      </c>
      <c r="K993" s="61" t="e">
        <f>'Raw Data'!#REF!/K$1</f>
        <v>#REF!</v>
      </c>
      <c r="L993" s="61" t="e">
        <f>'Raw Data'!#REF!/L$1</f>
        <v>#REF!</v>
      </c>
      <c r="M993" s="61" t="e">
        <f>'Raw Data'!#REF!/M$1</f>
        <v>#REF!</v>
      </c>
      <c r="N993" s="61" t="e">
        <f>'Raw Data'!#REF!/N$1</f>
        <v>#REF!</v>
      </c>
      <c r="O993" s="61" t="e">
        <f>'Raw Data'!#REF!/O$1</f>
        <v>#REF!</v>
      </c>
      <c r="P993" s="61" t="str">
        <f t="shared" si="154"/>
        <v/>
      </c>
      <c r="Q993" s="61" t="e">
        <f t="shared" si="155"/>
        <v>#REF!</v>
      </c>
    </row>
    <row r="994" spans="1:17">
      <c r="A994" s="112" t="s">
        <v>212</v>
      </c>
      <c r="B994" s="112">
        <v>5</v>
      </c>
      <c r="C994" s="112">
        <v>2024</v>
      </c>
      <c r="D994" s="112" t="s">
        <v>211</v>
      </c>
      <c r="E994" s="112" t="s">
        <v>211</v>
      </c>
      <c r="F994" s="206">
        <v>45627</v>
      </c>
      <c r="G994" s="112">
        <f t="shared" si="153"/>
        <v>31</v>
      </c>
      <c r="H994" s="114">
        <f t="shared" si="150"/>
        <v>45643</v>
      </c>
      <c r="I994" s="153">
        <f>_xlfn.XLOOKUP(Table12[[#This Row],[Month Year]],'Modelling New'!D:D,'Modelling New'!N:N)</f>
        <v>10.507</v>
      </c>
      <c r="J994" s="61" t="e">
        <f>'Raw Data'!#REF!/J$1</f>
        <v>#REF!</v>
      </c>
      <c r="K994" s="61" t="e">
        <f>'Raw Data'!#REF!/K$1</f>
        <v>#REF!</v>
      </c>
      <c r="L994" s="61" t="e">
        <f>'Raw Data'!#REF!/L$1</f>
        <v>#REF!</v>
      </c>
      <c r="M994" s="61" t="e">
        <f>'Raw Data'!#REF!/M$1</f>
        <v>#REF!</v>
      </c>
      <c r="N994" s="61" t="e">
        <f>'Raw Data'!#REF!/N$1</f>
        <v>#REF!</v>
      </c>
      <c r="O994" s="61" t="e">
        <f>'Raw Data'!#REF!/O$1</f>
        <v>#REF!</v>
      </c>
      <c r="P994" s="61" t="str">
        <f t="shared" si="154"/>
        <v/>
      </c>
      <c r="Q994" s="61" t="e">
        <f t="shared" si="155"/>
        <v>#REF!</v>
      </c>
    </row>
    <row r="995" spans="1:17">
      <c r="A995" s="112" t="s">
        <v>212</v>
      </c>
      <c r="B995" s="112">
        <v>5</v>
      </c>
      <c r="C995" s="112">
        <v>2024</v>
      </c>
      <c r="D995" s="112" t="s">
        <v>211</v>
      </c>
      <c r="E995" s="112" t="s">
        <v>211</v>
      </c>
      <c r="F995" s="206">
        <v>45627</v>
      </c>
      <c r="G995" s="112">
        <f t="shared" si="153"/>
        <v>31</v>
      </c>
      <c r="H995" s="114">
        <f t="shared" si="150"/>
        <v>45644</v>
      </c>
      <c r="I995" s="153">
        <f>_xlfn.XLOOKUP(Table12[[#This Row],[Month Year]],'Modelling New'!D:D,'Modelling New'!N:N)</f>
        <v>10.507</v>
      </c>
      <c r="J995" s="61" t="e">
        <f>'Raw Data'!#REF!/J$1</f>
        <v>#REF!</v>
      </c>
      <c r="K995" s="61" t="e">
        <f>'Raw Data'!#REF!/K$1</f>
        <v>#REF!</v>
      </c>
      <c r="L995" s="61" t="e">
        <f>'Raw Data'!#REF!/L$1</f>
        <v>#REF!</v>
      </c>
      <c r="M995" s="61" t="e">
        <f>'Raw Data'!#REF!/M$1</f>
        <v>#REF!</v>
      </c>
      <c r="N995" s="61" t="e">
        <f>'Raw Data'!#REF!/N$1</f>
        <v>#REF!</v>
      </c>
      <c r="O995" s="61" t="e">
        <f>'Raw Data'!#REF!/O$1</f>
        <v>#REF!</v>
      </c>
      <c r="P995" s="61" t="str">
        <f t="shared" si="154"/>
        <v/>
      </c>
      <c r="Q995" s="61" t="e">
        <f t="shared" si="155"/>
        <v>#REF!</v>
      </c>
    </row>
    <row r="996" spans="1:17">
      <c r="A996" s="112" t="s">
        <v>212</v>
      </c>
      <c r="B996" s="112">
        <v>5</v>
      </c>
      <c r="C996" s="112">
        <v>2024</v>
      </c>
      <c r="D996" s="112" t="s">
        <v>211</v>
      </c>
      <c r="E996" s="112" t="s">
        <v>211</v>
      </c>
      <c r="F996" s="206">
        <v>45627</v>
      </c>
      <c r="G996" s="112">
        <f t="shared" si="153"/>
        <v>31</v>
      </c>
      <c r="H996" s="114">
        <f t="shared" si="150"/>
        <v>45645</v>
      </c>
      <c r="I996" s="153">
        <f>_xlfn.XLOOKUP(Table12[[#This Row],[Month Year]],'Modelling New'!D:D,'Modelling New'!N:N)</f>
        <v>10.507</v>
      </c>
      <c r="J996" s="61" t="e">
        <f>'Raw Data'!#REF!/J$1</f>
        <v>#REF!</v>
      </c>
      <c r="K996" s="61" t="e">
        <f>'Raw Data'!#REF!/K$1</f>
        <v>#REF!</v>
      </c>
      <c r="L996" s="61" t="e">
        <f>'Raw Data'!#REF!/L$1</f>
        <v>#REF!</v>
      </c>
      <c r="M996" s="61" t="e">
        <f>'Raw Data'!#REF!/M$1</f>
        <v>#REF!</v>
      </c>
      <c r="N996" s="61" t="e">
        <f>'Raw Data'!#REF!/N$1</f>
        <v>#REF!</v>
      </c>
      <c r="O996" s="61" t="e">
        <f>'Raw Data'!#REF!/O$1</f>
        <v>#REF!</v>
      </c>
      <c r="P996" s="61" t="str">
        <f t="shared" si="154"/>
        <v/>
      </c>
      <c r="Q996" s="61" t="e">
        <f t="shared" si="155"/>
        <v>#REF!</v>
      </c>
    </row>
    <row r="997" spans="1:17">
      <c r="A997" s="112" t="s">
        <v>212</v>
      </c>
      <c r="B997" s="112">
        <v>5</v>
      </c>
      <c r="C997" s="112">
        <v>2024</v>
      </c>
      <c r="D997" s="112" t="s">
        <v>211</v>
      </c>
      <c r="E997" s="112" t="s">
        <v>211</v>
      </c>
      <c r="F997" s="206">
        <v>45627</v>
      </c>
      <c r="G997" s="112">
        <f t="shared" si="153"/>
        <v>31</v>
      </c>
      <c r="H997" s="114">
        <f t="shared" si="150"/>
        <v>45646</v>
      </c>
      <c r="I997" s="153">
        <f>_xlfn.XLOOKUP(Table12[[#This Row],[Month Year]],'Modelling New'!D:D,'Modelling New'!N:N)</f>
        <v>10.507</v>
      </c>
      <c r="J997" s="61" t="e">
        <f>'Raw Data'!#REF!/J$1</f>
        <v>#REF!</v>
      </c>
      <c r="K997" s="61" t="e">
        <f>'Raw Data'!#REF!/K$1</f>
        <v>#REF!</v>
      </c>
      <c r="L997" s="61" t="e">
        <f>'Raw Data'!#REF!/L$1</f>
        <v>#REF!</v>
      </c>
      <c r="M997" s="61" t="e">
        <f>'Raw Data'!#REF!/M$1</f>
        <v>#REF!</v>
      </c>
      <c r="N997" s="61" t="e">
        <f>'Raw Data'!#REF!/N$1</f>
        <v>#REF!</v>
      </c>
      <c r="O997" s="61" t="e">
        <f>'Raw Data'!#REF!/O$1</f>
        <v>#REF!</v>
      </c>
      <c r="P997" s="61" t="str">
        <f t="shared" si="154"/>
        <v/>
      </c>
      <c r="Q997" s="61" t="e">
        <f t="shared" si="155"/>
        <v>#REF!</v>
      </c>
    </row>
    <row r="998" spans="1:17">
      <c r="A998" s="112" t="s">
        <v>212</v>
      </c>
      <c r="B998" s="112">
        <v>5</v>
      </c>
      <c r="C998" s="112">
        <v>2024</v>
      </c>
      <c r="D998" s="112" t="s">
        <v>211</v>
      </c>
      <c r="E998" s="112" t="s">
        <v>211</v>
      </c>
      <c r="F998" s="206">
        <v>45627</v>
      </c>
      <c r="G998" s="112">
        <f t="shared" si="153"/>
        <v>31</v>
      </c>
      <c r="H998" s="114">
        <f t="shared" si="150"/>
        <v>45647</v>
      </c>
      <c r="I998" s="153">
        <f>_xlfn.XLOOKUP(Table12[[#This Row],[Month Year]],'Modelling New'!D:D,'Modelling New'!N:N)</f>
        <v>10.507</v>
      </c>
      <c r="J998" s="61" t="e">
        <f>'Raw Data'!#REF!/J$1</f>
        <v>#REF!</v>
      </c>
      <c r="K998" s="61" t="e">
        <f>'Raw Data'!#REF!/K$1</f>
        <v>#REF!</v>
      </c>
      <c r="L998" s="61" t="e">
        <f>'Raw Data'!#REF!/L$1</f>
        <v>#REF!</v>
      </c>
      <c r="M998" s="61" t="e">
        <f>'Raw Data'!#REF!/M$1</f>
        <v>#REF!</v>
      </c>
      <c r="N998" s="61" t="e">
        <f>'Raw Data'!#REF!/N$1</f>
        <v>#REF!</v>
      </c>
      <c r="O998" s="61" t="e">
        <f>'Raw Data'!#REF!/O$1</f>
        <v>#REF!</v>
      </c>
      <c r="P998" s="61" t="str">
        <f t="shared" si="154"/>
        <v/>
      </c>
      <c r="Q998" s="61" t="e">
        <f t="shared" si="155"/>
        <v>#REF!</v>
      </c>
    </row>
    <row r="999" spans="1:17">
      <c r="A999" s="112" t="s">
        <v>212</v>
      </c>
      <c r="B999" s="112">
        <v>5</v>
      </c>
      <c r="C999" s="112">
        <v>2024</v>
      </c>
      <c r="D999" s="112" t="s">
        <v>211</v>
      </c>
      <c r="E999" s="112" t="s">
        <v>211</v>
      </c>
      <c r="F999" s="206">
        <v>45627</v>
      </c>
      <c r="G999" s="112">
        <f t="shared" si="153"/>
        <v>31</v>
      </c>
      <c r="H999" s="114">
        <f t="shared" si="150"/>
        <v>45648</v>
      </c>
      <c r="I999" s="153">
        <f>_xlfn.XLOOKUP(Table12[[#This Row],[Month Year]],'Modelling New'!D:D,'Modelling New'!N:N)</f>
        <v>10.507</v>
      </c>
      <c r="J999" s="61" t="e">
        <f>'Raw Data'!#REF!/J$1</f>
        <v>#REF!</v>
      </c>
      <c r="K999" s="61" t="e">
        <f>'Raw Data'!#REF!/K$1</f>
        <v>#REF!</v>
      </c>
      <c r="L999" s="61" t="e">
        <f>'Raw Data'!#REF!/L$1</f>
        <v>#REF!</v>
      </c>
      <c r="M999" s="61" t="e">
        <f>'Raw Data'!#REF!/M$1</f>
        <v>#REF!</v>
      </c>
      <c r="N999" s="61" t="e">
        <f>'Raw Data'!#REF!/N$1</f>
        <v>#REF!</v>
      </c>
      <c r="O999" s="61" t="e">
        <f>'Raw Data'!#REF!/O$1</f>
        <v>#REF!</v>
      </c>
      <c r="P999" s="61" t="str">
        <f t="shared" si="154"/>
        <v/>
      </c>
      <c r="Q999" s="61" t="e">
        <f t="shared" si="155"/>
        <v>#REF!</v>
      </c>
    </row>
    <row r="1000" spans="1:17">
      <c r="A1000" s="112" t="s">
        <v>212</v>
      </c>
      <c r="B1000" s="112">
        <v>5</v>
      </c>
      <c r="C1000" s="112">
        <v>2024</v>
      </c>
      <c r="D1000" s="112" t="s">
        <v>211</v>
      </c>
      <c r="E1000" s="112" t="s">
        <v>211</v>
      </c>
      <c r="F1000" s="206">
        <v>45627</v>
      </c>
      <c r="G1000" s="112">
        <f t="shared" si="153"/>
        <v>31</v>
      </c>
      <c r="H1000" s="114">
        <f t="shared" si="150"/>
        <v>45649</v>
      </c>
      <c r="I1000" s="153">
        <f>_xlfn.XLOOKUP(Table12[[#This Row],[Month Year]],'Modelling New'!D:D,'Modelling New'!N:N)</f>
        <v>10.507</v>
      </c>
      <c r="J1000" s="61" t="e">
        <f>'Raw Data'!#REF!/J$1</f>
        <v>#REF!</v>
      </c>
      <c r="K1000" s="61" t="e">
        <f>'Raw Data'!#REF!/K$1</f>
        <v>#REF!</v>
      </c>
      <c r="L1000" s="61" t="e">
        <f>'Raw Data'!#REF!/L$1</f>
        <v>#REF!</v>
      </c>
      <c r="M1000" s="61" t="e">
        <f>'Raw Data'!#REF!/M$1</f>
        <v>#REF!</v>
      </c>
      <c r="N1000" s="61" t="e">
        <f>'Raw Data'!#REF!/N$1</f>
        <v>#REF!</v>
      </c>
      <c r="O1000" s="61" t="e">
        <f>'Raw Data'!#REF!/O$1</f>
        <v>#REF!</v>
      </c>
      <c r="P1000" s="61" t="str">
        <f t="shared" ref="P1000:P1002" si="156">IFERROR(AVERAGEIF(J1000:O1000,"&gt;"&amp;0,J1000:O1000),"")</f>
        <v/>
      </c>
      <c r="Q1000" s="61" t="e">
        <f t="shared" ref="Q1000:Q1002" si="157">MAXA(J1000:O1000)</f>
        <v>#REF!</v>
      </c>
    </row>
    <row r="1001" spans="1:17">
      <c r="A1001" s="112" t="s">
        <v>212</v>
      </c>
      <c r="B1001" s="112">
        <v>5</v>
      </c>
      <c r="C1001" s="112">
        <v>2024</v>
      </c>
      <c r="D1001" s="112" t="s">
        <v>211</v>
      </c>
      <c r="E1001" s="112" t="s">
        <v>211</v>
      </c>
      <c r="F1001" s="206">
        <v>45627</v>
      </c>
      <c r="G1001" s="112">
        <f t="shared" si="153"/>
        <v>31</v>
      </c>
      <c r="H1001" s="114">
        <f t="shared" si="150"/>
        <v>45650</v>
      </c>
      <c r="I1001" s="153">
        <f>_xlfn.XLOOKUP(Table12[[#This Row],[Month Year]],'Modelling New'!D:D,'Modelling New'!N:N)</f>
        <v>10.507</v>
      </c>
      <c r="J1001" s="61" t="e">
        <f>'Raw Data'!#REF!/J$1</f>
        <v>#REF!</v>
      </c>
      <c r="K1001" s="61" t="e">
        <f>'Raw Data'!#REF!/K$1</f>
        <v>#REF!</v>
      </c>
      <c r="L1001" s="61" t="e">
        <f>'Raw Data'!#REF!/L$1</f>
        <v>#REF!</v>
      </c>
      <c r="M1001" s="61" t="e">
        <f>'Raw Data'!#REF!/M$1</f>
        <v>#REF!</v>
      </c>
      <c r="N1001" s="61" t="e">
        <f>'Raw Data'!#REF!/N$1</f>
        <v>#REF!</v>
      </c>
      <c r="O1001" s="61" t="e">
        <f>'Raw Data'!#REF!/O$1</f>
        <v>#REF!</v>
      </c>
      <c r="P1001" s="61" t="str">
        <f t="shared" si="156"/>
        <v/>
      </c>
      <c r="Q1001" s="61" t="e">
        <f t="shared" si="157"/>
        <v>#REF!</v>
      </c>
    </row>
    <row r="1002" spans="1:17">
      <c r="A1002" s="112" t="s">
        <v>212</v>
      </c>
      <c r="B1002" s="112">
        <v>5</v>
      </c>
      <c r="C1002" s="112">
        <v>2024</v>
      </c>
      <c r="D1002" s="112" t="s">
        <v>211</v>
      </c>
      <c r="E1002" s="112" t="s">
        <v>211</v>
      </c>
      <c r="F1002" s="206">
        <v>45627</v>
      </c>
      <c r="G1002" s="112">
        <f t="shared" si="153"/>
        <v>31</v>
      </c>
      <c r="H1002" s="114">
        <f t="shared" si="150"/>
        <v>45651</v>
      </c>
      <c r="I1002" s="153">
        <f>_xlfn.XLOOKUP(Table12[[#This Row],[Month Year]],'Modelling New'!D:D,'Modelling New'!N:N)</f>
        <v>10.507</v>
      </c>
      <c r="J1002" s="61" t="e">
        <f>'Raw Data'!#REF!/J$1</f>
        <v>#REF!</v>
      </c>
      <c r="K1002" s="61" t="e">
        <f>'Raw Data'!#REF!/K$1</f>
        <v>#REF!</v>
      </c>
      <c r="L1002" s="61" t="e">
        <f>'Raw Data'!#REF!/L$1</f>
        <v>#REF!</v>
      </c>
      <c r="M1002" s="61" t="e">
        <f>'Raw Data'!#REF!/M$1</f>
        <v>#REF!</v>
      </c>
      <c r="N1002" s="61" t="e">
        <f>'Raw Data'!#REF!/N$1</f>
        <v>#REF!</v>
      </c>
      <c r="O1002" s="61" t="e">
        <f>'Raw Data'!#REF!/O$1</f>
        <v>#REF!</v>
      </c>
      <c r="P1002" s="61" t="str">
        <f t="shared" si="156"/>
        <v/>
      </c>
      <c r="Q1002" s="61" t="e">
        <f t="shared" si="157"/>
        <v>#REF!</v>
      </c>
    </row>
    <row r="1003" spans="1:17">
      <c r="A1003" s="112" t="s">
        <v>212</v>
      </c>
      <c r="B1003" s="112">
        <v>5</v>
      </c>
      <c r="C1003" s="112">
        <v>2024</v>
      </c>
      <c r="D1003" s="112" t="s">
        <v>211</v>
      </c>
      <c r="E1003" s="112" t="s">
        <v>211</v>
      </c>
      <c r="F1003" s="206">
        <v>45627</v>
      </c>
      <c r="G1003" s="112">
        <f t="shared" si="153"/>
        <v>31</v>
      </c>
      <c r="H1003" s="114">
        <f t="shared" si="150"/>
        <v>45652</v>
      </c>
      <c r="I1003" s="153">
        <f>_xlfn.XLOOKUP(Table12[[#This Row],[Month Year]],'Modelling New'!D:D,'Modelling New'!N:N)</f>
        <v>10.507</v>
      </c>
      <c r="J1003" s="61" t="e">
        <f>'Raw Data'!#REF!/J$1</f>
        <v>#REF!</v>
      </c>
      <c r="K1003" s="61" t="e">
        <f>'Raw Data'!#REF!/K$1</f>
        <v>#REF!</v>
      </c>
      <c r="L1003" s="61" t="e">
        <f>'Raw Data'!#REF!/L$1</f>
        <v>#REF!</v>
      </c>
      <c r="M1003" s="61" t="e">
        <f>'Raw Data'!#REF!/M$1</f>
        <v>#REF!</v>
      </c>
      <c r="N1003" s="61" t="e">
        <f>'Raw Data'!#REF!/N$1</f>
        <v>#REF!</v>
      </c>
      <c r="O1003" s="61" t="e">
        <f>'Raw Data'!#REF!/O$1</f>
        <v>#REF!</v>
      </c>
      <c r="P1003" s="61" t="str">
        <f t="shared" ref="P1003:P1004" si="158">IFERROR(AVERAGEIF(J1003:O1003,"&gt;"&amp;0,J1003:O1003),"")</f>
        <v/>
      </c>
      <c r="Q1003" s="61" t="e">
        <f t="shared" ref="Q1003:Q1004" si="159">MAXA(J1003:O1003)</f>
        <v>#REF!</v>
      </c>
    </row>
    <row r="1004" spans="1:17">
      <c r="A1004" s="112" t="s">
        <v>212</v>
      </c>
      <c r="B1004" s="112">
        <v>5</v>
      </c>
      <c r="C1004" s="112">
        <v>2024</v>
      </c>
      <c r="D1004" s="112" t="s">
        <v>211</v>
      </c>
      <c r="E1004" s="112" t="s">
        <v>211</v>
      </c>
      <c r="F1004" s="206">
        <v>45627</v>
      </c>
      <c r="G1004" s="112">
        <f t="shared" ref="G1004:G1008" si="160">DAY(EOMONTH(F1004,0))</f>
        <v>31</v>
      </c>
      <c r="H1004" s="114">
        <f t="shared" si="150"/>
        <v>45653</v>
      </c>
      <c r="I1004" s="153">
        <f>_xlfn.XLOOKUP(Table12[[#This Row],[Month Year]],'Modelling New'!D:D,'Modelling New'!N:N)</f>
        <v>10.507</v>
      </c>
      <c r="J1004" s="61" t="e">
        <f>'Raw Data'!#REF!/J$1</f>
        <v>#REF!</v>
      </c>
      <c r="K1004" s="61" t="e">
        <f>'Raw Data'!#REF!/K$1</f>
        <v>#REF!</v>
      </c>
      <c r="L1004" s="61" t="e">
        <f>'Raw Data'!#REF!/L$1</f>
        <v>#REF!</v>
      </c>
      <c r="M1004" s="61" t="e">
        <f>'Raw Data'!#REF!/M$1</f>
        <v>#REF!</v>
      </c>
      <c r="N1004" s="61" t="e">
        <f>'Raw Data'!#REF!/N$1</f>
        <v>#REF!</v>
      </c>
      <c r="O1004" s="61" t="e">
        <f>'Raw Data'!#REF!/O$1</f>
        <v>#REF!</v>
      </c>
      <c r="P1004" s="61" t="str">
        <f t="shared" si="158"/>
        <v/>
      </c>
      <c r="Q1004" s="61" t="e">
        <f t="shared" si="159"/>
        <v>#REF!</v>
      </c>
    </row>
    <row r="1005" spans="1:17">
      <c r="A1005" s="112" t="s">
        <v>212</v>
      </c>
      <c r="B1005" s="112">
        <v>5</v>
      </c>
      <c r="C1005" s="112">
        <v>2024</v>
      </c>
      <c r="D1005" s="112" t="s">
        <v>211</v>
      </c>
      <c r="E1005" s="112" t="s">
        <v>211</v>
      </c>
      <c r="F1005" s="206">
        <v>45627</v>
      </c>
      <c r="G1005" s="112">
        <f t="shared" si="160"/>
        <v>31</v>
      </c>
      <c r="H1005" s="114">
        <f t="shared" si="150"/>
        <v>45654</v>
      </c>
      <c r="I1005" s="153">
        <f>_xlfn.XLOOKUP(Table12[[#This Row],[Month Year]],'Modelling New'!D:D,'Modelling New'!N:N)</f>
        <v>10.507</v>
      </c>
      <c r="J1005" s="61" t="e">
        <f>'Raw Data'!#REF!/J$1</f>
        <v>#REF!</v>
      </c>
      <c r="K1005" s="61" t="e">
        <f>'Raw Data'!#REF!/K$1</f>
        <v>#REF!</v>
      </c>
      <c r="L1005" s="61" t="e">
        <f>'Raw Data'!#REF!/L$1</f>
        <v>#REF!</v>
      </c>
      <c r="M1005" s="61" t="e">
        <f>'Raw Data'!#REF!/M$1</f>
        <v>#REF!</v>
      </c>
      <c r="N1005" s="61" t="e">
        <f>'Raw Data'!#REF!/N$1</f>
        <v>#REF!</v>
      </c>
      <c r="O1005" s="61" t="e">
        <f>'Raw Data'!#REF!/O$1</f>
        <v>#REF!</v>
      </c>
      <c r="P1005" s="61" t="str">
        <f t="shared" ref="P1005:P1008" si="161">IFERROR(AVERAGEIF(J1005:O1005,"&gt;"&amp;0,J1005:O1005),"")</f>
        <v/>
      </c>
      <c r="Q1005" s="61" t="e">
        <f t="shared" ref="Q1005:Q1008" si="162">MAXA(J1005:O1005)</f>
        <v>#REF!</v>
      </c>
    </row>
    <row r="1006" spans="1:17">
      <c r="A1006" s="112" t="s">
        <v>212</v>
      </c>
      <c r="B1006" s="112">
        <v>5</v>
      </c>
      <c r="C1006" s="112">
        <v>2024</v>
      </c>
      <c r="D1006" s="112" t="s">
        <v>211</v>
      </c>
      <c r="E1006" s="112" t="s">
        <v>211</v>
      </c>
      <c r="F1006" s="206">
        <v>45627</v>
      </c>
      <c r="G1006" s="112">
        <f t="shared" si="160"/>
        <v>31</v>
      </c>
      <c r="H1006" s="114">
        <f t="shared" si="150"/>
        <v>45655</v>
      </c>
      <c r="I1006" s="153">
        <f>_xlfn.XLOOKUP(Table12[[#This Row],[Month Year]],'Modelling New'!D:D,'Modelling New'!N:N)</f>
        <v>10.507</v>
      </c>
      <c r="J1006" s="61" t="e">
        <f>'Raw Data'!#REF!/J$1</f>
        <v>#REF!</v>
      </c>
      <c r="K1006" s="61" t="e">
        <f>'Raw Data'!#REF!/K$1</f>
        <v>#REF!</v>
      </c>
      <c r="L1006" s="61" t="e">
        <f>'Raw Data'!#REF!/L$1</f>
        <v>#REF!</v>
      </c>
      <c r="M1006" s="61" t="e">
        <f>'Raw Data'!#REF!/M$1</f>
        <v>#REF!</v>
      </c>
      <c r="N1006" s="61" t="e">
        <f>'Raw Data'!#REF!/N$1</f>
        <v>#REF!</v>
      </c>
      <c r="O1006" s="61" t="e">
        <f>'Raw Data'!#REF!/O$1</f>
        <v>#REF!</v>
      </c>
      <c r="P1006" s="61" t="str">
        <f t="shared" si="161"/>
        <v/>
      </c>
      <c r="Q1006" s="61" t="e">
        <f t="shared" si="162"/>
        <v>#REF!</v>
      </c>
    </row>
    <row r="1007" spans="1:17">
      <c r="A1007" s="112" t="s">
        <v>212</v>
      </c>
      <c r="B1007" s="112">
        <v>5</v>
      </c>
      <c r="C1007" s="112">
        <v>2024</v>
      </c>
      <c r="D1007" s="112" t="s">
        <v>211</v>
      </c>
      <c r="E1007" s="112" t="s">
        <v>211</v>
      </c>
      <c r="F1007" s="206">
        <v>45627</v>
      </c>
      <c r="G1007" s="112">
        <f t="shared" si="160"/>
        <v>31</v>
      </c>
      <c r="H1007" s="114">
        <f t="shared" si="150"/>
        <v>45656</v>
      </c>
      <c r="I1007" s="153">
        <f>_xlfn.XLOOKUP(Table12[[#This Row],[Month Year]],'Modelling New'!D:D,'Modelling New'!N:N)</f>
        <v>10.507</v>
      </c>
      <c r="J1007" s="61" t="e">
        <f>'Raw Data'!#REF!/J$1</f>
        <v>#REF!</v>
      </c>
      <c r="K1007" s="61" t="e">
        <f>'Raw Data'!#REF!/K$1</f>
        <v>#REF!</v>
      </c>
      <c r="L1007" s="61" t="e">
        <f>'Raw Data'!#REF!/L$1</f>
        <v>#REF!</v>
      </c>
      <c r="M1007" s="61" t="e">
        <f>'Raw Data'!#REF!/M$1</f>
        <v>#REF!</v>
      </c>
      <c r="N1007" s="61" t="e">
        <f>'Raw Data'!#REF!/N$1</f>
        <v>#REF!</v>
      </c>
      <c r="O1007" s="61" t="e">
        <f>'Raw Data'!#REF!/O$1</f>
        <v>#REF!</v>
      </c>
      <c r="P1007" s="61" t="str">
        <f t="shared" si="161"/>
        <v/>
      </c>
      <c r="Q1007" s="61" t="e">
        <f t="shared" si="162"/>
        <v>#REF!</v>
      </c>
    </row>
    <row r="1008" spans="1:17">
      <c r="A1008" s="112" t="s">
        <v>212</v>
      </c>
      <c r="B1008" s="112">
        <v>5</v>
      </c>
      <c r="C1008" s="112">
        <v>2024</v>
      </c>
      <c r="D1008" s="112" t="s">
        <v>211</v>
      </c>
      <c r="E1008" s="112" t="s">
        <v>211</v>
      </c>
      <c r="F1008" s="206">
        <v>45627</v>
      </c>
      <c r="G1008" s="112">
        <f t="shared" si="160"/>
        <v>31</v>
      </c>
      <c r="H1008" s="114">
        <f t="shared" si="150"/>
        <v>45657</v>
      </c>
      <c r="I1008" s="153">
        <f>_xlfn.XLOOKUP(Table12[[#This Row],[Month Year]],'Modelling New'!D:D,'Modelling New'!N:N)</f>
        <v>10.507</v>
      </c>
      <c r="J1008" s="61" t="e">
        <f>'Raw Data'!#REF!/J$1</f>
        <v>#REF!</v>
      </c>
      <c r="K1008" s="61" t="e">
        <f>'Raw Data'!#REF!/K$1</f>
        <v>#REF!</v>
      </c>
      <c r="L1008" s="61" t="e">
        <f>'Raw Data'!#REF!/L$1</f>
        <v>#REF!</v>
      </c>
      <c r="M1008" s="61" t="e">
        <f>'Raw Data'!#REF!/M$1</f>
        <v>#REF!</v>
      </c>
      <c r="N1008" s="61" t="e">
        <f>'Raw Data'!#REF!/N$1</f>
        <v>#REF!</v>
      </c>
      <c r="O1008" s="61" t="e">
        <f>'Raw Data'!#REF!/O$1</f>
        <v>#REF!</v>
      </c>
      <c r="P1008" s="61" t="str">
        <f t="shared" si="161"/>
        <v/>
      </c>
      <c r="Q1008" s="61" t="e">
        <f t="shared" si="162"/>
        <v>#REF!</v>
      </c>
    </row>
    <row r="1009" spans="1:17">
      <c r="A1009" s="112" t="s">
        <v>212</v>
      </c>
      <c r="B1009" s="112">
        <v>5</v>
      </c>
      <c r="C1009" s="112">
        <v>2025</v>
      </c>
      <c r="D1009" s="112" t="s">
        <v>211</v>
      </c>
      <c r="E1009" s="112" t="s">
        <v>211</v>
      </c>
      <c r="F1009" s="206">
        <v>45658</v>
      </c>
      <c r="G1009" s="112">
        <f>DAY(EOMONTH(F1009,0))</f>
        <v>31</v>
      </c>
      <c r="H1009" s="114">
        <f>H1008+1</f>
        <v>45658</v>
      </c>
      <c r="I1009" s="153">
        <f>_xlfn.XLOOKUP(Table12[[#This Row],[Month Year]],'Modelling New'!D:D,'Modelling New'!N:N)</f>
        <v>10.507</v>
      </c>
      <c r="J1009" s="61" t="e">
        <f>'Raw Data'!#REF!/J$1</f>
        <v>#REF!</v>
      </c>
      <c r="K1009" s="61" t="e">
        <f>'Raw Data'!#REF!/K$1</f>
        <v>#REF!</v>
      </c>
      <c r="L1009" s="61" t="e">
        <f>'Raw Data'!#REF!/L$1</f>
        <v>#REF!</v>
      </c>
      <c r="M1009" s="61" t="e">
        <f>'Raw Data'!#REF!/M$1</f>
        <v>#REF!</v>
      </c>
      <c r="N1009" s="61" t="e">
        <f>'Raw Data'!#REF!/N$1</f>
        <v>#REF!</v>
      </c>
      <c r="O1009" s="61" t="e">
        <f>'Raw Data'!#REF!/O$1</f>
        <v>#REF!</v>
      </c>
      <c r="P1009" s="61" t="str">
        <f>IFERROR(AVERAGEIF(J1009:O1009,"&gt;"&amp;0,J1009:O1009),"")</f>
        <v/>
      </c>
      <c r="Q1009" s="61" t="e">
        <f>MAXA(J1009:O1009)</f>
        <v>#REF!</v>
      </c>
    </row>
    <row r="1010" spans="1:17">
      <c r="A1010" s="112" t="s">
        <v>212</v>
      </c>
      <c r="B1010" s="112">
        <v>5</v>
      </c>
      <c r="C1010" s="112">
        <v>2025</v>
      </c>
      <c r="D1010" s="112" t="s">
        <v>211</v>
      </c>
      <c r="E1010" s="112" t="s">
        <v>211</v>
      </c>
      <c r="F1010" s="206">
        <v>45658</v>
      </c>
      <c r="G1010" s="112">
        <f t="shared" ref="G1010:G1033" si="163">DAY(EOMONTH(F1010,0))</f>
        <v>31</v>
      </c>
      <c r="H1010" s="114">
        <f t="shared" ref="H1010:H1073" si="164">H1009+1</f>
        <v>45659</v>
      </c>
      <c r="I1010" s="153">
        <f>_xlfn.XLOOKUP(Table12[[#This Row],[Month Year]],'Modelling New'!D:D,'Modelling New'!N:N)</f>
        <v>10.507</v>
      </c>
      <c r="J1010" s="61" t="e">
        <f>'Raw Data'!#REF!/J$1</f>
        <v>#REF!</v>
      </c>
      <c r="K1010" s="61" t="e">
        <f>'Raw Data'!#REF!/K$1</f>
        <v>#REF!</v>
      </c>
      <c r="L1010" s="61" t="e">
        <f>'Raw Data'!#REF!/L$1</f>
        <v>#REF!</v>
      </c>
      <c r="M1010" s="61" t="e">
        <f>'Raw Data'!#REF!/M$1</f>
        <v>#REF!</v>
      </c>
      <c r="N1010" s="61" t="e">
        <f>'Raw Data'!#REF!/N$1</f>
        <v>#REF!</v>
      </c>
      <c r="O1010" s="61" t="e">
        <f>'Raw Data'!#REF!/O$1</f>
        <v>#REF!</v>
      </c>
      <c r="P1010" s="61" t="str">
        <f t="shared" ref="P1010:P1033" si="165">IFERROR(AVERAGEIF(J1010:O1010,"&gt;"&amp;0,J1010:O1010),"")</f>
        <v/>
      </c>
      <c r="Q1010" s="61" t="e">
        <f t="shared" ref="Q1010:Q1033" si="166">MAXA(J1010:O1010)</f>
        <v>#REF!</v>
      </c>
    </row>
    <row r="1011" spans="1:17">
      <c r="A1011" s="112" t="s">
        <v>212</v>
      </c>
      <c r="B1011" s="112">
        <v>5</v>
      </c>
      <c r="C1011" s="112">
        <v>2025</v>
      </c>
      <c r="D1011" s="112" t="s">
        <v>211</v>
      </c>
      <c r="E1011" s="112" t="s">
        <v>211</v>
      </c>
      <c r="F1011" s="206">
        <v>45658</v>
      </c>
      <c r="G1011" s="112">
        <f t="shared" si="163"/>
        <v>31</v>
      </c>
      <c r="H1011" s="114">
        <f t="shared" si="164"/>
        <v>45660</v>
      </c>
      <c r="I1011" s="153">
        <f>_xlfn.XLOOKUP(Table12[[#This Row],[Month Year]],'Modelling New'!D:D,'Modelling New'!N:N)</f>
        <v>10.507</v>
      </c>
      <c r="J1011" s="61" t="e">
        <f>'Raw Data'!#REF!/J$1</f>
        <v>#REF!</v>
      </c>
      <c r="K1011" s="61" t="e">
        <f>'Raw Data'!#REF!/K$1</f>
        <v>#REF!</v>
      </c>
      <c r="L1011" s="61" t="e">
        <f>'Raw Data'!#REF!/L$1</f>
        <v>#REF!</v>
      </c>
      <c r="M1011" s="61" t="e">
        <f>'Raw Data'!#REF!/M$1</f>
        <v>#REF!</v>
      </c>
      <c r="N1011" s="61" t="e">
        <f>'Raw Data'!#REF!/N$1</f>
        <v>#REF!</v>
      </c>
      <c r="O1011" s="61" t="e">
        <f>'Raw Data'!#REF!/O$1</f>
        <v>#REF!</v>
      </c>
      <c r="P1011" s="61" t="str">
        <f t="shared" si="165"/>
        <v/>
      </c>
      <c r="Q1011" s="61" t="e">
        <f t="shared" si="166"/>
        <v>#REF!</v>
      </c>
    </row>
    <row r="1012" spans="1:17">
      <c r="A1012" s="112" t="s">
        <v>212</v>
      </c>
      <c r="B1012" s="112">
        <v>5</v>
      </c>
      <c r="C1012" s="112">
        <v>2025</v>
      </c>
      <c r="D1012" s="112" t="s">
        <v>211</v>
      </c>
      <c r="E1012" s="112" t="s">
        <v>211</v>
      </c>
      <c r="F1012" s="206">
        <v>45658</v>
      </c>
      <c r="G1012" s="112">
        <f t="shared" si="163"/>
        <v>31</v>
      </c>
      <c r="H1012" s="114">
        <f t="shared" si="164"/>
        <v>45661</v>
      </c>
      <c r="I1012" s="153">
        <f>_xlfn.XLOOKUP(Table12[[#This Row],[Month Year]],'Modelling New'!D:D,'Modelling New'!N:N)</f>
        <v>10.507</v>
      </c>
      <c r="J1012" s="61" t="e">
        <f>'Raw Data'!#REF!/J$1</f>
        <v>#REF!</v>
      </c>
      <c r="K1012" s="61" t="e">
        <f>'Raw Data'!#REF!/K$1</f>
        <v>#REF!</v>
      </c>
      <c r="L1012" s="61" t="e">
        <f>'Raw Data'!#REF!/L$1</f>
        <v>#REF!</v>
      </c>
      <c r="M1012" s="61" t="e">
        <f>'Raw Data'!#REF!/M$1</f>
        <v>#REF!</v>
      </c>
      <c r="N1012" s="61" t="e">
        <f>'Raw Data'!#REF!/N$1</f>
        <v>#REF!</v>
      </c>
      <c r="O1012" s="61" t="e">
        <f>'Raw Data'!#REF!/O$1</f>
        <v>#REF!</v>
      </c>
      <c r="P1012" s="61" t="str">
        <f t="shared" si="165"/>
        <v/>
      </c>
      <c r="Q1012" s="61" t="e">
        <f t="shared" si="166"/>
        <v>#REF!</v>
      </c>
    </row>
    <row r="1013" spans="1:17">
      <c r="A1013" s="112" t="s">
        <v>212</v>
      </c>
      <c r="B1013" s="112">
        <v>5</v>
      </c>
      <c r="C1013" s="112">
        <v>2025</v>
      </c>
      <c r="D1013" s="112" t="s">
        <v>211</v>
      </c>
      <c r="E1013" s="112" t="s">
        <v>211</v>
      </c>
      <c r="F1013" s="206">
        <v>45658</v>
      </c>
      <c r="G1013" s="112">
        <f t="shared" si="163"/>
        <v>31</v>
      </c>
      <c r="H1013" s="114">
        <f t="shared" si="164"/>
        <v>45662</v>
      </c>
      <c r="I1013" s="153">
        <f>_xlfn.XLOOKUP(Table12[[#This Row],[Month Year]],'Modelling New'!D:D,'Modelling New'!N:N)</f>
        <v>10.507</v>
      </c>
      <c r="J1013" s="61" t="e">
        <f>'Raw Data'!#REF!/J$1</f>
        <v>#REF!</v>
      </c>
      <c r="K1013" s="61" t="e">
        <f>'Raw Data'!#REF!/K$1</f>
        <v>#REF!</v>
      </c>
      <c r="L1013" s="61" t="e">
        <f>'Raw Data'!#REF!/L$1</f>
        <v>#REF!</v>
      </c>
      <c r="M1013" s="61" t="e">
        <f>'Raw Data'!#REF!/M$1</f>
        <v>#REF!</v>
      </c>
      <c r="N1013" s="61" t="e">
        <f>'Raw Data'!#REF!/N$1</f>
        <v>#REF!</v>
      </c>
      <c r="O1013" s="61" t="e">
        <f>'Raw Data'!#REF!/O$1</f>
        <v>#REF!</v>
      </c>
      <c r="P1013" s="61" t="str">
        <f t="shared" si="165"/>
        <v/>
      </c>
      <c r="Q1013" s="61" t="e">
        <f t="shared" si="166"/>
        <v>#REF!</v>
      </c>
    </row>
    <row r="1014" spans="1:17">
      <c r="A1014" s="112" t="s">
        <v>212</v>
      </c>
      <c r="B1014" s="112">
        <v>5</v>
      </c>
      <c r="C1014" s="112">
        <v>2025</v>
      </c>
      <c r="D1014" s="112" t="s">
        <v>211</v>
      </c>
      <c r="E1014" s="112" t="s">
        <v>211</v>
      </c>
      <c r="F1014" s="206">
        <v>45658</v>
      </c>
      <c r="G1014" s="112">
        <f t="shared" si="163"/>
        <v>31</v>
      </c>
      <c r="H1014" s="114">
        <f t="shared" si="164"/>
        <v>45663</v>
      </c>
      <c r="I1014" s="153">
        <f>_xlfn.XLOOKUP(Table12[[#This Row],[Month Year]],'Modelling New'!D:D,'Modelling New'!N:N)</f>
        <v>10.507</v>
      </c>
      <c r="J1014" s="61" t="e">
        <f>'Raw Data'!#REF!/J$1</f>
        <v>#REF!</v>
      </c>
      <c r="K1014" s="61" t="e">
        <f>'Raw Data'!#REF!/K$1</f>
        <v>#REF!</v>
      </c>
      <c r="L1014" s="61" t="e">
        <f>'Raw Data'!#REF!/L$1</f>
        <v>#REF!</v>
      </c>
      <c r="M1014" s="61" t="e">
        <f>'Raw Data'!#REF!/M$1</f>
        <v>#REF!</v>
      </c>
      <c r="N1014" s="61" t="e">
        <f>'Raw Data'!#REF!/N$1</f>
        <v>#REF!</v>
      </c>
      <c r="O1014" s="61" t="e">
        <f>'Raw Data'!#REF!/O$1</f>
        <v>#REF!</v>
      </c>
      <c r="P1014" s="61" t="str">
        <f t="shared" si="165"/>
        <v/>
      </c>
      <c r="Q1014" s="61" t="e">
        <f t="shared" si="166"/>
        <v>#REF!</v>
      </c>
    </row>
    <row r="1015" spans="1:17">
      <c r="A1015" s="112" t="s">
        <v>212</v>
      </c>
      <c r="B1015" s="112">
        <v>5</v>
      </c>
      <c r="C1015" s="112">
        <v>2025</v>
      </c>
      <c r="D1015" s="112" t="s">
        <v>211</v>
      </c>
      <c r="E1015" s="112" t="s">
        <v>211</v>
      </c>
      <c r="F1015" s="206">
        <v>45658</v>
      </c>
      <c r="G1015" s="112">
        <f t="shared" si="163"/>
        <v>31</v>
      </c>
      <c r="H1015" s="114">
        <f t="shared" si="164"/>
        <v>45664</v>
      </c>
      <c r="I1015" s="153">
        <f>_xlfn.XLOOKUP(Table12[[#This Row],[Month Year]],'Modelling New'!D:D,'Modelling New'!N:N)</f>
        <v>10.507</v>
      </c>
      <c r="J1015" s="61" t="e">
        <f>'Raw Data'!#REF!/J$1</f>
        <v>#REF!</v>
      </c>
      <c r="K1015" s="61" t="e">
        <f>'Raw Data'!#REF!/K$1</f>
        <v>#REF!</v>
      </c>
      <c r="L1015" s="61" t="e">
        <f>'Raw Data'!#REF!/L$1</f>
        <v>#REF!</v>
      </c>
      <c r="M1015" s="61" t="e">
        <f>'Raw Data'!#REF!/M$1</f>
        <v>#REF!</v>
      </c>
      <c r="N1015" s="61" t="e">
        <f>'Raw Data'!#REF!/N$1</f>
        <v>#REF!</v>
      </c>
      <c r="O1015" s="61" t="e">
        <f>'Raw Data'!#REF!/O$1</f>
        <v>#REF!</v>
      </c>
      <c r="P1015" s="61" t="str">
        <f t="shared" si="165"/>
        <v/>
      </c>
      <c r="Q1015" s="61" t="e">
        <f t="shared" si="166"/>
        <v>#REF!</v>
      </c>
    </row>
    <row r="1016" spans="1:17">
      <c r="A1016" s="112" t="s">
        <v>212</v>
      </c>
      <c r="B1016" s="112">
        <v>5</v>
      </c>
      <c r="C1016" s="112">
        <v>2025</v>
      </c>
      <c r="D1016" s="112" t="s">
        <v>211</v>
      </c>
      <c r="E1016" s="112" t="s">
        <v>211</v>
      </c>
      <c r="F1016" s="206">
        <v>45658</v>
      </c>
      <c r="G1016" s="112">
        <f t="shared" si="163"/>
        <v>31</v>
      </c>
      <c r="H1016" s="114">
        <f t="shared" si="164"/>
        <v>45665</v>
      </c>
      <c r="I1016" s="153">
        <f>_xlfn.XLOOKUP(Table12[[#This Row],[Month Year]],'Modelling New'!D:D,'Modelling New'!N:N)</f>
        <v>10.507</v>
      </c>
      <c r="J1016" s="61" t="e">
        <f>'Raw Data'!#REF!/J$1</f>
        <v>#REF!</v>
      </c>
      <c r="K1016" s="61" t="e">
        <f>'Raw Data'!#REF!/K$1</f>
        <v>#REF!</v>
      </c>
      <c r="L1016" s="61" t="e">
        <f>'Raw Data'!#REF!/L$1</f>
        <v>#REF!</v>
      </c>
      <c r="M1016" s="61" t="e">
        <f>'Raw Data'!#REF!/M$1</f>
        <v>#REF!</v>
      </c>
      <c r="N1016" s="61" t="e">
        <f>'Raw Data'!#REF!/N$1</f>
        <v>#REF!</v>
      </c>
      <c r="O1016" s="61" t="e">
        <f>'Raw Data'!#REF!/O$1</f>
        <v>#REF!</v>
      </c>
      <c r="P1016" s="61" t="str">
        <f t="shared" si="165"/>
        <v/>
      </c>
      <c r="Q1016" s="61" t="e">
        <f t="shared" si="166"/>
        <v>#REF!</v>
      </c>
    </row>
    <row r="1017" spans="1:17">
      <c r="A1017" s="112" t="s">
        <v>212</v>
      </c>
      <c r="B1017" s="112">
        <v>5</v>
      </c>
      <c r="C1017" s="112">
        <v>2025</v>
      </c>
      <c r="D1017" s="112" t="s">
        <v>211</v>
      </c>
      <c r="E1017" s="112" t="s">
        <v>211</v>
      </c>
      <c r="F1017" s="206">
        <v>45658</v>
      </c>
      <c r="G1017" s="112">
        <f t="shared" si="163"/>
        <v>31</v>
      </c>
      <c r="H1017" s="114">
        <f t="shared" si="164"/>
        <v>45666</v>
      </c>
      <c r="I1017" s="153">
        <f>_xlfn.XLOOKUP(Table12[[#This Row],[Month Year]],'Modelling New'!D:D,'Modelling New'!N:N)</f>
        <v>10.507</v>
      </c>
      <c r="J1017" s="61" t="e">
        <f>'Raw Data'!#REF!/J$1</f>
        <v>#REF!</v>
      </c>
      <c r="K1017" s="61" t="e">
        <f>'Raw Data'!#REF!/K$1</f>
        <v>#REF!</v>
      </c>
      <c r="L1017" s="61" t="e">
        <f>'Raw Data'!#REF!/L$1</f>
        <v>#REF!</v>
      </c>
      <c r="M1017" s="61" t="e">
        <f>'Raw Data'!#REF!/M$1</f>
        <v>#REF!</v>
      </c>
      <c r="N1017" s="61" t="e">
        <f>'Raw Data'!#REF!/N$1</f>
        <v>#REF!</v>
      </c>
      <c r="O1017" s="61" t="e">
        <f>'Raw Data'!#REF!/O$1</f>
        <v>#REF!</v>
      </c>
      <c r="P1017" s="61" t="str">
        <f t="shared" si="165"/>
        <v/>
      </c>
      <c r="Q1017" s="61" t="e">
        <f t="shared" si="166"/>
        <v>#REF!</v>
      </c>
    </row>
    <row r="1018" spans="1:17">
      <c r="A1018" s="112" t="s">
        <v>212</v>
      </c>
      <c r="B1018" s="112">
        <v>5</v>
      </c>
      <c r="C1018" s="112">
        <v>2025</v>
      </c>
      <c r="D1018" s="112" t="s">
        <v>211</v>
      </c>
      <c r="E1018" s="112" t="s">
        <v>211</v>
      </c>
      <c r="F1018" s="206">
        <v>45658</v>
      </c>
      <c r="G1018" s="112">
        <f t="shared" si="163"/>
        <v>31</v>
      </c>
      <c r="H1018" s="114">
        <f t="shared" si="164"/>
        <v>45667</v>
      </c>
      <c r="I1018" s="153">
        <f>_xlfn.XLOOKUP(Table12[[#This Row],[Month Year]],'Modelling New'!D:D,'Modelling New'!N:N)</f>
        <v>10.507</v>
      </c>
      <c r="J1018" s="61" t="e">
        <f>'Raw Data'!#REF!/J$1</f>
        <v>#REF!</v>
      </c>
      <c r="K1018" s="61" t="e">
        <f>'Raw Data'!#REF!/K$1</f>
        <v>#REF!</v>
      </c>
      <c r="L1018" s="61" t="e">
        <f>'Raw Data'!#REF!/L$1</f>
        <v>#REF!</v>
      </c>
      <c r="M1018" s="61" t="e">
        <f>'Raw Data'!#REF!/M$1</f>
        <v>#REF!</v>
      </c>
      <c r="N1018" s="61" t="e">
        <f>'Raw Data'!#REF!/N$1</f>
        <v>#REF!</v>
      </c>
      <c r="O1018" s="61" t="e">
        <f>'Raw Data'!#REF!/O$1</f>
        <v>#REF!</v>
      </c>
      <c r="P1018" s="61" t="str">
        <f t="shared" si="165"/>
        <v/>
      </c>
      <c r="Q1018" s="61" t="e">
        <f t="shared" si="166"/>
        <v>#REF!</v>
      </c>
    </row>
    <row r="1019" spans="1:17">
      <c r="A1019" s="112" t="s">
        <v>212</v>
      </c>
      <c r="B1019" s="112">
        <v>5</v>
      </c>
      <c r="C1019" s="112">
        <v>2025</v>
      </c>
      <c r="D1019" s="112" t="s">
        <v>211</v>
      </c>
      <c r="E1019" s="112" t="s">
        <v>211</v>
      </c>
      <c r="F1019" s="206">
        <v>45658</v>
      </c>
      <c r="G1019" s="112">
        <f t="shared" si="163"/>
        <v>31</v>
      </c>
      <c r="H1019" s="114">
        <f t="shared" si="164"/>
        <v>45668</v>
      </c>
      <c r="I1019" s="153">
        <f>_xlfn.XLOOKUP(Table12[[#This Row],[Month Year]],'Modelling New'!D:D,'Modelling New'!N:N)</f>
        <v>10.507</v>
      </c>
      <c r="J1019" s="61" t="e">
        <f>'Raw Data'!#REF!/J$1</f>
        <v>#REF!</v>
      </c>
      <c r="K1019" s="61" t="e">
        <f>'Raw Data'!#REF!/K$1</f>
        <v>#REF!</v>
      </c>
      <c r="L1019" s="61" t="e">
        <f>'Raw Data'!#REF!/L$1</f>
        <v>#REF!</v>
      </c>
      <c r="M1019" s="61" t="e">
        <f>'Raw Data'!#REF!/M$1</f>
        <v>#REF!</v>
      </c>
      <c r="N1019" s="61" t="e">
        <f>'Raw Data'!#REF!/N$1</f>
        <v>#REF!</v>
      </c>
      <c r="O1019" s="61" t="e">
        <f>'Raw Data'!#REF!/O$1</f>
        <v>#REF!</v>
      </c>
      <c r="P1019" s="61" t="str">
        <f t="shared" si="165"/>
        <v/>
      </c>
      <c r="Q1019" s="61" t="e">
        <f t="shared" si="166"/>
        <v>#REF!</v>
      </c>
    </row>
    <row r="1020" spans="1:17">
      <c r="A1020" s="112" t="s">
        <v>212</v>
      </c>
      <c r="B1020" s="112">
        <v>5</v>
      </c>
      <c r="C1020" s="112">
        <v>2025</v>
      </c>
      <c r="D1020" s="112" t="s">
        <v>211</v>
      </c>
      <c r="E1020" s="112" t="s">
        <v>211</v>
      </c>
      <c r="F1020" s="206">
        <v>45658</v>
      </c>
      <c r="G1020" s="112">
        <f t="shared" si="163"/>
        <v>31</v>
      </c>
      <c r="H1020" s="114">
        <f t="shared" si="164"/>
        <v>45669</v>
      </c>
      <c r="I1020" s="153">
        <f>_xlfn.XLOOKUP(Table12[[#This Row],[Month Year]],'Modelling New'!D:D,'Modelling New'!N:N)</f>
        <v>10.507</v>
      </c>
      <c r="J1020" s="61" t="e">
        <f>'Raw Data'!#REF!/J$1</f>
        <v>#REF!</v>
      </c>
      <c r="K1020" s="61" t="e">
        <f>'Raw Data'!#REF!/K$1</f>
        <v>#REF!</v>
      </c>
      <c r="L1020" s="61" t="e">
        <f>'Raw Data'!#REF!/L$1</f>
        <v>#REF!</v>
      </c>
      <c r="M1020" s="61" t="e">
        <f>'Raw Data'!#REF!/M$1</f>
        <v>#REF!</v>
      </c>
      <c r="N1020" s="61" t="e">
        <f>'Raw Data'!#REF!/N$1</f>
        <v>#REF!</v>
      </c>
      <c r="O1020" s="61" t="e">
        <f>'Raw Data'!#REF!/O$1</f>
        <v>#REF!</v>
      </c>
      <c r="P1020" s="61" t="str">
        <f t="shared" si="165"/>
        <v/>
      </c>
      <c r="Q1020" s="61" t="e">
        <f t="shared" si="166"/>
        <v>#REF!</v>
      </c>
    </row>
    <row r="1021" spans="1:17">
      <c r="A1021" s="112" t="s">
        <v>212</v>
      </c>
      <c r="B1021" s="112">
        <v>5</v>
      </c>
      <c r="C1021" s="112">
        <v>2025</v>
      </c>
      <c r="D1021" s="112" t="s">
        <v>211</v>
      </c>
      <c r="E1021" s="112" t="s">
        <v>211</v>
      </c>
      <c r="F1021" s="206">
        <v>45658</v>
      </c>
      <c r="G1021" s="112">
        <f t="shared" si="163"/>
        <v>31</v>
      </c>
      <c r="H1021" s="114">
        <f t="shared" si="164"/>
        <v>45670</v>
      </c>
      <c r="I1021" s="153">
        <f>_xlfn.XLOOKUP(Table12[[#This Row],[Month Year]],'Modelling New'!D:D,'Modelling New'!N:N)</f>
        <v>10.507</v>
      </c>
      <c r="J1021" s="61" t="e">
        <f>'Raw Data'!#REF!/J$1</f>
        <v>#REF!</v>
      </c>
      <c r="K1021" s="61" t="e">
        <f>'Raw Data'!#REF!/K$1</f>
        <v>#REF!</v>
      </c>
      <c r="L1021" s="61" t="e">
        <f>'Raw Data'!#REF!/L$1</f>
        <v>#REF!</v>
      </c>
      <c r="M1021" s="61" t="e">
        <f>'Raw Data'!#REF!/M$1</f>
        <v>#REF!</v>
      </c>
      <c r="N1021" s="61" t="e">
        <f>'Raw Data'!#REF!/N$1</f>
        <v>#REF!</v>
      </c>
      <c r="O1021" s="61" t="e">
        <f>'Raw Data'!#REF!/O$1</f>
        <v>#REF!</v>
      </c>
      <c r="P1021" s="61" t="str">
        <f t="shared" si="165"/>
        <v/>
      </c>
      <c r="Q1021" s="61" t="e">
        <f t="shared" si="166"/>
        <v>#REF!</v>
      </c>
    </row>
    <row r="1022" spans="1:17">
      <c r="A1022" s="112" t="s">
        <v>212</v>
      </c>
      <c r="B1022" s="112">
        <v>5</v>
      </c>
      <c r="C1022" s="112">
        <v>2025</v>
      </c>
      <c r="D1022" s="112" t="s">
        <v>211</v>
      </c>
      <c r="E1022" s="112" t="s">
        <v>211</v>
      </c>
      <c r="F1022" s="206">
        <v>45658</v>
      </c>
      <c r="G1022" s="112">
        <f t="shared" si="163"/>
        <v>31</v>
      </c>
      <c r="H1022" s="114">
        <f t="shared" si="164"/>
        <v>45671</v>
      </c>
      <c r="I1022" s="153">
        <f>_xlfn.XLOOKUP(Table12[[#This Row],[Month Year]],'Modelling New'!D:D,'Modelling New'!N:N)</f>
        <v>10.507</v>
      </c>
      <c r="J1022" s="61" t="e">
        <f>'Raw Data'!#REF!/J$1</f>
        <v>#REF!</v>
      </c>
      <c r="K1022" s="61" t="e">
        <f>'Raw Data'!#REF!/K$1</f>
        <v>#REF!</v>
      </c>
      <c r="L1022" s="61" t="e">
        <f>'Raw Data'!#REF!/L$1</f>
        <v>#REF!</v>
      </c>
      <c r="M1022" s="61" t="e">
        <f>'Raw Data'!#REF!/M$1</f>
        <v>#REF!</v>
      </c>
      <c r="N1022" s="61" t="e">
        <f>'Raw Data'!#REF!/N$1</f>
        <v>#REF!</v>
      </c>
      <c r="O1022" s="61" t="e">
        <f>'Raw Data'!#REF!/O$1</f>
        <v>#REF!</v>
      </c>
      <c r="P1022" s="61" t="str">
        <f t="shared" si="165"/>
        <v/>
      </c>
      <c r="Q1022" s="61" t="e">
        <f t="shared" si="166"/>
        <v>#REF!</v>
      </c>
    </row>
    <row r="1023" spans="1:17">
      <c r="A1023" s="112" t="s">
        <v>212</v>
      </c>
      <c r="B1023" s="112">
        <v>5</v>
      </c>
      <c r="C1023" s="112">
        <v>2025</v>
      </c>
      <c r="D1023" s="112" t="s">
        <v>211</v>
      </c>
      <c r="E1023" s="112" t="s">
        <v>211</v>
      </c>
      <c r="F1023" s="206">
        <v>45658</v>
      </c>
      <c r="G1023" s="112">
        <f t="shared" si="163"/>
        <v>31</v>
      </c>
      <c r="H1023" s="114">
        <f t="shared" si="164"/>
        <v>45672</v>
      </c>
      <c r="I1023" s="153">
        <f>_xlfn.XLOOKUP(Table12[[#This Row],[Month Year]],'Modelling New'!D:D,'Modelling New'!N:N)</f>
        <v>10.507</v>
      </c>
      <c r="J1023" s="61" t="e">
        <f>'Raw Data'!#REF!/J$1</f>
        <v>#REF!</v>
      </c>
      <c r="K1023" s="61" t="e">
        <f>'Raw Data'!#REF!/K$1</f>
        <v>#REF!</v>
      </c>
      <c r="L1023" s="61" t="e">
        <f>'Raw Data'!#REF!/L$1</f>
        <v>#REF!</v>
      </c>
      <c r="M1023" s="61" t="e">
        <f>'Raw Data'!#REF!/M$1</f>
        <v>#REF!</v>
      </c>
      <c r="N1023" s="61" t="e">
        <f>'Raw Data'!#REF!/N$1</f>
        <v>#REF!</v>
      </c>
      <c r="O1023" s="61" t="e">
        <f>'Raw Data'!#REF!/O$1</f>
        <v>#REF!</v>
      </c>
      <c r="P1023" s="61" t="str">
        <f t="shared" si="165"/>
        <v/>
      </c>
      <c r="Q1023" s="61" t="e">
        <f t="shared" si="166"/>
        <v>#REF!</v>
      </c>
    </row>
    <row r="1024" spans="1:17">
      <c r="A1024" s="112" t="s">
        <v>212</v>
      </c>
      <c r="B1024" s="112">
        <v>5</v>
      </c>
      <c r="C1024" s="112">
        <v>2025</v>
      </c>
      <c r="D1024" s="112" t="s">
        <v>211</v>
      </c>
      <c r="E1024" s="112" t="s">
        <v>211</v>
      </c>
      <c r="F1024" s="206">
        <v>45658</v>
      </c>
      <c r="G1024" s="112">
        <f t="shared" si="163"/>
        <v>31</v>
      </c>
      <c r="H1024" s="114">
        <f t="shared" si="164"/>
        <v>45673</v>
      </c>
      <c r="I1024" s="153">
        <f>_xlfn.XLOOKUP(Table12[[#This Row],[Month Year]],'Modelling New'!D:D,'Modelling New'!N:N)</f>
        <v>10.507</v>
      </c>
      <c r="J1024" s="61" t="e">
        <f>'Raw Data'!#REF!/J$1</f>
        <v>#REF!</v>
      </c>
      <c r="K1024" s="61" t="e">
        <f>'Raw Data'!#REF!/K$1</f>
        <v>#REF!</v>
      </c>
      <c r="L1024" s="61" t="e">
        <f>'Raw Data'!#REF!/L$1</f>
        <v>#REF!</v>
      </c>
      <c r="M1024" s="61" t="e">
        <f>'Raw Data'!#REF!/M$1</f>
        <v>#REF!</v>
      </c>
      <c r="N1024" s="61" t="e">
        <f>'Raw Data'!#REF!/N$1</f>
        <v>#REF!</v>
      </c>
      <c r="O1024" s="61" t="e">
        <f>'Raw Data'!#REF!/O$1</f>
        <v>#REF!</v>
      </c>
      <c r="P1024" s="61" t="str">
        <f t="shared" si="165"/>
        <v/>
      </c>
      <c r="Q1024" s="61" t="e">
        <f t="shared" si="166"/>
        <v>#REF!</v>
      </c>
    </row>
    <row r="1025" spans="1:17">
      <c r="A1025" s="112" t="s">
        <v>212</v>
      </c>
      <c r="B1025" s="112">
        <v>5</v>
      </c>
      <c r="C1025" s="112">
        <v>2025</v>
      </c>
      <c r="D1025" s="112" t="s">
        <v>211</v>
      </c>
      <c r="E1025" s="112" t="s">
        <v>211</v>
      </c>
      <c r="F1025" s="206">
        <v>45658</v>
      </c>
      <c r="G1025" s="112">
        <f t="shared" si="163"/>
        <v>31</v>
      </c>
      <c r="H1025" s="114">
        <f t="shared" si="164"/>
        <v>45674</v>
      </c>
      <c r="I1025" s="153">
        <f>_xlfn.XLOOKUP(Table12[[#This Row],[Month Year]],'Modelling New'!D:D,'Modelling New'!N:N)</f>
        <v>10.507</v>
      </c>
      <c r="J1025" s="61" t="e">
        <f>'Raw Data'!#REF!/J$1</f>
        <v>#REF!</v>
      </c>
      <c r="K1025" s="61" t="e">
        <f>'Raw Data'!#REF!/K$1</f>
        <v>#REF!</v>
      </c>
      <c r="L1025" s="61" t="e">
        <f>'Raw Data'!#REF!/L$1</f>
        <v>#REF!</v>
      </c>
      <c r="M1025" s="61" t="e">
        <f>'Raw Data'!#REF!/M$1</f>
        <v>#REF!</v>
      </c>
      <c r="N1025" s="61" t="e">
        <f>'Raw Data'!#REF!/N$1</f>
        <v>#REF!</v>
      </c>
      <c r="O1025" s="61" t="e">
        <f>'Raw Data'!#REF!/O$1</f>
        <v>#REF!</v>
      </c>
      <c r="P1025" s="61" t="str">
        <f t="shared" si="165"/>
        <v/>
      </c>
      <c r="Q1025" s="61" t="e">
        <f t="shared" si="166"/>
        <v>#REF!</v>
      </c>
    </row>
    <row r="1026" spans="1:17">
      <c r="A1026" s="112" t="s">
        <v>212</v>
      </c>
      <c r="B1026" s="112">
        <v>5</v>
      </c>
      <c r="C1026" s="112">
        <v>2025</v>
      </c>
      <c r="D1026" s="112" t="s">
        <v>211</v>
      </c>
      <c r="E1026" s="112" t="s">
        <v>211</v>
      </c>
      <c r="F1026" s="206">
        <v>45658</v>
      </c>
      <c r="G1026" s="112">
        <f t="shared" si="163"/>
        <v>31</v>
      </c>
      <c r="H1026" s="114">
        <f t="shared" si="164"/>
        <v>45675</v>
      </c>
      <c r="I1026" s="153">
        <f>_xlfn.XLOOKUP(Table12[[#This Row],[Month Year]],'Modelling New'!D:D,'Modelling New'!N:N)</f>
        <v>10.507</v>
      </c>
      <c r="J1026" s="61" t="e">
        <f>'Raw Data'!#REF!/J$1</f>
        <v>#REF!</v>
      </c>
      <c r="K1026" s="61" t="e">
        <f>'Raw Data'!#REF!/K$1</f>
        <v>#REF!</v>
      </c>
      <c r="L1026" s="61" t="e">
        <f>'Raw Data'!#REF!/L$1</f>
        <v>#REF!</v>
      </c>
      <c r="M1026" s="61" t="e">
        <f>'Raw Data'!#REF!/M$1</f>
        <v>#REF!</v>
      </c>
      <c r="N1026" s="61" t="e">
        <f>'Raw Data'!#REF!/N$1</f>
        <v>#REF!</v>
      </c>
      <c r="O1026" s="61" t="e">
        <f>'Raw Data'!#REF!/O$1</f>
        <v>#REF!</v>
      </c>
      <c r="P1026" s="61" t="str">
        <f t="shared" si="165"/>
        <v/>
      </c>
      <c r="Q1026" s="61" t="e">
        <f t="shared" si="166"/>
        <v>#REF!</v>
      </c>
    </row>
    <row r="1027" spans="1:17">
      <c r="A1027" s="112" t="s">
        <v>212</v>
      </c>
      <c r="B1027" s="112">
        <v>5</v>
      </c>
      <c r="C1027" s="112">
        <v>2025</v>
      </c>
      <c r="D1027" s="112" t="s">
        <v>211</v>
      </c>
      <c r="E1027" s="112" t="s">
        <v>211</v>
      </c>
      <c r="F1027" s="206">
        <v>45658</v>
      </c>
      <c r="G1027" s="112">
        <f t="shared" si="163"/>
        <v>31</v>
      </c>
      <c r="H1027" s="114">
        <f t="shared" si="164"/>
        <v>45676</v>
      </c>
      <c r="I1027" s="153">
        <f>_xlfn.XLOOKUP(Table12[[#This Row],[Month Year]],'Modelling New'!D:D,'Modelling New'!N:N)</f>
        <v>10.507</v>
      </c>
      <c r="J1027" s="61" t="e">
        <f>'Raw Data'!#REF!/J$1</f>
        <v>#REF!</v>
      </c>
      <c r="K1027" s="61" t="e">
        <f>'Raw Data'!#REF!/K$1</f>
        <v>#REF!</v>
      </c>
      <c r="L1027" s="61" t="e">
        <f>'Raw Data'!#REF!/L$1</f>
        <v>#REF!</v>
      </c>
      <c r="M1027" s="61" t="e">
        <f>'Raw Data'!#REF!/M$1</f>
        <v>#REF!</v>
      </c>
      <c r="N1027" s="61" t="e">
        <f>'Raw Data'!#REF!/N$1</f>
        <v>#REF!</v>
      </c>
      <c r="O1027" s="61" t="e">
        <f>'Raw Data'!#REF!/O$1</f>
        <v>#REF!</v>
      </c>
      <c r="P1027" s="61" t="str">
        <f t="shared" si="165"/>
        <v/>
      </c>
      <c r="Q1027" s="61" t="e">
        <f t="shared" si="166"/>
        <v>#REF!</v>
      </c>
    </row>
    <row r="1028" spans="1:17">
      <c r="A1028" s="112" t="s">
        <v>212</v>
      </c>
      <c r="B1028" s="112">
        <v>5</v>
      </c>
      <c r="C1028" s="112">
        <v>2025</v>
      </c>
      <c r="D1028" s="112" t="s">
        <v>211</v>
      </c>
      <c r="E1028" s="112" t="s">
        <v>211</v>
      </c>
      <c r="F1028" s="206">
        <v>45658</v>
      </c>
      <c r="G1028" s="112">
        <f t="shared" si="163"/>
        <v>31</v>
      </c>
      <c r="H1028" s="114">
        <f t="shared" si="164"/>
        <v>45677</v>
      </c>
      <c r="I1028" s="153">
        <f>_xlfn.XLOOKUP(Table12[[#This Row],[Month Year]],'Modelling New'!D:D,'Modelling New'!N:N)</f>
        <v>10.507</v>
      </c>
      <c r="J1028" s="61" t="e">
        <f>'Raw Data'!#REF!/J$1</f>
        <v>#REF!</v>
      </c>
      <c r="K1028" s="61" t="e">
        <f>'Raw Data'!#REF!/K$1</f>
        <v>#REF!</v>
      </c>
      <c r="L1028" s="61" t="e">
        <f>'Raw Data'!#REF!/L$1</f>
        <v>#REF!</v>
      </c>
      <c r="M1028" s="61" t="e">
        <f>'Raw Data'!#REF!/M$1</f>
        <v>#REF!</v>
      </c>
      <c r="N1028" s="61" t="e">
        <f>'Raw Data'!#REF!/N$1</f>
        <v>#REF!</v>
      </c>
      <c r="O1028" s="61" t="e">
        <f>'Raw Data'!#REF!/O$1</f>
        <v>#REF!</v>
      </c>
      <c r="P1028" s="61" t="str">
        <f t="shared" si="165"/>
        <v/>
      </c>
      <c r="Q1028" s="61" t="e">
        <f t="shared" si="166"/>
        <v>#REF!</v>
      </c>
    </row>
    <row r="1029" spans="1:17">
      <c r="A1029" s="112" t="s">
        <v>212</v>
      </c>
      <c r="B1029" s="112">
        <v>5</v>
      </c>
      <c r="C1029" s="112">
        <v>2025</v>
      </c>
      <c r="D1029" s="112" t="s">
        <v>211</v>
      </c>
      <c r="E1029" s="112" t="s">
        <v>211</v>
      </c>
      <c r="F1029" s="206">
        <v>45658</v>
      </c>
      <c r="G1029" s="112">
        <f t="shared" si="163"/>
        <v>31</v>
      </c>
      <c r="H1029" s="114">
        <f t="shared" si="164"/>
        <v>45678</v>
      </c>
      <c r="I1029" s="153">
        <f>_xlfn.XLOOKUP(Table12[[#This Row],[Month Year]],'Modelling New'!D:D,'Modelling New'!N:N)</f>
        <v>10.507</v>
      </c>
      <c r="J1029" s="61" t="e">
        <f>'Raw Data'!#REF!/J$1</f>
        <v>#REF!</v>
      </c>
      <c r="K1029" s="61" t="e">
        <f>'Raw Data'!#REF!/K$1</f>
        <v>#REF!</v>
      </c>
      <c r="L1029" s="61" t="e">
        <f>'Raw Data'!#REF!/L$1</f>
        <v>#REF!</v>
      </c>
      <c r="M1029" s="61" t="e">
        <f>'Raw Data'!#REF!/M$1</f>
        <v>#REF!</v>
      </c>
      <c r="N1029" s="61" t="e">
        <f>'Raw Data'!#REF!/N$1</f>
        <v>#REF!</v>
      </c>
      <c r="O1029" s="61" t="e">
        <f>'Raw Data'!#REF!/O$1</f>
        <v>#REF!</v>
      </c>
      <c r="P1029" s="61" t="str">
        <f t="shared" si="165"/>
        <v/>
      </c>
      <c r="Q1029" s="61" t="e">
        <f t="shared" si="166"/>
        <v>#REF!</v>
      </c>
    </row>
    <row r="1030" spans="1:17">
      <c r="A1030" s="112" t="s">
        <v>212</v>
      </c>
      <c r="B1030" s="112">
        <v>5</v>
      </c>
      <c r="C1030" s="112">
        <v>2025</v>
      </c>
      <c r="D1030" s="112" t="s">
        <v>211</v>
      </c>
      <c r="E1030" s="112" t="s">
        <v>211</v>
      </c>
      <c r="F1030" s="206">
        <v>45658</v>
      </c>
      <c r="G1030" s="112">
        <f t="shared" si="163"/>
        <v>31</v>
      </c>
      <c r="H1030" s="114">
        <f t="shared" si="164"/>
        <v>45679</v>
      </c>
      <c r="I1030" s="153">
        <f>_xlfn.XLOOKUP(Table12[[#This Row],[Month Year]],'Modelling New'!D:D,'Modelling New'!N:N)</f>
        <v>10.507</v>
      </c>
      <c r="J1030" s="61" t="e">
        <f>'Raw Data'!#REF!/J$1</f>
        <v>#REF!</v>
      </c>
      <c r="K1030" s="61" t="e">
        <f>'Raw Data'!#REF!/K$1</f>
        <v>#REF!</v>
      </c>
      <c r="L1030" s="61" t="e">
        <f>'Raw Data'!#REF!/L$1</f>
        <v>#REF!</v>
      </c>
      <c r="M1030" s="61" t="e">
        <f>'Raw Data'!#REF!/M$1</f>
        <v>#REF!</v>
      </c>
      <c r="N1030" s="61" t="e">
        <f>'Raw Data'!#REF!/N$1</f>
        <v>#REF!</v>
      </c>
      <c r="O1030" s="61" t="e">
        <f>'Raw Data'!#REF!/O$1</f>
        <v>#REF!</v>
      </c>
      <c r="P1030" s="61" t="str">
        <f t="shared" si="165"/>
        <v/>
      </c>
      <c r="Q1030" s="61" t="e">
        <f t="shared" si="166"/>
        <v>#REF!</v>
      </c>
    </row>
    <row r="1031" spans="1:17">
      <c r="A1031" s="112" t="s">
        <v>212</v>
      </c>
      <c r="B1031" s="112">
        <v>5</v>
      </c>
      <c r="C1031" s="112">
        <v>2025</v>
      </c>
      <c r="D1031" s="112" t="s">
        <v>211</v>
      </c>
      <c r="E1031" s="112" t="s">
        <v>211</v>
      </c>
      <c r="F1031" s="206">
        <v>45658</v>
      </c>
      <c r="G1031" s="112">
        <f t="shared" si="163"/>
        <v>31</v>
      </c>
      <c r="H1031" s="114">
        <f t="shared" si="164"/>
        <v>45680</v>
      </c>
      <c r="I1031" s="153">
        <f>_xlfn.XLOOKUP(Table12[[#This Row],[Month Year]],'Modelling New'!D:D,'Modelling New'!N:N)</f>
        <v>10.507</v>
      </c>
      <c r="J1031" s="61" t="e">
        <f>'Raw Data'!#REF!/J$1</f>
        <v>#REF!</v>
      </c>
      <c r="K1031" s="61" t="e">
        <f>'Raw Data'!#REF!/K$1</f>
        <v>#REF!</v>
      </c>
      <c r="L1031" s="61" t="e">
        <f>'Raw Data'!#REF!/L$1</f>
        <v>#REF!</v>
      </c>
      <c r="M1031" s="61" t="e">
        <f>'Raw Data'!#REF!/M$1</f>
        <v>#REF!</v>
      </c>
      <c r="N1031" s="61" t="e">
        <f>'Raw Data'!#REF!/N$1</f>
        <v>#REF!</v>
      </c>
      <c r="O1031" s="61" t="e">
        <f>'Raw Data'!#REF!/O$1</f>
        <v>#REF!</v>
      </c>
      <c r="P1031" s="61" t="str">
        <f t="shared" si="165"/>
        <v/>
      </c>
      <c r="Q1031" s="61" t="e">
        <f t="shared" si="166"/>
        <v>#REF!</v>
      </c>
    </row>
    <row r="1032" spans="1:17">
      <c r="A1032" s="112" t="s">
        <v>212</v>
      </c>
      <c r="B1032" s="112">
        <v>5</v>
      </c>
      <c r="C1032" s="112">
        <v>2025</v>
      </c>
      <c r="D1032" s="112" t="s">
        <v>211</v>
      </c>
      <c r="E1032" s="112" t="s">
        <v>211</v>
      </c>
      <c r="F1032" s="206">
        <v>45658</v>
      </c>
      <c r="G1032" s="112">
        <f t="shared" si="163"/>
        <v>31</v>
      </c>
      <c r="H1032" s="114">
        <f t="shared" si="164"/>
        <v>45681</v>
      </c>
      <c r="I1032" s="153">
        <f>_xlfn.XLOOKUP(Table12[[#This Row],[Month Year]],'Modelling New'!D:D,'Modelling New'!N:N)</f>
        <v>10.507</v>
      </c>
      <c r="J1032" s="61" t="e">
        <f>'Raw Data'!#REF!/J$1</f>
        <v>#REF!</v>
      </c>
      <c r="K1032" s="61" t="e">
        <f>'Raw Data'!#REF!/K$1</f>
        <v>#REF!</v>
      </c>
      <c r="L1032" s="61" t="e">
        <f>'Raw Data'!#REF!/L$1</f>
        <v>#REF!</v>
      </c>
      <c r="M1032" s="61" t="e">
        <f>'Raw Data'!#REF!/M$1</f>
        <v>#REF!</v>
      </c>
      <c r="N1032" s="61" t="e">
        <f>'Raw Data'!#REF!/N$1</f>
        <v>#REF!</v>
      </c>
      <c r="O1032" s="61" t="e">
        <f>'Raw Data'!#REF!/O$1</f>
        <v>#REF!</v>
      </c>
      <c r="P1032" s="61" t="str">
        <f t="shared" si="165"/>
        <v/>
      </c>
      <c r="Q1032" s="61" t="e">
        <f t="shared" si="166"/>
        <v>#REF!</v>
      </c>
    </row>
    <row r="1033" spans="1:17">
      <c r="A1033" s="112" t="s">
        <v>212</v>
      </c>
      <c r="B1033" s="112">
        <v>5</v>
      </c>
      <c r="C1033" s="112">
        <v>2025</v>
      </c>
      <c r="D1033" s="112" t="s">
        <v>211</v>
      </c>
      <c r="E1033" s="112" t="s">
        <v>211</v>
      </c>
      <c r="F1033" s="206">
        <v>45658</v>
      </c>
      <c r="G1033" s="112">
        <f t="shared" si="163"/>
        <v>31</v>
      </c>
      <c r="H1033" s="114">
        <f t="shared" si="164"/>
        <v>45682</v>
      </c>
      <c r="I1033" s="153">
        <f>_xlfn.XLOOKUP(Table12[[#This Row],[Month Year]],'Modelling New'!D:D,'Modelling New'!N:N)</f>
        <v>10.507</v>
      </c>
      <c r="J1033" s="61" t="e">
        <f>'Raw Data'!#REF!/J$1</f>
        <v>#REF!</v>
      </c>
      <c r="K1033" s="61" t="e">
        <f>'Raw Data'!#REF!/K$1</f>
        <v>#REF!</v>
      </c>
      <c r="L1033" s="61" t="e">
        <f>'Raw Data'!#REF!/L$1</f>
        <v>#REF!</v>
      </c>
      <c r="M1033" s="61" t="e">
        <f>'Raw Data'!#REF!/M$1</f>
        <v>#REF!</v>
      </c>
      <c r="N1033" s="61" t="e">
        <f>'Raw Data'!#REF!/N$1</f>
        <v>#REF!</v>
      </c>
      <c r="O1033" s="61" t="e">
        <f>'Raw Data'!#REF!/O$1</f>
        <v>#REF!</v>
      </c>
      <c r="P1033" s="61" t="str">
        <f t="shared" si="165"/>
        <v/>
      </c>
      <c r="Q1033" s="61" t="e">
        <f t="shared" si="166"/>
        <v>#REF!</v>
      </c>
    </row>
    <row r="1034" spans="1:17">
      <c r="A1034" s="112" t="s">
        <v>212</v>
      </c>
      <c r="B1034" s="112">
        <v>5</v>
      </c>
      <c r="C1034" s="112">
        <v>2025</v>
      </c>
      <c r="D1034" s="112" t="s">
        <v>211</v>
      </c>
      <c r="E1034" s="112" t="s">
        <v>211</v>
      </c>
      <c r="F1034" s="206">
        <v>45658</v>
      </c>
      <c r="G1034" s="112">
        <f t="shared" ref="G1034:G1042" si="167">DAY(EOMONTH(F1034,0))</f>
        <v>31</v>
      </c>
      <c r="H1034" s="114">
        <f t="shared" si="164"/>
        <v>45683</v>
      </c>
      <c r="I1034" s="153">
        <f>_xlfn.XLOOKUP(Table12[[#This Row],[Month Year]],'Modelling New'!D:D,'Modelling New'!N:N)</f>
        <v>10.507</v>
      </c>
      <c r="J1034" s="61" t="e">
        <f>'Raw Data'!#REF!/J$1</f>
        <v>#REF!</v>
      </c>
      <c r="K1034" s="61" t="e">
        <f>'Raw Data'!#REF!/K$1</f>
        <v>#REF!</v>
      </c>
      <c r="L1034" s="61" t="e">
        <f>'Raw Data'!#REF!/L$1</f>
        <v>#REF!</v>
      </c>
      <c r="M1034" s="61" t="e">
        <f>'Raw Data'!#REF!/M$1</f>
        <v>#REF!</v>
      </c>
      <c r="N1034" s="61" t="e">
        <f>'Raw Data'!#REF!/N$1</f>
        <v>#REF!</v>
      </c>
      <c r="O1034" s="61" t="e">
        <f>'Raw Data'!#REF!/O$1</f>
        <v>#REF!</v>
      </c>
      <c r="P1034" s="61" t="str">
        <f t="shared" ref="P1034:P1039" si="168">IFERROR(AVERAGEIF(J1034:O1034,"&gt;"&amp;0,J1034:O1034),"")</f>
        <v/>
      </c>
      <c r="Q1034" s="61" t="e">
        <f t="shared" ref="Q1034:Q1039" si="169">MAXA(J1034:O1034)</f>
        <v>#REF!</v>
      </c>
    </row>
    <row r="1035" spans="1:17">
      <c r="A1035" s="112" t="s">
        <v>212</v>
      </c>
      <c r="B1035" s="112">
        <v>5</v>
      </c>
      <c r="C1035" s="112">
        <v>2025</v>
      </c>
      <c r="D1035" s="112" t="s">
        <v>211</v>
      </c>
      <c r="E1035" s="112" t="s">
        <v>211</v>
      </c>
      <c r="F1035" s="206">
        <v>45658</v>
      </c>
      <c r="G1035" s="112">
        <f t="shared" si="167"/>
        <v>31</v>
      </c>
      <c r="H1035" s="114">
        <f t="shared" si="164"/>
        <v>45684</v>
      </c>
      <c r="I1035" s="153">
        <f>_xlfn.XLOOKUP(Table12[[#This Row],[Month Year]],'Modelling New'!D:D,'Modelling New'!N:N)</f>
        <v>10.507</v>
      </c>
      <c r="J1035" s="61" t="e">
        <f>'Raw Data'!#REF!/J$1</f>
        <v>#REF!</v>
      </c>
      <c r="K1035" s="61" t="e">
        <f>'Raw Data'!#REF!/K$1</f>
        <v>#REF!</v>
      </c>
      <c r="L1035" s="61" t="e">
        <f>'Raw Data'!#REF!/L$1</f>
        <v>#REF!</v>
      </c>
      <c r="M1035" s="61" t="e">
        <f>'Raw Data'!#REF!/M$1</f>
        <v>#REF!</v>
      </c>
      <c r="N1035" s="61" t="e">
        <f>'Raw Data'!#REF!/N$1</f>
        <v>#REF!</v>
      </c>
      <c r="O1035" s="61" t="e">
        <f>'Raw Data'!#REF!/O$1</f>
        <v>#REF!</v>
      </c>
      <c r="P1035" s="61" t="str">
        <f t="shared" si="168"/>
        <v/>
      </c>
      <c r="Q1035" s="61" t="e">
        <f t="shared" si="169"/>
        <v>#REF!</v>
      </c>
    </row>
    <row r="1036" spans="1:17">
      <c r="A1036" s="112" t="s">
        <v>212</v>
      </c>
      <c r="B1036" s="112">
        <v>5</v>
      </c>
      <c r="C1036" s="112">
        <v>2025</v>
      </c>
      <c r="D1036" s="112" t="s">
        <v>211</v>
      </c>
      <c r="E1036" s="112" t="s">
        <v>211</v>
      </c>
      <c r="F1036" s="206">
        <v>45658</v>
      </c>
      <c r="G1036" s="112">
        <f t="shared" si="167"/>
        <v>31</v>
      </c>
      <c r="H1036" s="114">
        <f t="shared" si="164"/>
        <v>45685</v>
      </c>
      <c r="I1036" s="153">
        <f>_xlfn.XLOOKUP(Table12[[#This Row],[Month Year]],'Modelling New'!D:D,'Modelling New'!N:N)</f>
        <v>10.507</v>
      </c>
      <c r="J1036" s="61" t="e">
        <f>'Raw Data'!#REF!/J$1</f>
        <v>#REF!</v>
      </c>
      <c r="K1036" s="61" t="e">
        <f>'Raw Data'!#REF!/K$1</f>
        <v>#REF!</v>
      </c>
      <c r="L1036" s="61" t="e">
        <f>'Raw Data'!#REF!/L$1</f>
        <v>#REF!</v>
      </c>
      <c r="M1036" s="61" t="e">
        <f>'Raw Data'!#REF!/M$1</f>
        <v>#REF!</v>
      </c>
      <c r="N1036" s="61" t="e">
        <f>'Raw Data'!#REF!/N$1</f>
        <v>#REF!</v>
      </c>
      <c r="O1036" s="61" t="e">
        <f>'Raw Data'!#REF!/O$1</f>
        <v>#REF!</v>
      </c>
      <c r="P1036" s="61" t="str">
        <f t="shared" si="168"/>
        <v/>
      </c>
      <c r="Q1036" s="61" t="e">
        <f t="shared" si="169"/>
        <v>#REF!</v>
      </c>
    </row>
    <row r="1037" spans="1:17">
      <c r="A1037" s="112" t="s">
        <v>212</v>
      </c>
      <c r="B1037" s="112">
        <v>5</v>
      </c>
      <c r="C1037" s="112">
        <v>2025</v>
      </c>
      <c r="D1037" s="112" t="s">
        <v>211</v>
      </c>
      <c r="E1037" s="112" t="s">
        <v>211</v>
      </c>
      <c r="F1037" s="206">
        <v>45658</v>
      </c>
      <c r="G1037" s="112">
        <f t="shared" si="167"/>
        <v>31</v>
      </c>
      <c r="H1037" s="114">
        <f t="shared" si="164"/>
        <v>45686</v>
      </c>
      <c r="I1037" s="153">
        <f>_xlfn.XLOOKUP(Table12[[#This Row],[Month Year]],'Modelling New'!D:D,'Modelling New'!N:N)</f>
        <v>10.507</v>
      </c>
      <c r="J1037" s="61" t="e">
        <f>'Raw Data'!#REF!/J$1</f>
        <v>#REF!</v>
      </c>
      <c r="K1037" s="61" t="e">
        <f>'Raw Data'!#REF!/K$1</f>
        <v>#REF!</v>
      </c>
      <c r="L1037" s="61" t="e">
        <f>'Raw Data'!#REF!/L$1</f>
        <v>#REF!</v>
      </c>
      <c r="M1037" s="61" t="e">
        <f>'Raw Data'!#REF!/M$1</f>
        <v>#REF!</v>
      </c>
      <c r="N1037" s="61" t="e">
        <f>'Raw Data'!#REF!/N$1</f>
        <v>#REF!</v>
      </c>
      <c r="O1037" s="61" t="e">
        <f>'Raw Data'!#REF!/O$1</f>
        <v>#REF!</v>
      </c>
      <c r="P1037" s="61" t="str">
        <f t="shared" si="168"/>
        <v/>
      </c>
      <c r="Q1037" s="61" t="e">
        <f t="shared" si="169"/>
        <v>#REF!</v>
      </c>
    </row>
    <row r="1038" spans="1:17">
      <c r="A1038" s="112" t="s">
        <v>212</v>
      </c>
      <c r="B1038" s="112">
        <v>5</v>
      </c>
      <c r="C1038" s="112">
        <v>2025</v>
      </c>
      <c r="D1038" s="112" t="s">
        <v>211</v>
      </c>
      <c r="E1038" s="112" t="s">
        <v>211</v>
      </c>
      <c r="F1038" s="206">
        <v>45658</v>
      </c>
      <c r="G1038" s="112">
        <f t="shared" si="167"/>
        <v>31</v>
      </c>
      <c r="H1038" s="114">
        <f t="shared" si="164"/>
        <v>45687</v>
      </c>
      <c r="I1038" s="153">
        <f>_xlfn.XLOOKUP(Table12[[#This Row],[Month Year]],'Modelling New'!D:D,'Modelling New'!N:N)</f>
        <v>10.507</v>
      </c>
      <c r="J1038" s="61" t="e">
        <f>'Raw Data'!#REF!/J$1</f>
        <v>#REF!</v>
      </c>
      <c r="K1038" s="61" t="e">
        <f>'Raw Data'!#REF!/K$1</f>
        <v>#REF!</v>
      </c>
      <c r="L1038" s="61" t="e">
        <f>'Raw Data'!#REF!/L$1</f>
        <v>#REF!</v>
      </c>
      <c r="M1038" s="61" t="e">
        <f>'Raw Data'!#REF!/M$1</f>
        <v>#REF!</v>
      </c>
      <c r="N1038" s="61" t="e">
        <f>'Raw Data'!#REF!/N$1</f>
        <v>#REF!</v>
      </c>
      <c r="O1038" s="61" t="e">
        <f>'Raw Data'!#REF!/O$1</f>
        <v>#REF!</v>
      </c>
      <c r="P1038" s="61" t="str">
        <f t="shared" si="168"/>
        <v/>
      </c>
      <c r="Q1038" s="61" t="e">
        <f t="shared" si="169"/>
        <v>#REF!</v>
      </c>
    </row>
    <row r="1039" spans="1:17">
      <c r="A1039" s="112" t="s">
        <v>212</v>
      </c>
      <c r="B1039" s="112">
        <v>5</v>
      </c>
      <c r="C1039" s="112">
        <v>2025</v>
      </c>
      <c r="D1039" s="112" t="s">
        <v>211</v>
      </c>
      <c r="E1039" s="112" t="s">
        <v>211</v>
      </c>
      <c r="F1039" s="206">
        <v>45658</v>
      </c>
      <c r="G1039" s="112">
        <f t="shared" si="167"/>
        <v>31</v>
      </c>
      <c r="H1039" s="114">
        <f t="shared" si="164"/>
        <v>45688</v>
      </c>
      <c r="I1039" s="153">
        <f>_xlfn.XLOOKUP(Table12[[#This Row],[Month Year]],'Modelling New'!D:D,'Modelling New'!N:N)</f>
        <v>10.507</v>
      </c>
      <c r="J1039" s="61" t="e">
        <f>'Raw Data'!#REF!/J$1</f>
        <v>#REF!</v>
      </c>
      <c r="K1039" s="61" t="e">
        <f>'Raw Data'!#REF!/K$1</f>
        <v>#REF!</v>
      </c>
      <c r="L1039" s="61" t="e">
        <f>'Raw Data'!#REF!/L$1</f>
        <v>#REF!</v>
      </c>
      <c r="M1039" s="61" t="e">
        <f>'Raw Data'!#REF!/M$1</f>
        <v>#REF!</v>
      </c>
      <c r="N1039" s="61" t="e">
        <f>'Raw Data'!#REF!/N$1</f>
        <v>#REF!</v>
      </c>
      <c r="O1039" s="61" t="e">
        <f>'Raw Data'!#REF!/O$1</f>
        <v>#REF!</v>
      </c>
      <c r="P1039" s="61" t="str">
        <f t="shared" si="168"/>
        <v/>
      </c>
      <c r="Q1039" s="61" t="e">
        <f t="shared" si="169"/>
        <v>#REF!</v>
      </c>
    </row>
    <row r="1040" spans="1:17">
      <c r="A1040" s="112" t="s">
        <v>212</v>
      </c>
      <c r="B1040" s="112">
        <v>5</v>
      </c>
      <c r="C1040" s="112">
        <v>2025</v>
      </c>
      <c r="D1040" s="112" t="s">
        <v>211</v>
      </c>
      <c r="E1040" s="112" t="s">
        <v>211</v>
      </c>
      <c r="F1040" s="206">
        <v>45689</v>
      </c>
      <c r="G1040" s="112">
        <f t="shared" si="167"/>
        <v>28</v>
      </c>
      <c r="H1040" s="114">
        <f t="shared" si="164"/>
        <v>45689</v>
      </c>
      <c r="I1040" s="153">
        <f>_xlfn.XLOOKUP(Table12[[#This Row],[Month Year]],'Modelling New'!D:D,'Modelling New'!N:N)</f>
        <v>10.507</v>
      </c>
      <c r="J1040" s="61" t="e">
        <f>'Raw Data'!#REF!/J$1</f>
        <v>#REF!</v>
      </c>
      <c r="K1040" s="61" t="e">
        <f>'Raw Data'!#REF!/K$1</f>
        <v>#REF!</v>
      </c>
      <c r="L1040" s="61" t="e">
        <f>'Raw Data'!#REF!/L$1</f>
        <v>#REF!</v>
      </c>
      <c r="M1040" s="61" t="e">
        <f>'Raw Data'!#REF!/M$1</f>
        <v>#REF!</v>
      </c>
      <c r="N1040" s="61" t="e">
        <f>'Raw Data'!#REF!/N$1</f>
        <v>#REF!</v>
      </c>
      <c r="O1040" s="61" t="e">
        <f>'Raw Data'!#REF!/O$1</f>
        <v>#REF!</v>
      </c>
      <c r="P1040" s="61" t="str">
        <f t="shared" ref="P1040:P1054" si="170">IFERROR(AVERAGEIF(J1040:O1040,"&gt;"&amp;0,J1040:O1040),"")</f>
        <v/>
      </c>
      <c r="Q1040" s="61" t="e">
        <f t="shared" ref="Q1040:Q1054" si="171">MAXA(J1040:O1040)</f>
        <v>#REF!</v>
      </c>
    </row>
    <row r="1041" spans="1:17">
      <c r="A1041" s="112" t="s">
        <v>212</v>
      </c>
      <c r="B1041" s="112">
        <v>5</v>
      </c>
      <c r="C1041" s="112">
        <v>2025</v>
      </c>
      <c r="D1041" s="112" t="s">
        <v>211</v>
      </c>
      <c r="E1041" s="112" t="s">
        <v>211</v>
      </c>
      <c r="F1041" s="206">
        <v>45689</v>
      </c>
      <c r="G1041" s="112">
        <f t="shared" si="167"/>
        <v>28</v>
      </c>
      <c r="H1041" s="114">
        <f t="shared" si="164"/>
        <v>45690</v>
      </c>
      <c r="I1041" s="153">
        <f>_xlfn.XLOOKUP(Table12[[#This Row],[Month Year]],'Modelling New'!D:D,'Modelling New'!N:N)</f>
        <v>10.507</v>
      </c>
      <c r="J1041" s="61" t="e">
        <f>'Raw Data'!#REF!/J$1</f>
        <v>#REF!</v>
      </c>
      <c r="K1041" s="61" t="e">
        <f>'Raw Data'!#REF!/K$1</f>
        <v>#REF!</v>
      </c>
      <c r="L1041" s="61" t="e">
        <f>'Raw Data'!#REF!/L$1</f>
        <v>#REF!</v>
      </c>
      <c r="M1041" s="61" t="e">
        <f>'Raw Data'!#REF!/M$1</f>
        <v>#REF!</v>
      </c>
      <c r="N1041" s="61" t="e">
        <f>'Raw Data'!#REF!/N$1</f>
        <v>#REF!</v>
      </c>
      <c r="O1041" s="61" t="e">
        <f>'Raw Data'!#REF!/O$1</f>
        <v>#REF!</v>
      </c>
      <c r="P1041" s="61" t="str">
        <f t="shared" si="170"/>
        <v/>
      </c>
      <c r="Q1041" s="61" t="e">
        <f t="shared" si="171"/>
        <v>#REF!</v>
      </c>
    </row>
    <row r="1042" spans="1:17">
      <c r="A1042" s="112" t="s">
        <v>212</v>
      </c>
      <c r="B1042" s="112">
        <v>5</v>
      </c>
      <c r="C1042" s="112">
        <v>2025</v>
      </c>
      <c r="D1042" s="112" t="s">
        <v>211</v>
      </c>
      <c r="E1042" s="112" t="s">
        <v>211</v>
      </c>
      <c r="F1042" s="206">
        <v>45689</v>
      </c>
      <c r="G1042" s="112">
        <f t="shared" si="167"/>
        <v>28</v>
      </c>
      <c r="H1042" s="114">
        <f t="shared" si="164"/>
        <v>45691</v>
      </c>
      <c r="I1042" s="153">
        <f>_xlfn.XLOOKUP(Table12[[#This Row],[Month Year]],'Modelling New'!D:D,'Modelling New'!N:N)</f>
        <v>10.507</v>
      </c>
      <c r="J1042" s="61" t="e">
        <f>'Raw Data'!#REF!/J$1</f>
        <v>#REF!</v>
      </c>
      <c r="K1042" s="61" t="e">
        <f>'Raw Data'!#REF!/K$1</f>
        <v>#REF!</v>
      </c>
      <c r="L1042" s="61" t="e">
        <f>'Raw Data'!#REF!/L$1</f>
        <v>#REF!</v>
      </c>
      <c r="M1042" s="61" t="e">
        <f>'Raw Data'!#REF!/M$1</f>
        <v>#REF!</v>
      </c>
      <c r="N1042" s="61" t="e">
        <f>'Raw Data'!#REF!/N$1</f>
        <v>#REF!</v>
      </c>
      <c r="O1042" s="61" t="e">
        <f>'Raw Data'!#REF!/O$1</f>
        <v>#REF!</v>
      </c>
      <c r="P1042" s="61" t="str">
        <f t="shared" si="170"/>
        <v/>
      </c>
      <c r="Q1042" s="61" t="e">
        <f t="shared" si="171"/>
        <v>#REF!</v>
      </c>
    </row>
    <row r="1043" spans="1:17">
      <c r="A1043" s="112" t="s">
        <v>212</v>
      </c>
      <c r="B1043" s="112">
        <v>5</v>
      </c>
      <c r="C1043" s="112">
        <v>2025</v>
      </c>
      <c r="D1043" s="112" t="s">
        <v>211</v>
      </c>
      <c r="E1043" s="112" t="s">
        <v>211</v>
      </c>
      <c r="F1043" s="206">
        <v>45689</v>
      </c>
      <c r="G1043" s="112">
        <f t="shared" ref="G1043:G1056" si="172">DAY(EOMONTH(F1043,0))</f>
        <v>28</v>
      </c>
      <c r="H1043" s="114">
        <f t="shared" si="164"/>
        <v>45692</v>
      </c>
      <c r="I1043" s="153">
        <f>_xlfn.XLOOKUP(Table12[[#This Row],[Month Year]],'Modelling New'!D:D,'Modelling New'!N:N)</f>
        <v>10.507</v>
      </c>
      <c r="J1043" s="61" t="e">
        <f>'Raw Data'!#REF!/J$1</f>
        <v>#REF!</v>
      </c>
      <c r="K1043" s="61" t="e">
        <f>'Raw Data'!#REF!/K$1</f>
        <v>#REF!</v>
      </c>
      <c r="L1043" s="61" t="e">
        <f>'Raw Data'!#REF!/L$1</f>
        <v>#REF!</v>
      </c>
      <c r="M1043" s="61" t="e">
        <f>'Raw Data'!#REF!/M$1</f>
        <v>#REF!</v>
      </c>
      <c r="N1043" s="61" t="e">
        <f>'Raw Data'!#REF!/N$1</f>
        <v>#REF!</v>
      </c>
      <c r="O1043" s="61" t="e">
        <f>'Raw Data'!#REF!/O$1</f>
        <v>#REF!</v>
      </c>
      <c r="P1043" s="61" t="str">
        <f t="shared" si="170"/>
        <v/>
      </c>
      <c r="Q1043" s="61" t="e">
        <f t="shared" si="171"/>
        <v>#REF!</v>
      </c>
    </row>
    <row r="1044" spans="1:17">
      <c r="A1044" s="112" t="s">
        <v>212</v>
      </c>
      <c r="B1044" s="112">
        <v>5</v>
      </c>
      <c r="C1044" s="112">
        <v>2025</v>
      </c>
      <c r="D1044" s="112" t="s">
        <v>211</v>
      </c>
      <c r="E1044" s="112" t="s">
        <v>211</v>
      </c>
      <c r="F1044" s="206">
        <v>45689</v>
      </c>
      <c r="G1044" s="112">
        <f t="shared" si="172"/>
        <v>28</v>
      </c>
      <c r="H1044" s="114">
        <f t="shared" si="164"/>
        <v>45693</v>
      </c>
      <c r="I1044" s="153">
        <f>_xlfn.XLOOKUP(Table12[[#This Row],[Month Year]],'Modelling New'!D:D,'Modelling New'!N:N)</f>
        <v>10.507</v>
      </c>
      <c r="J1044" s="61" t="e">
        <f>'Raw Data'!#REF!/J$1</f>
        <v>#REF!</v>
      </c>
      <c r="K1044" s="61" t="e">
        <f>'Raw Data'!#REF!/K$1</f>
        <v>#REF!</v>
      </c>
      <c r="L1044" s="61" t="e">
        <f>'Raw Data'!#REF!/L$1</f>
        <v>#REF!</v>
      </c>
      <c r="M1044" s="61" t="e">
        <f>'Raw Data'!#REF!/M$1</f>
        <v>#REF!</v>
      </c>
      <c r="N1044" s="61" t="e">
        <f>'Raw Data'!#REF!/N$1</f>
        <v>#REF!</v>
      </c>
      <c r="O1044" s="61" t="e">
        <f>'Raw Data'!#REF!/O$1</f>
        <v>#REF!</v>
      </c>
      <c r="P1044" s="61" t="str">
        <f t="shared" si="170"/>
        <v/>
      </c>
      <c r="Q1044" s="61" t="e">
        <f t="shared" si="171"/>
        <v>#REF!</v>
      </c>
    </row>
    <row r="1045" spans="1:17">
      <c r="A1045" s="112" t="s">
        <v>212</v>
      </c>
      <c r="B1045" s="112">
        <v>5</v>
      </c>
      <c r="C1045" s="112">
        <v>2025</v>
      </c>
      <c r="D1045" s="112" t="s">
        <v>211</v>
      </c>
      <c r="E1045" s="112" t="s">
        <v>211</v>
      </c>
      <c r="F1045" s="206">
        <v>45689</v>
      </c>
      <c r="G1045" s="112">
        <f t="shared" si="172"/>
        <v>28</v>
      </c>
      <c r="H1045" s="114">
        <f t="shared" si="164"/>
        <v>45694</v>
      </c>
      <c r="I1045" s="153">
        <f>_xlfn.XLOOKUP(Table12[[#This Row],[Month Year]],'Modelling New'!D:D,'Modelling New'!N:N)</f>
        <v>10.507</v>
      </c>
      <c r="J1045" s="61" t="e">
        <f>'Raw Data'!#REF!/J$1</f>
        <v>#REF!</v>
      </c>
      <c r="K1045" s="61" t="e">
        <f>'Raw Data'!#REF!/K$1</f>
        <v>#REF!</v>
      </c>
      <c r="L1045" s="61" t="e">
        <f>'Raw Data'!#REF!/L$1</f>
        <v>#REF!</v>
      </c>
      <c r="M1045" s="61" t="e">
        <f>'Raw Data'!#REF!/M$1</f>
        <v>#REF!</v>
      </c>
      <c r="N1045" s="61" t="e">
        <f>'Raw Data'!#REF!/N$1</f>
        <v>#REF!</v>
      </c>
      <c r="O1045" s="61" t="e">
        <f>'Raw Data'!#REF!/O$1</f>
        <v>#REF!</v>
      </c>
      <c r="P1045" s="61" t="str">
        <f t="shared" si="170"/>
        <v/>
      </c>
      <c r="Q1045" s="61" t="e">
        <f t="shared" si="171"/>
        <v>#REF!</v>
      </c>
    </row>
    <row r="1046" spans="1:17">
      <c r="A1046" s="112" t="s">
        <v>212</v>
      </c>
      <c r="B1046" s="112">
        <v>5</v>
      </c>
      <c r="C1046" s="112">
        <v>2025</v>
      </c>
      <c r="D1046" s="112" t="s">
        <v>211</v>
      </c>
      <c r="E1046" s="112" t="s">
        <v>211</v>
      </c>
      <c r="F1046" s="206">
        <v>45689</v>
      </c>
      <c r="G1046" s="112">
        <f t="shared" si="172"/>
        <v>28</v>
      </c>
      <c r="H1046" s="114">
        <f t="shared" si="164"/>
        <v>45695</v>
      </c>
      <c r="I1046" s="153">
        <f>_xlfn.XLOOKUP(Table12[[#This Row],[Month Year]],'Modelling New'!D:D,'Modelling New'!N:N)</f>
        <v>10.507</v>
      </c>
      <c r="J1046" s="61" t="e">
        <f>'Raw Data'!#REF!/J$1</f>
        <v>#REF!</v>
      </c>
      <c r="K1046" s="61" t="e">
        <f>'Raw Data'!#REF!/K$1</f>
        <v>#REF!</v>
      </c>
      <c r="L1046" s="61" t="e">
        <f>'Raw Data'!#REF!/L$1</f>
        <v>#REF!</v>
      </c>
      <c r="M1046" s="61" t="e">
        <f>'Raw Data'!#REF!/M$1</f>
        <v>#REF!</v>
      </c>
      <c r="N1046" s="61" t="e">
        <f>'Raw Data'!#REF!/N$1</f>
        <v>#REF!</v>
      </c>
      <c r="O1046" s="61" t="e">
        <f>'Raw Data'!#REF!/O$1</f>
        <v>#REF!</v>
      </c>
      <c r="P1046" s="61" t="str">
        <f t="shared" si="170"/>
        <v/>
      </c>
      <c r="Q1046" s="61" t="e">
        <f t="shared" si="171"/>
        <v>#REF!</v>
      </c>
    </row>
    <row r="1047" spans="1:17">
      <c r="A1047" s="112" t="s">
        <v>212</v>
      </c>
      <c r="B1047" s="112">
        <v>5</v>
      </c>
      <c r="C1047" s="112">
        <v>2025</v>
      </c>
      <c r="D1047" s="112" t="s">
        <v>211</v>
      </c>
      <c r="E1047" s="112" t="s">
        <v>211</v>
      </c>
      <c r="F1047" s="206">
        <v>45689</v>
      </c>
      <c r="G1047" s="112">
        <f t="shared" si="172"/>
        <v>28</v>
      </c>
      <c r="H1047" s="114">
        <f t="shared" si="164"/>
        <v>45696</v>
      </c>
      <c r="I1047" s="153">
        <f>_xlfn.XLOOKUP(Table12[[#This Row],[Month Year]],'Modelling New'!D:D,'Modelling New'!N:N)</f>
        <v>10.507</v>
      </c>
      <c r="J1047" s="61" t="e">
        <f>'Raw Data'!#REF!/J$1</f>
        <v>#REF!</v>
      </c>
      <c r="K1047" s="61" t="e">
        <f>'Raw Data'!#REF!/K$1</f>
        <v>#REF!</v>
      </c>
      <c r="L1047" s="61" t="e">
        <f>'Raw Data'!#REF!/L$1</f>
        <v>#REF!</v>
      </c>
      <c r="M1047" s="61" t="e">
        <f>'Raw Data'!#REF!/M$1</f>
        <v>#REF!</v>
      </c>
      <c r="N1047" s="61" t="e">
        <f>'Raw Data'!#REF!/N$1</f>
        <v>#REF!</v>
      </c>
      <c r="O1047" s="61" t="e">
        <f>'Raw Data'!#REF!/O$1</f>
        <v>#REF!</v>
      </c>
      <c r="P1047" s="61" t="str">
        <f t="shared" si="170"/>
        <v/>
      </c>
      <c r="Q1047" s="61" t="e">
        <f t="shared" si="171"/>
        <v>#REF!</v>
      </c>
    </row>
    <row r="1048" spans="1:17">
      <c r="A1048" s="112" t="s">
        <v>212</v>
      </c>
      <c r="B1048" s="112">
        <v>5</v>
      </c>
      <c r="C1048" s="112">
        <v>2025</v>
      </c>
      <c r="D1048" s="112" t="s">
        <v>211</v>
      </c>
      <c r="E1048" s="112" t="s">
        <v>211</v>
      </c>
      <c r="F1048" s="206">
        <v>45689</v>
      </c>
      <c r="G1048" s="112">
        <f t="shared" si="172"/>
        <v>28</v>
      </c>
      <c r="H1048" s="114">
        <f t="shared" si="164"/>
        <v>45697</v>
      </c>
      <c r="I1048" s="153">
        <f>_xlfn.XLOOKUP(Table12[[#This Row],[Month Year]],'Modelling New'!D:D,'Modelling New'!N:N)</f>
        <v>10.507</v>
      </c>
      <c r="J1048" s="61" t="e">
        <f>'Raw Data'!#REF!/J$1</f>
        <v>#REF!</v>
      </c>
      <c r="K1048" s="61" t="e">
        <f>'Raw Data'!#REF!/K$1</f>
        <v>#REF!</v>
      </c>
      <c r="L1048" s="61" t="e">
        <f>'Raw Data'!#REF!/L$1</f>
        <v>#REF!</v>
      </c>
      <c r="M1048" s="61" t="e">
        <f>'Raw Data'!#REF!/M$1</f>
        <v>#REF!</v>
      </c>
      <c r="N1048" s="61" t="e">
        <f>'Raw Data'!#REF!/N$1</f>
        <v>#REF!</v>
      </c>
      <c r="O1048" s="61" t="e">
        <f>'Raw Data'!#REF!/O$1</f>
        <v>#REF!</v>
      </c>
      <c r="P1048" s="61" t="str">
        <f t="shared" si="170"/>
        <v/>
      </c>
      <c r="Q1048" s="61" t="e">
        <f t="shared" si="171"/>
        <v>#REF!</v>
      </c>
    </row>
    <row r="1049" spans="1:17">
      <c r="A1049" s="112" t="s">
        <v>212</v>
      </c>
      <c r="B1049" s="112">
        <v>5</v>
      </c>
      <c r="C1049" s="112">
        <v>2025</v>
      </c>
      <c r="D1049" s="112" t="s">
        <v>211</v>
      </c>
      <c r="E1049" s="112" t="s">
        <v>211</v>
      </c>
      <c r="F1049" s="206">
        <v>45689</v>
      </c>
      <c r="G1049" s="112">
        <f t="shared" si="172"/>
        <v>28</v>
      </c>
      <c r="H1049" s="114">
        <f t="shared" si="164"/>
        <v>45698</v>
      </c>
      <c r="I1049" s="153">
        <f>_xlfn.XLOOKUP(Table12[[#This Row],[Month Year]],'Modelling New'!D:D,'Modelling New'!N:N)</f>
        <v>10.507</v>
      </c>
      <c r="J1049" s="61" t="e">
        <f>'Raw Data'!#REF!/J$1</f>
        <v>#REF!</v>
      </c>
      <c r="K1049" s="61" t="e">
        <f>'Raw Data'!#REF!/K$1</f>
        <v>#REF!</v>
      </c>
      <c r="L1049" s="61" t="e">
        <f>'Raw Data'!#REF!/L$1</f>
        <v>#REF!</v>
      </c>
      <c r="M1049" s="61" t="e">
        <f>'Raw Data'!#REF!/M$1</f>
        <v>#REF!</v>
      </c>
      <c r="N1049" s="61" t="e">
        <f>'Raw Data'!#REF!/N$1</f>
        <v>#REF!</v>
      </c>
      <c r="O1049" s="61" t="e">
        <f>'Raw Data'!#REF!/O$1</f>
        <v>#REF!</v>
      </c>
      <c r="P1049" s="61" t="str">
        <f t="shared" si="170"/>
        <v/>
      </c>
      <c r="Q1049" s="61" t="e">
        <f t="shared" si="171"/>
        <v>#REF!</v>
      </c>
    </row>
    <row r="1050" spans="1:17">
      <c r="A1050" s="112" t="s">
        <v>212</v>
      </c>
      <c r="B1050" s="112">
        <v>5</v>
      </c>
      <c r="C1050" s="112">
        <v>2025</v>
      </c>
      <c r="D1050" s="112" t="s">
        <v>211</v>
      </c>
      <c r="E1050" s="112" t="s">
        <v>211</v>
      </c>
      <c r="F1050" s="206">
        <v>45689</v>
      </c>
      <c r="G1050" s="112">
        <f t="shared" si="172"/>
        <v>28</v>
      </c>
      <c r="H1050" s="114">
        <f t="shared" si="164"/>
        <v>45699</v>
      </c>
      <c r="I1050" s="153">
        <f>_xlfn.XLOOKUP(Table12[[#This Row],[Month Year]],'Modelling New'!D:D,'Modelling New'!N:N)</f>
        <v>10.507</v>
      </c>
      <c r="J1050" s="61" t="e">
        <f>'Raw Data'!#REF!/J$1</f>
        <v>#REF!</v>
      </c>
      <c r="K1050" s="61" t="e">
        <f>'Raw Data'!#REF!/K$1</f>
        <v>#REF!</v>
      </c>
      <c r="L1050" s="61" t="e">
        <f>'Raw Data'!#REF!/L$1</f>
        <v>#REF!</v>
      </c>
      <c r="M1050" s="61" t="e">
        <f>'Raw Data'!#REF!/M$1</f>
        <v>#REF!</v>
      </c>
      <c r="N1050" s="61" t="e">
        <f>'Raw Data'!#REF!/N$1</f>
        <v>#REF!</v>
      </c>
      <c r="O1050" s="61" t="e">
        <f>'Raw Data'!#REF!/O$1</f>
        <v>#REF!</v>
      </c>
      <c r="P1050" s="61" t="str">
        <f t="shared" si="170"/>
        <v/>
      </c>
      <c r="Q1050" s="61" t="e">
        <f t="shared" si="171"/>
        <v>#REF!</v>
      </c>
    </row>
    <row r="1051" spans="1:17">
      <c r="A1051" s="112" t="s">
        <v>212</v>
      </c>
      <c r="B1051" s="112">
        <v>5</v>
      </c>
      <c r="C1051" s="112">
        <v>2025</v>
      </c>
      <c r="D1051" s="112" t="s">
        <v>211</v>
      </c>
      <c r="E1051" s="112" t="s">
        <v>211</v>
      </c>
      <c r="F1051" s="206">
        <v>45689</v>
      </c>
      <c r="G1051" s="112">
        <f t="shared" si="172"/>
        <v>28</v>
      </c>
      <c r="H1051" s="114">
        <f t="shared" si="164"/>
        <v>45700</v>
      </c>
      <c r="I1051" s="153">
        <f>_xlfn.XLOOKUP(Table12[[#This Row],[Month Year]],'Modelling New'!D:D,'Modelling New'!N:N)</f>
        <v>10.507</v>
      </c>
      <c r="J1051" s="61" t="e">
        <f>'Raw Data'!#REF!/J$1</f>
        <v>#REF!</v>
      </c>
      <c r="K1051" s="61" t="e">
        <f>'Raw Data'!#REF!/K$1</f>
        <v>#REF!</v>
      </c>
      <c r="L1051" s="61" t="e">
        <f>'Raw Data'!#REF!/L$1</f>
        <v>#REF!</v>
      </c>
      <c r="M1051" s="61" t="e">
        <f>'Raw Data'!#REF!/M$1</f>
        <v>#REF!</v>
      </c>
      <c r="N1051" s="61" t="e">
        <f>'Raw Data'!#REF!/N$1</f>
        <v>#REF!</v>
      </c>
      <c r="O1051" s="61" t="e">
        <f>'Raw Data'!#REF!/O$1</f>
        <v>#REF!</v>
      </c>
      <c r="P1051" s="61" t="str">
        <f t="shared" si="170"/>
        <v/>
      </c>
      <c r="Q1051" s="61" t="e">
        <f t="shared" si="171"/>
        <v>#REF!</v>
      </c>
    </row>
    <row r="1052" spans="1:17">
      <c r="A1052" s="112" t="s">
        <v>212</v>
      </c>
      <c r="B1052" s="112">
        <v>5</v>
      </c>
      <c r="C1052" s="112">
        <v>2025</v>
      </c>
      <c r="D1052" s="112" t="s">
        <v>211</v>
      </c>
      <c r="E1052" s="112" t="s">
        <v>211</v>
      </c>
      <c r="F1052" s="206">
        <v>45689</v>
      </c>
      <c r="G1052" s="112">
        <f t="shared" si="172"/>
        <v>28</v>
      </c>
      <c r="H1052" s="114">
        <f t="shared" si="164"/>
        <v>45701</v>
      </c>
      <c r="I1052" s="153">
        <f>_xlfn.XLOOKUP(Table12[[#This Row],[Month Year]],'Modelling New'!D:D,'Modelling New'!N:N)</f>
        <v>10.507</v>
      </c>
      <c r="J1052" s="61" t="e">
        <f>'Raw Data'!#REF!/J$1</f>
        <v>#REF!</v>
      </c>
      <c r="K1052" s="61" t="e">
        <f>'Raw Data'!#REF!/K$1</f>
        <v>#REF!</v>
      </c>
      <c r="L1052" s="61" t="e">
        <f>'Raw Data'!#REF!/L$1</f>
        <v>#REF!</v>
      </c>
      <c r="M1052" s="61" t="e">
        <f>'Raw Data'!#REF!/M$1</f>
        <v>#REF!</v>
      </c>
      <c r="N1052" s="61" t="e">
        <f>'Raw Data'!#REF!/N$1</f>
        <v>#REF!</v>
      </c>
      <c r="O1052" s="61" t="e">
        <f>'Raw Data'!#REF!/O$1</f>
        <v>#REF!</v>
      </c>
      <c r="P1052" s="61" t="str">
        <f t="shared" si="170"/>
        <v/>
      </c>
      <c r="Q1052" s="61" t="e">
        <f t="shared" si="171"/>
        <v>#REF!</v>
      </c>
    </row>
    <row r="1053" spans="1:17">
      <c r="A1053" s="112" t="s">
        <v>212</v>
      </c>
      <c r="B1053" s="112">
        <v>5</v>
      </c>
      <c r="C1053" s="112">
        <v>2025</v>
      </c>
      <c r="D1053" s="112" t="s">
        <v>211</v>
      </c>
      <c r="E1053" s="112" t="s">
        <v>211</v>
      </c>
      <c r="F1053" s="206">
        <v>45689</v>
      </c>
      <c r="G1053" s="112">
        <f t="shared" si="172"/>
        <v>28</v>
      </c>
      <c r="H1053" s="114">
        <f t="shared" si="164"/>
        <v>45702</v>
      </c>
      <c r="I1053" s="153">
        <f>_xlfn.XLOOKUP(Table12[[#This Row],[Month Year]],'Modelling New'!D:D,'Modelling New'!N:N)</f>
        <v>10.507</v>
      </c>
      <c r="J1053" s="61" t="e">
        <f>'Raw Data'!#REF!/J$1</f>
        <v>#REF!</v>
      </c>
      <c r="K1053" s="61" t="e">
        <f>'Raw Data'!#REF!/K$1</f>
        <v>#REF!</v>
      </c>
      <c r="L1053" s="61" t="e">
        <f>'Raw Data'!#REF!/L$1</f>
        <v>#REF!</v>
      </c>
      <c r="M1053" s="61" t="e">
        <f>'Raw Data'!#REF!/M$1</f>
        <v>#REF!</v>
      </c>
      <c r="N1053" s="61" t="e">
        <f>'Raw Data'!#REF!/N$1</f>
        <v>#REF!</v>
      </c>
      <c r="O1053" s="61" t="e">
        <f>'Raw Data'!#REF!/O$1</f>
        <v>#REF!</v>
      </c>
      <c r="P1053" s="61" t="str">
        <f t="shared" si="170"/>
        <v/>
      </c>
      <c r="Q1053" s="61" t="e">
        <f t="shared" si="171"/>
        <v>#REF!</v>
      </c>
    </row>
    <row r="1054" spans="1:17">
      <c r="A1054" s="112" t="s">
        <v>212</v>
      </c>
      <c r="B1054" s="112">
        <v>5</v>
      </c>
      <c r="C1054" s="112">
        <v>2025</v>
      </c>
      <c r="D1054" s="112" t="s">
        <v>211</v>
      </c>
      <c r="E1054" s="112" t="s">
        <v>211</v>
      </c>
      <c r="F1054" s="206">
        <v>45689</v>
      </c>
      <c r="G1054" s="112">
        <f t="shared" si="172"/>
        <v>28</v>
      </c>
      <c r="H1054" s="114">
        <f t="shared" si="164"/>
        <v>45703</v>
      </c>
      <c r="I1054" s="153">
        <f>_xlfn.XLOOKUP(Table12[[#This Row],[Month Year]],'Modelling New'!D:D,'Modelling New'!N:N)</f>
        <v>10.507</v>
      </c>
      <c r="J1054" s="61" t="e">
        <f>'Raw Data'!#REF!/J$1</f>
        <v>#REF!</v>
      </c>
      <c r="K1054" s="61" t="e">
        <f>'Raw Data'!#REF!/K$1</f>
        <v>#REF!</v>
      </c>
      <c r="L1054" s="61" t="e">
        <f>'Raw Data'!#REF!/L$1</f>
        <v>#REF!</v>
      </c>
      <c r="M1054" s="61" t="e">
        <f>'Raw Data'!#REF!/M$1</f>
        <v>#REF!</v>
      </c>
      <c r="N1054" s="61" t="e">
        <f>'Raw Data'!#REF!/N$1</f>
        <v>#REF!</v>
      </c>
      <c r="O1054" s="61" t="e">
        <f>'Raw Data'!#REF!/O$1</f>
        <v>#REF!</v>
      </c>
      <c r="P1054" s="61" t="str">
        <f t="shared" si="170"/>
        <v/>
      </c>
      <c r="Q1054" s="61" t="e">
        <f t="shared" si="171"/>
        <v>#REF!</v>
      </c>
    </row>
    <row r="1055" spans="1:17">
      <c r="A1055" s="112" t="s">
        <v>212</v>
      </c>
      <c r="B1055" s="112">
        <v>5</v>
      </c>
      <c r="C1055" s="112">
        <v>2025</v>
      </c>
      <c r="D1055" s="112" t="s">
        <v>211</v>
      </c>
      <c r="E1055" s="112" t="s">
        <v>211</v>
      </c>
      <c r="F1055" s="206">
        <v>45689</v>
      </c>
      <c r="G1055" s="112">
        <f t="shared" si="172"/>
        <v>28</v>
      </c>
      <c r="H1055" s="114">
        <f t="shared" si="164"/>
        <v>45704</v>
      </c>
      <c r="I1055" s="153">
        <f>_xlfn.XLOOKUP(Table12[[#This Row],[Month Year]],'Modelling New'!D:D,'Modelling New'!N:N)</f>
        <v>10.507</v>
      </c>
      <c r="J1055" s="61" t="e">
        <f>'Raw Data'!#REF!/J$1</f>
        <v>#REF!</v>
      </c>
      <c r="K1055" s="61" t="e">
        <f>'Raw Data'!#REF!/K$1</f>
        <v>#REF!</v>
      </c>
      <c r="L1055" s="61" t="e">
        <f>'Raw Data'!#REF!/L$1</f>
        <v>#REF!</v>
      </c>
      <c r="M1055" s="61" t="e">
        <f>'Raw Data'!#REF!/M$1</f>
        <v>#REF!</v>
      </c>
      <c r="N1055" s="61" t="e">
        <f>'Raw Data'!#REF!/N$1</f>
        <v>#REF!</v>
      </c>
      <c r="O1055" s="61" t="e">
        <f>'Raw Data'!#REF!/O$1</f>
        <v>#REF!</v>
      </c>
      <c r="P1055" s="61" t="str">
        <f t="shared" ref="P1055:P1066" si="173">IFERROR(AVERAGEIF(J1055:O1055,"&gt;"&amp;0,J1055:O1055),"")</f>
        <v/>
      </c>
      <c r="Q1055" s="61" t="e">
        <f t="shared" ref="Q1055:Q1066" si="174">MAXA(J1055:O1055)</f>
        <v>#REF!</v>
      </c>
    </row>
    <row r="1056" spans="1:17">
      <c r="A1056" s="112" t="s">
        <v>212</v>
      </c>
      <c r="B1056" s="112">
        <v>5</v>
      </c>
      <c r="C1056" s="112">
        <v>2025</v>
      </c>
      <c r="D1056" s="112" t="s">
        <v>211</v>
      </c>
      <c r="E1056" s="112" t="s">
        <v>211</v>
      </c>
      <c r="F1056" s="206">
        <v>45689</v>
      </c>
      <c r="G1056" s="112">
        <f t="shared" si="172"/>
        <v>28</v>
      </c>
      <c r="H1056" s="114">
        <f t="shared" si="164"/>
        <v>45705</v>
      </c>
      <c r="I1056" s="153">
        <f>_xlfn.XLOOKUP(Table12[[#This Row],[Month Year]],'Modelling New'!D:D,'Modelling New'!N:N)</f>
        <v>10.507</v>
      </c>
      <c r="J1056" s="61" t="e">
        <f>'Raw Data'!#REF!/J$1</f>
        <v>#REF!</v>
      </c>
      <c r="K1056" s="61" t="e">
        <f>'Raw Data'!#REF!/K$1</f>
        <v>#REF!</v>
      </c>
      <c r="L1056" s="61" t="e">
        <f>'Raw Data'!#REF!/L$1</f>
        <v>#REF!</v>
      </c>
      <c r="M1056" s="61" t="e">
        <f>'Raw Data'!#REF!/M$1</f>
        <v>#REF!</v>
      </c>
      <c r="N1056" s="61" t="e">
        <f>'Raw Data'!#REF!/N$1</f>
        <v>#REF!</v>
      </c>
      <c r="O1056" s="61" t="e">
        <f>'Raw Data'!#REF!/O$1</f>
        <v>#REF!</v>
      </c>
      <c r="P1056" s="61" t="str">
        <f t="shared" si="173"/>
        <v/>
      </c>
      <c r="Q1056" s="61" t="e">
        <f t="shared" si="174"/>
        <v>#REF!</v>
      </c>
    </row>
    <row r="1057" spans="1:17">
      <c r="A1057" s="112" t="s">
        <v>212</v>
      </c>
      <c r="B1057" s="112">
        <v>5</v>
      </c>
      <c r="C1057" s="112">
        <v>2025</v>
      </c>
      <c r="D1057" s="112" t="s">
        <v>211</v>
      </c>
      <c r="E1057" s="112" t="s">
        <v>211</v>
      </c>
      <c r="F1057" s="206">
        <v>45689</v>
      </c>
      <c r="G1057" s="112">
        <f t="shared" ref="G1057:G1065" si="175">DAY(EOMONTH(F1057,0))</f>
        <v>28</v>
      </c>
      <c r="H1057" s="114">
        <f t="shared" si="164"/>
        <v>45706</v>
      </c>
      <c r="I1057" s="153">
        <f>_xlfn.XLOOKUP(Table12[[#This Row],[Month Year]],'Modelling New'!D:D,'Modelling New'!N:N)</f>
        <v>10.507</v>
      </c>
      <c r="J1057" s="61" t="e">
        <f>'Raw Data'!#REF!/J$1</f>
        <v>#REF!</v>
      </c>
      <c r="K1057" s="61" t="e">
        <f>'Raw Data'!#REF!/K$1</f>
        <v>#REF!</v>
      </c>
      <c r="L1057" s="61" t="e">
        <f>'Raw Data'!#REF!/L$1</f>
        <v>#REF!</v>
      </c>
      <c r="M1057" s="61" t="e">
        <f>'Raw Data'!#REF!/M$1</f>
        <v>#REF!</v>
      </c>
      <c r="N1057" s="61" t="e">
        <f>'Raw Data'!#REF!/N$1</f>
        <v>#REF!</v>
      </c>
      <c r="O1057" s="61" t="e">
        <f>'Raw Data'!#REF!/O$1</f>
        <v>#REF!</v>
      </c>
      <c r="P1057" s="61" t="str">
        <f t="shared" si="173"/>
        <v/>
      </c>
      <c r="Q1057" s="61" t="e">
        <f t="shared" si="174"/>
        <v>#REF!</v>
      </c>
    </row>
    <row r="1058" spans="1:17">
      <c r="A1058" s="112" t="s">
        <v>212</v>
      </c>
      <c r="B1058" s="112">
        <v>5</v>
      </c>
      <c r="C1058" s="112">
        <v>2025</v>
      </c>
      <c r="D1058" s="112" t="s">
        <v>211</v>
      </c>
      <c r="E1058" s="112" t="s">
        <v>211</v>
      </c>
      <c r="F1058" s="206">
        <v>45689</v>
      </c>
      <c r="G1058" s="112">
        <f t="shared" si="175"/>
        <v>28</v>
      </c>
      <c r="H1058" s="114">
        <f t="shared" si="164"/>
        <v>45707</v>
      </c>
      <c r="I1058" s="153">
        <f>_xlfn.XLOOKUP(Table12[[#This Row],[Month Year]],'Modelling New'!D:D,'Modelling New'!N:N)</f>
        <v>10.507</v>
      </c>
      <c r="J1058" s="61" t="e">
        <f>'Raw Data'!#REF!/J$1</f>
        <v>#REF!</v>
      </c>
      <c r="K1058" s="61" t="e">
        <f>'Raw Data'!#REF!/K$1</f>
        <v>#REF!</v>
      </c>
      <c r="L1058" s="61" t="e">
        <f>'Raw Data'!#REF!/L$1</f>
        <v>#REF!</v>
      </c>
      <c r="M1058" s="61" t="e">
        <f>'Raw Data'!#REF!/M$1</f>
        <v>#REF!</v>
      </c>
      <c r="N1058" s="61" t="e">
        <f>'Raw Data'!#REF!/N$1</f>
        <v>#REF!</v>
      </c>
      <c r="O1058" s="61" t="e">
        <f>'Raw Data'!#REF!/O$1</f>
        <v>#REF!</v>
      </c>
      <c r="P1058" s="61" t="str">
        <f t="shared" si="173"/>
        <v/>
      </c>
      <c r="Q1058" s="61" t="e">
        <f t="shared" si="174"/>
        <v>#REF!</v>
      </c>
    </row>
    <row r="1059" spans="1:17">
      <c r="A1059" s="112" t="s">
        <v>212</v>
      </c>
      <c r="B1059" s="112">
        <v>5</v>
      </c>
      <c r="C1059" s="112">
        <v>2025</v>
      </c>
      <c r="D1059" s="112" t="s">
        <v>211</v>
      </c>
      <c r="E1059" s="112" t="s">
        <v>211</v>
      </c>
      <c r="F1059" s="206">
        <v>45689</v>
      </c>
      <c r="G1059" s="112">
        <f t="shared" si="175"/>
        <v>28</v>
      </c>
      <c r="H1059" s="114">
        <f t="shared" si="164"/>
        <v>45708</v>
      </c>
      <c r="I1059" s="153">
        <f>_xlfn.XLOOKUP(Table12[[#This Row],[Month Year]],'Modelling New'!D:D,'Modelling New'!N:N)</f>
        <v>10.507</v>
      </c>
      <c r="J1059" s="61" t="e">
        <f>'Raw Data'!#REF!/J$1</f>
        <v>#REF!</v>
      </c>
      <c r="K1059" s="61" t="e">
        <f>'Raw Data'!#REF!/K$1</f>
        <v>#REF!</v>
      </c>
      <c r="L1059" s="61" t="e">
        <f>'Raw Data'!#REF!/L$1</f>
        <v>#REF!</v>
      </c>
      <c r="M1059" s="61" t="e">
        <f>'Raw Data'!#REF!/M$1</f>
        <v>#REF!</v>
      </c>
      <c r="N1059" s="61" t="e">
        <f>'Raw Data'!#REF!/N$1</f>
        <v>#REF!</v>
      </c>
      <c r="O1059" s="61" t="e">
        <f>'Raw Data'!#REF!/O$1</f>
        <v>#REF!</v>
      </c>
      <c r="P1059" s="61" t="str">
        <f t="shared" si="173"/>
        <v/>
      </c>
      <c r="Q1059" s="61" t="e">
        <f t="shared" si="174"/>
        <v>#REF!</v>
      </c>
    </row>
    <row r="1060" spans="1:17">
      <c r="A1060" s="112" t="s">
        <v>212</v>
      </c>
      <c r="B1060" s="112">
        <v>5</v>
      </c>
      <c r="C1060" s="112">
        <v>2025</v>
      </c>
      <c r="D1060" s="112" t="s">
        <v>211</v>
      </c>
      <c r="E1060" s="112" t="s">
        <v>211</v>
      </c>
      <c r="F1060" s="206">
        <v>45689</v>
      </c>
      <c r="G1060" s="112">
        <f t="shared" si="175"/>
        <v>28</v>
      </c>
      <c r="H1060" s="114">
        <f t="shared" si="164"/>
        <v>45709</v>
      </c>
      <c r="I1060" s="153">
        <f>_xlfn.XLOOKUP(Table12[[#This Row],[Month Year]],'Modelling New'!D:D,'Modelling New'!N:N)</f>
        <v>10.507</v>
      </c>
      <c r="J1060" s="61" t="e">
        <f>'Raw Data'!#REF!/J$1</f>
        <v>#REF!</v>
      </c>
      <c r="K1060" s="61" t="e">
        <f>'Raw Data'!#REF!/K$1</f>
        <v>#REF!</v>
      </c>
      <c r="L1060" s="61" t="e">
        <f>'Raw Data'!#REF!/L$1</f>
        <v>#REF!</v>
      </c>
      <c r="M1060" s="61" t="e">
        <f>'Raw Data'!#REF!/M$1</f>
        <v>#REF!</v>
      </c>
      <c r="N1060" s="61" t="e">
        <f>'Raw Data'!#REF!/N$1</f>
        <v>#REF!</v>
      </c>
      <c r="O1060" s="61" t="e">
        <f>'Raw Data'!#REF!/O$1</f>
        <v>#REF!</v>
      </c>
      <c r="P1060" s="61" t="str">
        <f t="shared" si="173"/>
        <v/>
      </c>
      <c r="Q1060" s="61" t="e">
        <f t="shared" si="174"/>
        <v>#REF!</v>
      </c>
    </row>
    <row r="1061" spans="1:17">
      <c r="A1061" s="112" t="s">
        <v>212</v>
      </c>
      <c r="B1061" s="112">
        <v>5</v>
      </c>
      <c r="C1061" s="112">
        <v>2025</v>
      </c>
      <c r="D1061" s="112" t="s">
        <v>211</v>
      </c>
      <c r="E1061" s="112" t="s">
        <v>211</v>
      </c>
      <c r="F1061" s="206">
        <v>45689</v>
      </c>
      <c r="G1061" s="112">
        <f t="shared" si="175"/>
        <v>28</v>
      </c>
      <c r="H1061" s="114">
        <f t="shared" si="164"/>
        <v>45710</v>
      </c>
      <c r="I1061" s="153">
        <f>_xlfn.XLOOKUP(Table12[[#This Row],[Month Year]],'Modelling New'!D:D,'Modelling New'!N:N)</f>
        <v>10.507</v>
      </c>
      <c r="J1061" s="61" t="e">
        <f>'Raw Data'!#REF!/J$1</f>
        <v>#REF!</v>
      </c>
      <c r="K1061" s="61" t="e">
        <f>'Raw Data'!#REF!/K$1</f>
        <v>#REF!</v>
      </c>
      <c r="L1061" s="61" t="e">
        <f>'Raw Data'!#REF!/L$1</f>
        <v>#REF!</v>
      </c>
      <c r="M1061" s="61" t="e">
        <f>'Raw Data'!#REF!/M$1</f>
        <v>#REF!</v>
      </c>
      <c r="N1061" s="61" t="e">
        <f>'Raw Data'!#REF!/N$1</f>
        <v>#REF!</v>
      </c>
      <c r="O1061" s="61" t="e">
        <f>'Raw Data'!#REF!/O$1</f>
        <v>#REF!</v>
      </c>
      <c r="P1061" s="61" t="str">
        <f t="shared" si="173"/>
        <v/>
      </c>
      <c r="Q1061" s="61" t="e">
        <f t="shared" si="174"/>
        <v>#REF!</v>
      </c>
    </row>
    <row r="1062" spans="1:17">
      <c r="A1062" s="112" t="s">
        <v>212</v>
      </c>
      <c r="B1062" s="112">
        <v>5</v>
      </c>
      <c r="C1062" s="112">
        <v>2025</v>
      </c>
      <c r="D1062" s="112" t="s">
        <v>211</v>
      </c>
      <c r="E1062" s="112" t="s">
        <v>211</v>
      </c>
      <c r="F1062" s="206">
        <v>45689</v>
      </c>
      <c r="G1062" s="112">
        <f t="shared" si="175"/>
        <v>28</v>
      </c>
      <c r="H1062" s="114">
        <f t="shared" si="164"/>
        <v>45711</v>
      </c>
      <c r="I1062" s="153">
        <f>_xlfn.XLOOKUP(Table12[[#This Row],[Month Year]],'Modelling New'!D:D,'Modelling New'!N:N)</f>
        <v>10.507</v>
      </c>
      <c r="J1062" s="61" t="e">
        <f>'Raw Data'!#REF!/J$1</f>
        <v>#REF!</v>
      </c>
      <c r="K1062" s="61" t="e">
        <f>'Raw Data'!#REF!/K$1</f>
        <v>#REF!</v>
      </c>
      <c r="L1062" s="61" t="e">
        <f>'Raw Data'!#REF!/L$1</f>
        <v>#REF!</v>
      </c>
      <c r="M1062" s="61" t="e">
        <f>'Raw Data'!#REF!/M$1</f>
        <v>#REF!</v>
      </c>
      <c r="N1062" s="61" t="e">
        <f>'Raw Data'!#REF!/N$1</f>
        <v>#REF!</v>
      </c>
      <c r="O1062" s="61" t="e">
        <f>'Raw Data'!#REF!/O$1</f>
        <v>#REF!</v>
      </c>
      <c r="P1062" s="61" t="str">
        <f t="shared" si="173"/>
        <v/>
      </c>
      <c r="Q1062" s="61" t="e">
        <f t="shared" si="174"/>
        <v>#REF!</v>
      </c>
    </row>
    <row r="1063" spans="1:17">
      <c r="A1063" s="112" t="s">
        <v>212</v>
      </c>
      <c r="B1063" s="112">
        <v>5</v>
      </c>
      <c r="C1063" s="112">
        <v>2025</v>
      </c>
      <c r="D1063" s="112" t="s">
        <v>211</v>
      </c>
      <c r="E1063" s="112" t="s">
        <v>211</v>
      </c>
      <c r="F1063" s="206">
        <v>45689</v>
      </c>
      <c r="G1063" s="112">
        <f t="shared" si="175"/>
        <v>28</v>
      </c>
      <c r="H1063" s="114">
        <f t="shared" si="164"/>
        <v>45712</v>
      </c>
      <c r="I1063" s="153">
        <f>_xlfn.XLOOKUP(Table12[[#This Row],[Month Year]],'Modelling New'!D:D,'Modelling New'!N:N)</f>
        <v>10.507</v>
      </c>
      <c r="J1063" s="61" t="e">
        <f>'Raw Data'!#REF!/J$1</f>
        <v>#REF!</v>
      </c>
      <c r="K1063" s="61" t="e">
        <f>'Raw Data'!#REF!/K$1</f>
        <v>#REF!</v>
      </c>
      <c r="L1063" s="61" t="e">
        <f>'Raw Data'!#REF!/L$1</f>
        <v>#REF!</v>
      </c>
      <c r="M1063" s="61" t="e">
        <f>'Raw Data'!#REF!/M$1</f>
        <v>#REF!</v>
      </c>
      <c r="N1063" s="61" t="e">
        <f>'Raw Data'!#REF!/N$1</f>
        <v>#REF!</v>
      </c>
      <c r="O1063" s="61" t="e">
        <f>'Raw Data'!#REF!/O$1</f>
        <v>#REF!</v>
      </c>
      <c r="P1063" s="61" t="str">
        <f t="shared" si="173"/>
        <v/>
      </c>
      <c r="Q1063" s="61" t="e">
        <f t="shared" si="174"/>
        <v>#REF!</v>
      </c>
    </row>
    <row r="1064" spans="1:17">
      <c r="A1064" s="112" t="s">
        <v>212</v>
      </c>
      <c r="B1064" s="112">
        <v>5</v>
      </c>
      <c r="C1064" s="112">
        <v>2025</v>
      </c>
      <c r="D1064" s="112" t="s">
        <v>211</v>
      </c>
      <c r="E1064" s="112" t="s">
        <v>211</v>
      </c>
      <c r="F1064" s="206">
        <v>45689</v>
      </c>
      <c r="G1064" s="112">
        <f t="shared" si="175"/>
        <v>28</v>
      </c>
      <c r="H1064" s="114">
        <f t="shared" si="164"/>
        <v>45713</v>
      </c>
      <c r="I1064" s="153">
        <f>_xlfn.XLOOKUP(Table12[[#This Row],[Month Year]],'Modelling New'!D:D,'Modelling New'!N:N)</f>
        <v>10.507</v>
      </c>
      <c r="J1064" s="61" t="e">
        <f>'Raw Data'!#REF!/J$1</f>
        <v>#REF!</v>
      </c>
      <c r="K1064" s="61" t="e">
        <f>'Raw Data'!#REF!/K$1</f>
        <v>#REF!</v>
      </c>
      <c r="L1064" s="61" t="e">
        <f>'Raw Data'!#REF!/L$1</f>
        <v>#REF!</v>
      </c>
      <c r="M1064" s="61" t="e">
        <f>'Raw Data'!#REF!/M$1</f>
        <v>#REF!</v>
      </c>
      <c r="N1064" s="61" t="e">
        <f>'Raw Data'!#REF!/N$1</f>
        <v>#REF!</v>
      </c>
      <c r="O1064" s="61" t="e">
        <f>'Raw Data'!#REF!/O$1</f>
        <v>#REF!</v>
      </c>
      <c r="P1064" s="61" t="str">
        <f t="shared" si="173"/>
        <v/>
      </c>
      <c r="Q1064" s="61" t="e">
        <f t="shared" si="174"/>
        <v>#REF!</v>
      </c>
    </row>
    <row r="1065" spans="1:17">
      <c r="A1065" s="112" t="s">
        <v>212</v>
      </c>
      <c r="B1065" s="112">
        <v>5</v>
      </c>
      <c r="C1065" s="112">
        <v>2025</v>
      </c>
      <c r="D1065" s="112" t="s">
        <v>211</v>
      </c>
      <c r="E1065" s="112" t="s">
        <v>211</v>
      </c>
      <c r="F1065" s="206">
        <v>45689</v>
      </c>
      <c r="G1065" s="112">
        <f t="shared" si="175"/>
        <v>28</v>
      </c>
      <c r="H1065" s="114">
        <f t="shared" si="164"/>
        <v>45714</v>
      </c>
      <c r="I1065" s="153">
        <f>_xlfn.XLOOKUP(Table12[[#This Row],[Month Year]],'Modelling New'!D:D,'Modelling New'!N:N)</f>
        <v>10.507</v>
      </c>
      <c r="J1065" s="61" t="e">
        <f>'Raw Data'!#REF!/J$1</f>
        <v>#REF!</v>
      </c>
      <c r="K1065" s="61" t="e">
        <f>'Raw Data'!#REF!/K$1</f>
        <v>#REF!</v>
      </c>
      <c r="L1065" s="61" t="e">
        <f>'Raw Data'!#REF!/L$1</f>
        <v>#REF!</v>
      </c>
      <c r="M1065" s="61" t="e">
        <f>'Raw Data'!#REF!/M$1</f>
        <v>#REF!</v>
      </c>
      <c r="N1065" s="61" t="e">
        <f>'Raw Data'!#REF!/N$1</f>
        <v>#REF!</v>
      </c>
      <c r="O1065" s="61" t="e">
        <f>'Raw Data'!#REF!/O$1</f>
        <v>#REF!</v>
      </c>
      <c r="P1065" s="61" t="str">
        <f t="shared" si="173"/>
        <v/>
      </c>
      <c r="Q1065" s="61" t="e">
        <f t="shared" si="174"/>
        <v>#REF!</v>
      </c>
    </row>
    <row r="1066" spans="1:17">
      <c r="A1066" s="112" t="s">
        <v>212</v>
      </c>
      <c r="B1066" s="112">
        <v>5</v>
      </c>
      <c r="C1066" s="112">
        <v>2025</v>
      </c>
      <c r="D1066" s="112" t="s">
        <v>211</v>
      </c>
      <c r="E1066" s="112" t="s">
        <v>211</v>
      </c>
      <c r="F1066" s="206">
        <v>45689</v>
      </c>
      <c r="G1066" s="112">
        <f t="shared" ref="G1066:G1067" si="176">DAY(EOMONTH(F1066,0))</f>
        <v>28</v>
      </c>
      <c r="H1066" s="114">
        <f t="shared" si="164"/>
        <v>45715</v>
      </c>
      <c r="I1066" s="153">
        <f>_xlfn.XLOOKUP(Table12[[#This Row],[Month Year]],'Modelling New'!D:D,'Modelling New'!N:N)</f>
        <v>10.507</v>
      </c>
      <c r="J1066" s="61" t="e">
        <f>'Raw Data'!#REF!/J$1</f>
        <v>#REF!</v>
      </c>
      <c r="K1066" s="61" t="e">
        <f>'Raw Data'!#REF!/K$1</f>
        <v>#REF!</v>
      </c>
      <c r="L1066" s="61" t="e">
        <f>'Raw Data'!#REF!/L$1</f>
        <v>#REF!</v>
      </c>
      <c r="M1066" s="61" t="e">
        <f>'Raw Data'!#REF!/M$1</f>
        <v>#REF!</v>
      </c>
      <c r="N1066" s="61" t="e">
        <f>'Raw Data'!#REF!/N$1</f>
        <v>#REF!</v>
      </c>
      <c r="O1066" s="61" t="e">
        <f>'Raw Data'!#REF!/O$1</f>
        <v>#REF!</v>
      </c>
      <c r="P1066" s="61" t="str">
        <f t="shared" si="173"/>
        <v/>
      </c>
      <c r="Q1066" s="61" t="e">
        <f t="shared" si="174"/>
        <v>#REF!</v>
      </c>
    </row>
    <row r="1067" spans="1:17">
      <c r="A1067" s="112" t="s">
        <v>212</v>
      </c>
      <c r="B1067" s="112">
        <v>5</v>
      </c>
      <c r="C1067" s="112">
        <v>2025</v>
      </c>
      <c r="D1067" s="112" t="s">
        <v>211</v>
      </c>
      <c r="E1067" s="112" t="s">
        <v>211</v>
      </c>
      <c r="F1067" s="206">
        <v>45689</v>
      </c>
      <c r="G1067" s="112">
        <f t="shared" si="176"/>
        <v>28</v>
      </c>
      <c r="H1067" s="114">
        <f t="shared" si="164"/>
        <v>45716</v>
      </c>
      <c r="I1067" s="153">
        <f>_xlfn.XLOOKUP(Table12[[#This Row],[Month Year]],'Modelling New'!D:D,'Modelling New'!N:N)</f>
        <v>10.507</v>
      </c>
      <c r="J1067" s="61" t="e">
        <f>'Raw Data'!#REF!/J$1</f>
        <v>#REF!</v>
      </c>
      <c r="K1067" s="61" t="e">
        <f>'Raw Data'!#REF!/K$1</f>
        <v>#REF!</v>
      </c>
      <c r="L1067" s="61" t="e">
        <f>'Raw Data'!#REF!/L$1</f>
        <v>#REF!</v>
      </c>
      <c r="M1067" s="61" t="e">
        <f>'Raw Data'!#REF!/M$1</f>
        <v>#REF!</v>
      </c>
      <c r="N1067" s="61" t="e">
        <f>'Raw Data'!#REF!/N$1</f>
        <v>#REF!</v>
      </c>
      <c r="O1067" s="61" t="e">
        <f>'Raw Data'!#REF!/O$1</f>
        <v>#REF!</v>
      </c>
      <c r="P1067" s="61" t="str">
        <f t="shared" ref="P1067" si="177">IFERROR(AVERAGEIF(J1067:O1067,"&gt;"&amp;0,J1067:O1067),"")</f>
        <v/>
      </c>
      <c r="Q1067" s="61" t="e">
        <f t="shared" ref="Q1067" si="178">MAXA(J1067:O1067)</f>
        <v>#REF!</v>
      </c>
    </row>
    <row r="1068" spans="1:17">
      <c r="A1068" s="112" t="s">
        <v>212</v>
      </c>
      <c r="B1068" s="112">
        <v>3</v>
      </c>
      <c r="C1068" s="112">
        <v>2025</v>
      </c>
      <c r="D1068" s="112" t="s">
        <v>211</v>
      </c>
      <c r="E1068" s="112" t="s">
        <v>211</v>
      </c>
      <c r="F1068" s="206">
        <v>45717</v>
      </c>
      <c r="G1068" s="112">
        <f t="shared" ref="G1068:G1086" si="179">DAY(EOMONTH(F1068,0))</f>
        <v>31</v>
      </c>
      <c r="H1068" s="114">
        <f t="shared" si="164"/>
        <v>45717</v>
      </c>
      <c r="I1068" s="153">
        <f>_xlfn.XLOOKUP(Table12[[#This Row],[Month Year]],'Modelling New'!D:D,'Modelling New'!N:N)</f>
        <v>10.507</v>
      </c>
      <c r="J1068" s="61" t="e">
        <f>'Raw Data'!#REF!/J$1</f>
        <v>#REF!</v>
      </c>
      <c r="K1068" s="61" t="e">
        <f>'Raw Data'!#REF!/K$1</f>
        <v>#REF!</v>
      </c>
      <c r="L1068" s="61" t="e">
        <f>'Raw Data'!#REF!/L$1</f>
        <v>#REF!</v>
      </c>
      <c r="M1068" s="61" t="e">
        <f>'Raw Data'!#REF!/M$1</f>
        <v>#REF!</v>
      </c>
      <c r="N1068" s="61" t="e">
        <f>'Raw Data'!#REF!/N$1</f>
        <v>#REF!</v>
      </c>
      <c r="O1068" s="61" t="e">
        <f>'Raw Data'!#REF!/O$1</f>
        <v>#REF!</v>
      </c>
      <c r="P1068" s="61" t="str">
        <f t="shared" ref="P1068:P1078" si="180">IFERROR(AVERAGEIF(J1068:O1068,"&gt;"&amp;0,J1068:O1068),"")</f>
        <v/>
      </c>
      <c r="Q1068" s="61" t="e">
        <f t="shared" ref="Q1068:Q1078" si="181">MAXA(J1068:O1068)</f>
        <v>#REF!</v>
      </c>
    </row>
    <row r="1069" spans="1:17">
      <c r="A1069" s="112" t="s">
        <v>212</v>
      </c>
      <c r="B1069" s="112">
        <v>3</v>
      </c>
      <c r="C1069" s="112">
        <v>2025</v>
      </c>
      <c r="D1069" s="112" t="s">
        <v>211</v>
      </c>
      <c r="E1069" s="112" t="s">
        <v>211</v>
      </c>
      <c r="F1069" s="206">
        <v>45717</v>
      </c>
      <c r="G1069" s="112">
        <f t="shared" si="179"/>
        <v>31</v>
      </c>
      <c r="H1069" s="114">
        <f t="shared" si="164"/>
        <v>45718</v>
      </c>
      <c r="I1069" s="153">
        <f>_xlfn.XLOOKUP(Table12[[#This Row],[Month Year]],'Modelling New'!D:D,'Modelling New'!N:N)</f>
        <v>10.507</v>
      </c>
      <c r="J1069" s="61" t="e">
        <f>'Raw Data'!#REF!/J$1</f>
        <v>#REF!</v>
      </c>
      <c r="K1069" s="61" t="e">
        <f>'Raw Data'!#REF!/K$1</f>
        <v>#REF!</v>
      </c>
      <c r="L1069" s="61" t="e">
        <f>'Raw Data'!#REF!/L$1</f>
        <v>#REF!</v>
      </c>
      <c r="M1069" s="61" t="e">
        <f>'Raw Data'!#REF!/M$1</f>
        <v>#REF!</v>
      </c>
      <c r="N1069" s="61" t="e">
        <f>'Raw Data'!#REF!/N$1</f>
        <v>#REF!</v>
      </c>
      <c r="O1069" s="61" t="e">
        <f>'Raw Data'!#REF!/O$1</f>
        <v>#REF!</v>
      </c>
      <c r="P1069" s="61" t="str">
        <f t="shared" si="180"/>
        <v/>
      </c>
      <c r="Q1069" s="61" t="e">
        <f t="shared" si="181"/>
        <v>#REF!</v>
      </c>
    </row>
    <row r="1070" spans="1:17">
      <c r="A1070" s="112" t="s">
        <v>212</v>
      </c>
      <c r="B1070" s="112">
        <v>3</v>
      </c>
      <c r="C1070" s="112">
        <v>2025</v>
      </c>
      <c r="D1070" s="112" t="s">
        <v>211</v>
      </c>
      <c r="E1070" s="112" t="s">
        <v>211</v>
      </c>
      <c r="F1070" s="206">
        <v>45717</v>
      </c>
      <c r="G1070" s="112">
        <f t="shared" si="179"/>
        <v>31</v>
      </c>
      <c r="H1070" s="114">
        <f t="shared" si="164"/>
        <v>45719</v>
      </c>
      <c r="I1070" s="153">
        <f>_xlfn.XLOOKUP(Table12[[#This Row],[Month Year]],'Modelling New'!D:D,'Modelling New'!N:N)</f>
        <v>10.507</v>
      </c>
      <c r="J1070" s="61" t="e">
        <f>'Raw Data'!#REF!/J$1</f>
        <v>#REF!</v>
      </c>
      <c r="K1070" s="61" t="e">
        <f>'Raw Data'!#REF!/K$1</f>
        <v>#REF!</v>
      </c>
      <c r="L1070" s="61" t="e">
        <f>'Raw Data'!#REF!/L$1</f>
        <v>#REF!</v>
      </c>
      <c r="M1070" s="61" t="e">
        <f>'Raw Data'!#REF!/M$1</f>
        <v>#REF!</v>
      </c>
      <c r="N1070" s="61" t="e">
        <f>'Raw Data'!#REF!/N$1</f>
        <v>#REF!</v>
      </c>
      <c r="O1070" s="61" t="e">
        <f>'Raw Data'!#REF!/O$1</f>
        <v>#REF!</v>
      </c>
      <c r="P1070" s="61" t="str">
        <f t="shared" si="180"/>
        <v/>
      </c>
      <c r="Q1070" s="61" t="e">
        <f t="shared" si="181"/>
        <v>#REF!</v>
      </c>
    </row>
    <row r="1071" spans="1:17">
      <c r="A1071" s="112" t="s">
        <v>212</v>
      </c>
      <c r="B1071" s="112">
        <v>3</v>
      </c>
      <c r="C1071" s="112">
        <v>2025</v>
      </c>
      <c r="D1071" s="112" t="s">
        <v>211</v>
      </c>
      <c r="E1071" s="112" t="s">
        <v>211</v>
      </c>
      <c r="F1071" s="206">
        <v>45717</v>
      </c>
      <c r="G1071" s="112">
        <f t="shared" si="179"/>
        <v>31</v>
      </c>
      <c r="H1071" s="114">
        <f t="shared" si="164"/>
        <v>45720</v>
      </c>
      <c r="I1071" s="153">
        <f>_xlfn.XLOOKUP(Table12[[#This Row],[Month Year]],'Modelling New'!D:D,'Modelling New'!N:N)</f>
        <v>10.507</v>
      </c>
      <c r="J1071" s="61" t="e">
        <f>'Raw Data'!#REF!/J$1</f>
        <v>#REF!</v>
      </c>
      <c r="K1071" s="61" t="e">
        <f>'Raw Data'!#REF!/K$1</f>
        <v>#REF!</v>
      </c>
      <c r="L1071" s="61" t="e">
        <f>'Raw Data'!#REF!/L$1</f>
        <v>#REF!</v>
      </c>
      <c r="M1071" s="61" t="e">
        <f>'Raw Data'!#REF!/M$1</f>
        <v>#REF!</v>
      </c>
      <c r="N1071" s="61" t="e">
        <f>'Raw Data'!#REF!/N$1</f>
        <v>#REF!</v>
      </c>
      <c r="O1071" s="61" t="e">
        <f>'Raw Data'!#REF!/O$1</f>
        <v>#REF!</v>
      </c>
      <c r="P1071" s="61" t="str">
        <f t="shared" si="180"/>
        <v/>
      </c>
      <c r="Q1071" s="61" t="e">
        <f t="shared" si="181"/>
        <v>#REF!</v>
      </c>
    </row>
    <row r="1072" spans="1:17">
      <c r="A1072" s="112" t="s">
        <v>212</v>
      </c>
      <c r="B1072" s="112">
        <v>3</v>
      </c>
      <c r="C1072" s="112">
        <v>2025</v>
      </c>
      <c r="D1072" s="112" t="s">
        <v>211</v>
      </c>
      <c r="E1072" s="112" t="s">
        <v>211</v>
      </c>
      <c r="F1072" s="206">
        <v>45717</v>
      </c>
      <c r="G1072" s="112">
        <f t="shared" si="179"/>
        <v>31</v>
      </c>
      <c r="H1072" s="114">
        <f t="shared" si="164"/>
        <v>45721</v>
      </c>
      <c r="I1072" s="153">
        <f>_xlfn.XLOOKUP(Table12[[#This Row],[Month Year]],'Modelling New'!D:D,'Modelling New'!N:N)</f>
        <v>10.507</v>
      </c>
      <c r="J1072" s="61" t="e">
        <f>'Raw Data'!#REF!/J$1</f>
        <v>#REF!</v>
      </c>
      <c r="K1072" s="61" t="e">
        <f>'Raw Data'!#REF!/K$1</f>
        <v>#REF!</v>
      </c>
      <c r="L1072" s="61" t="e">
        <f>'Raw Data'!#REF!/L$1</f>
        <v>#REF!</v>
      </c>
      <c r="M1072" s="61" t="e">
        <f>'Raw Data'!#REF!/M$1</f>
        <v>#REF!</v>
      </c>
      <c r="N1072" s="61" t="e">
        <f>'Raw Data'!#REF!/N$1</f>
        <v>#REF!</v>
      </c>
      <c r="O1072" s="61" t="e">
        <f>'Raw Data'!#REF!/O$1</f>
        <v>#REF!</v>
      </c>
      <c r="P1072" s="61" t="str">
        <f t="shared" si="180"/>
        <v/>
      </c>
      <c r="Q1072" s="61" t="e">
        <f t="shared" si="181"/>
        <v>#REF!</v>
      </c>
    </row>
    <row r="1073" spans="1:17">
      <c r="A1073" s="112" t="s">
        <v>212</v>
      </c>
      <c r="B1073" s="112">
        <v>3</v>
      </c>
      <c r="C1073" s="112">
        <v>2025</v>
      </c>
      <c r="D1073" s="112" t="s">
        <v>211</v>
      </c>
      <c r="E1073" s="112" t="s">
        <v>211</v>
      </c>
      <c r="F1073" s="206">
        <v>45717</v>
      </c>
      <c r="G1073" s="112">
        <f t="shared" si="179"/>
        <v>31</v>
      </c>
      <c r="H1073" s="114">
        <f t="shared" si="164"/>
        <v>45722</v>
      </c>
      <c r="I1073" s="153">
        <f>_xlfn.XLOOKUP(Table12[[#This Row],[Month Year]],'Modelling New'!D:D,'Modelling New'!N:N)</f>
        <v>10.507</v>
      </c>
      <c r="J1073" s="61" t="e">
        <f>'Raw Data'!#REF!/J$1</f>
        <v>#REF!</v>
      </c>
      <c r="K1073" s="61" t="e">
        <f>'Raw Data'!#REF!/K$1</f>
        <v>#REF!</v>
      </c>
      <c r="L1073" s="61" t="e">
        <f>'Raw Data'!#REF!/L$1</f>
        <v>#REF!</v>
      </c>
      <c r="M1073" s="61" t="e">
        <f>'Raw Data'!#REF!/M$1</f>
        <v>#REF!</v>
      </c>
      <c r="N1073" s="61" t="e">
        <f>'Raw Data'!#REF!/N$1</f>
        <v>#REF!</v>
      </c>
      <c r="O1073" s="61" t="e">
        <f>'Raw Data'!#REF!/O$1</f>
        <v>#REF!</v>
      </c>
      <c r="P1073" s="61" t="str">
        <f t="shared" si="180"/>
        <v/>
      </c>
      <c r="Q1073" s="61" t="e">
        <f t="shared" si="181"/>
        <v>#REF!</v>
      </c>
    </row>
    <row r="1074" spans="1:17">
      <c r="A1074" s="112" t="s">
        <v>212</v>
      </c>
      <c r="B1074" s="112">
        <v>3</v>
      </c>
      <c r="C1074" s="112">
        <v>2025</v>
      </c>
      <c r="D1074" s="112" t="s">
        <v>211</v>
      </c>
      <c r="E1074" s="112" t="s">
        <v>211</v>
      </c>
      <c r="F1074" s="206">
        <v>45717</v>
      </c>
      <c r="G1074" s="112">
        <f t="shared" si="179"/>
        <v>31</v>
      </c>
      <c r="H1074" s="114">
        <f t="shared" ref="H1074:H1098" si="182">H1073+1</f>
        <v>45723</v>
      </c>
      <c r="I1074" s="153">
        <f>_xlfn.XLOOKUP(Table12[[#This Row],[Month Year]],'Modelling New'!D:D,'Modelling New'!N:N)</f>
        <v>10.507</v>
      </c>
      <c r="J1074" s="61" t="e">
        <f>'Raw Data'!#REF!/J$1</f>
        <v>#REF!</v>
      </c>
      <c r="K1074" s="61" t="e">
        <f>'Raw Data'!#REF!/K$1</f>
        <v>#REF!</v>
      </c>
      <c r="L1074" s="61" t="e">
        <f>'Raw Data'!#REF!/L$1</f>
        <v>#REF!</v>
      </c>
      <c r="M1074" s="61" t="e">
        <f>'Raw Data'!#REF!/M$1</f>
        <v>#REF!</v>
      </c>
      <c r="N1074" s="61" t="e">
        <f>'Raw Data'!#REF!/N$1</f>
        <v>#REF!</v>
      </c>
      <c r="O1074" s="61" t="e">
        <f>'Raw Data'!#REF!/O$1</f>
        <v>#REF!</v>
      </c>
      <c r="P1074" s="61" t="str">
        <f t="shared" si="180"/>
        <v/>
      </c>
      <c r="Q1074" s="61" t="e">
        <f t="shared" si="181"/>
        <v>#REF!</v>
      </c>
    </row>
    <row r="1075" spans="1:17">
      <c r="A1075" s="112" t="s">
        <v>212</v>
      </c>
      <c r="B1075" s="112">
        <v>3</v>
      </c>
      <c r="C1075" s="112">
        <v>2025</v>
      </c>
      <c r="D1075" s="112" t="s">
        <v>211</v>
      </c>
      <c r="E1075" s="112" t="s">
        <v>211</v>
      </c>
      <c r="F1075" s="206">
        <v>45717</v>
      </c>
      <c r="G1075" s="112">
        <f t="shared" si="179"/>
        <v>31</v>
      </c>
      <c r="H1075" s="114">
        <f t="shared" si="182"/>
        <v>45724</v>
      </c>
      <c r="I1075" s="153">
        <f>_xlfn.XLOOKUP(Table12[[#This Row],[Month Year]],'Modelling New'!D:D,'Modelling New'!N:N)</f>
        <v>10.507</v>
      </c>
      <c r="J1075" s="61" t="e">
        <f>'Raw Data'!#REF!/J$1</f>
        <v>#REF!</v>
      </c>
      <c r="K1075" s="61" t="e">
        <f>'Raw Data'!#REF!/K$1</f>
        <v>#REF!</v>
      </c>
      <c r="L1075" s="61" t="e">
        <f>'Raw Data'!#REF!/L$1</f>
        <v>#REF!</v>
      </c>
      <c r="M1075" s="61" t="e">
        <f>'Raw Data'!#REF!/M$1</f>
        <v>#REF!</v>
      </c>
      <c r="N1075" s="61" t="e">
        <f>'Raw Data'!#REF!/N$1</f>
        <v>#REF!</v>
      </c>
      <c r="O1075" s="61" t="e">
        <f>'Raw Data'!#REF!/O$1</f>
        <v>#REF!</v>
      </c>
      <c r="P1075" s="61" t="str">
        <f t="shared" si="180"/>
        <v/>
      </c>
      <c r="Q1075" s="61" t="e">
        <f t="shared" si="181"/>
        <v>#REF!</v>
      </c>
    </row>
    <row r="1076" spans="1:17">
      <c r="A1076" s="112" t="s">
        <v>212</v>
      </c>
      <c r="B1076" s="112">
        <v>3</v>
      </c>
      <c r="C1076" s="112">
        <v>2025</v>
      </c>
      <c r="D1076" s="112" t="s">
        <v>211</v>
      </c>
      <c r="E1076" s="112" t="s">
        <v>211</v>
      </c>
      <c r="F1076" s="206">
        <v>45717</v>
      </c>
      <c r="G1076" s="112">
        <f t="shared" si="179"/>
        <v>31</v>
      </c>
      <c r="H1076" s="114">
        <f t="shared" si="182"/>
        <v>45725</v>
      </c>
      <c r="I1076" s="153">
        <f>_xlfn.XLOOKUP(Table12[[#This Row],[Month Year]],'Modelling New'!D:D,'Modelling New'!N:N)</f>
        <v>10.507</v>
      </c>
      <c r="J1076" s="61" t="e">
        <f>'Raw Data'!#REF!/J$1</f>
        <v>#REF!</v>
      </c>
      <c r="K1076" s="61" t="e">
        <f>'Raw Data'!#REF!/K$1</f>
        <v>#REF!</v>
      </c>
      <c r="L1076" s="61" t="e">
        <f>'Raw Data'!#REF!/L$1</f>
        <v>#REF!</v>
      </c>
      <c r="M1076" s="61" t="e">
        <f>'Raw Data'!#REF!/M$1</f>
        <v>#REF!</v>
      </c>
      <c r="N1076" s="61" t="e">
        <f>'Raw Data'!#REF!/N$1</f>
        <v>#REF!</v>
      </c>
      <c r="O1076" s="61" t="e">
        <f>'Raw Data'!#REF!/O$1</f>
        <v>#REF!</v>
      </c>
      <c r="P1076" s="61" t="str">
        <f t="shared" si="180"/>
        <v/>
      </c>
      <c r="Q1076" s="61" t="e">
        <f t="shared" si="181"/>
        <v>#REF!</v>
      </c>
    </row>
    <row r="1077" spans="1:17">
      <c r="A1077" s="112" t="s">
        <v>212</v>
      </c>
      <c r="B1077" s="112">
        <v>3</v>
      </c>
      <c r="C1077" s="112">
        <v>2025</v>
      </c>
      <c r="D1077" s="112" t="s">
        <v>211</v>
      </c>
      <c r="E1077" s="112" t="s">
        <v>211</v>
      </c>
      <c r="F1077" s="206">
        <v>45717</v>
      </c>
      <c r="G1077" s="112">
        <f t="shared" si="179"/>
        <v>31</v>
      </c>
      <c r="H1077" s="114">
        <f t="shared" si="182"/>
        <v>45726</v>
      </c>
      <c r="I1077" s="153">
        <f>_xlfn.XLOOKUP(Table12[[#This Row],[Month Year]],'Modelling New'!D:D,'Modelling New'!N:N)</f>
        <v>10.507</v>
      </c>
      <c r="J1077" s="61" t="e">
        <f>'Raw Data'!#REF!/J$1</f>
        <v>#REF!</v>
      </c>
      <c r="K1077" s="61" t="e">
        <f>'Raw Data'!#REF!/K$1</f>
        <v>#REF!</v>
      </c>
      <c r="L1077" s="61" t="e">
        <f>'Raw Data'!#REF!/L$1</f>
        <v>#REF!</v>
      </c>
      <c r="M1077" s="61" t="e">
        <f>'Raw Data'!#REF!/M$1</f>
        <v>#REF!</v>
      </c>
      <c r="N1077" s="61" t="e">
        <f>'Raw Data'!#REF!/N$1</f>
        <v>#REF!</v>
      </c>
      <c r="O1077" s="61" t="e">
        <f>'Raw Data'!#REF!/O$1</f>
        <v>#REF!</v>
      </c>
      <c r="P1077" s="61" t="str">
        <f t="shared" si="180"/>
        <v/>
      </c>
      <c r="Q1077" s="61" t="e">
        <f t="shared" si="181"/>
        <v>#REF!</v>
      </c>
    </row>
    <row r="1078" spans="1:17">
      <c r="A1078" s="112" t="s">
        <v>212</v>
      </c>
      <c r="B1078" s="112">
        <v>3</v>
      </c>
      <c r="C1078" s="112">
        <v>2025</v>
      </c>
      <c r="D1078" s="112" t="s">
        <v>211</v>
      </c>
      <c r="E1078" s="112" t="s">
        <v>211</v>
      </c>
      <c r="F1078" s="206">
        <v>45717</v>
      </c>
      <c r="G1078" s="112">
        <f t="shared" si="179"/>
        <v>31</v>
      </c>
      <c r="H1078" s="114">
        <f t="shared" si="182"/>
        <v>45727</v>
      </c>
      <c r="I1078" s="153">
        <f>_xlfn.XLOOKUP(Table12[[#This Row],[Month Year]],'Modelling New'!D:D,'Modelling New'!N:N)</f>
        <v>10.507</v>
      </c>
      <c r="J1078" s="61" t="e">
        <f>'Raw Data'!#REF!/J$1</f>
        <v>#REF!</v>
      </c>
      <c r="K1078" s="61" t="e">
        <f>'Raw Data'!#REF!/K$1</f>
        <v>#REF!</v>
      </c>
      <c r="L1078" s="61" t="e">
        <f>'Raw Data'!#REF!/L$1</f>
        <v>#REF!</v>
      </c>
      <c r="M1078" s="61" t="e">
        <f>'Raw Data'!#REF!/M$1</f>
        <v>#REF!</v>
      </c>
      <c r="N1078" s="61" t="e">
        <f>'Raw Data'!#REF!/N$1</f>
        <v>#REF!</v>
      </c>
      <c r="O1078" s="61" t="e">
        <f>'Raw Data'!#REF!/O$1</f>
        <v>#REF!</v>
      </c>
      <c r="P1078" s="61" t="str">
        <f t="shared" si="180"/>
        <v/>
      </c>
      <c r="Q1078" s="61" t="e">
        <f t="shared" si="181"/>
        <v>#REF!</v>
      </c>
    </row>
    <row r="1079" spans="1:17">
      <c r="A1079" s="112" t="s">
        <v>212</v>
      </c>
      <c r="B1079" s="112">
        <v>3</v>
      </c>
      <c r="C1079" s="112">
        <v>2025</v>
      </c>
      <c r="D1079" s="112" t="s">
        <v>211</v>
      </c>
      <c r="E1079" s="112" t="s">
        <v>211</v>
      </c>
      <c r="F1079" s="206">
        <v>45717</v>
      </c>
      <c r="G1079" s="112">
        <f t="shared" si="179"/>
        <v>31</v>
      </c>
      <c r="H1079" s="114">
        <f t="shared" si="182"/>
        <v>45728</v>
      </c>
      <c r="I1079" s="153">
        <f>_xlfn.XLOOKUP(Table12[[#This Row],[Month Year]],'Modelling New'!D:D,'Modelling New'!N:N)</f>
        <v>10.507</v>
      </c>
      <c r="J1079" s="61" t="e">
        <f>'Raw Data'!#REF!/J$1</f>
        <v>#REF!</v>
      </c>
      <c r="K1079" s="61" t="e">
        <f>'Raw Data'!#REF!/K$1</f>
        <v>#REF!</v>
      </c>
      <c r="L1079" s="61" t="e">
        <f>'Raw Data'!#REF!/L$1</f>
        <v>#REF!</v>
      </c>
      <c r="M1079" s="61" t="e">
        <f>'Raw Data'!#REF!/M$1</f>
        <v>#REF!</v>
      </c>
      <c r="N1079" s="61" t="e">
        <f>'Raw Data'!#REF!/N$1</f>
        <v>#REF!</v>
      </c>
      <c r="O1079" s="61" t="e">
        <f>'Raw Data'!#REF!/O$1</f>
        <v>#REF!</v>
      </c>
      <c r="P1079" s="61" t="str">
        <f t="shared" ref="P1079:P1084" si="183">IFERROR(AVERAGEIF(J1079:O1079,"&gt;"&amp;0,J1079:O1079),"")</f>
        <v/>
      </c>
      <c r="Q1079" s="61" t="e">
        <f t="shared" ref="Q1079:Q1084" si="184">MAXA(J1079:O1079)</f>
        <v>#REF!</v>
      </c>
    </row>
    <row r="1080" spans="1:17">
      <c r="A1080" s="112" t="s">
        <v>212</v>
      </c>
      <c r="B1080" s="112">
        <v>3</v>
      </c>
      <c r="C1080" s="112">
        <v>2025</v>
      </c>
      <c r="D1080" s="112" t="s">
        <v>211</v>
      </c>
      <c r="E1080" s="112" t="s">
        <v>211</v>
      </c>
      <c r="F1080" s="206">
        <v>45717</v>
      </c>
      <c r="G1080" s="112">
        <f t="shared" si="179"/>
        <v>31</v>
      </c>
      <c r="H1080" s="114">
        <f t="shared" si="182"/>
        <v>45729</v>
      </c>
      <c r="I1080" s="153">
        <f>_xlfn.XLOOKUP(Table12[[#This Row],[Month Year]],'Modelling New'!D:D,'Modelling New'!N:N)</f>
        <v>10.507</v>
      </c>
      <c r="J1080" s="61" t="e">
        <f>'Raw Data'!#REF!/J$1</f>
        <v>#REF!</v>
      </c>
      <c r="K1080" s="61" t="e">
        <f>'Raw Data'!#REF!/K$1</f>
        <v>#REF!</v>
      </c>
      <c r="L1080" s="61" t="e">
        <f>'Raw Data'!#REF!/L$1</f>
        <v>#REF!</v>
      </c>
      <c r="M1080" s="61" t="e">
        <f>'Raw Data'!#REF!/M$1</f>
        <v>#REF!</v>
      </c>
      <c r="N1080" s="61" t="e">
        <f>'Raw Data'!#REF!/N$1</f>
        <v>#REF!</v>
      </c>
      <c r="O1080" s="61" t="e">
        <f>'Raw Data'!#REF!/O$1</f>
        <v>#REF!</v>
      </c>
      <c r="P1080" s="61" t="str">
        <f t="shared" si="183"/>
        <v/>
      </c>
      <c r="Q1080" s="61" t="e">
        <f t="shared" si="184"/>
        <v>#REF!</v>
      </c>
    </row>
    <row r="1081" spans="1:17">
      <c r="A1081" s="112" t="s">
        <v>212</v>
      </c>
      <c r="B1081" s="112">
        <v>3</v>
      </c>
      <c r="C1081" s="112">
        <v>2025</v>
      </c>
      <c r="D1081" s="112" t="s">
        <v>211</v>
      </c>
      <c r="E1081" s="112" t="s">
        <v>211</v>
      </c>
      <c r="F1081" s="206">
        <v>45717</v>
      </c>
      <c r="G1081" s="112">
        <f t="shared" si="179"/>
        <v>31</v>
      </c>
      <c r="H1081" s="114">
        <f t="shared" si="182"/>
        <v>45730</v>
      </c>
      <c r="I1081" s="153">
        <f>_xlfn.XLOOKUP(Table12[[#This Row],[Month Year]],'Modelling New'!D:D,'Modelling New'!N:N)</f>
        <v>10.507</v>
      </c>
      <c r="J1081" s="61" t="e">
        <f>'Raw Data'!#REF!/J$1</f>
        <v>#REF!</v>
      </c>
      <c r="K1081" s="61" t="e">
        <f>'Raw Data'!#REF!/K$1</f>
        <v>#REF!</v>
      </c>
      <c r="L1081" s="61" t="e">
        <f>'Raw Data'!#REF!/L$1</f>
        <v>#REF!</v>
      </c>
      <c r="M1081" s="61" t="e">
        <f>'Raw Data'!#REF!/M$1</f>
        <v>#REF!</v>
      </c>
      <c r="N1081" s="61" t="e">
        <f>'Raw Data'!#REF!/N$1</f>
        <v>#REF!</v>
      </c>
      <c r="O1081" s="61" t="e">
        <f>'Raw Data'!#REF!/O$1</f>
        <v>#REF!</v>
      </c>
      <c r="P1081" s="61" t="str">
        <f t="shared" si="183"/>
        <v/>
      </c>
      <c r="Q1081" s="61" t="e">
        <f t="shared" si="184"/>
        <v>#REF!</v>
      </c>
    </row>
    <row r="1082" spans="1:17">
      <c r="A1082" s="112" t="s">
        <v>212</v>
      </c>
      <c r="B1082" s="112">
        <v>3</v>
      </c>
      <c r="C1082" s="112">
        <v>2025</v>
      </c>
      <c r="D1082" s="112" t="s">
        <v>211</v>
      </c>
      <c r="E1082" s="112" t="s">
        <v>211</v>
      </c>
      <c r="F1082" s="206">
        <v>45717</v>
      </c>
      <c r="G1082" s="112">
        <f t="shared" si="179"/>
        <v>31</v>
      </c>
      <c r="H1082" s="114">
        <f t="shared" si="182"/>
        <v>45731</v>
      </c>
      <c r="I1082" s="153">
        <f>_xlfn.XLOOKUP(Table12[[#This Row],[Month Year]],'Modelling New'!D:D,'Modelling New'!N:N)</f>
        <v>10.507</v>
      </c>
      <c r="J1082" s="61" t="e">
        <f>'Raw Data'!#REF!/J$1</f>
        <v>#REF!</v>
      </c>
      <c r="K1082" s="61" t="e">
        <f>'Raw Data'!#REF!/K$1</f>
        <v>#REF!</v>
      </c>
      <c r="L1082" s="61" t="e">
        <f>'Raw Data'!#REF!/L$1</f>
        <v>#REF!</v>
      </c>
      <c r="M1082" s="61" t="e">
        <f>'Raw Data'!#REF!/M$1</f>
        <v>#REF!</v>
      </c>
      <c r="N1082" s="61" t="e">
        <f>'Raw Data'!#REF!/N$1</f>
        <v>#REF!</v>
      </c>
      <c r="O1082" s="61" t="e">
        <f>'Raw Data'!#REF!/O$1</f>
        <v>#REF!</v>
      </c>
      <c r="P1082" s="61" t="str">
        <f t="shared" si="183"/>
        <v/>
      </c>
      <c r="Q1082" s="61" t="e">
        <f t="shared" si="184"/>
        <v>#REF!</v>
      </c>
    </row>
    <row r="1083" spans="1:17">
      <c r="A1083" s="112" t="s">
        <v>212</v>
      </c>
      <c r="B1083" s="112">
        <v>3</v>
      </c>
      <c r="C1083" s="112">
        <v>2025</v>
      </c>
      <c r="D1083" s="112" t="s">
        <v>211</v>
      </c>
      <c r="E1083" s="112" t="s">
        <v>211</v>
      </c>
      <c r="F1083" s="206">
        <v>45717</v>
      </c>
      <c r="G1083" s="112">
        <f t="shared" si="179"/>
        <v>31</v>
      </c>
      <c r="H1083" s="114">
        <f t="shared" si="182"/>
        <v>45732</v>
      </c>
      <c r="I1083" s="153">
        <f>_xlfn.XLOOKUP(Table12[[#This Row],[Month Year]],'Modelling New'!D:D,'Modelling New'!N:N)</f>
        <v>10.507</v>
      </c>
      <c r="J1083" s="61" t="e">
        <f>'Raw Data'!#REF!/J$1</f>
        <v>#REF!</v>
      </c>
      <c r="K1083" s="61" t="e">
        <f>'Raw Data'!#REF!/K$1</f>
        <v>#REF!</v>
      </c>
      <c r="L1083" s="61" t="e">
        <f>'Raw Data'!#REF!/L$1</f>
        <v>#REF!</v>
      </c>
      <c r="M1083" s="61" t="e">
        <f>'Raw Data'!#REF!/M$1</f>
        <v>#REF!</v>
      </c>
      <c r="N1083" s="61" t="e">
        <f>'Raw Data'!#REF!/N$1</f>
        <v>#REF!</v>
      </c>
      <c r="O1083" s="61" t="e">
        <f>'Raw Data'!#REF!/O$1</f>
        <v>#REF!</v>
      </c>
      <c r="P1083" s="61" t="str">
        <f t="shared" si="183"/>
        <v/>
      </c>
      <c r="Q1083" s="61" t="e">
        <f t="shared" si="184"/>
        <v>#REF!</v>
      </c>
    </row>
    <row r="1084" spans="1:17">
      <c r="A1084" s="112" t="s">
        <v>212</v>
      </c>
      <c r="B1084" s="112">
        <v>3</v>
      </c>
      <c r="C1084" s="112">
        <v>2025</v>
      </c>
      <c r="D1084" s="112" t="s">
        <v>211</v>
      </c>
      <c r="E1084" s="112" t="s">
        <v>211</v>
      </c>
      <c r="F1084" s="206">
        <v>45717</v>
      </c>
      <c r="G1084" s="112">
        <f t="shared" si="179"/>
        <v>31</v>
      </c>
      <c r="H1084" s="114">
        <f t="shared" si="182"/>
        <v>45733</v>
      </c>
      <c r="I1084" s="153">
        <f>_xlfn.XLOOKUP(Table12[[#This Row],[Month Year]],'Modelling New'!D:D,'Modelling New'!N:N)</f>
        <v>10.507</v>
      </c>
      <c r="J1084" s="61" t="e">
        <f>'Raw Data'!#REF!/J$1</f>
        <v>#REF!</v>
      </c>
      <c r="K1084" s="61" t="e">
        <f>'Raw Data'!#REF!/K$1</f>
        <v>#REF!</v>
      </c>
      <c r="L1084" s="61" t="e">
        <f>'Raw Data'!#REF!/L$1</f>
        <v>#REF!</v>
      </c>
      <c r="M1084" s="61" t="e">
        <f>'Raw Data'!#REF!/M$1</f>
        <v>#REF!</v>
      </c>
      <c r="N1084" s="61" t="e">
        <f>'Raw Data'!#REF!/N$1</f>
        <v>#REF!</v>
      </c>
      <c r="O1084" s="61" t="e">
        <f>'Raw Data'!#REF!/O$1</f>
        <v>#REF!</v>
      </c>
      <c r="P1084" s="61" t="str">
        <f t="shared" si="183"/>
        <v/>
      </c>
      <c r="Q1084" s="61" t="e">
        <f t="shared" si="184"/>
        <v>#REF!</v>
      </c>
    </row>
    <row r="1085" spans="1:17">
      <c r="A1085" s="112" t="s">
        <v>212</v>
      </c>
      <c r="B1085" s="112">
        <v>3</v>
      </c>
      <c r="C1085" s="112">
        <v>2025</v>
      </c>
      <c r="D1085" s="112" t="s">
        <v>211</v>
      </c>
      <c r="E1085" s="112" t="s">
        <v>211</v>
      </c>
      <c r="F1085" s="206">
        <v>45717</v>
      </c>
      <c r="G1085" s="112">
        <f t="shared" si="179"/>
        <v>31</v>
      </c>
      <c r="H1085" s="114">
        <f t="shared" si="182"/>
        <v>45734</v>
      </c>
      <c r="I1085" s="153">
        <f>_xlfn.XLOOKUP(Table12[[#This Row],[Month Year]],'Modelling New'!D:D,'Modelling New'!N:N)</f>
        <v>10.507</v>
      </c>
      <c r="J1085" s="61" t="e">
        <f>'Raw Data'!#REF!/J$1</f>
        <v>#REF!</v>
      </c>
      <c r="K1085" s="61" t="e">
        <f>'Raw Data'!#REF!/K$1</f>
        <v>#REF!</v>
      </c>
      <c r="L1085" s="61" t="e">
        <f>'Raw Data'!#REF!/L$1</f>
        <v>#REF!</v>
      </c>
      <c r="M1085" s="61" t="e">
        <f>'Raw Data'!#REF!/M$1</f>
        <v>#REF!</v>
      </c>
      <c r="N1085" s="61" t="e">
        <f>'Raw Data'!#REF!/N$1</f>
        <v>#REF!</v>
      </c>
      <c r="O1085" s="61" t="e">
        <f>'Raw Data'!#REF!/O$1</f>
        <v>#REF!</v>
      </c>
      <c r="P1085" s="61" t="str">
        <f t="shared" ref="P1085:P1089" si="185">IFERROR(AVERAGEIF(J1085:O1085,"&gt;"&amp;0,J1085:O1085),"")</f>
        <v/>
      </c>
      <c r="Q1085" s="61" t="e">
        <f t="shared" ref="Q1085:Q1089" si="186">MAXA(J1085:O1085)</f>
        <v>#REF!</v>
      </c>
    </row>
    <row r="1086" spans="1:17">
      <c r="A1086" s="112" t="s">
        <v>212</v>
      </c>
      <c r="B1086" s="112">
        <v>3</v>
      </c>
      <c r="C1086" s="112">
        <v>2025</v>
      </c>
      <c r="D1086" s="112" t="s">
        <v>211</v>
      </c>
      <c r="E1086" s="112" t="s">
        <v>211</v>
      </c>
      <c r="F1086" s="206">
        <v>45717</v>
      </c>
      <c r="G1086" s="112">
        <f t="shared" si="179"/>
        <v>31</v>
      </c>
      <c r="H1086" s="114">
        <f t="shared" si="182"/>
        <v>45735</v>
      </c>
      <c r="I1086" s="153">
        <f>_xlfn.XLOOKUP(Table12[[#This Row],[Month Year]],'Modelling New'!D:D,'Modelling New'!N:N)</f>
        <v>10.507</v>
      </c>
      <c r="J1086" s="61" t="e">
        <f>'Raw Data'!#REF!/J$1</f>
        <v>#REF!</v>
      </c>
      <c r="K1086" s="61" t="e">
        <f>'Raw Data'!#REF!/K$1</f>
        <v>#REF!</v>
      </c>
      <c r="L1086" s="61" t="e">
        <f>'Raw Data'!#REF!/L$1</f>
        <v>#REF!</v>
      </c>
      <c r="M1086" s="61" t="e">
        <f>'Raw Data'!#REF!/M$1</f>
        <v>#REF!</v>
      </c>
      <c r="N1086" s="61" t="e">
        <f>'Raw Data'!#REF!/N$1</f>
        <v>#REF!</v>
      </c>
      <c r="O1086" s="61" t="e">
        <f>'Raw Data'!#REF!/O$1</f>
        <v>#REF!</v>
      </c>
      <c r="P1086" s="61" t="str">
        <f t="shared" si="185"/>
        <v/>
      </c>
      <c r="Q1086" s="61" t="e">
        <f t="shared" si="186"/>
        <v>#REF!</v>
      </c>
    </row>
    <row r="1087" spans="1:17">
      <c r="A1087" s="112" t="s">
        <v>212</v>
      </c>
      <c r="B1087" s="112">
        <v>3</v>
      </c>
      <c r="C1087" s="112">
        <v>2025</v>
      </c>
      <c r="D1087" s="112" t="s">
        <v>211</v>
      </c>
      <c r="E1087" s="112" t="s">
        <v>211</v>
      </c>
      <c r="F1087" s="206">
        <v>45717</v>
      </c>
      <c r="G1087" s="112">
        <f t="shared" ref="G1087:G1098" si="187">DAY(EOMONTH(F1087,0))</f>
        <v>31</v>
      </c>
      <c r="H1087" s="114">
        <f t="shared" si="182"/>
        <v>45736</v>
      </c>
      <c r="I1087" s="153">
        <f>_xlfn.XLOOKUP(Table12[[#This Row],[Month Year]],'Modelling New'!D:D,'Modelling New'!N:N)</f>
        <v>10.507</v>
      </c>
      <c r="J1087" s="61" t="e">
        <f>'Raw Data'!#REF!/J$1</f>
        <v>#REF!</v>
      </c>
      <c r="K1087" s="61" t="e">
        <f>'Raw Data'!#REF!/K$1</f>
        <v>#REF!</v>
      </c>
      <c r="L1087" s="61" t="e">
        <f>'Raw Data'!#REF!/L$1</f>
        <v>#REF!</v>
      </c>
      <c r="M1087" s="61" t="e">
        <f>'Raw Data'!#REF!/M$1</f>
        <v>#REF!</v>
      </c>
      <c r="N1087" s="61" t="e">
        <f>'Raw Data'!#REF!/N$1</f>
        <v>#REF!</v>
      </c>
      <c r="O1087" s="61" t="e">
        <f>'Raw Data'!#REF!/O$1</f>
        <v>#REF!</v>
      </c>
      <c r="P1087" s="61" t="str">
        <f t="shared" si="185"/>
        <v/>
      </c>
      <c r="Q1087" s="61" t="e">
        <f t="shared" si="186"/>
        <v>#REF!</v>
      </c>
    </row>
    <row r="1088" spans="1:17">
      <c r="A1088" s="112" t="s">
        <v>212</v>
      </c>
      <c r="B1088" s="112">
        <v>3</v>
      </c>
      <c r="C1088" s="112">
        <v>2025</v>
      </c>
      <c r="D1088" s="112" t="s">
        <v>211</v>
      </c>
      <c r="E1088" s="112" t="s">
        <v>211</v>
      </c>
      <c r="F1088" s="206">
        <v>45717</v>
      </c>
      <c r="G1088" s="112">
        <f t="shared" si="187"/>
        <v>31</v>
      </c>
      <c r="H1088" s="114">
        <f t="shared" si="182"/>
        <v>45737</v>
      </c>
      <c r="I1088" s="153">
        <f>_xlfn.XLOOKUP(Table12[[#This Row],[Month Year]],'Modelling New'!D:D,'Modelling New'!N:N)</f>
        <v>10.507</v>
      </c>
      <c r="J1088" s="61" t="e">
        <f>'Raw Data'!#REF!/J$1</f>
        <v>#REF!</v>
      </c>
      <c r="K1088" s="61" t="e">
        <f>'Raw Data'!#REF!/K$1</f>
        <v>#REF!</v>
      </c>
      <c r="L1088" s="61" t="e">
        <f>'Raw Data'!#REF!/L$1</f>
        <v>#REF!</v>
      </c>
      <c r="M1088" s="61" t="e">
        <f>'Raw Data'!#REF!/M$1</f>
        <v>#REF!</v>
      </c>
      <c r="N1088" s="61" t="e">
        <f>'Raw Data'!#REF!/N$1</f>
        <v>#REF!</v>
      </c>
      <c r="O1088" s="61" t="e">
        <f>'Raw Data'!#REF!/O$1</f>
        <v>#REF!</v>
      </c>
      <c r="P1088" s="61" t="str">
        <f t="shared" si="185"/>
        <v/>
      </c>
      <c r="Q1088" s="61" t="e">
        <f t="shared" si="186"/>
        <v>#REF!</v>
      </c>
    </row>
    <row r="1089" spans="1:17">
      <c r="A1089" s="112" t="s">
        <v>212</v>
      </c>
      <c r="B1089" s="112">
        <v>3</v>
      </c>
      <c r="C1089" s="112">
        <v>2025</v>
      </c>
      <c r="D1089" s="112" t="s">
        <v>211</v>
      </c>
      <c r="E1089" s="112" t="s">
        <v>211</v>
      </c>
      <c r="F1089" s="206">
        <v>45717</v>
      </c>
      <c r="G1089" s="112">
        <f t="shared" si="187"/>
        <v>31</v>
      </c>
      <c r="H1089" s="114">
        <f t="shared" si="182"/>
        <v>45738</v>
      </c>
      <c r="I1089" s="153">
        <f>_xlfn.XLOOKUP(Table12[[#This Row],[Month Year]],'Modelling New'!D:D,'Modelling New'!N:N)</f>
        <v>10.507</v>
      </c>
      <c r="J1089" s="61" t="e">
        <f>'Raw Data'!#REF!/J$1</f>
        <v>#REF!</v>
      </c>
      <c r="K1089" s="61" t="e">
        <f>'Raw Data'!#REF!/K$1</f>
        <v>#REF!</v>
      </c>
      <c r="L1089" s="61" t="e">
        <f>'Raw Data'!#REF!/L$1</f>
        <v>#REF!</v>
      </c>
      <c r="M1089" s="61" t="e">
        <f>'Raw Data'!#REF!/M$1</f>
        <v>#REF!</v>
      </c>
      <c r="N1089" s="61" t="e">
        <f>'Raw Data'!#REF!/N$1</f>
        <v>#REF!</v>
      </c>
      <c r="O1089" s="61" t="e">
        <f>'Raw Data'!#REF!/O$1</f>
        <v>#REF!</v>
      </c>
      <c r="P1089" s="61" t="str">
        <f t="shared" si="185"/>
        <v/>
      </c>
      <c r="Q1089" s="61" t="e">
        <f t="shared" si="186"/>
        <v>#REF!</v>
      </c>
    </row>
    <row r="1090" spans="1:17">
      <c r="A1090" s="112" t="s">
        <v>212</v>
      </c>
      <c r="B1090" s="112">
        <v>3</v>
      </c>
      <c r="C1090" s="112">
        <v>2025</v>
      </c>
      <c r="D1090" s="112" t="s">
        <v>211</v>
      </c>
      <c r="E1090" s="112" t="s">
        <v>211</v>
      </c>
      <c r="F1090" s="206">
        <v>45717</v>
      </c>
      <c r="G1090" s="112">
        <f t="shared" si="187"/>
        <v>31</v>
      </c>
      <c r="H1090" s="114">
        <f t="shared" si="182"/>
        <v>45739</v>
      </c>
      <c r="I1090" s="153">
        <f>_xlfn.XLOOKUP(Table12[[#This Row],[Month Year]],'Modelling New'!D:D,'Modelling New'!N:N)</f>
        <v>10.507</v>
      </c>
      <c r="J1090" s="61" t="e">
        <f>'Raw Data'!#REF!/J$1</f>
        <v>#REF!</v>
      </c>
      <c r="K1090" s="61" t="e">
        <f>'Raw Data'!#REF!/K$1</f>
        <v>#REF!</v>
      </c>
      <c r="L1090" s="61" t="e">
        <f>'Raw Data'!#REF!/L$1</f>
        <v>#REF!</v>
      </c>
      <c r="M1090" s="61" t="e">
        <f>'Raw Data'!#REF!/M$1</f>
        <v>#REF!</v>
      </c>
      <c r="N1090" s="61" t="e">
        <f>'Raw Data'!#REF!/N$1</f>
        <v>#REF!</v>
      </c>
      <c r="O1090" s="61" t="e">
        <f>'Raw Data'!#REF!/O$1</f>
        <v>#REF!</v>
      </c>
      <c r="P1090" s="61" t="str">
        <f t="shared" ref="P1090:P1098" si="188">IFERROR(AVERAGEIF(J1090:O1090,"&gt;"&amp;0,J1090:O1090),"")</f>
        <v/>
      </c>
      <c r="Q1090" s="61" t="e">
        <f t="shared" ref="Q1090:Q1098" si="189">MAXA(J1090:O1090)</f>
        <v>#REF!</v>
      </c>
    </row>
    <row r="1091" spans="1:17">
      <c r="A1091" s="112" t="s">
        <v>212</v>
      </c>
      <c r="B1091" s="112">
        <v>3</v>
      </c>
      <c r="C1091" s="112">
        <v>2025</v>
      </c>
      <c r="D1091" s="112" t="s">
        <v>211</v>
      </c>
      <c r="E1091" s="112" t="s">
        <v>211</v>
      </c>
      <c r="F1091" s="206">
        <v>45717</v>
      </c>
      <c r="G1091" s="112">
        <f t="shared" si="187"/>
        <v>31</v>
      </c>
      <c r="H1091" s="114">
        <f t="shared" si="182"/>
        <v>45740</v>
      </c>
      <c r="I1091" s="153">
        <f>_xlfn.XLOOKUP(Table12[[#This Row],[Month Year]],'Modelling New'!D:D,'Modelling New'!N:N)</f>
        <v>10.507</v>
      </c>
      <c r="J1091" s="61" t="e">
        <f>'Raw Data'!#REF!/J$1</f>
        <v>#REF!</v>
      </c>
      <c r="K1091" s="61" t="e">
        <f>'Raw Data'!#REF!/K$1</f>
        <v>#REF!</v>
      </c>
      <c r="L1091" s="61" t="e">
        <f>'Raw Data'!#REF!/L$1</f>
        <v>#REF!</v>
      </c>
      <c r="M1091" s="61" t="e">
        <f>'Raw Data'!#REF!/M$1</f>
        <v>#REF!</v>
      </c>
      <c r="N1091" s="61" t="e">
        <f>'Raw Data'!#REF!/N$1</f>
        <v>#REF!</v>
      </c>
      <c r="O1091" s="61" t="e">
        <f>'Raw Data'!#REF!/O$1</f>
        <v>#REF!</v>
      </c>
      <c r="P1091" s="61" t="str">
        <f t="shared" si="188"/>
        <v/>
      </c>
      <c r="Q1091" s="61" t="e">
        <f t="shared" si="189"/>
        <v>#REF!</v>
      </c>
    </row>
    <row r="1092" spans="1:17">
      <c r="A1092" s="112" t="s">
        <v>212</v>
      </c>
      <c r="B1092" s="112">
        <v>3</v>
      </c>
      <c r="C1092" s="112">
        <v>2025</v>
      </c>
      <c r="D1092" s="112" t="s">
        <v>211</v>
      </c>
      <c r="E1092" s="112" t="s">
        <v>211</v>
      </c>
      <c r="F1092" s="206">
        <v>45717</v>
      </c>
      <c r="G1092" s="112">
        <f t="shared" si="187"/>
        <v>31</v>
      </c>
      <c r="H1092" s="114">
        <f t="shared" si="182"/>
        <v>45741</v>
      </c>
      <c r="I1092" s="153">
        <f>_xlfn.XLOOKUP(Table12[[#This Row],[Month Year]],'Modelling New'!D:D,'Modelling New'!N:N)</f>
        <v>10.507</v>
      </c>
      <c r="J1092" s="61" t="e">
        <f>'Raw Data'!#REF!/J$1</f>
        <v>#REF!</v>
      </c>
      <c r="K1092" s="61" t="e">
        <f>'Raw Data'!#REF!/K$1</f>
        <v>#REF!</v>
      </c>
      <c r="L1092" s="61" t="e">
        <f>'Raw Data'!#REF!/L$1</f>
        <v>#REF!</v>
      </c>
      <c r="M1092" s="61" t="e">
        <f>'Raw Data'!#REF!/M$1</f>
        <v>#REF!</v>
      </c>
      <c r="N1092" s="61" t="e">
        <f>'Raw Data'!#REF!/N$1</f>
        <v>#REF!</v>
      </c>
      <c r="O1092" s="61" t="e">
        <f>'Raw Data'!#REF!/O$1</f>
        <v>#REF!</v>
      </c>
      <c r="P1092" s="61" t="str">
        <f t="shared" si="188"/>
        <v/>
      </c>
      <c r="Q1092" s="61" t="e">
        <f t="shared" si="189"/>
        <v>#REF!</v>
      </c>
    </row>
    <row r="1093" spans="1:17">
      <c r="A1093" s="112" t="s">
        <v>212</v>
      </c>
      <c r="B1093" s="112">
        <v>3</v>
      </c>
      <c r="C1093" s="112">
        <v>2025</v>
      </c>
      <c r="D1093" s="112" t="s">
        <v>211</v>
      </c>
      <c r="E1093" s="112" t="s">
        <v>211</v>
      </c>
      <c r="F1093" s="206">
        <v>45717</v>
      </c>
      <c r="G1093" s="112">
        <f t="shared" si="187"/>
        <v>31</v>
      </c>
      <c r="H1093" s="114">
        <f t="shared" si="182"/>
        <v>45742</v>
      </c>
      <c r="I1093" s="153">
        <f>_xlfn.XLOOKUP(Table12[[#This Row],[Month Year]],'Modelling New'!D:D,'Modelling New'!N:N)</f>
        <v>10.507</v>
      </c>
      <c r="J1093" s="61" t="e">
        <f>'Raw Data'!#REF!/J$1</f>
        <v>#REF!</v>
      </c>
      <c r="K1093" s="61" t="e">
        <f>'Raw Data'!#REF!/K$1</f>
        <v>#REF!</v>
      </c>
      <c r="L1093" s="61" t="e">
        <f>'Raw Data'!#REF!/L$1</f>
        <v>#REF!</v>
      </c>
      <c r="M1093" s="61" t="e">
        <f>'Raw Data'!#REF!/M$1</f>
        <v>#REF!</v>
      </c>
      <c r="N1093" s="61" t="e">
        <f>'Raw Data'!#REF!/N$1</f>
        <v>#REF!</v>
      </c>
      <c r="O1093" s="61" t="e">
        <f>'Raw Data'!#REF!/O$1</f>
        <v>#REF!</v>
      </c>
      <c r="P1093" s="61" t="str">
        <f t="shared" si="188"/>
        <v/>
      </c>
      <c r="Q1093" s="61" t="e">
        <f t="shared" si="189"/>
        <v>#REF!</v>
      </c>
    </row>
    <row r="1094" spans="1:17">
      <c r="A1094" s="112" t="s">
        <v>212</v>
      </c>
      <c r="B1094" s="112">
        <v>3</v>
      </c>
      <c r="C1094" s="112">
        <v>2025</v>
      </c>
      <c r="D1094" s="112" t="s">
        <v>211</v>
      </c>
      <c r="E1094" s="112" t="s">
        <v>211</v>
      </c>
      <c r="F1094" s="206">
        <v>45717</v>
      </c>
      <c r="G1094" s="112">
        <f t="shared" si="187"/>
        <v>31</v>
      </c>
      <c r="H1094" s="114">
        <f t="shared" si="182"/>
        <v>45743</v>
      </c>
      <c r="I1094" s="153">
        <f>_xlfn.XLOOKUP(Table12[[#This Row],[Month Year]],'Modelling New'!D:D,'Modelling New'!N:N)</f>
        <v>10.507</v>
      </c>
      <c r="J1094" s="61" t="e">
        <f>'Raw Data'!#REF!/J$1</f>
        <v>#REF!</v>
      </c>
      <c r="K1094" s="61" t="e">
        <f>'Raw Data'!#REF!/K$1</f>
        <v>#REF!</v>
      </c>
      <c r="L1094" s="61" t="e">
        <f>'Raw Data'!#REF!/L$1</f>
        <v>#REF!</v>
      </c>
      <c r="M1094" s="61" t="e">
        <f>'Raw Data'!#REF!/M$1</f>
        <v>#REF!</v>
      </c>
      <c r="N1094" s="61" t="e">
        <f>'Raw Data'!#REF!/N$1</f>
        <v>#REF!</v>
      </c>
      <c r="O1094" s="61" t="e">
        <f>'Raw Data'!#REF!/O$1</f>
        <v>#REF!</v>
      </c>
      <c r="P1094" s="61" t="str">
        <f t="shared" si="188"/>
        <v/>
      </c>
      <c r="Q1094" s="61" t="e">
        <f t="shared" si="189"/>
        <v>#REF!</v>
      </c>
    </row>
    <row r="1095" spans="1:17">
      <c r="A1095" s="112" t="s">
        <v>212</v>
      </c>
      <c r="B1095" s="112">
        <v>3</v>
      </c>
      <c r="C1095" s="112">
        <v>2025</v>
      </c>
      <c r="D1095" s="112" t="s">
        <v>211</v>
      </c>
      <c r="E1095" s="112" t="s">
        <v>211</v>
      </c>
      <c r="F1095" s="206">
        <v>45717</v>
      </c>
      <c r="G1095" s="112">
        <f t="shared" si="187"/>
        <v>31</v>
      </c>
      <c r="H1095" s="114">
        <f t="shared" si="182"/>
        <v>45744</v>
      </c>
      <c r="I1095" s="153">
        <f>_xlfn.XLOOKUP(Table12[[#This Row],[Month Year]],'Modelling New'!D:D,'Modelling New'!N:N)</f>
        <v>10.507</v>
      </c>
      <c r="J1095" s="61" t="e">
        <f>'Raw Data'!#REF!/J$1</f>
        <v>#REF!</v>
      </c>
      <c r="K1095" s="61" t="e">
        <f>'Raw Data'!#REF!/K$1</f>
        <v>#REF!</v>
      </c>
      <c r="L1095" s="61" t="e">
        <f>'Raw Data'!#REF!/L$1</f>
        <v>#REF!</v>
      </c>
      <c r="M1095" s="61" t="e">
        <f>'Raw Data'!#REF!/M$1</f>
        <v>#REF!</v>
      </c>
      <c r="N1095" s="61" t="e">
        <f>'Raw Data'!#REF!/N$1</f>
        <v>#REF!</v>
      </c>
      <c r="O1095" s="61" t="e">
        <f>'Raw Data'!#REF!/O$1</f>
        <v>#REF!</v>
      </c>
      <c r="P1095" s="61" t="str">
        <f t="shared" si="188"/>
        <v/>
      </c>
      <c r="Q1095" s="61" t="e">
        <f t="shared" si="189"/>
        <v>#REF!</v>
      </c>
    </row>
    <row r="1096" spans="1:17">
      <c r="A1096" s="112" t="s">
        <v>212</v>
      </c>
      <c r="B1096" s="112">
        <v>3</v>
      </c>
      <c r="C1096" s="112">
        <v>2025</v>
      </c>
      <c r="D1096" s="112" t="s">
        <v>211</v>
      </c>
      <c r="E1096" s="112" t="s">
        <v>211</v>
      </c>
      <c r="F1096" s="206">
        <v>45717</v>
      </c>
      <c r="G1096" s="112">
        <f t="shared" si="187"/>
        <v>31</v>
      </c>
      <c r="H1096" s="114">
        <f t="shared" si="182"/>
        <v>45745</v>
      </c>
      <c r="I1096" s="153">
        <f>_xlfn.XLOOKUP(Table12[[#This Row],[Month Year]],'Modelling New'!D:D,'Modelling New'!N:N)</f>
        <v>10.507</v>
      </c>
      <c r="J1096" s="61">
        <f>'Raw Data'!K4/J$1</f>
        <v>5.2836834821990193</v>
      </c>
      <c r="K1096" s="61">
        <f>'Raw Data'!L4/K$1</f>
        <v>5.2430044182621502</v>
      </c>
      <c r="L1096" s="61">
        <f>'Raw Data'!M4/L$1</f>
        <v>5.1404381131568337</v>
      </c>
      <c r="M1096" s="61">
        <f>'Raw Data'!N4/M$1</f>
        <v>5.1080418052895116</v>
      </c>
      <c r="N1096" s="61">
        <f>'Raw Data'!O4/N$1</f>
        <v>5.1453072891853262</v>
      </c>
      <c r="O1096" s="61">
        <f>'Raw Data'!P4/O$1</f>
        <v>3.1642195184779158</v>
      </c>
      <c r="P1096" s="61">
        <f t="shared" si="188"/>
        <v>4.8474491044284589</v>
      </c>
      <c r="Q1096" s="61">
        <f t="shared" si="189"/>
        <v>5.2836834821990193</v>
      </c>
    </row>
    <row r="1097" spans="1:17">
      <c r="A1097" s="112" t="s">
        <v>212</v>
      </c>
      <c r="B1097" s="112">
        <v>3</v>
      </c>
      <c r="C1097" s="112">
        <v>2025</v>
      </c>
      <c r="D1097" s="112" t="s">
        <v>211</v>
      </c>
      <c r="E1097" s="112" t="s">
        <v>211</v>
      </c>
      <c r="F1097" s="206">
        <v>45717</v>
      </c>
      <c r="G1097" s="112">
        <f t="shared" si="187"/>
        <v>31</v>
      </c>
      <c r="H1097" s="114">
        <f t="shared" si="182"/>
        <v>45746</v>
      </c>
      <c r="I1097" s="153">
        <f>_xlfn.XLOOKUP(Table12[[#This Row],[Month Year]],'Modelling New'!D:D,'Modelling New'!N:N)</f>
        <v>10.507</v>
      </c>
      <c r="J1097" s="61">
        <f>'Raw Data'!K5/J$1</f>
        <v>5.1279286403201363</v>
      </c>
      <c r="K1097" s="61">
        <f>'Raw Data'!L5/K$1</f>
        <v>5.2637320678557797</v>
      </c>
      <c r="L1097" s="61">
        <f>'Raw Data'!M5/L$1</f>
        <v>5.1236392957935761</v>
      </c>
      <c r="M1097" s="61">
        <f>'Raw Data'!N5/M$1</f>
        <v>5.0761165440064522</v>
      </c>
      <c r="N1097" s="61">
        <f>'Raw Data'!O5/N$1</f>
        <v>5.1328296921436509</v>
      </c>
      <c r="O1097" s="61">
        <f>'Raw Data'!P5/O$1</f>
        <v>3.1642195184779158</v>
      </c>
      <c r="P1097" s="61">
        <f t="shared" si="188"/>
        <v>4.8147442930995856</v>
      </c>
      <c r="Q1097" s="61">
        <f t="shared" si="189"/>
        <v>5.2637320678557797</v>
      </c>
    </row>
    <row r="1098" spans="1:17">
      <c r="A1098" s="112" t="s">
        <v>212</v>
      </c>
      <c r="B1098" s="112">
        <v>3</v>
      </c>
      <c r="C1098" s="112">
        <v>2025</v>
      </c>
      <c r="D1098" s="112" t="s">
        <v>211</v>
      </c>
      <c r="E1098" s="112" t="s">
        <v>211</v>
      </c>
      <c r="F1098" s="206">
        <v>45717</v>
      </c>
      <c r="G1098" s="112">
        <f t="shared" si="187"/>
        <v>31</v>
      </c>
      <c r="H1098" s="114">
        <f t="shared" si="182"/>
        <v>45747</v>
      </c>
      <c r="I1098" s="153">
        <f>_xlfn.XLOOKUP(Table12[[#This Row],[Month Year]],'Modelling New'!D:D,'Modelling New'!N:N)</f>
        <v>10.507</v>
      </c>
      <c r="J1098" s="61">
        <f>'Raw Data'!K6/J$1</f>
        <v>4.7583104193998649</v>
      </c>
      <c r="K1098" s="61">
        <f>'Raw Data'!L6/K$1</f>
        <v>4.7509954726449575</v>
      </c>
      <c r="L1098" s="61">
        <f>'Raw Data'!M6/L$1</f>
        <v>4.5754378891726022</v>
      </c>
      <c r="M1098" s="61">
        <f>'Raw Data'!N6/M$1</f>
        <v>4.6319633475596778</v>
      </c>
      <c r="N1098" s="61">
        <f>'Raw Data'!O6/N$1</f>
        <v>4.6677556205903032</v>
      </c>
      <c r="O1098" s="61">
        <f>'Raw Data'!P6/O$1</f>
        <v>3.1642195184779158</v>
      </c>
      <c r="P1098" s="61">
        <f t="shared" si="188"/>
        <v>4.4247803779742201</v>
      </c>
      <c r="Q1098" s="61">
        <f t="shared" si="189"/>
        <v>4.7583104193998649</v>
      </c>
    </row>
    <row r="1099" spans="1:17">
      <c r="A1099" s="112" t="s">
        <v>4</v>
      </c>
      <c r="B1099" s="112">
        <v>4</v>
      </c>
      <c r="C1099" s="112">
        <v>2025</v>
      </c>
      <c r="D1099" s="112" t="s">
        <v>213</v>
      </c>
      <c r="E1099" s="112" t="s">
        <v>213</v>
      </c>
      <c r="F1099" s="206">
        <v>45748</v>
      </c>
      <c r="G1099" s="112">
        <f>DAY(EOMONTH(F1099,0))</f>
        <v>30</v>
      </c>
      <c r="H1099" s="114">
        <f>H1098+1</f>
        <v>45748</v>
      </c>
      <c r="I1099" s="153">
        <f>_xlfn.XLOOKUP(Table12[[#This Row],[Month Year]],'Modelling New'!D:D,'Modelling New'!N:N)</f>
        <v>10.507</v>
      </c>
      <c r="J1099" s="178">
        <f>'Raw Data'!K7/J$1</f>
        <v>3.9178333303380479</v>
      </c>
      <c r="K1099" s="61">
        <f>'Raw Data'!L7/K$1</f>
        <v>3.8586156111929308</v>
      </c>
      <c r="L1099" s="61">
        <f>'Raw Data'!M7/L$1</f>
        <v>3.8021323298839764</v>
      </c>
      <c r="M1099" s="61">
        <f>'Raw Data'!N7/M$1</f>
        <v>3.8836800304690211</v>
      </c>
      <c r="N1099" s="61">
        <f>'Raw Data'!O7/N$1</f>
        <v>3.8470700333492136</v>
      </c>
      <c r="O1099" s="61">
        <f>'Raw Data'!P7/O$1</f>
        <v>3.1642195184779158</v>
      </c>
      <c r="P1099" s="61">
        <f>IFERROR(AVERAGEIF(J1099:O1099,"&gt;"&amp;0,J1099:O1099),"")</f>
        <v>3.7455918089518505</v>
      </c>
      <c r="Q1099" s="61">
        <f>MAXA(J1099:O1099)</f>
        <v>3.9178333303380479</v>
      </c>
    </row>
    <row r="1100" spans="1:17">
      <c r="A1100" s="112" t="s">
        <v>4</v>
      </c>
      <c r="B1100" s="112">
        <v>4</v>
      </c>
      <c r="C1100" s="112">
        <v>2025</v>
      </c>
      <c r="D1100" s="112" t="s">
        <v>213</v>
      </c>
      <c r="E1100" s="112" t="s">
        <v>213</v>
      </c>
      <c r="F1100" s="206">
        <v>45748</v>
      </c>
      <c r="G1100" s="112">
        <f t="shared" ref="G1100:G1120" si="190">DAY(EOMONTH(F1100,0))</f>
        <v>30</v>
      </c>
      <c r="H1100" s="114">
        <f t="shared" ref="H1100:H1127" si="191">H1099+1</f>
        <v>45749</v>
      </c>
      <c r="I1100" s="153">
        <f>_xlfn.XLOOKUP(Table12[[#This Row],[Month Year]],'Modelling New'!D:D,'Modelling New'!N:N)</f>
        <v>10.507</v>
      </c>
      <c r="J1100" s="178">
        <f>'Raw Data'!K8/J$1</f>
        <v>4.5049092728046061</v>
      </c>
      <c r="K1100" s="61">
        <f>'Raw Data'!L8/K$1</f>
        <v>4.4962635684285166</v>
      </c>
      <c r="L1100" s="61">
        <f>'Raw Data'!M8/L$1</f>
        <v>4.4012901491734988</v>
      </c>
      <c r="M1100" s="61">
        <f>'Raw Data'!N8/M$1</f>
        <v>4.4863393487246697</v>
      </c>
      <c r="N1100" s="61">
        <f>'Raw Data'!O8/N$1</f>
        <v>4.4352185848136303</v>
      </c>
      <c r="O1100" s="61">
        <f>'Raw Data'!P8/O$1</f>
        <v>3.1642195184779158</v>
      </c>
      <c r="P1100" s="61">
        <f t="shared" ref="P1100" si="192">IFERROR(AVERAGEIF(J1100:O1100,"&gt;"&amp;0,J1100:O1100),"")</f>
        <v>4.2480400737371395</v>
      </c>
      <c r="Q1100" s="61">
        <f t="shared" ref="Q1100" si="193">MAXA(J1100:O1100)</f>
        <v>4.5049092728046061</v>
      </c>
    </row>
    <row r="1101" spans="1:17">
      <c r="A1101" s="112" t="s">
        <v>4</v>
      </c>
      <c r="B1101" s="112">
        <v>4</v>
      </c>
      <c r="C1101" s="112">
        <v>2025</v>
      </c>
      <c r="D1101" s="112" t="s">
        <v>213</v>
      </c>
      <c r="E1101" s="112" t="s">
        <v>213</v>
      </c>
      <c r="F1101" s="206">
        <v>45748</v>
      </c>
      <c r="G1101" s="112">
        <f t="shared" si="190"/>
        <v>30</v>
      </c>
      <c r="H1101" s="114">
        <f t="shared" si="191"/>
        <v>45750</v>
      </c>
      <c r="I1101" s="153">
        <f>_xlfn.XLOOKUP(Table12[[#This Row],[Month Year]],'Modelling New'!D:D,'Modelling New'!N:N)</f>
        <v>10.507</v>
      </c>
      <c r="J1101" s="178">
        <f>'Raw Data'!K9/J$1</f>
        <v>2.8994362872838155</v>
      </c>
      <c r="K1101" s="61">
        <f>'Raw Data'!L9/K$1</f>
        <v>2.9673266786668848</v>
      </c>
      <c r="L1101" s="61">
        <f>'Raw Data'!M9/L$1</f>
        <v>2.9285938269945797</v>
      </c>
      <c r="M1101" s="61">
        <f>'Raw Data'!N9/M$1</f>
        <v>3.0026548375172228</v>
      </c>
      <c r="N1101" s="61">
        <f>'Raw Data'!O9/N$1</f>
        <v>2.7847727943011411</v>
      </c>
      <c r="O1101" s="61">
        <f>'Raw Data'!P9/O$1</f>
        <v>3.1642195184779158</v>
      </c>
      <c r="P1101" s="61">
        <f t="shared" ref="P1101:P1102" si="194">IFERROR(AVERAGEIF(J1101:O1101,"&gt;"&amp;0,J1101:O1101),"")</f>
        <v>2.95783399054026</v>
      </c>
      <c r="Q1101" s="61">
        <f t="shared" ref="Q1101:Q1102" si="195">MAXA(J1101:O1101)</f>
        <v>3.1642195184779158</v>
      </c>
    </row>
    <row r="1102" spans="1:17">
      <c r="A1102" s="112" t="s">
        <v>4</v>
      </c>
      <c r="B1102" s="112">
        <v>4</v>
      </c>
      <c r="C1102" s="112">
        <v>2025</v>
      </c>
      <c r="D1102" s="112" t="s">
        <v>213</v>
      </c>
      <c r="E1102" s="112" t="s">
        <v>213</v>
      </c>
      <c r="F1102" s="206">
        <v>45748</v>
      </c>
      <c r="G1102" s="112">
        <f t="shared" si="190"/>
        <v>30</v>
      </c>
      <c r="H1102" s="114">
        <f t="shared" si="191"/>
        <v>45751</v>
      </c>
      <c r="I1102" s="153">
        <f>_xlfn.XLOOKUP(Table12[[#This Row],[Month Year]],'Modelling New'!D:D,'Modelling New'!N:N)</f>
        <v>10.507</v>
      </c>
      <c r="J1102" s="178">
        <f>'Raw Data'!K10/J$1</f>
        <v>5.3220231355845904</v>
      </c>
      <c r="K1102" s="61">
        <f>'Raw Data'!L10/K$1</f>
        <v>5.2691867124856815</v>
      </c>
      <c r="L1102" s="61">
        <f>'Raw Data'!M10/L$1</f>
        <v>5.2356314115486269</v>
      </c>
      <c r="M1102" s="61">
        <f>'Raw Data'!N10/M$1</f>
        <v>3.4115222188616681</v>
      </c>
      <c r="N1102" s="61">
        <f>'Raw Data'!O10/N$1</f>
        <v>4.9740239116132399</v>
      </c>
      <c r="O1102" s="61">
        <f>'Raw Data'!P10/O$1</f>
        <v>3.1642195184779158</v>
      </c>
      <c r="P1102" s="61">
        <f t="shared" si="194"/>
        <v>4.5627678180952875</v>
      </c>
      <c r="Q1102" s="61">
        <f t="shared" si="195"/>
        <v>5.3220231355845904</v>
      </c>
    </row>
    <row r="1103" spans="1:17">
      <c r="A1103" s="112" t="s">
        <v>4</v>
      </c>
      <c r="B1103" s="112">
        <v>4</v>
      </c>
      <c r="C1103" s="112">
        <v>2025</v>
      </c>
      <c r="D1103" s="112" t="s">
        <v>213</v>
      </c>
      <c r="E1103" s="112" t="s">
        <v>213</v>
      </c>
      <c r="F1103" s="206">
        <v>45748</v>
      </c>
      <c r="G1103" s="112">
        <f t="shared" si="190"/>
        <v>30</v>
      </c>
      <c r="H1103" s="114">
        <f t="shared" si="191"/>
        <v>45752</v>
      </c>
      <c r="I1103" s="153">
        <f>_xlfn.XLOOKUP(Table12[[#This Row],[Month Year]],'Modelling New'!D:D,'Modelling New'!N:N)</f>
        <v>10.507</v>
      </c>
      <c r="J1103" s="178">
        <f>'Raw Data'!K11/J$1</f>
        <v>4.5887772645855422</v>
      </c>
      <c r="K1103" s="61">
        <f>'Raw Data'!L11/K$1</f>
        <v>4.5720831287841595</v>
      </c>
      <c r="L1103" s="61">
        <f>'Raw Data'!M11/L$1</f>
        <v>4.4757649061506068</v>
      </c>
      <c r="M1103" s="61">
        <f>'Raw Data'!N11/M$1</f>
        <v>1.9155156769835668</v>
      </c>
      <c r="N1103" s="61">
        <f>'Raw Data'!O11/N$1</f>
        <v>4.4295469497946867</v>
      </c>
      <c r="O1103" s="61">
        <f>'Raw Data'!P11/O$1</f>
        <v>3.1642195184779158</v>
      </c>
      <c r="P1103" s="61">
        <f t="shared" ref="P1103:P1104" si="196">IFERROR(AVERAGEIF(J1103:O1103,"&gt;"&amp;0,J1103:O1103),"")</f>
        <v>3.8576512407960792</v>
      </c>
      <c r="Q1103" s="61">
        <f t="shared" ref="Q1103:Q1104" si="197">MAXA(J1103:O1103)</f>
        <v>4.5887772645855422</v>
      </c>
    </row>
    <row r="1104" spans="1:17">
      <c r="A1104" s="112" t="s">
        <v>4</v>
      </c>
      <c r="B1104" s="112">
        <v>4</v>
      </c>
      <c r="C1104" s="112">
        <v>2025</v>
      </c>
      <c r="D1104" s="112" t="s">
        <v>213</v>
      </c>
      <c r="E1104" s="112" t="s">
        <v>213</v>
      </c>
      <c r="F1104" s="206">
        <v>45748</v>
      </c>
      <c r="G1104" s="112">
        <f t="shared" si="190"/>
        <v>30</v>
      </c>
      <c r="H1104" s="114">
        <f t="shared" si="191"/>
        <v>45753</v>
      </c>
      <c r="I1104" s="153">
        <f>_xlfn.XLOOKUP(Table12[[#This Row],[Month Year]],'Modelling New'!D:D,'Modelling New'!N:N)</f>
        <v>10.507</v>
      </c>
      <c r="J1104" s="178">
        <f>'Raw Data'!K12/J$1</f>
        <v>5.1339192111616319</v>
      </c>
      <c r="K1104" s="61">
        <f>'Raw Data'!L12/K$1</f>
        <v>5.200458190148912</v>
      </c>
      <c r="L1104" s="61">
        <f>'Raw Data'!M12/L$1</f>
        <v>5.1197195717421495</v>
      </c>
      <c r="M1104" s="61">
        <f>'Raw Data'!N12/M$1</f>
        <v>2.8626317617143302</v>
      </c>
      <c r="N1104" s="61">
        <f>'Raw Data'!O12/N$1</f>
        <v>5.2014564758728641</v>
      </c>
      <c r="O1104" s="61">
        <f>'Raw Data'!P12/O$1</f>
        <v>3.1642195184779158</v>
      </c>
      <c r="P1104" s="61">
        <f t="shared" si="196"/>
        <v>4.4470674548529665</v>
      </c>
      <c r="Q1104" s="61">
        <f t="shared" si="197"/>
        <v>5.2014564758728641</v>
      </c>
    </row>
    <row r="1105" spans="1:17">
      <c r="A1105" s="112" t="s">
        <v>4</v>
      </c>
      <c r="B1105" s="112">
        <v>4</v>
      </c>
      <c r="C1105" s="112">
        <v>2025</v>
      </c>
      <c r="D1105" s="112" t="s">
        <v>213</v>
      </c>
      <c r="E1105" s="112" t="s">
        <v>213</v>
      </c>
      <c r="F1105" s="206">
        <v>45748</v>
      </c>
      <c r="G1105" s="112">
        <f t="shared" si="190"/>
        <v>30</v>
      </c>
      <c r="H1105" s="114">
        <f t="shared" si="191"/>
        <v>45754</v>
      </c>
      <c r="I1105" s="153">
        <f>_xlfn.XLOOKUP(Table12[[#This Row],[Month Year]],'Modelling New'!D:D,'Modelling New'!N:N)</f>
        <v>10.507</v>
      </c>
      <c r="J1105" s="178">
        <f>'Raw Data'!K13/J$1</f>
        <v>5.4693911782853792</v>
      </c>
      <c r="K1105" s="61">
        <f>'Raw Data'!L13/K$1</f>
        <v>5.330278732340588</v>
      </c>
      <c r="L1105" s="61">
        <f>'Raw Data'!M13/L$1</f>
        <v>5.2300318057608743</v>
      </c>
      <c r="M1105" s="61">
        <f>'Raw Data'!N13/M$1</f>
        <v>3.8299111693607104</v>
      </c>
      <c r="N1105" s="61">
        <f>'Raw Data'!O13/N$1</f>
        <v>5.3160235032555185</v>
      </c>
      <c r="O1105" s="61">
        <f>'Raw Data'!P13/O$1</f>
        <v>3.1642195184779158</v>
      </c>
      <c r="P1105" s="61">
        <f t="shared" ref="P1105" si="198">IFERROR(AVERAGEIF(J1105:O1105,"&gt;"&amp;0,J1105:O1105),"")</f>
        <v>4.7233093179134977</v>
      </c>
      <c r="Q1105" s="61">
        <f t="shared" ref="Q1105" si="199">MAXA(J1105:O1105)</f>
        <v>5.4693911782853792</v>
      </c>
    </row>
    <row r="1106" spans="1:17">
      <c r="A1106" s="112" t="s">
        <v>4</v>
      </c>
      <c r="B1106" s="112">
        <v>4</v>
      </c>
      <c r="C1106" s="112">
        <v>2025</v>
      </c>
      <c r="D1106" s="112" t="s">
        <v>213</v>
      </c>
      <c r="E1106" s="112" t="s">
        <v>213</v>
      </c>
      <c r="F1106" s="206">
        <v>45748</v>
      </c>
      <c r="G1106" s="112">
        <f t="shared" si="190"/>
        <v>30</v>
      </c>
      <c r="H1106" s="114">
        <f t="shared" si="191"/>
        <v>45755</v>
      </c>
      <c r="I1106" s="153">
        <f>_xlfn.XLOOKUP(Table12[[#This Row],[Month Year]],'Modelling New'!D:D,'Modelling New'!N:N)</f>
        <v>10.507</v>
      </c>
      <c r="J1106" s="178">
        <f>'Raw Data'!K14/J$1</f>
        <v>4.7565132481474164</v>
      </c>
      <c r="K1106" s="61">
        <f>'Raw Data'!L14/K$1</f>
        <v>4.7744504445535378</v>
      </c>
      <c r="L1106" s="61">
        <f>'Raw Data'!M14/L$1</f>
        <v>4.7507055503292568</v>
      </c>
      <c r="M1106" s="61">
        <f>'Raw Data'!N14/M$1</f>
        <v>4.7327799621377604</v>
      </c>
      <c r="N1106" s="61">
        <f>'Raw Data'!O14/N$1</f>
        <v>4.7017854307039633</v>
      </c>
      <c r="O1106" s="61">
        <f>'Raw Data'!P14/O$1</f>
        <v>3.1642195184779158</v>
      </c>
      <c r="P1106" s="61">
        <f t="shared" ref="P1106:P1113" si="200">IFERROR(AVERAGEIF(J1106:O1106,"&gt;"&amp;0,J1106:O1106),"")</f>
        <v>4.4800756923916412</v>
      </c>
      <c r="Q1106" s="61">
        <f t="shared" ref="Q1106:Q1113" si="201">MAXA(J1106:O1106)</f>
        <v>4.7744504445535378</v>
      </c>
    </row>
    <row r="1107" spans="1:17">
      <c r="A1107" s="112" t="s">
        <v>4</v>
      </c>
      <c r="B1107" s="112">
        <v>4</v>
      </c>
      <c r="C1107" s="112">
        <v>2025</v>
      </c>
      <c r="D1107" s="112" t="s">
        <v>213</v>
      </c>
      <c r="E1107" s="112" t="s">
        <v>213</v>
      </c>
      <c r="F1107" s="206">
        <v>45748</v>
      </c>
      <c r="G1107" s="112">
        <f t="shared" si="190"/>
        <v>30</v>
      </c>
      <c r="H1107" s="114">
        <f t="shared" si="191"/>
        <v>45756</v>
      </c>
      <c r="I1107" s="153">
        <f>_xlfn.XLOOKUP(Table12[[#This Row],[Month Year]],'Modelling New'!D:D,'Modelling New'!N:N)</f>
        <v>10.507</v>
      </c>
      <c r="J1107" s="178">
        <f>'Raw Data'!K15/J$1</f>
        <v>4.99014551096574</v>
      </c>
      <c r="K1107" s="61">
        <f>'Raw Data'!L15/K$1</f>
        <v>5.0837287950690015</v>
      </c>
      <c r="L1107" s="61">
        <f>'Raw Data'!M15/L$1</f>
        <v>5.0452448147650406</v>
      </c>
      <c r="M1107" s="61">
        <f>'Raw Data'!N15/M$1</f>
        <v>5.1203638359601662</v>
      </c>
      <c r="N1107" s="61">
        <f>'Raw Data'!O15/N$1</f>
        <v>4.9700537670999791</v>
      </c>
      <c r="O1107" s="61">
        <f>'Raw Data'!P15/O$1</f>
        <v>3.1642195184779158</v>
      </c>
      <c r="P1107" s="61">
        <f t="shared" si="200"/>
        <v>4.7289593737229749</v>
      </c>
      <c r="Q1107" s="61">
        <f t="shared" si="201"/>
        <v>5.1203638359601662</v>
      </c>
    </row>
    <row r="1108" spans="1:17">
      <c r="A1108" s="112" t="s">
        <v>4</v>
      </c>
      <c r="B1108" s="112">
        <v>4</v>
      </c>
      <c r="C1108" s="112">
        <v>2025</v>
      </c>
      <c r="D1108" s="112" t="s">
        <v>213</v>
      </c>
      <c r="E1108" s="112" t="s">
        <v>213</v>
      </c>
      <c r="F1108" s="206">
        <v>45748</v>
      </c>
      <c r="G1108" s="112">
        <f t="shared" si="190"/>
        <v>30</v>
      </c>
      <c r="H1108" s="114">
        <f t="shared" si="191"/>
        <v>45757</v>
      </c>
      <c r="I1108" s="153">
        <f>_xlfn.XLOOKUP(Table12[[#This Row],[Month Year]],'Modelling New'!D:D,'Modelling New'!N:N)</f>
        <v>10.507</v>
      </c>
      <c r="J1108" s="178">
        <f>'Raw Data'!K16/J$1</f>
        <v>4.7403387068753782</v>
      </c>
      <c r="K1108" s="61">
        <f>'Raw Data'!L16/K$1</f>
        <v>4.6309932907871056</v>
      </c>
      <c r="L1108" s="61">
        <f>'Raw Data'!M16/L$1</f>
        <v>4.6980692559243833</v>
      </c>
      <c r="M1108" s="61">
        <f>'Raw Data'!N16/M$1</f>
        <v>4.662208331933102</v>
      </c>
      <c r="N1108" s="61">
        <f>'Raw Data'!O16/N$1</f>
        <v>4.6110392704008714</v>
      </c>
      <c r="O1108" s="61">
        <f>'Raw Data'!P16/O$1</f>
        <v>3.1642195184779158</v>
      </c>
      <c r="P1108" s="61">
        <f t="shared" si="200"/>
        <v>4.4178113957331258</v>
      </c>
      <c r="Q1108" s="61">
        <f t="shared" si="201"/>
        <v>4.7403387068753782</v>
      </c>
    </row>
    <row r="1109" spans="1:17">
      <c r="A1109" s="112" t="s">
        <v>4</v>
      </c>
      <c r="B1109" s="112">
        <v>4</v>
      </c>
      <c r="C1109" s="112">
        <v>2025</v>
      </c>
      <c r="D1109" s="112" t="s">
        <v>213</v>
      </c>
      <c r="E1109" s="112" t="s">
        <v>213</v>
      </c>
      <c r="F1109" s="206">
        <v>45748</v>
      </c>
      <c r="G1109" s="112">
        <f t="shared" si="190"/>
        <v>30</v>
      </c>
      <c r="H1109" s="114">
        <f t="shared" si="191"/>
        <v>45758</v>
      </c>
      <c r="I1109" s="153">
        <f>_xlfn.XLOOKUP(Table12[[#This Row],[Month Year]],'Modelling New'!D:D,'Modelling New'!N:N)</f>
        <v>10.507</v>
      </c>
      <c r="J1109" s="178">
        <f>'Raw Data'!K17/J$1</f>
        <v>5.06982010315763</v>
      </c>
      <c r="K1109" s="61">
        <f>'Raw Data'!L17/K$1</f>
        <v>5.1780941471663127</v>
      </c>
      <c r="L1109" s="61">
        <f>'Raw Data'!M17/L$1</f>
        <v>5.2916274694261523</v>
      </c>
      <c r="M1109" s="61">
        <f>'Raw Data'!N17/M$1</f>
        <v>5.2424639580602879</v>
      </c>
      <c r="N1109" s="61">
        <f>'Raw Data'!O17/N$1</f>
        <v>5.0369790603235094</v>
      </c>
      <c r="O1109" s="61">
        <f>'Raw Data'!P17/O$1</f>
        <v>3.1642195184779158</v>
      </c>
      <c r="P1109" s="61">
        <f t="shared" si="200"/>
        <v>4.8305340427686341</v>
      </c>
      <c r="Q1109" s="61">
        <f t="shared" si="201"/>
        <v>5.2916274694261523</v>
      </c>
    </row>
    <row r="1110" spans="1:17">
      <c r="A1110" s="112" t="s">
        <v>4</v>
      </c>
      <c r="B1110" s="112">
        <v>4</v>
      </c>
      <c r="C1110" s="112">
        <v>2025</v>
      </c>
      <c r="D1110" s="112" t="s">
        <v>213</v>
      </c>
      <c r="E1110" s="112" t="s">
        <v>213</v>
      </c>
      <c r="F1110" s="206">
        <v>45748</v>
      </c>
      <c r="G1110" s="112">
        <f t="shared" si="190"/>
        <v>30</v>
      </c>
      <c r="H1110" s="114">
        <f t="shared" si="191"/>
        <v>45759</v>
      </c>
      <c r="I1110" s="153">
        <f>_xlfn.XLOOKUP(Table12[[#This Row],[Month Year]],'Modelling New'!D:D,'Modelling New'!N:N)</f>
        <v>10.507</v>
      </c>
      <c r="J1110" s="178">
        <f>'Raw Data'!K18/J$1</f>
        <v>4.9745700267778519</v>
      </c>
      <c r="K1110" s="61">
        <f>'Raw Data'!L18/K$1</f>
        <v>4.9746359024709541</v>
      </c>
      <c r="L1110" s="61">
        <f>'Raw Data'!M18/L$1</f>
        <v>5.0519643417103435</v>
      </c>
      <c r="M1110" s="61">
        <f>'Raw Data'!N18/M$1</f>
        <v>5.0408307289041234</v>
      </c>
      <c r="N1110" s="61">
        <f>'Raw Data'!O18/N$1</f>
        <v>4.8889493863290907</v>
      </c>
      <c r="O1110" s="61">
        <f>'Raw Data'!P18/O$1</f>
        <v>3.1642195184779158</v>
      </c>
      <c r="P1110" s="61">
        <f t="shared" si="200"/>
        <v>4.6825283174450467</v>
      </c>
      <c r="Q1110" s="61">
        <f t="shared" si="201"/>
        <v>5.0519643417103435</v>
      </c>
    </row>
    <row r="1111" spans="1:17">
      <c r="A1111" s="112" t="s">
        <v>4</v>
      </c>
      <c r="B1111" s="112">
        <v>4</v>
      </c>
      <c r="C1111" s="112">
        <v>2025</v>
      </c>
      <c r="D1111" s="112" t="s">
        <v>213</v>
      </c>
      <c r="E1111" s="112" t="s">
        <v>213</v>
      </c>
      <c r="F1111" s="206">
        <v>45748</v>
      </c>
      <c r="G1111" s="112">
        <f t="shared" si="190"/>
        <v>30</v>
      </c>
      <c r="H1111" s="114">
        <f t="shared" si="191"/>
        <v>45760</v>
      </c>
      <c r="I1111" s="153">
        <f>_xlfn.XLOOKUP(Table12[[#This Row],[Month Year]],'Modelling New'!D:D,'Modelling New'!N:N)</f>
        <v>10.507</v>
      </c>
      <c r="J1111" s="178">
        <f>'Raw Data'!K19/J$1</f>
        <v>5.2117966321010734</v>
      </c>
      <c r="K1111" s="61">
        <f>'Raw Data'!L19/K$1</f>
        <v>5.1502754595538098</v>
      </c>
      <c r="L1111" s="61">
        <f>'Raw Data'!M19/L$1</f>
        <v>5.23059176633965</v>
      </c>
      <c r="M1111" s="61">
        <f>'Raw Data'!N19/M$1</f>
        <v>5.1662914048235145</v>
      </c>
      <c r="N1111" s="61">
        <f>'Raw Data'!O19/N$1</f>
        <v>5.1061730075546174</v>
      </c>
      <c r="O1111" s="61">
        <f>'Raw Data'!P19/O$1</f>
        <v>3.1642195184779158</v>
      </c>
      <c r="P1111" s="61">
        <f t="shared" si="200"/>
        <v>4.8382246314750965</v>
      </c>
      <c r="Q1111" s="61">
        <f t="shared" si="201"/>
        <v>5.23059176633965</v>
      </c>
    </row>
    <row r="1112" spans="1:17">
      <c r="A1112" s="112" t="s">
        <v>4</v>
      </c>
      <c r="B1112" s="112">
        <v>4</v>
      </c>
      <c r="C1112" s="112">
        <v>2025</v>
      </c>
      <c r="D1112" s="112" t="s">
        <v>213</v>
      </c>
      <c r="E1112" s="112" t="s">
        <v>213</v>
      </c>
      <c r="F1112" s="206">
        <v>45748</v>
      </c>
      <c r="G1112" s="112">
        <f t="shared" si="190"/>
        <v>30</v>
      </c>
      <c r="H1112" s="114">
        <f t="shared" si="191"/>
        <v>45761</v>
      </c>
      <c r="I1112" s="153">
        <f>_xlfn.XLOOKUP(Table12[[#This Row],[Month Year]],'Modelling New'!D:D,'Modelling New'!N:N)</f>
        <v>10.507</v>
      </c>
      <c r="J1112" s="178">
        <f>'Raw Data'!K20/J$1</f>
        <v>4.4168478814346219</v>
      </c>
      <c r="K1112" s="61">
        <f>'Raw Data'!L20/K$1</f>
        <v>4.4629902361861129</v>
      </c>
      <c r="L1112" s="61">
        <f>'Raw Data'!M20/L$1</f>
        <v>4.5636787170183224</v>
      </c>
      <c r="M1112" s="61">
        <f>'Raw Data'!N20/M$1</f>
        <v>4.4936205486664198</v>
      </c>
      <c r="N1112" s="61">
        <f>'Raw Data'!O20/N$1</f>
        <v>4.423875314775743</v>
      </c>
      <c r="O1112" s="61">
        <f>'Raw Data'!P20/O$1</f>
        <v>3.1642195184779158</v>
      </c>
      <c r="P1112" s="61">
        <f t="shared" si="200"/>
        <v>4.2542053694265229</v>
      </c>
      <c r="Q1112" s="61">
        <f t="shared" si="201"/>
        <v>4.5636787170183224</v>
      </c>
    </row>
    <row r="1113" spans="1:17">
      <c r="A1113" s="112" t="s">
        <v>4</v>
      </c>
      <c r="B1113" s="112">
        <v>4</v>
      </c>
      <c r="C1113" s="112">
        <v>2025</v>
      </c>
      <c r="D1113" s="112" t="s">
        <v>213</v>
      </c>
      <c r="E1113" s="112" t="s">
        <v>213</v>
      </c>
      <c r="F1113" s="206">
        <v>45748</v>
      </c>
      <c r="G1113" s="112">
        <f t="shared" si="190"/>
        <v>30</v>
      </c>
      <c r="H1113" s="114">
        <f t="shared" si="191"/>
        <v>45762</v>
      </c>
      <c r="I1113" s="153">
        <f>_xlfn.XLOOKUP(Table12[[#This Row],[Month Year]],'Modelling New'!D:D,'Modelling New'!N:N)</f>
        <v>10.507</v>
      </c>
      <c r="J1113" s="178">
        <f>'Raw Data'!K21/J$1</f>
        <v>5.6491083035302436</v>
      </c>
      <c r="K1113" s="61">
        <f>'Raw Data'!L21/K$1</f>
        <v>5.3799159984726996</v>
      </c>
      <c r="L1113" s="61">
        <f>'Raw Data'!M21/L$1</f>
        <v>5.5884065761770376</v>
      </c>
      <c r="M1113" s="61">
        <f>'Raw Data'!N21/M$1</f>
        <v>1.8774294003651801</v>
      </c>
      <c r="N1113" s="61">
        <f>'Raw Data'!O21/N$1</f>
        <v>5.467456158261303</v>
      </c>
      <c r="O1113" s="61">
        <f>'Raw Data'!P21/O$1</f>
        <v>3.1642195184779158</v>
      </c>
      <c r="P1113" s="61">
        <f t="shared" si="200"/>
        <v>4.5210893258807303</v>
      </c>
      <c r="Q1113" s="61">
        <f t="shared" si="201"/>
        <v>5.6491083035302436</v>
      </c>
    </row>
    <row r="1114" spans="1:17">
      <c r="A1114" s="112" t="s">
        <v>4</v>
      </c>
      <c r="B1114" s="112">
        <v>4</v>
      </c>
      <c r="C1114" s="112">
        <v>2025</v>
      </c>
      <c r="D1114" s="112" t="s">
        <v>213</v>
      </c>
      <c r="E1114" s="112" t="s">
        <v>213</v>
      </c>
      <c r="F1114" s="206">
        <v>45748</v>
      </c>
      <c r="G1114" s="112">
        <f t="shared" si="190"/>
        <v>30</v>
      </c>
      <c r="H1114" s="114">
        <f t="shared" si="191"/>
        <v>45763</v>
      </c>
      <c r="I1114" s="153">
        <f>_xlfn.XLOOKUP(Table12[[#This Row],[Month Year]],'Modelling New'!D:D,'Modelling New'!N:N)</f>
        <v>10.507</v>
      </c>
      <c r="J1114" s="178">
        <f>'Raw Data'!K22/J$1</f>
        <v>4.8823152358188215</v>
      </c>
      <c r="K1114" s="61">
        <f>'Raw Data'!L22/K$1</f>
        <v>4.7040855288277967</v>
      </c>
      <c r="L1114" s="61">
        <f>'Raw Data'!M22/L$1</f>
        <v>4.8458988487210499</v>
      </c>
      <c r="M1114" s="61">
        <f>'Raw Data'!N22/M$1</f>
        <v>4.7271790391056445</v>
      </c>
      <c r="N1114" s="61">
        <f>'Raw Data'!O22/N$1</f>
        <v>4.8016062070373646</v>
      </c>
      <c r="O1114" s="61">
        <f>'Raw Data'!P22/O$1</f>
        <v>3.1642195184779158</v>
      </c>
      <c r="P1114" s="61">
        <f t="shared" ref="P1114:P1117" si="202">IFERROR(AVERAGEIF(J1114:O1114,"&gt;"&amp;0,J1114:O1114),"")</f>
        <v>4.5208840629980989</v>
      </c>
      <c r="Q1114" s="61">
        <f t="shared" ref="Q1114:Q1117" si="203">MAXA(J1114:O1114)</f>
        <v>4.8823152358188215</v>
      </c>
    </row>
    <row r="1115" spans="1:17">
      <c r="A1115" s="112" t="s">
        <v>4</v>
      </c>
      <c r="B1115" s="112">
        <v>4</v>
      </c>
      <c r="C1115" s="112">
        <v>2025</v>
      </c>
      <c r="D1115" s="112" t="s">
        <v>213</v>
      </c>
      <c r="E1115" s="112" t="s">
        <v>213</v>
      </c>
      <c r="F1115" s="206">
        <v>45748</v>
      </c>
      <c r="G1115" s="112">
        <f t="shared" si="190"/>
        <v>30</v>
      </c>
      <c r="H1115" s="114">
        <f t="shared" si="191"/>
        <v>45764</v>
      </c>
      <c r="I1115" s="153">
        <f>_xlfn.XLOOKUP(Table12[[#This Row],[Month Year]],'Modelling New'!D:D,'Modelling New'!N:N)</f>
        <v>10.507</v>
      </c>
      <c r="J1115" s="178">
        <f>'Raw Data'!K23/J$1</f>
        <v>5.1279286403201363</v>
      </c>
      <c r="K1115" s="61">
        <f>'Raw Data'!L23/K$1</f>
        <v>5.4513718431244209</v>
      </c>
      <c r="L1115" s="61">
        <f>'Raw Data'!M23/L$1</f>
        <v>5.4932132777852445</v>
      </c>
      <c r="M1115" s="61">
        <f>'Raw Data'!N23/M$1</f>
        <v>5.4564192178871078</v>
      </c>
      <c r="N1115" s="61">
        <f>'Raw Data'!O23/N$1</f>
        <v>5.4107398080718703</v>
      </c>
      <c r="O1115" s="61">
        <f>'Raw Data'!P23/O$1</f>
        <v>3.1642195184779158</v>
      </c>
      <c r="P1115" s="61">
        <f t="shared" si="202"/>
        <v>5.0173153842777829</v>
      </c>
      <c r="Q1115" s="61">
        <f t="shared" si="203"/>
        <v>5.4932132777852445</v>
      </c>
    </row>
    <row r="1116" spans="1:17">
      <c r="A1116" s="112" t="s">
        <v>4</v>
      </c>
      <c r="B1116" s="112">
        <v>4</v>
      </c>
      <c r="C1116" s="112">
        <v>2025</v>
      </c>
      <c r="D1116" s="112" t="s">
        <v>213</v>
      </c>
      <c r="E1116" s="112" t="s">
        <v>213</v>
      </c>
      <c r="F1116" s="206">
        <v>45748</v>
      </c>
      <c r="G1116" s="112">
        <f t="shared" si="190"/>
        <v>30</v>
      </c>
      <c r="H1116" s="114">
        <f t="shared" si="191"/>
        <v>45765</v>
      </c>
      <c r="I1116" s="153">
        <f>_xlfn.XLOOKUP(Table12[[#This Row],[Month Year]],'Modelling New'!D:D,'Modelling New'!N:N)</f>
        <v>10.507</v>
      </c>
      <c r="J1116" s="178">
        <f>'Raw Data'!K24/J$1</f>
        <v>4.7385415356229297</v>
      </c>
      <c r="K1116" s="61">
        <f>'Raw Data'!L24/K$1</f>
        <v>4.812087492499864</v>
      </c>
      <c r="L1116" s="61">
        <f>'Raw Data'!M24/L$1</f>
        <v>4.8156609774671866</v>
      </c>
      <c r="M1116" s="61">
        <f>'Raw Data'!N24/M$1</f>
        <v>4.9344131912939249</v>
      </c>
      <c r="N1116" s="61">
        <f>'Raw Data'!O24/N$1</f>
        <v>4.6019646543705619</v>
      </c>
      <c r="O1116" s="61">
        <f>'Raw Data'!P24/O$1</f>
        <v>3.1642195184779158</v>
      </c>
      <c r="P1116" s="61">
        <f t="shared" si="202"/>
        <v>4.5111478949553971</v>
      </c>
      <c r="Q1116" s="61">
        <f t="shared" si="203"/>
        <v>4.9344131912939249</v>
      </c>
    </row>
    <row r="1117" spans="1:17">
      <c r="A1117" s="112" t="s">
        <v>4</v>
      </c>
      <c r="B1117" s="112">
        <v>4</v>
      </c>
      <c r="C1117" s="112">
        <v>2025</v>
      </c>
      <c r="D1117" s="112" t="s">
        <v>213</v>
      </c>
      <c r="E1117" s="112" t="s">
        <v>213</v>
      </c>
      <c r="F1117" s="206">
        <v>45748</v>
      </c>
      <c r="G1117" s="112">
        <f t="shared" si="190"/>
        <v>30</v>
      </c>
      <c r="H1117" s="114">
        <f t="shared" si="191"/>
        <v>45766</v>
      </c>
      <c r="I1117" s="153">
        <f>_xlfn.XLOOKUP(Table12[[#This Row],[Month Year]],'Modelling New'!D:D,'Modelling New'!N:N)</f>
        <v>10.507</v>
      </c>
      <c r="J1117" s="178">
        <f>'Raw Data'!K25/J$1</f>
        <v>4.9781643692827489</v>
      </c>
      <c r="K1117" s="61">
        <f>'Raw Data'!L25/K$1</f>
        <v>4.8600883652430049</v>
      </c>
      <c r="L1117" s="61">
        <f>'Raw Data'!M25/L$1</f>
        <v>4.9338126595887655</v>
      </c>
      <c r="M1117" s="61">
        <f>'Raw Data'!N25/M$1</f>
        <v>4.9534563296031182</v>
      </c>
      <c r="N1117" s="61">
        <f>'Raw Data'!O25/N$1</f>
        <v>4.9059642913859207</v>
      </c>
      <c r="O1117" s="61">
        <f>'Raw Data'!P25/O$1</f>
        <v>3.1642195184779158</v>
      </c>
      <c r="P1117" s="61">
        <f t="shared" si="202"/>
        <v>4.6326175889302457</v>
      </c>
      <c r="Q1117" s="61">
        <f t="shared" si="203"/>
        <v>4.9781643692827489</v>
      </c>
    </row>
    <row r="1118" spans="1:17">
      <c r="A1118" s="112" t="s">
        <v>4</v>
      </c>
      <c r="B1118" s="112">
        <v>4</v>
      </c>
      <c r="C1118" s="112">
        <v>2025</v>
      </c>
      <c r="D1118" s="112" t="s">
        <v>213</v>
      </c>
      <c r="E1118" s="112" t="s">
        <v>213</v>
      </c>
      <c r="F1118" s="206">
        <v>45748</v>
      </c>
      <c r="G1118" s="112">
        <f t="shared" si="190"/>
        <v>30</v>
      </c>
      <c r="H1118" s="114">
        <f t="shared" si="191"/>
        <v>45767</v>
      </c>
      <c r="I1118" s="153">
        <f>_xlfn.XLOOKUP(Table12[[#This Row],[Month Year]],'Modelling New'!D:D,'Modelling New'!N:N)</f>
        <v>10.507</v>
      </c>
      <c r="J1118" s="178">
        <f>'Raw Data'!K26/J$1</f>
        <v>3.5296443398091406</v>
      </c>
      <c r="K1118" s="61">
        <f>'Raw Data'!L26/K$1</f>
        <v>3.422244040800742</v>
      </c>
      <c r="L1118" s="61">
        <f>'Raw Data'!M26/L$1</f>
        <v>3.5333512520718542</v>
      </c>
      <c r="M1118" s="61">
        <f>'Raw Data'!N26/M$1</f>
        <v>3.5745090790962348</v>
      </c>
      <c r="N1118" s="61">
        <f>'Raw Data'!O26/N$1</f>
        <v>3.3888019238185985</v>
      </c>
      <c r="O1118" s="61">
        <f>'Raw Data'!P26/O$1</f>
        <v>3.1642195184779158</v>
      </c>
      <c r="P1118" s="61">
        <f t="shared" ref="P1118:P1119" si="204">IFERROR(AVERAGEIF(J1118:O1118,"&gt;"&amp;0,J1118:O1118),"")</f>
        <v>3.4354616923457471</v>
      </c>
      <c r="Q1118" s="61">
        <f t="shared" ref="Q1118:Q1119" si="205">MAXA(J1118:O1118)</f>
        <v>3.5745090790962348</v>
      </c>
    </row>
    <row r="1119" spans="1:17">
      <c r="A1119" s="112" t="s">
        <v>4</v>
      </c>
      <c r="B1119" s="112">
        <v>4</v>
      </c>
      <c r="C1119" s="112">
        <v>2025</v>
      </c>
      <c r="D1119" s="112" t="s">
        <v>213</v>
      </c>
      <c r="E1119" s="112" t="s">
        <v>213</v>
      </c>
      <c r="F1119" s="206">
        <v>45748</v>
      </c>
      <c r="G1119" s="112">
        <f t="shared" si="190"/>
        <v>30</v>
      </c>
      <c r="H1119" s="114">
        <f t="shared" si="191"/>
        <v>45768</v>
      </c>
      <c r="I1119" s="153">
        <f>_xlfn.XLOOKUP(Table12[[#This Row],[Month Year]],'Modelling New'!D:D,'Modelling New'!N:N)</f>
        <v>10.507</v>
      </c>
      <c r="J1119" s="178">
        <f>'Raw Data'!K27/J$1</f>
        <v>4.80443781487938</v>
      </c>
      <c r="K1119" s="61">
        <f>'Raw Data'!L27/K$1</f>
        <v>4.6528118693067144</v>
      </c>
      <c r="L1119" s="61">
        <f>'Raw Data'!M27/L$1</f>
        <v>4.7876629485284239</v>
      </c>
      <c r="M1119" s="61">
        <f>'Raw Data'!N27/M$1</f>
        <v>2.8923166537845435</v>
      </c>
      <c r="N1119" s="61">
        <f>'Raw Data'!O27/N$1</f>
        <v>4.6223825404387577</v>
      </c>
      <c r="O1119" s="61">
        <f>'Raw Data'!P27/O$1</f>
        <v>3.1642195184779158</v>
      </c>
      <c r="P1119" s="61">
        <f t="shared" si="204"/>
        <v>4.1539718909026222</v>
      </c>
      <c r="Q1119" s="61">
        <f t="shared" si="205"/>
        <v>4.80443781487938</v>
      </c>
    </row>
    <row r="1120" spans="1:17">
      <c r="A1120" s="112" t="s">
        <v>4</v>
      </c>
      <c r="B1120" s="112">
        <v>4</v>
      </c>
      <c r="C1120" s="112">
        <v>2025</v>
      </c>
      <c r="D1120" s="112" t="s">
        <v>213</v>
      </c>
      <c r="E1120" s="112" t="s">
        <v>213</v>
      </c>
      <c r="F1120" s="206">
        <v>45748</v>
      </c>
      <c r="G1120" s="112">
        <f t="shared" si="190"/>
        <v>30</v>
      </c>
      <c r="H1120" s="114">
        <f t="shared" si="191"/>
        <v>45769</v>
      </c>
      <c r="I1120" s="153">
        <f>_xlfn.XLOOKUP(Table12[[#This Row],[Month Year]],'Modelling New'!D:D,'Modelling New'!N:N)</f>
        <v>10.507</v>
      </c>
      <c r="J1120" s="178">
        <f>'Raw Data'!K28/J$1</f>
        <v>5.236957029635354</v>
      </c>
      <c r="K1120" s="61">
        <f>'Raw Data'!L28/K$1</f>
        <v>5.176457753777342</v>
      </c>
      <c r="L1120" s="61">
        <f>'Raw Data'!M28/L$1</f>
        <v>5.1124400842180711</v>
      </c>
      <c r="M1120" s="61">
        <f>'Raw Data'!N28/M$1</f>
        <v>5.0352298058720075</v>
      </c>
      <c r="N1120" s="61">
        <f>'Raw Data'!O28/N$1</f>
        <v>5.042650695342453</v>
      </c>
      <c r="O1120" s="61">
        <f>'Raw Data'!P28/O$1</f>
        <v>3.1642195184779158</v>
      </c>
      <c r="P1120" s="61">
        <f t="shared" ref="P1120:P1121" si="206">IFERROR(AVERAGEIF(J1120:O1120,"&gt;"&amp;0,J1120:O1120),"")</f>
        <v>4.7946591478871907</v>
      </c>
      <c r="Q1120" s="61">
        <f t="shared" ref="Q1120:Q1121" si="207">MAXA(J1120:O1120)</f>
        <v>5.236957029635354</v>
      </c>
    </row>
    <row r="1121" spans="1:17">
      <c r="A1121" s="112" t="s">
        <v>4</v>
      </c>
      <c r="B1121" s="112">
        <v>4</v>
      </c>
      <c r="C1121" s="112">
        <v>2025</v>
      </c>
      <c r="D1121" s="112" t="s">
        <v>213</v>
      </c>
      <c r="E1121" s="112" t="s">
        <v>213</v>
      </c>
      <c r="F1121" s="206">
        <v>45748</v>
      </c>
      <c r="G1121" s="112">
        <f t="shared" ref="G1121:G1127" si="208">DAY(EOMONTH(F1121,0))</f>
        <v>30</v>
      </c>
      <c r="H1121" s="114">
        <f>H1120+1</f>
        <v>45770</v>
      </c>
      <c r="I1121" s="153">
        <f>_xlfn.XLOOKUP(Table12[[#This Row],[Month Year]],'Modelling New'!D:D,'Modelling New'!N:N)</f>
        <v>10.507</v>
      </c>
      <c r="J1121" s="178">
        <f>'Raw Data'!K29/J$1</f>
        <v>4.6450886304956001</v>
      </c>
      <c r="K1121" s="61">
        <f>'Raw Data'!L29/K$1</f>
        <v>4.5982654230076916</v>
      </c>
      <c r="L1121" s="61">
        <f>'Raw Data'!M29/L$1</f>
        <v>4.5972763517448376</v>
      </c>
      <c r="M1121" s="61">
        <f>'Raw Data'!N29/M$1</f>
        <v>4.4975411947889015</v>
      </c>
      <c r="N1121" s="61">
        <f>'Raw Data'!O29/N$1</f>
        <v>4.5713378252682677</v>
      </c>
      <c r="O1121" s="61">
        <f>'Raw Data'!P29/O$1</f>
        <v>3.1642195184779158</v>
      </c>
      <c r="P1121" s="61">
        <f t="shared" si="206"/>
        <v>4.3456214906305357</v>
      </c>
      <c r="Q1121" s="61">
        <f t="shared" si="207"/>
        <v>4.6450886304956001</v>
      </c>
    </row>
    <row r="1122" spans="1:17">
      <c r="A1122" s="112" t="s">
        <v>4</v>
      </c>
      <c r="B1122" s="112">
        <v>4</v>
      </c>
      <c r="C1122" s="112">
        <v>2025</v>
      </c>
      <c r="D1122" s="112" t="s">
        <v>213</v>
      </c>
      <c r="E1122" s="112" t="s">
        <v>213</v>
      </c>
      <c r="F1122" s="206">
        <v>45748</v>
      </c>
      <c r="G1122" s="112">
        <f t="shared" si="208"/>
        <v>30</v>
      </c>
      <c r="H1122" s="114">
        <f t="shared" si="191"/>
        <v>45771</v>
      </c>
      <c r="I1122" s="153">
        <f>_xlfn.XLOOKUP(Table12[[#This Row],[Month Year]],'Modelling New'!D:D,'Modelling New'!N:N)</f>
        <v>10.507</v>
      </c>
      <c r="J1122" s="178">
        <f>'Raw Data'!K30/J$1</f>
        <v>5.1758532070520999</v>
      </c>
      <c r="K1122" s="61">
        <f>'Raw Data'!L30/K$1</f>
        <v>5.1710031091474393</v>
      </c>
      <c r="L1122" s="61">
        <f>'Raw Data'!M30/L$1</f>
        <v>5.1516373247323388</v>
      </c>
      <c r="M1122" s="61">
        <f>'Raw Data'!N30/M$1</f>
        <v>4.9736196525187353</v>
      </c>
      <c r="N1122" s="61">
        <f>'Raw Data'!O30/N$1</f>
        <v>4.9819642006397604</v>
      </c>
      <c r="O1122" s="61">
        <f>'Raw Data'!P30/O$1</f>
        <v>3.1642195184779158</v>
      </c>
      <c r="P1122" s="61">
        <f t="shared" ref="P1122" si="209">IFERROR(AVERAGEIF(J1122:O1122,"&gt;"&amp;0,J1122:O1122),"")</f>
        <v>4.7697161687613807</v>
      </c>
      <c r="Q1122" s="61">
        <f t="shared" ref="Q1122" si="210">MAXA(J1122:O1122)</f>
        <v>5.1758532070520999</v>
      </c>
    </row>
    <row r="1123" spans="1:17">
      <c r="A1123" s="112" t="s">
        <v>4</v>
      </c>
      <c r="B1123" s="112">
        <v>4</v>
      </c>
      <c r="C1123" s="112">
        <v>2025</v>
      </c>
      <c r="D1123" s="112" t="s">
        <v>213</v>
      </c>
      <c r="E1123" s="112" t="s">
        <v>213</v>
      </c>
      <c r="F1123" s="206">
        <v>45748</v>
      </c>
      <c r="G1123" s="112">
        <f t="shared" si="208"/>
        <v>30</v>
      </c>
      <c r="H1123" s="114">
        <f t="shared" si="191"/>
        <v>45772</v>
      </c>
      <c r="I1123" s="153">
        <f>_xlfn.XLOOKUP(Table12[[#This Row],[Month Year]],'Modelling New'!D:D,'Modelling New'!N:N)</f>
        <v>10.507</v>
      </c>
      <c r="J1123" s="178">
        <f>'Raw Data'!K31/J$1</f>
        <v>4.7696925039987059</v>
      </c>
      <c r="K1123" s="61">
        <f>'Raw Data'!L31/K$1</f>
        <v>4.6380843288059781</v>
      </c>
      <c r="L1123" s="61">
        <f>'Raw Data'!M31/L$1</f>
        <v>4.6706311875643953</v>
      </c>
      <c r="M1123" s="61">
        <f>'Raw Data'!N31/M$1</f>
        <v>4.4919402717567856</v>
      </c>
      <c r="N1123" s="61">
        <f>'Raw Data'!O31/N$1</f>
        <v>4.6110392704008714</v>
      </c>
      <c r="O1123" s="61">
        <f>'Raw Data'!P31/O$1</f>
        <v>3.1642195184779158</v>
      </c>
      <c r="P1123" s="61">
        <f t="shared" ref="P1123" si="211">IFERROR(AVERAGEIF(J1123:O1123,"&gt;"&amp;0,J1123:O1123),"")</f>
        <v>4.3909345135007749</v>
      </c>
      <c r="Q1123" s="61">
        <f t="shared" ref="Q1123" si="212">MAXA(J1123:O1123)</f>
        <v>4.7696925039987059</v>
      </c>
    </row>
    <row r="1124" spans="1:17">
      <c r="A1124" s="112" t="s">
        <v>4</v>
      </c>
      <c r="B1124" s="112">
        <v>4</v>
      </c>
      <c r="C1124" s="112">
        <v>2025</v>
      </c>
      <c r="D1124" s="112" t="s">
        <v>213</v>
      </c>
      <c r="E1124" s="112" t="s">
        <v>213</v>
      </c>
      <c r="F1124" s="206">
        <v>45748</v>
      </c>
      <c r="G1124" s="112">
        <f t="shared" si="208"/>
        <v>30</v>
      </c>
      <c r="H1124" s="114">
        <f t="shared" si="191"/>
        <v>45773</v>
      </c>
      <c r="I1124" s="153">
        <f>_xlfn.XLOOKUP(Table12[[#This Row],[Month Year]],'Modelling New'!D:D,'Modelling New'!N:N)</f>
        <v>10.507</v>
      </c>
      <c r="J1124" s="178">
        <f>'Raw Data'!K32/J$1</f>
        <v>5.2297683446255592</v>
      </c>
      <c r="K1124" s="61">
        <f>'Raw Data'!L32/K$1</f>
        <v>5.176457753777342</v>
      </c>
      <c r="L1124" s="61">
        <f>'Raw Data'!M32/L$1</f>
        <v>5.2748286520628946</v>
      </c>
      <c r="M1124" s="61">
        <f>'Raw Data'!N32/M$1</f>
        <v>5.1864547277391315</v>
      </c>
      <c r="N1124" s="61">
        <f>'Raw Data'!O32/N$1</f>
        <v>5.1736654642800426</v>
      </c>
      <c r="O1124" s="61">
        <f>'Raw Data'!P32/O$1</f>
        <v>3.1642195184779158</v>
      </c>
      <c r="P1124" s="61">
        <f t="shared" ref="P1124" si="213">IFERROR(AVERAGEIF(J1124:O1124,"&gt;"&amp;0,J1124:O1124),"")</f>
        <v>4.867565743493814</v>
      </c>
      <c r="Q1124" s="61">
        <f t="shared" ref="Q1124" si="214">MAXA(J1124:O1124)</f>
        <v>5.2748286520628946</v>
      </c>
    </row>
    <row r="1125" spans="1:17">
      <c r="A1125" s="112" t="s">
        <v>4</v>
      </c>
      <c r="B1125" s="112">
        <v>4</v>
      </c>
      <c r="C1125" s="112">
        <v>2025</v>
      </c>
      <c r="D1125" s="112" t="s">
        <v>213</v>
      </c>
      <c r="E1125" s="112" t="s">
        <v>213</v>
      </c>
      <c r="F1125" s="206">
        <v>45748</v>
      </c>
      <c r="G1125" s="112">
        <f t="shared" si="208"/>
        <v>30</v>
      </c>
      <c r="H1125" s="114">
        <f t="shared" si="191"/>
        <v>45774</v>
      </c>
      <c r="I1125" s="153">
        <f>_xlfn.XLOOKUP(Table12[[#This Row],[Month Year]],'Modelling New'!D:D,'Modelling New'!N:N)</f>
        <v>10.507</v>
      </c>
      <c r="J1125" s="178">
        <f>'Raw Data'!K33/J$1</f>
        <v>4.5887772645855422</v>
      </c>
      <c r="K1125" s="61">
        <f>'Raw Data'!L33/K$1</f>
        <v>4.528445971744941</v>
      </c>
      <c r="L1125" s="61">
        <f>'Raw Data'!M33/L$1</f>
        <v>4.507682659140797</v>
      </c>
      <c r="M1125" s="61">
        <f>'Raw Data'!N33/M$1</f>
        <v>4.4471328874998601</v>
      </c>
      <c r="N1125" s="61">
        <f>'Raw Data'!O33/N$1</f>
        <v>4.6643526395789374</v>
      </c>
      <c r="O1125" s="61">
        <f>'Raw Data'!P33/O$1</f>
        <v>3.1642195184779158</v>
      </c>
      <c r="P1125" s="61">
        <f t="shared" ref="P1125" si="215">IFERROR(AVERAGEIF(J1125:O1125,"&gt;"&amp;0,J1125:O1125),"")</f>
        <v>4.3167684901713317</v>
      </c>
      <c r="Q1125" s="61">
        <f t="shared" ref="Q1125" si="216">MAXA(J1125:O1125)</f>
        <v>4.6643526395789374</v>
      </c>
    </row>
    <row r="1126" spans="1:17">
      <c r="A1126" s="112" t="s">
        <v>4</v>
      </c>
      <c r="B1126" s="112">
        <v>4</v>
      </c>
      <c r="C1126" s="112">
        <v>2025</v>
      </c>
      <c r="D1126" s="112" t="s">
        <v>213</v>
      </c>
      <c r="E1126" s="112" t="s">
        <v>213</v>
      </c>
      <c r="F1126" s="206">
        <v>45748</v>
      </c>
      <c r="G1126" s="112">
        <f t="shared" si="208"/>
        <v>30</v>
      </c>
      <c r="H1126" s="114">
        <f t="shared" si="191"/>
        <v>45775</v>
      </c>
      <c r="I1126" s="153">
        <f>_xlfn.XLOOKUP(Table12[[#This Row],[Month Year]],'Modelling New'!D:D,'Modelling New'!N:N)</f>
        <v>10.507</v>
      </c>
      <c r="J1126" s="178">
        <f>'Raw Data'!K34/J$1</f>
        <v>5.1818437778935955</v>
      </c>
      <c r="K1126" s="61">
        <f>'Raw Data'!L34/K$1</f>
        <v>5.143729885997927</v>
      </c>
      <c r="L1126" s="61">
        <f>'Raw Data'!M34/L$1</f>
        <v>5.1180396900058236</v>
      </c>
      <c r="M1126" s="61">
        <f>'Raw Data'!N34/M$1</f>
        <v>5.1752528816748997</v>
      </c>
      <c r="N1126" s="61">
        <f>'Raw Data'!O34/N$1</f>
        <v>5.1509789242042689</v>
      </c>
      <c r="O1126" s="61">
        <f>'Raw Data'!P34/O$1</f>
        <v>3.1642195184779158</v>
      </c>
      <c r="P1126" s="61">
        <f t="shared" ref="P1126" si="217">IFERROR(AVERAGEIF(J1126:O1126,"&gt;"&amp;0,J1126:O1126),"")</f>
        <v>4.822344113042405</v>
      </c>
      <c r="Q1126" s="61">
        <f t="shared" ref="Q1126" si="218">MAXA(J1126:O1126)</f>
        <v>5.1818437778935955</v>
      </c>
    </row>
    <row r="1127" spans="1:17">
      <c r="A1127" s="112" t="s">
        <v>4</v>
      </c>
      <c r="B1127" s="112">
        <v>4</v>
      </c>
      <c r="C1127" s="112">
        <v>2025</v>
      </c>
      <c r="D1127" s="112" t="s">
        <v>213</v>
      </c>
      <c r="E1127" s="112" t="s">
        <v>213</v>
      </c>
      <c r="F1127" s="206">
        <v>45748</v>
      </c>
      <c r="G1127" s="112">
        <f t="shared" si="208"/>
        <v>30</v>
      </c>
      <c r="H1127" s="114">
        <f t="shared" si="191"/>
        <v>45776</v>
      </c>
      <c r="I1127" s="153">
        <f>_xlfn.XLOOKUP(Table12[[#This Row],[Month Year]],'Modelling New'!D:D,'Modelling New'!N:N)</f>
        <v>10.507</v>
      </c>
      <c r="J1127" s="178">
        <f>'Raw Data'!K35/J$1</f>
        <v>4.7804755315133978</v>
      </c>
      <c r="K1127" s="61">
        <f>'Raw Data'!L35/K$1</f>
        <v>4.6964490263459338</v>
      </c>
      <c r="L1127" s="61">
        <f>'Raw Data'!M35/L$1</f>
        <v>4.782623303319447</v>
      </c>
      <c r="M1127" s="61">
        <f>'Raw Data'!N35/M$1</f>
        <v>4.844798422780074</v>
      </c>
      <c r="N1127" s="61">
        <f>'Raw Data'!O35/N$1</f>
        <v>4.7772181764559081</v>
      </c>
      <c r="O1127" s="61">
        <f>'Raw Data'!P35/O$1</f>
        <v>3.1642195184779158</v>
      </c>
      <c r="P1127" s="61">
        <f t="shared" ref="P1127" si="219">IFERROR(AVERAGEIF(J1127:O1127,"&gt;"&amp;0,J1127:O1127),"")</f>
        <v>4.5076306631487784</v>
      </c>
      <c r="Q1127" s="61">
        <f t="shared" ref="Q1127" si="220">MAXA(J1127:O1127)</f>
        <v>4.844798422780074</v>
      </c>
    </row>
    <row r="1128" spans="1:17">
      <c r="A1128" s="112" t="s">
        <v>4</v>
      </c>
      <c r="B1128" s="112">
        <v>4</v>
      </c>
      <c r="C1128" s="112">
        <v>2025</v>
      </c>
      <c r="D1128" s="112" t="s">
        <v>213</v>
      </c>
      <c r="E1128" s="112" t="s">
        <v>213</v>
      </c>
      <c r="F1128" s="206">
        <v>45748</v>
      </c>
      <c r="G1128" s="112">
        <f>DAY(EOMONTH(F1128,0))</f>
        <v>30</v>
      </c>
      <c r="H1128" s="114">
        <f>H1127+1</f>
        <v>45777</v>
      </c>
      <c r="I1128" s="153">
        <f>_xlfn.XLOOKUP(Table12[[#This Row],[Month Year]],'Modelling New'!D:D,'Modelling New'!N:N)</f>
        <v>10.507</v>
      </c>
      <c r="J1128" s="178">
        <f>'Raw Data'!K36/J$1</f>
        <v>4.9266454600458882</v>
      </c>
      <c r="K1128" s="61">
        <f>'Raw Data'!L36/K$1</f>
        <v>4.9200894561719304</v>
      </c>
      <c r="L1128" s="61">
        <f>'Raw Data'!M36/L$1</f>
        <v>4.8890158132867452</v>
      </c>
      <c r="M1128" s="61">
        <f>'Raw Data'!N36/M$1</f>
        <v>5.0464316519362393</v>
      </c>
      <c r="N1128" s="61">
        <f>'Raw Data'!O36/N$1</f>
        <v>4.8401733251661785</v>
      </c>
      <c r="O1128" s="61">
        <f>'Raw Data'!P36/O$1</f>
        <v>3.1642195184779158</v>
      </c>
      <c r="P1128" s="61">
        <f t="shared" ref="P1128" si="221">IFERROR(AVERAGEIF(J1128:O1128,"&gt;"&amp;0,J1128:O1128),"")</f>
        <v>4.6310958708474823</v>
      </c>
      <c r="Q1128" s="61">
        <f t="shared" ref="Q1128" si="222">MAXA(J1128:O1128)</f>
        <v>5.0464316519362393</v>
      </c>
    </row>
    <row r="1129" spans="1:17">
      <c r="A1129" s="112" t="s">
        <v>4</v>
      </c>
      <c r="B1129" s="112">
        <v>5</v>
      </c>
      <c r="C1129" s="112">
        <v>2025</v>
      </c>
      <c r="D1129" s="112" t="s">
        <v>213</v>
      </c>
      <c r="E1129" s="112" t="s">
        <v>213</v>
      </c>
      <c r="F1129" s="206">
        <v>45778</v>
      </c>
      <c r="G1129" s="200">
        <f>DAY(EOMONTH(F1129,0))</f>
        <v>31</v>
      </c>
      <c r="H1129" s="114">
        <f t="shared" ref="H1129:H1133" si="223">H1128+1</f>
        <v>45778</v>
      </c>
      <c r="I1129" s="201">
        <f>_xlfn.XLOOKUP(Table12[[#This Row],[Month Year]],'Modelling New'!D:D,'Modelling New'!N:N)</f>
        <v>10.507</v>
      </c>
      <c r="J1129" s="178">
        <f>'Raw Data'!K37/J$1</f>
        <v>2.9833042790647522</v>
      </c>
      <c r="K1129" s="61">
        <f>'Raw Data'!L37/K$1</f>
        <v>2.9144166257568318</v>
      </c>
      <c r="L1129" s="61">
        <f>'Raw Data'!M37/L$1</f>
        <v>2.8334005286027866</v>
      </c>
      <c r="M1129" s="61">
        <f>'Raw Data'!N37/M$1</f>
        <v>2.9365639457382575</v>
      </c>
      <c r="N1129" s="61">
        <f>'Raw Data'!O37/N$1</f>
        <v>2.9776083849452117</v>
      </c>
      <c r="O1129" s="61">
        <f>'Raw Data'!P37/O$1</f>
        <v>3.1642195184779158</v>
      </c>
      <c r="P1129" s="61">
        <f t="shared" ref="P1129" si="224">IFERROR(AVERAGEIF(J1129:O1129,"&gt;"&amp;0,J1129:O1129),"")</f>
        <v>2.9682522137642926</v>
      </c>
      <c r="Q1129" s="61">
        <f t="shared" ref="Q1129" si="225">MAXA(J1129:O1129)</f>
        <v>3.1642195184779158</v>
      </c>
    </row>
    <row r="1130" spans="1:17">
      <c r="A1130" s="112" t="s">
        <v>4</v>
      </c>
      <c r="B1130" s="112">
        <v>5</v>
      </c>
      <c r="C1130" s="112">
        <v>2025</v>
      </c>
      <c r="D1130" s="112" t="s">
        <v>213</v>
      </c>
      <c r="E1130" s="112" t="s">
        <v>213</v>
      </c>
      <c r="F1130" s="206">
        <v>45778</v>
      </c>
      <c r="G1130" s="200">
        <f>DAY(EOMONTH(F1130,0))</f>
        <v>31</v>
      </c>
      <c r="H1130" s="114">
        <f t="shared" si="223"/>
        <v>45779</v>
      </c>
      <c r="I1130" s="201">
        <f>_xlfn.XLOOKUP(Table12[[#This Row],[Month Year]],'Modelling New'!D:D,'Modelling New'!N:N)</f>
        <v>10.507</v>
      </c>
      <c r="J1130" s="178">
        <f>'Raw Data'!K38/J$1</f>
        <v>4.762503818988912</v>
      </c>
      <c r="K1130" s="61">
        <f>'Raw Data'!L38/K$1</f>
        <v>4.64190258004691</v>
      </c>
      <c r="L1130" s="61">
        <f>'Raw Data'!M38/L$1</f>
        <v>4.6420731980468579</v>
      </c>
      <c r="M1130" s="61">
        <f>'Raw Data'!N38/M$1</f>
        <v>4.7439818082019913</v>
      </c>
      <c r="N1130" s="61">
        <f>'Raw Data'!O38/N$1</f>
        <v>4.8152181310828279</v>
      </c>
      <c r="O1130" s="61">
        <f>'Raw Data'!P38/O$1</f>
        <v>3.1642195184779158</v>
      </c>
      <c r="P1130" s="61">
        <f t="shared" ref="P1130" si="226">IFERROR(AVERAGEIF(J1130:O1130,"&gt;"&amp;0,J1130:O1130),"")</f>
        <v>4.4616498424742348</v>
      </c>
      <c r="Q1130" s="61">
        <f t="shared" ref="Q1130" si="227">MAXA(J1130:O1130)</f>
        <v>4.8152181310828279</v>
      </c>
    </row>
    <row r="1131" spans="1:17">
      <c r="A1131" s="112" t="s">
        <v>4</v>
      </c>
      <c r="B1131" s="112">
        <v>5</v>
      </c>
      <c r="C1131" s="112">
        <v>2025</v>
      </c>
      <c r="D1131" s="112" t="s">
        <v>213</v>
      </c>
      <c r="E1131" s="112" t="s">
        <v>213</v>
      </c>
      <c r="F1131" s="206">
        <v>45778</v>
      </c>
      <c r="G1131" s="200">
        <f t="shared" ref="G1131:G1133" si="228">DAY(EOMONTH(F1131,0))</f>
        <v>31</v>
      </c>
      <c r="H1131" s="114">
        <f t="shared" si="223"/>
        <v>45780</v>
      </c>
      <c r="I1131" s="201">
        <f>_xlfn.XLOOKUP(Table12[[#This Row],[Month Year]],'Modelling New'!D:D,'Modelling New'!N:N)</f>
        <v>10.507</v>
      </c>
      <c r="J1131" s="178">
        <f>'Raw Data'!K39/J$1</f>
        <v>5.1518909236861186</v>
      </c>
      <c r="K1131" s="61">
        <f>'Raw Data'!L39/K$1</f>
        <v>5.0291823487699778</v>
      </c>
      <c r="L1131" s="61">
        <f>'Raw Data'!M39/L$1</f>
        <v>5.0228463916140305</v>
      </c>
      <c r="M1131" s="61">
        <f>'Raw Data'!N39/M$1</f>
        <v>5.0475518365426622</v>
      </c>
      <c r="N1131" s="61">
        <f>'Raw Data'!O39/N$1</f>
        <v>5.0931282470110482</v>
      </c>
      <c r="O1131" s="61">
        <f>'Raw Data'!P39/O$1</f>
        <v>3.1642195184779158</v>
      </c>
      <c r="P1131" s="61">
        <f t="shared" ref="P1131" si="229">IFERROR(AVERAGEIF(J1131:O1131,"&gt;"&amp;0,J1131:O1131),"")</f>
        <v>4.7514698776836255</v>
      </c>
      <c r="Q1131" s="61">
        <f t="shared" ref="Q1131" si="230">MAXA(J1131:O1131)</f>
        <v>5.1518909236861186</v>
      </c>
    </row>
    <row r="1132" spans="1:17">
      <c r="A1132" s="112" t="s">
        <v>4</v>
      </c>
      <c r="B1132" s="112">
        <v>5</v>
      </c>
      <c r="C1132" s="112">
        <v>2025</v>
      </c>
      <c r="D1132" s="112" t="s">
        <v>213</v>
      </c>
      <c r="E1132" s="112" t="s">
        <v>213</v>
      </c>
      <c r="F1132" s="206">
        <v>45778</v>
      </c>
      <c r="G1132" s="200">
        <f t="shared" si="228"/>
        <v>31</v>
      </c>
      <c r="H1132" s="114">
        <f t="shared" si="223"/>
        <v>45781</v>
      </c>
      <c r="I1132" s="201">
        <f>_xlfn.XLOOKUP(Table12[[#This Row],[Month Year]],'Modelling New'!D:D,'Modelling New'!N:N)</f>
        <v>10.507</v>
      </c>
      <c r="J1132" s="178">
        <f>'Raw Data'!K40/J$1</f>
        <v>5.3262165351736366</v>
      </c>
      <c r="K1132" s="61">
        <f>'Raw Data'!L40/K$1</f>
        <v>5.2146402661866578</v>
      </c>
      <c r="L1132" s="61">
        <f>'Raw Data'!M40/L$1</f>
        <v>5.241790977915155</v>
      </c>
      <c r="M1132" s="61">
        <f>'Raw Data'!N40/M$1</f>
        <v>5.3046342037167724</v>
      </c>
      <c r="N1132" s="61">
        <f>'Raw Data'!O40/N$1</f>
        <v>5.2519340275414592</v>
      </c>
      <c r="O1132" s="61">
        <f>'Raw Data'!P40/O$1</f>
        <v>3.1642195184779158</v>
      </c>
      <c r="P1132" s="61">
        <f t="shared" ref="P1132" si="231">IFERROR(AVERAGEIF(J1132:O1132,"&gt;"&amp;0,J1132:O1132),"")</f>
        <v>4.9172392548352661</v>
      </c>
      <c r="Q1132" s="61">
        <f t="shared" ref="Q1132" si="232">MAXA(J1132:O1132)</f>
        <v>5.3262165351736366</v>
      </c>
    </row>
    <row r="1133" spans="1:17">
      <c r="A1133" s="112" t="s">
        <v>4</v>
      </c>
      <c r="B1133" s="112">
        <v>5</v>
      </c>
      <c r="C1133" s="112">
        <v>2025</v>
      </c>
      <c r="D1133" s="112" t="s">
        <v>213</v>
      </c>
      <c r="E1133" s="112" t="s">
        <v>213</v>
      </c>
      <c r="F1133" s="206">
        <v>45778</v>
      </c>
      <c r="G1133" s="200">
        <f t="shared" si="228"/>
        <v>31</v>
      </c>
      <c r="H1133" s="114">
        <f t="shared" si="223"/>
        <v>45782</v>
      </c>
      <c r="I1133" s="201">
        <f>_xlfn.XLOOKUP(Table12[[#This Row],[Month Year]],'Modelling New'!D:D,'Modelling New'!N:N)</f>
        <v>10.507</v>
      </c>
      <c r="J1133" s="178">
        <f>'Raw Data'!K41/J$1</f>
        <v>5.4514194657608925</v>
      </c>
      <c r="K1133" s="61">
        <f>'Raw Data'!L41/K$1</f>
        <v>5.3471881306932856</v>
      </c>
      <c r="L1133" s="61">
        <f>'Raw Data'!M41/L$1</f>
        <v>5.3364243157281726</v>
      </c>
      <c r="M1133" s="61">
        <f>'Raw Data'!N41/M$1</f>
        <v>5.4665008793449159</v>
      </c>
      <c r="N1133" s="61">
        <f>'Raw Data'!O41/N$1</f>
        <v>5.4277547131287003</v>
      </c>
      <c r="O1133" s="61">
        <f>'Raw Data'!P41/O$1</f>
        <v>3.1642195184779158</v>
      </c>
      <c r="P1133" s="61">
        <f t="shared" ref="P1133" si="233">IFERROR(AVERAGEIF(J1133:O1133,"&gt;"&amp;0,J1133:O1133),"")</f>
        <v>5.0322511705223141</v>
      </c>
      <c r="Q1133" s="61">
        <f t="shared" ref="Q1133" si="234">MAXA(J1133:O1133)</f>
        <v>5.4665008793449159</v>
      </c>
    </row>
    <row r="1134" spans="1:17">
      <c r="A1134" s="112" t="s">
        <v>4</v>
      </c>
      <c r="B1134" s="112">
        <v>5</v>
      </c>
      <c r="C1134" s="112">
        <v>2025</v>
      </c>
      <c r="D1134" s="112" t="s">
        <v>213</v>
      </c>
      <c r="E1134" s="112" t="s">
        <v>213</v>
      </c>
      <c r="F1134" s="206">
        <v>45778</v>
      </c>
      <c r="G1134" s="200">
        <f t="shared" ref="G1134:G1145" si="235">DAY(EOMONTH(F1134,0))</f>
        <v>31</v>
      </c>
      <c r="H1134" s="202">
        <f t="shared" ref="H1134:H1197" si="236">H1133+1</f>
        <v>45783</v>
      </c>
      <c r="I1134" s="201">
        <f>_xlfn.XLOOKUP(Table12[[#This Row],[Month Year]],'Modelling New'!D:D,'Modelling New'!N:N)</f>
        <v>10.507</v>
      </c>
      <c r="J1134" s="178">
        <f>'Raw Data'!K42/J$1</f>
        <v>5.8707594246655761</v>
      </c>
      <c r="K1134" s="61">
        <f>'Raw Data'!L42/K$1</f>
        <v>5.8037418862161134</v>
      </c>
      <c r="L1134" s="61">
        <f>'Raw Data'!M42/L$1</f>
        <v>5.6052053935402952</v>
      </c>
      <c r="M1134" s="61">
        <f>'Raw Data'!N42/M$1</f>
        <v>5.768950723079163</v>
      </c>
      <c r="N1134" s="61">
        <f>'Raw Data'!O42/N$1</f>
        <v>5.7249483881213274</v>
      </c>
      <c r="O1134" s="61">
        <f>'Raw Data'!P42/O$1</f>
        <v>3.1642195184779158</v>
      </c>
      <c r="P1134" s="61">
        <f t="shared" ref="P1134" si="237">IFERROR(AVERAGEIF(J1134:O1134,"&gt;"&amp;0,J1134:O1134),"")</f>
        <v>5.3229708890167311</v>
      </c>
      <c r="Q1134" s="61">
        <f t="shared" ref="Q1134" si="238">MAXA(J1134:O1134)</f>
        <v>5.8707594246655761</v>
      </c>
    </row>
    <row r="1135" spans="1:17">
      <c r="A1135" s="112" t="s">
        <v>4</v>
      </c>
      <c r="B1135" s="112">
        <v>5</v>
      </c>
      <c r="C1135" s="112">
        <v>2025</v>
      </c>
      <c r="D1135" s="112" t="s">
        <v>213</v>
      </c>
      <c r="E1135" s="112" t="s">
        <v>213</v>
      </c>
      <c r="F1135" s="206">
        <v>45778</v>
      </c>
      <c r="G1135" s="200">
        <f t="shared" si="235"/>
        <v>31</v>
      </c>
      <c r="H1135" s="202">
        <f t="shared" si="236"/>
        <v>45784</v>
      </c>
      <c r="I1135" s="201">
        <f>_xlfn.XLOOKUP(Table12[[#This Row],[Month Year]],'Modelling New'!D:D,'Modelling New'!N:N)</f>
        <v>10.507</v>
      </c>
      <c r="J1135" s="178">
        <f>'Raw Data'!K43/J$1</f>
        <v>5.5718299396749513</v>
      </c>
      <c r="K1135" s="61">
        <f>'Raw Data'!L43/K$1</f>
        <v>5.4988272514045713</v>
      </c>
      <c r="L1135" s="61">
        <f>'Raw Data'!M43/L$1</f>
        <v>5.414818796756709</v>
      </c>
      <c r="M1135" s="61">
        <f>'Raw Data'!N43/M$1</f>
        <v>5.5191495558468029</v>
      </c>
      <c r="N1135" s="61">
        <f>'Raw Data'!O43/N$1</f>
        <v>5.4617845232423603</v>
      </c>
      <c r="O1135" s="61">
        <f>'Raw Data'!P43/O$1</f>
        <v>3.1642195184779158</v>
      </c>
      <c r="P1135" s="61">
        <f t="shared" ref="P1135:P1137" si="239">IFERROR(AVERAGEIF(J1135:O1135,"&gt;"&amp;0,J1135:O1135),"")</f>
        <v>5.1051049309005521</v>
      </c>
      <c r="Q1135" s="61">
        <f t="shared" ref="Q1135:Q1137" si="240">MAXA(J1135:O1135)</f>
        <v>5.5718299396749513</v>
      </c>
    </row>
    <row r="1136" spans="1:17">
      <c r="A1136" s="112" t="s">
        <v>4</v>
      </c>
      <c r="B1136" s="112">
        <v>5</v>
      </c>
      <c r="C1136" s="112">
        <v>2025</v>
      </c>
      <c r="D1136" s="112" t="s">
        <v>213</v>
      </c>
      <c r="E1136" s="112" t="s">
        <v>213</v>
      </c>
      <c r="F1136" s="206">
        <v>45778</v>
      </c>
      <c r="G1136" s="200">
        <f t="shared" si="235"/>
        <v>31</v>
      </c>
      <c r="H1136" s="202">
        <f t="shared" si="236"/>
        <v>45785</v>
      </c>
      <c r="I1136" s="201">
        <f>_xlfn.XLOOKUP(Table12[[#This Row],[Month Year]],'Modelling New'!D:D,'Modelling New'!N:N)</f>
        <v>10.507</v>
      </c>
      <c r="J1136" s="178">
        <f>'Raw Data'!K44/J$1</f>
        <v>5.4873628908098651</v>
      </c>
      <c r="K1136" s="61">
        <f>'Raw Data'!L44/K$1</f>
        <v>5.4720994927180495</v>
      </c>
      <c r="L1136" s="61">
        <f>'Raw Data'!M44/L$1</f>
        <v>5.3649823052457108</v>
      </c>
      <c r="M1136" s="61">
        <f>'Raw Data'!N44/M$1</f>
        <v>5.4676210639513387</v>
      </c>
      <c r="N1136" s="61">
        <f>'Raw Data'!O44/N$1</f>
        <v>5.3199936477687784</v>
      </c>
      <c r="O1136" s="61">
        <f>'Raw Data'!P44/O$1</f>
        <v>3.1642195184779158</v>
      </c>
      <c r="P1136" s="61">
        <f t="shared" si="239"/>
        <v>5.0460464864952757</v>
      </c>
      <c r="Q1136" s="61">
        <f t="shared" si="240"/>
        <v>5.4873628908098651</v>
      </c>
    </row>
    <row r="1137" spans="1:17">
      <c r="A1137" s="112" t="s">
        <v>4</v>
      </c>
      <c r="B1137" s="112">
        <v>5</v>
      </c>
      <c r="C1137" s="112">
        <v>2025</v>
      </c>
      <c r="D1137" s="112" t="s">
        <v>213</v>
      </c>
      <c r="E1137" s="112" t="s">
        <v>213</v>
      </c>
      <c r="F1137" s="206">
        <v>45778</v>
      </c>
      <c r="G1137" s="200">
        <f t="shared" si="235"/>
        <v>31</v>
      </c>
      <c r="H1137" s="202">
        <f t="shared" si="236"/>
        <v>45786</v>
      </c>
      <c r="I1137" s="201">
        <f>_xlfn.XLOOKUP(Table12[[#This Row],[Month Year]],'Modelling New'!D:D,'Modelling New'!N:N)</f>
        <v>10.507</v>
      </c>
      <c r="J1137" s="178">
        <f>'Raw Data'!K45/J$1</f>
        <v>5.1159474986371452</v>
      </c>
      <c r="K1137" s="61">
        <f>'Raw Data'!L45/K$1</f>
        <v>5.0673648611792945</v>
      </c>
      <c r="L1137" s="61">
        <f>'Raw Data'!M45/L$1</f>
        <v>4.9455718317430453</v>
      </c>
      <c r="M1137" s="61">
        <f>'Raw Data'!N45/M$1</f>
        <v>4.9579370680288113</v>
      </c>
      <c r="N1137" s="61">
        <f>'Raw Data'!O45/N$1</f>
        <v>4.8832777513101471</v>
      </c>
      <c r="O1137" s="61">
        <f>'Raw Data'!P45/O$1</f>
        <v>3.1642195184779158</v>
      </c>
      <c r="P1137" s="61">
        <f t="shared" si="239"/>
        <v>4.689053088229393</v>
      </c>
      <c r="Q1137" s="61">
        <f t="shared" si="240"/>
        <v>5.1159474986371452</v>
      </c>
    </row>
    <row r="1138" spans="1:17">
      <c r="A1138" s="112" t="s">
        <v>4</v>
      </c>
      <c r="B1138" s="112">
        <v>5</v>
      </c>
      <c r="C1138" s="112">
        <v>2025</v>
      </c>
      <c r="D1138" s="112" t="s">
        <v>213</v>
      </c>
      <c r="E1138" s="112" t="s">
        <v>213</v>
      </c>
      <c r="F1138" s="206">
        <v>45778</v>
      </c>
      <c r="G1138" s="200">
        <f t="shared" si="235"/>
        <v>31</v>
      </c>
      <c r="H1138" s="202">
        <f t="shared" si="236"/>
        <v>45787</v>
      </c>
      <c r="I1138" s="201">
        <f>_xlfn.XLOOKUP(Table12[[#This Row],[Month Year]],'Modelling New'!D:D,'Modelling New'!N:N)</f>
        <v>10.507</v>
      </c>
      <c r="J1138" s="178">
        <f>'Raw Data'!K46/J$1</f>
        <v>5.8587782829825858</v>
      </c>
      <c r="K1138" s="61">
        <f>'Raw Data'!L46/K$1</f>
        <v>5.7622865870288553</v>
      </c>
      <c r="L1138" s="61">
        <f>'Raw Data'!M46/L$1</f>
        <v>5.6404829100031364</v>
      </c>
      <c r="M1138" s="61">
        <f>'Raw Data'!N46/M$1</f>
        <v>5.6569322624368494</v>
      </c>
      <c r="N1138" s="61">
        <f>'Raw Data'!O46/N$1</f>
        <v>5.6319335738106577</v>
      </c>
      <c r="O1138" s="61">
        <f>'Raw Data'!P46/O$1</f>
        <v>3.1642195184779158</v>
      </c>
      <c r="P1138" s="61">
        <f t="shared" ref="P1138" si="241">IFERROR(AVERAGEIF(J1138:O1138,"&gt;"&amp;0,J1138:O1138),"")</f>
        <v>5.2857721891233327</v>
      </c>
      <c r="Q1138" s="61">
        <f t="shared" ref="Q1138" si="242">MAXA(J1138:O1138)</f>
        <v>5.8587782829825858</v>
      </c>
    </row>
    <row r="1139" spans="1:17">
      <c r="A1139" s="112" t="s">
        <v>4</v>
      </c>
      <c r="B1139" s="112">
        <v>5</v>
      </c>
      <c r="C1139" s="112">
        <v>2025</v>
      </c>
      <c r="D1139" s="112" t="s">
        <v>213</v>
      </c>
      <c r="E1139" s="112" t="s">
        <v>213</v>
      </c>
      <c r="F1139" s="206">
        <v>45778</v>
      </c>
      <c r="G1139" s="200">
        <f t="shared" si="235"/>
        <v>31</v>
      </c>
      <c r="H1139" s="202">
        <f t="shared" si="236"/>
        <v>45788</v>
      </c>
      <c r="I1139" s="201">
        <f>_xlfn.XLOOKUP(Table12[[#This Row],[Month Year]],'Modelling New'!D:D,'Modelling New'!N:N)</f>
        <v>10.507</v>
      </c>
      <c r="J1139" s="178">
        <f>'Raw Data'!K47/J$1</f>
        <v>5.3861222435885914</v>
      </c>
      <c r="K1139" s="61">
        <f>'Raw Data'!L47/K$1</f>
        <v>5.4928271423116781</v>
      </c>
      <c r="L1139" s="61">
        <f>'Raw Data'!M47/L$1</f>
        <v>5.5105720557272768</v>
      </c>
      <c r="M1139" s="61">
        <f>'Raw Data'!N47/M$1</f>
        <v>5.5337119557303041</v>
      </c>
      <c r="N1139" s="61">
        <f>'Raw Data'!O47/N$1</f>
        <v>5.5468590485265086</v>
      </c>
      <c r="O1139" s="61">
        <f>'Raw Data'!P47/O$1</f>
        <v>3.1642195184779158</v>
      </c>
      <c r="P1139" s="61">
        <f t="shared" ref="P1139:P1141" si="243">IFERROR(AVERAGEIF(J1139:O1139,"&gt;"&amp;0,J1139:O1139),"")</f>
        <v>5.1057186607270459</v>
      </c>
      <c r="Q1139" s="61">
        <f t="shared" ref="Q1139:Q1141" si="244">MAXA(J1139:O1139)</f>
        <v>5.5468590485265086</v>
      </c>
    </row>
    <row r="1140" spans="1:17">
      <c r="A1140" s="112" t="s">
        <v>4</v>
      </c>
      <c r="B1140" s="112">
        <v>5</v>
      </c>
      <c r="C1140" s="112">
        <v>2025</v>
      </c>
      <c r="D1140" s="112" t="s">
        <v>213</v>
      </c>
      <c r="E1140" s="112" t="s">
        <v>213</v>
      </c>
      <c r="F1140" s="206">
        <v>45778</v>
      </c>
      <c r="G1140" s="200">
        <f t="shared" si="235"/>
        <v>31</v>
      </c>
      <c r="H1140" s="202">
        <f t="shared" si="236"/>
        <v>45789</v>
      </c>
      <c r="I1140" s="201">
        <f>_xlfn.XLOOKUP(Table12[[#This Row],[Month Year]],'Modelling New'!D:D,'Modelling New'!N:N)</f>
        <v>10.507</v>
      </c>
      <c r="J1140" s="178">
        <f>'Raw Data'!K48/J$1</f>
        <v>5.17645226413625</v>
      </c>
      <c r="K1140" s="61">
        <f>'Raw Data'!L48/K$1</f>
        <v>5.111002018218513</v>
      </c>
      <c r="L1140" s="61">
        <f>'Raw Data'!M48/L$1</f>
        <v>5.1247592169511265</v>
      </c>
      <c r="M1140" s="61">
        <f>'Raw Data'!N48/M$1</f>
        <v>5.1192436513537425</v>
      </c>
      <c r="N1140" s="61">
        <f>'Raw Data'!O48/N$1</f>
        <v>5.0210984822704683</v>
      </c>
      <c r="O1140" s="61">
        <f>'Raw Data'!P48/O$1</f>
        <v>3.1642195184779158</v>
      </c>
      <c r="P1140" s="61">
        <f t="shared" si="243"/>
        <v>4.7861291919013356</v>
      </c>
      <c r="Q1140" s="61">
        <f t="shared" si="244"/>
        <v>5.17645226413625</v>
      </c>
    </row>
    <row r="1141" spans="1:17">
      <c r="A1141" s="112" t="s">
        <v>4</v>
      </c>
      <c r="B1141" s="112">
        <v>5</v>
      </c>
      <c r="C1141" s="112">
        <v>2025</v>
      </c>
      <c r="D1141" s="112" t="s">
        <v>213</v>
      </c>
      <c r="E1141" s="112" t="s">
        <v>213</v>
      </c>
      <c r="F1141" s="206">
        <v>45778</v>
      </c>
      <c r="G1141" s="200">
        <f t="shared" si="235"/>
        <v>31</v>
      </c>
      <c r="H1141" s="202">
        <f t="shared" si="236"/>
        <v>45790</v>
      </c>
      <c r="I1141" s="201">
        <f>_xlfn.XLOOKUP(Table12[[#This Row],[Month Year]],'Modelling New'!D:D,'Modelling New'!N:N)</f>
        <v>10.507</v>
      </c>
      <c r="J1141" s="178">
        <f>'Raw Data'!K49/J$1</f>
        <v>5.4106835840387228</v>
      </c>
      <c r="K1141" s="61">
        <f>'Raw Data'!L49/K$1</f>
        <v>5.3193694430807836</v>
      </c>
      <c r="L1141" s="61">
        <f>'Raw Data'!M49/L$1</f>
        <v>5.2378712538637284</v>
      </c>
      <c r="M1141" s="61">
        <f>'Raw Data'!N49/M$1</f>
        <v>5.2424639580602879</v>
      </c>
      <c r="N1141" s="61">
        <f>'Raw Data'!O49/N$1</f>
        <v>5.2598743165679798</v>
      </c>
      <c r="O1141" s="61">
        <f>'Raw Data'!P49/O$1</f>
        <v>3.1642195184779158</v>
      </c>
      <c r="P1141" s="61">
        <f t="shared" si="243"/>
        <v>4.9390803456815702</v>
      </c>
      <c r="Q1141" s="61">
        <f t="shared" si="244"/>
        <v>5.4106835840387228</v>
      </c>
    </row>
    <row r="1142" spans="1:17">
      <c r="A1142" s="112" t="s">
        <v>4</v>
      </c>
      <c r="B1142" s="112">
        <v>5</v>
      </c>
      <c r="C1142" s="112">
        <v>2025</v>
      </c>
      <c r="D1142" s="112" t="s">
        <v>213</v>
      </c>
      <c r="E1142" s="112" t="s">
        <v>213</v>
      </c>
      <c r="F1142" s="206">
        <v>45778</v>
      </c>
      <c r="G1142" s="200">
        <f t="shared" si="235"/>
        <v>31</v>
      </c>
      <c r="H1142" s="202">
        <f t="shared" si="236"/>
        <v>45791</v>
      </c>
      <c r="I1142" s="201">
        <f>_xlfn.XLOOKUP(Table12[[#This Row],[Month Year]],'Modelling New'!D:D,'Modelling New'!N:N)</f>
        <v>10.507</v>
      </c>
      <c r="J1142" s="178">
        <f>'Raw Data'!K50/J$1</f>
        <v>4.8469708678539982</v>
      </c>
      <c r="K1142" s="61">
        <f>'Raw Data'!L50/K$1</f>
        <v>4.8055419189439812</v>
      </c>
      <c r="L1142" s="61">
        <f>'Raw Data'!M50/L$1</f>
        <v>4.7932625543161764</v>
      </c>
      <c r="M1142" s="61">
        <f>'Raw Data'!N50/M$1</f>
        <v>4.8503993458121899</v>
      </c>
      <c r="N1142" s="61">
        <f>'Raw Data'!O50/N$1</f>
        <v>4.7658749064180217</v>
      </c>
      <c r="O1142" s="61">
        <f>'Raw Data'!P50/O$1</f>
        <v>3.1642195184779158</v>
      </c>
      <c r="P1142" s="61">
        <f t="shared" ref="P1142" si="245">IFERROR(AVERAGEIF(J1142:O1142,"&gt;"&amp;0,J1142:O1142),"")</f>
        <v>4.5377115186370469</v>
      </c>
      <c r="Q1142" s="61">
        <f t="shared" ref="Q1142" si="246">MAXA(J1142:O1142)</f>
        <v>4.8503993458121899</v>
      </c>
    </row>
    <row r="1143" spans="1:17">
      <c r="A1143" s="112" t="s">
        <v>4</v>
      </c>
      <c r="B1143" s="112">
        <v>5</v>
      </c>
      <c r="C1143" s="112">
        <v>2025</v>
      </c>
      <c r="D1143" s="112" t="s">
        <v>213</v>
      </c>
      <c r="E1143" s="112" t="s">
        <v>213</v>
      </c>
      <c r="F1143" s="206">
        <v>45778</v>
      </c>
      <c r="G1143" s="200">
        <f t="shared" si="235"/>
        <v>31</v>
      </c>
      <c r="H1143" s="202">
        <f t="shared" si="236"/>
        <v>45792</v>
      </c>
      <c r="I1143" s="201">
        <f>_xlfn.XLOOKUP(Table12[[#This Row],[Month Year]],'Modelling New'!D:D,'Modelling New'!N:N)</f>
        <v>10.507</v>
      </c>
      <c r="J1143" s="178">
        <f>'Raw Data'!K51/J$1</f>
        <v>4.6444895734114509</v>
      </c>
      <c r="K1143" s="61">
        <f>'Raw Data'!L51/K$1</f>
        <v>4.6037200676375933</v>
      </c>
      <c r="L1143" s="61">
        <f>'Raw Data'!M51/L$1</f>
        <v>4.6538323702011377</v>
      </c>
      <c r="M1143" s="61">
        <f>'Raw Data'!N51/M$1</f>
        <v>4.6890927624872578</v>
      </c>
      <c r="N1143" s="61">
        <f>'Raw Data'!O51/N$1</f>
        <v>4.6393974454955869</v>
      </c>
      <c r="O1143" s="61">
        <f>'Raw Data'!P51/O$1</f>
        <v>3.1642195184779158</v>
      </c>
      <c r="P1143" s="61">
        <f t="shared" ref="P1143:P1144" si="247">IFERROR(AVERAGEIF(J1143:O1143,"&gt;"&amp;0,J1143:O1143),"")</f>
        <v>4.3991252896184898</v>
      </c>
      <c r="Q1143" s="61">
        <f t="shared" ref="Q1143:Q1144" si="248">MAXA(J1143:O1143)</f>
        <v>4.6890927624872578</v>
      </c>
    </row>
    <row r="1144" spans="1:17">
      <c r="A1144" s="112" t="s">
        <v>4</v>
      </c>
      <c r="B1144" s="112">
        <v>5</v>
      </c>
      <c r="C1144" s="112">
        <v>2025</v>
      </c>
      <c r="D1144" s="112" t="s">
        <v>213</v>
      </c>
      <c r="E1144" s="112" t="s">
        <v>213</v>
      </c>
      <c r="F1144" s="206">
        <v>45778</v>
      </c>
      <c r="G1144" s="200">
        <f t="shared" si="235"/>
        <v>31</v>
      </c>
      <c r="H1144" s="202">
        <f t="shared" si="236"/>
        <v>45793</v>
      </c>
      <c r="I1144" s="201">
        <f>_xlfn.XLOOKUP(Table12[[#This Row],[Month Year]],'Modelling New'!D:D,'Modelling New'!N:N)</f>
        <v>10.507</v>
      </c>
      <c r="J1144" s="178">
        <f>'Raw Data'!K52/J$1</f>
        <v>4.8062349861318285</v>
      </c>
      <c r="K1144" s="61">
        <f>'Raw Data'!L52/K$1</f>
        <v>4.7902689139802543</v>
      </c>
      <c r="L1144" s="61">
        <f>'Raw Data'!M52/L$1</f>
        <v>4.8397392823545227</v>
      </c>
      <c r="M1144" s="61">
        <f>'Raw Data'!N52/M$1</f>
        <v>4.8464786996897082</v>
      </c>
      <c r="N1144" s="61">
        <f>'Raw Data'!O52/N$1</f>
        <v>4.7647405794142337</v>
      </c>
      <c r="O1144" s="61">
        <f>'Raw Data'!P52/O$1</f>
        <v>3.1642195184779158</v>
      </c>
      <c r="P1144" s="61">
        <f t="shared" si="247"/>
        <v>4.5352803300080771</v>
      </c>
      <c r="Q1144" s="61">
        <f t="shared" si="248"/>
        <v>4.8464786996897082</v>
      </c>
    </row>
    <row r="1145" spans="1:17">
      <c r="A1145" s="112" t="s">
        <v>4</v>
      </c>
      <c r="B1145" s="112">
        <v>5</v>
      </c>
      <c r="C1145" s="112">
        <v>2025</v>
      </c>
      <c r="D1145" s="112" t="s">
        <v>213</v>
      </c>
      <c r="E1145" s="112" t="s">
        <v>213</v>
      </c>
      <c r="F1145" s="206">
        <v>45778</v>
      </c>
      <c r="G1145" s="200">
        <f t="shared" si="235"/>
        <v>31</v>
      </c>
      <c r="H1145" s="202">
        <f t="shared" si="236"/>
        <v>45794</v>
      </c>
      <c r="I1145" s="201">
        <f>_xlfn.XLOOKUP(Table12[[#This Row],[Month Year]],'Modelling New'!D:D,'Modelling New'!N:N)</f>
        <v>10.507</v>
      </c>
      <c r="J1145" s="178">
        <f>'Raw Data'!K53/J$1</f>
        <v>2.9192051710607503</v>
      </c>
      <c r="K1145" s="61">
        <f>'Raw Data'!L53/K$1</f>
        <v>2.8582337860688378</v>
      </c>
      <c r="L1145" s="61">
        <f>'Raw Data'!M53/L$1</f>
        <v>2.9403529991488599</v>
      </c>
      <c r="M1145" s="61">
        <f>'Raw Data'!N53/M$1</f>
        <v>2.9348836688286228</v>
      </c>
      <c r="N1145" s="61">
        <f>'Raw Data'!O53/N$1</f>
        <v>2.8942353501667459</v>
      </c>
      <c r="O1145" s="61">
        <f>'Raw Data'!P53/O$1</f>
        <v>3.1642195184779158</v>
      </c>
      <c r="P1145" s="61">
        <f t="shared" ref="P1145" si="249">IFERROR(AVERAGEIF(J1145:O1145,"&gt;"&amp;0,J1145:O1145),"")</f>
        <v>2.9518550822919551</v>
      </c>
      <c r="Q1145" s="61">
        <f t="shared" ref="Q1145" si="250">MAXA(J1145:O1145)</f>
        <v>3.1642195184779158</v>
      </c>
    </row>
    <row r="1146" spans="1:17">
      <c r="A1146" s="112" t="s">
        <v>4</v>
      </c>
      <c r="B1146" s="112">
        <v>5</v>
      </c>
      <c r="C1146" s="112">
        <v>2025</v>
      </c>
      <c r="D1146" s="112" t="s">
        <v>213</v>
      </c>
      <c r="E1146" s="112" t="s">
        <v>213</v>
      </c>
      <c r="F1146" s="206">
        <v>45778</v>
      </c>
      <c r="G1146" s="223">
        <f t="shared" ref="G1146:G1152" si="251">DAY(EOMONTH(F1146,0))</f>
        <v>31</v>
      </c>
      <c r="H1146" s="202">
        <f t="shared" si="236"/>
        <v>45795</v>
      </c>
      <c r="I1146" s="224">
        <f>_xlfn.XLOOKUP(Table12[[#This Row],[Month Year]],'Modelling New'!D:D,'Modelling New'!N:N)</f>
        <v>10.507</v>
      </c>
      <c r="J1146" s="178">
        <f>'Raw Data'!K54/J$1</f>
        <v>4.2479137837044494</v>
      </c>
      <c r="K1146" s="61">
        <f>'Raw Data'!L54/K$1</f>
        <v>4.5949926362297502</v>
      </c>
      <c r="L1146" s="61">
        <f>'Raw Data'!M54/L$1</f>
        <v>4.7148680732876409</v>
      </c>
      <c r="M1146" s="61">
        <f>'Raw Data'!N54/M$1</f>
        <v>4.7120565469189319</v>
      </c>
      <c r="N1146" s="61">
        <f>'Raw Data'!O54/N$1</f>
        <v>4.6859048526509222</v>
      </c>
      <c r="O1146" s="61">
        <f>'Raw Data'!P54/O$1</f>
        <v>3.1642195184779158</v>
      </c>
      <c r="P1146" s="61">
        <f t="shared" ref="P1146" si="252">IFERROR(AVERAGEIF(J1146:O1146,"&gt;"&amp;0,J1146:O1146),"")</f>
        <v>4.353325901878268</v>
      </c>
      <c r="Q1146" s="61">
        <f t="shared" ref="Q1146" si="253">MAXA(J1146:O1146)</f>
        <v>4.7148680732876409</v>
      </c>
    </row>
    <row r="1147" spans="1:17">
      <c r="A1147" s="112" t="s">
        <v>4</v>
      </c>
      <c r="B1147" s="112">
        <v>5</v>
      </c>
      <c r="C1147" s="112">
        <v>2025</v>
      </c>
      <c r="D1147" s="112" t="s">
        <v>213</v>
      </c>
      <c r="E1147" s="112" t="s">
        <v>213</v>
      </c>
      <c r="F1147" s="206">
        <v>45778</v>
      </c>
      <c r="G1147" s="223">
        <f t="shared" si="251"/>
        <v>31</v>
      </c>
      <c r="H1147" s="202">
        <f t="shared" si="236"/>
        <v>45796</v>
      </c>
      <c r="I1147" s="224">
        <f>_xlfn.XLOOKUP(Table12[[#This Row],[Month Year]],'Modelling New'!D:D,'Modelling New'!N:N)</f>
        <v>10.507</v>
      </c>
      <c r="J1147" s="178">
        <f>'Raw Data'!K55/J$1</f>
        <v>2.2045300696703389</v>
      </c>
      <c r="K1147" s="61">
        <f>'Raw Data'!L55/K$1</f>
        <v>2.154584628811433</v>
      </c>
      <c r="L1147" s="61">
        <f>'Raw Data'!M55/L$1</f>
        <v>2.2572010930430499</v>
      </c>
      <c r="M1147" s="61">
        <f>'Raw Data'!N55/M$1</f>
        <v>2.2308476436916802</v>
      </c>
      <c r="N1147" s="61">
        <f>'Raw Data'!O55/N$1</f>
        <v>2.2459674675015311</v>
      </c>
      <c r="O1147" s="61">
        <f>'Raw Data'!P55/O$1</f>
        <v>3.1642195184779158</v>
      </c>
      <c r="P1147" s="61">
        <f t="shared" ref="P1147" si="254">IFERROR(AVERAGEIF(J1147:O1147,"&gt;"&amp;0,J1147:O1147),"")</f>
        <v>2.3762250701993248</v>
      </c>
      <c r="Q1147" s="61">
        <f t="shared" ref="Q1147" si="255">MAXA(J1147:O1147)</f>
        <v>3.1642195184779158</v>
      </c>
    </row>
    <row r="1148" spans="1:17">
      <c r="A1148" s="112" t="s">
        <v>4</v>
      </c>
      <c r="B1148" s="112">
        <v>5</v>
      </c>
      <c r="C1148" s="112">
        <v>2025</v>
      </c>
      <c r="D1148" s="112" t="s">
        <v>213</v>
      </c>
      <c r="E1148" s="112" t="s">
        <v>213</v>
      </c>
      <c r="F1148" s="206">
        <v>45778</v>
      </c>
      <c r="G1148" s="223">
        <f t="shared" si="251"/>
        <v>31</v>
      </c>
      <c r="H1148" s="202">
        <f t="shared" si="236"/>
        <v>45797</v>
      </c>
      <c r="I1148" s="224">
        <f>_xlfn.XLOOKUP(Table12[[#This Row],[Month Year]],'Modelling New'!D:D,'Modelling New'!N:N)</f>
        <v>10.507</v>
      </c>
      <c r="J1148" s="178">
        <f>'Raw Data'!K56/J$1</f>
        <v>2.6130870010603311</v>
      </c>
      <c r="K1148" s="61">
        <f>'Raw Data'!L56/K$1</f>
        <v>2.531500572737686</v>
      </c>
      <c r="L1148" s="61">
        <f>'Raw Data'!M56/L$1</f>
        <v>2.691170541593872</v>
      </c>
      <c r="M1148" s="61">
        <f>'Raw Data'!N56/M$1</f>
        <v>2.6660393632870698</v>
      </c>
      <c r="N1148" s="61">
        <f>'Raw Data'!O56/N$1</f>
        <v>2.5374895074752146</v>
      </c>
      <c r="O1148" s="61">
        <f>'Raw Data'!P56/O$1</f>
        <v>3.1642195184779158</v>
      </c>
      <c r="P1148" s="61">
        <f t="shared" ref="P1148" si="256">IFERROR(AVERAGEIF(J1148:O1148,"&gt;"&amp;0,J1148:O1148),"")</f>
        <v>2.7005844174386815</v>
      </c>
      <c r="Q1148" s="61">
        <f t="shared" ref="Q1148" si="257">MAXA(J1148:O1148)</f>
        <v>3.1642195184779158</v>
      </c>
    </row>
    <row r="1149" spans="1:17">
      <c r="A1149" s="112" t="s">
        <v>4</v>
      </c>
      <c r="B1149" s="112">
        <v>5</v>
      </c>
      <c r="C1149" s="112">
        <v>2025</v>
      </c>
      <c r="D1149" s="112" t="s">
        <v>213</v>
      </c>
      <c r="E1149" s="112" t="s">
        <v>213</v>
      </c>
      <c r="F1149" s="206">
        <v>45778</v>
      </c>
      <c r="G1149" s="223">
        <f t="shared" si="251"/>
        <v>31</v>
      </c>
      <c r="H1149" s="202">
        <f t="shared" si="236"/>
        <v>45798</v>
      </c>
      <c r="I1149" s="224">
        <f>_xlfn.XLOOKUP(Table12[[#This Row],[Month Year]],'Modelling New'!D:D,'Modelling New'!N:N)</f>
        <v>10.507</v>
      </c>
      <c r="J1149" s="178">
        <f>'Raw Data'!K57/J$1</f>
        <v>3.0012759915892384</v>
      </c>
      <c r="K1149" s="61">
        <f>'Raw Data'!L57/K$1</f>
        <v>2.9236895216276659</v>
      </c>
      <c r="L1149" s="61">
        <f>'Raw Data'!M57/L$1</f>
        <v>3.0361062581194287</v>
      </c>
      <c r="M1149" s="61">
        <f>'Raw Data'!N57/M$1</f>
        <v>3.030659452677801</v>
      </c>
      <c r="N1149" s="61">
        <f>'Raw Data'!O57/N$1</f>
        <v>2.937906939812609</v>
      </c>
      <c r="O1149" s="61">
        <f>'Raw Data'!P57/O$1</f>
        <v>3.1642195184779158</v>
      </c>
      <c r="P1149" s="61">
        <f t="shared" ref="P1149" si="258">IFERROR(AVERAGEIF(J1149:O1149,"&gt;"&amp;0,J1149:O1149),"")</f>
        <v>3.0156429470507766</v>
      </c>
      <c r="Q1149" s="61">
        <f t="shared" ref="Q1149" si="259">MAXA(J1149:O1149)</f>
        <v>3.1642195184779158</v>
      </c>
    </row>
    <row r="1150" spans="1:17">
      <c r="A1150" s="112" t="s">
        <v>4</v>
      </c>
      <c r="B1150" s="112">
        <v>5</v>
      </c>
      <c r="C1150" s="112">
        <v>2025</v>
      </c>
      <c r="D1150" s="112" t="s">
        <v>213</v>
      </c>
      <c r="E1150" s="112" t="s">
        <v>213</v>
      </c>
      <c r="F1150" s="206">
        <v>45778</v>
      </c>
      <c r="G1150" s="223">
        <f t="shared" si="251"/>
        <v>31</v>
      </c>
      <c r="H1150" s="202">
        <f t="shared" si="236"/>
        <v>45799</v>
      </c>
      <c r="I1150" s="224">
        <f>_xlfn.XLOOKUP(Table12[[#This Row],[Month Year]],'Modelling New'!D:D,'Modelling New'!N:N)</f>
        <v>10.507</v>
      </c>
      <c r="J1150" s="178">
        <f>'Raw Data'!K58/J$1</f>
        <v>4.1586542781661668</v>
      </c>
      <c r="K1150" s="61">
        <f>'Raw Data'!L58/K$1</f>
        <v>3.9677085037909783</v>
      </c>
      <c r="L1150" s="61">
        <f>'Raw Data'!M58/L$1</f>
        <v>4.0597141961205931</v>
      </c>
      <c r="M1150" s="61">
        <f>'Raw Data'!N58/M$1</f>
        <v>4.0449866137939532</v>
      </c>
      <c r="N1150" s="61">
        <f>'Raw Data'!O58/N$1</f>
        <v>3.9701445132602826</v>
      </c>
      <c r="O1150" s="61">
        <f>'Raw Data'!P58/O$1</f>
        <v>3.1642195184779158</v>
      </c>
      <c r="P1150" s="61">
        <f t="shared" ref="P1150" si="260">IFERROR(AVERAGEIF(J1150:O1150,"&gt;"&amp;0,J1150:O1150),"")</f>
        <v>3.8942379372683149</v>
      </c>
      <c r="Q1150" s="61">
        <f t="shared" ref="Q1150" si="261">MAXA(J1150:O1150)</f>
        <v>4.1586542781661668</v>
      </c>
    </row>
    <row r="1151" spans="1:17">
      <c r="A1151" s="112" t="s">
        <v>4</v>
      </c>
      <c r="B1151" s="112">
        <v>5</v>
      </c>
      <c r="C1151" s="112">
        <v>2025</v>
      </c>
      <c r="D1151" s="112" t="s">
        <v>213</v>
      </c>
      <c r="E1151" s="112" t="s">
        <v>213</v>
      </c>
      <c r="F1151" s="206">
        <v>45778</v>
      </c>
      <c r="G1151" s="223">
        <f t="shared" si="251"/>
        <v>31</v>
      </c>
      <c r="H1151" s="202">
        <f t="shared" si="236"/>
        <v>45800</v>
      </c>
      <c r="I1151" s="224">
        <f>_xlfn.XLOOKUP(Table12[[#This Row],[Month Year]],'Modelling New'!D:D,'Modelling New'!N:N)</f>
        <v>10.507</v>
      </c>
      <c r="J1151" s="178">
        <f>'Raw Data'!K59/J$1</f>
        <v>3.965757897070012</v>
      </c>
      <c r="K1151" s="61">
        <f>'Raw Data'!L59/K$1</f>
        <v>3.7146129929635086</v>
      </c>
      <c r="L1151" s="61">
        <f>'Raw Data'!M59/L$1</f>
        <v>3.8469291761859967</v>
      </c>
      <c r="M1151" s="61">
        <f>'Raw Data'!N59/M$1</f>
        <v>3.808627661838671</v>
      </c>
      <c r="N1151" s="61">
        <f>'Raw Data'!O59/N$1</f>
        <v>3.654234442705143</v>
      </c>
      <c r="O1151" s="61">
        <f>'Raw Data'!P59/O$1</f>
        <v>3.1642195184779158</v>
      </c>
      <c r="P1151" s="61">
        <f t="shared" ref="P1151:P1152" si="262">IFERROR(AVERAGEIF(J1151:O1151,"&gt;"&amp;0,J1151:O1151),"")</f>
        <v>3.6923969482068748</v>
      </c>
      <c r="Q1151" s="61">
        <f t="shared" ref="Q1151:Q1152" si="263">MAXA(J1151:O1151)</f>
        <v>3.965757897070012</v>
      </c>
    </row>
    <row r="1152" spans="1:17">
      <c r="A1152" s="112" t="s">
        <v>4</v>
      </c>
      <c r="B1152" s="112">
        <v>5</v>
      </c>
      <c r="C1152" s="112">
        <v>2025</v>
      </c>
      <c r="D1152" s="112" t="s">
        <v>213</v>
      </c>
      <c r="E1152" s="112" t="s">
        <v>213</v>
      </c>
      <c r="F1152" s="206">
        <v>45778</v>
      </c>
      <c r="G1152" s="223">
        <f t="shared" si="251"/>
        <v>31</v>
      </c>
      <c r="H1152" s="202">
        <f t="shared" si="236"/>
        <v>45801</v>
      </c>
      <c r="I1152" s="224">
        <f>_xlfn.XLOOKUP(Table12[[#This Row],[Month Year]],'Modelling New'!D:D,'Modelling New'!N:N)</f>
        <v>10.507</v>
      </c>
      <c r="J1152" s="178">
        <f>'Raw Data'!K60/J$1</f>
        <v>2.4142000491226812</v>
      </c>
      <c r="K1152" s="61">
        <f>'Raw Data'!L60/K$1</f>
        <v>2.3564064801178204</v>
      </c>
      <c r="L1152" s="61">
        <f>'Raw Data'!M60/L$1</f>
        <v>2.4022308829458408</v>
      </c>
      <c r="M1152" s="61">
        <f>'Raw Data'!N60/M$1</f>
        <v>1.0949804527786178</v>
      </c>
      <c r="N1152" s="61">
        <f>'Raw Data'!O60/N$1</f>
        <v>2.3764150729372262</v>
      </c>
      <c r="O1152" s="61">
        <f>'Raw Data'!P60/O$1</f>
        <v>3.1642195184779158</v>
      </c>
      <c r="P1152" s="61">
        <f t="shared" si="262"/>
        <v>2.3014087427300169</v>
      </c>
      <c r="Q1152" s="61">
        <f t="shared" si="263"/>
        <v>3.1642195184779158</v>
      </c>
    </row>
    <row r="1153" spans="1:17">
      <c r="A1153" s="112" t="s">
        <v>4</v>
      </c>
      <c r="B1153" s="112">
        <v>5</v>
      </c>
      <c r="C1153" s="112">
        <v>2025</v>
      </c>
      <c r="D1153" s="112" t="s">
        <v>213</v>
      </c>
      <c r="E1153" s="112" t="s">
        <v>213</v>
      </c>
      <c r="F1153" s="206">
        <v>45778</v>
      </c>
      <c r="G1153" s="223">
        <f t="shared" ref="G1153:G1162" si="264">DAY(EOMONTH(F1153,0))</f>
        <v>31</v>
      </c>
      <c r="H1153" s="202">
        <f t="shared" si="236"/>
        <v>45802</v>
      </c>
      <c r="I1153" s="224">
        <f>_xlfn.XLOOKUP(Table12[[#This Row],[Month Year]],'Modelling New'!D:D,'Modelling New'!N:N)</f>
        <v>10.507</v>
      </c>
      <c r="J1153" s="178">
        <f>'Raw Data'!K61/J$1</f>
        <v>2.7496720162464281</v>
      </c>
      <c r="K1153" s="61">
        <f>'Raw Data'!L61/K$1</f>
        <v>2.3891343478972344</v>
      </c>
      <c r="L1153" s="61">
        <f>'Raw Data'!M61/L$1</f>
        <v>2.7342875061595664</v>
      </c>
      <c r="M1153" s="61">
        <f>'Raw Data'!N61/M$1</f>
        <v>2.4330409651510569</v>
      </c>
      <c r="N1153" s="61">
        <f>'Raw Data'!O61/N$1</f>
        <v>2.734295242632546</v>
      </c>
      <c r="O1153" s="61">
        <f>'Raw Data'!P61/O$1</f>
        <v>3.1642195184779158</v>
      </c>
      <c r="P1153" s="61">
        <f t="shared" ref="P1153:P1155" si="265">IFERROR(AVERAGEIF(J1153:O1153,"&gt;"&amp;0,J1153:O1153),"")</f>
        <v>2.7007749327607917</v>
      </c>
      <c r="Q1153" s="61">
        <f t="shared" ref="Q1153:Q1155" si="266">MAXA(J1153:O1153)</f>
        <v>3.1642195184779158</v>
      </c>
    </row>
    <row r="1154" spans="1:17">
      <c r="A1154" s="112" t="s">
        <v>4</v>
      </c>
      <c r="B1154" s="112">
        <v>5</v>
      </c>
      <c r="C1154" s="112">
        <v>2025</v>
      </c>
      <c r="D1154" s="112" t="s">
        <v>213</v>
      </c>
      <c r="E1154" s="112" t="s">
        <v>213</v>
      </c>
      <c r="F1154" s="206">
        <v>45778</v>
      </c>
      <c r="G1154" s="223">
        <f t="shared" si="264"/>
        <v>31</v>
      </c>
      <c r="H1154" s="202">
        <f t="shared" si="236"/>
        <v>45803</v>
      </c>
      <c r="I1154" s="224">
        <f>_xlfn.XLOOKUP(Table12[[#This Row],[Month Year]],'Modelling New'!D:D,'Modelling New'!N:N)</f>
        <v>10.507</v>
      </c>
      <c r="J1154" s="178">
        <f>'Raw Data'!K62/J$1</f>
        <v>2.7676437287709148</v>
      </c>
      <c r="K1154" s="61">
        <f>'Raw Data'!L62/K$1</f>
        <v>2.7725958653793707</v>
      </c>
      <c r="L1154" s="61">
        <f>'Raw Data'!M62/L$1</f>
        <v>2.8725977691170543</v>
      </c>
      <c r="M1154" s="61">
        <f>'Raw Data'!N62/M$1</f>
        <v>2.8519900079533107</v>
      </c>
      <c r="N1154" s="61">
        <f>'Raw Data'!O62/N$1</f>
        <v>2.8301458744526871</v>
      </c>
      <c r="O1154" s="61">
        <f>'Raw Data'!P62/O$1</f>
        <v>3.1642195184779158</v>
      </c>
      <c r="P1154" s="61">
        <f t="shared" si="265"/>
        <v>2.876532127358542</v>
      </c>
      <c r="Q1154" s="61">
        <f t="shared" si="266"/>
        <v>3.1642195184779158</v>
      </c>
    </row>
    <row r="1155" spans="1:17">
      <c r="A1155" s="112" t="s">
        <v>4</v>
      </c>
      <c r="B1155" s="112">
        <v>5</v>
      </c>
      <c r="C1155" s="112">
        <v>2025</v>
      </c>
      <c r="D1155" s="112" t="s">
        <v>213</v>
      </c>
      <c r="E1155" s="112" t="s">
        <v>213</v>
      </c>
      <c r="F1155" s="206">
        <v>45778</v>
      </c>
      <c r="G1155" s="223">
        <f t="shared" si="264"/>
        <v>31</v>
      </c>
      <c r="H1155" s="202">
        <f t="shared" si="236"/>
        <v>45804</v>
      </c>
      <c r="I1155" s="224">
        <f>_xlfn.XLOOKUP(Table12[[#This Row],[Month Year]],'Modelling New'!D:D,'Modelling New'!N:N)</f>
        <v>10.507</v>
      </c>
      <c r="J1155" s="178">
        <f>'Raw Data'!K63/J$1</f>
        <v>3.0851439833701755</v>
      </c>
      <c r="K1155" s="61">
        <f>'Raw Data'!L63/K$1</f>
        <v>2.9531446026291386</v>
      </c>
      <c r="L1155" s="61">
        <f>'Raw Data'!M63/L$1</f>
        <v>3.0573847601128881</v>
      </c>
      <c r="M1155" s="61">
        <f>'Raw Data'!N63/M$1</f>
        <v>3.030659452677801</v>
      </c>
      <c r="N1155" s="61">
        <f>'Raw Data'!O63/N$1</f>
        <v>3.0411306971573766</v>
      </c>
      <c r="O1155" s="61">
        <f>'Raw Data'!P63/O$1</f>
        <v>3.1642195184779158</v>
      </c>
      <c r="P1155" s="61">
        <f t="shared" si="265"/>
        <v>3.0552805024042158</v>
      </c>
      <c r="Q1155" s="61">
        <f t="shared" si="266"/>
        <v>3.1642195184779158</v>
      </c>
    </row>
    <row r="1156" spans="1:17">
      <c r="A1156" s="112" t="s">
        <v>4</v>
      </c>
      <c r="B1156" s="112">
        <v>5</v>
      </c>
      <c r="C1156" s="112">
        <v>2025</v>
      </c>
      <c r="D1156" s="112" t="s">
        <v>213</v>
      </c>
      <c r="E1156" s="112" t="s">
        <v>213</v>
      </c>
      <c r="F1156" s="206">
        <v>45778</v>
      </c>
      <c r="G1156" s="223">
        <f t="shared" si="264"/>
        <v>31</v>
      </c>
      <c r="H1156" s="202">
        <f t="shared" si="236"/>
        <v>45805</v>
      </c>
      <c r="I1156" s="224">
        <f>_xlfn.XLOOKUP(Table12[[#This Row],[Month Year]],'Modelling New'!D:D,'Modelling New'!N:N)</f>
        <v>10.507</v>
      </c>
      <c r="J1156" s="178">
        <f>'Raw Data'!K64/J$1</f>
        <v>2.7197191620389507</v>
      </c>
      <c r="K1156" s="61">
        <f>'Raw Data'!L64/K$1</f>
        <v>2.6018654884634267</v>
      </c>
      <c r="L1156" s="61">
        <f>'Raw Data'!M64/L$1</f>
        <v>2.7225283340052862</v>
      </c>
      <c r="M1156" s="61">
        <f>'Raw Data'!N64/M$1</f>
        <v>2.7052458245118793</v>
      </c>
      <c r="N1156" s="61">
        <f>'Raw Data'!O64/N$1</f>
        <v>2.6259670137707296</v>
      </c>
      <c r="O1156" s="61">
        <f>'Raw Data'!P64/O$1</f>
        <v>3.1642195184779158</v>
      </c>
      <c r="P1156" s="61">
        <f t="shared" ref="P1156:P1157" si="267">IFERROR(AVERAGEIF(J1156:O1156,"&gt;"&amp;0,J1156:O1156),"")</f>
        <v>2.7565908902113647</v>
      </c>
      <c r="Q1156" s="61">
        <f t="shared" ref="Q1156:Q1157" si="268">MAXA(J1156:O1156)</f>
        <v>3.1642195184779158</v>
      </c>
    </row>
    <row r="1157" spans="1:17">
      <c r="A1157" s="112" t="s">
        <v>4</v>
      </c>
      <c r="B1157" s="112">
        <v>5</v>
      </c>
      <c r="C1157" s="112">
        <v>2025</v>
      </c>
      <c r="D1157" s="112" t="s">
        <v>213</v>
      </c>
      <c r="E1157" s="112" t="s">
        <v>213</v>
      </c>
      <c r="F1157" s="206">
        <v>45778</v>
      </c>
      <c r="G1157" s="223">
        <f t="shared" si="264"/>
        <v>31</v>
      </c>
      <c r="H1157" s="202">
        <f t="shared" si="236"/>
        <v>45806</v>
      </c>
      <c r="I1157" s="224">
        <f>_xlfn.XLOOKUP(Table12[[#This Row],[Month Year]],'Modelling New'!D:D,'Modelling New'!N:N)</f>
        <v>10.507</v>
      </c>
      <c r="J1157" s="178">
        <f>'Raw Data'!K65/J$1</f>
        <v>3.0515967866578007</v>
      </c>
      <c r="K1157" s="61">
        <f>'Raw Data'!L65/K$1</f>
        <v>2.9291441662575686</v>
      </c>
      <c r="L1157" s="61">
        <f>'Raw Data'!M65/L$1</f>
        <v>3.0579447206916632</v>
      </c>
      <c r="M1157" s="61">
        <f>'Raw Data'!N65/M$1</f>
        <v>3.0637048985672837</v>
      </c>
      <c r="N1157" s="61">
        <f>'Raw Data'!O65/N$1</f>
        <v>2.9832800199641549</v>
      </c>
      <c r="O1157" s="61">
        <f>'Raw Data'!P65/O$1</f>
        <v>3.1642195184779158</v>
      </c>
      <c r="P1157" s="61">
        <f t="shared" si="267"/>
        <v>3.041648351769398</v>
      </c>
      <c r="Q1157" s="61">
        <f t="shared" si="268"/>
        <v>3.1642195184779158</v>
      </c>
    </row>
    <row r="1158" spans="1:17">
      <c r="A1158" s="112" t="s">
        <v>4</v>
      </c>
      <c r="B1158" s="112">
        <v>5</v>
      </c>
      <c r="C1158" s="112">
        <v>2025</v>
      </c>
      <c r="D1158" s="112" t="s">
        <v>213</v>
      </c>
      <c r="E1158" s="112" t="s">
        <v>213</v>
      </c>
      <c r="F1158" s="206">
        <v>45778</v>
      </c>
      <c r="G1158" s="223">
        <f t="shared" si="264"/>
        <v>31</v>
      </c>
      <c r="H1158" s="202">
        <f t="shared" si="236"/>
        <v>45807</v>
      </c>
      <c r="I1158" s="224">
        <f>_xlfn.XLOOKUP(Table12[[#This Row],[Month Year]],'Modelling New'!D:D,'Modelling New'!N:N)</f>
        <v>10.507</v>
      </c>
      <c r="J1158" s="178">
        <f>'Raw Data'!K66/J$1</f>
        <v>2.3542943407077259</v>
      </c>
      <c r="K1158" s="61">
        <f>'Raw Data'!L66/K$1</f>
        <v>2.260404734631539</v>
      </c>
      <c r="L1158" s="61">
        <f>'Raw Data'!M66/L$1</f>
        <v>2.3647135241678985</v>
      </c>
      <c r="M1158" s="61">
        <f>'Raw Data'!N66/M$1</f>
        <v>2.3255032429344356</v>
      </c>
      <c r="N1158" s="61">
        <f>'Raw Data'!O66/N$1</f>
        <v>2.3145942512307447</v>
      </c>
      <c r="O1158" s="61">
        <f>'Raw Data'!P66/O$1</f>
        <v>3.1642195184779158</v>
      </c>
      <c r="P1158" s="61">
        <f t="shared" ref="P1158" si="269">IFERROR(AVERAGEIF(J1158:O1158,"&gt;"&amp;0,J1158:O1158),"")</f>
        <v>2.4639549353583763</v>
      </c>
      <c r="Q1158" s="61">
        <f t="shared" ref="Q1158" si="270">MAXA(J1158:O1158)</f>
        <v>3.1642195184779158</v>
      </c>
    </row>
    <row r="1159" spans="1:17">
      <c r="A1159" s="112" t="s">
        <v>4</v>
      </c>
      <c r="B1159" s="112">
        <v>5</v>
      </c>
      <c r="C1159" s="112">
        <v>2025</v>
      </c>
      <c r="D1159" s="112" t="s">
        <v>213</v>
      </c>
      <c r="E1159" s="112" t="s">
        <v>213</v>
      </c>
      <c r="F1159" s="206">
        <v>45778</v>
      </c>
      <c r="G1159" s="223">
        <f t="shared" si="264"/>
        <v>31</v>
      </c>
      <c r="H1159" s="202">
        <f t="shared" si="236"/>
        <v>45808</v>
      </c>
      <c r="I1159" s="224">
        <f>_xlfn.XLOOKUP(Table12[[#This Row],[Month Year]],'Modelling New'!D:D,'Modelling New'!N:N)</f>
        <v>10.507</v>
      </c>
      <c r="J1159" s="178">
        <f>'Raw Data'!K67/J$1</f>
        <v>3.9717484679115072</v>
      </c>
      <c r="K1159" s="61">
        <f>'Raw Data'!L67/K$1</f>
        <v>3.8902525500463647</v>
      </c>
      <c r="L1159" s="61">
        <f>'Raw Data'!M67/L$1</f>
        <v>3.9600412130985982</v>
      </c>
      <c r="M1159" s="61">
        <f>'Raw Data'!N67/M$1</f>
        <v>3.9038433533846377</v>
      </c>
      <c r="N1159" s="61">
        <f>'Raw Data'!O67/N$1</f>
        <v>3.8623834479003607</v>
      </c>
      <c r="O1159" s="61">
        <f>'Raw Data'!P67/O$1</f>
        <v>3.1642195184779158</v>
      </c>
      <c r="P1159" s="61">
        <f t="shared" ref="P1159" si="271">IFERROR(AVERAGEIF(J1159:O1159,"&gt;"&amp;0,J1159:O1159),"")</f>
        <v>3.7920814251365642</v>
      </c>
      <c r="Q1159" s="61">
        <f t="shared" ref="Q1159" si="272">MAXA(J1159:O1159)</f>
        <v>3.9717484679115072</v>
      </c>
    </row>
    <row r="1160" spans="1:17">
      <c r="A1160" s="112" t="s">
        <v>4</v>
      </c>
      <c r="B1160" s="223">
        <v>6</v>
      </c>
      <c r="C1160" s="112">
        <v>2025</v>
      </c>
      <c r="D1160" s="112" t="s">
        <v>213</v>
      </c>
      <c r="E1160" s="112" t="s">
        <v>213</v>
      </c>
      <c r="F1160" s="206">
        <v>45809</v>
      </c>
      <c r="G1160" s="223">
        <f t="shared" si="264"/>
        <v>30</v>
      </c>
      <c r="H1160" s="202">
        <f t="shared" si="236"/>
        <v>45809</v>
      </c>
      <c r="I1160" s="224">
        <f>_xlfn.XLOOKUP(Table12[[#This Row],[Month Year]],'Modelling New'!D:D,'Modelling New'!N:N)</f>
        <v>10.507</v>
      </c>
      <c r="J1160" s="178">
        <f>'Raw Data'!K68/J$1</f>
        <v>5.2501362854866445</v>
      </c>
      <c r="K1160" s="61">
        <f>'Raw Data'!L68/K$1</f>
        <v>5.0728195058091963</v>
      </c>
      <c r="L1160" s="61">
        <f>'Raw Data'!M68/L$1</f>
        <v>5.0133270617748513</v>
      </c>
      <c r="M1160" s="61">
        <f>'Raw Data'!N68/M$1</f>
        <v>4.985941683189389</v>
      </c>
      <c r="N1160" s="61">
        <f>'Raw Data'!O68/N$1</f>
        <v>4.9133374169105464</v>
      </c>
      <c r="O1160" s="61">
        <f>'Raw Data'!P68/O$1</f>
        <v>3.1642195184779158</v>
      </c>
      <c r="P1160" s="61">
        <f t="shared" ref="P1160:P1161" si="273">IFERROR(AVERAGEIF(J1160:O1160,"&gt;"&amp;0,J1160:O1160),"")</f>
        <v>4.7332969119414239</v>
      </c>
      <c r="Q1160" s="61">
        <f t="shared" ref="Q1160:Q1161" si="274">MAXA(J1160:O1160)</f>
        <v>5.2501362854866445</v>
      </c>
    </row>
    <row r="1161" spans="1:17">
      <c r="A1161" s="112" t="s">
        <v>4</v>
      </c>
      <c r="B1161" s="223">
        <v>6</v>
      </c>
      <c r="C1161" s="112">
        <v>2025</v>
      </c>
      <c r="D1161" s="112" t="s">
        <v>213</v>
      </c>
      <c r="E1161" s="112" t="s">
        <v>213</v>
      </c>
      <c r="F1161" s="206">
        <v>45809</v>
      </c>
      <c r="G1161" s="223">
        <f t="shared" si="264"/>
        <v>30</v>
      </c>
      <c r="H1161" s="202">
        <f t="shared" si="236"/>
        <v>45810</v>
      </c>
      <c r="I1161" s="224">
        <f>_xlfn.XLOOKUP(Table12[[#This Row],[Month Year]],'Modelling New'!D:D,'Modelling New'!N:N)</f>
        <v>10.507</v>
      </c>
      <c r="J1161" s="178">
        <f>'Raw Data'!K69/J$1</f>
        <v>4.5708055520610564</v>
      </c>
      <c r="K1161" s="61">
        <f>'Raw Data'!L69/K$1</f>
        <v>4.4237167948508151</v>
      </c>
      <c r="L1161" s="61">
        <f>'Raw Data'!M69/L$1</f>
        <v>4.4628858128387767</v>
      </c>
      <c r="M1161" s="61">
        <f>'Raw Data'!N69/M$1</f>
        <v>4.3709603342630867</v>
      </c>
      <c r="N1161" s="61">
        <f>'Raw Data'!O69/N$1</f>
        <v>4.3507112230313751</v>
      </c>
      <c r="O1161" s="61">
        <f>'Raw Data'!P69/O$1</f>
        <v>3.1642195184779158</v>
      </c>
      <c r="P1161" s="61">
        <f t="shared" si="273"/>
        <v>4.2238832059205045</v>
      </c>
      <c r="Q1161" s="61">
        <f t="shared" si="274"/>
        <v>4.5708055520610564</v>
      </c>
    </row>
    <row r="1162" spans="1:17">
      <c r="A1162" s="112" t="s">
        <v>4</v>
      </c>
      <c r="B1162" s="223">
        <v>6</v>
      </c>
      <c r="C1162" s="112">
        <v>2025</v>
      </c>
      <c r="D1162" s="112" t="s">
        <v>213</v>
      </c>
      <c r="E1162" s="112" t="s">
        <v>213</v>
      </c>
      <c r="F1162" s="206">
        <v>45809</v>
      </c>
      <c r="G1162" s="223">
        <f t="shared" si="264"/>
        <v>30</v>
      </c>
      <c r="H1162" s="202">
        <f t="shared" si="236"/>
        <v>45811</v>
      </c>
      <c r="I1162" s="224">
        <f>_xlfn.XLOOKUP(Table12[[#This Row],[Month Year]],'Modelling New'!D:D,'Modelling New'!N:N)</f>
        <v>10.507</v>
      </c>
      <c r="J1162" s="178">
        <f>'Raw Data'!K70/J$1</f>
        <v>3.9238239011795435</v>
      </c>
      <c r="K1162" s="61">
        <f>'Raw Data'!L70/K$1</f>
        <v>3.7091583483336064</v>
      </c>
      <c r="L1162" s="61">
        <f>'Raw Data'!M70/L$1</f>
        <v>3.9040451552210724</v>
      </c>
      <c r="M1162" s="61">
        <f>'Raw Data'!N70/M$1</f>
        <v>3.7974258157744396</v>
      </c>
      <c r="N1162" s="61">
        <f>'Raw Data'!O70/N$1</f>
        <v>3.7829805576351547</v>
      </c>
      <c r="O1162" s="61">
        <f>'Raw Data'!P70/O$1</f>
        <v>3.1642195184779158</v>
      </c>
      <c r="P1162" s="61">
        <f t="shared" ref="P1162:P1163" si="275">IFERROR(AVERAGEIF(J1162:O1162,"&gt;"&amp;0,J1162:O1162),"")</f>
        <v>3.7136088827702891</v>
      </c>
      <c r="Q1162" s="61">
        <f t="shared" ref="Q1162:Q1163" si="276">MAXA(J1162:O1162)</f>
        <v>3.9238239011795435</v>
      </c>
    </row>
    <row r="1163" spans="1:17">
      <c r="A1163" s="112" t="s">
        <v>4</v>
      </c>
      <c r="B1163" s="223">
        <v>6</v>
      </c>
      <c r="C1163" s="112">
        <v>2025</v>
      </c>
      <c r="D1163" s="112" t="s">
        <v>213</v>
      </c>
      <c r="E1163" s="112" t="s">
        <v>213</v>
      </c>
      <c r="F1163" s="206">
        <v>45809</v>
      </c>
      <c r="G1163" s="223">
        <f t="shared" ref="G1163:G1194" si="277">DAY(EOMONTH(F1163,0))</f>
        <v>30</v>
      </c>
      <c r="H1163" s="202">
        <f t="shared" si="236"/>
        <v>45812</v>
      </c>
      <c r="I1163" s="224">
        <f>_xlfn.XLOOKUP(Table12[[#This Row],[Month Year]],'Modelling New'!D:D,'Modelling New'!N:N)</f>
        <v>10.507</v>
      </c>
      <c r="J1163" s="178">
        <f>'Raw Data'!K71/J$1</f>
        <v>5.2177872029425689</v>
      </c>
      <c r="K1163" s="61">
        <f>'Raw Data'!L71/K$1</f>
        <v>5.176457753777342</v>
      </c>
      <c r="L1163" s="61">
        <f>'Raw Data'!M71/L$1</f>
        <v>5.1348385073690812</v>
      </c>
      <c r="M1163" s="61">
        <f>'Raw Data'!N71/M$1</f>
        <v>5.0598738672133168</v>
      </c>
      <c r="N1163" s="61">
        <f>'Raw Data'!O71/N$1</f>
        <v>5.0307402618026726</v>
      </c>
      <c r="O1163" s="61">
        <f>'Raw Data'!P71/O$1</f>
        <v>3.1642195184779158</v>
      </c>
      <c r="P1163" s="61">
        <f t="shared" si="275"/>
        <v>4.7973195185971491</v>
      </c>
      <c r="Q1163" s="61">
        <f t="shared" si="276"/>
        <v>5.2177872029425689</v>
      </c>
    </row>
    <row r="1164" spans="1:17">
      <c r="A1164" s="112" t="s">
        <v>4</v>
      </c>
      <c r="B1164" s="223">
        <v>6</v>
      </c>
      <c r="C1164" s="112">
        <v>2025</v>
      </c>
      <c r="D1164" s="112" t="s">
        <v>213</v>
      </c>
      <c r="E1164" s="112" t="s">
        <v>213</v>
      </c>
      <c r="F1164" s="206">
        <v>45809</v>
      </c>
      <c r="G1164" s="223">
        <f t="shared" si="277"/>
        <v>30</v>
      </c>
      <c r="H1164" s="202">
        <f t="shared" si="236"/>
        <v>45813</v>
      </c>
      <c r="I1164" s="224">
        <f>_xlfn.XLOOKUP(Table12[[#This Row],[Month Year]],'Modelling New'!D:D,'Modelling New'!N:N)</f>
        <v>10.507</v>
      </c>
      <c r="J1164" s="178">
        <f>'Raw Data'!K72/J$1</f>
        <v>5.2477400571500459</v>
      </c>
      <c r="K1164" s="61">
        <f>'Raw Data'!L72/K$1</f>
        <v>5.269732176948672</v>
      </c>
      <c r="L1164" s="61">
        <f>'Raw Data'!M72/L$1</f>
        <v>5.3196254983649149</v>
      </c>
      <c r="M1164" s="61">
        <f>'Raw Data'!N72/M$1</f>
        <v>5.1696519586427838</v>
      </c>
      <c r="N1164" s="61">
        <f>'Raw Data'!O72/N$1</f>
        <v>5.0590984368973881</v>
      </c>
      <c r="O1164" s="61">
        <f>'Raw Data'!P72/O$1</f>
        <v>3.1642195184779158</v>
      </c>
      <c r="P1164" s="61">
        <f t="shared" ref="P1164:P1166" si="278">IFERROR(AVERAGEIF(J1164:O1164,"&gt;"&amp;0,J1164:O1164),"")</f>
        <v>4.8716779410802866</v>
      </c>
      <c r="Q1164" s="61">
        <f t="shared" ref="Q1164:Q1166" si="279">MAXA(J1164:O1164)</f>
        <v>5.3196254983649149</v>
      </c>
    </row>
    <row r="1165" spans="1:17">
      <c r="A1165" s="112" t="s">
        <v>4</v>
      </c>
      <c r="B1165" s="223">
        <v>6</v>
      </c>
      <c r="C1165" s="112">
        <v>2025</v>
      </c>
      <c r="D1165" s="112" t="s">
        <v>213</v>
      </c>
      <c r="E1165" s="112" t="s">
        <v>213</v>
      </c>
      <c r="F1165" s="206">
        <v>45809</v>
      </c>
      <c r="G1165" s="223">
        <f t="shared" si="277"/>
        <v>30</v>
      </c>
      <c r="H1165" s="202">
        <f t="shared" si="236"/>
        <v>45814</v>
      </c>
      <c r="I1165" s="224">
        <f>_xlfn.XLOOKUP(Table12[[#This Row],[Month Year]],'Modelling New'!D:D,'Modelling New'!N:N)</f>
        <v>10.507</v>
      </c>
      <c r="J1165" s="178">
        <f>'Raw Data'!K73/J$1</f>
        <v>5.4214666115534147</v>
      </c>
      <c r="K1165" s="61">
        <f>'Raw Data'!L73/K$1</f>
        <v>5.5222822233131517</v>
      </c>
      <c r="L1165" s="61">
        <f>'Raw Data'!M73/L$1</f>
        <v>5.4708148546342343</v>
      </c>
      <c r="M1165" s="61">
        <f>'Raw Data'!N73/M$1</f>
        <v>5.4945054945054945</v>
      </c>
      <c r="N1165" s="61">
        <f>'Raw Data'!O73/N$1</f>
        <v>5.2485310465300934</v>
      </c>
      <c r="O1165" s="61">
        <f>'Raw Data'!P73/O$1</f>
        <v>3.1642195184779158</v>
      </c>
      <c r="P1165" s="61">
        <f t="shared" si="278"/>
        <v>5.0536366248357183</v>
      </c>
      <c r="Q1165" s="61">
        <f t="shared" si="279"/>
        <v>5.5222822233131517</v>
      </c>
    </row>
    <row r="1166" spans="1:17">
      <c r="A1166" s="112" t="s">
        <v>4</v>
      </c>
      <c r="B1166" s="223">
        <v>6</v>
      </c>
      <c r="C1166" s="112">
        <v>2025</v>
      </c>
      <c r="D1166" s="112" t="s">
        <v>213</v>
      </c>
      <c r="E1166" s="112" t="s">
        <v>213</v>
      </c>
      <c r="F1166" s="206">
        <v>45809</v>
      </c>
      <c r="G1166" s="223">
        <f t="shared" si="277"/>
        <v>30</v>
      </c>
      <c r="H1166" s="202">
        <f t="shared" si="236"/>
        <v>45815</v>
      </c>
      <c r="I1166" s="224">
        <f>_xlfn.XLOOKUP(Table12[[#This Row],[Month Year]],'Modelling New'!D:D,'Modelling New'!N:N)</f>
        <v>10.507</v>
      </c>
      <c r="J1166" s="178">
        <f>'Raw Data'!K74/J$1</f>
        <v>5.3747401589897503</v>
      </c>
      <c r="K1166" s="61">
        <f>'Raw Data'!L74/K$1</f>
        <v>5.7650139093438062</v>
      </c>
      <c r="L1166" s="61">
        <f>'Raw Data'!M74/L$1</f>
        <v>5.644402634054563</v>
      </c>
      <c r="M1166" s="61">
        <f>'Raw Data'!N74/M$1</f>
        <v>5.6793359545653122</v>
      </c>
      <c r="N1166" s="61">
        <f>'Raw Data'!O74/N$1</f>
        <v>5.5423217405113547</v>
      </c>
      <c r="O1166" s="61">
        <f>'Raw Data'!P74/O$1</f>
        <v>3.1642195184779158</v>
      </c>
      <c r="P1166" s="61">
        <f t="shared" si="278"/>
        <v>5.195005652657116</v>
      </c>
      <c r="Q1166" s="61">
        <f t="shared" si="279"/>
        <v>5.7650139093438062</v>
      </c>
    </row>
    <row r="1167" spans="1:17">
      <c r="A1167" s="112" t="s">
        <v>4</v>
      </c>
      <c r="B1167" s="223">
        <v>6</v>
      </c>
      <c r="C1167" s="112">
        <v>2025</v>
      </c>
      <c r="D1167" s="112" t="s">
        <v>213</v>
      </c>
      <c r="E1167" s="112" t="s">
        <v>213</v>
      </c>
      <c r="F1167" s="206">
        <v>45809</v>
      </c>
      <c r="G1167" s="223">
        <f t="shared" si="277"/>
        <v>30</v>
      </c>
      <c r="H1167" s="202">
        <f t="shared" si="236"/>
        <v>45816</v>
      </c>
      <c r="I1167" s="224">
        <f>_xlfn.XLOOKUP(Table12[[#This Row],[Month Year]],'Modelling New'!D:D,'Modelling New'!N:N)</f>
        <v>10.507</v>
      </c>
      <c r="J1167" s="178">
        <f>'Raw Data'!K75/J$1</f>
        <v>5.4214666115534147</v>
      </c>
      <c r="K1167" s="61">
        <f>'Raw Data'!L75/K$1</f>
        <v>5.4219167621229483</v>
      </c>
      <c r="L1167" s="61">
        <f>'Raw Data'!M75/L$1</f>
        <v>5.3196254983649149</v>
      </c>
      <c r="M1167" s="61">
        <f>'Raw Data'!N75/M$1</f>
        <v>5.2144593428997092</v>
      </c>
      <c r="N1167" s="61">
        <f>'Raw Data'!O75/N$1</f>
        <v>5.220172871435377</v>
      </c>
      <c r="O1167" s="61">
        <f>'Raw Data'!P75/O$1</f>
        <v>3.1642195184779158</v>
      </c>
      <c r="P1167" s="61">
        <f t="shared" ref="P1167" si="280">IFERROR(AVERAGEIF(J1167:O1167,"&gt;"&amp;0,J1167:O1167),"")</f>
        <v>4.9603101008090462</v>
      </c>
      <c r="Q1167" s="61">
        <f t="shared" ref="Q1167" si="281">MAXA(J1167:O1167)</f>
        <v>5.4219167621229483</v>
      </c>
    </row>
    <row r="1168" spans="1:17">
      <c r="A1168" s="112" t="s">
        <v>4</v>
      </c>
      <c r="B1168" s="223">
        <v>6</v>
      </c>
      <c r="C1168" s="112">
        <v>2025</v>
      </c>
      <c r="D1168" s="112" t="s">
        <v>213</v>
      </c>
      <c r="E1168" s="112" t="s">
        <v>213</v>
      </c>
      <c r="F1168" s="206">
        <v>45809</v>
      </c>
      <c r="G1168" s="223">
        <f t="shared" si="277"/>
        <v>30</v>
      </c>
      <c r="H1168" s="202">
        <f t="shared" si="236"/>
        <v>45817</v>
      </c>
      <c r="I1168" s="224">
        <f>_xlfn.XLOOKUP(Table12[[#This Row],[Month Year]],'Modelling New'!D:D,'Modelling New'!N:N)</f>
        <v>10.507</v>
      </c>
      <c r="J1168" s="178">
        <f>'Raw Data'!K76/J$1</f>
        <v>3.3367479587129858</v>
      </c>
      <c r="K1168" s="61">
        <f>'Raw Data'!L76/K$1</f>
        <v>3.4282441498936347</v>
      </c>
      <c r="L1168" s="61">
        <f>'Raw Data'!M76/L$1</f>
        <v>3.4068001612686469</v>
      </c>
      <c r="M1168" s="61">
        <f>'Raw Data'!N76/M$1</f>
        <v>3.3437510501730685</v>
      </c>
      <c r="N1168" s="61">
        <f>'Raw Data'!O76/N$1</f>
        <v>3.2787722044510992</v>
      </c>
      <c r="O1168" s="61">
        <f>'Raw Data'!P76/O$1</f>
        <v>3.1642195184779158</v>
      </c>
      <c r="P1168" s="61">
        <f t="shared" ref="P1168:P1173" si="282">IFERROR(AVERAGEIF(J1168:O1168,"&gt;"&amp;0,J1168:O1168),"")</f>
        <v>3.3264225071628921</v>
      </c>
      <c r="Q1168" s="61">
        <f t="shared" ref="Q1168:Q1173" si="283">MAXA(J1168:O1168)</f>
        <v>3.4282441498936347</v>
      </c>
    </row>
    <row r="1169" spans="1:17">
      <c r="A1169" s="112" t="s">
        <v>4</v>
      </c>
      <c r="B1169" s="223">
        <v>6</v>
      </c>
      <c r="C1169" s="112">
        <v>2025</v>
      </c>
      <c r="D1169" s="112" t="s">
        <v>213</v>
      </c>
      <c r="E1169" s="112" t="s">
        <v>213</v>
      </c>
      <c r="F1169" s="206">
        <v>45809</v>
      </c>
      <c r="G1169" s="223">
        <f t="shared" si="277"/>
        <v>30</v>
      </c>
      <c r="H1169" s="202">
        <f t="shared" si="236"/>
        <v>45818</v>
      </c>
      <c r="I1169" s="224">
        <f>_xlfn.XLOOKUP(Table12[[#This Row],[Month Year]],'Modelling New'!D:D,'Modelling New'!N:N)</f>
        <v>10.507</v>
      </c>
      <c r="J1169" s="178">
        <f>'Raw Data'!K77/J$1</f>
        <v>4.1574561639978675</v>
      </c>
      <c r="K1169" s="61">
        <f>'Raw Data'!L77/K$1</f>
        <v>4.140075274095893</v>
      </c>
      <c r="L1169" s="61">
        <f>'Raw Data'!M77/L$1</f>
        <v>4.1437082829368812</v>
      </c>
      <c r="M1169" s="61">
        <f>'Raw Data'!N77/M$1</f>
        <v>3.9721746143764491</v>
      </c>
      <c r="N1169" s="61">
        <f>'Raw Data'!O77/N$1</f>
        <v>3.998502688354999</v>
      </c>
      <c r="O1169" s="61">
        <f>'Raw Data'!P77/O$1</f>
        <v>3.1642195184779158</v>
      </c>
      <c r="P1169" s="61">
        <f t="shared" si="282"/>
        <v>3.9293560903733344</v>
      </c>
      <c r="Q1169" s="61">
        <f t="shared" si="283"/>
        <v>4.1574561639978675</v>
      </c>
    </row>
    <row r="1170" spans="1:17">
      <c r="A1170" s="112" t="s">
        <v>4</v>
      </c>
      <c r="B1170" s="223">
        <v>6</v>
      </c>
      <c r="C1170" s="112">
        <v>2025</v>
      </c>
      <c r="D1170" s="112" t="s">
        <v>213</v>
      </c>
      <c r="E1170" s="112" t="s">
        <v>213</v>
      </c>
      <c r="F1170" s="206">
        <v>45809</v>
      </c>
      <c r="G1170" s="223">
        <f t="shared" si="277"/>
        <v>30</v>
      </c>
      <c r="H1170" s="202">
        <f t="shared" si="236"/>
        <v>45819</v>
      </c>
      <c r="I1170" s="224">
        <f>_xlfn.XLOOKUP(Table12[[#This Row],[Month Year]],'Modelling New'!D:D,'Modelling New'!N:N)</f>
        <v>10.507</v>
      </c>
      <c r="J1170" s="178">
        <f>'Raw Data'!K78/J$1</f>
        <v>3.390663096286445</v>
      </c>
      <c r="K1170" s="61">
        <f>'Raw Data'!L78/K$1</f>
        <v>3.3895161730213279</v>
      </c>
      <c r="L1170" s="61">
        <f>'Raw Data'!M78/L$1</f>
        <v>3.3995206737445685</v>
      </c>
      <c r="M1170" s="61">
        <f>'Raw Data'!N78/M$1</f>
        <v>3.3101455119803744</v>
      </c>
      <c r="N1170" s="61">
        <f>'Raw Data'!O78/N$1</f>
        <v>3.3462646611765239</v>
      </c>
      <c r="O1170" s="61">
        <f>'Raw Data'!P78/O$1</f>
        <v>3.1642195184779158</v>
      </c>
      <c r="P1170" s="61">
        <f t="shared" si="282"/>
        <v>3.3333882724478592</v>
      </c>
      <c r="Q1170" s="61">
        <f t="shared" si="283"/>
        <v>3.3995206737445685</v>
      </c>
    </row>
    <row r="1171" spans="1:17">
      <c r="A1171" s="112" t="s">
        <v>4</v>
      </c>
      <c r="B1171" s="223">
        <v>6</v>
      </c>
      <c r="C1171" s="112">
        <v>2025</v>
      </c>
      <c r="D1171" s="112" t="s">
        <v>213</v>
      </c>
      <c r="E1171" s="112" t="s">
        <v>213</v>
      </c>
      <c r="F1171" s="206">
        <v>45809</v>
      </c>
      <c r="G1171" s="223">
        <f t="shared" si="277"/>
        <v>30</v>
      </c>
      <c r="H1171" s="202">
        <f t="shared" si="236"/>
        <v>45820</v>
      </c>
      <c r="I1171" s="224">
        <f>_xlfn.XLOOKUP(Table12[[#This Row],[Month Year]],'Modelling New'!D:D,'Modelling New'!N:N)</f>
        <v>10.507</v>
      </c>
      <c r="J1171" s="178">
        <f>'Raw Data'!K79/J$1</f>
        <v>3.4745310880673821</v>
      </c>
      <c r="K1171" s="61">
        <f>'Raw Data'!L79/K$1</f>
        <v>3.3818796705394645</v>
      </c>
      <c r="L1171" s="61">
        <f>'Raw Data'!M79/L$1</f>
        <v>3.4275187026833311</v>
      </c>
      <c r="M1171" s="61">
        <f>'Raw Data'!N79/M$1</f>
        <v>3.3347895733216832</v>
      </c>
      <c r="N1171" s="61">
        <f>'Raw Data'!O79/N$1</f>
        <v>3.35363778670115</v>
      </c>
      <c r="O1171" s="61">
        <f>'Raw Data'!P79/O$1</f>
        <v>3.1642195184779158</v>
      </c>
      <c r="P1171" s="61">
        <f t="shared" si="282"/>
        <v>3.3560960566318214</v>
      </c>
      <c r="Q1171" s="61">
        <f t="shared" si="283"/>
        <v>3.4745310880673821</v>
      </c>
    </row>
    <row r="1172" spans="1:17">
      <c r="A1172" s="112" t="s">
        <v>4</v>
      </c>
      <c r="B1172" s="223">
        <v>6</v>
      </c>
      <c r="C1172" s="112">
        <v>2025</v>
      </c>
      <c r="D1172" s="112" t="s">
        <v>213</v>
      </c>
      <c r="E1172" s="112" t="s">
        <v>213</v>
      </c>
      <c r="F1172" s="206">
        <v>45809</v>
      </c>
      <c r="G1172" s="223">
        <f t="shared" si="277"/>
        <v>30</v>
      </c>
      <c r="H1172" s="202">
        <f t="shared" si="236"/>
        <v>45821</v>
      </c>
      <c r="I1172" s="224">
        <f>_xlfn.XLOOKUP(Table12[[#This Row],[Month Year]],'Modelling New'!D:D,'Modelling New'!N:N)</f>
        <v>10.507</v>
      </c>
      <c r="J1172" s="178">
        <f>'Raw Data'!K80/J$1</f>
        <v>3.0432099874797069</v>
      </c>
      <c r="K1172" s="61">
        <f>'Raw Data'!L80/K$1</f>
        <v>3.0447826324114984</v>
      </c>
      <c r="L1172" s="61">
        <f>'Raw Data'!M80/L$1</f>
        <v>3.024347085965148</v>
      </c>
      <c r="M1172" s="61">
        <f>'Raw Data'!N80/M$1</f>
        <v>2.9416047764671616</v>
      </c>
      <c r="N1172" s="61">
        <f>'Raw Data'!O80/N$1</f>
        <v>2.9662651149073254</v>
      </c>
      <c r="O1172" s="61">
        <f>'Raw Data'!P80/O$1</f>
        <v>3.1642195184779158</v>
      </c>
      <c r="P1172" s="61">
        <f t="shared" si="282"/>
        <v>3.0307381859514599</v>
      </c>
      <c r="Q1172" s="61">
        <f t="shared" si="283"/>
        <v>3.1642195184779158</v>
      </c>
    </row>
    <row r="1173" spans="1:17">
      <c r="A1173" s="112" t="s">
        <v>4</v>
      </c>
      <c r="B1173" s="223">
        <v>6</v>
      </c>
      <c r="C1173" s="112">
        <v>2025</v>
      </c>
      <c r="D1173" s="112" t="s">
        <v>213</v>
      </c>
      <c r="E1173" s="112" t="s">
        <v>213</v>
      </c>
      <c r="F1173" s="206">
        <v>45809</v>
      </c>
      <c r="G1173" s="223">
        <f t="shared" si="277"/>
        <v>30</v>
      </c>
      <c r="H1173" s="202">
        <f t="shared" si="236"/>
        <v>45822</v>
      </c>
      <c r="I1173" s="224">
        <f>_xlfn.XLOOKUP(Table12[[#This Row],[Month Year]],'Modelling New'!D:D,'Modelling New'!N:N)</f>
        <v>10.507</v>
      </c>
      <c r="J1173" s="178">
        <f>'Raw Data'!K81/J$1</f>
        <v>2.8874551456008244</v>
      </c>
      <c r="K1173" s="61">
        <f>'Raw Data'!L81/K$1</f>
        <v>2.940053455517373</v>
      </c>
      <c r="L1173" s="61">
        <f>'Raw Data'!M81/L$1</f>
        <v>2.9868297271872062</v>
      </c>
      <c r="M1173" s="61">
        <f>'Raw Data'!N81/M$1</f>
        <v>2.8693528693528694</v>
      </c>
      <c r="N1173" s="61">
        <f>'Raw Data'!O81/N$1</f>
        <v>2.9061457837065268</v>
      </c>
      <c r="O1173" s="61">
        <f>'Raw Data'!P81/O$1</f>
        <v>3.1642195184779158</v>
      </c>
      <c r="P1173" s="61">
        <f t="shared" si="282"/>
        <v>2.9590094166404532</v>
      </c>
      <c r="Q1173" s="61">
        <f t="shared" si="283"/>
        <v>3.1642195184779158</v>
      </c>
    </row>
    <row r="1174" spans="1:17">
      <c r="A1174" s="112" t="s">
        <v>4</v>
      </c>
      <c r="B1174" s="223">
        <v>6</v>
      </c>
      <c r="C1174" s="112">
        <v>2025</v>
      </c>
      <c r="D1174" s="112" t="s">
        <v>213</v>
      </c>
      <c r="E1174" s="112" t="s">
        <v>213</v>
      </c>
      <c r="F1174" s="206">
        <v>45809</v>
      </c>
      <c r="G1174" s="223">
        <f t="shared" si="277"/>
        <v>30</v>
      </c>
      <c r="H1174" s="202">
        <f t="shared" si="236"/>
        <v>45823</v>
      </c>
      <c r="I1174" s="224">
        <f>_xlfn.XLOOKUP(Table12[[#This Row],[Month Year]],'Modelling New'!D:D,'Modelling New'!N:N)</f>
        <v>10.507</v>
      </c>
      <c r="J1174" s="178">
        <f>'Raw Data'!K82/J$1</f>
        <v>2.4441529033301586</v>
      </c>
      <c r="K1174" s="61">
        <f>'Raw Data'!L82/K$1</f>
        <v>2.438226149566356</v>
      </c>
      <c r="L1174" s="61">
        <f>'Raw Data'!M82/L$1</f>
        <v>2.447027729247861</v>
      </c>
      <c r="M1174" s="61">
        <f>'Raw Data'!N82/M$1</f>
        <v>2.3579885965207064</v>
      </c>
      <c r="N1174" s="61">
        <f>'Raw Data'!O82/N$1</f>
        <v>2.3820867079561694</v>
      </c>
      <c r="O1174" s="61">
        <f>'Raw Data'!P82/O$1</f>
        <v>3.1642195184779158</v>
      </c>
      <c r="P1174" s="61">
        <f t="shared" ref="P1174:P1175" si="284">IFERROR(AVERAGEIF(J1174:O1174,"&gt;"&amp;0,J1174:O1174),"")</f>
        <v>2.5389502675165274</v>
      </c>
      <c r="Q1174" s="61">
        <f t="shared" ref="Q1174:Q1175" si="285">MAXA(J1174:O1174)</f>
        <v>3.1642195184779158</v>
      </c>
    </row>
    <row r="1175" spans="1:17">
      <c r="A1175" s="112" t="s">
        <v>4</v>
      </c>
      <c r="B1175" s="223">
        <v>6</v>
      </c>
      <c r="C1175" s="112">
        <v>2025</v>
      </c>
      <c r="D1175" s="112" t="s">
        <v>213</v>
      </c>
      <c r="E1175" s="112" t="s">
        <v>213</v>
      </c>
      <c r="F1175" s="206">
        <v>45809</v>
      </c>
      <c r="G1175" s="223">
        <f t="shared" si="277"/>
        <v>30</v>
      </c>
      <c r="H1175" s="202">
        <f t="shared" si="236"/>
        <v>45824</v>
      </c>
      <c r="I1175" s="224">
        <f>_xlfn.XLOOKUP(Table12[[#This Row],[Month Year]],'Modelling New'!D:D,'Modelling New'!N:N)</f>
        <v>10.507</v>
      </c>
      <c r="J1175" s="178">
        <f>'Raw Data'!K83/J$1</f>
        <v>3.2888233919810221</v>
      </c>
      <c r="K1175" s="61">
        <f>'Raw Data'!L83/K$1</f>
        <v>3.2149675448644524</v>
      </c>
      <c r="L1175" s="61">
        <f>'Raw Data'!M83/L$1</f>
        <v>3.2388119876360704</v>
      </c>
      <c r="M1175" s="61">
        <f>'Raw Data'!N83/M$1</f>
        <v>3.1606008670228851</v>
      </c>
      <c r="N1175" s="61">
        <f>'Raw Data'!O83/N$1</f>
        <v>3.1710111390911773</v>
      </c>
      <c r="O1175" s="61">
        <f>'Raw Data'!P83/O$1</f>
        <v>3.1642195184779158</v>
      </c>
      <c r="P1175" s="61">
        <f t="shared" si="284"/>
        <v>3.206405741512254</v>
      </c>
      <c r="Q1175" s="61">
        <f t="shared" si="285"/>
        <v>3.2888233919810221</v>
      </c>
    </row>
    <row r="1176" spans="1:17">
      <c r="A1176" s="112" t="s">
        <v>4</v>
      </c>
      <c r="B1176" s="223">
        <v>6</v>
      </c>
      <c r="C1176" s="112">
        <v>2025</v>
      </c>
      <c r="D1176" s="112" t="s">
        <v>213</v>
      </c>
      <c r="E1176" s="112" t="s">
        <v>213</v>
      </c>
      <c r="F1176" s="206">
        <v>45809</v>
      </c>
      <c r="G1176" s="223">
        <f t="shared" si="277"/>
        <v>30</v>
      </c>
      <c r="H1176" s="202">
        <f t="shared" si="236"/>
        <v>45825</v>
      </c>
      <c r="I1176" s="224">
        <f>_xlfn.XLOOKUP(Table12[[#This Row],[Month Year]],'Modelling New'!D:D,'Modelling New'!N:N)</f>
        <v>10.507</v>
      </c>
      <c r="J1176" s="178">
        <f>'Raw Data'!K84/J$1</f>
        <v>2.8239550946809722</v>
      </c>
      <c r="K1176" s="61">
        <f>'Raw Data'!L84/K$1</f>
        <v>2.7600501827305952</v>
      </c>
      <c r="L1176" s="61">
        <f>'Raw Data'!M84/L$1</f>
        <v>2.8222013170272815</v>
      </c>
      <c r="M1176" s="61">
        <f>'Raw Data'!N84/M$1</f>
        <v>2.7780578239293834</v>
      </c>
      <c r="N1176" s="61">
        <f>'Raw Data'!O84/N$1</f>
        <v>2.7791011592821979</v>
      </c>
      <c r="O1176" s="61">
        <f>'Raw Data'!P84/O$1</f>
        <v>3.1642195184779158</v>
      </c>
      <c r="P1176" s="61">
        <f t="shared" ref="P1176" si="286">IFERROR(AVERAGEIF(J1176:O1176,"&gt;"&amp;0,J1176:O1176),"")</f>
        <v>2.8545975160213914</v>
      </c>
      <c r="Q1176" s="61">
        <f t="shared" ref="Q1176" si="287">MAXA(J1176:O1176)</f>
        <v>3.1642195184779158</v>
      </c>
    </row>
    <row r="1177" spans="1:17">
      <c r="A1177" s="112" t="s">
        <v>4</v>
      </c>
      <c r="B1177" s="223">
        <v>6</v>
      </c>
      <c r="C1177" s="112">
        <v>2025</v>
      </c>
      <c r="D1177" s="112" t="s">
        <v>213</v>
      </c>
      <c r="E1177" s="112" t="s">
        <v>213</v>
      </c>
      <c r="F1177" s="206">
        <v>45809</v>
      </c>
      <c r="G1177" s="223">
        <f t="shared" si="277"/>
        <v>30</v>
      </c>
      <c r="H1177" s="202">
        <f t="shared" si="236"/>
        <v>45826</v>
      </c>
      <c r="I1177" s="224">
        <f>_xlfn.XLOOKUP(Table12[[#This Row],[Month Year]],'Modelling New'!D:D,'Modelling New'!N:N)</f>
        <v>10.507</v>
      </c>
      <c r="J1177" s="178">
        <f>'Raw Data'!K85/J$1</f>
        <v>3.320573417440948</v>
      </c>
      <c r="K1177" s="61">
        <f>'Raw Data'!L85/K$1</f>
        <v>3.3218785796105386</v>
      </c>
      <c r="L1177" s="61">
        <f>'Raw Data'!M85/L$1</f>
        <v>3.2942480849348206</v>
      </c>
      <c r="M1177" s="61">
        <f>'Raw Data'!N85/M$1</f>
        <v>3.1998073282476951</v>
      </c>
      <c r="N1177" s="61">
        <f>'Raw Data'!O85/N$1</f>
        <v>3.2555185008734315</v>
      </c>
      <c r="O1177" s="61">
        <f>'Raw Data'!P85/O$1</f>
        <v>3.1642195184779158</v>
      </c>
      <c r="P1177" s="61">
        <f t="shared" ref="P1177:P1179" si="288">IFERROR(AVERAGEIF(J1177:O1177,"&gt;"&amp;0,J1177:O1177),"")</f>
        <v>3.2593742382642241</v>
      </c>
      <c r="Q1177" s="61">
        <f t="shared" ref="Q1177:Q1179" si="289">MAXA(J1177:O1177)</f>
        <v>3.3218785796105386</v>
      </c>
    </row>
    <row r="1178" spans="1:17">
      <c r="A1178" s="112" t="s">
        <v>4</v>
      </c>
      <c r="B1178" s="223">
        <v>6</v>
      </c>
      <c r="C1178" s="112">
        <v>2025</v>
      </c>
      <c r="D1178" s="112" t="s">
        <v>213</v>
      </c>
      <c r="E1178" s="112" t="s">
        <v>213</v>
      </c>
      <c r="F1178" s="206">
        <v>45809</v>
      </c>
      <c r="G1178" s="223">
        <f t="shared" si="277"/>
        <v>30</v>
      </c>
      <c r="H1178" s="202">
        <f t="shared" si="236"/>
        <v>45827</v>
      </c>
      <c r="I1178" s="224">
        <f>_xlfn.XLOOKUP(Table12[[#This Row],[Month Year]],'Modelling New'!D:D,'Modelling New'!N:N)</f>
        <v>10.507</v>
      </c>
      <c r="J1178" s="178">
        <f>'Raw Data'!K86/J$1</f>
        <v>3.9915173516884423</v>
      </c>
      <c r="K1178" s="61">
        <f>'Raw Data'!L86/K$1</f>
        <v>3.9927998690885289</v>
      </c>
      <c r="L1178" s="61">
        <f>'Raw Data'!M86/L$1</f>
        <v>3.9421224745777899</v>
      </c>
      <c r="M1178" s="61">
        <f>'Raw Data'!N86/M$1</f>
        <v>3.5806700944315621</v>
      </c>
      <c r="N1178" s="61">
        <f>'Raw Data'!O86/N$1</f>
        <v>3.8697565734249868</v>
      </c>
      <c r="O1178" s="61">
        <f>'Raw Data'!P86/O$1</f>
        <v>3.1642195184779158</v>
      </c>
      <c r="P1178" s="61">
        <f t="shared" si="288"/>
        <v>3.7568476469482044</v>
      </c>
      <c r="Q1178" s="61">
        <f t="shared" si="289"/>
        <v>3.9927998690885289</v>
      </c>
    </row>
    <row r="1179" spans="1:17">
      <c r="A1179" s="112" t="s">
        <v>4</v>
      </c>
      <c r="B1179" s="223">
        <v>6</v>
      </c>
      <c r="C1179" s="112">
        <v>2025</v>
      </c>
      <c r="D1179" s="112" t="s">
        <v>213</v>
      </c>
      <c r="E1179" s="112" t="s">
        <v>213</v>
      </c>
      <c r="F1179" s="206">
        <v>45809</v>
      </c>
      <c r="G1179" s="223">
        <f t="shared" si="277"/>
        <v>30</v>
      </c>
      <c r="H1179" s="202">
        <f t="shared" si="236"/>
        <v>45828</v>
      </c>
      <c r="I1179" s="224">
        <f>_xlfn.XLOOKUP(Table12[[#This Row],[Month Year]],'Modelling New'!D:D,'Modelling New'!N:N)</f>
        <v>10.507</v>
      </c>
      <c r="J1179" s="178">
        <f>'Raw Data'!K87/J$1</f>
        <v>4.6187301187930201</v>
      </c>
      <c r="K1179" s="61">
        <f>'Raw Data'!L87/K$1</f>
        <v>4.6582665139366171</v>
      </c>
      <c r="L1179" s="61">
        <f>'Raw Data'!M87/L$1</f>
        <v>4.5468798996550648</v>
      </c>
      <c r="M1179" s="61">
        <f>'Raw Data'!N87/M$1</f>
        <v>4.5031421178210165</v>
      </c>
      <c r="N1179" s="61">
        <f>'Raw Data'!O87/N$1</f>
        <v>4.4295469497946867</v>
      </c>
      <c r="O1179" s="61">
        <f>'Raw Data'!P87/O$1</f>
        <v>3.1642195184779158</v>
      </c>
      <c r="P1179" s="61">
        <f t="shared" si="288"/>
        <v>4.3201308530797204</v>
      </c>
      <c r="Q1179" s="61">
        <f t="shared" si="289"/>
        <v>4.6582665139366171</v>
      </c>
    </row>
    <row r="1180" spans="1:17">
      <c r="A1180" s="112" t="s">
        <v>4</v>
      </c>
      <c r="B1180" s="223">
        <v>6</v>
      </c>
      <c r="C1180" s="112">
        <v>2025</v>
      </c>
      <c r="D1180" s="112" t="s">
        <v>213</v>
      </c>
      <c r="E1180" s="112" t="s">
        <v>213</v>
      </c>
      <c r="F1180" s="206">
        <v>45809</v>
      </c>
      <c r="G1180" s="223">
        <f t="shared" si="277"/>
        <v>30</v>
      </c>
      <c r="H1180" s="202">
        <f t="shared" si="236"/>
        <v>45829</v>
      </c>
      <c r="I1180" s="224">
        <f>_xlfn.XLOOKUP(Table12[[#This Row],[Month Year]],'Modelling New'!D:D,'Modelling New'!N:N)</f>
        <v>10.507</v>
      </c>
      <c r="J1180" s="178">
        <f>'Raw Data'!K88/J$1</f>
        <v>4.5708055520610564</v>
      </c>
      <c r="K1180" s="61">
        <f>'Raw Data'!L88/K$1</f>
        <v>4.5546282659684723</v>
      </c>
      <c r="L1180" s="61">
        <f>'Raw Data'!M88/L$1</f>
        <v>4.4460869954755191</v>
      </c>
      <c r="M1180" s="61">
        <f>'Raw Data'!N88/M$1</f>
        <v>4.3468763652249889</v>
      </c>
      <c r="N1180" s="61">
        <f>'Raw Data'!O88/N$1</f>
        <v>4.3217858844347647</v>
      </c>
      <c r="O1180" s="61">
        <f>'Raw Data'!P88/O$1</f>
        <v>3.1642195184779158</v>
      </c>
      <c r="P1180" s="61">
        <f t="shared" ref="P1180" si="290">IFERROR(AVERAGEIF(J1180:O1180,"&gt;"&amp;0,J1180:O1180),"")</f>
        <v>4.2340670969404526</v>
      </c>
      <c r="Q1180" s="61">
        <f t="shared" ref="Q1180" si="291">MAXA(J1180:O1180)</f>
        <v>4.5708055520610564</v>
      </c>
    </row>
    <row r="1181" spans="1:17">
      <c r="A1181" s="112" t="s">
        <v>4</v>
      </c>
      <c r="B1181" s="223">
        <v>6</v>
      </c>
      <c r="C1181" s="112">
        <v>2025</v>
      </c>
      <c r="D1181" s="112" t="s">
        <v>213</v>
      </c>
      <c r="E1181" s="112" t="s">
        <v>213</v>
      </c>
      <c r="F1181" s="206">
        <v>45809</v>
      </c>
      <c r="G1181" s="223">
        <f t="shared" si="277"/>
        <v>30</v>
      </c>
      <c r="H1181" s="202">
        <f t="shared" si="236"/>
        <v>45830</v>
      </c>
      <c r="I1181" s="224">
        <f>_xlfn.XLOOKUP(Table12[[#This Row],[Month Year]],'Modelling New'!D:D,'Modelling New'!N:N)</f>
        <v>10.507</v>
      </c>
      <c r="J1181" s="178">
        <f>'Raw Data'!K89/J$1</f>
        <v>0.70089678845497194</v>
      </c>
      <c r="K1181" s="61">
        <f>'Raw Data'!L89/K$1</f>
        <v>0.71455844651720946</v>
      </c>
      <c r="L1181" s="61">
        <f>'Raw Data'!M89/L$1</f>
        <v>0.69603099941764102</v>
      </c>
      <c r="M1181" s="61">
        <f>'Raw Data'!N89/M$1</f>
        <v>0.67211076385388313</v>
      </c>
      <c r="N1181" s="61">
        <f>'Raw Data'!O89/N$1</f>
        <v>0.68116336577508563</v>
      </c>
      <c r="O1181" s="61">
        <f>'Raw Data'!P89/O$1</f>
        <v>3.1642195184779158</v>
      </c>
      <c r="P1181" s="61">
        <f t="shared" ref="P1181:P1182" si="292">IFERROR(AVERAGEIF(J1181:O1181,"&gt;"&amp;0,J1181:O1181),"")</f>
        <v>1.1048299804161179</v>
      </c>
      <c r="Q1181" s="61">
        <f t="shared" ref="Q1181:Q1182" si="293">MAXA(J1181:O1181)</f>
        <v>3.1642195184779158</v>
      </c>
    </row>
    <row r="1182" spans="1:17">
      <c r="A1182" s="112" t="s">
        <v>4</v>
      </c>
      <c r="B1182" s="223">
        <v>6</v>
      </c>
      <c r="C1182" s="112">
        <v>2025</v>
      </c>
      <c r="D1182" s="112" t="s">
        <v>213</v>
      </c>
      <c r="E1182" s="112" t="s">
        <v>213</v>
      </c>
      <c r="F1182" s="206">
        <v>45809</v>
      </c>
      <c r="G1182" s="223">
        <f t="shared" si="277"/>
        <v>30</v>
      </c>
      <c r="H1182" s="202">
        <f t="shared" si="236"/>
        <v>45831</v>
      </c>
      <c r="I1182" s="224">
        <f>_xlfn.XLOOKUP(Table12[[#This Row],[Month Year]],'Modelling New'!D:D,'Modelling New'!N:N)</f>
        <v>10.507</v>
      </c>
      <c r="J1182" s="178">
        <f>'Raw Data'!K90/J$1</f>
        <v>3.8040124843496339</v>
      </c>
      <c r="K1182" s="61">
        <f>'Raw Data'!L90/K$1</f>
        <v>3.803523700430917</v>
      </c>
      <c r="L1182" s="61">
        <f>'Raw Data'!M90/L$1</f>
        <v>3.7814137884692918</v>
      </c>
      <c r="M1182" s="61">
        <f>'Raw Data'!N90/M$1</f>
        <v>3.7190128933248197</v>
      </c>
      <c r="N1182" s="61">
        <f>'Raw Data'!O90/N$1</f>
        <v>3.6752194922752328</v>
      </c>
      <c r="O1182" s="61">
        <f>'Raw Data'!P90/O$1</f>
        <v>3.1642195184779158</v>
      </c>
      <c r="P1182" s="61">
        <f t="shared" si="292"/>
        <v>3.657900312887969</v>
      </c>
      <c r="Q1182" s="61">
        <f t="shared" si="293"/>
        <v>3.8040124843496339</v>
      </c>
    </row>
    <row r="1183" spans="1:17">
      <c r="A1183" s="112" t="s">
        <v>4</v>
      </c>
      <c r="B1183" s="223">
        <v>6</v>
      </c>
      <c r="C1183" s="112">
        <v>2025</v>
      </c>
      <c r="D1183" s="112" t="s">
        <v>213</v>
      </c>
      <c r="E1183" s="112" t="s">
        <v>213</v>
      </c>
      <c r="F1183" s="206">
        <v>45809</v>
      </c>
      <c r="G1183" s="223">
        <f t="shared" si="277"/>
        <v>30</v>
      </c>
      <c r="H1183" s="202">
        <f t="shared" si="236"/>
        <v>45832</v>
      </c>
      <c r="I1183" s="224">
        <f>_xlfn.XLOOKUP(Table12[[#This Row],[Month Year]],'Modelling New'!D:D,'Modelling New'!N:N)</f>
        <v>10.507</v>
      </c>
      <c r="J1183" s="178">
        <f>'Raw Data'!K91/J$1</f>
        <v>2.8694834330763377</v>
      </c>
      <c r="K1183" s="61">
        <f>'Raw Data'!L91/K$1</f>
        <v>2.8380516009381989</v>
      </c>
      <c r="L1183" s="61">
        <f>'Raw Data'!M91/L$1</f>
        <v>2.8390001343905391</v>
      </c>
      <c r="M1183" s="61">
        <f>'Raw Data'!N91/M$1</f>
        <v>2.806062439089962</v>
      </c>
      <c r="N1183" s="61">
        <f>'Raw Data'!O91/N$1</f>
        <v>2.7808026497878808</v>
      </c>
      <c r="O1183" s="61">
        <f>'Raw Data'!P91/O$1</f>
        <v>3.1642195184779158</v>
      </c>
      <c r="P1183" s="61">
        <f t="shared" ref="P1183:P1190" si="294">IFERROR(AVERAGEIF(J1183:O1183,"&gt;"&amp;0,J1183:O1183),"")</f>
        <v>2.8829366292934728</v>
      </c>
      <c r="Q1183" s="61">
        <f t="shared" ref="Q1183:Q1190" si="295">MAXA(J1183:O1183)</f>
        <v>3.1642195184779158</v>
      </c>
    </row>
    <row r="1184" spans="1:17">
      <c r="A1184" s="112" t="s">
        <v>4</v>
      </c>
      <c r="B1184" s="223">
        <v>6</v>
      </c>
      <c r="C1184" s="112">
        <v>2025</v>
      </c>
      <c r="D1184" s="112" t="s">
        <v>213</v>
      </c>
      <c r="E1184" s="112" t="s">
        <v>213</v>
      </c>
      <c r="F1184" s="206">
        <v>45809</v>
      </c>
      <c r="G1184" s="223">
        <f t="shared" si="277"/>
        <v>30</v>
      </c>
      <c r="H1184" s="202">
        <f t="shared" si="236"/>
        <v>45833</v>
      </c>
      <c r="I1184" s="224">
        <f>_xlfn.XLOOKUP(Table12[[#This Row],[Month Year]],'Modelling New'!D:D,'Modelling New'!N:N)</f>
        <v>10.507</v>
      </c>
      <c r="J1184" s="178">
        <f>'Raw Data'!K92/J$1</f>
        <v>2.3914358799249982</v>
      </c>
      <c r="K1184" s="61">
        <f>'Raw Data'!L92/K$1</f>
        <v>2.276768668521246</v>
      </c>
      <c r="L1184" s="61">
        <f>'Raw Data'!M92/L$1</f>
        <v>2.3462348250683154</v>
      </c>
      <c r="M1184" s="61">
        <f>'Raw Data'!N92/M$1</f>
        <v>2.3087004738380883</v>
      </c>
      <c r="N1184" s="61">
        <f>'Raw Data'!O92/N$1</f>
        <v>2.2402958324825879</v>
      </c>
      <c r="O1184" s="61">
        <f>'Raw Data'!P92/O$1</f>
        <v>3.1642195184779158</v>
      </c>
      <c r="P1184" s="61">
        <f t="shared" si="294"/>
        <v>2.4546091997188584</v>
      </c>
      <c r="Q1184" s="61">
        <f t="shared" si="295"/>
        <v>3.1642195184779158</v>
      </c>
    </row>
    <row r="1185" spans="1:17">
      <c r="A1185" s="112" t="s">
        <v>4</v>
      </c>
      <c r="B1185" s="223">
        <v>6</v>
      </c>
      <c r="C1185" s="112">
        <v>2025</v>
      </c>
      <c r="D1185" s="112" t="s">
        <v>213</v>
      </c>
      <c r="E1185" s="112" t="s">
        <v>213</v>
      </c>
      <c r="F1185" s="206">
        <v>45809</v>
      </c>
      <c r="G1185" s="223">
        <f t="shared" si="277"/>
        <v>30</v>
      </c>
      <c r="H1185" s="202">
        <f t="shared" si="236"/>
        <v>45834</v>
      </c>
      <c r="I1185" s="224">
        <f>_xlfn.XLOOKUP(Table12[[#This Row],[Month Year]],'Modelling New'!D:D,'Modelling New'!N:N)</f>
        <v>10.507</v>
      </c>
      <c r="J1185" s="178">
        <f>'Raw Data'!K93/J$1</f>
        <v>3.3307573878714902</v>
      </c>
      <c r="K1185" s="61">
        <f>'Raw Data'!L93/K$1</f>
        <v>3.3382425135002456</v>
      </c>
      <c r="L1185" s="61">
        <f>'Raw Data'!M93/L$1</f>
        <v>3.3429646552882679</v>
      </c>
      <c r="M1185" s="61">
        <f>'Raw Data'!N93/M$1</f>
        <v>3.210449082008715</v>
      </c>
      <c r="N1185" s="61">
        <f>'Raw Data'!O93/N$1</f>
        <v>3.238503595816602</v>
      </c>
      <c r="O1185" s="61">
        <f>'Raw Data'!P93/O$1</f>
        <v>3.1642195184779158</v>
      </c>
      <c r="P1185" s="61">
        <f t="shared" si="294"/>
        <v>3.2708561254938728</v>
      </c>
      <c r="Q1185" s="61">
        <f t="shared" si="295"/>
        <v>3.3429646552882679</v>
      </c>
    </row>
    <row r="1186" spans="1:17">
      <c r="A1186" s="112" t="s">
        <v>4</v>
      </c>
      <c r="B1186" s="223">
        <v>6</v>
      </c>
      <c r="C1186" s="112">
        <v>2025</v>
      </c>
      <c r="D1186" s="112" t="s">
        <v>213</v>
      </c>
      <c r="E1186" s="112" t="s">
        <v>213</v>
      </c>
      <c r="F1186" s="206">
        <v>45809</v>
      </c>
      <c r="G1186" s="223">
        <f t="shared" si="277"/>
        <v>30</v>
      </c>
      <c r="H1186" s="202">
        <f t="shared" si="236"/>
        <v>45835</v>
      </c>
      <c r="I1186" s="224">
        <f>_xlfn.XLOOKUP(Table12[[#This Row],[Month Year]],'Modelling New'!D:D,'Modelling New'!N:N)</f>
        <v>10.507</v>
      </c>
      <c r="J1186" s="178">
        <f>'Raw Data'!K94/J$1</f>
        <v>3.037818473722361</v>
      </c>
      <c r="K1186" s="61">
        <f>'Raw Data'!L94/K$1</f>
        <v>3.0175094092619865</v>
      </c>
      <c r="L1186" s="61">
        <f>'Raw Data'!M94/L$1</f>
        <v>3.0293867311741254</v>
      </c>
      <c r="M1186" s="61">
        <f>'Raw Data'!N94/M$1</f>
        <v>2.9796910530855483</v>
      </c>
      <c r="N1186" s="61">
        <f>'Raw Data'!O94/N$1</f>
        <v>2.9662651149073254</v>
      </c>
      <c r="O1186" s="61">
        <f>'Raw Data'!P94/O$1</f>
        <v>3.1642195184779158</v>
      </c>
      <c r="P1186" s="61">
        <f t="shared" si="294"/>
        <v>3.0324817167715437</v>
      </c>
      <c r="Q1186" s="61">
        <f t="shared" si="295"/>
        <v>3.1642195184779158</v>
      </c>
    </row>
    <row r="1187" spans="1:17">
      <c r="A1187" s="112" t="s">
        <v>4</v>
      </c>
      <c r="B1187" s="223">
        <v>6</v>
      </c>
      <c r="C1187" s="112">
        <v>2025</v>
      </c>
      <c r="D1187" s="112" t="s">
        <v>213</v>
      </c>
      <c r="E1187" s="112" t="s">
        <v>213</v>
      </c>
      <c r="F1187" s="206">
        <v>45809</v>
      </c>
      <c r="G1187" s="223">
        <f t="shared" si="277"/>
        <v>30</v>
      </c>
      <c r="H1187" s="202">
        <f t="shared" si="236"/>
        <v>45836</v>
      </c>
      <c r="I1187" s="224">
        <f>_xlfn.XLOOKUP(Table12[[#This Row],[Month Year]],'Modelling New'!D:D,'Modelling New'!N:N)</f>
        <v>10.507</v>
      </c>
      <c r="J1187" s="178">
        <f>'Raw Data'!K95/J$1</f>
        <v>3.3786819546034543</v>
      </c>
      <c r="K1187" s="61">
        <f>'Raw Data'!L95/K$1</f>
        <v>3.4375170457644684</v>
      </c>
      <c r="L1187" s="61">
        <f>'Raw Data'!M95/L$1</f>
        <v>3.4325583478923085</v>
      </c>
      <c r="M1187" s="61">
        <f>'Raw Data'!N95/M$1</f>
        <v>3.4182433265002072</v>
      </c>
      <c r="N1187" s="61">
        <f>'Raw Data'!O95/N$1</f>
        <v>3.3428616801651581</v>
      </c>
      <c r="O1187" s="61">
        <f>'Raw Data'!P95/O$1</f>
        <v>3.1642195184779158</v>
      </c>
      <c r="P1187" s="61">
        <f t="shared" si="294"/>
        <v>3.3623469789005846</v>
      </c>
      <c r="Q1187" s="61">
        <f t="shared" si="295"/>
        <v>3.4375170457644684</v>
      </c>
    </row>
    <row r="1188" spans="1:17">
      <c r="A1188" s="112" t="s">
        <v>4</v>
      </c>
      <c r="B1188" s="223">
        <v>6</v>
      </c>
      <c r="C1188" s="112">
        <v>2025</v>
      </c>
      <c r="D1188" s="112" t="s">
        <v>213</v>
      </c>
      <c r="E1188" s="112" t="s">
        <v>213</v>
      </c>
      <c r="F1188" s="206">
        <v>45809</v>
      </c>
      <c r="G1188" s="223">
        <f t="shared" si="277"/>
        <v>30</v>
      </c>
      <c r="H1188" s="202">
        <f t="shared" si="236"/>
        <v>45837</v>
      </c>
      <c r="I1188" s="224">
        <f>_xlfn.XLOOKUP(Table12[[#This Row],[Month Year]],'Modelling New'!D:D,'Modelling New'!N:N)</f>
        <v>10.507</v>
      </c>
      <c r="J1188" s="178">
        <f>'Raw Data'!K96/J$1</f>
        <v>4.5827866937440467</v>
      </c>
      <c r="K1188" s="61">
        <f>'Raw Data'!L96/K$1</f>
        <v>4.5109911089292538</v>
      </c>
      <c r="L1188" s="61">
        <f>'Raw Data'!M96/L$1</f>
        <v>4.4925637235138645</v>
      </c>
      <c r="M1188" s="61">
        <f>'Raw Data'!N96/M$1</f>
        <v>4.5255458099494792</v>
      </c>
      <c r="N1188" s="61">
        <f>'Raw Data'!O96/N$1</f>
        <v>4.423875314775743</v>
      </c>
      <c r="O1188" s="61">
        <f>'Raw Data'!P96/O$1</f>
        <v>3.1642195184779158</v>
      </c>
      <c r="P1188" s="61">
        <f t="shared" si="294"/>
        <v>4.2833303615650502</v>
      </c>
      <c r="Q1188" s="61">
        <f t="shared" si="295"/>
        <v>4.5827866937440467</v>
      </c>
    </row>
    <row r="1189" spans="1:17">
      <c r="A1189" s="112" t="s">
        <v>4</v>
      </c>
      <c r="B1189" s="223">
        <v>6</v>
      </c>
      <c r="C1189" s="112">
        <v>2025</v>
      </c>
      <c r="D1189" s="112" t="s">
        <v>213</v>
      </c>
      <c r="E1189" s="112" t="s">
        <v>213</v>
      </c>
      <c r="F1189" s="206">
        <v>45809</v>
      </c>
      <c r="G1189" s="223">
        <f t="shared" si="277"/>
        <v>30</v>
      </c>
      <c r="H1189" s="202">
        <f t="shared" si="236"/>
        <v>45838</v>
      </c>
      <c r="I1189" s="224">
        <f>_xlfn.XLOOKUP(Table12[[#This Row],[Month Year]],'Modelling New'!D:D,'Modelling New'!N:N)</f>
        <v>10.507</v>
      </c>
      <c r="J1189" s="178">
        <f>'Raw Data'!K97/J$1</f>
        <v>4.6007584062685334</v>
      </c>
      <c r="K1189" s="61">
        <f>'Raw Data'!L97/K$1</f>
        <v>4.4946271750395459</v>
      </c>
      <c r="L1189" s="61">
        <f>'Raw Data'!M97/L$1</f>
        <v>4.5138422255073243</v>
      </c>
      <c r="M1189" s="61">
        <f>'Raw Data'!N97/M$1</f>
        <v>4.4936205486664198</v>
      </c>
      <c r="N1189" s="61">
        <f>'Raw Data'!O97/N$1</f>
        <v>4.4023231017037592</v>
      </c>
      <c r="O1189" s="61">
        <f>'Raw Data'!P97/O$1</f>
        <v>3.1642195184779158</v>
      </c>
      <c r="P1189" s="61">
        <f t="shared" si="294"/>
        <v>4.2782318292772494</v>
      </c>
      <c r="Q1189" s="61">
        <f t="shared" si="295"/>
        <v>4.6007584062685334</v>
      </c>
    </row>
    <row r="1190" spans="1:17">
      <c r="A1190" s="112" t="s">
        <v>4</v>
      </c>
      <c r="B1190" s="223">
        <v>6</v>
      </c>
      <c r="C1190" s="112">
        <v>2025</v>
      </c>
      <c r="D1190" s="112" t="s">
        <v>213</v>
      </c>
      <c r="E1190" s="112" t="s">
        <v>213</v>
      </c>
      <c r="F1190" s="206">
        <v>45839</v>
      </c>
      <c r="G1190" s="223">
        <f t="shared" si="277"/>
        <v>31</v>
      </c>
      <c r="H1190" s="202">
        <f t="shared" si="236"/>
        <v>45839</v>
      </c>
      <c r="I1190" s="224">
        <f>_xlfn.XLOOKUP(Table12[[#This Row],[Month Year]],'Modelling New'!D:D,'Modelling New'!N:N)</f>
        <v>10.507</v>
      </c>
      <c r="J1190" s="178">
        <f>'Raw Data'!K98/J$1</f>
        <v>2.2045300696703389</v>
      </c>
      <c r="K1190" s="61">
        <f>'Raw Data'!L98/K$1</f>
        <v>2.1818578519609448</v>
      </c>
      <c r="L1190" s="61">
        <f>'Raw Data'!M98/L$1</f>
        <v>2.2118442861622545</v>
      </c>
      <c r="M1190" s="61">
        <f>'Raw Data'!N98/M$1</f>
        <v>2.1966820131957747</v>
      </c>
      <c r="N1190" s="61">
        <f>'Raw Data'!O98/N$1</f>
        <v>2.1382064021416092</v>
      </c>
      <c r="O1190" s="61">
        <f>'Raw Data'!P98/O$1</f>
        <v>3.1642195184779158</v>
      </c>
      <c r="P1190" s="61">
        <f t="shared" si="294"/>
        <v>2.3495566902681397</v>
      </c>
      <c r="Q1190" s="61">
        <f t="shared" si="295"/>
        <v>3.1642195184779158</v>
      </c>
    </row>
    <row r="1191" spans="1:17">
      <c r="A1191" s="112" t="s">
        <v>4</v>
      </c>
      <c r="B1191" s="223">
        <v>6</v>
      </c>
      <c r="C1191" s="112">
        <v>2025</v>
      </c>
      <c r="D1191" s="112" t="s">
        <v>213</v>
      </c>
      <c r="E1191" s="112" t="s">
        <v>213</v>
      </c>
      <c r="F1191" s="206">
        <v>45839</v>
      </c>
      <c r="G1191" s="223">
        <f t="shared" si="277"/>
        <v>31</v>
      </c>
      <c r="H1191" s="202">
        <f t="shared" si="236"/>
        <v>45840</v>
      </c>
      <c r="I1191" s="224">
        <f>_xlfn.XLOOKUP(Table12[[#This Row],[Month Year]],'Modelling New'!D:D,'Modelling New'!N:N)</f>
        <v>10.507</v>
      </c>
      <c r="J1191" s="178">
        <f>'Raw Data'!K99/J$1</f>
        <v>3.2468893960905536</v>
      </c>
      <c r="K1191" s="61">
        <f>'Raw Data'!L99/K$1</f>
        <v>3.1909671084928819</v>
      </c>
      <c r="L1191" s="61">
        <f>'Raw Data'!M99/L$1</f>
        <v>3.2096940375397573</v>
      </c>
      <c r="M1191" s="61">
        <f>'Raw Data'!N99/M$1</f>
        <v>3.2048481589765991</v>
      </c>
      <c r="N1191" s="61">
        <f>'Raw Data'!O99/N$1</f>
        <v>3.1211007509244761</v>
      </c>
      <c r="O1191" s="61">
        <f>'Raw Data'!P99/O$1</f>
        <v>3.1642195184779158</v>
      </c>
      <c r="P1191" s="61">
        <f t="shared" ref="P1191" si="296">IFERROR(AVERAGEIF(J1191:O1191,"&gt;"&amp;0,J1191:O1191),"")</f>
        <v>3.189619828417031</v>
      </c>
      <c r="Q1191" s="61">
        <f t="shared" ref="Q1191" si="297">MAXA(J1191:O1191)</f>
        <v>3.2468893960905536</v>
      </c>
    </row>
    <row r="1192" spans="1:17">
      <c r="A1192" s="112" t="s">
        <v>4</v>
      </c>
      <c r="B1192" s="223">
        <v>6</v>
      </c>
      <c r="C1192" s="112">
        <v>2025</v>
      </c>
      <c r="D1192" s="112" t="s">
        <v>213</v>
      </c>
      <c r="E1192" s="112" t="s">
        <v>213</v>
      </c>
      <c r="F1192" s="206">
        <v>45839</v>
      </c>
      <c r="G1192" s="223">
        <f t="shared" si="277"/>
        <v>31</v>
      </c>
      <c r="H1192" s="202">
        <f t="shared" si="236"/>
        <v>45841</v>
      </c>
      <c r="I1192" s="224">
        <f>_xlfn.XLOOKUP(Table12[[#This Row],[Month Year]],'Modelling New'!D:D,'Modelling New'!N:N)</f>
        <v>10.507</v>
      </c>
      <c r="J1192" s="178">
        <f>'Raw Data'!K100/J$1</f>
        <v>2.5999077452090411</v>
      </c>
      <c r="K1192" s="61">
        <f>'Raw Data'!L100/K$1</f>
        <v>2.5582283314242078</v>
      </c>
      <c r="L1192" s="61">
        <f>'Raw Data'!M100/L$1</f>
        <v>2.5814182681539219</v>
      </c>
      <c r="M1192" s="61">
        <f>'Raw Data'!N100/M$1</f>
        <v>2.5769846870764299</v>
      </c>
      <c r="N1192" s="61">
        <f>'Raw Data'!O100/N$1</f>
        <v>2.5085641688786042</v>
      </c>
      <c r="O1192" s="61">
        <f>'Raw Data'!P100/O$1</f>
        <v>3.1642195184779158</v>
      </c>
      <c r="P1192" s="61">
        <f t="shared" ref="P1192:P1194" si="298">IFERROR(AVERAGEIF(J1192:O1192,"&gt;"&amp;0,J1192:O1192),"")</f>
        <v>2.6648871198700204</v>
      </c>
      <c r="Q1192" s="61">
        <f t="shared" ref="Q1192:Q1194" si="299">MAXA(J1192:O1192)</f>
        <v>3.1642195184779158</v>
      </c>
    </row>
    <row r="1193" spans="1:17">
      <c r="A1193" s="112" t="s">
        <v>4</v>
      </c>
      <c r="B1193" s="223">
        <v>6</v>
      </c>
      <c r="C1193" s="112">
        <v>2025</v>
      </c>
      <c r="D1193" s="112" t="s">
        <v>213</v>
      </c>
      <c r="E1193" s="112" t="s">
        <v>213</v>
      </c>
      <c r="F1193" s="206">
        <v>45839</v>
      </c>
      <c r="G1193" s="223">
        <f t="shared" si="277"/>
        <v>31</v>
      </c>
      <c r="H1193" s="202">
        <f t="shared" si="236"/>
        <v>45842</v>
      </c>
      <c r="I1193" s="224">
        <f>_xlfn.XLOOKUP(Table12[[#This Row],[Month Year]],'Modelling New'!D:D,'Modelling New'!N:N)</f>
        <v>10.507</v>
      </c>
      <c r="J1193" s="178">
        <f>'Raw Data'!K101/J$1</f>
        <v>4.0496258888509491</v>
      </c>
      <c r="K1193" s="61">
        <f>'Raw Data'!L101/K$1</f>
        <v>3.9671630393279878</v>
      </c>
      <c r="L1193" s="61">
        <f>'Raw Data'!M101/L$1</f>
        <v>4.0037181382430678</v>
      </c>
      <c r="M1193" s="61">
        <f>'Raw Data'!N101/M$1</f>
        <v>4.03322467542651</v>
      </c>
      <c r="N1193" s="61">
        <f>'Raw Data'!O101/N$1</f>
        <v>3.8396969078245875</v>
      </c>
      <c r="O1193" s="61">
        <f>'Raw Data'!P101/O$1</f>
        <v>3.1642195184779158</v>
      </c>
      <c r="P1193" s="61">
        <f t="shared" si="298"/>
        <v>3.8429413613585033</v>
      </c>
      <c r="Q1193" s="61">
        <f t="shared" si="299"/>
        <v>4.0496258888509491</v>
      </c>
    </row>
    <row r="1194" spans="1:17">
      <c r="A1194" s="112" t="s">
        <v>4</v>
      </c>
      <c r="B1194" s="223">
        <v>6</v>
      </c>
      <c r="C1194" s="112">
        <v>2025</v>
      </c>
      <c r="D1194" s="112" t="s">
        <v>213</v>
      </c>
      <c r="E1194" s="112" t="s">
        <v>213</v>
      </c>
      <c r="F1194" s="206">
        <v>45839</v>
      </c>
      <c r="G1194" s="223">
        <f t="shared" si="277"/>
        <v>31</v>
      </c>
      <c r="H1194" s="202">
        <f t="shared" si="236"/>
        <v>45843</v>
      </c>
      <c r="I1194" s="224">
        <f>_xlfn.XLOOKUP(Table12[[#This Row],[Month Year]],'Modelling New'!D:D,'Modelling New'!N:N)</f>
        <v>10.507</v>
      </c>
      <c r="J1194" s="178">
        <f>'Raw Data'!K103/J$1</f>
        <v>3.0114599620197811</v>
      </c>
      <c r="K1194" s="61">
        <f>'Raw Data'!L103/K$1</f>
        <v>2.9875088637975238</v>
      </c>
      <c r="L1194" s="61">
        <f>'Raw Data'!M103/L$1</f>
        <v>2.9868297271872062</v>
      </c>
      <c r="M1194" s="61">
        <f>'Raw Data'!N103/M$1</f>
        <v>2.9920130837562029</v>
      </c>
      <c r="N1194" s="61">
        <f>'Raw Data'!O103/N$1</f>
        <v>2.929399487284194</v>
      </c>
      <c r="O1194" s="61">
        <f>'Raw Data'!P103/O$1</f>
        <v>3.1642195184779158</v>
      </c>
      <c r="P1194" s="61">
        <f t="shared" si="298"/>
        <v>3.0119051070871365</v>
      </c>
      <c r="Q1194" s="61">
        <f t="shared" si="299"/>
        <v>3.1642195184779158</v>
      </c>
    </row>
    <row r="1195" spans="1:17">
      <c r="A1195" s="112" t="s">
        <v>4</v>
      </c>
      <c r="B1195" s="223">
        <v>6</v>
      </c>
      <c r="C1195" s="112">
        <v>2025</v>
      </c>
      <c r="D1195" s="112" t="s">
        <v>213</v>
      </c>
      <c r="E1195" s="112" t="s">
        <v>213</v>
      </c>
      <c r="F1195" s="206">
        <v>45839</v>
      </c>
      <c r="G1195" s="223">
        <f t="shared" ref="G1195:G1226" si="300">DAY(EOMONTH(F1195,0))</f>
        <v>31</v>
      </c>
      <c r="H1195" s="202">
        <f t="shared" si="236"/>
        <v>45844</v>
      </c>
      <c r="I1195" s="224">
        <f>_xlfn.XLOOKUP(Table12[[#This Row],[Month Year]],'Modelling New'!D:D,'Modelling New'!N:N)</f>
        <v>10.507</v>
      </c>
      <c r="J1195" s="178">
        <f>'Raw Data'!K104/J$1</f>
        <v>3.3978517812962399</v>
      </c>
      <c r="K1195" s="61">
        <f>'Raw Data'!L104/K$1</f>
        <v>3.2127856870124911</v>
      </c>
      <c r="L1195" s="61">
        <f>'Raw Data'!M104/L$1</f>
        <v>3.3720826053845809</v>
      </c>
      <c r="M1195" s="61">
        <f>'Raw Data'!N104/M$1</f>
        <v>3.2989436659161426</v>
      </c>
      <c r="N1195" s="61">
        <f>'Raw Data'!O104/N$1</f>
        <v>3.2895483109870911</v>
      </c>
      <c r="O1195" s="61">
        <f>'Raw Data'!P104/O$1</f>
        <v>3.1642195184779158</v>
      </c>
      <c r="P1195" s="61">
        <f t="shared" ref="P1195" si="301">IFERROR(AVERAGEIF(J1195:O1195,"&gt;"&amp;0,J1195:O1195),"")</f>
        <v>3.2892385948457439</v>
      </c>
      <c r="Q1195" s="61">
        <f t="shared" ref="Q1195" si="302">MAXA(J1195:O1195)</f>
        <v>3.3978517812962399</v>
      </c>
    </row>
    <row r="1196" spans="1:17">
      <c r="A1196" s="112" t="s">
        <v>4</v>
      </c>
      <c r="B1196" s="223">
        <v>6</v>
      </c>
      <c r="C1196" s="112">
        <v>2025</v>
      </c>
      <c r="D1196" s="112" t="s">
        <v>213</v>
      </c>
      <c r="E1196" s="112" t="s">
        <v>213</v>
      </c>
      <c r="F1196" s="206">
        <v>45839</v>
      </c>
      <c r="G1196" s="223">
        <f t="shared" si="300"/>
        <v>31</v>
      </c>
      <c r="H1196" s="202">
        <f t="shared" si="236"/>
        <v>45845</v>
      </c>
      <c r="I1196" s="224">
        <f>_xlfn.XLOOKUP(Table12[[#This Row],[Month Year]],'Modelling New'!D:D,'Modelling New'!N:N)</f>
        <v>10.507</v>
      </c>
      <c r="J1196" s="178">
        <f>'Raw Data'!K105/J$1</f>
        <v>4.1017438551719598</v>
      </c>
      <c r="K1196" s="61">
        <f>'Raw Data'!L105/K$1</f>
        <v>4.0364370261277482</v>
      </c>
      <c r="L1196" s="61">
        <f>'Raw Data'!M105/L$1</f>
        <v>4.0401155758634593</v>
      </c>
      <c r="M1196" s="61">
        <f>'Raw Data'!N105/M$1</f>
        <v>4.1491637821913052</v>
      </c>
      <c r="N1196" s="61">
        <f>'Raw Data'!O105/N$1</f>
        <v>3.883935660972345</v>
      </c>
      <c r="O1196" s="61">
        <f>'Raw Data'!P105/O$1</f>
        <v>3.1642195184779158</v>
      </c>
      <c r="P1196" s="61">
        <f t="shared" ref="P1196:P1200" si="303">IFERROR(AVERAGEIF(J1196:O1196,"&gt;"&amp;0,J1196:O1196),"")</f>
        <v>3.8959359031341223</v>
      </c>
      <c r="Q1196" s="61">
        <f t="shared" ref="Q1196:Q1200" si="304">MAXA(J1196:O1196)</f>
        <v>4.1491637821913052</v>
      </c>
    </row>
    <row r="1197" spans="1:17">
      <c r="A1197" s="112" t="s">
        <v>4</v>
      </c>
      <c r="B1197" s="223">
        <v>6</v>
      </c>
      <c r="C1197" s="112">
        <v>2025</v>
      </c>
      <c r="D1197" s="112" t="s">
        <v>213</v>
      </c>
      <c r="E1197" s="112" t="s">
        <v>213</v>
      </c>
      <c r="F1197" s="206">
        <v>45839</v>
      </c>
      <c r="G1197" s="223">
        <f t="shared" si="300"/>
        <v>31</v>
      </c>
      <c r="H1197" s="202">
        <f t="shared" si="236"/>
        <v>45846</v>
      </c>
      <c r="I1197" s="224">
        <f>_xlfn.XLOOKUP(Table12[[#This Row],[Month Year]],'Modelling New'!D:D,'Modelling New'!N:N)</f>
        <v>10.507</v>
      </c>
      <c r="J1197" s="178">
        <f>'Raw Data'!K106/J$1</f>
        <v>3.9244229582636931</v>
      </c>
      <c r="K1197" s="61">
        <f>'Raw Data'!L106/K$1</f>
        <v>3.8367970326733216</v>
      </c>
      <c r="L1197" s="61">
        <f>'Raw Data'!M106/L$1</f>
        <v>3.9281234601084085</v>
      </c>
      <c r="M1197" s="61">
        <f>'Raw Data'!N106/M$1</f>
        <v>3.7996661849872857</v>
      </c>
      <c r="N1197" s="61">
        <f>'Raw Data'!O106/N$1</f>
        <v>3.7251298804419335</v>
      </c>
      <c r="O1197" s="61">
        <f>'Raw Data'!P106/O$1</f>
        <v>3.1642195184779158</v>
      </c>
      <c r="P1197" s="61">
        <f t="shared" si="303"/>
        <v>3.7297265058254268</v>
      </c>
      <c r="Q1197" s="61">
        <f t="shared" si="304"/>
        <v>3.9281234601084085</v>
      </c>
    </row>
    <row r="1198" spans="1:17">
      <c r="A1198" s="112" t="s">
        <v>4</v>
      </c>
      <c r="B1198" s="223">
        <v>6</v>
      </c>
      <c r="C1198" s="112">
        <v>2025</v>
      </c>
      <c r="D1198" s="112" t="s">
        <v>213</v>
      </c>
      <c r="E1198" s="112" t="s">
        <v>213</v>
      </c>
      <c r="F1198" s="206">
        <v>45839</v>
      </c>
      <c r="G1198" s="223">
        <f t="shared" si="300"/>
        <v>31</v>
      </c>
      <c r="H1198" s="202">
        <f t="shared" ref="H1198:H1237" si="305">H1197+1</f>
        <v>45847</v>
      </c>
      <c r="I1198" s="224">
        <f>_xlfn.XLOOKUP(Table12[[#This Row],[Month Year]],'Modelling New'!D:D,'Modelling New'!N:N)</f>
        <v>10.507</v>
      </c>
      <c r="J1198" s="178">
        <f>'Raw Data'!K107/J$1</f>
        <v>2.5513841213929278</v>
      </c>
      <c r="K1198" s="61">
        <f>'Raw Data'!L107/K$1</f>
        <v>2.4660448371788579</v>
      </c>
      <c r="L1198" s="61">
        <f>'Raw Data'!M107/L$1</f>
        <v>2.5718989383147428</v>
      </c>
      <c r="M1198" s="61">
        <f>'Raw Data'!N107/M$1</f>
        <v>2.5204153644520617</v>
      </c>
      <c r="N1198" s="61">
        <f>'Raw Data'!O107/N$1</f>
        <v>2.4870119558066199</v>
      </c>
      <c r="O1198" s="61">
        <f>'Raw Data'!P107/O$1</f>
        <v>3.1642195184779158</v>
      </c>
      <c r="P1198" s="61">
        <f t="shared" si="303"/>
        <v>2.6268291226038545</v>
      </c>
      <c r="Q1198" s="61">
        <f t="shared" si="304"/>
        <v>3.1642195184779158</v>
      </c>
    </row>
    <row r="1199" spans="1:17">
      <c r="A1199" s="112" t="s">
        <v>4</v>
      </c>
      <c r="B1199" s="223">
        <v>6</v>
      </c>
      <c r="C1199" s="112">
        <v>2025</v>
      </c>
      <c r="D1199" s="112" t="s">
        <v>213</v>
      </c>
      <c r="E1199" s="112" t="s">
        <v>213</v>
      </c>
      <c r="F1199" s="206">
        <v>45839</v>
      </c>
      <c r="G1199" s="223">
        <f t="shared" si="300"/>
        <v>31</v>
      </c>
      <c r="H1199" s="202">
        <f t="shared" si="305"/>
        <v>45848</v>
      </c>
      <c r="I1199" s="224">
        <f>_xlfn.XLOOKUP(Table12[[#This Row],[Month Year]],'Modelling New'!D:D,'Modelling New'!N:N)</f>
        <v>10.507</v>
      </c>
      <c r="J1199" s="178">
        <f>'Raw Data'!K108/J$1</f>
        <v>3.9316116432734876</v>
      </c>
      <c r="K1199" s="61">
        <f>'Raw Data'!L108/K$1</f>
        <v>3.8455244640811652</v>
      </c>
      <c r="L1199" s="61">
        <f>'Raw Data'!M108/L$1</f>
        <v>3.9813197150920576</v>
      </c>
      <c r="M1199" s="61">
        <f>'Raw Data'!N108/M$1</f>
        <v>3.8758387382240591</v>
      </c>
      <c r="N1199" s="61">
        <f>'Raw Data'!O108/N$1</f>
        <v>3.8005626261938792</v>
      </c>
      <c r="O1199" s="61">
        <f>'Raw Data'!P108/O$1</f>
        <v>3.1642195184779158</v>
      </c>
      <c r="P1199" s="61">
        <f t="shared" si="303"/>
        <v>3.7665127842237602</v>
      </c>
      <c r="Q1199" s="61">
        <f t="shared" si="304"/>
        <v>3.9813197150920576</v>
      </c>
    </row>
    <row r="1200" spans="1:17">
      <c r="A1200" s="112" t="s">
        <v>4</v>
      </c>
      <c r="B1200" s="223">
        <v>6</v>
      </c>
      <c r="C1200" s="112">
        <v>2025</v>
      </c>
      <c r="D1200" s="112" t="s">
        <v>213</v>
      </c>
      <c r="E1200" s="112" t="s">
        <v>213</v>
      </c>
      <c r="F1200" s="206">
        <v>45839</v>
      </c>
      <c r="G1200" s="223">
        <f t="shared" si="300"/>
        <v>31</v>
      </c>
      <c r="H1200" s="202">
        <f t="shared" si="305"/>
        <v>45849</v>
      </c>
      <c r="I1200" s="224">
        <f>_xlfn.XLOOKUP(Table12[[#This Row],[Month Year]],'Modelling New'!D:D,'Modelling New'!N:N)</f>
        <v>10.507</v>
      </c>
      <c r="J1200" s="178">
        <f>'Raw Data'!K109/J$1</f>
        <v>3.3912621533705947</v>
      </c>
      <c r="K1200" s="61">
        <f>'Raw Data'!L109/K$1</f>
        <v>3.3933344242622594</v>
      </c>
      <c r="L1200" s="61">
        <f>'Raw Data'!M109/L$1</f>
        <v>3.4000806343233436</v>
      </c>
      <c r="M1200" s="61">
        <f>'Raw Data'!N109/M$1</f>
        <v>3.2765399737876799</v>
      </c>
      <c r="N1200" s="61">
        <f>'Raw Data'!O109/N$1</f>
        <v>3.238503595816602</v>
      </c>
      <c r="O1200" s="61">
        <f>'Raw Data'!P109/O$1</f>
        <v>3.1642195184779158</v>
      </c>
      <c r="P1200" s="61">
        <f t="shared" si="303"/>
        <v>3.3106567166730656</v>
      </c>
      <c r="Q1200" s="61">
        <f t="shared" si="304"/>
        <v>3.4000806343233436</v>
      </c>
    </row>
    <row r="1201" spans="1:17">
      <c r="A1201" s="112" t="s">
        <v>4</v>
      </c>
      <c r="B1201" s="223">
        <v>6</v>
      </c>
      <c r="C1201" s="112">
        <v>2025</v>
      </c>
      <c r="D1201" s="112" t="s">
        <v>213</v>
      </c>
      <c r="E1201" s="112" t="s">
        <v>213</v>
      </c>
      <c r="F1201" s="206">
        <v>45839</v>
      </c>
      <c r="G1201" s="223">
        <f t="shared" si="300"/>
        <v>31</v>
      </c>
      <c r="H1201" s="202">
        <f t="shared" si="305"/>
        <v>45850</v>
      </c>
      <c r="I1201" s="224">
        <f>_xlfn.XLOOKUP(Table12[[#This Row],[Month Year]],'Modelling New'!D:D,'Modelling New'!N:N)</f>
        <v>10.507</v>
      </c>
      <c r="J1201" s="178">
        <f>'Raw Data'!K110/J$1</f>
        <v>3.312785675347004</v>
      </c>
      <c r="K1201" s="61">
        <f>'Raw Data'!L110/K$1</f>
        <v>3.3491518027600504</v>
      </c>
      <c r="L1201" s="61">
        <f>'Raw Data'!M110/L$1</f>
        <v>3.3933611073780408</v>
      </c>
      <c r="M1201" s="61">
        <f>'Raw Data'!N110/M$1</f>
        <v>3.3437510501730685</v>
      </c>
      <c r="N1201" s="61">
        <f>'Raw Data'!O110/N$1</f>
        <v>3.238503595816602</v>
      </c>
      <c r="O1201" s="61">
        <f>'Raw Data'!P110/O$1</f>
        <v>3.1642195184779158</v>
      </c>
      <c r="P1201" s="61">
        <f t="shared" ref="P1201:P1212" si="306">IFERROR(AVERAGEIF(J1201:O1201,"&gt;"&amp;0,J1201:O1201),"")</f>
        <v>3.3002954583254471</v>
      </c>
      <c r="Q1201" s="61">
        <f t="shared" ref="Q1201:Q1212" si="307">MAXA(J1201:O1201)</f>
        <v>3.3933611073780408</v>
      </c>
    </row>
    <row r="1202" spans="1:17">
      <c r="A1202" s="112" t="s">
        <v>4</v>
      </c>
      <c r="B1202" s="223">
        <v>6</v>
      </c>
      <c r="C1202" s="112">
        <v>2025</v>
      </c>
      <c r="D1202" s="112" t="s">
        <v>213</v>
      </c>
      <c r="E1202" s="112" t="s">
        <v>213</v>
      </c>
      <c r="F1202" s="206">
        <v>45839</v>
      </c>
      <c r="G1202" s="223">
        <f t="shared" si="300"/>
        <v>31</v>
      </c>
      <c r="H1202" s="202">
        <f t="shared" si="305"/>
        <v>45851</v>
      </c>
      <c r="I1202" s="224">
        <f>_xlfn.XLOOKUP(Table12[[#This Row],[Month Year]],'Modelling New'!D:D,'Modelling New'!N:N)</f>
        <v>10.507</v>
      </c>
      <c r="J1202" s="178">
        <f>'Raw Data'!K111/J$1</f>
        <v>3.4865122297503728</v>
      </c>
      <c r="K1202" s="61">
        <f>'Raw Data'!L111/K$1</f>
        <v>3.6218840342551686</v>
      </c>
      <c r="L1202" s="61">
        <f>'Raw Data'!M111/L$1</f>
        <v>3.6509429736146579</v>
      </c>
      <c r="M1202" s="61">
        <f>'Raw Data'!N111/M$1</f>
        <v>3.6125953557146215</v>
      </c>
      <c r="N1202" s="61">
        <f>'Raw Data'!O111/N$1</f>
        <v>3.4483540915175026</v>
      </c>
      <c r="O1202" s="61">
        <f>'Raw Data'!P111/O$1</f>
        <v>3.1642195184779158</v>
      </c>
      <c r="P1202" s="61">
        <f t="shared" si="306"/>
        <v>3.4974180338883727</v>
      </c>
      <c r="Q1202" s="61">
        <f t="shared" si="307"/>
        <v>3.6509429736146579</v>
      </c>
    </row>
    <row r="1203" spans="1:17">
      <c r="A1203" s="112" t="s">
        <v>4</v>
      </c>
      <c r="B1203" s="223">
        <v>6</v>
      </c>
      <c r="C1203" s="112">
        <v>2025</v>
      </c>
      <c r="D1203" s="112" t="s">
        <v>213</v>
      </c>
      <c r="E1203" s="112" t="s">
        <v>213</v>
      </c>
      <c r="F1203" s="206">
        <v>45839</v>
      </c>
      <c r="G1203" s="223">
        <f t="shared" si="300"/>
        <v>31</v>
      </c>
      <c r="H1203" s="202">
        <f t="shared" si="305"/>
        <v>45852</v>
      </c>
      <c r="I1203" s="224">
        <f>_xlfn.XLOOKUP(Table12[[#This Row],[Month Year]],'Modelling New'!D:D,'Modelling New'!N:N)</f>
        <v>10.507</v>
      </c>
      <c r="J1203" s="178">
        <f>'Raw Data'!K112/J$1</f>
        <v>2.7478748449939796</v>
      </c>
      <c r="K1203" s="61">
        <f>'Raw Data'!L112/K$1</f>
        <v>2.7049582719685814</v>
      </c>
      <c r="L1203" s="61">
        <f>'Raw Data'!M112/L$1</f>
        <v>2.7449267571562963</v>
      </c>
      <c r="M1203" s="61">
        <f>'Raw Data'!N112/M$1</f>
        <v>2.7304499781564</v>
      </c>
      <c r="N1203" s="61">
        <f>'Raw Data'!O112/N$1</f>
        <v>2.6231311962612582</v>
      </c>
      <c r="O1203" s="61">
        <f>'Raw Data'!P112/O$1</f>
        <v>3.1642195184779158</v>
      </c>
      <c r="P1203" s="61">
        <f t="shared" si="306"/>
        <v>2.7859267611690721</v>
      </c>
      <c r="Q1203" s="61">
        <f t="shared" si="307"/>
        <v>3.1642195184779158</v>
      </c>
    </row>
    <row r="1204" spans="1:17">
      <c r="A1204" s="112" t="s">
        <v>4</v>
      </c>
      <c r="B1204" s="223">
        <v>6</v>
      </c>
      <c r="C1204" s="112">
        <v>2025</v>
      </c>
      <c r="D1204" s="112" t="s">
        <v>213</v>
      </c>
      <c r="E1204" s="112" t="s">
        <v>213</v>
      </c>
      <c r="F1204" s="206">
        <v>45839</v>
      </c>
      <c r="G1204" s="223">
        <f t="shared" si="300"/>
        <v>31</v>
      </c>
      <c r="H1204" s="202">
        <f t="shared" si="305"/>
        <v>45853</v>
      </c>
      <c r="I1204" s="224">
        <f>_xlfn.XLOOKUP(Table12[[#This Row],[Month Year]],'Modelling New'!D:D,'Modelling New'!N:N)</f>
        <v>10.507</v>
      </c>
      <c r="J1204" s="178">
        <f>'Raw Data'!K113/J$1</f>
        <v>3.0659741566773899</v>
      </c>
      <c r="K1204" s="61">
        <f>'Raw Data'!L113/K$1</f>
        <v>3.0682376043200787</v>
      </c>
      <c r="L1204" s="61">
        <f>'Raw Data'!M113/L$1</f>
        <v>3.0641042870581914</v>
      </c>
      <c r="M1204" s="61">
        <f>'Raw Data'!N113/M$1</f>
        <v>2.9908928991497796</v>
      </c>
      <c r="N1204" s="61">
        <f>'Raw Data'!O113/N$1</f>
        <v>2.8613398670568748</v>
      </c>
      <c r="O1204" s="61">
        <f>'Raw Data'!P113/O$1</f>
        <v>3.1642195184779158</v>
      </c>
      <c r="P1204" s="61">
        <f t="shared" si="306"/>
        <v>3.0357947221233714</v>
      </c>
      <c r="Q1204" s="61">
        <f t="shared" si="307"/>
        <v>3.1642195184779158</v>
      </c>
    </row>
    <row r="1205" spans="1:17">
      <c r="A1205" s="112" t="s">
        <v>4</v>
      </c>
      <c r="B1205" s="223">
        <v>6</v>
      </c>
      <c r="C1205" s="112">
        <v>2025</v>
      </c>
      <c r="D1205" s="112" t="s">
        <v>213</v>
      </c>
      <c r="E1205" s="112" t="s">
        <v>213</v>
      </c>
      <c r="F1205" s="206">
        <v>45839</v>
      </c>
      <c r="G1205" s="223">
        <f t="shared" si="300"/>
        <v>31</v>
      </c>
      <c r="H1205" s="202">
        <f t="shared" si="305"/>
        <v>45854</v>
      </c>
      <c r="I1205" s="224">
        <f>_xlfn.XLOOKUP(Table12[[#This Row],[Month Year]],'Modelling New'!D:D,'Modelling New'!N:N)</f>
        <v>10.507</v>
      </c>
      <c r="J1205" s="178">
        <f>'Raw Data'!K114/J$1</f>
        <v>3.9370031570308335</v>
      </c>
      <c r="K1205" s="61">
        <f>'Raw Data'!L114/K$1</f>
        <v>3.7331587847051764</v>
      </c>
      <c r="L1205" s="61">
        <f>'Raw Data'!M114/L$1</f>
        <v>3.8547686242888504</v>
      </c>
      <c r="M1205" s="61">
        <f>'Raw Data'!N114/M$1</f>
        <v>3.8383125539088838</v>
      </c>
      <c r="N1205" s="61">
        <f>'Raw Data'!O114/N$1</f>
        <v>3.9094580185575896</v>
      </c>
      <c r="O1205" s="61">
        <f>'Raw Data'!P114/O$1</f>
        <v>3.1642195184779158</v>
      </c>
      <c r="P1205" s="61">
        <f t="shared" si="306"/>
        <v>3.7394867761615416</v>
      </c>
      <c r="Q1205" s="61">
        <f t="shared" si="307"/>
        <v>3.9370031570308335</v>
      </c>
    </row>
    <row r="1206" spans="1:17">
      <c r="A1206" s="112" t="s">
        <v>4</v>
      </c>
      <c r="B1206" s="223">
        <v>6</v>
      </c>
      <c r="C1206" s="112">
        <v>2025</v>
      </c>
      <c r="D1206" s="112" t="s">
        <v>213</v>
      </c>
      <c r="E1206" s="112" t="s">
        <v>213</v>
      </c>
      <c r="F1206" s="206">
        <v>45839</v>
      </c>
      <c r="G1206" s="223">
        <f t="shared" si="300"/>
        <v>31</v>
      </c>
      <c r="H1206" s="202">
        <f t="shared" si="305"/>
        <v>45855</v>
      </c>
      <c r="I1206" s="224">
        <f>_xlfn.XLOOKUP(Table12[[#This Row],[Month Year]],'Modelling New'!D:D,'Modelling New'!N:N)</f>
        <v>10.507</v>
      </c>
      <c r="J1206" s="178">
        <f>'Raw Data'!K115/J$1</f>
        <v>3.0557901862468477</v>
      </c>
      <c r="K1206" s="61">
        <f>'Raw Data'!L115/K$1</f>
        <v>3.0922380406916492</v>
      </c>
      <c r="L1206" s="61">
        <f>'Raw Data'!M115/L$1</f>
        <v>3.0965820006271558</v>
      </c>
      <c r="M1206" s="61">
        <f>'Raw Data'!N115/M$1</f>
        <v>3.0614645293544376</v>
      </c>
      <c r="N1206" s="61">
        <f>'Raw Data'!O115/N$1</f>
        <v>2.9917874724925699</v>
      </c>
      <c r="O1206" s="61">
        <f>'Raw Data'!P115/O$1</f>
        <v>3.1642195184779158</v>
      </c>
      <c r="P1206" s="61">
        <f t="shared" si="306"/>
        <v>3.0770136246484294</v>
      </c>
      <c r="Q1206" s="61">
        <f t="shared" si="307"/>
        <v>3.1642195184779158</v>
      </c>
    </row>
    <row r="1207" spans="1:17">
      <c r="A1207" s="112" t="s">
        <v>4</v>
      </c>
      <c r="B1207" s="223">
        <v>6</v>
      </c>
      <c r="C1207" s="112">
        <v>2025</v>
      </c>
      <c r="D1207" s="112" t="s">
        <v>213</v>
      </c>
      <c r="E1207" s="112" t="s">
        <v>213</v>
      </c>
      <c r="F1207" s="206">
        <v>45839</v>
      </c>
      <c r="G1207" s="223">
        <f t="shared" si="300"/>
        <v>31</v>
      </c>
      <c r="H1207" s="202">
        <f t="shared" si="305"/>
        <v>45856</v>
      </c>
      <c r="I1207" s="224">
        <f>_xlfn.XLOOKUP(Table12[[#This Row],[Month Year]],'Modelling New'!D:D,'Modelling New'!N:N)</f>
        <v>10.507</v>
      </c>
      <c r="J1207" s="178">
        <f>'Raw Data'!K116/J$1</f>
        <v>1.8097514512157864</v>
      </c>
      <c r="K1207" s="61">
        <f>'Raw Data'!L116/K$1</f>
        <v>1.8234876997763596</v>
      </c>
      <c r="L1207" s="61">
        <f>'Raw Data'!M116/L$1</f>
        <v>1.8540294763248668</v>
      </c>
      <c r="M1207" s="61">
        <f>'Raw Data'!N116/M$1</f>
        <v>1.8186197085279654</v>
      </c>
      <c r="N1207" s="61">
        <f>'Raw Data'!O116/N$1</f>
        <v>1.747997912838313</v>
      </c>
      <c r="O1207" s="61">
        <f>'Raw Data'!P116/O$1</f>
        <v>3.1642195184779158</v>
      </c>
      <c r="P1207" s="61">
        <f t="shared" si="306"/>
        <v>2.0363509611935346</v>
      </c>
      <c r="Q1207" s="61">
        <f t="shared" si="307"/>
        <v>3.1642195184779158</v>
      </c>
    </row>
    <row r="1208" spans="1:17">
      <c r="A1208" s="112" t="s">
        <v>4</v>
      </c>
      <c r="B1208" s="223">
        <v>6</v>
      </c>
      <c r="C1208" s="112">
        <v>2025</v>
      </c>
      <c r="D1208" s="112" t="s">
        <v>213</v>
      </c>
      <c r="E1208" s="112" t="s">
        <v>213</v>
      </c>
      <c r="F1208" s="206">
        <v>45839</v>
      </c>
      <c r="G1208" s="223">
        <f t="shared" si="300"/>
        <v>31</v>
      </c>
      <c r="H1208" s="202">
        <f t="shared" si="305"/>
        <v>45857</v>
      </c>
      <c r="I1208" s="224">
        <f>_xlfn.XLOOKUP(Table12[[#This Row],[Month Year]],'Modelling New'!D:D,'Modelling New'!N:N)</f>
        <v>10.507</v>
      </c>
      <c r="J1208" s="178">
        <f>'Raw Data'!K117/J$1</f>
        <v>2.9186061139766011</v>
      </c>
      <c r="K1208" s="61">
        <f>'Raw Data'!L117/K$1</f>
        <v>3.1091474390443463</v>
      </c>
      <c r="L1208" s="61">
        <f>'Raw Data'!M117/L$1</f>
        <v>3.1206603055144919</v>
      </c>
      <c r="M1208" s="61">
        <f>'Raw Data'!N117/M$1</f>
        <v>3.0821879445732656</v>
      </c>
      <c r="N1208" s="61">
        <f>'Raw Data'!O117/N$1</f>
        <v>2.9713695864243741</v>
      </c>
      <c r="O1208" s="61">
        <f>'Raw Data'!P117/O$1</f>
        <v>3.1642195184779158</v>
      </c>
      <c r="P1208" s="61">
        <f t="shared" si="306"/>
        <v>3.0610318180018319</v>
      </c>
      <c r="Q1208" s="61">
        <f t="shared" si="307"/>
        <v>3.1642195184779158</v>
      </c>
    </row>
    <row r="1209" spans="1:17">
      <c r="A1209" s="112" t="s">
        <v>4</v>
      </c>
      <c r="B1209" s="223">
        <v>6</v>
      </c>
      <c r="C1209" s="112">
        <v>2025</v>
      </c>
      <c r="D1209" s="112" t="s">
        <v>213</v>
      </c>
      <c r="E1209" s="112" t="s">
        <v>213</v>
      </c>
      <c r="F1209" s="206">
        <v>45839</v>
      </c>
      <c r="G1209" s="223">
        <f t="shared" si="300"/>
        <v>31</v>
      </c>
      <c r="H1209" s="202">
        <f t="shared" si="305"/>
        <v>45858</v>
      </c>
      <c r="I1209" s="224">
        <f>_xlfn.XLOOKUP(Table12[[#This Row],[Month Year]],'Modelling New'!D:D,'Modelling New'!N:N)</f>
        <v>10.507</v>
      </c>
      <c r="J1209" s="178">
        <f>'Raw Data'!K118/J$1</f>
        <v>2.8664881476555903</v>
      </c>
      <c r="K1209" s="61">
        <f>'Raw Data'!L118/K$1</f>
        <v>2.7420498554519175</v>
      </c>
      <c r="L1209" s="61">
        <f>'Raw Data'!M118/L$1</f>
        <v>2.922434260628052</v>
      </c>
      <c r="M1209" s="61">
        <f>'Raw Data'!N118/M$1</f>
        <v>2.8783143462042542</v>
      </c>
      <c r="N1209" s="61">
        <f>'Raw Data'!O118/N$1</f>
        <v>2.7762653417727261</v>
      </c>
      <c r="O1209" s="61">
        <f>'Raw Data'!P118/O$1</f>
        <v>3.1642195184779158</v>
      </c>
      <c r="P1209" s="61">
        <f t="shared" si="306"/>
        <v>2.8916285783650757</v>
      </c>
      <c r="Q1209" s="61">
        <f t="shared" si="307"/>
        <v>3.1642195184779158</v>
      </c>
    </row>
    <row r="1210" spans="1:17">
      <c r="A1210" s="112" t="s">
        <v>4</v>
      </c>
      <c r="B1210" s="223">
        <v>6</v>
      </c>
      <c r="C1210" s="112">
        <v>2025</v>
      </c>
      <c r="D1210" s="112" t="s">
        <v>213</v>
      </c>
      <c r="E1210" s="112" t="s">
        <v>213</v>
      </c>
      <c r="F1210" s="206">
        <v>45839</v>
      </c>
      <c r="G1210" s="223">
        <f t="shared" si="300"/>
        <v>31</v>
      </c>
      <c r="H1210" s="202">
        <f t="shared" si="305"/>
        <v>45859</v>
      </c>
      <c r="I1210" s="224">
        <f>_xlfn.XLOOKUP(Table12[[#This Row],[Month Year]],'Modelling New'!D:D,'Modelling New'!N:N)</f>
        <v>10.507</v>
      </c>
      <c r="J1210" s="178">
        <f>'Raw Data'!K119/J$1</f>
        <v>3.0456062158163051</v>
      </c>
      <c r="K1210" s="61">
        <f>'Raw Data'!L119/K$1</f>
        <v>3.0507827415043911</v>
      </c>
      <c r="L1210" s="61">
        <f>'Raw Data'!M119/L$1</f>
        <v>3.0848228284728756</v>
      </c>
      <c r="M1210" s="61">
        <f>'Raw Data'!N119/M$1</f>
        <v>3.017777329703935</v>
      </c>
      <c r="N1210" s="61">
        <f>'Raw Data'!O119/N$1</f>
        <v>2.9957576170058302</v>
      </c>
      <c r="O1210" s="61">
        <f>'Raw Data'!P119/O$1</f>
        <v>2.9886957928220981</v>
      </c>
      <c r="P1210" s="61">
        <f t="shared" si="306"/>
        <v>3.0305737542209061</v>
      </c>
      <c r="Q1210" s="61">
        <f t="shared" si="307"/>
        <v>3.0848228284728756</v>
      </c>
    </row>
    <row r="1211" spans="1:17">
      <c r="A1211" s="112" t="s">
        <v>4</v>
      </c>
      <c r="B1211" s="223">
        <v>6</v>
      </c>
      <c r="C1211" s="112">
        <v>2025</v>
      </c>
      <c r="D1211" s="112" t="s">
        <v>213</v>
      </c>
      <c r="E1211" s="112" t="s">
        <v>213</v>
      </c>
      <c r="F1211" s="206">
        <v>45839</v>
      </c>
      <c r="G1211" s="223">
        <f t="shared" si="300"/>
        <v>31</v>
      </c>
      <c r="H1211" s="202">
        <f t="shared" si="305"/>
        <v>45860</v>
      </c>
      <c r="I1211" s="224">
        <f>_xlfn.XLOOKUP(Table12[[#This Row],[Month Year]],'Modelling New'!D:D,'Modelling New'!N:N)</f>
        <v>10.507</v>
      </c>
      <c r="J1211" s="178">
        <f>'Raw Data'!K120/J$1</f>
        <v>2.888054202684974</v>
      </c>
      <c r="K1211" s="61">
        <f>'Raw Data'!L120/K$1</f>
        <v>3.0507827415043911</v>
      </c>
      <c r="L1211" s="61">
        <f>'Raw Data'!M120/L$1</f>
        <v>3.0848228284728756</v>
      </c>
      <c r="M1211" s="61">
        <f>'Raw Data'!N120/M$1</f>
        <v>3.017777329703935</v>
      </c>
      <c r="N1211" s="61">
        <f>'Raw Data'!O120/N$1</f>
        <v>2.7995190453503933</v>
      </c>
      <c r="O1211" s="61">
        <f>'Raw Data'!P120/O$1</f>
        <v>2.7880116696319992</v>
      </c>
      <c r="P1211" s="61">
        <f t="shared" si="306"/>
        <v>2.938161302891428</v>
      </c>
      <c r="Q1211" s="61">
        <f t="shared" si="307"/>
        <v>3.0848228284728756</v>
      </c>
    </row>
    <row r="1212" spans="1:17">
      <c r="A1212" s="112" t="s">
        <v>4</v>
      </c>
      <c r="B1212" s="223">
        <v>6</v>
      </c>
      <c r="C1212" s="112">
        <v>2025</v>
      </c>
      <c r="D1212" s="112" t="s">
        <v>213</v>
      </c>
      <c r="E1212" s="112" t="s">
        <v>213</v>
      </c>
      <c r="F1212" s="206">
        <v>45839</v>
      </c>
      <c r="G1212" s="223">
        <f t="shared" si="300"/>
        <v>31</v>
      </c>
      <c r="H1212" s="202">
        <f t="shared" si="305"/>
        <v>45861</v>
      </c>
      <c r="I1212" s="224">
        <f>_xlfn.XLOOKUP(Table12[[#This Row],[Month Year]],'Modelling New'!D:D,'Modelling New'!N:N)</f>
        <v>10.507</v>
      </c>
      <c r="J1212" s="178">
        <f>'Raw Data'!K121/J$1</f>
        <v>2.4621246158546448</v>
      </c>
      <c r="K1212" s="61">
        <f>'Raw Data'!L121/K$1</f>
        <v>2.531500572737686</v>
      </c>
      <c r="L1212" s="61">
        <f>'Raw Data'!M121/L$1</f>
        <v>2.5343815795368005</v>
      </c>
      <c r="M1212" s="61">
        <f>'Raw Data'!N121/M$1</f>
        <v>2.5142543491167344</v>
      </c>
      <c r="N1212" s="61">
        <f>'Raw Data'!O121/N$1</f>
        <v>2.4456090201683338</v>
      </c>
      <c r="O1212" s="61">
        <f>'Raw Data'!P121/O$1</f>
        <v>2.4130019349543819</v>
      </c>
      <c r="P1212" s="61">
        <f t="shared" si="306"/>
        <v>2.4834786787280971</v>
      </c>
      <c r="Q1212" s="61">
        <f t="shared" si="307"/>
        <v>2.5343815795368005</v>
      </c>
    </row>
    <row r="1213" spans="1:17">
      <c r="A1213" s="112" t="s">
        <v>4</v>
      </c>
      <c r="B1213" s="223">
        <v>6</v>
      </c>
      <c r="C1213" s="112">
        <v>2025</v>
      </c>
      <c r="D1213" s="112" t="s">
        <v>213</v>
      </c>
      <c r="E1213" s="112" t="s">
        <v>213</v>
      </c>
      <c r="F1213" s="206">
        <v>45839</v>
      </c>
      <c r="G1213" s="223">
        <f t="shared" si="300"/>
        <v>31</v>
      </c>
      <c r="H1213" s="202">
        <f t="shared" si="305"/>
        <v>45862</v>
      </c>
      <c r="I1213" s="224">
        <f>_xlfn.XLOOKUP(Table12[[#This Row],[Month Year]],'Modelling New'!D:D,'Modelling New'!N:N)</f>
        <v>10.507</v>
      </c>
      <c r="J1213" s="178">
        <f>'Raw Data'!K122/J$1</f>
        <v>1.7013221189847181</v>
      </c>
      <c r="K1213" s="61">
        <f>'Raw Data'!L122/K$1</f>
        <v>1.7023945889925272</v>
      </c>
      <c r="L1213" s="61">
        <f>'Raw Data'!M122/L$1</f>
        <v>1.6972405142677955</v>
      </c>
      <c r="M1213" s="61">
        <f>'Raw Data'!N122/M$1</f>
        <v>1.7082815247952863</v>
      </c>
      <c r="N1213" s="61">
        <f>'Raw Data'!O122/N$1</f>
        <v>1.6561174255314322</v>
      </c>
      <c r="O1213" s="61">
        <f>'Raw Data'!P122/O$1</f>
        <v>1.6354258397282677</v>
      </c>
      <c r="P1213" s="61">
        <f t="shared" ref="P1213:P1214" si="308">IFERROR(AVERAGEIF(J1213:O1213,"&gt;"&amp;0,J1213:O1213),"")</f>
        <v>1.6834636687166711</v>
      </c>
      <c r="Q1213" s="61">
        <f t="shared" ref="Q1213:Q1214" si="309">MAXA(J1213:O1213)</f>
        <v>1.7082815247952863</v>
      </c>
    </row>
    <row r="1214" spans="1:17">
      <c r="A1214" s="112" t="s">
        <v>4</v>
      </c>
      <c r="B1214" s="223">
        <v>6</v>
      </c>
      <c r="C1214" s="112">
        <v>2025</v>
      </c>
      <c r="D1214" s="112" t="s">
        <v>213</v>
      </c>
      <c r="E1214" s="112" t="s">
        <v>213</v>
      </c>
      <c r="F1214" s="206">
        <v>45839</v>
      </c>
      <c r="G1214" s="223">
        <f t="shared" si="300"/>
        <v>31</v>
      </c>
      <c r="H1214" s="202">
        <f t="shared" si="305"/>
        <v>45863</v>
      </c>
      <c r="I1214" s="224">
        <f>_xlfn.XLOOKUP(Table12[[#This Row],[Month Year]],'Modelling New'!D:D,'Modelling New'!N:N)</f>
        <v>10.507</v>
      </c>
      <c r="J1214" s="178">
        <f>'Raw Data'!K123/J$1</f>
        <v>1.6312324401392209</v>
      </c>
      <c r="K1214" s="61">
        <f>'Raw Data'!L123/K$1</f>
        <v>1.6167566683030601</v>
      </c>
      <c r="L1214" s="61">
        <f>'Raw Data'!M123/L$1</f>
        <v>1.6238856784482374</v>
      </c>
      <c r="M1214" s="61">
        <f>'Raw Data'!N123/M$1</f>
        <v>1.6186667562814352</v>
      </c>
      <c r="N1214" s="61">
        <f>'Raw Data'!O123/N$1</f>
        <v>1.5823861702851698</v>
      </c>
      <c r="O1214" s="61">
        <f>'Raw Data'!P123/O$1</f>
        <v>1.5455672771058355</v>
      </c>
      <c r="P1214" s="61">
        <f t="shared" si="308"/>
        <v>1.6030824984271597</v>
      </c>
      <c r="Q1214" s="61">
        <f t="shared" si="309"/>
        <v>1.6312324401392209</v>
      </c>
    </row>
    <row r="1215" spans="1:17">
      <c r="A1215" s="112" t="s">
        <v>4</v>
      </c>
      <c r="B1215" s="223">
        <v>6</v>
      </c>
      <c r="C1215" s="112">
        <v>2025</v>
      </c>
      <c r="D1215" s="112" t="s">
        <v>213</v>
      </c>
      <c r="E1215" s="112" t="s">
        <v>213</v>
      </c>
      <c r="F1215" s="206">
        <v>45839</v>
      </c>
      <c r="G1215" s="223">
        <f t="shared" si="300"/>
        <v>31</v>
      </c>
      <c r="H1215" s="202">
        <f t="shared" si="305"/>
        <v>45864</v>
      </c>
      <c r="I1215" s="224">
        <f>_xlfn.XLOOKUP(Table12[[#This Row],[Month Year]],'Modelling New'!D:D,'Modelling New'!N:N)</f>
        <v>10.507</v>
      </c>
      <c r="J1215" s="178">
        <f>'Raw Data'!K124/J$1</f>
        <v>2.4142000491226812</v>
      </c>
      <c r="K1215" s="61">
        <f>'Raw Data'!L124/K$1</f>
        <v>2.3580428735067911</v>
      </c>
      <c r="L1215" s="61">
        <f>'Raw Data'!M124/L$1</f>
        <v>2.4319087936209294</v>
      </c>
      <c r="M1215" s="61">
        <f>'Raw Data'!N124/M$1</f>
        <v>2.3820725655588042</v>
      </c>
      <c r="N1215" s="61">
        <f>'Raw Data'!O124/N$1</f>
        <v>2.3140270877288502</v>
      </c>
      <c r="O1215" s="61">
        <f>'Raw Data'!P124/O$1</f>
        <v>2.3027754314708648</v>
      </c>
      <c r="P1215" s="61">
        <f t="shared" ref="P1215:P1216" si="310">IFERROR(AVERAGEIF(J1215:O1215,"&gt;"&amp;0,J1215:O1215),"")</f>
        <v>2.3671711335014867</v>
      </c>
      <c r="Q1215" s="61">
        <f t="shared" ref="Q1215:Q1216" si="311">MAXA(J1215:O1215)</f>
        <v>2.4319087936209294</v>
      </c>
    </row>
    <row r="1216" spans="1:17">
      <c r="A1216" s="112" t="s">
        <v>4</v>
      </c>
      <c r="B1216" s="223">
        <v>6</v>
      </c>
      <c r="C1216" s="112">
        <v>2025</v>
      </c>
      <c r="D1216" s="112" t="s">
        <v>213</v>
      </c>
      <c r="E1216" s="112" t="s">
        <v>213</v>
      </c>
      <c r="F1216" s="206">
        <v>45839</v>
      </c>
      <c r="G1216" s="223">
        <f t="shared" si="300"/>
        <v>31</v>
      </c>
      <c r="H1216" s="202">
        <f t="shared" si="305"/>
        <v>45865</v>
      </c>
      <c r="I1216" s="224">
        <f>_xlfn.XLOOKUP(Table12[[#This Row],[Month Year]],'Modelling New'!D:D,'Modelling New'!N:N)</f>
        <v>10.507</v>
      </c>
      <c r="J1216" s="178">
        <f>'Raw Data'!K126/J$1</f>
        <v>2.4699123579485889</v>
      </c>
      <c r="K1216" s="61">
        <f>'Raw Data'!L126/K$1</f>
        <v>2.4840451644575356</v>
      </c>
      <c r="L1216" s="61">
        <f>'Raw Data'!M126/L$1</f>
        <v>2.4705460735564215</v>
      </c>
      <c r="M1216" s="61">
        <f>'Raw Data'!N126/M$1</f>
        <v>2.4408822573960189</v>
      </c>
      <c r="N1216" s="61">
        <f>'Raw Data'!O126/N$1</f>
        <v>2.3939971414959502</v>
      </c>
      <c r="O1216" s="61">
        <f>'Raw Data'!P126/O$1</f>
        <v>2.3638792540541189</v>
      </c>
      <c r="P1216" s="61">
        <f t="shared" si="310"/>
        <v>2.4372103748181058</v>
      </c>
      <c r="Q1216" s="61">
        <f t="shared" si="311"/>
        <v>2.4840451644575356</v>
      </c>
    </row>
    <row r="1217" spans="1:17">
      <c r="A1217" s="112" t="s">
        <v>4</v>
      </c>
      <c r="B1217" s="223">
        <v>6</v>
      </c>
      <c r="C1217" s="112">
        <v>2025</v>
      </c>
      <c r="D1217" s="112" t="s">
        <v>213</v>
      </c>
      <c r="E1217" s="112" t="s">
        <v>213</v>
      </c>
      <c r="F1217" s="206">
        <v>45839</v>
      </c>
      <c r="G1217" s="223">
        <f t="shared" si="300"/>
        <v>31</v>
      </c>
      <c r="H1217" s="202">
        <f t="shared" si="305"/>
        <v>45866</v>
      </c>
      <c r="I1217" s="224">
        <f>_xlfn.XLOOKUP(Table12[[#This Row],[Month Year]],'Modelling New'!D:D,'Modelling New'!N:N)</f>
        <v>10.507</v>
      </c>
      <c r="J1217" s="178">
        <f>'Raw Data'!K127/J$1</f>
        <v>3.2349082544075625</v>
      </c>
      <c r="K1217" s="61">
        <f>'Raw Data'!L127/K$1</f>
        <v>3.2618774886816126</v>
      </c>
      <c r="L1217" s="61">
        <f>'Raw Data'!M127/L$1</f>
        <v>3.272409622362586</v>
      </c>
      <c r="M1217" s="61">
        <f>'Raw Data'!N127/M$1</f>
        <v>3.205408251279811</v>
      </c>
      <c r="N1217" s="61">
        <f>'Raw Data'!O127/N$1</f>
        <v>3.1647723405703396</v>
      </c>
      <c r="O1217" s="61">
        <f>'Raw Data'!P127/O$1</f>
        <v>3.1091062667361573</v>
      </c>
      <c r="P1217" s="61">
        <f t="shared" ref="P1217" si="312">IFERROR(AVERAGEIF(J1217:O1217,"&gt;"&amp;0,J1217:O1217),"")</f>
        <v>3.2080803706730117</v>
      </c>
      <c r="Q1217" s="61">
        <f t="shared" ref="Q1217" si="313">MAXA(J1217:O1217)</f>
        <v>3.272409622362586</v>
      </c>
    </row>
    <row r="1218" spans="1:17">
      <c r="A1218" s="112" t="s">
        <v>4</v>
      </c>
      <c r="B1218" s="223">
        <v>6</v>
      </c>
      <c r="C1218" s="112">
        <v>2025</v>
      </c>
      <c r="D1218" s="112" t="s">
        <v>213</v>
      </c>
      <c r="E1218" s="112" t="s">
        <v>213</v>
      </c>
      <c r="F1218" s="206">
        <v>45839</v>
      </c>
      <c r="G1218" s="223">
        <f t="shared" si="300"/>
        <v>31</v>
      </c>
      <c r="H1218" s="202">
        <f t="shared" si="305"/>
        <v>45867</v>
      </c>
      <c r="I1218" s="224">
        <f>_xlfn.XLOOKUP(Table12[[#This Row],[Month Year]],'Modelling New'!D:D,'Modelling New'!N:N)</f>
        <v>10.507</v>
      </c>
      <c r="J1218" s="178">
        <f>'Raw Data'!K128/J$1</f>
        <v>2.1092799932905608</v>
      </c>
      <c r="K1218" s="61">
        <f>'Raw Data'!L128/K$1</f>
        <v>2.0836742486227022</v>
      </c>
      <c r="L1218" s="61">
        <f>'Raw Data'!M128/L$1</f>
        <v>2.1054517761949558</v>
      </c>
      <c r="M1218" s="61">
        <f>'Raw Data'!N128/M$1</f>
        <v>2.0891442909791533</v>
      </c>
      <c r="N1218" s="61">
        <f>'Raw Data'!O128/N$1</f>
        <v>2.0531318768574605</v>
      </c>
      <c r="O1218" s="61">
        <f>'Raw Data'!P128/O$1</f>
        <v>2.0314025723511193</v>
      </c>
      <c r="P1218" s="61">
        <f t="shared" ref="P1218:P1237" si="314">IFERROR(AVERAGEIF(J1218:O1218,"&gt;"&amp;0,J1218:O1218),"")</f>
        <v>2.0786807930493252</v>
      </c>
      <c r="Q1218" s="61">
        <f t="shared" ref="Q1218:Q1237" si="315">MAXA(J1218:O1218)</f>
        <v>2.1092799932905608</v>
      </c>
    </row>
    <row r="1219" spans="1:17">
      <c r="A1219" s="112" t="s">
        <v>4</v>
      </c>
      <c r="B1219" s="223">
        <v>6</v>
      </c>
      <c r="C1219" s="112">
        <v>2025</v>
      </c>
      <c r="D1219" s="112" t="s">
        <v>213</v>
      </c>
      <c r="E1219" s="112" t="s">
        <v>213</v>
      </c>
      <c r="F1219" s="206">
        <v>45839</v>
      </c>
      <c r="G1219" s="223">
        <f t="shared" si="300"/>
        <v>31</v>
      </c>
      <c r="H1219" s="202">
        <f t="shared" si="305"/>
        <v>45868</v>
      </c>
      <c r="I1219" s="224">
        <f>_xlfn.XLOOKUP(Table12[[#This Row],[Month Year]],'Modelling New'!D:D,'Modelling New'!N:N)</f>
        <v>10.507</v>
      </c>
      <c r="J1219" s="178">
        <f>'Raw Data'!K129/J$1</f>
        <v>2.857502291393347</v>
      </c>
      <c r="K1219" s="61">
        <f>'Raw Data'!L129/K$1</f>
        <v>2.847324496809033</v>
      </c>
      <c r="L1219" s="61">
        <f>'Raw Data'!M129/L$1</f>
        <v>2.9073153250011199</v>
      </c>
      <c r="M1219" s="61">
        <f>'Raw Data'!N129/M$1</f>
        <v>2.7836587469614993</v>
      </c>
      <c r="N1219" s="61">
        <f>'Raw Data'!O129/N$1</f>
        <v>2.7683250527462056</v>
      </c>
      <c r="O1219" s="61">
        <f>'Raw Data'!P129/O$1</f>
        <v>2.7197191620389507</v>
      </c>
      <c r="P1219" s="61">
        <f t="shared" si="314"/>
        <v>2.8139741791583597</v>
      </c>
      <c r="Q1219" s="61">
        <f t="shared" si="315"/>
        <v>2.9073153250011199</v>
      </c>
    </row>
    <row r="1220" spans="1:17">
      <c r="A1220" s="112" t="s">
        <v>4</v>
      </c>
      <c r="B1220" s="223">
        <v>6</v>
      </c>
      <c r="C1220" s="112">
        <v>2025</v>
      </c>
      <c r="D1220" s="112" t="s">
        <v>213</v>
      </c>
      <c r="E1220" s="112" t="s">
        <v>213</v>
      </c>
      <c r="F1220" s="206">
        <v>45839</v>
      </c>
      <c r="G1220" s="223">
        <f t="shared" si="300"/>
        <v>31</v>
      </c>
      <c r="H1220" s="202">
        <f t="shared" si="305"/>
        <v>45869</v>
      </c>
      <c r="I1220" s="224">
        <f>_xlfn.XLOOKUP(Table12[[#This Row],[Month Year]],'Modelling New'!D:D,'Modelling New'!N:N)</f>
        <v>10.507</v>
      </c>
      <c r="J1220" s="178">
        <f>'Raw Data'!K130/J$1</f>
        <v>4.0017013221189845</v>
      </c>
      <c r="K1220" s="61">
        <f>'Raw Data'!L130/K$1</f>
        <v>4.1138929798723618</v>
      </c>
      <c r="L1220" s="61">
        <f>'Raw Data'!M130/L$1</f>
        <v>4.1733861936119698</v>
      </c>
      <c r="M1220" s="61">
        <f>'Raw Data'!N130/M$1</f>
        <v>4.0606691982838772</v>
      </c>
      <c r="N1220" s="61">
        <f>'Raw Data'!O130/N$1</f>
        <v>4.0949204836770345</v>
      </c>
      <c r="O1220" s="61">
        <f>'Raw Data'!P130/O$1</f>
        <v>4.0400409755045557</v>
      </c>
      <c r="P1220" s="61">
        <f t="shared" si="314"/>
        <v>4.0807685255114645</v>
      </c>
      <c r="Q1220" s="61">
        <f t="shared" si="315"/>
        <v>4.1733861936119698</v>
      </c>
    </row>
    <row r="1221" spans="1:17">
      <c r="A1221" s="223"/>
      <c r="B1221" s="223"/>
      <c r="C1221" s="223"/>
      <c r="D1221" s="223"/>
      <c r="E1221" s="223"/>
      <c r="F1221" s="232"/>
      <c r="G1221" s="223">
        <f t="shared" si="300"/>
        <v>31</v>
      </c>
      <c r="H1221" s="202">
        <f t="shared" si="305"/>
        <v>45870</v>
      </c>
      <c r="I1221" s="224">
        <f>_xlfn.XLOOKUP(Table12[[#This Row],[Month Year]],'Modelling New'!D:D,'Modelling New'!N:N)</f>
        <v>0</v>
      </c>
      <c r="J1221" s="178">
        <f>'Raw Data'!K131/J$1</f>
        <v>0</v>
      </c>
      <c r="K1221" s="61">
        <f>'Raw Data'!L131/K$1</f>
        <v>0</v>
      </c>
      <c r="L1221" s="61">
        <f>'Raw Data'!M131/L$1</f>
        <v>0</v>
      </c>
      <c r="M1221" s="61">
        <f>'Raw Data'!N131/M$1</f>
        <v>0</v>
      </c>
      <c r="N1221" s="61">
        <f>'Raw Data'!O131/N$1</f>
        <v>0</v>
      </c>
      <c r="O1221" s="61">
        <f>'Raw Data'!P131/O$1</f>
        <v>0</v>
      </c>
      <c r="P1221" s="61" t="str">
        <f t="shared" si="314"/>
        <v/>
      </c>
      <c r="Q1221" s="61">
        <f t="shared" si="315"/>
        <v>0</v>
      </c>
    </row>
    <row r="1222" spans="1:17">
      <c r="A1222" s="223"/>
      <c r="B1222" s="223"/>
      <c r="C1222" s="223"/>
      <c r="D1222" s="223"/>
      <c r="E1222" s="223"/>
      <c r="F1222" s="232"/>
      <c r="G1222" s="223">
        <f t="shared" si="300"/>
        <v>31</v>
      </c>
      <c r="H1222" s="202">
        <f t="shared" si="305"/>
        <v>45871</v>
      </c>
      <c r="I1222" s="224">
        <f>_xlfn.XLOOKUP(Table12[[#This Row],[Month Year]],'Modelling New'!D:D,'Modelling New'!N:N)</f>
        <v>0</v>
      </c>
      <c r="J1222" s="178">
        <f>'Raw Data'!K132/J$1</f>
        <v>0</v>
      </c>
      <c r="K1222" s="61">
        <f>'Raw Data'!L132/K$1</f>
        <v>0</v>
      </c>
      <c r="L1222" s="61">
        <f>'Raw Data'!M132/L$1</f>
        <v>0</v>
      </c>
      <c r="M1222" s="61">
        <f>'Raw Data'!N132/M$1</f>
        <v>0</v>
      </c>
      <c r="N1222" s="61">
        <f>'Raw Data'!O132/N$1</f>
        <v>0</v>
      </c>
      <c r="O1222" s="61">
        <f>'Raw Data'!P132/O$1</f>
        <v>0</v>
      </c>
      <c r="P1222" s="61" t="str">
        <f t="shared" si="314"/>
        <v/>
      </c>
      <c r="Q1222" s="61">
        <f t="shared" si="315"/>
        <v>0</v>
      </c>
    </row>
    <row r="1223" spans="1:17">
      <c r="A1223" s="223"/>
      <c r="B1223" s="223"/>
      <c r="C1223" s="223"/>
      <c r="D1223" s="223"/>
      <c r="E1223" s="223"/>
      <c r="F1223" s="232"/>
      <c r="G1223" s="223">
        <f t="shared" si="300"/>
        <v>31</v>
      </c>
      <c r="H1223" s="202">
        <f t="shared" si="305"/>
        <v>45872</v>
      </c>
      <c r="I1223" s="224">
        <f>_xlfn.XLOOKUP(Table12[[#This Row],[Month Year]],'Modelling New'!D:D,'Modelling New'!N:N)</f>
        <v>0</v>
      </c>
      <c r="J1223" s="178">
        <f>'Raw Data'!K133/J$1</f>
        <v>0</v>
      </c>
      <c r="K1223" s="61">
        <f>'Raw Data'!L133/K$1</f>
        <v>0</v>
      </c>
      <c r="L1223" s="61">
        <f>'Raw Data'!M133/L$1</f>
        <v>0</v>
      </c>
      <c r="M1223" s="61">
        <f>'Raw Data'!N133/M$1</f>
        <v>0</v>
      </c>
      <c r="N1223" s="61">
        <f>'Raw Data'!O133/N$1</f>
        <v>0</v>
      </c>
      <c r="O1223" s="61">
        <f>'Raw Data'!P133/O$1</f>
        <v>0</v>
      </c>
      <c r="P1223" s="61" t="str">
        <f t="shared" si="314"/>
        <v/>
      </c>
      <c r="Q1223" s="61">
        <f t="shared" si="315"/>
        <v>0</v>
      </c>
    </row>
    <row r="1224" spans="1:17">
      <c r="A1224" s="223"/>
      <c r="B1224" s="223"/>
      <c r="C1224" s="223"/>
      <c r="D1224" s="223"/>
      <c r="E1224" s="223"/>
      <c r="F1224" s="232"/>
      <c r="G1224" s="223">
        <f t="shared" si="300"/>
        <v>31</v>
      </c>
      <c r="H1224" s="202">
        <f t="shared" si="305"/>
        <v>45873</v>
      </c>
      <c r="I1224" s="224">
        <f>_xlfn.XLOOKUP(Table12[[#This Row],[Month Year]],'Modelling New'!D:D,'Modelling New'!N:N)</f>
        <v>0</v>
      </c>
      <c r="J1224" s="178">
        <f>'Raw Data'!K134/J$1</f>
        <v>0</v>
      </c>
      <c r="K1224" s="61">
        <f>'Raw Data'!L134/K$1</f>
        <v>0</v>
      </c>
      <c r="L1224" s="61">
        <f>'Raw Data'!M134/L$1</f>
        <v>0</v>
      </c>
      <c r="M1224" s="61">
        <f>'Raw Data'!N134/M$1</f>
        <v>0</v>
      </c>
      <c r="N1224" s="61">
        <f>'Raw Data'!O134/N$1</f>
        <v>0</v>
      </c>
      <c r="O1224" s="61">
        <f>'Raw Data'!P134/O$1</f>
        <v>0</v>
      </c>
      <c r="P1224" s="61" t="str">
        <f t="shared" si="314"/>
        <v/>
      </c>
      <c r="Q1224" s="61">
        <f t="shared" si="315"/>
        <v>0</v>
      </c>
    </row>
    <row r="1225" spans="1:17">
      <c r="A1225" s="223"/>
      <c r="B1225" s="223"/>
      <c r="C1225" s="223"/>
      <c r="D1225" s="223"/>
      <c r="E1225" s="223"/>
      <c r="F1225" s="232"/>
      <c r="G1225" s="223">
        <f t="shared" si="300"/>
        <v>31</v>
      </c>
      <c r="H1225" s="202">
        <f t="shared" si="305"/>
        <v>45874</v>
      </c>
      <c r="I1225" s="224">
        <f>_xlfn.XLOOKUP(Table12[[#This Row],[Month Year]],'Modelling New'!D:D,'Modelling New'!N:N)</f>
        <v>0</v>
      </c>
      <c r="J1225" s="178">
        <f>'Raw Data'!K135/J$1</f>
        <v>0</v>
      </c>
      <c r="K1225" s="61">
        <f>'Raw Data'!L135/K$1</f>
        <v>0</v>
      </c>
      <c r="L1225" s="61">
        <f>'Raw Data'!M135/L$1</f>
        <v>0</v>
      </c>
      <c r="M1225" s="61">
        <f>'Raw Data'!N135/M$1</f>
        <v>0</v>
      </c>
      <c r="N1225" s="61">
        <f>'Raw Data'!O135/N$1</f>
        <v>0</v>
      </c>
      <c r="O1225" s="61">
        <f>'Raw Data'!P135/O$1</f>
        <v>0</v>
      </c>
      <c r="P1225" s="61" t="str">
        <f t="shared" si="314"/>
        <v/>
      </c>
      <c r="Q1225" s="61">
        <f t="shared" si="315"/>
        <v>0</v>
      </c>
    </row>
    <row r="1226" spans="1:17">
      <c r="A1226" s="223"/>
      <c r="B1226" s="223"/>
      <c r="C1226" s="223"/>
      <c r="D1226" s="223"/>
      <c r="E1226" s="223"/>
      <c r="F1226" s="232"/>
      <c r="G1226" s="223">
        <f t="shared" si="300"/>
        <v>31</v>
      </c>
      <c r="H1226" s="202">
        <f t="shared" si="305"/>
        <v>45875</v>
      </c>
      <c r="I1226" s="224">
        <f>_xlfn.XLOOKUP(Table12[[#This Row],[Month Year]],'Modelling New'!D:D,'Modelling New'!N:N)</f>
        <v>0</v>
      </c>
      <c r="J1226" s="178">
        <f>'Raw Data'!K136/J$1</f>
        <v>0</v>
      </c>
      <c r="K1226" s="61">
        <f>'Raw Data'!L136/K$1</f>
        <v>0</v>
      </c>
      <c r="L1226" s="61">
        <f>'Raw Data'!M136/L$1</f>
        <v>0</v>
      </c>
      <c r="M1226" s="61">
        <f>'Raw Data'!N136/M$1</f>
        <v>0</v>
      </c>
      <c r="N1226" s="61">
        <f>'Raw Data'!O136/N$1</f>
        <v>0</v>
      </c>
      <c r="O1226" s="61">
        <f>'Raw Data'!P136/O$1</f>
        <v>0</v>
      </c>
      <c r="P1226" s="61" t="str">
        <f t="shared" si="314"/>
        <v/>
      </c>
      <c r="Q1226" s="61">
        <f t="shared" si="315"/>
        <v>0</v>
      </c>
    </row>
    <row r="1227" spans="1:17">
      <c r="A1227" s="223"/>
      <c r="B1227" s="223"/>
      <c r="C1227" s="223"/>
      <c r="D1227" s="223"/>
      <c r="E1227" s="223"/>
      <c r="F1227" s="232"/>
      <c r="G1227" s="223">
        <f t="shared" ref="G1227:G1237" si="316">DAY(EOMONTH(F1227,0))</f>
        <v>31</v>
      </c>
      <c r="H1227" s="202">
        <f t="shared" si="305"/>
        <v>45876</v>
      </c>
      <c r="I1227" s="224">
        <f>_xlfn.XLOOKUP(Table12[[#This Row],[Month Year]],'Modelling New'!D:D,'Modelling New'!N:N)</f>
        <v>0</v>
      </c>
      <c r="J1227" s="178">
        <f>'Raw Data'!K137/J$1</f>
        <v>0</v>
      </c>
      <c r="K1227" s="61">
        <f>'Raw Data'!L137/K$1</f>
        <v>0</v>
      </c>
      <c r="L1227" s="61">
        <f>'Raw Data'!M137/L$1</f>
        <v>0</v>
      </c>
      <c r="M1227" s="61">
        <f>'Raw Data'!N137/M$1</f>
        <v>0</v>
      </c>
      <c r="N1227" s="61">
        <f>'Raw Data'!O137/N$1</f>
        <v>0</v>
      </c>
      <c r="O1227" s="61">
        <f>'Raw Data'!P137/O$1</f>
        <v>0</v>
      </c>
      <c r="P1227" s="61" t="str">
        <f t="shared" si="314"/>
        <v/>
      </c>
      <c r="Q1227" s="61">
        <f t="shared" si="315"/>
        <v>0</v>
      </c>
    </row>
    <row r="1228" spans="1:17">
      <c r="A1228" s="223"/>
      <c r="B1228" s="223"/>
      <c r="C1228" s="223"/>
      <c r="D1228" s="223"/>
      <c r="E1228" s="223"/>
      <c r="F1228" s="232"/>
      <c r="G1228" s="223">
        <f t="shared" si="316"/>
        <v>31</v>
      </c>
      <c r="H1228" s="202">
        <f t="shared" si="305"/>
        <v>45877</v>
      </c>
      <c r="I1228" s="224">
        <f>_xlfn.XLOOKUP(Table12[[#This Row],[Month Year]],'Modelling New'!D:D,'Modelling New'!N:N)</f>
        <v>0</v>
      </c>
      <c r="J1228" s="178">
        <f>'Raw Data'!K138/J$1</f>
        <v>0</v>
      </c>
      <c r="K1228" s="61">
        <f>'Raw Data'!L138/K$1</f>
        <v>0</v>
      </c>
      <c r="L1228" s="61">
        <f>'Raw Data'!M138/L$1</f>
        <v>0</v>
      </c>
      <c r="M1228" s="61">
        <f>'Raw Data'!N138/M$1</f>
        <v>0</v>
      </c>
      <c r="N1228" s="61">
        <f>'Raw Data'!O138/N$1</f>
        <v>0</v>
      </c>
      <c r="O1228" s="61">
        <f>'Raw Data'!P138/O$1</f>
        <v>0</v>
      </c>
      <c r="P1228" s="61" t="str">
        <f t="shared" si="314"/>
        <v/>
      </c>
      <c r="Q1228" s="61">
        <f t="shared" si="315"/>
        <v>0</v>
      </c>
    </row>
    <row r="1229" spans="1:17">
      <c r="A1229" s="223"/>
      <c r="B1229" s="223"/>
      <c r="C1229" s="223"/>
      <c r="D1229" s="223"/>
      <c r="E1229" s="223"/>
      <c r="F1229" s="232"/>
      <c r="G1229" s="223">
        <f t="shared" si="316"/>
        <v>31</v>
      </c>
      <c r="H1229" s="202">
        <f t="shared" si="305"/>
        <v>45878</v>
      </c>
      <c r="I1229" s="224">
        <f>_xlfn.XLOOKUP(Table12[[#This Row],[Month Year]],'Modelling New'!D:D,'Modelling New'!N:N)</f>
        <v>0</v>
      </c>
      <c r="J1229" s="178">
        <f>'Raw Data'!K139/J$1</f>
        <v>0</v>
      </c>
      <c r="K1229" s="61">
        <f>'Raw Data'!L139/K$1</f>
        <v>0</v>
      </c>
      <c r="L1229" s="61">
        <f>'Raw Data'!M139/L$1</f>
        <v>0</v>
      </c>
      <c r="M1229" s="61">
        <f>'Raw Data'!N139/M$1</f>
        <v>0</v>
      </c>
      <c r="N1229" s="61">
        <f>'Raw Data'!O139/N$1</f>
        <v>0</v>
      </c>
      <c r="O1229" s="61">
        <f>'Raw Data'!P139/O$1</f>
        <v>0</v>
      </c>
      <c r="P1229" s="61" t="str">
        <f t="shared" si="314"/>
        <v/>
      </c>
      <c r="Q1229" s="61">
        <f t="shared" si="315"/>
        <v>0</v>
      </c>
    </row>
    <row r="1230" spans="1:17">
      <c r="A1230" s="223"/>
      <c r="B1230" s="223"/>
      <c r="C1230" s="223"/>
      <c r="D1230" s="223"/>
      <c r="E1230" s="223"/>
      <c r="F1230" s="232"/>
      <c r="G1230" s="223">
        <f t="shared" si="316"/>
        <v>31</v>
      </c>
      <c r="H1230" s="202">
        <f t="shared" si="305"/>
        <v>45879</v>
      </c>
      <c r="I1230" s="224">
        <f>_xlfn.XLOOKUP(Table12[[#This Row],[Month Year]],'Modelling New'!D:D,'Modelling New'!N:N)</f>
        <v>0</v>
      </c>
      <c r="J1230" s="178">
        <f>'Raw Data'!K140/J$1</f>
        <v>0</v>
      </c>
      <c r="K1230" s="61">
        <f>'Raw Data'!L140/K$1</f>
        <v>0</v>
      </c>
      <c r="L1230" s="61">
        <f>'Raw Data'!M140/L$1</f>
        <v>0</v>
      </c>
      <c r="M1230" s="61">
        <f>'Raw Data'!N140/M$1</f>
        <v>0</v>
      </c>
      <c r="N1230" s="61">
        <f>'Raw Data'!O140/N$1</f>
        <v>0</v>
      </c>
      <c r="O1230" s="61">
        <f>'Raw Data'!P140/O$1</f>
        <v>0</v>
      </c>
      <c r="P1230" s="61" t="str">
        <f t="shared" si="314"/>
        <v/>
      </c>
      <c r="Q1230" s="61">
        <f t="shared" si="315"/>
        <v>0</v>
      </c>
    </row>
    <row r="1231" spans="1:17">
      <c r="A1231" s="223"/>
      <c r="B1231" s="223"/>
      <c r="C1231" s="223"/>
      <c r="D1231" s="223"/>
      <c r="E1231" s="223"/>
      <c r="F1231" s="232"/>
      <c r="G1231" s="223">
        <f t="shared" si="316"/>
        <v>31</v>
      </c>
      <c r="H1231" s="202">
        <f t="shared" si="305"/>
        <v>45880</v>
      </c>
      <c r="I1231" s="224">
        <f>_xlfn.XLOOKUP(Table12[[#This Row],[Month Year]],'Modelling New'!D:D,'Modelling New'!N:N)</f>
        <v>0</v>
      </c>
      <c r="J1231" s="178">
        <f>'Raw Data'!K141/J$1</f>
        <v>0</v>
      </c>
      <c r="K1231" s="61">
        <f>'Raw Data'!L141/K$1</f>
        <v>0</v>
      </c>
      <c r="L1231" s="61">
        <f>'Raw Data'!M141/L$1</f>
        <v>0</v>
      </c>
      <c r="M1231" s="61">
        <f>'Raw Data'!N141/M$1</f>
        <v>0</v>
      </c>
      <c r="N1231" s="61">
        <f>'Raw Data'!O141/N$1</f>
        <v>0</v>
      </c>
      <c r="O1231" s="61">
        <f>'Raw Data'!P141/O$1</f>
        <v>0</v>
      </c>
      <c r="P1231" s="61" t="str">
        <f t="shared" si="314"/>
        <v/>
      </c>
      <c r="Q1231" s="61">
        <f t="shared" si="315"/>
        <v>0</v>
      </c>
    </row>
    <row r="1232" spans="1:17">
      <c r="A1232" s="223"/>
      <c r="B1232" s="223"/>
      <c r="C1232" s="223"/>
      <c r="D1232" s="223"/>
      <c r="E1232" s="223"/>
      <c r="F1232" s="232"/>
      <c r="G1232" s="223">
        <f t="shared" si="316"/>
        <v>31</v>
      </c>
      <c r="H1232" s="202">
        <f t="shared" si="305"/>
        <v>45881</v>
      </c>
      <c r="I1232" s="224">
        <f>_xlfn.XLOOKUP(Table12[[#This Row],[Month Year]],'Modelling New'!D:D,'Modelling New'!N:N)</f>
        <v>0</v>
      </c>
      <c r="J1232" s="178">
        <f>'Raw Data'!K142/J$1</f>
        <v>0</v>
      </c>
      <c r="K1232" s="61">
        <f>'Raw Data'!L142/K$1</f>
        <v>0</v>
      </c>
      <c r="L1232" s="61">
        <f>'Raw Data'!M142/L$1</f>
        <v>0</v>
      </c>
      <c r="M1232" s="61">
        <f>'Raw Data'!N142/M$1</f>
        <v>0</v>
      </c>
      <c r="N1232" s="61">
        <f>'Raw Data'!O142/N$1</f>
        <v>0</v>
      </c>
      <c r="O1232" s="61">
        <f>'Raw Data'!P142/O$1</f>
        <v>0</v>
      </c>
      <c r="P1232" s="61" t="str">
        <f t="shared" si="314"/>
        <v/>
      </c>
      <c r="Q1232" s="61">
        <f t="shared" si="315"/>
        <v>0</v>
      </c>
    </row>
    <row r="1233" spans="1:17">
      <c r="A1233" s="223"/>
      <c r="B1233" s="223"/>
      <c r="C1233" s="223"/>
      <c r="D1233" s="223"/>
      <c r="E1233" s="223"/>
      <c r="F1233" s="232"/>
      <c r="G1233" s="223">
        <f t="shared" si="316"/>
        <v>31</v>
      </c>
      <c r="H1233" s="202">
        <f t="shared" si="305"/>
        <v>45882</v>
      </c>
      <c r="I1233" s="224">
        <f>_xlfn.XLOOKUP(Table12[[#This Row],[Month Year]],'Modelling New'!D:D,'Modelling New'!N:N)</f>
        <v>0</v>
      </c>
      <c r="J1233" s="178">
        <f>'Raw Data'!K143/J$1</f>
        <v>0</v>
      </c>
      <c r="K1233" s="61">
        <f>'Raw Data'!L143/K$1</f>
        <v>0</v>
      </c>
      <c r="L1233" s="61">
        <f>'Raw Data'!M143/L$1</f>
        <v>0</v>
      </c>
      <c r="M1233" s="61">
        <f>'Raw Data'!N143/M$1</f>
        <v>0</v>
      </c>
      <c r="N1233" s="61">
        <f>'Raw Data'!O143/N$1</f>
        <v>0</v>
      </c>
      <c r="O1233" s="61">
        <f>'Raw Data'!P143/O$1</f>
        <v>0</v>
      </c>
      <c r="P1233" s="61" t="str">
        <f t="shared" si="314"/>
        <v/>
      </c>
      <c r="Q1233" s="61">
        <f t="shared" si="315"/>
        <v>0</v>
      </c>
    </row>
    <row r="1234" spans="1:17">
      <c r="A1234" s="223"/>
      <c r="B1234" s="223"/>
      <c r="C1234" s="223"/>
      <c r="D1234" s="223"/>
      <c r="E1234" s="223"/>
      <c r="F1234" s="232"/>
      <c r="G1234" s="223">
        <f t="shared" si="316"/>
        <v>31</v>
      </c>
      <c r="H1234" s="202">
        <f t="shared" si="305"/>
        <v>45883</v>
      </c>
      <c r="I1234" s="224">
        <f>_xlfn.XLOOKUP(Table12[[#This Row],[Month Year]],'Modelling New'!D:D,'Modelling New'!N:N)</f>
        <v>0</v>
      </c>
      <c r="J1234" s="178">
        <f>'Raw Data'!K144/J$1</f>
        <v>0</v>
      </c>
      <c r="K1234" s="61">
        <f>'Raw Data'!L144/K$1</f>
        <v>0</v>
      </c>
      <c r="L1234" s="61">
        <f>'Raw Data'!M144/L$1</f>
        <v>0</v>
      </c>
      <c r="M1234" s="61">
        <f>'Raw Data'!N144/M$1</f>
        <v>0</v>
      </c>
      <c r="N1234" s="61">
        <f>'Raw Data'!O144/N$1</f>
        <v>0</v>
      </c>
      <c r="O1234" s="61">
        <f>'Raw Data'!P144/O$1</f>
        <v>0</v>
      </c>
      <c r="P1234" s="61" t="str">
        <f t="shared" si="314"/>
        <v/>
      </c>
      <c r="Q1234" s="61">
        <f t="shared" si="315"/>
        <v>0</v>
      </c>
    </row>
    <row r="1235" spans="1:17">
      <c r="A1235" s="223"/>
      <c r="B1235" s="223"/>
      <c r="C1235" s="223"/>
      <c r="D1235" s="223"/>
      <c r="E1235" s="223"/>
      <c r="F1235" s="232"/>
      <c r="G1235" s="223">
        <f t="shared" si="316"/>
        <v>31</v>
      </c>
      <c r="H1235" s="202">
        <f t="shared" si="305"/>
        <v>45884</v>
      </c>
      <c r="I1235" s="224">
        <f>_xlfn.XLOOKUP(Table12[[#This Row],[Month Year]],'Modelling New'!D:D,'Modelling New'!N:N)</f>
        <v>0</v>
      </c>
      <c r="J1235" s="178">
        <f>'Raw Data'!K145/J$1</f>
        <v>0</v>
      </c>
      <c r="K1235" s="61">
        <f>'Raw Data'!L145/K$1</f>
        <v>0</v>
      </c>
      <c r="L1235" s="61">
        <f>'Raw Data'!M145/L$1</f>
        <v>0</v>
      </c>
      <c r="M1235" s="61">
        <f>'Raw Data'!N145/M$1</f>
        <v>0</v>
      </c>
      <c r="N1235" s="61">
        <f>'Raw Data'!O145/N$1</f>
        <v>0</v>
      </c>
      <c r="O1235" s="61">
        <f>'Raw Data'!P145/O$1</f>
        <v>0</v>
      </c>
      <c r="P1235" s="61" t="str">
        <f t="shared" si="314"/>
        <v/>
      </c>
      <c r="Q1235" s="61">
        <f t="shared" si="315"/>
        <v>0</v>
      </c>
    </row>
    <row r="1236" spans="1:17">
      <c r="A1236" s="223"/>
      <c r="B1236" s="223"/>
      <c r="C1236" s="223"/>
      <c r="D1236" s="223"/>
      <c r="E1236" s="223"/>
      <c r="F1236" s="232"/>
      <c r="G1236" s="223">
        <f t="shared" si="316"/>
        <v>31</v>
      </c>
      <c r="H1236" s="202">
        <f t="shared" si="305"/>
        <v>45885</v>
      </c>
      <c r="I1236" s="224">
        <f>_xlfn.XLOOKUP(Table12[[#This Row],[Month Year]],'Modelling New'!D:D,'Modelling New'!N:N)</f>
        <v>0</v>
      </c>
      <c r="J1236" s="178">
        <f>'Raw Data'!K146/J$1</f>
        <v>0</v>
      </c>
      <c r="K1236" s="61">
        <f>'Raw Data'!L146/K$1</f>
        <v>0</v>
      </c>
      <c r="L1236" s="61">
        <f>'Raw Data'!M146/L$1</f>
        <v>0</v>
      </c>
      <c r="M1236" s="61">
        <f>'Raw Data'!N146/M$1</f>
        <v>0</v>
      </c>
      <c r="N1236" s="61">
        <f>'Raw Data'!O146/N$1</f>
        <v>0</v>
      </c>
      <c r="O1236" s="61">
        <f>'Raw Data'!P146/O$1</f>
        <v>0</v>
      </c>
      <c r="P1236" s="61" t="str">
        <f t="shared" si="314"/>
        <v/>
      </c>
      <c r="Q1236" s="61">
        <f t="shared" si="315"/>
        <v>0</v>
      </c>
    </row>
    <row r="1237" spans="1:17">
      <c r="A1237" s="223"/>
      <c r="B1237" s="223"/>
      <c r="C1237" s="223"/>
      <c r="D1237" s="223"/>
      <c r="E1237" s="223"/>
      <c r="F1237" s="232"/>
      <c r="G1237" s="223">
        <f t="shared" si="316"/>
        <v>31</v>
      </c>
      <c r="H1237" s="202">
        <f t="shared" si="305"/>
        <v>45886</v>
      </c>
      <c r="I1237" s="224">
        <f>_xlfn.XLOOKUP(Table12[[#This Row],[Month Year]],'Modelling New'!D:D,'Modelling New'!N:N)</f>
        <v>0</v>
      </c>
      <c r="J1237" s="178">
        <f>'Raw Data'!K147/J$1</f>
        <v>0</v>
      </c>
      <c r="K1237" s="61">
        <f>'Raw Data'!L147/K$1</f>
        <v>0</v>
      </c>
      <c r="L1237" s="61">
        <f>'Raw Data'!M147/L$1</f>
        <v>0</v>
      </c>
      <c r="M1237" s="61">
        <f>'Raw Data'!N147/M$1</f>
        <v>0</v>
      </c>
      <c r="N1237" s="61">
        <f>'Raw Data'!O147/N$1</f>
        <v>0</v>
      </c>
      <c r="O1237" s="61">
        <f>'Raw Data'!P147/O$1</f>
        <v>0</v>
      </c>
      <c r="P1237" s="61" t="str">
        <f t="shared" si="314"/>
        <v/>
      </c>
      <c r="Q1237" s="61">
        <f t="shared" si="315"/>
        <v>0</v>
      </c>
    </row>
  </sheetData>
  <phoneticPr fontId="7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3:AL123"/>
  <sheetViews>
    <sheetView zoomScaleNormal="100" workbookViewId="0">
      <pane xSplit="8" ySplit="3" topLeftCell="S110" activePane="bottomRight" state="frozen"/>
      <selection activeCell="I9" sqref="I9"/>
      <selection pane="topRight" activeCell="I9" sqref="I9"/>
      <selection pane="bottomLeft" activeCell="I9" sqref="I9"/>
      <selection pane="bottomRight" activeCell="Y122" sqref="Y122"/>
    </sheetView>
  </sheetViews>
  <sheetFormatPr defaultColWidth="9" defaultRowHeight="14.4"/>
  <cols>
    <col min="2" max="2" width="9.44140625" style="2" customWidth="1"/>
    <col min="3" max="7" width="8.5546875" style="2"/>
    <col min="8" max="11" width="10.44140625" style="2" customWidth="1"/>
    <col min="12" max="12" width="20" style="2" customWidth="1"/>
    <col min="13" max="13" width="8.5546875" style="2"/>
    <col min="14" max="14" width="9" customWidth="1"/>
    <col min="15" max="15" width="9.109375" customWidth="1"/>
    <col min="16" max="16" width="8.5546875" style="2"/>
    <col min="19" max="19" width="16.88671875" style="2" bestFit="1" customWidth="1"/>
    <col min="20" max="20" width="13.44140625" customWidth="1"/>
    <col min="21" max="21" width="21.44140625" customWidth="1"/>
    <col min="22" max="22" width="26.5546875" customWidth="1"/>
    <col min="23" max="23" width="10.44140625" style="2" customWidth="1"/>
    <col min="24" max="24" width="10.44140625" customWidth="1"/>
    <col min="25" max="25" width="9.5546875" style="2" customWidth="1"/>
    <col min="26" max="26" width="10.44140625" style="2" customWidth="1"/>
    <col min="27" max="27" width="10.109375" style="2" hidden="1" customWidth="1"/>
    <col min="28" max="28" width="0" style="2" hidden="1" customWidth="1"/>
    <col min="29" max="30" width="8.88671875" style="2" customWidth="1"/>
    <col min="31" max="31" width="61.44140625" customWidth="1"/>
    <col min="32" max="32" width="11.44140625" customWidth="1"/>
    <col min="33" max="33" width="13.44140625" customWidth="1"/>
    <col min="34" max="34" width="16.109375" customWidth="1"/>
    <col min="35" max="35" width="11.88671875" customWidth="1"/>
    <col min="36" max="36" width="63.44140625" customWidth="1"/>
    <col min="37" max="37" width="55" customWidth="1"/>
  </cols>
  <sheetData>
    <row r="3" spans="1:38" ht="36">
      <c r="A3" s="34" t="s">
        <v>7</v>
      </c>
      <c r="B3" s="34" t="s">
        <v>64</v>
      </c>
      <c r="C3" s="34" t="s">
        <v>138</v>
      </c>
      <c r="D3" s="34" t="s">
        <v>231</v>
      </c>
      <c r="E3" s="34" t="s">
        <v>180</v>
      </c>
      <c r="F3" s="34" t="s">
        <v>139</v>
      </c>
      <c r="G3" s="34" t="s">
        <v>65</v>
      </c>
      <c r="H3" s="35" t="s">
        <v>36</v>
      </c>
      <c r="I3" s="38" t="s">
        <v>182</v>
      </c>
      <c r="J3" s="38" t="s">
        <v>183</v>
      </c>
      <c r="K3" s="34" t="s">
        <v>232</v>
      </c>
      <c r="L3" s="34" t="s">
        <v>233</v>
      </c>
      <c r="M3" s="34" t="s">
        <v>234</v>
      </c>
      <c r="N3" s="34" t="s">
        <v>235</v>
      </c>
      <c r="O3" s="34" t="s">
        <v>236</v>
      </c>
      <c r="P3" s="34" t="s">
        <v>237</v>
      </c>
      <c r="Q3" s="34" t="s">
        <v>238</v>
      </c>
      <c r="R3" s="34" t="s">
        <v>239</v>
      </c>
      <c r="S3" s="34" t="s">
        <v>240</v>
      </c>
      <c r="T3" s="34" t="s">
        <v>241</v>
      </c>
      <c r="U3" s="34" t="s">
        <v>242</v>
      </c>
      <c r="V3" s="34" t="s">
        <v>243</v>
      </c>
      <c r="W3" s="38" t="s">
        <v>244</v>
      </c>
      <c r="X3" s="34" t="s">
        <v>245</v>
      </c>
      <c r="Y3" s="34" t="s">
        <v>246</v>
      </c>
      <c r="Z3" s="38" t="s">
        <v>247</v>
      </c>
      <c r="AA3" s="34" t="s">
        <v>248</v>
      </c>
      <c r="AB3" s="34" t="s">
        <v>249</v>
      </c>
      <c r="AC3" s="34" t="s">
        <v>250</v>
      </c>
      <c r="AD3" s="34" t="s">
        <v>251</v>
      </c>
      <c r="AE3" s="34" t="s">
        <v>252</v>
      </c>
      <c r="AF3" s="34" t="s">
        <v>253</v>
      </c>
      <c r="AG3" s="34" t="s">
        <v>254</v>
      </c>
      <c r="AH3" s="34" t="s">
        <v>255</v>
      </c>
      <c r="AI3" s="40" t="s">
        <v>256</v>
      </c>
      <c r="AJ3" s="40" t="s">
        <v>257</v>
      </c>
      <c r="AK3" s="40" t="s">
        <v>258</v>
      </c>
      <c r="AL3" t="s">
        <v>259</v>
      </c>
    </row>
    <row r="4" spans="1:38">
      <c r="A4" s="2">
        <v>1</v>
      </c>
      <c r="B4" s="210" t="s">
        <v>212</v>
      </c>
      <c r="C4" s="2">
        <v>2024</v>
      </c>
      <c r="D4" s="2" t="s">
        <v>211</v>
      </c>
      <c r="E4" s="2" t="s">
        <v>211</v>
      </c>
      <c r="F4" s="36">
        <v>45717</v>
      </c>
      <c r="G4" s="2">
        <f>DAY(EOMONTH(Tracker_BD[[#This Row],[Month Year]],0))</f>
        <v>31</v>
      </c>
      <c r="H4" s="37">
        <v>45745</v>
      </c>
      <c r="I4" s="39">
        <f>IFERROR(VLOOKUP(Tracker_BD[[#This Row],[Date]],Raw_Data[[Date]:[Sunset Time (POA&lt;20 W/m2)]],3,0),"")</f>
        <v>0.27013888888888887</v>
      </c>
      <c r="J4" s="39">
        <f>IFERROR(VLOOKUP(Tracker_BD[[#This Row],[Date]],Raw_Data[[Date]:[Sunset Time (POA&lt;20 W/m2)]],4,0),"")</f>
        <v>0.77013888888888893</v>
      </c>
      <c r="K4" s="33">
        <f>IFERROR((Tracker_BD[[#This Row],[Sunset Time (POA&lt;20 W/m2)]]-Tracker_BD[[#This Row],[Sunrise Time (POA&gt;20 W/m2)]])*24,"")</f>
        <v>12</v>
      </c>
      <c r="L4" s="2" t="s">
        <v>267</v>
      </c>
      <c r="M4" s="177" t="s">
        <v>261</v>
      </c>
      <c r="N4">
        <v>0</v>
      </c>
      <c r="O4" s="211" t="s">
        <v>187</v>
      </c>
      <c r="P4" s="108" t="s">
        <v>270</v>
      </c>
      <c r="Q4" s="108" t="s">
        <v>263</v>
      </c>
      <c r="R4">
        <v>37</v>
      </c>
      <c r="S4" s="108" t="s">
        <v>394</v>
      </c>
      <c r="T4" t="s">
        <v>269</v>
      </c>
      <c r="U4" t="s">
        <v>293</v>
      </c>
      <c r="V4" t="s">
        <v>293</v>
      </c>
      <c r="W4" s="39">
        <v>0.34027777777777779</v>
      </c>
      <c r="X4" s="39">
        <v>0.34027777777777779</v>
      </c>
      <c r="Y4" s="39">
        <v>0.34027777777777779</v>
      </c>
      <c r="Z4" s="39">
        <v>0.36805555555555558</v>
      </c>
      <c r="AA4" s="33">
        <f>IF(Tracker_BD[[#This Row],[Fault Acknowledgement Time ]]="NA","",(Tracker_BD[[#This Row],[Fault Acknowledgement Time ]]-Tracker_BD[[#This Row],[Fault Time]])*24)</f>
        <v>0</v>
      </c>
      <c r="AB4" s="33">
        <f>IFERROR((Tracker_BD[[#This Row],[Work Start time on Fault]]-Tracker_BD[[#This Row],[Fault Time]])*24,"")</f>
        <v>0</v>
      </c>
      <c r="AC4" s="33">
        <f>IFERROR((Tracker_BD[[#This Row],[Work Completion time on fault]]-Tracker_BD[[#This Row],[Fault Time]])*24,"")</f>
        <v>0.66666666666666696</v>
      </c>
      <c r="AD4" s="33">
        <f>IFERROR((Tracker_BD[[#This Row],[Work Completion time on fault]]-Tracker_BD[[#This Row],[Fault Time]])*24,"")</f>
        <v>0.66666666666666696</v>
      </c>
      <c r="AE4" t="s">
        <v>403</v>
      </c>
      <c r="AF4" t="s">
        <v>266</v>
      </c>
      <c r="AG4" s="2"/>
      <c r="AH4" s="100"/>
      <c r="AI4" s="33" t="str">
        <f>IFERROR(Tracker_BD[[#This Row],[Breakdown Time]]*Tracker_BD[[#This Row],[Plant Equivalent Weightage]],"")</f>
        <v/>
      </c>
    </row>
    <row r="5" spans="1:38">
      <c r="A5" s="2">
        <f t="shared" ref="A5:A68" si="0">A4+1</f>
        <v>2</v>
      </c>
      <c r="B5" s="210" t="s">
        <v>212</v>
      </c>
      <c r="C5" s="2">
        <v>2024</v>
      </c>
      <c r="D5" s="2" t="s">
        <v>211</v>
      </c>
      <c r="E5" s="2" t="s">
        <v>211</v>
      </c>
      <c r="F5" s="36">
        <v>45717</v>
      </c>
      <c r="G5" s="2">
        <f>DAY(EOMONTH(Tracker_BD[[#This Row],[Month Year]],0))</f>
        <v>31</v>
      </c>
      <c r="H5" s="37">
        <v>45745</v>
      </c>
      <c r="I5" s="39">
        <f>IFERROR(VLOOKUP(Tracker_BD[[#This Row],[Date]],Raw_Data[[Date]:[Sunset Time (POA&lt;20 W/m2)]],3,0),"")</f>
        <v>0.27013888888888887</v>
      </c>
      <c r="J5" s="39">
        <f>IFERROR(VLOOKUP(Tracker_BD[[#This Row],[Date]],Raw_Data[[Date]:[Sunset Time (POA&lt;20 W/m2)]],4,0),"")</f>
        <v>0.77013888888888893</v>
      </c>
      <c r="K5" s="33">
        <f>IFERROR((Tracker_BD[[#This Row],[Sunset Time (POA&lt;20 W/m2)]]-Tracker_BD[[#This Row],[Sunrise Time (POA&gt;20 W/m2)]])*24,"")</f>
        <v>12</v>
      </c>
      <c r="L5" s="2" t="s">
        <v>267</v>
      </c>
      <c r="M5" s="177" t="s">
        <v>261</v>
      </c>
      <c r="N5">
        <v>0</v>
      </c>
      <c r="O5" s="211" t="s">
        <v>186</v>
      </c>
      <c r="P5" s="108" t="s">
        <v>268</v>
      </c>
      <c r="Q5" s="2" t="s">
        <v>270</v>
      </c>
      <c r="R5">
        <v>64</v>
      </c>
      <c r="S5" s="2" t="s">
        <v>356</v>
      </c>
      <c r="T5" t="s">
        <v>269</v>
      </c>
      <c r="U5" t="s">
        <v>293</v>
      </c>
      <c r="V5" t="s">
        <v>293</v>
      </c>
      <c r="W5" s="39">
        <v>0.3611111111111111</v>
      </c>
      <c r="X5" s="39">
        <v>0.3611111111111111</v>
      </c>
      <c r="Y5" s="39">
        <v>0.3611111111111111</v>
      </c>
      <c r="Z5" s="39">
        <v>0.39583333333333331</v>
      </c>
      <c r="AA5" s="33">
        <f>IF(Tracker_BD[[#This Row],[Fault Acknowledgement Time ]]="NA","",(Tracker_BD[[#This Row],[Fault Acknowledgement Time ]]-Tracker_BD[[#This Row],[Fault Time]])*24)</f>
        <v>0</v>
      </c>
      <c r="AB5" s="33">
        <f>IFERROR((Tracker_BD[[#This Row],[Work Start time on Fault]]-Tracker_BD[[#This Row],[Fault Time]])*24,"")</f>
        <v>0</v>
      </c>
      <c r="AC5" s="33">
        <f>IFERROR((Tracker_BD[[#This Row],[Work Completion time on fault]]-Tracker_BD[[#This Row],[Fault Time]])*24,"")</f>
        <v>0.83333333333333304</v>
      </c>
      <c r="AD5" s="33">
        <f>IFERROR((Tracker_BD[[#This Row],[Work Completion time on fault]]-Tracker_BD[[#This Row],[Fault Time]])*24,"")</f>
        <v>0.83333333333333304</v>
      </c>
      <c r="AE5" t="s">
        <v>333</v>
      </c>
      <c r="AF5" t="s">
        <v>266</v>
      </c>
      <c r="AG5" s="2"/>
      <c r="AH5" s="100"/>
      <c r="AI5" s="33" t="str">
        <f>IFERROR(Tracker_BD[[#This Row],[Breakdown Time]]*Tracker_BD[[#This Row],[Plant Equivalent Weightage]],"")</f>
        <v/>
      </c>
    </row>
    <row r="6" spans="1:38">
      <c r="A6" s="2">
        <f t="shared" si="0"/>
        <v>3</v>
      </c>
      <c r="B6" s="210" t="s">
        <v>212</v>
      </c>
      <c r="C6" s="2">
        <v>2024</v>
      </c>
      <c r="D6" s="2" t="s">
        <v>211</v>
      </c>
      <c r="E6" s="2" t="s">
        <v>211</v>
      </c>
      <c r="F6" s="36">
        <v>45717</v>
      </c>
      <c r="G6" s="2">
        <f>DAY(EOMONTH(Tracker_BD[[#This Row],[Month Year]],0))</f>
        <v>31</v>
      </c>
      <c r="H6" s="37">
        <v>45745</v>
      </c>
      <c r="I6" s="39">
        <f>IFERROR(VLOOKUP(Tracker_BD[[#This Row],[Date]],Raw_Data[[Date]:[Sunset Time (POA&lt;20 W/m2)]],3,0),"")</f>
        <v>0.27013888888888887</v>
      </c>
      <c r="J6" s="39">
        <f>IFERROR(VLOOKUP(Tracker_BD[[#This Row],[Date]],Raw_Data[[Date]:[Sunset Time (POA&lt;20 W/m2)]],4,0),"")</f>
        <v>0.77013888888888893</v>
      </c>
      <c r="K6" s="33">
        <f>IFERROR((Tracker_BD[[#This Row],[Sunset Time (POA&lt;20 W/m2)]]-Tracker_BD[[#This Row],[Sunrise Time (POA&gt;20 W/m2)]])*24,"")</f>
        <v>12</v>
      </c>
      <c r="L6" s="2" t="s">
        <v>267</v>
      </c>
      <c r="M6" s="177" t="s">
        <v>261</v>
      </c>
      <c r="N6">
        <v>0</v>
      </c>
      <c r="O6" s="211" t="s">
        <v>185</v>
      </c>
      <c r="P6" s="108" t="s">
        <v>270</v>
      </c>
      <c r="Q6" s="2" t="s">
        <v>263</v>
      </c>
      <c r="R6">
        <v>27</v>
      </c>
      <c r="S6" s="2" t="s">
        <v>351</v>
      </c>
      <c r="T6" t="s">
        <v>269</v>
      </c>
      <c r="U6" t="s">
        <v>293</v>
      </c>
      <c r="V6" t="s">
        <v>293</v>
      </c>
      <c r="W6" s="39">
        <v>0.3888888888888889</v>
      </c>
      <c r="X6" s="39">
        <v>0.3888888888888889</v>
      </c>
      <c r="Y6" s="39">
        <v>0.3888888888888889</v>
      </c>
      <c r="Z6" s="39">
        <v>0.4236111111111111</v>
      </c>
      <c r="AA6" s="33">
        <f>IF(Tracker_BD[[#This Row],[Fault Acknowledgement Time ]]="NA","",(Tracker_BD[[#This Row],[Fault Acknowledgement Time ]]-Tracker_BD[[#This Row],[Fault Time]])*24)</f>
        <v>0</v>
      </c>
      <c r="AB6" s="33">
        <f>IFERROR((Tracker_BD[[#This Row],[Work Start time on Fault]]-Tracker_BD[[#This Row],[Fault Time]])*24,"")</f>
        <v>0</v>
      </c>
      <c r="AC6" s="33">
        <f>IFERROR((Tracker_BD[[#This Row],[Work Completion time on fault]]-Tracker_BD[[#This Row],[Fault Time]])*24,"")</f>
        <v>0.83333333333333304</v>
      </c>
      <c r="AD6" s="33">
        <f>IFERROR((Tracker_BD[[#This Row],[Work Completion time on fault]]-Tracker_BD[[#This Row],[Fault Time]])*24,"")</f>
        <v>0.83333333333333304</v>
      </c>
      <c r="AE6" t="s">
        <v>404</v>
      </c>
      <c r="AF6" t="s">
        <v>266</v>
      </c>
      <c r="AG6" s="2"/>
      <c r="AH6" s="100"/>
      <c r="AI6" s="33" t="str">
        <f>IFERROR(Tracker_BD[[#This Row],[Breakdown Time]]*Tracker_BD[[#This Row],[Plant Equivalent Weightage]],"")</f>
        <v/>
      </c>
    </row>
    <row r="7" spans="1:38">
      <c r="A7" s="2">
        <f t="shared" si="0"/>
        <v>4</v>
      </c>
      <c r="B7" s="210" t="s">
        <v>212</v>
      </c>
      <c r="C7" s="2">
        <v>2024</v>
      </c>
      <c r="D7" s="2" t="s">
        <v>211</v>
      </c>
      <c r="E7" s="2" t="s">
        <v>211</v>
      </c>
      <c r="F7" s="36">
        <v>45717</v>
      </c>
      <c r="G7" s="2">
        <f>DAY(EOMONTH(Tracker_BD[[#This Row],[Month Year]],0))</f>
        <v>31</v>
      </c>
      <c r="H7" s="37">
        <v>45745</v>
      </c>
      <c r="I7" s="39">
        <f>IFERROR(VLOOKUP(Tracker_BD[[#This Row],[Date]],Raw_Data[[Date]:[Sunset Time (POA&lt;20 W/m2)]],3,0),"")</f>
        <v>0.27013888888888887</v>
      </c>
      <c r="J7" s="39">
        <f>IFERROR(VLOOKUP(Tracker_BD[[#This Row],[Date]],Raw_Data[[Date]:[Sunset Time (POA&lt;20 W/m2)]],4,0),"")</f>
        <v>0.77013888888888893</v>
      </c>
      <c r="K7" s="33">
        <f>IFERROR((Tracker_BD[[#This Row],[Sunset Time (POA&lt;20 W/m2)]]-Tracker_BD[[#This Row],[Sunrise Time (POA&gt;20 W/m2)]])*24,"")</f>
        <v>12</v>
      </c>
      <c r="L7" s="2" t="s">
        <v>267</v>
      </c>
      <c r="M7" s="177" t="s">
        <v>261</v>
      </c>
      <c r="N7">
        <v>0</v>
      </c>
      <c r="O7" s="211" t="s">
        <v>186</v>
      </c>
      <c r="P7" s="2" t="s">
        <v>272</v>
      </c>
      <c r="Q7" s="2" t="s">
        <v>268</v>
      </c>
      <c r="R7">
        <v>12</v>
      </c>
      <c r="S7" s="2" t="s">
        <v>416</v>
      </c>
      <c r="T7" t="s">
        <v>269</v>
      </c>
      <c r="U7" t="s">
        <v>293</v>
      </c>
      <c r="V7" t="s">
        <v>293</v>
      </c>
      <c r="W7" s="39">
        <v>0.40277777777777779</v>
      </c>
      <c r="X7" s="39">
        <v>0.40277777777777779</v>
      </c>
      <c r="Y7" s="39">
        <v>0.40277777777777779</v>
      </c>
      <c r="Z7" s="39">
        <v>0.43055555555555558</v>
      </c>
      <c r="AA7" s="33">
        <f>IF(Tracker_BD[[#This Row],[Fault Acknowledgement Time ]]="NA","",(Tracker_BD[[#This Row],[Fault Acknowledgement Time ]]-Tracker_BD[[#This Row],[Fault Time]])*24)</f>
        <v>0</v>
      </c>
      <c r="AB7" s="33">
        <f>IFERROR((Tracker_BD[[#This Row],[Work Start time on Fault]]-Tracker_BD[[#This Row],[Fault Time]])*24,"")</f>
        <v>0</v>
      </c>
      <c r="AC7" s="33">
        <f>IFERROR((Tracker_BD[[#This Row],[Work Completion time on fault]]-Tracker_BD[[#This Row],[Fault Time]])*24,"")</f>
        <v>0.66666666666666696</v>
      </c>
      <c r="AD7" s="33">
        <f>IFERROR((Tracker_BD[[#This Row],[Work Completion time on fault]]-Tracker_BD[[#This Row],[Fault Time]])*24,"")</f>
        <v>0.66666666666666696</v>
      </c>
      <c r="AE7" t="s">
        <v>403</v>
      </c>
      <c r="AF7" t="s">
        <v>266</v>
      </c>
      <c r="AG7" s="2"/>
      <c r="AH7" s="100"/>
      <c r="AI7" s="33" t="str">
        <f>IFERROR(Tracker_BD[[#This Row],[Breakdown Time]]*Tracker_BD[[#This Row],[Plant Equivalent Weightage]],"")</f>
        <v/>
      </c>
    </row>
    <row r="8" spans="1:38">
      <c r="A8" s="2">
        <f t="shared" si="0"/>
        <v>5</v>
      </c>
      <c r="B8" s="210" t="s">
        <v>4</v>
      </c>
      <c r="C8" s="2">
        <v>2025</v>
      </c>
      <c r="D8" s="2" t="s">
        <v>211</v>
      </c>
      <c r="E8" s="2" t="s">
        <v>211</v>
      </c>
      <c r="F8" s="36">
        <v>45748</v>
      </c>
      <c r="G8" s="2">
        <f>DAY(EOMONTH(Tracker_BD[[#This Row],[Month Year]],0))</f>
        <v>30</v>
      </c>
      <c r="H8" s="37">
        <v>45749</v>
      </c>
      <c r="I8" s="39">
        <f>IFERROR(VLOOKUP(Tracker_BD[[#This Row],[Date]],Raw_Data[[Date]:[Sunset Time (POA&lt;20 W/m2)]],3,0),"")</f>
        <v>0.26597222222222222</v>
      </c>
      <c r="J8" s="39">
        <f>IFERROR(VLOOKUP(Tracker_BD[[#This Row],[Date]],Raw_Data[[Date]:[Sunset Time (POA&lt;20 W/m2)]],4,0),"")</f>
        <v>0.75972222222222219</v>
      </c>
      <c r="K8" s="33">
        <f>IFERROR((Tracker_BD[[#This Row],[Sunset Time (POA&lt;20 W/m2)]]-Tracker_BD[[#This Row],[Sunrise Time (POA&gt;20 W/m2)]])*24,"")</f>
        <v>11.85</v>
      </c>
      <c r="L8" s="2" t="s">
        <v>267</v>
      </c>
      <c r="M8" s="177" t="s">
        <v>261</v>
      </c>
      <c r="N8">
        <v>0</v>
      </c>
      <c r="O8" s="211" t="s">
        <v>186</v>
      </c>
      <c r="P8" s="2" t="s">
        <v>270</v>
      </c>
      <c r="Q8" s="2" t="s">
        <v>263</v>
      </c>
      <c r="R8">
        <v>30</v>
      </c>
      <c r="S8" s="2" t="s">
        <v>323</v>
      </c>
      <c r="T8" t="s">
        <v>269</v>
      </c>
      <c r="U8" t="s">
        <v>293</v>
      </c>
      <c r="V8" t="s">
        <v>293</v>
      </c>
      <c r="W8" s="39">
        <v>0.65972222222222221</v>
      </c>
      <c r="X8" s="39">
        <v>0.65972222222222221</v>
      </c>
      <c r="Y8" s="39">
        <v>0.65972222222222221</v>
      </c>
      <c r="Z8" s="39">
        <v>0.68055555555555558</v>
      </c>
      <c r="AA8" s="33">
        <f>IF(Tracker_BD[[#This Row],[Fault Acknowledgement Time ]]="NA","",(Tracker_BD[[#This Row],[Fault Acknowledgement Time ]]-Tracker_BD[[#This Row],[Fault Time]])*24)</f>
        <v>0</v>
      </c>
      <c r="AB8" s="33">
        <f>IFERROR((Tracker_BD[[#This Row],[Work Start time on Fault]]-Tracker_BD[[#This Row],[Fault Time]])*24,"")</f>
        <v>0</v>
      </c>
      <c r="AC8" s="33">
        <f>IFERROR((Tracker_BD[[#This Row],[Work Completion time on fault]]-Tracker_BD[[#This Row],[Fault Time]])*24,"")</f>
        <v>0.50000000000000089</v>
      </c>
      <c r="AD8" s="33">
        <f>IFERROR((Tracker_BD[[#This Row],[Work Completion time on fault]]-Tracker_BD[[#This Row],[Fault Time]])*24,"")</f>
        <v>0.50000000000000089</v>
      </c>
      <c r="AE8" s="211" t="s">
        <v>334</v>
      </c>
      <c r="AF8" t="s">
        <v>266</v>
      </c>
      <c r="AG8" s="2"/>
      <c r="AH8" s="100"/>
      <c r="AI8" s="33" t="str">
        <f>IFERROR(Tracker_BD[[#This Row],[Breakdown Time]]*Tracker_BD[[#This Row],[Plant Equivalent Weightage]],"")</f>
        <v/>
      </c>
    </row>
    <row r="9" spans="1:38">
      <c r="A9" s="2">
        <f t="shared" si="0"/>
        <v>6</v>
      </c>
      <c r="B9" s="210" t="s">
        <v>4</v>
      </c>
      <c r="C9" s="2">
        <v>2025</v>
      </c>
      <c r="D9" s="2" t="s">
        <v>211</v>
      </c>
      <c r="E9" s="2" t="s">
        <v>211</v>
      </c>
      <c r="F9" s="36">
        <v>45748</v>
      </c>
      <c r="G9" s="2">
        <f>DAY(EOMONTH(Tracker_BD[[#This Row],[Month Year]],0))</f>
        <v>30</v>
      </c>
      <c r="H9" s="37">
        <v>45749</v>
      </c>
      <c r="I9" s="39">
        <f>IFERROR(VLOOKUP(Tracker_BD[[#This Row],[Date]],Raw_Data[[Date]:[Sunset Time (POA&lt;20 W/m2)]],3,0),"")</f>
        <v>0.26597222222222222</v>
      </c>
      <c r="J9" s="39">
        <f>IFERROR(VLOOKUP(Tracker_BD[[#This Row],[Date]],Raw_Data[[Date]:[Sunset Time (POA&lt;20 W/m2)]],4,0),"")</f>
        <v>0.75972222222222219</v>
      </c>
      <c r="K9" s="33">
        <f>IFERROR((Tracker_BD[[#This Row],[Sunset Time (POA&lt;20 W/m2)]]-Tracker_BD[[#This Row],[Sunrise Time (POA&gt;20 W/m2)]])*24,"")</f>
        <v>11.85</v>
      </c>
      <c r="L9" s="2" t="s">
        <v>267</v>
      </c>
      <c r="M9" s="177" t="s">
        <v>261</v>
      </c>
      <c r="N9">
        <v>0</v>
      </c>
      <c r="O9" s="211" t="s">
        <v>184</v>
      </c>
      <c r="P9" s="2" t="s">
        <v>270</v>
      </c>
      <c r="Q9" s="2" t="s">
        <v>263</v>
      </c>
      <c r="R9">
        <v>21</v>
      </c>
      <c r="S9" s="2" t="s">
        <v>427</v>
      </c>
      <c r="T9" t="s">
        <v>269</v>
      </c>
      <c r="U9" t="s">
        <v>293</v>
      </c>
      <c r="V9" t="s">
        <v>293</v>
      </c>
      <c r="W9" s="39">
        <v>0.6875</v>
      </c>
      <c r="X9" s="39">
        <v>0.6875</v>
      </c>
      <c r="Y9" s="39">
        <v>0.6875</v>
      </c>
      <c r="Z9" s="39">
        <v>0.72916666666666663</v>
      </c>
      <c r="AA9" s="33">
        <f>IF(Tracker_BD[[#This Row],[Fault Acknowledgement Time ]]="NA","",(Tracker_BD[[#This Row],[Fault Acknowledgement Time ]]-Tracker_BD[[#This Row],[Fault Time]])*24)</f>
        <v>0</v>
      </c>
      <c r="AB9" s="33">
        <f>IFERROR((Tracker_BD[[#This Row],[Work Start time on Fault]]-Tracker_BD[[#This Row],[Fault Time]])*24,"")</f>
        <v>0</v>
      </c>
      <c r="AC9" s="33">
        <f>IFERROR((Tracker_BD[[#This Row],[Work Completion time on fault]]-Tracker_BD[[#This Row],[Fault Time]])*24,"")</f>
        <v>0.99999999999999911</v>
      </c>
      <c r="AD9" s="33">
        <f>IFERROR((Tracker_BD[[#This Row],[Work Completion time on fault]]-Tracker_BD[[#This Row],[Fault Time]])*24,"")</f>
        <v>0.99999999999999911</v>
      </c>
      <c r="AE9" t="s">
        <v>404</v>
      </c>
      <c r="AF9" t="s">
        <v>266</v>
      </c>
      <c r="AG9" s="2"/>
      <c r="AH9" s="100"/>
      <c r="AI9" s="33" t="str">
        <f>IFERROR(Tracker_BD[[#This Row],[Breakdown Time]]*Tracker_BD[[#This Row],[Plant Equivalent Weightage]],"")</f>
        <v/>
      </c>
    </row>
    <row r="10" spans="1:38">
      <c r="A10" s="2">
        <f t="shared" si="0"/>
        <v>7</v>
      </c>
      <c r="B10" s="210" t="s">
        <v>4</v>
      </c>
      <c r="C10" s="2">
        <v>2025</v>
      </c>
      <c r="D10" s="2" t="s">
        <v>211</v>
      </c>
      <c r="E10" s="2" t="s">
        <v>211</v>
      </c>
      <c r="F10" s="36">
        <v>45748</v>
      </c>
      <c r="G10" s="2">
        <f>DAY(EOMONTH(Tracker_BD[[#This Row],[Month Year]],0))</f>
        <v>30</v>
      </c>
      <c r="H10" s="37">
        <v>45751</v>
      </c>
      <c r="I10" s="39">
        <f>IFERROR(VLOOKUP(Tracker_BD[[#This Row],[Date]],Raw_Data[[Date]:[Sunset Time (POA&lt;20 W/m2)]],3,0),"")</f>
        <v>0.27152777777777776</v>
      </c>
      <c r="J10" s="39">
        <f>IFERROR(VLOOKUP(Tracker_BD[[#This Row],[Date]],Raw_Data[[Date]:[Sunset Time (POA&lt;20 W/m2)]],4,0),"")</f>
        <v>0.75972222222222219</v>
      </c>
      <c r="K10" s="33">
        <f>IFERROR((Tracker_BD[[#This Row],[Sunset Time (POA&lt;20 W/m2)]]-Tracker_BD[[#This Row],[Sunrise Time (POA&gt;20 W/m2)]])*24,"")</f>
        <v>11.716666666666667</v>
      </c>
      <c r="L10" s="2" t="s">
        <v>267</v>
      </c>
      <c r="M10" s="177" t="s">
        <v>261</v>
      </c>
      <c r="N10">
        <v>0</v>
      </c>
      <c r="O10" s="211" t="s">
        <v>186</v>
      </c>
      <c r="P10" s="2" t="s">
        <v>270</v>
      </c>
      <c r="Q10" s="2" t="s">
        <v>263</v>
      </c>
      <c r="R10">
        <v>30</v>
      </c>
      <c r="S10" s="2" t="s">
        <v>323</v>
      </c>
      <c r="T10" t="s">
        <v>269</v>
      </c>
      <c r="U10" t="s">
        <v>293</v>
      </c>
      <c r="V10" t="s">
        <v>293</v>
      </c>
      <c r="W10" s="39">
        <v>0.2986111111111111</v>
      </c>
      <c r="X10" s="39">
        <v>0.2986111111111111</v>
      </c>
      <c r="Y10" s="39">
        <v>0.2986111111111111</v>
      </c>
      <c r="Z10" s="39">
        <v>0.3263888888888889</v>
      </c>
      <c r="AA10" s="33">
        <f>IF(Tracker_BD[[#This Row],[Fault Acknowledgement Time ]]="NA","",(Tracker_BD[[#This Row],[Fault Acknowledgement Time ]]-Tracker_BD[[#This Row],[Fault Time]])*24)</f>
        <v>0</v>
      </c>
      <c r="AB10" s="33">
        <f>IFERROR((Tracker_BD[[#This Row],[Work Start time on Fault]]-Tracker_BD[[#This Row],[Fault Time]])*24,"")</f>
        <v>0</v>
      </c>
      <c r="AC10" s="33">
        <f>IFERROR((Tracker_BD[[#This Row],[Work Completion time on fault]]-Tracker_BD[[#This Row],[Fault Time]])*24,"")</f>
        <v>0.66666666666666696</v>
      </c>
      <c r="AD10" s="33">
        <f>IFERROR((Tracker_BD[[#This Row],[Work Completion time on fault]]-Tracker_BD[[#This Row],[Fault Time]])*24,"")</f>
        <v>0.66666666666666696</v>
      </c>
      <c r="AE10" t="s">
        <v>403</v>
      </c>
      <c r="AF10" t="s">
        <v>266</v>
      </c>
      <c r="AG10" s="2"/>
      <c r="AH10" s="100"/>
      <c r="AI10" s="33" t="str">
        <f>IFERROR(Tracker_BD[[#This Row],[Breakdown Time]]*Tracker_BD[[#This Row],[Plant Equivalent Weightage]],"")</f>
        <v/>
      </c>
    </row>
    <row r="11" spans="1:38">
      <c r="A11" s="2">
        <f t="shared" si="0"/>
        <v>8</v>
      </c>
      <c r="B11" s="210" t="s">
        <v>4</v>
      </c>
      <c r="C11" s="2">
        <v>2025</v>
      </c>
      <c r="D11" s="2" t="s">
        <v>211</v>
      </c>
      <c r="E11" s="2" t="s">
        <v>211</v>
      </c>
      <c r="F11" s="36">
        <v>45748</v>
      </c>
      <c r="G11" s="2">
        <f>DAY(EOMONTH(Tracker_BD[[#This Row],[Month Year]],0))</f>
        <v>30</v>
      </c>
      <c r="H11" s="37">
        <v>45751</v>
      </c>
      <c r="I11" s="39">
        <f>IFERROR(VLOOKUP(Tracker_BD[[#This Row],[Date]],Raw_Data[[Date]:[Sunset Time (POA&lt;20 W/m2)]],3,0),"")</f>
        <v>0.27152777777777776</v>
      </c>
      <c r="J11" s="39">
        <f>IFERROR(VLOOKUP(Tracker_BD[[#This Row],[Date]],Raw_Data[[Date]:[Sunset Time (POA&lt;20 W/m2)]],4,0),"")</f>
        <v>0.75972222222222219</v>
      </c>
      <c r="K11" s="33">
        <f>IFERROR((Tracker_BD[[#This Row],[Sunset Time (POA&lt;20 W/m2)]]-Tracker_BD[[#This Row],[Sunrise Time (POA&gt;20 W/m2)]])*24,"")</f>
        <v>11.716666666666667</v>
      </c>
      <c r="L11" s="2" t="s">
        <v>267</v>
      </c>
      <c r="M11" s="177" t="s">
        <v>261</v>
      </c>
      <c r="N11">
        <v>0</v>
      </c>
      <c r="O11" s="211" t="s">
        <v>185</v>
      </c>
      <c r="P11" s="2" t="s">
        <v>268</v>
      </c>
      <c r="Q11" s="2" t="s">
        <v>270</v>
      </c>
      <c r="R11">
        <v>63</v>
      </c>
      <c r="S11" s="2" t="s">
        <v>405</v>
      </c>
      <c r="T11" t="s">
        <v>269</v>
      </c>
      <c r="U11" t="s">
        <v>293</v>
      </c>
      <c r="V11" t="s">
        <v>293</v>
      </c>
      <c r="W11" s="39">
        <v>0.34722222222222221</v>
      </c>
      <c r="X11" s="39">
        <v>0.34722222222222221</v>
      </c>
      <c r="Y11" s="39">
        <v>0.34722222222222221</v>
      </c>
      <c r="Z11" s="39">
        <v>0.35416666666666669</v>
      </c>
      <c r="AA11" s="33">
        <f>IF(Tracker_BD[[#This Row],[Fault Acknowledgement Time ]]="NA","",(Tracker_BD[[#This Row],[Fault Acknowledgement Time ]]-Tracker_BD[[#This Row],[Fault Time]])*24)</f>
        <v>0</v>
      </c>
      <c r="AB11" s="33">
        <f>IFERROR((Tracker_BD[[#This Row],[Work Start time on Fault]]-Tracker_BD[[#This Row],[Fault Time]])*24,"")</f>
        <v>0</v>
      </c>
      <c r="AC11" s="33">
        <f>IFERROR((Tracker_BD[[#This Row],[Work Completion time on fault]]-Tracker_BD[[#This Row],[Fault Time]])*24,"")</f>
        <v>0.16666666666666741</v>
      </c>
      <c r="AD11" s="33">
        <f>IFERROR((Tracker_BD[[#This Row],[Work Completion time on fault]]-Tracker_BD[[#This Row],[Fault Time]])*24,"")</f>
        <v>0.16666666666666741</v>
      </c>
      <c r="AE11" t="s">
        <v>384</v>
      </c>
      <c r="AF11" t="s">
        <v>266</v>
      </c>
      <c r="AG11" s="2"/>
      <c r="AH11" s="100"/>
      <c r="AI11" s="33" t="str">
        <f>IFERROR(Tracker_BD[[#This Row],[Breakdown Time]]*Tracker_BD[[#This Row],[Plant Equivalent Weightage]],"")</f>
        <v/>
      </c>
    </row>
    <row r="12" spans="1:38">
      <c r="A12" s="2">
        <f t="shared" si="0"/>
        <v>9</v>
      </c>
      <c r="B12" s="210" t="s">
        <v>4</v>
      </c>
      <c r="C12" s="2">
        <v>2025</v>
      </c>
      <c r="D12" s="2" t="s">
        <v>211</v>
      </c>
      <c r="E12" s="2" t="s">
        <v>211</v>
      </c>
      <c r="F12" s="36">
        <v>45748</v>
      </c>
      <c r="G12" s="2">
        <f>DAY(EOMONTH(Tracker_BD[[#This Row],[Month Year]],0))</f>
        <v>30</v>
      </c>
      <c r="H12" s="37">
        <v>45751</v>
      </c>
      <c r="I12" s="39">
        <f>IFERROR(VLOOKUP(Tracker_BD[[#This Row],[Date]],Raw_Data[[Date]:[Sunset Time (POA&lt;20 W/m2)]],3,0),"")</f>
        <v>0.27152777777777776</v>
      </c>
      <c r="J12" s="39">
        <f>IFERROR(VLOOKUP(Tracker_BD[[#This Row],[Date]],Raw_Data[[Date]:[Sunset Time (POA&lt;20 W/m2)]],4,0),"")</f>
        <v>0.75972222222222219</v>
      </c>
      <c r="K12" s="33">
        <f>IFERROR((Tracker_BD[[#This Row],[Sunset Time (POA&lt;20 W/m2)]]-Tracker_BD[[#This Row],[Sunrise Time (POA&gt;20 W/m2)]])*24,"")</f>
        <v>11.716666666666667</v>
      </c>
      <c r="L12" s="2" t="s">
        <v>267</v>
      </c>
      <c r="M12" s="177" t="s">
        <v>261</v>
      </c>
      <c r="N12">
        <v>0</v>
      </c>
      <c r="O12" s="211" t="s">
        <v>184</v>
      </c>
      <c r="P12" s="2" t="s">
        <v>270</v>
      </c>
      <c r="Q12" s="2" t="s">
        <v>263</v>
      </c>
      <c r="R12">
        <v>21</v>
      </c>
      <c r="S12" s="2" t="s">
        <v>345</v>
      </c>
      <c r="T12" t="s">
        <v>269</v>
      </c>
      <c r="U12" t="s">
        <v>293</v>
      </c>
      <c r="V12" t="s">
        <v>293</v>
      </c>
      <c r="W12" s="39">
        <v>0.3611111111111111</v>
      </c>
      <c r="X12" s="39">
        <v>0.3611111111111111</v>
      </c>
      <c r="Y12" s="39">
        <v>0.3611111111111111</v>
      </c>
      <c r="Z12" s="39">
        <v>0.40277777777777779</v>
      </c>
      <c r="AA12" s="33">
        <f>IF(Tracker_BD[[#This Row],[Fault Acknowledgement Time ]]="NA","",(Tracker_BD[[#This Row],[Fault Acknowledgement Time ]]-Tracker_BD[[#This Row],[Fault Time]])*24)</f>
        <v>0</v>
      </c>
      <c r="AB12" s="33">
        <f>IFERROR((Tracker_BD[[#This Row],[Work Start time on Fault]]-Tracker_BD[[#This Row],[Fault Time]])*24,"")</f>
        <v>0</v>
      </c>
      <c r="AC12" s="33">
        <f>IFERROR((Tracker_BD[[#This Row],[Work Completion time on fault]]-Tracker_BD[[#This Row],[Fault Time]])*24,"")</f>
        <v>1.0000000000000004</v>
      </c>
      <c r="AD12" s="33">
        <f>IFERROR((Tracker_BD[[#This Row],[Work Completion time on fault]]-Tracker_BD[[#This Row],[Fault Time]])*24,"")</f>
        <v>1.0000000000000004</v>
      </c>
      <c r="AE12" t="s">
        <v>337</v>
      </c>
      <c r="AF12" t="s">
        <v>266</v>
      </c>
      <c r="AG12" s="2"/>
      <c r="AH12" s="100"/>
      <c r="AI12" s="33" t="str">
        <f>IFERROR(Tracker_BD[[#This Row],[Breakdown Time]]*Tracker_BD[[#This Row],[Plant Equivalent Weightage]],"")</f>
        <v/>
      </c>
    </row>
    <row r="13" spans="1:38">
      <c r="A13" s="2">
        <f t="shared" si="0"/>
        <v>10</v>
      </c>
      <c r="B13" s="210" t="s">
        <v>4</v>
      </c>
      <c r="C13" s="2">
        <v>2025</v>
      </c>
      <c r="D13" s="2" t="s">
        <v>211</v>
      </c>
      <c r="E13" s="2" t="s">
        <v>211</v>
      </c>
      <c r="F13" s="36">
        <v>45748</v>
      </c>
      <c r="G13" s="2">
        <f>DAY(EOMONTH(Tracker_BD[[#This Row],[Month Year]],0))</f>
        <v>30</v>
      </c>
      <c r="H13" s="37">
        <v>45751</v>
      </c>
      <c r="I13" s="39">
        <f>IFERROR(VLOOKUP(Tracker_BD[[#This Row],[Date]],Raw_Data[[Date]:[Sunset Time (POA&lt;20 W/m2)]],3,0),"")</f>
        <v>0.27152777777777776</v>
      </c>
      <c r="J13" s="39">
        <f>IFERROR(VLOOKUP(Tracker_BD[[#This Row],[Date]],Raw_Data[[Date]:[Sunset Time (POA&lt;20 W/m2)]],4,0),"")</f>
        <v>0.75972222222222219</v>
      </c>
      <c r="K13" s="33">
        <f>IFERROR((Tracker_BD[[#This Row],[Sunset Time (POA&lt;20 W/m2)]]-Tracker_BD[[#This Row],[Sunrise Time (POA&gt;20 W/m2)]])*24,"")</f>
        <v>11.716666666666667</v>
      </c>
      <c r="L13" s="2" t="s">
        <v>267</v>
      </c>
      <c r="M13" s="177" t="s">
        <v>261</v>
      </c>
      <c r="N13">
        <v>0</v>
      </c>
      <c r="O13" s="211" t="s">
        <v>184</v>
      </c>
      <c r="P13" s="2" t="s">
        <v>272</v>
      </c>
      <c r="Q13" s="2" t="s">
        <v>268</v>
      </c>
      <c r="R13">
        <v>4</v>
      </c>
      <c r="S13" s="2" t="s">
        <v>368</v>
      </c>
      <c r="T13" t="s">
        <v>269</v>
      </c>
      <c r="U13" t="s">
        <v>293</v>
      </c>
      <c r="V13" t="s">
        <v>293</v>
      </c>
      <c r="W13" s="39">
        <v>0.38194444444444442</v>
      </c>
      <c r="X13" s="39">
        <v>0.38194444444444442</v>
      </c>
      <c r="Y13" s="39">
        <v>0.38194444444444442</v>
      </c>
      <c r="Z13" s="39">
        <v>0.4236111111111111</v>
      </c>
      <c r="AA13" s="33">
        <f>IF(Tracker_BD[[#This Row],[Fault Acknowledgement Time ]]="NA","",(Tracker_BD[[#This Row],[Fault Acknowledgement Time ]]-Tracker_BD[[#This Row],[Fault Time]])*24)</f>
        <v>0</v>
      </c>
      <c r="AB13" s="33">
        <f>IFERROR((Tracker_BD[[#This Row],[Work Start time on Fault]]-Tracker_BD[[#This Row],[Fault Time]])*24,"")</f>
        <v>0</v>
      </c>
      <c r="AC13" s="33">
        <f>IFERROR((Tracker_BD[[#This Row],[Work Completion time on fault]]-Tracker_BD[[#This Row],[Fault Time]])*24,"")</f>
        <v>1.0000000000000004</v>
      </c>
      <c r="AD13" s="33">
        <f>IFERROR((Tracker_BD[[#This Row],[Work Completion time on fault]]-Tracker_BD[[#This Row],[Fault Time]])*24,"")</f>
        <v>1.0000000000000004</v>
      </c>
      <c r="AE13" s="211" t="s">
        <v>334</v>
      </c>
      <c r="AF13" t="s">
        <v>266</v>
      </c>
      <c r="AG13" s="2"/>
      <c r="AH13" s="100"/>
      <c r="AI13" s="33" t="str">
        <f>IFERROR(Tracker_BD[[#This Row],[Breakdown Time]]*Tracker_BD[[#This Row],[Plant Equivalent Weightage]],"")</f>
        <v/>
      </c>
    </row>
    <row r="14" spans="1:38">
      <c r="A14" s="2">
        <f t="shared" si="0"/>
        <v>11</v>
      </c>
      <c r="B14" s="210" t="s">
        <v>4</v>
      </c>
      <c r="C14" s="2">
        <v>2025</v>
      </c>
      <c r="D14" s="2" t="s">
        <v>211</v>
      </c>
      <c r="E14" s="2" t="s">
        <v>211</v>
      </c>
      <c r="F14" s="36">
        <v>45748</v>
      </c>
      <c r="G14" s="2">
        <f>DAY(EOMONTH(Tracker_BD[[#This Row],[Month Year]],0))</f>
        <v>30</v>
      </c>
      <c r="H14" s="37">
        <v>45752</v>
      </c>
      <c r="I14" s="39">
        <f>IFERROR(VLOOKUP(Tracker_BD[[#This Row],[Date]],Raw_Data[[Date]:[Sunset Time (POA&lt;20 W/m2)]],3,0),"")</f>
        <v>0.26458333333333334</v>
      </c>
      <c r="J14" s="39">
        <f>IFERROR(VLOOKUP(Tracker_BD[[#This Row],[Date]],Raw_Data[[Date]:[Sunset Time (POA&lt;20 W/m2)]],4,0),"")</f>
        <v>0.76597222222222228</v>
      </c>
      <c r="K14" s="33">
        <f>IFERROR((Tracker_BD[[#This Row],[Sunset Time (POA&lt;20 W/m2)]]-Tracker_BD[[#This Row],[Sunrise Time (POA&gt;20 W/m2)]])*24,"")</f>
        <v>12.033333333333333</v>
      </c>
      <c r="L14" s="2" t="s">
        <v>267</v>
      </c>
      <c r="M14" s="177"/>
      <c r="N14">
        <v>0</v>
      </c>
      <c r="O14" s="211" t="s">
        <v>188</v>
      </c>
      <c r="P14" s="2" t="s">
        <v>270</v>
      </c>
      <c r="Q14" s="2" t="s">
        <v>263</v>
      </c>
      <c r="R14">
        <v>18</v>
      </c>
      <c r="S14" s="2" t="s">
        <v>312</v>
      </c>
      <c r="T14" t="s">
        <v>269</v>
      </c>
      <c r="U14" t="s">
        <v>293</v>
      </c>
      <c r="V14" t="s">
        <v>293</v>
      </c>
      <c r="W14" s="39">
        <v>0.68055555555555558</v>
      </c>
      <c r="X14" s="39">
        <v>0.68055555555555558</v>
      </c>
      <c r="Y14" s="39">
        <v>0.68055555555555558</v>
      </c>
      <c r="Z14" s="39">
        <v>0.69444444444444442</v>
      </c>
      <c r="AA14" s="33">
        <f>IF(Tracker_BD[[#This Row],[Fault Acknowledgement Time ]]="NA","",(Tracker_BD[[#This Row],[Fault Acknowledgement Time ]]-Tracker_BD[[#This Row],[Fault Time]])*24)</f>
        <v>0</v>
      </c>
      <c r="AB14" s="33">
        <f>IFERROR((Tracker_BD[[#This Row],[Work Start time on Fault]]-Tracker_BD[[#This Row],[Fault Time]])*24,"")</f>
        <v>0</v>
      </c>
      <c r="AC14" s="33">
        <f>IFERROR((Tracker_BD[[#This Row],[Work Completion time on fault]]-Tracker_BD[[#This Row],[Fault Time]])*24,"")</f>
        <v>0.33333333333333215</v>
      </c>
      <c r="AD14" s="33">
        <f>IFERROR((Tracker_BD[[#This Row],[Work Completion time on fault]]-Tracker_BD[[#This Row],[Fault Time]])*24,"")</f>
        <v>0.33333333333333215</v>
      </c>
      <c r="AE14" t="s">
        <v>337</v>
      </c>
      <c r="AF14" t="s">
        <v>266</v>
      </c>
      <c r="AG14" s="2"/>
      <c r="AH14" s="100"/>
      <c r="AI14" s="33">
        <f>IFERROR(Tracker_BD[[#This Row],[Breakdown Time]]*Tracker_BD[[#This Row],[Plant Equivalent Weightage]],"")</f>
        <v>0</v>
      </c>
    </row>
    <row r="15" spans="1:38">
      <c r="A15" s="2">
        <f t="shared" si="0"/>
        <v>12</v>
      </c>
      <c r="B15" s="210" t="s">
        <v>4</v>
      </c>
      <c r="C15" s="2">
        <v>2025</v>
      </c>
      <c r="D15" s="2" t="s">
        <v>211</v>
      </c>
      <c r="E15" s="2" t="s">
        <v>211</v>
      </c>
      <c r="F15" s="36">
        <v>45748</v>
      </c>
      <c r="G15" s="2">
        <f>DAY(EOMONTH(Tracker_BD[[#This Row],[Month Year]],0))</f>
        <v>30</v>
      </c>
      <c r="H15" s="37">
        <v>45752</v>
      </c>
      <c r="I15" s="39">
        <f>IFERROR(VLOOKUP(Tracker_BD[[#This Row],[Date]],Raw_Data[[Date]:[Sunset Time (POA&lt;20 W/m2)]],3,0),"")</f>
        <v>0.26458333333333334</v>
      </c>
      <c r="J15" s="39">
        <f>IFERROR(VLOOKUP(Tracker_BD[[#This Row],[Date]],Raw_Data[[Date]:[Sunset Time (POA&lt;20 W/m2)]],4,0),"")</f>
        <v>0.76597222222222228</v>
      </c>
      <c r="K15" s="33">
        <f>IFERROR((Tracker_BD[[#This Row],[Sunset Time (POA&lt;20 W/m2)]]-Tracker_BD[[#This Row],[Sunrise Time (POA&gt;20 W/m2)]])*24,"")</f>
        <v>12.033333333333333</v>
      </c>
      <c r="L15" s="2" t="s">
        <v>267</v>
      </c>
      <c r="M15" s="177"/>
      <c r="N15">
        <v>0</v>
      </c>
      <c r="O15" s="211" t="s">
        <v>187</v>
      </c>
      <c r="P15" s="2" t="s">
        <v>268</v>
      </c>
      <c r="Q15" s="2" t="s">
        <v>270</v>
      </c>
      <c r="R15">
        <v>69</v>
      </c>
      <c r="S15" s="2" t="s">
        <v>428</v>
      </c>
      <c r="T15" t="s">
        <v>269</v>
      </c>
      <c r="U15" t="s">
        <v>293</v>
      </c>
      <c r="V15" t="s">
        <v>293</v>
      </c>
      <c r="W15" s="39">
        <v>0.72222222222222221</v>
      </c>
      <c r="X15" s="39">
        <v>0.72222222222222221</v>
      </c>
      <c r="Y15" s="39">
        <v>0.72222222222222221</v>
      </c>
      <c r="Z15" s="39">
        <v>0.74305555555555558</v>
      </c>
      <c r="AA15" s="33">
        <f>IF(Tracker_BD[[#This Row],[Fault Acknowledgement Time ]]="NA","",(Tracker_BD[[#This Row],[Fault Acknowledgement Time ]]-Tracker_BD[[#This Row],[Fault Time]])*24)</f>
        <v>0</v>
      </c>
      <c r="AB15" s="33">
        <f>IFERROR((Tracker_BD[[#This Row],[Work Start time on Fault]]-Tracker_BD[[#This Row],[Fault Time]])*24,"")</f>
        <v>0</v>
      </c>
      <c r="AC15" s="33">
        <f>IFERROR((Tracker_BD[[#This Row],[Work Completion time on fault]]-Tracker_BD[[#This Row],[Fault Time]])*24,"")</f>
        <v>0.50000000000000089</v>
      </c>
      <c r="AD15" s="33">
        <f>IFERROR((Tracker_BD[[#This Row],[Work Completion time on fault]]-Tracker_BD[[#This Row],[Fault Time]])*24,"")</f>
        <v>0.50000000000000089</v>
      </c>
      <c r="AE15" s="211" t="s">
        <v>334</v>
      </c>
      <c r="AF15" t="s">
        <v>266</v>
      </c>
      <c r="AG15" s="2"/>
      <c r="AH15" s="100"/>
      <c r="AI15" s="33">
        <f>IFERROR(Tracker_BD[[#This Row],[Breakdown Time]]*Tracker_BD[[#This Row],[Plant Equivalent Weightage]],"")</f>
        <v>0</v>
      </c>
    </row>
    <row r="16" spans="1:38">
      <c r="A16" s="2">
        <f t="shared" si="0"/>
        <v>13</v>
      </c>
      <c r="B16" s="210" t="s">
        <v>4</v>
      </c>
      <c r="C16" s="2">
        <v>2025</v>
      </c>
      <c r="D16" s="2" t="s">
        <v>211</v>
      </c>
      <c r="E16" s="2" t="s">
        <v>211</v>
      </c>
      <c r="F16" s="36">
        <v>45748</v>
      </c>
      <c r="G16" s="2">
        <f>DAY(EOMONTH(Tracker_BD[[#This Row],[Month Year]],0))</f>
        <v>30</v>
      </c>
      <c r="H16" s="37">
        <v>45752</v>
      </c>
      <c r="I16" s="39">
        <f>IFERROR(VLOOKUP(Tracker_BD[[#This Row],[Date]],Raw_Data[[Date]:[Sunset Time (POA&lt;20 W/m2)]],3,0),"")</f>
        <v>0.26458333333333334</v>
      </c>
      <c r="J16" s="39">
        <f>IFERROR(VLOOKUP(Tracker_BD[[#This Row],[Date]],Raw_Data[[Date]:[Sunset Time (POA&lt;20 W/m2)]],4,0),"")</f>
        <v>0.76597222222222228</v>
      </c>
      <c r="K16" s="33">
        <f>IFERROR((Tracker_BD[[#This Row],[Sunset Time (POA&lt;20 W/m2)]]-Tracker_BD[[#This Row],[Sunrise Time (POA&gt;20 W/m2)]])*24,"")</f>
        <v>12.033333333333333</v>
      </c>
      <c r="L16" s="2" t="s">
        <v>267</v>
      </c>
      <c r="M16" s="177"/>
      <c r="N16">
        <v>0</v>
      </c>
      <c r="O16" s="211" t="s">
        <v>187</v>
      </c>
      <c r="P16" s="2" t="s">
        <v>268</v>
      </c>
      <c r="Q16" s="2" t="s">
        <v>270</v>
      </c>
      <c r="R16">
        <v>73</v>
      </c>
      <c r="S16" s="2" t="s">
        <v>391</v>
      </c>
      <c r="T16" t="s">
        <v>269</v>
      </c>
      <c r="U16" t="s">
        <v>293</v>
      </c>
      <c r="V16" t="s">
        <v>293</v>
      </c>
      <c r="W16" s="39">
        <v>0.73263888888888884</v>
      </c>
      <c r="X16" s="39">
        <v>0.73263888888888884</v>
      </c>
      <c r="Y16" s="39">
        <v>0.73263888888888884</v>
      </c>
      <c r="Z16" s="39">
        <v>0.76388888888888884</v>
      </c>
      <c r="AA16" s="33">
        <f>IF(Tracker_BD[[#This Row],[Fault Acknowledgement Time ]]="NA","",(Tracker_BD[[#This Row],[Fault Acknowledgement Time ]]-Tracker_BD[[#This Row],[Fault Time]])*24)</f>
        <v>0</v>
      </c>
      <c r="AB16" s="33">
        <f>IFERROR((Tracker_BD[[#This Row],[Work Start time on Fault]]-Tracker_BD[[#This Row],[Fault Time]])*24,"")</f>
        <v>0</v>
      </c>
      <c r="AC16" s="33">
        <f>IFERROR((Tracker_BD[[#This Row],[Work Completion time on fault]]-Tracker_BD[[#This Row],[Fault Time]])*24,"")</f>
        <v>0.75</v>
      </c>
      <c r="AD16" s="33">
        <f>IFERROR((Tracker_BD[[#This Row],[Work Completion time on fault]]-Tracker_BD[[#This Row],[Fault Time]])*24,"")</f>
        <v>0.75</v>
      </c>
      <c r="AE16" t="s">
        <v>404</v>
      </c>
      <c r="AF16" t="s">
        <v>266</v>
      </c>
      <c r="AG16" s="2"/>
      <c r="AH16" s="100"/>
      <c r="AI16" s="33">
        <f>IFERROR(Tracker_BD[[#This Row],[Breakdown Time]]*Tracker_BD[[#This Row],[Plant Equivalent Weightage]],"")</f>
        <v>0</v>
      </c>
    </row>
    <row r="17" spans="1:35">
      <c r="A17" s="2">
        <f t="shared" si="0"/>
        <v>14</v>
      </c>
      <c r="B17" s="210" t="s">
        <v>4</v>
      </c>
      <c r="C17" s="2">
        <v>2025</v>
      </c>
      <c r="D17" s="2" t="s">
        <v>211</v>
      </c>
      <c r="E17" s="2" t="s">
        <v>211</v>
      </c>
      <c r="F17" s="36">
        <v>45748</v>
      </c>
      <c r="G17" s="2">
        <f>DAY(EOMONTH(Tracker_BD[[#This Row],[Month Year]],0))</f>
        <v>30</v>
      </c>
      <c r="H17" s="37">
        <v>45753</v>
      </c>
      <c r="I17" s="39">
        <f>IFERROR(VLOOKUP(Tracker_BD[[#This Row],[Date]],Raw_Data[[Date]:[Sunset Time (POA&lt;20 W/m2)]],3,0),"")</f>
        <v>0.27083333333333331</v>
      </c>
      <c r="J17" s="39">
        <f>IFERROR(VLOOKUP(Tracker_BD[[#This Row],[Date]],Raw_Data[[Date]:[Sunset Time (POA&lt;20 W/m2)]],4,0),"")</f>
        <v>0.7680555555555556</v>
      </c>
      <c r="K17" s="33">
        <f>IFERROR((Tracker_BD[[#This Row],[Sunset Time (POA&lt;20 W/m2)]]-Tracker_BD[[#This Row],[Sunrise Time (POA&gt;20 W/m2)]])*24,"")</f>
        <v>11.933333333333335</v>
      </c>
      <c r="L17" s="2" t="s">
        <v>267</v>
      </c>
      <c r="M17" s="177"/>
      <c r="N17">
        <v>0</v>
      </c>
      <c r="O17" s="211" t="s">
        <v>188</v>
      </c>
      <c r="P17" s="2" t="s">
        <v>272</v>
      </c>
      <c r="Q17" s="2" t="s">
        <v>268</v>
      </c>
      <c r="R17">
        <v>121</v>
      </c>
      <c r="S17" s="2" t="s">
        <v>421</v>
      </c>
      <c r="T17" t="s">
        <v>269</v>
      </c>
      <c r="U17" t="s">
        <v>293</v>
      </c>
      <c r="V17" t="s">
        <v>293</v>
      </c>
      <c r="W17" s="39">
        <v>0.64583333333333337</v>
      </c>
      <c r="X17" s="39">
        <v>0.64583333333333337</v>
      </c>
      <c r="Y17" s="39">
        <v>0.64583333333333337</v>
      </c>
      <c r="Z17" s="39">
        <v>0.6875</v>
      </c>
      <c r="AA17" s="33">
        <f>IF(Tracker_BD[[#This Row],[Fault Acknowledgement Time ]]="NA","",(Tracker_BD[[#This Row],[Fault Acknowledgement Time ]]-Tracker_BD[[#This Row],[Fault Time]])*24)</f>
        <v>0</v>
      </c>
      <c r="AB17" s="33">
        <f>IFERROR((Tracker_BD[[#This Row],[Work Start time on Fault]]-Tracker_BD[[#This Row],[Fault Time]])*24,"")</f>
        <v>0</v>
      </c>
      <c r="AC17" s="33">
        <f>IFERROR((Tracker_BD[[#This Row],[Work Completion time on fault]]-Tracker_BD[[#This Row],[Fault Time]])*24,"")</f>
        <v>0.99999999999999911</v>
      </c>
      <c r="AD17" s="33">
        <f>IFERROR((Tracker_BD[[#This Row],[Work Completion time on fault]]-Tracker_BD[[#This Row],[Fault Time]])*24,"")</f>
        <v>0.99999999999999911</v>
      </c>
      <c r="AE17" t="s">
        <v>404</v>
      </c>
      <c r="AF17" t="s">
        <v>266</v>
      </c>
      <c r="AG17" s="2"/>
      <c r="AH17" s="100"/>
      <c r="AI17" s="33">
        <f>IFERROR(Tracker_BD[[#This Row],[Breakdown Time]]*Tracker_BD[[#This Row],[Plant Equivalent Weightage]],"")</f>
        <v>0</v>
      </c>
    </row>
    <row r="18" spans="1:35">
      <c r="A18" s="2">
        <f t="shared" si="0"/>
        <v>15</v>
      </c>
      <c r="B18" s="210" t="s">
        <v>4</v>
      </c>
      <c r="C18" s="2">
        <v>2025</v>
      </c>
      <c r="D18" s="2" t="s">
        <v>211</v>
      </c>
      <c r="E18" s="2" t="s">
        <v>211</v>
      </c>
      <c r="F18" s="36">
        <v>45748</v>
      </c>
      <c r="G18" s="2">
        <f>DAY(EOMONTH(Tracker_BD[[#This Row],[Month Year]],0))</f>
        <v>30</v>
      </c>
      <c r="H18" s="37">
        <v>45753</v>
      </c>
      <c r="I18" s="39">
        <f>IFERROR(VLOOKUP(Tracker_BD[[#This Row],[Date]],Raw_Data[[Date]:[Sunset Time (POA&lt;20 W/m2)]],3,0),"")</f>
        <v>0.27083333333333331</v>
      </c>
      <c r="J18" s="39">
        <f>IFERROR(VLOOKUP(Tracker_BD[[#This Row],[Date]],Raw_Data[[Date]:[Sunset Time (POA&lt;20 W/m2)]],4,0),"")</f>
        <v>0.7680555555555556</v>
      </c>
      <c r="K18" s="33">
        <f>IFERROR((Tracker_BD[[#This Row],[Sunset Time (POA&lt;20 W/m2)]]-Tracker_BD[[#This Row],[Sunrise Time (POA&gt;20 W/m2)]])*24,"")</f>
        <v>11.933333333333335</v>
      </c>
      <c r="L18" s="2" t="s">
        <v>267</v>
      </c>
      <c r="M18" s="177"/>
      <c r="N18">
        <v>0</v>
      </c>
      <c r="O18" s="211" t="s">
        <v>184</v>
      </c>
      <c r="P18" s="2" t="s">
        <v>272</v>
      </c>
      <c r="Q18" s="2" t="s">
        <v>268</v>
      </c>
      <c r="R18">
        <v>3</v>
      </c>
      <c r="S18" s="2" t="s">
        <v>355</v>
      </c>
      <c r="T18" t="s">
        <v>269</v>
      </c>
      <c r="U18" t="s">
        <v>293</v>
      </c>
      <c r="V18" t="s">
        <v>293</v>
      </c>
      <c r="W18" s="39">
        <v>0.65972222222222221</v>
      </c>
      <c r="X18" s="39">
        <v>0.65972222222222221</v>
      </c>
      <c r="Y18" s="39">
        <v>0.65972222222222221</v>
      </c>
      <c r="Z18" s="39">
        <v>0.69444444444444442</v>
      </c>
      <c r="AA18" s="33">
        <f>IF(Tracker_BD[[#This Row],[Fault Acknowledgement Time ]]="NA","",(Tracker_BD[[#This Row],[Fault Acknowledgement Time ]]-Tracker_BD[[#This Row],[Fault Time]])*24)</f>
        <v>0</v>
      </c>
      <c r="AB18" s="33">
        <f>IFERROR((Tracker_BD[[#This Row],[Work Start time on Fault]]-Tracker_BD[[#This Row],[Fault Time]])*24,"")</f>
        <v>0</v>
      </c>
      <c r="AC18" s="33">
        <f>IFERROR((Tracker_BD[[#This Row],[Work Completion time on fault]]-Tracker_BD[[#This Row],[Fault Time]])*24,"")</f>
        <v>0.83333333333333304</v>
      </c>
      <c r="AD18" s="33">
        <f>IFERROR((Tracker_BD[[#This Row],[Work Completion time on fault]]-Tracker_BD[[#This Row],[Fault Time]])*24,"")</f>
        <v>0.83333333333333304</v>
      </c>
      <c r="AE18" t="s">
        <v>403</v>
      </c>
      <c r="AF18" t="s">
        <v>266</v>
      </c>
      <c r="AG18" s="2"/>
      <c r="AH18" s="100"/>
      <c r="AI18" s="33">
        <f>IFERROR(Tracker_BD[[#This Row],[Breakdown Time]]*Tracker_BD[[#This Row],[Plant Equivalent Weightage]],"")</f>
        <v>0</v>
      </c>
    </row>
    <row r="19" spans="1:35">
      <c r="A19" s="2">
        <f t="shared" si="0"/>
        <v>16</v>
      </c>
      <c r="B19" s="210" t="s">
        <v>4</v>
      </c>
      <c r="C19" s="2">
        <v>2025</v>
      </c>
      <c r="D19" s="2" t="s">
        <v>211</v>
      </c>
      <c r="E19" s="2" t="s">
        <v>211</v>
      </c>
      <c r="F19" s="36">
        <v>45748</v>
      </c>
      <c r="G19" s="2">
        <f>DAY(EOMONTH(Tracker_BD[[#This Row],[Month Year]],0))</f>
        <v>30</v>
      </c>
      <c r="H19" s="37">
        <v>45753</v>
      </c>
      <c r="I19" s="39">
        <f>IFERROR(VLOOKUP(Tracker_BD[[#This Row],[Date]],Raw_Data[[Date]:[Sunset Time (POA&lt;20 W/m2)]],3,0),"")</f>
        <v>0.27083333333333331</v>
      </c>
      <c r="J19" s="39">
        <f>IFERROR(VLOOKUP(Tracker_BD[[#This Row],[Date]],Raw_Data[[Date]:[Sunset Time (POA&lt;20 W/m2)]],4,0),"")</f>
        <v>0.7680555555555556</v>
      </c>
      <c r="K19" s="33">
        <f>IFERROR((Tracker_BD[[#This Row],[Sunset Time (POA&lt;20 W/m2)]]-Tracker_BD[[#This Row],[Sunrise Time (POA&gt;20 W/m2)]])*24,"")</f>
        <v>11.933333333333335</v>
      </c>
      <c r="L19" s="2" t="s">
        <v>267</v>
      </c>
      <c r="M19" s="177"/>
      <c r="N19">
        <v>0</v>
      </c>
      <c r="O19" s="211" t="s">
        <v>185</v>
      </c>
      <c r="P19" s="2" t="s">
        <v>272</v>
      </c>
      <c r="Q19" s="2" t="s">
        <v>268</v>
      </c>
      <c r="R19">
        <v>10</v>
      </c>
      <c r="S19" s="2" t="s">
        <v>390</v>
      </c>
      <c r="T19" t="s">
        <v>269</v>
      </c>
      <c r="U19" t="s">
        <v>293</v>
      </c>
      <c r="V19" t="s">
        <v>293</v>
      </c>
      <c r="W19" s="39">
        <v>0.69791666666666663</v>
      </c>
      <c r="X19" s="39">
        <v>0.69791666666666663</v>
      </c>
      <c r="Y19" s="39">
        <v>0.69791666666666663</v>
      </c>
      <c r="Z19" s="39">
        <v>0.72222222222222221</v>
      </c>
      <c r="AA19" s="33">
        <f>IF(Tracker_BD[[#This Row],[Fault Acknowledgement Time ]]="NA","",(Tracker_BD[[#This Row],[Fault Acknowledgement Time ]]-Tracker_BD[[#This Row],[Fault Time]])*24)</f>
        <v>0</v>
      </c>
      <c r="AB19" s="33">
        <f>IFERROR((Tracker_BD[[#This Row],[Work Start time on Fault]]-Tracker_BD[[#This Row],[Fault Time]])*24,"")</f>
        <v>0</v>
      </c>
      <c r="AC19" s="33">
        <f>IFERROR((Tracker_BD[[#This Row],[Work Completion time on fault]]-Tracker_BD[[#This Row],[Fault Time]])*24,"")</f>
        <v>0.58333333333333393</v>
      </c>
      <c r="AD19" s="33">
        <f>IFERROR((Tracker_BD[[#This Row],[Work Completion time on fault]]-Tracker_BD[[#This Row],[Fault Time]])*24,"")</f>
        <v>0.58333333333333393</v>
      </c>
      <c r="AE19" s="211" t="s">
        <v>334</v>
      </c>
      <c r="AF19" t="s">
        <v>266</v>
      </c>
      <c r="AG19" s="2"/>
      <c r="AH19" s="100"/>
      <c r="AI19" s="33">
        <f>IFERROR(Tracker_BD[[#This Row],[Breakdown Time]]*Tracker_BD[[#This Row],[Plant Equivalent Weightage]],"")</f>
        <v>0</v>
      </c>
    </row>
    <row r="20" spans="1:35">
      <c r="A20" s="2">
        <f t="shared" si="0"/>
        <v>17</v>
      </c>
      <c r="B20" s="210" t="s">
        <v>4</v>
      </c>
      <c r="C20" s="2">
        <v>2025</v>
      </c>
      <c r="D20" s="2" t="s">
        <v>211</v>
      </c>
      <c r="E20" s="2" t="s">
        <v>211</v>
      </c>
      <c r="F20" s="36">
        <v>45748</v>
      </c>
      <c r="G20" s="2">
        <f>DAY(EOMONTH(Tracker_BD[[#This Row],[Month Year]],0))</f>
        <v>30</v>
      </c>
      <c r="H20" s="37">
        <v>45754</v>
      </c>
      <c r="I20" s="39">
        <f>IFERROR(VLOOKUP(Tracker_BD[[#This Row],[Date]],Raw_Data[[Date]:[Sunset Time (POA&lt;20 W/m2)]],3,0),"")</f>
        <v>0.26458333333333334</v>
      </c>
      <c r="J20" s="39">
        <f>IFERROR(VLOOKUP(Tracker_BD[[#This Row],[Date]],Raw_Data[[Date]:[Sunset Time (POA&lt;20 W/m2)]],4,0),"")</f>
        <v>0.7680555555555556</v>
      </c>
      <c r="K20" s="33">
        <f>IFERROR((Tracker_BD[[#This Row],[Sunset Time (POA&lt;20 W/m2)]]-Tracker_BD[[#This Row],[Sunrise Time (POA&gt;20 W/m2)]])*24,"")</f>
        <v>12.083333333333336</v>
      </c>
      <c r="L20" s="2" t="s">
        <v>278</v>
      </c>
      <c r="M20" s="177"/>
      <c r="N20">
        <v>0</v>
      </c>
      <c r="O20" s="211" t="s">
        <v>186</v>
      </c>
      <c r="P20" s="2" t="s">
        <v>270</v>
      </c>
      <c r="Q20" s="2" t="s">
        <v>263</v>
      </c>
      <c r="R20">
        <v>33</v>
      </c>
      <c r="S20" s="2" t="s">
        <v>357</v>
      </c>
      <c r="T20" t="s">
        <v>340</v>
      </c>
      <c r="U20" s="211" t="s">
        <v>346</v>
      </c>
      <c r="V20" s="211" t="s">
        <v>346</v>
      </c>
      <c r="W20" s="39">
        <v>0.46527777777777779</v>
      </c>
      <c r="X20" s="39">
        <v>0.46527777777777779</v>
      </c>
      <c r="Y20" s="39">
        <v>0.46527777777777779</v>
      </c>
      <c r="Z20" s="39">
        <v>0.47916666666666669</v>
      </c>
      <c r="AA20" s="33">
        <f>IF(Tracker_BD[[#This Row],[Fault Acknowledgement Time ]]="NA","",(Tracker_BD[[#This Row],[Fault Acknowledgement Time ]]-Tracker_BD[[#This Row],[Fault Time]])*24)</f>
        <v>0</v>
      </c>
      <c r="AB20" s="33">
        <f>IFERROR((Tracker_BD[[#This Row],[Work Start time on Fault]]-Tracker_BD[[#This Row],[Fault Time]])*24,"")</f>
        <v>0</v>
      </c>
      <c r="AC20" s="33">
        <f>IFERROR((Tracker_BD[[#This Row],[Work Completion time on fault]]-Tracker_BD[[#This Row],[Fault Time]])*24,"")</f>
        <v>0.33333333333333348</v>
      </c>
      <c r="AD20" s="33">
        <f>IFERROR((Tracker_BD[[#This Row],[Work Completion time on fault]]-Tracker_BD[[#This Row],[Fault Time]])*24,"")</f>
        <v>0.33333333333333348</v>
      </c>
      <c r="AE20" s="211" t="s">
        <v>395</v>
      </c>
      <c r="AF20" t="s">
        <v>266</v>
      </c>
      <c r="AG20" s="2"/>
      <c r="AH20" s="100"/>
      <c r="AI20" s="33">
        <f>IFERROR(Tracker_BD[[#This Row],[Breakdown Time]]*Tracker_BD[[#This Row],[Plant Equivalent Weightage]],"")</f>
        <v>0</v>
      </c>
    </row>
    <row r="21" spans="1:35">
      <c r="A21" s="2">
        <f t="shared" si="0"/>
        <v>18</v>
      </c>
      <c r="B21" s="210" t="s">
        <v>4</v>
      </c>
      <c r="C21" s="2">
        <v>2025</v>
      </c>
      <c r="D21" s="2" t="s">
        <v>211</v>
      </c>
      <c r="E21" s="2" t="s">
        <v>211</v>
      </c>
      <c r="F21" s="36">
        <v>45748</v>
      </c>
      <c r="G21" s="2">
        <f>DAY(EOMONTH(Tracker_BD[[#This Row],[Month Year]],0))</f>
        <v>30</v>
      </c>
      <c r="H21" s="37">
        <v>45754</v>
      </c>
      <c r="I21" s="39">
        <f>IFERROR(VLOOKUP(Tracker_BD[[#This Row],[Date]],Raw_Data[[Date]:[Sunset Time (POA&lt;20 W/m2)]],3,0),"")</f>
        <v>0.26458333333333334</v>
      </c>
      <c r="J21" s="39">
        <f>IFERROR(VLOOKUP(Tracker_BD[[#This Row],[Date]],Raw_Data[[Date]:[Sunset Time (POA&lt;20 W/m2)]],4,0),"")</f>
        <v>0.7680555555555556</v>
      </c>
      <c r="K21" s="33">
        <f>IFERROR((Tracker_BD[[#This Row],[Sunset Time (POA&lt;20 W/m2)]]-Tracker_BD[[#This Row],[Sunrise Time (POA&gt;20 W/m2)]])*24,"")</f>
        <v>12.083333333333336</v>
      </c>
      <c r="L21" s="2" t="s">
        <v>278</v>
      </c>
      <c r="M21" s="177"/>
      <c r="N21">
        <v>0</v>
      </c>
      <c r="O21" s="211" t="s">
        <v>189</v>
      </c>
      <c r="P21" s="2" t="s">
        <v>263</v>
      </c>
      <c r="Q21" s="2" t="s">
        <v>271</v>
      </c>
      <c r="R21">
        <v>82</v>
      </c>
      <c r="S21" s="2" t="s">
        <v>363</v>
      </c>
      <c r="T21" t="s">
        <v>340</v>
      </c>
      <c r="U21" s="211" t="s">
        <v>346</v>
      </c>
      <c r="V21" s="211" t="s">
        <v>346</v>
      </c>
      <c r="W21" s="39">
        <v>0.4861111111111111</v>
      </c>
      <c r="X21" s="39">
        <v>0.4861111111111111</v>
      </c>
      <c r="Y21" s="39">
        <v>0.4861111111111111</v>
      </c>
      <c r="Z21" s="39">
        <v>0.5</v>
      </c>
      <c r="AA21" s="33">
        <f>IF(Tracker_BD[[#This Row],[Fault Acknowledgement Time ]]="NA","",(Tracker_BD[[#This Row],[Fault Acknowledgement Time ]]-Tracker_BD[[#This Row],[Fault Time]])*24)</f>
        <v>0</v>
      </c>
      <c r="AB21" s="33">
        <f>IFERROR((Tracker_BD[[#This Row],[Work Start time on Fault]]-Tracker_BD[[#This Row],[Fault Time]])*24,"")</f>
        <v>0</v>
      </c>
      <c r="AC21" s="33">
        <f>IFERROR((Tracker_BD[[#This Row],[Work Completion time on fault]]-Tracker_BD[[#This Row],[Fault Time]])*24,"")</f>
        <v>0.33333333333333348</v>
      </c>
      <c r="AD21" s="33">
        <f>IFERROR((Tracker_BD[[#This Row],[Work Completion time on fault]]-Tracker_BD[[#This Row],[Fault Time]])*24,"")</f>
        <v>0.33333333333333348</v>
      </c>
      <c r="AE21" s="211" t="s">
        <v>395</v>
      </c>
      <c r="AF21" t="s">
        <v>266</v>
      </c>
      <c r="AG21" s="2"/>
      <c r="AH21" s="100"/>
      <c r="AI21" s="33">
        <f>IFERROR(Tracker_BD[[#This Row],[Breakdown Time]]*Tracker_BD[[#This Row],[Plant Equivalent Weightage]],"")</f>
        <v>0</v>
      </c>
    </row>
    <row r="22" spans="1:35">
      <c r="A22" s="2">
        <f t="shared" si="0"/>
        <v>19</v>
      </c>
      <c r="B22" s="210" t="s">
        <v>4</v>
      </c>
      <c r="C22" s="2">
        <v>2025</v>
      </c>
      <c r="D22" s="2" t="s">
        <v>211</v>
      </c>
      <c r="E22" s="2" t="s">
        <v>211</v>
      </c>
      <c r="F22" s="36">
        <v>45748</v>
      </c>
      <c r="G22" s="2">
        <f>DAY(EOMONTH(Tracker_BD[[#This Row],[Month Year]],0))</f>
        <v>30</v>
      </c>
      <c r="H22" s="37">
        <v>45754</v>
      </c>
      <c r="I22" s="39">
        <f>IFERROR(VLOOKUP(Tracker_BD[[#This Row],[Date]],Raw_Data[[Date]:[Sunset Time (POA&lt;20 W/m2)]],3,0),"")</f>
        <v>0.26458333333333334</v>
      </c>
      <c r="J22" s="39">
        <f>IFERROR(VLOOKUP(Tracker_BD[[#This Row],[Date]],Raw_Data[[Date]:[Sunset Time (POA&lt;20 W/m2)]],4,0),"")</f>
        <v>0.7680555555555556</v>
      </c>
      <c r="K22" s="33">
        <f>IFERROR((Tracker_BD[[#This Row],[Sunset Time (POA&lt;20 W/m2)]]-Tracker_BD[[#This Row],[Sunrise Time (POA&gt;20 W/m2)]])*24,"")</f>
        <v>12.083333333333336</v>
      </c>
      <c r="L22" s="2" t="s">
        <v>278</v>
      </c>
      <c r="M22" s="177"/>
      <c r="N22">
        <v>0</v>
      </c>
      <c r="O22" s="211" t="s">
        <v>189</v>
      </c>
      <c r="P22" s="2" t="s">
        <v>263</v>
      </c>
      <c r="Q22" s="2" t="s">
        <v>271</v>
      </c>
      <c r="R22">
        <v>87</v>
      </c>
      <c r="S22" s="2" t="s">
        <v>373</v>
      </c>
      <c r="T22" t="s">
        <v>340</v>
      </c>
      <c r="U22" s="211" t="s">
        <v>346</v>
      </c>
      <c r="V22" s="211" t="s">
        <v>346</v>
      </c>
      <c r="W22" s="39">
        <v>0.52083333333333337</v>
      </c>
      <c r="X22" s="39">
        <v>0.52083333333333337</v>
      </c>
      <c r="Y22" s="39">
        <v>0.52083333333333337</v>
      </c>
      <c r="Z22" s="39">
        <v>0.52777777777777779</v>
      </c>
      <c r="AA22" s="33">
        <f>IF(Tracker_BD[[#This Row],[Fault Acknowledgement Time ]]="NA","",(Tracker_BD[[#This Row],[Fault Acknowledgement Time ]]-Tracker_BD[[#This Row],[Fault Time]])*24)</f>
        <v>0</v>
      </c>
      <c r="AB22" s="33">
        <f>IFERROR((Tracker_BD[[#This Row],[Work Start time on Fault]]-Tracker_BD[[#This Row],[Fault Time]])*24,"")</f>
        <v>0</v>
      </c>
      <c r="AC22" s="33">
        <f>IFERROR((Tracker_BD[[#This Row],[Work Completion time on fault]]-Tracker_BD[[#This Row],[Fault Time]])*24,"")</f>
        <v>0.16666666666666607</v>
      </c>
      <c r="AD22" s="33">
        <f>IFERROR((Tracker_BD[[#This Row],[Work Completion time on fault]]-Tracker_BD[[#This Row],[Fault Time]])*24,"")</f>
        <v>0.16666666666666607</v>
      </c>
      <c r="AE22" s="211" t="s">
        <v>395</v>
      </c>
      <c r="AF22" t="s">
        <v>266</v>
      </c>
      <c r="AG22" s="2"/>
      <c r="AH22" s="100"/>
      <c r="AI22" s="33">
        <f>IFERROR(Tracker_BD[[#This Row],[Breakdown Time]]*Tracker_BD[[#This Row],[Plant Equivalent Weightage]],"")</f>
        <v>0</v>
      </c>
    </row>
    <row r="23" spans="1:35">
      <c r="A23" s="2">
        <f t="shared" si="0"/>
        <v>20</v>
      </c>
      <c r="B23" s="210" t="s">
        <v>4</v>
      </c>
      <c r="C23" s="2">
        <v>2025</v>
      </c>
      <c r="D23" s="2" t="s">
        <v>211</v>
      </c>
      <c r="E23" s="2" t="s">
        <v>211</v>
      </c>
      <c r="F23" s="36">
        <v>45748</v>
      </c>
      <c r="G23" s="2">
        <f>DAY(EOMONTH(Tracker_BD[[#This Row],[Month Year]],0))</f>
        <v>30</v>
      </c>
      <c r="H23" s="37">
        <v>45754</v>
      </c>
      <c r="I23" s="39">
        <f>IFERROR(VLOOKUP(Tracker_BD[[#This Row],[Date]],Raw_Data[[Date]:[Sunset Time (POA&lt;20 W/m2)]],3,0),"")</f>
        <v>0.26458333333333334</v>
      </c>
      <c r="J23" s="39">
        <f>IFERROR(VLOOKUP(Tracker_BD[[#This Row],[Date]],Raw_Data[[Date]:[Sunset Time (POA&lt;20 W/m2)]],4,0),"")</f>
        <v>0.7680555555555556</v>
      </c>
      <c r="K23" s="33">
        <f>IFERROR((Tracker_BD[[#This Row],[Sunset Time (POA&lt;20 W/m2)]]-Tracker_BD[[#This Row],[Sunrise Time (POA&gt;20 W/m2)]])*24,"")</f>
        <v>12.083333333333336</v>
      </c>
      <c r="L23" s="2" t="s">
        <v>278</v>
      </c>
      <c r="M23" s="177"/>
      <c r="N23">
        <v>0</v>
      </c>
      <c r="O23" s="211" t="s">
        <v>189</v>
      </c>
      <c r="P23" s="2" t="s">
        <v>263</v>
      </c>
      <c r="Q23" s="2" t="s">
        <v>271</v>
      </c>
      <c r="R23">
        <v>79</v>
      </c>
      <c r="S23" s="2" t="s">
        <v>429</v>
      </c>
      <c r="T23" t="s">
        <v>340</v>
      </c>
      <c r="U23" s="211" t="s">
        <v>346</v>
      </c>
      <c r="V23" s="211" t="s">
        <v>346</v>
      </c>
      <c r="W23" s="39">
        <v>0.5625</v>
      </c>
      <c r="X23" s="39">
        <v>0.5625</v>
      </c>
      <c r="Y23" s="39">
        <v>0.5625</v>
      </c>
      <c r="Z23" s="39">
        <v>0.57638888888888884</v>
      </c>
      <c r="AA23" s="33">
        <f>IF(Tracker_BD[[#This Row],[Fault Acknowledgement Time ]]="NA","",(Tracker_BD[[#This Row],[Fault Acknowledgement Time ]]-Tracker_BD[[#This Row],[Fault Time]])*24)</f>
        <v>0</v>
      </c>
      <c r="AB23" s="33">
        <f>IFERROR((Tracker_BD[[#This Row],[Work Start time on Fault]]-Tracker_BD[[#This Row],[Fault Time]])*24,"")</f>
        <v>0</v>
      </c>
      <c r="AC23" s="33">
        <f>IFERROR((Tracker_BD[[#This Row],[Work Completion time on fault]]-Tracker_BD[[#This Row],[Fault Time]])*24,"")</f>
        <v>0.33333333333333215</v>
      </c>
      <c r="AD23" s="33">
        <f>IFERROR((Tracker_BD[[#This Row],[Work Completion time on fault]]-Tracker_BD[[#This Row],[Fault Time]])*24,"")</f>
        <v>0.33333333333333215</v>
      </c>
      <c r="AE23" s="211" t="s">
        <v>395</v>
      </c>
      <c r="AF23" t="s">
        <v>266</v>
      </c>
      <c r="AG23" s="2"/>
      <c r="AH23" s="100"/>
      <c r="AI23" s="33">
        <f>IFERROR(Tracker_BD[[#This Row],[Breakdown Time]]*Tracker_BD[[#This Row],[Plant Equivalent Weightage]],"")</f>
        <v>0</v>
      </c>
    </row>
    <row r="24" spans="1:35">
      <c r="A24" s="2">
        <f t="shared" si="0"/>
        <v>21</v>
      </c>
      <c r="B24" s="210" t="s">
        <v>4</v>
      </c>
      <c r="C24" s="2">
        <v>2025</v>
      </c>
      <c r="D24" s="2" t="s">
        <v>211</v>
      </c>
      <c r="E24" s="2" t="s">
        <v>211</v>
      </c>
      <c r="F24" s="36">
        <v>45748</v>
      </c>
      <c r="G24" s="2">
        <f>DAY(EOMONTH(Tracker_BD[[#This Row],[Month Year]],0))</f>
        <v>30</v>
      </c>
      <c r="H24" s="37">
        <v>45754</v>
      </c>
      <c r="I24" s="39">
        <f>IFERROR(VLOOKUP(Tracker_BD[[#This Row],[Date]],Raw_Data[[Date]:[Sunset Time (POA&lt;20 W/m2)]],3,0),"")</f>
        <v>0.26458333333333334</v>
      </c>
      <c r="J24" s="39">
        <f>IFERROR(VLOOKUP(Tracker_BD[[#This Row],[Date]],Raw_Data[[Date]:[Sunset Time (POA&lt;20 W/m2)]],4,0),"")</f>
        <v>0.7680555555555556</v>
      </c>
      <c r="K24" s="33">
        <f>IFERROR((Tracker_BD[[#This Row],[Sunset Time (POA&lt;20 W/m2)]]-Tracker_BD[[#This Row],[Sunrise Time (POA&gt;20 W/m2)]])*24,"")</f>
        <v>12.083333333333336</v>
      </c>
      <c r="L24" s="2" t="s">
        <v>278</v>
      </c>
      <c r="M24" s="177"/>
      <c r="N24">
        <v>0</v>
      </c>
      <c r="O24" s="211" t="s">
        <v>189</v>
      </c>
      <c r="P24" s="2" t="s">
        <v>263</v>
      </c>
      <c r="Q24" s="2" t="s">
        <v>271</v>
      </c>
      <c r="R24">
        <v>80</v>
      </c>
      <c r="S24" s="2" t="s">
        <v>366</v>
      </c>
      <c r="T24" t="s">
        <v>340</v>
      </c>
      <c r="U24" s="211" t="s">
        <v>346</v>
      </c>
      <c r="V24" s="211" t="s">
        <v>346</v>
      </c>
      <c r="W24" s="39">
        <v>0.58333333333333337</v>
      </c>
      <c r="X24" s="39">
        <v>0.58333333333333337</v>
      </c>
      <c r="Y24" s="39">
        <v>0.58333333333333337</v>
      </c>
      <c r="Z24" s="39">
        <v>0.59722222222222221</v>
      </c>
      <c r="AA24" s="33">
        <f>IF(Tracker_BD[[#This Row],[Fault Acknowledgement Time ]]="NA","",(Tracker_BD[[#This Row],[Fault Acknowledgement Time ]]-Tracker_BD[[#This Row],[Fault Time]])*24)</f>
        <v>0</v>
      </c>
      <c r="AB24" s="33">
        <f>IFERROR((Tracker_BD[[#This Row],[Work Start time on Fault]]-Tracker_BD[[#This Row],[Fault Time]])*24,"")</f>
        <v>0</v>
      </c>
      <c r="AC24" s="33">
        <f>IFERROR((Tracker_BD[[#This Row],[Work Completion time on fault]]-Tracker_BD[[#This Row],[Fault Time]])*24,"")</f>
        <v>0.33333333333333215</v>
      </c>
      <c r="AD24" s="33">
        <f>IFERROR((Tracker_BD[[#This Row],[Work Completion time on fault]]-Tracker_BD[[#This Row],[Fault Time]])*24,"")</f>
        <v>0.33333333333333215</v>
      </c>
      <c r="AE24" s="211" t="s">
        <v>395</v>
      </c>
      <c r="AF24" t="s">
        <v>266</v>
      </c>
      <c r="AG24" s="2"/>
      <c r="AH24" s="100"/>
      <c r="AI24" s="33">
        <f>IFERROR(Tracker_BD[[#This Row],[Breakdown Time]]*Tracker_BD[[#This Row],[Plant Equivalent Weightage]],"")</f>
        <v>0</v>
      </c>
    </row>
    <row r="25" spans="1:35">
      <c r="A25" s="2">
        <f t="shared" si="0"/>
        <v>22</v>
      </c>
      <c r="B25" s="210" t="s">
        <v>4</v>
      </c>
      <c r="C25" s="2">
        <v>2025</v>
      </c>
      <c r="D25" s="2" t="s">
        <v>211</v>
      </c>
      <c r="E25" s="2" t="s">
        <v>211</v>
      </c>
      <c r="F25" s="36">
        <v>45748</v>
      </c>
      <c r="G25" s="2">
        <f>DAY(EOMONTH(Tracker_BD[[#This Row],[Month Year]],0))</f>
        <v>30</v>
      </c>
      <c r="H25" s="37">
        <v>45754</v>
      </c>
      <c r="I25" s="39">
        <f>IFERROR(VLOOKUP(Tracker_BD[[#This Row],[Date]],Raw_Data[[Date]:[Sunset Time (POA&lt;20 W/m2)]],3,0),"")</f>
        <v>0.26458333333333334</v>
      </c>
      <c r="J25" s="39">
        <f>IFERROR(VLOOKUP(Tracker_BD[[#This Row],[Date]],Raw_Data[[Date]:[Sunset Time (POA&lt;20 W/m2)]],4,0),"")</f>
        <v>0.7680555555555556</v>
      </c>
      <c r="K25" s="33">
        <f>IFERROR((Tracker_BD[[#This Row],[Sunset Time (POA&lt;20 W/m2)]]-Tracker_BD[[#This Row],[Sunrise Time (POA&gt;20 W/m2)]])*24,"")</f>
        <v>12.083333333333336</v>
      </c>
      <c r="L25" s="2" t="s">
        <v>278</v>
      </c>
      <c r="M25" s="177"/>
      <c r="N25">
        <v>0</v>
      </c>
      <c r="O25" s="211" t="s">
        <v>189</v>
      </c>
      <c r="P25" s="2" t="s">
        <v>263</v>
      </c>
      <c r="Q25" s="2" t="s">
        <v>271</v>
      </c>
      <c r="R25">
        <v>81</v>
      </c>
      <c r="S25" s="2" t="s">
        <v>318</v>
      </c>
      <c r="T25" t="s">
        <v>340</v>
      </c>
      <c r="U25" s="211" t="s">
        <v>346</v>
      </c>
      <c r="V25" s="211" t="s">
        <v>346</v>
      </c>
      <c r="W25" s="39">
        <v>0.60416666666666663</v>
      </c>
      <c r="X25" s="39">
        <v>0.60416666666666663</v>
      </c>
      <c r="Y25" s="39">
        <v>0.60416666666666663</v>
      </c>
      <c r="Z25" s="39">
        <v>0.61111111111111116</v>
      </c>
      <c r="AA25" s="33">
        <f>IF(Tracker_BD[[#This Row],[Fault Acknowledgement Time ]]="NA","",(Tracker_BD[[#This Row],[Fault Acknowledgement Time ]]-Tracker_BD[[#This Row],[Fault Time]])*24)</f>
        <v>0</v>
      </c>
      <c r="AB25" s="33">
        <f>IFERROR((Tracker_BD[[#This Row],[Work Start time on Fault]]-Tracker_BD[[#This Row],[Fault Time]])*24,"")</f>
        <v>0</v>
      </c>
      <c r="AC25" s="33">
        <f>IFERROR((Tracker_BD[[#This Row],[Work Completion time on fault]]-Tracker_BD[[#This Row],[Fault Time]])*24,"")</f>
        <v>0.16666666666666874</v>
      </c>
      <c r="AD25" s="33">
        <f>IFERROR((Tracker_BD[[#This Row],[Work Completion time on fault]]-Tracker_BD[[#This Row],[Fault Time]])*24,"")</f>
        <v>0.16666666666666874</v>
      </c>
      <c r="AE25" s="211" t="s">
        <v>395</v>
      </c>
      <c r="AF25" t="s">
        <v>266</v>
      </c>
      <c r="AG25" s="2"/>
      <c r="AH25" s="100"/>
      <c r="AI25" s="33">
        <f>IFERROR(Tracker_BD[[#This Row],[Breakdown Time]]*Tracker_BD[[#This Row],[Plant Equivalent Weightage]],"")</f>
        <v>0</v>
      </c>
    </row>
    <row r="26" spans="1:35">
      <c r="A26" s="2">
        <f t="shared" si="0"/>
        <v>23</v>
      </c>
      <c r="B26" s="210" t="s">
        <v>4</v>
      </c>
      <c r="C26" s="2">
        <v>2025</v>
      </c>
      <c r="D26" s="2" t="s">
        <v>211</v>
      </c>
      <c r="E26" s="2" t="s">
        <v>211</v>
      </c>
      <c r="F26" s="36">
        <v>45748</v>
      </c>
      <c r="G26" s="2">
        <f>DAY(EOMONTH(Tracker_BD[[#This Row],[Month Year]],0))</f>
        <v>30</v>
      </c>
      <c r="H26" s="37">
        <v>45754</v>
      </c>
      <c r="I26" s="39">
        <f>IFERROR(VLOOKUP(Tracker_BD[[#This Row],[Date]],Raw_Data[[Date]:[Sunset Time (POA&lt;20 W/m2)]],3,0),"")</f>
        <v>0.26458333333333334</v>
      </c>
      <c r="J26" s="39">
        <f>IFERROR(VLOOKUP(Tracker_BD[[#This Row],[Date]],Raw_Data[[Date]:[Sunset Time (POA&lt;20 W/m2)]],4,0),"")</f>
        <v>0.7680555555555556</v>
      </c>
      <c r="K26" s="33">
        <f>IFERROR((Tracker_BD[[#This Row],[Sunset Time (POA&lt;20 W/m2)]]-Tracker_BD[[#This Row],[Sunrise Time (POA&gt;20 W/m2)]])*24,"")</f>
        <v>12.083333333333336</v>
      </c>
      <c r="L26" s="2" t="s">
        <v>278</v>
      </c>
      <c r="M26" s="177"/>
      <c r="N26">
        <v>0</v>
      </c>
      <c r="O26" s="211" t="s">
        <v>187</v>
      </c>
      <c r="P26" s="2" t="s">
        <v>268</v>
      </c>
      <c r="Q26" s="2" t="s">
        <v>270</v>
      </c>
      <c r="R26">
        <v>72</v>
      </c>
      <c r="S26" s="2" t="s">
        <v>388</v>
      </c>
      <c r="T26" t="s">
        <v>340</v>
      </c>
      <c r="U26" s="211" t="s">
        <v>346</v>
      </c>
      <c r="V26" s="211" t="s">
        <v>346</v>
      </c>
      <c r="W26" s="39">
        <v>0.61805555555555558</v>
      </c>
      <c r="X26" s="39">
        <v>0.61805555555555558</v>
      </c>
      <c r="Y26" s="39">
        <v>0.61805555555555558</v>
      </c>
      <c r="Z26" s="39">
        <v>0.63194444444444442</v>
      </c>
      <c r="AA26" s="33">
        <f>IF(Tracker_BD[[#This Row],[Fault Acknowledgement Time ]]="NA","",(Tracker_BD[[#This Row],[Fault Acknowledgement Time ]]-Tracker_BD[[#This Row],[Fault Time]])*24)</f>
        <v>0</v>
      </c>
      <c r="AB26" s="33">
        <f>IFERROR((Tracker_BD[[#This Row],[Work Start time on Fault]]-Tracker_BD[[#This Row],[Fault Time]])*24,"")</f>
        <v>0</v>
      </c>
      <c r="AC26" s="33">
        <f>IFERROR((Tracker_BD[[#This Row],[Work Completion time on fault]]-Tracker_BD[[#This Row],[Fault Time]])*24,"")</f>
        <v>0.33333333333333215</v>
      </c>
      <c r="AD26" s="33">
        <f>IFERROR((Tracker_BD[[#This Row],[Work Completion time on fault]]-Tracker_BD[[#This Row],[Fault Time]])*24,"")</f>
        <v>0.33333333333333215</v>
      </c>
      <c r="AE26" s="211" t="s">
        <v>395</v>
      </c>
      <c r="AF26" t="s">
        <v>266</v>
      </c>
      <c r="AG26" s="2"/>
      <c r="AH26" s="100"/>
      <c r="AI26" s="33">
        <f>IFERROR(Tracker_BD[[#This Row],[Breakdown Time]]*Tracker_BD[[#This Row],[Plant Equivalent Weightage]],"")</f>
        <v>0</v>
      </c>
    </row>
    <row r="27" spans="1:35">
      <c r="A27" s="2">
        <f t="shared" si="0"/>
        <v>24</v>
      </c>
      <c r="B27" s="210" t="s">
        <v>4</v>
      </c>
      <c r="C27" s="2">
        <v>2025</v>
      </c>
      <c r="D27" s="2" t="s">
        <v>211</v>
      </c>
      <c r="E27" s="2" t="s">
        <v>211</v>
      </c>
      <c r="F27" s="36">
        <v>45748</v>
      </c>
      <c r="G27" s="2">
        <f>DAY(EOMONTH(Tracker_BD[[#This Row],[Month Year]],0))</f>
        <v>30</v>
      </c>
      <c r="H27" s="37">
        <v>45754</v>
      </c>
      <c r="I27" s="39">
        <f>IFERROR(VLOOKUP(Tracker_BD[[#This Row],[Date]],Raw_Data[[Date]:[Sunset Time (POA&lt;20 W/m2)]],3,0),"")</f>
        <v>0.26458333333333334</v>
      </c>
      <c r="J27" s="39">
        <f>IFERROR(VLOOKUP(Tracker_BD[[#This Row],[Date]],Raw_Data[[Date]:[Sunset Time (POA&lt;20 W/m2)]],4,0),"")</f>
        <v>0.7680555555555556</v>
      </c>
      <c r="K27" s="33">
        <f>IFERROR((Tracker_BD[[#This Row],[Sunset Time (POA&lt;20 W/m2)]]-Tracker_BD[[#This Row],[Sunrise Time (POA&gt;20 W/m2)]])*24,"")</f>
        <v>12.083333333333336</v>
      </c>
      <c r="L27" s="2" t="s">
        <v>278</v>
      </c>
      <c r="M27" s="177"/>
      <c r="N27">
        <v>0</v>
      </c>
      <c r="O27" s="211" t="s">
        <v>184</v>
      </c>
      <c r="P27" s="2" t="s">
        <v>268</v>
      </c>
      <c r="Q27" s="2" t="s">
        <v>270</v>
      </c>
      <c r="R27">
        <v>52</v>
      </c>
      <c r="S27" s="2" t="s">
        <v>358</v>
      </c>
      <c r="T27" t="s">
        <v>340</v>
      </c>
      <c r="U27" s="211" t="s">
        <v>346</v>
      </c>
      <c r="V27" s="211" t="s">
        <v>346</v>
      </c>
      <c r="W27" s="39">
        <v>0.63888888888888884</v>
      </c>
      <c r="X27" s="39">
        <v>0.63888888888888884</v>
      </c>
      <c r="Y27" s="39">
        <v>0.63888888888888884</v>
      </c>
      <c r="Z27" s="39">
        <v>0.65277777777777779</v>
      </c>
      <c r="AA27" s="33">
        <f>IF(Tracker_BD[[#This Row],[Fault Acknowledgement Time ]]="NA","",(Tracker_BD[[#This Row],[Fault Acknowledgement Time ]]-Tracker_BD[[#This Row],[Fault Time]])*24)</f>
        <v>0</v>
      </c>
      <c r="AB27" s="33">
        <f>IFERROR((Tracker_BD[[#This Row],[Work Start time on Fault]]-Tracker_BD[[#This Row],[Fault Time]])*24,"")</f>
        <v>0</v>
      </c>
      <c r="AC27" s="33">
        <f>IFERROR((Tracker_BD[[#This Row],[Work Completion time on fault]]-Tracker_BD[[#This Row],[Fault Time]])*24,"")</f>
        <v>0.33333333333333481</v>
      </c>
      <c r="AD27" s="33">
        <f>IFERROR((Tracker_BD[[#This Row],[Work Completion time on fault]]-Tracker_BD[[#This Row],[Fault Time]])*24,"")</f>
        <v>0.33333333333333481</v>
      </c>
      <c r="AE27" s="211" t="s">
        <v>395</v>
      </c>
      <c r="AF27" t="s">
        <v>266</v>
      </c>
      <c r="AG27" s="2"/>
      <c r="AH27" s="100"/>
      <c r="AI27" s="33">
        <f>IFERROR(Tracker_BD[[#This Row],[Breakdown Time]]*Tracker_BD[[#This Row],[Plant Equivalent Weightage]],"")</f>
        <v>0</v>
      </c>
    </row>
    <row r="28" spans="1:35">
      <c r="A28" s="2">
        <f t="shared" si="0"/>
        <v>25</v>
      </c>
      <c r="B28" s="210" t="s">
        <v>4</v>
      </c>
      <c r="C28" s="2">
        <v>2025</v>
      </c>
      <c r="D28" s="2" t="s">
        <v>211</v>
      </c>
      <c r="E28" s="2" t="s">
        <v>211</v>
      </c>
      <c r="F28" s="36">
        <v>45748</v>
      </c>
      <c r="G28" s="2">
        <f>DAY(EOMONTH(Tracker_BD[[#This Row],[Month Year]],0))</f>
        <v>30</v>
      </c>
      <c r="H28" s="37">
        <v>45754</v>
      </c>
      <c r="I28" s="39">
        <f>IFERROR(VLOOKUP(Tracker_BD[[#This Row],[Date]],Raw_Data[[Date]:[Sunset Time (POA&lt;20 W/m2)]],3,0),"")</f>
        <v>0.26458333333333334</v>
      </c>
      <c r="J28" s="39">
        <f>IFERROR(VLOOKUP(Tracker_BD[[#This Row],[Date]],Raw_Data[[Date]:[Sunset Time (POA&lt;20 W/m2)]],4,0),"")</f>
        <v>0.7680555555555556</v>
      </c>
      <c r="K28" s="33">
        <f>IFERROR((Tracker_BD[[#This Row],[Sunset Time (POA&lt;20 W/m2)]]-Tracker_BD[[#This Row],[Sunrise Time (POA&gt;20 W/m2)]])*24,"")</f>
        <v>12.083333333333336</v>
      </c>
      <c r="L28" s="2" t="s">
        <v>278</v>
      </c>
      <c r="M28" s="177"/>
      <c r="N28">
        <v>0</v>
      </c>
      <c r="O28" s="211" t="s">
        <v>187</v>
      </c>
      <c r="P28" s="2" t="s">
        <v>268</v>
      </c>
      <c r="Q28" s="2" t="s">
        <v>270</v>
      </c>
      <c r="R28">
        <v>68</v>
      </c>
      <c r="S28" s="2" t="s">
        <v>430</v>
      </c>
      <c r="T28" t="s">
        <v>340</v>
      </c>
      <c r="U28" s="211" t="s">
        <v>346</v>
      </c>
      <c r="V28" s="211" t="s">
        <v>346</v>
      </c>
      <c r="W28" s="39">
        <v>0.64583333333333337</v>
      </c>
      <c r="X28" s="39">
        <v>0.64583333333333337</v>
      </c>
      <c r="Y28" s="39">
        <v>0.64583333333333337</v>
      </c>
      <c r="Z28" s="39">
        <v>0.65972222222222221</v>
      </c>
      <c r="AA28" s="33">
        <f>IF(Tracker_BD[[#This Row],[Fault Acknowledgement Time ]]="NA","",(Tracker_BD[[#This Row],[Fault Acknowledgement Time ]]-Tracker_BD[[#This Row],[Fault Time]])*24)</f>
        <v>0</v>
      </c>
      <c r="AB28" s="33">
        <f>IFERROR((Tracker_BD[[#This Row],[Work Start time on Fault]]-Tracker_BD[[#This Row],[Fault Time]])*24,"")</f>
        <v>0</v>
      </c>
      <c r="AC28" s="33">
        <f>IFERROR((Tracker_BD[[#This Row],[Work Completion time on fault]]-Tracker_BD[[#This Row],[Fault Time]])*24,"")</f>
        <v>0.33333333333333215</v>
      </c>
      <c r="AD28" s="33">
        <f>IFERROR((Tracker_BD[[#This Row],[Work Completion time on fault]]-Tracker_BD[[#This Row],[Fault Time]])*24,"")</f>
        <v>0.33333333333333215</v>
      </c>
      <c r="AE28" s="211" t="s">
        <v>395</v>
      </c>
      <c r="AF28" t="s">
        <v>266</v>
      </c>
      <c r="AG28" s="2"/>
      <c r="AH28" s="100"/>
      <c r="AI28" s="33">
        <f>IFERROR(Tracker_BD[[#This Row],[Breakdown Time]]*Tracker_BD[[#This Row],[Plant Equivalent Weightage]],"")</f>
        <v>0</v>
      </c>
    </row>
    <row r="29" spans="1:35">
      <c r="A29" s="2">
        <f t="shared" si="0"/>
        <v>26</v>
      </c>
      <c r="B29" s="210" t="s">
        <v>4</v>
      </c>
      <c r="C29" s="2">
        <v>2025</v>
      </c>
      <c r="D29" s="2" t="s">
        <v>211</v>
      </c>
      <c r="E29" s="2" t="s">
        <v>211</v>
      </c>
      <c r="F29" s="36">
        <v>45748</v>
      </c>
      <c r="G29" s="2">
        <f>DAY(EOMONTH(Tracker_BD[[#This Row],[Month Year]],0))</f>
        <v>30</v>
      </c>
      <c r="H29" s="37">
        <v>45757</v>
      </c>
      <c r="I29" s="39">
        <f>IFERROR(VLOOKUP(Tracker_BD[[#This Row],[Date]],Raw_Data[[Date]:[Sunset Time (POA&lt;20 W/m2)]],3,0),"")</f>
        <v>0.26319444444444445</v>
      </c>
      <c r="J29" s="39">
        <f>IFERROR(VLOOKUP(Tracker_BD[[#This Row],[Date]],Raw_Data[[Date]:[Sunset Time (POA&lt;20 W/m2)]],4,0),"")</f>
        <v>0.7729166666666667</v>
      </c>
      <c r="K29" s="33">
        <f>IFERROR((Tracker_BD[[#This Row],[Sunset Time (POA&lt;20 W/m2)]]-Tracker_BD[[#This Row],[Sunrise Time (POA&gt;20 W/m2)]])*24,"")</f>
        <v>12.233333333333333</v>
      </c>
      <c r="L29" s="2" t="s">
        <v>267</v>
      </c>
      <c r="M29" s="177"/>
      <c r="N29">
        <v>0</v>
      </c>
      <c r="O29" s="211" t="s">
        <v>187</v>
      </c>
      <c r="P29" s="2" t="s">
        <v>270</v>
      </c>
      <c r="Q29" s="2" t="s">
        <v>263</v>
      </c>
      <c r="R29">
        <v>40</v>
      </c>
      <c r="S29" s="2" t="s">
        <v>385</v>
      </c>
      <c r="T29" t="s">
        <v>269</v>
      </c>
      <c r="U29" t="s">
        <v>293</v>
      </c>
      <c r="V29" t="s">
        <v>293</v>
      </c>
      <c r="W29" s="39">
        <v>0.63888888888888884</v>
      </c>
      <c r="X29" s="39">
        <v>0.63888888888888884</v>
      </c>
      <c r="Y29" s="39">
        <v>0.63888888888888884</v>
      </c>
      <c r="Z29" s="39">
        <v>0.66666666666666663</v>
      </c>
      <c r="AA29" s="33">
        <f>IF(Tracker_BD[[#This Row],[Fault Acknowledgement Time ]]="NA","",(Tracker_BD[[#This Row],[Fault Acknowledgement Time ]]-Tracker_BD[[#This Row],[Fault Time]])*24)</f>
        <v>0</v>
      </c>
      <c r="AB29" s="33">
        <f>IFERROR((Tracker_BD[[#This Row],[Work Start time on Fault]]-Tracker_BD[[#This Row],[Fault Time]])*24,"")</f>
        <v>0</v>
      </c>
      <c r="AC29" s="33">
        <f>IFERROR((Tracker_BD[[#This Row],[Work Completion time on fault]]-Tracker_BD[[#This Row],[Fault Time]])*24,"")</f>
        <v>0.66666666666666696</v>
      </c>
      <c r="AD29" s="33">
        <f>IFERROR((Tracker_BD[[#This Row],[Work Completion time on fault]]-Tracker_BD[[#This Row],[Fault Time]])*24,"")</f>
        <v>0.66666666666666696</v>
      </c>
      <c r="AE29" t="s">
        <v>337</v>
      </c>
      <c r="AF29" t="s">
        <v>266</v>
      </c>
      <c r="AG29" s="2"/>
      <c r="AH29" s="100"/>
      <c r="AI29" s="33">
        <f>IFERROR(Tracker_BD[[#This Row],[Breakdown Time]]*Tracker_BD[[#This Row],[Plant Equivalent Weightage]],"")</f>
        <v>0</v>
      </c>
    </row>
    <row r="30" spans="1:35">
      <c r="A30" s="2">
        <f t="shared" si="0"/>
        <v>27</v>
      </c>
      <c r="B30" s="210" t="s">
        <v>4</v>
      </c>
      <c r="C30" s="2">
        <v>2025</v>
      </c>
      <c r="D30" s="2" t="s">
        <v>211</v>
      </c>
      <c r="E30" s="2" t="s">
        <v>211</v>
      </c>
      <c r="F30" s="36">
        <v>45748</v>
      </c>
      <c r="G30" s="2">
        <f>DAY(EOMONTH(Tracker_BD[[#This Row],[Month Year]],0))</f>
        <v>30</v>
      </c>
      <c r="H30" s="37">
        <v>45757</v>
      </c>
      <c r="I30" s="39">
        <f>IFERROR(VLOOKUP(Tracker_BD[[#This Row],[Date]],Raw_Data[[Date]:[Sunset Time (POA&lt;20 W/m2)]],3,0),"")</f>
        <v>0.26319444444444445</v>
      </c>
      <c r="J30" s="39">
        <f>IFERROR(VLOOKUP(Tracker_BD[[#This Row],[Date]],Raw_Data[[Date]:[Sunset Time (POA&lt;20 W/m2)]],4,0),"")</f>
        <v>0.7729166666666667</v>
      </c>
      <c r="K30" s="33">
        <f>IFERROR((Tracker_BD[[#This Row],[Sunset Time (POA&lt;20 W/m2)]]-Tracker_BD[[#This Row],[Sunrise Time (POA&gt;20 W/m2)]])*24,"")</f>
        <v>12.233333333333333</v>
      </c>
      <c r="L30" s="2" t="s">
        <v>267</v>
      </c>
      <c r="M30" s="177"/>
      <c r="N30">
        <v>0</v>
      </c>
      <c r="O30" s="211" t="s">
        <v>185</v>
      </c>
      <c r="P30" s="2" t="s">
        <v>268</v>
      </c>
      <c r="Q30" s="2" t="s">
        <v>270</v>
      </c>
      <c r="R30">
        <v>42</v>
      </c>
      <c r="S30" s="2" t="s">
        <v>376</v>
      </c>
      <c r="T30" t="s">
        <v>269</v>
      </c>
      <c r="U30" t="s">
        <v>293</v>
      </c>
      <c r="V30" t="s">
        <v>293</v>
      </c>
      <c r="W30" s="39">
        <v>0.68055555555555558</v>
      </c>
      <c r="X30" s="39">
        <v>0.68055555555555558</v>
      </c>
      <c r="Y30" s="39">
        <v>0.68055555555555558</v>
      </c>
      <c r="Z30" s="39">
        <v>0.69444444444444442</v>
      </c>
      <c r="AA30" s="33">
        <f>IF(Tracker_BD[[#This Row],[Fault Acknowledgement Time ]]="NA","",(Tracker_BD[[#This Row],[Fault Acknowledgement Time ]]-Tracker_BD[[#This Row],[Fault Time]])*24)</f>
        <v>0</v>
      </c>
      <c r="AB30" s="33">
        <f>IFERROR((Tracker_BD[[#This Row],[Work Start time on Fault]]-Tracker_BD[[#This Row],[Fault Time]])*24,"")</f>
        <v>0</v>
      </c>
      <c r="AC30" s="33">
        <f>IFERROR((Tracker_BD[[#This Row],[Work Completion time on fault]]-Tracker_BD[[#This Row],[Fault Time]])*24,"")</f>
        <v>0.33333333333333215</v>
      </c>
      <c r="AD30" s="33">
        <f>IFERROR((Tracker_BD[[#This Row],[Work Completion time on fault]]-Tracker_BD[[#This Row],[Fault Time]])*24,"")</f>
        <v>0.33333333333333215</v>
      </c>
      <c r="AE30" s="211" t="s">
        <v>334</v>
      </c>
      <c r="AF30" t="s">
        <v>266</v>
      </c>
      <c r="AG30" s="2"/>
      <c r="AH30" s="100"/>
      <c r="AI30" s="33">
        <f>IFERROR(Tracker_BD[[#This Row],[Breakdown Time]]*Tracker_BD[[#This Row],[Plant Equivalent Weightage]],"")</f>
        <v>0</v>
      </c>
    </row>
    <row r="31" spans="1:35">
      <c r="A31" s="2">
        <f t="shared" si="0"/>
        <v>28</v>
      </c>
      <c r="B31" s="210" t="s">
        <v>4</v>
      </c>
      <c r="C31" s="2">
        <v>2025</v>
      </c>
      <c r="D31" s="2" t="s">
        <v>211</v>
      </c>
      <c r="E31" s="2" t="s">
        <v>211</v>
      </c>
      <c r="F31" s="36">
        <v>45748</v>
      </c>
      <c r="G31" s="2">
        <f>DAY(EOMONTH(Tracker_BD[[#This Row],[Month Year]],0))</f>
        <v>30</v>
      </c>
      <c r="H31" s="37">
        <v>45758</v>
      </c>
      <c r="I31" s="39">
        <f>IFERROR(VLOOKUP(Tracker_BD[[#This Row],[Date]],Raw_Data[[Date]:[Sunset Time (POA&lt;20 W/m2)]],3,0),"")</f>
        <v>0.2638888888888889</v>
      </c>
      <c r="J31" s="39">
        <f>IFERROR(VLOOKUP(Tracker_BD[[#This Row],[Date]],Raw_Data[[Date]:[Sunset Time (POA&lt;20 W/m2)]],4,0),"")</f>
        <v>0.75902777777777775</v>
      </c>
      <c r="K31" s="33">
        <f>IFERROR((Tracker_BD[[#This Row],[Sunset Time (POA&lt;20 W/m2)]]-Tracker_BD[[#This Row],[Sunrise Time (POA&gt;20 W/m2)]])*24,"")</f>
        <v>11.883333333333333</v>
      </c>
      <c r="L31" s="2" t="s">
        <v>267</v>
      </c>
      <c r="M31" s="177"/>
      <c r="N31">
        <v>0</v>
      </c>
      <c r="O31" s="211" t="s">
        <v>188</v>
      </c>
      <c r="P31" s="2" t="s">
        <v>277</v>
      </c>
      <c r="Q31" s="2" t="s">
        <v>262</v>
      </c>
      <c r="R31">
        <v>100</v>
      </c>
      <c r="S31" s="2" t="s">
        <v>313</v>
      </c>
      <c r="T31" t="s">
        <v>269</v>
      </c>
      <c r="U31" t="s">
        <v>293</v>
      </c>
      <c r="V31" t="s">
        <v>293</v>
      </c>
      <c r="W31" s="39">
        <v>0.60416666666666663</v>
      </c>
      <c r="X31" s="39">
        <v>0.60416666666666663</v>
      </c>
      <c r="Y31" s="39">
        <v>0.60416666666666663</v>
      </c>
      <c r="Z31" s="39">
        <v>0.63194444444444442</v>
      </c>
      <c r="AA31" s="33">
        <f>IF(Tracker_BD[[#This Row],[Fault Acknowledgement Time ]]="NA","",(Tracker_BD[[#This Row],[Fault Acknowledgement Time ]]-Tracker_BD[[#This Row],[Fault Time]])*24)</f>
        <v>0</v>
      </c>
      <c r="AB31" s="33">
        <f>IFERROR((Tracker_BD[[#This Row],[Work Start time on Fault]]-Tracker_BD[[#This Row],[Fault Time]])*24,"")</f>
        <v>0</v>
      </c>
      <c r="AC31" s="33">
        <f>IFERROR((Tracker_BD[[#This Row],[Work Completion time on fault]]-Tracker_BD[[#This Row],[Fault Time]])*24,"")</f>
        <v>0.66666666666666696</v>
      </c>
      <c r="AD31" s="33">
        <f>IFERROR((Tracker_BD[[#This Row],[Work Completion time on fault]]-Tracker_BD[[#This Row],[Fault Time]])*24,"")</f>
        <v>0.66666666666666696</v>
      </c>
      <c r="AE31" t="s">
        <v>403</v>
      </c>
      <c r="AF31" t="s">
        <v>266</v>
      </c>
      <c r="AG31" s="2"/>
      <c r="AH31" s="100"/>
      <c r="AI31" s="33">
        <f>IFERROR(Tracker_BD[[#This Row],[Breakdown Time]]*Tracker_BD[[#This Row],[Plant Equivalent Weightage]],"")</f>
        <v>0</v>
      </c>
    </row>
    <row r="32" spans="1:35">
      <c r="A32" s="2">
        <f t="shared" si="0"/>
        <v>29</v>
      </c>
      <c r="B32" s="210" t="s">
        <v>4</v>
      </c>
      <c r="C32" s="2">
        <v>2025</v>
      </c>
      <c r="D32" s="2" t="s">
        <v>211</v>
      </c>
      <c r="E32" s="2" t="s">
        <v>211</v>
      </c>
      <c r="F32" s="36">
        <v>45748</v>
      </c>
      <c r="G32" s="2">
        <f>DAY(EOMONTH(Tracker_BD[[#This Row],[Month Year]],0))</f>
        <v>30</v>
      </c>
      <c r="H32" s="37">
        <v>45758</v>
      </c>
      <c r="I32" s="39">
        <f>IFERROR(VLOOKUP(Tracker_BD[[#This Row],[Date]],Raw_Data[[Date]:[Sunset Time (POA&lt;20 W/m2)]],3,0),"")</f>
        <v>0.2638888888888889</v>
      </c>
      <c r="J32" s="39">
        <f>IFERROR(VLOOKUP(Tracker_BD[[#This Row],[Date]],Raw_Data[[Date]:[Sunset Time (POA&lt;20 W/m2)]],4,0),"")</f>
        <v>0.75902777777777775</v>
      </c>
      <c r="K32" s="33">
        <f>IFERROR((Tracker_BD[[#This Row],[Sunset Time (POA&lt;20 W/m2)]]-Tracker_BD[[#This Row],[Sunrise Time (POA&gt;20 W/m2)]])*24,"")</f>
        <v>11.883333333333333</v>
      </c>
      <c r="L32" s="2" t="s">
        <v>267</v>
      </c>
      <c r="M32" s="177"/>
      <c r="N32">
        <v>0</v>
      </c>
      <c r="O32" s="211" t="s">
        <v>188</v>
      </c>
      <c r="P32" s="2" t="s">
        <v>277</v>
      </c>
      <c r="Q32" s="2" t="s">
        <v>272</v>
      </c>
      <c r="R32">
        <v>108</v>
      </c>
      <c r="S32" s="2" t="s">
        <v>354</v>
      </c>
      <c r="T32" t="s">
        <v>269</v>
      </c>
      <c r="U32" t="s">
        <v>293</v>
      </c>
      <c r="V32" t="s">
        <v>293</v>
      </c>
      <c r="W32" s="39">
        <v>0.61805555555555558</v>
      </c>
      <c r="X32" s="39">
        <v>0.61805555555555558</v>
      </c>
      <c r="Y32" s="39">
        <v>0.61805555555555558</v>
      </c>
      <c r="Z32" s="39">
        <v>0.63888888888888884</v>
      </c>
      <c r="AA32" s="33">
        <f>IF(Tracker_BD[[#This Row],[Fault Acknowledgement Time ]]="NA","",(Tracker_BD[[#This Row],[Fault Acknowledgement Time ]]-Tracker_BD[[#This Row],[Fault Time]])*24)</f>
        <v>0</v>
      </c>
      <c r="AB32" s="33">
        <f>IFERROR((Tracker_BD[[#This Row],[Work Start time on Fault]]-Tracker_BD[[#This Row],[Fault Time]])*24,"")</f>
        <v>0</v>
      </c>
      <c r="AC32" s="33">
        <f>IFERROR((Tracker_BD[[#This Row],[Work Completion time on fault]]-Tracker_BD[[#This Row],[Fault Time]])*24,"")</f>
        <v>0.49999999999999822</v>
      </c>
      <c r="AD32" s="33">
        <f>IFERROR((Tracker_BD[[#This Row],[Work Completion time on fault]]-Tracker_BD[[#This Row],[Fault Time]])*24,"")</f>
        <v>0.49999999999999822</v>
      </c>
      <c r="AE32" s="211" t="s">
        <v>334</v>
      </c>
      <c r="AF32" t="s">
        <v>266</v>
      </c>
      <c r="AG32" s="2"/>
      <c r="AH32" s="100"/>
      <c r="AI32" s="33">
        <f>IFERROR(Tracker_BD[[#This Row],[Breakdown Time]]*Tracker_BD[[#This Row],[Plant Equivalent Weightage]],"")</f>
        <v>0</v>
      </c>
    </row>
    <row r="33" spans="1:35">
      <c r="A33" s="2">
        <f t="shared" si="0"/>
        <v>30</v>
      </c>
      <c r="B33" s="210" t="s">
        <v>4</v>
      </c>
      <c r="C33" s="2">
        <v>2025</v>
      </c>
      <c r="D33" s="2" t="s">
        <v>211</v>
      </c>
      <c r="E33" s="2" t="s">
        <v>211</v>
      </c>
      <c r="F33" s="36">
        <v>45748</v>
      </c>
      <c r="G33" s="2">
        <f>DAY(EOMONTH(Tracker_BD[[#This Row],[Month Year]],0))</f>
        <v>30</v>
      </c>
      <c r="H33" s="37">
        <v>45758</v>
      </c>
      <c r="I33" s="39">
        <f>IFERROR(VLOOKUP(Tracker_BD[[#This Row],[Date]],Raw_Data[[Date]:[Sunset Time (POA&lt;20 W/m2)]],3,0),"")</f>
        <v>0.2638888888888889</v>
      </c>
      <c r="J33" s="39">
        <f>IFERROR(VLOOKUP(Tracker_BD[[#This Row],[Date]],Raw_Data[[Date]:[Sunset Time (POA&lt;20 W/m2)]],4,0),"")</f>
        <v>0.75902777777777775</v>
      </c>
      <c r="K33" s="33">
        <f>IFERROR((Tracker_BD[[#This Row],[Sunset Time (POA&lt;20 W/m2)]]-Tracker_BD[[#This Row],[Sunrise Time (POA&gt;20 W/m2)]])*24,"")</f>
        <v>11.883333333333333</v>
      </c>
      <c r="L33" s="2" t="s">
        <v>267</v>
      </c>
      <c r="M33" s="177"/>
      <c r="N33">
        <v>0</v>
      </c>
      <c r="O33" s="211" t="s">
        <v>188</v>
      </c>
      <c r="P33" s="2" t="s">
        <v>277</v>
      </c>
      <c r="Q33" s="2" t="s">
        <v>262</v>
      </c>
      <c r="R33">
        <v>99</v>
      </c>
      <c r="S33" s="2" t="s">
        <v>368</v>
      </c>
      <c r="T33" t="s">
        <v>269</v>
      </c>
      <c r="U33" t="s">
        <v>293</v>
      </c>
      <c r="V33" t="s">
        <v>293</v>
      </c>
      <c r="W33" s="39">
        <v>0.65277777777777779</v>
      </c>
      <c r="X33" s="39">
        <v>0.65277777777777779</v>
      </c>
      <c r="Y33" s="39">
        <v>0.65277777777777779</v>
      </c>
      <c r="Z33" s="39">
        <v>0.6875</v>
      </c>
      <c r="AA33" s="33">
        <f>IF(Tracker_BD[[#This Row],[Fault Acknowledgement Time ]]="NA","",(Tracker_BD[[#This Row],[Fault Acknowledgement Time ]]-Tracker_BD[[#This Row],[Fault Time]])*24)</f>
        <v>0</v>
      </c>
      <c r="AB33" s="33">
        <f>IFERROR((Tracker_BD[[#This Row],[Work Start time on Fault]]-Tracker_BD[[#This Row],[Fault Time]])*24,"")</f>
        <v>0</v>
      </c>
      <c r="AC33" s="33">
        <f>IFERROR((Tracker_BD[[#This Row],[Work Completion time on fault]]-Tracker_BD[[#This Row],[Fault Time]])*24,"")</f>
        <v>0.83333333333333304</v>
      </c>
      <c r="AD33" s="33">
        <f>IFERROR((Tracker_BD[[#This Row],[Work Completion time on fault]]-Tracker_BD[[#This Row],[Fault Time]])*24,"")</f>
        <v>0.83333333333333304</v>
      </c>
      <c r="AE33" t="s">
        <v>403</v>
      </c>
      <c r="AF33" t="s">
        <v>266</v>
      </c>
      <c r="AG33" s="2"/>
      <c r="AH33" s="100"/>
      <c r="AI33" s="33">
        <f>IFERROR(Tracker_BD[[#This Row],[Breakdown Time]]*Tracker_BD[[#This Row],[Plant Equivalent Weightage]],"")</f>
        <v>0</v>
      </c>
    </row>
    <row r="34" spans="1:35">
      <c r="A34" s="2">
        <f t="shared" si="0"/>
        <v>31</v>
      </c>
      <c r="B34" s="210" t="s">
        <v>4</v>
      </c>
      <c r="C34" s="2">
        <v>2025</v>
      </c>
      <c r="D34" s="2" t="s">
        <v>211</v>
      </c>
      <c r="E34" s="2" t="s">
        <v>211</v>
      </c>
      <c r="F34" s="36">
        <v>45748</v>
      </c>
      <c r="G34" s="2">
        <f>DAY(EOMONTH(Tracker_BD[[#This Row],[Month Year]],0))</f>
        <v>30</v>
      </c>
      <c r="H34" s="37">
        <v>45758</v>
      </c>
      <c r="I34" s="39">
        <f>IFERROR(VLOOKUP(Tracker_BD[[#This Row],[Date]],Raw_Data[[Date]:[Sunset Time (POA&lt;20 W/m2)]],3,0),"")</f>
        <v>0.2638888888888889</v>
      </c>
      <c r="J34" s="39">
        <f>IFERROR(VLOOKUP(Tracker_BD[[#This Row],[Date]],Raw_Data[[Date]:[Sunset Time (POA&lt;20 W/m2)]],4,0),"")</f>
        <v>0.75902777777777775</v>
      </c>
      <c r="K34" s="33">
        <f>IFERROR((Tracker_BD[[#This Row],[Sunset Time (POA&lt;20 W/m2)]]-Tracker_BD[[#This Row],[Sunrise Time (POA&gt;20 W/m2)]])*24,"")</f>
        <v>11.883333333333333</v>
      </c>
      <c r="L34" s="2" t="s">
        <v>278</v>
      </c>
      <c r="M34" s="177"/>
      <c r="N34">
        <v>0</v>
      </c>
      <c r="O34" s="211" t="s">
        <v>188</v>
      </c>
      <c r="P34" s="2" t="s">
        <v>277</v>
      </c>
      <c r="Q34" s="2" t="s">
        <v>272</v>
      </c>
      <c r="R34">
        <v>107</v>
      </c>
      <c r="S34" s="2" t="s">
        <v>318</v>
      </c>
      <c r="T34" t="s">
        <v>340</v>
      </c>
      <c r="U34" s="211" t="s">
        <v>346</v>
      </c>
      <c r="V34" s="211" t="s">
        <v>346</v>
      </c>
      <c r="W34" s="39">
        <v>0.70138888888888884</v>
      </c>
      <c r="X34" s="39">
        <v>0.70138888888888884</v>
      </c>
      <c r="Y34" s="39">
        <v>0.70138888888888884</v>
      </c>
      <c r="Z34" s="39">
        <v>0.71527777777777779</v>
      </c>
      <c r="AA34" s="33">
        <f>IF(Tracker_BD[[#This Row],[Fault Acknowledgement Time ]]="NA","",(Tracker_BD[[#This Row],[Fault Acknowledgement Time ]]-Tracker_BD[[#This Row],[Fault Time]])*24)</f>
        <v>0</v>
      </c>
      <c r="AB34" s="33">
        <f>IFERROR((Tracker_BD[[#This Row],[Work Start time on Fault]]-Tracker_BD[[#This Row],[Fault Time]])*24,"")</f>
        <v>0</v>
      </c>
      <c r="AC34" s="33">
        <f>IFERROR((Tracker_BD[[#This Row],[Work Completion time on fault]]-Tracker_BD[[#This Row],[Fault Time]])*24,"")</f>
        <v>0.33333333333333481</v>
      </c>
      <c r="AD34" s="33">
        <f>IFERROR((Tracker_BD[[#This Row],[Work Completion time on fault]]-Tracker_BD[[#This Row],[Fault Time]])*24,"")</f>
        <v>0.33333333333333481</v>
      </c>
      <c r="AE34" s="211" t="s">
        <v>395</v>
      </c>
      <c r="AF34" t="s">
        <v>266</v>
      </c>
      <c r="AG34" s="2"/>
      <c r="AH34" s="100"/>
      <c r="AI34" s="33">
        <f>IFERROR(Tracker_BD[[#This Row],[Breakdown Time]]*Tracker_BD[[#This Row],[Plant Equivalent Weightage]],"")</f>
        <v>0</v>
      </c>
    </row>
    <row r="35" spans="1:35">
      <c r="A35" s="2">
        <f t="shared" si="0"/>
        <v>32</v>
      </c>
      <c r="B35" s="210" t="s">
        <v>4</v>
      </c>
      <c r="C35" s="2">
        <v>2025</v>
      </c>
      <c r="D35" s="2" t="s">
        <v>211</v>
      </c>
      <c r="E35" s="2" t="s">
        <v>211</v>
      </c>
      <c r="F35" s="36">
        <v>45748</v>
      </c>
      <c r="G35" s="2">
        <f>DAY(EOMONTH(Tracker_BD[[#This Row],[Month Year]],0))</f>
        <v>30</v>
      </c>
      <c r="H35" s="37">
        <v>45759</v>
      </c>
      <c r="I35" s="39">
        <f>IFERROR(VLOOKUP(Tracker_BD[[#This Row],[Date]],Raw_Data[[Date]:[Sunset Time (POA&lt;20 W/m2)]],3,0),"")</f>
        <v>0.26458333333333334</v>
      </c>
      <c r="J35" s="39">
        <f>IFERROR(VLOOKUP(Tracker_BD[[#This Row],[Date]],Raw_Data[[Date]:[Sunset Time (POA&lt;20 W/m2)]],4,0),"")</f>
        <v>0.76458333333333328</v>
      </c>
      <c r="K35" s="33">
        <f>IFERROR((Tracker_BD[[#This Row],[Sunset Time (POA&lt;20 W/m2)]]-Tracker_BD[[#This Row],[Sunrise Time (POA&gt;20 W/m2)]])*24,"")</f>
        <v>11.999999999999998</v>
      </c>
      <c r="L35" s="2" t="s">
        <v>267</v>
      </c>
      <c r="M35" s="177"/>
      <c r="N35">
        <v>0</v>
      </c>
      <c r="O35" s="211" t="s">
        <v>184</v>
      </c>
      <c r="P35" s="2" t="s">
        <v>272</v>
      </c>
      <c r="Q35" s="2" t="s">
        <v>268</v>
      </c>
      <c r="R35">
        <v>5</v>
      </c>
      <c r="S35" s="2" t="s">
        <v>312</v>
      </c>
      <c r="T35" t="s">
        <v>269</v>
      </c>
      <c r="U35" t="s">
        <v>293</v>
      </c>
      <c r="V35" t="s">
        <v>293</v>
      </c>
      <c r="W35" s="39">
        <v>0.64236111111111116</v>
      </c>
      <c r="X35" s="39">
        <v>0.64236111111111116</v>
      </c>
      <c r="Y35" s="39">
        <v>0.64236111111111116</v>
      </c>
      <c r="Z35" s="39">
        <v>0.65972222222222221</v>
      </c>
      <c r="AA35" s="33">
        <f>IF(Tracker_BD[[#This Row],[Fault Acknowledgement Time ]]="NA","",(Tracker_BD[[#This Row],[Fault Acknowledgement Time ]]-Tracker_BD[[#This Row],[Fault Time]])*24)</f>
        <v>0</v>
      </c>
      <c r="AB35" s="33">
        <f>IFERROR((Tracker_BD[[#This Row],[Work Start time on Fault]]-Tracker_BD[[#This Row],[Fault Time]])*24,"")</f>
        <v>0</v>
      </c>
      <c r="AC35" s="33">
        <f>IFERROR((Tracker_BD[[#This Row],[Work Completion time on fault]]-Tracker_BD[[#This Row],[Fault Time]])*24,"")</f>
        <v>0.41666666666666519</v>
      </c>
      <c r="AD35" s="33">
        <f>IFERROR((Tracker_BD[[#This Row],[Work Completion time on fault]]-Tracker_BD[[#This Row],[Fault Time]])*24,"")</f>
        <v>0.41666666666666519</v>
      </c>
      <c r="AE35" t="s">
        <v>384</v>
      </c>
      <c r="AF35" t="s">
        <v>266</v>
      </c>
      <c r="AG35" s="2"/>
      <c r="AH35" s="100"/>
      <c r="AI35" s="33">
        <f>IFERROR(Tracker_BD[[#This Row],[Breakdown Time]]*Tracker_BD[[#This Row],[Plant Equivalent Weightage]],"")</f>
        <v>0</v>
      </c>
    </row>
    <row r="36" spans="1:35">
      <c r="A36" s="2">
        <f t="shared" si="0"/>
        <v>33</v>
      </c>
      <c r="B36" s="210" t="s">
        <v>4</v>
      </c>
      <c r="C36" s="2">
        <v>2025</v>
      </c>
      <c r="D36" s="2" t="s">
        <v>211</v>
      </c>
      <c r="E36" s="2" t="s">
        <v>211</v>
      </c>
      <c r="F36" s="36">
        <v>45748</v>
      </c>
      <c r="G36" s="2">
        <f>DAY(EOMONTH(Tracker_BD[[#This Row],[Month Year]],0))</f>
        <v>30</v>
      </c>
      <c r="H36" s="37">
        <v>45761</v>
      </c>
      <c r="I36" s="39">
        <f>IFERROR(VLOOKUP(Tracker_BD[[#This Row],[Date]],Raw_Data[[Date]:[Sunset Time (POA&lt;20 W/m2)]],3,0),"")</f>
        <v>0.2638888888888889</v>
      </c>
      <c r="J36" s="39">
        <f>IFERROR(VLOOKUP(Tracker_BD[[#This Row],[Date]],Raw_Data[[Date]:[Sunset Time (POA&lt;20 W/m2)]],4,0),"")</f>
        <v>0.76458333333333328</v>
      </c>
      <c r="K36" s="33">
        <f>IFERROR((Tracker_BD[[#This Row],[Sunset Time (POA&lt;20 W/m2)]]-Tracker_BD[[#This Row],[Sunrise Time (POA&gt;20 W/m2)]])*24,"")</f>
        <v>12.016666666666664</v>
      </c>
      <c r="L36" s="2" t="s">
        <v>267</v>
      </c>
      <c r="M36" s="177"/>
      <c r="N36">
        <v>0</v>
      </c>
      <c r="O36" s="211" t="s">
        <v>184</v>
      </c>
      <c r="P36" s="2" t="s">
        <v>272</v>
      </c>
      <c r="Q36" s="2" t="s">
        <v>268</v>
      </c>
      <c r="R36">
        <v>2</v>
      </c>
      <c r="S36" s="2" t="s">
        <v>393</v>
      </c>
      <c r="T36" t="s">
        <v>269</v>
      </c>
      <c r="U36" t="s">
        <v>293</v>
      </c>
      <c r="V36" t="s">
        <v>293</v>
      </c>
      <c r="W36" s="39">
        <v>0.45833333333333331</v>
      </c>
      <c r="X36" s="39">
        <v>0.45833333333333331</v>
      </c>
      <c r="Y36" s="39">
        <v>0.45833333333333331</v>
      </c>
      <c r="Z36" s="39">
        <v>0.4861111111111111</v>
      </c>
      <c r="AA36" s="33">
        <f>IF(Tracker_BD[[#This Row],[Fault Acknowledgement Time ]]="NA","",(Tracker_BD[[#This Row],[Fault Acknowledgement Time ]]-Tracker_BD[[#This Row],[Fault Time]])*24)</f>
        <v>0</v>
      </c>
      <c r="AB36" s="33">
        <f>IFERROR((Tracker_BD[[#This Row],[Work Start time on Fault]]-Tracker_BD[[#This Row],[Fault Time]])*24,"")</f>
        <v>0</v>
      </c>
      <c r="AC36" s="33">
        <f>IFERROR((Tracker_BD[[#This Row],[Work Completion time on fault]]-Tracker_BD[[#This Row],[Fault Time]])*24,"")</f>
        <v>0.66666666666666696</v>
      </c>
      <c r="AD36" s="33">
        <f>IFERROR((Tracker_BD[[#This Row],[Work Completion time on fault]]-Tracker_BD[[#This Row],[Fault Time]])*24,"")</f>
        <v>0.66666666666666696</v>
      </c>
      <c r="AE36" t="s">
        <v>333</v>
      </c>
      <c r="AF36" t="s">
        <v>266</v>
      </c>
      <c r="AG36" s="2"/>
      <c r="AH36" s="100"/>
      <c r="AI36" s="33">
        <f>IFERROR(Tracker_BD[[#This Row],[Breakdown Time]]*Tracker_BD[[#This Row],[Plant Equivalent Weightage]],"")</f>
        <v>0</v>
      </c>
    </row>
    <row r="37" spans="1:35">
      <c r="A37" s="2">
        <f t="shared" si="0"/>
        <v>34</v>
      </c>
      <c r="B37" s="210" t="s">
        <v>4</v>
      </c>
      <c r="C37" s="2">
        <v>2025</v>
      </c>
      <c r="D37" s="2" t="s">
        <v>211</v>
      </c>
      <c r="E37" s="2" t="s">
        <v>211</v>
      </c>
      <c r="F37" s="36">
        <v>45748</v>
      </c>
      <c r="G37" s="2">
        <f>DAY(EOMONTH(Tracker_BD[[#This Row],[Month Year]],0))</f>
        <v>30</v>
      </c>
      <c r="H37" s="37">
        <v>45761</v>
      </c>
      <c r="I37" s="39">
        <f>IFERROR(VLOOKUP(Tracker_BD[[#This Row],[Date]],Raw_Data[[Date]:[Sunset Time (POA&lt;20 W/m2)]],3,0),"")</f>
        <v>0.2638888888888889</v>
      </c>
      <c r="J37" s="39">
        <f>IFERROR(VLOOKUP(Tracker_BD[[#This Row],[Date]],Raw_Data[[Date]:[Sunset Time (POA&lt;20 W/m2)]],4,0),"")</f>
        <v>0.76458333333333328</v>
      </c>
      <c r="K37" s="33">
        <f>IFERROR((Tracker_BD[[#This Row],[Sunset Time (POA&lt;20 W/m2)]]-Tracker_BD[[#This Row],[Sunrise Time (POA&gt;20 W/m2)]])*24,"")</f>
        <v>12.016666666666664</v>
      </c>
      <c r="L37" s="2" t="s">
        <v>267</v>
      </c>
      <c r="M37" s="177"/>
      <c r="N37">
        <v>0</v>
      </c>
      <c r="O37" s="211" t="s">
        <v>184</v>
      </c>
      <c r="P37" s="2" t="s">
        <v>272</v>
      </c>
      <c r="Q37" s="2" t="s">
        <v>268</v>
      </c>
      <c r="R37">
        <v>3</v>
      </c>
      <c r="S37" s="2" t="s">
        <v>371</v>
      </c>
      <c r="T37" t="s">
        <v>269</v>
      </c>
      <c r="U37" t="s">
        <v>293</v>
      </c>
      <c r="V37" t="s">
        <v>293</v>
      </c>
      <c r="W37" s="39">
        <v>0.47222222222222221</v>
      </c>
      <c r="X37" s="39">
        <v>0.47222222222222221</v>
      </c>
      <c r="Y37" s="39">
        <v>0.47222222222222221</v>
      </c>
      <c r="Z37" s="39">
        <v>0.50694444444444442</v>
      </c>
      <c r="AA37" s="33">
        <f>IF(Tracker_BD[[#This Row],[Fault Acknowledgement Time ]]="NA","",(Tracker_BD[[#This Row],[Fault Acknowledgement Time ]]-Tracker_BD[[#This Row],[Fault Time]])*24)</f>
        <v>0</v>
      </c>
      <c r="AB37" s="33">
        <f>IFERROR((Tracker_BD[[#This Row],[Work Start time on Fault]]-Tracker_BD[[#This Row],[Fault Time]])*24,"")</f>
        <v>0</v>
      </c>
      <c r="AC37" s="33">
        <f>IFERROR((Tracker_BD[[#This Row],[Work Completion time on fault]]-Tracker_BD[[#This Row],[Fault Time]])*24,"")</f>
        <v>0.83333333333333304</v>
      </c>
      <c r="AD37" s="33">
        <f>IFERROR((Tracker_BD[[#This Row],[Work Completion time on fault]]-Tracker_BD[[#This Row],[Fault Time]])*24,"")</f>
        <v>0.83333333333333304</v>
      </c>
      <c r="AE37" t="s">
        <v>337</v>
      </c>
      <c r="AF37" t="s">
        <v>266</v>
      </c>
      <c r="AG37" s="2"/>
      <c r="AH37" s="100"/>
      <c r="AI37" s="33">
        <f>IFERROR(Tracker_BD[[#This Row],[Breakdown Time]]*Tracker_BD[[#This Row],[Plant Equivalent Weightage]],"")</f>
        <v>0</v>
      </c>
    </row>
    <row r="38" spans="1:35">
      <c r="A38" s="2">
        <f t="shared" si="0"/>
        <v>35</v>
      </c>
      <c r="B38" s="210" t="s">
        <v>4</v>
      </c>
      <c r="C38" s="2">
        <v>2025</v>
      </c>
      <c r="D38" s="2" t="s">
        <v>211</v>
      </c>
      <c r="E38" s="2" t="s">
        <v>211</v>
      </c>
      <c r="F38" s="36">
        <v>45748</v>
      </c>
      <c r="G38" s="2">
        <f>DAY(EOMONTH(Tracker_BD[[#This Row],[Month Year]],0))</f>
        <v>30</v>
      </c>
      <c r="H38" s="37">
        <v>45762</v>
      </c>
      <c r="I38" s="39">
        <f>IFERROR(VLOOKUP(Tracker_BD[[#This Row],[Date]],Raw_Data[[Date]:[Sunset Time (POA&lt;20 W/m2)]],3,0),"")</f>
        <v>0.26527777777777778</v>
      </c>
      <c r="J38" s="39">
        <f>IFERROR(VLOOKUP(Tracker_BD[[#This Row],[Date]],Raw_Data[[Date]:[Sunset Time (POA&lt;20 W/m2)]],4,0),"")</f>
        <v>0.76458333333333328</v>
      </c>
      <c r="K38" s="33">
        <f>IFERROR((Tracker_BD[[#This Row],[Sunset Time (POA&lt;20 W/m2)]]-Tracker_BD[[#This Row],[Sunrise Time (POA&gt;20 W/m2)]])*24,"")</f>
        <v>11.983333333333333</v>
      </c>
      <c r="L38" s="2" t="s">
        <v>267</v>
      </c>
      <c r="M38" s="177"/>
      <c r="N38">
        <v>0</v>
      </c>
      <c r="O38" s="211" t="s">
        <v>186</v>
      </c>
      <c r="P38" s="108" t="s">
        <v>268</v>
      </c>
      <c r="Q38" s="108" t="s">
        <v>270</v>
      </c>
      <c r="R38">
        <v>32</v>
      </c>
      <c r="S38" s="108" t="s">
        <v>349</v>
      </c>
      <c r="T38" t="s">
        <v>269</v>
      </c>
      <c r="U38" t="s">
        <v>293</v>
      </c>
      <c r="V38" t="s">
        <v>293</v>
      </c>
      <c r="W38" s="39">
        <v>0.65625</v>
      </c>
      <c r="X38" s="39">
        <v>0.65625</v>
      </c>
      <c r="Y38" s="39">
        <v>0.65625</v>
      </c>
      <c r="Z38" s="39">
        <v>0.72222222222222221</v>
      </c>
      <c r="AA38" s="33">
        <f>IF(Tracker_BD[[#This Row],[Fault Acknowledgement Time ]]="NA","",(Tracker_BD[[#This Row],[Fault Acknowledgement Time ]]-Tracker_BD[[#This Row],[Fault Time]])*24)</f>
        <v>0</v>
      </c>
      <c r="AB38" s="33">
        <f>IFERROR((Tracker_BD[[#This Row],[Work Start time on Fault]]-Tracker_BD[[#This Row],[Fault Time]])*24,"")</f>
        <v>0</v>
      </c>
      <c r="AC38" s="33">
        <f>IFERROR((Tracker_BD[[#This Row],[Work Completion time on fault]]-Tracker_BD[[#This Row],[Fault Time]])*24,"")</f>
        <v>1.583333333333333</v>
      </c>
      <c r="AD38" s="33">
        <f>IFERROR((Tracker_BD[[#This Row],[Work Completion time on fault]]-Tracker_BD[[#This Row],[Fault Time]])*24,"")</f>
        <v>1.583333333333333</v>
      </c>
      <c r="AE38" t="s">
        <v>403</v>
      </c>
      <c r="AF38" t="s">
        <v>266</v>
      </c>
      <c r="AG38" s="2"/>
      <c r="AH38" s="100"/>
      <c r="AI38" s="33">
        <f>IFERROR(Tracker_BD[[#This Row],[Breakdown Time]]*Tracker_BD[[#This Row],[Plant Equivalent Weightage]],"")</f>
        <v>0</v>
      </c>
    </row>
    <row r="39" spans="1:35">
      <c r="A39" s="2">
        <f t="shared" si="0"/>
        <v>36</v>
      </c>
      <c r="B39" s="2" t="s">
        <v>4</v>
      </c>
      <c r="C39" s="2">
        <v>2025</v>
      </c>
      <c r="D39" s="2" t="s">
        <v>211</v>
      </c>
      <c r="E39" s="2" t="s">
        <v>211</v>
      </c>
      <c r="F39" s="36">
        <v>45748</v>
      </c>
      <c r="G39" s="2">
        <v>30</v>
      </c>
      <c r="H39" s="37">
        <v>45764</v>
      </c>
      <c r="I39" s="39">
        <f>IFERROR(VLOOKUP(Tracker_BD[[#This Row],[Date]],Raw_Data[[Date]:[Sunset Time (POA&lt;20 W/m2)]],3,0),"")</f>
        <v>0.2638888888888889</v>
      </c>
      <c r="J39" s="39">
        <f>IFERROR(VLOOKUP(Tracker_BD[[#This Row],[Date]],Raw_Data[[Date]:[Sunset Time (POA&lt;20 W/m2)]],4,0),"")</f>
        <v>0.76388888888888884</v>
      </c>
      <c r="K39" s="33">
        <f>IFERROR((Tracker_BD[[#This Row],[Sunset Time (POA&lt;20 W/m2)]]-Tracker_BD[[#This Row],[Sunrise Time (POA&gt;20 W/m2)]])*24,"")</f>
        <v>11.999999999999998</v>
      </c>
      <c r="L39" s="2" t="s">
        <v>267</v>
      </c>
      <c r="M39" s="177"/>
      <c r="N39">
        <v>0</v>
      </c>
      <c r="O39" s="211" t="s">
        <v>185</v>
      </c>
      <c r="P39" s="108" t="s">
        <v>263</v>
      </c>
      <c r="Q39" s="108" t="s">
        <v>271</v>
      </c>
      <c r="R39">
        <v>90</v>
      </c>
      <c r="S39" s="108" t="s">
        <v>351</v>
      </c>
      <c r="T39" t="s">
        <v>269</v>
      </c>
      <c r="U39" t="s">
        <v>293</v>
      </c>
      <c r="V39" t="s">
        <v>293</v>
      </c>
      <c r="W39" s="39">
        <v>0.35416666666666669</v>
      </c>
      <c r="X39" s="39">
        <v>0.35416666666666669</v>
      </c>
      <c r="Y39" s="39">
        <v>0.35416666666666669</v>
      </c>
      <c r="Z39" s="39">
        <v>0.40625</v>
      </c>
      <c r="AA39" s="33">
        <f>IF(Tracker_BD[[#This Row],[Fault Acknowledgement Time ]]="NA","",(Tracker_BD[[#This Row],[Fault Acknowledgement Time ]]-Tracker_BD[[#This Row],[Fault Time]])*24)</f>
        <v>0</v>
      </c>
      <c r="AB39" s="33">
        <f>IFERROR((Tracker_BD[[#This Row],[Work Start time on Fault]]-Tracker_BD[[#This Row],[Fault Time]])*24,"")</f>
        <v>0</v>
      </c>
      <c r="AC39" s="33">
        <f>IFERROR((Tracker_BD[[#This Row],[Work Completion time on fault]]-Tracker_BD[[#This Row],[Fault Time]])*24,"")</f>
        <v>1.2499999999999996</v>
      </c>
      <c r="AD39" s="33">
        <f>IFERROR((Tracker_BD[[#This Row],[Work Completion time on fault]]-Tracker_BD[[#This Row],[Fault Time]])*24,"")</f>
        <v>1.2499999999999996</v>
      </c>
      <c r="AE39" t="s">
        <v>404</v>
      </c>
      <c r="AF39" t="s">
        <v>266</v>
      </c>
      <c r="AG39" s="2"/>
      <c r="AH39" s="100"/>
      <c r="AI39" s="33">
        <f>IFERROR(Tracker_BD[[#This Row],[Breakdown Time]]*Tracker_BD[[#This Row],[Plant Equivalent Weightage]],"")</f>
        <v>0</v>
      </c>
    </row>
    <row r="40" spans="1:35">
      <c r="A40" s="2">
        <f t="shared" si="0"/>
        <v>37</v>
      </c>
      <c r="B40" s="2" t="s">
        <v>4</v>
      </c>
      <c r="C40" s="2">
        <v>2025</v>
      </c>
      <c r="D40" s="2" t="s">
        <v>211</v>
      </c>
      <c r="E40" s="2" t="s">
        <v>211</v>
      </c>
      <c r="F40" s="36">
        <v>45748</v>
      </c>
      <c r="G40" s="2">
        <v>30</v>
      </c>
      <c r="H40" s="37">
        <v>45766</v>
      </c>
      <c r="I40" s="39">
        <f>IFERROR(VLOOKUP(Tracker_BD[[#This Row],[Date]],Raw_Data[[Date]:[Sunset Time (POA&lt;20 W/m2)]],3,0),"")</f>
        <v>0.26597222222222222</v>
      </c>
      <c r="J40" s="39">
        <f>IFERROR(VLOOKUP(Tracker_BD[[#This Row],[Date]],Raw_Data[[Date]:[Sunset Time (POA&lt;20 W/m2)]],4,0),"")</f>
        <v>0.7583333333333333</v>
      </c>
      <c r="K40" s="33">
        <f>IFERROR((Tracker_BD[[#This Row],[Sunset Time (POA&lt;20 W/m2)]]-Tracker_BD[[#This Row],[Sunrise Time (POA&gt;20 W/m2)]])*24,"")</f>
        <v>11.816666666666666</v>
      </c>
      <c r="L40" s="2" t="s">
        <v>267</v>
      </c>
      <c r="M40" s="177"/>
      <c r="N40">
        <v>0</v>
      </c>
      <c r="O40" s="211" t="s">
        <v>187</v>
      </c>
      <c r="P40" s="108" t="s">
        <v>268</v>
      </c>
      <c r="Q40" s="108" t="s">
        <v>270</v>
      </c>
      <c r="R40">
        <v>73</v>
      </c>
      <c r="S40" s="108" t="s">
        <v>406</v>
      </c>
      <c r="T40" t="s">
        <v>269</v>
      </c>
      <c r="U40" t="s">
        <v>293</v>
      </c>
      <c r="V40" t="s">
        <v>293</v>
      </c>
      <c r="W40" s="39">
        <v>0.36458333333333331</v>
      </c>
      <c r="X40" s="39">
        <v>0.36458333333333331</v>
      </c>
      <c r="Y40" s="39">
        <v>0.36458333333333331</v>
      </c>
      <c r="Z40" s="39">
        <v>0.40972222222222221</v>
      </c>
      <c r="AA40" s="33">
        <f>IF(Tracker_BD[[#This Row],[Fault Acknowledgement Time ]]="NA","",(Tracker_BD[[#This Row],[Fault Acknowledgement Time ]]-Tracker_BD[[#This Row],[Fault Time]])*24)</f>
        <v>0</v>
      </c>
      <c r="AB40" s="33">
        <f>IFERROR((Tracker_BD[[#This Row],[Work Start time on Fault]]-Tracker_BD[[#This Row],[Fault Time]])*24,"")</f>
        <v>0</v>
      </c>
      <c r="AC40" s="33">
        <f>IFERROR((Tracker_BD[[#This Row],[Work Completion time on fault]]-Tracker_BD[[#This Row],[Fault Time]])*24,"")</f>
        <v>1.0833333333333335</v>
      </c>
      <c r="AD40" s="33">
        <f>IFERROR((Tracker_BD[[#This Row],[Work Completion time on fault]]-Tracker_BD[[#This Row],[Fault Time]])*24,"")</f>
        <v>1.0833333333333335</v>
      </c>
      <c r="AE40" t="s">
        <v>333</v>
      </c>
      <c r="AF40" t="s">
        <v>266</v>
      </c>
      <c r="AG40" s="2"/>
      <c r="AH40" s="100"/>
      <c r="AI40" s="33">
        <f>IFERROR(Tracker_BD[[#This Row],[Breakdown Time]]*Tracker_BD[[#This Row],[Plant Equivalent Weightage]],"")</f>
        <v>0</v>
      </c>
    </row>
    <row r="41" spans="1:35">
      <c r="A41" s="2">
        <f t="shared" si="0"/>
        <v>38</v>
      </c>
      <c r="B41" s="2" t="s">
        <v>4</v>
      </c>
      <c r="C41" s="2">
        <v>2025</v>
      </c>
      <c r="D41" s="2" t="s">
        <v>211</v>
      </c>
      <c r="E41" s="2" t="s">
        <v>211</v>
      </c>
      <c r="F41" s="36">
        <v>45748</v>
      </c>
      <c r="G41" s="2">
        <f>DAY(EOMONTH(Tracker_BD[[#This Row],[Month Year]],0))</f>
        <v>30</v>
      </c>
      <c r="H41" s="37">
        <v>45766</v>
      </c>
      <c r="I41" s="39">
        <f>IFERROR(VLOOKUP(Tracker_BD[[#This Row],[Date]],Raw_Data[[Date]:[Sunset Time (POA&lt;20 W/m2)]],3,0),"")</f>
        <v>0.26597222222222222</v>
      </c>
      <c r="J41" s="39">
        <f>IFERROR(VLOOKUP(Tracker_BD[[#This Row],[Date]],Raw_Data[[Date]:[Sunset Time (POA&lt;20 W/m2)]],4,0),"")</f>
        <v>0.7583333333333333</v>
      </c>
      <c r="K41" s="33">
        <f>IFERROR((Tracker_BD[[#This Row],[Sunset Time (POA&lt;20 W/m2)]]-Tracker_BD[[#This Row],[Sunrise Time (POA&gt;20 W/m2)]])*24,"")</f>
        <v>11.816666666666666</v>
      </c>
      <c r="L41" s="2" t="s">
        <v>267</v>
      </c>
      <c r="M41" s="177"/>
      <c r="N41">
        <v>0</v>
      </c>
      <c r="O41" s="211" t="s">
        <v>187</v>
      </c>
      <c r="P41" s="108" t="s">
        <v>268</v>
      </c>
      <c r="Q41" s="108" t="s">
        <v>270</v>
      </c>
      <c r="R41">
        <v>67</v>
      </c>
      <c r="S41" s="108" t="s">
        <v>424</v>
      </c>
      <c r="T41" t="s">
        <v>269</v>
      </c>
      <c r="U41" t="s">
        <v>293</v>
      </c>
      <c r="V41" t="s">
        <v>293</v>
      </c>
      <c r="W41" s="39">
        <v>0.39930555555555558</v>
      </c>
      <c r="X41" s="39">
        <v>0.39930555555555558</v>
      </c>
      <c r="Y41" s="39">
        <v>0.39930555555555558</v>
      </c>
      <c r="Z41" s="39">
        <v>0.44791666666666669</v>
      </c>
      <c r="AA41" s="33">
        <f>IF(Tracker_BD[[#This Row],[Fault Acknowledgement Time ]]="NA","",(Tracker_BD[[#This Row],[Fault Acknowledgement Time ]]-Tracker_BD[[#This Row],[Fault Time]])*24)</f>
        <v>0</v>
      </c>
      <c r="AB41" s="33">
        <f>IFERROR((Tracker_BD[[#This Row],[Work Start time on Fault]]-Tracker_BD[[#This Row],[Fault Time]])*24,"")</f>
        <v>0</v>
      </c>
      <c r="AC41" s="33">
        <f>IFERROR((Tracker_BD[[#This Row],[Work Completion time on fault]]-Tracker_BD[[#This Row],[Fault Time]])*24,"")</f>
        <v>1.1666666666666665</v>
      </c>
      <c r="AD41" s="33">
        <f>IFERROR((Tracker_BD[[#This Row],[Work Completion time on fault]]-Tracker_BD[[#This Row],[Fault Time]])*24,"")</f>
        <v>1.1666666666666665</v>
      </c>
      <c r="AE41" t="s">
        <v>404</v>
      </c>
      <c r="AF41" t="s">
        <v>266</v>
      </c>
      <c r="AG41" s="2"/>
      <c r="AH41" s="100"/>
      <c r="AI41" s="33">
        <f>IFERROR(Tracker_BD[[#This Row],[Breakdown Time]]*Tracker_BD[[#This Row],[Plant Equivalent Weightage]],"")</f>
        <v>0</v>
      </c>
    </row>
    <row r="42" spans="1:35">
      <c r="A42" s="2">
        <f t="shared" si="0"/>
        <v>39</v>
      </c>
      <c r="B42" s="2" t="s">
        <v>4</v>
      </c>
      <c r="C42" s="2">
        <v>2025</v>
      </c>
      <c r="D42" s="2" t="s">
        <v>211</v>
      </c>
      <c r="E42" s="2" t="s">
        <v>211</v>
      </c>
      <c r="F42" s="36">
        <v>45748</v>
      </c>
      <c r="G42" s="2">
        <f>DAY(EOMONTH(Tracker_BD[[#This Row],[Month Year]],0))</f>
        <v>30</v>
      </c>
      <c r="H42" s="37">
        <v>45766</v>
      </c>
      <c r="I42" s="39">
        <f>IFERROR(VLOOKUP(Tracker_BD[[#This Row],[Date]],Raw_Data[[Date]:[Sunset Time (POA&lt;20 W/m2)]],3,0),"")</f>
        <v>0.26597222222222222</v>
      </c>
      <c r="J42" s="39">
        <f>IFERROR(VLOOKUP(Tracker_BD[[#This Row],[Date]],Raw_Data[[Date]:[Sunset Time (POA&lt;20 W/m2)]],4,0),"")</f>
        <v>0.7583333333333333</v>
      </c>
      <c r="K42" s="33">
        <f>IFERROR((Tracker_BD[[#This Row],[Sunset Time (POA&lt;20 W/m2)]]-Tracker_BD[[#This Row],[Sunrise Time (POA&gt;20 W/m2)]])*24,"")</f>
        <v>11.816666666666666</v>
      </c>
      <c r="L42" s="2" t="s">
        <v>267</v>
      </c>
      <c r="M42" s="177"/>
      <c r="N42">
        <v>0</v>
      </c>
      <c r="O42" s="211" t="s">
        <v>186</v>
      </c>
      <c r="P42" s="108" t="s">
        <v>268</v>
      </c>
      <c r="Q42" s="108" t="s">
        <v>270</v>
      </c>
      <c r="R42">
        <v>64</v>
      </c>
      <c r="S42" s="108" t="s">
        <v>408</v>
      </c>
      <c r="T42" t="s">
        <v>269</v>
      </c>
      <c r="U42" t="s">
        <v>293</v>
      </c>
      <c r="V42" t="s">
        <v>293</v>
      </c>
      <c r="W42" s="39">
        <v>0.41666666666666669</v>
      </c>
      <c r="X42" s="39">
        <v>0.41666666666666669</v>
      </c>
      <c r="Y42" s="39">
        <v>0.41666666666666669</v>
      </c>
      <c r="Z42" s="39">
        <v>0.45833333333333331</v>
      </c>
      <c r="AA42" s="33">
        <f>IF(Tracker_BD[[#This Row],[Fault Acknowledgement Time ]]="NA","",(Tracker_BD[[#This Row],[Fault Acknowledgement Time ]]-Tracker_BD[[#This Row],[Fault Time]])*24)</f>
        <v>0</v>
      </c>
      <c r="AB42" s="33">
        <f>IFERROR((Tracker_BD[[#This Row],[Work Start time on Fault]]-Tracker_BD[[#This Row],[Fault Time]])*24,"")</f>
        <v>0</v>
      </c>
      <c r="AC42" s="33">
        <f>IFERROR((Tracker_BD[[#This Row],[Work Completion time on fault]]-Tracker_BD[[#This Row],[Fault Time]])*24,"")</f>
        <v>0.99999999999999911</v>
      </c>
      <c r="AD42" s="33">
        <f>IFERROR((Tracker_BD[[#This Row],[Work Completion time on fault]]-Tracker_BD[[#This Row],[Fault Time]])*24,"")</f>
        <v>0.99999999999999911</v>
      </c>
      <c r="AE42" t="s">
        <v>403</v>
      </c>
      <c r="AF42" t="s">
        <v>266</v>
      </c>
      <c r="AG42" s="2"/>
      <c r="AH42" s="100"/>
      <c r="AI42" s="33">
        <f>IFERROR(Tracker_BD[[#This Row],[Breakdown Time]]*Tracker_BD[[#This Row],[Plant Equivalent Weightage]],"")</f>
        <v>0</v>
      </c>
    </row>
    <row r="43" spans="1:35">
      <c r="A43" s="2">
        <f t="shared" si="0"/>
        <v>40</v>
      </c>
      <c r="B43" s="2" t="s">
        <v>4</v>
      </c>
      <c r="C43" s="2">
        <v>2025</v>
      </c>
      <c r="D43" s="2" t="s">
        <v>211</v>
      </c>
      <c r="E43" s="2" t="s">
        <v>211</v>
      </c>
      <c r="F43" s="36">
        <v>45748</v>
      </c>
      <c r="G43" s="2">
        <f>DAY(EOMONTH(Tracker_BD[[#This Row],[Month Year]],0))</f>
        <v>30</v>
      </c>
      <c r="H43" s="37">
        <v>45767</v>
      </c>
      <c r="I43" s="39">
        <f>IFERROR(VLOOKUP(Tracker_BD[[#This Row],[Date]],Raw_Data[[Date]:[Sunset Time (POA&lt;20 W/m2)]],3,0),"")</f>
        <v>0.2673611111111111</v>
      </c>
      <c r="J43" s="39">
        <f>IFERROR(VLOOKUP(Tracker_BD[[#This Row],[Date]],Raw_Data[[Date]:[Sunset Time (POA&lt;20 W/m2)]],4,0),"")</f>
        <v>0.75347222222222221</v>
      </c>
      <c r="K43" s="33">
        <f>IFERROR((Tracker_BD[[#This Row],[Sunset Time (POA&lt;20 W/m2)]]-Tracker_BD[[#This Row],[Sunrise Time (POA&gt;20 W/m2)]])*24,"")</f>
        <v>11.666666666666666</v>
      </c>
      <c r="L43" s="2" t="s">
        <v>267</v>
      </c>
      <c r="M43" s="177"/>
      <c r="N43">
        <v>0</v>
      </c>
      <c r="O43" s="211" t="s">
        <v>185</v>
      </c>
      <c r="P43" s="108" t="s">
        <v>268</v>
      </c>
      <c r="Q43" s="108" t="s">
        <v>270</v>
      </c>
      <c r="R43" s="140">
        <v>120</v>
      </c>
      <c r="S43" s="108" t="s">
        <v>355</v>
      </c>
      <c r="T43" t="s">
        <v>269</v>
      </c>
      <c r="U43" t="s">
        <v>293</v>
      </c>
      <c r="V43" t="s">
        <v>293</v>
      </c>
      <c r="W43" s="39">
        <v>0.40625</v>
      </c>
      <c r="X43" s="39">
        <v>0.40625</v>
      </c>
      <c r="Y43" s="39">
        <v>0.40625</v>
      </c>
      <c r="Z43" s="39">
        <v>0.46875</v>
      </c>
      <c r="AA43" s="33">
        <f>IF(Tracker_BD[[#This Row],[Fault Acknowledgement Time ]]="NA","",(Tracker_BD[[#This Row],[Fault Acknowledgement Time ]]-Tracker_BD[[#This Row],[Fault Time]])*24)</f>
        <v>0</v>
      </c>
      <c r="AB43" s="33">
        <f>IFERROR((Tracker_BD[[#This Row],[Work Start time on Fault]]-Tracker_BD[[#This Row],[Fault Time]])*24,"")</f>
        <v>0</v>
      </c>
      <c r="AC43" s="33">
        <f>IFERROR((Tracker_BD[[#This Row],[Work Completion time on fault]]-Tracker_BD[[#This Row],[Fault Time]])*24,"")</f>
        <v>1.5</v>
      </c>
      <c r="AD43" s="33">
        <f>IFERROR((Tracker_BD[[#This Row],[Work Completion time on fault]]-Tracker_BD[[#This Row],[Fault Time]])*24,"")</f>
        <v>1.5</v>
      </c>
      <c r="AE43" t="s">
        <v>328</v>
      </c>
      <c r="AF43" t="s">
        <v>266</v>
      </c>
      <c r="AG43" s="2"/>
      <c r="AH43" s="100"/>
      <c r="AI43" s="33">
        <f>IFERROR(Tracker_BD[[#This Row],[Breakdown Time]]*Tracker_BD[[#This Row],[Plant Equivalent Weightage]],"")</f>
        <v>0</v>
      </c>
    </row>
    <row r="44" spans="1:35">
      <c r="A44" s="2">
        <f t="shared" si="0"/>
        <v>41</v>
      </c>
      <c r="B44" s="2" t="s">
        <v>4</v>
      </c>
      <c r="C44" s="2">
        <v>2025</v>
      </c>
      <c r="D44" s="2" t="s">
        <v>211</v>
      </c>
      <c r="E44" s="2" t="s">
        <v>211</v>
      </c>
      <c r="F44" s="36">
        <v>45748</v>
      </c>
      <c r="G44" s="2">
        <f>DAY(EOMONTH(Tracker_BD[[#This Row],[Month Year]],0))</f>
        <v>30</v>
      </c>
      <c r="H44" s="37">
        <v>45768</v>
      </c>
      <c r="I44" s="39">
        <f>IFERROR(VLOOKUP(Tracker_BD[[#This Row],[Date]],Raw_Data[[Date]:[Sunset Time (POA&lt;20 W/m2)]],3,0),"")</f>
        <v>0.26319444444444445</v>
      </c>
      <c r="J44" s="39">
        <f>IFERROR(VLOOKUP(Tracker_BD[[#This Row],[Date]],Raw_Data[[Date]:[Sunset Time (POA&lt;20 W/m2)]],4,0),"")</f>
        <v>0.76666666666666672</v>
      </c>
      <c r="K44" s="33">
        <f>IFERROR((Tracker_BD[[#This Row],[Sunset Time (POA&lt;20 W/m2)]]-Tracker_BD[[#This Row],[Sunrise Time (POA&gt;20 W/m2)]])*24,"")</f>
        <v>12.083333333333336</v>
      </c>
      <c r="L44" s="2" t="s">
        <v>267</v>
      </c>
      <c r="M44" s="177"/>
      <c r="N44">
        <v>0</v>
      </c>
      <c r="O44" s="211" t="s">
        <v>186</v>
      </c>
      <c r="P44" s="108" t="s">
        <v>272</v>
      </c>
      <c r="Q44" s="108" t="s">
        <v>268</v>
      </c>
      <c r="R44" s="140">
        <v>12</v>
      </c>
      <c r="S44" s="108" t="s">
        <v>377</v>
      </c>
      <c r="T44" t="s">
        <v>269</v>
      </c>
      <c r="U44" t="s">
        <v>293</v>
      </c>
      <c r="V44" t="s">
        <v>293</v>
      </c>
      <c r="W44" s="39">
        <v>0.59027777777777779</v>
      </c>
      <c r="X44" s="39">
        <v>0.59027777777777779</v>
      </c>
      <c r="Y44" s="39">
        <v>0.59027777777777779</v>
      </c>
      <c r="Z44" s="39">
        <v>0.61805555555555558</v>
      </c>
      <c r="AA44" s="33">
        <f>IF(Tracker_BD[[#This Row],[Fault Acknowledgement Time ]]="NA","",(Tracker_BD[[#This Row],[Fault Acknowledgement Time ]]-Tracker_BD[[#This Row],[Fault Time]])*24)</f>
        <v>0</v>
      </c>
      <c r="AB44" s="33">
        <f>IFERROR((Tracker_BD[[#This Row],[Work Start time on Fault]]-Tracker_BD[[#This Row],[Fault Time]])*24,"")</f>
        <v>0</v>
      </c>
      <c r="AC44" s="33">
        <f>IFERROR((Tracker_BD[[#This Row],[Work Completion time on fault]]-Tracker_BD[[#This Row],[Fault Time]])*24,"")</f>
        <v>0.66666666666666696</v>
      </c>
      <c r="AD44" s="33">
        <f>IFERROR((Tracker_BD[[#This Row],[Work Completion time on fault]]-Tracker_BD[[#This Row],[Fault Time]])*24,"")</f>
        <v>0.66666666666666696</v>
      </c>
      <c r="AE44" t="s">
        <v>333</v>
      </c>
      <c r="AF44" t="s">
        <v>266</v>
      </c>
      <c r="AG44" s="2"/>
      <c r="AH44" s="100"/>
      <c r="AI44" s="33">
        <f>IFERROR(Tracker_BD[[#This Row],[Breakdown Time]]*Tracker_BD[[#This Row],[Plant Equivalent Weightage]],"")</f>
        <v>0</v>
      </c>
    </row>
    <row r="45" spans="1:35">
      <c r="A45" s="2">
        <f t="shared" si="0"/>
        <v>42</v>
      </c>
      <c r="B45" s="2" t="s">
        <v>4</v>
      </c>
      <c r="C45" s="2">
        <v>2025</v>
      </c>
      <c r="D45" s="2" t="s">
        <v>211</v>
      </c>
      <c r="E45" s="2" t="s">
        <v>211</v>
      </c>
      <c r="F45" s="36">
        <v>45748</v>
      </c>
      <c r="G45" s="2">
        <f>DAY(EOMONTH(Tracker_BD[[#This Row],[Month Year]],0))</f>
        <v>30</v>
      </c>
      <c r="H45" s="37">
        <v>45768</v>
      </c>
      <c r="I45" s="39">
        <f>IFERROR(VLOOKUP(Tracker_BD[[#This Row],[Date]],Raw_Data[[Date]:[Sunset Time (POA&lt;20 W/m2)]],3,0),"")</f>
        <v>0.26319444444444445</v>
      </c>
      <c r="J45" s="39">
        <f>IFERROR(VLOOKUP(Tracker_BD[[#This Row],[Date]],Raw_Data[[Date]:[Sunset Time (POA&lt;20 W/m2)]],4,0),"")</f>
        <v>0.76666666666666672</v>
      </c>
      <c r="K45" s="33">
        <f>IFERROR((Tracker_BD[[#This Row],[Sunset Time (POA&lt;20 W/m2)]]-Tracker_BD[[#This Row],[Sunrise Time (POA&gt;20 W/m2)]])*24,"")</f>
        <v>12.083333333333336</v>
      </c>
      <c r="L45" s="2" t="s">
        <v>267</v>
      </c>
      <c r="M45" s="177"/>
      <c r="N45">
        <v>0</v>
      </c>
      <c r="O45" s="211" t="s">
        <v>184</v>
      </c>
      <c r="P45" s="108" t="s">
        <v>263</v>
      </c>
      <c r="Q45" s="108" t="s">
        <v>271</v>
      </c>
      <c r="R45" s="140">
        <v>86</v>
      </c>
      <c r="S45" s="108" t="s">
        <v>375</v>
      </c>
      <c r="T45" t="s">
        <v>269</v>
      </c>
      <c r="U45" t="s">
        <v>293</v>
      </c>
      <c r="V45" t="s">
        <v>293</v>
      </c>
      <c r="W45" s="39">
        <v>0.61111111111111116</v>
      </c>
      <c r="X45" s="39">
        <v>0.61111111111111116</v>
      </c>
      <c r="Y45" s="39">
        <v>0.61111111111111116</v>
      </c>
      <c r="Z45" s="39">
        <v>0.65277777777777779</v>
      </c>
      <c r="AA45" s="33">
        <f>IF(Tracker_BD[[#This Row],[Fault Acknowledgement Time ]]="NA","",(Tracker_BD[[#This Row],[Fault Acknowledgement Time ]]-Tracker_BD[[#This Row],[Fault Time]])*24)</f>
        <v>0</v>
      </c>
      <c r="AB45" s="33">
        <f>IFERROR((Tracker_BD[[#This Row],[Work Start time on Fault]]-Tracker_BD[[#This Row],[Fault Time]])*24,"")</f>
        <v>0</v>
      </c>
      <c r="AC45" s="33">
        <f>IFERROR((Tracker_BD[[#This Row],[Work Completion time on fault]]-Tracker_BD[[#This Row],[Fault Time]])*24,"")</f>
        <v>0.99999999999999911</v>
      </c>
      <c r="AD45" s="33">
        <f>IFERROR((Tracker_BD[[#This Row],[Work Completion time on fault]]-Tracker_BD[[#This Row],[Fault Time]])*24,"")</f>
        <v>0.99999999999999911</v>
      </c>
      <c r="AE45" t="s">
        <v>403</v>
      </c>
      <c r="AF45" t="s">
        <v>266</v>
      </c>
      <c r="AG45" s="2"/>
      <c r="AH45" s="100"/>
      <c r="AI45" s="33">
        <f>IFERROR(Tracker_BD[[#This Row],[Breakdown Time]]*Tracker_BD[[#This Row],[Plant Equivalent Weightage]],"")</f>
        <v>0</v>
      </c>
    </row>
    <row r="46" spans="1:35">
      <c r="A46" s="2">
        <f t="shared" si="0"/>
        <v>43</v>
      </c>
      <c r="B46" s="2" t="s">
        <v>4</v>
      </c>
      <c r="C46" s="2">
        <v>2025</v>
      </c>
      <c r="D46" s="2" t="s">
        <v>211</v>
      </c>
      <c r="E46" s="2" t="s">
        <v>211</v>
      </c>
      <c r="F46" s="36">
        <v>45748</v>
      </c>
      <c r="G46" s="2">
        <f>DAY(EOMONTH(Tracker_BD[[#This Row],[Month Year]],0))</f>
        <v>30</v>
      </c>
      <c r="H46" s="37">
        <v>45768</v>
      </c>
      <c r="I46" s="39">
        <f>IFERROR(VLOOKUP(Tracker_BD[[#This Row],[Date]],Raw_Data[[Date]:[Sunset Time (POA&lt;20 W/m2)]],3,0),"")</f>
        <v>0.26319444444444445</v>
      </c>
      <c r="J46" s="39">
        <f>IFERROR(VLOOKUP(Tracker_BD[[#This Row],[Date]],Raw_Data[[Date]:[Sunset Time (POA&lt;20 W/m2)]],4,0),"")</f>
        <v>0.76666666666666672</v>
      </c>
      <c r="K46" s="33">
        <f>IFERROR((Tracker_BD[[#This Row],[Sunset Time (POA&lt;20 W/m2)]]-Tracker_BD[[#This Row],[Sunrise Time (POA&gt;20 W/m2)]])*24,"")</f>
        <v>12.083333333333336</v>
      </c>
      <c r="L46" s="2" t="s">
        <v>267</v>
      </c>
      <c r="M46" s="177"/>
      <c r="N46">
        <v>0</v>
      </c>
      <c r="O46" s="211" t="s">
        <v>184</v>
      </c>
      <c r="P46" s="108" t="s">
        <v>263</v>
      </c>
      <c r="Q46" s="108" t="s">
        <v>271</v>
      </c>
      <c r="R46" s="140">
        <v>86</v>
      </c>
      <c r="S46" s="108" t="s">
        <v>310</v>
      </c>
      <c r="T46" t="s">
        <v>269</v>
      </c>
      <c r="U46" t="s">
        <v>293</v>
      </c>
      <c r="V46" t="s">
        <v>293</v>
      </c>
      <c r="W46" s="39">
        <v>0.64930555555555558</v>
      </c>
      <c r="X46" s="39">
        <v>0.64930555555555558</v>
      </c>
      <c r="Y46" s="39">
        <v>0.64930555555555558</v>
      </c>
      <c r="Z46" s="39">
        <v>0.67361111111111116</v>
      </c>
      <c r="AA46" s="33">
        <f>IF(Tracker_BD[[#This Row],[Fault Acknowledgement Time ]]="NA","",(Tracker_BD[[#This Row],[Fault Acknowledgement Time ]]-Tracker_BD[[#This Row],[Fault Time]])*24)</f>
        <v>0</v>
      </c>
      <c r="AB46" s="33">
        <f>IFERROR((Tracker_BD[[#This Row],[Work Start time on Fault]]-Tracker_BD[[#This Row],[Fault Time]])*24,"")</f>
        <v>0</v>
      </c>
      <c r="AC46" s="33">
        <f>IFERROR((Tracker_BD[[#This Row],[Work Completion time on fault]]-Tracker_BD[[#This Row],[Fault Time]])*24,"")</f>
        <v>0.58333333333333393</v>
      </c>
      <c r="AD46" s="33">
        <f>IFERROR((Tracker_BD[[#This Row],[Work Completion time on fault]]-Tracker_BD[[#This Row],[Fault Time]])*24,"")</f>
        <v>0.58333333333333393</v>
      </c>
      <c r="AE46" t="s">
        <v>333</v>
      </c>
      <c r="AF46" t="s">
        <v>266</v>
      </c>
      <c r="AG46" s="2"/>
      <c r="AH46" s="100"/>
      <c r="AI46" s="33">
        <f>IFERROR(Tracker_BD[[#This Row],[Breakdown Time]]*Tracker_BD[[#This Row],[Plant Equivalent Weightage]],"")</f>
        <v>0</v>
      </c>
    </row>
    <row r="47" spans="1:35">
      <c r="A47" s="2">
        <f t="shared" si="0"/>
        <v>44</v>
      </c>
      <c r="B47" s="2" t="s">
        <v>4</v>
      </c>
      <c r="C47" s="2">
        <v>2025</v>
      </c>
      <c r="D47" s="2" t="s">
        <v>211</v>
      </c>
      <c r="E47" s="2" t="s">
        <v>211</v>
      </c>
      <c r="F47" s="36">
        <v>45748</v>
      </c>
      <c r="G47" s="2">
        <f>DAY(EOMONTH(Tracker_BD[[#This Row],[Month Year]],0))</f>
        <v>30</v>
      </c>
      <c r="H47" s="37">
        <v>45769</v>
      </c>
      <c r="I47" s="39">
        <f>IFERROR(VLOOKUP(Tracker_BD[[#This Row],[Date]],Raw_Data[[Date]:[Sunset Time (POA&lt;20 W/m2)]],3,0),"")</f>
        <v>0.26041666666666669</v>
      </c>
      <c r="J47" s="39">
        <f>IFERROR(VLOOKUP(Tracker_BD[[#This Row],[Date]],Raw_Data[[Date]:[Sunset Time (POA&lt;20 W/m2)]],4,0),"")</f>
        <v>0.76736111111111116</v>
      </c>
      <c r="K47" s="33">
        <f>IFERROR((Tracker_BD[[#This Row],[Sunset Time (POA&lt;20 W/m2)]]-Tracker_BD[[#This Row],[Sunrise Time (POA&gt;20 W/m2)]])*24,"")</f>
        <v>12.166666666666666</v>
      </c>
      <c r="L47" s="2" t="s">
        <v>267</v>
      </c>
      <c r="M47" s="177"/>
      <c r="N47">
        <v>0</v>
      </c>
      <c r="O47" s="211" t="s">
        <v>187</v>
      </c>
      <c r="P47" s="108" t="s">
        <v>263</v>
      </c>
      <c r="Q47" s="108" t="s">
        <v>271</v>
      </c>
      <c r="R47" s="140">
        <v>116</v>
      </c>
      <c r="S47" s="108" t="s">
        <v>343</v>
      </c>
      <c r="T47" t="s">
        <v>269</v>
      </c>
      <c r="U47" t="s">
        <v>293</v>
      </c>
      <c r="V47" t="s">
        <v>293</v>
      </c>
      <c r="W47" s="39">
        <v>0.67361111111111116</v>
      </c>
      <c r="X47" s="39">
        <v>0.67361111111111116</v>
      </c>
      <c r="Y47" s="39">
        <v>0.67361111111111116</v>
      </c>
      <c r="Z47" s="39">
        <v>0.69444444444444442</v>
      </c>
      <c r="AA47" s="33">
        <f>IF(Tracker_BD[[#This Row],[Fault Acknowledgement Time ]]="NA","",(Tracker_BD[[#This Row],[Fault Acknowledgement Time ]]-Tracker_BD[[#This Row],[Fault Time]])*24)</f>
        <v>0</v>
      </c>
      <c r="AB47" s="33">
        <f>IFERROR((Tracker_BD[[#This Row],[Work Start time on Fault]]-Tracker_BD[[#This Row],[Fault Time]])*24,"")</f>
        <v>0</v>
      </c>
      <c r="AC47" s="33">
        <f>IFERROR((Tracker_BD[[#This Row],[Work Completion time on fault]]-Tracker_BD[[#This Row],[Fault Time]])*24,"")</f>
        <v>0.49999999999999822</v>
      </c>
      <c r="AD47" s="33">
        <f>IFERROR((Tracker_BD[[#This Row],[Work Completion time on fault]]-Tracker_BD[[#This Row],[Fault Time]])*24,"")</f>
        <v>0.49999999999999822</v>
      </c>
      <c r="AE47" t="s">
        <v>328</v>
      </c>
      <c r="AF47" t="s">
        <v>266</v>
      </c>
      <c r="AG47" s="2"/>
      <c r="AH47" s="100"/>
      <c r="AI47" s="33">
        <f>IFERROR(Tracker_BD[[#This Row],[Breakdown Time]]*Tracker_BD[[#This Row],[Plant Equivalent Weightage]],"")</f>
        <v>0</v>
      </c>
    </row>
    <row r="48" spans="1:35">
      <c r="A48" s="2">
        <f t="shared" si="0"/>
        <v>45</v>
      </c>
      <c r="B48" s="2" t="s">
        <v>4</v>
      </c>
      <c r="C48" s="2">
        <v>2025</v>
      </c>
      <c r="D48" s="2" t="s">
        <v>211</v>
      </c>
      <c r="E48" s="2" t="s">
        <v>211</v>
      </c>
      <c r="F48" s="36">
        <v>45748</v>
      </c>
      <c r="G48" s="2">
        <f>DAY(EOMONTH(Tracker_BD[[#This Row],[Month Year]],0))</f>
        <v>30</v>
      </c>
      <c r="H48" s="37">
        <v>45769</v>
      </c>
      <c r="I48" s="39">
        <f>IFERROR(VLOOKUP(Tracker_BD[[#This Row],[Date]],Raw_Data[[Date]:[Sunset Time (POA&lt;20 W/m2)]],3,0),"")</f>
        <v>0.26041666666666669</v>
      </c>
      <c r="J48" s="39">
        <f>IFERROR(VLOOKUP(Tracker_BD[[#This Row],[Date]],Raw_Data[[Date]:[Sunset Time (POA&lt;20 W/m2)]],4,0),"")</f>
        <v>0.76736111111111116</v>
      </c>
      <c r="K48" s="33">
        <f>IFERROR((Tracker_BD[[#This Row],[Sunset Time (POA&lt;20 W/m2)]]-Tracker_BD[[#This Row],[Sunrise Time (POA&gt;20 W/m2)]])*24,"")</f>
        <v>12.166666666666666</v>
      </c>
      <c r="L48" s="2" t="s">
        <v>267</v>
      </c>
      <c r="M48" s="177"/>
      <c r="N48">
        <v>0</v>
      </c>
      <c r="O48" s="211" t="s">
        <v>188</v>
      </c>
      <c r="P48" s="108" t="s">
        <v>270</v>
      </c>
      <c r="Q48" s="108" t="s">
        <v>263</v>
      </c>
      <c r="R48" s="140">
        <v>19</v>
      </c>
      <c r="S48" s="108" t="s">
        <v>354</v>
      </c>
      <c r="T48" t="s">
        <v>269</v>
      </c>
      <c r="U48" t="s">
        <v>293</v>
      </c>
      <c r="V48" t="s">
        <v>293</v>
      </c>
      <c r="W48" s="39">
        <v>0.72222222222222221</v>
      </c>
      <c r="X48" s="39">
        <v>0.72222222222222221</v>
      </c>
      <c r="Y48" s="39">
        <v>0.72222222222222221</v>
      </c>
      <c r="Z48" s="39">
        <v>0.74305555555555558</v>
      </c>
      <c r="AA48" s="33">
        <f>IF(Tracker_BD[[#This Row],[Fault Acknowledgement Time ]]="NA","",(Tracker_BD[[#This Row],[Fault Acknowledgement Time ]]-Tracker_BD[[#This Row],[Fault Time]])*24)</f>
        <v>0</v>
      </c>
      <c r="AB48" s="33">
        <f>IFERROR((Tracker_BD[[#This Row],[Work Start time on Fault]]-Tracker_BD[[#This Row],[Fault Time]])*24,"")</f>
        <v>0</v>
      </c>
      <c r="AC48" s="33">
        <f>IFERROR((Tracker_BD[[#This Row],[Work Completion time on fault]]-Tracker_BD[[#This Row],[Fault Time]])*24,"")</f>
        <v>0.50000000000000089</v>
      </c>
      <c r="AD48" s="33">
        <f>IFERROR((Tracker_BD[[#This Row],[Work Completion time on fault]]-Tracker_BD[[#This Row],[Fault Time]])*24,"")</f>
        <v>0.50000000000000089</v>
      </c>
      <c r="AE48" t="s">
        <v>333</v>
      </c>
      <c r="AF48" t="s">
        <v>266</v>
      </c>
      <c r="AG48" s="2"/>
      <c r="AH48" s="100"/>
      <c r="AI48" s="33">
        <f>IFERROR(Tracker_BD[[#This Row],[Breakdown Time]]*Tracker_BD[[#This Row],[Plant Equivalent Weightage]],"")</f>
        <v>0</v>
      </c>
    </row>
    <row r="49" spans="1:35">
      <c r="A49" s="2">
        <f t="shared" si="0"/>
        <v>46</v>
      </c>
      <c r="B49" s="2" t="s">
        <v>4</v>
      </c>
      <c r="C49" s="2">
        <v>2025</v>
      </c>
      <c r="D49" s="2" t="s">
        <v>211</v>
      </c>
      <c r="E49" s="2" t="s">
        <v>211</v>
      </c>
      <c r="F49" s="36">
        <v>45748</v>
      </c>
      <c r="G49" s="2">
        <f>DAY(EOMONTH(Tracker_BD[[#This Row],[Month Year]],0))</f>
        <v>30</v>
      </c>
      <c r="H49" s="37">
        <v>45771</v>
      </c>
      <c r="I49" s="39">
        <f>IFERROR(VLOOKUP(Tracker_BD[[#This Row],[Date]],Raw_Data[[Date]:[Sunset Time (POA&lt;20 W/m2)]],3,0),"")</f>
        <v>0.26041666666666669</v>
      </c>
      <c r="J49" s="39">
        <f>IFERROR(VLOOKUP(Tracker_BD[[#This Row],[Date]],Raw_Data[[Date]:[Sunset Time (POA&lt;20 W/m2)]],4,0),"")</f>
        <v>0.76944444444444449</v>
      </c>
      <c r="K49" s="33">
        <f>IFERROR((Tracker_BD[[#This Row],[Sunset Time (POA&lt;20 W/m2)]]-Tracker_BD[[#This Row],[Sunrise Time (POA&gt;20 W/m2)]])*24,"")</f>
        <v>12.216666666666669</v>
      </c>
      <c r="L49" s="2" t="s">
        <v>267</v>
      </c>
      <c r="M49" s="177"/>
      <c r="N49">
        <v>0</v>
      </c>
      <c r="O49" s="211" t="s">
        <v>189</v>
      </c>
      <c r="P49" s="108" t="s">
        <v>268</v>
      </c>
      <c r="Q49" s="108" t="s">
        <v>270</v>
      </c>
      <c r="R49" s="140">
        <v>45</v>
      </c>
      <c r="S49" s="108" t="s">
        <v>379</v>
      </c>
      <c r="T49" t="s">
        <v>269</v>
      </c>
      <c r="U49" t="s">
        <v>293</v>
      </c>
      <c r="V49" t="s">
        <v>293</v>
      </c>
      <c r="W49" s="39">
        <v>0.60416666666666663</v>
      </c>
      <c r="X49" s="39">
        <v>0.60416666666666663</v>
      </c>
      <c r="Y49" s="39">
        <v>0.60416666666666663</v>
      </c>
      <c r="Z49" s="39">
        <v>0.63194444444444442</v>
      </c>
      <c r="AA49" s="33">
        <f>IF(Tracker_BD[[#This Row],[Fault Acknowledgement Time ]]="NA","",(Tracker_BD[[#This Row],[Fault Acknowledgement Time ]]-Tracker_BD[[#This Row],[Fault Time]])*24)</f>
        <v>0</v>
      </c>
      <c r="AB49" s="33">
        <f>IFERROR((Tracker_BD[[#This Row],[Work Start time on Fault]]-Tracker_BD[[#This Row],[Fault Time]])*24,"")</f>
        <v>0</v>
      </c>
      <c r="AC49" s="33">
        <f>IFERROR((Tracker_BD[[#This Row],[Work Completion time on fault]]-Tracker_BD[[#This Row],[Fault Time]])*24,"")</f>
        <v>0.66666666666666696</v>
      </c>
      <c r="AD49" s="33">
        <f>IFERROR((Tracker_BD[[#This Row],[Work Completion time on fault]]-Tracker_BD[[#This Row],[Fault Time]])*24,"")</f>
        <v>0.66666666666666696</v>
      </c>
      <c r="AE49" s="211" t="s">
        <v>334</v>
      </c>
      <c r="AF49" t="s">
        <v>266</v>
      </c>
      <c r="AG49" s="2"/>
      <c r="AH49" s="100"/>
      <c r="AI49" s="33">
        <f>IFERROR(Tracker_BD[[#This Row],[Breakdown Time]]*Tracker_BD[[#This Row],[Plant Equivalent Weightage]],"")</f>
        <v>0</v>
      </c>
    </row>
    <row r="50" spans="1:35">
      <c r="A50" s="2">
        <f t="shared" si="0"/>
        <v>47</v>
      </c>
      <c r="B50" s="2" t="s">
        <v>4</v>
      </c>
      <c r="C50" s="2">
        <v>2025</v>
      </c>
      <c r="D50" s="2" t="s">
        <v>211</v>
      </c>
      <c r="E50" s="2" t="s">
        <v>211</v>
      </c>
      <c r="F50" s="36">
        <v>45748</v>
      </c>
      <c r="G50" s="2">
        <f>DAY(EOMONTH(Tracker_BD[[#This Row],[Month Year]],0))</f>
        <v>30</v>
      </c>
      <c r="H50" s="37">
        <v>45771</v>
      </c>
      <c r="I50" s="39">
        <f>IFERROR(VLOOKUP(Tracker_BD[[#This Row],[Date]],Raw_Data[[Date]:[Sunset Time (POA&lt;20 W/m2)]],3,0),"")</f>
        <v>0.26041666666666669</v>
      </c>
      <c r="J50" s="39">
        <f>IFERROR(VLOOKUP(Tracker_BD[[#This Row],[Date]],Raw_Data[[Date]:[Sunset Time (POA&lt;20 W/m2)]],4,0),"")</f>
        <v>0.76944444444444449</v>
      </c>
      <c r="K50" s="33">
        <f>IFERROR((Tracker_BD[[#This Row],[Sunset Time (POA&lt;20 W/m2)]]-Tracker_BD[[#This Row],[Sunrise Time (POA&gt;20 W/m2)]])*24,"")</f>
        <v>12.216666666666669</v>
      </c>
      <c r="L50" s="2" t="s">
        <v>267</v>
      </c>
      <c r="M50" s="177"/>
      <c r="N50">
        <v>0</v>
      </c>
      <c r="O50" s="211" t="s">
        <v>189</v>
      </c>
      <c r="P50" s="108" t="s">
        <v>268</v>
      </c>
      <c r="Q50" s="108" t="s">
        <v>270</v>
      </c>
      <c r="R50" s="140">
        <v>47</v>
      </c>
      <c r="S50" s="108" t="s">
        <v>392</v>
      </c>
      <c r="T50" t="s">
        <v>269</v>
      </c>
      <c r="U50" t="s">
        <v>293</v>
      </c>
      <c r="V50" t="s">
        <v>293</v>
      </c>
      <c r="W50" s="39">
        <v>0.63888888888888884</v>
      </c>
      <c r="X50" s="39">
        <v>0.63888888888888884</v>
      </c>
      <c r="Y50" s="39">
        <v>0.63888888888888884</v>
      </c>
      <c r="Z50" s="39">
        <v>0.65277777777777779</v>
      </c>
      <c r="AA50" s="33">
        <f>IF(Tracker_BD[[#This Row],[Fault Acknowledgement Time ]]="NA","",(Tracker_BD[[#This Row],[Fault Acknowledgement Time ]]-Tracker_BD[[#This Row],[Fault Time]])*24)</f>
        <v>0</v>
      </c>
      <c r="AB50" s="33">
        <f>IFERROR((Tracker_BD[[#This Row],[Work Start time on Fault]]-Tracker_BD[[#This Row],[Fault Time]])*24,"")</f>
        <v>0</v>
      </c>
      <c r="AC50" s="33">
        <f>IFERROR((Tracker_BD[[#This Row],[Work Completion time on fault]]-Tracker_BD[[#This Row],[Fault Time]])*24,"")</f>
        <v>0.33333333333333481</v>
      </c>
      <c r="AD50" s="33">
        <f>IFERROR((Tracker_BD[[#This Row],[Work Completion time on fault]]-Tracker_BD[[#This Row],[Fault Time]])*24,"")</f>
        <v>0.33333333333333481</v>
      </c>
      <c r="AE50" t="s">
        <v>328</v>
      </c>
      <c r="AF50" t="s">
        <v>266</v>
      </c>
      <c r="AG50" s="2"/>
      <c r="AH50" s="100"/>
      <c r="AI50" s="33">
        <f>IFERROR(Tracker_BD[[#This Row],[Breakdown Time]]*Tracker_BD[[#This Row],[Plant Equivalent Weightage]],"")</f>
        <v>0</v>
      </c>
    </row>
    <row r="51" spans="1:35">
      <c r="A51" s="2">
        <f t="shared" si="0"/>
        <v>48</v>
      </c>
      <c r="B51" s="2" t="s">
        <v>4</v>
      </c>
      <c r="C51" s="2">
        <v>2025</v>
      </c>
      <c r="D51" s="2" t="s">
        <v>211</v>
      </c>
      <c r="E51" s="2" t="s">
        <v>211</v>
      </c>
      <c r="F51" s="36">
        <v>45748</v>
      </c>
      <c r="G51" s="2">
        <f>DAY(EOMONTH(Tracker_BD[[#This Row],[Month Year]],0))</f>
        <v>30</v>
      </c>
      <c r="H51" s="37">
        <v>45773</v>
      </c>
      <c r="I51" s="39">
        <f>IFERROR(VLOOKUP(Tracker_BD[[#This Row],[Date]],Raw_Data[[Date]:[Sunset Time (POA&lt;20 W/m2)]],3,0),"")</f>
        <v>0.25624999999999998</v>
      </c>
      <c r="J51" s="39">
        <f>IFERROR(VLOOKUP(Tracker_BD[[#This Row],[Date]],Raw_Data[[Date]:[Sunset Time (POA&lt;20 W/m2)]],4,0),"")</f>
        <v>0.76666666666666672</v>
      </c>
      <c r="K51" s="33">
        <f>IFERROR((Tracker_BD[[#This Row],[Sunset Time (POA&lt;20 W/m2)]]-Tracker_BD[[#This Row],[Sunrise Time (POA&gt;20 W/m2)]])*24,"")</f>
        <v>12.250000000000002</v>
      </c>
      <c r="L51" s="2" t="s">
        <v>267</v>
      </c>
      <c r="M51" s="177"/>
      <c r="N51">
        <v>0</v>
      </c>
      <c r="O51" s="211" t="s">
        <v>189</v>
      </c>
      <c r="P51" s="108" t="s">
        <v>268</v>
      </c>
      <c r="Q51" s="108" t="s">
        <v>270</v>
      </c>
      <c r="R51" s="140">
        <v>45</v>
      </c>
      <c r="S51" s="108" t="s">
        <v>316</v>
      </c>
      <c r="T51" t="s">
        <v>269</v>
      </c>
      <c r="U51" t="s">
        <v>293</v>
      </c>
      <c r="V51" t="s">
        <v>293</v>
      </c>
      <c r="W51" s="39">
        <v>0.38194444444444442</v>
      </c>
      <c r="X51" s="39">
        <v>0.38194444444444442</v>
      </c>
      <c r="Y51" s="39">
        <v>0.38194444444444442</v>
      </c>
      <c r="Z51" s="39">
        <v>0.4375</v>
      </c>
      <c r="AA51" s="33">
        <f>IF(Tracker_BD[[#This Row],[Fault Acknowledgement Time ]]="NA","",(Tracker_BD[[#This Row],[Fault Acknowledgement Time ]]-Tracker_BD[[#This Row],[Fault Time]])*24)</f>
        <v>0</v>
      </c>
      <c r="AB51" s="33">
        <f>IFERROR((Tracker_BD[[#This Row],[Work Start time on Fault]]-Tracker_BD[[#This Row],[Fault Time]])*24,"")</f>
        <v>0</v>
      </c>
      <c r="AC51" s="33">
        <f>IFERROR((Tracker_BD[[#This Row],[Work Completion time on fault]]-Tracker_BD[[#This Row],[Fault Time]])*24,"")</f>
        <v>1.3333333333333339</v>
      </c>
      <c r="AD51" s="33">
        <f>IFERROR((Tracker_BD[[#This Row],[Work Completion time on fault]]-Tracker_BD[[#This Row],[Fault Time]])*24,"")</f>
        <v>1.3333333333333339</v>
      </c>
      <c r="AE51" s="211" t="s">
        <v>334</v>
      </c>
      <c r="AF51" t="s">
        <v>266</v>
      </c>
      <c r="AG51" s="2"/>
      <c r="AH51" s="100"/>
      <c r="AI51" s="33">
        <f>IFERROR(Tracker_BD[[#This Row],[Breakdown Time]]*Tracker_BD[[#This Row],[Plant Equivalent Weightage]],"")</f>
        <v>0</v>
      </c>
    </row>
    <row r="52" spans="1:35">
      <c r="A52" s="2">
        <f t="shared" si="0"/>
        <v>49</v>
      </c>
      <c r="B52" s="2" t="s">
        <v>4</v>
      </c>
      <c r="C52" s="2">
        <v>2025</v>
      </c>
      <c r="D52" s="2" t="s">
        <v>211</v>
      </c>
      <c r="E52" s="2" t="s">
        <v>211</v>
      </c>
      <c r="F52" s="36">
        <v>45748</v>
      </c>
      <c r="G52" s="2">
        <f>DAY(EOMONTH(Tracker_BD[[#This Row],[Month Year]],0))</f>
        <v>30</v>
      </c>
      <c r="H52" s="37">
        <v>45773</v>
      </c>
      <c r="I52" s="39">
        <f>IFERROR(VLOOKUP(Tracker_BD[[#This Row],[Date]],Raw_Data[[Date]:[Sunset Time (POA&lt;20 W/m2)]],3,0),"")</f>
        <v>0.25624999999999998</v>
      </c>
      <c r="J52" s="39">
        <f>IFERROR(VLOOKUP(Tracker_BD[[#This Row],[Date]],Raw_Data[[Date]:[Sunset Time (POA&lt;20 W/m2)]],4,0),"")</f>
        <v>0.76666666666666672</v>
      </c>
      <c r="K52" s="33">
        <f>IFERROR((Tracker_BD[[#This Row],[Sunset Time (POA&lt;20 W/m2)]]-Tracker_BD[[#This Row],[Sunrise Time (POA&gt;20 W/m2)]])*24,"")</f>
        <v>12.250000000000002</v>
      </c>
      <c r="L52" s="2" t="s">
        <v>267</v>
      </c>
      <c r="M52" s="177"/>
      <c r="N52">
        <v>0</v>
      </c>
      <c r="O52" s="211" t="s">
        <v>189</v>
      </c>
      <c r="P52" s="108" t="s">
        <v>268</v>
      </c>
      <c r="Q52" s="108" t="s">
        <v>270</v>
      </c>
      <c r="R52" s="140">
        <v>53</v>
      </c>
      <c r="S52" s="108" t="s">
        <v>374</v>
      </c>
      <c r="T52" t="s">
        <v>269</v>
      </c>
      <c r="U52" t="s">
        <v>293</v>
      </c>
      <c r="V52" t="s">
        <v>293</v>
      </c>
      <c r="W52" s="39">
        <v>0.59722222222222221</v>
      </c>
      <c r="X52" s="39">
        <v>0.59722222222222221</v>
      </c>
      <c r="Y52" s="39">
        <v>0.59722222222222221</v>
      </c>
      <c r="Z52" s="39">
        <v>0.65277777777777779</v>
      </c>
      <c r="AA52" s="33">
        <f>IF(Tracker_BD[[#This Row],[Fault Acknowledgement Time ]]="NA","",(Tracker_BD[[#This Row],[Fault Acknowledgement Time ]]-Tracker_BD[[#This Row],[Fault Time]])*24)</f>
        <v>0</v>
      </c>
      <c r="AB52" s="33">
        <f>IFERROR((Tracker_BD[[#This Row],[Work Start time on Fault]]-Tracker_BD[[#This Row],[Fault Time]])*24,"")</f>
        <v>0</v>
      </c>
      <c r="AC52" s="33">
        <f>IFERROR((Tracker_BD[[#This Row],[Work Completion time on fault]]-Tracker_BD[[#This Row],[Fault Time]])*24,"")</f>
        <v>1.3333333333333339</v>
      </c>
      <c r="AD52" s="33">
        <f>IFERROR((Tracker_BD[[#This Row],[Work Completion time on fault]]-Tracker_BD[[#This Row],[Fault Time]])*24,"")</f>
        <v>1.3333333333333339</v>
      </c>
      <c r="AE52" t="s">
        <v>431</v>
      </c>
      <c r="AF52" t="s">
        <v>266</v>
      </c>
      <c r="AG52" s="2"/>
      <c r="AH52" s="100"/>
      <c r="AI52" s="33">
        <f>IFERROR(Tracker_BD[[#This Row],[Breakdown Time]]*Tracker_BD[[#This Row],[Plant Equivalent Weightage]],"")</f>
        <v>0</v>
      </c>
    </row>
    <row r="53" spans="1:35">
      <c r="A53" s="2">
        <f t="shared" si="0"/>
        <v>50</v>
      </c>
      <c r="B53" s="2" t="s">
        <v>4</v>
      </c>
      <c r="C53" s="2">
        <v>2025</v>
      </c>
      <c r="D53" s="2" t="s">
        <v>211</v>
      </c>
      <c r="E53" s="2" t="s">
        <v>211</v>
      </c>
      <c r="F53" s="36">
        <v>45748</v>
      </c>
      <c r="G53" s="2">
        <f>DAY(EOMONTH(Tracker_BD[[#This Row],[Month Year]],0))</f>
        <v>30</v>
      </c>
      <c r="H53" s="37">
        <v>45775</v>
      </c>
      <c r="I53" s="39">
        <f>IFERROR(VLOOKUP(Tracker_BD[[#This Row],[Date]],Raw_Data[[Date]:[Sunset Time (POA&lt;20 W/m2)]],3,0),"")</f>
        <v>0.26041666666666669</v>
      </c>
      <c r="J53" s="39">
        <f>IFERROR(VLOOKUP(Tracker_BD[[#This Row],[Date]],Raw_Data[[Date]:[Sunset Time (POA&lt;20 W/m2)]],4,0),"")</f>
        <v>0.75486111111111109</v>
      </c>
      <c r="K53" s="33">
        <f>IFERROR((Tracker_BD[[#This Row],[Sunset Time (POA&lt;20 W/m2)]]-Tracker_BD[[#This Row],[Sunrise Time (POA&gt;20 W/m2)]])*24,"")</f>
        <v>11.866666666666665</v>
      </c>
      <c r="L53" s="2" t="s">
        <v>267</v>
      </c>
      <c r="M53" s="177"/>
      <c r="N53">
        <v>0</v>
      </c>
      <c r="O53" s="211" t="s">
        <v>189</v>
      </c>
      <c r="P53" s="108" t="s">
        <v>268</v>
      </c>
      <c r="Q53" s="108" t="s">
        <v>270</v>
      </c>
      <c r="R53" s="140">
        <v>41</v>
      </c>
      <c r="S53" s="108" t="s">
        <v>374</v>
      </c>
      <c r="T53" t="s">
        <v>269</v>
      </c>
      <c r="U53" t="s">
        <v>293</v>
      </c>
      <c r="V53" t="s">
        <v>293</v>
      </c>
      <c r="W53" s="39">
        <v>0.63194444444444442</v>
      </c>
      <c r="X53" s="39">
        <v>0.63194444444444442</v>
      </c>
      <c r="Y53" s="39">
        <v>0.63194444444444442</v>
      </c>
      <c r="Z53" s="39">
        <v>0.65972222222222221</v>
      </c>
      <c r="AA53" s="33">
        <f>IF(Tracker_BD[[#This Row],[Fault Acknowledgement Time ]]="NA","",(Tracker_BD[[#This Row],[Fault Acknowledgement Time ]]-Tracker_BD[[#This Row],[Fault Time]])*24)</f>
        <v>0</v>
      </c>
      <c r="AB53" s="33">
        <f>IFERROR((Tracker_BD[[#This Row],[Work Start time on Fault]]-Tracker_BD[[#This Row],[Fault Time]])*24,"")</f>
        <v>0</v>
      </c>
      <c r="AC53" s="33">
        <f>IFERROR((Tracker_BD[[#This Row],[Work Completion time on fault]]-Tracker_BD[[#This Row],[Fault Time]])*24,"")</f>
        <v>0.66666666666666696</v>
      </c>
      <c r="AD53" s="33">
        <f>IFERROR((Tracker_BD[[#This Row],[Work Completion time on fault]]-Tracker_BD[[#This Row],[Fault Time]])*24,"")</f>
        <v>0.66666666666666696</v>
      </c>
      <c r="AE53" t="s">
        <v>333</v>
      </c>
      <c r="AF53" t="s">
        <v>266</v>
      </c>
      <c r="AG53" s="2"/>
      <c r="AH53" s="100"/>
      <c r="AI53" s="33">
        <f>IFERROR(Tracker_BD[[#This Row],[Breakdown Time]]*Tracker_BD[[#This Row],[Plant Equivalent Weightage]],"")</f>
        <v>0</v>
      </c>
    </row>
    <row r="54" spans="1:35">
      <c r="A54" s="2">
        <f t="shared" si="0"/>
        <v>51</v>
      </c>
      <c r="B54" s="2" t="s">
        <v>4</v>
      </c>
      <c r="C54" s="2">
        <v>2025</v>
      </c>
      <c r="D54" s="2" t="s">
        <v>211</v>
      </c>
      <c r="E54" s="2" t="s">
        <v>211</v>
      </c>
      <c r="F54" s="36">
        <v>45748</v>
      </c>
      <c r="G54" s="2">
        <f>DAY(EOMONTH(Tracker_BD[[#This Row],[Month Year]],0))</f>
        <v>30</v>
      </c>
      <c r="H54" s="37">
        <v>45775</v>
      </c>
      <c r="I54" s="39">
        <f>IFERROR(VLOOKUP(Tracker_BD[[#This Row],[Date]],Raw_Data[[Date]:[Sunset Time (POA&lt;20 W/m2)]],3,0),"")</f>
        <v>0.26041666666666669</v>
      </c>
      <c r="J54" s="39">
        <f>IFERROR(VLOOKUP(Tracker_BD[[#This Row],[Date]],Raw_Data[[Date]:[Sunset Time (POA&lt;20 W/m2)]],4,0),"")</f>
        <v>0.75486111111111109</v>
      </c>
      <c r="K54" s="33">
        <f>IFERROR((Tracker_BD[[#This Row],[Sunset Time (POA&lt;20 W/m2)]]-Tracker_BD[[#This Row],[Sunrise Time (POA&gt;20 W/m2)]])*24,"")</f>
        <v>11.866666666666665</v>
      </c>
      <c r="L54" s="2" t="s">
        <v>267</v>
      </c>
      <c r="M54" s="177"/>
      <c r="N54">
        <v>0</v>
      </c>
      <c r="O54" s="211" t="s">
        <v>189</v>
      </c>
      <c r="P54" s="108" t="s">
        <v>268</v>
      </c>
      <c r="Q54" s="108" t="s">
        <v>270</v>
      </c>
      <c r="R54" s="140">
        <v>41</v>
      </c>
      <c r="S54" s="108" t="s">
        <v>369</v>
      </c>
      <c r="T54" t="s">
        <v>269</v>
      </c>
      <c r="U54" t="s">
        <v>293</v>
      </c>
      <c r="V54" t="s">
        <v>293</v>
      </c>
      <c r="W54" s="39">
        <v>0.68055555555555558</v>
      </c>
      <c r="X54" s="39">
        <v>0.68055555555555558</v>
      </c>
      <c r="Y54" s="39">
        <v>0.68055555555555558</v>
      </c>
      <c r="Z54" s="39">
        <v>0.72222222222222221</v>
      </c>
      <c r="AA54" s="33">
        <f>IF(Tracker_BD[[#This Row],[Fault Acknowledgement Time ]]="NA","",(Tracker_BD[[#This Row],[Fault Acknowledgement Time ]]-Tracker_BD[[#This Row],[Fault Time]])*24)</f>
        <v>0</v>
      </c>
      <c r="AB54" s="33">
        <f>IFERROR((Tracker_BD[[#This Row],[Work Start time on Fault]]-Tracker_BD[[#This Row],[Fault Time]])*24,"")</f>
        <v>0</v>
      </c>
      <c r="AC54" s="33">
        <f>IFERROR((Tracker_BD[[#This Row],[Work Completion time on fault]]-Tracker_BD[[#This Row],[Fault Time]])*24,"")</f>
        <v>0.99999999999999911</v>
      </c>
      <c r="AD54" s="33">
        <f>IFERROR((Tracker_BD[[#This Row],[Work Completion time on fault]]-Tracker_BD[[#This Row],[Fault Time]])*24,"")</f>
        <v>0.99999999999999911</v>
      </c>
      <c r="AE54" s="211" t="s">
        <v>334</v>
      </c>
      <c r="AF54" t="s">
        <v>266</v>
      </c>
      <c r="AG54" s="2"/>
      <c r="AH54" s="100"/>
      <c r="AI54" s="33">
        <f>IFERROR(Tracker_BD[[#This Row],[Breakdown Time]]*Tracker_BD[[#This Row],[Plant Equivalent Weightage]],"")</f>
        <v>0</v>
      </c>
    </row>
    <row r="55" spans="1:35">
      <c r="A55" s="2">
        <f t="shared" si="0"/>
        <v>52</v>
      </c>
      <c r="B55" s="2" t="s">
        <v>4</v>
      </c>
      <c r="C55" s="2">
        <v>2025</v>
      </c>
      <c r="D55" s="2" t="s">
        <v>211</v>
      </c>
      <c r="E55" s="2" t="s">
        <v>211</v>
      </c>
      <c r="F55" s="36">
        <v>45748</v>
      </c>
      <c r="G55" s="2">
        <f>DAY(EOMONTH(Tracker_BD[[#This Row],[Month Year]],0))</f>
        <v>30</v>
      </c>
      <c r="H55" s="37">
        <v>45776</v>
      </c>
      <c r="I55" s="39">
        <f>IFERROR(VLOOKUP(Tracker_BD[[#This Row],[Date]],Raw_Data[[Date]:[Sunset Time (POA&lt;20 W/m2)]],3,0),"")</f>
        <v>0.25486111111111109</v>
      </c>
      <c r="J55" s="39">
        <f>IFERROR(VLOOKUP(Tracker_BD[[#This Row],[Date]],Raw_Data[[Date]:[Sunset Time (POA&lt;20 W/m2)]],4,0),"")</f>
        <v>0.7680555555555556</v>
      </c>
      <c r="K55" s="33">
        <f>IFERROR((Tracker_BD[[#This Row],[Sunset Time (POA&lt;20 W/m2)]]-Tracker_BD[[#This Row],[Sunrise Time (POA&gt;20 W/m2)]])*24,"")</f>
        <v>12.316666666666668</v>
      </c>
      <c r="L55" s="2" t="s">
        <v>267</v>
      </c>
      <c r="M55" s="177"/>
      <c r="N55">
        <v>0</v>
      </c>
      <c r="O55" s="211" t="s">
        <v>184</v>
      </c>
      <c r="P55" s="108" t="s">
        <v>270</v>
      </c>
      <c r="Q55" s="108" t="s">
        <v>263</v>
      </c>
      <c r="R55" s="140">
        <v>27</v>
      </c>
      <c r="S55" s="108" t="s">
        <v>336</v>
      </c>
      <c r="T55" t="s">
        <v>269</v>
      </c>
      <c r="U55" t="s">
        <v>293</v>
      </c>
      <c r="V55" t="s">
        <v>293</v>
      </c>
      <c r="W55" s="39">
        <v>0.55555555555555558</v>
      </c>
      <c r="X55" s="39">
        <v>0.55555555555555558</v>
      </c>
      <c r="Y55" s="39">
        <v>0.55555555555555558</v>
      </c>
      <c r="Z55" s="39">
        <v>0.59722222222222221</v>
      </c>
      <c r="AA55" s="33">
        <f>IF(Tracker_BD[[#This Row],[Fault Acknowledgement Time ]]="NA","",(Tracker_BD[[#This Row],[Fault Acknowledgement Time ]]-Tracker_BD[[#This Row],[Fault Time]])*24)</f>
        <v>0</v>
      </c>
      <c r="AB55" s="33">
        <f>IFERROR((Tracker_BD[[#This Row],[Work Start time on Fault]]-Tracker_BD[[#This Row],[Fault Time]])*24,"")</f>
        <v>0</v>
      </c>
      <c r="AC55" s="33">
        <f>IFERROR((Tracker_BD[[#This Row],[Work Completion time on fault]]-Tracker_BD[[#This Row],[Fault Time]])*24,"")</f>
        <v>0.99999999999999911</v>
      </c>
      <c r="AD55" s="33">
        <f>IFERROR((Tracker_BD[[#This Row],[Work Completion time on fault]]-Tracker_BD[[#This Row],[Fault Time]])*24,"")</f>
        <v>0.99999999999999911</v>
      </c>
      <c r="AE55" t="s">
        <v>333</v>
      </c>
      <c r="AF55" t="s">
        <v>266</v>
      </c>
      <c r="AG55" s="2"/>
      <c r="AH55" s="100"/>
      <c r="AI55" s="33">
        <f>IFERROR(Tracker_BD[[#This Row],[Breakdown Time]]*Tracker_BD[[#This Row],[Plant Equivalent Weightage]],"")</f>
        <v>0</v>
      </c>
    </row>
    <row r="56" spans="1:35">
      <c r="A56" s="2">
        <f t="shared" si="0"/>
        <v>53</v>
      </c>
      <c r="B56" s="2" t="s">
        <v>4</v>
      </c>
      <c r="C56" s="2">
        <v>2025</v>
      </c>
      <c r="D56" s="2" t="s">
        <v>211</v>
      </c>
      <c r="E56" s="2" t="s">
        <v>211</v>
      </c>
      <c r="F56" s="36">
        <v>45748</v>
      </c>
      <c r="G56" s="2">
        <f>DAY(EOMONTH(Tracker_BD[[#This Row],[Month Year]],0))</f>
        <v>30</v>
      </c>
      <c r="H56" s="37">
        <v>45777</v>
      </c>
      <c r="I56" s="39">
        <f>IFERROR(VLOOKUP(Tracker_BD[[#This Row],[Date]],Raw_Data[[Date]:[Sunset Time (POA&lt;20 W/m2)]],3,0),"")</f>
        <v>0.25694444444444442</v>
      </c>
      <c r="J56" s="39">
        <f>IFERROR(VLOOKUP(Tracker_BD[[#This Row],[Date]],Raw_Data[[Date]:[Sunset Time (POA&lt;20 W/m2)]],4,0),"")</f>
        <v>0.76597222222222228</v>
      </c>
      <c r="K56" s="33">
        <f>IFERROR((Tracker_BD[[#This Row],[Sunset Time (POA&lt;20 W/m2)]]-Tracker_BD[[#This Row],[Sunrise Time (POA&gt;20 W/m2)]])*24,"")</f>
        <v>12.216666666666669</v>
      </c>
      <c r="L56" s="2" t="s">
        <v>267</v>
      </c>
      <c r="M56" s="177"/>
      <c r="N56">
        <v>0</v>
      </c>
      <c r="O56" s="211" t="s">
        <v>184</v>
      </c>
      <c r="P56" s="108" t="s">
        <v>270</v>
      </c>
      <c r="Q56" s="108" t="s">
        <v>263</v>
      </c>
      <c r="R56" s="140">
        <v>23</v>
      </c>
      <c r="S56" s="108" t="s">
        <v>369</v>
      </c>
      <c r="T56" t="s">
        <v>269</v>
      </c>
      <c r="U56" t="s">
        <v>293</v>
      </c>
      <c r="V56" t="s">
        <v>293</v>
      </c>
      <c r="W56" s="39">
        <v>0.38194444444444442</v>
      </c>
      <c r="X56" s="39">
        <v>0.38194444444444442</v>
      </c>
      <c r="Y56" s="39">
        <v>0.38194444444444442</v>
      </c>
      <c r="Z56" s="39">
        <v>0.43055555555555558</v>
      </c>
      <c r="AA56" s="33">
        <f>IF(Tracker_BD[[#This Row],[Fault Acknowledgement Time ]]="NA","",(Tracker_BD[[#This Row],[Fault Acknowledgement Time ]]-Tracker_BD[[#This Row],[Fault Time]])*24)</f>
        <v>0</v>
      </c>
      <c r="AB56" s="33">
        <f>IFERROR((Tracker_BD[[#This Row],[Work Start time on Fault]]-Tracker_BD[[#This Row],[Fault Time]])*24,"")</f>
        <v>0</v>
      </c>
      <c r="AC56" s="33">
        <f>IFERROR((Tracker_BD[[#This Row],[Work Completion time on fault]]-Tracker_BD[[#This Row],[Fault Time]])*24,"")</f>
        <v>1.1666666666666679</v>
      </c>
      <c r="AD56" s="33">
        <f>IFERROR((Tracker_BD[[#This Row],[Work Completion time on fault]]-Tracker_BD[[#This Row],[Fault Time]])*24,"")</f>
        <v>1.1666666666666679</v>
      </c>
      <c r="AE56" s="211" t="s">
        <v>334</v>
      </c>
      <c r="AF56" t="s">
        <v>266</v>
      </c>
      <c r="AG56" s="2"/>
      <c r="AH56" s="100"/>
      <c r="AI56" s="33">
        <f>IFERROR(Tracker_BD[[#This Row],[Breakdown Time]]*Tracker_BD[[#This Row],[Plant Equivalent Weightage]],"")</f>
        <v>0</v>
      </c>
    </row>
    <row r="57" spans="1:35">
      <c r="A57" s="2">
        <f t="shared" si="0"/>
        <v>54</v>
      </c>
      <c r="B57" s="2" t="s">
        <v>4</v>
      </c>
      <c r="C57" s="2">
        <v>2025</v>
      </c>
      <c r="D57" s="2" t="s">
        <v>211</v>
      </c>
      <c r="E57" s="2" t="s">
        <v>211</v>
      </c>
      <c r="F57" s="36">
        <v>45748</v>
      </c>
      <c r="G57" s="2">
        <f>DAY(EOMONTH(Tracker_BD[[#This Row],[Month Year]],0))</f>
        <v>30</v>
      </c>
      <c r="H57" s="37">
        <v>45777</v>
      </c>
      <c r="I57" s="39">
        <f>IFERROR(VLOOKUP(Tracker_BD[[#This Row],[Date]],Raw_Data[[Date]:[Sunset Time (POA&lt;20 W/m2)]],3,0),"")</f>
        <v>0.25694444444444442</v>
      </c>
      <c r="J57" s="39">
        <f>IFERROR(VLOOKUP(Tracker_BD[[#This Row],[Date]],Raw_Data[[Date]:[Sunset Time (POA&lt;20 W/m2)]],4,0),"")</f>
        <v>0.76597222222222228</v>
      </c>
      <c r="K57" s="33">
        <f>IFERROR((Tracker_BD[[#This Row],[Sunset Time (POA&lt;20 W/m2)]]-Tracker_BD[[#This Row],[Sunrise Time (POA&gt;20 W/m2)]])*24,"")</f>
        <v>12.216666666666669</v>
      </c>
      <c r="L57" s="2" t="s">
        <v>267</v>
      </c>
      <c r="M57" s="177"/>
      <c r="N57">
        <v>0</v>
      </c>
      <c r="O57" s="211" t="s">
        <v>185</v>
      </c>
      <c r="P57" s="108" t="s">
        <v>263</v>
      </c>
      <c r="Q57" s="108" t="s">
        <v>271</v>
      </c>
      <c r="R57" s="140">
        <v>84</v>
      </c>
      <c r="S57" s="108" t="s">
        <v>350</v>
      </c>
      <c r="T57" t="s">
        <v>269</v>
      </c>
      <c r="U57" t="s">
        <v>293</v>
      </c>
      <c r="V57" t="s">
        <v>293</v>
      </c>
      <c r="W57" s="39">
        <v>0.43055555555555558</v>
      </c>
      <c r="X57" s="39">
        <v>0.43055555555555558</v>
      </c>
      <c r="Y57" s="39">
        <v>0.43055555555555558</v>
      </c>
      <c r="Z57" s="39">
        <v>0.46527777777777779</v>
      </c>
      <c r="AA57" s="33">
        <f>IF(Tracker_BD[[#This Row],[Fault Acknowledgement Time ]]="NA","",(Tracker_BD[[#This Row],[Fault Acknowledgement Time ]]-Tracker_BD[[#This Row],[Fault Time]])*24)</f>
        <v>0</v>
      </c>
      <c r="AB57" s="33">
        <f>IFERROR((Tracker_BD[[#This Row],[Work Start time on Fault]]-Tracker_BD[[#This Row],[Fault Time]])*24,"")</f>
        <v>0</v>
      </c>
      <c r="AC57" s="33">
        <f>IFERROR((Tracker_BD[[#This Row],[Work Completion time on fault]]-Tracker_BD[[#This Row],[Fault Time]])*24,"")</f>
        <v>0.83333333333333304</v>
      </c>
      <c r="AD57" s="33">
        <f>IFERROR((Tracker_BD[[#This Row],[Work Completion time on fault]]-Tracker_BD[[#This Row],[Fault Time]])*24,"")</f>
        <v>0.83333333333333304</v>
      </c>
      <c r="AE57" t="s">
        <v>328</v>
      </c>
      <c r="AF57" t="s">
        <v>266</v>
      </c>
      <c r="AG57" s="2"/>
      <c r="AH57" s="100"/>
      <c r="AI57" s="33">
        <f>IFERROR(Tracker_BD[[#This Row],[Breakdown Time]]*Tracker_BD[[#This Row],[Plant Equivalent Weightage]],"")</f>
        <v>0</v>
      </c>
    </row>
    <row r="58" spans="1:35">
      <c r="A58" s="2">
        <f t="shared" si="0"/>
        <v>55</v>
      </c>
      <c r="B58" s="2" t="s">
        <v>4</v>
      </c>
      <c r="C58" s="2">
        <v>2025</v>
      </c>
      <c r="D58" s="2" t="s">
        <v>211</v>
      </c>
      <c r="E58" s="2" t="s">
        <v>211</v>
      </c>
      <c r="F58" s="36">
        <v>45748</v>
      </c>
      <c r="G58" s="2">
        <f>DAY(EOMONTH(Tracker_BD[[#This Row],[Month Year]],0))</f>
        <v>30</v>
      </c>
      <c r="H58" s="37">
        <v>45777</v>
      </c>
      <c r="I58" s="39">
        <f>IFERROR(VLOOKUP(Tracker_BD[[#This Row],[Date]],Raw_Data[[Date]:[Sunset Time (POA&lt;20 W/m2)]],3,0),"")</f>
        <v>0.25694444444444442</v>
      </c>
      <c r="J58" s="39">
        <f>IFERROR(VLOOKUP(Tracker_BD[[#This Row],[Date]],Raw_Data[[Date]:[Sunset Time (POA&lt;20 W/m2)]],4,0),"")</f>
        <v>0.76597222222222228</v>
      </c>
      <c r="K58" s="33">
        <f>IFERROR((Tracker_BD[[#This Row],[Sunset Time (POA&lt;20 W/m2)]]-Tracker_BD[[#This Row],[Sunrise Time (POA&gt;20 W/m2)]])*24,"")</f>
        <v>12.216666666666669</v>
      </c>
      <c r="L58" s="2" t="s">
        <v>267</v>
      </c>
      <c r="M58" s="177"/>
      <c r="N58">
        <v>0</v>
      </c>
      <c r="O58" s="211" t="s">
        <v>185</v>
      </c>
      <c r="P58" s="108" t="s">
        <v>263</v>
      </c>
      <c r="Q58" s="108" t="s">
        <v>271</v>
      </c>
      <c r="R58" s="140">
        <v>89</v>
      </c>
      <c r="S58" s="108" t="s">
        <v>412</v>
      </c>
      <c r="T58" t="s">
        <v>269</v>
      </c>
      <c r="U58" t="s">
        <v>293</v>
      </c>
      <c r="V58" t="s">
        <v>293</v>
      </c>
      <c r="W58" s="39">
        <v>0.46527777777777779</v>
      </c>
      <c r="X58" s="39">
        <v>0.46527777777777779</v>
      </c>
      <c r="Y58" s="39">
        <v>0.46527777777777779</v>
      </c>
      <c r="Z58" s="39">
        <v>0.52083333333333337</v>
      </c>
      <c r="AA58" s="33">
        <f>IF(Tracker_BD[[#This Row],[Fault Acknowledgement Time ]]="NA","",(Tracker_BD[[#This Row],[Fault Acknowledgement Time ]]-Tracker_BD[[#This Row],[Fault Time]])*24)</f>
        <v>0</v>
      </c>
      <c r="AB58" s="33">
        <f>IFERROR((Tracker_BD[[#This Row],[Work Start time on Fault]]-Tracker_BD[[#This Row],[Fault Time]])*24,"")</f>
        <v>0</v>
      </c>
      <c r="AC58" s="33">
        <f>IFERROR((Tracker_BD[[#This Row],[Work Completion time on fault]]-Tracker_BD[[#This Row],[Fault Time]])*24,"")</f>
        <v>1.3333333333333339</v>
      </c>
      <c r="AD58" s="33">
        <f>IFERROR((Tracker_BD[[#This Row],[Work Completion time on fault]]-Tracker_BD[[#This Row],[Fault Time]])*24,"")</f>
        <v>1.3333333333333339</v>
      </c>
      <c r="AE58" t="s">
        <v>403</v>
      </c>
      <c r="AF58" t="s">
        <v>266</v>
      </c>
      <c r="AG58" s="2"/>
      <c r="AH58" s="100"/>
      <c r="AI58" s="33">
        <f>IFERROR(Tracker_BD[[#This Row],[Breakdown Time]]*Tracker_BD[[#This Row],[Plant Equivalent Weightage]],"")</f>
        <v>0</v>
      </c>
    </row>
    <row r="59" spans="1:35">
      <c r="A59" s="2">
        <f t="shared" si="0"/>
        <v>56</v>
      </c>
      <c r="B59" s="2" t="s">
        <v>4</v>
      </c>
      <c r="C59" s="2">
        <v>2025</v>
      </c>
      <c r="D59" s="2" t="s">
        <v>211</v>
      </c>
      <c r="E59" s="2" t="s">
        <v>211</v>
      </c>
      <c r="F59" s="36">
        <v>45778</v>
      </c>
      <c r="G59" s="2">
        <f>DAY(EOMONTH(Tracker_BD[[#This Row],[Month Year]],0))</f>
        <v>31</v>
      </c>
      <c r="H59" s="37">
        <v>45780</v>
      </c>
      <c r="I59" s="39">
        <f>IFERROR(VLOOKUP(Tracker_BD[[#This Row],[Date]],Raw_Data[[Date]:[Sunset Time (POA&lt;20 W/m2)]],3,0),"")</f>
        <v>0.25624999999999998</v>
      </c>
      <c r="J59" s="39">
        <f>IFERROR(VLOOKUP(Tracker_BD[[#This Row],[Date]],Raw_Data[[Date]:[Sunset Time (POA&lt;20 W/m2)]],4,0),"")</f>
        <v>0.77013888888888893</v>
      </c>
      <c r="K59" s="33">
        <f>IFERROR((Tracker_BD[[#This Row],[Sunset Time (POA&lt;20 W/m2)]]-Tracker_BD[[#This Row],[Sunrise Time (POA&gt;20 W/m2)]])*24,"")</f>
        <v>12.333333333333336</v>
      </c>
      <c r="L59" s="2" t="s">
        <v>267</v>
      </c>
      <c r="M59" s="177"/>
      <c r="N59">
        <v>0</v>
      </c>
      <c r="O59" s="211" t="s">
        <v>184</v>
      </c>
      <c r="P59" s="108" t="s">
        <v>268</v>
      </c>
      <c r="Q59" s="108" t="s">
        <v>270</v>
      </c>
      <c r="R59" s="140">
        <v>118</v>
      </c>
      <c r="S59" s="108" t="s">
        <v>1614</v>
      </c>
      <c r="T59" t="s">
        <v>269</v>
      </c>
      <c r="U59" t="s">
        <v>293</v>
      </c>
      <c r="V59" t="s">
        <v>293</v>
      </c>
      <c r="W59" s="39">
        <v>0.34722222222222221</v>
      </c>
      <c r="X59" s="39">
        <v>0.34722222222222221</v>
      </c>
      <c r="Y59" s="39">
        <v>0.34722222222222221</v>
      </c>
      <c r="Z59" s="39">
        <v>0.40277777777777779</v>
      </c>
      <c r="AA59" s="33">
        <f>IF(Tracker_BD[[#This Row],[Fault Acknowledgement Time ]]="NA","",(Tracker_BD[[#This Row],[Fault Acknowledgement Time ]]-Tracker_BD[[#This Row],[Fault Time]])*24)</f>
        <v>0</v>
      </c>
      <c r="AB59" s="33">
        <f>IFERROR((Tracker_BD[[#This Row],[Work Start time on Fault]]-Tracker_BD[[#This Row],[Fault Time]])*24,"")</f>
        <v>0</v>
      </c>
      <c r="AC59" s="33">
        <f>IFERROR((Tracker_BD[[#This Row],[Work Completion time on fault]]-Tracker_BD[[#This Row],[Fault Time]])*24,"")</f>
        <v>1.3333333333333339</v>
      </c>
      <c r="AD59" s="33">
        <f>IFERROR((Tracker_BD[[#This Row],[Work Completion time on fault]]-Tracker_BD[[#This Row],[Fault Time]])*24,"")</f>
        <v>1.3333333333333339</v>
      </c>
      <c r="AE59" t="s">
        <v>404</v>
      </c>
      <c r="AF59" t="s">
        <v>266</v>
      </c>
      <c r="AG59" s="2"/>
      <c r="AH59" s="100"/>
      <c r="AI59" s="33">
        <f>IFERROR(Tracker_BD[[#This Row],[Breakdown Time]]*Tracker_BD[[#This Row],[Plant Equivalent Weightage]],"")</f>
        <v>0</v>
      </c>
    </row>
    <row r="60" spans="1:35">
      <c r="A60" s="2">
        <f t="shared" si="0"/>
        <v>57</v>
      </c>
      <c r="B60" s="2" t="s">
        <v>4</v>
      </c>
      <c r="C60" s="2">
        <v>2025</v>
      </c>
      <c r="D60" s="2" t="s">
        <v>211</v>
      </c>
      <c r="E60" s="2" t="s">
        <v>211</v>
      </c>
      <c r="F60" s="36">
        <v>45778</v>
      </c>
      <c r="G60" s="2">
        <f>DAY(EOMONTH(Tracker_BD[[#This Row],[Month Year]],0))</f>
        <v>31</v>
      </c>
      <c r="H60" s="37">
        <v>45780</v>
      </c>
      <c r="I60" s="39">
        <f>IFERROR(VLOOKUP(Tracker_BD[[#This Row],[Date]],Raw_Data[[Date]:[Sunset Time (POA&lt;20 W/m2)]],3,0),"")</f>
        <v>0.25624999999999998</v>
      </c>
      <c r="J60" s="39">
        <f>IFERROR(VLOOKUP(Tracker_BD[[#This Row],[Date]],Raw_Data[[Date]:[Sunset Time (POA&lt;20 W/m2)]],4,0),"")</f>
        <v>0.77013888888888893</v>
      </c>
      <c r="K60" s="33">
        <f>IFERROR((Tracker_BD[[#This Row],[Sunset Time (POA&lt;20 W/m2)]]-Tracker_BD[[#This Row],[Sunrise Time (POA&gt;20 W/m2)]])*24,"")</f>
        <v>12.333333333333336</v>
      </c>
      <c r="L60" s="2" t="s">
        <v>267</v>
      </c>
      <c r="M60" s="177"/>
      <c r="N60">
        <v>0</v>
      </c>
      <c r="O60" s="218" t="s">
        <v>185</v>
      </c>
      <c r="P60" s="108" t="s">
        <v>268</v>
      </c>
      <c r="Q60" s="108" t="s">
        <v>270</v>
      </c>
      <c r="R60" s="140">
        <v>58</v>
      </c>
      <c r="S60" s="108" t="s">
        <v>405</v>
      </c>
      <c r="T60" t="s">
        <v>269</v>
      </c>
      <c r="U60" t="s">
        <v>293</v>
      </c>
      <c r="V60" t="s">
        <v>293</v>
      </c>
      <c r="W60" s="39">
        <v>0.51388888888888884</v>
      </c>
      <c r="X60" s="39">
        <v>0.51388888888888884</v>
      </c>
      <c r="Y60" s="39">
        <v>0.51388888888888884</v>
      </c>
      <c r="Z60" s="39">
        <v>0.56944444444444442</v>
      </c>
      <c r="AA60" s="33">
        <f>IF(Tracker_BD[[#This Row],[Fault Acknowledgement Time ]]="NA","",(Tracker_BD[[#This Row],[Fault Acknowledgement Time ]]-Tracker_BD[[#This Row],[Fault Time]])*24)</f>
        <v>0</v>
      </c>
      <c r="AB60" s="33">
        <f>IFERROR((Tracker_BD[[#This Row],[Work Start time on Fault]]-Tracker_BD[[#This Row],[Fault Time]])*24,"")</f>
        <v>0</v>
      </c>
      <c r="AC60" s="33">
        <f>IFERROR((Tracker_BD[[#This Row],[Work Completion time on fault]]-Tracker_BD[[#This Row],[Fault Time]])*24,"")</f>
        <v>1.3333333333333339</v>
      </c>
      <c r="AD60" s="33">
        <f>IFERROR((Tracker_BD[[#This Row],[Work Completion time on fault]]-Tracker_BD[[#This Row],[Fault Time]])*24,"")</f>
        <v>1.3333333333333339</v>
      </c>
      <c r="AE60" t="s">
        <v>333</v>
      </c>
      <c r="AF60" t="s">
        <v>266</v>
      </c>
      <c r="AG60" s="2"/>
      <c r="AH60" s="100"/>
      <c r="AI60" s="33">
        <f>IFERROR(Tracker_BD[[#This Row],[Breakdown Time]]*Tracker_BD[[#This Row],[Plant Equivalent Weightage]],"")</f>
        <v>0</v>
      </c>
    </row>
    <row r="61" spans="1:35">
      <c r="A61" s="2">
        <f t="shared" si="0"/>
        <v>58</v>
      </c>
      <c r="B61" s="2" t="s">
        <v>4</v>
      </c>
      <c r="C61" s="2">
        <v>2025</v>
      </c>
      <c r="D61" s="2" t="s">
        <v>211</v>
      </c>
      <c r="E61" s="2" t="s">
        <v>211</v>
      </c>
      <c r="F61" s="36">
        <v>45778</v>
      </c>
      <c r="G61" s="2">
        <f>DAY(EOMONTH(Tracker_BD[[#This Row],[Month Year]],0))</f>
        <v>31</v>
      </c>
      <c r="H61" s="37">
        <v>45784</v>
      </c>
      <c r="I61" s="39">
        <f>IFERROR(VLOOKUP(Tracker_BD[[#This Row],[Date]],Raw_Data[[Date]:[Sunset Time (POA&lt;20 W/m2)]],3,0),"")</f>
        <v>0.25555555555555554</v>
      </c>
      <c r="J61" s="39">
        <f>IFERROR(VLOOKUP(Tracker_BD[[#This Row],[Date]],Raw_Data[[Date]:[Sunset Time (POA&lt;20 W/m2)]],4,0),"")</f>
        <v>0.77083333333333337</v>
      </c>
      <c r="K61" s="33">
        <f>IFERROR((Tracker_BD[[#This Row],[Sunset Time (POA&lt;20 W/m2)]]-Tracker_BD[[#This Row],[Sunrise Time (POA&gt;20 W/m2)]])*24,"")</f>
        <v>12.366666666666667</v>
      </c>
      <c r="L61" s="2" t="s">
        <v>267</v>
      </c>
      <c r="M61" s="177"/>
      <c r="N61">
        <v>0</v>
      </c>
      <c r="O61" s="220" t="s">
        <v>184</v>
      </c>
      <c r="P61" s="108" t="s">
        <v>272</v>
      </c>
      <c r="Q61" s="108" t="s">
        <v>268</v>
      </c>
      <c r="R61" s="140">
        <v>2</v>
      </c>
      <c r="S61" s="108" t="s">
        <v>393</v>
      </c>
      <c r="T61" t="s">
        <v>269</v>
      </c>
      <c r="U61" t="s">
        <v>293</v>
      </c>
      <c r="V61" t="s">
        <v>293</v>
      </c>
      <c r="W61" s="39">
        <v>0.47916666666666669</v>
      </c>
      <c r="X61" s="39">
        <v>0.47916666666666669</v>
      </c>
      <c r="Y61" s="39">
        <v>0.47916666666666669</v>
      </c>
      <c r="Z61" s="39">
        <v>0.52083333333333337</v>
      </c>
      <c r="AA61" s="33">
        <f>IF(Tracker_BD[[#This Row],[Fault Acknowledgement Time ]]="NA","",(Tracker_BD[[#This Row],[Fault Acknowledgement Time ]]-Tracker_BD[[#This Row],[Fault Time]])*24)</f>
        <v>0</v>
      </c>
      <c r="AB61" s="33">
        <f>IFERROR((Tracker_BD[[#This Row],[Work Start time on Fault]]-Tracker_BD[[#This Row],[Fault Time]])*24,"")</f>
        <v>0</v>
      </c>
      <c r="AC61" s="33">
        <f>IFERROR((Tracker_BD[[#This Row],[Work Completion time on fault]]-Tracker_BD[[#This Row],[Fault Time]])*24,"")</f>
        <v>1.0000000000000004</v>
      </c>
      <c r="AD61" s="33">
        <f>IFERROR((Tracker_BD[[#This Row],[Work Completion time on fault]]-Tracker_BD[[#This Row],[Fault Time]])*24,"")</f>
        <v>1.0000000000000004</v>
      </c>
      <c r="AE61" t="s">
        <v>328</v>
      </c>
      <c r="AF61" t="s">
        <v>266</v>
      </c>
      <c r="AG61" s="2"/>
      <c r="AH61" s="100"/>
      <c r="AI61" s="33">
        <f>IFERROR(Tracker_BD[[#This Row],[Breakdown Time]]*Tracker_BD[[#This Row],[Plant Equivalent Weightage]],"")</f>
        <v>0</v>
      </c>
    </row>
    <row r="62" spans="1:35">
      <c r="A62" s="2">
        <f t="shared" si="0"/>
        <v>59</v>
      </c>
      <c r="B62" s="2" t="s">
        <v>4</v>
      </c>
      <c r="C62" s="2">
        <v>2025</v>
      </c>
      <c r="D62" s="2" t="s">
        <v>211</v>
      </c>
      <c r="E62" s="2" t="s">
        <v>211</v>
      </c>
      <c r="F62" s="36">
        <v>45778</v>
      </c>
      <c r="G62" s="2">
        <f>DAY(EOMONTH(Tracker_BD[[#This Row],[Month Year]],0))</f>
        <v>31</v>
      </c>
      <c r="H62" s="37">
        <v>45787</v>
      </c>
      <c r="I62" s="39">
        <f>IFERROR(VLOOKUP(Tracker_BD[[#This Row],[Date]],Raw_Data[[Date]:[Sunset Time (POA&lt;20 W/m2)]],3,0),"")</f>
        <v>0.25208333333333333</v>
      </c>
      <c r="J62" s="39">
        <f>IFERROR(VLOOKUP(Tracker_BD[[#This Row],[Date]],Raw_Data[[Date]:[Sunset Time (POA&lt;20 W/m2)]],4,0),"")</f>
        <v>0.77430555555555558</v>
      </c>
      <c r="K62" s="33">
        <f>IFERROR((Tracker_BD[[#This Row],[Sunset Time (POA&lt;20 W/m2)]]-Tracker_BD[[#This Row],[Sunrise Time (POA&gt;20 W/m2)]])*24,"")</f>
        <v>12.533333333333335</v>
      </c>
      <c r="L62" s="2" t="s">
        <v>267</v>
      </c>
      <c r="M62" s="177"/>
      <c r="N62">
        <v>0</v>
      </c>
      <c r="O62" s="220" t="s">
        <v>184</v>
      </c>
      <c r="P62" s="108" t="s">
        <v>272</v>
      </c>
      <c r="Q62" s="108" t="s">
        <v>268</v>
      </c>
      <c r="R62" s="140">
        <v>4</v>
      </c>
      <c r="S62" s="108" t="s">
        <v>355</v>
      </c>
      <c r="T62" t="s">
        <v>269</v>
      </c>
      <c r="U62" t="s">
        <v>293</v>
      </c>
      <c r="V62" t="s">
        <v>293</v>
      </c>
      <c r="W62" s="39">
        <v>0.34027777777777779</v>
      </c>
      <c r="X62" s="39">
        <v>0.34027777777777779</v>
      </c>
      <c r="Y62" s="39">
        <v>0.34027777777777779</v>
      </c>
      <c r="Z62" s="39">
        <v>0.39583333333333331</v>
      </c>
      <c r="AA62" s="33">
        <f>IF(Tracker_BD[[#This Row],[Fault Acknowledgement Time ]]="NA","",(Tracker_BD[[#This Row],[Fault Acknowledgement Time ]]-Tracker_BD[[#This Row],[Fault Time]])*24)</f>
        <v>0</v>
      </c>
      <c r="AB62" s="33">
        <f>IFERROR((Tracker_BD[[#This Row],[Work Start time on Fault]]-Tracker_BD[[#This Row],[Fault Time]])*24,"")</f>
        <v>0</v>
      </c>
      <c r="AC62" s="33">
        <f>IFERROR((Tracker_BD[[#This Row],[Work Completion time on fault]]-Tracker_BD[[#This Row],[Fault Time]])*24,"")</f>
        <v>1.3333333333333326</v>
      </c>
      <c r="AD62" s="33">
        <f>IFERROR((Tracker_BD[[#This Row],[Work Completion time on fault]]-Tracker_BD[[#This Row],[Fault Time]])*24,"")</f>
        <v>1.3333333333333326</v>
      </c>
      <c r="AE62" s="211" t="s">
        <v>334</v>
      </c>
      <c r="AF62" t="s">
        <v>266</v>
      </c>
      <c r="AG62" s="2"/>
      <c r="AH62" s="100"/>
      <c r="AI62" s="33">
        <f>IFERROR(Tracker_BD[[#This Row],[Breakdown Time]]*Tracker_BD[[#This Row],[Plant Equivalent Weightage]],"")</f>
        <v>0</v>
      </c>
    </row>
    <row r="63" spans="1:35">
      <c r="A63" s="2">
        <f t="shared" si="0"/>
        <v>60</v>
      </c>
      <c r="B63" s="2" t="s">
        <v>4</v>
      </c>
      <c r="C63" s="2">
        <v>2025</v>
      </c>
      <c r="D63" s="2" t="s">
        <v>211</v>
      </c>
      <c r="E63" s="2" t="s">
        <v>211</v>
      </c>
      <c r="F63" s="36">
        <v>45778</v>
      </c>
      <c r="G63" s="2">
        <f>DAY(EOMONTH(Tracker_BD[[#This Row],[Month Year]],0))</f>
        <v>31</v>
      </c>
      <c r="H63" s="37">
        <v>45787</v>
      </c>
      <c r="I63" s="39">
        <f>IFERROR(VLOOKUP(Tracker_BD[[#This Row],[Date]],Raw_Data[[Date]:[Sunset Time (POA&lt;20 W/m2)]],3,0),"")</f>
        <v>0.25208333333333333</v>
      </c>
      <c r="J63" s="39">
        <f>IFERROR(VLOOKUP(Tracker_BD[[#This Row],[Date]],Raw_Data[[Date]:[Sunset Time (POA&lt;20 W/m2)]],4,0),"")</f>
        <v>0.77430555555555558</v>
      </c>
      <c r="K63" s="33">
        <f>IFERROR((Tracker_BD[[#This Row],[Sunset Time (POA&lt;20 W/m2)]]-Tracker_BD[[#This Row],[Sunrise Time (POA&gt;20 W/m2)]])*24,"")</f>
        <v>12.533333333333335</v>
      </c>
      <c r="L63" s="2" t="s">
        <v>267</v>
      </c>
      <c r="M63" s="177"/>
      <c r="N63">
        <v>0</v>
      </c>
      <c r="O63" s="218" t="s">
        <v>185</v>
      </c>
      <c r="P63" s="108" t="s">
        <v>272</v>
      </c>
      <c r="Q63" s="108" t="s">
        <v>268</v>
      </c>
      <c r="R63" s="140">
        <v>11</v>
      </c>
      <c r="S63" s="108" t="s">
        <v>348</v>
      </c>
      <c r="T63" t="s">
        <v>269</v>
      </c>
      <c r="U63" t="s">
        <v>293</v>
      </c>
      <c r="V63" t="s">
        <v>293</v>
      </c>
      <c r="W63" s="39">
        <v>0.3888888888888889</v>
      </c>
      <c r="X63" s="39">
        <v>0.3888888888888889</v>
      </c>
      <c r="Y63" s="39">
        <v>0.3888888888888889</v>
      </c>
      <c r="Z63" s="39">
        <v>0.4236111111111111</v>
      </c>
      <c r="AA63" s="33">
        <f>IF(Tracker_BD[[#This Row],[Fault Acknowledgement Time ]]="NA","",(Tracker_BD[[#This Row],[Fault Acknowledgement Time ]]-Tracker_BD[[#This Row],[Fault Time]])*24)</f>
        <v>0</v>
      </c>
      <c r="AB63" s="33">
        <f>IFERROR((Tracker_BD[[#This Row],[Work Start time on Fault]]-Tracker_BD[[#This Row],[Fault Time]])*24,"")</f>
        <v>0</v>
      </c>
      <c r="AC63" s="33">
        <f>IFERROR((Tracker_BD[[#This Row],[Work Completion time on fault]]-Tracker_BD[[#This Row],[Fault Time]])*24,"")</f>
        <v>0.83333333333333304</v>
      </c>
      <c r="AD63" s="33">
        <f>IFERROR((Tracker_BD[[#This Row],[Work Completion time on fault]]-Tracker_BD[[#This Row],[Fault Time]])*24,"")</f>
        <v>0.83333333333333304</v>
      </c>
      <c r="AE63" t="s">
        <v>403</v>
      </c>
      <c r="AF63" t="s">
        <v>266</v>
      </c>
      <c r="AG63" s="2"/>
      <c r="AH63" s="100"/>
      <c r="AI63" s="33">
        <f>IFERROR(Tracker_BD[[#This Row],[Breakdown Time]]*Tracker_BD[[#This Row],[Plant Equivalent Weightage]],"")</f>
        <v>0</v>
      </c>
    </row>
    <row r="64" spans="1:35">
      <c r="A64" s="2">
        <f t="shared" si="0"/>
        <v>61</v>
      </c>
      <c r="B64" s="2" t="s">
        <v>4</v>
      </c>
      <c r="C64" s="2">
        <v>2025</v>
      </c>
      <c r="D64" s="2" t="s">
        <v>211</v>
      </c>
      <c r="E64" s="2" t="s">
        <v>211</v>
      </c>
      <c r="F64" s="36">
        <v>45778</v>
      </c>
      <c r="G64" s="2">
        <f>DAY(EOMONTH(Tracker_BD[[#This Row],[Month Year]],0))</f>
        <v>31</v>
      </c>
      <c r="H64" s="37">
        <v>45788</v>
      </c>
      <c r="I64" s="39">
        <f>IFERROR(VLOOKUP(Tracker_BD[[#This Row],[Date]],Raw_Data[[Date]:[Sunset Time (POA&lt;20 W/m2)]],3,0),"")</f>
        <v>0.25347222222222221</v>
      </c>
      <c r="J64" s="39">
        <f>IFERROR(VLOOKUP(Tracker_BD[[#This Row],[Date]],Raw_Data[[Date]:[Sunset Time (POA&lt;20 W/m2)]],4,0),"")</f>
        <v>0.7729166666666667</v>
      </c>
      <c r="K64" s="33">
        <f>IFERROR((Tracker_BD[[#This Row],[Sunset Time (POA&lt;20 W/m2)]]-Tracker_BD[[#This Row],[Sunrise Time (POA&gt;20 W/m2)]])*24,"")</f>
        <v>12.466666666666669</v>
      </c>
      <c r="L64" s="2" t="s">
        <v>267</v>
      </c>
      <c r="M64" s="177"/>
      <c r="N64">
        <v>0</v>
      </c>
      <c r="O64" s="220" t="s">
        <v>184</v>
      </c>
      <c r="P64" s="108" t="s">
        <v>270</v>
      </c>
      <c r="Q64" s="108" t="s">
        <v>263</v>
      </c>
      <c r="R64" s="140">
        <v>25</v>
      </c>
      <c r="S64" s="108" t="s">
        <v>348</v>
      </c>
      <c r="T64" t="s">
        <v>269</v>
      </c>
      <c r="U64" t="s">
        <v>293</v>
      </c>
      <c r="V64" t="s">
        <v>293</v>
      </c>
      <c r="W64" s="39">
        <v>0.59722222222222221</v>
      </c>
      <c r="X64" s="39">
        <v>0.59722222222222221</v>
      </c>
      <c r="Y64" s="39">
        <v>0.59722222222222221</v>
      </c>
      <c r="Z64" s="39">
        <v>0.64236111111111116</v>
      </c>
      <c r="AA64" s="33">
        <f>IF(Tracker_BD[[#This Row],[Fault Acknowledgement Time ]]="NA","",(Tracker_BD[[#This Row],[Fault Acknowledgement Time ]]-Tracker_BD[[#This Row],[Fault Time]])*24)</f>
        <v>0</v>
      </c>
      <c r="AB64" s="33">
        <f>IFERROR((Tracker_BD[[#This Row],[Work Start time on Fault]]-Tracker_BD[[#This Row],[Fault Time]])*24,"")</f>
        <v>0</v>
      </c>
      <c r="AC64" s="33">
        <f>IFERROR((Tracker_BD[[#This Row],[Work Completion time on fault]]-Tracker_BD[[#This Row],[Fault Time]])*24,"")</f>
        <v>1.0833333333333348</v>
      </c>
      <c r="AD64" s="33">
        <f>IFERROR((Tracker_BD[[#This Row],[Work Completion time on fault]]-Tracker_BD[[#This Row],[Fault Time]])*24,"")</f>
        <v>1.0833333333333348</v>
      </c>
      <c r="AE64" t="s">
        <v>404</v>
      </c>
      <c r="AF64" t="s">
        <v>266</v>
      </c>
      <c r="AG64" s="2"/>
      <c r="AH64" s="100"/>
      <c r="AI64" s="33">
        <f>IFERROR(Tracker_BD[[#This Row],[Breakdown Time]]*Tracker_BD[[#This Row],[Plant Equivalent Weightage]],"")</f>
        <v>0</v>
      </c>
    </row>
    <row r="65" spans="1:35">
      <c r="A65" s="2">
        <f t="shared" si="0"/>
        <v>62</v>
      </c>
      <c r="B65" s="2" t="s">
        <v>4</v>
      </c>
      <c r="C65" s="2">
        <v>2025</v>
      </c>
      <c r="D65" s="2" t="s">
        <v>211</v>
      </c>
      <c r="E65" s="2" t="s">
        <v>211</v>
      </c>
      <c r="F65" s="36">
        <v>45778</v>
      </c>
      <c r="G65" s="2">
        <f>DAY(EOMONTH(Tracker_BD[[#This Row],[Month Year]],0))</f>
        <v>31</v>
      </c>
      <c r="H65" s="37">
        <v>45788</v>
      </c>
      <c r="I65" s="39">
        <f>IFERROR(VLOOKUP(Tracker_BD[[#This Row],[Date]],Raw_Data[[Date]:[Sunset Time (POA&lt;20 W/m2)]],3,0),"")</f>
        <v>0.25347222222222221</v>
      </c>
      <c r="J65" s="39">
        <f>IFERROR(VLOOKUP(Tracker_BD[[#This Row],[Date]],Raw_Data[[Date]:[Sunset Time (POA&lt;20 W/m2)]],4,0),"")</f>
        <v>0.7729166666666667</v>
      </c>
      <c r="K65" s="33">
        <f>IFERROR((Tracker_BD[[#This Row],[Sunset Time (POA&lt;20 W/m2)]]-Tracker_BD[[#This Row],[Sunrise Time (POA&gt;20 W/m2)]])*24,"")</f>
        <v>12.466666666666669</v>
      </c>
      <c r="L65" s="2" t="s">
        <v>267</v>
      </c>
      <c r="M65" s="177"/>
      <c r="N65">
        <v>0</v>
      </c>
      <c r="O65" s="218" t="s">
        <v>185</v>
      </c>
      <c r="P65" s="108" t="s">
        <v>268</v>
      </c>
      <c r="Q65" s="108" t="s">
        <v>270</v>
      </c>
      <c r="R65" s="140">
        <v>55</v>
      </c>
      <c r="S65" s="108" t="s">
        <v>383</v>
      </c>
      <c r="T65" t="s">
        <v>269</v>
      </c>
      <c r="U65" t="s">
        <v>293</v>
      </c>
      <c r="V65" t="s">
        <v>293</v>
      </c>
      <c r="W65" s="39">
        <v>0.64583333333333337</v>
      </c>
      <c r="X65" s="39">
        <v>0.64583333333333337</v>
      </c>
      <c r="Y65" s="39">
        <v>0.64583333333333337</v>
      </c>
      <c r="Z65" s="39">
        <v>0.67361111111111116</v>
      </c>
      <c r="AA65" s="33">
        <f>IF(Tracker_BD[[#This Row],[Fault Acknowledgement Time ]]="NA","",(Tracker_BD[[#This Row],[Fault Acknowledgement Time ]]-Tracker_BD[[#This Row],[Fault Time]])*24)</f>
        <v>0</v>
      </c>
      <c r="AB65" s="33">
        <f>IFERROR((Tracker_BD[[#This Row],[Work Start time on Fault]]-Tracker_BD[[#This Row],[Fault Time]])*24,"")</f>
        <v>0</v>
      </c>
      <c r="AC65" s="33">
        <f>IFERROR((Tracker_BD[[#This Row],[Work Completion time on fault]]-Tracker_BD[[#This Row],[Fault Time]])*24,"")</f>
        <v>0.66666666666666696</v>
      </c>
      <c r="AD65" s="33">
        <f>IFERROR((Tracker_BD[[#This Row],[Work Completion time on fault]]-Tracker_BD[[#This Row],[Fault Time]])*24,"")</f>
        <v>0.66666666666666696</v>
      </c>
      <c r="AE65" s="211" t="s">
        <v>334</v>
      </c>
      <c r="AF65" t="s">
        <v>266</v>
      </c>
      <c r="AG65" s="2"/>
      <c r="AH65" s="100"/>
      <c r="AI65" s="33">
        <f>IFERROR(Tracker_BD[[#This Row],[Breakdown Time]]*Tracker_BD[[#This Row],[Plant Equivalent Weightage]],"")</f>
        <v>0</v>
      </c>
    </row>
    <row r="66" spans="1:35">
      <c r="A66" s="2">
        <f t="shared" si="0"/>
        <v>63</v>
      </c>
      <c r="B66" s="2" t="s">
        <v>4</v>
      </c>
      <c r="C66" s="2">
        <v>2025</v>
      </c>
      <c r="D66" s="2" t="s">
        <v>211</v>
      </c>
      <c r="E66" s="2" t="s">
        <v>211</v>
      </c>
      <c r="F66" s="36">
        <v>45778</v>
      </c>
      <c r="G66" s="2">
        <f>DAY(EOMONTH(Tracker_BD[[#This Row],[Month Year]],0))</f>
        <v>31</v>
      </c>
      <c r="H66" s="37">
        <v>45789</v>
      </c>
      <c r="I66" s="39">
        <f>IFERROR(VLOOKUP(Tracker_BD[[#This Row],[Date]],Raw_Data[[Date]:[Sunset Time (POA&lt;20 W/m2)]],3,0),"")</f>
        <v>0.25138888888888888</v>
      </c>
      <c r="J66" s="39">
        <f>IFERROR(VLOOKUP(Tracker_BD[[#This Row],[Date]],Raw_Data[[Date]:[Sunset Time (POA&lt;20 W/m2)]],4,0),"")</f>
        <v>0.76180555555555551</v>
      </c>
      <c r="K66" s="33">
        <f>IFERROR((Tracker_BD[[#This Row],[Sunset Time (POA&lt;20 W/m2)]]-Tracker_BD[[#This Row],[Sunrise Time (POA&gt;20 W/m2)]])*24,"")</f>
        <v>12.25</v>
      </c>
      <c r="L66" s="2" t="s">
        <v>267</v>
      </c>
      <c r="M66" s="177"/>
      <c r="N66">
        <v>0</v>
      </c>
      <c r="O66" s="211" t="s">
        <v>184</v>
      </c>
      <c r="P66" s="108" t="s">
        <v>270</v>
      </c>
      <c r="Q66" s="108" t="s">
        <v>263</v>
      </c>
      <c r="R66" s="140">
        <v>23</v>
      </c>
      <c r="S66" s="108" t="s">
        <v>374</v>
      </c>
      <c r="T66" t="s">
        <v>269</v>
      </c>
      <c r="U66" t="s">
        <v>293</v>
      </c>
      <c r="V66" t="s">
        <v>293</v>
      </c>
      <c r="W66" s="39">
        <v>0.5</v>
      </c>
      <c r="X66" s="39">
        <v>0.5</v>
      </c>
      <c r="Y66" s="39">
        <v>0.5</v>
      </c>
      <c r="Z66" s="39">
        <v>0.53472222222222221</v>
      </c>
      <c r="AA66" s="33">
        <f>IF(Tracker_BD[[#This Row],[Fault Acknowledgement Time ]]="NA","",(Tracker_BD[[#This Row],[Fault Acknowledgement Time ]]-Tracker_BD[[#This Row],[Fault Time]])*24)</f>
        <v>0</v>
      </c>
      <c r="AB66" s="33">
        <f>IFERROR((Tracker_BD[[#This Row],[Work Start time on Fault]]-Tracker_BD[[#This Row],[Fault Time]])*24,"")</f>
        <v>0</v>
      </c>
      <c r="AC66" s="33">
        <f>IFERROR((Tracker_BD[[#This Row],[Work Completion time on fault]]-Tracker_BD[[#This Row],[Fault Time]])*24,"")</f>
        <v>0.83333333333333304</v>
      </c>
      <c r="AD66" s="33">
        <f>IFERROR((Tracker_BD[[#This Row],[Work Completion time on fault]]-Tracker_BD[[#This Row],[Fault Time]])*24,"")</f>
        <v>0.83333333333333304</v>
      </c>
      <c r="AE66" t="s">
        <v>403</v>
      </c>
      <c r="AF66" t="s">
        <v>266</v>
      </c>
      <c r="AG66" s="2"/>
      <c r="AH66" s="100"/>
      <c r="AI66" s="33">
        <f>IFERROR(Tracker_BD[[#This Row],[Breakdown Time]]*Tracker_BD[[#This Row],[Plant Equivalent Weightage]],"")</f>
        <v>0</v>
      </c>
    </row>
    <row r="67" spans="1:35">
      <c r="A67" s="2">
        <f t="shared" si="0"/>
        <v>64</v>
      </c>
      <c r="B67" s="2" t="s">
        <v>4</v>
      </c>
      <c r="C67" s="2">
        <v>2025</v>
      </c>
      <c r="D67" s="2" t="s">
        <v>211</v>
      </c>
      <c r="E67" s="2" t="s">
        <v>211</v>
      </c>
      <c r="F67" s="36">
        <v>45778</v>
      </c>
      <c r="G67" s="2">
        <f>DAY(EOMONTH(Tracker_BD[[#This Row],[Month Year]],0))</f>
        <v>31</v>
      </c>
      <c r="H67" s="37">
        <v>45790</v>
      </c>
      <c r="I67" s="39">
        <f>IFERROR(VLOOKUP(Tracker_BD[[#This Row],[Date]],Raw_Data[[Date]:[Sunset Time (POA&lt;20 W/m2)]],3,0),"")</f>
        <v>0.25624999999999998</v>
      </c>
      <c r="J67" s="39">
        <f>IFERROR(VLOOKUP(Tracker_BD[[#This Row],[Date]],Raw_Data[[Date]:[Sunset Time (POA&lt;20 W/m2)]],4,0),"")</f>
        <v>0.7631944444444444</v>
      </c>
      <c r="K67" s="33">
        <f>IFERROR((Tracker_BD[[#This Row],[Sunset Time (POA&lt;20 W/m2)]]-Tracker_BD[[#This Row],[Sunrise Time (POA&gt;20 W/m2)]])*24,"")</f>
        <v>12.166666666666666</v>
      </c>
      <c r="L67" s="2" t="s">
        <v>267</v>
      </c>
      <c r="M67" s="177"/>
      <c r="N67">
        <v>0</v>
      </c>
      <c r="O67" s="211" t="s">
        <v>185</v>
      </c>
      <c r="P67" s="108" t="s">
        <v>263</v>
      </c>
      <c r="Q67" s="108" t="s">
        <v>271</v>
      </c>
      <c r="R67" s="140">
        <v>90</v>
      </c>
      <c r="S67" s="108" t="s">
        <v>342</v>
      </c>
      <c r="T67" t="s">
        <v>269</v>
      </c>
      <c r="U67" t="s">
        <v>293</v>
      </c>
      <c r="V67" t="s">
        <v>293</v>
      </c>
      <c r="W67" s="39">
        <v>0.38194444444444442</v>
      </c>
      <c r="X67" s="39">
        <v>0.38194444444444442</v>
      </c>
      <c r="Y67" s="39">
        <v>0.38194444444444442</v>
      </c>
      <c r="Z67" s="39">
        <v>0.43402777777777779</v>
      </c>
      <c r="AA67" s="33">
        <f>IF(Tracker_BD[[#This Row],[Fault Acknowledgement Time ]]="NA","",(Tracker_BD[[#This Row],[Fault Acknowledgement Time ]]-Tracker_BD[[#This Row],[Fault Time]])*24)</f>
        <v>0</v>
      </c>
      <c r="AB67" s="33">
        <f>IFERROR((Tracker_BD[[#This Row],[Work Start time on Fault]]-Tracker_BD[[#This Row],[Fault Time]])*24,"")</f>
        <v>0</v>
      </c>
      <c r="AC67" s="33">
        <f>IFERROR((Tracker_BD[[#This Row],[Work Completion time on fault]]-Tracker_BD[[#This Row],[Fault Time]])*24,"")</f>
        <v>1.2500000000000009</v>
      </c>
      <c r="AD67" s="33">
        <f>IFERROR((Tracker_BD[[#This Row],[Work Completion time on fault]]-Tracker_BD[[#This Row],[Fault Time]])*24,"")</f>
        <v>1.2500000000000009</v>
      </c>
      <c r="AE67" t="s">
        <v>328</v>
      </c>
      <c r="AF67" t="s">
        <v>266</v>
      </c>
      <c r="AG67" s="2"/>
      <c r="AH67" s="100"/>
      <c r="AI67" s="33">
        <f>IFERROR(Tracker_BD[[#This Row],[Breakdown Time]]*Tracker_BD[[#This Row],[Plant Equivalent Weightage]],"")</f>
        <v>0</v>
      </c>
    </row>
    <row r="68" spans="1:35">
      <c r="A68" s="2">
        <f t="shared" si="0"/>
        <v>65</v>
      </c>
      <c r="B68" s="2" t="s">
        <v>4</v>
      </c>
      <c r="C68" s="2">
        <v>2025</v>
      </c>
      <c r="D68" s="2" t="s">
        <v>211</v>
      </c>
      <c r="E68" s="2" t="s">
        <v>211</v>
      </c>
      <c r="F68" s="36">
        <v>45778</v>
      </c>
      <c r="G68" s="2">
        <f>DAY(EOMONTH(Tracker_BD[[#This Row],[Month Year]],0))</f>
        <v>31</v>
      </c>
      <c r="H68" s="37">
        <v>45790</v>
      </c>
      <c r="I68" s="39">
        <f>IFERROR(VLOOKUP(Tracker_BD[[#This Row],[Date]],Raw_Data[[Date]:[Sunset Time (POA&lt;20 W/m2)]],3,0),"")</f>
        <v>0.25624999999999998</v>
      </c>
      <c r="J68" s="39">
        <f>IFERROR(VLOOKUP(Tracker_BD[[#This Row],[Date]],Raw_Data[[Date]:[Sunset Time (POA&lt;20 W/m2)]],4,0),"")</f>
        <v>0.7631944444444444</v>
      </c>
      <c r="K68" s="33">
        <f>IFERROR((Tracker_BD[[#This Row],[Sunset Time (POA&lt;20 W/m2)]]-Tracker_BD[[#This Row],[Sunrise Time (POA&gt;20 W/m2)]])*24,"")</f>
        <v>12.166666666666666</v>
      </c>
      <c r="L68" s="2" t="s">
        <v>267</v>
      </c>
      <c r="M68" s="177"/>
      <c r="N68">
        <v>0</v>
      </c>
      <c r="O68" s="221" t="s">
        <v>184</v>
      </c>
      <c r="P68" s="108" t="s">
        <v>263</v>
      </c>
      <c r="Q68" s="108" t="s">
        <v>271</v>
      </c>
      <c r="R68" s="140">
        <v>86</v>
      </c>
      <c r="S68" s="108" t="s">
        <v>310</v>
      </c>
      <c r="T68" t="s">
        <v>269</v>
      </c>
      <c r="U68" t="s">
        <v>293</v>
      </c>
      <c r="V68" t="s">
        <v>293</v>
      </c>
      <c r="W68" s="39">
        <v>0.43055555555555558</v>
      </c>
      <c r="X68" s="39">
        <v>0.43055555555555558</v>
      </c>
      <c r="Y68" s="39">
        <v>0.43055555555555558</v>
      </c>
      <c r="Z68" s="39">
        <v>0.46527777777777779</v>
      </c>
      <c r="AA68" s="33">
        <f>IF(Tracker_BD[[#This Row],[Fault Acknowledgement Time ]]="NA","",(Tracker_BD[[#This Row],[Fault Acknowledgement Time ]]-Tracker_BD[[#This Row],[Fault Time]])*24)</f>
        <v>0</v>
      </c>
      <c r="AB68" s="33">
        <f>IFERROR((Tracker_BD[[#This Row],[Work Start time on Fault]]-Tracker_BD[[#This Row],[Fault Time]])*24,"")</f>
        <v>0</v>
      </c>
      <c r="AC68" s="33">
        <f>IFERROR((Tracker_BD[[#This Row],[Work Completion time on fault]]-Tracker_BD[[#This Row],[Fault Time]])*24,"")</f>
        <v>0.83333333333333304</v>
      </c>
      <c r="AD68" s="33">
        <f>IFERROR((Tracker_BD[[#This Row],[Work Completion time on fault]]-Tracker_BD[[#This Row],[Fault Time]])*24,"")</f>
        <v>0.83333333333333304</v>
      </c>
      <c r="AE68" t="s">
        <v>403</v>
      </c>
      <c r="AF68" t="s">
        <v>266</v>
      </c>
      <c r="AG68" s="2"/>
      <c r="AH68" s="100"/>
      <c r="AI68" s="33">
        <f>IFERROR(Tracker_BD[[#This Row],[Breakdown Time]]*Tracker_BD[[#This Row],[Plant Equivalent Weightage]],"")</f>
        <v>0</v>
      </c>
    </row>
    <row r="69" spans="1:35">
      <c r="A69" s="2">
        <f t="shared" ref="A69:A81" si="1">A68+1</f>
        <v>66</v>
      </c>
      <c r="B69" s="2" t="s">
        <v>4</v>
      </c>
      <c r="C69" s="2">
        <v>2025</v>
      </c>
      <c r="D69" s="2" t="s">
        <v>211</v>
      </c>
      <c r="E69" s="2" t="s">
        <v>211</v>
      </c>
      <c r="F69" s="36">
        <v>45778</v>
      </c>
      <c r="G69" s="2">
        <f>DAY(EOMONTH(Tracker_BD[[#This Row],[Month Year]],0))</f>
        <v>31</v>
      </c>
      <c r="H69" s="37">
        <v>45791</v>
      </c>
      <c r="I69" s="39">
        <f>IFERROR(VLOOKUP(Tracker_BD[[#This Row],[Date]],Raw_Data[[Date]:[Sunset Time (POA&lt;20 W/m2)]],3,0),"")</f>
        <v>0.25208333333333333</v>
      </c>
      <c r="J69" s="39">
        <f>IFERROR(VLOOKUP(Tracker_BD[[#This Row],[Date]],Raw_Data[[Date]:[Sunset Time (POA&lt;20 W/m2)]],4,0),"")</f>
        <v>0.77222222222222225</v>
      </c>
      <c r="K69" s="33">
        <f>IFERROR((Tracker_BD[[#This Row],[Sunset Time (POA&lt;20 W/m2)]]-Tracker_BD[[#This Row],[Sunrise Time (POA&gt;20 W/m2)]])*24,"")</f>
        <v>12.483333333333334</v>
      </c>
      <c r="L69" s="2" t="s">
        <v>267</v>
      </c>
      <c r="M69" s="177"/>
      <c r="N69">
        <v>0</v>
      </c>
      <c r="O69" s="222" t="s">
        <v>189</v>
      </c>
      <c r="P69" s="108" t="s">
        <v>263</v>
      </c>
      <c r="Q69" s="108" t="s">
        <v>271</v>
      </c>
      <c r="R69" s="140">
        <v>83</v>
      </c>
      <c r="S69" s="108" t="s">
        <v>350</v>
      </c>
      <c r="T69" t="s">
        <v>269</v>
      </c>
      <c r="U69" t="s">
        <v>293</v>
      </c>
      <c r="V69" t="s">
        <v>293</v>
      </c>
      <c r="W69" s="39">
        <v>0.43055555555555558</v>
      </c>
      <c r="X69" s="39">
        <v>0.43055555555555558</v>
      </c>
      <c r="Y69" s="39">
        <v>0.43055555555555558</v>
      </c>
      <c r="Z69" s="39">
        <v>0.47916666666666669</v>
      </c>
      <c r="AA69" s="33">
        <f>IF(Tracker_BD[[#This Row],[Fault Acknowledgement Time ]]="NA","",(Tracker_BD[[#This Row],[Fault Acknowledgement Time ]]-Tracker_BD[[#This Row],[Fault Time]])*24)</f>
        <v>0</v>
      </c>
      <c r="AB69" s="33">
        <f>IFERROR((Tracker_BD[[#This Row],[Work Start time on Fault]]-Tracker_BD[[#This Row],[Fault Time]])*24,"")</f>
        <v>0</v>
      </c>
      <c r="AC69" s="33">
        <f>IFERROR((Tracker_BD[[#This Row],[Work Completion time on fault]]-Tracker_BD[[#This Row],[Fault Time]])*24,"")</f>
        <v>1.1666666666666665</v>
      </c>
      <c r="AD69" s="33">
        <f>IFERROR((Tracker_BD[[#This Row],[Work Completion time on fault]]-Tracker_BD[[#This Row],[Fault Time]])*24,"")</f>
        <v>1.1666666666666665</v>
      </c>
      <c r="AE69" t="s">
        <v>404</v>
      </c>
      <c r="AF69" t="s">
        <v>266</v>
      </c>
      <c r="AG69" s="2"/>
      <c r="AH69" s="100"/>
      <c r="AI69" s="33">
        <f>IFERROR(Tracker_BD[[#This Row],[Breakdown Time]]*Tracker_BD[[#This Row],[Plant Equivalent Weightage]],"")</f>
        <v>0</v>
      </c>
    </row>
    <row r="70" spans="1:35">
      <c r="A70" s="2">
        <f t="shared" si="1"/>
        <v>67</v>
      </c>
      <c r="B70" s="2" t="s">
        <v>4</v>
      </c>
      <c r="C70" s="2">
        <v>2025</v>
      </c>
      <c r="D70" s="2" t="s">
        <v>211</v>
      </c>
      <c r="E70" s="2" t="s">
        <v>211</v>
      </c>
      <c r="F70" s="36">
        <v>45778</v>
      </c>
      <c r="G70" s="2">
        <f>DAY(EOMONTH(Tracker_BD[[#This Row],[Month Year]],0))</f>
        <v>31</v>
      </c>
      <c r="H70" s="37">
        <v>45795</v>
      </c>
      <c r="I70" s="39">
        <f>IFERROR(VLOOKUP(Tracker_BD[[#This Row],[Date]],Raw_Data[[Date]:[Sunset Time (POA&lt;20 W/m2)]],3,0),"")</f>
        <v>0.2590277777777778</v>
      </c>
      <c r="J70" s="39">
        <f>IFERROR(VLOOKUP(Tracker_BD[[#This Row],[Date]],Raw_Data[[Date]:[Sunset Time (POA&lt;20 W/m2)]],4,0),"")</f>
        <v>0.7729166666666667</v>
      </c>
      <c r="K70" s="33">
        <f>IFERROR((Tracker_BD[[#This Row],[Sunset Time (POA&lt;20 W/m2)]]-Tracker_BD[[#This Row],[Sunrise Time (POA&gt;20 W/m2)]])*24,"")</f>
        <v>12.333333333333332</v>
      </c>
      <c r="L70" s="2" t="s">
        <v>267</v>
      </c>
      <c r="M70" s="177"/>
      <c r="N70">
        <v>0</v>
      </c>
      <c r="O70" s="218" t="s">
        <v>185</v>
      </c>
      <c r="P70" s="108" t="s">
        <v>268</v>
      </c>
      <c r="Q70" s="108" t="s">
        <v>270</v>
      </c>
      <c r="R70" s="140">
        <v>56</v>
      </c>
      <c r="S70" s="108" t="s">
        <v>362</v>
      </c>
      <c r="T70" t="s">
        <v>269</v>
      </c>
      <c r="U70" t="s">
        <v>293</v>
      </c>
      <c r="V70" t="s">
        <v>293</v>
      </c>
      <c r="W70" s="39">
        <v>0.61111111111111116</v>
      </c>
      <c r="X70" s="39">
        <v>0.61111111111111116</v>
      </c>
      <c r="Y70" s="39">
        <v>0.61111111111111116</v>
      </c>
      <c r="Z70" s="39">
        <v>0.63888888888888884</v>
      </c>
      <c r="AA70" s="33">
        <f>IF(Tracker_BD[[#This Row],[Fault Acknowledgement Time ]]="NA","",(Tracker_BD[[#This Row],[Fault Acknowledgement Time ]]-Tracker_BD[[#This Row],[Fault Time]])*24)</f>
        <v>0</v>
      </c>
      <c r="AB70" s="33">
        <f>IFERROR((Tracker_BD[[#This Row],[Work Start time on Fault]]-Tracker_BD[[#This Row],[Fault Time]])*24,"")</f>
        <v>0</v>
      </c>
      <c r="AC70" s="33">
        <f>IFERROR((Tracker_BD[[#This Row],[Work Completion time on fault]]-Tracker_BD[[#This Row],[Fault Time]])*24,"")</f>
        <v>0.6666666666666643</v>
      </c>
      <c r="AD70" s="33">
        <f>IFERROR((Tracker_BD[[#This Row],[Work Completion time on fault]]-Tracker_BD[[#This Row],[Fault Time]])*24,"")</f>
        <v>0.6666666666666643</v>
      </c>
      <c r="AE70" t="s">
        <v>333</v>
      </c>
      <c r="AF70" t="s">
        <v>266</v>
      </c>
      <c r="AG70" s="2"/>
      <c r="AH70" s="100"/>
      <c r="AI70" s="33">
        <f>IFERROR(Tracker_BD[[#This Row],[Breakdown Time]]*Tracker_BD[[#This Row],[Plant Equivalent Weightage]],"")</f>
        <v>0</v>
      </c>
    </row>
    <row r="71" spans="1:35">
      <c r="A71" s="2">
        <f t="shared" si="1"/>
        <v>68</v>
      </c>
      <c r="B71" s="2" t="s">
        <v>4</v>
      </c>
      <c r="C71" s="2">
        <v>2025</v>
      </c>
      <c r="D71" s="2" t="s">
        <v>211</v>
      </c>
      <c r="E71" s="2" t="s">
        <v>211</v>
      </c>
      <c r="F71" s="36">
        <v>45778</v>
      </c>
      <c r="G71" s="2">
        <f>DAY(EOMONTH(Tracker_BD[[#This Row],[Month Year]],0))</f>
        <v>31</v>
      </c>
      <c r="H71" s="37">
        <v>45797</v>
      </c>
      <c r="I71" s="39">
        <f>IFERROR(VLOOKUP(Tracker_BD[[#This Row],[Date]],Raw_Data[[Date]:[Sunset Time (POA&lt;20 W/m2)]],3,0),"")</f>
        <v>0.28888888888888886</v>
      </c>
      <c r="J71" s="39">
        <f>IFERROR(VLOOKUP(Tracker_BD[[#This Row],[Date]],Raw_Data[[Date]:[Sunset Time (POA&lt;20 W/m2)]],4,0),"")</f>
        <v>0.77152777777777781</v>
      </c>
      <c r="K71" s="33">
        <f>IFERROR((Tracker_BD[[#This Row],[Sunset Time (POA&lt;20 W/m2)]]-Tracker_BD[[#This Row],[Sunrise Time (POA&gt;20 W/m2)]])*24,"")</f>
        <v>11.583333333333336</v>
      </c>
      <c r="L71" s="2" t="s">
        <v>267</v>
      </c>
      <c r="M71" s="177"/>
      <c r="N71">
        <v>0</v>
      </c>
      <c r="O71" s="227" t="s">
        <v>186</v>
      </c>
      <c r="P71" s="108" t="s">
        <v>268</v>
      </c>
      <c r="Q71" s="108" t="s">
        <v>270</v>
      </c>
      <c r="R71" s="140"/>
      <c r="S71" s="108" t="s">
        <v>324</v>
      </c>
      <c r="T71" t="s">
        <v>269</v>
      </c>
      <c r="U71" t="s">
        <v>293</v>
      </c>
      <c r="V71" t="s">
        <v>293</v>
      </c>
      <c r="W71" s="39">
        <v>0.43055555555555558</v>
      </c>
      <c r="X71" s="39">
        <v>0.43055555555555558</v>
      </c>
      <c r="Y71" s="39">
        <v>0.43055555555555558</v>
      </c>
      <c r="Z71" s="39">
        <v>0.4826388888888889</v>
      </c>
      <c r="AA71" s="33">
        <f>IF(Tracker_BD[[#This Row],[Fault Acknowledgement Time ]]="NA","",(Tracker_BD[[#This Row],[Fault Acknowledgement Time ]]-Tracker_BD[[#This Row],[Fault Time]])*24)</f>
        <v>0</v>
      </c>
      <c r="AB71" s="33">
        <f>IFERROR((Tracker_BD[[#This Row],[Work Start time on Fault]]-Tracker_BD[[#This Row],[Fault Time]])*24,"")</f>
        <v>0</v>
      </c>
      <c r="AC71" s="33">
        <f>IFERROR((Tracker_BD[[#This Row],[Work Completion time on fault]]-Tracker_BD[[#This Row],[Fault Time]])*24,"")</f>
        <v>1.2499999999999996</v>
      </c>
      <c r="AD71" s="33">
        <f>IFERROR((Tracker_BD[[#This Row],[Work Completion time on fault]]-Tracker_BD[[#This Row],[Fault Time]])*24,"")</f>
        <v>1.2499999999999996</v>
      </c>
      <c r="AE71" t="s">
        <v>403</v>
      </c>
      <c r="AF71" t="s">
        <v>266</v>
      </c>
      <c r="AG71" s="2"/>
      <c r="AH71" s="100"/>
      <c r="AI71" s="33">
        <f>IFERROR(Tracker_BD[[#This Row],[Breakdown Time]]*Tracker_BD[[#This Row],[Plant Equivalent Weightage]],"")</f>
        <v>0</v>
      </c>
    </row>
    <row r="72" spans="1:35">
      <c r="A72" s="2">
        <f t="shared" si="1"/>
        <v>69</v>
      </c>
      <c r="B72" s="2" t="s">
        <v>4</v>
      </c>
      <c r="C72" s="2">
        <v>2025</v>
      </c>
      <c r="D72" s="2" t="s">
        <v>211</v>
      </c>
      <c r="E72" s="2" t="s">
        <v>211</v>
      </c>
      <c r="F72" s="36">
        <v>45778</v>
      </c>
      <c r="G72" s="2">
        <f>DAY(EOMONTH(Tracker_BD[[#This Row],[Month Year]],0))</f>
        <v>31</v>
      </c>
      <c r="H72" s="37">
        <v>45797</v>
      </c>
      <c r="I72" s="39">
        <f>IFERROR(VLOOKUP(Tracker_BD[[#This Row],[Date]],Raw_Data[[Date]:[Sunset Time (POA&lt;20 W/m2)]],3,0),"")</f>
        <v>0.28888888888888886</v>
      </c>
      <c r="J72" s="39">
        <f>IFERROR(VLOOKUP(Tracker_BD[[#This Row],[Date]],Raw_Data[[Date]:[Sunset Time (POA&lt;20 W/m2)]],4,0),"")</f>
        <v>0.77152777777777781</v>
      </c>
      <c r="K72" s="33">
        <f>IFERROR((Tracker_BD[[#This Row],[Sunset Time (POA&lt;20 W/m2)]]-Tracker_BD[[#This Row],[Sunrise Time (POA&gt;20 W/m2)]])*24,"")</f>
        <v>11.583333333333336</v>
      </c>
      <c r="L72" s="2" t="s">
        <v>267</v>
      </c>
      <c r="M72" s="177"/>
      <c r="N72">
        <v>0</v>
      </c>
      <c r="O72" s="227" t="s">
        <v>186</v>
      </c>
      <c r="P72" s="2" t="s">
        <v>270</v>
      </c>
      <c r="Q72" s="2" t="s">
        <v>263</v>
      </c>
      <c r="S72" s="2" t="s">
        <v>356</v>
      </c>
      <c r="T72" t="s">
        <v>269</v>
      </c>
      <c r="U72" t="s">
        <v>293</v>
      </c>
      <c r="V72" t="s">
        <v>293</v>
      </c>
      <c r="W72" s="39">
        <v>0.47222222222222221</v>
      </c>
      <c r="X72" s="39">
        <v>0.47222222222222221</v>
      </c>
      <c r="Y72" s="39">
        <v>0.47222222222222221</v>
      </c>
      <c r="Z72" s="39">
        <v>0.49305555555555558</v>
      </c>
      <c r="AA72" s="33">
        <f>IF(Tracker_BD[[#This Row],[Fault Acknowledgement Time ]]="NA","",(Tracker_BD[[#This Row],[Fault Acknowledgement Time ]]-Tracker_BD[[#This Row],[Fault Time]])*24)</f>
        <v>0</v>
      </c>
      <c r="AB72" s="33">
        <f>IFERROR((Tracker_BD[[#This Row],[Work Start time on Fault]]-Tracker_BD[[#This Row],[Fault Time]])*24,"")</f>
        <v>0</v>
      </c>
      <c r="AC72" s="33">
        <f>IFERROR((Tracker_BD[[#This Row],[Work Completion time on fault]]-Tracker_BD[[#This Row],[Fault Time]])*24,"")</f>
        <v>0.50000000000000089</v>
      </c>
      <c r="AD72" s="33">
        <f>IFERROR((Tracker_BD[[#This Row],[Work Completion time on fault]]-Tracker_BD[[#This Row],[Fault Time]])*24,"")</f>
        <v>0.50000000000000089</v>
      </c>
      <c r="AE72" t="s">
        <v>384</v>
      </c>
      <c r="AF72" t="s">
        <v>266</v>
      </c>
      <c r="AG72" s="2"/>
      <c r="AH72" s="100"/>
      <c r="AI72" s="33">
        <f>IFERROR(Tracker_BD[[#This Row],[Breakdown Time]]*Tracker_BD[[#This Row],[Plant Equivalent Weightage]],"")</f>
        <v>0</v>
      </c>
    </row>
    <row r="73" spans="1:35">
      <c r="A73" s="2">
        <f t="shared" si="1"/>
        <v>70</v>
      </c>
      <c r="B73" s="2" t="s">
        <v>4</v>
      </c>
      <c r="C73" s="2">
        <v>2025</v>
      </c>
      <c r="D73" s="2" t="s">
        <v>211</v>
      </c>
      <c r="E73" s="2" t="s">
        <v>211</v>
      </c>
      <c r="F73" s="36">
        <v>45778</v>
      </c>
      <c r="G73" s="2">
        <f>DAY(EOMONTH(Tracker_BD[[#This Row],[Month Year]],0))</f>
        <v>31</v>
      </c>
      <c r="H73" s="37">
        <v>45798</v>
      </c>
      <c r="I73" s="39">
        <f>IFERROR(VLOOKUP(Tracker_BD[[#This Row],[Date]],Raw_Data[[Date]:[Sunset Time (POA&lt;20 W/m2)]],3,0),"")</f>
        <v>0.25277777777777777</v>
      </c>
      <c r="J73" s="39">
        <f>IFERROR(VLOOKUP(Tracker_BD[[#This Row],[Date]],Raw_Data[[Date]:[Sunset Time (POA&lt;20 W/m2)]],4,0),"")</f>
        <v>0.77500000000000002</v>
      </c>
      <c r="K73" s="33">
        <f>IFERROR((Tracker_BD[[#This Row],[Sunset Time (POA&lt;20 W/m2)]]-Tracker_BD[[#This Row],[Sunrise Time (POA&gt;20 W/m2)]])*24,"")</f>
        <v>12.533333333333335</v>
      </c>
      <c r="L73" s="2" t="s">
        <v>267</v>
      </c>
      <c r="M73" s="177"/>
      <c r="N73">
        <v>0</v>
      </c>
      <c r="O73" s="228" t="s">
        <v>189</v>
      </c>
      <c r="P73" s="2" t="s">
        <v>263</v>
      </c>
      <c r="Q73" s="2" t="s">
        <v>271</v>
      </c>
      <c r="R73">
        <v>54</v>
      </c>
      <c r="S73" s="2" t="s">
        <v>371</v>
      </c>
      <c r="T73" t="s">
        <v>269</v>
      </c>
      <c r="U73" t="s">
        <v>293</v>
      </c>
      <c r="V73" t="s">
        <v>293</v>
      </c>
      <c r="W73" s="39">
        <v>0.38194444444444442</v>
      </c>
      <c r="X73" s="39">
        <v>0.38194444444444442</v>
      </c>
      <c r="Y73" s="39">
        <v>0.38194444444444442</v>
      </c>
      <c r="Z73" s="39">
        <v>0.43055555555555558</v>
      </c>
      <c r="AA73" s="33">
        <f>IF(Tracker_BD[[#This Row],[Fault Acknowledgement Time ]]="NA","",(Tracker_BD[[#This Row],[Fault Acknowledgement Time ]]-Tracker_BD[[#This Row],[Fault Time]])*24)</f>
        <v>0</v>
      </c>
      <c r="AB73" s="33">
        <f>IFERROR((Tracker_BD[[#This Row],[Work Start time on Fault]]-Tracker_BD[[#This Row],[Fault Time]])*24,"")</f>
        <v>0</v>
      </c>
      <c r="AC73" s="33">
        <f>IFERROR((Tracker_BD[[#This Row],[Work Completion time on fault]]-Tracker_BD[[#This Row],[Fault Time]])*24,"")</f>
        <v>1.1666666666666679</v>
      </c>
      <c r="AD73" s="33">
        <f>IFERROR((Tracker_BD[[#This Row],[Work Completion time on fault]]-Tracker_BD[[#This Row],[Fault Time]])*24,"")</f>
        <v>1.1666666666666679</v>
      </c>
      <c r="AE73" t="s">
        <v>333</v>
      </c>
      <c r="AF73" t="s">
        <v>266</v>
      </c>
      <c r="AG73" s="2"/>
      <c r="AH73" s="100"/>
      <c r="AI73" s="33">
        <f>IFERROR(Tracker_BD[[#This Row],[Breakdown Time]]*Tracker_BD[[#This Row],[Plant Equivalent Weightage]],"")</f>
        <v>0</v>
      </c>
    </row>
    <row r="74" spans="1:35">
      <c r="A74" s="2">
        <f t="shared" si="1"/>
        <v>71</v>
      </c>
      <c r="B74" s="2" t="s">
        <v>4</v>
      </c>
      <c r="C74" s="2">
        <v>2025</v>
      </c>
      <c r="D74" s="2" t="s">
        <v>211</v>
      </c>
      <c r="E74" s="2" t="s">
        <v>211</v>
      </c>
      <c r="F74" s="36">
        <v>45778</v>
      </c>
      <c r="G74" s="2">
        <f>DAY(EOMONTH(Tracker_BD[[#This Row],[Month Year]],0))</f>
        <v>31</v>
      </c>
      <c r="H74" s="37">
        <v>45799</v>
      </c>
      <c r="I74" s="39">
        <f>IFERROR(VLOOKUP(Tracker_BD[[#This Row],[Date]],Raw_Data[[Date]:[Sunset Time (POA&lt;20 W/m2)]],3,0),"")</f>
        <v>0.25555555555555554</v>
      </c>
      <c r="J74" s="39">
        <f>IFERROR(VLOOKUP(Tracker_BD[[#This Row],[Date]],Raw_Data[[Date]:[Sunset Time (POA&lt;20 W/m2)]],4,0),"")</f>
        <v>0.77500000000000002</v>
      </c>
      <c r="K74" s="33">
        <f>IFERROR((Tracker_BD[[#This Row],[Sunset Time (POA&lt;20 W/m2)]]-Tracker_BD[[#This Row],[Sunrise Time (POA&gt;20 W/m2)]])*24,"")</f>
        <v>12.466666666666669</v>
      </c>
      <c r="L74" s="2" t="s">
        <v>267</v>
      </c>
      <c r="M74" s="177"/>
      <c r="N74">
        <v>0</v>
      </c>
      <c r="O74" s="227" t="s">
        <v>186</v>
      </c>
      <c r="P74" s="2" t="s">
        <v>270</v>
      </c>
      <c r="Q74" s="2" t="s">
        <v>263</v>
      </c>
      <c r="R74">
        <v>93</v>
      </c>
      <c r="S74" s="2" t="s">
        <v>323</v>
      </c>
      <c r="T74" t="s">
        <v>269</v>
      </c>
      <c r="U74" t="s">
        <v>293</v>
      </c>
      <c r="V74" t="s">
        <v>293</v>
      </c>
      <c r="W74" s="39">
        <v>0.35416666666666669</v>
      </c>
      <c r="X74" s="39">
        <v>0.35416666666666669</v>
      </c>
      <c r="Y74" s="39">
        <v>0.35416666666666669</v>
      </c>
      <c r="Z74" s="39">
        <v>0.40625</v>
      </c>
      <c r="AA74" s="33">
        <f>IF(Tracker_BD[[#This Row],[Fault Acknowledgement Time ]]="NA","",(Tracker_BD[[#This Row],[Fault Acknowledgement Time ]]-Tracker_BD[[#This Row],[Fault Time]])*24)</f>
        <v>0</v>
      </c>
      <c r="AB74" s="33">
        <f>IFERROR((Tracker_BD[[#This Row],[Work Start time on Fault]]-Tracker_BD[[#This Row],[Fault Time]])*24,"")</f>
        <v>0</v>
      </c>
      <c r="AC74" s="33">
        <f>IFERROR((Tracker_BD[[#This Row],[Work Completion time on fault]]-Tracker_BD[[#This Row],[Fault Time]])*24,"")</f>
        <v>1.2499999999999996</v>
      </c>
      <c r="AD74" s="33">
        <f>IFERROR((Tracker_BD[[#This Row],[Work Completion time on fault]]-Tracker_BD[[#This Row],[Fault Time]])*24,"")</f>
        <v>1.2499999999999996</v>
      </c>
      <c r="AE74" t="s">
        <v>384</v>
      </c>
      <c r="AF74" t="s">
        <v>266</v>
      </c>
      <c r="AG74" s="2"/>
      <c r="AH74" s="100"/>
      <c r="AI74" s="33">
        <f>IFERROR(Tracker_BD[[#This Row],[Breakdown Time]]*Tracker_BD[[#This Row],[Plant Equivalent Weightage]],"")</f>
        <v>0</v>
      </c>
    </row>
    <row r="75" spans="1:35">
      <c r="A75" s="2">
        <f t="shared" si="1"/>
        <v>72</v>
      </c>
      <c r="B75" s="2" t="s">
        <v>4</v>
      </c>
      <c r="C75" s="2">
        <v>2025</v>
      </c>
      <c r="D75" s="2" t="s">
        <v>211</v>
      </c>
      <c r="E75" s="2" t="s">
        <v>211</v>
      </c>
      <c r="F75" s="36">
        <v>45778</v>
      </c>
      <c r="G75" s="2">
        <f>DAY(EOMONTH(Tracker_BD[[#This Row],[Month Year]],0))</f>
        <v>31</v>
      </c>
      <c r="H75" s="37">
        <v>45800</v>
      </c>
      <c r="I75" s="39">
        <f>IFERROR(VLOOKUP(Tracker_BD[[#This Row],[Date]],Raw_Data[[Date]:[Sunset Time (POA&lt;20 W/m2)]],3,0),"")</f>
        <v>0.25277777777777777</v>
      </c>
      <c r="J75" s="39">
        <f>IFERROR(VLOOKUP(Tracker_BD[[#This Row],[Date]],Raw_Data[[Date]:[Sunset Time (POA&lt;20 W/m2)]],4,0),"")</f>
        <v>0.77569444444444446</v>
      </c>
      <c r="K75" s="33">
        <f>IFERROR((Tracker_BD[[#This Row],[Sunset Time (POA&lt;20 W/m2)]]-Tracker_BD[[#This Row],[Sunrise Time (POA&gt;20 W/m2)]])*24,"")</f>
        <v>12.55</v>
      </c>
      <c r="L75" s="2" t="s">
        <v>267</v>
      </c>
      <c r="M75" s="177"/>
      <c r="N75">
        <v>0</v>
      </c>
      <c r="O75" s="231" t="s">
        <v>187</v>
      </c>
      <c r="P75" s="2" t="s">
        <v>270</v>
      </c>
      <c r="Q75" s="2" t="s">
        <v>263</v>
      </c>
      <c r="R75">
        <v>66</v>
      </c>
      <c r="S75" s="2" t="s">
        <v>425</v>
      </c>
      <c r="T75" t="s">
        <v>269</v>
      </c>
      <c r="U75" t="s">
        <v>293</v>
      </c>
      <c r="V75" t="s">
        <v>293</v>
      </c>
      <c r="W75" s="39">
        <v>0.59722222222222221</v>
      </c>
      <c r="X75" s="39">
        <v>0.59722222222222221</v>
      </c>
      <c r="Y75" s="39">
        <v>0.59722222222222221</v>
      </c>
      <c r="Z75" s="39">
        <v>0.63194444444444442</v>
      </c>
      <c r="AA75" s="33">
        <f>IF(Tracker_BD[[#This Row],[Fault Acknowledgement Time ]]="NA","",(Tracker_BD[[#This Row],[Fault Acknowledgement Time ]]-Tracker_BD[[#This Row],[Fault Time]])*24)</f>
        <v>0</v>
      </c>
      <c r="AB75" s="33">
        <f>IFERROR((Tracker_BD[[#This Row],[Work Start time on Fault]]-Tracker_BD[[#This Row],[Fault Time]])*24,"")</f>
        <v>0</v>
      </c>
      <c r="AC75" s="33">
        <f>IFERROR((Tracker_BD[[#This Row],[Work Completion time on fault]]-Tracker_BD[[#This Row],[Fault Time]])*24,"")</f>
        <v>0.83333333333333304</v>
      </c>
      <c r="AD75" s="33">
        <f>IFERROR((Tracker_BD[[#This Row],[Work Completion time on fault]]-Tracker_BD[[#This Row],[Fault Time]])*24,"")</f>
        <v>0.83333333333333304</v>
      </c>
      <c r="AE75" t="s">
        <v>328</v>
      </c>
      <c r="AF75" t="s">
        <v>266</v>
      </c>
      <c r="AG75" s="2"/>
      <c r="AH75" s="100"/>
      <c r="AI75" s="33">
        <f>IFERROR(Tracker_BD[[#This Row],[Breakdown Time]]*Tracker_BD[[#This Row],[Plant Equivalent Weightage]],"")</f>
        <v>0</v>
      </c>
    </row>
    <row r="76" spans="1:35">
      <c r="A76" s="2">
        <f t="shared" si="1"/>
        <v>73</v>
      </c>
      <c r="B76" s="2" t="s">
        <v>4</v>
      </c>
      <c r="C76" s="2">
        <v>2025</v>
      </c>
      <c r="D76" s="2" t="s">
        <v>211</v>
      </c>
      <c r="E76" s="2" t="s">
        <v>211</v>
      </c>
      <c r="F76" s="36">
        <v>45778</v>
      </c>
      <c r="G76" s="2">
        <f>DAY(EOMONTH(Tracker_BD[[#This Row],[Month Year]],0))</f>
        <v>31</v>
      </c>
      <c r="H76" s="37">
        <v>45800</v>
      </c>
      <c r="I76" s="39">
        <f>IFERROR(VLOOKUP(Tracker_BD[[#This Row],[Date]],Raw_Data[[Date]:[Sunset Time (POA&lt;20 W/m2)]],3,0),"")</f>
        <v>0.25277777777777777</v>
      </c>
      <c r="J76" s="39">
        <f>IFERROR(VLOOKUP(Tracker_BD[[#This Row],[Date]],Raw_Data[[Date]:[Sunset Time (POA&lt;20 W/m2)]],4,0),"")</f>
        <v>0.77569444444444446</v>
      </c>
      <c r="K76" s="33">
        <f>IFERROR((Tracker_BD[[#This Row],[Sunset Time (POA&lt;20 W/m2)]]-Tracker_BD[[#This Row],[Sunrise Time (POA&gt;20 W/m2)]])*24,"")</f>
        <v>12.55</v>
      </c>
      <c r="L76" s="2" t="s">
        <v>267</v>
      </c>
      <c r="M76" s="177"/>
      <c r="N76">
        <v>0</v>
      </c>
      <c r="O76" s="222" t="s">
        <v>189</v>
      </c>
      <c r="P76" s="2" t="s">
        <v>263</v>
      </c>
      <c r="Q76" s="2" t="s">
        <v>271</v>
      </c>
      <c r="R76">
        <v>81</v>
      </c>
      <c r="S76" s="2" t="s">
        <v>398</v>
      </c>
      <c r="T76" t="s">
        <v>269</v>
      </c>
      <c r="U76" t="s">
        <v>293</v>
      </c>
      <c r="V76" t="s">
        <v>293</v>
      </c>
      <c r="W76" s="39">
        <v>0.61805555555555558</v>
      </c>
      <c r="X76" s="39">
        <v>0.61805555555555558</v>
      </c>
      <c r="Y76" s="39">
        <v>0.61805555555555558</v>
      </c>
      <c r="Z76" s="39">
        <v>0.65972222222222221</v>
      </c>
      <c r="AA76" s="33">
        <f>IF(Tracker_BD[[#This Row],[Fault Acknowledgement Time ]]="NA","",(Tracker_BD[[#This Row],[Fault Acknowledgement Time ]]-Tracker_BD[[#This Row],[Fault Time]])*24)</f>
        <v>0</v>
      </c>
      <c r="AB76" s="33">
        <f>IFERROR((Tracker_BD[[#This Row],[Work Start time on Fault]]-Tracker_BD[[#This Row],[Fault Time]])*24,"")</f>
        <v>0</v>
      </c>
      <c r="AC76" s="33">
        <f>IFERROR((Tracker_BD[[#This Row],[Work Completion time on fault]]-Tracker_BD[[#This Row],[Fault Time]])*24,"")</f>
        <v>0.99999999999999911</v>
      </c>
      <c r="AD76" s="33">
        <f>IFERROR((Tracker_BD[[#This Row],[Work Completion time on fault]]-Tracker_BD[[#This Row],[Fault Time]])*24,"")</f>
        <v>0.99999999999999911</v>
      </c>
      <c r="AE76" t="s">
        <v>328</v>
      </c>
      <c r="AF76" t="s">
        <v>266</v>
      </c>
      <c r="AG76" s="2"/>
      <c r="AH76" s="100"/>
      <c r="AI76" s="33">
        <f>IFERROR(Tracker_BD[[#This Row],[Breakdown Time]]*Tracker_BD[[#This Row],[Plant Equivalent Weightage]],"")</f>
        <v>0</v>
      </c>
    </row>
    <row r="77" spans="1:35">
      <c r="A77" s="2">
        <f t="shared" si="1"/>
        <v>74</v>
      </c>
      <c r="B77" s="2" t="s">
        <v>4</v>
      </c>
      <c r="C77" s="2">
        <v>2025</v>
      </c>
      <c r="D77" s="2" t="s">
        <v>211</v>
      </c>
      <c r="E77" s="2" t="s">
        <v>211</v>
      </c>
      <c r="F77" s="36">
        <v>45778</v>
      </c>
      <c r="G77" s="2">
        <f>DAY(EOMONTH(Tracker_BD[[#This Row],[Month Year]],0))</f>
        <v>31</v>
      </c>
      <c r="H77" s="37">
        <v>45803</v>
      </c>
      <c r="I77" s="39">
        <f>IFERROR(VLOOKUP(Tracker_BD[[#This Row],[Date]],Raw_Data[[Date]:[Sunset Time (POA&lt;20 W/m2)]],3,0),"")</f>
        <v>0.25694444444444442</v>
      </c>
      <c r="J77" s="39">
        <f>IFERROR(VLOOKUP(Tracker_BD[[#This Row],[Date]],Raw_Data[[Date]:[Sunset Time (POA&lt;20 W/m2)]],4,0),"")</f>
        <v>0.77152777777777781</v>
      </c>
      <c r="K77" s="33">
        <f>IFERROR((Tracker_BD[[#This Row],[Sunset Time (POA&lt;20 W/m2)]]-Tracker_BD[[#This Row],[Sunrise Time (POA&gt;20 W/m2)]])*24,"")</f>
        <v>12.350000000000001</v>
      </c>
      <c r="L77" s="2" t="s">
        <v>267</v>
      </c>
      <c r="M77" s="177"/>
      <c r="N77">
        <v>0</v>
      </c>
      <c r="O77" s="218" t="s">
        <v>185</v>
      </c>
      <c r="P77" s="2" t="s">
        <v>272</v>
      </c>
      <c r="Q77" s="2" t="s">
        <v>268</v>
      </c>
      <c r="R77">
        <v>11</v>
      </c>
      <c r="S77" s="2" t="s">
        <v>377</v>
      </c>
      <c r="T77" t="s">
        <v>269</v>
      </c>
      <c r="U77" t="s">
        <v>293</v>
      </c>
      <c r="V77" t="s">
        <v>293</v>
      </c>
      <c r="W77" s="39">
        <v>0.63194444444444442</v>
      </c>
      <c r="X77" s="39">
        <v>0.63194444444444442</v>
      </c>
      <c r="Y77" s="39">
        <v>0.63194444444444442</v>
      </c>
      <c r="Z77" s="39">
        <v>0.68055555555555558</v>
      </c>
      <c r="AA77" s="33">
        <f>IF(Tracker_BD[[#This Row],[Fault Acknowledgement Time ]]="NA","",(Tracker_BD[[#This Row],[Fault Acknowledgement Time ]]-Tracker_BD[[#This Row],[Fault Time]])*24)</f>
        <v>0</v>
      </c>
      <c r="AB77" s="33">
        <f>IFERROR((Tracker_BD[[#This Row],[Work Start time on Fault]]-Tracker_BD[[#This Row],[Fault Time]])*24,"")</f>
        <v>0</v>
      </c>
      <c r="AC77" s="33">
        <f>IFERROR((Tracker_BD[[#This Row],[Work Completion time on fault]]-Tracker_BD[[#This Row],[Fault Time]])*24,"")</f>
        <v>1.1666666666666679</v>
      </c>
      <c r="AD77" s="33">
        <f>IFERROR((Tracker_BD[[#This Row],[Work Completion time on fault]]-Tracker_BD[[#This Row],[Fault Time]])*24,"")</f>
        <v>1.1666666666666679</v>
      </c>
      <c r="AE77" s="211" t="s">
        <v>334</v>
      </c>
      <c r="AF77" t="s">
        <v>266</v>
      </c>
      <c r="AG77" s="2"/>
      <c r="AH77" s="100"/>
      <c r="AI77" s="33">
        <f>IFERROR(Tracker_BD[[#This Row],[Breakdown Time]]*Tracker_BD[[#This Row],[Plant Equivalent Weightage]],"")</f>
        <v>0</v>
      </c>
    </row>
    <row r="78" spans="1:35">
      <c r="A78" s="2">
        <f t="shared" si="1"/>
        <v>75</v>
      </c>
      <c r="B78" s="2" t="s">
        <v>4</v>
      </c>
      <c r="C78" s="2">
        <v>2025</v>
      </c>
      <c r="D78" s="2" t="s">
        <v>211</v>
      </c>
      <c r="E78" s="2" t="s">
        <v>211</v>
      </c>
      <c r="F78" s="36">
        <v>45778</v>
      </c>
      <c r="G78" s="2">
        <f>DAY(EOMONTH(Tracker_BD[[#This Row],[Month Year]],0))</f>
        <v>31</v>
      </c>
      <c r="H78" s="37">
        <v>45805</v>
      </c>
      <c r="I78" s="39">
        <f>IFERROR(VLOOKUP(Tracker_BD[[#This Row],[Date]],Raw_Data[[Date]:[Sunset Time (POA&lt;20 W/m2)]],3,0),"")</f>
        <v>0.25416666666666665</v>
      </c>
      <c r="J78" s="39">
        <f>IFERROR(VLOOKUP(Tracker_BD[[#This Row],[Date]],Raw_Data[[Date]:[Sunset Time (POA&lt;20 W/m2)]],4,0),"")</f>
        <v>0.75486111111111109</v>
      </c>
      <c r="K78" s="33">
        <f>IFERROR((Tracker_BD[[#This Row],[Sunset Time (POA&lt;20 W/m2)]]-Tracker_BD[[#This Row],[Sunrise Time (POA&gt;20 W/m2)]])*24,"")</f>
        <v>12.016666666666666</v>
      </c>
      <c r="L78" s="2" t="s">
        <v>267</v>
      </c>
      <c r="M78" s="177"/>
      <c r="N78">
        <v>0</v>
      </c>
      <c r="O78" s="227" t="s">
        <v>186</v>
      </c>
      <c r="P78" s="2" t="s">
        <v>268</v>
      </c>
      <c r="Q78" s="2" t="s">
        <v>270</v>
      </c>
      <c r="R78">
        <v>60</v>
      </c>
      <c r="S78" s="2" t="s">
        <v>400</v>
      </c>
      <c r="T78" t="s">
        <v>269</v>
      </c>
      <c r="U78" t="s">
        <v>293</v>
      </c>
      <c r="V78" t="s">
        <v>293</v>
      </c>
      <c r="W78" s="39">
        <v>0.4236111111111111</v>
      </c>
      <c r="X78" s="39">
        <v>0.4236111111111111</v>
      </c>
      <c r="Y78" s="39">
        <v>0.4236111111111111</v>
      </c>
      <c r="Z78" s="39">
        <v>0.44444444444444442</v>
      </c>
      <c r="AA78" s="33">
        <f>IF(Tracker_BD[[#This Row],[Fault Acknowledgement Time ]]="NA","",(Tracker_BD[[#This Row],[Fault Acknowledgement Time ]]-Tracker_BD[[#This Row],[Fault Time]])*24)</f>
        <v>0</v>
      </c>
      <c r="AB78" s="33">
        <f>IFERROR((Tracker_BD[[#This Row],[Work Start time on Fault]]-Tracker_BD[[#This Row],[Fault Time]])*24,"")</f>
        <v>0</v>
      </c>
      <c r="AC78" s="33">
        <f>IFERROR((Tracker_BD[[#This Row],[Work Completion time on fault]]-Tracker_BD[[#This Row],[Fault Time]])*24,"")</f>
        <v>0.49999999999999956</v>
      </c>
      <c r="AD78" s="33">
        <f>IFERROR((Tracker_BD[[#This Row],[Work Completion time on fault]]-Tracker_BD[[#This Row],[Fault Time]])*24,"")</f>
        <v>0.49999999999999956</v>
      </c>
      <c r="AE78" t="s">
        <v>328</v>
      </c>
      <c r="AF78" t="s">
        <v>266</v>
      </c>
      <c r="AG78" s="2"/>
      <c r="AH78" s="100"/>
      <c r="AI78" s="33">
        <f>IFERROR(Tracker_BD[[#This Row],[Breakdown Time]]*Tracker_BD[[#This Row],[Plant Equivalent Weightage]],"")</f>
        <v>0</v>
      </c>
    </row>
    <row r="79" spans="1:35">
      <c r="A79" s="2">
        <f t="shared" si="1"/>
        <v>76</v>
      </c>
      <c r="B79" s="2" t="s">
        <v>4</v>
      </c>
      <c r="C79" s="2">
        <v>2025</v>
      </c>
      <c r="D79" s="2" t="s">
        <v>211</v>
      </c>
      <c r="E79" s="2" t="s">
        <v>211</v>
      </c>
      <c r="F79" s="36">
        <v>45778</v>
      </c>
      <c r="G79" s="2">
        <f>DAY(EOMONTH(Tracker_BD[[#This Row],[Month Year]],0))</f>
        <v>31</v>
      </c>
      <c r="H79" s="37">
        <v>45805</v>
      </c>
      <c r="I79" s="39">
        <f>IFERROR(VLOOKUP(Tracker_BD[[#This Row],[Date]],Raw_Data[[Date]:[Sunset Time (POA&lt;20 W/m2)]],3,0),"")</f>
        <v>0.25416666666666665</v>
      </c>
      <c r="J79" s="39">
        <f>IFERROR(VLOOKUP(Tracker_BD[[#This Row],[Date]],Raw_Data[[Date]:[Sunset Time (POA&lt;20 W/m2)]],4,0),"")</f>
        <v>0.75486111111111109</v>
      </c>
      <c r="K79" s="33">
        <f>IFERROR((Tracker_BD[[#This Row],[Sunset Time (POA&lt;20 W/m2)]]-Tracker_BD[[#This Row],[Sunrise Time (POA&gt;20 W/m2)]])*24,"")</f>
        <v>12.016666666666666</v>
      </c>
      <c r="L79" s="2" t="s">
        <v>267</v>
      </c>
      <c r="M79" s="177"/>
      <c r="N79">
        <v>0</v>
      </c>
      <c r="O79" s="227" t="s">
        <v>186</v>
      </c>
      <c r="P79" s="2" t="s">
        <v>270</v>
      </c>
      <c r="Q79" s="2" t="s">
        <v>263</v>
      </c>
      <c r="R79">
        <v>34</v>
      </c>
      <c r="S79" s="2" t="s">
        <v>322</v>
      </c>
      <c r="T79" t="s">
        <v>269</v>
      </c>
      <c r="U79" t="s">
        <v>293</v>
      </c>
      <c r="V79" t="s">
        <v>293</v>
      </c>
      <c r="W79" s="39">
        <v>0.65277777777777779</v>
      </c>
      <c r="X79" s="39">
        <v>0.65277777777777779</v>
      </c>
      <c r="Y79" s="39">
        <v>0.65277777777777779</v>
      </c>
      <c r="Z79" s="39">
        <v>0.68402777777777779</v>
      </c>
      <c r="AA79" s="33">
        <f>IF(Tracker_BD[[#This Row],[Fault Acknowledgement Time ]]="NA","",(Tracker_BD[[#This Row],[Fault Acknowledgement Time ]]-Tracker_BD[[#This Row],[Fault Time]])*24)</f>
        <v>0</v>
      </c>
      <c r="AB79" s="33">
        <f>IFERROR((Tracker_BD[[#This Row],[Work Start time on Fault]]-Tracker_BD[[#This Row],[Fault Time]])*24,"")</f>
        <v>0</v>
      </c>
      <c r="AC79" s="33">
        <f>IFERROR((Tracker_BD[[#This Row],[Work Completion time on fault]]-Tracker_BD[[#This Row],[Fault Time]])*24,"")</f>
        <v>0.75</v>
      </c>
      <c r="AD79" s="33">
        <f>IFERROR((Tracker_BD[[#This Row],[Work Completion time on fault]]-Tracker_BD[[#This Row],[Fault Time]])*24,"")</f>
        <v>0.75</v>
      </c>
      <c r="AE79" t="s">
        <v>328</v>
      </c>
      <c r="AF79" t="s">
        <v>266</v>
      </c>
      <c r="AG79" s="2"/>
      <c r="AH79" s="100"/>
      <c r="AI79" s="33">
        <f>IFERROR(Tracker_BD[[#This Row],[Breakdown Time]]*Tracker_BD[[#This Row],[Plant Equivalent Weightage]],"")</f>
        <v>0</v>
      </c>
    </row>
    <row r="80" spans="1:35">
      <c r="A80" s="2">
        <f t="shared" si="1"/>
        <v>77</v>
      </c>
      <c r="B80" s="2" t="s">
        <v>4</v>
      </c>
      <c r="C80" s="2">
        <v>2025</v>
      </c>
      <c r="D80" s="2" t="s">
        <v>211</v>
      </c>
      <c r="E80" s="2" t="s">
        <v>211</v>
      </c>
      <c r="F80" s="36">
        <v>45778</v>
      </c>
      <c r="G80" s="2">
        <f>DAY(EOMONTH(Tracker_BD[[#This Row],[Month Year]],0))</f>
        <v>31</v>
      </c>
      <c r="H80" s="37">
        <v>45807</v>
      </c>
      <c r="I80" s="39">
        <f>IFERROR(VLOOKUP(Tracker_BD[[#This Row],[Date]],Raw_Data[[Date]:[Sunset Time (POA&lt;20 W/m2)]],3,0),"")</f>
        <v>0.25138888888888888</v>
      </c>
      <c r="J80" s="39">
        <f>IFERROR(VLOOKUP(Tracker_BD[[#This Row],[Date]],Raw_Data[[Date]:[Sunset Time (POA&lt;20 W/m2)]],4,0),"")</f>
        <v>0.76944444444444449</v>
      </c>
      <c r="K80" s="33">
        <f>IFERROR((Tracker_BD[[#This Row],[Sunset Time (POA&lt;20 W/m2)]]-Tracker_BD[[#This Row],[Sunrise Time (POA&gt;20 W/m2)]])*24,"")</f>
        <v>12.433333333333334</v>
      </c>
      <c r="L80" s="2" t="s">
        <v>267</v>
      </c>
      <c r="M80" s="177"/>
      <c r="N80">
        <v>0</v>
      </c>
      <c r="O80" s="231" t="s">
        <v>187</v>
      </c>
      <c r="P80" s="2" t="s">
        <v>268</v>
      </c>
      <c r="Q80" s="2" t="s">
        <v>270</v>
      </c>
      <c r="R80">
        <v>73</v>
      </c>
      <c r="S80" s="2" t="s">
        <v>381</v>
      </c>
      <c r="T80" t="s">
        <v>269</v>
      </c>
      <c r="U80" t="s">
        <v>293</v>
      </c>
      <c r="V80" t="s">
        <v>293</v>
      </c>
      <c r="W80" s="39">
        <v>0.34722222222222221</v>
      </c>
      <c r="X80" s="39">
        <v>0.34722222222222221</v>
      </c>
      <c r="Y80" s="39">
        <v>0.34722222222222221</v>
      </c>
      <c r="Z80" s="39">
        <v>0.39930555555555558</v>
      </c>
      <c r="AA80" s="33">
        <f>IF(Tracker_BD[[#This Row],[Fault Acknowledgement Time ]]="NA","",(Tracker_BD[[#This Row],[Fault Acknowledgement Time ]]-Tracker_BD[[#This Row],[Fault Time]])*24)</f>
        <v>0</v>
      </c>
      <c r="AB80" s="33">
        <f>IFERROR((Tracker_BD[[#This Row],[Work Start time on Fault]]-Tracker_BD[[#This Row],[Fault Time]])*24,"")</f>
        <v>0</v>
      </c>
      <c r="AC80" s="33">
        <f>IFERROR((Tracker_BD[[#This Row],[Work Completion time on fault]]-Tracker_BD[[#This Row],[Fault Time]])*24,"")</f>
        <v>1.2500000000000009</v>
      </c>
      <c r="AD80" s="33">
        <f>IFERROR((Tracker_BD[[#This Row],[Work Completion time on fault]]-Tracker_BD[[#This Row],[Fault Time]])*24,"")</f>
        <v>1.2500000000000009</v>
      </c>
      <c r="AE80" s="211" t="s">
        <v>334</v>
      </c>
      <c r="AF80" t="s">
        <v>266</v>
      </c>
      <c r="AG80" s="2"/>
      <c r="AH80" s="100"/>
      <c r="AI80" s="33">
        <f>IFERROR(Tracker_BD[[#This Row],[Breakdown Time]]*Tracker_BD[[#This Row],[Plant Equivalent Weightage]],"")</f>
        <v>0</v>
      </c>
    </row>
    <row r="81" spans="1:35">
      <c r="A81" s="2">
        <f t="shared" si="1"/>
        <v>78</v>
      </c>
      <c r="B81" s="2" t="s">
        <v>4</v>
      </c>
      <c r="C81" s="2">
        <v>2025</v>
      </c>
      <c r="D81" s="2" t="s">
        <v>211</v>
      </c>
      <c r="E81" s="2" t="s">
        <v>211</v>
      </c>
      <c r="F81" s="36">
        <v>45778</v>
      </c>
      <c r="G81" s="2">
        <f>DAY(EOMONTH(Tracker_BD[[#This Row],[Month Year]],0))</f>
        <v>31</v>
      </c>
      <c r="H81" s="37">
        <v>45807</v>
      </c>
      <c r="I81" s="39">
        <f>IFERROR(VLOOKUP(Tracker_BD[[#This Row],[Date]],Raw_Data[[Date]:[Sunset Time (POA&lt;20 W/m2)]],3,0),"")</f>
        <v>0.25138888888888888</v>
      </c>
      <c r="J81" s="39">
        <f>IFERROR(VLOOKUP(Tracker_BD[[#This Row],[Date]],Raw_Data[[Date]:[Sunset Time (POA&lt;20 W/m2)]],4,0),"")</f>
        <v>0.76944444444444449</v>
      </c>
      <c r="K81" s="33">
        <f>IFERROR((Tracker_BD[[#This Row],[Sunset Time (POA&lt;20 W/m2)]]-Tracker_BD[[#This Row],[Sunrise Time (POA&gt;20 W/m2)]])*24,"")</f>
        <v>12.433333333333334</v>
      </c>
      <c r="L81" s="2" t="s">
        <v>267</v>
      </c>
      <c r="M81" s="177"/>
      <c r="N81">
        <v>0</v>
      </c>
      <c r="O81" s="222" t="s">
        <v>189</v>
      </c>
      <c r="P81" s="2" t="s">
        <v>268</v>
      </c>
      <c r="Q81" s="2" t="s">
        <v>270</v>
      </c>
      <c r="R81">
        <v>50</v>
      </c>
      <c r="S81" s="2" t="s">
        <v>387</v>
      </c>
      <c r="T81" t="s">
        <v>269</v>
      </c>
      <c r="U81" t="s">
        <v>293</v>
      </c>
      <c r="V81" t="s">
        <v>293</v>
      </c>
      <c r="W81" s="39">
        <v>0.4236111111111111</v>
      </c>
      <c r="X81" s="39">
        <v>0.4236111111111111</v>
      </c>
      <c r="Y81" s="39">
        <v>0.4236111111111111</v>
      </c>
      <c r="Z81" s="39">
        <v>0.47222222222222221</v>
      </c>
      <c r="AA81" s="33">
        <f>IF(Tracker_BD[[#This Row],[Fault Acknowledgement Time ]]="NA","",(Tracker_BD[[#This Row],[Fault Acknowledgement Time ]]-Tracker_BD[[#This Row],[Fault Time]])*24)</f>
        <v>0</v>
      </c>
      <c r="AB81" s="33">
        <f>IFERROR((Tracker_BD[[#This Row],[Work Start time on Fault]]-Tracker_BD[[#This Row],[Fault Time]])*24,"")</f>
        <v>0</v>
      </c>
      <c r="AC81" s="33">
        <f>IFERROR((Tracker_BD[[#This Row],[Work Completion time on fault]]-Tracker_BD[[#This Row],[Fault Time]])*24,"")</f>
        <v>1.1666666666666665</v>
      </c>
      <c r="AD81" s="33">
        <f>IFERROR((Tracker_BD[[#This Row],[Work Completion time on fault]]-Tracker_BD[[#This Row],[Fault Time]])*24,"")</f>
        <v>1.1666666666666665</v>
      </c>
      <c r="AE81" t="s">
        <v>333</v>
      </c>
      <c r="AF81" t="s">
        <v>266</v>
      </c>
      <c r="AG81" s="2"/>
      <c r="AH81" s="100"/>
      <c r="AI81" s="33">
        <f>IFERROR(Tracker_BD[[#This Row],[Breakdown Time]]*Tracker_BD[[#This Row],[Plant Equivalent Weightage]],"")</f>
        <v>0</v>
      </c>
    </row>
    <row r="82" spans="1:35">
      <c r="A82" s="2">
        <f t="shared" ref="A82:A87" si="2">A81+1</f>
        <v>79</v>
      </c>
      <c r="B82" s="2" t="s">
        <v>4</v>
      </c>
      <c r="C82" s="2">
        <v>2025</v>
      </c>
      <c r="D82" s="2" t="s">
        <v>211</v>
      </c>
      <c r="E82" s="2" t="s">
        <v>211</v>
      </c>
      <c r="F82" s="36">
        <v>45809</v>
      </c>
      <c r="G82" s="2">
        <f>DAY(EOMONTH(Tracker_BD[[#This Row],[Month Year]],0))</f>
        <v>30</v>
      </c>
      <c r="H82" s="37">
        <v>45812</v>
      </c>
      <c r="I82" s="39">
        <f>IFERROR(VLOOKUP(Tracker_BD[[#This Row],[Date]],Raw_Data[[Date]:[Sunset Time (POA&lt;20 W/m2)]],3,0),"")</f>
        <v>0.24861111111111112</v>
      </c>
      <c r="J82" s="39">
        <f>IFERROR(VLOOKUP(Tracker_BD[[#This Row],[Date]],Raw_Data[[Date]:[Sunset Time (POA&lt;20 W/m2)]],4,0),"")</f>
        <v>0.77430555555555558</v>
      </c>
      <c r="K82" s="33">
        <f>IFERROR((Tracker_BD[[#This Row],[Sunset Time (POA&lt;20 W/m2)]]-Tracker_BD[[#This Row],[Sunrise Time (POA&gt;20 W/m2)]])*24,"")</f>
        <v>12.616666666666667</v>
      </c>
      <c r="L82" s="2" t="s">
        <v>1629</v>
      </c>
      <c r="M82" s="177"/>
      <c r="N82">
        <v>0</v>
      </c>
      <c r="O82" s="227" t="s">
        <v>186</v>
      </c>
      <c r="P82" s="2" t="s">
        <v>268</v>
      </c>
      <c r="Q82" s="2" t="s">
        <v>270</v>
      </c>
      <c r="R82">
        <v>65</v>
      </c>
      <c r="S82" s="2" t="s">
        <v>1630</v>
      </c>
      <c r="T82" t="s">
        <v>281</v>
      </c>
      <c r="U82" t="s">
        <v>1631</v>
      </c>
      <c r="V82" t="s">
        <v>1631</v>
      </c>
      <c r="W82" s="39">
        <v>0.3888888888888889</v>
      </c>
      <c r="X82" s="39">
        <v>0.3888888888888889</v>
      </c>
      <c r="Y82" s="39">
        <v>0.3888888888888889</v>
      </c>
      <c r="Z82" s="39">
        <v>0.51388888888888884</v>
      </c>
      <c r="AA82" s="33">
        <f>IF(Tracker_BD[[#This Row],[Fault Acknowledgement Time ]]="NA","",(Tracker_BD[[#This Row],[Fault Acknowledgement Time ]]-Tracker_BD[[#This Row],[Fault Time]])*24)</f>
        <v>0</v>
      </c>
      <c r="AB82" s="33">
        <f>IFERROR((Tracker_BD[[#This Row],[Work Start time on Fault]]-Tracker_BD[[#This Row],[Fault Time]])*24,"")</f>
        <v>0</v>
      </c>
      <c r="AC82" s="33">
        <f>IFERROR((Tracker_BD[[#This Row],[Work Completion time on fault]]-Tracker_BD[[#This Row],[Fault Time]])*24,"")</f>
        <v>2.9999999999999987</v>
      </c>
      <c r="AD82" s="33">
        <f>IFERROR((Tracker_BD[[#This Row],[Work Completion time on fault]]-Tracker_BD[[#This Row],[Fault Time]])*24,"")</f>
        <v>2.9999999999999987</v>
      </c>
      <c r="AE82" t="s">
        <v>372</v>
      </c>
      <c r="AF82" t="s">
        <v>266</v>
      </c>
      <c r="AG82" s="2"/>
      <c r="AH82" s="100"/>
      <c r="AI82" s="33">
        <f>IFERROR(Tracker_BD[[#This Row],[Breakdown Time]]*Tracker_BD[[#This Row],[Plant Equivalent Weightage]],"")</f>
        <v>0</v>
      </c>
    </row>
    <row r="83" spans="1:35">
      <c r="A83" s="2">
        <f t="shared" si="2"/>
        <v>80</v>
      </c>
      <c r="B83" s="2" t="s">
        <v>4</v>
      </c>
      <c r="C83" s="2">
        <v>2025</v>
      </c>
      <c r="D83" s="2" t="s">
        <v>211</v>
      </c>
      <c r="E83" s="2" t="s">
        <v>211</v>
      </c>
      <c r="F83" s="36">
        <v>45809</v>
      </c>
      <c r="G83" s="2">
        <f>DAY(EOMONTH(Tracker_BD[[#This Row],[Month Year]],0))</f>
        <v>30</v>
      </c>
      <c r="H83" s="37">
        <v>45813</v>
      </c>
      <c r="I83" s="39">
        <f>IFERROR(VLOOKUP(Tracker_BD[[#This Row],[Date]],Raw_Data[[Date]:[Sunset Time (POA&lt;20 W/m2)]],3,0),"")</f>
        <v>0.25</v>
      </c>
      <c r="J83" s="39">
        <f>IFERROR(VLOOKUP(Tracker_BD[[#This Row],[Date]],Raw_Data[[Date]:[Sunset Time (POA&lt;20 W/m2)]],4,0),"")</f>
        <v>0.77430555555555558</v>
      </c>
      <c r="K83" s="33">
        <f>IFERROR((Tracker_BD[[#This Row],[Sunset Time (POA&lt;20 W/m2)]]-Tracker_BD[[#This Row],[Sunrise Time (POA&gt;20 W/m2)]])*24,"")</f>
        <v>12.583333333333334</v>
      </c>
      <c r="L83" s="2" t="s">
        <v>267</v>
      </c>
      <c r="M83" s="177"/>
      <c r="N83">
        <v>0</v>
      </c>
      <c r="O83" s="218" t="s">
        <v>185</v>
      </c>
      <c r="P83" s="2" t="s">
        <v>268</v>
      </c>
      <c r="Q83" s="2" t="s">
        <v>270</v>
      </c>
      <c r="R83">
        <v>56</v>
      </c>
      <c r="S83" s="2" t="s">
        <v>1632</v>
      </c>
      <c r="T83" t="s">
        <v>269</v>
      </c>
      <c r="U83" t="s">
        <v>293</v>
      </c>
      <c r="V83" t="s">
        <v>293</v>
      </c>
      <c r="W83" s="39">
        <v>0.34722222222222221</v>
      </c>
      <c r="X83" s="39">
        <v>0.34722222222222221</v>
      </c>
      <c r="Y83" s="39">
        <v>0.34722222222222221</v>
      </c>
      <c r="Z83" s="39">
        <v>0.4375</v>
      </c>
      <c r="AA83" s="33">
        <f>IF(Tracker_BD[[#This Row],[Fault Acknowledgement Time ]]="NA","",(Tracker_BD[[#This Row],[Fault Acknowledgement Time ]]-Tracker_BD[[#This Row],[Fault Time]])*24)</f>
        <v>0</v>
      </c>
      <c r="AB83" s="33">
        <f>IFERROR((Tracker_BD[[#This Row],[Work Start time on Fault]]-Tracker_BD[[#This Row],[Fault Time]])*24,"")</f>
        <v>0</v>
      </c>
      <c r="AC83" s="33">
        <f>IFERROR((Tracker_BD[[#This Row],[Work Completion time on fault]]-Tracker_BD[[#This Row],[Fault Time]])*24,"")</f>
        <v>2.166666666666667</v>
      </c>
      <c r="AD83" s="33">
        <f>IFERROR((Tracker_BD[[#This Row],[Work Completion time on fault]]-Tracker_BD[[#This Row],[Fault Time]])*24,"")</f>
        <v>2.166666666666667</v>
      </c>
      <c r="AE83" t="s">
        <v>328</v>
      </c>
      <c r="AF83" t="s">
        <v>266</v>
      </c>
      <c r="AG83" s="2"/>
      <c r="AH83" s="100"/>
      <c r="AI83" s="33">
        <f>IFERROR(Tracker_BD[[#This Row],[Breakdown Time]]*Tracker_BD[[#This Row],[Plant Equivalent Weightage]],"")</f>
        <v>0</v>
      </c>
    </row>
    <row r="84" spans="1:35">
      <c r="A84" s="2">
        <f t="shared" si="2"/>
        <v>81</v>
      </c>
      <c r="B84" s="2" t="s">
        <v>4</v>
      </c>
      <c r="C84" s="2">
        <v>2025</v>
      </c>
      <c r="D84" s="2" t="s">
        <v>211</v>
      </c>
      <c r="E84" s="2" t="s">
        <v>211</v>
      </c>
      <c r="F84" s="36">
        <v>45809</v>
      </c>
      <c r="G84" s="2">
        <f>DAY(EOMONTH(Tracker_BD[[#This Row],[Month Year]],0))</f>
        <v>30</v>
      </c>
      <c r="H84" s="37">
        <v>45813</v>
      </c>
      <c r="I84" s="39">
        <f>IFERROR(VLOOKUP(Tracker_BD[[#This Row],[Date]],Raw_Data[[Date]:[Sunset Time (POA&lt;20 W/m2)]],3,0),"")</f>
        <v>0.25</v>
      </c>
      <c r="J84" s="39">
        <f>IFERROR(VLOOKUP(Tracker_BD[[#This Row],[Date]],Raw_Data[[Date]:[Sunset Time (POA&lt;20 W/m2)]],4,0),"")</f>
        <v>0.77430555555555558</v>
      </c>
      <c r="K84" s="33">
        <f>IFERROR((Tracker_BD[[#This Row],[Sunset Time (POA&lt;20 W/m2)]]-Tracker_BD[[#This Row],[Sunrise Time (POA&gt;20 W/m2)]])*24,"")</f>
        <v>12.583333333333334</v>
      </c>
      <c r="L84" s="2" t="s">
        <v>1629</v>
      </c>
      <c r="M84" s="177"/>
      <c r="N84">
        <v>0</v>
      </c>
      <c r="O84" s="231" t="s">
        <v>187</v>
      </c>
      <c r="P84" s="2" t="s">
        <v>270</v>
      </c>
      <c r="Q84" s="2" t="s">
        <v>263</v>
      </c>
      <c r="R84">
        <v>40</v>
      </c>
      <c r="S84" s="2" t="s">
        <v>1633</v>
      </c>
      <c r="T84" t="s">
        <v>281</v>
      </c>
      <c r="U84" t="s">
        <v>1631</v>
      </c>
      <c r="V84" t="s">
        <v>1631</v>
      </c>
      <c r="W84" s="39">
        <v>0.50694444444444442</v>
      </c>
      <c r="X84" s="39">
        <v>0.50694444444444442</v>
      </c>
      <c r="Y84" s="39">
        <v>0.50694444444444442</v>
      </c>
      <c r="Z84" s="39">
        <v>0.55555555555555558</v>
      </c>
      <c r="AA84" s="33">
        <f>IF(Tracker_BD[[#This Row],[Fault Acknowledgement Time ]]="NA","",(Tracker_BD[[#This Row],[Fault Acknowledgement Time ]]-Tracker_BD[[#This Row],[Fault Time]])*24)</f>
        <v>0</v>
      </c>
      <c r="AB84" s="33">
        <f>IFERROR((Tracker_BD[[#This Row],[Work Start time on Fault]]-Tracker_BD[[#This Row],[Fault Time]])*24,"")</f>
        <v>0</v>
      </c>
      <c r="AC84" s="33">
        <f>IFERROR((Tracker_BD[[#This Row],[Work Completion time on fault]]-Tracker_BD[[#This Row],[Fault Time]])*24,"")</f>
        <v>1.1666666666666679</v>
      </c>
      <c r="AD84" s="33">
        <f>IFERROR((Tracker_BD[[#This Row],[Work Completion time on fault]]-Tracker_BD[[#This Row],[Fault Time]])*24,"")</f>
        <v>1.1666666666666679</v>
      </c>
      <c r="AE84" t="s">
        <v>372</v>
      </c>
      <c r="AF84" t="s">
        <v>266</v>
      </c>
      <c r="AG84" s="2"/>
      <c r="AH84" s="100"/>
      <c r="AI84" s="33">
        <f>IFERROR(Tracker_BD[[#This Row],[Breakdown Time]]*Tracker_BD[[#This Row],[Plant Equivalent Weightage]],"")</f>
        <v>0</v>
      </c>
    </row>
    <row r="85" spans="1:35">
      <c r="A85" s="2">
        <f t="shared" si="2"/>
        <v>82</v>
      </c>
      <c r="B85" s="2" t="s">
        <v>4</v>
      </c>
      <c r="C85" s="2">
        <v>2025</v>
      </c>
      <c r="D85" s="2" t="s">
        <v>211</v>
      </c>
      <c r="E85" s="2" t="s">
        <v>211</v>
      </c>
      <c r="F85" s="36">
        <v>45809</v>
      </c>
      <c r="G85" s="2">
        <f>DAY(EOMONTH(Tracker_BD[[#This Row],[Month Year]],0))</f>
        <v>30</v>
      </c>
      <c r="H85" s="37">
        <v>45813</v>
      </c>
      <c r="I85" s="39">
        <f>IFERROR(VLOOKUP(Tracker_BD[[#This Row],[Date]],Raw_Data[[Date]:[Sunset Time (POA&lt;20 W/m2)]],3,0),"")</f>
        <v>0.25</v>
      </c>
      <c r="J85" s="39">
        <f>IFERROR(VLOOKUP(Tracker_BD[[#This Row],[Date]],Raw_Data[[Date]:[Sunset Time (POA&lt;20 W/m2)]],4,0),"")</f>
        <v>0.77430555555555558</v>
      </c>
      <c r="K85" s="33">
        <f>IFERROR((Tracker_BD[[#This Row],[Sunset Time (POA&lt;20 W/m2)]]-Tracker_BD[[#This Row],[Sunrise Time (POA&gt;20 W/m2)]])*24,"")</f>
        <v>12.583333333333334</v>
      </c>
      <c r="L85" s="2" t="s">
        <v>1629</v>
      </c>
      <c r="M85" s="177"/>
      <c r="N85">
        <v>0</v>
      </c>
      <c r="O85" s="218" t="s">
        <v>185</v>
      </c>
      <c r="P85" s="2" t="s">
        <v>268</v>
      </c>
      <c r="Q85" s="2" t="s">
        <v>270</v>
      </c>
      <c r="R85">
        <v>54</v>
      </c>
      <c r="S85" s="2" t="s">
        <v>373</v>
      </c>
      <c r="T85" t="s">
        <v>281</v>
      </c>
      <c r="U85" t="s">
        <v>1631</v>
      </c>
      <c r="V85" t="s">
        <v>1631</v>
      </c>
      <c r="W85" s="39">
        <v>0.53125</v>
      </c>
      <c r="X85" s="39">
        <v>0.53125</v>
      </c>
      <c r="Y85" s="39">
        <v>0.53125</v>
      </c>
      <c r="Z85" s="39">
        <v>0.56944444444444442</v>
      </c>
      <c r="AA85" s="33">
        <f>IF(Tracker_BD[[#This Row],[Fault Acknowledgement Time ]]="NA","",(Tracker_BD[[#This Row],[Fault Acknowledgement Time ]]-Tracker_BD[[#This Row],[Fault Time]])*24)</f>
        <v>0</v>
      </c>
      <c r="AB85" s="33">
        <f>IFERROR((Tracker_BD[[#This Row],[Work Start time on Fault]]-Tracker_BD[[#This Row],[Fault Time]])*24,"")</f>
        <v>0</v>
      </c>
      <c r="AC85" s="33">
        <f>IFERROR((Tracker_BD[[#This Row],[Work Completion time on fault]]-Tracker_BD[[#This Row],[Fault Time]])*24,"")</f>
        <v>0.91666666666666607</v>
      </c>
      <c r="AD85" s="33">
        <f>IFERROR((Tracker_BD[[#This Row],[Work Completion time on fault]]-Tracker_BD[[#This Row],[Fault Time]])*24,"")</f>
        <v>0.91666666666666607</v>
      </c>
      <c r="AE85" t="s">
        <v>372</v>
      </c>
      <c r="AF85" t="s">
        <v>266</v>
      </c>
      <c r="AG85" s="2"/>
      <c r="AH85" s="100"/>
      <c r="AI85" s="33">
        <f>IFERROR(Tracker_BD[[#This Row],[Breakdown Time]]*Tracker_BD[[#This Row],[Plant Equivalent Weightage]],"")</f>
        <v>0</v>
      </c>
    </row>
    <row r="86" spans="1:35">
      <c r="A86" s="2">
        <f t="shared" si="2"/>
        <v>83</v>
      </c>
      <c r="B86" s="2" t="s">
        <v>4</v>
      </c>
      <c r="C86" s="2">
        <v>2025</v>
      </c>
      <c r="D86" s="2" t="s">
        <v>211</v>
      </c>
      <c r="E86" s="2" t="s">
        <v>211</v>
      </c>
      <c r="F86" s="36">
        <v>45809</v>
      </c>
      <c r="G86" s="2">
        <f>DAY(EOMONTH(Tracker_BD[[#This Row],[Month Year]],0))</f>
        <v>30</v>
      </c>
      <c r="H86" s="37">
        <v>45814</v>
      </c>
      <c r="I86" s="39">
        <f>IFERROR(VLOOKUP(Tracker_BD[[#This Row],[Date]],Raw_Data[[Date]:[Sunset Time (POA&lt;20 W/m2)]],3,0),"")</f>
        <v>0.25069444444444444</v>
      </c>
      <c r="J86" s="39">
        <f>IFERROR(VLOOKUP(Tracker_BD[[#This Row],[Date]],Raw_Data[[Date]:[Sunset Time (POA&lt;20 W/m2)]],4,0),"")</f>
        <v>0.77638888888888891</v>
      </c>
      <c r="K86" s="33">
        <f>IFERROR((Tracker_BD[[#This Row],[Sunset Time (POA&lt;20 W/m2)]]-Tracker_BD[[#This Row],[Sunrise Time (POA&gt;20 W/m2)]])*24,"")</f>
        <v>12.616666666666667</v>
      </c>
      <c r="L86" s="2" t="s">
        <v>1629</v>
      </c>
      <c r="M86" s="177"/>
      <c r="N86">
        <v>0</v>
      </c>
      <c r="O86" s="231" t="s">
        <v>187</v>
      </c>
      <c r="P86" s="2" t="s">
        <v>268</v>
      </c>
      <c r="Q86" s="2" t="s">
        <v>270</v>
      </c>
      <c r="R86">
        <v>71</v>
      </c>
      <c r="S86" s="2" t="s">
        <v>1634</v>
      </c>
      <c r="T86" t="s">
        <v>281</v>
      </c>
      <c r="U86" t="s">
        <v>1631</v>
      </c>
      <c r="V86" t="s">
        <v>1631</v>
      </c>
      <c r="W86" s="39">
        <v>0.39583333333333331</v>
      </c>
      <c r="X86" s="39">
        <v>0.39583333333333331</v>
      </c>
      <c r="Y86" s="39">
        <v>0.39583333333333331</v>
      </c>
      <c r="Z86" s="39">
        <v>0.44444444444444442</v>
      </c>
      <c r="AA86" s="33">
        <f>IF(Tracker_BD[[#This Row],[Fault Acknowledgement Time ]]="NA","",(Tracker_BD[[#This Row],[Fault Acknowledgement Time ]]-Tracker_BD[[#This Row],[Fault Time]])*24)</f>
        <v>0</v>
      </c>
      <c r="AB86" s="33">
        <f>IFERROR((Tracker_BD[[#This Row],[Work Start time on Fault]]-Tracker_BD[[#This Row],[Fault Time]])*24,"")</f>
        <v>0</v>
      </c>
      <c r="AC86" s="33">
        <f>IFERROR((Tracker_BD[[#This Row],[Work Completion time on fault]]-Tracker_BD[[#This Row],[Fault Time]])*24,"")</f>
        <v>1.1666666666666665</v>
      </c>
      <c r="AD86" s="33">
        <f>IFERROR((Tracker_BD[[#This Row],[Work Completion time on fault]]-Tracker_BD[[#This Row],[Fault Time]])*24,"")</f>
        <v>1.1666666666666665</v>
      </c>
      <c r="AE86" t="s">
        <v>372</v>
      </c>
      <c r="AF86" t="s">
        <v>266</v>
      </c>
      <c r="AG86" s="2"/>
      <c r="AH86" s="100"/>
      <c r="AI86" s="33">
        <f>IFERROR(Tracker_BD[[#This Row],[Breakdown Time]]*Tracker_BD[[#This Row],[Plant Equivalent Weightage]],"")</f>
        <v>0</v>
      </c>
    </row>
    <row r="87" spans="1:35">
      <c r="A87" s="2">
        <f t="shared" si="2"/>
        <v>84</v>
      </c>
      <c r="B87" s="2" t="s">
        <v>4</v>
      </c>
      <c r="C87" s="2">
        <v>2025</v>
      </c>
      <c r="D87" s="2" t="s">
        <v>211</v>
      </c>
      <c r="E87" s="2" t="s">
        <v>211</v>
      </c>
      <c r="F87" s="36">
        <v>45809</v>
      </c>
      <c r="G87" s="2">
        <f>DAY(EOMONTH(Tracker_BD[[#This Row],[Month Year]],0))</f>
        <v>30</v>
      </c>
      <c r="H87" s="37">
        <v>45814</v>
      </c>
      <c r="I87" s="39">
        <f>IFERROR(VLOOKUP(Tracker_BD[[#This Row],[Date]],Raw_Data[[Date]:[Sunset Time (POA&lt;20 W/m2)]],3,0),"")</f>
        <v>0.25069444444444444</v>
      </c>
      <c r="J87" s="39">
        <f>IFERROR(VLOOKUP(Tracker_BD[[#This Row],[Date]],Raw_Data[[Date]:[Sunset Time (POA&lt;20 W/m2)]],4,0),"")</f>
        <v>0.77638888888888891</v>
      </c>
      <c r="K87" s="33">
        <f>IFERROR((Tracker_BD[[#This Row],[Sunset Time (POA&lt;20 W/m2)]]-Tracker_BD[[#This Row],[Sunrise Time (POA&gt;20 W/m2)]])*24,"")</f>
        <v>12.616666666666667</v>
      </c>
      <c r="L87" s="2" t="s">
        <v>267</v>
      </c>
      <c r="M87" s="177"/>
      <c r="N87">
        <v>0</v>
      </c>
      <c r="O87" s="221" t="s">
        <v>184</v>
      </c>
      <c r="P87" s="2" t="s">
        <v>272</v>
      </c>
      <c r="Q87" s="2" t="s">
        <v>268</v>
      </c>
      <c r="R87">
        <v>4</v>
      </c>
      <c r="S87" s="2" t="s">
        <v>312</v>
      </c>
      <c r="T87" t="s">
        <v>269</v>
      </c>
      <c r="U87" t="s">
        <v>293</v>
      </c>
      <c r="V87" t="s">
        <v>293</v>
      </c>
      <c r="W87" s="39">
        <v>0.68055555555555558</v>
      </c>
      <c r="X87" s="39">
        <v>0.68055555555555558</v>
      </c>
      <c r="Y87" s="39">
        <v>0.68055555555555558</v>
      </c>
      <c r="Z87" s="39">
        <v>0.71527777777777779</v>
      </c>
      <c r="AA87" s="33">
        <f>IF(Tracker_BD[[#This Row],[Fault Acknowledgement Time ]]="NA","",(Tracker_BD[[#This Row],[Fault Acknowledgement Time ]]-Tracker_BD[[#This Row],[Fault Time]])*24)</f>
        <v>0</v>
      </c>
      <c r="AB87" s="33">
        <f>IFERROR((Tracker_BD[[#This Row],[Work Start time on Fault]]-Tracker_BD[[#This Row],[Fault Time]])*24,"")</f>
        <v>0</v>
      </c>
      <c r="AC87" s="33">
        <f>IFERROR((Tracker_BD[[#This Row],[Work Completion time on fault]]-Tracker_BD[[#This Row],[Fault Time]])*24,"")</f>
        <v>0.83333333333333304</v>
      </c>
      <c r="AD87" s="33">
        <f>IFERROR((Tracker_BD[[#This Row],[Work Completion time on fault]]-Tracker_BD[[#This Row],[Fault Time]])*24,"")</f>
        <v>0.83333333333333304</v>
      </c>
      <c r="AE87" t="s">
        <v>403</v>
      </c>
      <c r="AF87" t="s">
        <v>266</v>
      </c>
      <c r="AG87" s="2"/>
      <c r="AH87" s="100"/>
      <c r="AI87" s="33">
        <f>IFERROR(Tracker_BD[[#This Row],[Breakdown Time]]*Tracker_BD[[#This Row],[Plant Equivalent Weightage]],"")</f>
        <v>0</v>
      </c>
    </row>
    <row r="88" spans="1:35">
      <c r="A88" s="2">
        <f t="shared" ref="A88:A94" si="3">A87+1</f>
        <v>85</v>
      </c>
      <c r="B88" s="2" t="s">
        <v>4</v>
      </c>
      <c r="C88" s="2">
        <v>2025</v>
      </c>
      <c r="D88" s="2" t="s">
        <v>211</v>
      </c>
      <c r="E88" s="2" t="s">
        <v>211</v>
      </c>
      <c r="F88" s="36">
        <v>45809</v>
      </c>
      <c r="G88" s="2">
        <f>DAY(EOMONTH(Tracker_BD[[#This Row],[Month Year]],0))</f>
        <v>30</v>
      </c>
      <c r="H88" s="37">
        <v>45815</v>
      </c>
      <c r="I88" s="39">
        <f>IFERROR(VLOOKUP(Tracker_BD[[#This Row],[Date]],Raw_Data[[Date]:[Sunset Time (POA&lt;20 W/m2)]],3,0),"")</f>
        <v>0.25069444444444444</v>
      </c>
      <c r="J88" s="39">
        <f>IFERROR(VLOOKUP(Tracker_BD[[#This Row],[Date]],Raw_Data[[Date]:[Sunset Time (POA&lt;20 W/m2)]],4,0),"")</f>
        <v>0.77847222222222223</v>
      </c>
      <c r="K88" s="33">
        <f>IFERROR((Tracker_BD[[#This Row],[Sunset Time (POA&lt;20 W/m2)]]-Tracker_BD[[#This Row],[Sunrise Time (POA&gt;20 W/m2)]])*24,"")</f>
        <v>12.666666666666668</v>
      </c>
      <c r="L88" s="2" t="s">
        <v>1629</v>
      </c>
      <c r="M88" s="177"/>
      <c r="N88">
        <v>0</v>
      </c>
      <c r="O88" s="221" t="s">
        <v>184</v>
      </c>
      <c r="P88" s="2" t="s">
        <v>272</v>
      </c>
      <c r="Q88" s="2" t="s">
        <v>268</v>
      </c>
      <c r="R88">
        <v>12</v>
      </c>
      <c r="S88" s="2" t="s">
        <v>1638</v>
      </c>
      <c r="T88" t="s">
        <v>281</v>
      </c>
      <c r="U88" t="s">
        <v>1631</v>
      </c>
      <c r="V88" t="s">
        <v>1631</v>
      </c>
      <c r="W88" s="39">
        <v>0.45833333333333331</v>
      </c>
      <c r="X88" s="39">
        <v>0.45833333333333331</v>
      </c>
      <c r="Y88" s="39">
        <v>0.45833333333333331</v>
      </c>
      <c r="Z88" s="39">
        <v>0.4826388888888889</v>
      </c>
      <c r="AA88" s="33">
        <f>IF(Tracker_BD[[#This Row],[Fault Acknowledgement Time ]]="NA","",(Tracker_BD[[#This Row],[Fault Acknowledgement Time ]]-Tracker_BD[[#This Row],[Fault Time]])*24)</f>
        <v>0</v>
      </c>
      <c r="AB88" s="33">
        <f>IFERROR((Tracker_BD[[#This Row],[Work Start time on Fault]]-Tracker_BD[[#This Row],[Fault Time]])*24,"")</f>
        <v>0</v>
      </c>
      <c r="AC88" s="33">
        <f>IFERROR((Tracker_BD[[#This Row],[Work Completion time on fault]]-Tracker_BD[[#This Row],[Fault Time]])*24,"")</f>
        <v>0.58333333333333393</v>
      </c>
      <c r="AD88" s="33">
        <f>IFERROR((Tracker_BD[[#This Row],[Work Completion time on fault]]-Tracker_BD[[#This Row],[Fault Time]])*24,"")</f>
        <v>0.58333333333333393</v>
      </c>
      <c r="AE88" t="s">
        <v>372</v>
      </c>
      <c r="AF88" t="s">
        <v>266</v>
      </c>
      <c r="AG88" s="2"/>
      <c r="AH88" s="100"/>
      <c r="AI88" s="33">
        <f>IFERROR(Tracker_BD[[#This Row],[Breakdown Time]]*Tracker_BD[[#This Row],[Plant Equivalent Weightage]],"")</f>
        <v>0</v>
      </c>
    </row>
    <row r="89" spans="1:35">
      <c r="A89" s="2">
        <f t="shared" si="3"/>
        <v>86</v>
      </c>
      <c r="B89" s="2" t="s">
        <v>4</v>
      </c>
      <c r="C89" s="2">
        <v>2025</v>
      </c>
      <c r="D89" s="2" t="s">
        <v>211</v>
      </c>
      <c r="E89" s="2" t="s">
        <v>211</v>
      </c>
      <c r="F89" s="36">
        <v>45809</v>
      </c>
      <c r="G89" s="2">
        <f>DAY(EOMONTH(Tracker_BD[[#This Row],[Month Year]],0))</f>
        <v>30</v>
      </c>
      <c r="H89" s="37">
        <v>45815</v>
      </c>
      <c r="I89" s="39">
        <f>IFERROR(VLOOKUP(Tracker_BD[[#This Row],[Date]],Raw_Data[[Date]:[Sunset Time (POA&lt;20 W/m2)]],3,0),"")</f>
        <v>0.25069444444444444</v>
      </c>
      <c r="J89" s="39">
        <f>IFERROR(VLOOKUP(Tracker_BD[[#This Row],[Date]],Raw_Data[[Date]:[Sunset Time (POA&lt;20 W/m2)]],4,0),"")</f>
        <v>0.77847222222222223</v>
      </c>
      <c r="K89" s="33">
        <f>IFERROR((Tracker_BD[[#This Row],[Sunset Time (POA&lt;20 W/m2)]]-Tracker_BD[[#This Row],[Sunrise Time (POA&gt;20 W/m2)]])*24,"")</f>
        <v>12.666666666666668</v>
      </c>
      <c r="L89" s="2" t="s">
        <v>267</v>
      </c>
      <c r="M89" s="177"/>
      <c r="N89">
        <v>0</v>
      </c>
      <c r="O89" s="221" t="s">
        <v>184</v>
      </c>
      <c r="P89" s="2" t="s">
        <v>272</v>
      </c>
      <c r="Q89" s="2" t="s">
        <v>268</v>
      </c>
      <c r="R89">
        <v>6</v>
      </c>
      <c r="S89" s="2" t="s">
        <v>387</v>
      </c>
      <c r="T89" t="s">
        <v>269</v>
      </c>
      <c r="U89" t="s">
        <v>293</v>
      </c>
      <c r="V89" t="s">
        <v>293</v>
      </c>
      <c r="W89" s="39">
        <v>0.51388888888888884</v>
      </c>
      <c r="X89" s="39">
        <v>0.51388888888888884</v>
      </c>
      <c r="Y89" s="39">
        <v>0.51388888888888884</v>
      </c>
      <c r="Z89" s="39">
        <v>0.53472222222222221</v>
      </c>
      <c r="AA89" s="33">
        <f>IF(Tracker_BD[[#This Row],[Fault Acknowledgement Time ]]="NA","",(Tracker_BD[[#This Row],[Fault Acknowledgement Time ]]-Tracker_BD[[#This Row],[Fault Time]])*24)</f>
        <v>0</v>
      </c>
      <c r="AB89" s="33">
        <f>IFERROR((Tracker_BD[[#This Row],[Work Start time on Fault]]-Tracker_BD[[#This Row],[Fault Time]])*24,"")</f>
        <v>0</v>
      </c>
      <c r="AC89" s="33">
        <f>IFERROR((Tracker_BD[[#This Row],[Work Completion time on fault]]-Tracker_BD[[#This Row],[Fault Time]])*24,"")</f>
        <v>0.50000000000000089</v>
      </c>
      <c r="AD89" s="33">
        <f>IFERROR((Tracker_BD[[#This Row],[Work Completion time on fault]]-Tracker_BD[[#This Row],[Fault Time]])*24,"")</f>
        <v>0.50000000000000089</v>
      </c>
      <c r="AE89" s="211" t="s">
        <v>334</v>
      </c>
      <c r="AF89" t="s">
        <v>266</v>
      </c>
      <c r="AG89" s="2"/>
      <c r="AH89" s="100"/>
      <c r="AI89" s="33">
        <f>IFERROR(Tracker_BD[[#This Row],[Breakdown Time]]*Tracker_BD[[#This Row],[Plant Equivalent Weightage]],"")</f>
        <v>0</v>
      </c>
    </row>
    <row r="90" spans="1:35">
      <c r="A90" s="2">
        <f t="shared" si="3"/>
        <v>87</v>
      </c>
      <c r="B90" s="2" t="s">
        <v>4</v>
      </c>
      <c r="C90" s="2">
        <v>2025</v>
      </c>
      <c r="D90" s="2" t="s">
        <v>211</v>
      </c>
      <c r="E90" s="2" t="s">
        <v>211</v>
      </c>
      <c r="F90" s="36">
        <v>45809</v>
      </c>
      <c r="G90" s="2">
        <f>DAY(EOMONTH(Tracker_BD[[#This Row],[Month Year]],0))</f>
        <v>30</v>
      </c>
      <c r="H90" s="37">
        <v>45817</v>
      </c>
      <c r="I90" s="39">
        <f>IFERROR(VLOOKUP(Tracker_BD[[#This Row],[Date]],Raw_Data[[Date]:[Sunset Time (POA&lt;20 W/m2)]],3,0),"")</f>
        <v>0.25069444444444444</v>
      </c>
      <c r="J90" s="39">
        <f>IFERROR(VLOOKUP(Tracker_BD[[#This Row],[Date]],Raw_Data[[Date]:[Sunset Time (POA&lt;20 W/m2)]],4,0),"")</f>
        <v>0.71666666666666667</v>
      </c>
      <c r="K90" s="33">
        <f>IFERROR((Tracker_BD[[#This Row],[Sunset Time (POA&lt;20 W/m2)]]-Tracker_BD[[#This Row],[Sunrise Time (POA&gt;20 W/m2)]])*24,"")</f>
        <v>11.183333333333334</v>
      </c>
      <c r="L90" s="2" t="s">
        <v>267</v>
      </c>
      <c r="M90" s="177"/>
      <c r="N90">
        <v>0</v>
      </c>
      <c r="O90" s="238" t="s">
        <v>188</v>
      </c>
      <c r="P90" s="108" t="s">
        <v>270</v>
      </c>
      <c r="Q90" s="108" t="s">
        <v>263</v>
      </c>
      <c r="R90">
        <v>15</v>
      </c>
      <c r="S90" s="108" t="s">
        <v>1640</v>
      </c>
      <c r="T90" t="s">
        <v>269</v>
      </c>
      <c r="U90" t="s">
        <v>293</v>
      </c>
      <c r="V90" t="s">
        <v>293</v>
      </c>
      <c r="W90" s="39">
        <v>0.34027777777777779</v>
      </c>
      <c r="X90" s="39">
        <v>0.34027777777777779</v>
      </c>
      <c r="Y90" s="39">
        <v>0.34027777777777779</v>
      </c>
      <c r="Z90" s="39">
        <v>0.3923611111111111</v>
      </c>
      <c r="AA90" s="33">
        <f>IF(Tracker_BD[[#This Row],[Fault Acknowledgement Time ]]="NA","",(Tracker_BD[[#This Row],[Fault Acknowledgement Time ]]-Tracker_BD[[#This Row],[Fault Time]])*24)</f>
        <v>0</v>
      </c>
      <c r="AB90" s="33">
        <f>IFERROR((Tracker_BD[[#This Row],[Work Start time on Fault]]-Tracker_BD[[#This Row],[Fault Time]])*24,"")</f>
        <v>0</v>
      </c>
      <c r="AC90" s="33">
        <f>IFERROR((Tracker_BD[[#This Row],[Work Completion time on fault]]-Tracker_BD[[#This Row],[Fault Time]])*24,"")</f>
        <v>1.2499999999999996</v>
      </c>
      <c r="AD90" s="33">
        <f>IFERROR((Tracker_BD[[#This Row],[Work Completion time on fault]]-Tracker_BD[[#This Row],[Fault Time]])*24,"")</f>
        <v>1.2499999999999996</v>
      </c>
      <c r="AE90" t="s">
        <v>384</v>
      </c>
      <c r="AF90" t="s">
        <v>266</v>
      </c>
      <c r="AG90" s="2"/>
      <c r="AH90" s="100"/>
      <c r="AI90" s="33">
        <f>IFERROR(Tracker_BD[[#This Row],[Breakdown Time]]*Tracker_BD[[#This Row],[Plant Equivalent Weightage]],"")</f>
        <v>0</v>
      </c>
    </row>
    <row r="91" spans="1:35">
      <c r="A91" s="2">
        <f t="shared" si="3"/>
        <v>88</v>
      </c>
      <c r="B91" s="2" t="s">
        <v>4</v>
      </c>
      <c r="C91" s="2">
        <v>2025</v>
      </c>
      <c r="D91" s="2" t="s">
        <v>211</v>
      </c>
      <c r="E91" s="2" t="s">
        <v>211</v>
      </c>
      <c r="F91" s="36">
        <v>45809</v>
      </c>
      <c r="G91" s="2">
        <f>DAY(EOMONTH(Tracker_BD[[#This Row],[Month Year]],0))</f>
        <v>30</v>
      </c>
      <c r="H91" s="37">
        <v>45818</v>
      </c>
      <c r="I91" s="39">
        <f>IFERROR(VLOOKUP(Tracker_BD[[#This Row],[Date]],Raw_Data[[Date]:[Sunset Time (POA&lt;20 W/m2)]],3,0),"")</f>
        <v>0.24930555555555556</v>
      </c>
      <c r="J91" s="39">
        <f>IFERROR(VLOOKUP(Tracker_BD[[#This Row],[Date]],Raw_Data[[Date]:[Sunset Time (POA&lt;20 W/m2)]],4,0),"")</f>
        <v>0.77777777777777779</v>
      </c>
      <c r="K91" s="33">
        <f>IFERROR((Tracker_BD[[#This Row],[Sunset Time (POA&lt;20 W/m2)]]-Tracker_BD[[#This Row],[Sunrise Time (POA&gt;20 W/m2)]])*24,"")</f>
        <v>12.683333333333334</v>
      </c>
      <c r="L91" s="2" t="s">
        <v>1629</v>
      </c>
      <c r="M91" s="177"/>
      <c r="N91">
        <v>0</v>
      </c>
      <c r="O91" s="222" t="s">
        <v>189</v>
      </c>
      <c r="P91" s="108" t="s">
        <v>268</v>
      </c>
      <c r="Q91" s="108" t="s">
        <v>270</v>
      </c>
      <c r="R91">
        <v>46</v>
      </c>
      <c r="S91" s="108" t="s">
        <v>429</v>
      </c>
      <c r="T91" t="s">
        <v>281</v>
      </c>
      <c r="U91" t="s">
        <v>1631</v>
      </c>
      <c r="V91" t="s">
        <v>1631</v>
      </c>
      <c r="W91" s="39">
        <v>0.39583333333333331</v>
      </c>
      <c r="X91" s="39">
        <v>0.39583333333333331</v>
      </c>
      <c r="Y91" s="39">
        <v>0.39583333333333331</v>
      </c>
      <c r="Z91" s="39">
        <v>0.44097222222222221</v>
      </c>
      <c r="AA91" s="33">
        <f>IF(Tracker_BD[[#This Row],[Fault Acknowledgement Time ]]="NA","",(Tracker_BD[[#This Row],[Fault Acknowledgement Time ]]-Tracker_BD[[#This Row],[Fault Time]])*24)</f>
        <v>0</v>
      </c>
      <c r="AB91" s="33">
        <f>IFERROR((Tracker_BD[[#This Row],[Work Start time on Fault]]-Tracker_BD[[#This Row],[Fault Time]])*24,"")</f>
        <v>0</v>
      </c>
      <c r="AC91" s="33">
        <f>IFERROR((Tracker_BD[[#This Row],[Work Completion time on fault]]-Tracker_BD[[#This Row],[Fault Time]])*24,"")</f>
        <v>1.0833333333333335</v>
      </c>
      <c r="AD91" s="33">
        <f>IFERROR((Tracker_BD[[#This Row],[Work Completion time on fault]]-Tracker_BD[[#This Row],[Fault Time]])*24,"")</f>
        <v>1.0833333333333335</v>
      </c>
      <c r="AE91" t="s">
        <v>372</v>
      </c>
      <c r="AF91" t="s">
        <v>266</v>
      </c>
      <c r="AG91" s="2"/>
      <c r="AH91" s="100"/>
      <c r="AI91" s="33">
        <f>IFERROR(Tracker_BD[[#This Row],[Breakdown Time]]*Tracker_BD[[#This Row],[Plant Equivalent Weightage]],"")</f>
        <v>0</v>
      </c>
    </row>
    <row r="92" spans="1:35">
      <c r="A92" s="2">
        <f t="shared" si="3"/>
        <v>89</v>
      </c>
      <c r="B92" s="2" t="s">
        <v>4</v>
      </c>
      <c r="C92" s="2">
        <v>2025</v>
      </c>
      <c r="D92" s="2" t="s">
        <v>211</v>
      </c>
      <c r="E92" s="2" t="s">
        <v>211</v>
      </c>
      <c r="F92" s="36">
        <v>45809</v>
      </c>
      <c r="G92" s="2">
        <f>DAY(EOMONTH(Tracker_BD[[#This Row],[Month Year]],0))</f>
        <v>30</v>
      </c>
      <c r="H92" s="37">
        <v>45819</v>
      </c>
      <c r="I92" s="39">
        <f>IFERROR(VLOOKUP(Tracker_BD[[#This Row],[Date]],Raw_Data[[Date]:[Sunset Time (POA&lt;20 W/m2)]],3,0),"")</f>
        <v>0.25416666666666665</v>
      </c>
      <c r="J92" s="39">
        <f>IFERROR(VLOOKUP(Tracker_BD[[#This Row],[Date]],Raw_Data[[Date]:[Sunset Time (POA&lt;20 W/m2)]],4,0),"")</f>
        <v>0.74652777777777779</v>
      </c>
      <c r="K92" s="33">
        <f>IFERROR((Tracker_BD[[#This Row],[Sunset Time (POA&lt;20 W/m2)]]-Tracker_BD[[#This Row],[Sunrise Time (POA&gt;20 W/m2)]])*24,"")</f>
        <v>11.816666666666666</v>
      </c>
      <c r="L92" s="2" t="s">
        <v>1629</v>
      </c>
      <c r="M92" s="177"/>
      <c r="N92">
        <v>0</v>
      </c>
      <c r="O92" s="218" t="s">
        <v>185</v>
      </c>
      <c r="P92" s="108" t="s">
        <v>268</v>
      </c>
      <c r="Q92" s="108" t="s">
        <v>270</v>
      </c>
      <c r="R92">
        <v>55</v>
      </c>
      <c r="S92" s="108" t="s">
        <v>1642</v>
      </c>
      <c r="T92" t="s">
        <v>281</v>
      </c>
      <c r="U92" t="s">
        <v>1631</v>
      </c>
      <c r="V92" t="s">
        <v>1631</v>
      </c>
      <c r="W92" s="39">
        <v>0.46527777777777779</v>
      </c>
      <c r="X92" s="39">
        <v>0.46527777777777779</v>
      </c>
      <c r="Y92" s="39">
        <v>0.46527777777777779</v>
      </c>
      <c r="Z92" s="39">
        <v>0.50694444444444442</v>
      </c>
      <c r="AA92" s="33">
        <f>IF(Tracker_BD[[#This Row],[Fault Acknowledgement Time ]]="NA","",(Tracker_BD[[#This Row],[Fault Acknowledgement Time ]]-Tracker_BD[[#This Row],[Fault Time]])*24)</f>
        <v>0</v>
      </c>
      <c r="AB92" s="33">
        <f>IFERROR((Tracker_BD[[#This Row],[Work Start time on Fault]]-Tracker_BD[[#This Row],[Fault Time]])*24,"")</f>
        <v>0</v>
      </c>
      <c r="AC92" s="33">
        <f>IFERROR((Tracker_BD[[#This Row],[Work Completion time on fault]]-Tracker_BD[[#This Row],[Fault Time]])*24,"")</f>
        <v>0.99999999999999911</v>
      </c>
      <c r="AD92" s="33">
        <f>IFERROR((Tracker_BD[[#This Row],[Work Completion time on fault]]-Tracker_BD[[#This Row],[Fault Time]])*24,"")</f>
        <v>0.99999999999999911</v>
      </c>
      <c r="AE92" t="s">
        <v>372</v>
      </c>
      <c r="AF92" t="s">
        <v>266</v>
      </c>
      <c r="AG92" s="2"/>
      <c r="AH92" s="100"/>
      <c r="AI92" s="33">
        <f>IFERROR(Tracker_BD[[#This Row],[Breakdown Time]]*Tracker_BD[[#This Row],[Plant Equivalent Weightage]],"")</f>
        <v>0</v>
      </c>
    </row>
    <row r="93" spans="1:35">
      <c r="A93" s="2">
        <f t="shared" si="3"/>
        <v>90</v>
      </c>
      <c r="B93" s="2" t="s">
        <v>4</v>
      </c>
      <c r="C93" s="2">
        <v>2025</v>
      </c>
      <c r="D93" s="2" t="s">
        <v>211</v>
      </c>
      <c r="E93" s="2" t="s">
        <v>211</v>
      </c>
      <c r="F93" s="36">
        <v>45809</v>
      </c>
      <c r="G93" s="2">
        <f>DAY(EOMONTH(Tracker_BD[[#This Row],[Month Year]],0))</f>
        <v>30</v>
      </c>
      <c r="H93" s="37">
        <v>45822</v>
      </c>
      <c r="I93" s="39">
        <f>IFERROR(VLOOKUP(Tracker_BD[[#This Row],[Date]],Raw_Data[[Date]:[Sunset Time (POA&lt;20 W/m2)]],3,0),"")</f>
        <v>0.25069444444444444</v>
      </c>
      <c r="J93" s="39">
        <f>IFERROR(VLOOKUP(Tracker_BD[[#This Row],[Date]],Raw_Data[[Date]:[Sunset Time (POA&lt;20 W/m2)]],4,0),"")</f>
        <v>0.74305555555555558</v>
      </c>
      <c r="K93" s="33">
        <f>IFERROR((Tracker_BD[[#This Row],[Sunset Time (POA&lt;20 W/m2)]]-Tracker_BD[[#This Row],[Sunrise Time (POA&gt;20 W/m2)]])*24,"")</f>
        <v>11.816666666666666</v>
      </c>
      <c r="L93" s="2" t="s">
        <v>267</v>
      </c>
      <c r="M93" s="177"/>
      <c r="N93">
        <v>0</v>
      </c>
      <c r="O93" s="238" t="s">
        <v>188</v>
      </c>
      <c r="P93" s="108" t="s">
        <v>270</v>
      </c>
      <c r="Q93" s="108" t="s">
        <v>263</v>
      </c>
      <c r="R93">
        <v>18</v>
      </c>
      <c r="S93" s="108" t="s">
        <v>355</v>
      </c>
      <c r="T93" t="s">
        <v>269</v>
      </c>
      <c r="U93" t="s">
        <v>293</v>
      </c>
      <c r="V93" t="s">
        <v>293</v>
      </c>
      <c r="W93" s="39">
        <v>0.4236111111111111</v>
      </c>
      <c r="X93" s="39">
        <v>0.4236111111111111</v>
      </c>
      <c r="Y93" s="39">
        <v>0.4236111111111111</v>
      </c>
      <c r="Z93" s="39">
        <v>0.47569444444444442</v>
      </c>
      <c r="AA93" s="33">
        <f>IF(Tracker_BD[[#This Row],[Fault Acknowledgement Time ]]="NA","",(Tracker_BD[[#This Row],[Fault Acknowledgement Time ]]-Tracker_BD[[#This Row],[Fault Time]])*24)</f>
        <v>0</v>
      </c>
      <c r="AB93" s="33">
        <f>IFERROR((Tracker_BD[[#This Row],[Work Start time on Fault]]-Tracker_BD[[#This Row],[Fault Time]])*24,"")</f>
        <v>0</v>
      </c>
      <c r="AC93" s="33">
        <f>IFERROR((Tracker_BD[[#This Row],[Work Completion time on fault]]-Tracker_BD[[#This Row],[Fault Time]])*24,"")</f>
        <v>1.2499999999999996</v>
      </c>
      <c r="AD93" s="33">
        <f>IFERROR((Tracker_BD[[#This Row],[Work Completion time on fault]]-Tracker_BD[[#This Row],[Fault Time]])*24,"")</f>
        <v>1.2499999999999996</v>
      </c>
      <c r="AE93" t="s">
        <v>333</v>
      </c>
      <c r="AF93" t="s">
        <v>266</v>
      </c>
      <c r="AG93" s="2"/>
      <c r="AH93" s="100"/>
      <c r="AI93" s="33">
        <f>IFERROR(Tracker_BD[[#This Row],[Breakdown Time]]*Tracker_BD[[#This Row],[Plant Equivalent Weightage]],"")</f>
        <v>0</v>
      </c>
    </row>
    <row r="94" spans="1:35">
      <c r="A94" s="2">
        <f t="shared" si="3"/>
        <v>91</v>
      </c>
      <c r="B94" s="2" t="s">
        <v>4</v>
      </c>
      <c r="C94" s="2">
        <v>2025</v>
      </c>
      <c r="D94" s="2" t="s">
        <v>211</v>
      </c>
      <c r="E94" s="2" t="s">
        <v>211</v>
      </c>
      <c r="F94" s="36">
        <v>45809</v>
      </c>
      <c r="G94" s="2">
        <f>DAY(EOMONTH(Tracker_BD[[#This Row],[Month Year]],0))</f>
        <v>30</v>
      </c>
      <c r="H94" s="37">
        <v>45822</v>
      </c>
      <c r="I94" s="39">
        <f>IFERROR(VLOOKUP(Tracker_BD[[#This Row],[Date]],Raw_Data[[Date]:[Sunset Time (POA&lt;20 W/m2)]],3,0),"")</f>
        <v>0.25069444444444444</v>
      </c>
      <c r="J94" s="39">
        <f>IFERROR(VLOOKUP(Tracker_BD[[#This Row],[Date]],Raw_Data[[Date]:[Sunset Time (POA&lt;20 W/m2)]],4,0),"")</f>
        <v>0.74305555555555558</v>
      </c>
      <c r="K94" s="33">
        <f>IFERROR((Tracker_BD[[#This Row],[Sunset Time (POA&lt;20 W/m2)]]-Tracker_BD[[#This Row],[Sunrise Time (POA&gt;20 W/m2)]])*24,"")</f>
        <v>11.816666666666666</v>
      </c>
      <c r="L94" s="2" t="s">
        <v>267</v>
      </c>
      <c r="M94" s="177"/>
      <c r="N94">
        <v>0</v>
      </c>
      <c r="O94" s="227" t="s">
        <v>186</v>
      </c>
      <c r="P94" s="108" t="s">
        <v>268</v>
      </c>
      <c r="Q94" s="108" t="s">
        <v>270</v>
      </c>
      <c r="R94">
        <v>66</v>
      </c>
      <c r="S94" s="108" t="s">
        <v>324</v>
      </c>
      <c r="T94" t="s">
        <v>269</v>
      </c>
      <c r="U94" t="s">
        <v>293</v>
      </c>
      <c r="V94" t="s">
        <v>293</v>
      </c>
      <c r="W94" s="39">
        <v>0.51388888888888884</v>
      </c>
      <c r="X94" s="39">
        <v>0.51388888888888884</v>
      </c>
      <c r="Y94" s="39">
        <v>0.51388888888888884</v>
      </c>
      <c r="Z94" s="39">
        <v>0.55902777777777779</v>
      </c>
      <c r="AA94" s="33">
        <f>IF(Tracker_BD[[#This Row],[Fault Acknowledgement Time ]]="NA","",(Tracker_BD[[#This Row],[Fault Acknowledgement Time ]]-Tracker_BD[[#This Row],[Fault Time]])*24)</f>
        <v>0</v>
      </c>
      <c r="AB94" s="33">
        <f>IFERROR((Tracker_BD[[#This Row],[Work Start time on Fault]]-Tracker_BD[[#This Row],[Fault Time]])*24,"")</f>
        <v>0</v>
      </c>
      <c r="AC94" s="33">
        <f>IFERROR((Tracker_BD[[#This Row],[Work Completion time on fault]]-Tracker_BD[[#This Row],[Fault Time]])*24,"")</f>
        <v>1.0833333333333348</v>
      </c>
      <c r="AD94" s="33">
        <f>IFERROR((Tracker_BD[[#This Row],[Work Completion time on fault]]-Tracker_BD[[#This Row],[Fault Time]])*24,"")</f>
        <v>1.0833333333333348</v>
      </c>
      <c r="AE94" t="s">
        <v>384</v>
      </c>
      <c r="AF94" t="s">
        <v>266</v>
      </c>
      <c r="AG94" s="2"/>
      <c r="AH94" s="100"/>
      <c r="AI94" s="33">
        <f>IFERROR(Tracker_BD[[#This Row],[Breakdown Time]]*Tracker_BD[[#This Row],[Plant Equivalent Weightage]],"")</f>
        <v>0</v>
      </c>
    </row>
    <row r="95" spans="1:35">
      <c r="A95" s="2">
        <f t="shared" ref="A95:A100" si="4">A94+1</f>
        <v>92</v>
      </c>
      <c r="B95" s="2" t="s">
        <v>4</v>
      </c>
      <c r="C95" s="2">
        <v>2025</v>
      </c>
      <c r="D95" s="2" t="s">
        <v>211</v>
      </c>
      <c r="E95" s="2" t="s">
        <v>211</v>
      </c>
      <c r="F95" s="36">
        <v>45809</v>
      </c>
      <c r="G95" s="2">
        <f>DAY(EOMONTH(Tracker_BD[[#This Row],[Month Year]],0))</f>
        <v>30</v>
      </c>
      <c r="H95" s="37">
        <v>45825</v>
      </c>
      <c r="I95" s="39">
        <f>IFERROR(VLOOKUP(Tracker_BD[[#This Row],[Date]],Raw_Data[[Date]:[Sunset Time (POA&lt;20 W/m2)]],3,0),"")</f>
        <v>0.25763888888888886</v>
      </c>
      <c r="J95" s="39">
        <f>IFERROR(VLOOKUP(Tracker_BD[[#This Row],[Date]],Raw_Data[[Date]:[Sunset Time (POA&lt;20 W/m2)]],4,0),"")</f>
        <v>0.77777777777777779</v>
      </c>
      <c r="K95" s="33">
        <f>IFERROR((Tracker_BD[[#This Row],[Sunset Time (POA&lt;20 W/m2)]]-Tracker_BD[[#This Row],[Sunrise Time (POA&gt;20 W/m2)]])*24,"")</f>
        <v>12.483333333333334</v>
      </c>
      <c r="L95" s="2" t="s">
        <v>267</v>
      </c>
      <c r="M95" s="177"/>
      <c r="N95">
        <v>0</v>
      </c>
      <c r="O95" s="238" t="s">
        <v>188</v>
      </c>
      <c r="P95" s="108" t="s">
        <v>277</v>
      </c>
      <c r="Q95" s="108" t="s">
        <v>262</v>
      </c>
      <c r="R95">
        <v>54</v>
      </c>
      <c r="S95" s="108" t="s">
        <v>383</v>
      </c>
      <c r="T95" t="s">
        <v>269</v>
      </c>
      <c r="U95" t="s">
        <v>293</v>
      </c>
      <c r="V95" t="s">
        <v>293</v>
      </c>
      <c r="W95" s="39">
        <v>0.33333333333333331</v>
      </c>
      <c r="X95" s="39">
        <v>0.33333333333333331</v>
      </c>
      <c r="Y95" s="39">
        <v>0.33333333333333331</v>
      </c>
      <c r="Z95" s="39">
        <v>0.36805555555555558</v>
      </c>
      <c r="AA95" s="33">
        <f>IF(Tracker_BD[[#This Row],[Fault Acknowledgement Time ]]="NA","",(Tracker_BD[[#This Row],[Fault Acknowledgement Time ]]-Tracker_BD[[#This Row],[Fault Time]])*24)</f>
        <v>0</v>
      </c>
      <c r="AB95" s="33">
        <f>IFERROR((Tracker_BD[[#This Row],[Work Start time on Fault]]-Tracker_BD[[#This Row],[Fault Time]])*24,"")</f>
        <v>0</v>
      </c>
      <c r="AC95" s="33">
        <f>IFERROR((Tracker_BD[[#This Row],[Work Completion time on fault]]-Tracker_BD[[#This Row],[Fault Time]])*24,"")</f>
        <v>0.83333333333333437</v>
      </c>
      <c r="AD95" s="33">
        <f>IFERROR((Tracker_BD[[#This Row],[Work Completion time on fault]]-Tracker_BD[[#This Row],[Fault Time]])*24,"")</f>
        <v>0.83333333333333437</v>
      </c>
      <c r="AE95" s="211" t="s">
        <v>334</v>
      </c>
      <c r="AF95" t="s">
        <v>266</v>
      </c>
      <c r="AG95" s="2"/>
      <c r="AH95" s="100"/>
      <c r="AI95" s="33">
        <f>IFERROR(Tracker_BD[[#This Row],[Breakdown Time]]*Tracker_BD[[#This Row],[Plant Equivalent Weightage]],"")</f>
        <v>0</v>
      </c>
    </row>
    <row r="96" spans="1:35">
      <c r="A96" s="2">
        <f t="shared" si="4"/>
        <v>93</v>
      </c>
      <c r="B96" s="2" t="s">
        <v>4</v>
      </c>
      <c r="C96" s="2">
        <v>2025</v>
      </c>
      <c r="D96" s="2" t="s">
        <v>211</v>
      </c>
      <c r="E96" s="2" t="s">
        <v>211</v>
      </c>
      <c r="F96" s="36">
        <v>45809</v>
      </c>
      <c r="G96" s="2">
        <f>DAY(EOMONTH(Tracker_BD[[#This Row],[Month Year]],0))</f>
        <v>30</v>
      </c>
      <c r="H96" s="37">
        <v>45825</v>
      </c>
      <c r="I96" s="39">
        <f>IFERROR(VLOOKUP(Tracker_BD[[#This Row],[Date]],Raw_Data[[Date]:[Sunset Time (POA&lt;20 W/m2)]],3,0),"")</f>
        <v>0.25763888888888886</v>
      </c>
      <c r="J96" s="39">
        <f>IFERROR(VLOOKUP(Tracker_BD[[#This Row],[Date]],Raw_Data[[Date]:[Sunset Time (POA&lt;20 W/m2)]],4,0),"")</f>
        <v>0.77777777777777779</v>
      </c>
      <c r="K96" s="33">
        <f>IFERROR((Tracker_BD[[#This Row],[Sunset Time (POA&lt;20 W/m2)]]-Tracker_BD[[#This Row],[Sunrise Time (POA&gt;20 W/m2)]])*24,"")</f>
        <v>12.483333333333334</v>
      </c>
      <c r="L96" s="2" t="s">
        <v>267</v>
      </c>
      <c r="M96" s="177"/>
      <c r="N96">
        <v>0</v>
      </c>
      <c r="O96" s="238" t="s">
        <v>188</v>
      </c>
      <c r="P96" s="108" t="s">
        <v>277</v>
      </c>
      <c r="Q96" s="108" t="s">
        <v>272</v>
      </c>
      <c r="R96">
        <v>35</v>
      </c>
      <c r="S96" s="108" t="s">
        <v>1649</v>
      </c>
      <c r="T96" t="s">
        <v>269</v>
      </c>
      <c r="U96" t="s">
        <v>293</v>
      </c>
      <c r="V96" t="s">
        <v>293</v>
      </c>
      <c r="W96" s="39">
        <v>0.39930555555555558</v>
      </c>
      <c r="X96" s="39">
        <v>0.39930555555555558</v>
      </c>
      <c r="Y96" s="39">
        <v>0.39930555555555558</v>
      </c>
      <c r="Z96" s="39">
        <v>0.4513888888888889</v>
      </c>
      <c r="AA96" s="33">
        <f>IF(Tracker_BD[[#This Row],[Fault Acknowledgement Time ]]="NA","",(Tracker_BD[[#This Row],[Fault Acknowledgement Time ]]-Tracker_BD[[#This Row],[Fault Time]])*24)</f>
        <v>0</v>
      </c>
      <c r="AB96" s="33">
        <f>IFERROR((Tracker_BD[[#This Row],[Work Start time on Fault]]-Tracker_BD[[#This Row],[Fault Time]])*24,"")</f>
        <v>0</v>
      </c>
      <c r="AC96" s="33">
        <f>IFERROR((Tracker_BD[[#This Row],[Work Completion time on fault]]-Tracker_BD[[#This Row],[Fault Time]])*24,"")</f>
        <v>1.2499999999999996</v>
      </c>
      <c r="AD96" s="33">
        <f>IFERROR((Tracker_BD[[#This Row],[Work Completion time on fault]]-Tracker_BD[[#This Row],[Fault Time]])*24,"")</f>
        <v>1.2499999999999996</v>
      </c>
      <c r="AE96" t="s">
        <v>404</v>
      </c>
      <c r="AF96" t="s">
        <v>266</v>
      </c>
      <c r="AG96" s="2"/>
      <c r="AH96" s="100"/>
      <c r="AI96" s="33">
        <f>IFERROR(Tracker_BD[[#This Row],[Breakdown Time]]*Tracker_BD[[#This Row],[Plant Equivalent Weightage]],"")</f>
        <v>0</v>
      </c>
    </row>
    <row r="97" spans="1:35">
      <c r="A97" s="2">
        <f t="shared" si="4"/>
        <v>94</v>
      </c>
      <c r="B97" s="2" t="s">
        <v>4</v>
      </c>
      <c r="C97" s="2">
        <v>2025</v>
      </c>
      <c r="D97" s="2" t="s">
        <v>211</v>
      </c>
      <c r="E97" s="2" t="s">
        <v>211</v>
      </c>
      <c r="F97" s="36">
        <v>45809</v>
      </c>
      <c r="G97" s="2">
        <f>DAY(EOMONTH(Tracker_BD[[#This Row],[Month Year]],0))</f>
        <v>30</v>
      </c>
      <c r="H97" s="37">
        <v>45825</v>
      </c>
      <c r="I97" s="39">
        <f>IFERROR(VLOOKUP(Tracker_BD[[#This Row],[Date]],Raw_Data[[Date]:[Sunset Time (POA&lt;20 W/m2)]],3,0),"")</f>
        <v>0.25763888888888886</v>
      </c>
      <c r="J97" s="39">
        <f>IFERROR(VLOOKUP(Tracker_BD[[#This Row],[Date]],Raw_Data[[Date]:[Sunset Time (POA&lt;20 W/m2)]],4,0),"")</f>
        <v>0.77777777777777779</v>
      </c>
      <c r="K97" s="33">
        <f>IFERROR((Tracker_BD[[#This Row],[Sunset Time (POA&lt;20 W/m2)]]-Tracker_BD[[#This Row],[Sunrise Time (POA&gt;20 W/m2)]])*24,"")</f>
        <v>12.483333333333334</v>
      </c>
      <c r="L97" s="2" t="s">
        <v>267</v>
      </c>
      <c r="M97" s="177"/>
      <c r="N97">
        <v>0</v>
      </c>
      <c r="O97" s="227" t="s">
        <v>186</v>
      </c>
      <c r="P97" s="108" t="s">
        <v>272</v>
      </c>
      <c r="Q97" s="108" t="s">
        <v>268</v>
      </c>
      <c r="R97">
        <v>21</v>
      </c>
      <c r="S97" s="108" t="s">
        <v>374</v>
      </c>
      <c r="T97" t="s">
        <v>269</v>
      </c>
      <c r="U97" t="s">
        <v>293</v>
      </c>
      <c r="V97" t="s">
        <v>293</v>
      </c>
      <c r="W97" s="39">
        <v>0.64583333333333337</v>
      </c>
      <c r="X97" s="39">
        <v>0.64583333333333337</v>
      </c>
      <c r="Y97" s="39">
        <v>0.64583333333333337</v>
      </c>
      <c r="Z97" s="39">
        <v>0.69791666666666663</v>
      </c>
      <c r="AA97" s="33">
        <f>IF(Tracker_BD[[#This Row],[Fault Acknowledgement Time ]]="NA","",(Tracker_BD[[#This Row],[Fault Acknowledgement Time ]]-Tracker_BD[[#This Row],[Fault Time]])*24)</f>
        <v>0</v>
      </c>
      <c r="AB97" s="33">
        <f>IFERROR((Tracker_BD[[#This Row],[Work Start time on Fault]]-Tracker_BD[[#This Row],[Fault Time]])*24,"")</f>
        <v>0</v>
      </c>
      <c r="AC97" s="33">
        <f>IFERROR((Tracker_BD[[#This Row],[Work Completion time on fault]]-Tracker_BD[[#This Row],[Fault Time]])*24,"")</f>
        <v>1.2499999999999982</v>
      </c>
      <c r="AD97" s="33">
        <f>IFERROR((Tracker_BD[[#This Row],[Work Completion time on fault]]-Tracker_BD[[#This Row],[Fault Time]])*24,"")</f>
        <v>1.2499999999999982</v>
      </c>
      <c r="AE97" t="s">
        <v>403</v>
      </c>
      <c r="AF97" t="s">
        <v>266</v>
      </c>
      <c r="AG97" s="2"/>
      <c r="AH97" s="100"/>
      <c r="AI97" s="33">
        <f>IFERROR(Tracker_BD[[#This Row],[Breakdown Time]]*Tracker_BD[[#This Row],[Plant Equivalent Weightage]],"")</f>
        <v>0</v>
      </c>
    </row>
    <row r="98" spans="1:35">
      <c r="A98" s="2">
        <f t="shared" si="4"/>
        <v>95</v>
      </c>
      <c r="B98" s="2" t="s">
        <v>4</v>
      </c>
      <c r="C98" s="2">
        <v>2025</v>
      </c>
      <c r="D98" s="2" t="s">
        <v>211</v>
      </c>
      <c r="E98" s="2" t="s">
        <v>211</v>
      </c>
      <c r="F98" s="36">
        <v>45809</v>
      </c>
      <c r="G98" s="2">
        <f>DAY(EOMONTH(Tracker_BD[[#This Row],[Month Year]],0))</f>
        <v>30</v>
      </c>
      <c r="H98" s="37">
        <v>45826</v>
      </c>
      <c r="I98" s="39">
        <f>IFERROR(VLOOKUP(Tracker_BD[[#This Row],[Date]],Raw_Data[[Date]:[Sunset Time (POA&lt;20 W/m2)]],3,0),"")</f>
        <v>0.25416666666666665</v>
      </c>
      <c r="J98" s="39">
        <f>IFERROR(VLOOKUP(Tracker_BD[[#This Row],[Date]],Raw_Data[[Date]:[Sunset Time (POA&lt;20 W/m2)]],4,0),"")</f>
        <v>0.77638888888888891</v>
      </c>
      <c r="K98" s="33">
        <f>IFERROR((Tracker_BD[[#This Row],[Sunset Time (POA&lt;20 W/m2)]]-Tracker_BD[[#This Row],[Sunrise Time (POA&gt;20 W/m2)]])*24,"")</f>
        <v>12.533333333333335</v>
      </c>
      <c r="L98" s="2" t="s">
        <v>1629</v>
      </c>
      <c r="M98" s="177"/>
      <c r="N98">
        <v>0</v>
      </c>
      <c r="O98" s="238" t="s">
        <v>188</v>
      </c>
      <c r="P98" s="108" t="s">
        <v>277</v>
      </c>
      <c r="Q98" s="108" t="s">
        <v>262</v>
      </c>
      <c r="R98">
        <v>102</v>
      </c>
      <c r="S98" s="108" t="s">
        <v>1652</v>
      </c>
      <c r="T98" t="s">
        <v>281</v>
      </c>
      <c r="U98" t="s">
        <v>1631</v>
      </c>
      <c r="V98" t="s">
        <v>1631</v>
      </c>
      <c r="W98" s="39">
        <v>0.63888888888888884</v>
      </c>
      <c r="X98" s="39">
        <v>0.63888888888888884</v>
      </c>
      <c r="Y98" s="39">
        <v>0.63888888888888884</v>
      </c>
      <c r="Z98" s="39">
        <v>0.67013888888888884</v>
      </c>
      <c r="AA98" s="33">
        <f>IF(Tracker_BD[[#This Row],[Fault Acknowledgement Time ]]="NA","",(Tracker_BD[[#This Row],[Fault Acknowledgement Time ]]-Tracker_BD[[#This Row],[Fault Time]])*24)</f>
        <v>0</v>
      </c>
      <c r="AB98" s="33">
        <f>IFERROR((Tracker_BD[[#This Row],[Work Start time on Fault]]-Tracker_BD[[#This Row],[Fault Time]])*24,"")</f>
        <v>0</v>
      </c>
      <c r="AC98" s="33">
        <f>IFERROR((Tracker_BD[[#This Row],[Work Completion time on fault]]-Tracker_BD[[#This Row],[Fault Time]])*24,"")</f>
        <v>0.75</v>
      </c>
      <c r="AD98" s="33">
        <f>IFERROR((Tracker_BD[[#This Row],[Work Completion time on fault]]-Tracker_BD[[#This Row],[Fault Time]])*24,"")</f>
        <v>0.75</v>
      </c>
      <c r="AE98" t="s">
        <v>372</v>
      </c>
      <c r="AF98" t="s">
        <v>266</v>
      </c>
      <c r="AG98" s="2"/>
      <c r="AH98" s="100"/>
      <c r="AI98" s="33">
        <f>IFERROR(Tracker_BD[[#This Row],[Breakdown Time]]*Tracker_BD[[#This Row],[Plant Equivalent Weightage]],"")</f>
        <v>0</v>
      </c>
    </row>
    <row r="99" spans="1:35">
      <c r="A99" s="2">
        <f t="shared" si="4"/>
        <v>96</v>
      </c>
      <c r="B99" s="2" t="s">
        <v>4</v>
      </c>
      <c r="C99" s="2">
        <v>2025</v>
      </c>
      <c r="D99" s="2" t="s">
        <v>211</v>
      </c>
      <c r="E99" s="2" t="s">
        <v>211</v>
      </c>
      <c r="F99" s="36">
        <v>45809</v>
      </c>
      <c r="G99" s="2">
        <f>DAY(EOMONTH(Tracker_BD[[#This Row],[Month Year]],0))</f>
        <v>30</v>
      </c>
      <c r="H99" s="37">
        <v>45826</v>
      </c>
      <c r="I99" s="39">
        <f>IFERROR(VLOOKUP(Tracker_BD[[#This Row],[Date]],Raw_Data[[Date]:[Sunset Time (POA&lt;20 W/m2)]],3,0),"")</f>
        <v>0.25416666666666665</v>
      </c>
      <c r="J99" s="39">
        <f>IFERROR(VLOOKUP(Tracker_BD[[#This Row],[Date]],Raw_Data[[Date]:[Sunset Time (POA&lt;20 W/m2)]],4,0),"")</f>
        <v>0.77638888888888891</v>
      </c>
      <c r="K99" s="33">
        <f>IFERROR((Tracker_BD[[#This Row],[Sunset Time (POA&lt;20 W/m2)]]-Tracker_BD[[#This Row],[Sunrise Time (POA&gt;20 W/m2)]])*24,"")</f>
        <v>12.533333333333335</v>
      </c>
      <c r="L99" s="2" t="s">
        <v>1629</v>
      </c>
      <c r="M99" s="177"/>
      <c r="N99">
        <v>0</v>
      </c>
      <c r="O99" s="238" t="s">
        <v>188</v>
      </c>
      <c r="P99" s="108" t="s">
        <v>277</v>
      </c>
      <c r="Q99" s="108" t="s">
        <v>272</v>
      </c>
      <c r="R99">
        <v>113</v>
      </c>
      <c r="S99" s="108" t="s">
        <v>1653</v>
      </c>
      <c r="T99" t="s">
        <v>281</v>
      </c>
      <c r="U99" t="s">
        <v>1631</v>
      </c>
      <c r="V99" t="s">
        <v>1631</v>
      </c>
      <c r="W99" s="39">
        <v>0.67361111111111116</v>
      </c>
      <c r="X99" s="39">
        <v>0.67361111111111116</v>
      </c>
      <c r="Y99" s="39">
        <v>0.67361111111111116</v>
      </c>
      <c r="Z99" s="39">
        <v>0.69791666666666663</v>
      </c>
      <c r="AA99" s="33">
        <f>IF(Tracker_BD[[#This Row],[Fault Acknowledgement Time ]]="NA","",(Tracker_BD[[#This Row],[Fault Acknowledgement Time ]]-Tracker_BD[[#This Row],[Fault Time]])*24)</f>
        <v>0</v>
      </c>
      <c r="AB99" s="33">
        <f>IFERROR((Tracker_BD[[#This Row],[Work Start time on Fault]]-Tracker_BD[[#This Row],[Fault Time]])*24,"")</f>
        <v>0</v>
      </c>
      <c r="AC99" s="33">
        <f>IFERROR((Tracker_BD[[#This Row],[Work Completion time on fault]]-Tracker_BD[[#This Row],[Fault Time]])*24,"")</f>
        <v>0.58333333333333126</v>
      </c>
      <c r="AD99" s="33">
        <f>IFERROR((Tracker_BD[[#This Row],[Work Completion time on fault]]-Tracker_BD[[#This Row],[Fault Time]])*24,"")</f>
        <v>0.58333333333333126</v>
      </c>
      <c r="AE99" t="s">
        <v>372</v>
      </c>
      <c r="AF99" t="s">
        <v>266</v>
      </c>
      <c r="AG99" s="2"/>
      <c r="AH99" s="100"/>
      <c r="AI99" s="33">
        <f>IFERROR(Tracker_BD[[#This Row],[Breakdown Time]]*Tracker_BD[[#This Row],[Plant Equivalent Weightage]],"")</f>
        <v>0</v>
      </c>
    </row>
    <row r="100" spans="1:35">
      <c r="A100" s="2">
        <f t="shared" si="4"/>
        <v>97</v>
      </c>
      <c r="B100" s="2" t="s">
        <v>4</v>
      </c>
      <c r="C100" s="2">
        <v>2025</v>
      </c>
      <c r="D100" s="2" t="s">
        <v>211</v>
      </c>
      <c r="E100" s="2" t="s">
        <v>211</v>
      </c>
      <c r="F100" s="36">
        <v>45809</v>
      </c>
      <c r="G100" s="2">
        <f>DAY(EOMONTH(Tracker_BD[[#This Row],[Month Year]],0))</f>
        <v>30</v>
      </c>
      <c r="H100" s="37">
        <v>45827</v>
      </c>
      <c r="I100" s="39">
        <f>IFERROR(VLOOKUP(Tracker_BD[[#This Row],[Date]],Raw_Data[[Date]:[Sunset Time (POA&lt;20 W/m2)]],3,0),"")</f>
        <v>0.25416666666666665</v>
      </c>
      <c r="J100" s="39">
        <f>IFERROR(VLOOKUP(Tracker_BD[[#This Row],[Date]],Raw_Data[[Date]:[Sunset Time (POA&lt;20 W/m2)]],4,0),"")</f>
        <v>0.77847222222222223</v>
      </c>
      <c r="K100" s="33">
        <f>IFERROR((Tracker_BD[[#This Row],[Sunset Time (POA&lt;20 W/m2)]]-Tracker_BD[[#This Row],[Sunrise Time (POA&gt;20 W/m2)]])*24,"")</f>
        <v>12.583333333333334</v>
      </c>
      <c r="L100" s="2" t="s">
        <v>1629</v>
      </c>
      <c r="M100" s="177"/>
      <c r="N100">
        <v>0</v>
      </c>
      <c r="O100" s="221" t="s">
        <v>184</v>
      </c>
      <c r="P100" s="108" t="s">
        <v>272</v>
      </c>
      <c r="Q100" s="108" t="s">
        <v>268</v>
      </c>
      <c r="R100">
        <v>8</v>
      </c>
      <c r="S100" s="108" t="s">
        <v>358</v>
      </c>
      <c r="T100" t="s">
        <v>281</v>
      </c>
      <c r="U100" t="s">
        <v>1631</v>
      </c>
      <c r="V100" t="s">
        <v>1631</v>
      </c>
      <c r="W100" s="39">
        <v>0.63888888888888884</v>
      </c>
      <c r="X100" s="39">
        <v>0.63888888888888884</v>
      </c>
      <c r="Y100" s="39">
        <v>0.63888888888888884</v>
      </c>
      <c r="Z100" s="39">
        <v>0.6875</v>
      </c>
      <c r="AA100" s="33">
        <f>IF(Tracker_BD[[#This Row],[Fault Acknowledgement Time ]]="NA","",(Tracker_BD[[#This Row],[Fault Acknowledgement Time ]]-Tracker_BD[[#This Row],[Fault Time]])*24)</f>
        <v>0</v>
      </c>
      <c r="AB100" s="33">
        <f>IFERROR((Tracker_BD[[#This Row],[Work Start time on Fault]]-Tracker_BD[[#This Row],[Fault Time]])*24,"")</f>
        <v>0</v>
      </c>
      <c r="AC100" s="33">
        <f>IFERROR((Tracker_BD[[#This Row],[Work Completion time on fault]]-Tracker_BD[[#This Row],[Fault Time]])*24,"")</f>
        <v>1.1666666666666679</v>
      </c>
      <c r="AD100" s="33">
        <f>IFERROR((Tracker_BD[[#This Row],[Work Completion time on fault]]-Tracker_BD[[#This Row],[Fault Time]])*24,"")</f>
        <v>1.1666666666666679</v>
      </c>
      <c r="AE100" t="s">
        <v>372</v>
      </c>
      <c r="AF100" t="s">
        <v>266</v>
      </c>
      <c r="AG100" s="2"/>
      <c r="AH100" s="100"/>
      <c r="AI100" s="33">
        <f>IFERROR(Tracker_BD[[#This Row],[Breakdown Time]]*Tracker_BD[[#This Row],[Plant Equivalent Weightage]],"")</f>
        <v>0</v>
      </c>
    </row>
    <row r="101" spans="1:35">
      <c r="A101" s="2">
        <f t="shared" ref="A101:A108" si="5">A100+1</f>
        <v>98</v>
      </c>
      <c r="B101" s="2" t="s">
        <v>4</v>
      </c>
      <c r="C101" s="2">
        <v>2025</v>
      </c>
      <c r="D101" s="2" t="s">
        <v>211</v>
      </c>
      <c r="E101" s="2" t="s">
        <v>211</v>
      </c>
      <c r="F101" s="36">
        <v>45809</v>
      </c>
      <c r="G101" s="2">
        <f>DAY(EOMONTH(Tracker_BD[[#This Row],[Month Year]],0))</f>
        <v>30</v>
      </c>
      <c r="H101" s="37">
        <v>45832</v>
      </c>
      <c r="I101" s="39">
        <f>IFERROR(VLOOKUP(Tracker_BD[[#This Row],[Date]],Raw_Data[[Date]:[Sunset Time (POA&lt;20 W/m2)]],3,0),"")</f>
        <v>0.25624999999999998</v>
      </c>
      <c r="J101" s="39">
        <f>IFERROR(VLOOKUP(Tracker_BD[[#This Row],[Date]],Raw_Data[[Date]:[Sunset Time (POA&lt;20 W/m2)]],4,0),"")</f>
        <v>0.78055555555555556</v>
      </c>
      <c r="K101" s="33">
        <f>IFERROR((Tracker_BD[[#This Row],[Sunset Time (POA&lt;20 W/m2)]]-Tracker_BD[[#This Row],[Sunrise Time (POA&gt;20 W/m2)]])*24,"")</f>
        <v>12.583333333333334</v>
      </c>
      <c r="L101" s="2" t="s">
        <v>267</v>
      </c>
      <c r="M101" s="177"/>
      <c r="N101">
        <v>0</v>
      </c>
      <c r="O101" s="227" t="s">
        <v>186</v>
      </c>
      <c r="P101" s="108" t="s">
        <v>268</v>
      </c>
      <c r="Q101" s="108" t="s">
        <v>270</v>
      </c>
      <c r="R101">
        <v>66</v>
      </c>
      <c r="S101" s="108" t="s">
        <v>324</v>
      </c>
      <c r="T101" t="s">
        <v>269</v>
      </c>
      <c r="U101" t="s">
        <v>293</v>
      </c>
      <c r="V101" t="s">
        <v>293</v>
      </c>
      <c r="W101" s="39">
        <v>0.47222222222222221</v>
      </c>
      <c r="X101" s="39">
        <v>0.47222222222222221</v>
      </c>
      <c r="Y101" s="39">
        <v>0.47222222222222221</v>
      </c>
      <c r="Z101" s="39">
        <v>0.51736111111111116</v>
      </c>
      <c r="AA101" s="33">
        <f>IF(Tracker_BD[[#This Row],[Fault Acknowledgement Time ]]="NA","",(Tracker_BD[[#This Row],[Fault Acknowledgement Time ]]-Tracker_BD[[#This Row],[Fault Time]])*24)</f>
        <v>0</v>
      </c>
      <c r="AB101" s="33">
        <f>IFERROR((Tracker_BD[[#This Row],[Work Start time on Fault]]-Tracker_BD[[#This Row],[Fault Time]])*24,"")</f>
        <v>0</v>
      </c>
      <c r="AC101" s="33">
        <f>IFERROR((Tracker_BD[[#This Row],[Work Completion time on fault]]-Tracker_BD[[#This Row],[Fault Time]])*24,"")</f>
        <v>1.0833333333333348</v>
      </c>
      <c r="AD101" s="33">
        <f>IFERROR((Tracker_BD[[#This Row],[Work Completion time on fault]]-Tracker_BD[[#This Row],[Fault Time]])*24,"")</f>
        <v>1.0833333333333348</v>
      </c>
      <c r="AE101" s="211" t="s">
        <v>334</v>
      </c>
      <c r="AF101" t="s">
        <v>266</v>
      </c>
      <c r="AG101" s="2"/>
      <c r="AH101" s="100"/>
      <c r="AI101" s="33">
        <f>IFERROR(Tracker_BD[[#This Row],[Breakdown Time]]*Tracker_BD[[#This Row],[Plant Equivalent Weightage]],"")</f>
        <v>0</v>
      </c>
    </row>
    <row r="102" spans="1:35">
      <c r="A102" s="2">
        <f t="shared" si="5"/>
        <v>99</v>
      </c>
      <c r="B102" s="2" t="s">
        <v>4</v>
      </c>
      <c r="C102" s="2">
        <v>2025</v>
      </c>
      <c r="D102" s="2" t="s">
        <v>211</v>
      </c>
      <c r="E102" s="2" t="s">
        <v>211</v>
      </c>
      <c r="F102" s="36">
        <v>45809</v>
      </c>
      <c r="G102" s="2">
        <f>DAY(EOMONTH(Tracker_BD[[#This Row],[Month Year]],0))</f>
        <v>30</v>
      </c>
      <c r="H102" s="37">
        <v>45833</v>
      </c>
      <c r="I102" s="39">
        <f>IFERROR(VLOOKUP(Tracker_BD[[#This Row],[Date]],Raw_Data[[Date]:[Sunset Time (POA&lt;20 W/m2)]],3,0),"")</f>
        <v>0.25694444444444442</v>
      </c>
      <c r="J102" s="39">
        <f>IFERROR(VLOOKUP(Tracker_BD[[#This Row],[Date]],Raw_Data[[Date]:[Sunset Time (POA&lt;20 W/m2)]],4,0),"")</f>
        <v>0.77777777777777779</v>
      </c>
      <c r="K102" s="33">
        <f>IFERROR((Tracker_BD[[#This Row],[Sunset Time (POA&lt;20 W/m2)]]-Tracker_BD[[#This Row],[Sunrise Time (POA&gt;20 W/m2)]])*24,"")</f>
        <v>12.5</v>
      </c>
      <c r="L102" s="2" t="s">
        <v>267</v>
      </c>
      <c r="M102" s="177"/>
      <c r="N102">
        <v>0</v>
      </c>
      <c r="O102" s="221" t="s">
        <v>184</v>
      </c>
      <c r="P102" s="108" t="s">
        <v>270</v>
      </c>
      <c r="Q102" s="108" t="s">
        <v>263</v>
      </c>
      <c r="R102">
        <v>21</v>
      </c>
      <c r="S102" s="108" t="s">
        <v>345</v>
      </c>
      <c r="T102" t="s">
        <v>269</v>
      </c>
      <c r="U102" t="s">
        <v>293</v>
      </c>
      <c r="V102" t="s">
        <v>293</v>
      </c>
      <c r="W102" s="39">
        <v>0.4236111111111111</v>
      </c>
      <c r="X102" s="39">
        <v>0.4236111111111111</v>
      </c>
      <c r="Y102" s="39">
        <v>0.4236111111111111</v>
      </c>
      <c r="Z102" s="39">
        <v>0.45833333333333331</v>
      </c>
      <c r="AA102" s="33">
        <f>IF(Tracker_BD[[#This Row],[Fault Acknowledgement Time ]]="NA","",(Tracker_BD[[#This Row],[Fault Acknowledgement Time ]]-Tracker_BD[[#This Row],[Fault Time]])*24)</f>
        <v>0</v>
      </c>
      <c r="AB102" s="33">
        <f>IFERROR((Tracker_BD[[#This Row],[Work Start time on Fault]]-Tracker_BD[[#This Row],[Fault Time]])*24,"")</f>
        <v>0</v>
      </c>
      <c r="AC102" s="33">
        <f>IFERROR((Tracker_BD[[#This Row],[Work Completion time on fault]]-Tracker_BD[[#This Row],[Fault Time]])*24,"")</f>
        <v>0.83333333333333304</v>
      </c>
      <c r="AD102" s="33">
        <f>IFERROR((Tracker_BD[[#This Row],[Work Completion time on fault]]-Tracker_BD[[#This Row],[Fault Time]])*24,"")</f>
        <v>0.83333333333333304</v>
      </c>
      <c r="AE102" t="s">
        <v>333</v>
      </c>
      <c r="AF102" t="s">
        <v>266</v>
      </c>
      <c r="AG102" s="2"/>
      <c r="AH102" s="100"/>
      <c r="AI102" s="33">
        <f>IFERROR(Tracker_BD[[#This Row],[Breakdown Time]]*Tracker_BD[[#This Row],[Plant Equivalent Weightage]],"")</f>
        <v>0</v>
      </c>
    </row>
    <row r="103" spans="1:35">
      <c r="A103" s="2">
        <f t="shared" si="5"/>
        <v>100</v>
      </c>
      <c r="B103" s="2" t="s">
        <v>4</v>
      </c>
      <c r="C103" s="2">
        <v>2025</v>
      </c>
      <c r="D103" s="2" t="s">
        <v>211</v>
      </c>
      <c r="E103" s="2" t="s">
        <v>211</v>
      </c>
      <c r="F103" s="36">
        <v>45809</v>
      </c>
      <c r="G103" s="2">
        <f>DAY(EOMONTH(Tracker_BD[[#This Row],[Month Year]],0))</f>
        <v>30</v>
      </c>
      <c r="H103" s="37">
        <v>45833</v>
      </c>
      <c r="I103" s="39">
        <f>IFERROR(VLOOKUP(Tracker_BD[[#This Row],[Date]],Raw_Data[[Date]:[Sunset Time (POA&lt;20 W/m2)]],3,0),"")</f>
        <v>0.25694444444444442</v>
      </c>
      <c r="J103" s="39">
        <f>IFERROR(VLOOKUP(Tracker_BD[[#This Row],[Date]],Raw_Data[[Date]:[Sunset Time (POA&lt;20 W/m2)]],4,0),"")</f>
        <v>0.77777777777777779</v>
      </c>
      <c r="K103" s="33">
        <f>IFERROR((Tracker_BD[[#This Row],[Sunset Time (POA&lt;20 W/m2)]]-Tracker_BD[[#This Row],[Sunrise Time (POA&gt;20 W/m2)]])*24,"")</f>
        <v>12.5</v>
      </c>
      <c r="L103" s="2" t="s">
        <v>267</v>
      </c>
      <c r="M103" s="177"/>
      <c r="N103">
        <v>0</v>
      </c>
      <c r="O103" s="221" t="s">
        <v>184</v>
      </c>
      <c r="P103" s="108" t="s">
        <v>270</v>
      </c>
      <c r="Q103" s="108" t="s">
        <v>263</v>
      </c>
      <c r="R103">
        <v>25</v>
      </c>
      <c r="S103" s="108" t="s">
        <v>1660</v>
      </c>
      <c r="T103" t="s">
        <v>269</v>
      </c>
      <c r="U103" t="s">
        <v>293</v>
      </c>
      <c r="V103" t="s">
        <v>293</v>
      </c>
      <c r="W103" s="39">
        <v>0.4375</v>
      </c>
      <c r="X103" s="39">
        <v>0.4375</v>
      </c>
      <c r="Y103" s="39">
        <v>0.4375</v>
      </c>
      <c r="Z103" s="39">
        <v>0.47569444444444442</v>
      </c>
      <c r="AA103" s="33">
        <f>IF(Tracker_BD[[#This Row],[Fault Acknowledgement Time ]]="NA","",(Tracker_BD[[#This Row],[Fault Acknowledgement Time ]]-Tracker_BD[[#This Row],[Fault Time]])*24)</f>
        <v>0</v>
      </c>
      <c r="AB103" s="33">
        <f>IFERROR((Tracker_BD[[#This Row],[Work Start time on Fault]]-Tracker_BD[[#This Row],[Fault Time]])*24,"")</f>
        <v>0</v>
      </c>
      <c r="AC103" s="33">
        <f>IFERROR((Tracker_BD[[#This Row],[Work Completion time on fault]]-Tracker_BD[[#This Row],[Fault Time]])*24,"")</f>
        <v>0.91666666666666607</v>
      </c>
      <c r="AD103" s="33">
        <f>IFERROR((Tracker_BD[[#This Row],[Work Completion time on fault]]-Tracker_BD[[#This Row],[Fault Time]])*24,"")</f>
        <v>0.91666666666666607</v>
      </c>
      <c r="AE103" t="s">
        <v>384</v>
      </c>
      <c r="AF103" t="s">
        <v>266</v>
      </c>
      <c r="AG103" s="2"/>
      <c r="AH103" s="100"/>
      <c r="AI103" s="33">
        <f>IFERROR(Tracker_BD[[#This Row],[Breakdown Time]]*Tracker_BD[[#This Row],[Plant Equivalent Weightage]],"")</f>
        <v>0</v>
      </c>
    </row>
    <row r="104" spans="1:35">
      <c r="A104" s="2">
        <f t="shared" si="5"/>
        <v>101</v>
      </c>
      <c r="B104" s="2" t="s">
        <v>4</v>
      </c>
      <c r="C104" s="2">
        <v>2025</v>
      </c>
      <c r="D104" s="2" t="s">
        <v>211</v>
      </c>
      <c r="E104" s="2" t="s">
        <v>211</v>
      </c>
      <c r="F104" s="36">
        <v>45809</v>
      </c>
      <c r="G104" s="2">
        <f>DAY(EOMONTH(Tracker_BD[[#This Row],[Month Year]],0))</f>
        <v>30</v>
      </c>
      <c r="H104" s="37">
        <v>45833</v>
      </c>
      <c r="I104" s="39">
        <f>IFERROR(VLOOKUP(Tracker_BD[[#This Row],[Date]],Raw_Data[[Date]:[Sunset Time (POA&lt;20 W/m2)]],3,0),"")</f>
        <v>0.25694444444444442</v>
      </c>
      <c r="J104" s="39">
        <f>IFERROR(VLOOKUP(Tracker_BD[[#This Row],[Date]],Raw_Data[[Date]:[Sunset Time (POA&lt;20 W/m2)]],4,0),"")</f>
        <v>0.77777777777777779</v>
      </c>
      <c r="K104" s="33">
        <f>IFERROR((Tracker_BD[[#This Row],[Sunset Time (POA&lt;20 W/m2)]]-Tracker_BD[[#This Row],[Sunrise Time (POA&gt;20 W/m2)]])*24,"")</f>
        <v>12.5</v>
      </c>
      <c r="L104" s="2" t="s">
        <v>267</v>
      </c>
      <c r="M104" s="177"/>
      <c r="N104">
        <v>0</v>
      </c>
      <c r="O104" s="221" t="s">
        <v>184</v>
      </c>
      <c r="P104" s="2" t="s">
        <v>270</v>
      </c>
      <c r="Q104" s="2" t="s">
        <v>263</v>
      </c>
      <c r="R104">
        <v>25</v>
      </c>
      <c r="S104" s="2" t="s">
        <v>348</v>
      </c>
      <c r="T104" t="s">
        <v>269</v>
      </c>
      <c r="U104" t="s">
        <v>293</v>
      </c>
      <c r="V104" t="s">
        <v>293</v>
      </c>
      <c r="W104" s="39">
        <v>0.46527777777777779</v>
      </c>
      <c r="X104" s="39">
        <v>0.46527777777777779</v>
      </c>
      <c r="Y104" s="39">
        <v>0.46527777777777779</v>
      </c>
      <c r="Z104" s="39">
        <v>0.50694444444444442</v>
      </c>
      <c r="AA104" s="33">
        <f>IF(Tracker_BD[[#This Row],[Fault Acknowledgement Time ]]="NA","",(Tracker_BD[[#This Row],[Fault Acknowledgement Time ]]-Tracker_BD[[#This Row],[Fault Time]])*24)</f>
        <v>0</v>
      </c>
      <c r="AB104" s="33">
        <f>IFERROR((Tracker_BD[[#This Row],[Work Start time on Fault]]-Tracker_BD[[#This Row],[Fault Time]])*24,"")</f>
        <v>0</v>
      </c>
      <c r="AC104" s="33">
        <f>IFERROR((Tracker_BD[[#This Row],[Work Completion time on fault]]-Tracker_BD[[#This Row],[Fault Time]])*24,"")</f>
        <v>0.99999999999999911</v>
      </c>
      <c r="AD104" s="33">
        <f>IFERROR((Tracker_BD[[#This Row],[Work Completion time on fault]]-Tracker_BD[[#This Row],[Fault Time]])*24,"")</f>
        <v>0.99999999999999911</v>
      </c>
      <c r="AE104" s="211" t="s">
        <v>334</v>
      </c>
      <c r="AF104" t="s">
        <v>266</v>
      </c>
      <c r="AG104" s="2"/>
      <c r="AH104" s="100"/>
      <c r="AI104" s="33">
        <f>IFERROR(Tracker_BD[[#This Row],[Breakdown Time]]*Tracker_BD[[#This Row],[Plant Equivalent Weightage]],"")</f>
        <v>0</v>
      </c>
    </row>
    <row r="105" spans="1:35">
      <c r="A105" s="2">
        <f t="shared" si="5"/>
        <v>102</v>
      </c>
      <c r="B105" s="2" t="s">
        <v>4</v>
      </c>
      <c r="C105" s="2">
        <v>2025</v>
      </c>
      <c r="D105" s="2" t="s">
        <v>211</v>
      </c>
      <c r="E105" s="2" t="s">
        <v>211</v>
      </c>
      <c r="F105" s="36">
        <v>45809</v>
      </c>
      <c r="G105" s="2">
        <f>DAY(EOMONTH(Tracker_BD[[#This Row],[Month Year]],0))</f>
        <v>30</v>
      </c>
      <c r="H105" s="37">
        <v>45834</v>
      </c>
      <c r="I105" s="39">
        <f>IFERROR(VLOOKUP(Tracker_BD[[#This Row],[Date]],Raw_Data[[Date]:[Sunset Time (POA&lt;20 W/m2)]],3,0),"")</f>
        <v>0.25486111111111109</v>
      </c>
      <c r="J105" s="39">
        <f>IFERROR(VLOOKUP(Tracker_BD[[#This Row],[Date]],Raw_Data[[Date]:[Sunset Time (POA&lt;20 W/m2)]],4,0),"")</f>
        <v>0.78263888888888888</v>
      </c>
      <c r="K105" s="33">
        <f>IFERROR((Tracker_BD[[#This Row],[Sunset Time (POA&lt;20 W/m2)]]-Tracker_BD[[#This Row],[Sunrise Time (POA&gt;20 W/m2)]])*24,"")</f>
        <v>12.666666666666668</v>
      </c>
      <c r="L105" s="2" t="s">
        <v>267</v>
      </c>
      <c r="M105" s="177"/>
      <c r="N105">
        <v>0</v>
      </c>
      <c r="O105" s="241" t="s">
        <v>185</v>
      </c>
      <c r="P105" s="2" t="s">
        <v>263</v>
      </c>
      <c r="Q105" s="2" t="s">
        <v>263</v>
      </c>
      <c r="R105">
        <v>87</v>
      </c>
      <c r="S105" s="2" t="s">
        <v>1660</v>
      </c>
      <c r="T105" t="s">
        <v>269</v>
      </c>
      <c r="U105" t="s">
        <v>293</v>
      </c>
      <c r="V105" t="s">
        <v>293</v>
      </c>
      <c r="W105" s="39">
        <v>0.50694444444444442</v>
      </c>
      <c r="X105" s="39">
        <v>0.50694444444444442</v>
      </c>
      <c r="Y105" s="39">
        <v>0.50694444444444442</v>
      </c>
      <c r="Z105" s="39">
        <v>0.53125</v>
      </c>
      <c r="AA105" s="33">
        <f>IF(Tracker_BD[[#This Row],[Fault Acknowledgement Time ]]="NA","",(Tracker_BD[[#This Row],[Fault Acknowledgement Time ]]-Tracker_BD[[#This Row],[Fault Time]])*24)</f>
        <v>0</v>
      </c>
      <c r="AB105" s="33">
        <f>IFERROR((Tracker_BD[[#This Row],[Work Start time on Fault]]-Tracker_BD[[#This Row],[Fault Time]])*24,"")</f>
        <v>0</v>
      </c>
      <c r="AC105" s="33">
        <f>IFERROR((Tracker_BD[[#This Row],[Work Completion time on fault]]-Tracker_BD[[#This Row],[Fault Time]])*24,"")</f>
        <v>0.58333333333333393</v>
      </c>
      <c r="AD105" s="33">
        <f>IFERROR((Tracker_BD[[#This Row],[Work Completion time on fault]]-Tracker_BD[[#This Row],[Fault Time]])*24,"")</f>
        <v>0.58333333333333393</v>
      </c>
      <c r="AE105" t="s">
        <v>384</v>
      </c>
      <c r="AF105" t="s">
        <v>266</v>
      </c>
      <c r="AG105" s="2"/>
      <c r="AH105" s="100"/>
      <c r="AI105" s="33">
        <f>IFERROR(Tracker_BD[[#This Row],[Breakdown Time]]*Tracker_BD[[#This Row],[Plant Equivalent Weightage]],"")</f>
        <v>0</v>
      </c>
    </row>
    <row r="106" spans="1:35">
      <c r="A106" s="2">
        <f t="shared" si="5"/>
        <v>103</v>
      </c>
      <c r="B106" s="2" t="s">
        <v>4</v>
      </c>
      <c r="C106" s="2">
        <v>2025</v>
      </c>
      <c r="D106" s="2" t="s">
        <v>211</v>
      </c>
      <c r="E106" s="2" t="s">
        <v>211</v>
      </c>
      <c r="F106" s="36">
        <v>45809</v>
      </c>
      <c r="G106" s="2">
        <f>DAY(EOMONTH(Tracker_BD[[#This Row],[Month Year]],0))</f>
        <v>30</v>
      </c>
      <c r="H106" s="37">
        <v>45837</v>
      </c>
      <c r="I106" s="39">
        <f>IFERROR(VLOOKUP(Tracker_BD[[#This Row],[Date]],Raw_Data[[Date]:[Sunset Time (POA&lt;20 W/m2)]],3,0),"")</f>
        <v>0.25624999999999998</v>
      </c>
      <c r="J106" s="39">
        <f>IFERROR(VLOOKUP(Tracker_BD[[#This Row],[Date]],Raw_Data[[Date]:[Sunset Time (POA&lt;20 W/m2)]],4,0),"")</f>
        <v>0.77986111111111112</v>
      </c>
      <c r="K106" s="33">
        <f>IFERROR((Tracker_BD[[#This Row],[Sunset Time (POA&lt;20 W/m2)]]-Tracker_BD[[#This Row],[Sunrise Time (POA&gt;20 W/m2)]])*24,"")</f>
        <v>12.566666666666666</v>
      </c>
      <c r="L106" s="2" t="s">
        <v>267</v>
      </c>
      <c r="M106" s="177"/>
      <c r="N106">
        <v>0</v>
      </c>
      <c r="O106" s="243" t="s">
        <v>189</v>
      </c>
      <c r="P106" s="2" t="s">
        <v>268</v>
      </c>
      <c r="Q106" s="2" t="s">
        <v>270</v>
      </c>
      <c r="R106">
        <v>51</v>
      </c>
      <c r="S106" s="2" t="s">
        <v>345</v>
      </c>
      <c r="T106" t="s">
        <v>269</v>
      </c>
      <c r="U106" t="s">
        <v>293</v>
      </c>
      <c r="V106" t="s">
        <v>293</v>
      </c>
      <c r="W106" s="39">
        <v>0.41666666666666669</v>
      </c>
      <c r="X106" s="39">
        <v>0.41666666666666669</v>
      </c>
      <c r="Y106" s="39">
        <v>0.41666666666666669</v>
      </c>
      <c r="Z106" s="39">
        <v>0.46527777777777779</v>
      </c>
      <c r="AA106" s="33">
        <f>IF(Tracker_BD[[#This Row],[Fault Acknowledgement Time ]]="NA","",(Tracker_BD[[#This Row],[Fault Acknowledgement Time ]]-Tracker_BD[[#This Row],[Fault Time]])*24)</f>
        <v>0</v>
      </c>
      <c r="AB106" s="33">
        <f>IFERROR((Tracker_BD[[#This Row],[Work Start time on Fault]]-Tracker_BD[[#This Row],[Fault Time]])*24,"")</f>
        <v>0</v>
      </c>
      <c r="AC106" s="33">
        <f>IFERROR((Tracker_BD[[#This Row],[Work Completion time on fault]]-Tracker_BD[[#This Row],[Fault Time]])*24,"")</f>
        <v>1.1666666666666665</v>
      </c>
      <c r="AD106" s="33">
        <f>IFERROR((Tracker_BD[[#This Row],[Work Completion time on fault]]-Tracker_BD[[#This Row],[Fault Time]])*24,"")</f>
        <v>1.1666666666666665</v>
      </c>
      <c r="AE106" t="s">
        <v>333</v>
      </c>
      <c r="AF106" t="s">
        <v>266</v>
      </c>
      <c r="AG106" s="2"/>
      <c r="AH106" s="100"/>
      <c r="AI106" s="33">
        <f>IFERROR(Tracker_BD[[#This Row],[Breakdown Time]]*Tracker_BD[[#This Row],[Plant Equivalent Weightage]],"")</f>
        <v>0</v>
      </c>
    </row>
    <row r="107" spans="1:35">
      <c r="A107" s="2">
        <f t="shared" si="5"/>
        <v>104</v>
      </c>
      <c r="B107" s="2" t="s">
        <v>4</v>
      </c>
      <c r="C107" s="2">
        <v>2025</v>
      </c>
      <c r="D107" s="2" t="s">
        <v>211</v>
      </c>
      <c r="E107" s="2" t="s">
        <v>211</v>
      </c>
      <c r="F107" s="36">
        <v>45809</v>
      </c>
      <c r="G107" s="2">
        <f>DAY(EOMONTH(Tracker_BD[[#This Row],[Month Year]],0))</f>
        <v>30</v>
      </c>
      <c r="H107" s="37">
        <v>45837</v>
      </c>
      <c r="I107" s="39">
        <f>IFERROR(VLOOKUP(Tracker_BD[[#This Row],[Date]],Raw_Data[[Date]:[Sunset Time (POA&lt;20 W/m2)]],3,0),"")</f>
        <v>0.25624999999999998</v>
      </c>
      <c r="J107" s="39">
        <f>IFERROR(VLOOKUP(Tracker_BD[[#This Row],[Date]],Raw_Data[[Date]:[Sunset Time (POA&lt;20 W/m2)]],4,0),"")</f>
        <v>0.77986111111111112</v>
      </c>
      <c r="K107" s="33">
        <f>IFERROR((Tracker_BD[[#This Row],[Sunset Time (POA&lt;20 W/m2)]]-Tracker_BD[[#This Row],[Sunrise Time (POA&gt;20 W/m2)]])*24,"")</f>
        <v>12.566666666666666</v>
      </c>
      <c r="L107" s="2" t="s">
        <v>267</v>
      </c>
      <c r="M107" s="177"/>
      <c r="N107">
        <v>0</v>
      </c>
      <c r="O107" s="221" t="s">
        <v>184</v>
      </c>
      <c r="P107" s="2" t="s">
        <v>270</v>
      </c>
      <c r="Q107" s="2" t="s">
        <v>263</v>
      </c>
      <c r="R107">
        <v>21</v>
      </c>
      <c r="S107" s="2" t="s">
        <v>345</v>
      </c>
      <c r="T107" t="s">
        <v>269</v>
      </c>
      <c r="U107" t="s">
        <v>293</v>
      </c>
      <c r="V107" t="s">
        <v>293</v>
      </c>
      <c r="W107" s="39">
        <v>0.4375</v>
      </c>
      <c r="X107" s="39">
        <v>0.4375</v>
      </c>
      <c r="Y107" s="39">
        <v>0.4375</v>
      </c>
      <c r="Z107" s="39">
        <v>0.47569444444444442</v>
      </c>
      <c r="AA107" s="33">
        <f>IF(Tracker_BD[[#This Row],[Fault Acknowledgement Time ]]="NA","",(Tracker_BD[[#This Row],[Fault Acknowledgement Time ]]-Tracker_BD[[#This Row],[Fault Time]])*24)</f>
        <v>0</v>
      </c>
      <c r="AB107" s="33">
        <f>IFERROR((Tracker_BD[[#This Row],[Work Start time on Fault]]-Tracker_BD[[#This Row],[Fault Time]])*24,"")</f>
        <v>0</v>
      </c>
      <c r="AC107" s="33">
        <f>IFERROR((Tracker_BD[[#This Row],[Work Completion time on fault]]-Tracker_BD[[#This Row],[Fault Time]])*24,"")</f>
        <v>0.91666666666666607</v>
      </c>
      <c r="AD107" s="33">
        <f>IFERROR((Tracker_BD[[#This Row],[Work Completion time on fault]]-Tracker_BD[[#This Row],[Fault Time]])*24,"")</f>
        <v>0.91666666666666607</v>
      </c>
      <c r="AE107" s="211" t="s">
        <v>334</v>
      </c>
      <c r="AF107" t="s">
        <v>266</v>
      </c>
      <c r="AG107" s="2"/>
      <c r="AH107" s="100"/>
      <c r="AI107" s="33">
        <f>IFERROR(Tracker_BD[[#This Row],[Breakdown Time]]*Tracker_BD[[#This Row],[Plant Equivalent Weightage]],"")</f>
        <v>0</v>
      </c>
    </row>
    <row r="108" spans="1:35">
      <c r="A108" s="2">
        <f t="shared" si="5"/>
        <v>105</v>
      </c>
      <c r="B108" s="2" t="s">
        <v>4</v>
      </c>
      <c r="C108" s="2">
        <v>2025</v>
      </c>
      <c r="D108" s="2" t="s">
        <v>211</v>
      </c>
      <c r="E108" s="2" t="s">
        <v>211</v>
      </c>
      <c r="F108" s="36">
        <v>45809</v>
      </c>
      <c r="G108" s="2">
        <f>DAY(EOMONTH(Tracker_BD[[#This Row],[Month Year]],0))</f>
        <v>30</v>
      </c>
      <c r="H108" s="37">
        <v>45837</v>
      </c>
      <c r="I108" s="39">
        <f>IFERROR(VLOOKUP(Tracker_BD[[#This Row],[Date]],Raw_Data[[Date]:[Sunset Time (POA&lt;20 W/m2)]],3,0),"")</f>
        <v>0.25624999999999998</v>
      </c>
      <c r="J108" s="39">
        <f>IFERROR(VLOOKUP(Tracker_BD[[#This Row],[Date]],Raw_Data[[Date]:[Sunset Time (POA&lt;20 W/m2)]],4,0),"")</f>
        <v>0.77986111111111112</v>
      </c>
      <c r="K108" s="33">
        <f>IFERROR((Tracker_BD[[#This Row],[Sunset Time (POA&lt;20 W/m2)]]-Tracker_BD[[#This Row],[Sunrise Time (POA&gt;20 W/m2)]])*24,"")</f>
        <v>12.566666666666666</v>
      </c>
      <c r="L108" s="2" t="s">
        <v>1629</v>
      </c>
      <c r="M108" s="177"/>
      <c r="N108">
        <v>0</v>
      </c>
      <c r="O108" s="243" t="s">
        <v>187</v>
      </c>
      <c r="P108" s="2" t="s">
        <v>268</v>
      </c>
      <c r="Q108" s="2" t="s">
        <v>270</v>
      </c>
      <c r="R108">
        <v>74</v>
      </c>
      <c r="S108" s="2" t="s">
        <v>1665</v>
      </c>
      <c r="T108" t="s">
        <v>281</v>
      </c>
      <c r="U108" t="s">
        <v>1631</v>
      </c>
      <c r="V108" t="s">
        <v>1631</v>
      </c>
      <c r="W108" s="39">
        <v>0.5</v>
      </c>
      <c r="X108" s="39">
        <v>0.5</v>
      </c>
      <c r="Y108" s="39">
        <v>0.5</v>
      </c>
      <c r="Z108" s="39">
        <v>0.52430555555555558</v>
      </c>
      <c r="AA108" s="33">
        <f>IF(Tracker_BD[[#This Row],[Fault Acknowledgement Time ]]="NA","",(Tracker_BD[[#This Row],[Fault Acknowledgement Time ]]-Tracker_BD[[#This Row],[Fault Time]])*24)</f>
        <v>0</v>
      </c>
      <c r="AB108" s="33">
        <f>IFERROR((Tracker_BD[[#This Row],[Work Start time on Fault]]-Tracker_BD[[#This Row],[Fault Time]])*24,"")</f>
        <v>0</v>
      </c>
      <c r="AC108" s="33">
        <f>IFERROR((Tracker_BD[[#This Row],[Work Completion time on fault]]-Tracker_BD[[#This Row],[Fault Time]])*24,"")</f>
        <v>0.58333333333333393</v>
      </c>
      <c r="AD108" s="33">
        <f>IFERROR((Tracker_BD[[#This Row],[Work Completion time on fault]]-Tracker_BD[[#This Row],[Fault Time]])*24,"")</f>
        <v>0.58333333333333393</v>
      </c>
      <c r="AE108" t="s">
        <v>372</v>
      </c>
      <c r="AF108" t="s">
        <v>266</v>
      </c>
      <c r="AG108" s="2"/>
      <c r="AH108" s="100"/>
      <c r="AI108" s="33">
        <f>IFERROR(Tracker_BD[[#This Row],[Breakdown Time]]*Tracker_BD[[#This Row],[Plant Equivalent Weightage]],"")</f>
        <v>0</v>
      </c>
    </row>
    <row r="109" spans="1:35">
      <c r="A109" s="2">
        <v>106</v>
      </c>
      <c r="B109" s="2" t="s">
        <v>4</v>
      </c>
      <c r="C109" s="2">
        <v>2025</v>
      </c>
      <c r="D109" s="2" t="s">
        <v>211</v>
      </c>
      <c r="E109" s="2" t="s">
        <v>211</v>
      </c>
      <c r="F109" s="36">
        <v>45809</v>
      </c>
      <c r="G109" s="2">
        <f>DAY(EOMONTH(Tracker_BD[[#This Row],[Month Year]],0))</f>
        <v>30</v>
      </c>
      <c r="H109" s="37">
        <v>45838</v>
      </c>
      <c r="I109" s="39">
        <f>IFERROR(VLOOKUP(Tracker_BD[[#This Row],[Date]],Raw_Data[[Date]:[Sunset Time (POA&lt;20 W/m2)]],3,0),"")</f>
        <v>0.25763888888888886</v>
      </c>
      <c r="J109" s="39">
        <f>IFERROR(VLOOKUP(Tracker_BD[[#This Row],[Date]],Raw_Data[[Date]:[Sunset Time (POA&lt;20 W/m2)]],4,0),"")</f>
        <v>0.78263888888888888</v>
      </c>
      <c r="K109" s="33">
        <f>IFERROR((Tracker_BD[[#This Row],[Sunset Time (POA&lt;20 W/m2)]]-Tracker_BD[[#This Row],[Sunrise Time (POA&gt;20 W/m2)]])*24,"")</f>
        <v>12.600000000000001</v>
      </c>
      <c r="L109" s="2" t="s">
        <v>267</v>
      </c>
      <c r="M109" s="177"/>
      <c r="N109">
        <v>0</v>
      </c>
      <c r="O109" s="243" t="s">
        <v>189</v>
      </c>
      <c r="P109" s="2" t="s">
        <v>268</v>
      </c>
      <c r="Q109" s="2" t="s">
        <v>270</v>
      </c>
      <c r="R109">
        <v>54</v>
      </c>
      <c r="S109" s="2" t="s">
        <v>1667</v>
      </c>
      <c r="T109" t="s">
        <v>269</v>
      </c>
      <c r="U109" t="s">
        <v>293</v>
      </c>
      <c r="V109" t="s">
        <v>293</v>
      </c>
      <c r="W109" s="39">
        <v>0.46527777777777779</v>
      </c>
      <c r="X109" s="39">
        <v>0.46527777777777779</v>
      </c>
      <c r="Y109" s="39">
        <v>0.46527777777777779</v>
      </c>
      <c r="Z109" s="39">
        <v>0.51736111111111116</v>
      </c>
      <c r="AA109" s="33">
        <f>IF(Tracker_BD[[#This Row],[Fault Acknowledgement Time ]]="NA","",(Tracker_BD[[#This Row],[Fault Acknowledgement Time ]]-Tracker_BD[[#This Row],[Fault Time]])*24)</f>
        <v>0</v>
      </c>
      <c r="AB109" s="33">
        <f>IFERROR((Tracker_BD[[#This Row],[Work Start time on Fault]]-Tracker_BD[[#This Row],[Fault Time]])*24,"")</f>
        <v>0</v>
      </c>
      <c r="AC109" s="33">
        <f>IFERROR((Tracker_BD[[#This Row],[Work Completion time on fault]]-Tracker_BD[[#This Row],[Fault Time]])*24,"")</f>
        <v>1.2500000000000009</v>
      </c>
      <c r="AD109" s="33">
        <f>IFERROR((Tracker_BD[[#This Row],[Work Completion time on fault]]-Tracker_BD[[#This Row],[Fault Time]])*24,"")</f>
        <v>1.2500000000000009</v>
      </c>
      <c r="AE109" t="s">
        <v>384</v>
      </c>
      <c r="AF109" t="s">
        <v>266</v>
      </c>
      <c r="AG109" s="2"/>
      <c r="AH109" s="100"/>
      <c r="AI109" s="33">
        <f>IFERROR(Tracker_BD[[#This Row],[Breakdown Time]]*Tracker_BD[[#This Row],[Plant Equivalent Weightage]],"")</f>
        <v>0</v>
      </c>
    </row>
    <row r="110" spans="1:35">
      <c r="A110" s="2">
        <f>A109+1</f>
        <v>107</v>
      </c>
      <c r="B110" s="2" t="s">
        <v>4</v>
      </c>
      <c r="C110" s="2">
        <v>2025</v>
      </c>
      <c r="D110" s="2" t="s">
        <v>211</v>
      </c>
      <c r="E110" s="2" t="s">
        <v>211</v>
      </c>
      <c r="F110" s="36">
        <v>45839</v>
      </c>
      <c r="G110" s="2">
        <v>31</v>
      </c>
      <c r="H110" s="37">
        <v>45840</v>
      </c>
      <c r="I110" s="39">
        <f>IFERROR(VLOOKUP(Tracker_BD[[#This Row],[Date]],Raw_Data[[Date]:[Sunset Time (POA&lt;20 W/m2)]],3,0),"")</f>
        <v>0.25624999999999998</v>
      </c>
      <c r="J110" s="39">
        <f>IFERROR(VLOOKUP(Tracker_BD[[#This Row],[Date]],Raw_Data[[Date]:[Sunset Time (POA&lt;20 W/m2)]],4,0),"")</f>
        <v>0.77986111111111112</v>
      </c>
      <c r="K110" s="33">
        <f>IFERROR((Tracker_BD[[#This Row],[Sunset Time (POA&lt;20 W/m2)]]-Tracker_BD[[#This Row],[Sunrise Time (POA&gt;20 W/m2)]])*24,"")</f>
        <v>12.566666666666666</v>
      </c>
      <c r="L110" s="2" t="s">
        <v>267</v>
      </c>
      <c r="M110" s="177"/>
      <c r="N110">
        <v>0</v>
      </c>
      <c r="O110" s="241" t="s">
        <v>185</v>
      </c>
      <c r="P110" s="2" t="s">
        <v>272</v>
      </c>
      <c r="Q110" s="2" t="s">
        <v>268</v>
      </c>
      <c r="R110">
        <v>10</v>
      </c>
      <c r="S110" s="2" t="s">
        <v>390</v>
      </c>
      <c r="T110" t="s">
        <v>269</v>
      </c>
      <c r="U110" t="s">
        <v>293</v>
      </c>
      <c r="V110" t="s">
        <v>293</v>
      </c>
      <c r="W110" s="39">
        <v>0.54861111111111116</v>
      </c>
      <c r="X110" s="39">
        <v>0.54861111111111116</v>
      </c>
      <c r="Y110" s="39">
        <v>0.54861111111111116</v>
      </c>
      <c r="Z110" s="39">
        <v>0.60416666666666663</v>
      </c>
      <c r="AA110" s="33">
        <f>IF(Tracker_BD[[#This Row],[Fault Acknowledgement Time ]]="NA","",(Tracker_BD[[#This Row],[Fault Acknowledgement Time ]]-Tracker_BD[[#This Row],[Fault Time]])*24)</f>
        <v>0</v>
      </c>
      <c r="AB110" s="33">
        <f>IFERROR((Tracker_BD[[#This Row],[Work Start time on Fault]]-Tracker_BD[[#This Row],[Fault Time]])*24,"")</f>
        <v>0</v>
      </c>
      <c r="AC110" s="33">
        <f>IFERROR((Tracker_BD[[#This Row],[Work Completion time on fault]]-Tracker_BD[[#This Row],[Fault Time]])*24,"")</f>
        <v>1.3333333333333313</v>
      </c>
      <c r="AD110" s="33">
        <f>IFERROR((Tracker_BD[[#This Row],[Work Completion time on fault]]-Tracker_BD[[#This Row],[Fault Time]])*24,"")</f>
        <v>1.3333333333333313</v>
      </c>
      <c r="AE110" t="s">
        <v>384</v>
      </c>
      <c r="AF110" t="s">
        <v>266</v>
      </c>
      <c r="AG110" s="2"/>
      <c r="AH110" s="100"/>
      <c r="AI110" s="33">
        <f>IFERROR(Tracker_BD[[#This Row],[Breakdown Time]]*Tracker_BD[[#This Row],[Plant Equivalent Weightage]],"")</f>
        <v>0</v>
      </c>
    </row>
    <row r="111" spans="1:35">
      <c r="A111" s="2">
        <f>A110+1</f>
        <v>108</v>
      </c>
      <c r="B111" s="2" t="s">
        <v>4</v>
      </c>
      <c r="C111" s="2">
        <v>2025</v>
      </c>
      <c r="D111" s="2" t="s">
        <v>211</v>
      </c>
      <c r="E111" s="2" t="s">
        <v>211</v>
      </c>
      <c r="F111" s="36">
        <v>45839</v>
      </c>
      <c r="G111" s="2">
        <v>31</v>
      </c>
      <c r="H111" s="37">
        <v>45844</v>
      </c>
      <c r="I111" s="39">
        <f>IFERROR(VLOOKUP(Tracker_BD[[#This Row],[Date]],Raw_Data[[Date]:[Sunset Time (POA&lt;20 W/m2)]],3,0),"")</f>
        <v>0.25486111111111109</v>
      </c>
      <c r="J111" s="39">
        <f>IFERROR(VLOOKUP(Tracker_BD[[#This Row],[Date]],Raw_Data[[Date]:[Sunset Time (POA&lt;20 W/m2)]],4,0),"")</f>
        <v>0.78125</v>
      </c>
      <c r="K111" s="33">
        <f>IFERROR((Tracker_BD[[#This Row],[Sunset Time (POA&lt;20 W/m2)]]-Tracker_BD[[#This Row],[Sunrise Time (POA&gt;20 W/m2)]])*24,"")</f>
        <v>12.633333333333333</v>
      </c>
      <c r="L111" s="2" t="s">
        <v>267</v>
      </c>
      <c r="M111" s="177"/>
      <c r="N111">
        <v>0</v>
      </c>
      <c r="O111" s="249" t="s">
        <v>188</v>
      </c>
      <c r="P111" s="2" t="s">
        <v>277</v>
      </c>
      <c r="Q111" s="2" t="s">
        <v>272</v>
      </c>
      <c r="R111">
        <v>3</v>
      </c>
      <c r="S111" s="2" t="s">
        <v>1675</v>
      </c>
      <c r="T111" t="s">
        <v>269</v>
      </c>
      <c r="U111" t="s">
        <v>293</v>
      </c>
      <c r="V111" t="s">
        <v>293</v>
      </c>
      <c r="W111" s="39">
        <v>0.54861111111111116</v>
      </c>
      <c r="X111" s="39">
        <v>0.54861111111111116</v>
      </c>
      <c r="Y111" s="39">
        <v>0.54861111111111116</v>
      </c>
      <c r="Z111" s="39">
        <v>0.60416666666666663</v>
      </c>
      <c r="AA111" s="33">
        <f>IF(Tracker_BD[[#This Row],[Fault Acknowledgement Time ]]="NA","",(Tracker_BD[[#This Row],[Fault Acknowledgement Time ]]-Tracker_BD[[#This Row],[Fault Time]])*24)</f>
        <v>0</v>
      </c>
      <c r="AB111" s="33">
        <f>IFERROR((Tracker_BD[[#This Row],[Work Start time on Fault]]-Tracker_BD[[#This Row],[Fault Time]])*24,"")</f>
        <v>0</v>
      </c>
      <c r="AC111" s="33">
        <f>IFERROR((Tracker_BD[[#This Row],[Work Completion time on fault]]-Tracker_BD[[#This Row],[Fault Time]])*24,"")</f>
        <v>1.3333333333333313</v>
      </c>
      <c r="AD111" s="33">
        <f>IFERROR((Tracker_BD[[#This Row],[Work Completion time on fault]]-Tracker_BD[[#This Row],[Fault Time]])*24,"")</f>
        <v>1.3333333333333313</v>
      </c>
      <c r="AE111" s="211" t="s">
        <v>334</v>
      </c>
      <c r="AF111" t="s">
        <v>266</v>
      </c>
      <c r="AG111" s="2"/>
      <c r="AH111" s="100"/>
      <c r="AI111" s="33">
        <f>IFERROR(Tracker_BD[[#This Row],[Breakdown Time]]*Tracker_BD[[#This Row],[Plant Equivalent Weightage]],"")</f>
        <v>0</v>
      </c>
    </row>
    <row r="112" spans="1:35">
      <c r="A112" s="2">
        <f>A111+1</f>
        <v>109</v>
      </c>
      <c r="B112" s="2" t="s">
        <v>4</v>
      </c>
      <c r="C112" s="2">
        <v>2025</v>
      </c>
      <c r="D112" s="2" t="s">
        <v>211</v>
      </c>
      <c r="E112" s="2" t="s">
        <v>211</v>
      </c>
      <c r="F112" s="36">
        <v>45839</v>
      </c>
      <c r="G112" s="2">
        <v>31</v>
      </c>
      <c r="H112" s="37">
        <v>45844</v>
      </c>
      <c r="I112" s="39">
        <f>IFERROR(VLOOKUP(Tracker_BD[[#This Row],[Date]],Raw_Data[[Date]:[Sunset Time (POA&lt;20 W/m2)]],3,0),"")</f>
        <v>0.25486111111111109</v>
      </c>
      <c r="J112" s="39">
        <f>IFERROR(VLOOKUP(Tracker_BD[[#This Row],[Date]],Raw_Data[[Date]:[Sunset Time (POA&lt;20 W/m2)]],4,0),"")</f>
        <v>0.78125</v>
      </c>
      <c r="K112" s="33">
        <f>IFERROR((Tracker_BD[[#This Row],[Sunset Time (POA&lt;20 W/m2)]]-Tracker_BD[[#This Row],[Sunrise Time (POA&gt;20 W/m2)]])*24,"")</f>
        <v>12.633333333333333</v>
      </c>
      <c r="L112" s="2" t="s">
        <v>267</v>
      </c>
      <c r="M112" s="177"/>
      <c r="N112">
        <v>0</v>
      </c>
      <c r="O112" s="249" t="s">
        <v>188</v>
      </c>
      <c r="P112" s="2" t="s">
        <v>277</v>
      </c>
      <c r="Q112" s="108" t="s">
        <v>262</v>
      </c>
      <c r="R112">
        <v>11</v>
      </c>
      <c r="S112" s="108" t="s">
        <v>362</v>
      </c>
      <c r="T112" t="s">
        <v>269</v>
      </c>
      <c r="U112" t="s">
        <v>293</v>
      </c>
      <c r="V112" t="s">
        <v>293</v>
      </c>
      <c r="W112" s="39">
        <v>0.64722222222222225</v>
      </c>
      <c r="X112" s="32">
        <v>0.64722222222222225</v>
      </c>
      <c r="Y112" s="32">
        <v>0.64722222222222225</v>
      </c>
      <c r="Z112" s="39">
        <v>0.67500000000000004</v>
      </c>
      <c r="AA112" s="33">
        <f>IF(Tracker_BD[[#This Row],[Fault Acknowledgement Time ]]="NA","",(Tracker_BD[[#This Row],[Fault Acknowledgement Time ]]-Tracker_BD[[#This Row],[Fault Time]])*24)</f>
        <v>0</v>
      </c>
      <c r="AB112" s="33">
        <f>IFERROR((Tracker_BD[[#This Row],[Work Start time on Fault]]-Tracker_BD[[#This Row],[Fault Time]])*24,"")</f>
        <v>0</v>
      </c>
      <c r="AC112" s="33">
        <f>IFERROR((Tracker_BD[[#This Row],[Work Completion time on fault]]-Tracker_BD[[#This Row],[Fault Time]])*24,"")</f>
        <v>0.66666666666666696</v>
      </c>
      <c r="AD112" s="33">
        <f>IFERROR((Tracker_BD[[#This Row],[Work Completion time on fault]]-Tracker_BD[[#This Row],[Fault Time]])*24,"")</f>
        <v>0.66666666666666696</v>
      </c>
      <c r="AE112" t="s">
        <v>333</v>
      </c>
      <c r="AF112" t="s">
        <v>266</v>
      </c>
      <c r="AG112" s="2"/>
      <c r="AH112" s="100"/>
      <c r="AI112" s="33">
        <f>IFERROR(Tracker_BD[[#This Row],[Breakdown Time]]*Tracker_BD[[#This Row],[Plant Equivalent Weightage]],"")</f>
        <v>0</v>
      </c>
    </row>
    <row r="113" spans="1:35">
      <c r="A113" s="2">
        <f>A112+1</f>
        <v>110</v>
      </c>
      <c r="B113" s="2" t="s">
        <v>4</v>
      </c>
      <c r="C113" s="2">
        <v>2025</v>
      </c>
      <c r="D113" s="2" t="s">
        <v>211</v>
      </c>
      <c r="E113" s="2" t="s">
        <v>211</v>
      </c>
      <c r="F113" s="36">
        <v>45839</v>
      </c>
      <c r="G113" s="2">
        <v>31</v>
      </c>
      <c r="H113" s="37">
        <v>45848</v>
      </c>
      <c r="I113" s="39">
        <v>0.25624999999999998</v>
      </c>
      <c r="J113" s="39">
        <v>0.75763888888888886</v>
      </c>
      <c r="K113" s="33">
        <f>IFERROR((Tracker_BD[[#This Row],[Sunset Time (POA&lt;20 W/m2)]]-Tracker_BD[[#This Row],[Sunrise Time (POA&gt;20 W/m2)]])*24,"")</f>
        <v>12.033333333333333</v>
      </c>
      <c r="L113" s="2" t="s">
        <v>267</v>
      </c>
      <c r="M113" s="177"/>
      <c r="N113">
        <v>0</v>
      </c>
      <c r="O113" s="249" t="s">
        <v>188</v>
      </c>
      <c r="P113" s="2" t="s">
        <v>277</v>
      </c>
      <c r="Q113" s="108" t="s">
        <v>262</v>
      </c>
      <c r="R113">
        <v>7</v>
      </c>
      <c r="S113" s="2" t="s">
        <v>383</v>
      </c>
      <c r="T113" t="s">
        <v>269</v>
      </c>
      <c r="U113" t="s">
        <v>293</v>
      </c>
      <c r="V113" t="s">
        <v>293</v>
      </c>
      <c r="W113" s="39">
        <v>0.63194444444444442</v>
      </c>
      <c r="X113" s="39">
        <v>0.63194444444444442</v>
      </c>
      <c r="Y113" s="39">
        <v>0.63194444444444442</v>
      </c>
      <c r="Z113" s="39">
        <v>0.64722222222222225</v>
      </c>
      <c r="AA113" s="33">
        <f>IF(Tracker_BD[[#This Row],[Fault Acknowledgement Time ]]="NA","",(Tracker_BD[[#This Row],[Fault Acknowledgement Time ]]-Tracker_BD[[#This Row],[Fault Time]])*24)</f>
        <v>0</v>
      </c>
      <c r="AB113" s="33">
        <f>IFERROR((Tracker_BD[[#This Row],[Work Start time on Fault]]-Tracker_BD[[#This Row],[Fault Time]])*24,"")</f>
        <v>0</v>
      </c>
      <c r="AC113" s="33">
        <f>IFERROR((Tracker_BD[[#This Row],[Work Completion time on fault]]-Tracker_BD[[#This Row],[Fault Time]])*24,"")</f>
        <v>0.36666666666666803</v>
      </c>
      <c r="AD113" s="33">
        <f>IFERROR((Tracker_BD[[#This Row],[Work Completion time on fault]]-Tracker_BD[[#This Row],[Fault Time]])*24,"")</f>
        <v>0.36666666666666803</v>
      </c>
      <c r="AE113" t="s">
        <v>372</v>
      </c>
      <c r="AF113" t="s">
        <v>266</v>
      </c>
      <c r="AG113" s="2"/>
      <c r="AH113" s="100"/>
      <c r="AI113" s="33">
        <f>IFERROR(Tracker_BD[[#This Row],[Breakdown Time]]*Tracker_BD[[#This Row],[Plant Equivalent Weightage]],"")</f>
        <v>0</v>
      </c>
    </row>
    <row r="114" spans="1:35">
      <c r="A114" s="2">
        <f>A113+1</f>
        <v>111</v>
      </c>
      <c r="B114" s="2" t="s">
        <v>4</v>
      </c>
      <c r="C114" s="2">
        <v>2025</v>
      </c>
      <c r="D114" s="2" t="s">
        <v>211</v>
      </c>
      <c r="E114" s="2" t="s">
        <v>211</v>
      </c>
      <c r="F114" s="36">
        <v>45839</v>
      </c>
      <c r="G114" s="2">
        <v>31</v>
      </c>
      <c r="H114" s="37">
        <v>45848</v>
      </c>
      <c r="I114" s="39">
        <f>IFERROR(VLOOKUP(Tracker_BD[[#This Row],[Date]],Raw_Data[[Date]:[Sunset Time (POA&lt;20 W/m2)]],3,0),"")</f>
        <v>0.25624999999999998</v>
      </c>
      <c r="J114" s="39">
        <f>IFERROR(VLOOKUP(Tracker_BD[[#This Row],[Date]],Raw_Data[[Date]:[Sunset Time (POA&lt;20 W/m2)]],4,0),"")</f>
        <v>0.75763888888888886</v>
      </c>
      <c r="K114" s="33">
        <f>IFERROR((Tracker_BD[[#This Row],[Sunset Time (POA&lt;20 W/m2)]]-Tracker_BD[[#This Row],[Sunrise Time (POA&gt;20 W/m2)]])*24,"")</f>
        <v>12.033333333333333</v>
      </c>
      <c r="L114" s="2" t="s">
        <v>267</v>
      </c>
      <c r="M114" s="177"/>
      <c r="N114">
        <v>0</v>
      </c>
      <c r="O114" s="249" t="s">
        <v>188</v>
      </c>
      <c r="P114" s="2" t="s">
        <v>277</v>
      </c>
      <c r="Q114" s="2" t="s">
        <v>272</v>
      </c>
      <c r="R114">
        <v>5</v>
      </c>
      <c r="S114" s="2" t="s">
        <v>1683</v>
      </c>
      <c r="T114" t="s">
        <v>269</v>
      </c>
      <c r="U114" t="s">
        <v>293</v>
      </c>
      <c r="V114" t="s">
        <v>293</v>
      </c>
      <c r="W114" s="39">
        <v>0.84722222222222221</v>
      </c>
      <c r="X114" s="39">
        <v>0.84722222222222221</v>
      </c>
      <c r="Y114" s="39">
        <v>0.84722222222222221</v>
      </c>
      <c r="Z114" s="39">
        <v>0.8569444444444444</v>
      </c>
      <c r="AA114" s="33">
        <f>IF(Tracker_BD[[#This Row],[Fault Acknowledgement Time ]]="NA","",(Tracker_BD[[#This Row],[Fault Acknowledgement Time ]]-Tracker_BD[[#This Row],[Fault Time]])*24)</f>
        <v>0</v>
      </c>
      <c r="AB114" s="33">
        <f>IFERROR((Tracker_BD[[#This Row],[Work Start time on Fault]]-Tracker_BD[[#This Row],[Fault Time]])*24,"")</f>
        <v>0</v>
      </c>
      <c r="AC114" s="33">
        <f>IFERROR((Tracker_BD[[#This Row],[Work Completion time on fault]]-Tracker_BD[[#This Row],[Fault Time]])*24,"")</f>
        <v>0.2333333333333325</v>
      </c>
      <c r="AD114" s="33">
        <f>IFERROR((Tracker_BD[[#This Row],[Work Completion time on fault]]-Tracker_BD[[#This Row],[Fault Time]])*24,"")</f>
        <v>0.2333333333333325</v>
      </c>
      <c r="AE114" t="s">
        <v>372</v>
      </c>
      <c r="AF114" t="s">
        <v>266</v>
      </c>
      <c r="AG114" s="2"/>
      <c r="AH114" s="100"/>
      <c r="AI114" s="33">
        <f>IFERROR(Tracker_BD[[#This Row],[Breakdown Time]]*Tracker_BD[[#This Row],[Plant Equivalent Weightage]],"")</f>
        <v>0</v>
      </c>
    </row>
    <row r="115" spans="1:35">
      <c r="A115" s="2">
        <v>112</v>
      </c>
      <c r="B115" s="2" t="s">
        <v>4</v>
      </c>
      <c r="C115" s="2">
        <v>2025</v>
      </c>
      <c r="D115" s="2" t="s">
        <v>211</v>
      </c>
      <c r="E115" s="2" t="s">
        <v>211</v>
      </c>
      <c r="F115" s="36">
        <v>45839</v>
      </c>
      <c r="G115" s="2">
        <f>DAY(EOMONTH(Tracker_BD[[#This Row],[Month Year]],0))</f>
        <v>31</v>
      </c>
      <c r="H115" s="37">
        <v>45851</v>
      </c>
      <c r="I115" s="39">
        <f>IFERROR(VLOOKUP(Tracker_BD[[#This Row],[Date]],Raw_Data[[Date]:[Sunset Time (POA&lt;20 W/m2)]],3,0),"")</f>
        <v>0.25972222222222224</v>
      </c>
      <c r="J115" s="39">
        <f>IFERROR(VLOOKUP(Tracker_BD[[#This Row],[Date]],Raw_Data[[Date]:[Sunset Time (POA&lt;20 W/m2)]],4,0),"")</f>
        <v>0.77777777777777779</v>
      </c>
      <c r="K115" s="33">
        <f>IFERROR((Tracker_BD[[#This Row],[Sunset Time (POA&lt;20 W/m2)]]-Tracker_BD[[#This Row],[Sunrise Time (POA&gt;20 W/m2)]])*24,"")</f>
        <v>12.433333333333332</v>
      </c>
      <c r="L115" s="2" t="s">
        <v>267</v>
      </c>
      <c r="M115" s="177"/>
      <c r="N115">
        <v>0</v>
      </c>
      <c r="O115" s="265" t="s">
        <v>189</v>
      </c>
      <c r="P115" s="2" t="s">
        <v>263</v>
      </c>
      <c r="Q115" s="2" t="s">
        <v>270</v>
      </c>
      <c r="R115">
        <v>7</v>
      </c>
      <c r="S115" s="2" t="s">
        <v>1689</v>
      </c>
      <c r="T115" t="s">
        <v>269</v>
      </c>
      <c r="U115" t="s">
        <v>293</v>
      </c>
      <c r="V115" t="s">
        <v>293</v>
      </c>
      <c r="W115" s="39">
        <v>0.84722222222222221</v>
      </c>
      <c r="X115" s="39">
        <v>0.84722222222222221</v>
      </c>
      <c r="Y115" s="39">
        <v>0.84722222222222221</v>
      </c>
      <c r="Z115" s="39">
        <v>0.8569444444444444</v>
      </c>
      <c r="AA115" s="33">
        <f>IF(Tracker_BD[[#This Row],[Fault Acknowledgement Time ]]="NA","",(Tracker_BD[[#This Row],[Fault Acknowledgement Time ]]-Tracker_BD[[#This Row],[Fault Time]])*24)</f>
        <v>0</v>
      </c>
      <c r="AB115" s="33">
        <f>IFERROR((Tracker_BD[[#This Row],[Work Start time on Fault]]-Tracker_BD[[#This Row],[Fault Time]])*24,"")</f>
        <v>0</v>
      </c>
      <c r="AC115" s="33">
        <f>IFERROR((Tracker_BD[[#This Row],[Work Completion time on fault]]-Tracker_BD[[#This Row],[Fault Time]])*24,"")</f>
        <v>0.2333333333333325</v>
      </c>
      <c r="AD115" s="33">
        <f>IFERROR((Tracker_BD[[#This Row],[Work Completion time on fault]]-Tracker_BD[[#This Row],[Fault Time]])*24,"")</f>
        <v>0.2333333333333325</v>
      </c>
      <c r="AE115" t="s">
        <v>372</v>
      </c>
      <c r="AF115" t="s">
        <v>266</v>
      </c>
      <c r="AG115" s="2"/>
      <c r="AH115" s="100"/>
      <c r="AI115" s="33">
        <f>IFERROR(Tracker_BD[[#This Row],[Breakdown Time]]*Tracker_BD[[#This Row],[Plant Equivalent Weightage]],"")</f>
        <v>0</v>
      </c>
    </row>
    <row r="116" spans="1:35">
      <c r="A116" s="2">
        <v>113</v>
      </c>
      <c r="B116" s="2" t="s">
        <v>4</v>
      </c>
      <c r="C116" s="2">
        <v>2025</v>
      </c>
      <c r="D116" s="2" t="s">
        <v>211</v>
      </c>
      <c r="E116" s="2" t="s">
        <v>211</v>
      </c>
      <c r="F116" s="36">
        <v>45839</v>
      </c>
      <c r="G116" s="2">
        <f>DAY(EOMONTH(Tracker_BD[[#This Row],[Month Year]],0))</f>
        <v>31</v>
      </c>
      <c r="H116" s="37">
        <v>45854</v>
      </c>
      <c r="I116" s="39">
        <f>IFERROR(VLOOKUP(Tracker_BD[[#This Row],[Date]],Raw_Data[[Date]:[Sunset Time (POA&lt;20 W/m2)]],3,0),"")</f>
        <v>0.25624999999999998</v>
      </c>
      <c r="J116" s="39">
        <f>IFERROR(VLOOKUP(Tracker_BD[[#This Row],[Date]],Raw_Data[[Date]:[Sunset Time (POA&lt;20 W/m2)]],4,0),"")</f>
        <v>0.76875000000000004</v>
      </c>
      <c r="K116" s="33">
        <f>IFERROR((Tracker_BD[[#This Row],[Sunset Time (POA&lt;20 W/m2)]]-Tracker_BD[[#This Row],[Sunrise Time (POA&gt;20 W/m2)]])*24,"")</f>
        <v>12.3</v>
      </c>
      <c r="L116" s="2" t="s">
        <v>267</v>
      </c>
      <c r="M116" s="177"/>
      <c r="N116">
        <v>0</v>
      </c>
      <c r="O116" s="265" t="s">
        <v>189</v>
      </c>
      <c r="P116" s="2" t="s">
        <v>277</v>
      </c>
      <c r="Q116" s="2" t="s">
        <v>272</v>
      </c>
      <c r="R116">
        <v>2</v>
      </c>
      <c r="S116" s="2" t="s">
        <v>1690</v>
      </c>
      <c r="T116" t="s">
        <v>269</v>
      </c>
      <c r="U116" t="s">
        <v>293</v>
      </c>
      <c r="V116" t="s">
        <v>293</v>
      </c>
      <c r="W116" s="39">
        <v>0.67708333333333337</v>
      </c>
      <c r="X116" s="39">
        <v>0.67708333333333337</v>
      </c>
      <c r="Y116" s="39">
        <v>0.67708333333333337</v>
      </c>
      <c r="Z116" s="39">
        <v>0.69166666666666665</v>
      </c>
      <c r="AA116" s="33">
        <f>IF(Tracker_BD[[#This Row],[Fault Acknowledgement Time ]]="NA","",(Tracker_BD[[#This Row],[Fault Acknowledgement Time ]]-Tracker_BD[[#This Row],[Fault Time]])*24)</f>
        <v>0</v>
      </c>
      <c r="AB116" s="33">
        <f>IFERROR((Tracker_BD[[#This Row],[Work Start time on Fault]]-Tracker_BD[[#This Row],[Fault Time]])*24,"")</f>
        <v>0</v>
      </c>
      <c r="AC116" s="33">
        <f>IFERROR((Tracker_BD[[#This Row],[Work Completion time on fault]]-Tracker_BD[[#This Row],[Fault Time]])*24,"")</f>
        <v>0.34999999999999876</v>
      </c>
      <c r="AD116" s="33">
        <f>IFERROR((Tracker_BD[[#This Row],[Work Completion time on fault]]-Tracker_BD[[#This Row],[Fault Time]])*24,"")</f>
        <v>0.34999999999999876</v>
      </c>
      <c r="AE116" t="s">
        <v>384</v>
      </c>
      <c r="AF116" t="s">
        <v>266</v>
      </c>
      <c r="AG116" s="2"/>
      <c r="AH116" s="100"/>
      <c r="AI116" s="33">
        <f>IFERROR(Tracker_BD[[#This Row],[Breakdown Time]]*Tracker_BD[[#This Row],[Plant Equivalent Weightage]],"")</f>
        <v>0</v>
      </c>
    </row>
    <row r="117" spans="1:35">
      <c r="A117" s="2">
        <v>114</v>
      </c>
      <c r="B117" s="2" t="s">
        <v>4</v>
      </c>
      <c r="C117" s="2">
        <v>2025</v>
      </c>
      <c r="D117" s="2" t="s">
        <v>211</v>
      </c>
      <c r="E117" s="2" t="s">
        <v>211</v>
      </c>
      <c r="F117" s="36">
        <v>45839</v>
      </c>
      <c r="G117" s="2">
        <f>DAY(EOMONTH(Tracker_BD[[#This Row],[Month Year]],0))</f>
        <v>31</v>
      </c>
      <c r="H117" s="37">
        <v>45856</v>
      </c>
      <c r="I117" s="39">
        <f>IFERROR(VLOOKUP(Tracker_BD[[#This Row],[Date]],Raw_Data[[Date]:[Sunset Time (POA&lt;20 W/m2)]],3,0),"")</f>
        <v>0.25694444444444442</v>
      </c>
      <c r="J117" s="39">
        <f>IFERROR(VLOOKUP(Tracker_BD[[#This Row],[Date]],Raw_Data[[Date]:[Sunset Time (POA&lt;20 W/m2)]],4,0),"")</f>
        <v>0.77708333333333335</v>
      </c>
      <c r="K117" s="33">
        <f>IFERROR((Tracker_BD[[#This Row],[Sunset Time (POA&lt;20 W/m2)]]-Tracker_BD[[#This Row],[Sunrise Time (POA&gt;20 W/m2)]])*24,"")</f>
        <v>12.483333333333334</v>
      </c>
      <c r="L117" s="2" t="s">
        <v>267</v>
      </c>
      <c r="M117" s="177"/>
      <c r="N117">
        <v>0</v>
      </c>
      <c r="O117" s="267" t="s">
        <v>184</v>
      </c>
      <c r="P117" s="2" t="s">
        <v>270</v>
      </c>
      <c r="Q117" s="2" t="s">
        <v>263</v>
      </c>
      <c r="R117">
        <v>32</v>
      </c>
      <c r="S117" s="2" t="s">
        <v>1693</v>
      </c>
      <c r="T117" t="s">
        <v>269</v>
      </c>
      <c r="U117" t="s">
        <v>293</v>
      </c>
      <c r="V117" t="s">
        <v>293</v>
      </c>
      <c r="W117" s="39">
        <v>0.67708333333333337</v>
      </c>
      <c r="X117" s="39">
        <v>0.67708333333333337</v>
      </c>
      <c r="Y117" s="39">
        <v>0.67708333333333337</v>
      </c>
      <c r="Z117" s="39">
        <v>0.69166666666666665</v>
      </c>
      <c r="AA117" s="33">
        <f>IF(Tracker_BD[[#This Row],[Fault Acknowledgement Time ]]="NA","",(Tracker_BD[[#This Row],[Fault Acknowledgement Time ]]-Tracker_BD[[#This Row],[Fault Time]])*24)</f>
        <v>0</v>
      </c>
      <c r="AB117" s="33">
        <f>IFERROR((Tracker_BD[[#This Row],[Work Start time on Fault]]-Tracker_BD[[#This Row],[Fault Time]])*24,"")</f>
        <v>0</v>
      </c>
      <c r="AC117" s="33">
        <f>IFERROR((Tracker_BD[[#This Row],[Work Completion time on fault]]-Tracker_BD[[#This Row],[Fault Time]])*24,"")</f>
        <v>0.34999999999999876</v>
      </c>
      <c r="AD117" s="33">
        <f>IFERROR((Tracker_BD[[#This Row],[Work Completion time on fault]]-Tracker_BD[[#This Row],[Fault Time]])*24,"")</f>
        <v>0.34999999999999876</v>
      </c>
      <c r="AE117" s="211" t="s">
        <v>334</v>
      </c>
      <c r="AF117" t="s">
        <v>266</v>
      </c>
      <c r="AG117" s="2"/>
      <c r="AH117" s="100"/>
      <c r="AI117" s="33">
        <f>IFERROR(Tracker_BD[[#This Row],[Breakdown Time]]*Tracker_BD[[#This Row],[Plant Equivalent Weightage]],"")</f>
        <v>0</v>
      </c>
    </row>
    <row r="118" spans="1:35">
      <c r="A118" s="2">
        <v>115</v>
      </c>
      <c r="B118" s="2" t="s">
        <v>4</v>
      </c>
      <c r="C118" s="2">
        <v>2025</v>
      </c>
      <c r="D118" s="2" t="s">
        <v>211</v>
      </c>
      <c r="E118" s="2" t="s">
        <v>211</v>
      </c>
      <c r="F118" s="36">
        <v>45839</v>
      </c>
      <c r="G118" s="2">
        <f>DAY(EOMONTH(Tracker_BD[[#This Row],[Month Year]],0))</f>
        <v>31</v>
      </c>
      <c r="H118" s="37">
        <v>45858</v>
      </c>
      <c r="I118" s="39">
        <f>IFERROR(VLOOKUP(Tracker_BD[[#This Row],[Date]],Raw_Data[[Date]:[Sunset Time (POA&lt;20 W/m2)]],3,0),"")</f>
        <v>0.25972222222222224</v>
      </c>
      <c r="J118" s="39">
        <f>IFERROR(VLOOKUP(Tracker_BD[[#This Row],[Date]],Raw_Data[[Date]:[Sunset Time (POA&lt;20 W/m2)]],4,0),"")</f>
        <v>0.77500000000000002</v>
      </c>
      <c r="K118" s="33">
        <f>IFERROR((Tracker_BD[[#This Row],[Sunset Time (POA&lt;20 W/m2)]]-Tracker_BD[[#This Row],[Sunrise Time (POA&gt;20 W/m2)]])*24,"")</f>
        <v>12.366666666666665</v>
      </c>
      <c r="L118" s="2" t="s">
        <v>267</v>
      </c>
      <c r="M118" s="177"/>
      <c r="N118">
        <v>0</v>
      </c>
      <c r="O118" s="243" t="s">
        <v>189</v>
      </c>
      <c r="P118" s="2" t="s">
        <v>268</v>
      </c>
      <c r="Q118" s="2" t="s">
        <v>270</v>
      </c>
      <c r="R118">
        <v>54</v>
      </c>
      <c r="S118" s="2" t="s">
        <v>1667</v>
      </c>
      <c r="T118" t="s">
        <v>269</v>
      </c>
      <c r="U118" t="s">
        <v>293</v>
      </c>
      <c r="V118" t="s">
        <v>293</v>
      </c>
      <c r="W118" s="39">
        <v>0.4375</v>
      </c>
      <c r="X118" s="39">
        <v>0.4375</v>
      </c>
      <c r="Y118" s="39">
        <v>0.4375</v>
      </c>
      <c r="Z118" s="39">
        <v>0.47569444444444442</v>
      </c>
      <c r="AA118" s="33">
        <f>IF(Tracker_BD[[#This Row],[Fault Acknowledgement Time ]]="NA","",(Tracker_BD[[#This Row],[Fault Acknowledgement Time ]]-Tracker_BD[[#This Row],[Fault Time]])*24)</f>
        <v>0</v>
      </c>
      <c r="AB118" s="33">
        <f>IFERROR((Tracker_BD[[#This Row],[Work Start time on Fault]]-Tracker_BD[[#This Row],[Fault Time]])*24,"")</f>
        <v>0</v>
      </c>
      <c r="AC118" s="33">
        <f>IFERROR((Tracker_BD[[#This Row],[Work Completion time on fault]]-Tracker_BD[[#This Row],[Fault Time]])*24,"")</f>
        <v>0.91666666666666607</v>
      </c>
      <c r="AD118" s="33">
        <f>IFERROR((Tracker_BD[[#This Row],[Work Completion time on fault]]-Tracker_BD[[#This Row],[Fault Time]])*24,"")</f>
        <v>0.91666666666666607</v>
      </c>
      <c r="AE118" t="s">
        <v>333</v>
      </c>
      <c r="AF118" t="s">
        <v>266</v>
      </c>
      <c r="AG118" s="2"/>
      <c r="AH118" s="100"/>
      <c r="AI118" s="33">
        <f>IFERROR(Tracker_BD[[#This Row],[Breakdown Time]]*Tracker_BD[[#This Row],[Plant Equivalent Weightage]],"")</f>
        <v>0</v>
      </c>
    </row>
    <row r="119" spans="1:35">
      <c r="A119" s="2">
        <v>115</v>
      </c>
      <c r="B119" s="2" t="s">
        <v>4</v>
      </c>
      <c r="C119" s="2">
        <v>2025</v>
      </c>
      <c r="D119" s="2" t="s">
        <v>211</v>
      </c>
      <c r="E119" s="2" t="s">
        <v>211</v>
      </c>
      <c r="F119" s="36">
        <v>45839</v>
      </c>
      <c r="G119" s="2">
        <f>DAY(EOMONTH(Tracker_BD[[#This Row],[Month Year]],0))</f>
        <v>31</v>
      </c>
      <c r="H119" s="37">
        <v>45861</v>
      </c>
      <c r="I119" s="39">
        <f>IFERROR(VLOOKUP(Tracker_BD[[#This Row],[Date]],Raw_Data[[Date]:[Sunset Time (POA&lt;20 W/m2)]],3,0),"")</f>
        <v>0.27083333333333331</v>
      </c>
      <c r="J119" s="39">
        <f>IFERROR(VLOOKUP(Tracker_BD[[#This Row],[Date]],Raw_Data[[Date]:[Sunset Time (POA&lt;20 W/m2)]],4,0),"")</f>
        <v>0.77500000000000002</v>
      </c>
      <c r="K119" s="33">
        <f>IFERROR((Tracker_BD[[#This Row],[Sunset Time (POA&lt;20 W/m2)]]-Tracker_BD[[#This Row],[Sunrise Time (POA&gt;20 W/m2)]])*24,"")</f>
        <v>12.1</v>
      </c>
      <c r="L119" s="2" t="s">
        <v>267</v>
      </c>
      <c r="M119" s="177"/>
      <c r="N119">
        <v>0</v>
      </c>
      <c r="O119" s="267" t="s">
        <v>184</v>
      </c>
      <c r="P119" s="2" t="s">
        <v>268</v>
      </c>
      <c r="Q119" s="2" t="s">
        <v>270</v>
      </c>
      <c r="R119">
        <v>6</v>
      </c>
      <c r="S119" s="2" t="s">
        <v>387</v>
      </c>
      <c r="T119" t="s">
        <v>269</v>
      </c>
      <c r="U119" t="s">
        <v>293</v>
      </c>
      <c r="V119" t="s">
        <v>293</v>
      </c>
      <c r="W119" s="39">
        <v>0.47222222222222221</v>
      </c>
      <c r="X119" s="32">
        <v>0.47222222222222221</v>
      </c>
      <c r="Y119" s="32">
        <v>0.47222222222222221</v>
      </c>
      <c r="Z119" s="39">
        <v>0.49305555555555558</v>
      </c>
      <c r="AA119" s="33">
        <f>IF(Tracker_BD[[#This Row],[Fault Acknowledgement Time ]]="NA","",(Tracker_BD[[#This Row],[Fault Acknowledgement Time ]]-Tracker_BD[[#This Row],[Fault Time]])*24)</f>
        <v>0</v>
      </c>
      <c r="AB119" s="33">
        <f>IFERROR((Tracker_BD[[#This Row],[Work Start time on Fault]]-Tracker_BD[[#This Row],[Fault Time]])*24,"")</f>
        <v>0</v>
      </c>
      <c r="AC119" s="33">
        <f>IFERROR((Tracker_BD[[#This Row],[Work Completion time on fault]]-Tracker_BD[[#This Row],[Fault Time]])*24,"")</f>
        <v>0.50000000000000089</v>
      </c>
      <c r="AD119" s="33">
        <f>IFERROR((Tracker_BD[[#This Row],[Work Completion time on fault]]-Tracker_BD[[#This Row],[Fault Time]])*24,"")</f>
        <v>0.50000000000000089</v>
      </c>
      <c r="AE119" t="s">
        <v>333</v>
      </c>
      <c r="AF119" t="s">
        <v>266</v>
      </c>
      <c r="AG119" s="2"/>
      <c r="AH119" s="100"/>
      <c r="AI119" s="33">
        <f>IFERROR(Tracker_BD[[#This Row],[Breakdown Time]]*Tracker_BD[[#This Row],[Plant Equivalent Weightage]],"")</f>
        <v>0</v>
      </c>
    </row>
    <row r="120" spans="1:35">
      <c r="A120" s="2">
        <f>A119+1</f>
        <v>116</v>
      </c>
      <c r="B120" s="2" t="s">
        <v>4</v>
      </c>
      <c r="C120" s="2">
        <v>2025</v>
      </c>
      <c r="D120" s="2" t="s">
        <v>211</v>
      </c>
      <c r="E120" s="2" t="s">
        <v>211</v>
      </c>
      <c r="F120" s="36">
        <v>45839</v>
      </c>
      <c r="G120" s="2">
        <f>DAY(EOMONTH(Tracker_BD[[#This Row],[Month Year]],0))</f>
        <v>31</v>
      </c>
      <c r="H120" s="37">
        <v>45865</v>
      </c>
      <c r="I120" s="39">
        <f>IFERROR(VLOOKUP(Tracker_BD[[#This Row],[Date]],Raw_Data[[Date]:[Sunset Time (POA&lt;20 W/m2)]],3,0),"")</f>
        <v>0.26597222222222222</v>
      </c>
      <c r="J120" s="39">
        <f>IFERROR(VLOOKUP(Tracker_BD[[#This Row],[Date]],Raw_Data[[Date]:[Sunset Time (POA&lt;20 W/m2)]],4,0),"")</f>
        <v>0.77569444444444446</v>
      </c>
      <c r="K120" s="33">
        <f>IFERROR((Tracker_BD[[#This Row],[Sunset Time (POA&lt;20 W/m2)]]-Tracker_BD[[#This Row],[Sunrise Time (POA&gt;20 W/m2)]])*24,"")</f>
        <v>12.233333333333333</v>
      </c>
      <c r="L120" s="2" t="s">
        <v>267</v>
      </c>
      <c r="M120" s="177"/>
      <c r="N120">
        <v>0</v>
      </c>
      <c r="O120" s="243" t="s">
        <v>189</v>
      </c>
      <c r="P120" s="2" t="s">
        <v>268</v>
      </c>
      <c r="Q120" s="2" t="s">
        <v>270</v>
      </c>
      <c r="R120">
        <v>44</v>
      </c>
      <c r="S120" s="2" t="s">
        <v>1702</v>
      </c>
      <c r="T120" t="s">
        <v>269</v>
      </c>
      <c r="U120" t="s">
        <v>293</v>
      </c>
      <c r="V120" t="s">
        <v>293</v>
      </c>
      <c r="W120" s="39">
        <v>0.41666666666666669</v>
      </c>
      <c r="X120" s="39">
        <v>0.41666666666666669</v>
      </c>
      <c r="Y120" s="39">
        <v>0.41666666666666669</v>
      </c>
      <c r="Z120" s="39">
        <v>0.44791666666666669</v>
      </c>
      <c r="AA120" s="33">
        <f>IF(Tracker_BD[[#This Row],[Fault Acknowledgement Time ]]="NA","",(Tracker_BD[[#This Row],[Fault Acknowledgement Time ]]-Tracker_BD[[#This Row],[Fault Time]])*24)</f>
        <v>0</v>
      </c>
      <c r="AB120" s="33">
        <f>IFERROR((Tracker_BD[[#This Row],[Work Start time on Fault]]-Tracker_BD[[#This Row],[Fault Time]])*24,"")</f>
        <v>0</v>
      </c>
      <c r="AC120" s="33">
        <f>IFERROR((Tracker_BD[[#This Row],[Work Completion time on fault]]-Tracker_BD[[#This Row],[Fault Time]])*24,"")</f>
        <v>0.75</v>
      </c>
      <c r="AD120" s="33">
        <f>IFERROR((Tracker_BD[[#This Row],[Work Completion time on fault]]-Tracker_BD[[#This Row],[Fault Time]])*24,"")</f>
        <v>0.75</v>
      </c>
      <c r="AE120" t="s">
        <v>384</v>
      </c>
      <c r="AF120" t="s">
        <v>266</v>
      </c>
      <c r="AG120" s="2"/>
      <c r="AH120" s="100"/>
      <c r="AI120" s="33">
        <f>IFERROR(Tracker_BD[[#This Row],[Breakdown Time]]*Tracker_BD[[#This Row],[Plant Equivalent Weightage]],"")</f>
        <v>0</v>
      </c>
    </row>
    <row r="121" spans="1:35">
      <c r="A121" s="2">
        <f>A120+1</f>
        <v>117</v>
      </c>
      <c r="B121" s="2" t="s">
        <v>4</v>
      </c>
      <c r="C121" s="2">
        <v>2025</v>
      </c>
      <c r="D121" s="2" t="s">
        <v>211</v>
      </c>
      <c r="E121" s="2" t="s">
        <v>211</v>
      </c>
      <c r="F121" s="36">
        <v>45839</v>
      </c>
      <c r="G121" s="2">
        <f>DAY(EOMONTH(Tracker_BD[[#This Row],[Month Year]],0))</f>
        <v>31</v>
      </c>
      <c r="H121" s="37">
        <v>45868</v>
      </c>
      <c r="I121" s="39">
        <f>IFERROR(VLOOKUP(Tracker_BD[[#This Row],[Date]],Raw_Data[[Date]:[Sunset Time (POA&lt;20 W/m2)]],3,0),"")</f>
        <v>0.26041666666666669</v>
      </c>
      <c r="J121" s="39">
        <f>IFERROR(VLOOKUP(Tracker_BD[[#This Row],[Date]],Raw_Data[[Date]:[Sunset Time (POA&lt;20 W/m2)]],4,0),"")</f>
        <v>0.77847222222222223</v>
      </c>
      <c r="K121" s="33">
        <f>IFERROR((Tracker_BD[[#This Row],[Sunset Time (POA&lt;20 W/m2)]]-Tracker_BD[[#This Row],[Sunrise Time (POA&gt;20 W/m2)]])*24,"")</f>
        <v>12.433333333333332</v>
      </c>
      <c r="L121" s="2" t="s">
        <v>267</v>
      </c>
      <c r="M121" s="177"/>
      <c r="N121">
        <v>0</v>
      </c>
      <c r="O121" s="278" t="s">
        <v>186</v>
      </c>
      <c r="P121" s="2" t="s">
        <v>270</v>
      </c>
      <c r="Q121" s="2" t="s">
        <v>263</v>
      </c>
      <c r="R121">
        <v>41</v>
      </c>
      <c r="S121" s="2" t="s">
        <v>1707</v>
      </c>
      <c r="T121" t="s">
        <v>269</v>
      </c>
      <c r="U121" t="s">
        <v>293</v>
      </c>
      <c r="V121" t="s">
        <v>293</v>
      </c>
      <c r="W121" s="39">
        <v>0.3888888888888889</v>
      </c>
      <c r="X121" s="39">
        <v>0.3888888888888889</v>
      </c>
      <c r="Y121" s="39">
        <v>0.3888888888888889</v>
      </c>
      <c r="Z121" s="39">
        <v>0.44097222222222221</v>
      </c>
      <c r="AA121" s="33">
        <f>IF(Tracker_BD[[#This Row],[Fault Acknowledgement Time ]]="NA","",(Tracker_BD[[#This Row],[Fault Acknowledgement Time ]]-Tracker_BD[[#This Row],[Fault Time]])*24)</f>
        <v>0</v>
      </c>
      <c r="AB121" s="33">
        <f>IFERROR((Tracker_BD[[#This Row],[Work Start time on Fault]]-Tracker_BD[[#This Row],[Fault Time]])*24,"")</f>
        <v>0</v>
      </c>
      <c r="AC121" s="33">
        <f>IFERROR((Tracker_BD[[#This Row],[Work Completion time on fault]]-Tracker_BD[[#This Row],[Fault Time]])*24,"")</f>
        <v>1.2499999999999996</v>
      </c>
      <c r="AD121" s="33">
        <f>IFERROR((Tracker_BD[[#This Row],[Work Completion time on fault]]-Tracker_BD[[#This Row],[Fault Time]])*24,"")</f>
        <v>1.2499999999999996</v>
      </c>
      <c r="AE121" s="211" t="s">
        <v>334</v>
      </c>
      <c r="AF121" t="s">
        <v>266</v>
      </c>
      <c r="AG121" s="2"/>
      <c r="AH121" s="100"/>
      <c r="AI121" s="33">
        <f>IFERROR(Tracker_BD[[#This Row],[Breakdown Time]]*Tracker_BD[[#This Row],[Plant Equivalent Weightage]],"")</f>
        <v>0</v>
      </c>
    </row>
    <row r="122" spans="1:35">
      <c r="A122" s="2">
        <v>118</v>
      </c>
      <c r="B122" s="2" t="s">
        <v>4</v>
      </c>
      <c r="C122" s="2">
        <v>2025</v>
      </c>
      <c r="D122" s="2" t="s">
        <v>211</v>
      </c>
      <c r="E122" s="2" t="s">
        <v>213</v>
      </c>
      <c r="F122" s="36">
        <v>45870</v>
      </c>
      <c r="G122" s="2">
        <f>DAY(EOMONTH(Tracker_BD[[#This Row],[Month Year]],0))</f>
        <v>31</v>
      </c>
      <c r="H122" s="37">
        <v>45870</v>
      </c>
      <c r="I122" s="39">
        <f>IFERROR(VLOOKUP(Tracker_BD[[#This Row],[Date]],Raw_Data[[Date]:[Sunset Time (POA&lt;20 W/m2)]],3,0),"")</f>
        <v>0.26041666666666669</v>
      </c>
      <c r="J122" s="39">
        <f>IFERROR(VLOOKUP(Tracker_BD[[#This Row],[Date]],Raw_Data[[Date]:[Sunset Time (POA&lt;20 W/m2)]],4,0),"")</f>
        <v>0.77847222222222223</v>
      </c>
      <c r="K122" s="33">
        <f>IFERROR((Tracker_BD[[#This Row],[Sunset Time (POA&lt;20 W/m2)]]-Tracker_BD[[#This Row],[Sunrise Time (POA&gt;20 W/m2)]])*24,"")</f>
        <v>12.433333333333332</v>
      </c>
      <c r="L122" s="2" t="s">
        <v>267</v>
      </c>
      <c r="M122" s="177"/>
      <c r="N122">
        <v>0</v>
      </c>
      <c r="O122" s="243" t="s">
        <v>189</v>
      </c>
      <c r="P122" s="2" t="s">
        <v>268</v>
      </c>
      <c r="Q122" s="2" t="s">
        <v>270</v>
      </c>
      <c r="R122">
        <v>50</v>
      </c>
      <c r="S122" s="2" t="s">
        <v>392</v>
      </c>
      <c r="T122" t="s">
        <v>269</v>
      </c>
      <c r="U122" t="s">
        <v>293</v>
      </c>
      <c r="V122" t="s">
        <v>293</v>
      </c>
      <c r="W122" s="39">
        <v>0.61805555555555558</v>
      </c>
      <c r="X122" s="39">
        <v>0.61805555555555558</v>
      </c>
      <c r="Y122" s="39">
        <v>0.61805555555555558</v>
      </c>
      <c r="Z122" s="39">
        <v>0.64236111111111116</v>
      </c>
      <c r="AA122" s="33">
        <f>IF(Tracker_BD[[#This Row],[Fault Acknowledgement Time ]]="NA","",(Tracker_BD[[#This Row],[Fault Acknowledgement Time ]]-Tracker_BD[[#This Row],[Fault Time]])*24)</f>
        <v>0</v>
      </c>
      <c r="AB122" s="33">
        <f>IFERROR((Tracker_BD[[#This Row],[Work Start time on Fault]]-Tracker_BD[[#This Row],[Fault Time]])*24,"")</f>
        <v>0</v>
      </c>
      <c r="AC122" s="33">
        <f>IFERROR((Tracker_BD[[#This Row],[Work Completion time on fault]]-Tracker_BD[[#This Row],[Fault Time]])*24,"")</f>
        <v>0.58333333333333393</v>
      </c>
      <c r="AD122" s="33">
        <f>IFERROR((Tracker_BD[[#This Row],[Work Completion time on fault]]-Tracker_BD[[#This Row],[Fault Time]])*24,"")</f>
        <v>0.58333333333333393</v>
      </c>
      <c r="AE122" t="s">
        <v>1710</v>
      </c>
      <c r="AF122" t="s">
        <v>266</v>
      </c>
      <c r="AG122" s="2"/>
      <c r="AH122" s="100"/>
      <c r="AI122" s="33">
        <f>IFERROR(Tracker_BD[[#This Row],[Breakdown Time]]*Tracker_BD[[#This Row],[Plant Equivalent Weightage]],"")</f>
        <v>0</v>
      </c>
    </row>
    <row r="123" spans="1:35">
      <c r="A123" s="2">
        <f>A122+1</f>
        <v>119</v>
      </c>
      <c r="B123" s="2" t="s">
        <v>4</v>
      </c>
      <c r="C123" s="2">
        <v>2025</v>
      </c>
      <c r="D123" s="2" t="s">
        <v>211</v>
      </c>
      <c r="E123" s="2" t="s">
        <v>213</v>
      </c>
      <c r="F123" s="36">
        <v>45870</v>
      </c>
      <c r="G123" s="2">
        <f>DAY(EOMONTH(Tracker_BD[[#This Row],[Month Year]],0))</f>
        <v>31</v>
      </c>
      <c r="H123" s="37">
        <v>45870</v>
      </c>
      <c r="I123" s="39">
        <f>IFERROR(VLOOKUP(Tracker_BD[[#This Row],[Date]],Raw_Data[[Date]:[Sunset Time (POA&lt;20 W/m2)]],3,0),"")</f>
        <v>0.26041666666666669</v>
      </c>
      <c r="J123" s="39">
        <f>IFERROR(VLOOKUP(Tracker_BD[[#This Row],[Date]],Raw_Data[[Date]:[Sunset Time (POA&lt;20 W/m2)]],4,0),"")</f>
        <v>0.77847222222222223</v>
      </c>
      <c r="K123" s="33">
        <f>IFERROR((Tracker_BD[[#This Row],[Sunset Time (POA&lt;20 W/m2)]]-Tracker_BD[[#This Row],[Sunrise Time (POA&gt;20 W/m2)]])*24,"")</f>
        <v>12.433333333333332</v>
      </c>
      <c r="L123" s="2" t="s">
        <v>267</v>
      </c>
      <c r="M123" s="177"/>
      <c r="N123">
        <v>0</v>
      </c>
      <c r="O123" s="243" t="s">
        <v>189</v>
      </c>
      <c r="P123" s="2" t="s">
        <v>268</v>
      </c>
      <c r="Q123" s="2" t="s">
        <v>270</v>
      </c>
      <c r="R123">
        <v>52</v>
      </c>
      <c r="S123" s="2" t="s">
        <v>1709</v>
      </c>
      <c r="T123" t="s">
        <v>269</v>
      </c>
      <c r="U123" t="s">
        <v>293</v>
      </c>
      <c r="V123" t="s">
        <v>293</v>
      </c>
      <c r="W123" s="39">
        <v>0.67361111111111116</v>
      </c>
      <c r="X123" s="39">
        <v>0.67361111111111116</v>
      </c>
      <c r="Y123" s="39">
        <v>0.67361111111111116</v>
      </c>
      <c r="Z123" s="39">
        <v>0.72222222222222221</v>
      </c>
      <c r="AA123" s="33">
        <f>IF(Tracker_BD[[#This Row],[Fault Acknowledgement Time ]]="NA","",(Tracker_BD[[#This Row],[Fault Acknowledgement Time ]]-Tracker_BD[[#This Row],[Fault Time]])*24)</f>
        <v>0</v>
      </c>
      <c r="AB123" s="33">
        <f>IFERROR((Tracker_BD[[#This Row],[Work Start time on Fault]]-Tracker_BD[[#This Row],[Fault Time]])*24,"")</f>
        <v>0</v>
      </c>
      <c r="AC123" s="33">
        <f>IFERROR((Tracker_BD[[#This Row],[Work Completion time on fault]]-Tracker_BD[[#This Row],[Fault Time]])*24,"")</f>
        <v>1.1666666666666652</v>
      </c>
      <c r="AD123" s="33">
        <f>IFERROR((Tracker_BD[[#This Row],[Work Completion time on fault]]-Tracker_BD[[#This Row],[Fault Time]])*24,"")</f>
        <v>1.1666666666666652</v>
      </c>
      <c r="AE123" t="s">
        <v>1711</v>
      </c>
      <c r="AF123" t="s">
        <v>266</v>
      </c>
      <c r="AG123" s="2"/>
      <c r="AH123" s="100"/>
      <c r="AI123" s="33">
        <f>IFERROR(Tracker_BD[[#This Row],[Breakdown Time]]*Tracker_BD[[#This Row],[Plant Equivalent Weightage]],"")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U1226"/>
  <sheetViews>
    <sheetView workbookViewId="0">
      <pane xSplit="8" ySplit="1" topLeftCell="L1209" activePane="bottomRight" state="frozen"/>
      <selection activeCell="I9" sqref="I9"/>
      <selection pane="topRight" activeCell="I9" sqref="I9"/>
      <selection pane="bottomLeft" activeCell="I9" sqref="I9"/>
      <selection pane="bottomRight" activeCell="L1219" sqref="L1219:U1226"/>
    </sheetView>
  </sheetViews>
  <sheetFormatPr defaultColWidth="9" defaultRowHeight="14.4"/>
  <cols>
    <col min="1" max="2" width="11.109375" customWidth="1"/>
    <col min="3" max="3" width="12.44140625" customWidth="1"/>
    <col min="4" max="4" width="14.109375" customWidth="1"/>
    <col min="5" max="5" width="13" customWidth="1"/>
    <col min="6" max="6" width="10.88671875" customWidth="1"/>
    <col min="7" max="7" width="9" customWidth="1"/>
    <col min="8" max="8" width="10.44140625" customWidth="1"/>
    <col min="9" max="9" width="9" customWidth="1"/>
    <col min="10" max="10" width="9.44140625" customWidth="1"/>
    <col min="11" max="11" width="7.5546875" customWidth="1"/>
    <col min="12" max="15" width="8.88671875" customWidth="1"/>
    <col min="16" max="16" width="8.44140625" customWidth="1"/>
    <col min="17" max="21" width="9.44140625" customWidth="1"/>
  </cols>
  <sheetData>
    <row r="1" spans="1:21" ht="36">
      <c r="A1" s="49" t="s">
        <v>178</v>
      </c>
      <c r="B1" s="49" t="s">
        <v>214</v>
      </c>
      <c r="C1" s="49" t="s">
        <v>215</v>
      </c>
      <c r="D1" s="49" t="s">
        <v>179</v>
      </c>
      <c r="E1" s="49" t="s">
        <v>180</v>
      </c>
      <c r="F1" s="49" t="s">
        <v>139</v>
      </c>
      <c r="G1" s="49" t="s">
        <v>65</v>
      </c>
      <c r="H1" s="62" t="s">
        <v>36</v>
      </c>
      <c r="I1" s="49" t="s">
        <v>181</v>
      </c>
      <c r="J1" s="49" t="s">
        <v>219</v>
      </c>
      <c r="K1" s="49" t="s">
        <v>220</v>
      </c>
      <c r="L1" s="49" t="s">
        <v>221</v>
      </c>
      <c r="M1" s="49" t="s">
        <v>222</v>
      </c>
      <c r="N1" s="49" t="s">
        <v>223</v>
      </c>
      <c r="O1" s="49" t="s">
        <v>224</v>
      </c>
      <c r="P1" s="49" t="s">
        <v>225</v>
      </c>
      <c r="Q1" s="49" t="s">
        <v>226</v>
      </c>
      <c r="R1" s="49" t="s">
        <v>227</v>
      </c>
      <c r="S1" s="49" t="s">
        <v>228</v>
      </c>
      <c r="T1" s="49" t="s">
        <v>229</v>
      </c>
      <c r="U1" s="51" t="s">
        <v>230</v>
      </c>
    </row>
    <row r="2" spans="1:21">
      <c r="A2" s="63" t="s">
        <v>208</v>
      </c>
      <c r="B2" s="63">
        <v>4</v>
      </c>
      <c r="C2" s="63">
        <v>2022</v>
      </c>
      <c r="D2" s="63" t="s">
        <v>209</v>
      </c>
      <c r="E2" s="63" t="s">
        <v>209</v>
      </c>
      <c r="F2" s="64">
        <v>44652</v>
      </c>
      <c r="G2" s="63">
        <f>DAY(EOMONTH(F2,0))</f>
        <v>30</v>
      </c>
      <c r="H2" s="65">
        <v>44652</v>
      </c>
      <c r="I2" s="154">
        <f>_xlfn.XLOOKUP(Table5[[#This Row],[Month Year]],'Modelling New'!D:D,'Modelling New'!N:N)</f>
        <v>10.507</v>
      </c>
      <c r="J2" s="9" t="str">
        <f>IFERROR(Inv_SY!J3/Inv_SY!$P3-1,"")</f>
        <v/>
      </c>
      <c r="K2" s="9" t="str">
        <f>IFERROR(Inv_SY!K3/Inv_SY!$P3-1,"")</f>
        <v/>
      </c>
      <c r="L2" s="9" t="str">
        <f>IFERROR(Inv_SY!L3/Inv_SY!$P3-1,"")</f>
        <v/>
      </c>
      <c r="M2" s="9" t="str">
        <f>IFERROR(Inv_SY!M3/Inv_SY!$P3-1,"")</f>
        <v/>
      </c>
      <c r="N2" s="9" t="str">
        <f>IFERROR(Inv_SY!N3/Inv_SY!$P3-1,"")</f>
        <v/>
      </c>
      <c r="O2" s="9" t="str">
        <f>IFERROR(Inv_SY!O3/Inv_SY!$P3-1,"")</f>
        <v/>
      </c>
      <c r="P2" s="9" t="str">
        <f>IFERROR(Inv_SY!J3/Inv_SY!$Q3-1,"")</f>
        <v/>
      </c>
      <c r="Q2" s="9" t="str">
        <f>IFERROR(Inv_SY!K3/Inv_SY!$Q3-1,"")</f>
        <v/>
      </c>
      <c r="R2" s="9" t="str">
        <f>IFERROR(Inv_SY!L3/Inv_SY!$Q3-1,"")</f>
        <v/>
      </c>
      <c r="S2" s="9" t="str">
        <f>IFERROR(Inv_SY!M3/Inv_SY!$Q3-1,"")</f>
        <v/>
      </c>
      <c r="T2" s="9" t="str">
        <f>IFERROR(Inv_SY!N3/Inv_SY!$Q3-1,"")</f>
        <v/>
      </c>
      <c r="U2" s="52" t="str">
        <f>IFERROR(Inv_SY!O3/Inv_SY!$Q3-1,"")</f>
        <v/>
      </c>
    </row>
    <row r="3" spans="1:21">
      <c r="A3" s="66" t="s">
        <v>208</v>
      </c>
      <c r="B3" s="66">
        <v>4</v>
      </c>
      <c r="C3" s="66">
        <v>2022</v>
      </c>
      <c r="D3" s="66" t="s">
        <v>209</v>
      </c>
      <c r="E3" s="66" t="s">
        <v>209</v>
      </c>
      <c r="F3" s="67">
        <v>44652</v>
      </c>
      <c r="G3" s="66">
        <f t="shared" ref="G3:G66" si="0">DAY(EOMONTH(F3,0))</f>
        <v>30</v>
      </c>
      <c r="H3" s="68">
        <f>H2+1</f>
        <v>44653</v>
      </c>
      <c r="I3" s="155">
        <f>_xlfn.XLOOKUP(Table5[[#This Row],[Month Year]],'Modelling New'!D:D,'Modelling New'!N:N)</f>
        <v>10.507</v>
      </c>
      <c r="J3" s="9" t="str">
        <f>IFERROR(Inv_SY!J4/Inv_SY!$P4-1,"")</f>
        <v/>
      </c>
      <c r="K3" s="9" t="str">
        <f>IFERROR(Inv_SY!K4/Inv_SY!$P4-1,"")</f>
        <v/>
      </c>
      <c r="L3" s="9" t="str">
        <f>IFERROR(Inv_SY!L4/Inv_SY!$P4-1,"")</f>
        <v/>
      </c>
      <c r="M3" s="9" t="str">
        <f>IFERROR(Inv_SY!M4/Inv_SY!$P4-1,"")</f>
        <v/>
      </c>
      <c r="N3" s="9" t="str">
        <f>IFERROR(Inv_SY!N4/Inv_SY!$P4-1,"")</f>
        <v/>
      </c>
      <c r="O3" s="9" t="str">
        <f>IFERROR(Inv_SY!O4/Inv_SY!$P4-1,"")</f>
        <v/>
      </c>
      <c r="P3" s="9" t="str">
        <f>IFERROR(Inv_SY!J4/Inv_SY!$Q4-1,"")</f>
        <v/>
      </c>
      <c r="Q3" s="9" t="str">
        <f>IFERROR(Inv_SY!K4/Inv_SY!$Q4-1,"")</f>
        <v/>
      </c>
      <c r="R3" s="9" t="str">
        <f>IFERROR(Inv_SY!L4/Inv_SY!$Q4-1,"")</f>
        <v/>
      </c>
      <c r="S3" s="9" t="str">
        <f>IFERROR(Inv_SY!M4/Inv_SY!$Q4-1,"")</f>
        <v/>
      </c>
      <c r="T3" s="9" t="str">
        <f>IFERROR(Inv_SY!N4/Inv_SY!$Q4-1,"")</f>
        <v/>
      </c>
      <c r="U3" s="52" t="str">
        <f>IFERROR(Inv_SY!O4/Inv_SY!$Q4-1,"")</f>
        <v/>
      </c>
    </row>
    <row r="4" spans="1:21">
      <c r="A4" s="63" t="s">
        <v>208</v>
      </c>
      <c r="B4" s="63">
        <v>4</v>
      </c>
      <c r="C4" s="63">
        <v>2022</v>
      </c>
      <c r="D4" s="63" t="s">
        <v>209</v>
      </c>
      <c r="E4" s="63" t="s">
        <v>209</v>
      </c>
      <c r="F4" s="64">
        <v>44652</v>
      </c>
      <c r="G4" s="63">
        <f t="shared" si="0"/>
        <v>30</v>
      </c>
      <c r="H4" s="65">
        <f t="shared" ref="H4:H67" si="1">H3+1</f>
        <v>44654</v>
      </c>
      <c r="I4" s="154">
        <f>_xlfn.XLOOKUP(Table5[[#This Row],[Month Year]],'Modelling New'!D:D,'Modelling New'!N:N)</f>
        <v>10.507</v>
      </c>
      <c r="J4" s="9" t="str">
        <f>IFERROR(Inv_SY!J5/Inv_SY!$P5-1,"")</f>
        <v/>
      </c>
      <c r="K4" s="9" t="str">
        <f>IFERROR(Inv_SY!K5/Inv_SY!$P5-1,"")</f>
        <v/>
      </c>
      <c r="L4" s="9" t="str">
        <f>IFERROR(Inv_SY!L5/Inv_SY!$P5-1,"")</f>
        <v/>
      </c>
      <c r="M4" s="9" t="str">
        <f>IFERROR(Inv_SY!M5/Inv_SY!$P5-1,"")</f>
        <v/>
      </c>
      <c r="N4" s="9" t="str">
        <f>IFERROR(Inv_SY!N5/Inv_SY!$P5-1,"")</f>
        <v/>
      </c>
      <c r="O4" s="9" t="str">
        <f>IFERROR(Inv_SY!O5/Inv_SY!$P5-1,"")</f>
        <v/>
      </c>
      <c r="P4" s="9" t="str">
        <f>IFERROR(Inv_SY!J5/Inv_SY!$Q5-1,"")</f>
        <v/>
      </c>
      <c r="Q4" s="9" t="str">
        <f>IFERROR(Inv_SY!K5/Inv_SY!$Q5-1,"")</f>
        <v/>
      </c>
      <c r="R4" s="9" t="str">
        <f>IFERROR(Inv_SY!L5/Inv_SY!$Q5-1,"")</f>
        <v/>
      </c>
      <c r="S4" s="9" t="str">
        <f>IFERROR(Inv_SY!M5/Inv_SY!$Q5-1,"")</f>
        <v/>
      </c>
      <c r="T4" s="9" t="str">
        <f>IFERROR(Inv_SY!N5/Inv_SY!$Q5-1,"")</f>
        <v/>
      </c>
      <c r="U4" s="52" t="str">
        <f>IFERROR(Inv_SY!O5/Inv_SY!$Q5-1,"")</f>
        <v/>
      </c>
    </row>
    <row r="5" spans="1:21">
      <c r="A5" s="66" t="s">
        <v>208</v>
      </c>
      <c r="B5" s="66">
        <v>4</v>
      </c>
      <c r="C5" s="66">
        <v>2022</v>
      </c>
      <c r="D5" s="66" t="s">
        <v>209</v>
      </c>
      <c r="E5" s="66" t="s">
        <v>209</v>
      </c>
      <c r="F5" s="67">
        <v>44652</v>
      </c>
      <c r="G5" s="66">
        <f t="shared" si="0"/>
        <v>30</v>
      </c>
      <c r="H5" s="68">
        <f t="shared" si="1"/>
        <v>44655</v>
      </c>
      <c r="I5" s="155">
        <f>_xlfn.XLOOKUP(Table5[[#This Row],[Month Year]],'Modelling New'!D:D,'Modelling New'!N:N)</f>
        <v>10.507</v>
      </c>
      <c r="J5" s="9" t="str">
        <f>IFERROR(Inv_SY!J6/Inv_SY!$P6-1,"")</f>
        <v/>
      </c>
      <c r="K5" s="9" t="str">
        <f>IFERROR(Inv_SY!K6/Inv_SY!$P6-1,"")</f>
        <v/>
      </c>
      <c r="L5" s="9" t="str">
        <f>IFERROR(Inv_SY!L6/Inv_SY!$P6-1,"")</f>
        <v/>
      </c>
      <c r="M5" s="9" t="str">
        <f>IFERROR(Inv_SY!M6/Inv_SY!$P6-1,"")</f>
        <v/>
      </c>
      <c r="N5" s="9" t="str">
        <f>IFERROR(Inv_SY!N6/Inv_SY!$P6-1,"")</f>
        <v/>
      </c>
      <c r="O5" s="9" t="str">
        <f>IFERROR(Inv_SY!O6/Inv_SY!$P6-1,"")</f>
        <v/>
      </c>
      <c r="P5" s="9" t="str">
        <f>IFERROR(Inv_SY!J6/Inv_SY!$Q6-1,"")</f>
        <v/>
      </c>
      <c r="Q5" s="9" t="str">
        <f>IFERROR(Inv_SY!K6/Inv_SY!$Q6-1,"")</f>
        <v/>
      </c>
      <c r="R5" s="9" t="str">
        <f>IFERROR(Inv_SY!L6/Inv_SY!$Q6-1,"")</f>
        <v/>
      </c>
      <c r="S5" s="9" t="str">
        <f>IFERROR(Inv_SY!M6/Inv_SY!$Q6-1,"")</f>
        <v/>
      </c>
      <c r="T5" s="9" t="str">
        <f>IFERROR(Inv_SY!N6/Inv_SY!$Q6-1,"")</f>
        <v/>
      </c>
      <c r="U5" s="52" t="str">
        <f>IFERROR(Inv_SY!O6/Inv_SY!$Q6-1,"")</f>
        <v/>
      </c>
    </row>
    <row r="6" spans="1:21">
      <c r="A6" s="63" t="s">
        <v>208</v>
      </c>
      <c r="B6" s="63">
        <v>4</v>
      </c>
      <c r="C6" s="63">
        <v>2022</v>
      </c>
      <c r="D6" s="63" t="s">
        <v>209</v>
      </c>
      <c r="E6" s="63" t="s">
        <v>209</v>
      </c>
      <c r="F6" s="64">
        <v>44652</v>
      </c>
      <c r="G6" s="63">
        <f t="shared" si="0"/>
        <v>30</v>
      </c>
      <c r="H6" s="65">
        <f t="shared" si="1"/>
        <v>44656</v>
      </c>
      <c r="I6" s="154">
        <f>_xlfn.XLOOKUP(Table5[[#This Row],[Month Year]],'Modelling New'!D:D,'Modelling New'!N:N)</f>
        <v>10.507</v>
      </c>
      <c r="J6" s="9" t="str">
        <f>IFERROR(Inv_SY!J7/Inv_SY!$P7-1,"")</f>
        <v/>
      </c>
      <c r="K6" s="9" t="str">
        <f>IFERROR(Inv_SY!K7/Inv_SY!$P7-1,"")</f>
        <v/>
      </c>
      <c r="L6" s="9" t="str">
        <f>IFERROR(Inv_SY!L7/Inv_SY!$P7-1,"")</f>
        <v/>
      </c>
      <c r="M6" s="9" t="str">
        <f>IFERROR(Inv_SY!M7/Inv_SY!$P7-1,"")</f>
        <v/>
      </c>
      <c r="N6" s="9" t="str">
        <f>IFERROR(Inv_SY!N7/Inv_SY!$P7-1,"")</f>
        <v/>
      </c>
      <c r="O6" s="9" t="str">
        <f>IFERROR(Inv_SY!O7/Inv_SY!$P7-1,"")</f>
        <v/>
      </c>
      <c r="P6" s="9" t="str">
        <f>IFERROR(Inv_SY!J7/Inv_SY!$Q7-1,"")</f>
        <v/>
      </c>
      <c r="Q6" s="9" t="str">
        <f>IFERROR(Inv_SY!K7/Inv_SY!$Q7-1,"")</f>
        <v/>
      </c>
      <c r="R6" s="9" t="str">
        <f>IFERROR(Inv_SY!L7/Inv_SY!$Q7-1,"")</f>
        <v/>
      </c>
      <c r="S6" s="9" t="str">
        <f>IFERROR(Inv_SY!M7/Inv_SY!$Q7-1,"")</f>
        <v/>
      </c>
      <c r="T6" s="9" t="str">
        <f>IFERROR(Inv_SY!N7/Inv_SY!$Q7-1,"")</f>
        <v/>
      </c>
      <c r="U6" s="52" t="str">
        <f>IFERROR(Inv_SY!O7/Inv_SY!$Q7-1,"")</f>
        <v/>
      </c>
    </row>
    <row r="7" spans="1:21">
      <c r="A7" s="66" t="s">
        <v>208</v>
      </c>
      <c r="B7" s="66">
        <v>4</v>
      </c>
      <c r="C7" s="66">
        <v>2022</v>
      </c>
      <c r="D7" s="66" t="s">
        <v>209</v>
      </c>
      <c r="E7" s="66" t="s">
        <v>209</v>
      </c>
      <c r="F7" s="67">
        <v>44652</v>
      </c>
      <c r="G7" s="66">
        <f t="shared" si="0"/>
        <v>30</v>
      </c>
      <c r="H7" s="68">
        <f t="shared" si="1"/>
        <v>44657</v>
      </c>
      <c r="I7" s="155">
        <f>_xlfn.XLOOKUP(Table5[[#This Row],[Month Year]],'Modelling New'!D:D,'Modelling New'!N:N)</f>
        <v>10.507</v>
      </c>
      <c r="J7" s="9" t="str">
        <f>IFERROR(Inv_SY!J8/Inv_SY!$P8-1,"")</f>
        <v/>
      </c>
      <c r="K7" s="9" t="str">
        <f>IFERROR(Inv_SY!K8/Inv_SY!$P8-1,"")</f>
        <v/>
      </c>
      <c r="L7" s="9" t="str">
        <f>IFERROR(Inv_SY!L8/Inv_SY!$P8-1,"")</f>
        <v/>
      </c>
      <c r="M7" s="9" t="str">
        <f>IFERROR(Inv_SY!M8/Inv_SY!$P8-1,"")</f>
        <v/>
      </c>
      <c r="N7" s="9" t="str">
        <f>IFERROR(Inv_SY!N8/Inv_SY!$P8-1,"")</f>
        <v/>
      </c>
      <c r="O7" s="9" t="str">
        <f>IFERROR(Inv_SY!O8/Inv_SY!$P8-1,"")</f>
        <v/>
      </c>
      <c r="P7" s="9" t="str">
        <f>IFERROR(Inv_SY!J8/Inv_SY!$Q8-1,"")</f>
        <v/>
      </c>
      <c r="Q7" s="9" t="str">
        <f>IFERROR(Inv_SY!K8/Inv_SY!$Q8-1,"")</f>
        <v/>
      </c>
      <c r="R7" s="9" t="str">
        <f>IFERROR(Inv_SY!L8/Inv_SY!$Q8-1,"")</f>
        <v/>
      </c>
      <c r="S7" s="9" t="str">
        <f>IFERROR(Inv_SY!M8/Inv_SY!$Q8-1,"")</f>
        <v/>
      </c>
      <c r="T7" s="9" t="str">
        <f>IFERROR(Inv_SY!N8/Inv_SY!$Q8-1,"")</f>
        <v/>
      </c>
      <c r="U7" s="52" t="str">
        <f>IFERROR(Inv_SY!O8/Inv_SY!$Q8-1,"")</f>
        <v/>
      </c>
    </row>
    <row r="8" spans="1:21">
      <c r="A8" s="63" t="s">
        <v>208</v>
      </c>
      <c r="B8" s="63">
        <v>4</v>
      </c>
      <c r="C8" s="63">
        <v>2022</v>
      </c>
      <c r="D8" s="63" t="s">
        <v>209</v>
      </c>
      <c r="E8" s="63" t="s">
        <v>209</v>
      </c>
      <c r="F8" s="64">
        <v>44652</v>
      </c>
      <c r="G8" s="63">
        <f t="shared" si="0"/>
        <v>30</v>
      </c>
      <c r="H8" s="65">
        <f t="shared" si="1"/>
        <v>44658</v>
      </c>
      <c r="I8" s="154">
        <f>_xlfn.XLOOKUP(Table5[[#This Row],[Month Year]],'Modelling New'!D:D,'Modelling New'!N:N)</f>
        <v>10.507</v>
      </c>
      <c r="J8" s="9" t="str">
        <f>IFERROR(Inv_SY!J9/Inv_SY!$P9-1,"")</f>
        <v/>
      </c>
      <c r="K8" s="9" t="str">
        <f>IFERROR(Inv_SY!K9/Inv_SY!$P9-1,"")</f>
        <v/>
      </c>
      <c r="L8" s="9" t="str">
        <f>IFERROR(Inv_SY!L9/Inv_SY!$P9-1,"")</f>
        <v/>
      </c>
      <c r="M8" s="9" t="str">
        <f>IFERROR(Inv_SY!M9/Inv_SY!$P9-1,"")</f>
        <v/>
      </c>
      <c r="N8" s="9" t="str">
        <f>IFERROR(Inv_SY!N9/Inv_SY!$P9-1,"")</f>
        <v/>
      </c>
      <c r="O8" s="9" t="str">
        <f>IFERROR(Inv_SY!O9/Inv_SY!$P9-1,"")</f>
        <v/>
      </c>
      <c r="P8" s="9" t="str">
        <f>IFERROR(Inv_SY!J9/Inv_SY!$Q9-1,"")</f>
        <v/>
      </c>
      <c r="Q8" s="9" t="str">
        <f>IFERROR(Inv_SY!K9/Inv_SY!$Q9-1,"")</f>
        <v/>
      </c>
      <c r="R8" s="9" t="str">
        <f>IFERROR(Inv_SY!L9/Inv_SY!$Q9-1,"")</f>
        <v/>
      </c>
      <c r="S8" s="9" t="str">
        <f>IFERROR(Inv_SY!M9/Inv_SY!$Q9-1,"")</f>
        <v/>
      </c>
      <c r="T8" s="9" t="str">
        <f>IFERROR(Inv_SY!N9/Inv_SY!$Q9-1,"")</f>
        <v/>
      </c>
      <c r="U8" s="52" t="str">
        <f>IFERROR(Inv_SY!O9/Inv_SY!$Q9-1,"")</f>
        <v/>
      </c>
    </row>
    <row r="9" spans="1:21">
      <c r="A9" s="66" t="s">
        <v>208</v>
      </c>
      <c r="B9" s="66">
        <v>4</v>
      </c>
      <c r="C9" s="66">
        <v>2022</v>
      </c>
      <c r="D9" s="66" t="s">
        <v>209</v>
      </c>
      <c r="E9" s="66" t="s">
        <v>209</v>
      </c>
      <c r="F9" s="67">
        <v>44652</v>
      </c>
      <c r="G9" s="66">
        <f t="shared" si="0"/>
        <v>30</v>
      </c>
      <c r="H9" s="68">
        <f t="shared" si="1"/>
        <v>44659</v>
      </c>
      <c r="I9" s="155">
        <f>_xlfn.XLOOKUP(Table5[[#This Row],[Month Year]],'Modelling New'!D:D,'Modelling New'!N:N)</f>
        <v>10.507</v>
      </c>
      <c r="J9" s="9" t="str">
        <f>IFERROR(Inv_SY!J10/Inv_SY!$P10-1,"")</f>
        <v/>
      </c>
      <c r="K9" s="9" t="str">
        <f>IFERROR(Inv_SY!K10/Inv_SY!$P10-1,"")</f>
        <v/>
      </c>
      <c r="L9" s="9" t="str">
        <f>IFERROR(Inv_SY!L10/Inv_SY!$P10-1,"")</f>
        <v/>
      </c>
      <c r="M9" s="9" t="str">
        <f>IFERROR(Inv_SY!M10/Inv_SY!$P10-1,"")</f>
        <v/>
      </c>
      <c r="N9" s="9" t="str">
        <f>IFERROR(Inv_SY!N10/Inv_SY!$P10-1,"")</f>
        <v/>
      </c>
      <c r="O9" s="9" t="str">
        <f>IFERROR(Inv_SY!O10/Inv_SY!$P10-1,"")</f>
        <v/>
      </c>
      <c r="P9" s="9" t="str">
        <f>IFERROR(Inv_SY!J10/Inv_SY!$Q10-1,"")</f>
        <v/>
      </c>
      <c r="Q9" s="9" t="str">
        <f>IFERROR(Inv_SY!K10/Inv_SY!$Q10-1,"")</f>
        <v/>
      </c>
      <c r="R9" s="9" t="str">
        <f>IFERROR(Inv_SY!L10/Inv_SY!$Q10-1,"")</f>
        <v/>
      </c>
      <c r="S9" s="9" t="str">
        <f>IFERROR(Inv_SY!M10/Inv_SY!$Q10-1,"")</f>
        <v/>
      </c>
      <c r="T9" s="9" t="str">
        <f>IFERROR(Inv_SY!N10/Inv_SY!$Q10-1,"")</f>
        <v/>
      </c>
      <c r="U9" s="52" t="str">
        <f>IFERROR(Inv_SY!O10/Inv_SY!$Q10-1,"")</f>
        <v/>
      </c>
    </row>
    <row r="10" spans="1:21">
      <c r="A10" s="63" t="s">
        <v>208</v>
      </c>
      <c r="B10" s="63">
        <v>4</v>
      </c>
      <c r="C10" s="63">
        <v>2022</v>
      </c>
      <c r="D10" s="63" t="s">
        <v>209</v>
      </c>
      <c r="E10" s="63" t="s">
        <v>209</v>
      </c>
      <c r="F10" s="64">
        <v>44652</v>
      </c>
      <c r="G10" s="63">
        <f t="shared" si="0"/>
        <v>30</v>
      </c>
      <c r="H10" s="65">
        <f t="shared" si="1"/>
        <v>44660</v>
      </c>
      <c r="I10" s="154">
        <f>_xlfn.XLOOKUP(Table5[[#This Row],[Month Year]],'Modelling New'!D:D,'Modelling New'!N:N)</f>
        <v>10.507</v>
      </c>
      <c r="J10" s="9" t="str">
        <f>IFERROR(Inv_SY!J11/Inv_SY!$P11-1,"")</f>
        <v/>
      </c>
      <c r="K10" s="9" t="str">
        <f>IFERROR(Inv_SY!K11/Inv_SY!$P11-1,"")</f>
        <v/>
      </c>
      <c r="L10" s="9" t="str">
        <f>IFERROR(Inv_SY!L11/Inv_SY!$P11-1,"")</f>
        <v/>
      </c>
      <c r="M10" s="9" t="str">
        <f>IFERROR(Inv_SY!M11/Inv_SY!$P11-1,"")</f>
        <v/>
      </c>
      <c r="N10" s="9" t="str">
        <f>IFERROR(Inv_SY!N11/Inv_SY!$P11-1,"")</f>
        <v/>
      </c>
      <c r="O10" s="9" t="str">
        <f>IFERROR(Inv_SY!O11/Inv_SY!$P11-1,"")</f>
        <v/>
      </c>
      <c r="P10" s="9" t="str">
        <f>IFERROR(Inv_SY!J11/Inv_SY!$Q11-1,"")</f>
        <v/>
      </c>
      <c r="Q10" s="9" t="str">
        <f>IFERROR(Inv_SY!K11/Inv_SY!$Q11-1,"")</f>
        <v/>
      </c>
      <c r="R10" s="9" t="str">
        <f>IFERROR(Inv_SY!L11/Inv_SY!$Q11-1,"")</f>
        <v/>
      </c>
      <c r="S10" s="9" t="str">
        <f>IFERROR(Inv_SY!M11/Inv_SY!$Q11-1,"")</f>
        <v/>
      </c>
      <c r="T10" s="9" t="str">
        <f>IFERROR(Inv_SY!N11/Inv_SY!$Q11-1,"")</f>
        <v/>
      </c>
      <c r="U10" s="52" t="str">
        <f>IFERROR(Inv_SY!O11/Inv_SY!$Q11-1,"")</f>
        <v/>
      </c>
    </row>
    <row r="11" spans="1:21">
      <c r="A11" s="66" t="s">
        <v>208</v>
      </c>
      <c r="B11" s="66">
        <v>4</v>
      </c>
      <c r="C11" s="66">
        <v>2022</v>
      </c>
      <c r="D11" s="66" t="s">
        <v>209</v>
      </c>
      <c r="E11" s="66" t="s">
        <v>209</v>
      </c>
      <c r="F11" s="67">
        <v>44652</v>
      </c>
      <c r="G11" s="66">
        <f t="shared" si="0"/>
        <v>30</v>
      </c>
      <c r="H11" s="68">
        <f t="shared" si="1"/>
        <v>44661</v>
      </c>
      <c r="I11" s="155">
        <f>_xlfn.XLOOKUP(Table5[[#This Row],[Month Year]],'Modelling New'!D:D,'Modelling New'!N:N)</f>
        <v>10.507</v>
      </c>
      <c r="J11" s="9" t="str">
        <f>IFERROR(Inv_SY!J12/Inv_SY!$P12-1,"")</f>
        <v/>
      </c>
      <c r="K11" s="9" t="str">
        <f>IFERROR(Inv_SY!K12/Inv_SY!$P12-1,"")</f>
        <v/>
      </c>
      <c r="L11" s="9" t="str">
        <f>IFERROR(Inv_SY!L12/Inv_SY!$P12-1,"")</f>
        <v/>
      </c>
      <c r="M11" s="9" t="str">
        <f>IFERROR(Inv_SY!M12/Inv_SY!$P12-1,"")</f>
        <v/>
      </c>
      <c r="N11" s="9" t="str">
        <f>IFERROR(Inv_SY!N12/Inv_SY!$P12-1,"")</f>
        <v/>
      </c>
      <c r="O11" s="9" t="str">
        <f>IFERROR(Inv_SY!O12/Inv_SY!$P12-1,"")</f>
        <v/>
      </c>
      <c r="P11" s="9" t="str">
        <f>IFERROR(Inv_SY!J12/Inv_SY!$Q12-1,"")</f>
        <v/>
      </c>
      <c r="Q11" s="9" t="str">
        <f>IFERROR(Inv_SY!K12/Inv_SY!$Q12-1,"")</f>
        <v/>
      </c>
      <c r="R11" s="9" t="str">
        <f>IFERROR(Inv_SY!L12/Inv_SY!$Q12-1,"")</f>
        <v/>
      </c>
      <c r="S11" s="9" t="str">
        <f>IFERROR(Inv_SY!M12/Inv_SY!$Q12-1,"")</f>
        <v/>
      </c>
      <c r="T11" s="9" t="str">
        <f>IFERROR(Inv_SY!N12/Inv_SY!$Q12-1,"")</f>
        <v/>
      </c>
      <c r="U11" s="52" t="str">
        <f>IFERROR(Inv_SY!O12/Inv_SY!$Q12-1,"")</f>
        <v/>
      </c>
    </row>
    <row r="12" spans="1:21">
      <c r="A12" s="63" t="s">
        <v>208</v>
      </c>
      <c r="B12" s="63">
        <v>4</v>
      </c>
      <c r="C12" s="63">
        <v>2022</v>
      </c>
      <c r="D12" s="63" t="s">
        <v>209</v>
      </c>
      <c r="E12" s="63" t="s">
        <v>209</v>
      </c>
      <c r="F12" s="64">
        <v>44652</v>
      </c>
      <c r="G12" s="63">
        <f t="shared" si="0"/>
        <v>30</v>
      </c>
      <c r="H12" s="65">
        <f t="shared" si="1"/>
        <v>44662</v>
      </c>
      <c r="I12" s="154">
        <f>_xlfn.XLOOKUP(Table5[[#This Row],[Month Year]],'Modelling New'!D:D,'Modelling New'!N:N)</f>
        <v>10.507</v>
      </c>
      <c r="J12" s="9" t="str">
        <f>IFERROR(Inv_SY!J13/Inv_SY!$P13-1,"")</f>
        <v/>
      </c>
      <c r="K12" s="9" t="str">
        <f>IFERROR(Inv_SY!K13/Inv_SY!$P13-1,"")</f>
        <v/>
      </c>
      <c r="L12" s="9" t="str">
        <f>IFERROR(Inv_SY!L13/Inv_SY!$P13-1,"")</f>
        <v/>
      </c>
      <c r="M12" s="9" t="str">
        <f>IFERROR(Inv_SY!M13/Inv_SY!$P13-1,"")</f>
        <v/>
      </c>
      <c r="N12" s="9" t="str">
        <f>IFERROR(Inv_SY!N13/Inv_SY!$P13-1,"")</f>
        <v/>
      </c>
      <c r="O12" s="9" t="str">
        <f>IFERROR(Inv_SY!O13/Inv_SY!$P13-1,"")</f>
        <v/>
      </c>
      <c r="P12" s="9" t="str">
        <f>IFERROR(Inv_SY!J13/Inv_SY!$Q13-1,"")</f>
        <v/>
      </c>
      <c r="Q12" s="9" t="str">
        <f>IFERROR(Inv_SY!K13/Inv_SY!$Q13-1,"")</f>
        <v/>
      </c>
      <c r="R12" s="9" t="str">
        <f>IFERROR(Inv_SY!L13/Inv_SY!$Q13-1,"")</f>
        <v/>
      </c>
      <c r="S12" s="9" t="str">
        <f>IFERROR(Inv_SY!M13/Inv_SY!$Q13-1,"")</f>
        <v/>
      </c>
      <c r="T12" s="9" t="str">
        <f>IFERROR(Inv_SY!N13/Inv_SY!$Q13-1,"")</f>
        <v/>
      </c>
      <c r="U12" s="52" t="str">
        <f>IFERROR(Inv_SY!O13/Inv_SY!$Q13-1,"")</f>
        <v/>
      </c>
    </row>
    <row r="13" spans="1:21">
      <c r="A13" s="66" t="s">
        <v>208</v>
      </c>
      <c r="B13" s="66">
        <v>4</v>
      </c>
      <c r="C13" s="66">
        <v>2022</v>
      </c>
      <c r="D13" s="66" t="s">
        <v>209</v>
      </c>
      <c r="E13" s="66" t="s">
        <v>209</v>
      </c>
      <c r="F13" s="67">
        <v>44652</v>
      </c>
      <c r="G13" s="66">
        <f t="shared" si="0"/>
        <v>30</v>
      </c>
      <c r="H13" s="68">
        <f t="shared" si="1"/>
        <v>44663</v>
      </c>
      <c r="I13" s="155">
        <f>_xlfn.XLOOKUP(Table5[[#This Row],[Month Year]],'Modelling New'!D:D,'Modelling New'!N:N)</f>
        <v>10.507</v>
      </c>
      <c r="J13" s="9" t="str">
        <f>IFERROR(Inv_SY!J14/Inv_SY!$P14-1,"")</f>
        <v/>
      </c>
      <c r="K13" s="9" t="str">
        <f>IFERROR(Inv_SY!K14/Inv_SY!$P14-1,"")</f>
        <v/>
      </c>
      <c r="L13" s="9" t="str">
        <f>IFERROR(Inv_SY!L14/Inv_SY!$P14-1,"")</f>
        <v/>
      </c>
      <c r="M13" s="9" t="str">
        <f>IFERROR(Inv_SY!M14/Inv_SY!$P14-1,"")</f>
        <v/>
      </c>
      <c r="N13" s="9" t="str">
        <f>IFERROR(Inv_SY!N14/Inv_SY!$P14-1,"")</f>
        <v/>
      </c>
      <c r="O13" s="9" t="str">
        <f>IFERROR(Inv_SY!O14/Inv_SY!$P14-1,"")</f>
        <v/>
      </c>
      <c r="P13" s="9" t="str">
        <f>IFERROR(Inv_SY!J14/Inv_SY!$Q14-1,"")</f>
        <v/>
      </c>
      <c r="Q13" s="9" t="str">
        <f>IFERROR(Inv_SY!K14/Inv_SY!$Q14-1,"")</f>
        <v/>
      </c>
      <c r="R13" s="9" t="str">
        <f>IFERROR(Inv_SY!L14/Inv_SY!$Q14-1,"")</f>
        <v/>
      </c>
      <c r="S13" s="9" t="str">
        <f>IFERROR(Inv_SY!M14/Inv_SY!$Q14-1,"")</f>
        <v/>
      </c>
      <c r="T13" s="9" t="str">
        <f>IFERROR(Inv_SY!N14/Inv_SY!$Q14-1,"")</f>
        <v/>
      </c>
      <c r="U13" s="52" t="str">
        <f>IFERROR(Inv_SY!O14/Inv_SY!$Q14-1,"")</f>
        <v/>
      </c>
    </row>
    <row r="14" spans="1:21">
      <c r="A14" s="63" t="s">
        <v>208</v>
      </c>
      <c r="B14" s="63">
        <v>4</v>
      </c>
      <c r="C14" s="63">
        <v>2022</v>
      </c>
      <c r="D14" s="63" t="s">
        <v>209</v>
      </c>
      <c r="E14" s="63" t="s">
        <v>209</v>
      </c>
      <c r="F14" s="64">
        <v>44652</v>
      </c>
      <c r="G14" s="63">
        <f t="shared" si="0"/>
        <v>30</v>
      </c>
      <c r="H14" s="65">
        <f t="shared" si="1"/>
        <v>44664</v>
      </c>
      <c r="I14" s="154">
        <f>_xlfn.XLOOKUP(Table5[[#This Row],[Month Year]],'Modelling New'!D:D,'Modelling New'!N:N)</f>
        <v>10.507</v>
      </c>
      <c r="J14" s="9" t="str">
        <f>IFERROR(Inv_SY!J15/Inv_SY!$P15-1,"")</f>
        <v/>
      </c>
      <c r="K14" s="9" t="str">
        <f>IFERROR(Inv_SY!K15/Inv_SY!$P15-1,"")</f>
        <v/>
      </c>
      <c r="L14" s="9" t="str">
        <f>IFERROR(Inv_SY!L15/Inv_SY!$P15-1,"")</f>
        <v/>
      </c>
      <c r="M14" s="9" t="str">
        <f>IFERROR(Inv_SY!M15/Inv_SY!$P15-1,"")</f>
        <v/>
      </c>
      <c r="N14" s="9" t="str">
        <f>IFERROR(Inv_SY!N15/Inv_SY!$P15-1,"")</f>
        <v/>
      </c>
      <c r="O14" s="9" t="str">
        <f>IFERROR(Inv_SY!O15/Inv_SY!$P15-1,"")</f>
        <v/>
      </c>
      <c r="P14" s="9" t="str">
        <f>IFERROR(Inv_SY!J15/Inv_SY!$Q15-1,"")</f>
        <v/>
      </c>
      <c r="Q14" s="9" t="str">
        <f>IFERROR(Inv_SY!K15/Inv_SY!$Q15-1,"")</f>
        <v/>
      </c>
      <c r="R14" s="9" t="str">
        <f>IFERROR(Inv_SY!L15/Inv_SY!$Q15-1,"")</f>
        <v/>
      </c>
      <c r="S14" s="9" t="str">
        <f>IFERROR(Inv_SY!M15/Inv_SY!$Q15-1,"")</f>
        <v/>
      </c>
      <c r="T14" s="9" t="str">
        <f>IFERROR(Inv_SY!N15/Inv_SY!$Q15-1,"")</f>
        <v/>
      </c>
      <c r="U14" s="52" t="str">
        <f>IFERROR(Inv_SY!O15/Inv_SY!$Q15-1,"")</f>
        <v/>
      </c>
    </row>
    <row r="15" spans="1:21">
      <c r="A15" s="66" t="s">
        <v>208</v>
      </c>
      <c r="B15" s="66">
        <v>4</v>
      </c>
      <c r="C15" s="66">
        <v>2022</v>
      </c>
      <c r="D15" s="66" t="s">
        <v>209</v>
      </c>
      <c r="E15" s="66" t="s">
        <v>209</v>
      </c>
      <c r="F15" s="67">
        <v>44652</v>
      </c>
      <c r="G15" s="66">
        <f t="shared" si="0"/>
        <v>30</v>
      </c>
      <c r="H15" s="68">
        <f t="shared" si="1"/>
        <v>44665</v>
      </c>
      <c r="I15" s="155">
        <f>_xlfn.XLOOKUP(Table5[[#This Row],[Month Year]],'Modelling New'!D:D,'Modelling New'!N:N)</f>
        <v>10.507</v>
      </c>
      <c r="J15" s="9" t="str">
        <f>IFERROR(Inv_SY!J16/Inv_SY!$P16-1,"")</f>
        <v/>
      </c>
      <c r="K15" s="9" t="str">
        <f>IFERROR(Inv_SY!K16/Inv_SY!$P16-1,"")</f>
        <v/>
      </c>
      <c r="L15" s="9" t="str">
        <f>IFERROR(Inv_SY!L16/Inv_SY!$P16-1,"")</f>
        <v/>
      </c>
      <c r="M15" s="9" t="str">
        <f>IFERROR(Inv_SY!M16/Inv_SY!$P16-1,"")</f>
        <v/>
      </c>
      <c r="N15" s="9" t="str">
        <f>IFERROR(Inv_SY!N16/Inv_SY!$P16-1,"")</f>
        <v/>
      </c>
      <c r="O15" s="9" t="str">
        <f>IFERROR(Inv_SY!O16/Inv_SY!$P16-1,"")</f>
        <v/>
      </c>
      <c r="P15" s="9" t="str">
        <f>IFERROR(Inv_SY!J16/Inv_SY!$Q16-1,"")</f>
        <v/>
      </c>
      <c r="Q15" s="9" t="str">
        <f>IFERROR(Inv_SY!K16/Inv_SY!$Q16-1,"")</f>
        <v/>
      </c>
      <c r="R15" s="9" t="str">
        <f>IFERROR(Inv_SY!L16/Inv_SY!$Q16-1,"")</f>
        <v/>
      </c>
      <c r="S15" s="9" t="str">
        <f>IFERROR(Inv_SY!M16/Inv_SY!$Q16-1,"")</f>
        <v/>
      </c>
      <c r="T15" s="9" t="str">
        <f>IFERROR(Inv_SY!N16/Inv_SY!$Q16-1,"")</f>
        <v/>
      </c>
      <c r="U15" s="52" t="str">
        <f>IFERROR(Inv_SY!O16/Inv_SY!$Q16-1,"")</f>
        <v/>
      </c>
    </row>
    <row r="16" spans="1:21">
      <c r="A16" s="63" t="s">
        <v>208</v>
      </c>
      <c r="B16" s="63">
        <v>4</v>
      </c>
      <c r="C16" s="63">
        <v>2022</v>
      </c>
      <c r="D16" s="63" t="s">
        <v>209</v>
      </c>
      <c r="E16" s="63" t="s">
        <v>209</v>
      </c>
      <c r="F16" s="64">
        <v>44652</v>
      </c>
      <c r="G16" s="63">
        <f t="shared" si="0"/>
        <v>30</v>
      </c>
      <c r="H16" s="65">
        <f t="shared" si="1"/>
        <v>44666</v>
      </c>
      <c r="I16" s="154">
        <f>_xlfn.XLOOKUP(Table5[[#This Row],[Month Year]],'Modelling New'!D:D,'Modelling New'!N:N)</f>
        <v>10.507</v>
      </c>
      <c r="J16" s="9" t="str">
        <f>IFERROR(Inv_SY!J17/Inv_SY!$P17-1,"")</f>
        <v/>
      </c>
      <c r="K16" s="9" t="str">
        <f>IFERROR(Inv_SY!K17/Inv_SY!$P17-1,"")</f>
        <v/>
      </c>
      <c r="L16" s="9" t="str">
        <f>IFERROR(Inv_SY!L17/Inv_SY!$P17-1,"")</f>
        <v/>
      </c>
      <c r="M16" s="9" t="str">
        <f>IFERROR(Inv_SY!M17/Inv_SY!$P17-1,"")</f>
        <v/>
      </c>
      <c r="N16" s="9" t="str">
        <f>IFERROR(Inv_SY!N17/Inv_SY!$P17-1,"")</f>
        <v/>
      </c>
      <c r="O16" s="9" t="str">
        <f>IFERROR(Inv_SY!O17/Inv_SY!$P17-1,"")</f>
        <v/>
      </c>
      <c r="P16" s="9" t="str">
        <f>IFERROR(Inv_SY!J17/Inv_SY!$Q17-1,"")</f>
        <v/>
      </c>
      <c r="Q16" s="9" t="str">
        <f>IFERROR(Inv_SY!K17/Inv_SY!$Q17-1,"")</f>
        <v/>
      </c>
      <c r="R16" s="9" t="str">
        <f>IFERROR(Inv_SY!L17/Inv_SY!$Q17-1,"")</f>
        <v/>
      </c>
      <c r="S16" s="9" t="str">
        <f>IFERROR(Inv_SY!M17/Inv_SY!$Q17-1,"")</f>
        <v/>
      </c>
      <c r="T16" s="9" t="str">
        <f>IFERROR(Inv_SY!N17/Inv_SY!$Q17-1,"")</f>
        <v/>
      </c>
      <c r="U16" s="52" t="str">
        <f>IFERROR(Inv_SY!O17/Inv_SY!$Q17-1,"")</f>
        <v/>
      </c>
    </row>
    <row r="17" spans="1:21">
      <c r="A17" s="66" t="s">
        <v>208</v>
      </c>
      <c r="B17" s="66">
        <v>4</v>
      </c>
      <c r="C17" s="66">
        <v>2022</v>
      </c>
      <c r="D17" s="66" t="s">
        <v>209</v>
      </c>
      <c r="E17" s="66" t="s">
        <v>209</v>
      </c>
      <c r="F17" s="67">
        <v>44652</v>
      </c>
      <c r="G17" s="66">
        <f t="shared" si="0"/>
        <v>30</v>
      </c>
      <c r="H17" s="68">
        <f t="shared" si="1"/>
        <v>44667</v>
      </c>
      <c r="I17" s="155">
        <f>_xlfn.XLOOKUP(Table5[[#This Row],[Month Year]],'Modelling New'!D:D,'Modelling New'!N:N)</f>
        <v>10.507</v>
      </c>
      <c r="J17" s="9" t="str">
        <f>IFERROR(Inv_SY!J18/Inv_SY!$P18-1,"")</f>
        <v/>
      </c>
      <c r="K17" s="9" t="str">
        <f>IFERROR(Inv_SY!K18/Inv_SY!$P18-1,"")</f>
        <v/>
      </c>
      <c r="L17" s="9" t="str">
        <f>IFERROR(Inv_SY!L18/Inv_SY!$P18-1,"")</f>
        <v/>
      </c>
      <c r="M17" s="9" t="str">
        <f>IFERROR(Inv_SY!M18/Inv_SY!$P18-1,"")</f>
        <v/>
      </c>
      <c r="N17" s="9" t="str">
        <f>IFERROR(Inv_SY!N18/Inv_SY!$P18-1,"")</f>
        <v/>
      </c>
      <c r="O17" s="9" t="str">
        <f>IFERROR(Inv_SY!O18/Inv_SY!$P18-1,"")</f>
        <v/>
      </c>
      <c r="P17" s="9" t="str">
        <f>IFERROR(Inv_SY!J18/Inv_SY!$Q18-1,"")</f>
        <v/>
      </c>
      <c r="Q17" s="9" t="str">
        <f>IFERROR(Inv_SY!K18/Inv_SY!$Q18-1,"")</f>
        <v/>
      </c>
      <c r="R17" s="9" t="str">
        <f>IFERROR(Inv_SY!L18/Inv_SY!$Q18-1,"")</f>
        <v/>
      </c>
      <c r="S17" s="9" t="str">
        <f>IFERROR(Inv_SY!M18/Inv_SY!$Q18-1,"")</f>
        <v/>
      </c>
      <c r="T17" s="9" t="str">
        <f>IFERROR(Inv_SY!N18/Inv_SY!$Q18-1,"")</f>
        <v/>
      </c>
      <c r="U17" s="52" t="str">
        <f>IFERROR(Inv_SY!O18/Inv_SY!$Q18-1,"")</f>
        <v/>
      </c>
    </row>
    <row r="18" spans="1:21">
      <c r="A18" s="63" t="s">
        <v>208</v>
      </c>
      <c r="B18" s="63">
        <v>4</v>
      </c>
      <c r="C18" s="63">
        <v>2022</v>
      </c>
      <c r="D18" s="63" t="s">
        <v>209</v>
      </c>
      <c r="E18" s="63" t="s">
        <v>209</v>
      </c>
      <c r="F18" s="64">
        <v>44652</v>
      </c>
      <c r="G18" s="63">
        <f t="shared" si="0"/>
        <v>30</v>
      </c>
      <c r="H18" s="65">
        <f t="shared" si="1"/>
        <v>44668</v>
      </c>
      <c r="I18" s="154">
        <f>_xlfn.XLOOKUP(Table5[[#This Row],[Month Year]],'Modelling New'!D:D,'Modelling New'!N:N)</f>
        <v>10.507</v>
      </c>
      <c r="J18" s="9" t="str">
        <f>IFERROR(Inv_SY!J19/Inv_SY!$P19-1,"")</f>
        <v/>
      </c>
      <c r="K18" s="9" t="str">
        <f>IFERROR(Inv_SY!K19/Inv_SY!$P19-1,"")</f>
        <v/>
      </c>
      <c r="L18" s="9" t="str">
        <f>IFERROR(Inv_SY!L19/Inv_SY!$P19-1,"")</f>
        <v/>
      </c>
      <c r="M18" s="9" t="str">
        <f>IFERROR(Inv_SY!M19/Inv_SY!$P19-1,"")</f>
        <v/>
      </c>
      <c r="N18" s="9" t="str">
        <f>IFERROR(Inv_SY!N19/Inv_SY!$P19-1,"")</f>
        <v/>
      </c>
      <c r="O18" s="9" t="str">
        <f>IFERROR(Inv_SY!O19/Inv_SY!$P19-1,"")</f>
        <v/>
      </c>
      <c r="P18" s="9" t="str">
        <f>IFERROR(Inv_SY!J19/Inv_SY!$Q19-1,"")</f>
        <v/>
      </c>
      <c r="Q18" s="9" t="str">
        <f>IFERROR(Inv_SY!K19/Inv_SY!$Q19-1,"")</f>
        <v/>
      </c>
      <c r="R18" s="9" t="str">
        <f>IFERROR(Inv_SY!L19/Inv_SY!$Q19-1,"")</f>
        <v/>
      </c>
      <c r="S18" s="9" t="str">
        <f>IFERROR(Inv_SY!M19/Inv_SY!$Q19-1,"")</f>
        <v/>
      </c>
      <c r="T18" s="9" t="str">
        <f>IFERROR(Inv_SY!N19/Inv_SY!$Q19-1,"")</f>
        <v/>
      </c>
      <c r="U18" s="52" t="str">
        <f>IFERROR(Inv_SY!O19/Inv_SY!$Q19-1,"")</f>
        <v/>
      </c>
    </row>
    <row r="19" spans="1:21">
      <c r="A19" s="66" t="s">
        <v>208</v>
      </c>
      <c r="B19" s="66">
        <v>4</v>
      </c>
      <c r="C19" s="66">
        <v>2022</v>
      </c>
      <c r="D19" s="66" t="s">
        <v>209</v>
      </c>
      <c r="E19" s="66" t="s">
        <v>209</v>
      </c>
      <c r="F19" s="67">
        <v>44652</v>
      </c>
      <c r="G19" s="66">
        <f t="shared" si="0"/>
        <v>30</v>
      </c>
      <c r="H19" s="68">
        <f t="shared" si="1"/>
        <v>44669</v>
      </c>
      <c r="I19" s="155">
        <f>_xlfn.XLOOKUP(Table5[[#This Row],[Month Year]],'Modelling New'!D:D,'Modelling New'!N:N)</f>
        <v>10.507</v>
      </c>
      <c r="J19" s="9" t="str">
        <f>IFERROR(Inv_SY!J20/Inv_SY!$P20-1,"")</f>
        <v/>
      </c>
      <c r="K19" s="9" t="str">
        <f>IFERROR(Inv_SY!K20/Inv_SY!$P20-1,"")</f>
        <v/>
      </c>
      <c r="L19" s="9" t="str">
        <f>IFERROR(Inv_SY!L20/Inv_SY!$P20-1,"")</f>
        <v/>
      </c>
      <c r="M19" s="9" t="str">
        <f>IFERROR(Inv_SY!M20/Inv_SY!$P20-1,"")</f>
        <v/>
      </c>
      <c r="N19" s="9" t="str">
        <f>IFERROR(Inv_SY!N20/Inv_SY!$P20-1,"")</f>
        <v/>
      </c>
      <c r="O19" s="9" t="str">
        <f>IFERROR(Inv_SY!O20/Inv_SY!$P20-1,"")</f>
        <v/>
      </c>
      <c r="P19" s="9" t="str">
        <f>IFERROR(Inv_SY!J20/Inv_SY!$Q20-1,"")</f>
        <v/>
      </c>
      <c r="Q19" s="9" t="str">
        <f>IFERROR(Inv_SY!K20/Inv_SY!$Q20-1,"")</f>
        <v/>
      </c>
      <c r="R19" s="9" t="str">
        <f>IFERROR(Inv_SY!L20/Inv_SY!$Q20-1,"")</f>
        <v/>
      </c>
      <c r="S19" s="9" t="str">
        <f>IFERROR(Inv_SY!M20/Inv_SY!$Q20-1,"")</f>
        <v/>
      </c>
      <c r="T19" s="9" t="str">
        <f>IFERROR(Inv_SY!N20/Inv_SY!$Q20-1,"")</f>
        <v/>
      </c>
      <c r="U19" s="52" t="str">
        <f>IFERROR(Inv_SY!O20/Inv_SY!$Q20-1,"")</f>
        <v/>
      </c>
    </row>
    <row r="20" spans="1:21">
      <c r="A20" s="63" t="s">
        <v>208</v>
      </c>
      <c r="B20" s="63">
        <v>4</v>
      </c>
      <c r="C20" s="63">
        <v>2022</v>
      </c>
      <c r="D20" s="63" t="s">
        <v>209</v>
      </c>
      <c r="E20" s="63" t="s">
        <v>209</v>
      </c>
      <c r="F20" s="64">
        <v>44652</v>
      </c>
      <c r="G20" s="63">
        <f t="shared" si="0"/>
        <v>30</v>
      </c>
      <c r="H20" s="65">
        <f t="shared" si="1"/>
        <v>44670</v>
      </c>
      <c r="I20" s="154">
        <f>_xlfn.XLOOKUP(Table5[[#This Row],[Month Year]],'Modelling New'!D:D,'Modelling New'!N:N)</f>
        <v>10.507</v>
      </c>
      <c r="J20" s="9" t="str">
        <f>IFERROR(Inv_SY!J21/Inv_SY!$P21-1,"")</f>
        <v/>
      </c>
      <c r="K20" s="9" t="str">
        <f>IFERROR(Inv_SY!K21/Inv_SY!$P21-1,"")</f>
        <v/>
      </c>
      <c r="L20" s="9" t="str">
        <f>IFERROR(Inv_SY!L21/Inv_SY!$P21-1,"")</f>
        <v/>
      </c>
      <c r="M20" s="9" t="str">
        <f>IFERROR(Inv_SY!M21/Inv_SY!$P21-1,"")</f>
        <v/>
      </c>
      <c r="N20" s="9" t="str">
        <f>IFERROR(Inv_SY!N21/Inv_SY!$P21-1,"")</f>
        <v/>
      </c>
      <c r="O20" s="9" t="str">
        <f>IFERROR(Inv_SY!O21/Inv_SY!$P21-1,"")</f>
        <v/>
      </c>
      <c r="P20" s="9" t="str">
        <f>IFERROR(Inv_SY!J21/Inv_SY!$Q21-1,"")</f>
        <v/>
      </c>
      <c r="Q20" s="9" t="str">
        <f>IFERROR(Inv_SY!K21/Inv_SY!$Q21-1,"")</f>
        <v/>
      </c>
      <c r="R20" s="9" t="str">
        <f>IFERROR(Inv_SY!L21/Inv_SY!$Q21-1,"")</f>
        <v/>
      </c>
      <c r="S20" s="9" t="str">
        <f>IFERROR(Inv_SY!M21/Inv_SY!$Q21-1,"")</f>
        <v/>
      </c>
      <c r="T20" s="9" t="str">
        <f>IFERROR(Inv_SY!N21/Inv_SY!$Q21-1,"")</f>
        <v/>
      </c>
      <c r="U20" s="52" t="str">
        <f>IFERROR(Inv_SY!O21/Inv_SY!$Q21-1,"")</f>
        <v/>
      </c>
    </row>
    <row r="21" spans="1:21">
      <c r="A21" s="66" t="s">
        <v>208</v>
      </c>
      <c r="B21" s="66">
        <v>4</v>
      </c>
      <c r="C21" s="66">
        <v>2022</v>
      </c>
      <c r="D21" s="66" t="s">
        <v>209</v>
      </c>
      <c r="E21" s="66" t="s">
        <v>209</v>
      </c>
      <c r="F21" s="67">
        <v>44652</v>
      </c>
      <c r="G21" s="66">
        <f t="shared" si="0"/>
        <v>30</v>
      </c>
      <c r="H21" s="68">
        <f t="shared" si="1"/>
        <v>44671</v>
      </c>
      <c r="I21" s="155">
        <f>_xlfn.XLOOKUP(Table5[[#This Row],[Month Year]],'Modelling New'!D:D,'Modelling New'!N:N)</f>
        <v>10.507</v>
      </c>
      <c r="J21" s="9" t="str">
        <f>IFERROR(Inv_SY!J22/Inv_SY!$P22-1,"")</f>
        <v/>
      </c>
      <c r="K21" s="9" t="str">
        <f>IFERROR(Inv_SY!K22/Inv_SY!$P22-1,"")</f>
        <v/>
      </c>
      <c r="L21" s="9" t="str">
        <f>IFERROR(Inv_SY!L22/Inv_SY!$P22-1,"")</f>
        <v/>
      </c>
      <c r="M21" s="9" t="str">
        <f>IFERROR(Inv_SY!M22/Inv_SY!$P22-1,"")</f>
        <v/>
      </c>
      <c r="N21" s="9" t="str">
        <f>IFERROR(Inv_SY!N22/Inv_SY!$P22-1,"")</f>
        <v/>
      </c>
      <c r="O21" s="9" t="str">
        <f>IFERROR(Inv_SY!O22/Inv_SY!$P22-1,"")</f>
        <v/>
      </c>
      <c r="P21" s="9" t="str">
        <f>IFERROR(Inv_SY!J22/Inv_SY!$Q22-1,"")</f>
        <v/>
      </c>
      <c r="Q21" s="9" t="str">
        <f>IFERROR(Inv_SY!K22/Inv_SY!$Q22-1,"")</f>
        <v/>
      </c>
      <c r="R21" s="9" t="str">
        <f>IFERROR(Inv_SY!L22/Inv_SY!$Q22-1,"")</f>
        <v/>
      </c>
      <c r="S21" s="9" t="str">
        <f>IFERROR(Inv_SY!M22/Inv_SY!$Q22-1,"")</f>
        <v/>
      </c>
      <c r="T21" s="9" t="str">
        <f>IFERROR(Inv_SY!N22/Inv_SY!$Q22-1,"")</f>
        <v/>
      </c>
      <c r="U21" s="52" t="str">
        <f>IFERROR(Inv_SY!O22/Inv_SY!$Q22-1,"")</f>
        <v/>
      </c>
    </row>
    <row r="22" spans="1:21">
      <c r="A22" s="63" t="s">
        <v>208</v>
      </c>
      <c r="B22" s="63">
        <v>4</v>
      </c>
      <c r="C22" s="63">
        <v>2022</v>
      </c>
      <c r="D22" s="63" t="s">
        <v>209</v>
      </c>
      <c r="E22" s="63" t="s">
        <v>209</v>
      </c>
      <c r="F22" s="64">
        <v>44652</v>
      </c>
      <c r="G22" s="63">
        <f t="shared" si="0"/>
        <v>30</v>
      </c>
      <c r="H22" s="65">
        <f t="shared" si="1"/>
        <v>44672</v>
      </c>
      <c r="I22" s="154">
        <f>_xlfn.XLOOKUP(Table5[[#This Row],[Month Year]],'Modelling New'!D:D,'Modelling New'!N:N)</f>
        <v>10.507</v>
      </c>
      <c r="J22" s="9" t="str">
        <f>IFERROR(Inv_SY!J23/Inv_SY!$P23-1,"")</f>
        <v/>
      </c>
      <c r="K22" s="9" t="str">
        <f>IFERROR(Inv_SY!K23/Inv_SY!$P23-1,"")</f>
        <v/>
      </c>
      <c r="L22" s="9" t="str">
        <f>IFERROR(Inv_SY!L23/Inv_SY!$P23-1,"")</f>
        <v/>
      </c>
      <c r="M22" s="9" t="str">
        <f>IFERROR(Inv_SY!M23/Inv_SY!$P23-1,"")</f>
        <v/>
      </c>
      <c r="N22" s="9" t="str">
        <f>IFERROR(Inv_SY!N23/Inv_SY!$P23-1,"")</f>
        <v/>
      </c>
      <c r="O22" s="9" t="str">
        <f>IFERROR(Inv_SY!O23/Inv_SY!$P23-1,"")</f>
        <v/>
      </c>
      <c r="P22" s="9" t="str">
        <f>IFERROR(Inv_SY!J23/Inv_SY!$Q23-1,"")</f>
        <v/>
      </c>
      <c r="Q22" s="9" t="str">
        <f>IFERROR(Inv_SY!K23/Inv_SY!$Q23-1,"")</f>
        <v/>
      </c>
      <c r="R22" s="9" t="str">
        <f>IFERROR(Inv_SY!L23/Inv_SY!$Q23-1,"")</f>
        <v/>
      </c>
      <c r="S22" s="9" t="str">
        <f>IFERROR(Inv_SY!M23/Inv_SY!$Q23-1,"")</f>
        <v/>
      </c>
      <c r="T22" s="9" t="str">
        <f>IFERROR(Inv_SY!N23/Inv_SY!$Q23-1,"")</f>
        <v/>
      </c>
      <c r="U22" s="52" t="str">
        <f>IFERROR(Inv_SY!O23/Inv_SY!$Q23-1,"")</f>
        <v/>
      </c>
    </row>
    <row r="23" spans="1:21">
      <c r="A23" s="66" t="s">
        <v>208</v>
      </c>
      <c r="B23" s="66">
        <v>4</v>
      </c>
      <c r="C23" s="66">
        <v>2022</v>
      </c>
      <c r="D23" s="66" t="s">
        <v>209</v>
      </c>
      <c r="E23" s="66" t="s">
        <v>209</v>
      </c>
      <c r="F23" s="67">
        <v>44652</v>
      </c>
      <c r="G23" s="66">
        <f t="shared" si="0"/>
        <v>30</v>
      </c>
      <c r="H23" s="68">
        <f t="shared" si="1"/>
        <v>44673</v>
      </c>
      <c r="I23" s="155">
        <f>_xlfn.XLOOKUP(Table5[[#This Row],[Month Year]],'Modelling New'!D:D,'Modelling New'!N:N)</f>
        <v>10.507</v>
      </c>
      <c r="J23" s="9" t="str">
        <f>IFERROR(Inv_SY!J24/Inv_SY!$P24-1,"")</f>
        <v/>
      </c>
      <c r="K23" s="9" t="str">
        <f>IFERROR(Inv_SY!K24/Inv_SY!$P24-1,"")</f>
        <v/>
      </c>
      <c r="L23" s="9" t="str">
        <f>IFERROR(Inv_SY!L24/Inv_SY!$P24-1,"")</f>
        <v/>
      </c>
      <c r="M23" s="9" t="str">
        <f>IFERROR(Inv_SY!M24/Inv_SY!$P24-1,"")</f>
        <v/>
      </c>
      <c r="N23" s="9" t="str">
        <f>IFERROR(Inv_SY!N24/Inv_SY!$P24-1,"")</f>
        <v/>
      </c>
      <c r="O23" s="9" t="str">
        <f>IFERROR(Inv_SY!O24/Inv_SY!$P24-1,"")</f>
        <v/>
      </c>
      <c r="P23" s="9" t="str">
        <f>IFERROR(Inv_SY!J24/Inv_SY!$Q24-1,"")</f>
        <v/>
      </c>
      <c r="Q23" s="9" t="str">
        <f>IFERROR(Inv_SY!K24/Inv_SY!$Q24-1,"")</f>
        <v/>
      </c>
      <c r="R23" s="9" t="str">
        <f>IFERROR(Inv_SY!L24/Inv_SY!$Q24-1,"")</f>
        <v/>
      </c>
      <c r="S23" s="9" t="str">
        <f>IFERROR(Inv_SY!M24/Inv_SY!$Q24-1,"")</f>
        <v/>
      </c>
      <c r="T23" s="9" t="str">
        <f>IFERROR(Inv_SY!N24/Inv_SY!$Q24-1,"")</f>
        <v/>
      </c>
      <c r="U23" s="52" t="str">
        <f>IFERROR(Inv_SY!O24/Inv_SY!$Q24-1,"")</f>
        <v/>
      </c>
    </row>
    <row r="24" spans="1:21">
      <c r="A24" s="63" t="s">
        <v>208</v>
      </c>
      <c r="B24" s="63">
        <v>4</v>
      </c>
      <c r="C24" s="63">
        <v>2022</v>
      </c>
      <c r="D24" s="63" t="s">
        <v>209</v>
      </c>
      <c r="E24" s="63" t="s">
        <v>209</v>
      </c>
      <c r="F24" s="64">
        <v>44652</v>
      </c>
      <c r="G24" s="63">
        <f t="shared" si="0"/>
        <v>30</v>
      </c>
      <c r="H24" s="65">
        <f t="shared" si="1"/>
        <v>44674</v>
      </c>
      <c r="I24" s="154">
        <f>_xlfn.XLOOKUP(Table5[[#This Row],[Month Year]],'Modelling New'!D:D,'Modelling New'!N:N)</f>
        <v>10.507</v>
      </c>
      <c r="J24" s="9" t="str">
        <f>IFERROR(Inv_SY!J25/Inv_SY!$P25-1,"")</f>
        <v/>
      </c>
      <c r="K24" s="9" t="str">
        <f>IFERROR(Inv_SY!K25/Inv_SY!$P25-1,"")</f>
        <v/>
      </c>
      <c r="L24" s="9" t="str">
        <f>IFERROR(Inv_SY!L25/Inv_SY!$P25-1,"")</f>
        <v/>
      </c>
      <c r="M24" s="9" t="str">
        <f>IFERROR(Inv_SY!M25/Inv_SY!$P25-1,"")</f>
        <v/>
      </c>
      <c r="N24" s="9" t="str">
        <f>IFERROR(Inv_SY!N25/Inv_SY!$P25-1,"")</f>
        <v/>
      </c>
      <c r="O24" s="9" t="str">
        <f>IFERROR(Inv_SY!O25/Inv_SY!$P25-1,"")</f>
        <v/>
      </c>
      <c r="P24" s="9" t="str">
        <f>IFERROR(Inv_SY!J25/Inv_SY!$Q25-1,"")</f>
        <v/>
      </c>
      <c r="Q24" s="9" t="str">
        <f>IFERROR(Inv_SY!K25/Inv_SY!$Q25-1,"")</f>
        <v/>
      </c>
      <c r="R24" s="9" t="str">
        <f>IFERROR(Inv_SY!L25/Inv_SY!$Q25-1,"")</f>
        <v/>
      </c>
      <c r="S24" s="9" t="str">
        <f>IFERROR(Inv_SY!M25/Inv_SY!$Q25-1,"")</f>
        <v/>
      </c>
      <c r="T24" s="9" t="str">
        <f>IFERROR(Inv_SY!N25/Inv_SY!$Q25-1,"")</f>
        <v/>
      </c>
      <c r="U24" s="52" t="str">
        <f>IFERROR(Inv_SY!O25/Inv_SY!$Q25-1,"")</f>
        <v/>
      </c>
    </row>
    <row r="25" spans="1:21">
      <c r="A25" s="66" t="s">
        <v>208</v>
      </c>
      <c r="B25" s="66">
        <v>4</v>
      </c>
      <c r="C25" s="66">
        <v>2022</v>
      </c>
      <c r="D25" s="66" t="s">
        <v>209</v>
      </c>
      <c r="E25" s="66" t="s">
        <v>209</v>
      </c>
      <c r="F25" s="67">
        <v>44652</v>
      </c>
      <c r="G25" s="66">
        <f t="shared" si="0"/>
        <v>30</v>
      </c>
      <c r="H25" s="68">
        <f t="shared" si="1"/>
        <v>44675</v>
      </c>
      <c r="I25" s="155">
        <f>_xlfn.XLOOKUP(Table5[[#This Row],[Month Year]],'Modelling New'!D:D,'Modelling New'!N:N)</f>
        <v>10.507</v>
      </c>
      <c r="J25" s="9" t="str">
        <f>IFERROR(Inv_SY!J26/Inv_SY!$P26-1,"")</f>
        <v/>
      </c>
      <c r="K25" s="9" t="str">
        <f>IFERROR(Inv_SY!K26/Inv_SY!$P26-1,"")</f>
        <v/>
      </c>
      <c r="L25" s="9" t="str">
        <f>IFERROR(Inv_SY!L26/Inv_SY!$P26-1,"")</f>
        <v/>
      </c>
      <c r="M25" s="9" t="str">
        <f>IFERROR(Inv_SY!M26/Inv_SY!$P26-1,"")</f>
        <v/>
      </c>
      <c r="N25" s="9" t="str">
        <f>IFERROR(Inv_SY!N26/Inv_SY!$P26-1,"")</f>
        <v/>
      </c>
      <c r="O25" s="9" t="str">
        <f>IFERROR(Inv_SY!O26/Inv_SY!$P26-1,"")</f>
        <v/>
      </c>
      <c r="P25" s="9" t="str">
        <f>IFERROR(Inv_SY!J26/Inv_SY!$Q26-1,"")</f>
        <v/>
      </c>
      <c r="Q25" s="9" t="str">
        <f>IFERROR(Inv_SY!K26/Inv_SY!$Q26-1,"")</f>
        <v/>
      </c>
      <c r="R25" s="9" t="str">
        <f>IFERROR(Inv_SY!L26/Inv_SY!$Q26-1,"")</f>
        <v/>
      </c>
      <c r="S25" s="9" t="str">
        <f>IFERROR(Inv_SY!M26/Inv_SY!$Q26-1,"")</f>
        <v/>
      </c>
      <c r="T25" s="9" t="str">
        <f>IFERROR(Inv_SY!N26/Inv_SY!$Q26-1,"")</f>
        <v/>
      </c>
      <c r="U25" s="52" t="str">
        <f>IFERROR(Inv_SY!O26/Inv_SY!$Q26-1,"")</f>
        <v/>
      </c>
    </row>
    <row r="26" spans="1:21">
      <c r="A26" s="63" t="s">
        <v>208</v>
      </c>
      <c r="B26" s="63">
        <v>4</v>
      </c>
      <c r="C26" s="63">
        <v>2022</v>
      </c>
      <c r="D26" s="63" t="s">
        <v>209</v>
      </c>
      <c r="E26" s="63" t="s">
        <v>209</v>
      </c>
      <c r="F26" s="64">
        <v>44652</v>
      </c>
      <c r="G26" s="63">
        <f t="shared" si="0"/>
        <v>30</v>
      </c>
      <c r="H26" s="65">
        <f t="shared" si="1"/>
        <v>44676</v>
      </c>
      <c r="I26" s="154">
        <f>_xlfn.XLOOKUP(Table5[[#This Row],[Month Year]],'Modelling New'!D:D,'Modelling New'!N:N)</f>
        <v>10.507</v>
      </c>
      <c r="J26" s="9" t="str">
        <f>IFERROR(Inv_SY!J27/Inv_SY!$P27-1,"")</f>
        <v/>
      </c>
      <c r="K26" s="9" t="str">
        <f>IFERROR(Inv_SY!K27/Inv_SY!$P27-1,"")</f>
        <v/>
      </c>
      <c r="L26" s="9" t="str">
        <f>IFERROR(Inv_SY!L27/Inv_SY!$P27-1,"")</f>
        <v/>
      </c>
      <c r="M26" s="9" t="str">
        <f>IFERROR(Inv_SY!M27/Inv_SY!$P27-1,"")</f>
        <v/>
      </c>
      <c r="N26" s="9" t="str">
        <f>IFERROR(Inv_SY!N27/Inv_SY!$P27-1,"")</f>
        <v/>
      </c>
      <c r="O26" s="9" t="str">
        <f>IFERROR(Inv_SY!O27/Inv_SY!$P27-1,"")</f>
        <v/>
      </c>
      <c r="P26" s="9" t="str">
        <f>IFERROR(Inv_SY!J27/Inv_SY!$Q27-1,"")</f>
        <v/>
      </c>
      <c r="Q26" s="9" t="str">
        <f>IFERROR(Inv_SY!K27/Inv_SY!$Q27-1,"")</f>
        <v/>
      </c>
      <c r="R26" s="9" t="str">
        <f>IFERROR(Inv_SY!L27/Inv_SY!$Q27-1,"")</f>
        <v/>
      </c>
      <c r="S26" s="9" t="str">
        <f>IFERROR(Inv_SY!M27/Inv_SY!$Q27-1,"")</f>
        <v/>
      </c>
      <c r="T26" s="9" t="str">
        <f>IFERROR(Inv_SY!N27/Inv_SY!$Q27-1,"")</f>
        <v/>
      </c>
      <c r="U26" s="52" t="str">
        <f>IFERROR(Inv_SY!O27/Inv_SY!$Q27-1,"")</f>
        <v/>
      </c>
    </row>
    <row r="27" spans="1:21">
      <c r="A27" s="66" t="s">
        <v>208</v>
      </c>
      <c r="B27" s="66">
        <v>4</v>
      </c>
      <c r="C27" s="66">
        <v>2022</v>
      </c>
      <c r="D27" s="66" t="s">
        <v>209</v>
      </c>
      <c r="E27" s="66" t="s">
        <v>209</v>
      </c>
      <c r="F27" s="67">
        <v>44652</v>
      </c>
      <c r="G27" s="66">
        <f t="shared" si="0"/>
        <v>30</v>
      </c>
      <c r="H27" s="68">
        <f t="shared" si="1"/>
        <v>44677</v>
      </c>
      <c r="I27" s="155">
        <f>_xlfn.XLOOKUP(Table5[[#This Row],[Month Year]],'Modelling New'!D:D,'Modelling New'!N:N)</f>
        <v>10.507</v>
      </c>
      <c r="J27" s="9" t="str">
        <f>IFERROR(Inv_SY!J28/Inv_SY!$P28-1,"")</f>
        <v/>
      </c>
      <c r="K27" s="9" t="str">
        <f>IFERROR(Inv_SY!K28/Inv_SY!$P28-1,"")</f>
        <v/>
      </c>
      <c r="L27" s="9" t="str">
        <f>IFERROR(Inv_SY!L28/Inv_SY!$P28-1,"")</f>
        <v/>
      </c>
      <c r="M27" s="9" t="str">
        <f>IFERROR(Inv_SY!M28/Inv_SY!$P28-1,"")</f>
        <v/>
      </c>
      <c r="N27" s="9" t="str">
        <f>IFERROR(Inv_SY!N28/Inv_SY!$P28-1,"")</f>
        <v/>
      </c>
      <c r="O27" s="9" t="str">
        <f>IFERROR(Inv_SY!O28/Inv_SY!$P28-1,"")</f>
        <v/>
      </c>
      <c r="P27" s="9" t="str">
        <f>IFERROR(Inv_SY!J28/Inv_SY!$Q28-1,"")</f>
        <v/>
      </c>
      <c r="Q27" s="9" t="str">
        <f>IFERROR(Inv_SY!K28/Inv_SY!$Q28-1,"")</f>
        <v/>
      </c>
      <c r="R27" s="9" t="str">
        <f>IFERROR(Inv_SY!L28/Inv_SY!$Q28-1,"")</f>
        <v/>
      </c>
      <c r="S27" s="9" t="str">
        <f>IFERROR(Inv_SY!M28/Inv_SY!$Q28-1,"")</f>
        <v/>
      </c>
      <c r="T27" s="9" t="str">
        <f>IFERROR(Inv_SY!N28/Inv_SY!$Q28-1,"")</f>
        <v/>
      </c>
      <c r="U27" s="52" t="str">
        <f>IFERROR(Inv_SY!O28/Inv_SY!$Q28-1,"")</f>
        <v/>
      </c>
    </row>
    <row r="28" spans="1:21">
      <c r="A28" s="63" t="s">
        <v>208</v>
      </c>
      <c r="B28" s="63">
        <v>4</v>
      </c>
      <c r="C28" s="63">
        <v>2022</v>
      </c>
      <c r="D28" s="63" t="s">
        <v>209</v>
      </c>
      <c r="E28" s="63" t="s">
        <v>209</v>
      </c>
      <c r="F28" s="64">
        <v>44652</v>
      </c>
      <c r="G28" s="63">
        <f t="shared" si="0"/>
        <v>30</v>
      </c>
      <c r="H28" s="65">
        <f t="shared" si="1"/>
        <v>44678</v>
      </c>
      <c r="I28" s="154">
        <f>_xlfn.XLOOKUP(Table5[[#This Row],[Month Year]],'Modelling New'!D:D,'Modelling New'!N:N)</f>
        <v>10.507</v>
      </c>
      <c r="J28" s="9" t="str">
        <f>IFERROR(Inv_SY!J29/Inv_SY!$P29-1,"")</f>
        <v/>
      </c>
      <c r="K28" s="9" t="str">
        <f>IFERROR(Inv_SY!K29/Inv_SY!$P29-1,"")</f>
        <v/>
      </c>
      <c r="L28" s="9" t="str">
        <f>IFERROR(Inv_SY!L29/Inv_SY!$P29-1,"")</f>
        <v/>
      </c>
      <c r="M28" s="9" t="str">
        <f>IFERROR(Inv_SY!M29/Inv_SY!$P29-1,"")</f>
        <v/>
      </c>
      <c r="N28" s="9" t="str">
        <f>IFERROR(Inv_SY!N29/Inv_SY!$P29-1,"")</f>
        <v/>
      </c>
      <c r="O28" s="9" t="str">
        <f>IFERROR(Inv_SY!O29/Inv_SY!$P29-1,"")</f>
        <v/>
      </c>
      <c r="P28" s="9" t="str">
        <f>IFERROR(Inv_SY!J29/Inv_SY!$Q29-1,"")</f>
        <v/>
      </c>
      <c r="Q28" s="9" t="str">
        <f>IFERROR(Inv_SY!K29/Inv_SY!$Q29-1,"")</f>
        <v/>
      </c>
      <c r="R28" s="9" t="str">
        <f>IFERROR(Inv_SY!L29/Inv_SY!$Q29-1,"")</f>
        <v/>
      </c>
      <c r="S28" s="9" t="str">
        <f>IFERROR(Inv_SY!M29/Inv_SY!$Q29-1,"")</f>
        <v/>
      </c>
      <c r="T28" s="9" t="str">
        <f>IFERROR(Inv_SY!N29/Inv_SY!$Q29-1,"")</f>
        <v/>
      </c>
      <c r="U28" s="52" t="str">
        <f>IFERROR(Inv_SY!O29/Inv_SY!$Q29-1,"")</f>
        <v/>
      </c>
    </row>
    <row r="29" spans="1:21">
      <c r="A29" s="66" t="s">
        <v>208</v>
      </c>
      <c r="B29" s="66">
        <v>4</v>
      </c>
      <c r="C29" s="66">
        <v>2022</v>
      </c>
      <c r="D29" s="66" t="s">
        <v>209</v>
      </c>
      <c r="E29" s="66" t="s">
        <v>209</v>
      </c>
      <c r="F29" s="67">
        <v>44652</v>
      </c>
      <c r="G29" s="66">
        <f t="shared" si="0"/>
        <v>30</v>
      </c>
      <c r="H29" s="68">
        <f t="shared" si="1"/>
        <v>44679</v>
      </c>
      <c r="I29" s="155">
        <f>_xlfn.XLOOKUP(Table5[[#This Row],[Month Year]],'Modelling New'!D:D,'Modelling New'!N:N)</f>
        <v>10.507</v>
      </c>
      <c r="J29" s="9" t="str">
        <f>IFERROR(Inv_SY!J30/Inv_SY!$P30-1,"")</f>
        <v/>
      </c>
      <c r="K29" s="9" t="str">
        <f>IFERROR(Inv_SY!K30/Inv_SY!$P30-1,"")</f>
        <v/>
      </c>
      <c r="L29" s="9" t="str">
        <f>IFERROR(Inv_SY!L30/Inv_SY!$P30-1,"")</f>
        <v/>
      </c>
      <c r="M29" s="9" t="str">
        <f>IFERROR(Inv_SY!M30/Inv_SY!$P30-1,"")</f>
        <v/>
      </c>
      <c r="N29" s="9" t="str">
        <f>IFERROR(Inv_SY!N30/Inv_SY!$P30-1,"")</f>
        <v/>
      </c>
      <c r="O29" s="9" t="str">
        <f>IFERROR(Inv_SY!O30/Inv_SY!$P30-1,"")</f>
        <v/>
      </c>
      <c r="P29" s="9" t="str">
        <f>IFERROR(Inv_SY!J30/Inv_SY!$Q30-1,"")</f>
        <v/>
      </c>
      <c r="Q29" s="9" t="str">
        <f>IFERROR(Inv_SY!K30/Inv_SY!$Q30-1,"")</f>
        <v/>
      </c>
      <c r="R29" s="9" t="str">
        <f>IFERROR(Inv_SY!L30/Inv_SY!$Q30-1,"")</f>
        <v/>
      </c>
      <c r="S29" s="9" t="str">
        <f>IFERROR(Inv_SY!M30/Inv_SY!$Q30-1,"")</f>
        <v/>
      </c>
      <c r="T29" s="9" t="str">
        <f>IFERROR(Inv_SY!N30/Inv_SY!$Q30-1,"")</f>
        <v/>
      </c>
      <c r="U29" s="52" t="str">
        <f>IFERROR(Inv_SY!O30/Inv_SY!$Q30-1,"")</f>
        <v/>
      </c>
    </row>
    <row r="30" spans="1:21">
      <c r="A30" s="63" t="s">
        <v>208</v>
      </c>
      <c r="B30" s="63">
        <v>4</v>
      </c>
      <c r="C30" s="63">
        <v>2022</v>
      </c>
      <c r="D30" s="63" t="s">
        <v>209</v>
      </c>
      <c r="E30" s="63" t="s">
        <v>209</v>
      </c>
      <c r="F30" s="64">
        <v>44652</v>
      </c>
      <c r="G30" s="63">
        <f t="shared" si="0"/>
        <v>30</v>
      </c>
      <c r="H30" s="65">
        <f t="shared" si="1"/>
        <v>44680</v>
      </c>
      <c r="I30" s="154">
        <f>_xlfn.XLOOKUP(Table5[[#This Row],[Month Year]],'Modelling New'!D:D,'Modelling New'!N:N)</f>
        <v>10.507</v>
      </c>
      <c r="J30" s="9" t="str">
        <f>IFERROR(Inv_SY!J31/Inv_SY!$P31-1,"")</f>
        <v/>
      </c>
      <c r="K30" s="9" t="str">
        <f>IFERROR(Inv_SY!K31/Inv_SY!$P31-1,"")</f>
        <v/>
      </c>
      <c r="L30" s="9" t="str">
        <f>IFERROR(Inv_SY!L31/Inv_SY!$P31-1,"")</f>
        <v/>
      </c>
      <c r="M30" s="9" t="str">
        <f>IFERROR(Inv_SY!M31/Inv_SY!$P31-1,"")</f>
        <v/>
      </c>
      <c r="N30" s="9" t="str">
        <f>IFERROR(Inv_SY!N31/Inv_SY!$P31-1,"")</f>
        <v/>
      </c>
      <c r="O30" s="9" t="str">
        <f>IFERROR(Inv_SY!O31/Inv_SY!$P31-1,"")</f>
        <v/>
      </c>
      <c r="P30" s="9" t="str">
        <f>IFERROR(Inv_SY!J31/Inv_SY!$Q31-1,"")</f>
        <v/>
      </c>
      <c r="Q30" s="9" t="str">
        <f>IFERROR(Inv_SY!K31/Inv_SY!$Q31-1,"")</f>
        <v/>
      </c>
      <c r="R30" s="9" t="str">
        <f>IFERROR(Inv_SY!L31/Inv_SY!$Q31-1,"")</f>
        <v/>
      </c>
      <c r="S30" s="9" t="str">
        <f>IFERROR(Inv_SY!M31/Inv_SY!$Q31-1,"")</f>
        <v/>
      </c>
      <c r="T30" s="9" t="str">
        <f>IFERROR(Inv_SY!N31/Inv_SY!$Q31-1,"")</f>
        <v/>
      </c>
      <c r="U30" s="52" t="str">
        <f>IFERROR(Inv_SY!O31/Inv_SY!$Q31-1,"")</f>
        <v/>
      </c>
    </row>
    <row r="31" spans="1:21">
      <c r="A31" s="66" t="s">
        <v>208</v>
      </c>
      <c r="B31" s="66">
        <v>4</v>
      </c>
      <c r="C31" s="66">
        <v>2022</v>
      </c>
      <c r="D31" s="66" t="s">
        <v>209</v>
      </c>
      <c r="E31" s="66" t="s">
        <v>209</v>
      </c>
      <c r="F31" s="67">
        <v>44652</v>
      </c>
      <c r="G31" s="66">
        <f t="shared" si="0"/>
        <v>30</v>
      </c>
      <c r="H31" s="68">
        <f t="shared" si="1"/>
        <v>44681</v>
      </c>
      <c r="I31" s="155">
        <f>_xlfn.XLOOKUP(Table5[[#This Row],[Month Year]],'Modelling New'!D:D,'Modelling New'!N:N)</f>
        <v>10.507</v>
      </c>
      <c r="J31" s="9" t="str">
        <f>IFERROR(Inv_SY!J32/Inv_SY!$P32-1,"")</f>
        <v/>
      </c>
      <c r="K31" s="9" t="str">
        <f>IFERROR(Inv_SY!K32/Inv_SY!$P32-1,"")</f>
        <v/>
      </c>
      <c r="L31" s="9" t="str">
        <f>IFERROR(Inv_SY!L32/Inv_SY!$P32-1,"")</f>
        <v/>
      </c>
      <c r="M31" s="9" t="str">
        <f>IFERROR(Inv_SY!M32/Inv_SY!$P32-1,"")</f>
        <v/>
      </c>
      <c r="N31" s="9" t="str">
        <f>IFERROR(Inv_SY!N32/Inv_SY!$P32-1,"")</f>
        <v/>
      </c>
      <c r="O31" s="9" t="str">
        <f>IFERROR(Inv_SY!O32/Inv_SY!$P32-1,"")</f>
        <v/>
      </c>
      <c r="P31" s="9" t="str">
        <f>IFERROR(Inv_SY!J32/Inv_SY!$Q32-1,"")</f>
        <v/>
      </c>
      <c r="Q31" s="9" t="str">
        <f>IFERROR(Inv_SY!K32/Inv_SY!$Q32-1,"")</f>
        <v/>
      </c>
      <c r="R31" s="9" t="str">
        <f>IFERROR(Inv_SY!L32/Inv_SY!$Q32-1,"")</f>
        <v/>
      </c>
      <c r="S31" s="9" t="str">
        <f>IFERROR(Inv_SY!M32/Inv_SY!$Q32-1,"")</f>
        <v/>
      </c>
      <c r="T31" s="9" t="str">
        <f>IFERROR(Inv_SY!N32/Inv_SY!$Q32-1,"")</f>
        <v/>
      </c>
      <c r="U31" s="52" t="str">
        <f>IFERROR(Inv_SY!O32/Inv_SY!$Q32-1,"")</f>
        <v/>
      </c>
    </row>
    <row r="32" spans="1:21">
      <c r="A32" s="63" t="s">
        <v>208</v>
      </c>
      <c r="B32" s="63">
        <v>4</v>
      </c>
      <c r="C32" s="63">
        <v>2022</v>
      </c>
      <c r="D32" s="63" t="s">
        <v>209</v>
      </c>
      <c r="E32" s="63" t="s">
        <v>209</v>
      </c>
      <c r="F32" s="69">
        <v>44682</v>
      </c>
      <c r="G32" s="63">
        <f t="shared" si="0"/>
        <v>31</v>
      </c>
      <c r="H32" s="65">
        <f t="shared" si="1"/>
        <v>44682</v>
      </c>
      <c r="I32" s="154">
        <f>_xlfn.XLOOKUP(Table5[[#This Row],[Month Year]],'Modelling New'!D:D,'Modelling New'!N:N)</f>
        <v>10.507</v>
      </c>
      <c r="J32" s="9" t="str">
        <f>IFERROR(Inv_SY!J33/Inv_SY!$P33-1,"")</f>
        <v/>
      </c>
      <c r="K32" s="9" t="str">
        <f>IFERROR(Inv_SY!K33/Inv_SY!$P33-1,"")</f>
        <v/>
      </c>
      <c r="L32" s="9" t="str">
        <f>IFERROR(Inv_SY!L33/Inv_SY!$P33-1,"")</f>
        <v/>
      </c>
      <c r="M32" s="9" t="str">
        <f>IFERROR(Inv_SY!M33/Inv_SY!$P33-1,"")</f>
        <v/>
      </c>
      <c r="N32" s="9" t="str">
        <f>IFERROR(Inv_SY!N33/Inv_SY!$P33-1,"")</f>
        <v/>
      </c>
      <c r="O32" s="9" t="str">
        <f>IFERROR(Inv_SY!O33/Inv_SY!$P33-1,"")</f>
        <v/>
      </c>
      <c r="P32" s="9" t="str">
        <f>IFERROR(Inv_SY!J33/Inv_SY!$Q33-1,"")</f>
        <v/>
      </c>
      <c r="Q32" s="9" t="str">
        <f>IFERROR(Inv_SY!K33/Inv_SY!$Q33-1,"")</f>
        <v/>
      </c>
      <c r="R32" s="9" t="str">
        <f>IFERROR(Inv_SY!L33/Inv_SY!$Q33-1,"")</f>
        <v/>
      </c>
      <c r="S32" s="9" t="str">
        <f>IFERROR(Inv_SY!M33/Inv_SY!$Q33-1,"")</f>
        <v/>
      </c>
      <c r="T32" s="9" t="str">
        <f>IFERROR(Inv_SY!N33/Inv_SY!$Q33-1,"")</f>
        <v/>
      </c>
      <c r="U32" s="52" t="str">
        <f>IFERROR(Inv_SY!O33/Inv_SY!$Q33-1,"")</f>
        <v/>
      </c>
    </row>
    <row r="33" spans="1:21">
      <c r="A33" s="66" t="s">
        <v>208</v>
      </c>
      <c r="B33" s="66">
        <v>4</v>
      </c>
      <c r="C33" s="66">
        <v>2022</v>
      </c>
      <c r="D33" s="66" t="s">
        <v>209</v>
      </c>
      <c r="E33" s="66" t="s">
        <v>209</v>
      </c>
      <c r="F33" s="70">
        <v>44682</v>
      </c>
      <c r="G33" s="66">
        <f t="shared" si="0"/>
        <v>31</v>
      </c>
      <c r="H33" s="68">
        <f t="shared" si="1"/>
        <v>44683</v>
      </c>
      <c r="I33" s="155">
        <f>_xlfn.XLOOKUP(Table5[[#This Row],[Month Year]],'Modelling New'!D:D,'Modelling New'!N:N)</f>
        <v>10.507</v>
      </c>
      <c r="J33" s="9" t="str">
        <f>IFERROR(Inv_SY!J34/Inv_SY!$P34-1,"")</f>
        <v/>
      </c>
      <c r="K33" s="9" t="str">
        <f>IFERROR(Inv_SY!K34/Inv_SY!$P34-1,"")</f>
        <v/>
      </c>
      <c r="L33" s="9" t="str">
        <f>IFERROR(Inv_SY!L34/Inv_SY!$P34-1,"")</f>
        <v/>
      </c>
      <c r="M33" s="9" t="str">
        <f>IFERROR(Inv_SY!M34/Inv_SY!$P34-1,"")</f>
        <v/>
      </c>
      <c r="N33" s="9" t="str">
        <f>IFERROR(Inv_SY!N34/Inv_SY!$P34-1,"")</f>
        <v/>
      </c>
      <c r="O33" s="9" t="str">
        <f>IFERROR(Inv_SY!O34/Inv_SY!$P34-1,"")</f>
        <v/>
      </c>
      <c r="P33" s="9" t="str">
        <f>IFERROR(Inv_SY!J34/Inv_SY!$Q34-1,"")</f>
        <v/>
      </c>
      <c r="Q33" s="9" t="str">
        <f>IFERROR(Inv_SY!K34/Inv_SY!$Q34-1,"")</f>
        <v/>
      </c>
      <c r="R33" s="9" t="str">
        <f>IFERROR(Inv_SY!L34/Inv_SY!$Q34-1,"")</f>
        <v/>
      </c>
      <c r="S33" s="9" t="str">
        <f>IFERROR(Inv_SY!M34/Inv_SY!$Q34-1,"")</f>
        <v/>
      </c>
      <c r="T33" s="9" t="str">
        <f>IFERROR(Inv_SY!N34/Inv_SY!$Q34-1,"")</f>
        <v/>
      </c>
      <c r="U33" s="52" t="str">
        <f>IFERROR(Inv_SY!O34/Inv_SY!$Q34-1,"")</f>
        <v/>
      </c>
    </row>
    <row r="34" spans="1:21">
      <c r="A34" s="63" t="s">
        <v>208</v>
      </c>
      <c r="B34" s="63">
        <v>4</v>
      </c>
      <c r="C34" s="63">
        <v>2022</v>
      </c>
      <c r="D34" s="63" t="s">
        <v>209</v>
      </c>
      <c r="E34" s="63" t="s">
        <v>209</v>
      </c>
      <c r="F34" s="69">
        <v>44682</v>
      </c>
      <c r="G34" s="63">
        <f t="shared" si="0"/>
        <v>31</v>
      </c>
      <c r="H34" s="65">
        <f t="shared" si="1"/>
        <v>44684</v>
      </c>
      <c r="I34" s="154">
        <f>_xlfn.XLOOKUP(Table5[[#This Row],[Month Year]],'Modelling New'!D:D,'Modelling New'!N:N)</f>
        <v>10.507</v>
      </c>
      <c r="J34" s="9" t="str">
        <f>IFERROR(Inv_SY!J35/Inv_SY!$P35-1,"")</f>
        <v/>
      </c>
      <c r="K34" s="9" t="str">
        <f>IFERROR(Inv_SY!K35/Inv_SY!$P35-1,"")</f>
        <v/>
      </c>
      <c r="L34" s="9" t="str">
        <f>IFERROR(Inv_SY!L35/Inv_SY!$P35-1,"")</f>
        <v/>
      </c>
      <c r="M34" s="9" t="str">
        <f>IFERROR(Inv_SY!M35/Inv_SY!$P35-1,"")</f>
        <v/>
      </c>
      <c r="N34" s="9" t="str">
        <f>IFERROR(Inv_SY!N35/Inv_SY!$P35-1,"")</f>
        <v/>
      </c>
      <c r="O34" s="9" t="str">
        <f>IFERROR(Inv_SY!O35/Inv_SY!$P35-1,"")</f>
        <v/>
      </c>
      <c r="P34" s="9" t="str">
        <f>IFERROR(Inv_SY!J35/Inv_SY!$Q35-1,"")</f>
        <v/>
      </c>
      <c r="Q34" s="9" t="str">
        <f>IFERROR(Inv_SY!K35/Inv_SY!$Q35-1,"")</f>
        <v/>
      </c>
      <c r="R34" s="9" t="str">
        <f>IFERROR(Inv_SY!L35/Inv_SY!$Q35-1,"")</f>
        <v/>
      </c>
      <c r="S34" s="9" t="str">
        <f>IFERROR(Inv_SY!M35/Inv_SY!$Q35-1,"")</f>
        <v/>
      </c>
      <c r="T34" s="9" t="str">
        <f>IFERROR(Inv_SY!N35/Inv_SY!$Q35-1,"")</f>
        <v/>
      </c>
      <c r="U34" s="52" t="str">
        <f>IFERROR(Inv_SY!O35/Inv_SY!$Q35-1,"")</f>
        <v/>
      </c>
    </row>
    <row r="35" spans="1:21">
      <c r="A35" s="66" t="s">
        <v>208</v>
      </c>
      <c r="B35" s="66">
        <v>4</v>
      </c>
      <c r="C35" s="66">
        <v>2022</v>
      </c>
      <c r="D35" s="66" t="s">
        <v>209</v>
      </c>
      <c r="E35" s="66" t="s">
        <v>209</v>
      </c>
      <c r="F35" s="70">
        <v>44682</v>
      </c>
      <c r="G35" s="66">
        <f t="shared" si="0"/>
        <v>31</v>
      </c>
      <c r="H35" s="68">
        <f t="shared" si="1"/>
        <v>44685</v>
      </c>
      <c r="I35" s="155">
        <f>_xlfn.XLOOKUP(Table5[[#This Row],[Month Year]],'Modelling New'!D:D,'Modelling New'!N:N)</f>
        <v>10.507</v>
      </c>
      <c r="J35" s="9" t="str">
        <f>IFERROR(Inv_SY!J36/Inv_SY!$P36-1,"")</f>
        <v/>
      </c>
      <c r="K35" s="9" t="str">
        <f>IFERROR(Inv_SY!K36/Inv_SY!$P36-1,"")</f>
        <v/>
      </c>
      <c r="L35" s="9" t="str">
        <f>IFERROR(Inv_SY!L36/Inv_SY!$P36-1,"")</f>
        <v/>
      </c>
      <c r="M35" s="9" t="str">
        <f>IFERROR(Inv_SY!M36/Inv_SY!$P36-1,"")</f>
        <v/>
      </c>
      <c r="N35" s="9" t="str">
        <f>IFERROR(Inv_SY!N36/Inv_SY!$P36-1,"")</f>
        <v/>
      </c>
      <c r="O35" s="9" t="str">
        <f>IFERROR(Inv_SY!O36/Inv_SY!$P36-1,"")</f>
        <v/>
      </c>
      <c r="P35" s="9" t="str">
        <f>IFERROR(Inv_SY!J36/Inv_SY!$Q36-1,"")</f>
        <v/>
      </c>
      <c r="Q35" s="9" t="str">
        <f>IFERROR(Inv_SY!K36/Inv_SY!$Q36-1,"")</f>
        <v/>
      </c>
      <c r="R35" s="9" t="str">
        <f>IFERROR(Inv_SY!L36/Inv_SY!$Q36-1,"")</f>
        <v/>
      </c>
      <c r="S35" s="9" t="str">
        <f>IFERROR(Inv_SY!M36/Inv_SY!$Q36-1,"")</f>
        <v/>
      </c>
      <c r="T35" s="9" t="str">
        <f>IFERROR(Inv_SY!N36/Inv_SY!$Q36-1,"")</f>
        <v/>
      </c>
      <c r="U35" s="52" t="str">
        <f>IFERROR(Inv_SY!O36/Inv_SY!$Q36-1,"")</f>
        <v/>
      </c>
    </row>
    <row r="36" spans="1:21">
      <c r="A36" s="63" t="s">
        <v>208</v>
      </c>
      <c r="B36" s="63">
        <v>4</v>
      </c>
      <c r="C36" s="63">
        <v>2022</v>
      </c>
      <c r="D36" s="63" t="s">
        <v>209</v>
      </c>
      <c r="E36" s="63" t="s">
        <v>209</v>
      </c>
      <c r="F36" s="69">
        <v>44682</v>
      </c>
      <c r="G36" s="63">
        <f t="shared" si="0"/>
        <v>31</v>
      </c>
      <c r="H36" s="65">
        <f t="shared" si="1"/>
        <v>44686</v>
      </c>
      <c r="I36" s="154">
        <f>_xlfn.XLOOKUP(Table5[[#This Row],[Month Year]],'Modelling New'!D:D,'Modelling New'!N:N)</f>
        <v>10.507</v>
      </c>
      <c r="J36" s="9" t="str">
        <f>IFERROR(Inv_SY!J37/Inv_SY!$P37-1,"")</f>
        <v/>
      </c>
      <c r="K36" s="9" t="str">
        <f>IFERROR(Inv_SY!K37/Inv_SY!$P37-1,"")</f>
        <v/>
      </c>
      <c r="L36" s="9" t="str">
        <f>IFERROR(Inv_SY!L37/Inv_SY!$P37-1,"")</f>
        <v/>
      </c>
      <c r="M36" s="9" t="str">
        <f>IFERROR(Inv_SY!M37/Inv_SY!$P37-1,"")</f>
        <v/>
      </c>
      <c r="N36" s="9" t="str">
        <f>IFERROR(Inv_SY!N37/Inv_SY!$P37-1,"")</f>
        <v/>
      </c>
      <c r="O36" s="9" t="str">
        <f>IFERROR(Inv_SY!O37/Inv_SY!$P37-1,"")</f>
        <v/>
      </c>
      <c r="P36" s="9" t="str">
        <f>IFERROR(Inv_SY!J37/Inv_SY!$Q37-1,"")</f>
        <v/>
      </c>
      <c r="Q36" s="9" t="str">
        <f>IFERROR(Inv_SY!K37/Inv_SY!$Q37-1,"")</f>
        <v/>
      </c>
      <c r="R36" s="9" t="str">
        <f>IFERROR(Inv_SY!L37/Inv_SY!$Q37-1,"")</f>
        <v/>
      </c>
      <c r="S36" s="9" t="str">
        <f>IFERROR(Inv_SY!M37/Inv_SY!$Q37-1,"")</f>
        <v/>
      </c>
      <c r="T36" s="9" t="str">
        <f>IFERROR(Inv_SY!N37/Inv_SY!$Q37-1,"")</f>
        <v/>
      </c>
      <c r="U36" s="52" t="str">
        <f>IFERROR(Inv_SY!O37/Inv_SY!$Q37-1,"")</f>
        <v/>
      </c>
    </row>
    <row r="37" spans="1:21">
      <c r="A37" s="66" t="s">
        <v>208</v>
      </c>
      <c r="B37" s="66">
        <v>4</v>
      </c>
      <c r="C37" s="66">
        <v>2022</v>
      </c>
      <c r="D37" s="66" t="s">
        <v>209</v>
      </c>
      <c r="E37" s="66" t="s">
        <v>209</v>
      </c>
      <c r="F37" s="70">
        <v>44682</v>
      </c>
      <c r="G37" s="66">
        <f t="shared" si="0"/>
        <v>31</v>
      </c>
      <c r="H37" s="68">
        <f t="shared" si="1"/>
        <v>44687</v>
      </c>
      <c r="I37" s="155">
        <f>_xlfn.XLOOKUP(Table5[[#This Row],[Month Year]],'Modelling New'!D:D,'Modelling New'!N:N)</f>
        <v>10.507</v>
      </c>
      <c r="J37" s="9" t="str">
        <f>IFERROR(Inv_SY!J38/Inv_SY!$P38-1,"")</f>
        <v/>
      </c>
      <c r="K37" s="9" t="str">
        <f>IFERROR(Inv_SY!K38/Inv_SY!$P38-1,"")</f>
        <v/>
      </c>
      <c r="L37" s="9" t="str">
        <f>IFERROR(Inv_SY!L38/Inv_SY!$P38-1,"")</f>
        <v/>
      </c>
      <c r="M37" s="9" t="str">
        <f>IFERROR(Inv_SY!M38/Inv_SY!$P38-1,"")</f>
        <v/>
      </c>
      <c r="N37" s="9" t="str">
        <f>IFERROR(Inv_SY!N38/Inv_SY!$P38-1,"")</f>
        <v/>
      </c>
      <c r="O37" s="9" t="str">
        <f>IFERROR(Inv_SY!O38/Inv_SY!$P38-1,"")</f>
        <v/>
      </c>
      <c r="P37" s="9" t="str">
        <f>IFERROR(Inv_SY!J38/Inv_SY!$Q38-1,"")</f>
        <v/>
      </c>
      <c r="Q37" s="9" t="str">
        <f>IFERROR(Inv_SY!K38/Inv_SY!$Q38-1,"")</f>
        <v/>
      </c>
      <c r="R37" s="9" t="str">
        <f>IFERROR(Inv_SY!L38/Inv_SY!$Q38-1,"")</f>
        <v/>
      </c>
      <c r="S37" s="9" t="str">
        <f>IFERROR(Inv_SY!M38/Inv_SY!$Q38-1,"")</f>
        <v/>
      </c>
      <c r="T37" s="9" t="str">
        <f>IFERROR(Inv_SY!N38/Inv_SY!$Q38-1,"")</f>
        <v/>
      </c>
      <c r="U37" s="52" t="str">
        <f>IFERROR(Inv_SY!O38/Inv_SY!$Q38-1,"")</f>
        <v/>
      </c>
    </row>
    <row r="38" spans="1:21">
      <c r="A38" s="63" t="s">
        <v>208</v>
      </c>
      <c r="B38" s="63">
        <v>4</v>
      </c>
      <c r="C38" s="63">
        <v>2022</v>
      </c>
      <c r="D38" s="63" t="s">
        <v>209</v>
      </c>
      <c r="E38" s="63" t="s">
        <v>209</v>
      </c>
      <c r="F38" s="69">
        <v>44682</v>
      </c>
      <c r="G38" s="63">
        <f t="shared" si="0"/>
        <v>31</v>
      </c>
      <c r="H38" s="65">
        <f t="shared" si="1"/>
        <v>44688</v>
      </c>
      <c r="I38" s="154">
        <f>_xlfn.XLOOKUP(Table5[[#This Row],[Month Year]],'Modelling New'!D:D,'Modelling New'!N:N)</f>
        <v>10.507</v>
      </c>
      <c r="J38" s="9" t="str">
        <f>IFERROR(Inv_SY!J39/Inv_SY!$P39-1,"")</f>
        <v/>
      </c>
      <c r="K38" s="9" t="str">
        <f>IFERROR(Inv_SY!K39/Inv_SY!$P39-1,"")</f>
        <v/>
      </c>
      <c r="L38" s="9" t="str">
        <f>IFERROR(Inv_SY!L39/Inv_SY!$P39-1,"")</f>
        <v/>
      </c>
      <c r="M38" s="9" t="str">
        <f>IFERROR(Inv_SY!M39/Inv_SY!$P39-1,"")</f>
        <v/>
      </c>
      <c r="N38" s="9" t="str">
        <f>IFERROR(Inv_SY!N39/Inv_SY!$P39-1,"")</f>
        <v/>
      </c>
      <c r="O38" s="9" t="str">
        <f>IFERROR(Inv_SY!O39/Inv_SY!$P39-1,"")</f>
        <v/>
      </c>
      <c r="P38" s="9" t="str">
        <f>IFERROR(Inv_SY!J39/Inv_SY!$Q39-1,"")</f>
        <v/>
      </c>
      <c r="Q38" s="9" t="str">
        <f>IFERROR(Inv_SY!K39/Inv_SY!$Q39-1,"")</f>
        <v/>
      </c>
      <c r="R38" s="9" t="str">
        <f>IFERROR(Inv_SY!L39/Inv_SY!$Q39-1,"")</f>
        <v/>
      </c>
      <c r="S38" s="9" t="str">
        <f>IFERROR(Inv_SY!M39/Inv_SY!$Q39-1,"")</f>
        <v/>
      </c>
      <c r="T38" s="9" t="str">
        <f>IFERROR(Inv_SY!N39/Inv_SY!$Q39-1,"")</f>
        <v/>
      </c>
      <c r="U38" s="52" t="str">
        <f>IFERROR(Inv_SY!O39/Inv_SY!$Q39-1,"")</f>
        <v/>
      </c>
    </row>
    <row r="39" spans="1:21">
      <c r="A39" s="66" t="s">
        <v>208</v>
      </c>
      <c r="B39" s="66">
        <v>4</v>
      </c>
      <c r="C39" s="66">
        <v>2022</v>
      </c>
      <c r="D39" s="66" t="s">
        <v>209</v>
      </c>
      <c r="E39" s="66" t="s">
        <v>209</v>
      </c>
      <c r="F39" s="70">
        <v>44682</v>
      </c>
      <c r="G39" s="66">
        <f t="shared" si="0"/>
        <v>31</v>
      </c>
      <c r="H39" s="68">
        <f t="shared" si="1"/>
        <v>44689</v>
      </c>
      <c r="I39" s="155">
        <f>_xlfn.XLOOKUP(Table5[[#This Row],[Month Year]],'Modelling New'!D:D,'Modelling New'!N:N)</f>
        <v>10.507</v>
      </c>
      <c r="J39" s="9" t="str">
        <f>IFERROR(Inv_SY!J40/Inv_SY!$P40-1,"")</f>
        <v/>
      </c>
      <c r="K39" s="9" t="str">
        <f>IFERROR(Inv_SY!K40/Inv_SY!$P40-1,"")</f>
        <v/>
      </c>
      <c r="L39" s="9" t="str">
        <f>IFERROR(Inv_SY!L40/Inv_SY!$P40-1,"")</f>
        <v/>
      </c>
      <c r="M39" s="9" t="str">
        <f>IFERROR(Inv_SY!M40/Inv_SY!$P40-1,"")</f>
        <v/>
      </c>
      <c r="N39" s="9" t="str">
        <f>IFERROR(Inv_SY!N40/Inv_SY!$P40-1,"")</f>
        <v/>
      </c>
      <c r="O39" s="9" t="str">
        <f>IFERROR(Inv_SY!O40/Inv_SY!$P40-1,"")</f>
        <v/>
      </c>
      <c r="P39" s="9" t="str">
        <f>IFERROR(Inv_SY!J40/Inv_SY!$Q40-1,"")</f>
        <v/>
      </c>
      <c r="Q39" s="9" t="str">
        <f>IFERROR(Inv_SY!K40/Inv_SY!$Q40-1,"")</f>
        <v/>
      </c>
      <c r="R39" s="9" t="str">
        <f>IFERROR(Inv_SY!L40/Inv_SY!$Q40-1,"")</f>
        <v/>
      </c>
      <c r="S39" s="9" t="str">
        <f>IFERROR(Inv_SY!M40/Inv_SY!$Q40-1,"")</f>
        <v/>
      </c>
      <c r="T39" s="9" t="str">
        <f>IFERROR(Inv_SY!N40/Inv_SY!$Q40-1,"")</f>
        <v/>
      </c>
      <c r="U39" s="52" t="str">
        <f>IFERROR(Inv_SY!O40/Inv_SY!$Q40-1,"")</f>
        <v/>
      </c>
    </row>
    <row r="40" spans="1:21">
      <c r="A40" s="63" t="s">
        <v>208</v>
      </c>
      <c r="B40" s="63">
        <v>4</v>
      </c>
      <c r="C40" s="63">
        <v>2022</v>
      </c>
      <c r="D40" s="63" t="s">
        <v>209</v>
      </c>
      <c r="E40" s="63" t="s">
        <v>209</v>
      </c>
      <c r="F40" s="69">
        <v>44682</v>
      </c>
      <c r="G40" s="63">
        <f t="shared" si="0"/>
        <v>31</v>
      </c>
      <c r="H40" s="65">
        <f t="shared" si="1"/>
        <v>44690</v>
      </c>
      <c r="I40" s="154">
        <f>_xlfn.XLOOKUP(Table5[[#This Row],[Month Year]],'Modelling New'!D:D,'Modelling New'!N:N)</f>
        <v>10.507</v>
      </c>
      <c r="J40" s="9" t="str">
        <f>IFERROR(Inv_SY!J41/Inv_SY!$P41-1,"")</f>
        <v/>
      </c>
      <c r="K40" s="9" t="str">
        <f>IFERROR(Inv_SY!K41/Inv_SY!$P41-1,"")</f>
        <v/>
      </c>
      <c r="L40" s="9" t="str">
        <f>IFERROR(Inv_SY!L41/Inv_SY!$P41-1,"")</f>
        <v/>
      </c>
      <c r="M40" s="9" t="str">
        <f>IFERROR(Inv_SY!M41/Inv_SY!$P41-1,"")</f>
        <v/>
      </c>
      <c r="N40" s="9" t="str">
        <f>IFERROR(Inv_SY!N41/Inv_SY!$P41-1,"")</f>
        <v/>
      </c>
      <c r="O40" s="9" t="str">
        <f>IFERROR(Inv_SY!O41/Inv_SY!$P41-1,"")</f>
        <v/>
      </c>
      <c r="P40" s="9" t="str">
        <f>IFERROR(Inv_SY!J41/Inv_SY!$Q41-1,"")</f>
        <v/>
      </c>
      <c r="Q40" s="9" t="str">
        <f>IFERROR(Inv_SY!K41/Inv_SY!$Q41-1,"")</f>
        <v/>
      </c>
      <c r="R40" s="9" t="str">
        <f>IFERROR(Inv_SY!L41/Inv_SY!$Q41-1,"")</f>
        <v/>
      </c>
      <c r="S40" s="9" t="str">
        <f>IFERROR(Inv_SY!M41/Inv_SY!$Q41-1,"")</f>
        <v/>
      </c>
      <c r="T40" s="9" t="str">
        <f>IFERROR(Inv_SY!N41/Inv_SY!$Q41-1,"")</f>
        <v/>
      </c>
      <c r="U40" s="52" t="str">
        <f>IFERROR(Inv_SY!O41/Inv_SY!$Q41-1,"")</f>
        <v/>
      </c>
    </row>
    <row r="41" spans="1:21">
      <c r="A41" s="66" t="s">
        <v>208</v>
      </c>
      <c r="B41" s="66">
        <v>4</v>
      </c>
      <c r="C41" s="66">
        <v>2022</v>
      </c>
      <c r="D41" s="66" t="s">
        <v>209</v>
      </c>
      <c r="E41" s="66" t="s">
        <v>209</v>
      </c>
      <c r="F41" s="70">
        <v>44682</v>
      </c>
      <c r="G41" s="66">
        <f t="shared" si="0"/>
        <v>31</v>
      </c>
      <c r="H41" s="68">
        <f t="shared" si="1"/>
        <v>44691</v>
      </c>
      <c r="I41" s="155">
        <f>_xlfn.XLOOKUP(Table5[[#This Row],[Month Year]],'Modelling New'!D:D,'Modelling New'!N:N)</f>
        <v>10.507</v>
      </c>
      <c r="J41" s="9" t="str">
        <f>IFERROR(Inv_SY!J42/Inv_SY!$P42-1,"")</f>
        <v/>
      </c>
      <c r="K41" s="9" t="str">
        <f>IFERROR(Inv_SY!K42/Inv_SY!$P42-1,"")</f>
        <v/>
      </c>
      <c r="L41" s="9" t="str">
        <f>IFERROR(Inv_SY!L42/Inv_SY!$P42-1,"")</f>
        <v/>
      </c>
      <c r="M41" s="9" t="str">
        <f>IFERROR(Inv_SY!M42/Inv_SY!$P42-1,"")</f>
        <v/>
      </c>
      <c r="N41" s="9" t="str">
        <f>IFERROR(Inv_SY!N42/Inv_SY!$P42-1,"")</f>
        <v/>
      </c>
      <c r="O41" s="9" t="str">
        <f>IFERROR(Inv_SY!O42/Inv_SY!$P42-1,"")</f>
        <v/>
      </c>
      <c r="P41" s="9" t="str">
        <f>IFERROR(Inv_SY!J42/Inv_SY!$Q42-1,"")</f>
        <v/>
      </c>
      <c r="Q41" s="9" t="str">
        <f>IFERROR(Inv_SY!K42/Inv_SY!$Q42-1,"")</f>
        <v/>
      </c>
      <c r="R41" s="9" t="str">
        <f>IFERROR(Inv_SY!L42/Inv_SY!$Q42-1,"")</f>
        <v/>
      </c>
      <c r="S41" s="9" t="str">
        <f>IFERROR(Inv_SY!M42/Inv_SY!$Q42-1,"")</f>
        <v/>
      </c>
      <c r="T41" s="9" t="str">
        <f>IFERROR(Inv_SY!N42/Inv_SY!$Q42-1,"")</f>
        <v/>
      </c>
      <c r="U41" s="52" t="str">
        <f>IFERROR(Inv_SY!O42/Inv_SY!$Q42-1,"")</f>
        <v/>
      </c>
    </row>
    <row r="42" spans="1:21">
      <c r="A42" s="63" t="s">
        <v>208</v>
      </c>
      <c r="B42" s="63">
        <v>4</v>
      </c>
      <c r="C42" s="63">
        <v>2022</v>
      </c>
      <c r="D42" s="63" t="s">
        <v>209</v>
      </c>
      <c r="E42" s="63" t="s">
        <v>209</v>
      </c>
      <c r="F42" s="69">
        <v>44682</v>
      </c>
      <c r="G42" s="63">
        <f t="shared" si="0"/>
        <v>31</v>
      </c>
      <c r="H42" s="65">
        <f t="shared" si="1"/>
        <v>44692</v>
      </c>
      <c r="I42" s="154">
        <f>_xlfn.XLOOKUP(Table5[[#This Row],[Month Year]],'Modelling New'!D:D,'Modelling New'!N:N)</f>
        <v>10.507</v>
      </c>
      <c r="J42" s="9" t="str">
        <f>IFERROR(Inv_SY!J43/Inv_SY!$P43-1,"")</f>
        <v/>
      </c>
      <c r="K42" s="9" t="str">
        <f>IFERROR(Inv_SY!K43/Inv_SY!$P43-1,"")</f>
        <v/>
      </c>
      <c r="L42" s="9" t="str">
        <f>IFERROR(Inv_SY!L43/Inv_SY!$P43-1,"")</f>
        <v/>
      </c>
      <c r="M42" s="9" t="str">
        <f>IFERROR(Inv_SY!M43/Inv_SY!$P43-1,"")</f>
        <v/>
      </c>
      <c r="N42" s="9" t="str">
        <f>IFERROR(Inv_SY!N43/Inv_SY!$P43-1,"")</f>
        <v/>
      </c>
      <c r="O42" s="9" t="str">
        <f>IFERROR(Inv_SY!O43/Inv_SY!$P43-1,"")</f>
        <v/>
      </c>
      <c r="P42" s="9" t="str">
        <f>IFERROR(Inv_SY!J43/Inv_SY!$Q43-1,"")</f>
        <v/>
      </c>
      <c r="Q42" s="9" t="str">
        <f>IFERROR(Inv_SY!K43/Inv_SY!$Q43-1,"")</f>
        <v/>
      </c>
      <c r="R42" s="9" t="str">
        <f>IFERROR(Inv_SY!L43/Inv_SY!$Q43-1,"")</f>
        <v/>
      </c>
      <c r="S42" s="9" t="str">
        <f>IFERROR(Inv_SY!M43/Inv_SY!$Q43-1,"")</f>
        <v/>
      </c>
      <c r="T42" s="9" t="str">
        <f>IFERROR(Inv_SY!N43/Inv_SY!$Q43-1,"")</f>
        <v/>
      </c>
      <c r="U42" s="52" t="str">
        <f>IFERROR(Inv_SY!O43/Inv_SY!$Q43-1,"")</f>
        <v/>
      </c>
    </row>
    <row r="43" spans="1:21">
      <c r="A43" s="66" t="s">
        <v>208</v>
      </c>
      <c r="B43" s="66">
        <v>4</v>
      </c>
      <c r="C43" s="66">
        <v>2022</v>
      </c>
      <c r="D43" s="66" t="s">
        <v>209</v>
      </c>
      <c r="E43" s="66" t="s">
        <v>209</v>
      </c>
      <c r="F43" s="70">
        <v>44682</v>
      </c>
      <c r="G43" s="66">
        <f t="shared" si="0"/>
        <v>31</v>
      </c>
      <c r="H43" s="68">
        <f t="shared" si="1"/>
        <v>44693</v>
      </c>
      <c r="I43" s="155">
        <f>_xlfn.XLOOKUP(Table5[[#This Row],[Month Year]],'Modelling New'!D:D,'Modelling New'!N:N)</f>
        <v>10.507</v>
      </c>
      <c r="J43" s="9" t="str">
        <f>IFERROR(Inv_SY!J44/Inv_SY!$P44-1,"")</f>
        <v/>
      </c>
      <c r="K43" s="9" t="str">
        <f>IFERROR(Inv_SY!K44/Inv_SY!$P44-1,"")</f>
        <v/>
      </c>
      <c r="L43" s="9" t="str">
        <f>IFERROR(Inv_SY!L44/Inv_SY!$P44-1,"")</f>
        <v/>
      </c>
      <c r="M43" s="9" t="str">
        <f>IFERROR(Inv_SY!M44/Inv_SY!$P44-1,"")</f>
        <v/>
      </c>
      <c r="N43" s="9" t="str">
        <f>IFERROR(Inv_SY!N44/Inv_SY!$P44-1,"")</f>
        <v/>
      </c>
      <c r="O43" s="9" t="str">
        <f>IFERROR(Inv_SY!O44/Inv_SY!$P44-1,"")</f>
        <v/>
      </c>
      <c r="P43" s="9" t="str">
        <f>IFERROR(Inv_SY!J44/Inv_SY!$Q44-1,"")</f>
        <v/>
      </c>
      <c r="Q43" s="9" t="str">
        <f>IFERROR(Inv_SY!K44/Inv_SY!$Q44-1,"")</f>
        <v/>
      </c>
      <c r="R43" s="9" t="str">
        <f>IFERROR(Inv_SY!L44/Inv_SY!$Q44-1,"")</f>
        <v/>
      </c>
      <c r="S43" s="9" t="str">
        <f>IFERROR(Inv_SY!M44/Inv_SY!$Q44-1,"")</f>
        <v/>
      </c>
      <c r="T43" s="9" t="str">
        <f>IFERROR(Inv_SY!N44/Inv_SY!$Q44-1,"")</f>
        <v/>
      </c>
      <c r="U43" s="52" t="str">
        <f>IFERROR(Inv_SY!O44/Inv_SY!$Q44-1,"")</f>
        <v/>
      </c>
    </row>
    <row r="44" spans="1:21">
      <c r="A44" s="63" t="s">
        <v>208</v>
      </c>
      <c r="B44" s="63">
        <v>4</v>
      </c>
      <c r="C44" s="63">
        <v>2022</v>
      </c>
      <c r="D44" s="63" t="s">
        <v>209</v>
      </c>
      <c r="E44" s="63" t="s">
        <v>209</v>
      </c>
      <c r="F44" s="69">
        <v>44682</v>
      </c>
      <c r="G44" s="63">
        <f t="shared" si="0"/>
        <v>31</v>
      </c>
      <c r="H44" s="65">
        <f t="shared" si="1"/>
        <v>44694</v>
      </c>
      <c r="I44" s="154">
        <f>_xlfn.XLOOKUP(Table5[[#This Row],[Month Year]],'Modelling New'!D:D,'Modelling New'!N:N)</f>
        <v>10.507</v>
      </c>
      <c r="J44" s="9" t="str">
        <f>IFERROR(Inv_SY!J45/Inv_SY!$P45-1,"")</f>
        <v/>
      </c>
      <c r="K44" s="9" t="str">
        <f>IFERROR(Inv_SY!K45/Inv_SY!$P45-1,"")</f>
        <v/>
      </c>
      <c r="L44" s="9" t="str">
        <f>IFERROR(Inv_SY!L45/Inv_SY!$P45-1,"")</f>
        <v/>
      </c>
      <c r="M44" s="9" t="str">
        <f>IFERROR(Inv_SY!M45/Inv_SY!$P45-1,"")</f>
        <v/>
      </c>
      <c r="N44" s="9" t="str">
        <f>IFERROR(Inv_SY!N45/Inv_SY!$P45-1,"")</f>
        <v/>
      </c>
      <c r="O44" s="9" t="str">
        <f>IFERROR(Inv_SY!O45/Inv_SY!$P45-1,"")</f>
        <v/>
      </c>
      <c r="P44" s="9" t="str">
        <f>IFERROR(Inv_SY!J45/Inv_SY!$Q45-1,"")</f>
        <v/>
      </c>
      <c r="Q44" s="9" t="str">
        <f>IFERROR(Inv_SY!K45/Inv_SY!$Q45-1,"")</f>
        <v/>
      </c>
      <c r="R44" s="9" t="str">
        <f>IFERROR(Inv_SY!L45/Inv_SY!$Q45-1,"")</f>
        <v/>
      </c>
      <c r="S44" s="9" t="str">
        <f>IFERROR(Inv_SY!M45/Inv_SY!$Q45-1,"")</f>
        <v/>
      </c>
      <c r="T44" s="9" t="str">
        <f>IFERROR(Inv_SY!N45/Inv_SY!$Q45-1,"")</f>
        <v/>
      </c>
      <c r="U44" s="52" t="str">
        <f>IFERROR(Inv_SY!O45/Inv_SY!$Q45-1,"")</f>
        <v/>
      </c>
    </row>
    <row r="45" spans="1:21">
      <c r="A45" s="66" t="s">
        <v>208</v>
      </c>
      <c r="B45" s="66">
        <v>4</v>
      </c>
      <c r="C45" s="66">
        <v>2022</v>
      </c>
      <c r="D45" s="66" t="s">
        <v>209</v>
      </c>
      <c r="E45" s="66" t="s">
        <v>209</v>
      </c>
      <c r="F45" s="70">
        <v>44682</v>
      </c>
      <c r="G45" s="66">
        <f t="shared" si="0"/>
        <v>31</v>
      </c>
      <c r="H45" s="68">
        <f t="shared" si="1"/>
        <v>44695</v>
      </c>
      <c r="I45" s="155">
        <f>_xlfn.XLOOKUP(Table5[[#This Row],[Month Year]],'Modelling New'!D:D,'Modelling New'!N:N)</f>
        <v>10.507</v>
      </c>
      <c r="J45" s="9" t="str">
        <f>IFERROR(Inv_SY!J46/Inv_SY!$P46-1,"")</f>
        <v/>
      </c>
      <c r="K45" s="9" t="str">
        <f>IFERROR(Inv_SY!K46/Inv_SY!$P46-1,"")</f>
        <v/>
      </c>
      <c r="L45" s="9" t="str">
        <f>IFERROR(Inv_SY!L46/Inv_SY!$P46-1,"")</f>
        <v/>
      </c>
      <c r="M45" s="9" t="str">
        <f>IFERROR(Inv_SY!M46/Inv_SY!$P46-1,"")</f>
        <v/>
      </c>
      <c r="N45" s="9" t="str">
        <f>IFERROR(Inv_SY!N46/Inv_SY!$P46-1,"")</f>
        <v/>
      </c>
      <c r="O45" s="9" t="str">
        <f>IFERROR(Inv_SY!O46/Inv_SY!$P46-1,"")</f>
        <v/>
      </c>
      <c r="P45" s="9" t="str">
        <f>IFERROR(Inv_SY!J46/Inv_SY!$Q46-1,"")</f>
        <v/>
      </c>
      <c r="Q45" s="9" t="str">
        <f>IFERROR(Inv_SY!K46/Inv_SY!$Q46-1,"")</f>
        <v/>
      </c>
      <c r="R45" s="9" t="str">
        <f>IFERROR(Inv_SY!L46/Inv_SY!$Q46-1,"")</f>
        <v/>
      </c>
      <c r="S45" s="9" t="str">
        <f>IFERROR(Inv_SY!M46/Inv_SY!$Q46-1,"")</f>
        <v/>
      </c>
      <c r="T45" s="9" t="str">
        <f>IFERROR(Inv_SY!N46/Inv_SY!$Q46-1,"")</f>
        <v/>
      </c>
      <c r="U45" s="52" t="str">
        <f>IFERROR(Inv_SY!O46/Inv_SY!$Q46-1,"")</f>
        <v/>
      </c>
    </row>
    <row r="46" spans="1:21">
      <c r="A46" s="63" t="s">
        <v>208</v>
      </c>
      <c r="B46" s="63">
        <v>4</v>
      </c>
      <c r="C46" s="63">
        <v>2022</v>
      </c>
      <c r="D46" s="63" t="s">
        <v>209</v>
      </c>
      <c r="E46" s="63" t="s">
        <v>209</v>
      </c>
      <c r="F46" s="69">
        <v>44682</v>
      </c>
      <c r="G46" s="63">
        <f t="shared" si="0"/>
        <v>31</v>
      </c>
      <c r="H46" s="65">
        <f t="shared" si="1"/>
        <v>44696</v>
      </c>
      <c r="I46" s="154">
        <f>_xlfn.XLOOKUP(Table5[[#This Row],[Month Year]],'Modelling New'!D:D,'Modelling New'!N:N)</f>
        <v>10.507</v>
      </c>
      <c r="J46" s="9" t="str">
        <f>IFERROR(Inv_SY!J47/Inv_SY!$P47-1,"")</f>
        <v/>
      </c>
      <c r="K46" s="9" t="str">
        <f>IFERROR(Inv_SY!K47/Inv_SY!$P47-1,"")</f>
        <v/>
      </c>
      <c r="L46" s="9" t="str">
        <f>IFERROR(Inv_SY!L47/Inv_SY!$P47-1,"")</f>
        <v/>
      </c>
      <c r="M46" s="9" t="str">
        <f>IFERROR(Inv_SY!M47/Inv_SY!$P47-1,"")</f>
        <v/>
      </c>
      <c r="N46" s="9" t="str">
        <f>IFERROR(Inv_SY!N47/Inv_SY!$P47-1,"")</f>
        <v/>
      </c>
      <c r="O46" s="9" t="str">
        <f>IFERROR(Inv_SY!O47/Inv_SY!$P47-1,"")</f>
        <v/>
      </c>
      <c r="P46" s="9" t="str">
        <f>IFERROR(Inv_SY!J47/Inv_SY!$Q47-1,"")</f>
        <v/>
      </c>
      <c r="Q46" s="9" t="str">
        <f>IFERROR(Inv_SY!K47/Inv_SY!$Q47-1,"")</f>
        <v/>
      </c>
      <c r="R46" s="9" t="str">
        <f>IFERROR(Inv_SY!L47/Inv_SY!$Q47-1,"")</f>
        <v/>
      </c>
      <c r="S46" s="9" t="str">
        <f>IFERROR(Inv_SY!M47/Inv_SY!$Q47-1,"")</f>
        <v/>
      </c>
      <c r="T46" s="9" t="str">
        <f>IFERROR(Inv_SY!N47/Inv_SY!$Q47-1,"")</f>
        <v/>
      </c>
      <c r="U46" s="52" t="str">
        <f>IFERROR(Inv_SY!O47/Inv_SY!$Q47-1,"")</f>
        <v/>
      </c>
    </row>
    <row r="47" spans="1:21">
      <c r="A47" s="66" t="s">
        <v>208</v>
      </c>
      <c r="B47" s="66">
        <v>4</v>
      </c>
      <c r="C47" s="66">
        <v>2022</v>
      </c>
      <c r="D47" s="66" t="s">
        <v>209</v>
      </c>
      <c r="E47" s="66" t="s">
        <v>209</v>
      </c>
      <c r="F47" s="70">
        <v>44682</v>
      </c>
      <c r="G47" s="66">
        <f t="shared" si="0"/>
        <v>31</v>
      </c>
      <c r="H47" s="68">
        <f t="shared" si="1"/>
        <v>44697</v>
      </c>
      <c r="I47" s="155">
        <f>_xlfn.XLOOKUP(Table5[[#This Row],[Month Year]],'Modelling New'!D:D,'Modelling New'!N:N)</f>
        <v>10.507</v>
      </c>
      <c r="J47" s="9" t="str">
        <f>IFERROR(Inv_SY!J48/Inv_SY!$P48-1,"")</f>
        <v/>
      </c>
      <c r="K47" s="9" t="str">
        <f>IFERROR(Inv_SY!K48/Inv_SY!$P48-1,"")</f>
        <v/>
      </c>
      <c r="L47" s="9" t="str">
        <f>IFERROR(Inv_SY!L48/Inv_SY!$P48-1,"")</f>
        <v/>
      </c>
      <c r="M47" s="9" t="str">
        <f>IFERROR(Inv_SY!M48/Inv_SY!$P48-1,"")</f>
        <v/>
      </c>
      <c r="N47" s="9" t="str">
        <f>IFERROR(Inv_SY!N48/Inv_SY!$P48-1,"")</f>
        <v/>
      </c>
      <c r="O47" s="9" t="str">
        <f>IFERROR(Inv_SY!O48/Inv_SY!$P48-1,"")</f>
        <v/>
      </c>
      <c r="P47" s="9" t="str">
        <f>IFERROR(Inv_SY!J48/Inv_SY!$Q48-1,"")</f>
        <v/>
      </c>
      <c r="Q47" s="9" t="str">
        <f>IFERROR(Inv_SY!K48/Inv_SY!$Q48-1,"")</f>
        <v/>
      </c>
      <c r="R47" s="9" t="str">
        <f>IFERROR(Inv_SY!L48/Inv_SY!$Q48-1,"")</f>
        <v/>
      </c>
      <c r="S47" s="9" t="str">
        <f>IFERROR(Inv_SY!M48/Inv_SY!$Q48-1,"")</f>
        <v/>
      </c>
      <c r="T47" s="9" t="str">
        <f>IFERROR(Inv_SY!N48/Inv_SY!$Q48-1,"")</f>
        <v/>
      </c>
      <c r="U47" s="52" t="str">
        <f>IFERROR(Inv_SY!O48/Inv_SY!$Q48-1,"")</f>
        <v/>
      </c>
    </row>
    <row r="48" spans="1:21">
      <c r="A48" s="63" t="s">
        <v>208</v>
      </c>
      <c r="B48" s="63">
        <v>4</v>
      </c>
      <c r="C48" s="63">
        <v>2022</v>
      </c>
      <c r="D48" s="63" t="s">
        <v>209</v>
      </c>
      <c r="E48" s="63" t="s">
        <v>209</v>
      </c>
      <c r="F48" s="69">
        <v>44682</v>
      </c>
      <c r="G48" s="63">
        <f t="shared" si="0"/>
        <v>31</v>
      </c>
      <c r="H48" s="65">
        <f t="shared" si="1"/>
        <v>44698</v>
      </c>
      <c r="I48" s="154">
        <f>_xlfn.XLOOKUP(Table5[[#This Row],[Month Year]],'Modelling New'!D:D,'Modelling New'!N:N)</f>
        <v>10.507</v>
      </c>
      <c r="J48" s="9" t="str">
        <f>IFERROR(Inv_SY!J49/Inv_SY!$P49-1,"")</f>
        <v/>
      </c>
      <c r="K48" s="9" t="str">
        <f>IFERROR(Inv_SY!K49/Inv_SY!$P49-1,"")</f>
        <v/>
      </c>
      <c r="L48" s="9" t="str">
        <f>IFERROR(Inv_SY!L49/Inv_SY!$P49-1,"")</f>
        <v/>
      </c>
      <c r="M48" s="9" t="str">
        <f>IFERROR(Inv_SY!M49/Inv_SY!$P49-1,"")</f>
        <v/>
      </c>
      <c r="N48" s="9" t="str">
        <f>IFERROR(Inv_SY!N49/Inv_SY!$P49-1,"")</f>
        <v/>
      </c>
      <c r="O48" s="9" t="str">
        <f>IFERROR(Inv_SY!O49/Inv_SY!$P49-1,"")</f>
        <v/>
      </c>
      <c r="P48" s="9" t="str">
        <f>IFERROR(Inv_SY!J49/Inv_SY!$Q49-1,"")</f>
        <v/>
      </c>
      <c r="Q48" s="9" t="str">
        <f>IFERROR(Inv_SY!K49/Inv_SY!$Q49-1,"")</f>
        <v/>
      </c>
      <c r="R48" s="9" t="str">
        <f>IFERROR(Inv_SY!L49/Inv_SY!$Q49-1,"")</f>
        <v/>
      </c>
      <c r="S48" s="9" t="str">
        <f>IFERROR(Inv_SY!M49/Inv_SY!$Q49-1,"")</f>
        <v/>
      </c>
      <c r="T48" s="9" t="str">
        <f>IFERROR(Inv_SY!N49/Inv_SY!$Q49-1,"")</f>
        <v/>
      </c>
      <c r="U48" s="52" t="str">
        <f>IFERROR(Inv_SY!O49/Inv_SY!$Q49-1,"")</f>
        <v/>
      </c>
    </row>
    <row r="49" spans="1:21">
      <c r="A49" s="66" t="s">
        <v>208</v>
      </c>
      <c r="B49" s="66">
        <v>4</v>
      </c>
      <c r="C49" s="66">
        <v>2022</v>
      </c>
      <c r="D49" s="66" t="s">
        <v>209</v>
      </c>
      <c r="E49" s="66" t="s">
        <v>209</v>
      </c>
      <c r="F49" s="70">
        <v>44682</v>
      </c>
      <c r="G49" s="66">
        <f t="shared" si="0"/>
        <v>31</v>
      </c>
      <c r="H49" s="68">
        <f t="shared" si="1"/>
        <v>44699</v>
      </c>
      <c r="I49" s="155">
        <f>_xlfn.XLOOKUP(Table5[[#This Row],[Month Year]],'Modelling New'!D:D,'Modelling New'!N:N)</f>
        <v>10.507</v>
      </c>
      <c r="J49" s="9" t="str">
        <f>IFERROR(Inv_SY!J50/Inv_SY!$P50-1,"")</f>
        <v/>
      </c>
      <c r="K49" s="9" t="str">
        <f>IFERROR(Inv_SY!K50/Inv_SY!$P50-1,"")</f>
        <v/>
      </c>
      <c r="L49" s="9" t="str">
        <f>IFERROR(Inv_SY!L50/Inv_SY!$P50-1,"")</f>
        <v/>
      </c>
      <c r="M49" s="9" t="str">
        <f>IFERROR(Inv_SY!M50/Inv_SY!$P50-1,"")</f>
        <v/>
      </c>
      <c r="N49" s="9" t="str">
        <f>IFERROR(Inv_SY!N50/Inv_SY!$P50-1,"")</f>
        <v/>
      </c>
      <c r="O49" s="9" t="str">
        <f>IFERROR(Inv_SY!O50/Inv_SY!$P50-1,"")</f>
        <v/>
      </c>
      <c r="P49" s="9" t="str">
        <f>IFERROR(Inv_SY!J50/Inv_SY!$Q50-1,"")</f>
        <v/>
      </c>
      <c r="Q49" s="9" t="str">
        <f>IFERROR(Inv_SY!K50/Inv_SY!$Q50-1,"")</f>
        <v/>
      </c>
      <c r="R49" s="9" t="str">
        <f>IFERROR(Inv_SY!L50/Inv_SY!$Q50-1,"")</f>
        <v/>
      </c>
      <c r="S49" s="9" t="str">
        <f>IFERROR(Inv_SY!M50/Inv_SY!$Q50-1,"")</f>
        <v/>
      </c>
      <c r="T49" s="9" t="str">
        <f>IFERROR(Inv_SY!N50/Inv_SY!$Q50-1,"")</f>
        <v/>
      </c>
      <c r="U49" s="52" t="str">
        <f>IFERROR(Inv_SY!O50/Inv_SY!$Q50-1,"")</f>
        <v/>
      </c>
    </row>
    <row r="50" spans="1:21">
      <c r="A50" s="63" t="s">
        <v>208</v>
      </c>
      <c r="B50" s="63">
        <v>4</v>
      </c>
      <c r="C50" s="63">
        <v>2022</v>
      </c>
      <c r="D50" s="63" t="s">
        <v>209</v>
      </c>
      <c r="E50" s="63" t="s">
        <v>209</v>
      </c>
      <c r="F50" s="69">
        <v>44682</v>
      </c>
      <c r="G50" s="63">
        <f t="shared" si="0"/>
        <v>31</v>
      </c>
      <c r="H50" s="65">
        <f t="shared" si="1"/>
        <v>44700</v>
      </c>
      <c r="I50" s="154">
        <f>_xlfn.XLOOKUP(Table5[[#This Row],[Month Year]],'Modelling New'!D:D,'Modelling New'!N:N)</f>
        <v>10.507</v>
      </c>
      <c r="J50" s="9" t="str">
        <f>IFERROR(Inv_SY!J51/Inv_SY!$P51-1,"")</f>
        <v/>
      </c>
      <c r="K50" s="9" t="str">
        <f>IFERROR(Inv_SY!K51/Inv_SY!$P51-1,"")</f>
        <v/>
      </c>
      <c r="L50" s="9" t="str">
        <f>IFERROR(Inv_SY!L51/Inv_SY!$P51-1,"")</f>
        <v/>
      </c>
      <c r="M50" s="9" t="str">
        <f>IFERROR(Inv_SY!M51/Inv_SY!$P51-1,"")</f>
        <v/>
      </c>
      <c r="N50" s="9" t="str">
        <f>IFERROR(Inv_SY!N51/Inv_SY!$P51-1,"")</f>
        <v/>
      </c>
      <c r="O50" s="9" t="str">
        <f>IFERROR(Inv_SY!O51/Inv_SY!$P51-1,"")</f>
        <v/>
      </c>
      <c r="P50" s="9" t="str">
        <f>IFERROR(Inv_SY!J51/Inv_SY!$Q51-1,"")</f>
        <v/>
      </c>
      <c r="Q50" s="9" t="str">
        <f>IFERROR(Inv_SY!K51/Inv_SY!$Q51-1,"")</f>
        <v/>
      </c>
      <c r="R50" s="9" t="str">
        <f>IFERROR(Inv_SY!L51/Inv_SY!$Q51-1,"")</f>
        <v/>
      </c>
      <c r="S50" s="9" t="str">
        <f>IFERROR(Inv_SY!M51/Inv_SY!$Q51-1,"")</f>
        <v/>
      </c>
      <c r="T50" s="9" t="str">
        <f>IFERROR(Inv_SY!N51/Inv_SY!$Q51-1,"")</f>
        <v/>
      </c>
      <c r="U50" s="52" t="str">
        <f>IFERROR(Inv_SY!O51/Inv_SY!$Q51-1,"")</f>
        <v/>
      </c>
    </row>
    <row r="51" spans="1:21">
      <c r="A51" s="66" t="s">
        <v>208</v>
      </c>
      <c r="B51" s="66">
        <v>4</v>
      </c>
      <c r="C51" s="66">
        <v>2022</v>
      </c>
      <c r="D51" s="66" t="s">
        <v>209</v>
      </c>
      <c r="E51" s="66" t="s">
        <v>209</v>
      </c>
      <c r="F51" s="70">
        <v>44682</v>
      </c>
      <c r="G51" s="66">
        <f t="shared" si="0"/>
        <v>31</v>
      </c>
      <c r="H51" s="68">
        <f t="shared" si="1"/>
        <v>44701</v>
      </c>
      <c r="I51" s="155">
        <f>_xlfn.XLOOKUP(Table5[[#This Row],[Month Year]],'Modelling New'!D:D,'Modelling New'!N:N)</f>
        <v>10.507</v>
      </c>
      <c r="J51" s="9" t="str">
        <f>IFERROR(Inv_SY!J52/Inv_SY!$P52-1,"")</f>
        <v/>
      </c>
      <c r="K51" s="9" t="str">
        <f>IFERROR(Inv_SY!K52/Inv_SY!$P52-1,"")</f>
        <v/>
      </c>
      <c r="L51" s="9" t="str">
        <f>IFERROR(Inv_SY!L52/Inv_SY!$P52-1,"")</f>
        <v/>
      </c>
      <c r="M51" s="9" t="str">
        <f>IFERROR(Inv_SY!M52/Inv_SY!$P52-1,"")</f>
        <v/>
      </c>
      <c r="N51" s="9" t="str">
        <f>IFERROR(Inv_SY!N52/Inv_SY!$P52-1,"")</f>
        <v/>
      </c>
      <c r="O51" s="9" t="str">
        <f>IFERROR(Inv_SY!O52/Inv_SY!$P52-1,"")</f>
        <v/>
      </c>
      <c r="P51" s="9" t="str">
        <f>IFERROR(Inv_SY!J52/Inv_SY!$Q52-1,"")</f>
        <v/>
      </c>
      <c r="Q51" s="9" t="str">
        <f>IFERROR(Inv_SY!K52/Inv_SY!$Q52-1,"")</f>
        <v/>
      </c>
      <c r="R51" s="9" t="str">
        <f>IFERROR(Inv_SY!L52/Inv_SY!$Q52-1,"")</f>
        <v/>
      </c>
      <c r="S51" s="9" t="str">
        <f>IFERROR(Inv_SY!M52/Inv_SY!$Q52-1,"")</f>
        <v/>
      </c>
      <c r="T51" s="9" t="str">
        <f>IFERROR(Inv_SY!N52/Inv_SY!$Q52-1,"")</f>
        <v/>
      </c>
      <c r="U51" s="52" t="str">
        <f>IFERROR(Inv_SY!O52/Inv_SY!$Q52-1,"")</f>
        <v/>
      </c>
    </row>
    <row r="52" spans="1:21">
      <c r="A52" s="63" t="s">
        <v>208</v>
      </c>
      <c r="B52" s="63">
        <v>4</v>
      </c>
      <c r="C52" s="63">
        <v>2022</v>
      </c>
      <c r="D52" s="63" t="s">
        <v>209</v>
      </c>
      <c r="E52" s="63" t="s">
        <v>209</v>
      </c>
      <c r="F52" s="69">
        <v>44682</v>
      </c>
      <c r="G52" s="63">
        <f t="shared" si="0"/>
        <v>31</v>
      </c>
      <c r="H52" s="65">
        <f t="shared" si="1"/>
        <v>44702</v>
      </c>
      <c r="I52" s="154">
        <f>_xlfn.XLOOKUP(Table5[[#This Row],[Month Year]],'Modelling New'!D:D,'Modelling New'!N:N)</f>
        <v>10.507</v>
      </c>
      <c r="J52" s="9" t="str">
        <f>IFERROR(Inv_SY!J53/Inv_SY!$P53-1,"")</f>
        <v/>
      </c>
      <c r="K52" s="9" t="str">
        <f>IFERROR(Inv_SY!K53/Inv_SY!$P53-1,"")</f>
        <v/>
      </c>
      <c r="L52" s="9" t="str">
        <f>IFERROR(Inv_SY!L53/Inv_SY!$P53-1,"")</f>
        <v/>
      </c>
      <c r="M52" s="9" t="str">
        <f>IFERROR(Inv_SY!M53/Inv_SY!$P53-1,"")</f>
        <v/>
      </c>
      <c r="N52" s="9" t="str">
        <f>IFERROR(Inv_SY!N53/Inv_SY!$P53-1,"")</f>
        <v/>
      </c>
      <c r="O52" s="9" t="str">
        <f>IFERROR(Inv_SY!O53/Inv_SY!$P53-1,"")</f>
        <v/>
      </c>
      <c r="P52" s="9" t="str">
        <f>IFERROR(Inv_SY!J53/Inv_SY!$Q53-1,"")</f>
        <v/>
      </c>
      <c r="Q52" s="9" t="str">
        <f>IFERROR(Inv_SY!K53/Inv_SY!$Q53-1,"")</f>
        <v/>
      </c>
      <c r="R52" s="9" t="str">
        <f>IFERROR(Inv_SY!L53/Inv_SY!$Q53-1,"")</f>
        <v/>
      </c>
      <c r="S52" s="9" t="str">
        <f>IFERROR(Inv_SY!M53/Inv_SY!$Q53-1,"")</f>
        <v/>
      </c>
      <c r="T52" s="9" t="str">
        <f>IFERROR(Inv_SY!N53/Inv_SY!$Q53-1,"")</f>
        <v/>
      </c>
      <c r="U52" s="52" t="str">
        <f>IFERROR(Inv_SY!O53/Inv_SY!$Q53-1,"")</f>
        <v/>
      </c>
    </row>
    <row r="53" spans="1:21">
      <c r="A53" s="66" t="s">
        <v>208</v>
      </c>
      <c r="B53" s="66">
        <v>4</v>
      </c>
      <c r="C53" s="66">
        <v>2022</v>
      </c>
      <c r="D53" s="66" t="s">
        <v>209</v>
      </c>
      <c r="E53" s="66" t="s">
        <v>209</v>
      </c>
      <c r="F53" s="70">
        <v>44682</v>
      </c>
      <c r="G53" s="66">
        <f t="shared" si="0"/>
        <v>31</v>
      </c>
      <c r="H53" s="68">
        <f t="shared" si="1"/>
        <v>44703</v>
      </c>
      <c r="I53" s="155">
        <f>_xlfn.XLOOKUP(Table5[[#This Row],[Month Year]],'Modelling New'!D:D,'Modelling New'!N:N)</f>
        <v>10.507</v>
      </c>
      <c r="J53" s="9" t="str">
        <f>IFERROR(Inv_SY!J54/Inv_SY!$P54-1,"")</f>
        <v/>
      </c>
      <c r="K53" s="9" t="str">
        <f>IFERROR(Inv_SY!K54/Inv_SY!$P54-1,"")</f>
        <v/>
      </c>
      <c r="L53" s="9" t="str">
        <f>IFERROR(Inv_SY!L54/Inv_SY!$P54-1,"")</f>
        <v/>
      </c>
      <c r="M53" s="9" t="str">
        <f>IFERROR(Inv_SY!M54/Inv_SY!$P54-1,"")</f>
        <v/>
      </c>
      <c r="N53" s="9" t="str">
        <f>IFERROR(Inv_SY!N54/Inv_SY!$P54-1,"")</f>
        <v/>
      </c>
      <c r="O53" s="9" t="str">
        <f>IFERROR(Inv_SY!O54/Inv_SY!$P54-1,"")</f>
        <v/>
      </c>
      <c r="P53" s="9" t="str">
        <f>IFERROR(Inv_SY!J54/Inv_SY!$Q54-1,"")</f>
        <v/>
      </c>
      <c r="Q53" s="9" t="str">
        <f>IFERROR(Inv_SY!K54/Inv_SY!$Q54-1,"")</f>
        <v/>
      </c>
      <c r="R53" s="9" t="str">
        <f>IFERROR(Inv_SY!L54/Inv_SY!$Q54-1,"")</f>
        <v/>
      </c>
      <c r="S53" s="9" t="str">
        <f>IFERROR(Inv_SY!M54/Inv_SY!$Q54-1,"")</f>
        <v/>
      </c>
      <c r="T53" s="9" t="str">
        <f>IFERROR(Inv_SY!N54/Inv_SY!$Q54-1,"")</f>
        <v/>
      </c>
      <c r="U53" s="52" t="str">
        <f>IFERROR(Inv_SY!O54/Inv_SY!$Q54-1,"")</f>
        <v/>
      </c>
    </row>
    <row r="54" spans="1:21">
      <c r="A54" s="63" t="s">
        <v>208</v>
      </c>
      <c r="B54" s="63">
        <v>4</v>
      </c>
      <c r="C54" s="63">
        <v>2022</v>
      </c>
      <c r="D54" s="63" t="s">
        <v>209</v>
      </c>
      <c r="E54" s="63" t="s">
        <v>209</v>
      </c>
      <c r="F54" s="69">
        <v>44682</v>
      </c>
      <c r="G54" s="63">
        <f t="shared" si="0"/>
        <v>31</v>
      </c>
      <c r="H54" s="65">
        <f t="shared" si="1"/>
        <v>44704</v>
      </c>
      <c r="I54" s="154">
        <f>_xlfn.XLOOKUP(Table5[[#This Row],[Month Year]],'Modelling New'!D:D,'Modelling New'!N:N)</f>
        <v>10.507</v>
      </c>
      <c r="J54" s="9" t="str">
        <f>IFERROR(Inv_SY!J55/Inv_SY!$P55-1,"")</f>
        <v/>
      </c>
      <c r="K54" s="9" t="str">
        <f>IFERROR(Inv_SY!K55/Inv_SY!$P55-1,"")</f>
        <v/>
      </c>
      <c r="L54" s="9" t="str">
        <f>IFERROR(Inv_SY!L55/Inv_SY!$P55-1,"")</f>
        <v/>
      </c>
      <c r="M54" s="9" t="str">
        <f>IFERROR(Inv_SY!M55/Inv_SY!$P55-1,"")</f>
        <v/>
      </c>
      <c r="N54" s="9" t="str">
        <f>IFERROR(Inv_SY!N55/Inv_SY!$P55-1,"")</f>
        <v/>
      </c>
      <c r="O54" s="9" t="str">
        <f>IFERROR(Inv_SY!O55/Inv_SY!$P55-1,"")</f>
        <v/>
      </c>
      <c r="P54" s="9" t="str">
        <f>IFERROR(Inv_SY!J55/Inv_SY!$Q55-1,"")</f>
        <v/>
      </c>
      <c r="Q54" s="9" t="str">
        <f>IFERROR(Inv_SY!K55/Inv_SY!$Q55-1,"")</f>
        <v/>
      </c>
      <c r="R54" s="9" t="str">
        <f>IFERROR(Inv_SY!L55/Inv_SY!$Q55-1,"")</f>
        <v/>
      </c>
      <c r="S54" s="9" t="str">
        <f>IFERROR(Inv_SY!M55/Inv_SY!$Q55-1,"")</f>
        <v/>
      </c>
      <c r="T54" s="9" t="str">
        <f>IFERROR(Inv_SY!N55/Inv_SY!$Q55-1,"")</f>
        <v/>
      </c>
      <c r="U54" s="52" t="str">
        <f>IFERROR(Inv_SY!O55/Inv_SY!$Q55-1,"")</f>
        <v/>
      </c>
    </row>
    <row r="55" spans="1:21">
      <c r="A55" s="66" t="s">
        <v>208</v>
      </c>
      <c r="B55" s="66">
        <v>4</v>
      </c>
      <c r="C55" s="66">
        <v>2022</v>
      </c>
      <c r="D55" s="66" t="s">
        <v>209</v>
      </c>
      <c r="E55" s="66" t="s">
        <v>209</v>
      </c>
      <c r="F55" s="70">
        <v>44682</v>
      </c>
      <c r="G55" s="66">
        <f t="shared" si="0"/>
        <v>31</v>
      </c>
      <c r="H55" s="68">
        <f t="shared" si="1"/>
        <v>44705</v>
      </c>
      <c r="I55" s="155">
        <f>_xlfn.XLOOKUP(Table5[[#This Row],[Month Year]],'Modelling New'!D:D,'Modelling New'!N:N)</f>
        <v>10.507</v>
      </c>
      <c r="J55" s="9" t="str">
        <f>IFERROR(Inv_SY!J56/Inv_SY!$P56-1,"")</f>
        <v/>
      </c>
      <c r="K55" s="9" t="str">
        <f>IFERROR(Inv_SY!K56/Inv_SY!$P56-1,"")</f>
        <v/>
      </c>
      <c r="L55" s="9" t="str">
        <f>IFERROR(Inv_SY!L56/Inv_SY!$P56-1,"")</f>
        <v/>
      </c>
      <c r="M55" s="9" t="str">
        <f>IFERROR(Inv_SY!M56/Inv_SY!$P56-1,"")</f>
        <v/>
      </c>
      <c r="N55" s="9" t="str">
        <f>IFERROR(Inv_SY!N56/Inv_SY!$P56-1,"")</f>
        <v/>
      </c>
      <c r="O55" s="9" t="str">
        <f>IFERROR(Inv_SY!O56/Inv_SY!$P56-1,"")</f>
        <v/>
      </c>
      <c r="P55" s="9" t="str">
        <f>IFERROR(Inv_SY!J56/Inv_SY!$Q56-1,"")</f>
        <v/>
      </c>
      <c r="Q55" s="9" t="str">
        <f>IFERROR(Inv_SY!K56/Inv_SY!$Q56-1,"")</f>
        <v/>
      </c>
      <c r="R55" s="9" t="str">
        <f>IFERROR(Inv_SY!L56/Inv_SY!$Q56-1,"")</f>
        <v/>
      </c>
      <c r="S55" s="9" t="str">
        <f>IFERROR(Inv_SY!M56/Inv_SY!$Q56-1,"")</f>
        <v/>
      </c>
      <c r="T55" s="9" t="str">
        <f>IFERROR(Inv_SY!N56/Inv_SY!$Q56-1,"")</f>
        <v/>
      </c>
      <c r="U55" s="52" t="str">
        <f>IFERROR(Inv_SY!O56/Inv_SY!$Q56-1,"")</f>
        <v/>
      </c>
    </row>
    <row r="56" spans="1:21">
      <c r="A56" s="63" t="s">
        <v>208</v>
      </c>
      <c r="B56" s="63">
        <v>4</v>
      </c>
      <c r="C56" s="63">
        <v>2022</v>
      </c>
      <c r="D56" s="63" t="s">
        <v>209</v>
      </c>
      <c r="E56" s="63" t="s">
        <v>209</v>
      </c>
      <c r="F56" s="69">
        <v>44682</v>
      </c>
      <c r="G56" s="63">
        <f t="shared" si="0"/>
        <v>31</v>
      </c>
      <c r="H56" s="65">
        <f t="shared" si="1"/>
        <v>44706</v>
      </c>
      <c r="I56" s="154">
        <f>_xlfn.XLOOKUP(Table5[[#This Row],[Month Year]],'Modelling New'!D:D,'Modelling New'!N:N)</f>
        <v>10.507</v>
      </c>
      <c r="J56" s="9" t="str">
        <f>IFERROR(Inv_SY!J57/Inv_SY!$P57-1,"")</f>
        <v/>
      </c>
      <c r="K56" s="9" t="str">
        <f>IFERROR(Inv_SY!K57/Inv_SY!$P57-1,"")</f>
        <v/>
      </c>
      <c r="L56" s="9" t="str">
        <f>IFERROR(Inv_SY!L57/Inv_SY!$P57-1,"")</f>
        <v/>
      </c>
      <c r="M56" s="9" t="str">
        <f>IFERROR(Inv_SY!M57/Inv_SY!$P57-1,"")</f>
        <v/>
      </c>
      <c r="N56" s="9" t="str">
        <f>IFERROR(Inv_SY!N57/Inv_SY!$P57-1,"")</f>
        <v/>
      </c>
      <c r="O56" s="9" t="str">
        <f>IFERROR(Inv_SY!O57/Inv_SY!$P57-1,"")</f>
        <v/>
      </c>
      <c r="P56" s="9" t="str">
        <f>IFERROR(Inv_SY!J57/Inv_SY!$Q57-1,"")</f>
        <v/>
      </c>
      <c r="Q56" s="9" t="str">
        <f>IFERROR(Inv_SY!K57/Inv_SY!$Q57-1,"")</f>
        <v/>
      </c>
      <c r="R56" s="9" t="str">
        <f>IFERROR(Inv_SY!L57/Inv_SY!$Q57-1,"")</f>
        <v/>
      </c>
      <c r="S56" s="9" t="str">
        <f>IFERROR(Inv_SY!M57/Inv_SY!$Q57-1,"")</f>
        <v/>
      </c>
      <c r="T56" s="9" t="str">
        <f>IFERROR(Inv_SY!N57/Inv_SY!$Q57-1,"")</f>
        <v/>
      </c>
      <c r="U56" s="52" t="str">
        <f>IFERROR(Inv_SY!O57/Inv_SY!$Q57-1,"")</f>
        <v/>
      </c>
    </row>
    <row r="57" spans="1:21">
      <c r="A57" s="66" t="s">
        <v>208</v>
      </c>
      <c r="B57" s="66">
        <v>4</v>
      </c>
      <c r="C57" s="66">
        <v>2022</v>
      </c>
      <c r="D57" s="66" t="s">
        <v>209</v>
      </c>
      <c r="E57" s="66" t="s">
        <v>209</v>
      </c>
      <c r="F57" s="70">
        <v>44682</v>
      </c>
      <c r="G57" s="66">
        <f t="shared" si="0"/>
        <v>31</v>
      </c>
      <c r="H57" s="68">
        <f t="shared" si="1"/>
        <v>44707</v>
      </c>
      <c r="I57" s="155">
        <f>_xlfn.XLOOKUP(Table5[[#This Row],[Month Year]],'Modelling New'!D:D,'Modelling New'!N:N)</f>
        <v>10.507</v>
      </c>
      <c r="J57" s="9" t="str">
        <f>IFERROR(Inv_SY!J58/Inv_SY!$P58-1,"")</f>
        <v/>
      </c>
      <c r="K57" s="9" t="str">
        <f>IFERROR(Inv_SY!K58/Inv_SY!$P58-1,"")</f>
        <v/>
      </c>
      <c r="L57" s="9" t="str">
        <f>IFERROR(Inv_SY!L58/Inv_SY!$P58-1,"")</f>
        <v/>
      </c>
      <c r="M57" s="9" t="str">
        <f>IFERROR(Inv_SY!M58/Inv_SY!$P58-1,"")</f>
        <v/>
      </c>
      <c r="N57" s="9" t="str">
        <f>IFERROR(Inv_SY!N58/Inv_SY!$P58-1,"")</f>
        <v/>
      </c>
      <c r="O57" s="9" t="str">
        <f>IFERROR(Inv_SY!O58/Inv_SY!$P58-1,"")</f>
        <v/>
      </c>
      <c r="P57" s="9" t="str">
        <f>IFERROR(Inv_SY!J58/Inv_SY!$Q58-1,"")</f>
        <v/>
      </c>
      <c r="Q57" s="9" t="str">
        <f>IFERROR(Inv_SY!K58/Inv_SY!$Q58-1,"")</f>
        <v/>
      </c>
      <c r="R57" s="9" t="str">
        <f>IFERROR(Inv_SY!L58/Inv_SY!$Q58-1,"")</f>
        <v/>
      </c>
      <c r="S57" s="9" t="str">
        <f>IFERROR(Inv_SY!M58/Inv_SY!$Q58-1,"")</f>
        <v/>
      </c>
      <c r="T57" s="9" t="str">
        <f>IFERROR(Inv_SY!N58/Inv_SY!$Q58-1,"")</f>
        <v/>
      </c>
      <c r="U57" s="52" t="str">
        <f>IFERROR(Inv_SY!O58/Inv_SY!$Q58-1,"")</f>
        <v/>
      </c>
    </row>
    <row r="58" spans="1:21">
      <c r="A58" s="63" t="s">
        <v>208</v>
      </c>
      <c r="B58" s="63">
        <v>4</v>
      </c>
      <c r="C58" s="63">
        <v>2022</v>
      </c>
      <c r="D58" s="63" t="s">
        <v>209</v>
      </c>
      <c r="E58" s="63" t="s">
        <v>209</v>
      </c>
      <c r="F58" s="69">
        <v>44682</v>
      </c>
      <c r="G58" s="63">
        <f t="shared" si="0"/>
        <v>31</v>
      </c>
      <c r="H58" s="65">
        <f t="shared" si="1"/>
        <v>44708</v>
      </c>
      <c r="I58" s="154">
        <f>_xlfn.XLOOKUP(Table5[[#This Row],[Month Year]],'Modelling New'!D:D,'Modelling New'!N:N)</f>
        <v>10.507</v>
      </c>
      <c r="J58" s="9" t="str">
        <f>IFERROR(Inv_SY!J59/Inv_SY!$P59-1,"")</f>
        <v/>
      </c>
      <c r="K58" s="9" t="str">
        <f>IFERROR(Inv_SY!K59/Inv_SY!$P59-1,"")</f>
        <v/>
      </c>
      <c r="L58" s="9" t="str">
        <f>IFERROR(Inv_SY!L59/Inv_SY!$P59-1,"")</f>
        <v/>
      </c>
      <c r="M58" s="9" t="str">
        <f>IFERROR(Inv_SY!M59/Inv_SY!$P59-1,"")</f>
        <v/>
      </c>
      <c r="N58" s="9" t="str">
        <f>IFERROR(Inv_SY!N59/Inv_SY!$P59-1,"")</f>
        <v/>
      </c>
      <c r="O58" s="9" t="str">
        <f>IFERROR(Inv_SY!O59/Inv_SY!$P59-1,"")</f>
        <v/>
      </c>
      <c r="P58" s="9" t="str">
        <f>IFERROR(Inv_SY!J59/Inv_SY!$Q59-1,"")</f>
        <v/>
      </c>
      <c r="Q58" s="9" t="str">
        <f>IFERROR(Inv_SY!K59/Inv_SY!$Q59-1,"")</f>
        <v/>
      </c>
      <c r="R58" s="9" t="str">
        <f>IFERROR(Inv_SY!L59/Inv_SY!$Q59-1,"")</f>
        <v/>
      </c>
      <c r="S58" s="9" t="str">
        <f>IFERROR(Inv_SY!M59/Inv_SY!$Q59-1,"")</f>
        <v/>
      </c>
      <c r="T58" s="9" t="str">
        <f>IFERROR(Inv_SY!N59/Inv_SY!$Q59-1,"")</f>
        <v/>
      </c>
      <c r="U58" s="52" t="str">
        <f>IFERROR(Inv_SY!O59/Inv_SY!$Q59-1,"")</f>
        <v/>
      </c>
    </row>
    <row r="59" spans="1:21">
      <c r="A59" s="66" t="s">
        <v>208</v>
      </c>
      <c r="B59" s="66">
        <v>4</v>
      </c>
      <c r="C59" s="66">
        <v>2022</v>
      </c>
      <c r="D59" s="66" t="s">
        <v>209</v>
      </c>
      <c r="E59" s="66" t="s">
        <v>209</v>
      </c>
      <c r="F59" s="70">
        <v>44682</v>
      </c>
      <c r="G59" s="66">
        <f t="shared" si="0"/>
        <v>31</v>
      </c>
      <c r="H59" s="68">
        <f t="shared" si="1"/>
        <v>44709</v>
      </c>
      <c r="I59" s="155">
        <f>_xlfn.XLOOKUP(Table5[[#This Row],[Month Year]],'Modelling New'!D:D,'Modelling New'!N:N)</f>
        <v>10.507</v>
      </c>
      <c r="J59" s="9" t="str">
        <f>IFERROR(Inv_SY!J60/Inv_SY!$P60-1,"")</f>
        <v/>
      </c>
      <c r="K59" s="9" t="str">
        <f>IFERROR(Inv_SY!K60/Inv_SY!$P60-1,"")</f>
        <v/>
      </c>
      <c r="L59" s="9" t="str">
        <f>IFERROR(Inv_SY!L60/Inv_SY!$P60-1,"")</f>
        <v/>
      </c>
      <c r="M59" s="9" t="str">
        <f>IFERROR(Inv_SY!M60/Inv_SY!$P60-1,"")</f>
        <v/>
      </c>
      <c r="N59" s="9" t="str">
        <f>IFERROR(Inv_SY!N60/Inv_SY!$P60-1,"")</f>
        <v/>
      </c>
      <c r="O59" s="9" t="str">
        <f>IFERROR(Inv_SY!O60/Inv_SY!$P60-1,"")</f>
        <v/>
      </c>
      <c r="P59" s="9" t="str">
        <f>IFERROR(Inv_SY!J60/Inv_SY!$Q60-1,"")</f>
        <v/>
      </c>
      <c r="Q59" s="9" t="str">
        <f>IFERROR(Inv_SY!K60/Inv_SY!$Q60-1,"")</f>
        <v/>
      </c>
      <c r="R59" s="9" t="str">
        <f>IFERROR(Inv_SY!L60/Inv_SY!$Q60-1,"")</f>
        <v/>
      </c>
      <c r="S59" s="9" t="str">
        <f>IFERROR(Inv_SY!M60/Inv_SY!$Q60-1,"")</f>
        <v/>
      </c>
      <c r="T59" s="9" t="str">
        <f>IFERROR(Inv_SY!N60/Inv_SY!$Q60-1,"")</f>
        <v/>
      </c>
      <c r="U59" s="52" t="str">
        <f>IFERROR(Inv_SY!O60/Inv_SY!$Q60-1,"")</f>
        <v/>
      </c>
    </row>
    <row r="60" spans="1:21">
      <c r="A60" s="63" t="s">
        <v>208</v>
      </c>
      <c r="B60" s="63">
        <v>4</v>
      </c>
      <c r="C60" s="63">
        <v>2022</v>
      </c>
      <c r="D60" s="63" t="s">
        <v>209</v>
      </c>
      <c r="E60" s="63" t="s">
        <v>209</v>
      </c>
      <c r="F60" s="69">
        <v>44682</v>
      </c>
      <c r="G60" s="63">
        <f t="shared" si="0"/>
        <v>31</v>
      </c>
      <c r="H60" s="65">
        <f t="shared" si="1"/>
        <v>44710</v>
      </c>
      <c r="I60" s="154">
        <f>_xlfn.XLOOKUP(Table5[[#This Row],[Month Year]],'Modelling New'!D:D,'Modelling New'!N:N)</f>
        <v>10.507</v>
      </c>
      <c r="J60" s="9" t="str">
        <f>IFERROR(Inv_SY!J61/Inv_SY!$P61-1,"")</f>
        <v/>
      </c>
      <c r="K60" s="9" t="str">
        <f>IFERROR(Inv_SY!K61/Inv_SY!$P61-1,"")</f>
        <v/>
      </c>
      <c r="L60" s="9" t="str">
        <f>IFERROR(Inv_SY!L61/Inv_SY!$P61-1,"")</f>
        <v/>
      </c>
      <c r="M60" s="9" t="str">
        <f>IFERROR(Inv_SY!M61/Inv_SY!$P61-1,"")</f>
        <v/>
      </c>
      <c r="N60" s="9" t="str">
        <f>IFERROR(Inv_SY!N61/Inv_SY!$P61-1,"")</f>
        <v/>
      </c>
      <c r="O60" s="9" t="str">
        <f>IFERROR(Inv_SY!O61/Inv_SY!$P61-1,"")</f>
        <v/>
      </c>
      <c r="P60" s="9" t="str">
        <f>IFERROR(Inv_SY!J61/Inv_SY!$Q61-1,"")</f>
        <v/>
      </c>
      <c r="Q60" s="9" t="str">
        <f>IFERROR(Inv_SY!K61/Inv_SY!$Q61-1,"")</f>
        <v/>
      </c>
      <c r="R60" s="9" t="str">
        <f>IFERROR(Inv_SY!L61/Inv_SY!$Q61-1,"")</f>
        <v/>
      </c>
      <c r="S60" s="9" t="str">
        <f>IFERROR(Inv_SY!M61/Inv_SY!$Q61-1,"")</f>
        <v/>
      </c>
      <c r="T60" s="9" t="str">
        <f>IFERROR(Inv_SY!N61/Inv_SY!$Q61-1,"")</f>
        <v/>
      </c>
      <c r="U60" s="52" t="str">
        <f>IFERROR(Inv_SY!O61/Inv_SY!$Q61-1,"")</f>
        <v/>
      </c>
    </row>
    <row r="61" spans="1:21">
      <c r="A61" s="66" t="s">
        <v>208</v>
      </c>
      <c r="B61" s="66">
        <v>4</v>
      </c>
      <c r="C61" s="66">
        <v>2022</v>
      </c>
      <c r="D61" s="66" t="s">
        <v>209</v>
      </c>
      <c r="E61" s="66" t="s">
        <v>209</v>
      </c>
      <c r="F61" s="70">
        <v>44682</v>
      </c>
      <c r="G61" s="66">
        <f t="shared" si="0"/>
        <v>31</v>
      </c>
      <c r="H61" s="68">
        <f t="shared" si="1"/>
        <v>44711</v>
      </c>
      <c r="I61" s="155">
        <f>_xlfn.XLOOKUP(Table5[[#This Row],[Month Year]],'Modelling New'!D:D,'Modelling New'!N:N)</f>
        <v>10.507</v>
      </c>
      <c r="J61" s="9" t="str">
        <f>IFERROR(Inv_SY!J62/Inv_SY!$P62-1,"")</f>
        <v/>
      </c>
      <c r="K61" s="9" t="str">
        <f>IFERROR(Inv_SY!K62/Inv_SY!$P62-1,"")</f>
        <v/>
      </c>
      <c r="L61" s="9" t="str">
        <f>IFERROR(Inv_SY!L62/Inv_SY!$P62-1,"")</f>
        <v/>
      </c>
      <c r="M61" s="9" t="str">
        <f>IFERROR(Inv_SY!M62/Inv_SY!$P62-1,"")</f>
        <v/>
      </c>
      <c r="N61" s="9" t="str">
        <f>IFERROR(Inv_SY!N62/Inv_SY!$P62-1,"")</f>
        <v/>
      </c>
      <c r="O61" s="9" t="str">
        <f>IFERROR(Inv_SY!O62/Inv_SY!$P62-1,"")</f>
        <v/>
      </c>
      <c r="P61" s="9" t="str">
        <f>IFERROR(Inv_SY!J62/Inv_SY!$Q62-1,"")</f>
        <v/>
      </c>
      <c r="Q61" s="9" t="str">
        <f>IFERROR(Inv_SY!K62/Inv_SY!$Q62-1,"")</f>
        <v/>
      </c>
      <c r="R61" s="9" t="str">
        <f>IFERROR(Inv_SY!L62/Inv_SY!$Q62-1,"")</f>
        <v/>
      </c>
      <c r="S61" s="9" t="str">
        <f>IFERROR(Inv_SY!M62/Inv_SY!$Q62-1,"")</f>
        <v/>
      </c>
      <c r="T61" s="9" t="str">
        <f>IFERROR(Inv_SY!N62/Inv_SY!$Q62-1,"")</f>
        <v/>
      </c>
      <c r="U61" s="52" t="str">
        <f>IFERROR(Inv_SY!O62/Inv_SY!$Q62-1,"")</f>
        <v/>
      </c>
    </row>
    <row r="62" spans="1:21">
      <c r="A62" s="63" t="s">
        <v>208</v>
      </c>
      <c r="B62" s="63">
        <v>4</v>
      </c>
      <c r="C62" s="63">
        <v>2022</v>
      </c>
      <c r="D62" s="63" t="s">
        <v>209</v>
      </c>
      <c r="E62" s="63" t="s">
        <v>209</v>
      </c>
      <c r="F62" s="69">
        <v>44682</v>
      </c>
      <c r="G62" s="63">
        <f t="shared" si="0"/>
        <v>31</v>
      </c>
      <c r="H62" s="65">
        <f t="shared" si="1"/>
        <v>44712</v>
      </c>
      <c r="I62" s="154">
        <f>_xlfn.XLOOKUP(Table5[[#This Row],[Month Year]],'Modelling New'!D:D,'Modelling New'!N:N)</f>
        <v>10.507</v>
      </c>
      <c r="J62" s="9" t="str">
        <f>IFERROR(Inv_SY!J63/Inv_SY!$P63-1,"")</f>
        <v/>
      </c>
      <c r="K62" s="9" t="str">
        <f>IFERROR(Inv_SY!K63/Inv_SY!$P63-1,"")</f>
        <v/>
      </c>
      <c r="L62" s="9" t="str">
        <f>IFERROR(Inv_SY!L63/Inv_SY!$P63-1,"")</f>
        <v/>
      </c>
      <c r="M62" s="9" t="str">
        <f>IFERROR(Inv_SY!M63/Inv_SY!$P63-1,"")</f>
        <v/>
      </c>
      <c r="N62" s="9" t="str">
        <f>IFERROR(Inv_SY!N63/Inv_SY!$P63-1,"")</f>
        <v/>
      </c>
      <c r="O62" s="9" t="str">
        <f>IFERROR(Inv_SY!O63/Inv_SY!$P63-1,"")</f>
        <v/>
      </c>
      <c r="P62" s="9" t="str">
        <f>IFERROR(Inv_SY!J63/Inv_SY!$Q63-1,"")</f>
        <v/>
      </c>
      <c r="Q62" s="9" t="str">
        <f>IFERROR(Inv_SY!K63/Inv_SY!$Q63-1,"")</f>
        <v/>
      </c>
      <c r="R62" s="9" t="str">
        <f>IFERROR(Inv_SY!L63/Inv_SY!$Q63-1,"")</f>
        <v/>
      </c>
      <c r="S62" s="9" t="str">
        <f>IFERROR(Inv_SY!M63/Inv_SY!$Q63-1,"")</f>
        <v/>
      </c>
      <c r="T62" s="9" t="str">
        <f>IFERROR(Inv_SY!N63/Inv_SY!$Q63-1,"")</f>
        <v/>
      </c>
      <c r="U62" s="52" t="str">
        <f>IFERROR(Inv_SY!O63/Inv_SY!$Q63-1,"")</f>
        <v/>
      </c>
    </row>
    <row r="63" spans="1:21">
      <c r="A63" s="66" t="s">
        <v>208</v>
      </c>
      <c r="B63" s="66">
        <v>4</v>
      </c>
      <c r="C63" s="66">
        <v>2022</v>
      </c>
      <c r="D63" s="66" t="s">
        <v>209</v>
      </c>
      <c r="E63" s="66" t="s">
        <v>209</v>
      </c>
      <c r="F63" s="70">
        <v>44713</v>
      </c>
      <c r="G63" s="66">
        <f t="shared" si="0"/>
        <v>30</v>
      </c>
      <c r="H63" s="68">
        <f t="shared" si="1"/>
        <v>44713</v>
      </c>
      <c r="I63" s="155">
        <f>_xlfn.XLOOKUP(Table5[[#This Row],[Month Year]],'Modelling New'!D:D,'Modelling New'!N:N)</f>
        <v>10.507</v>
      </c>
      <c r="J63" s="9" t="str">
        <f>IFERROR(Inv_SY!J64/Inv_SY!$P64-1,"")</f>
        <v/>
      </c>
      <c r="K63" s="9" t="str">
        <f>IFERROR(Inv_SY!K64/Inv_SY!$P64-1,"")</f>
        <v/>
      </c>
      <c r="L63" s="9" t="str">
        <f>IFERROR(Inv_SY!L64/Inv_SY!$P64-1,"")</f>
        <v/>
      </c>
      <c r="M63" s="9" t="str">
        <f>IFERROR(Inv_SY!M64/Inv_SY!$P64-1,"")</f>
        <v/>
      </c>
      <c r="N63" s="9" t="str">
        <f>IFERROR(Inv_SY!N64/Inv_SY!$P64-1,"")</f>
        <v/>
      </c>
      <c r="O63" s="9" t="str">
        <f>IFERROR(Inv_SY!O64/Inv_SY!$P64-1,"")</f>
        <v/>
      </c>
      <c r="P63" s="9" t="str">
        <f>IFERROR(Inv_SY!J64/Inv_SY!$Q64-1,"")</f>
        <v/>
      </c>
      <c r="Q63" s="9" t="str">
        <f>IFERROR(Inv_SY!K64/Inv_SY!$Q64-1,"")</f>
        <v/>
      </c>
      <c r="R63" s="9" t="str">
        <f>IFERROR(Inv_SY!L64/Inv_SY!$Q64-1,"")</f>
        <v/>
      </c>
      <c r="S63" s="9" t="str">
        <f>IFERROR(Inv_SY!M64/Inv_SY!$Q64-1,"")</f>
        <v/>
      </c>
      <c r="T63" s="9" t="str">
        <f>IFERROR(Inv_SY!N64/Inv_SY!$Q64-1,"")</f>
        <v/>
      </c>
      <c r="U63" s="52" t="str">
        <f>IFERROR(Inv_SY!O64/Inv_SY!$Q64-1,"")</f>
        <v/>
      </c>
    </row>
    <row r="64" spans="1:21">
      <c r="A64" s="63" t="s">
        <v>208</v>
      </c>
      <c r="B64" s="63">
        <v>4</v>
      </c>
      <c r="C64" s="63">
        <v>2022</v>
      </c>
      <c r="D64" s="63" t="s">
        <v>209</v>
      </c>
      <c r="E64" s="63" t="s">
        <v>209</v>
      </c>
      <c r="F64" s="69">
        <v>44713</v>
      </c>
      <c r="G64" s="63">
        <f t="shared" si="0"/>
        <v>30</v>
      </c>
      <c r="H64" s="65">
        <f t="shared" si="1"/>
        <v>44714</v>
      </c>
      <c r="I64" s="154">
        <f>_xlfn.XLOOKUP(Table5[[#This Row],[Month Year]],'Modelling New'!D:D,'Modelling New'!N:N)</f>
        <v>10.507</v>
      </c>
      <c r="J64" s="9" t="str">
        <f>IFERROR(Inv_SY!J65/Inv_SY!$P65-1,"")</f>
        <v/>
      </c>
      <c r="K64" s="9" t="str">
        <f>IFERROR(Inv_SY!K65/Inv_SY!$P65-1,"")</f>
        <v/>
      </c>
      <c r="L64" s="9" t="str">
        <f>IFERROR(Inv_SY!L65/Inv_SY!$P65-1,"")</f>
        <v/>
      </c>
      <c r="M64" s="9" t="str">
        <f>IFERROR(Inv_SY!M65/Inv_SY!$P65-1,"")</f>
        <v/>
      </c>
      <c r="N64" s="9" t="str">
        <f>IFERROR(Inv_SY!N65/Inv_SY!$P65-1,"")</f>
        <v/>
      </c>
      <c r="O64" s="9" t="str">
        <f>IFERROR(Inv_SY!O65/Inv_SY!$P65-1,"")</f>
        <v/>
      </c>
      <c r="P64" s="9" t="str">
        <f>IFERROR(Inv_SY!J65/Inv_SY!$Q65-1,"")</f>
        <v/>
      </c>
      <c r="Q64" s="9" t="str">
        <f>IFERROR(Inv_SY!K65/Inv_SY!$Q65-1,"")</f>
        <v/>
      </c>
      <c r="R64" s="9" t="str">
        <f>IFERROR(Inv_SY!L65/Inv_SY!$Q65-1,"")</f>
        <v/>
      </c>
      <c r="S64" s="9" t="str">
        <f>IFERROR(Inv_SY!M65/Inv_SY!$Q65-1,"")</f>
        <v/>
      </c>
      <c r="T64" s="9" t="str">
        <f>IFERROR(Inv_SY!N65/Inv_SY!$Q65-1,"")</f>
        <v/>
      </c>
      <c r="U64" s="52" t="str">
        <f>IFERROR(Inv_SY!O65/Inv_SY!$Q65-1,"")</f>
        <v/>
      </c>
    </row>
    <row r="65" spans="1:21">
      <c r="A65" s="66" t="s">
        <v>208</v>
      </c>
      <c r="B65" s="66">
        <v>4</v>
      </c>
      <c r="C65" s="66">
        <v>2022</v>
      </c>
      <c r="D65" s="66" t="s">
        <v>209</v>
      </c>
      <c r="E65" s="66" t="s">
        <v>209</v>
      </c>
      <c r="F65" s="70">
        <v>44713</v>
      </c>
      <c r="G65" s="66">
        <f t="shared" si="0"/>
        <v>30</v>
      </c>
      <c r="H65" s="68">
        <f t="shared" si="1"/>
        <v>44715</v>
      </c>
      <c r="I65" s="155">
        <f>_xlfn.XLOOKUP(Table5[[#This Row],[Month Year]],'Modelling New'!D:D,'Modelling New'!N:N)</f>
        <v>10.507</v>
      </c>
      <c r="J65" s="9" t="str">
        <f>IFERROR(Inv_SY!J66/Inv_SY!$P66-1,"")</f>
        <v/>
      </c>
      <c r="K65" s="9" t="str">
        <f>IFERROR(Inv_SY!K66/Inv_SY!$P66-1,"")</f>
        <v/>
      </c>
      <c r="L65" s="9" t="str">
        <f>IFERROR(Inv_SY!L66/Inv_SY!$P66-1,"")</f>
        <v/>
      </c>
      <c r="M65" s="9" t="str">
        <f>IFERROR(Inv_SY!M66/Inv_SY!$P66-1,"")</f>
        <v/>
      </c>
      <c r="N65" s="9" t="str">
        <f>IFERROR(Inv_SY!N66/Inv_SY!$P66-1,"")</f>
        <v/>
      </c>
      <c r="O65" s="9" t="str">
        <f>IFERROR(Inv_SY!O66/Inv_SY!$P66-1,"")</f>
        <v/>
      </c>
      <c r="P65" s="9" t="str">
        <f>IFERROR(Inv_SY!J66/Inv_SY!$Q66-1,"")</f>
        <v/>
      </c>
      <c r="Q65" s="9" t="str">
        <f>IFERROR(Inv_SY!K66/Inv_SY!$Q66-1,"")</f>
        <v/>
      </c>
      <c r="R65" s="9" t="str">
        <f>IFERROR(Inv_SY!L66/Inv_SY!$Q66-1,"")</f>
        <v/>
      </c>
      <c r="S65" s="9" t="str">
        <f>IFERROR(Inv_SY!M66/Inv_SY!$Q66-1,"")</f>
        <v/>
      </c>
      <c r="T65" s="9" t="str">
        <f>IFERROR(Inv_SY!N66/Inv_SY!$Q66-1,"")</f>
        <v/>
      </c>
      <c r="U65" s="52" t="str">
        <f>IFERROR(Inv_SY!O66/Inv_SY!$Q66-1,"")</f>
        <v/>
      </c>
    </row>
    <row r="66" spans="1:21">
      <c r="A66" s="63" t="s">
        <v>208</v>
      </c>
      <c r="B66" s="63">
        <v>4</v>
      </c>
      <c r="C66" s="63">
        <v>2022</v>
      </c>
      <c r="D66" s="63" t="s">
        <v>209</v>
      </c>
      <c r="E66" s="63" t="s">
        <v>209</v>
      </c>
      <c r="F66" s="69">
        <v>44713</v>
      </c>
      <c r="G66" s="63">
        <f t="shared" si="0"/>
        <v>30</v>
      </c>
      <c r="H66" s="65">
        <f t="shared" si="1"/>
        <v>44716</v>
      </c>
      <c r="I66" s="154">
        <f>_xlfn.XLOOKUP(Table5[[#This Row],[Month Year]],'Modelling New'!D:D,'Modelling New'!N:N)</f>
        <v>10.507</v>
      </c>
      <c r="J66" s="9" t="str">
        <f>IFERROR(Inv_SY!J67/Inv_SY!$P67-1,"")</f>
        <v/>
      </c>
      <c r="K66" s="9" t="str">
        <f>IFERROR(Inv_SY!K67/Inv_SY!$P67-1,"")</f>
        <v/>
      </c>
      <c r="L66" s="9" t="str">
        <f>IFERROR(Inv_SY!L67/Inv_SY!$P67-1,"")</f>
        <v/>
      </c>
      <c r="M66" s="9" t="str">
        <f>IFERROR(Inv_SY!M67/Inv_SY!$P67-1,"")</f>
        <v/>
      </c>
      <c r="N66" s="9" t="str">
        <f>IFERROR(Inv_SY!N67/Inv_SY!$P67-1,"")</f>
        <v/>
      </c>
      <c r="O66" s="9" t="str">
        <f>IFERROR(Inv_SY!O67/Inv_SY!$P67-1,"")</f>
        <v/>
      </c>
      <c r="P66" s="9" t="str">
        <f>IFERROR(Inv_SY!J67/Inv_SY!$Q67-1,"")</f>
        <v/>
      </c>
      <c r="Q66" s="9" t="str">
        <f>IFERROR(Inv_SY!K67/Inv_SY!$Q67-1,"")</f>
        <v/>
      </c>
      <c r="R66" s="9" t="str">
        <f>IFERROR(Inv_SY!L67/Inv_SY!$Q67-1,"")</f>
        <v/>
      </c>
      <c r="S66" s="9" t="str">
        <f>IFERROR(Inv_SY!M67/Inv_SY!$Q67-1,"")</f>
        <v/>
      </c>
      <c r="T66" s="9" t="str">
        <f>IFERROR(Inv_SY!N67/Inv_SY!$Q67-1,"")</f>
        <v/>
      </c>
      <c r="U66" s="52" t="str">
        <f>IFERROR(Inv_SY!O67/Inv_SY!$Q67-1,"")</f>
        <v/>
      </c>
    </row>
    <row r="67" spans="1:21">
      <c r="A67" s="66" t="s">
        <v>208</v>
      </c>
      <c r="B67" s="66">
        <v>4</v>
      </c>
      <c r="C67" s="66">
        <v>2022</v>
      </c>
      <c r="D67" s="66" t="s">
        <v>209</v>
      </c>
      <c r="E67" s="66" t="s">
        <v>209</v>
      </c>
      <c r="F67" s="70">
        <v>44713</v>
      </c>
      <c r="G67" s="66">
        <f t="shared" ref="G67:G130" si="2">DAY(EOMONTH(F67,0))</f>
        <v>30</v>
      </c>
      <c r="H67" s="68">
        <f t="shared" si="1"/>
        <v>44717</v>
      </c>
      <c r="I67" s="155">
        <f>_xlfn.XLOOKUP(Table5[[#This Row],[Month Year]],'Modelling New'!D:D,'Modelling New'!N:N)</f>
        <v>10.507</v>
      </c>
      <c r="J67" s="9" t="str">
        <f>IFERROR(Inv_SY!J68/Inv_SY!$P68-1,"")</f>
        <v/>
      </c>
      <c r="K67" s="9" t="str">
        <f>IFERROR(Inv_SY!K68/Inv_SY!$P68-1,"")</f>
        <v/>
      </c>
      <c r="L67" s="9" t="str">
        <f>IFERROR(Inv_SY!L68/Inv_SY!$P68-1,"")</f>
        <v/>
      </c>
      <c r="M67" s="9" t="str">
        <f>IFERROR(Inv_SY!M68/Inv_SY!$P68-1,"")</f>
        <v/>
      </c>
      <c r="N67" s="9" t="str">
        <f>IFERROR(Inv_SY!N68/Inv_SY!$P68-1,"")</f>
        <v/>
      </c>
      <c r="O67" s="9" t="str">
        <f>IFERROR(Inv_SY!O68/Inv_SY!$P68-1,"")</f>
        <v/>
      </c>
      <c r="P67" s="9" t="str">
        <f>IFERROR(Inv_SY!J68/Inv_SY!$Q68-1,"")</f>
        <v/>
      </c>
      <c r="Q67" s="9" t="str">
        <f>IFERROR(Inv_SY!K68/Inv_SY!$Q68-1,"")</f>
        <v/>
      </c>
      <c r="R67" s="9" t="str">
        <f>IFERROR(Inv_SY!L68/Inv_SY!$Q68-1,"")</f>
        <v/>
      </c>
      <c r="S67" s="9" t="str">
        <f>IFERROR(Inv_SY!M68/Inv_SY!$Q68-1,"")</f>
        <v/>
      </c>
      <c r="T67" s="9" t="str">
        <f>IFERROR(Inv_SY!N68/Inv_SY!$Q68-1,"")</f>
        <v/>
      </c>
      <c r="U67" s="52" t="str">
        <f>IFERROR(Inv_SY!O68/Inv_SY!$Q68-1,"")</f>
        <v/>
      </c>
    </row>
    <row r="68" spans="1:21">
      <c r="A68" s="63" t="s">
        <v>208</v>
      </c>
      <c r="B68" s="63">
        <v>4</v>
      </c>
      <c r="C68" s="63">
        <v>2022</v>
      </c>
      <c r="D68" s="63" t="s">
        <v>209</v>
      </c>
      <c r="E68" s="63" t="s">
        <v>209</v>
      </c>
      <c r="F68" s="69">
        <v>44713</v>
      </c>
      <c r="G68" s="63">
        <f t="shared" si="2"/>
        <v>30</v>
      </c>
      <c r="H68" s="65">
        <f t="shared" ref="H68:H131" si="3">H67+1</f>
        <v>44718</v>
      </c>
      <c r="I68" s="154">
        <f>_xlfn.XLOOKUP(Table5[[#This Row],[Month Year]],'Modelling New'!D:D,'Modelling New'!N:N)</f>
        <v>10.507</v>
      </c>
      <c r="J68" s="9" t="str">
        <f>IFERROR(Inv_SY!J69/Inv_SY!$P69-1,"")</f>
        <v/>
      </c>
      <c r="K68" s="9" t="str">
        <f>IFERROR(Inv_SY!K69/Inv_SY!$P69-1,"")</f>
        <v/>
      </c>
      <c r="L68" s="9" t="str">
        <f>IFERROR(Inv_SY!L69/Inv_SY!$P69-1,"")</f>
        <v/>
      </c>
      <c r="M68" s="9" t="str">
        <f>IFERROR(Inv_SY!M69/Inv_SY!$P69-1,"")</f>
        <v/>
      </c>
      <c r="N68" s="9" t="str">
        <f>IFERROR(Inv_SY!N69/Inv_SY!$P69-1,"")</f>
        <v/>
      </c>
      <c r="O68" s="9" t="str">
        <f>IFERROR(Inv_SY!O69/Inv_SY!$P69-1,"")</f>
        <v/>
      </c>
      <c r="P68" s="9" t="str">
        <f>IFERROR(Inv_SY!J69/Inv_SY!$Q69-1,"")</f>
        <v/>
      </c>
      <c r="Q68" s="9" t="str">
        <f>IFERROR(Inv_SY!K69/Inv_SY!$Q69-1,"")</f>
        <v/>
      </c>
      <c r="R68" s="9" t="str">
        <f>IFERROR(Inv_SY!L69/Inv_SY!$Q69-1,"")</f>
        <v/>
      </c>
      <c r="S68" s="9" t="str">
        <f>IFERROR(Inv_SY!M69/Inv_SY!$Q69-1,"")</f>
        <v/>
      </c>
      <c r="T68" s="9" t="str">
        <f>IFERROR(Inv_SY!N69/Inv_SY!$Q69-1,"")</f>
        <v/>
      </c>
      <c r="U68" s="52" t="str">
        <f>IFERROR(Inv_SY!O69/Inv_SY!$Q69-1,"")</f>
        <v/>
      </c>
    </row>
    <row r="69" spans="1:21">
      <c r="A69" s="66" t="s">
        <v>208</v>
      </c>
      <c r="B69" s="66">
        <v>4</v>
      </c>
      <c r="C69" s="66">
        <v>2022</v>
      </c>
      <c r="D69" s="66" t="s">
        <v>209</v>
      </c>
      <c r="E69" s="66" t="s">
        <v>209</v>
      </c>
      <c r="F69" s="70">
        <v>44713</v>
      </c>
      <c r="G69" s="66">
        <f t="shared" si="2"/>
        <v>30</v>
      </c>
      <c r="H69" s="68">
        <f t="shared" si="3"/>
        <v>44719</v>
      </c>
      <c r="I69" s="155">
        <f>_xlfn.XLOOKUP(Table5[[#This Row],[Month Year]],'Modelling New'!D:D,'Modelling New'!N:N)</f>
        <v>10.507</v>
      </c>
      <c r="J69" s="9" t="str">
        <f>IFERROR(Inv_SY!J70/Inv_SY!$P70-1,"")</f>
        <v/>
      </c>
      <c r="K69" s="9" t="str">
        <f>IFERROR(Inv_SY!K70/Inv_SY!$P70-1,"")</f>
        <v/>
      </c>
      <c r="L69" s="9" t="str">
        <f>IFERROR(Inv_SY!L70/Inv_SY!$P70-1,"")</f>
        <v/>
      </c>
      <c r="M69" s="9" t="str">
        <f>IFERROR(Inv_SY!M70/Inv_SY!$P70-1,"")</f>
        <v/>
      </c>
      <c r="N69" s="9" t="str">
        <f>IFERROR(Inv_SY!N70/Inv_SY!$P70-1,"")</f>
        <v/>
      </c>
      <c r="O69" s="9" t="str">
        <f>IFERROR(Inv_SY!O70/Inv_SY!$P70-1,"")</f>
        <v/>
      </c>
      <c r="P69" s="9" t="str">
        <f>IFERROR(Inv_SY!J70/Inv_SY!$Q70-1,"")</f>
        <v/>
      </c>
      <c r="Q69" s="9" t="str">
        <f>IFERROR(Inv_SY!K70/Inv_SY!$Q70-1,"")</f>
        <v/>
      </c>
      <c r="R69" s="9" t="str">
        <f>IFERROR(Inv_SY!L70/Inv_SY!$Q70-1,"")</f>
        <v/>
      </c>
      <c r="S69" s="9" t="str">
        <f>IFERROR(Inv_SY!M70/Inv_SY!$Q70-1,"")</f>
        <v/>
      </c>
      <c r="T69" s="9" t="str">
        <f>IFERROR(Inv_SY!N70/Inv_SY!$Q70-1,"")</f>
        <v/>
      </c>
      <c r="U69" s="52" t="str">
        <f>IFERROR(Inv_SY!O70/Inv_SY!$Q70-1,"")</f>
        <v/>
      </c>
    </row>
    <row r="70" spans="1:21">
      <c r="A70" s="63" t="s">
        <v>208</v>
      </c>
      <c r="B70" s="63">
        <v>4</v>
      </c>
      <c r="C70" s="63">
        <v>2022</v>
      </c>
      <c r="D70" s="63" t="s">
        <v>209</v>
      </c>
      <c r="E70" s="63" t="s">
        <v>209</v>
      </c>
      <c r="F70" s="69">
        <v>44713</v>
      </c>
      <c r="G70" s="63">
        <f t="shared" si="2"/>
        <v>30</v>
      </c>
      <c r="H70" s="65">
        <f t="shared" si="3"/>
        <v>44720</v>
      </c>
      <c r="I70" s="154">
        <f>_xlfn.XLOOKUP(Table5[[#This Row],[Month Year]],'Modelling New'!D:D,'Modelling New'!N:N)</f>
        <v>10.507</v>
      </c>
      <c r="J70" s="9" t="str">
        <f>IFERROR(Inv_SY!J71/Inv_SY!$P71-1,"")</f>
        <v/>
      </c>
      <c r="K70" s="9" t="str">
        <f>IFERROR(Inv_SY!K71/Inv_SY!$P71-1,"")</f>
        <v/>
      </c>
      <c r="L70" s="9" t="str">
        <f>IFERROR(Inv_SY!L71/Inv_SY!$P71-1,"")</f>
        <v/>
      </c>
      <c r="M70" s="9" t="str">
        <f>IFERROR(Inv_SY!M71/Inv_SY!$P71-1,"")</f>
        <v/>
      </c>
      <c r="N70" s="9" t="str">
        <f>IFERROR(Inv_SY!N71/Inv_SY!$P71-1,"")</f>
        <v/>
      </c>
      <c r="O70" s="9" t="str">
        <f>IFERROR(Inv_SY!O71/Inv_SY!$P71-1,"")</f>
        <v/>
      </c>
      <c r="P70" s="9" t="str">
        <f>IFERROR(Inv_SY!J71/Inv_SY!$Q71-1,"")</f>
        <v/>
      </c>
      <c r="Q70" s="9" t="str">
        <f>IFERROR(Inv_SY!K71/Inv_SY!$Q71-1,"")</f>
        <v/>
      </c>
      <c r="R70" s="9" t="str">
        <f>IFERROR(Inv_SY!L71/Inv_SY!$Q71-1,"")</f>
        <v/>
      </c>
      <c r="S70" s="9" t="str">
        <f>IFERROR(Inv_SY!M71/Inv_SY!$Q71-1,"")</f>
        <v/>
      </c>
      <c r="T70" s="9" t="str">
        <f>IFERROR(Inv_SY!N71/Inv_SY!$Q71-1,"")</f>
        <v/>
      </c>
      <c r="U70" s="52" t="str">
        <f>IFERROR(Inv_SY!O71/Inv_SY!$Q71-1,"")</f>
        <v/>
      </c>
    </row>
    <row r="71" spans="1:21">
      <c r="A71" s="66" t="s">
        <v>208</v>
      </c>
      <c r="B71" s="66">
        <v>4</v>
      </c>
      <c r="C71" s="66">
        <v>2022</v>
      </c>
      <c r="D71" s="66" t="s">
        <v>209</v>
      </c>
      <c r="E71" s="66" t="s">
        <v>209</v>
      </c>
      <c r="F71" s="70">
        <v>44713</v>
      </c>
      <c r="G71" s="66">
        <f t="shared" si="2"/>
        <v>30</v>
      </c>
      <c r="H71" s="68">
        <f t="shared" si="3"/>
        <v>44721</v>
      </c>
      <c r="I71" s="155">
        <f>_xlfn.XLOOKUP(Table5[[#This Row],[Month Year]],'Modelling New'!D:D,'Modelling New'!N:N)</f>
        <v>10.507</v>
      </c>
      <c r="J71" s="9" t="str">
        <f>IFERROR(Inv_SY!J72/Inv_SY!$P72-1,"")</f>
        <v/>
      </c>
      <c r="K71" s="9" t="str">
        <f>IFERROR(Inv_SY!K72/Inv_SY!$P72-1,"")</f>
        <v/>
      </c>
      <c r="L71" s="9" t="str">
        <f>IFERROR(Inv_SY!L72/Inv_SY!$P72-1,"")</f>
        <v/>
      </c>
      <c r="M71" s="9" t="str">
        <f>IFERROR(Inv_SY!M72/Inv_SY!$P72-1,"")</f>
        <v/>
      </c>
      <c r="N71" s="9" t="str">
        <f>IFERROR(Inv_SY!N72/Inv_SY!$P72-1,"")</f>
        <v/>
      </c>
      <c r="O71" s="9" t="str">
        <f>IFERROR(Inv_SY!O72/Inv_SY!$P72-1,"")</f>
        <v/>
      </c>
      <c r="P71" s="9" t="str">
        <f>IFERROR(Inv_SY!J72/Inv_SY!$Q72-1,"")</f>
        <v/>
      </c>
      <c r="Q71" s="9" t="str">
        <f>IFERROR(Inv_SY!K72/Inv_SY!$Q72-1,"")</f>
        <v/>
      </c>
      <c r="R71" s="9" t="str">
        <f>IFERROR(Inv_SY!L72/Inv_SY!$Q72-1,"")</f>
        <v/>
      </c>
      <c r="S71" s="9" t="str">
        <f>IFERROR(Inv_SY!M72/Inv_SY!$Q72-1,"")</f>
        <v/>
      </c>
      <c r="T71" s="9" t="str">
        <f>IFERROR(Inv_SY!N72/Inv_SY!$Q72-1,"")</f>
        <v/>
      </c>
      <c r="U71" s="52" t="str">
        <f>IFERROR(Inv_SY!O72/Inv_SY!$Q72-1,"")</f>
        <v/>
      </c>
    </row>
    <row r="72" spans="1:21">
      <c r="A72" s="63" t="s">
        <v>208</v>
      </c>
      <c r="B72" s="63">
        <v>4</v>
      </c>
      <c r="C72" s="63">
        <v>2022</v>
      </c>
      <c r="D72" s="63" t="s">
        <v>209</v>
      </c>
      <c r="E72" s="63" t="s">
        <v>209</v>
      </c>
      <c r="F72" s="69">
        <v>44713</v>
      </c>
      <c r="G72" s="63">
        <f t="shared" si="2"/>
        <v>30</v>
      </c>
      <c r="H72" s="65">
        <f t="shared" si="3"/>
        <v>44722</v>
      </c>
      <c r="I72" s="154">
        <f>_xlfn.XLOOKUP(Table5[[#This Row],[Month Year]],'Modelling New'!D:D,'Modelling New'!N:N)</f>
        <v>10.507</v>
      </c>
      <c r="J72" s="9" t="str">
        <f>IFERROR(Inv_SY!J73/Inv_SY!$P73-1,"")</f>
        <v/>
      </c>
      <c r="K72" s="9" t="str">
        <f>IFERROR(Inv_SY!K73/Inv_SY!$P73-1,"")</f>
        <v/>
      </c>
      <c r="L72" s="9" t="str">
        <f>IFERROR(Inv_SY!L73/Inv_SY!$P73-1,"")</f>
        <v/>
      </c>
      <c r="M72" s="9" t="str">
        <f>IFERROR(Inv_SY!M73/Inv_SY!$P73-1,"")</f>
        <v/>
      </c>
      <c r="N72" s="9" t="str">
        <f>IFERROR(Inv_SY!N73/Inv_SY!$P73-1,"")</f>
        <v/>
      </c>
      <c r="O72" s="9" t="str">
        <f>IFERROR(Inv_SY!O73/Inv_SY!$P73-1,"")</f>
        <v/>
      </c>
      <c r="P72" s="9" t="str">
        <f>IFERROR(Inv_SY!J73/Inv_SY!$Q73-1,"")</f>
        <v/>
      </c>
      <c r="Q72" s="9" t="str">
        <f>IFERROR(Inv_SY!K73/Inv_SY!$Q73-1,"")</f>
        <v/>
      </c>
      <c r="R72" s="9" t="str">
        <f>IFERROR(Inv_SY!L73/Inv_SY!$Q73-1,"")</f>
        <v/>
      </c>
      <c r="S72" s="9" t="str">
        <f>IFERROR(Inv_SY!M73/Inv_SY!$Q73-1,"")</f>
        <v/>
      </c>
      <c r="T72" s="9" t="str">
        <f>IFERROR(Inv_SY!N73/Inv_SY!$Q73-1,"")</f>
        <v/>
      </c>
      <c r="U72" s="52" t="str">
        <f>IFERROR(Inv_SY!O73/Inv_SY!$Q73-1,"")</f>
        <v/>
      </c>
    </row>
    <row r="73" spans="1:21">
      <c r="A73" s="66" t="s">
        <v>208</v>
      </c>
      <c r="B73" s="66">
        <v>4</v>
      </c>
      <c r="C73" s="66">
        <v>2022</v>
      </c>
      <c r="D73" s="66" t="s">
        <v>209</v>
      </c>
      <c r="E73" s="66" t="s">
        <v>209</v>
      </c>
      <c r="F73" s="70">
        <v>44713</v>
      </c>
      <c r="G73" s="66">
        <f t="shared" si="2"/>
        <v>30</v>
      </c>
      <c r="H73" s="68">
        <f t="shared" si="3"/>
        <v>44723</v>
      </c>
      <c r="I73" s="155">
        <f>_xlfn.XLOOKUP(Table5[[#This Row],[Month Year]],'Modelling New'!D:D,'Modelling New'!N:N)</f>
        <v>10.507</v>
      </c>
      <c r="J73" s="9" t="str">
        <f>IFERROR(Inv_SY!J74/Inv_SY!$P74-1,"")</f>
        <v/>
      </c>
      <c r="K73" s="9" t="str">
        <f>IFERROR(Inv_SY!K74/Inv_SY!$P74-1,"")</f>
        <v/>
      </c>
      <c r="L73" s="9" t="str">
        <f>IFERROR(Inv_SY!L74/Inv_SY!$P74-1,"")</f>
        <v/>
      </c>
      <c r="M73" s="9" t="str">
        <f>IFERROR(Inv_SY!M74/Inv_SY!$P74-1,"")</f>
        <v/>
      </c>
      <c r="N73" s="9" t="str">
        <f>IFERROR(Inv_SY!N74/Inv_SY!$P74-1,"")</f>
        <v/>
      </c>
      <c r="O73" s="9" t="str">
        <f>IFERROR(Inv_SY!O74/Inv_SY!$P74-1,"")</f>
        <v/>
      </c>
      <c r="P73" s="9" t="str">
        <f>IFERROR(Inv_SY!J74/Inv_SY!$Q74-1,"")</f>
        <v/>
      </c>
      <c r="Q73" s="9" t="str">
        <f>IFERROR(Inv_SY!K74/Inv_SY!$Q74-1,"")</f>
        <v/>
      </c>
      <c r="R73" s="9" t="str">
        <f>IFERROR(Inv_SY!L74/Inv_SY!$Q74-1,"")</f>
        <v/>
      </c>
      <c r="S73" s="9" t="str">
        <f>IFERROR(Inv_SY!M74/Inv_SY!$Q74-1,"")</f>
        <v/>
      </c>
      <c r="T73" s="9" t="str">
        <f>IFERROR(Inv_SY!N74/Inv_SY!$Q74-1,"")</f>
        <v/>
      </c>
      <c r="U73" s="52" t="str">
        <f>IFERROR(Inv_SY!O74/Inv_SY!$Q74-1,"")</f>
        <v/>
      </c>
    </row>
    <row r="74" spans="1:21">
      <c r="A74" s="63" t="s">
        <v>208</v>
      </c>
      <c r="B74" s="63">
        <v>4</v>
      </c>
      <c r="C74" s="63">
        <v>2022</v>
      </c>
      <c r="D74" s="63" t="s">
        <v>209</v>
      </c>
      <c r="E74" s="63" t="s">
        <v>209</v>
      </c>
      <c r="F74" s="69">
        <v>44713</v>
      </c>
      <c r="G74" s="63">
        <f t="shared" si="2"/>
        <v>30</v>
      </c>
      <c r="H74" s="65">
        <f t="shared" si="3"/>
        <v>44724</v>
      </c>
      <c r="I74" s="154">
        <f>_xlfn.XLOOKUP(Table5[[#This Row],[Month Year]],'Modelling New'!D:D,'Modelling New'!N:N)</f>
        <v>10.507</v>
      </c>
      <c r="J74" s="9" t="str">
        <f>IFERROR(Inv_SY!J75/Inv_SY!$P75-1,"")</f>
        <v/>
      </c>
      <c r="K74" s="9" t="str">
        <f>IFERROR(Inv_SY!K75/Inv_SY!$P75-1,"")</f>
        <v/>
      </c>
      <c r="L74" s="9" t="str">
        <f>IFERROR(Inv_SY!L75/Inv_SY!$P75-1,"")</f>
        <v/>
      </c>
      <c r="M74" s="9" t="str">
        <f>IFERROR(Inv_SY!M75/Inv_SY!$P75-1,"")</f>
        <v/>
      </c>
      <c r="N74" s="9" t="str">
        <f>IFERROR(Inv_SY!N75/Inv_SY!$P75-1,"")</f>
        <v/>
      </c>
      <c r="O74" s="9" t="str">
        <f>IFERROR(Inv_SY!O75/Inv_SY!$P75-1,"")</f>
        <v/>
      </c>
      <c r="P74" s="9" t="str">
        <f>IFERROR(Inv_SY!J75/Inv_SY!$Q75-1,"")</f>
        <v/>
      </c>
      <c r="Q74" s="9" t="str">
        <f>IFERROR(Inv_SY!K75/Inv_SY!$Q75-1,"")</f>
        <v/>
      </c>
      <c r="R74" s="9" t="str">
        <f>IFERROR(Inv_SY!L75/Inv_SY!$Q75-1,"")</f>
        <v/>
      </c>
      <c r="S74" s="9" t="str">
        <f>IFERROR(Inv_SY!M75/Inv_SY!$Q75-1,"")</f>
        <v/>
      </c>
      <c r="T74" s="9" t="str">
        <f>IFERROR(Inv_SY!N75/Inv_SY!$Q75-1,"")</f>
        <v/>
      </c>
      <c r="U74" s="52" t="str">
        <f>IFERROR(Inv_SY!O75/Inv_SY!$Q75-1,"")</f>
        <v/>
      </c>
    </row>
    <row r="75" spans="1:21">
      <c r="A75" s="66" t="s">
        <v>208</v>
      </c>
      <c r="B75" s="66">
        <v>4</v>
      </c>
      <c r="C75" s="66">
        <v>2022</v>
      </c>
      <c r="D75" s="66" t="s">
        <v>209</v>
      </c>
      <c r="E75" s="66" t="s">
        <v>209</v>
      </c>
      <c r="F75" s="70">
        <v>44713</v>
      </c>
      <c r="G75" s="66">
        <f t="shared" si="2"/>
        <v>30</v>
      </c>
      <c r="H75" s="68">
        <f t="shared" si="3"/>
        <v>44725</v>
      </c>
      <c r="I75" s="155">
        <f>_xlfn.XLOOKUP(Table5[[#This Row],[Month Year]],'Modelling New'!D:D,'Modelling New'!N:N)</f>
        <v>10.507</v>
      </c>
      <c r="J75" s="9" t="str">
        <f>IFERROR(Inv_SY!J76/Inv_SY!$P76-1,"")</f>
        <v/>
      </c>
      <c r="K75" s="9" t="str">
        <f>IFERROR(Inv_SY!K76/Inv_SY!$P76-1,"")</f>
        <v/>
      </c>
      <c r="L75" s="9" t="str">
        <f>IFERROR(Inv_SY!L76/Inv_SY!$P76-1,"")</f>
        <v/>
      </c>
      <c r="M75" s="9" t="str">
        <f>IFERROR(Inv_SY!M76/Inv_SY!$P76-1,"")</f>
        <v/>
      </c>
      <c r="N75" s="9" t="str">
        <f>IFERROR(Inv_SY!N76/Inv_SY!$P76-1,"")</f>
        <v/>
      </c>
      <c r="O75" s="9" t="str">
        <f>IFERROR(Inv_SY!O76/Inv_SY!$P76-1,"")</f>
        <v/>
      </c>
      <c r="P75" s="9" t="str">
        <f>IFERROR(Inv_SY!J76/Inv_SY!$Q76-1,"")</f>
        <v/>
      </c>
      <c r="Q75" s="9" t="str">
        <f>IFERROR(Inv_SY!K76/Inv_SY!$Q76-1,"")</f>
        <v/>
      </c>
      <c r="R75" s="9" t="str">
        <f>IFERROR(Inv_SY!L76/Inv_SY!$Q76-1,"")</f>
        <v/>
      </c>
      <c r="S75" s="9" t="str">
        <f>IFERROR(Inv_SY!M76/Inv_SY!$Q76-1,"")</f>
        <v/>
      </c>
      <c r="T75" s="9" t="str">
        <f>IFERROR(Inv_SY!N76/Inv_SY!$Q76-1,"")</f>
        <v/>
      </c>
      <c r="U75" s="52" t="str">
        <f>IFERROR(Inv_SY!O76/Inv_SY!$Q76-1,"")</f>
        <v/>
      </c>
    </row>
    <row r="76" spans="1:21">
      <c r="A76" s="63" t="s">
        <v>208</v>
      </c>
      <c r="B76" s="63">
        <v>4</v>
      </c>
      <c r="C76" s="63">
        <v>2022</v>
      </c>
      <c r="D76" s="63" t="s">
        <v>209</v>
      </c>
      <c r="E76" s="63" t="s">
        <v>209</v>
      </c>
      <c r="F76" s="69">
        <v>44713</v>
      </c>
      <c r="G76" s="63">
        <f t="shared" si="2"/>
        <v>30</v>
      </c>
      <c r="H76" s="65">
        <f t="shared" si="3"/>
        <v>44726</v>
      </c>
      <c r="I76" s="154">
        <f>_xlfn.XLOOKUP(Table5[[#This Row],[Month Year]],'Modelling New'!D:D,'Modelling New'!N:N)</f>
        <v>10.507</v>
      </c>
      <c r="J76" s="9" t="str">
        <f>IFERROR(Inv_SY!J77/Inv_SY!$P77-1,"")</f>
        <v/>
      </c>
      <c r="K76" s="9" t="str">
        <f>IFERROR(Inv_SY!K77/Inv_SY!$P77-1,"")</f>
        <v/>
      </c>
      <c r="L76" s="9" t="str">
        <f>IFERROR(Inv_SY!L77/Inv_SY!$P77-1,"")</f>
        <v/>
      </c>
      <c r="M76" s="9" t="str">
        <f>IFERROR(Inv_SY!M77/Inv_SY!$P77-1,"")</f>
        <v/>
      </c>
      <c r="N76" s="9" t="str">
        <f>IFERROR(Inv_SY!N77/Inv_SY!$P77-1,"")</f>
        <v/>
      </c>
      <c r="O76" s="9" t="str">
        <f>IFERROR(Inv_SY!O77/Inv_SY!$P77-1,"")</f>
        <v/>
      </c>
      <c r="P76" s="9" t="str">
        <f>IFERROR(Inv_SY!J77/Inv_SY!$Q77-1,"")</f>
        <v/>
      </c>
      <c r="Q76" s="9" t="str">
        <f>IFERROR(Inv_SY!K77/Inv_SY!$Q77-1,"")</f>
        <v/>
      </c>
      <c r="R76" s="9" t="str">
        <f>IFERROR(Inv_SY!L77/Inv_SY!$Q77-1,"")</f>
        <v/>
      </c>
      <c r="S76" s="9" t="str">
        <f>IFERROR(Inv_SY!M77/Inv_SY!$Q77-1,"")</f>
        <v/>
      </c>
      <c r="T76" s="9" t="str">
        <f>IFERROR(Inv_SY!N77/Inv_SY!$Q77-1,"")</f>
        <v/>
      </c>
      <c r="U76" s="52" t="str">
        <f>IFERROR(Inv_SY!O77/Inv_SY!$Q77-1,"")</f>
        <v/>
      </c>
    </row>
    <row r="77" spans="1:21">
      <c r="A77" s="66" t="s">
        <v>208</v>
      </c>
      <c r="B77" s="66">
        <v>4</v>
      </c>
      <c r="C77" s="66">
        <v>2022</v>
      </c>
      <c r="D77" s="66" t="s">
        <v>209</v>
      </c>
      <c r="E77" s="66" t="s">
        <v>209</v>
      </c>
      <c r="F77" s="70">
        <v>44713</v>
      </c>
      <c r="G77" s="66">
        <f t="shared" si="2"/>
        <v>30</v>
      </c>
      <c r="H77" s="68">
        <f t="shared" si="3"/>
        <v>44727</v>
      </c>
      <c r="I77" s="155">
        <f>_xlfn.XLOOKUP(Table5[[#This Row],[Month Year]],'Modelling New'!D:D,'Modelling New'!N:N)</f>
        <v>10.507</v>
      </c>
      <c r="J77" s="9" t="str">
        <f>IFERROR(Inv_SY!J78/Inv_SY!$P78-1,"")</f>
        <v/>
      </c>
      <c r="K77" s="9" t="str">
        <f>IFERROR(Inv_SY!K78/Inv_SY!$P78-1,"")</f>
        <v/>
      </c>
      <c r="L77" s="9" t="str">
        <f>IFERROR(Inv_SY!L78/Inv_SY!$P78-1,"")</f>
        <v/>
      </c>
      <c r="M77" s="9" t="str">
        <f>IFERROR(Inv_SY!M78/Inv_SY!$P78-1,"")</f>
        <v/>
      </c>
      <c r="N77" s="9" t="str">
        <f>IFERROR(Inv_SY!N78/Inv_SY!$P78-1,"")</f>
        <v/>
      </c>
      <c r="O77" s="9" t="str">
        <f>IFERROR(Inv_SY!O78/Inv_SY!$P78-1,"")</f>
        <v/>
      </c>
      <c r="P77" s="9" t="str">
        <f>IFERROR(Inv_SY!J78/Inv_SY!$Q78-1,"")</f>
        <v/>
      </c>
      <c r="Q77" s="9" t="str">
        <f>IFERROR(Inv_SY!K78/Inv_SY!$Q78-1,"")</f>
        <v/>
      </c>
      <c r="R77" s="9" t="str">
        <f>IFERROR(Inv_SY!L78/Inv_SY!$Q78-1,"")</f>
        <v/>
      </c>
      <c r="S77" s="9" t="str">
        <f>IFERROR(Inv_SY!M78/Inv_SY!$Q78-1,"")</f>
        <v/>
      </c>
      <c r="T77" s="9" t="str">
        <f>IFERROR(Inv_SY!N78/Inv_SY!$Q78-1,"")</f>
        <v/>
      </c>
      <c r="U77" s="52" t="str">
        <f>IFERROR(Inv_SY!O78/Inv_SY!$Q78-1,"")</f>
        <v/>
      </c>
    </row>
    <row r="78" spans="1:21">
      <c r="A78" s="63" t="s">
        <v>208</v>
      </c>
      <c r="B78" s="63">
        <v>4</v>
      </c>
      <c r="C78" s="63">
        <v>2022</v>
      </c>
      <c r="D78" s="63" t="s">
        <v>209</v>
      </c>
      <c r="E78" s="63" t="s">
        <v>209</v>
      </c>
      <c r="F78" s="69">
        <v>44713</v>
      </c>
      <c r="G78" s="63">
        <f t="shared" si="2"/>
        <v>30</v>
      </c>
      <c r="H78" s="65">
        <f t="shared" si="3"/>
        <v>44728</v>
      </c>
      <c r="I78" s="154">
        <f>_xlfn.XLOOKUP(Table5[[#This Row],[Month Year]],'Modelling New'!D:D,'Modelling New'!N:N)</f>
        <v>10.507</v>
      </c>
      <c r="J78" s="9" t="str">
        <f>IFERROR(Inv_SY!J79/Inv_SY!$P79-1,"")</f>
        <v/>
      </c>
      <c r="K78" s="9" t="str">
        <f>IFERROR(Inv_SY!K79/Inv_SY!$P79-1,"")</f>
        <v/>
      </c>
      <c r="L78" s="9" t="str">
        <f>IFERROR(Inv_SY!L79/Inv_SY!$P79-1,"")</f>
        <v/>
      </c>
      <c r="M78" s="9" t="str">
        <f>IFERROR(Inv_SY!M79/Inv_SY!$P79-1,"")</f>
        <v/>
      </c>
      <c r="N78" s="9" t="str">
        <f>IFERROR(Inv_SY!N79/Inv_SY!$P79-1,"")</f>
        <v/>
      </c>
      <c r="O78" s="9" t="str">
        <f>IFERROR(Inv_SY!O79/Inv_SY!$P79-1,"")</f>
        <v/>
      </c>
      <c r="P78" s="9" t="str">
        <f>IFERROR(Inv_SY!J79/Inv_SY!$Q79-1,"")</f>
        <v/>
      </c>
      <c r="Q78" s="9" t="str">
        <f>IFERROR(Inv_SY!K79/Inv_SY!$Q79-1,"")</f>
        <v/>
      </c>
      <c r="R78" s="9" t="str">
        <f>IFERROR(Inv_SY!L79/Inv_SY!$Q79-1,"")</f>
        <v/>
      </c>
      <c r="S78" s="9" t="str">
        <f>IFERROR(Inv_SY!M79/Inv_SY!$Q79-1,"")</f>
        <v/>
      </c>
      <c r="T78" s="9" t="str">
        <f>IFERROR(Inv_SY!N79/Inv_SY!$Q79-1,"")</f>
        <v/>
      </c>
      <c r="U78" s="52" t="str">
        <f>IFERROR(Inv_SY!O79/Inv_SY!$Q79-1,"")</f>
        <v/>
      </c>
    </row>
    <row r="79" spans="1:21">
      <c r="A79" s="66" t="s">
        <v>208</v>
      </c>
      <c r="B79" s="66">
        <v>4</v>
      </c>
      <c r="C79" s="66">
        <v>2022</v>
      </c>
      <c r="D79" s="66" t="s">
        <v>209</v>
      </c>
      <c r="E79" s="66" t="s">
        <v>209</v>
      </c>
      <c r="F79" s="70">
        <v>44713</v>
      </c>
      <c r="G79" s="66">
        <f t="shared" si="2"/>
        <v>30</v>
      </c>
      <c r="H79" s="68">
        <f t="shared" si="3"/>
        <v>44729</v>
      </c>
      <c r="I79" s="155">
        <f>_xlfn.XLOOKUP(Table5[[#This Row],[Month Year]],'Modelling New'!D:D,'Modelling New'!N:N)</f>
        <v>10.507</v>
      </c>
      <c r="J79" s="9" t="str">
        <f>IFERROR(Inv_SY!J80/Inv_SY!$P80-1,"")</f>
        <v/>
      </c>
      <c r="K79" s="9" t="str">
        <f>IFERROR(Inv_SY!K80/Inv_SY!$P80-1,"")</f>
        <v/>
      </c>
      <c r="L79" s="9" t="str">
        <f>IFERROR(Inv_SY!L80/Inv_SY!$P80-1,"")</f>
        <v/>
      </c>
      <c r="M79" s="9" t="str">
        <f>IFERROR(Inv_SY!M80/Inv_SY!$P80-1,"")</f>
        <v/>
      </c>
      <c r="N79" s="9" t="str">
        <f>IFERROR(Inv_SY!N80/Inv_SY!$P80-1,"")</f>
        <v/>
      </c>
      <c r="O79" s="9" t="str">
        <f>IFERROR(Inv_SY!O80/Inv_SY!$P80-1,"")</f>
        <v/>
      </c>
      <c r="P79" s="9" t="str">
        <f>IFERROR(Inv_SY!J80/Inv_SY!$Q80-1,"")</f>
        <v/>
      </c>
      <c r="Q79" s="9" t="str">
        <f>IFERROR(Inv_SY!K80/Inv_SY!$Q80-1,"")</f>
        <v/>
      </c>
      <c r="R79" s="9" t="str">
        <f>IFERROR(Inv_SY!L80/Inv_SY!$Q80-1,"")</f>
        <v/>
      </c>
      <c r="S79" s="9" t="str">
        <f>IFERROR(Inv_SY!M80/Inv_SY!$Q80-1,"")</f>
        <v/>
      </c>
      <c r="T79" s="9" t="str">
        <f>IFERROR(Inv_SY!N80/Inv_SY!$Q80-1,"")</f>
        <v/>
      </c>
      <c r="U79" s="52" t="str">
        <f>IFERROR(Inv_SY!O80/Inv_SY!$Q80-1,"")</f>
        <v/>
      </c>
    </row>
    <row r="80" spans="1:21">
      <c r="A80" s="63" t="s">
        <v>208</v>
      </c>
      <c r="B80" s="63">
        <v>4</v>
      </c>
      <c r="C80" s="63">
        <v>2022</v>
      </c>
      <c r="D80" s="63" t="s">
        <v>209</v>
      </c>
      <c r="E80" s="63" t="s">
        <v>209</v>
      </c>
      <c r="F80" s="69">
        <v>44713</v>
      </c>
      <c r="G80" s="63">
        <f t="shared" si="2"/>
        <v>30</v>
      </c>
      <c r="H80" s="65">
        <f t="shared" si="3"/>
        <v>44730</v>
      </c>
      <c r="I80" s="154">
        <f>_xlfn.XLOOKUP(Table5[[#This Row],[Month Year]],'Modelling New'!D:D,'Modelling New'!N:N)</f>
        <v>10.507</v>
      </c>
      <c r="J80" s="9" t="str">
        <f>IFERROR(Inv_SY!J81/Inv_SY!$P81-1,"")</f>
        <v/>
      </c>
      <c r="K80" s="9" t="str">
        <f>IFERROR(Inv_SY!K81/Inv_SY!$P81-1,"")</f>
        <v/>
      </c>
      <c r="L80" s="9" t="str">
        <f>IFERROR(Inv_SY!L81/Inv_SY!$P81-1,"")</f>
        <v/>
      </c>
      <c r="M80" s="9" t="str">
        <f>IFERROR(Inv_SY!M81/Inv_SY!$P81-1,"")</f>
        <v/>
      </c>
      <c r="N80" s="9" t="str">
        <f>IFERROR(Inv_SY!N81/Inv_SY!$P81-1,"")</f>
        <v/>
      </c>
      <c r="O80" s="9" t="str">
        <f>IFERROR(Inv_SY!O81/Inv_SY!$P81-1,"")</f>
        <v/>
      </c>
      <c r="P80" s="9" t="str">
        <f>IFERROR(Inv_SY!J81/Inv_SY!$Q81-1,"")</f>
        <v/>
      </c>
      <c r="Q80" s="9" t="str">
        <f>IFERROR(Inv_SY!K81/Inv_SY!$Q81-1,"")</f>
        <v/>
      </c>
      <c r="R80" s="9" t="str">
        <f>IFERROR(Inv_SY!L81/Inv_SY!$Q81-1,"")</f>
        <v/>
      </c>
      <c r="S80" s="9" t="str">
        <f>IFERROR(Inv_SY!M81/Inv_SY!$Q81-1,"")</f>
        <v/>
      </c>
      <c r="T80" s="9" t="str">
        <f>IFERROR(Inv_SY!N81/Inv_SY!$Q81-1,"")</f>
        <v/>
      </c>
      <c r="U80" s="52" t="str">
        <f>IFERROR(Inv_SY!O81/Inv_SY!$Q81-1,"")</f>
        <v/>
      </c>
    </row>
    <row r="81" spans="1:21">
      <c r="A81" s="66" t="s">
        <v>208</v>
      </c>
      <c r="B81" s="66">
        <v>4</v>
      </c>
      <c r="C81" s="66">
        <v>2022</v>
      </c>
      <c r="D81" s="66" t="s">
        <v>209</v>
      </c>
      <c r="E81" s="66" t="s">
        <v>209</v>
      </c>
      <c r="F81" s="70">
        <v>44713</v>
      </c>
      <c r="G81" s="66">
        <f t="shared" si="2"/>
        <v>30</v>
      </c>
      <c r="H81" s="68">
        <f t="shared" si="3"/>
        <v>44731</v>
      </c>
      <c r="I81" s="155">
        <f>_xlfn.XLOOKUP(Table5[[#This Row],[Month Year]],'Modelling New'!D:D,'Modelling New'!N:N)</f>
        <v>10.507</v>
      </c>
      <c r="J81" s="9" t="str">
        <f>IFERROR(Inv_SY!J82/Inv_SY!$P82-1,"")</f>
        <v/>
      </c>
      <c r="K81" s="9" t="str">
        <f>IFERROR(Inv_SY!K82/Inv_SY!$P82-1,"")</f>
        <v/>
      </c>
      <c r="L81" s="9" t="str">
        <f>IFERROR(Inv_SY!L82/Inv_SY!$P82-1,"")</f>
        <v/>
      </c>
      <c r="M81" s="9" t="str">
        <f>IFERROR(Inv_SY!M82/Inv_SY!$P82-1,"")</f>
        <v/>
      </c>
      <c r="N81" s="9" t="str">
        <f>IFERROR(Inv_SY!N82/Inv_SY!$P82-1,"")</f>
        <v/>
      </c>
      <c r="O81" s="9" t="str">
        <f>IFERROR(Inv_SY!O82/Inv_SY!$P82-1,"")</f>
        <v/>
      </c>
      <c r="P81" s="9" t="str">
        <f>IFERROR(Inv_SY!J82/Inv_SY!$Q82-1,"")</f>
        <v/>
      </c>
      <c r="Q81" s="9" t="str">
        <f>IFERROR(Inv_SY!K82/Inv_SY!$Q82-1,"")</f>
        <v/>
      </c>
      <c r="R81" s="9" t="str">
        <f>IFERROR(Inv_SY!L82/Inv_SY!$Q82-1,"")</f>
        <v/>
      </c>
      <c r="S81" s="9" t="str">
        <f>IFERROR(Inv_SY!M82/Inv_SY!$Q82-1,"")</f>
        <v/>
      </c>
      <c r="T81" s="9" t="str">
        <f>IFERROR(Inv_SY!N82/Inv_SY!$Q82-1,"")</f>
        <v/>
      </c>
      <c r="U81" s="52" t="str">
        <f>IFERROR(Inv_SY!O82/Inv_SY!$Q82-1,"")</f>
        <v/>
      </c>
    </row>
    <row r="82" spans="1:21">
      <c r="A82" s="63" t="s">
        <v>208</v>
      </c>
      <c r="B82" s="63">
        <v>4</v>
      </c>
      <c r="C82" s="63">
        <v>2022</v>
      </c>
      <c r="D82" s="63" t="s">
        <v>209</v>
      </c>
      <c r="E82" s="63" t="s">
        <v>209</v>
      </c>
      <c r="F82" s="69">
        <v>44713</v>
      </c>
      <c r="G82" s="63">
        <f t="shared" si="2"/>
        <v>30</v>
      </c>
      <c r="H82" s="65">
        <f t="shared" si="3"/>
        <v>44732</v>
      </c>
      <c r="I82" s="154">
        <f>_xlfn.XLOOKUP(Table5[[#This Row],[Month Year]],'Modelling New'!D:D,'Modelling New'!N:N)</f>
        <v>10.507</v>
      </c>
      <c r="J82" s="9" t="str">
        <f>IFERROR(Inv_SY!J83/Inv_SY!$P83-1,"")</f>
        <v/>
      </c>
      <c r="K82" s="9" t="str">
        <f>IFERROR(Inv_SY!K83/Inv_SY!$P83-1,"")</f>
        <v/>
      </c>
      <c r="L82" s="9" t="str">
        <f>IFERROR(Inv_SY!L83/Inv_SY!$P83-1,"")</f>
        <v/>
      </c>
      <c r="M82" s="9" t="str">
        <f>IFERROR(Inv_SY!M83/Inv_SY!$P83-1,"")</f>
        <v/>
      </c>
      <c r="N82" s="9" t="str">
        <f>IFERROR(Inv_SY!N83/Inv_SY!$P83-1,"")</f>
        <v/>
      </c>
      <c r="O82" s="9" t="str">
        <f>IFERROR(Inv_SY!O83/Inv_SY!$P83-1,"")</f>
        <v/>
      </c>
      <c r="P82" s="9" t="str">
        <f>IFERROR(Inv_SY!J83/Inv_SY!$Q83-1,"")</f>
        <v/>
      </c>
      <c r="Q82" s="9" t="str">
        <f>IFERROR(Inv_SY!K83/Inv_SY!$Q83-1,"")</f>
        <v/>
      </c>
      <c r="R82" s="9" t="str">
        <f>IFERROR(Inv_SY!L83/Inv_SY!$Q83-1,"")</f>
        <v/>
      </c>
      <c r="S82" s="9" t="str">
        <f>IFERROR(Inv_SY!M83/Inv_SY!$Q83-1,"")</f>
        <v/>
      </c>
      <c r="T82" s="9" t="str">
        <f>IFERROR(Inv_SY!N83/Inv_SY!$Q83-1,"")</f>
        <v/>
      </c>
      <c r="U82" s="52" t="str">
        <f>IFERROR(Inv_SY!O83/Inv_SY!$Q83-1,"")</f>
        <v/>
      </c>
    </row>
    <row r="83" spans="1:21">
      <c r="A83" s="66" t="s">
        <v>208</v>
      </c>
      <c r="B83" s="66">
        <v>4</v>
      </c>
      <c r="C83" s="66">
        <v>2022</v>
      </c>
      <c r="D83" s="66" t="s">
        <v>209</v>
      </c>
      <c r="E83" s="66" t="s">
        <v>209</v>
      </c>
      <c r="F83" s="70">
        <v>44713</v>
      </c>
      <c r="G83" s="66">
        <f t="shared" si="2"/>
        <v>30</v>
      </c>
      <c r="H83" s="68">
        <f t="shared" si="3"/>
        <v>44733</v>
      </c>
      <c r="I83" s="155">
        <f>_xlfn.XLOOKUP(Table5[[#This Row],[Month Year]],'Modelling New'!D:D,'Modelling New'!N:N)</f>
        <v>10.507</v>
      </c>
      <c r="J83" s="9" t="str">
        <f>IFERROR(Inv_SY!J84/Inv_SY!$P84-1,"")</f>
        <v/>
      </c>
      <c r="K83" s="9" t="str">
        <f>IFERROR(Inv_SY!K84/Inv_SY!$P84-1,"")</f>
        <v/>
      </c>
      <c r="L83" s="9" t="str">
        <f>IFERROR(Inv_SY!L84/Inv_SY!$P84-1,"")</f>
        <v/>
      </c>
      <c r="M83" s="9" t="str">
        <f>IFERROR(Inv_SY!M84/Inv_SY!$P84-1,"")</f>
        <v/>
      </c>
      <c r="N83" s="9" t="str">
        <f>IFERROR(Inv_SY!N84/Inv_SY!$P84-1,"")</f>
        <v/>
      </c>
      <c r="O83" s="9" t="str">
        <f>IFERROR(Inv_SY!O84/Inv_SY!$P84-1,"")</f>
        <v/>
      </c>
      <c r="P83" s="9" t="str">
        <f>IFERROR(Inv_SY!J84/Inv_SY!$Q84-1,"")</f>
        <v/>
      </c>
      <c r="Q83" s="9" t="str">
        <f>IFERROR(Inv_SY!K84/Inv_SY!$Q84-1,"")</f>
        <v/>
      </c>
      <c r="R83" s="9" t="str">
        <f>IFERROR(Inv_SY!L84/Inv_SY!$Q84-1,"")</f>
        <v/>
      </c>
      <c r="S83" s="9" t="str">
        <f>IFERROR(Inv_SY!M84/Inv_SY!$Q84-1,"")</f>
        <v/>
      </c>
      <c r="T83" s="9" t="str">
        <f>IFERROR(Inv_SY!N84/Inv_SY!$Q84-1,"")</f>
        <v/>
      </c>
      <c r="U83" s="52" t="str">
        <f>IFERROR(Inv_SY!O84/Inv_SY!$Q84-1,"")</f>
        <v/>
      </c>
    </row>
    <row r="84" spans="1:21">
      <c r="A84" s="63" t="s">
        <v>208</v>
      </c>
      <c r="B84" s="63">
        <v>4</v>
      </c>
      <c r="C84" s="63">
        <v>2022</v>
      </c>
      <c r="D84" s="63" t="s">
        <v>209</v>
      </c>
      <c r="E84" s="63" t="s">
        <v>209</v>
      </c>
      <c r="F84" s="69">
        <v>44713</v>
      </c>
      <c r="G84" s="63">
        <f t="shared" si="2"/>
        <v>30</v>
      </c>
      <c r="H84" s="65">
        <f t="shared" si="3"/>
        <v>44734</v>
      </c>
      <c r="I84" s="154">
        <f>_xlfn.XLOOKUP(Table5[[#This Row],[Month Year]],'Modelling New'!D:D,'Modelling New'!N:N)</f>
        <v>10.507</v>
      </c>
      <c r="J84" s="9" t="str">
        <f>IFERROR(Inv_SY!J85/Inv_SY!$P85-1,"")</f>
        <v/>
      </c>
      <c r="K84" s="9" t="str">
        <f>IFERROR(Inv_SY!K85/Inv_SY!$P85-1,"")</f>
        <v/>
      </c>
      <c r="L84" s="9" t="str">
        <f>IFERROR(Inv_SY!L85/Inv_SY!$P85-1,"")</f>
        <v/>
      </c>
      <c r="M84" s="9" t="str">
        <f>IFERROR(Inv_SY!M85/Inv_SY!$P85-1,"")</f>
        <v/>
      </c>
      <c r="N84" s="9" t="str">
        <f>IFERROR(Inv_SY!N85/Inv_SY!$P85-1,"")</f>
        <v/>
      </c>
      <c r="O84" s="9" t="str">
        <f>IFERROR(Inv_SY!O85/Inv_SY!$P85-1,"")</f>
        <v/>
      </c>
      <c r="P84" s="9" t="str">
        <f>IFERROR(Inv_SY!J85/Inv_SY!$Q85-1,"")</f>
        <v/>
      </c>
      <c r="Q84" s="9" t="str">
        <f>IFERROR(Inv_SY!K85/Inv_SY!$Q85-1,"")</f>
        <v/>
      </c>
      <c r="R84" s="9" t="str">
        <f>IFERROR(Inv_SY!L85/Inv_SY!$Q85-1,"")</f>
        <v/>
      </c>
      <c r="S84" s="9" t="str">
        <f>IFERROR(Inv_SY!M85/Inv_SY!$Q85-1,"")</f>
        <v/>
      </c>
      <c r="T84" s="9" t="str">
        <f>IFERROR(Inv_SY!N85/Inv_SY!$Q85-1,"")</f>
        <v/>
      </c>
      <c r="U84" s="52" t="str">
        <f>IFERROR(Inv_SY!O85/Inv_SY!$Q85-1,"")</f>
        <v/>
      </c>
    </row>
    <row r="85" spans="1:21">
      <c r="A85" s="66" t="s">
        <v>208</v>
      </c>
      <c r="B85" s="66">
        <v>4</v>
      </c>
      <c r="C85" s="66">
        <v>2022</v>
      </c>
      <c r="D85" s="66" t="s">
        <v>209</v>
      </c>
      <c r="E85" s="66" t="s">
        <v>209</v>
      </c>
      <c r="F85" s="70">
        <v>44713</v>
      </c>
      <c r="G85" s="66">
        <f t="shared" si="2"/>
        <v>30</v>
      </c>
      <c r="H85" s="68">
        <f t="shared" si="3"/>
        <v>44735</v>
      </c>
      <c r="I85" s="155">
        <f>_xlfn.XLOOKUP(Table5[[#This Row],[Month Year]],'Modelling New'!D:D,'Modelling New'!N:N)</f>
        <v>10.507</v>
      </c>
      <c r="J85" s="9" t="str">
        <f>IFERROR(Inv_SY!J86/Inv_SY!$P86-1,"")</f>
        <v/>
      </c>
      <c r="K85" s="9" t="str">
        <f>IFERROR(Inv_SY!K86/Inv_SY!$P86-1,"")</f>
        <v/>
      </c>
      <c r="L85" s="9" t="str">
        <f>IFERROR(Inv_SY!L86/Inv_SY!$P86-1,"")</f>
        <v/>
      </c>
      <c r="M85" s="9" t="str">
        <f>IFERROR(Inv_SY!M86/Inv_SY!$P86-1,"")</f>
        <v/>
      </c>
      <c r="N85" s="9" t="str">
        <f>IFERROR(Inv_SY!N86/Inv_SY!$P86-1,"")</f>
        <v/>
      </c>
      <c r="O85" s="9" t="str">
        <f>IFERROR(Inv_SY!O86/Inv_SY!$P86-1,"")</f>
        <v/>
      </c>
      <c r="P85" s="9" t="str">
        <f>IFERROR(Inv_SY!J86/Inv_SY!$Q86-1,"")</f>
        <v/>
      </c>
      <c r="Q85" s="9" t="str">
        <f>IFERROR(Inv_SY!K86/Inv_SY!$Q86-1,"")</f>
        <v/>
      </c>
      <c r="R85" s="9" t="str">
        <f>IFERROR(Inv_SY!L86/Inv_SY!$Q86-1,"")</f>
        <v/>
      </c>
      <c r="S85" s="9" t="str">
        <f>IFERROR(Inv_SY!M86/Inv_SY!$Q86-1,"")</f>
        <v/>
      </c>
      <c r="T85" s="9" t="str">
        <f>IFERROR(Inv_SY!N86/Inv_SY!$Q86-1,"")</f>
        <v/>
      </c>
      <c r="U85" s="52" t="str">
        <f>IFERROR(Inv_SY!O86/Inv_SY!$Q86-1,"")</f>
        <v/>
      </c>
    </row>
    <row r="86" spans="1:21">
      <c r="A86" s="63" t="s">
        <v>208</v>
      </c>
      <c r="B86" s="63">
        <v>4</v>
      </c>
      <c r="C86" s="63">
        <v>2022</v>
      </c>
      <c r="D86" s="63" t="s">
        <v>209</v>
      </c>
      <c r="E86" s="63" t="s">
        <v>209</v>
      </c>
      <c r="F86" s="69">
        <v>44713</v>
      </c>
      <c r="G86" s="63">
        <f t="shared" si="2"/>
        <v>30</v>
      </c>
      <c r="H86" s="65">
        <f t="shared" si="3"/>
        <v>44736</v>
      </c>
      <c r="I86" s="154">
        <f>_xlfn.XLOOKUP(Table5[[#This Row],[Month Year]],'Modelling New'!D:D,'Modelling New'!N:N)</f>
        <v>10.507</v>
      </c>
      <c r="J86" s="9" t="str">
        <f>IFERROR(Inv_SY!J87/Inv_SY!$P87-1,"")</f>
        <v/>
      </c>
      <c r="K86" s="9" t="str">
        <f>IFERROR(Inv_SY!K87/Inv_SY!$P87-1,"")</f>
        <v/>
      </c>
      <c r="L86" s="9" t="str">
        <f>IFERROR(Inv_SY!L87/Inv_SY!$P87-1,"")</f>
        <v/>
      </c>
      <c r="M86" s="9" t="str">
        <f>IFERROR(Inv_SY!M87/Inv_SY!$P87-1,"")</f>
        <v/>
      </c>
      <c r="N86" s="9" t="str">
        <f>IFERROR(Inv_SY!N87/Inv_SY!$P87-1,"")</f>
        <v/>
      </c>
      <c r="O86" s="9" t="str">
        <f>IFERROR(Inv_SY!O87/Inv_SY!$P87-1,"")</f>
        <v/>
      </c>
      <c r="P86" s="9" t="str">
        <f>IFERROR(Inv_SY!J87/Inv_SY!$Q87-1,"")</f>
        <v/>
      </c>
      <c r="Q86" s="9" t="str">
        <f>IFERROR(Inv_SY!K87/Inv_SY!$Q87-1,"")</f>
        <v/>
      </c>
      <c r="R86" s="9" t="str">
        <f>IFERROR(Inv_SY!L87/Inv_SY!$Q87-1,"")</f>
        <v/>
      </c>
      <c r="S86" s="9" t="str">
        <f>IFERROR(Inv_SY!M87/Inv_SY!$Q87-1,"")</f>
        <v/>
      </c>
      <c r="T86" s="9" t="str">
        <f>IFERROR(Inv_SY!N87/Inv_SY!$Q87-1,"")</f>
        <v/>
      </c>
      <c r="U86" s="52" t="str">
        <f>IFERROR(Inv_SY!O87/Inv_SY!$Q87-1,"")</f>
        <v/>
      </c>
    </row>
    <row r="87" spans="1:21">
      <c r="A87" s="66" t="s">
        <v>208</v>
      </c>
      <c r="B87" s="66">
        <v>4</v>
      </c>
      <c r="C87" s="66">
        <v>2022</v>
      </c>
      <c r="D87" s="66" t="s">
        <v>209</v>
      </c>
      <c r="E87" s="66" t="s">
        <v>209</v>
      </c>
      <c r="F87" s="70">
        <v>44713</v>
      </c>
      <c r="G87" s="66">
        <f t="shared" si="2"/>
        <v>30</v>
      </c>
      <c r="H87" s="68">
        <f t="shared" si="3"/>
        <v>44737</v>
      </c>
      <c r="I87" s="155">
        <f>_xlfn.XLOOKUP(Table5[[#This Row],[Month Year]],'Modelling New'!D:D,'Modelling New'!N:N)</f>
        <v>10.507</v>
      </c>
      <c r="J87" s="9" t="str">
        <f>IFERROR(Inv_SY!J88/Inv_SY!$P88-1,"")</f>
        <v/>
      </c>
      <c r="K87" s="9" t="str">
        <f>IFERROR(Inv_SY!K88/Inv_SY!$P88-1,"")</f>
        <v/>
      </c>
      <c r="L87" s="9" t="str">
        <f>IFERROR(Inv_SY!L88/Inv_SY!$P88-1,"")</f>
        <v/>
      </c>
      <c r="M87" s="9" t="str">
        <f>IFERROR(Inv_SY!M88/Inv_SY!$P88-1,"")</f>
        <v/>
      </c>
      <c r="N87" s="9" t="str">
        <f>IFERROR(Inv_SY!N88/Inv_SY!$P88-1,"")</f>
        <v/>
      </c>
      <c r="O87" s="9" t="str">
        <f>IFERROR(Inv_SY!O88/Inv_SY!$P88-1,"")</f>
        <v/>
      </c>
      <c r="P87" s="9" t="str">
        <f>IFERROR(Inv_SY!J88/Inv_SY!$Q88-1,"")</f>
        <v/>
      </c>
      <c r="Q87" s="9" t="str">
        <f>IFERROR(Inv_SY!K88/Inv_SY!$Q88-1,"")</f>
        <v/>
      </c>
      <c r="R87" s="9" t="str">
        <f>IFERROR(Inv_SY!L88/Inv_SY!$Q88-1,"")</f>
        <v/>
      </c>
      <c r="S87" s="9" t="str">
        <f>IFERROR(Inv_SY!M88/Inv_SY!$Q88-1,"")</f>
        <v/>
      </c>
      <c r="T87" s="9" t="str">
        <f>IFERROR(Inv_SY!N88/Inv_SY!$Q88-1,"")</f>
        <v/>
      </c>
      <c r="U87" s="52" t="str">
        <f>IFERROR(Inv_SY!O88/Inv_SY!$Q88-1,"")</f>
        <v/>
      </c>
    </row>
    <row r="88" spans="1:21">
      <c r="A88" s="63" t="s">
        <v>208</v>
      </c>
      <c r="B88" s="63">
        <v>4</v>
      </c>
      <c r="C88" s="63">
        <v>2022</v>
      </c>
      <c r="D88" s="63" t="s">
        <v>209</v>
      </c>
      <c r="E88" s="63" t="s">
        <v>209</v>
      </c>
      <c r="F88" s="69">
        <v>44713</v>
      </c>
      <c r="G88" s="63">
        <f t="shared" si="2"/>
        <v>30</v>
      </c>
      <c r="H88" s="65">
        <f t="shared" si="3"/>
        <v>44738</v>
      </c>
      <c r="I88" s="154">
        <f>_xlfn.XLOOKUP(Table5[[#This Row],[Month Year]],'Modelling New'!D:D,'Modelling New'!N:N)</f>
        <v>10.507</v>
      </c>
      <c r="J88" s="9" t="str">
        <f>IFERROR(Inv_SY!J89/Inv_SY!$P89-1,"")</f>
        <v/>
      </c>
      <c r="K88" s="9" t="str">
        <f>IFERROR(Inv_SY!K89/Inv_SY!$P89-1,"")</f>
        <v/>
      </c>
      <c r="L88" s="9" t="str">
        <f>IFERROR(Inv_SY!L89/Inv_SY!$P89-1,"")</f>
        <v/>
      </c>
      <c r="M88" s="9" t="str">
        <f>IFERROR(Inv_SY!M89/Inv_SY!$P89-1,"")</f>
        <v/>
      </c>
      <c r="N88" s="9" t="str">
        <f>IFERROR(Inv_SY!N89/Inv_SY!$P89-1,"")</f>
        <v/>
      </c>
      <c r="O88" s="9" t="str">
        <f>IFERROR(Inv_SY!O89/Inv_SY!$P89-1,"")</f>
        <v/>
      </c>
      <c r="P88" s="9" t="str">
        <f>IFERROR(Inv_SY!J89/Inv_SY!$Q89-1,"")</f>
        <v/>
      </c>
      <c r="Q88" s="9" t="str">
        <f>IFERROR(Inv_SY!K89/Inv_SY!$Q89-1,"")</f>
        <v/>
      </c>
      <c r="R88" s="9" t="str">
        <f>IFERROR(Inv_SY!L89/Inv_SY!$Q89-1,"")</f>
        <v/>
      </c>
      <c r="S88" s="9" t="str">
        <f>IFERROR(Inv_SY!M89/Inv_SY!$Q89-1,"")</f>
        <v/>
      </c>
      <c r="T88" s="9" t="str">
        <f>IFERROR(Inv_SY!N89/Inv_SY!$Q89-1,"")</f>
        <v/>
      </c>
      <c r="U88" s="52" t="str">
        <f>IFERROR(Inv_SY!O89/Inv_SY!$Q89-1,"")</f>
        <v/>
      </c>
    </row>
    <row r="89" spans="1:21">
      <c r="A89" s="66" t="s">
        <v>208</v>
      </c>
      <c r="B89" s="66">
        <v>4</v>
      </c>
      <c r="C89" s="66">
        <v>2022</v>
      </c>
      <c r="D89" s="66" t="s">
        <v>209</v>
      </c>
      <c r="E89" s="66" t="s">
        <v>209</v>
      </c>
      <c r="F89" s="70">
        <v>44713</v>
      </c>
      <c r="G89" s="66">
        <f t="shared" si="2"/>
        <v>30</v>
      </c>
      <c r="H89" s="68">
        <f t="shared" si="3"/>
        <v>44739</v>
      </c>
      <c r="I89" s="155">
        <f>_xlfn.XLOOKUP(Table5[[#This Row],[Month Year]],'Modelling New'!D:D,'Modelling New'!N:N)</f>
        <v>10.507</v>
      </c>
      <c r="J89" s="9" t="str">
        <f>IFERROR(Inv_SY!J90/Inv_SY!$P90-1,"")</f>
        <v/>
      </c>
      <c r="K89" s="9" t="str">
        <f>IFERROR(Inv_SY!K90/Inv_SY!$P90-1,"")</f>
        <v/>
      </c>
      <c r="L89" s="9" t="str">
        <f>IFERROR(Inv_SY!L90/Inv_SY!$P90-1,"")</f>
        <v/>
      </c>
      <c r="M89" s="9" t="str">
        <f>IFERROR(Inv_SY!M90/Inv_SY!$P90-1,"")</f>
        <v/>
      </c>
      <c r="N89" s="9" t="str">
        <f>IFERROR(Inv_SY!N90/Inv_SY!$P90-1,"")</f>
        <v/>
      </c>
      <c r="O89" s="9" t="str">
        <f>IFERROR(Inv_SY!O90/Inv_SY!$P90-1,"")</f>
        <v/>
      </c>
      <c r="P89" s="9" t="str">
        <f>IFERROR(Inv_SY!J90/Inv_SY!$Q90-1,"")</f>
        <v/>
      </c>
      <c r="Q89" s="9" t="str">
        <f>IFERROR(Inv_SY!K90/Inv_SY!$Q90-1,"")</f>
        <v/>
      </c>
      <c r="R89" s="9" t="str">
        <f>IFERROR(Inv_SY!L90/Inv_SY!$Q90-1,"")</f>
        <v/>
      </c>
      <c r="S89" s="9" t="str">
        <f>IFERROR(Inv_SY!M90/Inv_SY!$Q90-1,"")</f>
        <v/>
      </c>
      <c r="T89" s="9" t="str">
        <f>IFERROR(Inv_SY!N90/Inv_SY!$Q90-1,"")</f>
        <v/>
      </c>
      <c r="U89" s="52" t="str">
        <f>IFERROR(Inv_SY!O90/Inv_SY!$Q90-1,"")</f>
        <v/>
      </c>
    </row>
    <row r="90" spans="1:21">
      <c r="A90" s="63" t="s">
        <v>208</v>
      </c>
      <c r="B90" s="63">
        <v>4</v>
      </c>
      <c r="C90" s="63">
        <v>2022</v>
      </c>
      <c r="D90" s="63" t="s">
        <v>209</v>
      </c>
      <c r="E90" s="63" t="s">
        <v>209</v>
      </c>
      <c r="F90" s="69">
        <v>44713</v>
      </c>
      <c r="G90" s="63">
        <f t="shared" si="2"/>
        <v>30</v>
      </c>
      <c r="H90" s="65">
        <f t="shared" si="3"/>
        <v>44740</v>
      </c>
      <c r="I90" s="154">
        <f>_xlfn.XLOOKUP(Table5[[#This Row],[Month Year]],'Modelling New'!D:D,'Modelling New'!N:N)</f>
        <v>10.507</v>
      </c>
      <c r="J90" s="9" t="str">
        <f>IFERROR(Inv_SY!J91/Inv_SY!$P91-1,"")</f>
        <v/>
      </c>
      <c r="K90" s="9" t="str">
        <f>IFERROR(Inv_SY!K91/Inv_SY!$P91-1,"")</f>
        <v/>
      </c>
      <c r="L90" s="9" t="str">
        <f>IFERROR(Inv_SY!L91/Inv_SY!$P91-1,"")</f>
        <v/>
      </c>
      <c r="M90" s="9" t="str">
        <f>IFERROR(Inv_SY!M91/Inv_SY!$P91-1,"")</f>
        <v/>
      </c>
      <c r="N90" s="9" t="str">
        <f>IFERROR(Inv_SY!N91/Inv_SY!$P91-1,"")</f>
        <v/>
      </c>
      <c r="O90" s="9" t="str">
        <f>IFERROR(Inv_SY!O91/Inv_SY!$P91-1,"")</f>
        <v/>
      </c>
      <c r="P90" s="9" t="str">
        <f>IFERROR(Inv_SY!J91/Inv_SY!$Q91-1,"")</f>
        <v/>
      </c>
      <c r="Q90" s="9" t="str">
        <f>IFERROR(Inv_SY!K91/Inv_SY!$Q91-1,"")</f>
        <v/>
      </c>
      <c r="R90" s="9" t="str">
        <f>IFERROR(Inv_SY!L91/Inv_SY!$Q91-1,"")</f>
        <v/>
      </c>
      <c r="S90" s="9" t="str">
        <f>IFERROR(Inv_SY!M91/Inv_SY!$Q91-1,"")</f>
        <v/>
      </c>
      <c r="T90" s="9" t="str">
        <f>IFERROR(Inv_SY!N91/Inv_SY!$Q91-1,"")</f>
        <v/>
      </c>
      <c r="U90" s="52" t="str">
        <f>IFERROR(Inv_SY!O91/Inv_SY!$Q91-1,"")</f>
        <v/>
      </c>
    </row>
    <row r="91" spans="1:21">
      <c r="A91" s="66" t="s">
        <v>208</v>
      </c>
      <c r="B91" s="66">
        <v>4</v>
      </c>
      <c r="C91" s="66">
        <v>2022</v>
      </c>
      <c r="D91" s="66" t="s">
        <v>209</v>
      </c>
      <c r="E91" s="66" t="s">
        <v>209</v>
      </c>
      <c r="F91" s="70">
        <v>44713</v>
      </c>
      <c r="G91" s="66">
        <f t="shared" si="2"/>
        <v>30</v>
      </c>
      <c r="H91" s="68">
        <f t="shared" si="3"/>
        <v>44741</v>
      </c>
      <c r="I91" s="155">
        <f>_xlfn.XLOOKUP(Table5[[#This Row],[Month Year]],'Modelling New'!D:D,'Modelling New'!N:N)</f>
        <v>10.507</v>
      </c>
      <c r="J91" s="9" t="str">
        <f>IFERROR(Inv_SY!J92/Inv_SY!$P92-1,"")</f>
        <v/>
      </c>
      <c r="K91" s="9" t="str">
        <f>IFERROR(Inv_SY!K92/Inv_SY!$P92-1,"")</f>
        <v/>
      </c>
      <c r="L91" s="9" t="str">
        <f>IFERROR(Inv_SY!L92/Inv_SY!$P92-1,"")</f>
        <v/>
      </c>
      <c r="M91" s="9" t="str">
        <f>IFERROR(Inv_SY!M92/Inv_SY!$P92-1,"")</f>
        <v/>
      </c>
      <c r="N91" s="9" t="str">
        <f>IFERROR(Inv_SY!N92/Inv_SY!$P92-1,"")</f>
        <v/>
      </c>
      <c r="O91" s="9" t="str">
        <f>IFERROR(Inv_SY!O92/Inv_SY!$P92-1,"")</f>
        <v/>
      </c>
      <c r="P91" s="9" t="str">
        <f>IFERROR(Inv_SY!J92/Inv_SY!$Q92-1,"")</f>
        <v/>
      </c>
      <c r="Q91" s="9" t="str">
        <f>IFERROR(Inv_SY!K92/Inv_SY!$Q92-1,"")</f>
        <v/>
      </c>
      <c r="R91" s="9" t="str">
        <f>IFERROR(Inv_SY!L92/Inv_SY!$Q92-1,"")</f>
        <v/>
      </c>
      <c r="S91" s="9" t="str">
        <f>IFERROR(Inv_SY!M92/Inv_SY!$Q92-1,"")</f>
        <v/>
      </c>
      <c r="T91" s="9" t="str">
        <f>IFERROR(Inv_SY!N92/Inv_SY!$Q92-1,"")</f>
        <v/>
      </c>
      <c r="U91" s="52" t="str">
        <f>IFERROR(Inv_SY!O92/Inv_SY!$Q92-1,"")</f>
        <v/>
      </c>
    </row>
    <row r="92" spans="1:21">
      <c r="A92" s="63" t="s">
        <v>208</v>
      </c>
      <c r="B92" s="63">
        <v>4</v>
      </c>
      <c r="C92" s="63">
        <v>2022</v>
      </c>
      <c r="D92" s="63" t="s">
        <v>209</v>
      </c>
      <c r="E92" s="63" t="s">
        <v>209</v>
      </c>
      <c r="F92" s="69">
        <v>44713</v>
      </c>
      <c r="G92" s="63">
        <f t="shared" si="2"/>
        <v>30</v>
      </c>
      <c r="H92" s="65">
        <f t="shared" si="3"/>
        <v>44742</v>
      </c>
      <c r="I92" s="154">
        <f>_xlfn.XLOOKUP(Table5[[#This Row],[Month Year]],'Modelling New'!D:D,'Modelling New'!N:N)</f>
        <v>10.507</v>
      </c>
      <c r="J92" s="9" t="str">
        <f>IFERROR(Inv_SY!J93/Inv_SY!$P93-1,"")</f>
        <v/>
      </c>
      <c r="K92" s="9" t="str">
        <f>IFERROR(Inv_SY!K93/Inv_SY!$P93-1,"")</f>
        <v/>
      </c>
      <c r="L92" s="9" t="str">
        <f>IFERROR(Inv_SY!L93/Inv_SY!$P93-1,"")</f>
        <v/>
      </c>
      <c r="M92" s="9" t="str">
        <f>IFERROR(Inv_SY!M93/Inv_SY!$P93-1,"")</f>
        <v/>
      </c>
      <c r="N92" s="9" t="str">
        <f>IFERROR(Inv_SY!N93/Inv_SY!$P93-1,"")</f>
        <v/>
      </c>
      <c r="O92" s="9" t="str">
        <f>IFERROR(Inv_SY!O93/Inv_SY!$P93-1,"")</f>
        <v/>
      </c>
      <c r="P92" s="9" t="str">
        <f>IFERROR(Inv_SY!J93/Inv_SY!$Q93-1,"")</f>
        <v/>
      </c>
      <c r="Q92" s="9" t="str">
        <f>IFERROR(Inv_SY!K93/Inv_SY!$Q93-1,"")</f>
        <v/>
      </c>
      <c r="R92" s="9" t="str">
        <f>IFERROR(Inv_SY!L93/Inv_SY!$Q93-1,"")</f>
        <v/>
      </c>
      <c r="S92" s="9" t="str">
        <f>IFERROR(Inv_SY!M93/Inv_SY!$Q93-1,"")</f>
        <v/>
      </c>
      <c r="T92" s="9" t="str">
        <f>IFERROR(Inv_SY!N93/Inv_SY!$Q93-1,"")</f>
        <v/>
      </c>
      <c r="U92" s="52" t="str">
        <f>IFERROR(Inv_SY!O93/Inv_SY!$Q93-1,"")</f>
        <v/>
      </c>
    </row>
    <row r="93" spans="1:21">
      <c r="A93" s="66" t="s">
        <v>208</v>
      </c>
      <c r="B93" s="66">
        <v>4</v>
      </c>
      <c r="C93" s="66">
        <v>2022</v>
      </c>
      <c r="D93" s="66" t="s">
        <v>209</v>
      </c>
      <c r="E93" s="66" t="s">
        <v>209</v>
      </c>
      <c r="F93" s="70">
        <v>44743</v>
      </c>
      <c r="G93" s="66">
        <f t="shared" si="2"/>
        <v>31</v>
      </c>
      <c r="H93" s="68">
        <f t="shared" si="3"/>
        <v>44743</v>
      </c>
      <c r="I93" s="155">
        <f>_xlfn.XLOOKUP(Table5[[#This Row],[Month Year]],'Modelling New'!D:D,'Modelling New'!N:N)</f>
        <v>10.507</v>
      </c>
      <c r="J93" s="9" t="str">
        <f>IFERROR(Inv_SY!J94/Inv_SY!$P94-1,"")</f>
        <v/>
      </c>
      <c r="K93" s="9" t="str">
        <f>IFERROR(Inv_SY!K94/Inv_SY!$P94-1,"")</f>
        <v/>
      </c>
      <c r="L93" s="9" t="str">
        <f>IFERROR(Inv_SY!L94/Inv_SY!$P94-1,"")</f>
        <v/>
      </c>
      <c r="M93" s="9" t="str">
        <f>IFERROR(Inv_SY!M94/Inv_SY!$P94-1,"")</f>
        <v/>
      </c>
      <c r="N93" s="9" t="str">
        <f>IFERROR(Inv_SY!N94/Inv_SY!$P94-1,"")</f>
        <v/>
      </c>
      <c r="O93" s="9" t="str">
        <f>IFERROR(Inv_SY!O94/Inv_SY!$P94-1,"")</f>
        <v/>
      </c>
      <c r="P93" s="9" t="str">
        <f>IFERROR(Inv_SY!J94/Inv_SY!$Q94-1,"")</f>
        <v/>
      </c>
      <c r="Q93" s="9" t="str">
        <f>IFERROR(Inv_SY!K94/Inv_SY!$Q94-1,"")</f>
        <v/>
      </c>
      <c r="R93" s="9" t="str">
        <f>IFERROR(Inv_SY!L94/Inv_SY!$Q94-1,"")</f>
        <v/>
      </c>
      <c r="S93" s="9" t="str">
        <f>IFERROR(Inv_SY!M94/Inv_SY!$Q94-1,"")</f>
        <v/>
      </c>
      <c r="T93" s="9" t="str">
        <f>IFERROR(Inv_SY!N94/Inv_SY!$Q94-1,"")</f>
        <v/>
      </c>
      <c r="U93" s="52" t="str">
        <f>IFERROR(Inv_SY!O94/Inv_SY!$Q94-1,"")</f>
        <v/>
      </c>
    </row>
    <row r="94" spans="1:21">
      <c r="A94" s="63" t="s">
        <v>208</v>
      </c>
      <c r="B94" s="63">
        <v>4</v>
      </c>
      <c r="C94" s="63">
        <v>2022</v>
      </c>
      <c r="D94" s="63" t="s">
        <v>209</v>
      </c>
      <c r="E94" s="63" t="s">
        <v>209</v>
      </c>
      <c r="F94" s="69">
        <v>44743</v>
      </c>
      <c r="G94" s="63">
        <f t="shared" si="2"/>
        <v>31</v>
      </c>
      <c r="H94" s="65">
        <f t="shared" si="3"/>
        <v>44744</v>
      </c>
      <c r="I94" s="154">
        <f>_xlfn.XLOOKUP(Table5[[#This Row],[Month Year]],'Modelling New'!D:D,'Modelling New'!N:N)</f>
        <v>10.507</v>
      </c>
      <c r="J94" s="9" t="str">
        <f>IFERROR(Inv_SY!J95/Inv_SY!$P95-1,"")</f>
        <v/>
      </c>
      <c r="K94" s="9" t="str">
        <f>IFERROR(Inv_SY!K95/Inv_SY!$P95-1,"")</f>
        <v/>
      </c>
      <c r="L94" s="9" t="str">
        <f>IFERROR(Inv_SY!L95/Inv_SY!$P95-1,"")</f>
        <v/>
      </c>
      <c r="M94" s="9" t="str">
        <f>IFERROR(Inv_SY!M95/Inv_SY!$P95-1,"")</f>
        <v/>
      </c>
      <c r="N94" s="9" t="str">
        <f>IFERROR(Inv_SY!N95/Inv_SY!$P95-1,"")</f>
        <v/>
      </c>
      <c r="O94" s="9" t="str">
        <f>IFERROR(Inv_SY!O95/Inv_SY!$P95-1,"")</f>
        <v/>
      </c>
      <c r="P94" s="9" t="str">
        <f>IFERROR(Inv_SY!J95/Inv_SY!$Q95-1,"")</f>
        <v/>
      </c>
      <c r="Q94" s="9" t="str">
        <f>IFERROR(Inv_SY!K95/Inv_SY!$Q95-1,"")</f>
        <v/>
      </c>
      <c r="R94" s="9" t="str">
        <f>IFERROR(Inv_SY!L95/Inv_SY!$Q95-1,"")</f>
        <v/>
      </c>
      <c r="S94" s="9" t="str">
        <f>IFERROR(Inv_SY!M95/Inv_SY!$Q95-1,"")</f>
        <v/>
      </c>
      <c r="T94" s="9" t="str">
        <f>IFERROR(Inv_SY!N95/Inv_SY!$Q95-1,"")</f>
        <v/>
      </c>
      <c r="U94" s="52" t="str">
        <f>IFERROR(Inv_SY!O95/Inv_SY!$Q95-1,"")</f>
        <v/>
      </c>
    </row>
    <row r="95" spans="1:21">
      <c r="A95" s="66" t="s">
        <v>208</v>
      </c>
      <c r="B95" s="66">
        <v>4</v>
      </c>
      <c r="C95" s="66">
        <v>2022</v>
      </c>
      <c r="D95" s="66" t="s">
        <v>209</v>
      </c>
      <c r="E95" s="66" t="s">
        <v>209</v>
      </c>
      <c r="F95" s="70">
        <v>44743</v>
      </c>
      <c r="G95" s="66">
        <f t="shared" si="2"/>
        <v>31</v>
      </c>
      <c r="H95" s="68">
        <f t="shared" si="3"/>
        <v>44745</v>
      </c>
      <c r="I95" s="155">
        <f>_xlfn.XLOOKUP(Table5[[#This Row],[Month Year]],'Modelling New'!D:D,'Modelling New'!N:N)</f>
        <v>10.507</v>
      </c>
      <c r="J95" s="9" t="str">
        <f>IFERROR(Inv_SY!J96/Inv_SY!$P96-1,"")</f>
        <v/>
      </c>
      <c r="K95" s="9" t="str">
        <f>IFERROR(Inv_SY!K96/Inv_SY!$P96-1,"")</f>
        <v/>
      </c>
      <c r="L95" s="9" t="str">
        <f>IFERROR(Inv_SY!L96/Inv_SY!$P96-1,"")</f>
        <v/>
      </c>
      <c r="M95" s="9" t="str">
        <f>IFERROR(Inv_SY!M96/Inv_SY!$P96-1,"")</f>
        <v/>
      </c>
      <c r="N95" s="9" t="str">
        <f>IFERROR(Inv_SY!N96/Inv_SY!$P96-1,"")</f>
        <v/>
      </c>
      <c r="O95" s="9" t="str">
        <f>IFERROR(Inv_SY!O96/Inv_SY!$P96-1,"")</f>
        <v/>
      </c>
      <c r="P95" s="9" t="str">
        <f>IFERROR(Inv_SY!J96/Inv_SY!$Q96-1,"")</f>
        <v/>
      </c>
      <c r="Q95" s="9" t="str">
        <f>IFERROR(Inv_SY!K96/Inv_SY!$Q96-1,"")</f>
        <v/>
      </c>
      <c r="R95" s="9" t="str">
        <f>IFERROR(Inv_SY!L96/Inv_SY!$Q96-1,"")</f>
        <v/>
      </c>
      <c r="S95" s="9" t="str">
        <f>IFERROR(Inv_SY!M96/Inv_SY!$Q96-1,"")</f>
        <v/>
      </c>
      <c r="T95" s="9" t="str">
        <f>IFERROR(Inv_SY!N96/Inv_SY!$Q96-1,"")</f>
        <v/>
      </c>
      <c r="U95" s="52" t="str">
        <f>IFERROR(Inv_SY!O96/Inv_SY!$Q96-1,"")</f>
        <v/>
      </c>
    </row>
    <row r="96" spans="1:21">
      <c r="A96" s="63" t="s">
        <v>208</v>
      </c>
      <c r="B96" s="63">
        <v>4</v>
      </c>
      <c r="C96" s="63">
        <v>2022</v>
      </c>
      <c r="D96" s="63" t="s">
        <v>209</v>
      </c>
      <c r="E96" s="63" t="s">
        <v>209</v>
      </c>
      <c r="F96" s="69">
        <v>44743</v>
      </c>
      <c r="G96" s="63">
        <f t="shared" si="2"/>
        <v>31</v>
      </c>
      <c r="H96" s="65">
        <f t="shared" si="3"/>
        <v>44746</v>
      </c>
      <c r="I96" s="154">
        <f>_xlfn.XLOOKUP(Table5[[#This Row],[Month Year]],'Modelling New'!D:D,'Modelling New'!N:N)</f>
        <v>10.507</v>
      </c>
      <c r="J96" s="9" t="str">
        <f>IFERROR(Inv_SY!J97/Inv_SY!$P97-1,"")</f>
        <v/>
      </c>
      <c r="K96" s="9" t="str">
        <f>IFERROR(Inv_SY!K97/Inv_SY!$P97-1,"")</f>
        <v/>
      </c>
      <c r="L96" s="9" t="str">
        <f>IFERROR(Inv_SY!L97/Inv_SY!$P97-1,"")</f>
        <v/>
      </c>
      <c r="M96" s="9" t="str">
        <f>IFERROR(Inv_SY!M97/Inv_SY!$P97-1,"")</f>
        <v/>
      </c>
      <c r="N96" s="9" t="str">
        <f>IFERROR(Inv_SY!N97/Inv_SY!$P97-1,"")</f>
        <v/>
      </c>
      <c r="O96" s="9" t="str">
        <f>IFERROR(Inv_SY!O97/Inv_SY!$P97-1,"")</f>
        <v/>
      </c>
      <c r="P96" s="9" t="str">
        <f>IFERROR(Inv_SY!J97/Inv_SY!$Q97-1,"")</f>
        <v/>
      </c>
      <c r="Q96" s="9" t="str">
        <f>IFERROR(Inv_SY!K97/Inv_SY!$Q97-1,"")</f>
        <v/>
      </c>
      <c r="R96" s="9" t="str">
        <f>IFERROR(Inv_SY!L97/Inv_SY!$Q97-1,"")</f>
        <v/>
      </c>
      <c r="S96" s="9" t="str">
        <f>IFERROR(Inv_SY!M97/Inv_SY!$Q97-1,"")</f>
        <v/>
      </c>
      <c r="T96" s="9" t="str">
        <f>IFERROR(Inv_SY!N97/Inv_SY!$Q97-1,"")</f>
        <v/>
      </c>
      <c r="U96" s="52" t="str">
        <f>IFERROR(Inv_SY!O97/Inv_SY!$Q97-1,"")</f>
        <v/>
      </c>
    </row>
    <row r="97" spans="1:21">
      <c r="A97" s="66" t="s">
        <v>208</v>
      </c>
      <c r="B97" s="66">
        <v>4</v>
      </c>
      <c r="C97" s="66">
        <v>2022</v>
      </c>
      <c r="D97" s="66" t="s">
        <v>209</v>
      </c>
      <c r="E97" s="66" t="s">
        <v>209</v>
      </c>
      <c r="F97" s="70">
        <v>44743</v>
      </c>
      <c r="G97" s="66">
        <f t="shared" si="2"/>
        <v>31</v>
      </c>
      <c r="H97" s="68">
        <f t="shared" si="3"/>
        <v>44747</v>
      </c>
      <c r="I97" s="155">
        <f>_xlfn.XLOOKUP(Table5[[#This Row],[Month Year]],'Modelling New'!D:D,'Modelling New'!N:N)</f>
        <v>10.507</v>
      </c>
      <c r="J97" s="9" t="str">
        <f>IFERROR(Inv_SY!J98/Inv_SY!$P98-1,"")</f>
        <v/>
      </c>
      <c r="K97" s="9" t="str">
        <f>IFERROR(Inv_SY!K98/Inv_SY!$P98-1,"")</f>
        <v/>
      </c>
      <c r="L97" s="9" t="str">
        <f>IFERROR(Inv_SY!L98/Inv_SY!$P98-1,"")</f>
        <v/>
      </c>
      <c r="M97" s="9" t="str">
        <f>IFERROR(Inv_SY!M98/Inv_SY!$P98-1,"")</f>
        <v/>
      </c>
      <c r="N97" s="9" t="str">
        <f>IFERROR(Inv_SY!N98/Inv_SY!$P98-1,"")</f>
        <v/>
      </c>
      <c r="O97" s="9" t="str">
        <f>IFERROR(Inv_SY!O98/Inv_SY!$P98-1,"")</f>
        <v/>
      </c>
      <c r="P97" s="9" t="str">
        <f>IFERROR(Inv_SY!J98/Inv_SY!$Q98-1,"")</f>
        <v/>
      </c>
      <c r="Q97" s="9" t="str">
        <f>IFERROR(Inv_SY!K98/Inv_SY!$Q98-1,"")</f>
        <v/>
      </c>
      <c r="R97" s="9" t="str">
        <f>IFERROR(Inv_SY!L98/Inv_SY!$Q98-1,"")</f>
        <v/>
      </c>
      <c r="S97" s="9" t="str">
        <f>IFERROR(Inv_SY!M98/Inv_SY!$Q98-1,"")</f>
        <v/>
      </c>
      <c r="T97" s="9" t="str">
        <f>IFERROR(Inv_SY!N98/Inv_SY!$Q98-1,"")</f>
        <v/>
      </c>
      <c r="U97" s="52" t="str">
        <f>IFERROR(Inv_SY!O98/Inv_SY!$Q98-1,"")</f>
        <v/>
      </c>
    </row>
    <row r="98" spans="1:21">
      <c r="A98" s="63" t="s">
        <v>208</v>
      </c>
      <c r="B98" s="63">
        <v>4</v>
      </c>
      <c r="C98" s="63">
        <v>2022</v>
      </c>
      <c r="D98" s="63" t="s">
        <v>209</v>
      </c>
      <c r="E98" s="63" t="s">
        <v>209</v>
      </c>
      <c r="F98" s="69">
        <v>44743</v>
      </c>
      <c r="G98" s="63">
        <f t="shared" si="2"/>
        <v>31</v>
      </c>
      <c r="H98" s="65">
        <f t="shared" si="3"/>
        <v>44748</v>
      </c>
      <c r="I98" s="154">
        <f>_xlfn.XLOOKUP(Table5[[#This Row],[Month Year]],'Modelling New'!D:D,'Modelling New'!N:N)</f>
        <v>10.507</v>
      </c>
      <c r="J98" s="9" t="str">
        <f>IFERROR(Inv_SY!J99/Inv_SY!$P99-1,"")</f>
        <v/>
      </c>
      <c r="K98" s="9" t="str">
        <f>IFERROR(Inv_SY!K99/Inv_SY!$P99-1,"")</f>
        <v/>
      </c>
      <c r="L98" s="9" t="str">
        <f>IFERROR(Inv_SY!L99/Inv_SY!$P99-1,"")</f>
        <v/>
      </c>
      <c r="M98" s="9" t="str">
        <f>IFERROR(Inv_SY!M99/Inv_SY!$P99-1,"")</f>
        <v/>
      </c>
      <c r="N98" s="9" t="str">
        <f>IFERROR(Inv_SY!N99/Inv_SY!$P99-1,"")</f>
        <v/>
      </c>
      <c r="O98" s="9" t="str">
        <f>IFERROR(Inv_SY!O99/Inv_SY!$P99-1,"")</f>
        <v/>
      </c>
      <c r="P98" s="9" t="str">
        <f>IFERROR(Inv_SY!J99/Inv_SY!$Q99-1,"")</f>
        <v/>
      </c>
      <c r="Q98" s="9" t="str">
        <f>IFERROR(Inv_SY!K99/Inv_SY!$Q99-1,"")</f>
        <v/>
      </c>
      <c r="R98" s="9" t="str">
        <f>IFERROR(Inv_SY!L99/Inv_SY!$Q99-1,"")</f>
        <v/>
      </c>
      <c r="S98" s="9" t="str">
        <f>IFERROR(Inv_SY!M99/Inv_SY!$Q99-1,"")</f>
        <v/>
      </c>
      <c r="T98" s="9" t="str">
        <f>IFERROR(Inv_SY!N99/Inv_SY!$Q99-1,"")</f>
        <v/>
      </c>
      <c r="U98" s="52" t="str">
        <f>IFERROR(Inv_SY!O99/Inv_SY!$Q99-1,"")</f>
        <v/>
      </c>
    </row>
    <row r="99" spans="1:21">
      <c r="A99" s="66" t="s">
        <v>208</v>
      </c>
      <c r="B99" s="66">
        <v>4</v>
      </c>
      <c r="C99" s="66">
        <v>2022</v>
      </c>
      <c r="D99" s="66" t="s">
        <v>209</v>
      </c>
      <c r="E99" s="66" t="s">
        <v>209</v>
      </c>
      <c r="F99" s="70">
        <v>44743</v>
      </c>
      <c r="G99" s="66">
        <f t="shared" si="2"/>
        <v>31</v>
      </c>
      <c r="H99" s="68">
        <f t="shared" si="3"/>
        <v>44749</v>
      </c>
      <c r="I99" s="155">
        <f>_xlfn.XLOOKUP(Table5[[#This Row],[Month Year]],'Modelling New'!D:D,'Modelling New'!N:N)</f>
        <v>10.507</v>
      </c>
      <c r="J99" s="9" t="str">
        <f>IFERROR(Inv_SY!J100/Inv_SY!$P100-1,"")</f>
        <v/>
      </c>
      <c r="K99" s="9" t="str">
        <f>IFERROR(Inv_SY!K100/Inv_SY!$P100-1,"")</f>
        <v/>
      </c>
      <c r="L99" s="9" t="str">
        <f>IFERROR(Inv_SY!L100/Inv_SY!$P100-1,"")</f>
        <v/>
      </c>
      <c r="M99" s="9" t="str">
        <f>IFERROR(Inv_SY!M100/Inv_SY!$P100-1,"")</f>
        <v/>
      </c>
      <c r="N99" s="9" t="str">
        <f>IFERROR(Inv_SY!N100/Inv_SY!$P100-1,"")</f>
        <v/>
      </c>
      <c r="O99" s="9" t="str">
        <f>IFERROR(Inv_SY!O100/Inv_SY!$P100-1,"")</f>
        <v/>
      </c>
      <c r="P99" s="9" t="str">
        <f>IFERROR(Inv_SY!J100/Inv_SY!$Q100-1,"")</f>
        <v/>
      </c>
      <c r="Q99" s="9" t="str">
        <f>IFERROR(Inv_SY!K100/Inv_SY!$Q100-1,"")</f>
        <v/>
      </c>
      <c r="R99" s="9" t="str">
        <f>IFERROR(Inv_SY!L100/Inv_SY!$Q100-1,"")</f>
        <v/>
      </c>
      <c r="S99" s="9" t="str">
        <f>IFERROR(Inv_SY!M100/Inv_SY!$Q100-1,"")</f>
        <v/>
      </c>
      <c r="T99" s="9" t="str">
        <f>IFERROR(Inv_SY!N100/Inv_SY!$Q100-1,"")</f>
        <v/>
      </c>
      <c r="U99" s="52" t="str">
        <f>IFERROR(Inv_SY!O100/Inv_SY!$Q100-1,"")</f>
        <v/>
      </c>
    </row>
    <row r="100" spans="1:21">
      <c r="A100" s="63" t="s">
        <v>208</v>
      </c>
      <c r="B100" s="63">
        <v>4</v>
      </c>
      <c r="C100" s="63">
        <v>2022</v>
      </c>
      <c r="D100" s="63" t="s">
        <v>209</v>
      </c>
      <c r="E100" s="63" t="s">
        <v>209</v>
      </c>
      <c r="F100" s="69">
        <v>44743</v>
      </c>
      <c r="G100" s="63">
        <f t="shared" si="2"/>
        <v>31</v>
      </c>
      <c r="H100" s="65">
        <f t="shared" si="3"/>
        <v>44750</v>
      </c>
      <c r="I100" s="154">
        <f>_xlfn.XLOOKUP(Table5[[#This Row],[Month Year]],'Modelling New'!D:D,'Modelling New'!N:N)</f>
        <v>10.507</v>
      </c>
      <c r="J100" s="9" t="str">
        <f>IFERROR(Inv_SY!J101/Inv_SY!$P101-1,"")</f>
        <v/>
      </c>
      <c r="K100" s="9" t="str">
        <f>IFERROR(Inv_SY!K101/Inv_SY!$P101-1,"")</f>
        <v/>
      </c>
      <c r="L100" s="9" t="str">
        <f>IFERROR(Inv_SY!L101/Inv_SY!$P101-1,"")</f>
        <v/>
      </c>
      <c r="M100" s="9" t="str">
        <f>IFERROR(Inv_SY!M101/Inv_SY!$P101-1,"")</f>
        <v/>
      </c>
      <c r="N100" s="9" t="str">
        <f>IFERROR(Inv_SY!N101/Inv_SY!$P101-1,"")</f>
        <v/>
      </c>
      <c r="O100" s="9" t="str">
        <f>IFERROR(Inv_SY!O101/Inv_SY!$P101-1,"")</f>
        <v/>
      </c>
      <c r="P100" s="9" t="str">
        <f>IFERROR(Inv_SY!J101/Inv_SY!$Q101-1,"")</f>
        <v/>
      </c>
      <c r="Q100" s="9" t="str">
        <f>IFERROR(Inv_SY!K101/Inv_SY!$Q101-1,"")</f>
        <v/>
      </c>
      <c r="R100" s="9" t="str">
        <f>IFERROR(Inv_SY!L101/Inv_SY!$Q101-1,"")</f>
        <v/>
      </c>
      <c r="S100" s="9" t="str">
        <f>IFERROR(Inv_SY!M101/Inv_SY!$Q101-1,"")</f>
        <v/>
      </c>
      <c r="T100" s="9" t="str">
        <f>IFERROR(Inv_SY!N101/Inv_SY!$Q101-1,"")</f>
        <v/>
      </c>
      <c r="U100" s="52" t="str">
        <f>IFERROR(Inv_SY!O101/Inv_SY!$Q101-1,"")</f>
        <v/>
      </c>
    </row>
    <row r="101" spans="1:21">
      <c r="A101" s="66" t="s">
        <v>208</v>
      </c>
      <c r="B101" s="66">
        <v>4</v>
      </c>
      <c r="C101" s="66">
        <v>2022</v>
      </c>
      <c r="D101" s="66" t="s">
        <v>209</v>
      </c>
      <c r="E101" s="66" t="s">
        <v>209</v>
      </c>
      <c r="F101" s="70">
        <v>44743</v>
      </c>
      <c r="G101" s="66">
        <f t="shared" si="2"/>
        <v>31</v>
      </c>
      <c r="H101" s="68">
        <f t="shared" si="3"/>
        <v>44751</v>
      </c>
      <c r="I101" s="155">
        <f>_xlfn.XLOOKUP(Table5[[#This Row],[Month Year]],'Modelling New'!D:D,'Modelling New'!N:N)</f>
        <v>10.507</v>
      </c>
      <c r="J101" s="9" t="str">
        <f>IFERROR(Inv_SY!J102/Inv_SY!$P102-1,"")</f>
        <v/>
      </c>
      <c r="K101" s="9" t="str">
        <f>IFERROR(Inv_SY!K102/Inv_SY!$P102-1,"")</f>
        <v/>
      </c>
      <c r="L101" s="9" t="str">
        <f>IFERROR(Inv_SY!L102/Inv_SY!$P102-1,"")</f>
        <v/>
      </c>
      <c r="M101" s="9" t="str">
        <f>IFERROR(Inv_SY!M102/Inv_SY!$P102-1,"")</f>
        <v/>
      </c>
      <c r="N101" s="9" t="str">
        <f>IFERROR(Inv_SY!N102/Inv_SY!$P102-1,"")</f>
        <v/>
      </c>
      <c r="O101" s="9" t="str">
        <f>IFERROR(Inv_SY!O102/Inv_SY!$P102-1,"")</f>
        <v/>
      </c>
      <c r="P101" s="9" t="str">
        <f>IFERROR(Inv_SY!J102/Inv_SY!$Q102-1,"")</f>
        <v/>
      </c>
      <c r="Q101" s="9" t="str">
        <f>IFERROR(Inv_SY!K102/Inv_SY!$Q102-1,"")</f>
        <v/>
      </c>
      <c r="R101" s="9" t="str">
        <f>IFERROR(Inv_SY!L102/Inv_SY!$Q102-1,"")</f>
        <v/>
      </c>
      <c r="S101" s="9" t="str">
        <f>IFERROR(Inv_SY!M102/Inv_SY!$Q102-1,"")</f>
        <v/>
      </c>
      <c r="T101" s="9" t="str">
        <f>IFERROR(Inv_SY!N102/Inv_SY!$Q102-1,"")</f>
        <v/>
      </c>
      <c r="U101" s="52" t="str">
        <f>IFERROR(Inv_SY!O102/Inv_SY!$Q102-1,"")</f>
        <v/>
      </c>
    </row>
    <row r="102" spans="1:21">
      <c r="A102" s="63" t="s">
        <v>208</v>
      </c>
      <c r="B102" s="63">
        <v>4</v>
      </c>
      <c r="C102" s="63">
        <v>2022</v>
      </c>
      <c r="D102" s="63" t="s">
        <v>209</v>
      </c>
      <c r="E102" s="63" t="s">
        <v>209</v>
      </c>
      <c r="F102" s="69">
        <v>44743</v>
      </c>
      <c r="G102" s="63">
        <f t="shared" si="2"/>
        <v>31</v>
      </c>
      <c r="H102" s="65">
        <f t="shared" si="3"/>
        <v>44752</v>
      </c>
      <c r="I102" s="154">
        <f>_xlfn.XLOOKUP(Table5[[#This Row],[Month Year]],'Modelling New'!D:D,'Modelling New'!N:N)</f>
        <v>10.507</v>
      </c>
      <c r="J102" s="9" t="str">
        <f>IFERROR(Inv_SY!J103/Inv_SY!$P103-1,"")</f>
        <v/>
      </c>
      <c r="K102" s="9" t="str">
        <f>IFERROR(Inv_SY!K103/Inv_SY!$P103-1,"")</f>
        <v/>
      </c>
      <c r="L102" s="9" t="str">
        <f>IFERROR(Inv_SY!L103/Inv_SY!$P103-1,"")</f>
        <v/>
      </c>
      <c r="M102" s="9" t="str">
        <f>IFERROR(Inv_SY!M103/Inv_SY!$P103-1,"")</f>
        <v/>
      </c>
      <c r="N102" s="9" t="str">
        <f>IFERROR(Inv_SY!N103/Inv_SY!$P103-1,"")</f>
        <v/>
      </c>
      <c r="O102" s="9" t="str">
        <f>IFERROR(Inv_SY!O103/Inv_SY!$P103-1,"")</f>
        <v/>
      </c>
      <c r="P102" s="9" t="str">
        <f>IFERROR(Inv_SY!J103/Inv_SY!$Q103-1,"")</f>
        <v/>
      </c>
      <c r="Q102" s="9" t="str">
        <f>IFERROR(Inv_SY!K103/Inv_SY!$Q103-1,"")</f>
        <v/>
      </c>
      <c r="R102" s="9" t="str">
        <f>IFERROR(Inv_SY!L103/Inv_SY!$Q103-1,"")</f>
        <v/>
      </c>
      <c r="S102" s="9" t="str">
        <f>IFERROR(Inv_SY!M103/Inv_SY!$Q103-1,"")</f>
        <v/>
      </c>
      <c r="T102" s="9" t="str">
        <f>IFERROR(Inv_SY!N103/Inv_SY!$Q103-1,"")</f>
        <v/>
      </c>
      <c r="U102" s="52" t="str">
        <f>IFERROR(Inv_SY!O103/Inv_SY!$Q103-1,"")</f>
        <v/>
      </c>
    </row>
    <row r="103" spans="1:21">
      <c r="A103" s="66" t="s">
        <v>208</v>
      </c>
      <c r="B103" s="66">
        <v>4</v>
      </c>
      <c r="C103" s="66">
        <v>2022</v>
      </c>
      <c r="D103" s="66" t="s">
        <v>209</v>
      </c>
      <c r="E103" s="66" t="s">
        <v>209</v>
      </c>
      <c r="F103" s="70">
        <v>44743</v>
      </c>
      <c r="G103" s="66">
        <f t="shared" si="2"/>
        <v>31</v>
      </c>
      <c r="H103" s="68">
        <f t="shared" si="3"/>
        <v>44753</v>
      </c>
      <c r="I103" s="155">
        <f>_xlfn.XLOOKUP(Table5[[#This Row],[Month Year]],'Modelling New'!D:D,'Modelling New'!N:N)</f>
        <v>10.507</v>
      </c>
      <c r="J103" s="9" t="str">
        <f>IFERROR(Inv_SY!J104/Inv_SY!$P104-1,"")</f>
        <v/>
      </c>
      <c r="K103" s="9" t="str">
        <f>IFERROR(Inv_SY!K104/Inv_SY!$P104-1,"")</f>
        <v/>
      </c>
      <c r="L103" s="9" t="str">
        <f>IFERROR(Inv_SY!L104/Inv_SY!$P104-1,"")</f>
        <v/>
      </c>
      <c r="M103" s="9" t="str">
        <f>IFERROR(Inv_SY!M104/Inv_SY!$P104-1,"")</f>
        <v/>
      </c>
      <c r="N103" s="9" t="str">
        <f>IFERROR(Inv_SY!N104/Inv_SY!$P104-1,"")</f>
        <v/>
      </c>
      <c r="O103" s="9" t="str">
        <f>IFERROR(Inv_SY!O104/Inv_SY!$P104-1,"")</f>
        <v/>
      </c>
      <c r="P103" s="9" t="str">
        <f>IFERROR(Inv_SY!J104/Inv_SY!$Q104-1,"")</f>
        <v/>
      </c>
      <c r="Q103" s="9" t="str">
        <f>IFERROR(Inv_SY!K104/Inv_SY!$Q104-1,"")</f>
        <v/>
      </c>
      <c r="R103" s="9" t="str">
        <f>IFERROR(Inv_SY!L104/Inv_SY!$Q104-1,"")</f>
        <v/>
      </c>
      <c r="S103" s="9" t="str">
        <f>IFERROR(Inv_SY!M104/Inv_SY!$Q104-1,"")</f>
        <v/>
      </c>
      <c r="T103" s="9" t="str">
        <f>IFERROR(Inv_SY!N104/Inv_SY!$Q104-1,"")</f>
        <v/>
      </c>
      <c r="U103" s="52" t="str">
        <f>IFERROR(Inv_SY!O104/Inv_SY!$Q104-1,"")</f>
        <v/>
      </c>
    </row>
    <row r="104" spans="1:21">
      <c r="A104" s="63" t="s">
        <v>208</v>
      </c>
      <c r="B104" s="63">
        <v>4</v>
      </c>
      <c r="C104" s="63">
        <v>2022</v>
      </c>
      <c r="D104" s="63" t="s">
        <v>209</v>
      </c>
      <c r="E104" s="63" t="s">
        <v>209</v>
      </c>
      <c r="F104" s="69">
        <v>44743</v>
      </c>
      <c r="G104" s="63">
        <f t="shared" si="2"/>
        <v>31</v>
      </c>
      <c r="H104" s="65">
        <f t="shared" si="3"/>
        <v>44754</v>
      </c>
      <c r="I104" s="154">
        <f>_xlfn.XLOOKUP(Table5[[#This Row],[Month Year]],'Modelling New'!D:D,'Modelling New'!N:N)</f>
        <v>10.507</v>
      </c>
      <c r="J104" s="9" t="str">
        <f>IFERROR(Inv_SY!J105/Inv_SY!$P105-1,"")</f>
        <v/>
      </c>
      <c r="K104" s="9" t="str">
        <f>IFERROR(Inv_SY!K105/Inv_SY!$P105-1,"")</f>
        <v/>
      </c>
      <c r="L104" s="9" t="str">
        <f>IFERROR(Inv_SY!L105/Inv_SY!$P105-1,"")</f>
        <v/>
      </c>
      <c r="M104" s="9" t="str">
        <f>IFERROR(Inv_SY!M105/Inv_SY!$P105-1,"")</f>
        <v/>
      </c>
      <c r="N104" s="9" t="str">
        <f>IFERROR(Inv_SY!N105/Inv_SY!$P105-1,"")</f>
        <v/>
      </c>
      <c r="O104" s="9" t="str">
        <f>IFERROR(Inv_SY!O105/Inv_SY!$P105-1,"")</f>
        <v/>
      </c>
      <c r="P104" s="9" t="str">
        <f>IFERROR(Inv_SY!J105/Inv_SY!$Q105-1,"")</f>
        <v/>
      </c>
      <c r="Q104" s="9" t="str">
        <f>IFERROR(Inv_SY!K105/Inv_SY!$Q105-1,"")</f>
        <v/>
      </c>
      <c r="R104" s="9" t="str">
        <f>IFERROR(Inv_SY!L105/Inv_SY!$Q105-1,"")</f>
        <v/>
      </c>
      <c r="S104" s="9" t="str">
        <f>IFERROR(Inv_SY!M105/Inv_SY!$Q105-1,"")</f>
        <v/>
      </c>
      <c r="T104" s="9" t="str">
        <f>IFERROR(Inv_SY!N105/Inv_SY!$Q105-1,"")</f>
        <v/>
      </c>
      <c r="U104" s="52" t="str">
        <f>IFERROR(Inv_SY!O105/Inv_SY!$Q105-1,"")</f>
        <v/>
      </c>
    </row>
    <row r="105" spans="1:21">
      <c r="A105" s="66" t="s">
        <v>208</v>
      </c>
      <c r="B105" s="66">
        <v>4</v>
      </c>
      <c r="C105" s="66">
        <v>2022</v>
      </c>
      <c r="D105" s="66" t="s">
        <v>209</v>
      </c>
      <c r="E105" s="66" t="s">
        <v>209</v>
      </c>
      <c r="F105" s="70">
        <v>44743</v>
      </c>
      <c r="G105" s="66">
        <f t="shared" si="2"/>
        <v>31</v>
      </c>
      <c r="H105" s="68">
        <f t="shared" si="3"/>
        <v>44755</v>
      </c>
      <c r="I105" s="155">
        <f>_xlfn.XLOOKUP(Table5[[#This Row],[Month Year]],'Modelling New'!D:D,'Modelling New'!N:N)</f>
        <v>10.507</v>
      </c>
      <c r="J105" s="9" t="str">
        <f>IFERROR(Inv_SY!J106/Inv_SY!$P106-1,"")</f>
        <v/>
      </c>
      <c r="K105" s="9" t="str">
        <f>IFERROR(Inv_SY!K106/Inv_SY!$P106-1,"")</f>
        <v/>
      </c>
      <c r="L105" s="9" t="str">
        <f>IFERROR(Inv_SY!L106/Inv_SY!$P106-1,"")</f>
        <v/>
      </c>
      <c r="M105" s="9" t="str">
        <f>IFERROR(Inv_SY!M106/Inv_SY!$P106-1,"")</f>
        <v/>
      </c>
      <c r="N105" s="9" t="str">
        <f>IFERROR(Inv_SY!N106/Inv_SY!$P106-1,"")</f>
        <v/>
      </c>
      <c r="O105" s="9" t="str">
        <f>IFERROR(Inv_SY!O106/Inv_SY!$P106-1,"")</f>
        <v/>
      </c>
      <c r="P105" s="9" t="str">
        <f>IFERROR(Inv_SY!J106/Inv_SY!$Q106-1,"")</f>
        <v/>
      </c>
      <c r="Q105" s="9" t="str">
        <f>IFERROR(Inv_SY!K106/Inv_SY!$Q106-1,"")</f>
        <v/>
      </c>
      <c r="R105" s="9" t="str">
        <f>IFERROR(Inv_SY!L106/Inv_SY!$Q106-1,"")</f>
        <v/>
      </c>
      <c r="S105" s="9" t="str">
        <f>IFERROR(Inv_SY!M106/Inv_SY!$Q106-1,"")</f>
        <v/>
      </c>
      <c r="T105" s="9" t="str">
        <f>IFERROR(Inv_SY!N106/Inv_SY!$Q106-1,"")</f>
        <v/>
      </c>
      <c r="U105" s="52" t="str">
        <f>IFERROR(Inv_SY!O106/Inv_SY!$Q106-1,"")</f>
        <v/>
      </c>
    </row>
    <row r="106" spans="1:21">
      <c r="A106" s="63" t="s">
        <v>208</v>
      </c>
      <c r="B106" s="63">
        <v>4</v>
      </c>
      <c r="C106" s="63">
        <v>2022</v>
      </c>
      <c r="D106" s="63" t="s">
        <v>209</v>
      </c>
      <c r="E106" s="63" t="s">
        <v>209</v>
      </c>
      <c r="F106" s="69">
        <v>44743</v>
      </c>
      <c r="G106" s="63">
        <f t="shared" si="2"/>
        <v>31</v>
      </c>
      <c r="H106" s="65">
        <f t="shared" si="3"/>
        <v>44756</v>
      </c>
      <c r="I106" s="154">
        <f>_xlfn.XLOOKUP(Table5[[#This Row],[Month Year]],'Modelling New'!D:D,'Modelling New'!N:N)</f>
        <v>10.507</v>
      </c>
      <c r="J106" s="9" t="str">
        <f>IFERROR(Inv_SY!J107/Inv_SY!$P107-1,"")</f>
        <v/>
      </c>
      <c r="K106" s="9" t="str">
        <f>IFERROR(Inv_SY!K107/Inv_SY!$P107-1,"")</f>
        <v/>
      </c>
      <c r="L106" s="9" t="str">
        <f>IFERROR(Inv_SY!L107/Inv_SY!$P107-1,"")</f>
        <v/>
      </c>
      <c r="M106" s="9" t="str">
        <f>IFERROR(Inv_SY!M107/Inv_SY!$P107-1,"")</f>
        <v/>
      </c>
      <c r="N106" s="9" t="str">
        <f>IFERROR(Inv_SY!N107/Inv_SY!$P107-1,"")</f>
        <v/>
      </c>
      <c r="O106" s="9" t="str">
        <f>IFERROR(Inv_SY!O107/Inv_SY!$P107-1,"")</f>
        <v/>
      </c>
      <c r="P106" s="9" t="str">
        <f>IFERROR(Inv_SY!J107/Inv_SY!$Q107-1,"")</f>
        <v/>
      </c>
      <c r="Q106" s="9" t="str">
        <f>IFERROR(Inv_SY!K107/Inv_SY!$Q107-1,"")</f>
        <v/>
      </c>
      <c r="R106" s="9" t="str">
        <f>IFERROR(Inv_SY!L107/Inv_SY!$Q107-1,"")</f>
        <v/>
      </c>
      <c r="S106" s="9" t="str">
        <f>IFERROR(Inv_SY!M107/Inv_SY!$Q107-1,"")</f>
        <v/>
      </c>
      <c r="T106" s="9" t="str">
        <f>IFERROR(Inv_SY!N107/Inv_SY!$Q107-1,"")</f>
        <v/>
      </c>
      <c r="U106" s="52" t="str">
        <f>IFERROR(Inv_SY!O107/Inv_SY!$Q107-1,"")</f>
        <v/>
      </c>
    </row>
    <row r="107" spans="1:21">
      <c r="A107" s="66" t="s">
        <v>208</v>
      </c>
      <c r="B107" s="66">
        <v>4</v>
      </c>
      <c r="C107" s="66">
        <v>2022</v>
      </c>
      <c r="D107" s="66" t="s">
        <v>209</v>
      </c>
      <c r="E107" s="66" t="s">
        <v>209</v>
      </c>
      <c r="F107" s="70">
        <v>44743</v>
      </c>
      <c r="G107" s="66">
        <f t="shared" si="2"/>
        <v>31</v>
      </c>
      <c r="H107" s="68">
        <f t="shared" si="3"/>
        <v>44757</v>
      </c>
      <c r="I107" s="155">
        <f>_xlfn.XLOOKUP(Table5[[#This Row],[Month Year]],'Modelling New'!D:D,'Modelling New'!N:N)</f>
        <v>10.507</v>
      </c>
      <c r="J107" s="9" t="str">
        <f>IFERROR(Inv_SY!J108/Inv_SY!$P108-1,"")</f>
        <v/>
      </c>
      <c r="K107" s="9" t="str">
        <f>IFERROR(Inv_SY!K108/Inv_SY!$P108-1,"")</f>
        <v/>
      </c>
      <c r="L107" s="9" t="str">
        <f>IFERROR(Inv_SY!L108/Inv_SY!$P108-1,"")</f>
        <v/>
      </c>
      <c r="M107" s="9" t="str">
        <f>IFERROR(Inv_SY!M108/Inv_SY!$P108-1,"")</f>
        <v/>
      </c>
      <c r="N107" s="9" t="str">
        <f>IFERROR(Inv_SY!N108/Inv_SY!$P108-1,"")</f>
        <v/>
      </c>
      <c r="O107" s="9" t="str">
        <f>IFERROR(Inv_SY!O108/Inv_SY!$P108-1,"")</f>
        <v/>
      </c>
      <c r="P107" s="9" t="str">
        <f>IFERROR(Inv_SY!J108/Inv_SY!$Q108-1,"")</f>
        <v/>
      </c>
      <c r="Q107" s="9" t="str">
        <f>IFERROR(Inv_SY!K108/Inv_SY!$Q108-1,"")</f>
        <v/>
      </c>
      <c r="R107" s="9" t="str">
        <f>IFERROR(Inv_SY!L108/Inv_SY!$Q108-1,"")</f>
        <v/>
      </c>
      <c r="S107" s="9" t="str">
        <f>IFERROR(Inv_SY!M108/Inv_SY!$Q108-1,"")</f>
        <v/>
      </c>
      <c r="T107" s="9" t="str">
        <f>IFERROR(Inv_SY!N108/Inv_SY!$Q108-1,"")</f>
        <v/>
      </c>
      <c r="U107" s="52" t="str">
        <f>IFERROR(Inv_SY!O108/Inv_SY!$Q108-1,"")</f>
        <v/>
      </c>
    </row>
    <row r="108" spans="1:21">
      <c r="A108" s="63" t="s">
        <v>208</v>
      </c>
      <c r="B108" s="63">
        <v>4</v>
      </c>
      <c r="C108" s="63">
        <v>2022</v>
      </c>
      <c r="D108" s="63" t="s">
        <v>209</v>
      </c>
      <c r="E108" s="63" t="s">
        <v>209</v>
      </c>
      <c r="F108" s="69">
        <v>44743</v>
      </c>
      <c r="G108" s="63">
        <f t="shared" si="2"/>
        <v>31</v>
      </c>
      <c r="H108" s="65">
        <f t="shared" si="3"/>
        <v>44758</v>
      </c>
      <c r="I108" s="154">
        <f>_xlfn.XLOOKUP(Table5[[#This Row],[Month Year]],'Modelling New'!D:D,'Modelling New'!N:N)</f>
        <v>10.507</v>
      </c>
      <c r="J108" s="9" t="str">
        <f>IFERROR(Inv_SY!J109/Inv_SY!$P109-1,"")</f>
        <v/>
      </c>
      <c r="K108" s="9" t="str">
        <f>IFERROR(Inv_SY!K109/Inv_SY!$P109-1,"")</f>
        <v/>
      </c>
      <c r="L108" s="9" t="str">
        <f>IFERROR(Inv_SY!L109/Inv_SY!$P109-1,"")</f>
        <v/>
      </c>
      <c r="M108" s="9" t="str">
        <f>IFERROR(Inv_SY!M109/Inv_SY!$P109-1,"")</f>
        <v/>
      </c>
      <c r="N108" s="9" t="str">
        <f>IFERROR(Inv_SY!N109/Inv_SY!$P109-1,"")</f>
        <v/>
      </c>
      <c r="O108" s="9" t="str">
        <f>IFERROR(Inv_SY!O109/Inv_SY!$P109-1,"")</f>
        <v/>
      </c>
      <c r="P108" s="9" t="str">
        <f>IFERROR(Inv_SY!J109/Inv_SY!$Q109-1,"")</f>
        <v/>
      </c>
      <c r="Q108" s="9" t="str">
        <f>IFERROR(Inv_SY!K109/Inv_SY!$Q109-1,"")</f>
        <v/>
      </c>
      <c r="R108" s="9" t="str">
        <f>IFERROR(Inv_SY!L109/Inv_SY!$Q109-1,"")</f>
        <v/>
      </c>
      <c r="S108" s="9" t="str">
        <f>IFERROR(Inv_SY!M109/Inv_SY!$Q109-1,"")</f>
        <v/>
      </c>
      <c r="T108" s="9" t="str">
        <f>IFERROR(Inv_SY!N109/Inv_SY!$Q109-1,"")</f>
        <v/>
      </c>
      <c r="U108" s="52" t="str">
        <f>IFERROR(Inv_SY!O109/Inv_SY!$Q109-1,"")</f>
        <v/>
      </c>
    </row>
    <row r="109" spans="1:21">
      <c r="A109" s="66" t="s">
        <v>208</v>
      </c>
      <c r="B109" s="66">
        <v>4</v>
      </c>
      <c r="C109" s="66">
        <v>2022</v>
      </c>
      <c r="D109" s="66" t="s">
        <v>209</v>
      </c>
      <c r="E109" s="66" t="s">
        <v>209</v>
      </c>
      <c r="F109" s="70">
        <v>44743</v>
      </c>
      <c r="G109" s="66">
        <f t="shared" si="2"/>
        <v>31</v>
      </c>
      <c r="H109" s="68">
        <f t="shared" si="3"/>
        <v>44759</v>
      </c>
      <c r="I109" s="155">
        <f>_xlfn.XLOOKUP(Table5[[#This Row],[Month Year]],'Modelling New'!D:D,'Modelling New'!N:N)</f>
        <v>10.507</v>
      </c>
      <c r="J109" s="9" t="str">
        <f>IFERROR(Inv_SY!J110/Inv_SY!$P110-1,"")</f>
        <v/>
      </c>
      <c r="K109" s="9" t="str">
        <f>IFERROR(Inv_SY!K110/Inv_SY!$P110-1,"")</f>
        <v/>
      </c>
      <c r="L109" s="9" t="str">
        <f>IFERROR(Inv_SY!L110/Inv_SY!$P110-1,"")</f>
        <v/>
      </c>
      <c r="M109" s="9" t="str">
        <f>IFERROR(Inv_SY!M110/Inv_SY!$P110-1,"")</f>
        <v/>
      </c>
      <c r="N109" s="9" t="str">
        <f>IFERROR(Inv_SY!N110/Inv_SY!$P110-1,"")</f>
        <v/>
      </c>
      <c r="O109" s="9" t="str">
        <f>IFERROR(Inv_SY!O110/Inv_SY!$P110-1,"")</f>
        <v/>
      </c>
      <c r="P109" s="9" t="str">
        <f>IFERROR(Inv_SY!J110/Inv_SY!$Q110-1,"")</f>
        <v/>
      </c>
      <c r="Q109" s="9" t="str">
        <f>IFERROR(Inv_SY!K110/Inv_SY!$Q110-1,"")</f>
        <v/>
      </c>
      <c r="R109" s="9" t="str">
        <f>IFERROR(Inv_SY!L110/Inv_SY!$Q110-1,"")</f>
        <v/>
      </c>
      <c r="S109" s="9" t="str">
        <f>IFERROR(Inv_SY!M110/Inv_SY!$Q110-1,"")</f>
        <v/>
      </c>
      <c r="T109" s="9" t="str">
        <f>IFERROR(Inv_SY!N110/Inv_SY!$Q110-1,"")</f>
        <v/>
      </c>
      <c r="U109" s="52" t="str">
        <f>IFERROR(Inv_SY!O110/Inv_SY!$Q110-1,"")</f>
        <v/>
      </c>
    </row>
    <row r="110" spans="1:21">
      <c r="A110" s="63" t="s">
        <v>208</v>
      </c>
      <c r="B110" s="63">
        <v>4</v>
      </c>
      <c r="C110" s="63">
        <v>2022</v>
      </c>
      <c r="D110" s="63" t="s">
        <v>209</v>
      </c>
      <c r="E110" s="63" t="s">
        <v>209</v>
      </c>
      <c r="F110" s="69">
        <v>44743</v>
      </c>
      <c r="G110" s="63">
        <f t="shared" si="2"/>
        <v>31</v>
      </c>
      <c r="H110" s="65">
        <f t="shared" si="3"/>
        <v>44760</v>
      </c>
      <c r="I110" s="154">
        <f>_xlfn.XLOOKUP(Table5[[#This Row],[Month Year]],'Modelling New'!D:D,'Modelling New'!N:N)</f>
        <v>10.507</v>
      </c>
      <c r="J110" s="9" t="str">
        <f>IFERROR(Inv_SY!J111/Inv_SY!$P111-1,"")</f>
        <v/>
      </c>
      <c r="K110" s="9" t="str">
        <f>IFERROR(Inv_SY!K111/Inv_SY!$P111-1,"")</f>
        <v/>
      </c>
      <c r="L110" s="9" t="str">
        <f>IFERROR(Inv_SY!L111/Inv_SY!$P111-1,"")</f>
        <v/>
      </c>
      <c r="M110" s="9" t="str">
        <f>IFERROR(Inv_SY!M111/Inv_SY!$P111-1,"")</f>
        <v/>
      </c>
      <c r="N110" s="9" t="str">
        <f>IFERROR(Inv_SY!N111/Inv_SY!$P111-1,"")</f>
        <v/>
      </c>
      <c r="O110" s="9" t="str">
        <f>IFERROR(Inv_SY!O111/Inv_SY!$P111-1,"")</f>
        <v/>
      </c>
      <c r="P110" s="9" t="str">
        <f>IFERROR(Inv_SY!J111/Inv_SY!$Q111-1,"")</f>
        <v/>
      </c>
      <c r="Q110" s="9" t="str">
        <f>IFERROR(Inv_SY!K111/Inv_SY!$Q111-1,"")</f>
        <v/>
      </c>
      <c r="R110" s="9" t="str">
        <f>IFERROR(Inv_SY!L111/Inv_SY!$Q111-1,"")</f>
        <v/>
      </c>
      <c r="S110" s="9" t="str">
        <f>IFERROR(Inv_SY!M111/Inv_SY!$Q111-1,"")</f>
        <v/>
      </c>
      <c r="T110" s="9" t="str">
        <f>IFERROR(Inv_SY!N111/Inv_SY!$Q111-1,"")</f>
        <v/>
      </c>
      <c r="U110" s="52" t="str">
        <f>IFERROR(Inv_SY!O111/Inv_SY!$Q111-1,"")</f>
        <v/>
      </c>
    </row>
    <row r="111" spans="1:21">
      <c r="A111" s="66" t="s">
        <v>208</v>
      </c>
      <c r="B111" s="66">
        <v>4</v>
      </c>
      <c r="C111" s="66">
        <v>2022</v>
      </c>
      <c r="D111" s="66" t="s">
        <v>209</v>
      </c>
      <c r="E111" s="66" t="s">
        <v>209</v>
      </c>
      <c r="F111" s="70">
        <v>44743</v>
      </c>
      <c r="G111" s="66">
        <f t="shared" si="2"/>
        <v>31</v>
      </c>
      <c r="H111" s="68">
        <f t="shared" si="3"/>
        <v>44761</v>
      </c>
      <c r="I111" s="155">
        <f>_xlfn.XLOOKUP(Table5[[#This Row],[Month Year]],'Modelling New'!D:D,'Modelling New'!N:N)</f>
        <v>10.507</v>
      </c>
      <c r="J111" s="9" t="str">
        <f>IFERROR(Inv_SY!J112/Inv_SY!$P112-1,"")</f>
        <v/>
      </c>
      <c r="K111" s="9" t="str">
        <f>IFERROR(Inv_SY!K112/Inv_SY!$P112-1,"")</f>
        <v/>
      </c>
      <c r="L111" s="9" t="str">
        <f>IFERROR(Inv_SY!L112/Inv_SY!$P112-1,"")</f>
        <v/>
      </c>
      <c r="M111" s="9" t="str">
        <f>IFERROR(Inv_SY!M112/Inv_SY!$P112-1,"")</f>
        <v/>
      </c>
      <c r="N111" s="9" t="str">
        <f>IFERROR(Inv_SY!N112/Inv_SY!$P112-1,"")</f>
        <v/>
      </c>
      <c r="O111" s="9" t="str">
        <f>IFERROR(Inv_SY!O112/Inv_SY!$P112-1,"")</f>
        <v/>
      </c>
      <c r="P111" s="9" t="str">
        <f>IFERROR(Inv_SY!J112/Inv_SY!$Q112-1,"")</f>
        <v/>
      </c>
      <c r="Q111" s="9" t="str">
        <f>IFERROR(Inv_SY!K112/Inv_SY!$Q112-1,"")</f>
        <v/>
      </c>
      <c r="R111" s="9" t="str">
        <f>IFERROR(Inv_SY!L112/Inv_SY!$Q112-1,"")</f>
        <v/>
      </c>
      <c r="S111" s="9" t="str">
        <f>IFERROR(Inv_SY!M112/Inv_SY!$Q112-1,"")</f>
        <v/>
      </c>
      <c r="T111" s="9" t="str">
        <f>IFERROR(Inv_SY!N112/Inv_SY!$Q112-1,"")</f>
        <v/>
      </c>
      <c r="U111" s="52" t="str">
        <f>IFERROR(Inv_SY!O112/Inv_SY!$Q112-1,"")</f>
        <v/>
      </c>
    </row>
    <row r="112" spans="1:21">
      <c r="A112" s="63" t="s">
        <v>208</v>
      </c>
      <c r="B112" s="63">
        <v>4</v>
      </c>
      <c r="C112" s="63">
        <v>2022</v>
      </c>
      <c r="D112" s="63" t="s">
        <v>209</v>
      </c>
      <c r="E112" s="63" t="s">
        <v>209</v>
      </c>
      <c r="F112" s="69">
        <v>44743</v>
      </c>
      <c r="G112" s="63">
        <f t="shared" si="2"/>
        <v>31</v>
      </c>
      <c r="H112" s="65">
        <f t="shared" si="3"/>
        <v>44762</v>
      </c>
      <c r="I112" s="154">
        <f>_xlfn.XLOOKUP(Table5[[#This Row],[Month Year]],'Modelling New'!D:D,'Modelling New'!N:N)</f>
        <v>10.507</v>
      </c>
      <c r="J112" s="9" t="str">
        <f>IFERROR(Inv_SY!J113/Inv_SY!$P113-1,"")</f>
        <v/>
      </c>
      <c r="K112" s="9" t="str">
        <f>IFERROR(Inv_SY!K113/Inv_SY!$P113-1,"")</f>
        <v/>
      </c>
      <c r="L112" s="9" t="str">
        <f>IFERROR(Inv_SY!L113/Inv_SY!$P113-1,"")</f>
        <v/>
      </c>
      <c r="M112" s="9" t="str">
        <f>IFERROR(Inv_SY!M113/Inv_SY!$P113-1,"")</f>
        <v/>
      </c>
      <c r="N112" s="9" t="str">
        <f>IFERROR(Inv_SY!N113/Inv_SY!$P113-1,"")</f>
        <v/>
      </c>
      <c r="O112" s="9" t="str">
        <f>IFERROR(Inv_SY!O113/Inv_SY!$P113-1,"")</f>
        <v/>
      </c>
      <c r="P112" s="9" t="str">
        <f>IFERROR(Inv_SY!J113/Inv_SY!$Q113-1,"")</f>
        <v/>
      </c>
      <c r="Q112" s="9" t="str">
        <f>IFERROR(Inv_SY!K113/Inv_SY!$Q113-1,"")</f>
        <v/>
      </c>
      <c r="R112" s="9" t="str">
        <f>IFERROR(Inv_SY!L113/Inv_SY!$Q113-1,"")</f>
        <v/>
      </c>
      <c r="S112" s="9" t="str">
        <f>IFERROR(Inv_SY!M113/Inv_SY!$Q113-1,"")</f>
        <v/>
      </c>
      <c r="T112" s="9" t="str">
        <f>IFERROR(Inv_SY!N113/Inv_SY!$Q113-1,"")</f>
        <v/>
      </c>
      <c r="U112" s="52" t="str">
        <f>IFERROR(Inv_SY!O113/Inv_SY!$Q113-1,"")</f>
        <v/>
      </c>
    </row>
    <row r="113" spans="1:21">
      <c r="A113" s="66" t="s">
        <v>208</v>
      </c>
      <c r="B113" s="66">
        <v>4</v>
      </c>
      <c r="C113" s="66">
        <v>2022</v>
      </c>
      <c r="D113" s="66" t="s">
        <v>209</v>
      </c>
      <c r="E113" s="66" t="s">
        <v>209</v>
      </c>
      <c r="F113" s="70">
        <v>44743</v>
      </c>
      <c r="G113" s="66">
        <f t="shared" si="2"/>
        <v>31</v>
      </c>
      <c r="H113" s="68">
        <f t="shared" si="3"/>
        <v>44763</v>
      </c>
      <c r="I113" s="155">
        <f>_xlfn.XLOOKUP(Table5[[#This Row],[Month Year]],'Modelling New'!D:D,'Modelling New'!N:N)</f>
        <v>10.507</v>
      </c>
      <c r="J113" s="9" t="str">
        <f>IFERROR(Inv_SY!J114/Inv_SY!$P114-1,"")</f>
        <v/>
      </c>
      <c r="K113" s="9" t="str">
        <f>IFERROR(Inv_SY!K114/Inv_SY!$P114-1,"")</f>
        <v/>
      </c>
      <c r="L113" s="9" t="str">
        <f>IFERROR(Inv_SY!L114/Inv_SY!$P114-1,"")</f>
        <v/>
      </c>
      <c r="M113" s="9" t="str">
        <f>IFERROR(Inv_SY!M114/Inv_SY!$P114-1,"")</f>
        <v/>
      </c>
      <c r="N113" s="9" t="str">
        <f>IFERROR(Inv_SY!N114/Inv_SY!$P114-1,"")</f>
        <v/>
      </c>
      <c r="O113" s="9" t="str">
        <f>IFERROR(Inv_SY!O114/Inv_SY!$P114-1,"")</f>
        <v/>
      </c>
      <c r="P113" s="9" t="str">
        <f>IFERROR(Inv_SY!J114/Inv_SY!$Q114-1,"")</f>
        <v/>
      </c>
      <c r="Q113" s="9" t="str">
        <f>IFERROR(Inv_SY!K114/Inv_SY!$Q114-1,"")</f>
        <v/>
      </c>
      <c r="R113" s="9" t="str">
        <f>IFERROR(Inv_SY!L114/Inv_SY!$Q114-1,"")</f>
        <v/>
      </c>
      <c r="S113" s="9" t="str">
        <f>IFERROR(Inv_SY!M114/Inv_SY!$Q114-1,"")</f>
        <v/>
      </c>
      <c r="T113" s="9" t="str">
        <f>IFERROR(Inv_SY!N114/Inv_SY!$Q114-1,"")</f>
        <v/>
      </c>
      <c r="U113" s="52" t="str">
        <f>IFERROR(Inv_SY!O114/Inv_SY!$Q114-1,"")</f>
        <v/>
      </c>
    </row>
    <row r="114" spans="1:21">
      <c r="A114" s="63" t="s">
        <v>208</v>
      </c>
      <c r="B114" s="63">
        <v>4</v>
      </c>
      <c r="C114" s="63">
        <v>2022</v>
      </c>
      <c r="D114" s="63" t="s">
        <v>209</v>
      </c>
      <c r="E114" s="63" t="s">
        <v>209</v>
      </c>
      <c r="F114" s="69">
        <v>44743</v>
      </c>
      <c r="G114" s="63">
        <f t="shared" si="2"/>
        <v>31</v>
      </c>
      <c r="H114" s="65">
        <f t="shared" si="3"/>
        <v>44764</v>
      </c>
      <c r="I114" s="154">
        <f>_xlfn.XLOOKUP(Table5[[#This Row],[Month Year]],'Modelling New'!D:D,'Modelling New'!N:N)</f>
        <v>10.507</v>
      </c>
      <c r="J114" s="9" t="str">
        <f>IFERROR(Inv_SY!J115/Inv_SY!$P115-1,"")</f>
        <v/>
      </c>
      <c r="K114" s="9" t="str">
        <f>IFERROR(Inv_SY!K115/Inv_SY!$P115-1,"")</f>
        <v/>
      </c>
      <c r="L114" s="9" t="str">
        <f>IFERROR(Inv_SY!L115/Inv_SY!$P115-1,"")</f>
        <v/>
      </c>
      <c r="M114" s="9" t="str">
        <f>IFERROR(Inv_SY!M115/Inv_SY!$P115-1,"")</f>
        <v/>
      </c>
      <c r="N114" s="9" t="str">
        <f>IFERROR(Inv_SY!N115/Inv_SY!$P115-1,"")</f>
        <v/>
      </c>
      <c r="O114" s="9" t="str">
        <f>IFERROR(Inv_SY!O115/Inv_SY!$P115-1,"")</f>
        <v/>
      </c>
      <c r="P114" s="9" t="str">
        <f>IFERROR(Inv_SY!J115/Inv_SY!$Q115-1,"")</f>
        <v/>
      </c>
      <c r="Q114" s="9" t="str">
        <f>IFERROR(Inv_SY!K115/Inv_SY!$Q115-1,"")</f>
        <v/>
      </c>
      <c r="R114" s="9" t="str">
        <f>IFERROR(Inv_SY!L115/Inv_SY!$Q115-1,"")</f>
        <v/>
      </c>
      <c r="S114" s="9" t="str">
        <f>IFERROR(Inv_SY!M115/Inv_SY!$Q115-1,"")</f>
        <v/>
      </c>
      <c r="T114" s="9" t="str">
        <f>IFERROR(Inv_SY!N115/Inv_SY!$Q115-1,"")</f>
        <v/>
      </c>
      <c r="U114" s="52" t="str">
        <f>IFERROR(Inv_SY!O115/Inv_SY!$Q115-1,"")</f>
        <v/>
      </c>
    </row>
    <row r="115" spans="1:21">
      <c r="A115" s="66" t="s">
        <v>208</v>
      </c>
      <c r="B115" s="66">
        <v>4</v>
      </c>
      <c r="C115" s="66">
        <v>2022</v>
      </c>
      <c r="D115" s="66" t="s">
        <v>209</v>
      </c>
      <c r="E115" s="66" t="s">
        <v>209</v>
      </c>
      <c r="F115" s="70">
        <v>44743</v>
      </c>
      <c r="G115" s="66">
        <f t="shared" si="2"/>
        <v>31</v>
      </c>
      <c r="H115" s="68">
        <f t="shared" si="3"/>
        <v>44765</v>
      </c>
      <c r="I115" s="155">
        <f>_xlfn.XLOOKUP(Table5[[#This Row],[Month Year]],'Modelling New'!D:D,'Modelling New'!N:N)</f>
        <v>10.507</v>
      </c>
      <c r="J115" s="9" t="str">
        <f>IFERROR(Inv_SY!J116/Inv_SY!$P116-1,"")</f>
        <v/>
      </c>
      <c r="K115" s="9" t="str">
        <f>IFERROR(Inv_SY!K116/Inv_SY!$P116-1,"")</f>
        <v/>
      </c>
      <c r="L115" s="9" t="str">
        <f>IFERROR(Inv_SY!L116/Inv_SY!$P116-1,"")</f>
        <v/>
      </c>
      <c r="M115" s="9" t="str">
        <f>IFERROR(Inv_SY!M116/Inv_SY!$P116-1,"")</f>
        <v/>
      </c>
      <c r="N115" s="9" t="str">
        <f>IFERROR(Inv_SY!N116/Inv_SY!$P116-1,"")</f>
        <v/>
      </c>
      <c r="O115" s="9" t="str">
        <f>IFERROR(Inv_SY!O116/Inv_SY!$P116-1,"")</f>
        <v/>
      </c>
      <c r="P115" s="9" t="str">
        <f>IFERROR(Inv_SY!J116/Inv_SY!$Q116-1,"")</f>
        <v/>
      </c>
      <c r="Q115" s="9" t="str">
        <f>IFERROR(Inv_SY!K116/Inv_SY!$Q116-1,"")</f>
        <v/>
      </c>
      <c r="R115" s="9" t="str">
        <f>IFERROR(Inv_SY!L116/Inv_SY!$Q116-1,"")</f>
        <v/>
      </c>
      <c r="S115" s="9" t="str">
        <f>IFERROR(Inv_SY!M116/Inv_SY!$Q116-1,"")</f>
        <v/>
      </c>
      <c r="T115" s="9" t="str">
        <f>IFERROR(Inv_SY!N116/Inv_SY!$Q116-1,"")</f>
        <v/>
      </c>
      <c r="U115" s="52" t="str">
        <f>IFERROR(Inv_SY!O116/Inv_SY!$Q116-1,"")</f>
        <v/>
      </c>
    </row>
    <row r="116" spans="1:21">
      <c r="A116" s="63" t="s">
        <v>208</v>
      </c>
      <c r="B116" s="63">
        <v>4</v>
      </c>
      <c r="C116" s="63">
        <v>2022</v>
      </c>
      <c r="D116" s="63" t="s">
        <v>209</v>
      </c>
      <c r="E116" s="63" t="s">
        <v>209</v>
      </c>
      <c r="F116" s="69">
        <v>44743</v>
      </c>
      <c r="G116" s="63">
        <f t="shared" si="2"/>
        <v>31</v>
      </c>
      <c r="H116" s="65">
        <f t="shared" si="3"/>
        <v>44766</v>
      </c>
      <c r="I116" s="154">
        <f>_xlfn.XLOOKUP(Table5[[#This Row],[Month Year]],'Modelling New'!D:D,'Modelling New'!N:N)</f>
        <v>10.507</v>
      </c>
      <c r="J116" s="9" t="str">
        <f>IFERROR(Inv_SY!J117/Inv_SY!$P117-1,"")</f>
        <v/>
      </c>
      <c r="K116" s="9" t="str">
        <f>IFERROR(Inv_SY!K117/Inv_SY!$P117-1,"")</f>
        <v/>
      </c>
      <c r="L116" s="9" t="str">
        <f>IFERROR(Inv_SY!L117/Inv_SY!$P117-1,"")</f>
        <v/>
      </c>
      <c r="M116" s="9" t="str">
        <f>IFERROR(Inv_SY!M117/Inv_SY!$P117-1,"")</f>
        <v/>
      </c>
      <c r="N116" s="9" t="str">
        <f>IFERROR(Inv_SY!N117/Inv_SY!$P117-1,"")</f>
        <v/>
      </c>
      <c r="O116" s="9" t="str">
        <f>IFERROR(Inv_SY!O117/Inv_SY!$P117-1,"")</f>
        <v/>
      </c>
      <c r="P116" s="9" t="str">
        <f>IFERROR(Inv_SY!J117/Inv_SY!$Q117-1,"")</f>
        <v/>
      </c>
      <c r="Q116" s="9" t="str">
        <f>IFERROR(Inv_SY!K117/Inv_SY!$Q117-1,"")</f>
        <v/>
      </c>
      <c r="R116" s="9" t="str">
        <f>IFERROR(Inv_SY!L117/Inv_SY!$Q117-1,"")</f>
        <v/>
      </c>
      <c r="S116" s="9" t="str">
        <f>IFERROR(Inv_SY!M117/Inv_SY!$Q117-1,"")</f>
        <v/>
      </c>
      <c r="T116" s="9" t="str">
        <f>IFERROR(Inv_SY!N117/Inv_SY!$Q117-1,"")</f>
        <v/>
      </c>
      <c r="U116" s="52" t="str">
        <f>IFERROR(Inv_SY!O117/Inv_SY!$Q117-1,"")</f>
        <v/>
      </c>
    </row>
    <row r="117" spans="1:21">
      <c r="A117" s="66" t="s">
        <v>208</v>
      </c>
      <c r="B117" s="66">
        <v>4</v>
      </c>
      <c r="C117" s="66">
        <v>2022</v>
      </c>
      <c r="D117" s="66" t="s">
        <v>209</v>
      </c>
      <c r="E117" s="66" t="s">
        <v>209</v>
      </c>
      <c r="F117" s="70">
        <v>44743</v>
      </c>
      <c r="G117" s="66">
        <f t="shared" si="2"/>
        <v>31</v>
      </c>
      <c r="H117" s="68">
        <f t="shared" si="3"/>
        <v>44767</v>
      </c>
      <c r="I117" s="155">
        <f>_xlfn.XLOOKUP(Table5[[#This Row],[Month Year]],'Modelling New'!D:D,'Modelling New'!N:N)</f>
        <v>10.507</v>
      </c>
      <c r="J117" s="9" t="str">
        <f>IFERROR(Inv_SY!J118/Inv_SY!$P118-1,"")</f>
        <v/>
      </c>
      <c r="K117" s="9" t="str">
        <f>IFERROR(Inv_SY!K118/Inv_SY!$P118-1,"")</f>
        <v/>
      </c>
      <c r="L117" s="9" t="str">
        <f>IFERROR(Inv_SY!L118/Inv_SY!$P118-1,"")</f>
        <v/>
      </c>
      <c r="M117" s="9" t="str">
        <f>IFERROR(Inv_SY!M118/Inv_SY!$P118-1,"")</f>
        <v/>
      </c>
      <c r="N117" s="9" t="str">
        <f>IFERROR(Inv_SY!N118/Inv_SY!$P118-1,"")</f>
        <v/>
      </c>
      <c r="O117" s="9" t="str">
        <f>IFERROR(Inv_SY!O118/Inv_SY!$P118-1,"")</f>
        <v/>
      </c>
      <c r="P117" s="9" t="str">
        <f>IFERROR(Inv_SY!J118/Inv_SY!$Q118-1,"")</f>
        <v/>
      </c>
      <c r="Q117" s="9" t="str">
        <f>IFERROR(Inv_SY!K118/Inv_SY!$Q118-1,"")</f>
        <v/>
      </c>
      <c r="R117" s="9" t="str">
        <f>IFERROR(Inv_SY!L118/Inv_SY!$Q118-1,"")</f>
        <v/>
      </c>
      <c r="S117" s="9" t="str">
        <f>IFERROR(Inv_SY!M118/Inv_SY!$Q118-1,"")</f>
        <v/>
      </c>
      <c r="T117" s="9" t="str">
        <f>IFERROR(Inv_SY!N118/Inv_SY!$Q118-1,"")</f>
        <v/>
      </c>
      <c r="U117" s="52" t="str">
        <f>IFERROR(Inv_SY!O118/Inv_SY!$Q118-1,"")</f>
        <v/>
      </c>
    </row>
    <row r="118" spans="1:21">
      <c r="A118" s="63" t="s">
        <v>208</v>
      </c>
      <c r="B118" s="63">
        <v>4</v>
      </c>
      <c r="C118" s="63">
        <v>2022</v>
      </c>
      <c r="D118" s="63" t="s">
        <v>209</v>
      </c>
      <c r="E118" s="63" t="s">
        <v>209</v>
      </c>
      <c r="F118" s="69">
        <v>44743</v>
      </c>
      <c r="G118" s="63">
        <f t="shared" si="2"/>
        <v>31</v>
      </c>
      <c r="H118" s="65">
        <f t="shared" si="3"/>
        <v>44768</v>
      </c>
      <c r="I118" s="154">
        <f>_xlfn.XLOOKUP(Table5[[#This Row],[Month Year]],'Modelling New'!D:D,'Modelling New'!N:N)</f>
        <v>10.507</v>
      </c>
      <c r="J118" s="9" t="str">
        <f>IFERROR(Inv_SY!J119/Inv_SY!$P119-1,"")</f>
        <v/>
      </c>
      <c r="K118" s="9" t="str">
        <f>IFERROR(Inv_SY!K119/Inv_SY!$P119-1,"")</f>
        <v/>
      </c>
      <c r="L118" s="9" t="str">
        <f>IFERROR(Inv_SY!L119/Inv_SY!$P119-1,"")</f>
        <v/>
      </c>
      <c r="M118" s="9" t="str">
        <f>IFERROR(Inv_SY!M119/Inv_SY!$P119-1,"")</f>
        <v/>
      </c>
      <c r="N118" s="9" t="str">
        <f>IFERROR(Inv_SY!N119/Inv_SY!$P119-1,"")</f>
        <v/>
      </c>
      <c r="O118" s="9" t="str">
        <f>IFERROR(Inv_SY!O119/Inv_SY!$P119-1,"")</f>
        <v/>
      </c>
      <c r="P118" s="9" t="str">
        <f>IFERROR(Inv_SY!J119/Inv_SY!$Q119-1,"")</f>
        <v/>
      </c>
      <c r="Q118" s="9" t="str">
        <f>IFERROR(Inv_SY!K119/Inv_SY!$Q119-1,"")</f>
        <v/>
      </c>
      <c r="R118" s="9" t="str">
        <f>IFERROR(Inv_SY!L119/Inv_SY!$Q119-1,"")</f>
        <v/>
      </c>
      <c r="S118" s="9" t="str">
        <f>IFERROR(Inv_SY!M119/Inv_SY!$Q119-1,"")</f>
        <v/>
      </c>
      <c r="T118" s="9" t="str">
        <f>IFERROR(Inv_SY!N119/Inv_SY!$Q119-1,"")</f>
        <v/>
      </c>
      <c r="U118" s="52" t="str">
        <f>IFERROR(Inv_SY!O119/Inv_SY!$Q119-1,"")</f>
        <v/>
      </c>
    </row>
    <row r="119" spans="1:21">
      <c r="A119" s="66" t="s">
        <v>208</v>
      </c>
      <c r="B119" s="66">
        <v>4</v>
      </c>
      <c r="C119" s="66">
        <v>2022</v>
      </c>
      <c r="D119" s="66" t="s">
        <v>209</v>
      </c>
      <c r="E119" s="66" t="s">
        <v>209</v>
      </c>
      <c r="F119" s="70">
        <v>44743</v>
      </c>
      <c r="G119" s="66">
        <f t="shared" si="2"/>
        <v>31</v>
      </c>
      <c r="H119" s="68">
        <f t="shared" si="3"/>
        <v>44769</v>
      </c>
      <c r="I119" s="155">
        <f>_xlfn.XLOOKUP(Table5[[#This Row],[Month Year]],'Modelling New'!D:D,'Modelling New'!N:N)</f>
        <v>10.507</v>
      </c>
      <c r="J119" s="9" t="str">
        <f>IFERROR(Inv_SY!J120/Inv_SY!$P120-1,"")</f>
        <v/>
      </c>
      <c r="K119" s="9" t="str">
        <f>IFERROR(Inv_SY!K120/Inv_SY!$P120-1,"")</f>
        <v/>
      </c>
      <c r="L119" s="9" t="str">
        <f>IFERROR(Inv_SY!L120/Inv_SY!$P120-1,"")</f>
        <v/>
      </c>
      <c r="M119" s="9" t="str">
        <f>IFERROR(Inv_SY!M120/Inv_SY!$P120-1,"")</f>
        <v/>
      </c>
      <c r="N119" s="9" t="str">
        <f>IFERROR(Inv_SY!N120/Inv_SY!$P120-1,"")</f>
        <v/>
      </c>
      <c r="O119" s="9" t="str">
        <f>IFERROR(Inv_SY!O120/Inv_SY!$P120-1,"")</f>
        <v/>
      </c>
      <c r="P119" s="9" t="str">
        <f>IFERROR(Inv_SY!J120/Inv_SY!$Q120-1,"")</f>
        <v/>
      </c>
      <c r="Q119" s="9" t="str">
        <f>IFERROR(Inv_SY!K120/Inv_SY!$Q120-1,"")</f>
        <v/>
      </c>
      <c r="R119" s="9" t="str">
        <f>IFERROR(Inv_SY!L120/Inv_SY!$Q120-1,"")</f>
        <v/>
      </c>
      <c r="S119" s="9" t="str">
        <f>IFERROR(Inv_SY!M120/Inv_SY!$Q120-1,"")</f>
        <v/>
      </c>
      <c r="T119" s="9" t="str">
        <f>IFERROR(Inv_SY!N120/Inv_SY!$Q120-1,"")</f>
        <v/>
      </c>
      <c r="U119" s="52" t="str">
        <f>IFERROR(Inv_SY!O120/Inv_SY!$Q120-1,"")</f>
        <v/>
      </c>
    </row>
    <row r="120" spans="1:21">
      <c r="A120" s="63" t="s">
        <v>208</v>
      </c>
      <c r="B120" s="63">
        <v>4</v>
      </c>
      <c r="C120" s="63">
        <v>2022</v>
      </c>
      <c r="D120" s="63" t="s">
        <v>209</v>
      </c>
      <c r="E120" s="63" t="s">
        <v>209</v>
      </c>
      <c r="F120" s="69">
        <v>44743</v>
      </c>
      <c r="G120" s="63">
        <f t="shared" si="2"/>
        <v>31</v>
      </c>
      <c r="H120" s="65">
        <f t="shared" si="3"/>
        <v>44770</v>
      </c>
      <c r="I120" s="154">
        <f>_xlfn.XLOOKUP(Table5[[#This Row],[Month Year]],'Modelling New'!D:D,'Modelling New'!N:N)</f>
        <v>10.507</v>
      </c>
      <c r="J120" s="9" t="str">
        <f>IFERROR(Inv_SY!J121/Inv_SY!$P121-1,"")</f>
        <v/>
      </c>
      <c r="K120" s="9" t="str">
        <f>IFERROR(Inv_SY!K121/Inv_SY!$P121-1,"")</f>
        <v/>
      </c>
      <c r="L120" s="9" t="str">
        <f>IFERROR(Inv_SY!L121/Inv_SY!$P121-1,"")</f>
        <v/>
      </c>
      <c r="M120" s="9" t="str">
        <f>IFERROR(Inv_SY!M121/Inv_SY!$P121-1,"")</f>
        <v/>
      </c>
      <c r="N120" s="9" t="str">
        <f>IFERROR(Inv_SY!N121/Inv_SY!$P121-1,"")</f>
        <v/>
      </c>
      <c r="O120" s="9" t="str">
        <f>IFERROR(Inv_SY!O121/Inv_SY!$P121-1,"")</f>
        <v/>
      </c>
      <c r="P120" s="9" t="str">
        <f>IFERROR(Inv_SY!J121/Inv_SY!$Q121-1,"")</f>
        <v/>
      </c>
      <c r="Q120" s="9" t="str">
        <f>IFERROR(Inv_SY!K121/Inv_SY!$Q121-1,"")</f>
        <v/>
      </c>
      <c r="R120" s="9" t="str">
        <f>IFERROR(Inv_SY!L121/Inv_SY!$Q121-1,"")</f>
        <v/>
      </c>
      <c r="S120" s="9" t="str">
        <f>IFERROR(Inv_SY!M121/Inv_SY!$Q121-1,"")</f>
        <v/>
      </c>
      <c r="T120" s="9" t="str">
        <f>IFERROR(Inv_SY!N121/Inv_SY!$Q121-1,"")</f>
        <v/>
      </c>
      <c r="U120" s="52" t="str">
        <f>IFERROR(Inv_SY!O121/Inv_SY!$Q121-1,"")</f>
        <v/>
      </c>
    </row>
    <row r="121" spans="1:21">
      <c r="A121" s="66" t="s">
        <v>208</v>
      </c>
      <c r="B121" s="66">
        <v>4</v>
      </c>
      <c r="C121" s="66">
        <v>2022</v>
      </c>
      <c r="D121" s="66" t="s">
        <v>209</v>
      </c>
      <c r="E121" s="66" t="s">
        <v>209</v>
      </c>
      <c r="F121" s="70">
        <v>44743</v>
      </c>
      <c r="G121" s="66">
        <f t="shared" si="2"/>
        <v>31</v>
      </c>
      <c r="H121" s="68">
        <f t="shared" si="3"/>
        <v>44771</v>
      </c>
      <c r="I121" s="155">
        <f>_xlfn.XLOOKUP(Table5[[#This Row],[Month Year]],'Modelling New'!D:D,'Modelling New'!N:N)</f>
        <v>10.507</v>
      </c>
      <c r="J121" s="9" t="str">
        <f>IFERROR(Inv_SY!J122/Inv_SY!$P122-1,"")</f>
        <v/>
      </c>
      <c r="K121" s="9" t="str">
        <f>IFERROR(Inv_SY!K122/Inv_SY!$P122-1,"")</f>
        <v/>
      </c>
      <c r="L121" s="9" t="str">
        <f>IFERROR(Inv_SY!L122/Inv_SY!$P122-1,"")</f>
        <v/>
      </c>
      <c r="M121" s="9" t="str">
        <f>IFERROR(Inv_SY!M122/Inv_SY!$P122-1,"")</f>
        <v/>
      </c>
      <c r="N121" s="9" t="str">
        <f>IFERROR(Inv_SY!N122/Inv_SY!$P122-1,"")</f>
        <v/>
      </c>
      <c r="O121" s="9" t="str">
        <f>IFERROR(Inv_SY!O122/Inv_SY!$P122-1,"")</f>
        <v/>
      </c>
      <c r="P121" s="9" t="str">
        <f>IFERROR(Inv_SY!J122/Inv_SY!$Q122-1,"")</f>
        <v/>
      </c>
      <c r="Q121" s="9" t="str">
        <f>IFERROR(Inv_SY!K122/Inv_SY!$Q122-1,"")</f>
        <v/>
      </c>
      <c r="R121" s="9" t="str">
        <f>IFERROR(Inv_SY!L122/Inv_SY!$Q122-1,"")</f>
        <v/>
      </c>
      <c r="S121" s="9" t="str">
        <f>IFERROR(Inv_SY!M122/Inv_SY!$Q122-1,"")</f>
        <v/>
      </c>
      <c r="T121" s="9" t="str">
        <f>IFERROR(Inv_SY!N122/Inv_SY!$Q122-1,"")</f>
        <v/>
      </c>
      <c r="U121" s="52" t="str">
        <f>IFERROR(Inv_SY!O122/Inv_SY!$Q122-1,"")</f>
        <v/>
      </c>
    </row>
    <row r="122" spans="1:21">
      <c r="A122" s="63" t="s">
        <v>208</v>
      </c>
      <c r="B122" s="63">
        <v>4</v>
      </c>
      <c r="C122" s="63">
        <v>2022</v>
      </c>
      <c r="D122" s="63" t="s">
        <v>209</v>
      </c>
      <c r="E122" s="63" t="s">
        <v>209</v>
      </c>
      <c r="F122" s="69">
        <v>44743</v>
      </c>
      <c r="G122" s="63">
        <f t="shared" si="2"/>
        <v>31</v>
      </c>
      <c r="H122" s="65">
        <f t="shared" si="3"/>
        <v>44772</v>
      </c>
      <c r="I122" s="154">
        <f>_xlfn.XLOOKUP(Table5[[#This Row],[Month Year]],'Modelling New'!D:D,'Modelling New'!N:N)</f>
        <v>10.507</v>
      </c>
      <c r="J122" s="9" t="str">
        <f>IFERROR(Inv_SY!J123/Inv_SY!$P123-1,"")</f>
        <v/>
      </c>
      <c r="K122" s="9" t="str">
        <f>IFERROR(Inv_SY!K123/Inv_SY!$P123-1,"")</f>
        <v/>
      </c>
      <c r="L122" s="9" t="str">
        <f>IFERROR(Inv_SY!L123/Inv_SY!$P123-1,"")</f>
        <v/>
      </c>
      <c r="M122" s="9" t="str">
        <f>IFERROR(Inv_SY!M123/Inv_SY!$P123-1,"")</f>
        <v/>
      </c>
      <c r="N122" s="9" t="str">
        <f>IFERROR(Inv_SY!N123/Inv_SY!$P123-1,"")</f>
        <v/>
      </c>
      <c r="O122" s="9" t="str">
        <f>IFERROR(Inv_SY!O123/Inv_SY!$P123-1,"")</f>
        <v/>
      </c>
      <c r="P122" s="9" t="str">
        <f>IFERROR(Inv_SY!J123/Inv_SY!$Q123-1,"")</f>
        <v/>
      </c>
      <c r="Q122" s="9" t="str">
        <f>IFERROR(Inv_SY!K123/Inv_SY!$Q123-1,"")</f>
        <v/>
      </c>
      <c r="R122" s="9" t="str">
        <f>IFERROR(Inv_SY!L123/Inv_SY!$Q123-1,"")</f>
        <v/>
      </c>
      <c r="S122" s="9" t="str">
        <f>IFERROR(Inv_SY!M123/Inv_SY!$Q123-1,"")</f>
        <v/>
      </c>
      <c r="T122" s="9" t="str">
        <f>IFERROR(Inv_SY!N123/Inv_SY!$Q123-1,"")</f>
        <v/>
      </c>
      <c r="U122" s="52" t="str">
        <f>IFERROR(Inv_SY!O123/Inv_SY!$Q123-1,"")</f>
        <v/>
      </c>
    </row>
    <row r="123" spans="1:21">
      <c r="A123" s="66" t="s">
        <v>208</v>
      </c>
      <c r="B123" s="66">
        <v>4</v>
      </c>
      <c r="C123" s="66">
        <v>2022</v>
      </c>
      <c r="D123" s="66" t="s">
        <v>209</v>
      </c>
      <c r="E123" s="66" t="s">
        <v>209</v>
      </c>
      <c r="F123" s="70">
        <v>44743</v>
      </c>
      <c r="G123" s="66">
        <f t="shared" si="2"/>
        <v>31</v>
      </c>
      <c r="H123" s="68">
        <f t="shared" si="3"/>
        <v>44773</v>
      </c>
      <c r="I123" s="155">
        <f>_xlfn.XLOOKUP(Table5[[#This Row],[Month Year]],'Modelling New'!D:D,'Modelling New'!N:N)</f>
        <v>10.507</v>
      </c>
      <c r="J123" s="9" t="str">
        <f>IFERROR(Inv_SY!J124/Inv_SY!$P124-1,"")</f>
        <v/>
      </c>
      <c r="K123" s="9" t="str">
        <f>IFERROR(Inv_SY!K124/Inv_SY!$P124-1,"")</f>
        <v/>
      </c>
      <c r="L123" s="9" t="str">
        <f>IFERROR(Inv_SY!L124/Inv_SY!$P124-1,"")</f>
        <v/>
      </c>
      <c r="M123" s="9" t="str">
        <f>IFERROR(Inv_SY!M124/Inv_SY!$P124-1,"")</f>
        <v/>
      </c>
      <c r="N123" s="9" t="str">
        <f>IFERROR(Inv_SY!N124/Inv_SY!$P124-1,"")</f>
        <v/>
      </c>
      <c r="O123" s="9" t="str">
        <f>IFERROR(Inv_SY!O124/Inv_SY!$P124-1,"")</f>
        <v/>
      </c>
      <c r="P123" s="9" t="str">
        <f>IFERROR(Inv_SY!J124/Inv_SY!$Q124-1,"")</f>
        <v/>
      </c>
      <c r="Q123" s="9" t="str">
        <f>IFERROR(Inv_SY!K124/Inv_SY!$Q124-1,"")</f>
        <v/>
      </c>
      <c r="R123" s="9" t="str">
        <f>IFERROR(Inv_SY!L124/Inv_SY!$Q124-1,"")</f>
        <v/>
      </c>
      <c r="S123" s="9" t="str">
        <f>IFERROR(Inv_SY!M124/Inv_SY!$Q124-1,"")</f>
        <v/>
      </c>
      <c r="T123" s="9" t="str">
        <f>IFERROR(Inv_SY!N124/Inv_SY!$Q124-1,"")</f>
        <v/>
      </c>
      <c r="U123" s="52" t="str">
        <f>IFERROR(Inv_SY!O124/Inv_SY!$Q124-1,"")</f>
        <v/>
      </c>
    </row>
    <row r="124" spans="1:21">
      <c r="A124" s="63" t="s">
        <v>208</v>
      </c>
      <c r="B124" s="63">
        <v>4</v>
      </c>
      <c r="C124" s="63">
        <v>2022</v>
      </c>
      <c r="D124" s="63" t="s">
        <v>209</v>
      </c>
      <c r="E124" s="63" t="s">
        <v>209</v>
      </c>
      <c r="F124" s="69">
        <v>44774</v>
      </c>
      <c r="G124" s="63">
        <f t="shared" si="2"/>
        <v>31</v>
      </c>
      <c r="H124" s="65">
        <f t="shared" si="3"/>
        <v>44774</v>
      </c>
      <c r="I124" s="154">
        <f>_xlfn.XLOOKUP(Table5[[#This Row],[Month Year]],'Modelling New'!D:D,'Modelling New'!N:N)</f>
        <v>10.507</v>
      </c>
      <c r="J124" s="9" t="str">
        <f>IFERROR(Inv_SY!J125/Inv_SY!$P125-1,"")</f>
        <v/>
      </c>
      <c r="K124" s="9" t="str">
        <f>IFERROR(Inv_SY!K125/Inv_SY!$P125-1,"")</f>
        <v/>
      </c>
      <c r="L124" s="9" t="str">
        <f>IFERROR(Inv_SY!L125/Inv_SY!$P125-1,"")</f>
        <v/>
      </c>
      <c r="M124" s="9" t="str">
        <f>IFERROR(Inv_SY!M125/Inv_SY!$P125-1,"")</f>
        <v/>
      </c>
      <c r="N124" s="9" t="str">
        <f>IFERROR(Inv_SY!N125/Inv_SY!$P125-1,"")</f>
        <v/>
      </c>
      <c r="O124" s="9" t="str">
        <f>IFERROR(Inv_SY!O125/Inv_SY!$P125-1,"")</f>
        <v/>
      </c>
      <c r="P124" s="9" t="str">
        <f>IFERROR(Inv_SY!J125/Inv_SY!$Q125-1,"")</f>
        <v/>
      </c>
      <c r="Q124" s="9" t="str">
        <f>IFERROR(Inv_SY!K125/Inv_SY!$Q125-1,"")</f>
        <v/>
      </c>
      <c r="R124" s="9" t="str">
        <f>IFERROR(Inv_SY!L125/Inv_SY!$Q125-1,"")</f>
        <v/>
      </c>
      <c r="S124" s="9" t="str">
        <f>IFERROR(Inv_SY!M125/Inv_SY!$Q125-1,"")</f>
        <v/>
      </c>
      <c r="T124" s="9" t="str">
        <f>IFERROR(Inv_SY!N125/Inv_SY!$Q125-1,"")</f>
        <v/>
      </c>
      <c r="U124" s="52" t="str">
        <f>IFERROR(Inv_SY!O125/Inv_SY!$Q125-1,"")</f>
        <v/>
      </c>
    </row>
    <row r="125" spans="1:21">
      <c r="A125" s="66" t="s">
        <v>208</v>
      </c>
      <c r="B125" s="66">
        <v>4</v>
      </c>
      <c r="C125" s="66">
        <v>2022</v>
      </c>
      <c r="D125" s="66" t="s">
        <v>209</v>
      </c>
      <c r="E125" s="66" t="s">
        <v>209</v>
      </c>
      <c r="F125" s="70">
        <v>44774</v>
      </c>
      <c r="G125" s="66">
        <f t="shared" si="2"/>
        <v>31</v>
      </c>
      <c r="H125" s="68">
        <f t="shared" si="3"/>
        <v>44775</v>
      </c>
      <c r="I125" s="155">
        <f>_xlfn.XLOOKUP(Table5[[#This Row],[Month Year]],'Modelling New'!D:D,'Modelling New'!N:N)</f>
        <v>10.507</v>
      </c>
      <c r="J125" s="9" t="str">
        <f>IFERROR(Inv_SY!J126/Inv_SY!$P126-1,"")</f>
        <v/>
      </c>
      <c r="K125" s="9" t="str">
        <f>IFERROR(Inv_SY!K126/Inv_SY!$P126-1,"")</f>
        <v/>
      </c>
      <c r="L125" s="9" t="str">
        <f>IFERROR(Inv_SY!L126/Inv_SY!$P126-1,"")</f>
        <v/>
      </c>
      <c r="M125" s="9" t="str">
        <f>IFERROR(Inv_SY!M126/Inv_SY!$P126-1,"")</f>
        <v/>
      </c>
      <c r="N125" s="9" t="str">
        <f>IFERROR(Inv_SY!N126/Inv_SY!$P126-1,"")</f>
        <v/>
      </c>
      <c r="O125" s="9" t="str">
        <f>IFERROR(Inv_SY!O126/Inv_SY!$P126-1,"")</f>
        <v/>
      </c>
      <c r="P125" s="9" t="str">
        <f>IFERROR(Inv_SY!J126/Inv_SY!$Q126-1,"")</f>
        <v/>
      </c>
      <c r="Q125" s="9" t="str">
        <f>IFERROR(Inv_SY!K126/Inv_SY!$Q126-1,"")</f>
        <v/>
      </c>
      <c r="R125" s="9" t="str">
        <f>IFERROR(Inv_SY!L126/Inv_SY!$Q126-1,"")</f>
        <v/>
      </c>
      <c r="S125" s="9" t="str">
        <f>IFERROR(Inv_SY!M126/Inv_SY!$Q126-1,"")</f>
        <v/>
      </c>
      <c r="T125" s="9" t="str">
        <f>IFERROR(Inv_SY!N126/Inv_SY!$Q126-1,"")</f>
        <v/>
      </c>
      <c r="U125" s="52" t="str">
        <f>IFERROR(Inv_SY!O126/Inv_SY!$Q126-1,"")</f>
        <v/>
      </c>
    </row>
    <row r="126" spans="1:21">
      <c r="A126" s="63" t="s">
        <v>208</v>
      </c>
      <c r="B126" s="63">
        <v>4</v>
      </c>
      <c r="C126" s="63">
        <v>2022</v>
      </c>
      <c r="D126" s="63" t="s">
        <v>209</v>
      </c>
      <c r="E126" s="63" t="s">
        <v>209</v>
      </c>
      <c r="F126" s="69">
        <v>44774</v>
      </c>
      <c r="G126" s="63">
        <f t="shared" si="2"/>
        <v>31</v>
      </c>
      <c r="H126" s="65">
        <f t="shared" si="3"/>
        <v>44776</v>
      </c>
      <c r="I126" s="154">
        <f>_xlfn.XLOOKUP(Table5[[#This Row],[Month Year]],'Modelling New'!D:D,'Modelling New'!N:N)</f>
        <v>10.507</v>
      </c>
      <c r="J126" s="9" t="str">
        <f>IFERROR(Inv_SY!J127/Inv_SY!$P127-1,"")</f>
        <v/>
      </c>
      <c r="K126" s="9" t="str">
        <f>IFERROR(Inv_SY!K127/Inv_SY!$P127-1,"")</f>
        <v/>
      </c>
      <c r="L126" s="9" t="str">
        <f>IFERROR(Inv_SY!L127/Inv_SY!$P127-1,"")</f>
        <v/>
      </c>
      <c r="M126" s="9" t="str">
        <f>IFERROR(Inv_SY!M127/Inv_SY!$P127-1,"")</f>
        <v/>
      </c>
      <c r="N126" s="9" t="str">
        <f>IFERROR(Inv_SY!N127/Inv_SY!$P127-1,"")</f>
        <v/>
      </c>
      <c r="O126" s="9" t="str">
        <f>IFERROR(Inv_SY!O127/Inv_SY!$P127-1,"")</f>
        <v/>
      </c>
      <c r="P126" s="9" t="str">
        <f>IFERROR(Inv_SY!J127/Inv_SY!$Q127-1,"")</f>
        <v/>
      </c>
      <c r="Q126" s="9" t="str">
        <f>IFERROR(Inv_SY!K127/Inv_SY!$Q127-1,"")</f>
        <v/>
      </c>
      <c r="R126" s="9" t="str">
        <f>IFERROR(Inv_SY!L127/Inv_SY!$Q127-1,"")</f>
        <v/>
      </c>
      <c r="S126" s="9" t="str">
        <f>IFERROR(Inv_SY!M127/Inv_SY!$Q127-1,"")</f>
        <v/>
      </c>
      <c r="T126" s="9" t="str">
        <f>IFERROR(Inv_SY!N127/Inv_SY!$Q127-1,"")</f>
        <v/>
      </c>
      <c r="U126" s="52" t="str">
        <f>IFERROR(Inv_SY!O127/Inv_SY!$Q127-1,"")</f>
        <v/>
      </c>
    </row>
    <row r="127" spans="1:21">
      <c r="A127" s="66" t="s">
        <v>208</v>
      </c>
      <c r="B127" s="66">
        <v>4</v>
      </c>
      <c r="C127" s="66">
        <v>2022</v>
      </c>
      <c r="D127" s="66" t="s">
        <v>209</v>
      </c>
      <c r="E127" s="66" t="s">
        <v>209</v>
      </c>
      <c r="F127" s="70">
        <v>44774</v>
      </c>
      <c r="G127" s="66">
        <f t="shared" si="2"/>
        <v>31</v>
      </c>
      <c r="H127" s="68">
        <f t="shared" si="3"/>
        <v>44777</v>
      </c>
      <c r="I127" s="155">
        <f>_xlfn.XLOOKUP(Table5[[#This Row],[Month Year]],'Modelling New'!D:D,'Modelling New'!N:N)</f>
        <v>10.507</v>
      </c>
      <c r="J127" s="9" t="str">
        <f>IFERROR(Inv_SY!J128/Inv_SY!$P128-1,"")</f>
        <v/>
      </c>
      <c r="K127" s="9" t="str">
        <f>IFERROR(Inv_SY!K128/Inv_SY!$P128-1,"")</f>
        <v/>
      </c>
      <c r="L127" s="9" t="str">
        <f>IFERROR(Inv_SY!L128/Inv_SY!$P128-1,"")</f>
        <v/>
      </c>
      <c r="M127" s="9" t="str">
        <f>IFERROR(Inv_SY!M128/Inv_SY!$P128-1,"")</f>
        <v/>
      </c>
      <c r="N127" s="9" t="str">
        <f>IFERROR(Inv_SY!N128/Inv_SY!$P128-1,"")</f>
        <v/>
      </c>
      <c r="O127" s="9" t="str">
        <f>IFERROR(Inv_SY!O128/Inv_SY!$P128-1,"")</f>
        <v/>
      </c>
      <c r="P127" s="9" t="str">
        <f>IFERROR(Inv_SY!J128/Inv_SY!$Q128-1,"")</f>
        <v/>
      </c>
      <c r="Q127" s="9" t="str">
        <f>IFERROR(Inv_SY!K128/Inv_SY!$Q128-1,"")</f>
        <v/>
      </c>
      <c r="R127" s="9" t="str">
        <f>IFERROR(Inv_SY!L128/Inv_SY!$Q128-1,"")</f>
        <v/>
      </c>
      <c r="S127" s="9" t="str">
        <f>IFERROR(Inv_SY!M128/Inv_SY!$Q128-1,"")</f>
        <v/>
      </c>
      <c r="T127" s="9" t="str">
        <f>IFERROR(Inv_SY!N128/Inv_SY!$Q128-1,"")</f>
        <v/>
      </c>
      <c r="U127" s="52" t="str">
        <f>IFERROR(Inv_SY!O128/Inv_SY!$Q128-1,"")</f>
        <v/>
      </c>
    </row>
    <row r="128" spans="1:21">
      <c r="A128" s="63" t="s">
        <v>208</v>
      </c>
      <c r="B128" s="63">
        <v>4</v>
      </c>
      <c r="C128" s="63">
        <v>2022</v>
      </c>
      <c r="D128" s="63" t="s">
        <v>209</v>
      </c>
      <c r="E128" s="63" t="s">
        <v>209</v>
      </c>
      <c r="F128" s="69">
        <v>44774</v>
      </c>
      <c r="G128" s="63">
        <f t="shared" si="2"/>
        <v>31</v>
      </c>
      <c r="H128" s="65">
        <f t="shared" si="3"/>
        <v>44778</v>
      </c>
      <c r="I128" s="154">
        <f>_xlfn.XLOOKUP(Table5[[#This Row],[Month Year]],'Modelling New'!D:D,'Modelling New'!N:N)</f>
        <v>10.507</v>
      </c>
      <c r="J128" s="9" t="str">
        <f>IFERROR(Inv_SY!J129/Inv_SY!$P129-1,"")</f>
        <v/>
      </c>
      <c r="K128" s="9" t="str">
        <f>IFERROR(Inv_SY!K129/Inv_SY!$P129-1,"")</f>
        <v/>
      </c>
      <c r="L128" s="9" t="str">
        <f>IFERROR(Inv_SY!L129/Inv_SY!$P129-1,"")</f>
        <v/>
      </c>
      <c r="M128" s="9" t="str">
        <f>IFERROR(Inv_SY!M129/Inv_SY!$P129-1,"")</f>
        <v/>
      </c>
      <c r="N128" s="9" t="str">
        <f>IFERROR(Inv_SY!N129/Inv_SY!$P129-1,"")</f>
        <v/>
      </c>
      <c r="O128" s="9" t="str">
        <f>IFERROR(Inv_SY!O129/Inv_SY!$P129-1,"")</f>
        <v/>
      </c>
      <c r="P128" s="9" t="str">
        <f>IFERROR(Inv_SY!J129/Inv_SY!$Q129-1,"")</f>
        <v/>
      </c>
      <c r="Q128" s="9" t="str">
        <f>IFERROR(Inv_SY!K129/Inv_SY!$Q129-1,"")</f>
        <v/>
      </c>
      <c r="R128" s="9" t="str">
        <f>IFERROR(Inv_SY!L129/Inv_SY!$Q129-1,"")</f>
        <v/>
      </c>
      <c r="S128" s="9" t="str">
        <f>IFERROR(Inv_SY!M129/Inv_SY!$Q129-1,"")</f>
        <v/>
      </c>
      <c r="T128" s="9" t="str">
        <f>IFERROR(Inv_SY!N129/Inv_SY!$Q129-1,"")</f>
        <v/>
      </c>
      <c r="U128" s="52" t="str">
        <f>IFERROR(Inv_SY!O129/Inv_SY!$Q129-1,"")</f>
        <v/>
      </c>
    </row>
    <row r="129" spans="1:21">
      <c r="A129" s="66" t="s">
        <v>208</v>
      </c>
      <c r="B129" s="66">
        <v>4</v>
      </c>
      <c r="C129" s="66">
        <v>2022</v>
      </c>
      <c r="D129" s="66" t="s">
        <v>209</v>
      </c>
      <c r="E129" s="66" t="s">
        <v>209</v>
      </c>
      <c r="F129" s="70">
        <v>44774</v>
      </c>
      <c r="G129" s="66">
        <f t="shared" si="2"/>
        <v>31</v>
      </c>
      <c r="H129" s="68">
        <f t="shared" si="3"/>
        <v>44779</v>
      </c>
      <c r="I129" s="155">
        <f>_xlfn.XLOOKUP(Table5[[#This Row],[Month Year]],'Modelling New'!D:D,'Modelling New'!N:N)</f>
        <v>10.507</v>
      </c>
      <c r="J129" s="9" t="str">
        <f>IFERROR(Inv_SY!J130/Inv_SY!$P130-1,"")</f>
        <v/>
      </c>
      <c r="K129" s="9" t="str">
        <f>IFERROR(Inv_SY!K130/Inv_SY!$P130-1,"")</f>
        <v/>
      </c>
      <c r="L129" s="9" t="str">
        <f>IFERROR(Inv_SY!L130/Inv_SY!$P130-1,"")</f>
        <v/>
      </c>
      <c r="M129" s="9" t="str">
        <f>IFERROR(Inv_SY!M130/Inv_SY!$P130-1,"")</f>
        <v/>
      </c>
      <c r="N129" s="9" t="str">
        <f>IFERROR(Inv_SY!N130/Inv_SY!$P130-1,"")</f>
        <v/>
      </c>
      <c r="O129" s="9" t="str">
        <f>IFERROR(Inv_SY!O130/Inv_SY!$P130-1,"")</f>
        <v/>
      </c>
      <c r="P129" s="9" t="str">
        <f>IFERROR(Inv_SY!J130/Inv_SY!$Q130-1,"")</f>
        <v/>
      </c>
      <c r="Q129" s="9" t="str">
        <f>IFERROR(Inv_SY!K130/Inv_SY!$Q130-1,"")</f>
        <v/>
      </c>
      <c r="R129" s="9" t="str">
        <f>IFERROR(Inv_SY!L130/Inv_SY!$Q130-1,"")</f>
        <v/>
      </c>
      <c r="S129" s="9" t="str">
        <f>IFERROR(Inv_SY!M130/Inv_SY!$Q130-1,"")</f>
        <v/>
      </c>
      <c r="T129" s="9" t="str">
        <f>IFERROR(Inv_SY!N130/Inv_SY!$Q130-1,"")</f>
        <v/>
      </c>
      <c r="U129" s="52" t="str">
        <f>IFERROR(Inv_SY!O130/Inv_SY!$Q130-1,"")</f>
        <v/>
      </c>
    </row>
    <row r="130" spans="1:21">
      <c r="A130" s="63" t="s">
        <v>208</v>
      </c>
      <c r="B130" s="63">
        <v>4</v>
      </c>
      <c r="C130" s="63">
        <v>2022</v>
      </c>
      <c r="D130" s="63" t="s">
        <v>209</v>
      </c>
      <c r="E130" s="63" t="s">
        <v>209</v>
      </c>
      <c r="F130" s="69">
        <v>44774</v>
      </c>
      <c r="G130" s="63">
        <f t="shared" si="2"/>
        <v>31</v>
      </c>
      <c r="H130" s="65">
        <f t="shared" si="3"/>
        <v>44780</v>
      </c>
      <c r="I130" s="154">
        <f>_xlfn.XLOOKUP(Table5[[#This Row],[Month Year]],'Modelling New'!D:D,'Modelling New'!N:N)</f>
        <v>10.507</v>
      </c>
      <c r="J130" s="9" t="str">
        <f>IFERROR(Inv_SY!J131/Inv_SY!$P131-1,"")</f>
        <v/>
      </c>
      <c r="K130" s="9" t="str">
        <f>IFERROR(Inv_SY!K131/Inv_SY!$P131-1,"")</f>
        <v/>
      </c>
      <c r="L130" s="9" t="str">
        <f>IFERROR(Inv_SY!L131/Inv_SY!$P131-1,"")</f>
        <v/>
      </c>
      <c r="M130" s="9" t="str">
        <f>IFERROR(Inv_SY!M131/Inv_SY!$P131-1,"")</f>
        <v/>
      </c>
      <c r="N130" s="9" t="str">
        <f>IFERROR(Inv_SY!N131/Inv_SY!$P131-1,"")</f>
        <v/>
      </c>
      <c r="O130" s="9" t="str">
        <f>IFERROR(Inv_SY!O131/Inv_SY!$P131-1,"")</f>
        <v/>
      </c>
      <c r="P130" s="9" t="str">
        <f>IFERROR(Inv_SY!J131/Inv_SY!$Q131-1,"")</f>
        <v/>
      </c>
      <c r="Q130" s="9" t="str">
        <f>IFERROR(Inv_SY!K131/Inv_SY!$Q131-1,"")</f>
        <v/>
      </c>
      <c r="R130" s="9" t="str">
        <f>IFERROR(Inv_SY!L131/Inv_SY!$Q131-1,"")</f>
        <v/>
      </c>
      <c r="S130" s="9" t="str">
        <f>IFERROR(Inv_SY!M131/Inv_SY!$Q131-1,"")</f>
        <v/>
      </c>
      <c r="T130" s="9" t="str">
        <f>IFERROR(Inv_SY!N131/Inv_SY!$Q131-1,"")</f>
        <v/>
      </c>
      <c r="U130" s="52" t="str">
        <f>IFERROR(Inv_SY!O131/Inv_SY!$Q131-1,"")</f>
        <v/>
      </c>
    </row>
    <row r="131" spans="1:21">
      <c r="A131" s="66" t="s">
        <v>208</v>
      </c>
      <c r="B131" s="66">
        <v>4</v>
      </c>
      <c r="C131" s="66">
        <v>2022</v>
      </c>
      <c r="D131" s="66" t="s">
        <v>209</v>
      </c>
      <c r="E131" s="66" t="s">
        <v>209</v>
      </c>
      <c r="F131" s="70">
        <v>44774</v>
      </c>
      <c r="G131" s="66">
        <f t="shared" ref="G131:G194" si="4">DAY(EOMONTH(F131,0))</f>
        <v>31</v>
      </c>
      <c r="H131" s="68">
        <f t="shared" si="3"/>
        <v>44781</v>
      </c>
      <c r="I131" s="155">
        <f>_xlfn.XLOOKUP(Table5[[#This Row],[Month Year]],'Modelling New'!D:D,'Modelling New'!N:N)</f>
        <v>10.507</v>
      </c>
      <c r="J131" s="9" t="str">
        <f>IFERROR(Inv_SY!J132/Inv_SY!$P132-1,"")</f>
        <v/>
      </c>
      <c r="K131" s="9" t="str">
        <f>IFERROR(Inv_SY!K132/Inv_SY!$P132-1,"")</f>
        <v/>
      </c>
      <c r="L131" s="9" t="str">
        <f>IFERROR(Inv_SY!L132/Inv_SY!$P132-1,"")</f>
        <v/>
      </c>
      <c r="M131" s="9" t="str">
        <f>IFERROR(Inv_SY!M132/Inv_SY!$P132-1,"")</f>
        <v/>
      </c>
      <c r="N131" s="9" t="str">
        <f>IFERROR(Inv_SY!N132/Inv_SY!$P132-1,"")</f>
        <v/>
      </c>
      <c r="O131" s="9" t="str">
        <f>IFERROR(Inv_SY!O132/Inv_SY!$P132-1,"")</f>
        <v/>
      </c>
      <c r="P131" s="9" t="str">
        <f>IFERROR(Inv_SY!J132/Inv_SY!$Q132-1,"")</f>
        <v/>
      </c>
      <c r="Q131" s="9" t="str">
        <f>IFERROR(Inv_SY!K132/Inv_SY!$Q132-1,"")</f>
        <v/>
      </c>
      <c r="R131" s="9" t="str">
        <f>IFERROR(Inv_SY!L132/Inv_SY!$Q132-1,"")</f>
        <v/>
      </c>
      <c r="S131" s="9" t="str">
        <f>IFERROR(Inv_SY!M132/Inv_SY!$Q132-1,"")</f>
        <v/>
      </c>
      <c r="T131" s="9" t="str">
        <f>IFERROR(Inv_SY!N132/Inv_SY!$Q132-1,"")</f>
        <v/>
      </c>
      <c r="U131" s="52" t="str">
        <f>IFERROR(Inv_SY!O132/Inv_SY!$Q132-1,"")</f>
        <v/>
      </c>
    </row>
    <row r="132" spans="1:21">
      <c r="A132" s="63" t="s">
        <v>208</v>
      </c>
      <c r="B132" s="63">
        <v>4</v>
      </c>
      <c r="C132" s="63">
        <v>2022</v>
      </c>
      <c r="D132" s="63" t="s">
        <v>209</v>
      </c>
      <c r="E132" s="63" t="s">
        <v>209</v>
      </c>
      <c r="F132" s="69">
        <v>44774</v>
      </c>
      <c r="G132" s="63">
        <f t="shared" si="4"/>
        <v>31</v>
      </c>
      <c r="H132" s="65">
        <f t="shared" ref="H132:H195" si="5">H131+1</f>
        <v>44782</v>
      </c>
      <c r="I132" s="154">
        <f>_xlfn.XLOOKUP(Table5[[#This Row],[Month Year]],'Modelling New'!D:D,'Modelling New'!N:N)</f>
        <v>10.507</v>
      </c>
      <c r="J132" s="9" t="str">
        <f>IFERROR(Inv_SY!J133/Inv_SY!$P133-1,"")</f>
        <v/>
      </c>
      <c r="K132" s="9" t="str">
        <f>IFERROR(Inv_SY!K133/Inv_SY!$P133-1,"")</f>
        <v/>
      </c>
      <c r="L132" s="9" t="str">
        <f>IFERROR(Inv_SY!L133/Inv_SY!$P133-1,"")</f>
        <v/>
      </c>
      <c r="M132" s="9" t="str">
        <f>IFERROR(Inv_SY!M133/Inv_SY!$P133-1,"")</f>
        <v/>
      </c>
      <c r="N132" s="9" t="str">
        <f>IFERROR(Inv_SY!N133/Inv_SY!$P133-1,"")</f>
        <v/>
      </c>
      <c r="O132" s="9" t="str">
        <f>IFERROR(Inv_SY!O133/Inv_SY!$P133-1,"")</f>
        <v/>
      </c>
      <c r="P132" s="9" t="str">
        <f>IFERROR(Inv_SY!J133/Inv_SY!$Q133-1,"")</f>
        <v/>
      </c>
      <c r="Q132" s="9" t="str">
        <f>IFERROR(Inv_SY!K133/Inv_SY!$Q133-1,"")</f>
        <v/>
      </c>
      <c r="R132" s="9" t="str">
        <f>IFERROR(Inv_SY!L133/Inv_SY!$Q133-1,"")</f>
        <v/>
      </c>
      <c r="S132" s="9" t="str">
        <f>IFERROR(Inv_SY!M133/Inv_SY!$Q133-1,"")</f>
        <v/>
      </c>
      <c r="T132" s="9" t="str">
        <f>IFERROR(Inv_SY!N133/Inv_SY!$Q133-1,"")</f>
        <v/>
      </c>
      <c r="U132" s="52" t="str">
        <f>IFERROR(Inv_SY!O133/Inv_SY!$Q133-1,"")</f>
        <v/>
      </c>
    </row>
    <row r="133" spans="1:21">
      <c r="A133" s="66" t="s">
        <v>208</v>
      </c>
      <c r="B133" s="66">
        <v>4</v>
      </c>
      <c r="C133" s="66">
        <v>2022</v>
      </c>
      <c r="D133" s="66" t="s">
        <v>209</v>
      </c>
      <c r="E133" s="66" t="s">
        <v>209</v>
      </c>
      <c r="F133" s="70">
        <v>44774</v>
      </c>
      <c r="G133" s="66">
        <f t="shared" si="4"/>
        <v>31</v>
      </c>
      <c r="H133" s="68">
        <f t="shared" si="5"/>
        <v>44783</v>
      </c>
      <c r="I133" s="155">
        <f>_xlfn.XLOOKUP(Table5[[#This Row],[Month Year]],'Modelling New'!D:D,'Modelling New'!N:N)</f>
        <v>10.507</v>
      </c>
      <c r="J133" s="9" t="str">
        <f>IFERROR(Inv_SY!J134/Inv_SY!$P134-1,"")</f>
        <v/>
      </c>
      <c r="K133" s="9" t="str">
        <f>IFERROR(Inv_SY!K134/Inv_SY!$P134-1,"")</f>
        <v/>
      </c>
      <c r="L133" s="9" t="str">
        <f>IFERROR(Inv_SY!L134/Inv_SY!$P134-1,"")</f>
        <v/>
      </c>
      <c r="M133" s="9" t="str">
        <f>IFERROR(Inv_SY!M134/Inv_SY!$P134-1,"")</f>
        <v/>
      </c>
      <c r="N133" s="9" t="str">
        <f>IFERROR(Inv_SY!N134/Inv_SY!$P134-1,"")</f>
        <v/>
      </c>
      <c r="O133" s="9" t="str">
        <f>IFERROR(Inv_SY!O134/Inv_SY!$P134-1,"")</f>
        <v/>
      </c>
      <c r="P133" s="9" t="str">
        <f>IFERROR(Inv_SY!J134/Inv_SY!$Q134-1,"")</f>
        <v/>
      </c>
      <c r="Q133" s="9" t="str">
        <f>IFERROR(Inv_SY!K134/Inv_SY!$Q134-1,"")</f>
        <v/>
      </c>
      <c r="R133" s="9" t="str">
        <f>IFERROR(Inv_SY!L134/Inv_SY!$Q134-1,"")</f>
        <v/>
      </c>
      <c r="S133" s="9" t="str">
        <f>IFERROR(Inv_SY!M134/Inv_SY!$Q134-1,"")</f>
        <v/>
      </c>
      <c r="T133" s="9" t="str">
        <f>IFERROR(Inv_SY!N134/Inv_SY!$Q134-1,"")</f>
        <v/>
      </c>
      <c r="U133" s="52" t="str">
        <f>IFERROR(Inv_SY!O134/Inv_SY!$Q134-1,"")</f>
        <v/>
      </c>
    </row>
    <row r="134" spans="1:21">
      <c r="A134" s="63" t="s">
        <v>208</v>
      </c>
      <c r="B134" s="63">
        <v>4</v>
      </c>
      <c r="C134" s="63">
        <v>2022</v>
      </c>
      <c r="D134" s="63" t="s">
        <v>209</v>
      </c>
      <c r="E134" s="63" t="s">
        <v>209</v>
      </c>
      <c r="F134" s="69">
        <v>44774</v>
      </c>
      <c r="G134" s="63">
        <f t="shared" si="4"/>
        <v>31</v>
      </c>
      <c r="H134" s="65">
        <f t="shared" si="5"/>
        <v>44784</v>
      </c>
      <c r="I134" s="154">
        <f>_xlfn.XLOOKUP(Table5[[#This Row],[Month Year]],'Modelling New'!D:D,'Modelling New'!N:N)</f>
        <v>10.507</v>
      </c>
      <c r="J134" s="9" t="str">
        <f>IFERROR(Inv_SY!J135/Inv_SY!$P135-1,"")</f>
        <v/>
      </c>
      <c r="K134" s="9" t="str">
        <f>IFERROR(Inv_SY!K135/Inv_SY!$P135-1,"")</f>
        <v/>
      </c>
      <c r="L134" s="9" t="str">
        <f>IFERROR(Inv_SY!L135/Inv_SY!$P135-1,"")</f>
        <v/>
      </c>
      <c r="M134" s="9" t="str">
        <f>IFERROR(Inv_SY!M135/Inv_SY!$P135-1,"")</f>
        <v/>
      </c>
      <c r="N134" s="9" t="str">
        <f>IFERROR(Inv_SY!N135/Inv_SY!$P135-1,"")</f>
        <v/>
      </c>
      <c r="O134" s="9" t="str">
        <f>IFERROR(Inv_SY!O135/Inv_SY!$P135-1,"")</f>
        <v/>
      </c>
      <c r="P134" s="9" t="str">
        <f>IFERROR(Inv_SY!J135/Inv_SY!$Q135-1,"")</f>
        <v/>
      </c>
      <c r="Q134" s="9" t="str">
        <f>IFERROR(Inv_SY!K135/Inv_SY!$Q135-1,"")</f>
        <v/>
      </c>
      <c r="R134" s="9" t="str">
        <f>IFERROR(Inv_SY!L135/Inv_SY!$Q135-1,"")</f>
        <v/>
      </c>
      <c r="S134" s="9" t="str">
        <f>IFERROR(Inv_SY!M135/Inv_SY!$Q135-1,"")</f>
        <v/>
      </c>
      <c r="T134" s="9" t="str">
        <f>IFERROR(Inv_SY!N135/Inv_SY!$Q135-1,"")</f>
        <v/>
      </c>
      <c r="U134" s="52" t="str">
        <f>IFERROR(Inv_SY!O135/Inv_SY!$Q135-1,"")</f>
        <v/>
      </c>
    </row>
    <row r="135" spans="1:21">
      <c r="A135" s="66" t="s">
        <v>208</v>
      </c>
      <c r="B135" s="66">
        <v>4</v>
      </c>
      <c r="C135" s="66">
        <v>2022</v>
      </c>
      <c r="D135" s="66" t="s">
        <v>209</v>
      </c>
      <c r="E135" s="66" t="s">
        <v>209</v>
      </c>
      <c r="F135" s="70">
        <v>44774</v>
      </c>
      <c r="G135" s="66">
        <f t="shared" si="4"/>
        <v>31</v>
      </c>
      <c r="H135" s="68">
        <f t="shared" si="5"/>
        <v>44785</v>
      </c>
      <c r="I135" s="155">
        <f>_xlfn.XLOOKUP(Table5[[#This Row],[Month Year]],'Modelling New'!D:D,'Modelling New'!N:N)</f>
        <v>10.507</v>
      </c>
      <c r="J135" s="9" t="str">
        <f>IFERROR(Inv_SY!J136/Inv_SY!$P136-1,"")</f>
        <v/>
      </c>
      <c r="K135" s="9" t="str">
        <f>IFERROR(Inv_SY!K136/Inv_SY!$P136-1,"")</f>
        <v/>
      </c>
      <c r="L135" s="9" t="str">
        <f>IFERROR(Inv_SY!L136/Inv_SY!$P136-1,"")</f>
        <v/>
      </c>
      <c r="M135" s="9" t="str">
        <f>IFERROR(Inv_SY!M136/Inv_SY!$P136-1,"")</f>
        <v/>
      </c>
      <c r="N135" s="9" t="str">
        <f>IFERROR(Inv_SY!N136/Inv_SY!$P136-1,"")</f>
        <v/>
      </c>
      <c r="O135" s="9" t="str">
        <f>IFERROR(Inv_SY!O136/Inv_SY!$P136-1,"")</f>
        <v/>
      </c>
      <c r="P135" s="9" t="str">
        <f>IFERROR(Inv_SY!J136/Inv_SY!$Q136-1,"")</f>
        <v/>
      </c>
      <c r="Q135" s="9" t="str">
        <f>IFERROR(Inv_SY!K136/Inv_SY!$Q136-1,"")</f>
        <v/>
      </c>
      <c r="R135" s="9" t="str">
        <f>IFERROR(Inv_SY!L136/Inv_SY!$Q136-1,"")</f>
        <v/>
      </c>
      <c r="S135" s="9" t="str">
        <f>IFERROR(Inv_SY!M136/Inv_SY!$Q136-1,"")</f>
        <v/>
      </c>
      <c r="T135" s="9" t="str">
        <f>IFERROR(Inv_SY!N136/Inv_SY!$Q136-1,"")</f>
        <v/>
      </c>
      <c r="U135" s="52" t="str">
        <f>IFERROR(Inv_SY!O136/Inv_SY!$Q136-1,"")</f>
        <v/>
      </c>
    </row>
    <row r="136" spans="1:21">
      <c r="A136" s="63" t="s">
        <v>208</v>
      </c>
      <c r="B136" s="63">
        <v>4</v>
      </c>
      <c r="C136" s="63">
        <v>2022</v>
      </c>
      <c r="D136" s="63" t="s">
        <v>209</v>
      </c>
      <c r="E136" s="63" t="s">
        <v>209</v>
      </c>
      <c r="F136" s="69">
        <v>44774</v>
      </c>
      <c r="G136" s="63">
        <f t="shared" si="4"/>
        <v>31</v>
      </c>
      <c r="H136" s="65">
        <f t="shared" si="5"/>
        <v>44786</v>
      </c>
      <c r="I136" s="154">
        <f>_xlfn.XLOOKUP(Table5[[#This Row],[Month Year]],'Modelling New'!D:D,'Modelling New'!N:N)</f>
        <v>10.507</v>
      </c>
      <c r="J136" s="9" t="str">
        <f>IFERROR(Inv_SY!J137/Inv_SY!$P137-1,"")</f>
        <v/>
      </c>
      <c r="K136" s="9" t="str">
        <f>IFERROR(Inv_SY!K137/Inv_SY!$P137-1,"")</f>
        <v/>
      </c>
      <c r="L136" s="9" t="str">
        <f>IFERROR(Inv_SY!L137/Inv_SY!$P137-1,"")</f>
        <v/>
      </c>
      <c r="M136" s="9" t="str">
        <f>IFERROR(Inv_SY!M137/Inv_SY!$P137-1,"")</f>
        <v/>
      </c>
      <c r="N136" s="9" t="str">
        <f>IFERROR(Inv_SY!N137/Inv_SY!$P137-1,"")</f>
        <v/>
      </c>
      <c r="O136" s="9" t="str">
        <f>IFERROR(Inv_SY!O137/Inv_SY!$P137-1,"")</f>
        <v/>
      </c>
      <c r="P136" s="9" t="str">
        <f>IFERROR(Inv_SY!J137/Inv_SY!$Q137-1,"")</f>
        <v/>
      </c>
      <c r="Q136" s="9" t="str">
        <f>IFERROR(Inv_SY!K137/Inv_SY!$Q137-1,"")</f>
        <v/>
      </c>
      <c r="R136" s="9" t="str">
        <f>IFERROR(Inv_SY!L137/Inv_SY!$Q137-1,"")</f>
        <v/>
      </c>
      <c r="S136" s="9" t="str">
        <f>IFERROR(Inv_SY!M137/Inv_SY!$Q137-1,"")</f>
        <v/>
      </c>
      <c r="T136" s="9" t="str">
        <f>IFERROR(Inv_SY!N137/Inv_SY!$Q137-1,"")</f>
        <v/>
      </c>
      <c r="U136" s="52" t="str">
        <f>IFERROR(Inv_SY!O137/Inv_SY!$Q137-1,"")</f>
        <v/>
      </c>
    </row>
    <row r="137" spans="1:21">
      <c r="A137" s="66" t="s">
        <v>208</v>
      </c>
      <c r="B137" s="66">
        <v>4</v>
      </c>
      <c r="C137" s="66">
        <v>2022</v>
      </c>
      <c r="D137" s="66" t="s">
        <v>209</v>
      </c>
      <c r="E137" s="66" t="s">
        <v>209</v>
      </c>
      <c r="F137" s="70">
        <v>44774</v>
      </c>
      <c r="G137" s="66">
        <f t="shared" si="4"/>
        <v>31</v>
      </c>
      <c r="H137" s="68">
        <f t="shared" si="5"/>
        <v>44787</v>
      </c>
      <c r="I137" s="155">
        <f>_xlfn.XLOOKUP(Table5[[#This Row],[Month Year]],'Modelling New'!D:D,'Modelling New'!N:N)</f>
        <v>10.507</v>
      </c>
      <c r="J137" s="9" t="str">
        <f>IFERROR(Inv_SY!J138/Inv_SY!$P138-1,"")</f>
        <v/>
      </c>
      <c r="K137" s="9" t="str">
        <f>IFERROR(Inv_SY!K138/Inv_SY!$P138-1,"")</f>
        <v/>
      </c>
      <c r="L137" s="9" t="str">
        <f>IFERROR(Inv_SY!L138/Inv_SY!$P138-1,"")</f>
        <v/>
      </c>
      <c r="M137" s="9" t="str">
        <f>IFERROR(Inv_SY!M138/Inv_SY!$P138-1,"")</f>
        <v/>
      </c>
      <c r="N137" s="9" t="str">
        <f>IFERROR(Inv_SY!N138/Inv_SY!$P138-1,"")</f>
        <v/>
      </c>
      <c r="O137" s="9" t="str">
        <f>IFERROR(Inv_SY!O138/Inv_SY!$P138-1,"")</f>
        <v/>
      </c>
      <c r="P137" s="9" t="str">
        <f>IFERROR(Inv_SY!J138/Inv_SY!$Q138-1,"")</f>
        <v/>
      </c>
      <c r="Q137" s="9" t="str">
        <f>IFERROR(Inv_SY!K138/Inv_SY!$Q138-1,"")</f>
        <v/>
      </c>
      <c r="R137" s="9" t="str">
        <f>IFERROR(Inv_SY!L138/Inv_SY!$Q138-1,"")</f>
        <v/>
      </c>
      <c r="S137" s="9" t="str">
        <f>IFERROR(Inv_SY!M138/Inv_SY!$Q138-1,"")</f>
        <v/>
      </c>
      <c r="T137" s="9" t="str">
        <f>IFERROR(Inv_SY!N138/Inv_SY!$Q138-1,"")</f>
        <v/>
      </c>
      <c r="U137" s="52" t="str">
        <f>IFERROR(Inv_SY!O138/Inv_SY!$Q138-1,"")</f>
        <v/>
      </c>
    </row>
    <row r="138" spans="1:21">
      <c r="A138" s="63" t="s">
        <v>208</v>
      </c>
      <c r="B138" s="63">
        <v>4</v>
      </c>
      <c r="C138" s="63">
        <v>2022</v>
      </c>
      <c r="D138" s="63" t="s">
        <v>209</v>
      </c>
      <c r="E138" s="63" t="s">
        <v>209</v>
      </c>
      <c r="F138" s="69">
        <v>44774</v>
      </c>
      <c r="G138" s="63">
        <f t="shared" si="4"/>
        <v>31</v>
      </c>
      <c r="H138" s="65">
        <f t="shared" si="5"/>
        <v>44788</v>
      </c>
      <c r="I138" s="154">
        <f>_xlfn.XLOOKUP(Table5[[#This Row],[Month Year]],'Modelling New'!D:D,'Modelling New'!N:N)</f>
        <v>10.507</v>
      </c>
      <c r="J138" s="9" t="str">
        <f>IFERROR(Inv_SY!J139/Inv_SY!$P139-1,"")</f>
        <v/>
      </c>
      <c r="K138" s="9" t="str">
        <f>IFERROR(Inv_SY!K139/Inv_SY!$P139-1,"")</f>
        <v/>
      </c>
      <c r="L138" s="9" t="str">
        <f>IFERROR(Inv_SY!L139/Inv_SY!$P139-1,"")</f>
        <v/>
      </c>
      <c r="M138" s="9" t="str">
        <f>IFERROR(Inv_SY!M139/Inv_SY!$P139-1,"")</f>
        <v/>
      </c>
      <c r="N138" s="9" t="str">
        <f>IFERROR(Inv_SY!N139/Inv_SY!$P139-1,"")</f>
        <v/>
      </c>
      <c r="O138" s="9" t="str">
        <f>IFERROR(Inv_SY!O139/Inv_SY!$P139-1,"")</f>
        <v/>
      </c>
      <c r="P138" s="9" t="str">
        <f>IFERROR(Inv_SY!J139/Inv_SY!$Q139-1,"")</f>
        <v/>
      </c>
      <c r="Q138" s="9" t="str">
        <f>IFERROR(Inv_SY!K139/Inv_SY!$Q139-1,"")</f>
        <v/>
      </c>
      <c r="R138" s="9" t="str">
        <f>IFERROR(Inv_SY!L139/Inv_SY!$Q139-1,"")</f>
        <v/>
      </c>
      <c r="S138" s="9" t="str">
        <f>IFERROR(Inv_SY!M139/Inv_SY!$Q139-1,"")</f>
        <v/>
      </c>
      <c r="T138" s="9" t="str">
        <f>IFERROR(Inv_SY!N139/Inv_SY!$Q139-1,"")</f>
        <v/>
      </c>
      <c r="U138" s="52" t="str">
        <f>IFERROR(Inv_SY!O139/Inv_SY!$Q139-1,"")</f>
        <v/>
      </c>
    </row>
    <row r="139" spans="1:21">
      <c r="A139" s="66" t="s">
        <v>208</v>
      </c>
      <c r="B139" s="66">
        <v>4</v>
      </c>
      <c r="C139" s="66">
        <v>2022</v>
      </c>
      <c r="D139" s="66" t="s">
        <v>209</v>
      </c>
      <c r="E139" s="66" t="s">
        <v>209</v>
      </c>
      <c r="F139" s="70">
        <v>44774</v>
      </c>
      <c r="G139" s="66">
        <f t="shared" si="4"/>
        <v>31</v>
      </c>
      <c r="H139" s="68">
        <f t="shared" si="5"/>
        <v>44789</v>
      </c>
      <c r="I139" s="155">
        <f>_xlfn.XLOOKUP(Table5[[#This Row],[Month Year]],'Modelling New'!D:D,'Modelling New'!N:N)</f>
        <v>10.507</v>
      </c>
      <c r="J139" s="9" t="str">
        <f>IFERROR(Inv_SY!J140/Inv_SY!$P140-1,"")</f>
        <v/>
      </c>
      <c r="K139" s="9" t="str">
        <f>IFERROR(Inv_SY!K140/Inv_SY!$P140-1,"")</f>
        <v/>
      </c>
      <c r="L139" s="9" t="str">
        <f>IFERROR(Inv_SY!L140/Inv_SY!$P140-1,"")</f>
        <v/>
      </c>
      <c r="M139" s="9" t="str">
        <f>IFERROR(Inv_SY!M140/Inv_SY!$P140-1,"")</f>
        <v/>
      </c>
      <c r="N139" s="9" t="str">
        <f>IFERROR(Inv_SY!N140/Inv_SY!$P140-1,"")</f>
        <v/>
      </c>
      <c r="O139" s="9" t="str">
        <f>IFERROR(Inv_SY!O140/Inv_SY!$P140-1,"")</f>
        <v/>
      </c>
      <c r="P139" s="9" t="str">
        <f>IFERROR(Inv_SY!J140/Inv_SY!$Q140-1,"")</f>
        <v/>
      </c>
      <c r="Q139" s="9" t="str">
        <f>IFERROR(Inv_SY!K140/Inv_SY!$Q140-1,"")</f>
        <v/>
      </c>
      <c r="R139" s="9" t="str">
        <f>IFERROR(Inv_SY!L140/Inv_SY!$Q140-1,"")</f>
        <v/>
      </c>
      <c r="S139" s="9" t="str">
        <f>IFERROR(Inv_SY!M140/Inv_SY!$Q140-1,"")</f>
        <v/>
      </c>
      <c r="T139" s="9" t="str">
        <f>IFERROR(Inv_SY!N140/Inv_SY!$Q140-1,"")</f>
        <v/>
      </c>
      <c r="U139" s="52" t="str">
        <f>IFERROR(Inv_SY!O140/Inv_SY!$Q140-1,"")</f>
        <v/>
      </c>
    </row>
    <row r="140" spans="1:21">
      <c r="A140" s="63" t="s">
        <v>208</v>
      </c>
      <c r="B140" s="63">
        <v>4</v>
      </c>
      <c r="C140" s="63">
        <v>2022</v>
      </c>
      <c r="D140" s="63" t="s">
        <v>209</v>
      </c>
      <c r="E140" s="63" t="s">
        <v>209</v>
      </c>
      <c r="F140" s="69">
        <v>44774</v>
      </c>
      <c r="G140" s="63">
        <f t="shared" si="4"/>
        <v>31</v>
      </c>
      <c r="H140" s="65">
        <f t="shared" si="5"/>
        <v>44790</v>
      </c>
      <c r="I140" s="154">
        <f>_xlfn.XLOOKUP(Table5[[#This Row],[Month Year]],'Modelling New'!D:D,'Modelling New'!N:N)</f>
        <v>10.507</v>
      </c>
      <c r="J140" s="9" t="str">
        <f>IFERROR(Inv_SY!J141/Inv_SY!$P141-1,"")</f>
        <v/>
      </c>
      <c r="K140" s="9" t="str">
        <f>IFERROR(Inv_SY!K141/Inv_SY!$P141-1,"")</f>
        <v/>
      </c>
      <c r="L140" s="9" t="str">
        <f>IFERROR(Inv_SY!L141/Inv_SY!$P141-1,"")</f>
        <v/>
      </c>
      <c r="M140" s="9" t="str">
        <f>IFERROR(Inv_SY!M141/Inv_SY!$P141-1,"")</f>
        <v/>
      </c>
      <c r="N140" s="9" t="str">
        <f>IFERROR(Inv_SY!N141/Inv_SY!$P141-1,"")</f>
        <v/>
      </c>
      <c r="O140" s="9" t="str">
        <f>IFERROR(Inv_SY!O141/Inv_SY!$P141-1,"")</f>
        <v/>
      </c>
      <c r="P140" s="9" t="str">
        <f>IFERROR(Inv_SY!J141/Inv_SY!$Q141-1,"")</f>
        <v/>
      </c>
      <c r="Q140" s="9" t="str">
        <f>IFERROR(Inv_SY!K141/Inv_SY!$Q141-1,"")</f>
        <v/>
      </c>
      <c r="R140" s="9" t="str">
        <f>IFERROR(Inv_SY!L141/Inv_SY!$Q141-1,"")</f>
        <v/>
      </c>
      <c r="S140" s="9" t="str">
        <f>IFERROR(Inv_SY!M141/Inv_SY!$Q141-1,"")</f>
        <v/>
      </c>
      <c r="T140" s="9" t="str">
        <f>IFERROR(Inv_SY!N141/Inv_SY!$Q141-1,"")</f>
        <v/>
      </c>
      <c r="U140" s="52" t="str">
        <f>IFERROR(Inv_SY!O141/Inv_SY!$Q141-1,"")</f>
        <v/>
      </c>
    </row>
    <row r="141" spans="1:21">
      <c r="A141" s="66" t="s">
        <v>208</v>
      </c>
      <c r="B141" s="66">
        <v>4</v>
      </c>
      <c r="C141" s="66">
        <v>2022</v>
      </c>
      <c r="D141" s="66" t="s">
        <v>209</v>
      </c>
      <c r="E141" s="66" t="s">
        <v>209</v>
      </c>
      <c r="F141" s="70">
        <v>44774</v>
      </c>
      <c r="G141" s="66">
        <f t="shared" si="4"/>
        <v>31</v>
      </c>
      <c r="H141" s="68">
        <f t="shared" si="5"/>
        <v>44791</v>
      </c>
      <c r="I141" s="155">
        <f>_xlfn.XLOOKUP(Table5[[#This Row],[Month Year]],'Modelling New'!D:D,'Modelling New'!N:N)</f>
        <v>10.507</v>
      </c>
      <c r="J141" s="9" t="str">
        <f>IFERROR(Inv_SY!J142/Inv_SY!$P142-1,"")</f>
        <v/>
      </c>
      <c r="K141" s="9" t="str">
        <f>IFERROR(Inv_SY!K142/Inv_SY!$P142-1,"")</f>
        <v/>
      </c>
      <c r="L141" s="9" t="str">
        <f>IFERROR(Inv_SY!L142/Inv_SY!$P142-1,"")</f>
        <v/>
      </c>
      <c r="M141" s="9" t="str">
        <f>IFERROR(Inv_SY!M142/Inv_SY!$P142-1,"")</f>
        <v/>
      </c>
      <c r="N141" s="9" t="str">
        <f>IFERROR(Inv_SY!N142/Inv_SY!$P142-1,"")</f>
        <v/>
      </c>
      <c r="O141" s="9" t="str">
        <f>IFERROR(Inv_SY!O142/Inv_SY!$P142-1,"")</f>
        <v/>
      </c>
      <c r="P141" s="9" t="str">
        <f>IFERROR(Inv_SY!J142/Inv_SY!$Q142-1,"")</f>
        <v/>
      </c>
      <c r="Q141" s="9" t="str">
        <f>IFERROR(Inv_SY!K142/Inv_SY!$Q142-1,"")</f>
        <v/>
      </c>
      <c r="R141" s="9" t="str">
        <f>IFERROR(Inv_SY!L142/Inv_SY!$Q142-1,"")</f>
        <v/>
      </c>
      <c r="S141" s="9" t="str">
        <f>IFERROR(Inv_SY!M142/Inv_SY!$Q142-1,"")</f>
        <v/>
      </c>
      <c r="T141" s="9" t="str">
        <f>IFERROR(Inv_SY!N142/Inv_SY!$Q142-1,"")</f>
        <v/>
      </c>
      <c r="U141" s="52" t="str">
        <f>IFERROR(Inv_SY!O142/Inv_SY!$Q142-1,"")</f>
        <v/>
      </c>
    </row>
    <row r="142" spans="1:21">
      <c r="A142" s="63" t="s">
        <v>208</v>
      </c>
      <c r="B142" s="63">
        <v>4</v>
      </c>
      <c r="C142" s="63">
        <v>2022</v>
      </c>
      <c r="D142" s="63" t="s">
        <v>209</v>
      </c>
      <c r="E142" s="63" t="s">
        <v>209</v>
      </c>
      <c r="F142" s="69">
        <v>44774</v>
      </c>
      <c r="G142" s="63">
        <f t="shared" si="4"/>
        <v>31</v>
      </c>
      <c r="H142" s="65">
        <f t="shared" si="5"/>
        <v>44792</v>
      </c>
      <c r="I142" s="154">
        <f>_xlfn.XLOOKUP(Table5[[#This Row],[Month Year]],'Modelling New'!D:D,'Modelling New'!N:N)</f>
        <v>10.507</v>
      </c>
      <c r="J142" s="9" t="str">
        <f>IFERROR(Inv_SY!J143/Inv_SY!$P143-1,"")</f>
        <v/>
      </c>
      <c r="K142" s="9" t="str">
        <f>IFERROR(Inv_SY!K143/Inv_SY!$P143-1,"")</f>
        <v/>
      </c>
      <c r="L142" s="9" t="str">
        <f>IFERROR(Inv_SY!L143/Inv_SY!$P143-1,"")</f>
        <v/>
      </c>
      <c r="M142" s="9" t="str">
        <f>IFERROR(Inv_SY!M143/Inv_SY!$P143-1,"")</f>
        <v/>
      </c>
      <c r="N142" s="9" t="str">
        <f>IFERROR(Inv_SY!N143/Inv_SY!$P143-1,"")</f>
        <v/>
      </c>
      <c r="O142" s="9" t="str">
        <f>IFERROR(Inv_SY!O143/Inv_SY!$P143-1,"")</f>
        <v/>
      </c>
      <c r="P142" s="9" t="str">
        <f>IFERROR(Inv_SY!J143/Inv_SY!$Q143-1,"")</f>
        <v/>
      </c>
      <c r="Q142" s="9" t="str">
        <f>IFERROR(Inv_SY!K143/Inv_SY!$Q143-1,"")</f>
        <v/>
      </c>
      <c r="R142" s="9" t="str">
        <f>IFERROR(Inv_SY!L143/Inv_SY!$Q143-1,"")</f>
        <v/>
      </c>
      <c r="S142" s="9" t="str">
        <f>IFERROR(Inv_SY!M143/Inv_SY!$Q143-1,"")</f>
        <v/>
      </c>
      <c r="T142" s="9" t="str">
        <f>IFERROR(Inv_SY!N143/Inv_SY!$Q143-1,"")</f>
        <v/>
      </c>
      <c r="U142" s="52" t="str">
        <f>IFERROR(Inv_SY!O143/Inv_SY!$Q143-1,"")</f>
        <v/>
      </c>
    </row>
    <row r="143" spans="1:21">
      <c r="A143" s="66" t="s">
        <v>208</v>
      </c>
      <c r="B143" s="66">
        <v>4</v>
      </c>
      <c r="C143" s="66">
        <v>2022</v>
      </c>
      <c r="D143" s="66" t="s">
        <v>209</v>
      </c>
      <c r="E143" s="66" t="s">
        <v>209</v>
      </c>
      <c r="F143" s="70">
        <v>44774</v>
      </c>
      <c r="G143" s="66">
        <f t="shared" si="4"/>
        <v>31</v>
      </c>
      <c r="H143" s="68">
        <f t="shared" si="5"/>
        <v>44793</v>
      </c>
      <c r="I143" s="155">
        <f>_xlfn.XLOOKUP(Table5[[#This Row],[Month Year]],'Modelling New'!D:D,'Modelling New'!N:N)</f>
        <v>10.507</v>
      </c>
      <c r="J143" s="9" t="str">
        <f>IFERROR(Inv_SY!J144/Inv_SY!$P144-1,"")</f>
        <v/>
      </c>
      <c r="K143" s="9" t="str">
        <f>IFERROR(Inv_SY!K144/Inv_SY!$P144-1,"")</f>
        <v/>
      </c>
      <c r="L143" s="9" t="str">
        <f>IFERROR(Inv_SY!L144/Inv_SY!$P144-1,"")</f>
        <v/>
      </c>
      <c r="M143" s="9" t="str">
        <f>IFERROR(Inv_SY!M144/Inv_SY!$P144-1,"")</f>
        <v/>
      </c>
      <c r="N143" s="9" t="str">
        <f>IFERROR(Inv_SY!N144/Inv_SY!$P144-1,"")</f>
        <v/>
      </c>
      <c r="O143" s="9" t="str">
        <f>IFERROR(Inv_SY!O144/Inv_SY!$P144-1,"")</f>
        <v/>
      </c>
      <c r="P143" s="9" t="str">
        <f>IFERROR(Inv_SY!J144/Inv_SY!$Q144-1,"")</f>
        <v/>
      </c>
      <c r="Q143" s="9" t="str">
        <f>IFERROR(Inv_SY!K144/Inv_SY!$Q144-1,"")</f>
        <v/>
      </c>
      <c r="R143" s="9" t="str">
        <f>IFERROR(Inv_SY!L144/Inv_SY!$Q144-1,"")</f>
        <v/>
      </c>
      <c r="S143" s="9" t="str">
        <f>IFERROR(Inv_SY!M144/Inv_SY!$Q144-1,"")</f>
        <v/>
      </c>
      <c r="T143" s="9" t="str">
        <f>IFERROR(Inv_SY!N144/Inv_SY!$Q144-1,"")</f>
        <v/>
      </c>
      <c r="U143" s="52" t="str">
        <f>IFERROR(Inv_SY!O144/Inv_SY!$Q144-1,"")</f>
        <v/>
      </c>
    </row>
    <row r="144" spans="1:21">
      <c r="A144" s="63" t="s">
        <v>208</v>
      </c>
      <c r="B144" s="63">
        <v>4</v>
      </c>
      <c r="C144" s="63">
        <v>2022</v>
      </c>
      <c r="D144" s="63" t="s">
        <v>209</v>
      </c>
      <c r="E144" s="63" t="s">
        <v>209</v>
      </c>
      <c r="F144" s="69">
        <v>44774</v>
      </c>
      <c r="G144" s="63">
        <f t="shared" si="4"/>
        <v>31</v>
      </c>
      <c r="H144" s="65">
        <f t="shared" si="5"/>
        <v>44794</v>
      </c>
      <c r="I144" s="154">
        <f>_xlfn.XLOOKUP(Table5[[#This Row],[Month Year]],'Modelling New'!D:D,'Modelling New'!N:N)</f>
        <v>10.507</v>
      </c>
      <c r="J144" s="9" t="str">
        <f>IFERROR(Inv_SY!J145/Inv_SY!$P145-1,"")</f>
        <v/>
      </c>
      <c r="K144" s="9" t="str">
        <f>IFERROR(Inv_SY!K145/Inv_SY!$P145-1,"")</f>
        <v/>
      </c>
      <c r="L144" s="9" t="str">
        <f>IFERROR(Inv_SY!L145/Inv_SY!$P145-1,"")</f>
        <v/>
      </c>
      <c r="M144" s="9" t="str">
        <f>IFERROR(Inv_SY!M145/Inv_SY!$P145-1,"")</f>
        <v/>
      </c>
      <c r="N144" s="9" t="str">
        <f>IFERROR(Inv_SY!N145/Inv_SY!$P145-1,"")</f>
        <v/>
      </c>
      <c r="O144" s="9" t="str">
        <f>IFERROR(Inv_SY!O145/Inv_SY!$P145-1,"")</f>
        <v/>
      </c>
      <c r="P144" s="9" t="str">
        <f>IFERROR(Inv_SY!J145/Inv_SY!$Q145-1,"")</f>
        <v/>
      </c>
      <c r="Q144" s="9" t="str">
        <f>IFERROR(Inv_SY!K145/Inv_SY!$Q145-1,"")</f>
        <v/>
      </c>
      <c r="R144" s="9" t="str">
        <f>IFERROR(Inv_SY!L145/Inv_SY!$Q145-1,"")</f>
        <v/>
      </c>
      <c r="S144" s="9" t="str">
        <f>IFERROR(Inv_SY!M145/Inv_SY!$Q145-1,"")</f>
        <v/>
      </c>
      <c r="T144" s="9" t="str">
        <f>IFERROR(Inv_SY!N145/Inv_SY!$Q145-1,"")</f>
        <v/>
      </c>
      <c r="U144" s="52" t="str">
        <f>IFERROR(Inv_SY!O145/Inv_SY!$Q145-1,"")</f>
        <v/>
      </c>
    </row>
    <row r="145" spans="1:21">
      <c r="A145" s="66" t="s">
        <v>208</v>
      </c>
      <c r="B145" s="66">
        <v>4</v>
      </c>
      <c r="C145" s="66">
        <v>2022</v>
      </c>
      <c r="D145" s="66" t="s">
        <v>209</v>
      </c>
      <c r="E145" s="66" t="s">
        <v>209</v>
      </c>
      <c r="F145" s="70">
        <v>44774</v>
      </c>
      <c r="G145" s="66">
        <f t="shared" si="4"/>
        <v>31</v>
      </c>
      <c r="H145" s="68">
        <f t="shared" si="5"/>
        <v>44795</v>
      </c>
      <c r="I145" s="155">
        <f>_xlfn.XLOOKUP(Table5[[#This Row],[Month Year]],'Modelling New'!D:D,'Modelling New'!N:N)</f>
        <v>10.507</v>
      </c>
      <c r="J145" s="9" t="str">
        <f>IFERROR(Inv_SY!J146/Inv_SY!$P146-1,"")</f>
        <v/>
      </c>
      <c r="K145" s="9" t="str">
        <f>IFERROR(Inv_SY!K146/Inv_SY!$P146-1,"")</f>
        <v/>
      </c>
      <c r="L145" s="9" t="str">
        <f>IFERROR(Inv_SY!L146/Inv_SY!$P146-1,"")</f>
        <v/>
      </c>
      <c r="M145" s="9" t="str">
        <f>IFERROR(Inv_SY!M146/Inv_SY!$P146-1,"")</f>
        <v/>
      </c>
      <c r="N145" s="9" t="str">
        <f>IFERROR(Inv_SY!N146/Inv_SY!$P146-1,"")</f>
        <v/>
      </c>
      <c r="O145" s="9" t="str">
        <f>IFERROR(Inv_SY!O146/Inv_SY!$P146-1,"")</f>
        <v/>
      </c>
      <c r="P145" s="9" t="str">
        <f>IFERROR(Inv_SY!J146/Inv_SY!$Q146-1,"")</f>
        <v/>
      </c>
      <c r="Q145" s="9" t="str">
        <f>IFERROR(Inv_SY!K146/Inv_SY!$Q146-1,"")</f>
        <v/>
      </c>
      <c r="R145" s="9" t="str">
        <f>IFERROR(Inv_SY!L146/Inv_SY!$Q146-1,"")</f>
        <v/>
      </c>
      <c r="S145" s="9" t="str">
        <f>IFERROR(Inv_SY!M146/Inv_SY!$Q146-1,"")</f>
        <v/>
      </c>
      <c r="T145" s="9" t="str">
        <f>IFERROR(Inv_SY!N146/Inv_SY!$Q146-1,"")</f>
        <v/>
      </c>
      <c r="U145" s="52" t="str">
        <f>IFERROR(Inv_SY!O146/Inv_SY!$Q146-1,"")</f>
        <v/>
      </c>
    </row>
    <row r="146" spans="1:21">
      <c r="A146" s="63" t="s">
        <v>208</v>
      </c>
      <c r="B146" s="63">
        <v>4</v>
      </c>
      <c r="C146" s="63">
        <v>2022</v>
      </c>
      <c r="D146" s="63" t="s">
        <v>209</v>
      </c>
      <c r="E146" s="63" t="s">
        <v>209</v>
      </c>
      <c r="F146" s="69">
        <v>44774</v>
      </c>
      <c r="G146" s="63">
        <f t="shared" si="4"/>
        <v>31</v>
      </c>
      <c r="H146" s="65">
        <f t="shared" si="5"/>
        <v>44796</v>
      </c>
      <c r="I146" s="154">
        <f>_xlfn.XLOOKUP(Table5[[#This Row],[Month Year]],'Modelling New'!D:D,'Modelling New'!N:N)</f>
        <v>10.507</v>
      </c>
      <c r="J146" s="9" t="str">
        <f>IFERROR(Inv_SY!J147/Inv_SY!$P147-1,"")</f>
        <v/>
      </c>
      <c r="K146" s="9" t="str">
        <f>IFERROR(Inv_SY!K147/Inv_SY!$P147-1,"")</f>
        <v/>
      </c>
      <c r="L146" s="9" t="str">
        <f>IFERROR(Inv_SY!L147/Inv_SY!$P147-1,"")</f>
        <v/>
      </c>
      <c r="M146" s="9" t="str">
        <f>IFERROR(Inv_SY!M147/Inv_SY!$P147-1,"")</f>
        <v/>
      </c>
      <c r="N146" s="9" t="str">
        <f>IFERROR(Inv_SY!N147/Inv_SY!$P147-1,"")</f>
        <v/>
      </c>
      <c r="O146" s="9" t="str">
        <f>IFERROR(Inv_SY!O147/Inv_SY!$P147-1,"")</f>
        <v/>
      </c>
      <c r="P146" s="9" t="str">
        <f>IFERROR(Inv_SY!J147/Inv_SY!$Q147-1,"")</f>
        <v/>
      </c>
      <c r="Q146" s="9" t="str">
        <f>IFERROR(Inv_SY!K147/Inv_SY!$Q147-1,"")</f>
        <v/>
      </c>
      <c r="R146" s="9" t="str">
        <f>IFERROR(Inv_SY!L147/Inv_SY!$Q147-1,"")</f>
        <v/>
      </c>
      <c r="S146" s="9" t="str">
        <f>IFERROR(Inv_SY!M147/Inv_SY!$Q147-1,"")</f>
        <v/>
      </c>
      <c r="T146" s="9" t="str">
        <f>IFERROR(Inv_SY!N147/Inv_SY!$Q147-1,"")</f>
        <v/>
      </c>
      <c r="U146" s="52" t="str">
        <f>IFERROR(Inv_SY!O147/Inv_SY!$Q147-1,"")</f>
        <v/>
      </c>
    </row>
    <row r="147" spans="1:21">
      <c r="A147" s="66" t="s">
        <v>208</v>
      </c>
      <c r="B147" s="66">
        <v>4</v>
      </c>
      <c r="C147" s="66">
        <v>2022</v>
      </c>
      <c r="D147" s="66" t="s">
        <v>209</v>
      </c>
      <c r="E147" s="66" t="s">
        <v>209</v>
      </c>
      <c r="F147" s="70">
        <v>44774</v>
      </c>
      <c r="G147" s="66">
        <f t="shared" si="4"/>
        <v>31</v>
      </c>
      <c r="H147" s="68">
        <f t="shared" si="5"/>
        <v>44797</v>
      </c>
      <c r="I147" s="155">
        <f>_xlfn.XLOOKUP(Table5[[#This Row],[Month Year]],'Modelling New'!D:D,'Modelling New'!N:N)</f>
        <v>10.507</v>
      </c>
      <c r="J147" s="9" t="str">
        <f>IFERROR(Inv_SY!J148/Inv_SY!$P148-1,"")</f>
        <v/>
      </c>
      <c r="K147" s="9" t="str">
        <f>IFERROR(Inv_SY!K148/Inv_SY!$P148-1,"")</f>
        <v/>
      </c>
      <c r="L147" s="9" t="str">
        <f>IFERROR(Inv_SY!L148/Inv_SY!$P148-1,"")</f>
        <v/>
      </c>
      <c r="M147" s="9" t="str">
        <f>IFERROR(Inv_SY!M148/Inv_SY!$P148-1,"")</f>
        <v/>
      </c>
      <c r="N147" s="9" t="str">
        <f>IFERROR(Inv_SY!N148/Inv_SY!$P148-1,"")</f>
        <v/>
      </c>
      <c r="O147" s="9" t="str">
        <f>IFERROR(Inv_SY!O148/Inv_SY!$P148-1,"")</f>
        <v/>
      </c>
      <c r="P147" s="9" t="str">
        <f>IFERROR(Inv_SY!J148/Inv_SY!$Q148-1,"")</f>
        <v/>
      </c>
      <c r="Q147" s="9" t="str">
        <f>IFERROR(Inv_SY!K148/Inv_SY!$Q148-1,"")</f>
        <v/>
      </c>
      <c r="R147" s="9" t="str">
        <f>IFERROR(Inv_SY!L148/Inv_SY!$Q148-1,"")</f>
        <v/>
      </c>
      <c r="S147" s="9" t="str">
        <f>IFERROR(Inv_SY!M148/Inv_SY!$Q148-1,"")</f>
        <v/>
      </c>
      <c r="T147" s="9" t="str">
        <f>IFERROR(Inv_SY!N148/Inv_SY!$Q148-1,"")</f>
        <v/>
      </c>
      <c r="U147" s="52" t="str">
        <f>IFERROR(Inv_SY!O148/Inv_SY!$Q148-1,"")</f>
        <v/>
      </c>
    </row>
    <row r="148" spans="1:21">
      <c r="A148" s="63" t="s">
        <v>208</v>
      </c>
      <c r="B148" s="63">
        <v>4</v>
      </c>
      <c r="C148" s="63">
        <v>2022</v>
      </c>
      <c r="D148" s="63" t="s">
        <v>209</v>
      </c>
      <c r="E148" s="63" t="s">
        <v>209</v>
      </c>
      <c r="F148" s="69">
        <v>44774</v>
      </c>
      <c r="G148" s="63">
        <f t="shared" si="4"/>
        <v>31</v>
      </c>
      <c r="H148" s="65">
        <f t="shared" si="5"/>
        <v>44798</v>
      </c>
      <c r="I148" s="154">
        <f>_xlfn.XLOOKUP(Table5[[#This Row],[Month Year]],'Modelling New'!D:D,'Modelling New'!N:N)</f>
        <v>10.507</v>
      </c>
      <c r="J148" s="9" t="str">
        <f>IFERROR(Inv_SY!J149/Inv_SY!$P149-1,"")</f>
        <v/>
      </c>
      <c r="K148" s="9" t="str">
        <f>IFERROR(Inv_SY!K149/Inv_SY!$P149-1,"")</f>
        <v/>
      </c>
      <c r="L148" s="9" t="str">
        <f>IFERROR(Inv_SY!L149/Inv_SY!$P149-1,"")</f>
        <v/>
      </c>
      <c r="M148" s="9" t="str">
        <f>IFERROR(Inv_SY!M149/Inv_SY!$P149-1,"")</f>
        <v/>
      </c>
      <c r="N148" s="9" t="str">
        <f>IFERROR(Inv_SY!N149/Inv_SY!$P149-1,"")</f>
        <v/>
      </c>
      <c r="O148" s="9" t="str">
        <f>IFERROR(Inv_SY!O149/Inv_SY!$P149-1,"")</f>
        <v/>
      </c>
      <c r="P148" s="9" t="str">
        <f>IFERROR(Inv_SY!J149/Inv_SY!$Q149-1,"")</f>
        <v/>
      </c>
      <c r="Q148" s="9" t="str">
        <f>IFERROR(Inv_SY!K149/Inv_SY!$Q149-1,"")</f>
        <v/>
      </c>
      <c r="R148" s="9" t="str">
        <f>IFERROR(Inv_SY!L149/Inv_SY!$Q149-1,"")</f>
        <v/>
      </c>
      <c r="S148" s="9" t="str">
        <f>IFERROR(Inv_SY!M149/Inv_SY!$Q149-1,"")</f>
        <v/>
      </c>
      <c r="T148" s="9" t="str">
        <f>IFERROR(Inv_SY!N149/Inv_SY!$Q149-1,"")</f>
        <v/>
      </c>
      <c r="U148" s="52" t="str">
        <f>IFERROR(Inv_SY!O149/Inv_SY!$Q149-1,"")</f>
        <v/>
      </c>
    </row>
    <row r="149" spans="1:21">
      <c r="A149" s="66" t="s">
        <v>208</v>
      </c>
      <c r="B149" s="66">
        <v>4</v>
      </c>
      <c r="C149" s="66">
        <v>2022</v>
      </c>
      <c r="D149" s="66" t="s">
        <v>209</v>
      </c>
      <c r="E149" s="66" t="s">
        <v>209</v>
      </c>
      <c r="F149" s="70">
        <v>44774</v>
      </c>
      <c r="G149" s="66">
        <f t="shared" si="4"/>
        <v>31</v>
      </c>
      <c r="H149" s="68">
        <f t="shared" si="5"/>
        <v>44799</v>
      </c>
      <c r="I149" s="155">
        <f>_xlfn.XLOOKUP(Table5[[#This Row],[Month Year]],'Modelling New'!D:D,'Modelling New'!N:N)</f>
        <v>10.507</v>
      </c>
      <c r="J149" s="9" t="str">
        <f>IFERROR(Inv_SY!J150/Inv_SY!$P150-1,"")</f>
        <v/>
      </c>
      <c r="K149" s="9" t="str">
        <f>IFERROR(Inv_SY!K150/Inv_SY!$P150-1,"")</f>
        <v/>
      </c>
      <c r="L149" s="9" t="str">
        <f>IFERROR(Inv_SY!L150/Inv_SY!$P150-1,"")</f>
        <v/>
      </c>
      <c r="M149" s="9" t="str">
        <f>IFERROR(Inv_SY!M150/Inv_SY!$P150-1,"")</f>
        <v/>
      </c>
      <c r="N149" s="9" t="str">
        <f>IFERROR(Inv_SY!N150/Inv_SY!$P150-1,"")</f>
        <v/>
      </c>
      <c r="O149" s="9" t="str">
        <f>IFERROR(Inv_SY!O150/Inv_SY!$P150-1,"")</f>
        <v/>
      </c>
      <c r="P149" s="9" t="str">
        <f>IFERROR(Inv_SY!J150/Inv_SY!$Q150-1,"")</f>
        <v/>
      </c>
      <c r="Q149" s="9" t="str">
        <f>IFERROR(Inv_SY!K150/Inv_SY!$Q150-1,"")</f>
        <v/>
      </c>
      <c r="R149" s="9" t="str">
        <f>IFERROR(Inv_SY!L150/Inv_SY!$Q150-1,"")</f>
        <v/>
      </c>
      <c r="S149" s="9" t="str">
        <f>IFERROR(Inv_SY!M150/Inv_SY!$Q150-1,"")</f>
        <v/>
      </c>
      <c r="T149" s="9" t="str">
        <f>IFERROR(Inv_SY!N150/Inv_SY!$Q150-1,"")</f>
        <v/>
      </c>
      <c r="U149" s="52" t="str">
        <f>IFERROR(Inv_SY!O150/Inv_SY!$Q150-1,"")</f>
        <v/>
      </c>
    </row>
    <row r="150" spans="1:21">
      <c r="A150" s="63" t="s">
        <v>208</v>
      </c>
      <c r="B150" s="63">
        <v>4</v>
      </c>
      <c r="C150" s="63">
        <v>2022</v>
      </c>
      <c r="D150" s="63" t="s">
        <v>209</v>
      </c>
      <c r="E150" s="63" t="s">
        <v>209</v>
      </c>
      <c r="F150" s="69">
        <v>44774</v>
      </c>
      <c r="G150" s="63">
        <f t="shared" si="4"/>
        <v>31</v>
      </c>
      <c r="H150" s="65">
        <f t="shared" si="5"/>
        <v>44800</v>
      </c>
      <c r="I150" s="154">
        <f>_xlfn.XLOOKUP(Table5[[#This Row],[Month Year]],'Modelling New'!D:D,'Modelling New'!N:N)</f>
        <v>10.507</v>
      </c>
      <c r="J150" s="9" t="str">
        <f>IFERROR(Inv_SY!J151/Inv_SY!$P151-1,"")</f>
        <v/>
      </c>
      <c r="K150" s="9" t="str">
        <f>IFERROR(Inv_SY!K151/Inv_SY!$P151-1,"")</f>
        <v/>
      </c>
      <c r="L150" s="9" t="str">
        <f>IFERROR(Inv_SY!L151/Inv_SY!$P151-1,"")</f>
        <v/>
      </c>
      <c r="M150" s="9" t="str">
        <f>IFERROR(Inv_SY!M151/Inv_SY!$P151-1,"")</f>
        <v/>
      </c>
      <c r="N150" s="9" t="str">
        <f>IFERROR(Inv_SY!N151/Inv_SY!$P151-1,"")</f>
        <v/>
      </c>
      <c r="O150" s="9" t="str">
        <f>IFERROR(Inv_SY!O151/Inv_SY!$P151-1,"")</f>
        <v/>
      </c>
      <c r="P150" s="9" t="str">
        <f>IFERROR(Inv_SY!J151/Inv_SY!$Q151-1,"")</f>
        <v/>
      </c>
      <c r="Q150" s="9" t="str">
        <f>IFERROR(Inv_SY!K151/Inv_SY!$Q151-1,"")</f>
        <v/>
      </c>
      <c r="R150" s="9" t="str">
        <f>IFERROR(Inv_SY!L151/Inv_SY!$Q151-1,"")</f>
        <v/>
      </c>
      <c r="S150" s="9" t="str">
        <f>IFERROR(Inv_SY!M151/Inv_SY!$Q151-1,"")</f>
        <v/>
      </c>
      <c r="T150" s="9" t="str">
        <f>IFERROR(Inv_SY!N151/Inv_SY!$Q151-1,"")</f>
        <v/>
      </c>
      <c r="U150" s="52" t="str">
        <f>IFERROR(Inv_SY!O151/Inv_SY!$Q151-1,"")</f>
        <v/>
      </c>
    </row>
    <row r="151" spans="1:21">
      <c r="A151" s="66" t="s">
        <v>208</v>
      </c>
      <c r="B151" s="66">
        <v>4</v>
      </c>
      <c r="C151" s="66">
        <v>2022</v>
      </c>
      <c r="D151" s="66" t="s">
        <v>209</v>
      </c>
      <c r="E151" s="66" t="s">
        <v>209</v>
      </c>
      <c r="F151" s="70">
        <v>44774</v>
      </c>
      <c r="G151" s="66">
        <f t="shared" si="4"/>
        <v>31</v>
      </c>
      <c r="H151" s="68">
        <f t="shared" si="5"/>
        <v>44801</v>
      </c>
      <c r="I151" s="155">
        <f>_xlfn.XLOOKUP(Table5[[#This Row],[Month Year]],'Modelling New'!D:D,'Modelling New'!N:N)</f>
        <v>10.507</v>
      </c>
      <c r="J151" s="9" t="str">
        <f>IFERROR(Inv_SY!J152/Inv_SY!$P152-1,"")</f>
        <v/>
      </c>
      <c r="K151" s="9" t="str">
        <f>IFERROR(Inv_SY!K152/Inv_SY!$P152-1,"")</f>
        <v/>
      </c>
      <c r="L151" s="9" t="str">
        <f>IFERROR(Inv_SY!L152/Inv_SY!$P152-1,"")</f>
        <v/>
      </c>
      <c r="M151" s="9" t="str">
        <f>IFERROR(Inv_SY!M152/Inv_SY!$P152-1,"")</f>
        <v/>
      </c>
      <c r="N151" s="9" t="str">
        <f>IFERROR(Inv_SY!N152/Inv_SY!$P152-1,"")</f>
        <v/>
      </c>
      <c r="O151" s="9" t="str">
        <f>IFERROR(Inv_SY!O152/Inv_SY!$P152-1,"")</f>
        <v/>
      </c>
      <c r="P151" s="9" t="str">
        <f>IFERROR(Inv_SY!J152/Inv_SY!$Q152-1,"")</f>
        <v/>
      </c>
      <c r="Q151" s="9" t="str">
        <f>IFERROR(Inv_SY!K152/Inv_SY!$Q152-1,"")</f>
        <v/>
      </c>
      <c r="R151" s="9" t="str">
        <f>IFERROR(Inv_SY!L152/Inv_SY!$Q152-1,"")</f>
        <v/>
      </c>
      <c r="S151" s="9" t="str">
        <f>IFERROR(Inv_SY!M152/Inv_SY!$Q152-1,"")</f>
        <v/>
      </c>
      <c r="T151" s="9" t="str">
        <f>IFERROR(Inv_SY!N152/Inv_SY!$Q152-1,"")</f>
        <v/>
      </c>
      <c r="U151" s="52" t="str">
        <f>IFERROR(Inv_SY!O152/Inv_SY!$Q152-1,"")</f>
        <v/>
      </c>
    </row>
    <row r="152" spans="1:21">
      <c r="A152" s="63" t="s">
        <v>208</v>
      </c>
      <c r="B152" s="63">
        <v>4</v>
      </c>
      <c r="C152" s="63">
        <v>2022</v>
      </c>
      <c r="D152" s="63" t="s">
        <v>209</v>
      </c>
      <c r="E152" s="63" t="s">
        <v>209</v>
      </c>
      <c r="F152" s="69">
        <v>44774</v>
      </c>
      <c r="G152" s="63">
        <f t="shared" si="4"/>
        <v>31</v>
      </c>
      <c r="H152" s="65">
        <f t="shared" si="5"/>
        <v>44802</v>
      </c>
      <c r="I152" s="154">
        <f>_xlfn.XLOOKUP(Table5[[#This Row],[Month Year]],'Modelling New'!D:D,'Modelling New'!N:N)</f>
        <v>10.507</v>
      </c>
      <c r="J152" s="9" t="str">
        <f>IFERROR(Inv_SY!J153/Inv_SY!$P153-1,"")</f>
        <v/>
      </c>
      <c r="K152" s="9" t="str">
        <f>IFERROR(Inv_SY!K153/Inv_SY!$P153-1,"")</f>
        <v/>
      </c>
      <c r="L152" s="9" t="str">
        <f>IFERROR(Inv_SY!L153/Inv_SY!$P153-1,"")</f>
        <v/>
      </c>
      <c r="M152" s="9" t="str">
        <f>IFERROR(Inv_SY!M153/Inv_SY!$P153-1,"")</f>
        <v/>
      </c>
      <c r="N152" s="9" t="str">
        <f>IFERROR(Inv_SY!N153/Inv_SY!$P153-1,"")</f>
        <v/>
      </c>
      <c r="O152" s="9" t="str">
        <f>IFERROR(Inv_SY!O153/Inv_SY!$P153-1,"")</f>
        <v/>
      </c>
      <c r="P152" s="9" t="str">
        <f>IFERROR(Inv_SY!J153/Inv_SY!$Q153-1,"")</f>
        <v/>
      </c>
      <c r="Q152" s="9" t="str">
        <f>IFERROR(Inv_SY!K153/Inv_SY!$Q153-1,"")</f>
        <v/>
      </c>
      <c r="R152" s="9" t="str">
        <f>IFERROR(Inv_SY!L153/Inv_SY!$Q153-1,"")</f>
        <v/>
      </c>
      <c r="S152" s="9" t="str">
        <f>IFERROR(Inv_SY!M153/Inv_SY!$Q153-1,"")</f>
        <v/>
      </c>
      <c r="T152" s="9" t="str">
        <f>IFERROR(Inv_SY!N153/Inv_SY!$Q153-1,"")</f>
        <v/>
      </c>
      <c r="U152" s="52" t="str">
        <f>IFERROR(Inv_SY!O153/Inv_SY!$Q153-1,"")</f>
        <v/>
      </c>
    </row>
    <row r="153" spans="1:21">
      <c r="A153" s="66" t="s">
        <v>208</v>
      </c>
      <c r="B153" s="66">
        <v>4</v>
      </c>
      <c r="C153" s="66">
        <v>2022</v>
      </c>
      <c r="D153" s="66" t="s">
        <v>209</v>
      </c>
      <c r="E153" s="66" t="s">
        <v>209</v>
      </c>
      <c r="F153" s="70">
        <v>44774</v>
      </c>
      <c r="G153" s="66">
        <f t="shared" si="4"/>
        <v>31</v>
      </c>
      <c r="H153" s="68">
        <f t="shared" si="5"/>
        <v>44803</v>
      </c>
      <c r="I153" s="155">
        <f>_xlfn.XLOOKUP(Table5[[#This Row],[Month Year]],'Modelling New'!D:D,'Modelling New'!N:N)</f>
        <v>10.507</v>
      </c>
      <c r="J153" s="9" t="str">
        <f>IFERROR(Inv_SY!J154/Inv_SY!$P154-1,"")</f>
        <v/>
      </c>
      <c r="K153" s="9" t="str">
        <f>IFERROR(Inv_SY!K154/Inv_SY!$P154-1,"")</f>
        <v/>
      </c>
      <c r="L153" s="9" t="str">
        <f>IFERROR(Inv_SY!L154/Inv_SY!$P154-1,"")</f>
        <v/>
      </c>
      <c r="M153" s="9" t="str">
        <f>IFERROR(Inv_SY!M154/Inv_SY!$P154-1,"")</f>
        <v/>
      </c>
      <c r="N153" s="9" t="str">
        <f>IFERROR(Inv_SY!N154/Inv_SY!$P154-1,"")</f>
        <v/>
      </c>
      <c r="O153" s="9" t="str">
        <f>IFERROR(Inv_SY!O154/Inv_SY!$P154-1,"")</f>
        <v/>
      </c>
      <c r="P153" s="9" t="str">
        <f>IFERROR(Inv_SY!J154/Inv_SY!$Q154-1,"")</f>
        <v/>
      </c>
      <c r="Q153" s="9" t="str">
        <f>IFERROR(Inv_SY!K154/Inv_SY!$Q154-1,"")</f>
        <v/>
      </c>
      <c r="R153" s="9" t="str">
        <f>IFERROR(Inv_SY!L154/Inv_SY!$Q154-1,"")</f>
        <v/>
      </c>
      <c r="S153" s="9" t="str">
        <f>IFERROR(Inv_SY!M154/Inv_SY!$Q154-1,"")</f>
        <v/>
      </c>
      <c r="T153" s="9" t="str">
        <f>IFERROR(Inv_SY!N154/Inv_SY!$Q154-1,"")</f>
        <v/>
      </c>
      <c r="U153" s="52" t="str">
        <f>IFERROR(Inv_SY!O154/Inv_SY!$Q154-1,"")</f>
        <v/>
      </c>
    </row>
    <row r="154" spans="1:21">
      <c r="A154" s="63" t="s">
        <v>208</v>
      </c>
      <c r="B154" s="63">
        <v>4</v>
      </c>
      <c r="C154" s="63">
        <v>2022</v>
      </c>
      <c r="D154" s="63" t="s">
        <v>209</v>
      </c>
      <c r="E154" s="63" t="s">
        <v>209</v>
      </c>
      <c r="F154" s="69">
        <v>44774</v>
      </c>
      <c r="G154" s="63">
        <f t="shared" si="4"/>
        <v>31</v>
      </c>
      <c r="H154" s="65">
        <f t="shared" si="5"/>
        <v>44804</v>
      </c>
      <c r="I154" s="154">
        <f>_xlfn.XLOOKUP(Table5[[#This Row],[Month Year]],'Modelling New'!D:D,'Modelling New'!N:N)</f>
        <v>10.507</v>
      </c>
      <c r="J154" s="9" t="str">
        <f>IFERROR(Inv_SY!J155/Inv_SY!$P155-1,"")</f>
        <v/>
      </c>
      <c r="K154" s="9" t="str">
        <f>IFERROR(Inv_SY!K155/Inv_SY!$P155-1,"")</f>
        <v/>
      </c>
      <c r="L154" s="9" t="str">
        <f>IFERROR(Inv_SY!L155/Inv_SY!$P155-1,"")</f>
        <v/>
      </c>
      <c r="M154" s="9" t="str">
        <f>IFERROR(Inv_SY!M155/Inv_SY!$P155-1,"")</f>
        <v/>
      </c>
      <c r="N154" s="9" t="str">
        <f>IFERROR(Inv_SY!N155/Inv_SY!$P155-1,"")</f>
        <v/>
      </c>
      <c r="O154" s="9" t="str">
        <f>IFERROR(Inv_SY!O155/Inv_SY!$P155-1,"")</f>
        <v/>
      </c>
      <c r="P154" s="9" t="str">
        <f>IFERROR(Inv_SY!J155/Inv_SY!$Q155-1,"")</f>
        <v/>
      </c>
      <c r="Q154" s="9" t="str">
        <f>IFERROR(Inv_SY!K155/Inv_SY!$Q155-1,"")</f>
        <v/>
      </c>
      <c r="R154" s="9" t="str">
        <f>IFERROR(Inv_SY!L155/Inv_SY!$Q155-1,"")</f>
        <v/>
      </c>
      <c r="S154" s="9" t="str">
        <f>IFERROR(Inv_SY!M155/Inv_SY!$Q155-1,"")</f>
        <v/>
      </c>
      <c r="T154" s="9" t="str">
        <f>IFERROR(Inv_SY!N155/Inv_SY!$Q155-1,"")</f>
        <v/>
      </c>
      <c r="U154" s="52" t="str">
        <f>IFERROR(Inv_SY!O155/Inv_SY!$Q155-1,"")</f>
        <v/>
      </c>
    </row>
    <row r="155" spans="1:21">
      <c r="A155" s="66" t="s">
        <v>208</v>
      </c>
      <c r="B155" s="66">
        <v>4</v>
      </c>
      <c r="C155" s="66">
        <v>2022</v>
      </c>
      <c r="D155" s="66" t="s">
        <v>209</v>
      </c>
      <c r="E155" s="66" t="s">
        <v>209</v>
      </c>
      <c r="F155" s="70">
        <v>44805</v>
      </c>
      <c r="G155" s="66">
        <f t="shared" si="4"/>
        <v>30</v>
      </c>
      <c r="H155" s="68">
        <f t="shared" si="5"/>
        <v>44805</v>
      </c>
      <c r="I155" s="155">
        <f>_xlfn.XLOOKUP(Table5[[#This Row],[Month Year]],'Modelling New'!D:D,'Modelling New'!N:N)</f>
        <v>10.507</v>
      </c>
      <c r="J155" s="9" t="str">
        <f>IFERROR(Inv_SY!J156/Inv_SY!$P156-1,"")</f>
        <v/>
      </c>
      <c r="K155" s="9" t="str">
        <f>IFERROR(Inv_SY!K156/Inv_SY!$P156-1,"")</f>
        <v/>
      </c>
      <c r="L155" s="9" t="str">
        <f>IFERROR(Inv_SY!L156/Inv_SY!$P156-1,"")</f>
        <v/>
      </c>
      <c r="M155" s="9" t="str">
        <f>IFERROR(Inv_SY!M156/Inv_SY!$P156-1,"")</f>
        <v/>
      </c>
      <c r="N155" s="9" t="str">
        <f>IFERROR(Inv_SY!N156/Inv_SY!$P156-1,"")</f>
        <v/>
      </c>
      <c r="O155" s="9" t="str">
        <f>IFERROR(Inv_SY!O156/Inv_SY!$P156-1,"")</f>
        <v/>
      </c>
      <c r="P155" s="9" t="str">
        <f>IFERROR(Inv_SY!J156/Inv_SY!$Q156-1,"")</f>
        <v/>
      </c>
      <c r="Q155" s="9" t="str">
        <f>IFERROR(Inv_SY!K156/Inv_SY!$Q156-1,"")</f>
        <v/>
      </c>
      <c r="R155" s="9" t="str">
        <f>IFERROR(Inv_SY!L156/Inv_SY!$Q156-1,"")</f>
        <v/>
      </c>
      <c r="S155" s="9" t="str">
        <f>IFERROR(Inv_SY!M156/Inv_SY!$Q156-1,"")</f>
        <v/>
      </c>
      <c r="T155" s="9" t="str">
        <f>IFERROR(Inv_SY!N156/Inv_SY!$Q156-1,"")</f>
        <v/>
      </c>
      <c r="U155" s="52" t="str">
        <f>IFERROR(Inv_SY!O156/Inv_SY!$Q156-1,"")</f>
        <v/>
      </c>
    </row>
    <row r="156" spans="1:21">
      <c r="A156" s="63" t="s">
        <v>208</v>
      </c>
      <c r="B156" s="63">
        <v>4</v>
      </c>
      <c r="C156" s="63">
        <v>2022</v>
      </c>
      <c r="D156" s="63" t="s">
        <v>209</v>
      </c>
      <c r="E156" s="63" t="s">
        <v>209</v>
      </c>
      <c r="F156" s="69">
        <v>44805</v>
      </c>
      <c r="G156" s="63">
        <f t="shared" si="4"/>
        <v>30</v>
      </c>
      <c r="H156" s="65">
        <f t="shared" si="5"/>
        <v>44806</v>
      </c>
      <c r="I156" s="154">
        <f>_xlfn.XLOOKUP(Table5[[#This Row],[Month Year]],'Modelling New'!D:D,'Modelling New'!N:N)</f>
        <v>10.507</v>
      </c>
      <c r="J156" s="9" t="str">
        <f>IFERROR(Inv_SY!J157/Inv_SY!$P157-1,"")</f>
        <v/>
      </c>
      <c r="K156" s="9" t="str">
        <f>IFERROR(Inv_SY!K157/Inv_SY!$P157-1,"")</f>
        <v/>
      </c>
      <c r="L156" s="9" t="str">
        <f>IFERROR(Inv_SY!L157/Inv_SY!$P157-1,"")</f>
        <v/>
      </c>
      <c r="M156" s="9" t="str">
        <f>IFERROR(Inv_SY!M157/Inv_SY!$P157-1,"")</f>
        <v/>
      </c>
      <c r="N156" s="9" t="str">
        <f>IFERROR(Inv_SY!N157/Inv_SY!$P157-1,"")</f>
        <v/>
      </c>
      <c r="O156" s="9" t="str">
        <f>IFERROR(Inv_SY!O157/Inv_SY!$P157-1,"")</f>
        <v/>
      </c>
      <c r="P156" s="9" t="str">
        <f>IFERROR(Inv_SY!J157/Inv_SY!$Q157-1,"")</f>
        <v/>
      </c>
      <c r="Q156" s="9" t="str">
        <f>IFERROR(Inv_SY!K157/Inv_SY!$Q157-1,"")</f>
        <v/>
      </c>
      <c r="R156" s="9" t="str">
        <f>IFERROR(Inv_SY!L157/Inv_SY!$Q157-1,"")</f>
        <v/>
      </c>
      <c r="S156" s="9" t="str">
        <f>IFERROR(Inv_SY!M157/Inv_SY!$Q157-1,"")</f>
        <v/>
      </c>
      <c r="T156" s="9" t="str">
        <f>IFERROR(Inv_SY!N157/Inv_SY!$Q157-1,"")</f>
        <v/>
      </c>
      <c r="U156" s="52" t="str">
        <f>IFERROR(Inv_SY!O157/Inv_SY!$Q157-1,"")</f>
        <v/>
      </c>
    </row>
    <row r="157" spans="1:21">
      <c r="A157" s="66" t="s">
        <v>208</v>
      </c>
      <c r="B157" s="66">
        <v>4</v>
      </c>
      <c r="C157" s="66">
        <v>2022</v>
      </c>
      <c r="D157" s="66" t="s">
        <v>209</v>
      </c>
      <c r="E157" s="66" t="s">
        <v>209</v>
      </c>
      <c r="F157" s="70">
        <v>44805</v>
      </c>
      <c r="G157" s="66">
        <f t="shared" si="4"/>
        <v>30</v>
      </c>
      <c r="H157" s="68">
        <f t="shared" si="5"/>
        <v>44807</v>
      </c>
      <c r="I157" s="155">
        <f>_xlfn.XLOOKUP(Table5[[#This Row],[Month Year]],'Modelling New'!D:D,'Modelling New'!N:N)</f>
        <v>10.507</v>
      </c>
      <c r="J157" s="9" t="str">
        <f>IFERROR(Inv_SY!J158/Inv_SY!$P158-1,"")</f>
        <v/>
      </c>
      <c r="K157" s="9" t="str">
        <f>IFERROR(Inv_SY!K158/Inv_SY!$P158-1,"")</f>
        <v/>
      </c>
      <c r="L157" s="9" t="str">
        <f>IFERROR(Inv_SY!L158/Inv_SY!$P158-1,"")</f>
        <v/>
      </c>
      <c r="M157" s="9" t="str">
        <f>IFERROR(Inv_SY!M158/Inv_SY!$P158-1,"")</f>
        <v/>
      </c>
      <c r="N157" s="9" t="str">
        <f>IFERROR(Inv_SY!N158/Inv_SY!$P158-1,"")</f>
        <v/>
      </c>
      <c r="O157" s="9" t="str">
        <f>IFERROR(Inv_SY!O158/Inv_SY!$P158-1,"")</f>
        <v/>
      </c>
      <c r="P157" s="9" t="str">
        <f>IFERROR(Inv_SY!J158/Inv_SY!$Q158-1,"")</f>
        <v/>
      </c>
      <c r="Q157" s="9" t="str">
        <f>IFERROR(Inv_SY!K158/Inv_SY!$Q158-1,"")</f>
        <v/>
      </c>
      <c r="R157" s="9" t="str">
        <f>IFERROR(Inv_SY!L158/Inv_SY!$Q158-1,"")</f>
        <v/>
      </c>
      <c r="S157" s="9" t="str">
        <f>IFERROR(Inv_SY!M158/Inv_SY!$Q158-1,"")</f>
        <v/>
      </c>
      <c r="T157" s="9" t="str">
        <f>IFERROR(Inv_SY!N158/Inv_SY!$Q158-1,"")</f>
        <v/>
      </c>
      <c r="U157" s="52" t="str">
        <f>IFERROR(Inv_SY!O158/Inv_SY!$Q158-1,"")</f>
        <v/>
      </c>
    </row>
    <row r="158" spans="1:21">
      <c r="A158" s="63" t="s">
        <v>208</v>
      </c>
      <c r="B158" s="63">
        <v>4</v>
      </c>
      <c r="C158" s="63">
        <v>2022</v>
      </c>
      <c r="D158" s="63" t="s">
        <v>209</v>
      </c>
      <c r="E158" s="63" t="s">
        <v>209</v>
      </c>
      <c r="F158" s="69">
        <v>44805</v>
      </c>
      <c r="G158" s="63">
        <f t="shared" si="4"/>
        <v>30</v>
      </c>
      <c r="H158" s="65">
        <f t="shared" si="5"/>
        <v>44808</v>
      </c>
      <c r="I158" s="154">
        <f>_xlfn.XLOOKUP(Table5[[#This Row],[Month Year]],'Modelling New'!D:D,'Modelling New'!N:N)</f>
        <v>10.507</v>
      </c>
      <c r="J158" s="9" t="str">
        <f>IFERROR(Inv_SY!J159/Inv_SY!$P159-1,"")</f>
        <v/>
      </c>
      <c r="K158" s="9" t="str">
        <f>IFERROR(Inv_SY!K159/Inv_SY!$P159-1,"")</f>
        <v/>
      </c>
      <c r="L158" s="9" t="str">
        <f>IFERROR(Inv_SY!L159/Inv_SY!$P159-1,"")</f>
        <v/>
      </c>
      <c r="M158" s="9" t="str">
        <f>IFERROR(Inv_SY!M159/Inv_SY!$P159-1,"")</f>
        <v/>
      </c>
      <c r="N158" s="9" t="str">
        <f>IFERROR(Inv_SY!N159/Inv_SY!$P159-1,"")</f>
        <v/>
      </c>
      <c r="O158" s="9" t="str">
        <f>IFERROR(Inv_SY!O159/Inv_SY!$P159-1,"")</f>
        <v/>
      </c>
      <c r="P158" s="9" t="str">
        <f>IFERROR(Inv_SY!J159/Inv_SY!$Q159-1,"")</f>
        <v/>
      </c>
      <c r="Q158" s="9" t="str">
        <f>IFERROR(Inv_SY!K159/Inv_SY!$Q159-1,"")</f>
        <v/>
      </c>
      <c r="R158" s="9" t="str">
        <f>IFERROR(Inv_SY!L159/Inv_SY!$Q159-1,"")</f>
        <v/>
      </c>
      <c r="S158" s="9" t="str">
        <f>IFERROR(Inv_SY!M159/Inv_SY!$Q159-1,"")</f>
        <v/>
      </c>
      <c r="T158" s="9" t="str">
        <f>IFERROR(Inv_SY!N159/Inv_SY!$Q159-1,"")</f>
        <v/>
      </c>
      <c r="U158" s="52" t="str">
        <f>IFERROR(Inv_SY!O159/Inv_SY!$Q159-1,"")</f>
        <v/>
      </c>
    </row>
    <row r="159" spans="1:21">
      <c r="A159" s="66" t="s">
        <v>208</v>
      </c>
      <c r="B159" s="66">
        <v>4</v>
      </c>
      <c r="C159" s="66">
        <v>2022</v>
      </c>
      <c r="D159" s="66" t="s">
        <v>209</v>
      </c>
      <c r="E159" s="66" t="s">
        <v>209</v>
      </c>
      <c r="F159" s="70">
        <v>44805</v>
      </c>
      <c r="G159" s="66">
        <f t="shared" si="4"/>
        <v>30</v>
      </c>
      <c r="H159" s="68">
        <f t="shared" si="5"/>
        <v>44809</v>
      </c>
      <c r="I159" s="155">
        <f>_xlfn.XLOOKUP(Table5[[#This Row],[Month Year]],'Modelling New'!D:D,'Modelling New'!N:N)</f>
        <v>10.507</v>
      </c>
      <c r="J159" s="9" t="str">
        <f>IFERROR(Inv_SY!J160/Inv_SY!$P160-1,"")</f>
        <v/>
      </c>
      <c r="K159" s="9" t="str">
        <f>IFERROR(Inv_SY!K160/Inv_SY!$P160-1,"")</f>
        <v/>
      </c>
      <c r="L159" s="9" t="str">
        <f>IFERROR(Inv_SY!L160/Inv_SY!$P160-1,"")</f>
        <v/>
      </c>
      <c r="M159" s="9" t="str">
        <f>IFERROR(Inv_SY!M160/Inv_SY!$P160-1,"")</f>
        <v/>
      </c>
      <c r="N159" s="9" t="str">
        <f>IFERROR(Inv_SY!N160/Inv_SY!$P160-1,"")</f>
        <v/>
      </c>
      <c r="O159" s="9" t="str">
        <f>IFERROR(Inv_SY!O160/Inv_SY!$P160-1,"")</f>
        <v/>
      </c>
      <c r="P159" s="9" t="str">
        <f>IFERROR(Inv_SY!J160/Inv_SY!$Q160-1,"")</f>
        <v/>
      </c>
      <c r="Q159" s="9" t="str">
        <f>IFERROR(Inv_SY!K160/Inv_SY!$Q160-1,"")</f>
        <v/>
      </c>
      <c r="R159" s="9" t="str">
        <f>IFERROR(Inv_SY!L160/Inv_SY!$Q160-1,"")</f>
        <v/>
      </c>
      <c r="S159" s="9" t="str">
        <f>IFERROR(Inv_SY!M160/Inv_SY!$Q160-1,"")</f>
        <v/>
      </c>
      <c r="T159" s="9" t="str">
        <f>IFERROR(Inv_SY!N160/Inv_SY!$Q160-1,"")</f>
        <v/>
      </c>
      <c r="U159" s="52" t="str">
        <f>IFERROR(Inv_SY!O160/Inv_SY!$Q160-1,"")</f>
        <v/>
      </c>
    </row>
    <row r="160" spans="1:21">
      <c r="A160" s="63" t="s">
        <v>208</v>
      </c>
      <c r="B160" s="63">
        <v>4</v>
      </c>
      <c r="C160" s="63">
        <v>2022</v>
      </c>
      <c r="D160" s="63" t="s">
        <v>209</v>
      </c>
      <c r="E160" s="63" t="s">
        <v>209</v>
      </c>
      <c r="F160" s="69">
        <v>44805</v>
      </c>
      <c r="G160" s="63">
        <f t="shared" si="4"/>
        <v>30</v>
      </c>
      <c r="H160" s="65">
        <f t="shared" si="5"/>
        <v>44810</v>
      </c>
      <c r="I160" s="154">
        <f>_xlfn.XLOOKUP(Table5[[#This Row],[Month Year]],'Modelling New'!D:D,'Modelling New'!N:N)</f>
        <v>10.507</v>
      </c>
      <c r="J160" s="9" t="str">
        <f>IFERROR(Inv_SY!J161/Inv_SY!$P161-1,"")</f>
        <v/>
      </c>
      <c r="K160" s="9" t="str">
        <f>IFERROR(Inv_SY!K161/Inv_SY!$P161-1,"")</f>
        <v/>
      </c>
      <c r="L160" s="9" t="str">
        <f>IFERROR(Inv_SY!L161/Inv_SY!$P161-1,"")</f>
        <v/>
      </c>
      <c r="M160" s="9" t="str">
        <f>IFERROR(Inv_SY!M161/Inv_SY!$P161-1,"")</f>
        <v/>
      </c>
      <c r="N160" s="9" t="str">
        <f>IFERROR(Inv_SY!N161/Inv_SY!$P161-1,"")</f>
        <v/>
      </c>
      <c r="O160" s="9" t="str">
        <f>IFERROR(Inv_SY!O161/Inv_SY!$P161-1,"")</f>
        <v/>
      </c>
      <c r="P160" s="9" t="str">
        <f>IFERROR(Inv_SY!J161/Inv_SY!$Q161-1,"")</f>
        <v/>
      </c>
      <c r="Q160" s="9" t="str">
        <f>IFERROR(Inv_SY!K161/Inv_SY!$Q161-1,"")</f>
        <v/>
      </c>
      <c r="R160" s="9" t="str">
        <f>IFERROR(Inv_SY!L161/Inv_SY!$Q161-1,"")</f>
        <v/>
      </c>
      <c r="S160" s="9" t="str">
        <f>IFERROR(Inv_SY!M161/Inv_SY!$Q161-1,"")</f>
        <v/>
      </c>
      <c r="T160" s="9" t="str">
        <f>IFERROR(Inv_SY!N161/Inv_SY!$Q161-1,"")</f>
        <v/>
      </c>
      <c r="U160" s="52" t="str">
        <f>IFERROR(Inv_SY!O161/Inv_SY!$Q161-1,"")</f>
        <v/>
      </c>
    </row>
    <row r="161" spans="1:21">
      <c r="A161" s="66" t="s">
        <v>208</v>
      </c>
      <c r="B161" s="66">
        <v>4</v>
      </c>
      <c r="C161" s="66">
        <v>2022</v>
      </c>
      <c r="D161" s="66" t="s">
        <v>209</v>
      </c>
      <c r="E161" s="66" t="s">
        <v>209</v>
      </c>
      <c r="F161" s="70">
        <v>44805</v>
      </c>
      <c r="G161" s="66">
        <f t="shared" si="4"/>
        <v>30</v>
      </c>
      <c r="H161" s="68">
        <f t="shared" si="5"/>
        <v>44811</v>
      </c>
      <c r="I161" s="155">
        <f>_xlfn.XLOOKUP(Table5[[#This Row],[Month Year]],'Modelling New'!D:D,'Modelling New'!N:N)</f>
        <v>10.507</v>
      </c>
      <c r="J161" s="9" t="str">
        <f>IFERROR(Inv_SY!J162/Inv_SY!$P162-1,"")</f>
        <v/>
      </c>
      <c r="K161" s="9" t="str">
        <f>IFERROR(Inv_SY!K162/Inv_SY!$P162-1,"")</f>
        <v/>
      </c>
      <c r="L161" s="9" t="str">
        <f>IFERROR(Inv_SY!L162/Inv_SY!$P162-1,"")</f>
        <v/>
      </c>
      <c r="M161" s="9" t="str">
        <f>IFERROR(Inv_SY!M162/Inv_SY!$P162-1,"")</f>
        <v/>
      </c>
      <c r="N161" s="9" t="str">
        <f>IFERROR(Inv_SY!N162/Inv_SY!$P162-1,"")</f>
        <v/>
      </c>
      <c r="O161" s="9" t="str">
        <f>IFERROR(Inv_SY!O162/Inv_SY!$P162-1,"")</f>
        <v/>
      </c>
      <c r="P161" s="9" t="str">
        <f>IFERROR(Inv_SY!J162/Inv_SY!$Q162-1,"")</f>
        <v/>
      </c>
      <c r="Q161" s="9" t="str">
        <f>IFERROR(Inv_SY!K162/Inv_SY!$Q162-1,"")</f>
        <v/>
      </c>
      <c r="R161" s="9" t="str">
        <f>IFERROR(Inv_SY!L162/Inv_SY!$Q162-1,"")</f>
        <v/>
      </c>
      <c r="S161" s="9" t="str">
        <f>IFERROR(Inv_SY!M162/Inv_SY!$Q162-1,"")</f>
        <v/>
      </c>
      <c r="T161" s="9" t="str">
        <f>IFERROR(Inv_SY!N162/Inv_SY!$Q162-1,"")</f>
        <v/>
      </c>
      <c r="U161" s="52" t="str">
        <f>IFERROR(Inv_SY!O162/Inv_SY!$Q162-1,"")</f>
        <v/>
      </c>
    </row>
    <row r="162" spans="1:21">
      <c r="A162" s="63" t="s">
        <v>208</v>
      </c>
      <c r="B162" s="63">
        <v>4</v>
      </c>
      <c r="C162" s="63">
        <v>2022</v>
      </c>
      <c r="D162" s="63" t="s">
        <v>209</v>
      </c>
      <c r="E162" s="63" t="s">
        <v>209</v>
      </c>
      <c r="F162" s="69">
        <v>44805</v>
      </c>
      <c r="G162" s="63">
        <f t="shared" si="4"/>
        <v>30</v>
      </c>
      <c r="H162" s="65">
        <f t="shared" si="5"/>
        <v>44812</v>
      </c>
      <c r="I162" s="154">
        <f>_xlfn.XLOOKUP(Table5[[#This Row],[Month Year]],'Modelling New'!D:D,'Modelling New'!N:N)</f>
        <v>10.507</v>
      </c>
      <c r="J162" s="9" t="str">
        <f>IFERROR(Inv_SY!J163/Inv_SY!$P163-1,"")</f>
        <v/>
      </c>
      <c r="K162" s="9" t="str">
        <f>IFERROR(Inv_SY!K163/Inv_SY!$P163-1,"")</f>
        <v/>
      </c>
      <c r="L162" s="9" t="str">
        <f>IFERROR(Inv_SY!L163/Inv_SY!$P163-1,"")</f>
        <v/>
      </c>
      <c r="M162" s="9" t="str">
        <f>IFERROR(Inv_SY!M163/Inv_SY!$P163-1,"")</f>
        <v/>
      </c>
      <c r="N162" s="9" t="str">
        <f>IFERROR(Inv_SY!N163/Inv_SY!$P163-1,"")</f>
        <v/>
      </c>
      <c r="O162" s="9" t="str">
        <f>IFERROR(Inv_SY!O163/Inv_SY!$P163-1,"")</f>
        <v/>
      </c>
      <c r="P162" s="9" t="str">
        <f>IFERROR(Inv_SY!J163/Inv_SY!$Q163-1,"")</f>
        <v/>
      </c>
      <c r="Q162" s="9" t="str">
        <f>IFERROR(Inv_SY!K163/Inv_SY!$Q163-1,"")</f>
        <v/>
      </c>
      <c r="R162" s="9" t="str">
        <f>IFERROR(Inv_SY!L163/Inv_SY!$Q163-1,"")</f>
        <v/>
      </c>
      <c r="S162" s="9" t="str">
        <f>IFERROR(Inv_SY!M163/Inv_SY!$Q163-1,"")</f>
        <v/>
      </c>
      <c r="T162" s="9" t="str">
        <f>IFERROR(Inv_SY!N163/Inv_SY!$Q163-1,"")</f>
        <v/>
      </c>
      <c r="U162" s="52" t="str">
        <f>IFERROR(Inv_SY!O163/Inv_SY!$Q163-1,"")</f>
        <v/>
      </c>
    </row>
    <row r="163" spans="1:21">
      <c r="A163" s="66" t="s">
        <v>208</v>
      </c>
      <c r="B163" s="66">
        <v>4</v>
      </c>
      <c r="C163" s="66">
        <v>2022</v>
      </c>
      <c r="D163" s="66" t="s">
        <v>209</v>
      </c>
      <c r="E163" s="66" t="s">
        <v>209</v>
      </c>
      <c r="F163" s="70">
        <v>44805</v>
      </c>
      <c r="G163" s="66">
        <f t="shared" si="4"/>
        <v>30</v>
      </c>
      <c r="H163" s="68">
        <f t="shared" si="5"/>
        <v>44813</v>
      </c>
      <c r="I163" s="155">
        <f>_xlfn.XLOOKUP(Table5[[#This Row],[Month Year]],'Modelling New'!D:D,'Modelling New'!N:N)</f>
        <v>10.507</v>
      </c>
      <c r="J163" s="9" t="str">
        <f>IFERROR(Inv_SY!J164/Inv_SY!$P164-1,"")</f>
        <v/>
      </c>
      <c r="K163" s="9" t="str">
        <f>IFERROR(Inv_SY!K164/Inv_SY!$P164-1,"")</f>
        <v/>
      </c>
      <c r="L163" s="9" t="str">
        <f>IFERROR(Inv_SY!L164/Inv_SY!$P164-1,"")</f>
        <v/>
      </c>
      <c r="M163" s="9" t="str">
        <f>IFERROR(Inv_SY!M164/Inv_SY!$P164-1,"")</f>
        <v/>
      </c>
      <c r="N163" s="9" t="str">
        <f>IFERROR(Inv_SY!N164/Inv_SY!$P164-1,"")</f>
        <v/>
      </c>
      <c r="O163" s="9" t="str">
        <f>IFERROR(Inv_SY!O164/Inv_SY!$P164-1,"")</f>
        <v/>
      </c>
      <c r="P163" s="9" t="str">
        <f>IFERROR(Inv_SY!J164/Inv_SY!$Q164-1,"")</f>
        <v/>
      </c>
      <c r="Q163" s="9" t="str">
        <f>IFERROR(Inv_SY!K164/Inv_SY!$Q164-1,"")</f>
        <v/>
      </c>
      <c r="R163" s="9" t="str">
        <f>IFERROR(Inv_SY!L164/Inv_SY!$Q164-1,"")</f>
        <v/>
      </c>
      <c r="S163" s="9" t="str">
        <f>IFERROR(Inv_SY!M164/Inv_SY!$Q164-1,"")</f>
        <v/>
      </c>
      <c r="T163" s="9" t="str">
        <f>IFERROR(Inv_SY!N164/Inv_SY!$Q164-1,"")</f>
        <v/>
      </c>
      <c r="U163" s="52" t="str">
        <f>IFERROR(Inv_SY!O164/Inv_SY!$Q164-1,"")</f>
        <v/>
      </c>
    </row>
    <row r="164" spans="1:21">
      <c r="A164" s="63" t="s">
        <v>208</v>
      </c>
      <c r="B164" s="63">
        <v>4</v>
      </c>
      <c r="C164" s="63">
        <v>2022</v>
      </c>
      <c r="D164" s="63" t="s">
        <v>209</v>
      </c>
      <c r="E164" s="63" t="s">
        <v>209</v>
      </c>
      <c r="F164" s="69">
        <v>44805</v>
      </c>
      <c r="G164" s="63">
        <f t="shared" si="4"/>
        <v>30</v>
      </c>
      <c r="H164" s="65">
        <f t="shared" si="5"/>
        <v>44814</v>
      </c>
      <c r="I164" s="154">
        <f>_xlfn.XLOOKUP(Table5[[#This Row],[Month Year]],'Modelling New'!D:D,'Modelling New'!N:N)</f>
        <v>10.507</v>
      </c>
      <c r="J164" s="9" t="str">
        <f>IFERROR(Inv_SY!J165/Inv_SY!$P165-1,"")</f>
        <v/>
      </c>
      <c r="K164" s="9" t="str">
        <f>IFERROR(Inv_SY!K165/Inv_SY!$P165-1,"")</f>
        <v/>
      </c>
      <c r="L164" s="9" t="str">
        <f>IFERROR(Inv_SY!L165/Inv_SY!$P165-1,"")</f>
        <v/>
      </c>
      <c r="M164" s="9" t="str">
        <f>IFERROR(Inv_SY!M165/Inv_SY!$P165-1,"")</f>
        <v/>
      </c>
      <c r="N164" s="9" t="str">
        <f>IFERROR(Inv_SY!N165/Inv_SY!$P165-1,"")</f>
        <v/>
      </c>
      <c r="O164" s="9" t="str">
        <f>IFERROR(Inv_SY!O165/Inv_SY!$P165-1,"")</f>
        <v/>
      </c>
      <c r="P164" s="9" t="str">
        <f>IFERROR(Inv_SY!J165/Inv_SY!$Q165-1,"")</f>
        <v/>
      </c>
      <c r="Q164" s="9" t="str">
        <f>IFERROR(Inv_SY!K165/Inv_SY!$Q165-1,"")</f>
        <v/>
      </c>
      <c r="R164" s="9" t="str">
        <f>IFERROR(Inv_SY!L165/Inv_SY!$Q165-1,"")</f>
        <v/>
      </c>
      <c r="S164" s="9" t="str">
        <f>IFERROR(Inv_SY!M165/Inv_SY!$Q165-1,"")</f>
        <v/>
      </c>
      <c r="T164" s="9" t="str">
        <f>IFERROR(Inv_SY!N165/Inv_SY!$Q165-1,"")</f>
        <v/>
      </c>
      <c r="U164" s="52" t="str">
        <f>IFERROR(Inv_SY!O165/Inv_SY!$Q165-1,"")</f>
        <v/>
      </c>
    </row>
    <row r="165" spans="1:21">
      <c r="A165" s="66" t="s">
        <v>208</v>
      </c>
      <c r="B165" s="66">
        <v>4</v>
      </c>
      <c r="C165" s="66">
        <v>2022</v>
      </c>
      <c r="D165" s="66" t="s">
        <v>209</v>
      </c>
      <c r="E165" s="66" t="s">
        <v>209</v>
      </c>
      <c r="F165" s="70">
        <v>44805</v>
      </c>
      <c r="G165" s="66">
        <f t="shared" si="4"/>
        <v>30</v>
      </c>
      <c r="H165" s="68">
        <f t="shared" si="5"/>
        <v>44815</v>
      </c>
      <c r="I165" s="155">
        <f>_xlfn.XLOOKUP(Table5[[#This Row],[Month Year]],'Modelling New'!D:D,'Modelling New'!N:N)</f>
        <v>10.507</v>
      </c>
      <c r="J165" s="9" t="str">
        <f>IFERROR(Inv_SY!J166/Inv_SY!$P166-1,"")</f>
        <v/>
      </c>
      <c r="K165" s="9" t="str">
        <f>IFERROR(Inv_SY!K166/Inv_SY!$P166-1,"")</f>
        <v/>
      </c>
      <c r="L165" s="9" t="str">
        <f>IFERROR(Inv_SY!L166/Inv_SY!$P166-1,"")</f>
        <v/>
      </c>
      <c r="M165" s="9" t="str">
        <f>IFERROR(Inv_SY!M166/Inv_SY!$P166-1,"")</f>
        <v/>
      </c>
      <c r="N165" s="9" t="str">
        <f>IFERROR(Inv_SY!N166/Inv_SY!$P166-1,"")</f>
        <v/>
      </c>
      <c r="O165" s="9" t="str">
        <f>IFERROR(Inv_SY!O166/Inv_SY!$P166-1,"")</f>
        <v/>
      </c>
      <c r="P165" s="9" t="str">
        <f>IFERROR(Inv_SY!J166/Inv_SY!$Q166-1,"")</f>
        <v/>
      </c>
      <c r="Q165" s="9" t="str">
        <f>IFERROR(Inv_SY!K166/Inv_SY!$Q166-1,"")</f>
        <v/>
      </c>
      <c r="R165" s="9" t="str">
        <f>IFERROR(Inv_SY!L166/Inv_SY!$Q166-1,"")</f>
        <v/>
      </c>
      <c r="S165" s="9" t="str">
        <f>IFERROR(Inv_SY!M166/Inv_SY!$Q166-1,"")</f>
        <v/>
      </c>
      <c r="T165" s="9" t="str">
        <f>IFERROR(Inv_SY!N166/Inv_SY!$Q166-1,"")</f>
        <v/>
      </c>
      <c r="U165" s="52" t="str">
        <f>IFERROR(Inv_SY!O166/Inv_SY!$Q166-1,"")</f>
        <v/>
      </c>
    </row>
    <row r="166" spans="1:21">
      <c r="A166" s="63" t="s">
        <v>208</v>
      </c>
      <c r="B166" s="63">
        <v>4</v>
      </c>
      <c r="C166" s="63">
        <v>2022</v>
      </c>
      <c r="D166" s="63" t="s">
        <v>209</v>
      </c>
      <c r="E166" s="63" t="s">
        <v>209</v>
      </c>
      <c r="F166" s="69">
        <v>44805</v>
      </c>
      <c r="G166" s="63">
        <f t="shared" si="4"/>
        <v>30</v>
      </c>
      <c r="H166" s="65">
        <f t="shared" si="5"/>
        <v>44816</v>
      </c>
      <c r="I166" s="154">
        <f>_xlfn.XLOOKUP(Table5[[#This Row],[Month Year]],'Modelling New'!D:D,'Modelling New'!N:N)</f>
        <v>10.507</v>
      </c>
      <c r="J166" s="9" t="str">
        <f>IFERROR(Inv_SY!J167/Inv_SY!$P167-1,"")</f>
        <v/>
      </c>
      <c r="K166" s="9" t="str">
        <f>IFERROR(Inv_SY!K167/Inv_SY!$P167-1,"")</f>
        <v/>
      </c>
      <c r="L166" s="9" t="str">
        <f>IFERROR(Inv_SY!L167/Inv_SY!$P167-1,"")</f>
        <v/>
      </c>
      <c r="M166" s="9" t="str">
        <f>IFERROR(Inv_SY!M167/Inv_SY!$P167-1,"")</f>
        <v/>
      </c>
      <c r="N166" s="9" t="str">
        <f>IFERROR(Inv_SY!N167/Inv_SY!$P167-1,"")</f>
        <v/>
      </c>
      <c r="O166" s="9" t="str">
        <f>IFERROR(Inv_SY!O167/Inv_SY!$P167-1,"")</f>
        <v/>
      </c>
      <c r="P166" s="9" t="str">
        <f>IFERROR(Inv_SY!J167/Inv_SY!$Q167-1,"")</f>
        <v/>
      </c>
      <c r="Q166" s="9" t="str">
        <f>IFERROR(Inv_SY!K167/Inv_SY!$Q167-1,"")</f>
        <v/>
      </c>
      <c r="R166" s="9" t="str">
        <f>IFERROR(Inv_SY!L167/Inv_SY!$Q167-1,"")</f>
        <v/>
      </c>
      <c r="S166" s="9" t="str">
        <f>IFERROR(Inv_SY!M167/Inv_SY!$Q167-1,"")</f>
        <v/>
      </c>
      <c r="T166" s="9" t="str">
        <f>IFERROR(Inv_SY!N167/Inv_SY!$Q167-1,"")</f>
        <v/>
      </c>
      <c r="U166" s="52" t="str">
        <f>IFERROR(Inv_SY!O167/Inv_SY!$Q167-1,"")</f>
        <v/>
      </c>
    </row>
    <row r="167" spans="1:21">
      <c r="A167" s="66" t="s">
        <v>208</v>
      </c>
      <c r="B167" s="66">
        <v>4</v>
      </c>
      <c r="C167" s="66">
        <v>2022</v>
      </c>
      <c r="D167" s="66" t="s">
        <v>209</v>
      </c>
      <c r="E167" s="66" t="s">
        <v>209</v>
      </c>
      <c r="F167" s="70">
        <v>44805</v>
      </c>
      <c r="G167" s="66">
        <f t="shared" si="4"/>
        <v>30</v>
      </c>
      <c r="H167" s="68">
        <f t="shared" si="5"/>
        <v>44817</v>
      </c>
      <c r="I167" s="155">
        <f>_xlfn.XLOOKUP(Table5[[#This Row],[Month Year]],'Modelling New'!D:D,'Modelling New'!N:N)</f>
        <v>10.507</v>
      </c>
      <c r="J167" s="9" t="str">
        <f>IFERROR(Inv_SY!J168/Inv_SY!$P168-1,"")</f>
        <v/>
      </c>
      <c r="K167" s="9" t="str">
        <f>IFERROR(Inv_SY!K168/Inv_SY!$P168-1,"")</f>
        <v/>
      </c>
      <c r="L167" s="9" t="str">
        <f>IFERROR(Inv_SY!L168/Inv_SY!$P168-1,"")</f>
        <v/>
      </c>
      <c r="M167" s="9" t="str">
        <f>IFERROR(Inv_SY!M168/Inv_SY!$P168-1,"")</f>
        <v/>
      </c>
      <c r="N167" s="9" t="str">
        <f>IFERROR(Inv_SY!N168/Inv_SY!$P168-1,"")</f>
        <v/>
      </c>
      <c r="O167" s="9" t="str">
        <f>IFERROR(Inv_SY!O168/Inv_SY!$P168-1,"")</f>
        <v/>
      </c>
      <c r="P167" s="9" t="str">
        <f>IFERROR(Inv_SY!J168/Inv_SY!$Q168-1,"")</f>
        <v/>
      </c>
      <c r="Q167" s="9" t="str">
        <f>IFERROR(Inv_SY!K168/Inv_SY!$Q168-1,"")</f>
        <v/>
      </c>
      <c r="R167" s="9" t="str">
        <f>IFERROR(Inv_SY!L168/Inv_SY!$Q168-1,"")</f>
        <v/>
      </c>
      <c r="S167" s="9" t="str">
        <f>IFERROR(Inv_SY!M168/Inv_SY!$Q168-1,"")</f>
        <v/>
      </c>
      <c r="T167" s="9" t="str">
        <f>IFERROR(Inv_SY!N168/Inv_SY!$Q168-1,"")</f>
        <v/>
      </c>
      <c r="U167" s="52" t="str">
        <f>IFERROR(Inv_SY!O168/Inv_SY!$Q168-1,"")</f>
        <v/>
      </c>
    </row>
    <row r="168" spans="1:21">
      <c r="A168" s="63" t="s">
        <v>208</v>
      </c>
      <c r="B168" s="63">
        <v>4</v>
      </c>
      <c r="C168" s="63">
        <v>2022</v>
      </c>
      <c r="D168" s="63" t="s">
        <v>209</v>
      </c>
      <c r="E168" s="63" t="s">
        <v>209</v>
      </c>
      <c r="F168" s="69">
        <v>44805</v>
      </c>
      <c r="G168" s="63">
        <f t="shared" si="4"/>
        <v>30</v>
      </c>
      <c r="H168" s="65">
        <f t="shared" si="5"/>
        <v>44818</v>
      </c>
      <c r="I168" s="154">
        <f>_xlfn.XLOOKUP(Table5[[#This Row],[Month Year]],'Modelling New'!D:D,'Modelling New'!N:N)</f>
        <v>10.507</v>
      </c>
      <c r="J168" s="9" t="str">
        <f>IFERROR(Inv_SY!J169/Inv_SY!$P169-1,"")</f>
        <v/>
      </c>
      <c r="K168" s="9" t="str">
        <f>IFERROR(Inv_SY!K169/Inv_SY!$P169-1,"")</f>
        <v/>
      </c>
      <c r="L168" s="9" t="str">
        <f>IFERROR(Inv_SY!L169/Inv_SY!$P169-1,"")</f>
        <v/>
      </c>
      <c r="M168" s="9" t="str">
        <f>IFERROR(Inv_SY!M169/Inv_SY!$P169-1,"")</f>
        <v/>
      </c>
      <c r="N168" s="9" t="str">
        <f>IFERROR(Inv_SY!N169/Inv_SY!$P169-1,"")</f>
        <v/>
      </c>
      <c r="O168" s="9" t="str">
        <f>IFERROR(Inv_SY!O169/Inv_SY!$P169-1,"")</f>
        <v/>
      </c>
      <c r="P168" s="9" t="str">
        <f>IFERROR(Inv_SY!J169/Inv_SY!$Q169-1,"")</f>
        <v/>
      </c>
      <c r="Q168" s="9" t="str">
        <f>IFERROR(Inv_SY!K169/Inv_SY!$Q169-1,"")</f>
        <v/>
      </c>
      <c r="R168" s="9" t="str">
        <f>IFERROR(Inv_SY!L169/Inv_SY!$Q169-1,"")</f>
        <v/>
      </c>
      <c r="S168" s="9" t="str">
        <f>IFERROR(Inv_SY!M169/Inv_SY!$Q169-1,"")</f>
        <v/>
      </c>
      <c r="T168" s="9" t="str">
        <f>IFERROR(Inv_SY!N169/Inv_SY!$Q169-1,"")</f>
        <v/>
      </c>
      <c r="U168" s="52" t="str">
        <f>IFERROR(Inv_SY!O169/Inv_SY!$Q169-1,"")</f>
        <v/>
      </c>
    </row>
    <row r="169" spans="1:21">
      <c r="A169" s="66" t="s">
        <v>208</v>
      </c>
      <c r="B169" s="66">
        <v>4</v>
      </c>
      <c r="C169" s="66">
        <v>2022</v>
      </c>
      <c r="D169" s="66" t="s">
        <v>209</v>
      </c>
      <c r="E169" s="66" t="s">
        <v>209</v>
      </c>
      <c r="F169" s="70">
        <v>44805</v>
      </c>
      <c r="G169" s="66">
        <f t="shared" si="4"/>
        <v>30</v>
      </c>
      <c r="H169" s="68">
        <f t="shared" si="5"/>
        <v>44819</v>
      </c>
      <c r="I169" s="155">
        <f>_xlfn.XLOOKUP(Table5[[#This Row],[Month Year]],'Modelling New'!D:D,'Modelling New'!N:N)</f>
        <v>10.507</v>
      </c>
      <c r="J169" s="9" t="str">
        <f>IFERROR(Inv_SY!J170/Inv_SY!$P170-1,"")</f>
        <v/>
      </c>
      <c r="K169" s="9" t="str">
        <f>IFERROR(Inv_SY!K170/Inv_SY!$P170-1,"")</f>
        <v/>
      </c>
      <c r="L169" s="9" t="str">
        <f>IFERROR(Inv_SY!L170/Inv_SY!$P170-1,"")</f>
        <v/>
      </c>
      <c r="M169" s="9" t="str">
        <f>IFERROR(Inv_SY!M170/Inv_SY!$P170-1,"")</f>
        <v/>
      </c>
      <c r="N169" s="9" t="str">
        <f>IFERROR(Inv_SY!N170/Inv_SY!$P170-1,"")</f>
        <v/>
      </c>
      <c r="O169" s="9" t="str">
        <f>IFERROR(Inv_SY!O170/Inv_SY!$P170-1,"")</f>
        <v/>
      </c>
      <c r="P169" s="9" t="str">
        <f>IFERROR(Inv_SY!J170/Inv_SY!$Q170-1,"")</f>
        <v/>
      </c>
      <c r="Q169" s="9" t="str">
        <f>IFERROR(Inv_SY!K170/Inv_SY!$Q170-1,"")</f>
        <v/>
      </c>
      <c r="R169" s="9" t="str">
        <f>IFERROR(Inv_SY!L170/Inv_SY!$Q170-1,"")</f>
        <v/>
      </c>
      <c r="S169" s="9" t="str">
        <f>IFERROR(Inv_SY!M170/Inv_SY!$Q170-1,"")</f>
        <v/>
      </c>
      <c r="T169" s="9" t="str">
        <f>IFERROR(Inv_SY!N170/Inv_SY!$Q170-1,"")</f>
        <v/>
      </c>
      <c r="U169" s="52" t="str">
        <f>IFERROR(Inv_SY!O170/Inv_SY!$Q170-1,"")</f>
        <v/>
      </c>
    </row>
    <row r="170" spans="1:21">
      <c r="A170" s="63" t="s">
        <v>208</v>
      </c>
      <c r="B170" s="63">
        <v>4</v>
      </c>
      <c r="C170" s="63">
        <v>2022</v>
      </c>
      <c r="D170" s="63" t="s">
        <v>209</v>
      </c>
      <c r="E170" s="63" t="s">
        <v>209</v>
      </c>
      <c r="F170" s="69">
        <v>44805</v>
      </c>
      <c r="G170" s="63">
        <f t="shared" si="4"/>
        <v>30</v>
      </c>
      <c r="H170" s="65">
        <f t="shared" si="5"/>
        <v>44820</v>
      </c>
      <c r="I170" s="154">
        <f>_xlfn.XLOOKUP(Table5[[#This Row],[Month Year]],'Modelling New'!D:D,'Modelling New'!N:N)</f>
        <v>10.507</v>
      </c>
      <c r="J170" s="9" t="str">
        <f>IFERROR(Inv_SY!J171/Inv_SY!$P171-1,"")</f>
        <v/>
      </c>
      <c r="K170" s="9" t="str">
        <f>IFERROR(Inv_SY!K171/Inv_SY!$P171-1,"")</f>
        <v/>
      </c>
      <c r="L170" s="9" t="str">
        <f>IFERROR(Inv_SY!L171/Inv_SY!$P171-1,"")</f>
        <v/>
      </c>
      <c r="M170" s="9" t="str">
        <f>IFERROR(Inv_SY!M171/Inv_SY!$P171-1,"")</f>
        <v/>
      </c>
      <c r="N170" s="9" t="str">
        <f>IFERROR(Inv_SY!N171/Inv_SY!$P171-1,"")</f>
        <v/>
      </c>
      <c r="O170" s="9" t="str">
        <f>IFERROR(Inv_SY!O171/Inv_SY!$P171-1,"")</f>
        <v/>
      </c>
      <c r="P170" s="9" t="str">
        <f>IFERROR(Inv_SY!J171/Inv_SY!$Q171-1,"")</f>
        <v/>
      </c>
      <c r="Q170" s="9" t="str">
        <f>IFERROR(Inv_SY!K171/Inv_SY!$Q171-1,"")</f>
        <v/>
      </c>
      <c r="R170" s="9" t="str">
        <f>IFERROR(Inv_SY!L171/Inv_SY!$Q171-1,"")</f>
        <v/>
      </c>
      <c r="S170" s="9" t="str">
        <f>IFERROR(Inv_SY!M171/Inv_SY!$Q171-1,"")</f>
        <v/>
      </c>
      <c r="T170" s="9" t="str">
        <f>IFERROR(Inv_SY!N171/Inv_SY!$Q171-1,"")</f>
        <v/>
      </c>
      <c r="U170" s="52" t="str">
        <f>IFERROR(Inv_SY!O171/Inv_SY!$Q171-1,"")</f>
        <v/>
      </c>
    </row>
    <row r="171" spans="1:21">
      <c r="A171" s="66" t="s">
        <v>208</v>
      </c>
      <c r="B171" s="66">
        <v>4</v>
      </c>
      <c r="C171" s="66">
        <v>2022</v>
      </c>
      <c r="D171" s="66" t="s">
        <v>209</v>
      </c>
      <c r="E171" s="66" t="s">
        <v>209</v>
      </c>
      <c r="F171" s="70">
        <v>44805</v>
      </c>
      <c r="G171" s="66">
        <f t="shared" si="4"/>
        <v>30</v>
      </c>
      <c r="H171" s="68">
        <f t="shared" si="5"/>
        <v>44821</v>
      </c>
      <c r="I171" s="155">
        <f>_xlfn.XLOOKUP(Table5[[#This Row],[Month Year]],'Modelling New'!D:D,'Modelling New'!N:N)</f>
        <v>10.507</v>
      </c>
      <c r="J171" s="9" t="str">
        <f>IFERROR(Inv_SY!J172/Inv_SY!$P172-1,"")</f>
        <v/>
      </c>
      <c r="K171" s="9" t="str">
        <f>IFERROR(Inv_SY!K172/Inv_SY!$P172-1,"")</f>
        <v/>
      </c>
      <c r="L171" s="9" t="str">
        <f>IFERROR(Inv_SY!L172/Inv_SY!$P172-1,"")</f>
        <v/>
      </c>
      <c r="M171" s="9" t="str">
        <f>IFERROR(Inv_SY!M172/Inv_SY!$P172-1,"")</f>
        <v/>
      </c>
      <c r="N171" s="9" t="str">
        <f>IFERROR(Inv_SY!N172/Inv_SY!$P172-1,"")</f>
        <v/>
      </c>
      <c r="O171" s="9" t="str">
        <f>IFERROR(Inv_SY!O172/Inv_SY!$P172-1,"")</f>
        <v/>
      </c>
      <c r="P171" s="9" t="str">
        <f>IFERROR(Inv_SY!J172/Inv_SY!$Q172-1,"")</f>
        <v/>
      </c>
      <c r="Q171" s="9" t="str">
        <f>IFERROR(Inv_SY!K172/Inv_SY!$Q172-1,"")</f>
        <v/>
      </c>
      <c r="R171" s="9" t="str">
        <f>IFERROR(Inv_SY!L172/Inv_SY!$Q172-1,"")</f>
        <v/>
      </c>
      <c r="S171" s="9" t="str">
        <f>IFERROR(Inv_SY!M172/Inv_SY!$Q172-1,"")</f>
        <v/>
      </c>
      <c r="T171" s="9" t="str">
        <f>IFERROR(Inv_SY!N172/Inv_SY!$Q172-1,"")</f>
        <v/>
      </c>
      <c r="U171" s="52" t="str">
        <f>IFERROR(Inv_SY!O172/Inv_SY!$Q172-1,"")</f>
        <v/>
      </c>
    </row>
    <row r="172" spans="1:21">
      <c r="A172" s="63" t="s">
        <v>208</v>
      </c>
      <c r="B172" s="63">
        <v>4</v>
      </c>
      <c r="C172" s="63">
        <v>2022</v>
      </c>
      <c r="D172" s="63" t="s">
        <v>209</v>
      </c>
      <c r="E172" s="63" t="s">
        <v>209</v>
      </c>
      <c r="F172" s="69">
        <v>44805</v>
      </c>
      <c r="G172" s="63">
        <f t="shared" si="4"/>
        <v>30</v>
      </c>
      <c r="H172" s="65">
        <f t="shared" si="5"/>
        <v>44822</v>
      </c>
      <c r="I172" s="154">
        <f>_xlfn.XLOOKUP(Table5[[#This Row],[Month Year]],'Modelling New'!D:D,'Modelling New'!N:N)</f>
        <v>10.507</v>
      </c>
      <c r="J172" s="9" t="str">
        <f>IFERROR(Inv_SY!J173/Inv_SY!$P173-1,"")</f>
        <v/>
      </c>
      <c r="K172" s="9" t="str">
        <f>IFERROR(Inv_SY!K173/Inv_SY!$P173-1,"")</f>
        <v/>
      </c>
      <c r="L172" s="9" t="str">
        <f>IFERROR(Inv_SY!L173/Inv_SY!$P173-1,"")</f>
        <v/>
      </c>
      <c r="M172" s="9" t="str">
        <f>IFERROR(Inv_SY!M173/Inv_SY!$P173-1,"")</f>
        <v/>
      </c>
      <c r="N172" s="9" t="str">
        <f>IFERROR(Inv_SY!N173/Inv_SY!$P173-1,"")</f>
        <v/>
      </c>
      <c r="O172" s="9" t="str">
        <f>IFERROR(Inv_SY!O173/Inv_SY!$P173-1,"")</f>
        <v/>
      </c>
      <c r="P172" s="9" t="str">
        <f>IFERROR(Inv_SY!J173/Inv_SY!$Q173-1,"")</f>
        <v/>
      </c>
      <c r="Q172" s="9" t="str">
        <f>IFERROR(Inv_SY!K173/Inv_SY!$Q173-1,"")</f>
        <v/>
      </c>
      <c r="R172" s="9" t="str">
        <f>IFERROR(Inv_SY!L173/Inv_SY!$Q173-1,"")</f>
        <v/>
      </c>
      <c r="S172" s="9" t="str">
        <f>IFERROR(Inv_SY!M173/Inv_SY!$Q173-1,"")</f>
        <v/>
      </c>
      <c r="T172" s="9" t="str">
        <f>IFERROR(Inv_SY!N173/Inv_SY!$Q173-1,"")</f>
        <v/>
      </c>
      <c r="U172" s="52" t="str">
        <f>IFERROR(Inv_SY!O173/Inv_SY!$Q173-1,"")</f>
        <v/>
      </c>
    </row>
    <row r="173" spans="1:21">
      <c r="A173" s="66" t="s">
        <v>208</v>
      </c>
      <c r="B173" s="66">
        <v>4</v>
      </c>
      <c r="C173" s="66">
        <v>2022</v>
      </c>
      <c r="D173" s="66" t="s">
        <v>209</v>
      </c>
      <c r="E173" s="66" t="s">
        <v>209</v>
      </c>
      <c r="F173" s="70">
        <v>44805</v>
      </c>
      <c r="G173" s="66">
        <f t="shared" si="4"/>
        <v>30</v>
      </c>
      <c r="H173" s="68">
        <f t="shared" si="5"/>
        <v>44823</v>
      </c>
      <c r="I173" s="155">
        <f>_xlfn.XLOOKUP(Table5[[#This Row],[Month Year]],'Modelling New'!D:D,'Modelling New'!N:N)</f>
        <v>10.507</v>
      </c>
      <c r="J173" s="9" t="str">
        <f>IFERROR(Inv_SY!J174/Inv_SY!$P174-1,"")</f>
        <v/>
      </c>
      <c r="K173" s="9" t="str">
        <f>IFERROR(Inv_SY!K174/Inv_SY!$P174-1,"")</f>
        <v/>
      </c>
      <c r="L173" s="9" t="str">
        <f>IFERROR(Inv_SY!L174/Inv_SY!$P174-1,"")</f>
        <v/>
      </c>
      <c r="M173" s="9" t="str">
        <f>IFERROR(Inv_SY!M174/Inv_SY!$P174-1,"")</f>
        <v/>
      </c>
      <c r="N173" s="9" t="str">
        <f>IFERROR(Inv_SY!N174/Inv_SY!$P174-1,"")</f>
        <v/>
      </c>
      <c r="O173" s="9" t="str">
        <f>IFERROR(Inv_SY!O174/Inv_SY!$P174-1,"")</f>
        <v/>
      </c>
      <c r="P173" s="9" t="str">
        <f>IFERROR(Inv_SY!J174/Inv_SY!$Q174-1,"")</f>
        <v/>
      </c>
      <c r="Q173" s="9" t="str">
        <f>IFERROR(Inv_SY!K174/Inv_SY!$Q174-1,"")</f>
        <v/>
      </c>
      <c r="R173" s="9" t="str">
        <f>IFERROR(Inv_SY!L174/Inv_SY!$Q174-1,"")</f>
        <v/>
      </c>
      <c r="S173" s="9" t="str">
        <f>IFERROR(Inv_SY!M174/Inv_SY!$Q174-1,"")</f>
        <v/>
      </c>
      <c r="T173" s="9" t="str">
        <f>IFERROR(Inv_SY!N174/Inv_SY!$Q174-1,"")</f>
        <v/>
      </c>
      <c r="U173" s="52" t="str">
        <f>IFERROR(Inv_SY!O174/Inv_SY!$Q174-1,"")</f>
        <v/>
      </c>
    </row>
    <row r="174" spans="1:21">
      <c r="A174" s="63" t="s">
        <v>208</v>
      </c>
      <c r="B174" s="63">
        <v>4</v>
      </c>
      <c r="C174" s="63">
        <v>2022</v>
      </c>
      <c r="D174" s="63" t="s">
        <v>209</v>
      </c>
      <c r="E174" s="63" t="s">
        <v>209</v>
      </c>
      <c r="F174" s="69">
        <v>44805</v>
      </c>
      <c r="G174" s="63">
        <f t="shared" si="4"/>
        <v>30</v>
      </c>
      <c r="H174" s="65">
        <f t="shared" si="5"/>
        <v>44824</v>
      </c>
      <c r="I174" s="154">
        <f>_xlfn.XLOOKUP(Table5[[#This Row],[Month Year]],'Modelling New'!D:D,'Modelling New'!N:N)</f>
        <v>10.507</v>
      </c>
      <c r="J174" s="9" t="str">
        <f>IFERROR(Inv_SY!J175/Inv_SY!$P175-1,"")</f>
        <v/>
      </c>
      <c r="K174" s="9" t="str">
        <f>IFERROR(Inv_SY!K175/Inv_SY!$P175-1,"")</f>
        <v/>
      </c>
      <c r="L174" s="9" t="str">
        <f>IFERROR(Inv_SY!L175/Inv_SY!$P175-1,"")</f>
        <v/>
      </c>
      <c r="M174" s="9" t="str">
        <f>IFERROR(Inv_SY!M175/Inv_SY!$P175-1,"")</f>
        <v/>
      </c>
      <c r="N174" s="9" t="str">
        <f>IFERROR(Inv_SY!N175/Inv_SY!$P175-1,"")</f>
        <v/>
      </c>
      <c r="O174" s="9" t="str">
        <f>IFERROR(Inv_SY!O175/Inv_SY!$P175-1,"")</f>
        <v/>
      </c>
      <c r="P174" s="9" t="str">
        <f>IFERROR(Inv_SY!J175/Inv_SY!$Q175-1,"")</f>
        <v/>
      </c>
      <c r="Q174" s="9" t="str">
        <f>IFERROR(Inv_SY!K175/Inv_SY!$Q175-1,"")</f>
        <v/>
      </c>
      <c r="R174" s="9" t="str">
        <f>IFERROR(Inv_SY!L175/Inv_SY!$Q175-1,"")</f>
        <v/>
      </c>
      <c r="S174" s="9" t="str">
        <f>IFERROR(Inv_SY!M175/Inv_SY!$Q175-1,"")</f>
        <v/>
      </c>
      <c r="T174" s="9" t="str">
        <f>IFERROR(Inv_SY!N175/Inv_SY!$Q175-1,"")</f>
        <v/>
      </c>
      <c r="U174" s="52" t="str">
        <f>IFERROR(Inv_SY!O175/Inv_SY!$Q175-1,"")</f>
        <v/>
      </c>
    </row>
    <row r="175" spans="1:21">
      <c r="A175" s="66" t="s">
        <v>208</v>
      </c>
      <c r="B175" s="66">
        <v>4</v>
      </c>
      <c r="C175" s="66">
        <v>2022</v>
      </c>
      <c r="D175" s="66" t="s">
        <v>209</v>
      </c>
      <c r="E175" s="66" t="s">
        <v>209</v>
      </c>
      <c r="F175" s="70">
        <v>44805</v>
      </c>
      <c r="G175" s="66">
        <f t="shared" si="4"/>
        <v>30</v>
      </c>
      <c r="H175" s="68">
        <f t="shared" si="5"/>
        <v>44825</v>
      </c>
      <c r="I175" s="155">
        <f>_xlfn.XLOOKUP(Table5[[#This Row],[Month Year]],'Modelling New'!D:D,'Modelling New'!N:N)</f>
        <v>10.507</v>
      </c>
      <c r="J175" s="9" t="str">
        <f>IFERROR(Inv_SY!J176/Inv_SY!$P176-1,"")</f>
        <v/>
      </c>
      <c r="K175" s="9" t="str">
        <f>IFERROR(Inv_SY!K176/Inv_SY!$P176-1,"")</f>
        <v/>
      </c>
      <c r="L175" s="9" t="str">
        <f>IFERROR(Inv_SY!L176/Inv_SY!$P176-1,"")</f>
        <v/>
      </c>
      <c r="M175" s="9" t="str">
        <f>IFERROR(Inv_SY!M176/Inv_SY!$P176-1,"")</f>
        <v/>
      </c>
      <c r="N175" s="9" t="str">
        <f>IFERROR(Inv_SY!N176/Inv_SY!$P176-1,"")</f>
        <v/>
      </c>
      <c r="O175" s="9" t="str">
        <f>IFERROR(Inv_SY!O176/Inv_SY!$P176-1,"")</f>
        <v/>
      </c>
      <c r="P175" s="9" t="str">
        <f>IFERROR(Inv_SY!J176/Inv_SY!$Q176-1,"")</f>
        <v/>
      </c>
      <c r="Q175" s="9" t="str">
        <f>IFERROR(Inv_SY!K176/Inv_SY!$Q176-1,"")</f>
        <v/>
      </c>
      <c r="R175" s="9" t="str">
        <f>IFERROR(Inv_SY!L176/Inv_SY!$Q176-1,"")</f>
        <v/>
      </c>
      <c r="S175" s="9" t="str">
        <f>IFERROR(Inv_SY!M176/Inv_SY!$Q176-1,"")</f>
        <v/>
      </c>
      <c r="T175" s="9" t="str">
        <f>IFERROR(Inv_SY!N176/Inv_SY!$Q176-1,"")</f>
        <v/>
      </c>
      <c r="U175" s="52" t="str">
        <f>IFERROR(Inv_SY!O176/Inv_SY!$Q176-1,"")</f>
        <v/>
      </c>
    </row>
    <row r="176" spans="1:21">
      <c r="A176" s="63" t="s">
        <v>208</v>
      </c>
      <c r="B176" s="63">
        <v>4</v>
      </c>
      <c r="C176" s="63">
        <v>2022</v>
      </c>
      <c r="D176" s="63" t="s">
        <v>209</v>
      </c>
      <c r="E176" s="63" t="s">
        <v>209</v>
      </c>
      <c r="F176" s="69">
        <v>44805</v>
      </c>
      <c r="G176" s="63">
        <f t="shared" si="4"/>
        <v>30</v>
      </c>
      <c r="H176" s="65">
        <f t="shared" si="5"/>
        <v>44826</v>
      </c>
      <c r="I176" s="154">
        <f>_xlfn.XLOOKUP(Table5[[#This Row],[Month Year]],'Modelling New'!D:D,'Modelling New'!N:N)</f>
        <v>10.507</v>
      </c>
      <c r="J176" s="9" t="str">
        <f>IFERROR(Inv_SY!J177/Inv_SY!$P177-1,"")</f>
        <v/>
      </c>
      <c r="K176" s="9" t="str">
        <f>IFERROR(Inv_SY!K177/Inv_SY!$P177-1,"")</f>
        <v/>
      </c>
      <c r="L176" s="9" t="str">
        <f>IFERROR(Inv_SY!L177/Inv_SY!$P177-1,"")</f>
        <v/>
      </c>
      <c r="M176" s="9" t="str">
        <f>IFERROR(Inv_SY!M177/Inv_SY!$P177-1,"")</f>
        <v/>
      </c>
      <c r="N176" s="9" t="str">
        <f>IFERROR(Inv_SY!N177/Inv_SY!$P177-1,"")</f>
        <v/>
      </c>
      <c r="O176" s="9" t="str">
        <f>IFERROR(Inv_SY!O177/Inv_SY!$P177-1,"")</f>
        <v/>
      </c>
      <c r="P176" s="9" t="str">
        <f>IFERROR(Inv_SY!J177/Inv_SY!$Q177-1,"")</f>
        <v/>
      </c>
      <c r="Q176" s="9" t="str">
        <f>IFERROR(Inv_SY!K177/Inv_SY!$Q177-1,"")</f>
        <v/>
      </c>
      <c r="R176" s="9" t="str">
        <f>IFERROR(Inv_SY!L177/Inv_SY!$Q177-1,"")</f>
        <v/>
      </c>
      <c r="S176" s="9" t="str">
        <f>IFERROR(Inv_SY!M177/Inv_SY!$Q177-1,"")</f>
        <v/>
      </c>
      <c r="T176" s="9" t="str">
        <f>IFERROR(Inv_SY!N177/Inv_SY!$Q177-1,"")</f>
        <v/>
      </c>
      <c r="U176" s="52" t="str">
        <f>IFERROR(Inv_SY!O177/Inv_SY!$Q177-1,"")</f>
        <v/>
      </c>
    </row>
    <row r="177" spans="1:21">
      <c r="A177" s="66" t="s">
        <v>208</v>
      </c>
      <c r="B177" s="66">
        <v>4</v>
      </c>
      <c r="C177" s="66">
        <v>2022</v>
      </c>
      <c r="D177" s="66" t="s">
        <v>209</v>
      </c>
      <c r="E177" s="66" t="s">
        <v>209</v>
      </c>
      <c r="F177" s="70">
        <v>44805</v>
      </c>
      <c r="G177" s="66">
        <f t="shared" si="4"/>
        <v>30</v>
      </c>
      <c r="H177" s="68">
        <f t="shared" si="5"/>
        <v>44827</v>
      </c>
      <c r="I177" s="155">
        <f>_xlfn.XLOOKUP(Table5[[#This Row],[Month Year]],'Modelling New'!D:D,'Modelling New'!N:N)</f>
        <v>10.507</v>
      </c>
      <c r="J177" s="9" t="str">
        <f>IFERROR(Inv_SY!J178/Inv_SY!$P178-1,"")</f>
        <v/>
      </c>
      <c r="K177" s="9" t="str">
        <f>IFERROR(Inv_SY!K178/Inv_SY!$P178-1,"")</f>
        <v/>
      </c>
      <c r="L177" s="9" t="str">
        <f>IFERROR(Inv_SY!L178/Inv_SY!$P178-1,"")</f>
        <v/>
      </c>
      <c r="M177" s="9" t="str">
        <f>IFERROR(Inv_SY!M178/Inv_SY!$P178-1,"")</f>
        <v/>
      </c>
      <c r="N177" s="9" t="str">
        <f>IFERROR(Inv_SY!N178/Inv_SY!$P178-1,"")</f>
        <v/>
      </c>
      <c r="O177" s="9" t="str">
        <f>IFERROR(Inv_SY!O178/Inv_SY!$P178-1,"")</f>
        <v/>
      </c>
      <c r="P177" s="9" t="str">
        <f>IFERROR(Inv_SY!J178/Inv_SY!$Q178-1,"")</f>
        <v/>
      </c>
      <c r="Q177" s="9" t="str">
        <f>IFERROR(Inv_SY!K178/Inv_SY!$Q178-1,"")</f>
        <v/>
      </c>
      <c r="R177" s="9" t="str">
        <f>IFERROR(Inv_SY!L178/Inv_SY!$Q178-1,"")</f>
        <v/>
      </c>
      <c r="S177" s="9" t="str">
        <f>IFERROR(Inv_SY!M178/Inv_SY!$Q178-1,"")</f>
        <v/>
      </c>
      <c r="T177" s="9" t="str">
        <f>IFERROR(Inv_SY!N178/Inv_SY!$Q178-1,"")</f>
        <v/>
      </c>
      <c r="U177" s="52" t="str">
        <f>IFERROR(Inv_SY!O178/Inv_SY!$Q178-1,"")</f>
        <v/>
      </c>
    </row>
    <row r="178" spans="1:21">
      <c r="A178" s="63" t="s">
        <v>208</v>
      </c>
      <c r="B178" s="63">
        <v>4</v>
      </c>
      <c r="C178" s="63">
        <v>2022</v>
      </c>
      <c r="D178" s="63" t="s">
        <v>209</v>
      </c>
      <c r="E178" s="63" t="s">
        <v>209</v>
      </c>
      <c r="F178" s="69">
        <v>44805</v>
      </c>
      <c r="G178" s="63">
        <f t="shared" si="4"/>
        <v>30</v>
      </c>
      <c r="H178" s="65">
        <f t="shared" si="5"/>
        <v>44828</v>
      </c>
      <c r="I178" s="154">
        <f>_xlfn.XLOOKUP(Table5[[#This Row],[Month Year]],'Modelling New'!D:D,'Modelling New'!N:N)</f>
        <v>10.507</v>
      </c>
      <c r="J178" s="9" t="str">
        <f>IFERROR(Inv_SY!J179/Inv_SY!$P179-1,"")</f>
        <v/>
      </c>
      <c r="K178" s="9" t="str">
        <f>IFERROR(Inv_SY!K179/Inv_SY!$P179-1,"")</f>
        <v/>
      </c>
      <c r="L178" s="9" t="str">
        <f>IFERROR(Inv_SY!L179/Inv_SY!$P179-1,"")</f>
        <v/>
      </c>
      <c r="M178" s="9" t="str">
        <f>IFERROR(Inv_SY!M179/Inv_SY!$P179-1,"")</f>
        <v/>
      </c>
      <c r="N178" s="9" t="str">
        <f>IFERROR(Inv_SY!N179/Inv_SY!$P179-1,"")</f>
        <v/>
      </c>
      <c r="O178" s="9" t="str">
        <f>IFERROR(Inv_SY!O179/Inv_SY!$P179-1,"")</f>
        <v/>
      </c>
      <c r="P178" s="9" t="str">
        <f>IFERROR(Inv_SY!J179/Inv_SY!$Q179-1,"")</f>
        <v/>
      </c>
      <c r="Q178" s="9" t="str">
        <f>IFERROR(Inv_SY!K179/Inv_SY!$Q179-1,"")</f>
        <v/>
      </c>
      <c r="R178" s="9" t="str">
        <f>IFERROR(Inv_SY!L179/Inv_SY!$Q179-1,"")</f>
        <v/>
      </c>
      <c r="S178" s="9" t="str">
        <f>IFERROR(Inv_SY!M179/Inv_SY!$Q179-1,"")</f>
        <v/>
      </c>
      <c r="T178" s="9" t="str">
        <f>IFERROR(Inv_SY!N179/Inv_SY!$Q179-1,"")</f>
        <v/>
      </c>
      <c r="U178" s="52" t="str">
        <f>IFERROR(Inv_SY!O179/Inv_SY!$Q179-1,"")</f>
        <v/>
      </c>
    </row>
    <row r="179" spans="1:21">
      <c r="A179" s="66" t="s">
        <v>208</v>
      </c>
      <c r="B179" s="66">
        <v>4</v>
      </c>
      <c r="C179" s="66">
        <v>2022</v>
      </c>
      <c r="D179" s="66" t="s">
        <v>209</v>
      </c>
      <c r="E179" s="66" t="s">
        <v>209</v>
      </c>
      <c r="F179" s="70">
        <v>44805</v>
      </c>
      <c r="G179" s="66">
        <f t="shared" si="4"/>
        <v>30</v>
      </c>
      <c r="H179" s="68">
        <f t="shared" si="5"/>
        <v>44829</v>
      </c>
      <c r="I179" s="155">
        <f>_xlfn.XLOOKUP(Table5[[#This Row],[Month Year]],'Modelling New'!D:D,'Modelling New'!N:N)</f>
        <v>10.507</v>
      </c>
      <c r="J179" s="9" t="str">
        <f>IFERROR(Inv_SY!J180/Inv_SY!$P180-1,"")</f>
        <v/>
      </c>
      <c r="K179" s="9" t="str">
        <f>IFERROR(Inv_SY!K180/Inv_SY!$P180-1,"")</f>
        <v/>
      </c>
      <c r="L179" s="9" t="str">
        <f>IFERROR(Inv_SY!L180/Inv_SY!$P180-1,"")</f>
        <v/>
      </c>
      <c r="M179" s="9" t="str">
        <f>IFERROR(Inv_SY!M180/Inv_SY!$P180-1,"")</f>
        <v/>
      </c>
      <c r="N179" s="9" t="str">
        <f>IFERROR(Inv_SY!N180/Inv_SY!$P180-1,"")</f>
        <v/>
      </c>
      <c r="O179" s="9" t="str">
        <f>IFERROR(Inv_SY!O180/Inv_SY!$P180-1,"")</f>
        <v/>
      </c>
      <c r="P179" s="9" t="str">
        <f>IFERROR(Inv_SY!J180/Inv_SY!$Q180-1,"")</f>
        <v/>
      </c>
      <c r="Q179" s="9" t="str">
        <f>IFERROR(Inv_SY!K180/Inv_SY!$Q180-1,"")</f>
        <v/>
      </c>
      <c r="R179" s="9" t="str">
        <f>IFERROR(Inv_SY!L180/Inv_SY!$Q180-1,"")</f>
        <v/>
      </c>
      <c r="S179" s="9" t="str">
        <f>IFERROR(Inv_SY!M180/Inv_SY!$Q180-1,"")</f>
        <v/>
      </c>
      <c r="T179" s="9" t="str">
        <f>IFERROR(Inv_SY!N180/Inv_SY!$Q180-1,"")</f>
        <v/>
      </c>
      <c r="U179" s="52" t="str">
        <f>IFERROR(Inv_SY!O180/Inv_SY!$Q180-1,"")</f>
        <v/>
      </c>
    </row>
    <row r="180" spans="1:21">
      <c r="A180" s="63" t="s">
        <v>208</v>
      </c>
      <c r="B180" s="63">
        <v>4</v>
      </c>
      <c r="C180" s="63">
        <v>2022</v>
      </c>
      <c r="D180" s="63" t="s">
        <v>209</v>
      </c>
      <c r="E180" s="63" t="s">
        <v>209</v>
      </c>
      <c r="F180" s="69">
        <v>44805</v>
      </c>
      <c r="G180" s="63">
        <f t="shared" si="4"/>
        <v>30</v>
      </c>
      <c r="H180" s="65">
        <f t="shared" si="5"/>
        <v>44830</v>
      </c>
      <c r="I180" s="154">
        <f>_xlfn.XLOOKUP(Table5[[#This Row],[Month Year]],'Modelling New'!D:D,'Modelling New'!N:N)</f>
        <v>10.507</v>
      </c>
      <c r="J180" s="9" t="str">
        <f>IFERROR(Inv_SY!J181/Inv_SY!$P181-1,"")</f>
        <v/>
      </c>
      <c r="K180" s="9" t="str">
        <f>IFERROR(Inv_SY!K181/Inv_SY!$P181-1,"")</f>
        <v/>
      </c>
      <c r="L180" s="9" t="str">
        <f>IFERROR(Inv_SY!L181/Inv_SY!$P181-1,"")</f>
        <v/>
      </c>
      <c r="M180" s="9" t="str">
        <f>IFERROR(Inv_SY!M181/Inv_SY!$P181-1,"")</f>
        <v/>
      </c>
      <c r="N180" s="9" t="str">
        <f>IFERROR(Inv_SY!N181/Inv_SY!$P181-1,"")</f>
        <v/>
      </c>
      <c r="O180" s="9" t="str">
        <f>IFERROR(Inv_SY!O181/Inv_SY!$P181-1,"")</f>
        <v/>
      </c>
      <c r="P180" s="9" t="str">
        <f>IFERROR(Inv_SY!J181/Inv_SY!$Q181-1,"")</f>
        <v/>
      </c>
      <c r="Q180" s="9" t="str">
        <f>IFERROR(Inv_SY!K181/Inv_SY!$Q181-1,"")</f>
        <v/>
      </c>
      <c r="R180" s="9" t="str">
        <f>IFERROR(Inv_SY!L181/Inv_SY!$Q181-1,"")</f>
        <v/>
      </c>
      <c r="S180" s="9" t="str">
        <f>IFERROR(Inv_SY!M181/Inv_SY!$Q181-1,"")</f>
        <v/>
      </c>
      <c r="T180" s="9" t="str">
        <f>IFERROR(Inv_SY!N181/Inv_SY!$Q181-1,"")</f>
        <v/>
      </c>
      <c r="U180" s="52" t="str">
        <f>IFERROR(Inv_SY!O181/Inv_SY!$Q181-1,"")</f>
        <v/>
      </c>
    </row>
    <row r="181" spans="1:21">
      <c r="A181" s="66" t="s">
        <v>208</v>
      </c>
      <c r="B181" s="66">
        <v>4</v>
      </c>
      <c r="C181" s="66">
        <v>2022</v>
      </c>
      <c r="D181" s="66" t="s">
        <v>209</v>
      </c>
      <c r="E181" s="66" t="s">
        <v>209</v>
      </c>
      <c r="F181" s="70">
        <v>44805</v>
      </c>
      <c r="G181" s="66">
        <f t="shared" si="4"/>
        <v>30</v>
      </c>
      <c r="H181" s="68">
        <f t="shared" si="5"/>
        <v>44831</v>
      </c>
      <c r="I181" s="155">
        <f>_xlfn.XLOOKUP(Table5[[#This Row],[Month Year]],'Modelling New'!D:D,'Modelling New'!N:N)</f>
        <v>10.507</v>
      </c>
      <c r="J181" s="9" t="str">
        <f>IFERROR(Inv_SY!J182/Inv_SY!$P182-1,"")</f>
        <v/>
      </c>
      <c r="K181" s="9" t="str">
        <f>IFERROR(Inv_SY!K182/Inv_SY!$P182-1,"")</f>
        <v/>
      </c>
      <c r="L181" s="9" t="str">
        <f>IFERROR(Inv_SY!L182/Inv_SY!$P182-1,"")</f>
        <v/>
      </c>
      <c r="M181" s="9" t="str">
        <f>IFERROR(Inv_SY!M182/Inv_SY!$P182-1,"")</f>
        <v/>
      </c>
      <c r="N181" s="9" t="str">
        <f>IFERROR(Inv_SY!N182/Inv_SY!$P182-1,"")</f>
        <v/>
      </c>
      <c r="O181" s="9" t="str">
        <f>IFERROR(Inv_SY!O182/Inv_SY!$P182-1,"")</f>
        <v/>
      </c>
      <c r="P181" s="9" t="str">
        <f>IFERROR(Inv_SY!J182/Inv_SY!$Q182-1,"")</f>
        <v/>
      </c>
      <c r="Q181" s="9" t="str">
        <f>IFERROR(Inv_SY!K182/Inv_SY!$Q182-1,"")</f>
        <v/>
      </c>
      <c r="R181" s="9" t="str">
        <f>IFERROR(Inv_SY!L182/Inv_SY!$Q182-1,"")</f>
        <v/>
      </c>
      <c r="S181" s="9" t="str">
        <f>IFERROR(Inv_SY!M182/Inv_SY!$Q182-1,"")</f>
        <v/>
      </c>
      <c r="T181" s="9" t="str">
        <f>IFERROR(Inv_SY!N182/Inv_SY!$Q182-1,"")</f>
        <v/>
      </c>
      <c r="U181" s="52" t="str">
        <f>IFERROR(Inv_SY!O182/Inv_SY!$Q182-1,"")</f>
        <v/>
      </c>
    </row>
    <row r="182" spans="1:21">
      <c r="A182" s="63" t="s">
        <v>208</v>
      </c>
      <c r="B182" s="63">
        <v>4</v>
      </c>
      <c r="C182" s="63">
        <v>2022</v>
      </c>
      <c r="D182" s="63" t="s">
        <v>209</v>
      </c>
      <c r="E182" s="63" t="s">
        <v>209</v>
      </c>
      <c r="F182" s="69">
        <v>44805</v>
      </c>
      <c r="G182" s="63">
        <f t="shared" si="4"/>
        <v>30</v>
      </c>
      <c r="H182" s="65">
        <f t="shared" si="5"/>
        <v>44832</v>
      </c>
      <c r="I182" s="154">
        <f>_xlfn.XLOOKUP(Table5[[#This Row],[Month Year]],'Modelling New'!D:D,'Modelling New'!N:N)</f>
        <v>10.507</v>
      </c>
      <c r="J182" s="9" t="str">
        <f>IFERROR(Inv_SY!J183/Inv_SY!$P183-1,"")</f>
        <v/>
      </c>
      <c r="K182" s="9" t="str">
        <f>IFERROR(Inv_SY!K183/Inv_SY!$P183-1,"")</f>
        <v/>
      </c>
      <c r="L182" s="9" t="str">
        <f>IFERROR(Inv_SY!L183/Inv_SY!$P183-1,"")</f>
        <v/>
      </c>
      <c r="M182" s="9" t="str">
        <f>IFERROR(Inv_SY!M183/Inv_SY!$P183-1,"")</f>
        <v/>
      </c>
      <c r="N182" s="9" t="str">
        <f>IFERROR(Inv_SY!N183/Inv_SY!$P183-1,"")</f>
        <v/>
      </c>
      <c r="O182" s="9" t="str">
        <f>IFERROR(Inv_SY!O183/Inv_SY!$P183-1,"")</f>
        <v/>
      </c>
      <c r="P182" s="9" t="str">
        <f>IFERROR(Inv_SY!J183/Inv_SY!$Q183-1,"")</f>
        <v/>
      </c>
      <c r="Q182" s="9" t="str">
        <f>IFERROR(Inv_SY!K183/Inv_SY!$Q183-1,"")</f>
        <v/>
      </c>
      <c r="R182" s="9" t="str">
        <f>IFERROR(Inv_SY!L183/Inv_SY!$Q183-1,"")</f>
        <v/>
      </c>
      <c r="S182" s="9" t="str">
        <f>IFERROR(Inv_SY!M183/Inv_SY!$Q183-1,"")</f>
        <v/>
      </c>
      <c r="T182" s="9" t="str">
        <f>IFERROR(Inv_SY!N183/Inv_SY!$Q183-1,"")</f>
        <v/>
      </c>
      <c r="U182" s="52" t="str">
        <f>IFERROR(Inv_SY!O183/Inv_SY!$Q183-1,"")</f>
        <v/>
      </c>
    </row>
    <row r="183" spans="1:21">
      <c r="A183" s="66" t="s">
        <v>208</v>
      </c>
      <c r="B183" s="66">
        <v>4</v>
      </c>
      <c r="C183" s="66">
        <v>2022</v>
      </c>
      <c r="D183" s="66" t="s">
        <v>209</v>
      </c>
      <c r="E183" s="66" t="s">
        <v>209</v>
      </c>
      <c r="F183" s="70">
        <v>44805</v>
      </c>
      <c r="G183" s="66">
        <f t="shared" si="4"/>
        <v>30</v>
      </c>
      <c r="H183" s="68">
        <f t="shared" si="5"/>
        <v>44833</v>
      </c>
      <c r="I183" s="155">
        <f>_xlfn.XLOOKUP(Table5[[#This Row],[Month Year]],'Modelling New'!D:D,'Modelling New'!N:N)</f>
        <v>10.507</v>
      </c>
      <c r="J183" s="9" t="str">
        <f>IFERROR(Inv_SY!J184/Inv_SY!$P184-1,"")</f>
        <v/>
      </c>
      <c r="K183" s="9" t="str">
        <f>IFERROR(Inv_SY!K184/Inv_SY!$P184-1,"")</f>
        <v/>
      </c>
      <c r="L183" s="9" t="str">
        <f>IFERROR(Inv_SY!L184/Inv_SY!$P184-1,"")</f>
        <v/>
      </c>
      <c r="M183" s="9" t="str">
        <f>IFERROR(Inv_SY!M184/Inv_SY!$P184-1,"")</f>
        <v/>
      </c>
      <c r="N183" s="9" t="str">
        <f>IFERROR(Inv_SY!N184/Inv_SY!$P184-1,"")</f>
        <v/>
      </c>
      <c r="O183" s="9" t="str">
        <f>IFERROR(Inv_SY!O184/Inv_SY!$P184-1,"")</f>
        <v/>
      </c>
      <c r="P183" s="9" t="str">
        <f>IFERROR(Inv_SY!J184/Inv_SY!$Q184-1,"")</f>
        <v/>
      </c>
      <c r="Q183" s="9" t="str">
        <f>IFERROR(Inv_SY!K184/Inv_SY!$Q184-1,"")</f>
        <v/>
      </c>
      <c r="R183" s="9" t="str">
        <f>IFERROR(Inv_SY!L184/Inv_SY!$Q184-1,"")</f>
        <v/>
      </c>
      <c r="S183" s="9" t="str">
        <f>IFERROR(Inv_SY!M184/Inv_SY!$Q184-1,"")</f>
        <v/>
      </c>
      <c r="T183" s="9" t="str">
        <f>IFERROR(Inv_SY!N184/Inv_SY!$Q184-1,"")</f>
        <v/>
      </c>
      <c r="U183" s="52" t="str">
        <f>IFERROR(Inv_SY!O184/Inv_SY!$Q184-1,"")</f>
        <v/>
      </c>
    </row>
    <row r="184" spans="1:21">
      <c r="A184" s="63" t="s">
        <v>208</v>
      </c>
      <c r="B184" s="63">
        <v>4</v>
      </c>
      <c r="C184" s="63">
        <v>2022</v>
      </c>
      <c r="D184" s="63" t="s">
        <v>209</v>
      </c>
      <c r="E184" s="63" t="s">
        <v>209</v>
      </c>
      <c r="F184" s="69">
        <v>44805</v>
      </c>
      <c r="G184" s="63">
        <f t="shared" si="4"/>
        <v>30</v>
      </c>
      <c r="H184" s="65">
        <f t="shared" si="5"/>
        <v>44834</v>
      </c>
      <c r="I184" s="154">
        <f>_xlfn.XLOOKUP(Table5[[#This Row],[Month Year]],'Modelling New'!D:D,'Modelling New'!N:N)</f>
        <v>10.507</v>
      </c>
      <c r="J184" s="9" t="str">
        <f>IFERROR(Inv_SY!J185/Inv_SY!$P185-1,"")</f>
        <v/>
      </c>
      <c r="K184" s="9" t="str">
        <f>IFERROR(Inv_SY!K185/Inv_SY!$P185-1,"")</f>
        <v/>
      </c>
      <c r="L184" s="9" t="str">
        <f>IFERROR(Inv_SY!L185/Inv_SY!$P185-1,"")</f>
        <v/>
      </c>
      <c r="M184" s="9" t="str">
        <f>IFERROR(Inv_SY!M185/Inv_SY!$P185-1,"")</f>
        <v/>
      </c>
      <c r="N184" s="9" t="str">
        <f>IFERROR(Inv_SY!N185/Inv_SY!$P185-1,"")</f>
        <v/>
      </c>
      <c r="O184" s="9" t="str">
        <f>IFERROR(Inv_SY!O185/Inv_SY!$P185-1,"")</f>
        <v/>
      </c>
      <c r="P184" s="9" t="str">
        <f>IFERROR(Inv_SY!J185/Inv_SY!$Q185-1,"")</f>
        <v/>
      </c>
      <c r="Q184" s="9" t="str">
        <f>IFERROR(Inv_SY!K185/Inv_SY!$Q185-1,"")</f>
        <v/>
      </c>
      <c r="R184" s="9" t="str">
        <f>IFERROR(Inv_SY!L185/Inv_SY!$Q185-1,"")</f>
        <v/>
      </c>
      <c r="S184" s="9" t="str">
        <f>IFERROR(Inv_SY!M185/Inv_SY!$Q185-1,"")</f>
        <v/>
      </c>
      <c r="T184" s="9" t="str">
        <f>IFERROR(Inv_SY!N185/Inv_SY!$Q185-1,"")</f>
        <v/>
      </c>
      <c r="U184" s="52" t="str">
        <f>IFERROR(Inv_SY!O185/Inv_SY!$Q185-1,"")</f>
        <v/>
      </c>
    </row>
    <row r="185" spans="1:21">
      <c r="A185" s="66" t="s">
        <v>208</v>
      </c>
      <c r="B185" s="66">
        <v>4</v>
      </c>
      <c r="C185" s="66">
        <v>2022</v>
      </c>
      <c r="D185" s="66" t="s">
        <v>209</v>
      </c>
      <c r="E185" s="66" t="s">
        <v>209</v>
      </c>
      <c r="F185" s="70">
        <v>44835</v>
      </c>
      <c r="G185" s="66">
        <f t="shared" si="4"/>
        <v>31</v>
      </c>
      <c r="H185" s="68">
        <f t="shared" si="5"/>
        <v>44835</v>
      </c>
      <c r="I185" s="155">
        <f>_xlfn.XLOOKUP(Table5[[#This Row],[Month Year]],'Modelling New'!D:D,'Modelling New'!N:N)</f>
        <v>10.507</v>
      </c>
      <c r="J185" s="9" t="str">
        <f>IFERROR(Inv_SY!J186/Inv_SY!$P186-1,"")</f>
        <v/>
      </c>
      <c r="K185" s="9" t="str">
        <f>IFERROR(Inv_SY!K186/Inv_SY!$P186-1,"")</f>
        <v/>
      </c>
      <c r="L185" s="9" t="str">
        <f>IFERROR(Inv_SY!L186/Inv_SY!$P186-1,"")</f>
        <v/>
      </c>
      <c r="M185" s="9" t="str">
        <f>IFERROR(Inv_SY!M186/Inv_SY!$P186-1,"")</f>
        <v/>
      </c>
      <c r="N185" s="9" t="str">
        <f>IFERROR(Inv_SY!N186/Inv_SY!$P186-1,"")</f>
        <v/>
      </c>
      <c r="O185" s="9" t="str">
        <f>IFERROR(Inv_SY!O186/Inv_SY!$P186-1,"")</f>
        <v/>
      </c>
      <c r="P185" s="9" t="str">
        <f>IFERROR(Inv_SY!J186/Inv_SY!$Q186-1,"")</f>
        <v/>
      </c>
      <c r="Q185" s="9" t="str">
        <f>IFERROR(Inv_SY!K186/Inv_SY!$Q186-1,"")</f>
        <v/>
      </c>
      <c r="R185" s="9" t="str">
        <f>IFERROR(Inv_SY!L186/Inv_SY!$Q186-1,"")</f>
        <v/>
      </c>
      <c r="S185" s="9" t="str">
        <f>IFERROR(Inv_SY!M186/Inv_SY!$Q186-1,"")</f>
        <v/>
      </c>
      <c r="T185" s="9" t="str">
        <f>IFERROR(Inv_SY!N186/Inv_SY!$Q186-1,"")</f>
        <v/>
      </c>
      <c r="U185" s="52" t="str">
        <f>IFERROR(Inv_SY!O186/Inv_SY!$Q186-1,"")</f>
        <v/>
      </c>
    </row>
    <row r="186" spans="1:21">
      <c r="A186" s="63" t="s">
        <v>208</v>
      </c>
      <c r="B186" s="63">
        <v>4</v>
      </c>
      <c r="C186" s="63">
        <v>2022</v>
      </c>
      <c r="D186" s="63" t="s">
        <v>209</v>
      </c>
      <c r="E186" s="63" t="s">
        <v>209</v>
      </c>
      <c r="F186" s="69">
        <v>44835</v>
      </c>
      <c r="G186" s="63">
        <f t="shared" si="4"/>
        <v>31</v>
      </c>
      <c r="H186" s="65">
        <f t="shared" si="5"/>
        <v>44836</v>
      </c>
      <c r="I186" s="154">
        <f>_xlfn.XLOOKUP(Table5[[#This Row],[Month Year]],'Modelling New'!D:D,'Modelling New'!N:N)</f>
        <v>10.507</v>
      </c>
      <c r="J186" s="9" t="str">
        <f>IFERROR(Inv_SY!J187/Inv_SY!$P187-1,"")</f>
        <v/>
      </c>
      <c r="K186" s="9" t="str">
        <f>IFERROR(Inv_SY!K187/Inv_SY!$P187-1,"")</f>
        <v/>
      </c>
      <c r="L186" s="9" t="str">
        <f>IFERROR(Inv_SY!L187/Inv_SY!$P187-1,"")</f>
        <v/>
      </c>
      <c r="M186" s="9" t="str">
        <f>IFERROR(Inv_SY!M187/Inv_SY!$P187-1,"")</f>
        <v/>
      </c>
      <c r="N186" s="9" t="str">
        <f>IFERROR(Inv_SY!N187/Inv_SY!$P187-1,"")</f>
        <v/>
      </c>
      <c r="O186" s="9" t="str">
        <f>IFERROR(Inv_SY!O187/Inv_SY!$P187-1,"")</f>
        <v/>
      </c>
      <c r="P186" s="9" t="str">
        <f>IFERROR(Inv_SY!J187/Inv_SY!$Q187-1,"")</f>
        <v/>
      </c>
      <c r="Q186" s="9" t="str">
        <f>IFERROR(Inv_SY!K187/Inv_SY!$Q187-1,"")</f>
        <v/>
      </c>
      <c r="R186" s="9" t="str">
        <f>IFERROR(Inv_SY!L187/Inv_SY!$Q187-1,"")</f>
        <v/>
      </c>
      <c r="S186" s="9" t="str">
        <f>IFERROR(Inv_SY!M187/Inv_SY!$Q187-1,"")</f>
        <v/>
      </c>
      <c r="T186" s="9" t="str">
        <f>IFERROR(Inv_SY!N187/Inv_SY!$Q187-1,"")</f>
        <v/>
      </c>
      <c r="U186" s="52" t="str">
        <f>IFERROR(Inv_SY!O187/Inv_SY!$Q187-1,"")</f>
        <v/>
      </c>
    </row>
    <row r="187" spans="1:21">
      <c r="A187" s="66" t="s">
        <v>208</v>
      </c>
      <c r="B187" s="66">
        <v>4</v>
      </c>
      <c r="C187" s="66">
        <v>2022</v>
      </c>
      <c r="D187" s="66" t="s">
        <v>209</v>
      </c>
      <c r="E187" s="66" t="s">
        <v>209</v>
      </c>
      <c r="F187" s="70">
        <v>44835</v>
      </c>
      <c r="G187" s="66">
        <f t="shared" si="4"/>
        <v>31</v>
      </c>
      <c r="H187" s="68">
        <f t="shared" si="5"/>
        <v>44837</v>
      </c>
      <c r="I187" s="155">
        <f>_xlfn.XLOOKUP(Table5[[#This Row],[Month Year]],'Modelling New'!D:D,'Modelling New'!N:N)</f>
        <v>10.507</v>
      </c>
      <c r="J187" s="9" t="str">
        <f>IFERROR(Inv_SY!J188/Inv_SY!$P188-1,"")</f>
        <v/>
      </c>
      <c r="K187" s="9" t="str">
        <f>IFERROR(Inv_SY!K188/Inv_SY!$P188-1,"")</f>
        <v/>
      </c>
      <c r="L187" s="9" t="str">
        <f>IFERROR(Inv_SY!L188/Inv_SY!$P188-1,"")</f>
        <v/>
      </c>
      <c r="M187" s="9" t="str">
        <f>IFERROR(Inv_SY!M188/Inv_SY!$P188-1,"")</f>
        <v/>
      </c>
      <c r="N187" s="9" t="str">
        <f>IFERROR(Inv_SY!N188/Inv_SY!$P188-1,"")</f>
        <v/>
      </c>
      <c r="O187" s="9" t="str">
        <f>IFERROR(Inv_SY!O188/Inv_SY!$P188-1,"")</f>
        <v/>
      </c>
      <c r="P187" s="9" t="str">
        <f>IFERROR(Inv_SY!J188/Inv_SY!$Q188-1,"")</f>
        <v/>
      </c>
      <c r="Q187" s="9" t="str">
        <f>IFERROR(Inv_SY!K188/Inv_SY!$Q188-1,"")</f>
        <v/>
      </c>
      <c r="R187" s="9" t="str">
        <f>IFERROR(Inv_SY!L188/Inv_SY!$Q188-1,"")</f>
        <v/>
      </c>
      <c r="S187" s="9" t="str">
        <f>IFERROR(Inv_SY!M188/Inv_SY!$Q188-1,"")</f>
        <v/>
      </c>
      <c r="T187" s="9" t="str">
        <f>IFERROR(Inv_SY!N188/Inv_SY!$Q188-1,"")</f>
        <v/>
      </c>
      <c r="U187" s="52" t="str">
        <f>IFERROR(Inv_SY!O188/Inv_SY!$Q188-1,"")</f>
        <v/>
      </c>
    </row>
    <row r="188" spans="1:21">
      <c r="A188" s="63" t="s">
        <v>208</v>
      </c>
      <c r="B188" s="63">
        <v>4</v>
      </c>
      <c r="C188" s="63">
        <v>2022</v>
      </c>
      <c r="D188" s="63" t="s">
        <v>209</v>
      </c>
      <c r="E188" s="63" t="s">
        <v>209</v>
      </c>
      <c r="F188" s="69">
        <v>44835</v>
      </c>
      <c r="G188" s="63">
        <f t="shared" si="4"/>
        <v>31</v>
      </c>
      <c r="H188" s="65">
        <f t="shared" si="5"/>
        <v>44838</v>
      </c>
      <c r="I188" s="154">
        <f>_xlfn.XLOOKUP(Table5[[#This Row],[Month Year]],'Modelling New'!D:D,'Modelling New'!N:N)</f>
        <v>10.507</v>
      </c>
      <c r="J188" s="9" t="str">
        <f>IFERROR(Inv_SY!J189/Inv_SY!$P189-1,"")</f>
        <v/>
      </c>
      <c r="K188" s="9" t="str">
        <f>IFERROR(Inv_SY!K189/Inv_SY!$P189-1,"")</f>
        <v/>
      </c>
      <c r="L188" s="9" t="str">
        <f>IFERROR(Inv_SY!L189/Inv_SY!$P189-1,"")</f>
        <v/>
      </c>
      <c r="M188" s="9" t="str">
        <f>IFERROR(Inv_SY!M189/Inv_SY!$P189-1,"")</f>
        <v/>
      </c>
      <c r="N188" s="9" t="str">
        <f>IFERROR(Inv_SY!N189/Inv_SY!$P189-1,"")</f>
        <v/>
      </c>
      <c r="O188" s="9" t="str">
        <f>IFERROR(Inv_SY!O189/Inv_SY!$P189-1,"")</f>
        <v/>
      </c>
      <c r="P188" s="9" t="str">
        <f>IFERROR(Inv_SY!J189/Inv_SY!$Q189-1,"")</f>
        <v/>
      </c>
      <c r="Q188" s="9" t="str">
        <f>IFERROR(Inv_SY!K189/Inv_SY!$Q189-1,"")</f>
        <v/>
      </c>
      <c r="R188" s="9" t="str">
        <f>IFERROR(Inv_SY!L189/Inv_SY!$Q189-1,"")</f>
        <v/>
      </c>
      <c r="S188" s="9" t="str">
        <f>IFERROR(Inv_SY!M189/Inv_SY!$Q189-1,"")</f>
        <v/>
      </c>
      <c r="T188" s="9" t="str">
        <f>IFERROR(Inv_SY!N189/Inv_SY!$Q189-1,"")</f>
        <v/>
      </c>
      <c r="U188" s="52" t="str">
        <f>IFERROR(Inv_SY!O189/Inv_SY!$Q189-1,"")</f>
        <v/>
      </c>
    </row>
    <row r="189" spans="1:21">
      <c r="A189" s="66" t="s">
        <v>208</v>
      </c>
      <c r="B189" s="66">
        <v>4</v>
      </c>
      <c r="C189" s="66">
        <v>2022</v>
      </c>
      <c r="D189" s="66" t="s">
        <v>209</v>
      </c>
      <c r="E189" s="66" t="s">
        <v>209</v>
      </c>
      <c r="F189" s="70">
        <v>44835</v>
      </c>
      <c r="G189" s="66">
        <f t="shared" si="4"/>
        <v>31</v>
      </c>
      <c r="H189" s="68">
        <f t="shared" si="5"/>
        <v>44839</v>
      </c>
      <c r="I189" s="155">
        <f>_xlfn.XLOOKUP(Table5[[#This Row],[Month Year]],'Modelling New'!D:D,'Modelling New'!N:N)</f>
        <v>10.507</v>
      </c>
      <c r="J189" s="9" t="str">
        <f>IFERROR(Inv_SY!J190/Inv_SY!$P190-1,"")</f>
        <v/>
      </c>
      <c r="K189" s="9" t="str">
        <f>IFERROR(Inv_SY!K190/Inv_SY!$P190-1,"")</f>
        <v/>
      </c>
      <c r="L189" s="9" t="str">
        <f>IFERROR(Inv_SY!L190/Inv_SY!$P190-1,"")</f>
        <v/>
      </c>
      <c r="M189" s="9" t="str">
        <f>IFERROR(Inv_SY!M190/Inv_SY!$P190-1,"")</f>
        <v/>
      </c>
      <c r="N189" s="9" t="str">
        <f>IFERROR(Inv_SY!N190/Inv_SY!$P190-1,"")</f>
        <v/>
      </c>
      <c r="O189" s="9" t="str">
        <f>IFERROR(Inv_SY!O190/Inv_SY!$P190-1,"")</f>
        <v/>
      </c>
      <c r="P189" s="9" t="str">
        <f>IFERROR(Inv_SY!J190/Inv_SY!$Q190-1,"")</f>
        <v/>
      </c>
      <c r="Q189" s="9" t="str">
        <f>IFERROR(Inv_SY!K190/Inv_SY!$Q190-1,"")</f>
        <v/>
      </c>
      <c r="R189" s="9" t="str">
        <f>IFERROR(Inv_SY!L190/Inv_SY!$Q190-1,"")</f>
        <v/>
      </c>
      <c r="S189" s="9" t="str">
        <f>IFERROR(Inv_SY!M190/Inv_SY!$Q190-1,"")</f>
        <v/>
      </c>
      <c r="T189" s="9" t="str">
        <f>IFERROR(Inv_SY!N190/Inv_SY!$Q190-1,"")</f>
        <v/>
      </c>
      <c r="U189" s="52" t="str">
        <f>IFERROR(Inv_SY!O190/Inv_SY!$Q190-1,"")</f>
        <v/>
      </c>
    </row>
    <row r="190" spans="1:21">
      <c r="A190" s="63" t="s">
        <v>208</v>
      </c>
      <c r="B190" s="63">
        <v>4</v>
      </c>
      <c r="C190" s="63">
        <v>2022</v>
      </c>
      <c r="D190" s="63" t="s">
        <v>209</v>
      </c>
      <c r="E190" s="63" t="s">
        <v>209</v>
      </c>
      <c r="F190" s="69">
        <v>44835</v>
      </c>
      <c r="G190" s="63">
        <f t="shared" si="4"/>
        <v>31</v>
      </c>
      <c r="H190" s="65">
        <f t="shared" si="5"/>
        <v>44840</v>
      </c>
      <c r="I190" s="154">
        <f>_xlfn.XLOOKUP(Table5[[#This Row],[Month Year]],'Modelling New'!D:D,'Modelling New'!N:N)</f>
        <v>10.507</v>
      </c>
      <c r="J190" s="9" t="str">
        <f>IFERROR(Inv_SY!J191/Inv_SY!$P191-1,"")</f>
        <v/>
      </c>
      <c r="K190" s="9" t="str">
        <f>IFERROR(Inv_SY!K191/Inv_SY!$P191-1,"")</f>
        <v/>
      </c>
      <c r="L190" s="9" t="str">
        <f>IFERROR(Inv_SY!L191/Inv_SY!$P191-1,"")</f>
        <v/>
      </c>
      <c r="M190" s="9" t="str">
        <f>IFERROR(Inv_SY!M191/Inv_SY!$P191-1,"")</f>
        <v/>
      </c>
      <c r="N190" s="9" t="str">
        <f>IFERROR(Inv_SY!N191/Inv_SY!$P191-1,"")</f>
        <v/>
      </c>
      <c r="O190" s="9" t="str">
        <f>IFERROR(Inv_SY!O191/Inv_SY!$P191-1,"")</f>
        <v/>
      </c>
      <c r="P190" s="9" t="str">
        <f>IFERROR(Inv_SY!J191/Inv_SY!$Q191-1,"")</f>
        <v/>
      </c>
      <c r="Q190" s="9" t="str">
        <f>IFERROR(Inv_SY!K191/Inv_SY!$Q191-1,"")</f>
        <v/>
      </c>
      <c r="R190" s="9" t="str">
        <f>IFERROR(Inv_SY!L191/Inv_SY!$Q191-1,"")</f>
        <v/>
      </c>
      <c r="S190" s="9" t="str">
        <f>IFERROR(Inv_SY!M191/Inv_SY!$Q191-1,"")</f>
        <v/>
      </c>
      <c r="T190" s="9" t="str">
        <f>IFERROR(Inv_SY!N191/Inv_SY!$Q191-1,"")</f>
        <v/>
      </c>
      <c r="U190" s="52" t="str">
        <f>IFERROR(Inv_SY!O191/Inv_SY!$Q191-1,"")</f>
        <v/>
      </c>
    </row>
    <row r="191" spans="1:21">
      <c r="A191" s="66" t="s">
        <v>208</v>
      </c>
      <c r="B191" s="66">
        <v>4</v>
      </c>
      <c r="C191" s="66">
        <v>2022</v>
      </c>
      <c r="D191" s="66" t="s">
        <v>209</v>
      </c>
      <c r="E191" s="66" t="s">
        <v>209</v>
      </c>
      <c r="F191" s="70">
        <v>44835</v>
      </c>
      <c r="G191" s="66">
        <f t="shared" si="4"/>
        <v>31</v>
      </c>
      <c r="H191" s="68">
        <f t="shared" si="5"/>
        <v>44841</v>
      </c>
      <c r="I191" s="155">
        <f>_xlfn.XLOOKUP(Table5[[#This Row],[Month Year]],'Modelling New'!D:D,'Modelling New'!N:N)</f>
        <v>10.507</v>
      </c>
      <c r="J191" s="9" t="str">
        <f>IFERROR(Inv_SY!J192/Inv_SY!$P192-1,"")</f>
        <v/>
      </c>
      <c r="K191" s="9" t="str">
        <f>IFERROR(Inv_SY!K192/Inv_SY!$P192-1,"")</f>
        <v/>
      </c>
      <c r="L191" s="9" t="str">
        <f>IFERROR(Inv_SY!L192/Inv_SY!$P192-1,"")</f>
        <v/>
      </c>
      <c r="M191" s="9" t="str">
        <f>IFERROR(Inv_SY!M192/Inv_SY!$P192-1,"")</f>
        <v/>
      </c>
      <c r="N191" s="9" t="str">
        <f>IFERROR(Inv_SY!N192/Inv_SY!$P192-1,"")</f>
        <v/>
      </c>
      <c r="O191" s="9" t="str">
        <f>IFERROR(Inv_SY!O192/Inv_SY!$P192-1,"")</f>
        <v/>
      </c>
      <c r="P191" s="9" t="str">
        <f>IFERROR(Inv_SY!J192/Inv_SY!$Q192-1,"")</f>
        <v/>
      </c>
      <c r="Q191" s="9" t="str">
        <f>IFERROR(Inv_SY!K192/Inv_SY!$Q192-1,"")</f>
        <v/>
      </c>
      <c r="R191" s="9" t="str">
        <f>IFERROR(Inv_SY!L192/Inv_SY!$Q192-1,"")</f>
        <v/>
      </c>
      <c r="S191" s="9" t="str">
        <f>IFERROR(Inv_SY!M192/Inv_SY!$Q192-1,"")</f>
        <v/>
      </c>
      <c r="T191" s="9" t="str">
        <f>IFERROR(Inv_SY!N192/Inv_SY!$Q192-1,"")</f>
        <v/>
      </c>
      <c r="U191" s="52" t="str">
        <f>IFERROR(Inv_SY!O192/Inv_SY!$Q192-1,"")</f>
        <v/>
      </c>
    </row>
    <row r="192" spans="1:21">
      <c r="A192" s="63" t="s">
        <v>208</v>
      </c>
      <c r="B192" s="63">
        <v>4</v>
      </c>
      <c r="C192" s="63">
        <v>2022</v>
      </c>
      <c r="D192" s="63" t="s">
        <v>209</v>
      </c>
      <c r="E192" s="63" t="s">
        <v>209</v>
      </c>
      <c r="F192" s="69">
        <v>44835</v>
      </c>
      <c r="G192" s="63">
        <f t="shared" si="4"/>
        <v>31</v>
      </c>
      <c r="H192" s="65">
        <f t="shared" si="5"/>
        <v>44842</v>
      </c>
      <c r="I192" s="154">
        <f>_xlfn.XLOOKUP(Table5[[#This Row],[Month Year]],'Modelling New'!D:D,'Modelling New'!N:N)</f>
        <v>10.507</v>
      </c>
      <c r="J192" s="9" t="str">
        <f>IFERROR(Inv_SY!J193/Inv_SY!$P193-1,"")</f>
        <v/>
      </c>
      <c r="K192" s="9" t="str">
        <f>IFERROR(Inv_SY!K193/Inv_SY!$P193-1,"")</f>
        <v/>
      </c>
      <c r="L192" s="9" t="str">
        <f>IFERROR(Inv_SY!L193/Inv_SY!$P193-1,"")</f>
        <v/>
      </c>
      <c r="M192" s="9" t="str">
        <f>IFERROR(Inv_SY!M193/Inv_SY!$P193-1,"")</f>
        <v/>
      </c>
      <c r="N192" s="9" t="str">
        <f>IFERROR(Inv_SY!N193/Inv_SY!$P193-1,"")</f>
        <v/>
      </c>
      <c r="O192" s="9" t="str">
        <f>IFERROR(Inv_SY!O193/Inv_SY!$P193-1,"")</f>
        <v/>
      </c>
      <c r="P192" s="9" t="str">
        <f>IFERROR(Inv_SY!J193/Inv_SY!$Q193-1,"")</f>
        <v/>
      </c>
      <c r="Q192" s="9" t="str">
        <f>IFERROR(Inv_SY!K193/Inv_SY!$Q193-1,"")</f>
        <v/>
      </c>
      <c r="R192" s="9" t="str">
        <f>IFERROR(Inv_SY!L193/Inv_SY!$Q193-1,"")</f>
        <v/>
      </c>
      <c r="S192" s="9" t="str">
        <f>IFERROR(Inv_SY!M193/Inv_SY!$Q193-1,"")</f>
        <v/>
      </c>
      <c r="T192" s="9" t="str">
        <f>IFERROR(Inv_SY!N193/Inv_SY!$Q193-1,"")</f>
        <v/>
      </c>
      <c r="U192" s="52" t="str">
        <f>IFERROR(Inv_SY!O193/Inv_SY!$Q193-1,"")</f>
        <v/>
      </c>
    </row>
    <row r="193" spans="1:21">
      <c r="A193" s="66" t="s">
        <v>208</v>
      </c>
      <c r="B193" s="66">
        <v>4</v>
      </c>
      <c r="C193" s="66">
        <v>2022</v>
      </c>
      <c r="D193" s="66" t="s">
        <v>209</v>
      </c>
      <c r="E193" s="66" t="s">
        <v>209</v>
      </c>
      <c r="F193" s="70">
        <v>44835</v>
      </c>
      <c r="G193" s="66">
        <f t="shared" si="4"/>
        <v>31</v>
      </c>
      <c r="H193" s="68">
        <f t="shared" si="5"/>
        <v>44843</v>
      </c>
      <c r="I193" s="155">
        <f>_xlfn.XLOOKUP(Table5[[#This Row],[Month Year]],'Modelling New'!D:D,'Modelling New'!N:N)</f>
        <v>10.507</v>
      </c>
      <c r="J193" s="9" t="str">
        <f>IFERROR(Inv_SY!J194/Inv_SY!$P194-1,"")</f>
        <v/>
      </c>
      <c r="K193" s="9" t="str">
        <f>IFERROR(Inv_SY!K194/Inv_SY!$P194-1,"")</f>
        <v/>
      </c>
      <c r="L193" s="9" t="str">
        <f>IFERROR(Inv_SY!L194/Inv_SY!$P194-1,"")</f>
        <v/>
      </c>
      <c r="M193" s="9" t="str">
        <f>IFERROR(Inv_SY!M194/Inv_SY!$P194-1,"")</f>
        <v/>
      </c>
      <c r="N193" s="9" t="str">
        <f>IFERROR(Inv_SY!N194/Inv_SY!$P194-1,"")</f>
        <v/>
      </c>
      <c r="O193" s="9" t="str">
        <f>IFERROR(Inv_SY!O194/Inv_SY!$P194-1,"")</f>
        <v/>
      </c>
      <c r="P193" s="9" t="str">
        <f>IFERROR(Inv_SY!J194/Inv_SY!$Q194-1,"")</f>
        <v/>
      </c>
      <c r="Q193" s="9" t="str">
        <f>IFERROR(Inv_SY!K194/Inv_SY!$Q194-1,"")</f>
        <v/>
      </c>
      <c r="R193" s="9" t="str">
        <f>IFERROR(Inv_SY!L194/Inv_SY!$Q194-1,"")</f>
        <v/>
      </c>
      <c r="S193" s="9" t="str">
        <f>IFERROR(Inv_SY!M194/Inv_SY!$Q194-1,"")</f>
        <v/>
      </c>
      <c r="T193" s="9" t="str">
        <f>IFERROR(Inv_SY!N194/Inv_SY!$Q194-1,"")</f>
        <v/>
      </c>
      <c r="U193" s="52" t="str">
        <f>IFERROR(Inv_SY!O194/Inv_SY!$Q194-1,"")</f>
        <v/>
      </c>
    </row>
    <row r="194" spans="1:21">
      <c r="A194" s="63" t="s">
        <v>208</v>
      </c>
      <c r="B194" s="63">
        <v>4</v>
      </c>
      <c r="C194" s="63">
        <v>2022</v>
      </c>
      <c r="D194" s="63" t="s">
        <v>209</v>
      </c>
      <c r="E194" s="63" t="s">
        <v>209</v>
      </c>
      <c r="F194" s="69">
        <v>44835</v>
      </c>
      <c r="G194" s="63">
        <f t="shared" si="4"/>
        <v>31</v>
      </c>
      <c r="H194" s="65">
        <f t="shared" si="5"/>
        <v>44844</v>
      </c>
      <c r="I194" s="154">
        <f>_xlfn.XLOOKUP(Table5[[#This Row],[Month Year]],'Modelling New'!D:D,'Modelling New'!N:N)</f>
        <v>10.507</v>
      </c>
      <c r="J194" s="9" t="str">
        <f>IFERROR(Inv_SY!J195/Inv_SY!$P195-1,"")</f>
        <v/>
      </c>
      <c r="K194" s="9" t="str">
        <f>IFERROR(Inv_SY!K195/Inv_SY!$P195-1,"")</f>
        <v/>
      </c>
      <c r="L194" s="9" t="str">
        <f>IFERROR(Inv_SY!L195/Inv_SY!$P195-1,"")</f>
        <v/>
      </c>
      <c r="M194" s="9" t="str">
        <f>IFERROR(Inv_SY!M195/Inv_SY!$P195-1,"")</f>
        <v/>
      </c>
      <c r="N194" s="9" t="str">
        <f>IFERROR(Inv_SY!N195/Inv_SY!$P195-1,"")</f>
        <v/>
      </c>
      <c r="O194" s="9" t="str">
        <f>IFERROR(Inv_SY!O195/Inv_SY!$P195-1,"")</f>
        <v/>
      </c>
      <c r="P194" s="9" t="str">
        <f>IFERROR(Inv_SY!J195/Inv_SY!$Q195-1,"")</f>
        <v/>
      </c>
      <c r="Q194" s="9" t="str">
        <f>IFERROR(Inv_SY!K195/Inv_SY!$Q195-1,"")</f>
        <v/>
      </c>
      <c r="R194" s="9" t="str">
        <f>IFERROR(Inv_SY!L195/Inv_SY!$Q195-1,"")</f>
        <v/>
      </c>
      <c r="S194" s="9" t="str">
        <f>IFERROR(Inv_SY!M195/Inv_SY!$Q195-1,"")</f>
        <v/>
      </c>
      <c r="T194" s="9" t="str">
        <f>IFERROR(Inv_SY!N195/Inv_SY!$Q195-1,"")</f>
        <v/>
      </c>
      <c r="U194" s="52" t="str">
        <f>IFERROR(Inv_SY!O195/Inv_SY!$Q195-1,"")</f>
        <v/>
      </c>
    </row>
    <row r="195" spans="1:21">
      <c r="A195" s="66" t="s">
        <v>208</v>
      </c>
      <c r="B195" s="66">
        <v>4</v>
      </c>
      <c r="C195" s="66">
        <v>2022</v>
      </c>
      <c r="D195" s="66" t="s">
        <v>209</v>
      </c>
      <c r="E195" s="66" t="s">
        <v>209</v>
      </c>
      <c r="F195" s="70">
        <v>44835</v>
      </c>
      <c r="G195" s="66">
        <f t="shared" ref="G195:G258" si="6">DAY(EOMONTH(F195,0))</f>
        <v>31</v>
      </c>
      <c r="H195" s="68">
        <f t="shared" si="5"/>
        <v>44845</v>
      </c>
      <c r="I195" s="155">
        <f>_xlfn.XLOOKUP(Table5[[#This Row],[Month Year]],'Modelling New'!D:D,'Modelling New'!N:N)</f>
        <v>10.507</v>
      </c>
      <c r="J195" s="9" t="str">
        <f>IFERROR(Inv_SY!J196/Inv_SY!$P196-1,"")</f>
        <v/>
      </c>
      <c r="K195" s="9" t="str">
        <f>IFERROR(Inv_SY!K196/Inv_SY!$P196-1,"")</f>
        <v/>
      </c>
      <c r="L195" s="9" t="str">
        <f>IFERROR(Inv_SY!L196/Inv_SY!$P196-1,"")</f>
        <v/>
      </c>
      <c r="M195" s="9" t="str">
        <f>IFERROR(Inv_SY!M196/Inv_SY!$P196-1,"")</f>
        <v/>
      </c>
      <c r="N195" s="9" t="str">
        <f>IFERROR(Inv_SY!N196/Inv_SY!$P196-1,"")</f>
        <v/>
      </c>
      <c r="O195" s="9" t="str">
        <f>IFERROR(Inv_SY!O196/Inv_SY!$P196-1,"")</f>
        <v/>
      </c>
      <c r="P195" s="9" t="str">
        <f>IFERROR(Inv_SY!J196/Inv_SY!$Q196-1,"")</f>
        <v/>
      </c>
      <c r="Q195" s="9" t="str">
        <f>IFERROR(Inv_SY!K196/Inv_SY!$Q196-1,"")</f>
        <v/>
      </c>
      <c r="R195" s="9" t="str">
        <f>IFERROR(Inv_SY!L196/Inv_SY!$Q196-1,"")</f>
        <v/>
      </c>
      <c r="S195" s="9" t="str">
        <f>IFERROR(Inv_SY!M196/Inv_SY!$Q196-1,"")</f>
        <v/>
      </c>
      <c r="T195" s="9" t="str">
        <f>IFERROR(Inv_SY!N196/Inv_SY!$Q196-1,"")</f>
        <v/>
      </c>
      <c r="U195" s="52" t="str">
        <f>IFERROR(Inv_SY!O196/Inv_SY!$Q196-1,"")</f>
        <v/>
      </c>
    </row>
    <row r="196" spans="1:21">
      <c r="A196" s="63" t="s">
        <v>208</v>
      </c>
      <c r="B196" s="63">
        <v>4</v>
      </c>
      <c r="C196" s="63">
        <v>2022</v>
      </c>
      <c r="D196" s="63" t="s">
        <v>209</v>
      </c>
      <c r="E196" s="63" t="s">
        <v>209</v>
      </c>
      <c r="F196" s="69">
        <v>44835</v>
      </c>
      <c r="G196" s="63">
        <f t="shared" si="6"/>
        <v>31</v>
      </c>
      <c r="H196" s="65">
        <f t="shared" ref="H196:H259" si="7">H195+1</f>
        <v>44846</v>
      </c>
      <c r="I196" s="154">
        <f>_xlfn.XLOOKUP(Table5[[#This Row],[Month Year]],'Modelling New'!D:D,'Modelling New'!N:N)</f>
        <v>10.507</v>
      </c>
      <c r="J196" s="9" t="str">
        <f>IFERROR(Inv_SY!J197/Inv_SY!$P197-1,"")</f>
        <v/>
      </c>
      <c r="K196" s="9" t="str">
        <f>IFERROR(Inv_SY!K197/Inv_SY!$P197-1,"")</f>
        <v/>
      </c>
      <c r="L196" s="9" t="str">
        <f>IFERROR(Inv_SY!L197/Inv_SY!$P197-1,"")</f>
        <v/>
      </c>
      <c r="M196" s="9" t="str">
        <f>IFERROR(Inv_SY!M197/Inv_SY!$P197-1,"")</f>
        <v/>
      </c>
      <c r="N196" s="9" t="str">
        <f>IFERROR(Inv_SY!N197/Inv_SY!$P197-1,"")</f>
        <v/>
      </c>
      <c r="O196" s="9" t="str">
        <f>IFERROR(Inv_SY!O197/Inv_SY!$P197-1,"")</f>
        <v/>
      </c>
      <c r="P196" s="9" t="str">
        <f>IFERROR(Inv_SY!J197/Inv_SY!$Q197-1,"")</f>
        <v/>
      </c>
      <c r="Q196" s="9" t="str">
        <f>IFERROR(Inv_SY!K197/Inv_SY!$Q197-1,"")</f>
        <v/>
      </c>
      <c r="R196" s="9" t="str">
        <f>IFERROR(Inv_SY!L197/Inv_SY!$Q197-1,"")</f>
        <v/>
      </c>
      <c r="S196" s="9" t="str">
        <f>IFERROR(Inv_SY!M197/Inv_SY!$Q197-1,"")</f>
        <v/>
      </c>
      <c r="T196" s="9" t="str">
        <f>IFERROR(Inv_SY!N197/Inv_SY!$Q197-1,"")</f>
        <v/>
      </c>
      <c r="U196" s="52" t="str">
        <f>IFERROR(Inv_SY!O197/Inv_SY!$Q197-1,"")</f>
        <v/>
      </c>
    </row>
    <row r="197" spans="1:21">
      <c r="A197" s="66" t="s">
        <v>208</v>
      </c>
      <c r="B197" s="66">
        <v>4</v>
      </c>
      <c r="C197" s="66">
        <v>2022</v>
      </c>
      <c r="D197" s="66" t="s">
        <v>209</v>
      </c>
      <c r="E197" s="66" t="s">
        <v>209</v>
      </c>
      <c r="F197" s="70">
        <v>44835</v>
      </c>
      <c r="G197" s="66">
        <f t="shared" si="6"/>
        <v>31</v>
      </c>
      <c r="H197" s="68">
        <f t="shared" si="7"/>
        <v>44847</v>
      </c>
      <c r="I197" s="155">
        <f>_xlfn.XLOOKUP(Table5[[#This Row],[Month Year]],'Modelling New'!D:D,'Modelling New'!N:N)</f>
        <v>10.507</v>
      </c>
      <c r="J197" s="9" t="str">
        <f>IFERROR(Inv_SY!J198/Inv_SY!$P198-1,"")</f>
        <v/>
      </c>
      <c r="K197" s="9" t="str">
        <f>IFERROR(Inv_SY!K198/Inv_SY!$P198-1,"")</f>
        <v/>
      </c>
      <c r="L197" s="9" t="str">
        <f>IFERROR(Inv_SY!L198/Inv_SY!$P198-1,"")</f>
        <v/>
      </c>
      <c r="M197" s="9" t="str">
        <f>IFERROR(Inv_SY!M198/Inv_SY!$P198-1,"")</f>
        <v/>
      </c>
      <c r="N197" s="9" t="str">
        <f>IFERROR(Inv_SY!N198/Inv_SY!$P198-1,"")</f>
        <v/>
      </c>
      <c r="O197" s="9" t="str">
        <f>IFERROR(Inv_SY!O198/Inv_SY!$P198-1,"")</f>
        <v/>
      </c>
      <c r="P197" s="9" t="str">
        <f>IFERROR(Inv_SY!J198/Inv_SY!$Q198-1,"")</f>
        <v/>
      </c>
      <c r="Q197" s="9" t="str">
        <f>IFERROR(Inv_SY!K198/Inv_SY!$Q198-1,"")</f>
        <v/>
      </c>
      <c r="R197" s="9" t="str">
        <f>IFERROR(Inv_SY!L198/Inv_SY!$Q198-1,"")</f>
        <v/>
      </c>
      <c r="S197" s="9" t="str">
        <f>IFERROR(Inv_SY!M198/Inv_SY!$Q198-1,"")</f>
        <v/>
      </c>
      <c r="T197" s="9" t="str">
        <f>IFERROR(Inv_SY!N198/Inv_SY!$Q198-1,"")</f>
        <v/>
      </c>
      <c r="U197" s="52" t="str">
        <f>IFERROR(Inv_SY!O198/Inv_SY!$Q198-1,"")</f>
        <v/>
      </c>
    </row>
    <row r="198" spans="1:21">
      <c r="A198" s="63" t="s">
        <v>208</v>
      </c>
      <c r="B198" s="63">
        <v>4</v>
      </c>
      <c r="C198" s="63">
        <v>2022</v>
      </c>
      <c r="D198" s="63" t="s">
        <v>209</v>
      </c>
      <c r="E198" s="63" t="s">
        <v>209</v>
      </c>
      <c r="F198" s="69">
        <v>44835</v>
      </c>
      <c r="G198" s="63">
        <f t="shared" si="6"/>
        <v>31</v>
      </c>
      <c r="H198" s="65">
        <f t="shared" si="7"/>
        <v>44848</v>
      </c>
      <c r="I198" s="154">
        <f>_xlfn.XLOOKUP(Table5[[#This Row],[Month Year]],'Modelling New'!D:D,'Modelling New'!N:N)</f>
        <v>10.507</v>
      </c>
      <c r="J198" s="9" t="str">
        <f>IFERROR(Inv_SY!J199/Inv_SY!$P199-1,"")</f>
        <v/>
      </c>
      <c r="K198" s="9" t="str">
        <f>IFERROR(Inv_SY!K199/Inv_SY!$P199-1,"")</f>
        <v/>
      </c>
      <c r="L198" s="9" t="str">
        <f>IFERROR(Inv_SY!L199/Inv_SY!$P199-1,"")</f>
        <v/>
      </c>
      <c r="M198" s="9" t="str">
        <f>IFERROR(Inv_SY!M199/Inv_SY!$P199-1,"")</f>
        <v/>
      </c>
      <c r="N198" s="9" t="str">
        <f>IFERROR(Inv_SY!N199/Inv_SY!$P199-1,"")</f>
        <v/>
      </c>
      <c r="O198" s="9" t="str">
        <f>IFERROR(Inv_SY!O199/Inv_SY!$P199-1,"")</f>
        <v/>
      </c>
      <c r="P198" s="9" t="str">
        <f>IFERROR(Inv_SY!J199/Inv_SY!$Q199-1,"")</f>
        <v/>
      </c>
      <c r="Q198" s="9" t="str">
        <f>IFERROR(Inv_SY!K199/Inv_SY!$Q199-1,"")</f>
        <v/>
      </c>
      <c r="R198" s="9" t="str">
        <f>IFERROR(Inv_SY!L199/Inv_SY!$Q199-1,"")</f>
        <v/>
      </c>
      <c r="S198" s="9" t="str">
        <f>IFERROR(Inv_SY!M199/Inv_SY!$Q199-1,"")</f>
        <v/>
      </c>
      <c r="T198" s="9" t="str">
        <f>IFERROR(Inv_SY!N199/Inv_SY!$Q199-1,"")</f>
        <v/>
      </c>
      <c r="U198" s="52" t="str">
        <f>IFERROR(Inv_SY!O199/Inv_SY!$Q199-1,"")</f>
        <v/>
      </c>
    </row>
    <row r="199" spans="1:21">
      <c r="A199" s="66" t="s">
        <v>208</v>
      </c>
      <c r="B199" s="66">
        <v>4</v>
      </c>
      <c r="C199" s="66">
        <v>2022</v>
      </c>
      <c r="D199" s="66" t="s">
        <v>209</v>
      </c>
      <c r="E199" s="66" t="s">
        <v>209</v>
      </c>
      <c r="F199" s="70">
        <v>44835</v>
      </c>
      <c r="G199" s="66">
        <f t="shared" si="6"/>
        <v>31</v>
      </c>
      <c r="H199" s="68">
        <f t="shared" si="7"/>
        <v>44849</v>
      </c>
      <c r="I199" s="155">
        <f>_xlfn.XLOOKUP(Table5[[#This Row],[Month Year]],'Modelling New'!D:D,'Modelling New'!N:N)</f>
        <v>10.507</v>
      </c>
      <c r="J199" s="9" t="str">
        <f>IFERROR(Inv_SY!J200/Inv_SY!$P200-1,"")</f>
        <v/>
      </c>
      <c r="K199" s="9" t="str">
        <f>IFERROR(Inv_SY!K200/Inv_SY!$P200-1,"")</f>
        <v/>
      </c>
      <c r="L199" s="9" t="str">
        <f>IFERROR(Inv_SY!L200/Inv_SY!$P200-1,"")</f>
        <v/>
      </c>
      <c r="M199" s="9" t="str">
        <f>IFERROR(Inv_SY!M200/Inv_SY!$P200-1,"")</f>
        <v/>
      </c>
      <c r="N199" s="9" t="str">
        <f>IFERROR(Inv_SY!N200/Inv_SY!$P200-1,"")</f>
        <v/>
      </c>
      <c r="O199" s="9" t="str">
        <f>IFERROR(Inv_SY!O200/Inv_SY!$P200-1,"")</f>
        <v/>
      </c>
      <c r="P199" s="9" t="str">
        <f>IFERROR(Inv_SY!J200/Inv_SY!$Q200-1,"")</f>
        <v/>
      </c>
      <c r="Q199" s="9" t="str">
        <f>IFERROR(Inv_SY!K200/Inv_SY!$Q200-1,"")</f>
        <v/>
      </c>
      <c r="R199" s="9" t="str">
        <f>IFERROR(Inv_SY!L200/Inv_SY!$Q200-1,"")</f>
        <v/>
      </c>
      <c r="S199" s="9" t="str">
        <f>IFERROR(Inv_SY!M200/Inv_SY!$Q200-1,"")</f>
        <v/>
      </c>
      <c r="T199" s="9" t="str">
        <f>IFERROR(Inv_SY!N200/Inv_SY!$Q200-1,"")</f>
        <v/>
      </c>
      <c r="U199" s="52" t="str">
        <f>IFERROR(Inv_SY!O200/Inv_SY!$Q200-1,"")</f>
        <v/>
      </c>
    </row>
    <row r="200" spans="1:21">
      <c r="A200" s="63" t="s">
        <v>208</v>
      </c>
      <c r="B200" s="63">
        <v>4</v>
      </c>
      <c r="C200" s="63">
        <v>2022</v>
      </c>
      <c r="D200" s="63" t="s">
        <v>209</v>
      </c>
      <c r="E200" s="63" t="s">
        <v>209</v>
      </c>
      <c r="F200" s="69">
        <v>44835</v>
      </c>
      <c r="G200" s="63">
        <f t="shared" si="6"/>
        <v>31</v>
      </c>
      <c r="H200" s="65">
        <f t="shared" si="7"/>
        <v>44850</v>
      </c>
      <c r="I200" s="154">
        <f>_xlfn.XLOOKUP(Table5[[#This Row],[Month Year]],'Modelling New'!D:D,'Modelling New'!N:N)</f>
        <v>10.507</v>
      </c>
      <c r="J200" s="9" t="str">
        <f>IFERROR(Inv_SY!J201/Inv_SY!$P201-1,"")</f>
        <v/>
      </c>
      <c r="K200" s="9" t="str">
        <f>IFERROR(Inv_SY!K201/Inv_SY!$P201-1,"")</f>
        <v/>
      </c>
      <c r="L200" s="9" t="str">
        <f>IFERROR(Inv_SY!L201/Inv_SY!$P201-1,"")</f>
        <v/>
      </c>
      <c r="M200" s="9" t="str">
        <f>IFERROR(Inv_SY!M201/Inv_SY!$P201-1,"")</f>
        <v/>
      </c>
      <c r="N200" s="9" t="str">
        <f>IFERROR(Inv_SY!N201/Inv_SY!$P201-1,"")</f>
        <v/>
      </c>
      <c r="O200" s="9" t="str">
        <f>IFERROR(Inv_SY!O201/Inv_SY!$P201-1,"")</f>
        <v/>
      </c>
      <c r="P200" s="9" t="str">
        <f>IFERROR(Inv_SY!J201/Inv_SY!$Q201-1,"")</f>
        <v/>
      </c>
      <c r="Q200" s="9" t="str">
        <f>IFERROR(Inv_SY!K201/Inv_SY!$Q201-1,"")</f>
        <v/>
      </c>
      <c r="R200" s="9" t="str">
        <f>IFERROR(Inv_SY!L201/Inv_SY!$Q201-1,"")</f>
        <v/>
      </c>
      <c r="S200" s="9" t="str">
        <f>IFERROR(Inv_SY!M201/Inv_SY!$Q201-1,"")</f>
        <v/>
      </c>
      <c r="T200" s="9" t="str">
        <f>IFERROR(Inv_SY!N201/Inv_SY!$Q201-1,"")</f>
        <v/>
      </c>
      <c r="U200" s="52" t="str">
        <f>IFERROR(Inv_SY!O201/Inv_SY!$Q201-1,"")</f>
        <v/>
      </c>
    </row>
    <row r="201" spans="1:21">
      <c r="A201" s="66" t="s">
        <v>208</v>
      </c>
      <c r="B201" s="66">
        <v>4</v>
      </c>
      <c r="C201" s="66">
        <v>2022</v>
      </c>
      <c r="D201" s="66" t="s">
        <v>209</v>
      </c>
      <c r="E201" s="66" t="s">
        <v>209</v>
      </c>
      <c r="F201" s="70">
        <v>44835</v>
      </c>
      <c r="G201" s="66">
        <f t="shared" si="6"/>
        <v>31</v>
      </c>
      <c r="H201" s="68">
        <f t="shared" si="7"/>
        <v>44851</v>
      </c>
      <c r="I201" s="155">
        <f>_xlfn.XLOOKUP(Table5[[#This Row],[Month Year]],'Modelling New'!D:D,'Modelling New'!N:N)</f>
        <v>10.507</v>
      </c>
      <c r="J201" s="9" t="str">
        <f>IFERROR(Inv_SY!J202/Inv_SY!$P202-1,"")</f>
        <v/>
      </c>
      <c r="K201" s="9" t="str">
        <f>IFERROR(Inv_SY!K202/Inv_SY!$P202-1,"")</f>
        <v/>
      </c>
      <c r="L201" s="9" t="str">
        <f>IFERROR(Inv_SY!L202/Inv_SY!$P202-1,"")</f>
        <v/>
      </c>
      <c r="M201" s="9" t="str">
        <f>IFERROR(Inv_SY!M202/Inv_SY!$P202-1,"")</f>
        <v/>
      </c>
      <c r="N201" s="9" t="str">
        <f>IFERROR(Inv_SY!N202/Inv_SY!$P202-1,"")</f>
        <v/>
      </c>
      <c r="O201" s="9" t="str">
        <f>IFERROR(Inv_SY!O202/Inv_SY!$P202-1,"")</f>
        <v/>
      </c>
      <c r="P201" s="9" t="str">
        <f>IFERROR(Inv_SY!J202/Inv_SY!$Q202-1,"")</f>
        <v/>
      </c>
      <c r="Q201" s="9" t="str">
        <f>IFERROR(Inv_SY!K202/Inv_SY!$Q202-1,"")</f>
        <v/>
      </c>
      <c r="R201" s="9" t="str">
        <f>IFERROR(Inv_SY!L202/Inv_SY!$Q202-1,"")</f>
        <v/>
      </c>
      <c r="S201" s="9" t="str">
        <f>IFERROR(Inv_SY!M202/Inv_SY!$Q202-1,"")</f>
        <v/>
      </c>
      <c r="T201" s="9" t="str">
        <f>IFERROR(Inv_SY!N202/Inv_SY!$Q202-1,"")</f>
        <v/>
      </c>
      <c r="U201" s="52" t="str">
        <f>IFERROR(Inv_SY!O202/Inv_SY!$Q202-1,"")</f>
        <v/>
      </c>
    </row>
    <row r="202" spans="1:21">
      <c r="A202" s="63" t="s">
        <v>208</v>
      </c>
      <c r="B202" s="63">
        <v>4</v>
      </c>
      <c r="C202" s="63">
        <v>2022</v>
      </c>
      <c r="D202" s="63" t="s">
        <v>209</v>
      </c>
      <c r="E202" s="63" t="s">
        <v>209</v>
      </c>
      <c r="F202" s="69">
        <v>44835</v>
      </c>
      <c r="G202" s="63">
        <f t="shared" si="6"/>
        <v>31</v>
      </c>
      <c r="H202" s="65">
        <f t="shared" si="7"/>
        <v>44852</v>
      </c>
      <c r="I202" s="154">
        <f>_xlfn.XLOOKUP(Table5[[#This Row],[Month Year]],'Modelling New'!D:D,'Modelling New'!N:N)</f>
        <v>10.507</v>
      </c>
      <c r="J202" s="9" t="str">
        <f>IFERROR(Inv_SY!J203/Inv_SY!$P203-1,"")</f>
        <v/>
      </c>
      <c r="K202" s="9" t="str">
        <f>IFERROR(Inv_SY!K203/Inv_SY!$P203-1,"")</f>
        <v/>
      </c>
      <c r="L202" s="9" t="str">
        <f>IFERROR(Inv_SY!L203/Inv_SY!$P203-1,"")</f>
        <v/>
      </c>
      <c r="M202" s="9" t="str">
        <f>IFERROR(Inv_SY!M203/Inv_SY!$P203-1,"")</f>
        <v/>
      </c>
      <c r="N202" s="9" t="str">
        <f>IFERROR(Inv_SY!N203/Inv_SY!$P203-1,"")</f>
        <v/>
      </c>
      <c r="O202" s="9" t="str">
        <f>IFERROR(Inv_SY!O203/Inv_SY!$P203-1,"")</f>
        <v/>
      </c>
      <c r="P202" s="9" t="str">
        <f>IFERROR(Inv_SY!J203/Inv_SY!$Q203-1,"")</f>
        <v/>
      </c>
      <c r="Q202" s="9" t="str">
        <f>IFERROR(Inv_SY!K203/Inv_SY!$Q203-1,"")</f>
        <v/>
      </c>
      <c r="R202" s="9" t="str">
        <f>IFERROR(Inv_SY!L203/Inv_SY!$Q203-1,"")</f>
        <v/>
      </c>
      <c r="S202" s="9" t="str">
        <f>IFERROR(Inv_SY!M203/Inv_SY!$Q203-1,"")</f>
        <v/>
      </c>
      <c r="T202" s="9" t="str">
        <f>IFERROR(Inv_SY!N203/Inv_SY!$Q203-1,"")</f>
        <v/>
      </c>
      <c r="U202" s="52" t="str">
        <f>IFERROR(Inv_SY!O203/Inv_SY!$Q203-1,"")</f>
        <v/>
      </c>
    </row>
    <row r="203" spans="1:21">
      <c r="A203" s="66" t="s">
        <v>208</v>
      </c>
      <c r="B203" s="66">
        <v>4</v>
      </c>
      <c r="C203" s="66">
        <v>2022</v>
      </c>
      <c r="D203" s="66" t="s">
        <v>209</v>
      </c>
      <c r="E203" s="66" t="s">
        <v>209</v>
      </c>
      <c r="F203" s="70">
        <v>44835</v>
      </c>
      <c r="G203" s="66">
        <f t="shared" si="6"/>
        <v>31</v>
      </c>
      <c r="H203" s="68">
        <f t="shared" si="7"/>
        <v>44853</v>
      </c>
      <c r="I203" s="155">
        <f>_xlfn.XLOOKUP(Table5[[#This Row],[Month Year]],'Modelling New'!D:D,'Modelling New'!N:N)</f>
        <v>10.507</v>
      </c>
      <c r="J203" s="9" t="str">
        <f>IFERROR(Inv_SY!J204/Inv_SY!$P204-1,"")</f>
        <v/>
      </c>
      <c r="K203" s="9" t="str">
        <f>IFERROR(Inv_SY!K204/Inv_SY!$P204-1,"")</f>
        <v/>
      </c>
      <c r="L203" s="9" t="str">
        <f>IFERROR(Inv_SY!L204/Inv_SY!$P204-1,"")</f>
        <v/>
      </c>
      <c r="M203" s="9" t="str">
        <f>IFERROR(Inv_SY!M204/Inv_SY!$P204-1,"")</f>
        <v/>
      </c>
      <c r="N203" s="9" t="str">
        <f>IFERROR(Inv_SY!N204/Inv_SY!$P204-1,"")</f>
        <v/>
      </c>
      <c r="O203" s="9" t="str">
        <f>IFERROR(Inv_SY!O204/Inv_SY!$P204-1,"")</f>
        <v/>
      </c>
      <c r="P203" s="9" t="str">
        <f>IFERROR(Inv_SY!J204/Inv_SY!$Q204-1,"")</f>
        <v/>
      </c>
      <c r="Q203" s="9" t="str">
        <f>IFERROR(Inv_SY!K204/Inv_SY!$Q204-1,"")</f>
        <v/>
      </c>
      <c r="R203" s="9" t="str">
        <f>IFERROR(Inv_SY!L204/Inv_SY!$Q204-1,"")</f>
        <v/>
      </c>
      <c r="S203" s="9" t="str">
        <f>IFERROR(Inv_SY!M204/Inv_SY!$Q204-1,"")</f>
        <v/>
      </c>
      <c r="T203" s="9" t="str">
        <f>IFERROR(Inv_SY!N204/Inv_SY!$Q204-1,"")</f>
        <v/>
      </c>
      <c r="U203" s="52" t="str">
        <f>IFERROR(Inv_SY!O204/Inv_SY!$Q204-1,"")</f>
        <v/>
      </c>
    </row>
    <row r="204" spans="1:21">
      <c r="A204" s="63" t="s">
        <v>208</v>
      </c>
      <c r="B204" s="63">
        <v>4</v>
      </c>
      <c r="C204" s="63">
        <v>2022</v>
      </c>
      <c r="D204" s="63" t="s">
        <v>209</v>
      </c>
      <c r="E204" s="63" t="s">
        <v>209</v>
      </c>
      <c r="F204" s="69">
        <v>44835</v>
      </c>
      <c r="G204" s="63">
        <f t="shared" si="6"/>
        <v>31</v>
      </c>
      <c r="H204" s="65">
        <f t="shared" si="7"/>
        <v>44854</v>
      </c>
      <c r="I204" s="154">
        <f>_xlfn.XLOOKUP(Table5[[#This Row],[Month Year]],'Modelling New'!D:D,'Modelling New'!N:N)</f>
        <v>10.507</v>
      </c>
      <c r="J204" s="9" t="str">
        <f>IFERROR(Inv_SY!J205/Inv_SY!$P205-1,"")</f>
        <v/>
      </c>
      <c r="K204" s="9" t="str">
        <f>IFERROR(Inv_SY!K205/Inv_SY!$P205-1,"")</f>
        <v/>
      </c>
      <c r="L204" s="9" t="str">
        <f>IFERROR(Inv_SY!L205/Inv_SY!$P205-1,"")</f>
        <v/>
      </c>
      <c r="M204" s="9" t="str">
        <f>IFERROR(Inv_SY!M205/Inv_SY!$P205-1,"")</f>
        <v/>
      </c>
      <c r="N204" s="9" t="str">
        <f>IFERROR(Inv_SY!N205/Inv_SY!$P205-1,"")</f>
        <v/>
      </c>
      <c r="O204" s="9" t="str">
        <f>IFERROR(Inv_SY!O205/Inv_SY!$P205-1,"")</f>
        <v/>
      </c>
      <c r="P204" s="9" t="str">
        <f>IFERROR(Inv_SY!J205/Inv_SY!$Q205-1,"")</f>
        <v/>
      </c>
      <c r="Q204" s="9" t="str">
        <f>IFERROR(Inv_SY!K205/Inv_SY!$Q205-1,"")</f>
        <v/>
      </c>
      <c r="R204" s="9" t="str">
        <f>IFERROR(Inv_SY!L205/Inv_SY!$Q205-1,"")</f>
        <v/>
      </c>
      <c r="S204" s="9" t="str">
        <f>IFERROR(Inv_SY!M205/Inv_SY!$Q205-1,"")</f>
        <v/>
      </c>
      <c r="T204" s="9" t="str">
        <f>IFERROR(Inv_SY!N205/Inv_SY!$Q205-1,"")</f>
        <v/>
      </c>
      <c r="U204" s="52" t="str">
        <f>IFERROR(Inv_SY!O205/Inv_SY!$Q205-1,"")</f>
        <v/>
      </c>
    </row>
    <row r="205" spans="1:21">
      <c r="A205" s="66" t="s">
        <v>208</v>
      </c>
      <c r="B205" s="66">
        <v>4</v>
      </c>
      <c r="C205" s="66">
        <v>2022</v>
      </c>
      <c r="D205" s="66" t="s">
        <v>209</v>
      </c>
      <c r="E205" s="66" t="s">
        <v>209</v>
      </c>
      <c r="F205" s="70">
        <v>44835</v>
      </c>
      <c r="G205" s="66">
        <f t="shared" si="6"/>
        <v>31</v>
      </c>
      <c r="H205" s="68">
        <f t="shared" si="7"/>
        <v>44855</v>
      </c>
      <c r="I205" s="155">
        <f>_xlfn.XLOOKUP(Table5[[#This Row],[Month Year]],'Modelling New'!D:D,'Modelling New'!N:N)</f>
        <v>10.507</v>
      </c>
      <c r="J205" s="9" t="str">
        <f>IFERROR(Inv_SY!J206/Inv_SY!$P206-1,"")</f>
        <v/>
      </c>
      <c r="K205" s="9" t="str">
        <f>IFERROR(Inv_SY!K206/Inv_SY!$P206-1,"")</f>
        <v/>
      </c>
      <c r="L205" s="9" t="str">
        <f>IFERROR(Inv_SY!L206/Inv_SY!$P206-1,"")</f>
        <v/>
      </c>
      <c r="M205" s="9" t="str">
        <f>IFERROR(Inv_SY!M206/Inv_SY!$P206-1,"")</f>
        <v/>
      </c>
      <c r="N205" s="9" t="str">
        <f>IFERROR(Inv_SY!N206/Inv_SY!$P206-1,"")</f>
        <v/>
      </c>
      <c r="O205" s="9" t="str">
        <f>IFERROR(Inv_SY!O206/Inv_SY!$P206-1,"")</f>
        <v/>
      </c>
      <c r="P205" s="9" t="str">
        <f>IFERROR(Inv_SY!J206/Inv_SY!$Q206-1,"")</f>
        <v/>
      </c>
      <c r="Q205" s="9" t="str">
        <f>IFERROR(Inv_SY!K206/Inv_SY!$Q206-1,"")</f>
        <v/>
      </c>
      <c r="R205" s="9" t="str">
        <f>IFERROR(Inv_SY!L206/Inv_SY!$Q206-1,"")</f>
        <v/>
      </c>
      <c r="S205" s="9" t="str">
        <f>IFERROR(Inv_SY!M206/Inv_SY!$Q206-1,"")</f>
        <v/>
      </c>
      <c r="T205" s="9" t="str">
        <f>IFERROR(Inv_SY!N206/Inv_SY!$Q206-1,"")</f>
        <v/>
      </c>
      <c r="U205" s="52" t="str">
        <f>IFERROR(Inv_SY!O206/Inv_SY!$Q206-1,"")</f>
        <v/>
      </c>
    </row>
    <row r="206" spans="1:21">
      <c r="A206" s="63" t="s">
        <v>208</v>
      </c>
      <c r="B206" s="63">
        <v>4</v>
      </c>
      <c r="C206" s="63">
        <v>2022</v>
      </c>
      <c r="D206" s="63" t="s">
        <v>209</v>
      </c>
      <c r="E206" s="63" t="s">
        <v>209</v>
      </c>
      <c r="F206" s="69">
        <v>44835</v>
      </c>
      <c r="G206" s="63">
        <f t="shared" si="6"/>
        <v>31</v>
      </c>
      <c r="H206" s="65">
        <f t="shared" si="7"/>
        <v>44856</v>
      </c>
      <c r="I206" s="154">
        <f>_xlfn.XLOOKUP(Table5[[#This Row],[Month Year]],'Modelling New'!D:D,'Modelling New'!N:N)</f>
        <v>10.507</v>
      </c>
      <c r="J206" s="9" t="str">
        <f>IFERROR(Inv_SY!J207/Inv_SY!$P207-1,"")</f>
        <v/>
      </c>
      <c r="K206" s="9" t="str">
        <f>IFERROR(Inv_SY!K207/Inv_SY!$P207-1,"")</f>
        <v/>
      </c>
      <c r="L206" s="9" t="str">
        <f>IFERROR(Inv_SY!L207/Inv_SY!$P207-1,"")</f>
        <v/>
      </c>
      <c r="M206" s="9" t="str">
        <f>IFERROR(Inv_SY!M207/Inv_SY!$P207-1,"")</f>
        <v/>
      </c>
      <c r="N206" s="9" t="str">
        <f>IFERROR(Inv_SY!N207/Inv_SY!$P207-1,"")</f>
        <v/>
      </c>
      <c r="O206" s="9" t="str">
        <f>IFERROR(Inv_SY!O207/Inv_SY!$P207-1,"")</f>
        <v/>
      </c>
      <c r="P206" s="9" t="str">
        <f>IFERROR(Inv_SY!J207/Inv_SY!$Q207-1,"")</f>
        <v/>
      </c>
      <c r="Q206" s="9" t="str">
        <f>IFERROR(Inv_SY!K207/Inv_SY!$Q207-1,"")</f>
        <v/>
      </c>
      <c r="R206" s="9" t="str">
        <f>IFERROR(Inv_SY!L207/Inv_SY!$Q207-1,"")</f>
        <v/>
      </c>
      <c r="S206" s="9" t="str">
        <f>IFERROR(Inv_SY!M207/Inv_SY!$Q207-1,"")</f>
        <v/>
      </c>
      <c r="T206" s="9" t="str">
        <f>IFERROR(Inv_SY!N207/Inv_SY!$Q207-1,"")</f>
        <v/>
      </c>
      <c r="U206" s="52" t="str">
        <f>IFERROR(Inv_SY!O207/Inv_SY!$Q207-1,"")</f>
        <v/>
      </c>
    </row>
    <row r="207" spans="1:21">
      <c r="A207" s="66" t="s">
        <v>208</v>
      </c>
      <c r="B207" s="66">
        <v>4</v>
      </c>
      <c r="C207" s="66">
        <v>2022</v>
      </c>
      <c r="D207" s="66" t="s">
        <v>209</v>
      </c>
      <c r="E207" s="66" t="s">
        <v>209</v>
      </c>
      <c r="F207" s="70">
        <v>44835</v>
      </c>
      <c r="G207" s="66">
        <f t="shared" si="6"/>
        <v>31</v>
      </c>
      <c r="H207" s="68">
        <f t="shared" si="7"/>
        <v>44857</v>
      </c>
      <c r="I207" s="155">
        <f>_xlfn.XLOOKUP(Table5[[#This Row],[Month Year]],'Modelling New'!D:D,'Modelling New'!N:N)</f>
        <v>10.507</v>
      </c>
      <c r="J207" s="9" t="str">
        <f>IFERROR(Inv_SY!J208/Inv_SY!$P208-1,"")</f>
        <v/>
      </c>
      <c r="K207" s="9" t="str">
        <f>IFERROR(Inv_SY!K208/Inv_SY!$P208-1,"")</f>
        <v/>
      </c>
      <c r="L207" s="9" t="str">
        <f>IFERROR(Inv_SY!L208/Inv_SY!$P208-1,"")</f>
        <v/>
      </c>
      <c r="M207" s="9" t="str">
        <f>IFERROR(Inv_SY!M208/Inv_SY!$P208-1,"")</f>
        <v/>
      </c>
      <c r="N207" s="9" t="str">
        <f>IFERROR(Inv_SY!N208/Inv_SY!$P208-1,"")</f>
        <v/>
      </c>
      <c r="O207" s="9" t="str">
        <f>IFERROR(Inv_SY!O208/Inv_SY!$P208-1,"")</f>
        <v/>
      </c>
      <c r="P207" s="9" t="str">
        <f>IFERROR(Inv_SY!J208/Inv_SY!$Q208-1,"")</f>
        <v/>
      </c>
      <c r="Q207" s="9" t="str">
        <f>IFERROR(Inv_SY!K208/Inv_SY!$Q208-1,"")</f>
        <v/>
      </c>
      <c r="R207" s="9" t="str">
        <f>IFERROR(Inv_SY!L208/Inv_SY!$Q208-1,"")</f>
        <v/>
      </c>
      <c r="S207" s="9" t="str">
        <f>IFERROR(Inv_SY!M208/Inv_SY!$Q208-1,"")</f>
        <v/>
      </c>
      <c r="T207" s="9" t="str">
        <f>IFERROR(Inv_SY!N208/Inv_SY!$Q208-1,"")</f>
        <v/>
      </c>
      <c r="U207" s="52" t="str">
        <f>IFERROR(Inv_SY!O208/Inv_SY!$Q208-1,"")</f>
        <v/>
      </c>
    </row>
    <row r="208" spans="1:21">
      <c r="A208" s="63" t="s">
        <v>208</v>
      </c>
      <c r="B208" s="63">
        <v>4</v>
      </c>
      <c r="C208" s="63">
        <v>2022</v>
      </c>
      <c r="D208" s="63" t="s">
        <v>209</v>
      </c>
      <c r="E208" s="63" t="s">
        <v>209</v>
      </c>
      <c r="F208" s="69">
        <v>44835</v>
      </c>
      <c r="G208" s="63">
        <f t="shared" si="6"/>
        <v>31</v>
      </c>
      <c r="H208" s="65">
        <f t="shared" si="7"/>
        <v>44858</v>
      </c>
      <c r="I208" s="154">
        <f>_xlfn.XLOOKUP(Table5[[#This Row],[Month Year]],'Modelling New'!D:D,'Modelling New'!N:N)</f>
        <v>10.507</v>
      </c>
      <c r="J208" s="9" t="str">
        <f>IFERROR(Inv_SY!J209/Inv_SY!$P209-1,"")</f>
        <v/>
      </c>
      <c r="K208" s="9" t="str">
        <f>IFERROR(Inv_SY!K209/Inv_SY!$P209-1,"")</f>
        <v/>
      </c>
      <c r="L208" s="9" t="str">
        <f>IFERROR(Inv_SY!L209/Inv_SY!$P209-1,"")</f>
        <v/>
      </c>
      <c r="M208" s="9" t="str">
        <f>IFERROR(Inv_SY!M209/Inv_SY!$P209-1,"")</f>
        <v/>
      </c>
      <c r="N208" s="9" t="str">
        <f>IFERROR(Inv_SY!N209/Inv_SY!$P209-1,"")</f>
        <v/>
      </c>
      <c r="O208" s="9" t="str">
        <f>IFERROR(Inv_SY!O209/Inv_SY!$P209-1,"")</f>
        <v/>
      </c>
      <c r="P208" s="9" t="str">
        <f>IFERROR(Inv_SY!J209/Inv_SY!$Q209-1,"")</f>
        <v/>
      </c>
      <c r="Q208" s="9" t="str">
        <f>IFERROR(Inv_SY!K209/Inv_SY!$Q209-1,"")</f>
        <v/>
      </c>
      <c r="R208" s="9" t="str">
        <f>IFERROR(Inv_SY!L209/Inv_SY!$Q209-1,"")</f>
        <v/>
      </c>
      <c r="S208" s="9" t="str">
        <f>IFERROR(Inv_SY!M209/Inv_SY!$Q209-1,"")</f>
        <v/>
      </c>
      <c r="T208" s="9" t="str">
        <f>IFERROR(Inv_SY!N209/Inv_SY!$Q209-1,"")</f>
        <v/>
      </c>
      <c r="U208" s="52" t="str">
        <f>IFERROR(Inv_SY!O209/Inv_SY!$Q209-1,"")</f>
        <v/>
      </c>
    </row>
    <row r="209" spans="1:21">
      <c r="A209" s="66" t="s">
        <v>208</v>
      </c>
      <c r="B209" s="66">
        <v>4</v>
      </c>
      <c r="C209" s="66">
        <v>2022</v>
      </c>
      <c r="D209" s="66" t="s">
        <v>209</v>
      </c>
      <c r="E209" s="66" t="s">
        <v>209</v>
      </c>
      <c r="F209" s="70">
        <v>44835</v>
      </c>
      <c r="G209" s="66">
        <f t="shared" si="6"/>
        <v>31</v>
      </c>
      <c r="H209" s="68">
        <f t="shared" si="7"/>
        <v>44859</v>
      </c>
      <c r="I209" s="155">
        <f>_xlfn.XLOOKUP(Table5[[#This Row],[Month Year]],'Modelling New'!D:D,'Modelling New'!N:N)</f>
        <v>10.507</v>
      </c>
      <c r="J209" s="9" t="str">
        <f>IFERROR(Inv_SY!J210/Inv_SY!$P210-1,"")</f>
        <v/>
      </c>
      <c r="K209" s="9" t="str">
        <f>IFERROR(Inv_SY!K210/Inv_SY!$P210-1,"")</f>
        <v/>
      </c>
      <c r="L209" s="9" t="str">
        <f>IFERROR(Inv_SY!L210/Inv_SY!$P210-1,"")</f>
        <v/>
      </c>
      <c r="M209" s="9" t="str">
        <f>IFERROR(Inv_SY!M210/Inv_SY!$P210-1,"")</f>
        <v/>
      </c>
      <c r="N209" s="9" t="str">
        <f>IFERROR(Inv_SY!N210/Inv_SY!$P210-1,"")</f>
        <v/>
      </c>
      <c r="O209" s="9" t="str">
        <f>IFERROR(Inv_SY!O210/Inv_SY!$P210-1,"")</f>
        <v/>
      </c>
      <c r="P209" s="9" t="str">
        <f>IFERROR(Inv_SY!J210/Inv_SY!$Q210-1,"")</f>
        <v/>
      </c>
      <c r="Q209" s="9" t="str">
        <f>IFERROR(Inv_SY!K210/Inv_SY!$Q210-1,"")</f>
        <v/>
      </c>
      <c r="R209" s="9" t="str">
        <f>IFERROR(Inv_SY!L210/Inv_SY!$Q210-1,"")</f>
        <v/>
      </c>
      <c r="S209" s="9" t="str">
        <f>IFERROR(Inv_SY!M210/Inv_SY!$Q210-1,"")</f>
        <v/>
      </c>
      <c r="T209" s="9" t="str">
        <f>IFERROR(Inv_SY!N210/Inv_SY!$Q210-1,"")</f>
        <v/>
      </c>
      <c r="U209" s="52" t="str">
        <f>IFERROR(Inv_SY!O210/Inv_SY!$Q210-1,"")</f>
        <v/>
      </c>
    </row>
    <row r="210" spans="1:21">
      <c r="A210" s="63" t="s">
        <v>208</v>
      </c>
      <c r="B210" s="63">
        <v>4</v>
      </c>
      <c r="C210" s="63">
        <v>2022</v>
      </c>
      <c r="D210" s="63" t="s">
        <v>209</v>
      </c>
      <c r="E210" s="63" t="s">
        <v>209</v>
      </c>
      <c r="F210" s="69">
        <v>44835</v>
      </c>
      <c r="G210" s="63">
        <f t="shared" si="6"/>
        <v>31</v>
      </c>
      <c r="H210" s="65">
        <f t="shared" si="7"/>
        <v>44860</v>
      </c>
      <c r="I210" s="154">
        <f>_xlfn.XLOOKUP(Table5[[#This Row],[Month Year]],'Modelling New'!D:D,'Modelling New'!N:N)</f>
        <v>10.507</v>
      </c>
      <c r="J210" s="9" t="str">
        <f>IFERROR(Inv_SY!J211/Inv_SY!$P211-1,"")</f>
        <v/>
      </c>
      <c r="K210" s="9" t="str">
        <f>IFERROR(Inv_SY!K211/Inv_SY!$P211-1,"")</f>
        <v/>
      </c>
      <c r="L210" s="9" t="str">
        <f>IFERROR(Inv_SY!L211/Inv_SY!$P211-1,"")</f>
        <v/>
      </c>
      <c r="M210" s="9" t="str">
        <f>IFERROR(Inv_SY!M211/Inv_SY!$P211-1,"")</f>
        <v/>
      </c>
      <c r="N210" s="9" t="str">
        <f>IFERROR(Inv_SY!N211/Inv_SY!$P211-1,"")</f>
        <v/>
      </c>
      <c r="O210" s="9" t="str">
        <f>IFERROR(Inv_SY!O211/Inv_SY!$P211-1,"")</f>
        <v/>
      </c>
      <c r="P210" s="9" t="str">
        <f>IFERROR(Inv_SY!J211/Inv_SY!$Q211-1,"")</f>
        <v/>
      </c>
      <c r="Q210" s="9" t="str">
        <f>IFERROR(Inv_SY!K211/Inv_SY!$Q211-1,"")</f>
        <v/>
      </c>
      <c r="R210" s="9" t="str">
        <f>IFERROR(Inv_SY!L211/Inv_SY!$Q211-1,"")</f>
        <v/>
      </c>
      <c r="S210" s="9" t="str">
        <f>IFERROR(Inv_SY!M211/Inv_SY!$Q211-1,"")</f>
        <v/>
      </c>
      <c r="T210" s="9" t="str">
        <f>IFERROR(Inv_SY!N211/Inv_SY!$Q211-1,"")</f>
        <v/>
      </c>
      <c r="U210" s="52" t="str">
        <f>IFERROR(Inv_SY!O211/Inv_SY!$Q211-1,"")</f>
        <v/>
      </c>
    </row>
    <row r="211" spans="1:21">
      <c r="A211" s="66" t="s">
        <v>208</v>
      </c>
      <c r="B211" s="66">
        <v>4</v>
      </c>
      <c r="C211" s="66">
        <v>2022</v>
      </c>
      <c r="D211" s="66" t="s">
        <v>209</v>
      </c>
      <c r="E211" s="66" t="s">
        <v>209</v>
      </c>
      <c r="F211" s="70">
        <v>44835</v>
      </c>
      <c r="G211" s="66">
        <f t="shared" si="6"/>
        <v>31</v>
      </c>
      <c r="H211" s="68">
        <f t="shared" si="7"/>
        <v>44861</v>
      </c>
      <c r="I211" s="155">
        <f>_xlfn.XLOOKUP(Table5[[#This Row],[Month Year]],'Modelling New'!D:D,'Modelling New'!N:N)</f>
        <v>10.507</v>
      </c>
      <c r="J211" s="9" t="str">
        <f>IFERROR(Inv_SY!J212/Inv_SY!$P212-1,"")</f>
        <v/>
      </c>
      <c r="K211" s="9" t="str">
        <f>IFERROR(Inv_SY!K212/Inv_SY!$P212-1,"")</f>
        <v/>
      </c>
      <c r="L211" s="9" t="str">
        <f>IFERROR(Inv_SY!L212/Inv_SY!$P212-1,"")</f>
        <v/>
      </c>
      <c r="M211" s="9" t="str">
        <f>IFERROR(Inv_SY!M212/Inv_SY!$P212-1,"")</f>
        <v/>
      </c>
      <c r="N211" s="9" t="str">
        <f>IFERROR(Inv_SY!N212/Inv_SY!$P212-1,"")</f>
        <v/>
      </c>
      <c r="O211" s="9" t="str">
        <f>IFERROR(Inv_SY!O212/Inv_SY!$P212-1,"")</f>
        <v/>
      </c>
      <c r="P211" s="9" t="str">
        <f>IFERROR(Inv_SY!J212/Inv_SY!$Q212-1,"")</f>
        <v/>
      </c>
      <c r="Q211" s="9" t="str">
        <f>IFERROR(Inv_SY!K212/Inv_SY!$Q212-1,"")</f>
        <v/>
      </c>
      <c r="R211" s="9" t="str">
        <f>IFERROR(Inv_SY!L212/Inv_SY!$Q212-1,"")</f>
        <v/>
      </c>
      <c r="S211" s="9" t="str">
        <f>IFERROR(Inv_SY!M212/Inv_SY!$Q212-1,"")</f>
        <v/>
      </c>
      <c r="T211" s="9" t="str">
        <f>IFERROR(Inv_SY!N212/Inv_SY!$Q212-1,"")</f>
        <v/>
      </c>
      <c r="U211" s="52" t="str">
        <f>IFERROR(Inv_SY!O212/Inv_SY!$Q212-1,"")</f>
        <v/>
      </c>
    </row>
    <row r="212" spans="1:21">
      <c r="A212" s="63" t="s">
        <v>208</v>
      </c>
      <c r="B212" s="63">
        <v>4</v>
      </c>
      <c r="C212" s="63">
        <v>2022</v>
      </c>
      <c r="D212" s="63" t="s">
        <v>209</v>
      </c>
      <c r="E212" s="63" t="s">
        <v>209</v>
      </c>
      <c r="F212" s="69">
        <v>44835</v>
      </c>
      <c r="G212" s="63">
        <f t="shared" si="6"/>
        <v>31</v>
      </c>
      <c r="H212" s="65">
        <f t="shared" si="7"/>
        <v>44862</v>
      </c>
      <c r="I212" s="154">
        <f>_xlfn.XLOOKUP(Table5[[#This Row],[Month Year]],'Modelling New'!D:D,'Modelling New'!N:N)</f>
        <v>10.507</v>
      </c>
      <c r="J212" s="9" t="str">
        <f>IFERROR(Inv_SY!J213/Inv_SY!$P213-1,"")</f>
        <v/>
      </c>
      <c r="K212" s="9" t="str">
        <f>IFERROR(Inv_SY!K213/Inv_SY!$P213-1,"")</f>
        <v/>
      </c>
      <c r="L212" s="9" t="str">
        <f>IFERROR(Inv_SY!L213/Inv_SY!$P213-1,"")</f>
        <v/>
      </c>
      <c r="M212" s="9" t="str">
        <f>IFERROR(Inv_SY!M213/Inv_SY!$P213-1,"")</f>
        <v/>
      </c>
      <c r="N212" s="9" t="str">
        <f>IFERROR(Inv_SY!N213/Inv_SY!$P213-1,"")</f>
        <v/>
      </c>
      <c r="O212" s="9" t="str">
        <f>IFERROR(Inv_SY!O213/Inv_SY!$P213-1,"")</f>
        <v/>
      </c>
      <c r="P212" s="9" t="str">
        <f>IFERROR(Inv_SY!J213/Inv_SY!$Q213-1,"")</f>
        <v/>
      </c>
      <c r="Q212" s="9" t="str">
        <f>IFERROR(Inv_SY!K213/Inv_SY!$Q213-1,"")</f>
        <v/>
      </c>
      <c r="R212" s="9" t="str">
        <f>IFERROR(Inv_SY!L213/Inv_SY!$Q213-1,"")</f>
        <v/>
      </c>
      <c r="S212" s="9" t="str">
        <f>IFERROR(Inv_SY!M213/Inv_SY!$Q213-1,"")</f>
        <v/>
      </c>
      <c r="T212" s="9" t="str">
        <f>IFERROR(Inv_SY!N213/Inv_SY!$Q213-1,"")</f>
        <v/>
      </c>
      <c r="U212" s="52" t="str">
        <f>IFERROR(Inv_SY!O213/Inv_SY!$Q213-1,"")</f>
        <v/>
      </c>
    </row>
    <row r="213" spans="1:21">
      <c r="A213" s="66" t="s">
        <v>208</v>
      </c>
      <c r="B213" s="66">
        <v>4</v>
      </c>
      <c r="C213" s="66">
        <v>2022</v>
      </c>
      <c r="D213" s="66" t="s">
        <v>209</v>
      </c>
      <c r="E213" s="66" t="s">
        <v>209</v>
      </c>
      <c r="F213" s="70">
        <v>44835</v>
      </c>
      <c r="G213" s="66">
        <f t="shared" si="6"/>
        <v>31</v>
      </c>
      <c r="H213" s="68">
        <f t="shared" si="7"/>
        <v>44863</v>
      </c>
      <c r="I213" s="155">
        <f>_xlfn.XLOOKUP(Table5[[#This Row],[Month Year]],'Modelling New'!D:D,'Modelling New'!N:N)</f>
        <v>10.507</v>
      </c>
      <c r="J213" s="9" t="str">
        <f>IFERROR(Inv_SY!J214/Inv_SY!$P214-1,"")</f>
        <v/>
      </c>
      <c r="K213" s="9" t="str">
        <f>IFERROR(Inv_SY!K214/Inv_SY!$P214-1,"")</f>
        <v/>
      </c>
      <c r="L213" s="9" t="str">
        <f>IFERROR(Inv_SY!L214/Inv_SY!$P214-1,"")</f>
        <v/>
      </c>
      <c r="M213" s="9" t="str">
        <f>IFERROR(Inv_SY!M214/Inv_SY!$P214-1,"")</f>
        <v/>
      </c>
      <c r="N213" s="9" t="str">
        <f>IFERROR(Inv_SY!N214/Inv_SY!$P214-1,"")</f>
        <v/>
      </c>
      <c r="O213" s="9" t="str">
        <f>IFERROR(Inv_SY!O214/Inv_SY!$P214-1,"")</f>
        <v/>
      </c>
      <c r="P213" s="9" t="str">
        <f>IFERROR(Inv_SY!J214/Inv_SY!$Q214-1,"")</f>
        <v/>
      </c>
      <c r="Q213" s="9" t="str">
        <f>IFERROR(Inv_SY!K214/Inv_SY!$Q214-1,"")</f>
        <v/>
      </c>
      <c r="R213" s="9" t="str">
        <f>IFERROR(Inv_SY!L214/Inv_SY!$Q214-1,"")</f>
        <v/>
      </c>
      <c r="S213" s="9" t="str">
        <f>IFERROR(Inv_SY!M214/Inv_SY!$Q214-1,"")</f>
        <v/>
      </c>
      <c r="T213" s="9" t="str">
        <f>IFERROR(Inv_SY!N214/Inv_SY!$Q214-1,"")</f>
        <v/>
      </c>
      <c r="U213" s="52" t="str">
        <f>IFERROR(Inv_SY!O214/Inv_SY!$Q214-1,"")</f>
        <v/>
      </c>
    </row>
    <row r="214" spans="1:21">
      <c r="A214" s="63" t="s">
        <v>208</v>
      </c>
      <c r="B214" s="63">
        <v>4</v>
      </c>
      <c r="C214" s="63">
        <v>2022</v>
      </c>
      <c r="D214" s="63" t="s">
        <v>209</v>
      </c>
      <c r="E214" s="63" t="s">
        <v>209</v>
      </c>
      <c r="F214" s="69">
        <v>44835</v>
      </c>
      <c r="G214" s="63">
        <f t="shared" si="6"/>
        <v>31</v>
      </c>
      <c r="H214" s="65">
        <f t="shared" si="7"/>
        <v>44864</v>
      </c>
      <c r="I214" s="154">
        <f>_xlfn.XLOOKUP(Table5[[#This Row],[Month Year]],'Modelling New'!D:D,'Modelling New'!N:N)</f>
        <v>10.507</v>
      </c>
      <c r="J214" s="9" t="str">
        <f>IFERROR(Inv_SY!J215/Inv_SY!$P215-1,"")</f>
        <v/>
      </c>
      <c r="K214" s="9" t="str">
        <f>IFERROR(Inv_SY!K215/Inv_SY!$P215-1,"")</f>
        <v/>
      </c>
      <c r="L214" s="9" t="str">
        <f>IFERROR(Inv_SY!L215/Inv_SY!$P215-1,"")</f>
        <v/>
      </c>
      <c r="M214" s="9" t="str">
        <f>IFERROR(Inv_SY!M215/Inv_SY!$P215-1,"")</f>
        <v/>
      </c>
      <c r="N214" s="9" t="str">
        <f>IFERROR(Inv_SY!N215/Inv_SY!$P215-1,"")</f>
        <v/>
      </c>
      <c r="O214" s="9" t="str">
        <f>IFERROR(Inv_SY!O215/Inv_SY!$P215-1,"")</f>
        <v/>
      </c>
      <c r="P214" s="9" t="str">
        <f>IFERROR(Inv_SY!J215/Inv_SY!$Q215-1,"")</f>
        <v/>
      </c>
      <c r="Q214" s="9" t="str">
        <f>IFERROR(Inv_SY!K215/Inv_SY!$Q215-1,"")</f>
        <v/>
      </c>
      <c r="R214" s="9" t="str">
        <f>IFERROR(Inv_SY!L215/Inv_SY!$Q215-1,"")</f>
        <v/>
      </c>
      <c r="S214" s="9" t="str">
        <f>IFERROR(Inv_SY!M215/Inv_SY!$Q215-1,"")</f>
        <v/>
      </c>
      <c r="T214" s="9" t="str">
        <f>IFERROR(Inv_SY!N215/Inv_SY!$Q215-1,"")</f>
        <v/>
      </c>
      <c r="U214" s="52" t="str">
        <f>IFERROR(Inv_SY!O215/Inv_SY!$Q215-1,"")</f>
        <v/>
      </c>
    </row>
    <row r="215" spans="1:21">
      <c r="A215" s="66" t="s">
        <v>208</v>
      </c>
      <c r="B215" s="66">
        <v>4</v>
      </c>
      <c r="C215" s="66">
        <v>2022</v>
      </c>
      <c r="D215" s="66" t="s">
        <v>209</v>
      </c>
      <c r="E215" s="66" t="s">
        <v>209</v>
      </c>
      <c r="F215" s="70">
        <v>44835</v>
      </c>
      <c r="G215" s="66">
        <f t="shared" si="6"/>
        <v>31</v>
      </c>
      <c r="H215" s="68">
        <f t="shared" si="7"/>
        <v>44865</v>
      </c>
      <c r="I215" s="155">
        <f>_xlfn.XLOOKUP(Table5[[#This Row],[Month Year]],'Modelling New'!D:D,'Modelling New'!N:N)</f>
        <v>10.507</v>
      </c>
      <c r="J215" s="9" t="str">
        <f>IFERROR(Inv_SY!J216/Inv_SY!$P216-1,"")</f>
        <v/>
      </c>
      <c r="K215" s="9" t="str">
        <f>IFERROR(Inv_SY!K216/Inv_SY!$P216-1,"")</f>
        <v/>
      </c>
      <c r="L215" s="9" t="str">
        <f>IFERROR(Inv_SY!L216/Inv_SY!$P216-1,"")</f>
        <v/>
      </c>
      <c r="M215" s="9" t="str">
        <f>IFERROR(Inv_SY!M216/Inv_SY!$P216-1,"")</f>
        <v/>
      </c>
      <c r="N215" s="9" t="str">
        <f>IFERROR(Inv_SY!N216/Inv_SY!$P216-1,"")</f>
        <v/>
      </c>
      <c r="O215" s="9" t="str">
        <f>IFERROR(Inv_SY!O216/Inv_SY!$P216-1,"")</f>
        <v/>
      </c>
      <c r="P215" s="9" t="str">
        <f>IFERROR(Inv_SY!J216/Inv_SY!$Q216-1,"")</f>
        <v/>
      </c>
      <c r="Q215" s="9" t="str">
        <f>IFERROR(Inv_SY!K216/Inv_SY!$Q216-1,"")</f>
        <v/>
      </c>
      <c r="R215" s="9" t="str">
        <f>IFERROR(Inv_SY!L216/Inv_SY!$Q216-1,"")</f>
        <v/>
      </c>
      <c r="S215" s="9" t="str">
        <f>IFERROR(Inv_SY!M216/Inv_SY!$Q216-1,"")</f>
        <v/>
      </c>
      <c r="T215" s="9" t="str">
        <f>IFERROR(Inv_SY!N216/Inv_SY!$Q216-1,"")</f>
        <v/>
      </c>
      <c r="U215" s="52" t="str">
        <f>IFERROR(Inv_SY!O216/Inv_SY!$Q216-1,"")</f>
        <v/>
      </c>
    </row>
    <row r="216" spans="1:21">
      <c r="A216" s="63" t="s">
        <v>208</v>
      </c>
      <c r="B216" s="63">
        <v>4</v>
      </c>
      <c r="C216" s="63">
        <v>2022</v>
      </c>
      <c r="D216" s="63" t="s">
        <v>209</v>
      </c>
      <c r="E216" s="63" t="s">
        <v>209</v>
      </c>
      <c r="F216" s="69">
        <v>44866</v>
      </c>
      <c r="G216" s="63">
        <f t="shared" si="6"/>
        <v>30</v>
      </c>
      <c r="H216" s="65">
        <f t="shared" si="7"/>
        <v>44866</v>
      </c>
      <c r="I216" s="154">
        <f>_xlfn.XLOOKUP(Table5[[#This Row],[Month Year]],'Modelling New'!D:D,'Modelling New'!N:N)</f>
        <v>10.507</v>
      </c>
      <c r="J216" s="9" t="str">
        <f>IFERROR(Inv_SY!J217/Inv_SY!$P217-1,"")</f>
        <v/>
      </c>
      <c r="K216" s="9" t="str">
        <f>IFERROR(Inv_SY!K217/Inv_SY!$P217-1,"")</f>
        <v/>
      </c>
      <c r="L216" s="9" t="str">
        <f>IFERROR(Inv_SY!L217/Inv_SY!$P217-1,"")</f>
        <v/>
      </c>
      <c r="M216" s="9" t="str">
        <f>IFERROR(Inv_SY!M217/Inv_SY!$P217-1,"")</f>
        <v/>
      </c>
      <c r="N216" s="9" t="str">
        <f>IFERROR(Inv_SY!N217/Inv_SY!$P217-1,"")</f>
        <v/>
      </c>
      <c r="O216" s="9" t="str">
        <f>IFERROR(Inv_SY!O217/Inv_SY!$P217-1,"")</f>
        <v/>
      </c>
      <c r="P216" s="9" t="str">
        <f>IFERROR(Inv_SY!J217/Inv_SY!$Q217-1,"")</f>
        <v/>
      </c>
      <c r="Q216" s="9" t="str">
        <f>IFERROR(Inv_SY!K217/Inv_SY!$Q217-1,"")</f>
        <v/>
      </c>
      <c r="R216" s="9" t="str">
        <f>IFERROR(Inv_SY!L217/Inv_SY!$Q217-1,"")</f>
        <v/>
      </c>
      <c r="S216" s="9" t="str">
        <f>IFERROR(Inv_SY!M217/Inv_SY!$Q217-1,"")</f>
        <v/>
      </c>
      <c r="T216" s="9" t="str">
        <f>IFERROR(Inv_SY!N217/Inv_SY!$Q217-1,"")</f>
        <v/>
      </c>
      <c r="U216" s="52" t="str">
        <f>IFERROR(Inv_SY!O217/Inv_SY!$Q217-1,"")</f>
        <v/>
      </c>
    </row>
    <row r="217" spans="1:21">
      <c r="A217" s="66" t="s">
        <v>208</v>
      </c>
      <c r="B217" s="66">
        <v>4</v>
      </c>
      <c r="C217" s="66">
        <v>2022</v>
      </c>
      <c r="D217" s="66" t="s">
        <v>209</v>
      </c>
      <c r="E217" s="66" t="s">
        <v>209</v>
      </c>
      <c r="F217" s="70">
        <v>44866</v>
      </c>
      <c r="G217" s="66">
        <f t="shared" si="6"/>
        <v>30</v>
      </c>
      <c r="H217" s="68">
        <f t="shared" si="7"/>
        <v>44867</v>
      </c>
      <c r="I217" s="155">
        <f>_xlfn.XLOOKUP(Table5[[#This Row],[Month Year]],'Modelling New'!D:D,'Modelling New'!N:N)</f>
        <v>10.507</v>
      </c>
      <c r="J217" s="9" t="str">
        <f>IFERROR(Inv_SY!J218/Inv_SY!$P218-1,"")</f>
        <v/>
      </c>
      <c r="K217" s="9" t="str">
        <f>IFERROR(Inv_SY!K218/Inv_SY!$P218-1,"")</f>
        <v/>
      </c>
      <c r="L217" s="9" t="str">
        <f>IFERROR(Inv_SY!L218/Inv_SY!$P218-1,"")</f>
        <v/>
      </c>
      <c r="M217" s="9" t="str">
        <f>IFERROR(Inv_SY!M218/Inv_SY!$P218-1,"")</f>
        <v/>
      </c>
      <c r="N217" s="9" t="str">
        <f>IFERROR(Inv_SY!N218/Inv_SY!$P218-1,"")</f>
        <v/>
      </c>
      <c r="O217" s="9" t="str">
        <f>IFERROR(Inv_SY!O218/Inv_SY!$P218-1,"")</f>
        <v/>
      </c>
      <c r="P217" s="9" t="str">
        <f>IFERROR(Inv_SY!J218/Inv_SY!$Q218-1,"")</f>
        <v/>
      </c>
      <c r="Q217" s="9" t="str">
        <f>IFERROR(Inv_SY!K218/Inv_SY!$Q218-1,"")</f>
        <v/>
      </c>
      <c r="R217" s="9" t="str">
        <f>IFERROR(Inv_SY!L218/Inv_SY!$Q218-1,"")</f>
        <v/>
      </c>
      <c r="S217" s="9" t="str">
        <f>IFERROR(Inv_SY!M218/Inv_SY!$Q218-1,"")</f>
        <v/>
      </c>
      <c r="T217" s="9" t="str">
        <f>IFERROR(Inv_SY!N218/Inv_SY!$Q218-1,"")</f>
        <v/>
      </c>
      <c r="U217" s="52" t="str">
        <f>IFERROR(Inv_SY!O218/Inv_SY!$Q218-1,"")</f>
        <v/>
      </c>
    </row>
    <row r="218" spans="1:21">
      <c r="A218" s="63" t="s">
        <v>208</v>
      </c>
      <c r="B218" s="63">
        <v>4</v>
      </c>
      <c r="C218" s="63">
        <v>2022</v>
      </c>
      <c r="D218" s="63" t="s">
        <v>209</v>
      </c>
      <c r="E218" s="63" t="s">
        <v>209</v>
      </c>
      <c r="F218" s="69">
        <v>44866</v>
      </c>
      <c r="G218" s="63">
        <f t="shared" si="6"/>
        <v>30</v>
      </c>
      <c r="H218" s="65">
        <f t="shared" si="7"/>
        <v>44868</v>
      </c>
      <c r="I218" s="154">
        <f>_xlfn.XLOOKUP(Table5[[#This Row],[Month Year]],'Modelling New'!D:D,'Modelling New'!N:N)</f>
        <v>10.507</v>
      </c>
      <c r="J218" s="9" t="str">
        <f>IFERROR(Inv_SY!J219/Inv_SY!$P219-1,"")</f>
        <v/>
      </c>
      <c r="K218" s="9" t="str">
        <f>IFERROR(Inv_SY!K219/Inv_SY!$P219-1,"")</f>
        <v/>
      </c>
      <c r="L218" s="9" t="str">
        <f>IFERROR(Inv_SY!L219/Inv_SY!$P219-1,"")</f>
        <v/>
      </c>
      <c r="M218" s="9" t="str">
        <f>IFERROR(Inv_SY!M219/Inv_SY!$P219-1,"")</f>
        <v/>
      </c>
      <c r="N218" s="9" t="str">
        <f>IFERROR(Inv_SY!N219/Inv_SY!$P219-1,"")</f>
        <v/>
      </c>
      <c r="O218" s="9" t="str">
        <f>IFERROR(Inv_SY!O219/Inv_SY!$P219-1,"")</f>
        <v/>
      </c>
      <c r="P218" s="9" t="str">
        <f>IFERROR(Inv_SY!J219/Inv_SY!$Q219-1,"")</f>
        <v/>
      </c>
      <c r="Q218" s="9" t="str">
        <f>IFERROR(Inv_SY!K219/Inv_SY!$Q219-1,"")</f>
        <v/>
      </c>
      <c r="R218" s="9" t="str">
        <f>IFERROR(Inv_SY!L219/Inv_SY!$Q219-1,"")</f>
        <v/>
      </c>
      <c r="S218" s="9" t="str">
        <f>IFERROR(Inv_SY!M219/Inv_SY!$Q219-1,"")</f>
        <v/>
      </c>
      <c r="T218" s="9" t="str">
        <f>IFERROR(Inv_SY!N219/Inv_SY!$Q219-1,"")</f>
        <v/>
      </c>
      <c r="U218" s="52" t="str">
        <f>IFERROR(Inv_SY!O219/Inv_SY!$Q219-1,"")</f>
        <v/>
      </c>
    </row>
    <row r="219" spans="1:21">
      <c r="A219" s="66" t="s">
        <v>208</v>
      </c>
      <c r="B219" s="66">
        <v>4</v>
      </c>
      <c r="C219" s="66">
        <v>2022</v>
      </c>
      <c r="D219" s="66" t="s">
        <v>209</v>
      </c>
      <c r="E219" s="66" t="s">
        <v>209</v>
      </c>
      <c r="F219" s="70">
        <v>44866</v>
      </c>
      <c r="G219" s="66">
        <f t="shared" si="6"/>
        <v>30</v>
      </c>
      <c r="H219" s="68">
        <f t="shared" si="7"/>
        <v>44869</v>
      </c>
      <c r="I219" s="155">
        <f>_xlfn.XLOOKUP(Table5[[#This Row],[Month Year]],'Modelling New'!D:D,'Modelling New'!N:N)</f>
        <v>10.507</v>
      </c>
      <c r="J219" s="9" t="str">
        <f>IFERROR(Inv_SY!J220/Inv_SY!$P220-1,"")</f>
        <v/>
      </c>
      <c r="K219" s="9" t="str">
        <f>IFERROR(Inv_SY!K220/Inv_SY!$P220-1,"")</f>
        <v/>
      </c>
      <c r="L219" s="9" t="str">
        <f>IFERROR(Inv_SY!L220/Inv_SY!$P220-1,"")</f>
        <v/>
      </c>
      <c r="M219" s="9" t="str">
        <f>IFERROR(Inv_SY!M220/Inv_SY!$P220-1,"")</f>
        <v/>
      </c>
      <c r="N219" s="9" t="str">
        <f>IFERROR(Inv_SY!N220/Inv_SY!$P220-1,"")</f>
        <v/>
      </c>
      <c r="O219" s="9" t="str">
        <f>IFERROR(Inv_SY!O220/Inv_SY!$P220-1,"")</f>
        <v/>
      </c>
      <c r="P219" s="9" t="str">
        <f>IFERROR(Inv_SY!J220/Inv_SY!$Q220-1,"")</f>
        <v/>
      </c>
      <c r="Q219" s="9" t="str">
        <f>IFERROR(Inv_SY!K220/Inv_SY!$Q220-1,"")</f>
        <v/>
      </c>
      <c r="R219" s="9" t="str">
        <f>IFERROR(Inv_SY!L220/Inv_SY!$Q220-1,"")</f>
        <v/>
      </c>
      <c r="S219" s="9" t="str">
        <f>IFERROR(Inv_SY!M220/Inv_SY!$Q220-1,"")</f>
        <v/>
      </c>
      <c r="T219" s="9" t="str">
        <f>IFERROR(Inv_SY!N220/Inv_SY!$Q220-1,"")</f>
        <v/>
      </c>
      <c r="U219" s="52" t="str">
        <f>IFERROR(Inv_SY!O220/Inv_SY!$Q220-1,"")</f>
        <v/>
      </c>
    </row>
    <row r="220" spans="1:21">
      <c r="A220" s="63" t="s">
        <v>208</v>
      </c>
      <c r="B220" s="63">
        <v>4</v>
      </c>
      <c r="C220" s="63">
        <v>2022</v>
      </c>
      <c r="D220" s="63" t="s">
        <v>209</v>
      </c>
      <c r="E220" s="63" t="s">
        <v>209</v>
      </c>
      <c r="F220" s="69">
        <v>44866</v>
      </c>
      <c r="G220" s="63">
        <f t="shared" si="6"/>
        <v>30</v>
      </c>
      <c r="H220" s="65">
        <f t="shared" si="7"/>
        <v>44870</v>
      </c>
      <c r="I220" s="154">
        <f>_xlfn.XLOOKUP(Table5[[#This Row],[Month Year]],'Modelling New'!D:D,'Modelling New'!N:N)</f>
        <v>10.507</v>
      </c>
      <c r="J220" s="9" t="str">
        <f>IFERROR(Inv_SY!J221/Inv_SY!$P221-1,"")</f>
        <v/>
      </c>
      <c r="K220" s="9" t="str">
        <f>IFERROR(Inv_SY!K221/Inv_SY!$P221-1,"")</f>
        <v/>
      </c>
      <c r="L220" s="9" t="str">
        <f>IFERROR(Inv_SY!L221/Inv_SY!$P221-1,"")</f>
        <v/>
      </c>
      <c r="M220" s="9" t="str">
        <f>IFERROR(Inv_SY!M221/Inv_SY!$P221-1,"")</f>
        <v/>
      </c>
      <c r="N220" s="9" t="str">
        <f>IFERROR(Inv_SY!N221/Inv_SY!$P221-1,"")</f>
        <v/>
      </c>
      <c r="O220" s="9" t="str">
        <f>IFERROR(Inv_SY!O221/Inv_SY!$P221-1,"")</f>
        <v/>
      </c>
      <c r="P220" s="9" t="str">
        <f>IFERROR(Inv_SY!J221/Inv_SY!$Q221-1,"")</f>
        <v/>
      </c>
      <c r="Q220" s="9" t="str">
        <f>IFERROR(Inv_SY!K221/Inv_SY!$Q221-1,"")</f>
        <v/>
      </c>
      <c r="R220" s="9" t="str">
        <f>IFERROR(Inv_SY!L221/Inv_SY!$Q221-1,"")</f>
        <v/>
      </c>
      <c r="S220" s="9" t="str">
        <f>IFERROR(Inv_SY!M221/Inv_SY!$Q221-1,"")</f>
        <v/>
      </c>
      <c r="T220" s="9" t="str">
        <f>IFERROR(Inv_SY!N221/Inv_SY!$Q221-1,"")</f>
        <v/>
      </c>
      <c r="U220" s="52" t="str">
        <f>IFERROR(Inv_SY!O221/Inv_SY!$Q221-1,"")</f>
        <v/>
      </c>
    </row>
    <row r="221" spans="1:21">
      <c r="A221" s="66" t="s">
        <v>208</v>
      </c>
      <c r="B221" s="66">
        <v>4</v>
      </c>
      <c r="C221" s="66">
        <v>2022</v>
      </c>
      <c r="D221" s="66" t="s">
        <v>209</v>
      </c>
      <c r="E221" s="66" t="s">
        <v>209</v>
      </c>
      <c r="F221" s="70">
        <v>44866</v>
      </c>
      <c r="G221" s="66">
        <f t="shared" si="6"/>
        <v>30</v>
      </c>
      <c r="H221" s="68">
        <f t="shared" si="7"/>
        <v>44871</v>
      </c>
      <c r="I221" s="155">
        <f>_xlfn.XLOOKUP(Table5[[#This Row],[Month Year]],'Modelling New'!D:D,'Modelling New'!N:N)</f>
        <v>10.507</v>
      </c>
      <c r="J221" s="9" t="str">
        <f>IFERROR(Inv_SY!J222/Inv_SY!$P222-1,"")</f>
        <v/>
      </c>
      <c r="K221" s="9" t="str">
        <f>IFERROR(Inv_SY!K222/Inv_SY!$P222-1,"")</f>
        <v/>
      </c>
      <c r="L221" s="9" t="str">
        <f>IFERROR(Inv_SY!L222/Inv_SY!$P222-1,"")</f>
        <v/>
      </c>
      <c r="M221" s="9" t="str">
        <f>IFERROR(Inv_SY!M222/Inv_SY!$P222-1,"")</f>
        <v/>
      </c>
      <c r="N221" s="9" t="str">
        <f>IFERROR(Inv_SY!N222/Inv_SY!$P222-1,"")</f>
        <v/>
      </c>
      <c r="O221" s="9" t="str">
        <f>IFERROR(Inv_SY!O222/Inv_SY!$P222-1,"")</f>
        <v/>
      </c>
      <c r="P221" s="9" t="str">
        <f>IFERROR(Inv_SY!J222/Inv_SY!$Q222-1,"")</f>
        <v/>
      </c>
      <c r="Q221" s="9" t="str">
        <f>IFERROR(Inv_SY!K222/Inv_SY!$Q222-1,"")</f>
        <v/>
      </c>
      <c r="R221" s="9" t="str">
        <f>IFERROR(Inv_SY!L222/Inv_SY!$Q222-1,"")</f>
        <v/>
      </c>
      <c r="S221" s="9" t="str">
        <f>IFERROR(Inv_SY!M222/Inv_SY!$Q222-1,"")</f>
        <v/>
      </c>
      <c r="T221" s="9" t="str">
        <f>IFERROR(Inv_SY!N222/Inv_SY!$Q222-1,"")</f>
        <v/>
      </c>
      <c r="U221" s="52" t="str">
        <f>IFERROR(Inv_SY!O222/Inv_SY!$Q222-1,"")</f>
        <v/>
      </c>
    </row>
    <row r="222" spans="1:21">
      <c r="A222" s="63" t="s">
        <v>208</v>
      </c>
      <c r="B222" s="63">
        <v>4</v>
      </c>
      <c r="C222" s="63">
        <v>2022</v>
      </c>
      <c r="D222" s="63" t="s">
        <v>209</v>
      </c>
      <c r="E222" s="63" t="s">
        <v>209</v>
      </c>
      <c r="F222" s="69">
        <v>44866</v>
      </c>
      <c r="G222" s="63">
        <f t="shared" si="6"/>
        <v>30</v>
      </c>
      <c r="H222" s="65">
        <f t="shared" si="7"/>
        <v>44872</v>
      </c>
      <c r="I222" s="154">
        <f>_xlfn.XLOOKUP(Table5[[#This Row],[Month Year]],'Modelling New'!D:D,'Modelling New'!N:N)</f>
        <v>10.507</v>
      </c>
      <c r="J222" s="9" t="str">
        <f>IFERROR(Inv_SY!J223/Inv_SY!$P223-1,"")</f>
        <v/>
      </c>
      <c r="K222" s="9" t="str">
        <f>IFERROR(Inv_SY!K223/Inv_SY!$P223-1,"")</f>
        <v/>
      </c>
      <c r="L222" s="9" t="str">
        <f>IFERROR(Inv_SY!L223/Inv_SY!$P223-1,"")</f>
        <v/>
      </c>
      <c r="M222" s="9" t="str">
        <f>IFERROR(Inv_SY!M223/Inv_SY!$P223-1,"")</f>
        <v/>
      </c>
      <c r="N222" s="9" t="str">
        <f>IFERROR(Inv_SY!N223/Inv_SY!$P223-1,"")</f>
        <v/>
      </c>
      <c r="O222" s="9" t="str">
        <f>IFERROR(Inv_SY!O223/Inv_SY!$P223-1,"")</f>
        <v/>
      </c>
      <c r="P222" s="9" t="str">
        <f>IFERROR(Inv_SY!J223/Inv_SY!$Q223-1,"")</f>
        <v/>
      </c>
      <c r="Q222" s="9" t="str">
        <f>IFERROR(Inv_SY!K223/Inv_SY!$Q223-1,"")</f>
        <v/>
      </c>
      <c r="R222" s="9" t="str">
        <f>IFERROR(Inv_SY!L223/Inv_SY!$Q223-1,"")</f>
        <v/>
      </c>
      <c r="S222" s="9" t="str">
        <f>IFERROR(Inv_SY!M223/Inv_SY!$Q223-1,"")</f>
        <v/>
      </c>
      <c r="T222" s="9" t="str">
        <f>IFERROR(Inv_SY!N223/Inv_SY!$Q223-1,"")</f>
        <v/>
      </c>
      <c r="U222" s="52" t="str">
        <f>IFERROR(Inv_SY!O223/Inv_SY!$Q223-1,"")</f>
        <v/>
      </c>
    </row>
    <row r="223" spans="1:21">
      <c r="A223" s="66" t="s">
        <v>208</v>
      </c>
      <c r="B223" s="66">
        <v>4</v>
      </c>
      <c r="C223" s="66">
        <v>2022</v>
      </c>
      <c r="D223" s="66" t="s">
        <v>209</v>
      </c>
      <c r="E223" s="66" t="s">
        <v>209</v>
      </c>
      <c r="F223" s="70">
        <v>44866</v>
      </c>
      <c r="G223" s="66">
        <f t="shared" si="6"/>
        <v>30</v>
      </c>
      <c r="H223" s="68">
        <f t="shared" si="7"/>
        <v>44873</v>
      </c>
      <c r="I223" s="155">
        <f>_xlfn.XLOOKUP(Table5[[#This Row],[Month Year]],'Modelling New'!D:D,'Modelling New'!N:N)</f>
        <v>10.507</v>
      </c>
      <c r="J223" s="9" t="str">
        <f>IFERROR(Inv_SY!J224/Inv_SY!$P224-1,"")</f>
        <v/>
      </c>
      <c r="K223" s="9" t="str">
        <f>IFERROR(Inv_SY!K224/Inv_SY!$P224-1,"")</f>
        <v/>
      </c>
      <c r="L223" s="9" t="str">
        <f>IFERROR(Inv_SY!L224/Inv_SY!$P224-1,"")</f>
        <v/>
      </c>
      <c r="M223" s="9" t="str">
        <f>IFERROR(Inv_SY!M224/Inv_SY!$P224-1,"")</f>
        <v/>
      </c>
      <c r="N223" s="9" t="str">
        <f>IFERROR(Inv_SY!N224/Inv_SY!$P224-1,"")</f>
        <v/>
      </c>
      <c r="O223" s="9" t="str">
        <f>IFERROR(Inv_SY!O224/Inv_SY!$P224-1,"")</f>
        <v/>
      </c>
      <c r="P223" s="9" t="str">
        <f>IFERROR(Inv_SY!J224/Inv_SY!$Q224-1,"")</f>
        <v/>
      </c>
      <c r="Q223" s="9" t="str">
        <f>IFERROR(Inv_SY!K224/Inv_SY!$Q224-1,"")</f>
        <v/>
      </c>
      <c r="R223" s="9" t="str">
        <f>IFERROR(Inv_SY!L224/Inv_SY!$Q224-1,"")</f>
        <v/>
      </c>
      <c r="S223" s="9" t="str">
        <f>IFERROR(Inv_SY!M224/Inv_SY!$Q224-1,"")</f>
        <v/>
      </c>
      <c r="T223" s="9" t="str">
        <f>IFERROR(Inv_SY!N224/Inv_SY!$Q224-1,"")</f>
        <v/>
      </c>
      <c r="U223" s="52" t="str">
        <f>IFERROR(Inv_SY!O224/Inv_SY!$Q224-1,"")</f>
        <v/>
      </c>
    </row>
    <row r="224" spans="1:21">
      <c r="A224" s="63" t="s">
        <v>208</v>
      </c>
      <c r="B224" s="63">
        <v>4</v>
      </c>
      <c r="C224" s="63">
        <v>2022</v>
      </c>
      <c r="D224" s="63" t="s">
        <v>209</v>
      </c>
      <c r="E224" s="63" t="s">
        <v>209</v>
      </c>
      <c r="F224" s="69">
        <v>44866</v>
      </c>
      <c r="G224" s="63">
        <f t="shared" si="6"/>
        <v>30</v>
      </c>
      <c r="H224" s="65">
        <f t="shared" si="7"/>
        <v>44874</v>
      </c>
      <c r="I224" s="154">
        <f>_xlfn.XLOOKUP(Table5[[#This Row],[Month Year]],'Modelling New'!D:D,'Modelling New'!N:N)</f>
        <v>10.507</v>
      </c>
      <c r="J224" s="9" t="str">
        <f>IFERROR(Inv_SY!J225/Inv_SY!$P225-1,"")</f>
        <v/>
      </c>
      <c r="K224" s="9" t="str">
        <f>IFERROR(Inv_SY!K225/Inv_SY!$P225-1,"")</f>
        <v/>
      </c>
      <c r="L224" s="9" t="str">
        <f>IFERROR(Inv_SY!L225/Inv_SY!$P225-1,"")</f>
        <v/>
      </c>
      <c r="M224" s="9" t="str">
        <f>IFERROR(Inv_SY!M225/Inv_SY!$P225-1,"")</f>
        <v/>
      </c>
      <c r="N224" s="9" t="str">
        <f>IFERROR(Inv_SY!N225/Inv_SY!$P225-1,"")</f>
        <v/>
      </c>
      <c r="O224" s="9" t="str">
        <f>IFERROR(Inv_SY!O225/Inv_SY!$P225-1,"")</f>
        <v/>
      </c>
      <c r="P224" s="9" t="str">
        <f>IFERROR(Inv_SY!J225/Inv_SY!$Q225-1,"")</f>
        <v/>
      </c>
      <c r="Q224" s="9" t="str">
        <f>IFERROR(Inv_SY!K225/Inv_SY!$Q225-1,"")</f>
        <v/>
      </c>
      <c r="R224" s="9" t="str">
        <f>IFERROR(Inv_SY!L225/Inv_SY!$Q225-1,"")</f>
        <v/>
      </c>
      <c r="S224" s="9" t="str">
        <f>IFERROR(Inv_SY!M225/Inv_SY!$Q225-1,"")</f>
        <v/>
      </c>
      <c r="T224" s="9" t="str">
        <f>IFERROR(Inv_SY!N225/Inv_SY!$Q225-1,"")</f>
        <v/>
      </c>
      <c r="U224" s="52" t="str">
        <f>IFERROR(Inv_SY!O225/Inv_SY!$Q225-1,"")</f>
        <v/>
      </c>
    </row>
    <row r="225" spans="1:21">
      <c r="A225" s="66" t="s">
        <v>208</v>
      </c>
      <c r="B225" s="66">
        <v>4</v>
      </c>
      <c r="C225" s="66">
        <v>2022</v>
      </c>
      <c r="D225" s="66" t="s">
        <v>209</v>
      </c>
      <c r="E225" s="66" t="s">
        <v>209</v>
      </c>
      <c r="F225" s="70">
        <v>44866</v>
      </c>
      <c r="G225" s="66">
        <f t="shared" si="6"/>
        <v>30</v>
      </c>
      <c r="H225" s="68">
        <f t="shared" si="7"/>
        <v>44875</v>
      </c>
      <c r="I225" s="155">
        <f>_xlfn.XLOOKUP(Table5[[#This Row],[Month Year]],'Modelling New'!D:D,'Modelling New'!N:N)</f>
        <v>10.507</v>
      </c>
      <c r="J225" s="9" t="str">
        <f>IFERROR(Inv_SY!J226/Inv_SY!$P226-1,"")</f>
        <v/>
      </c>
      <c r="K225" s="9" t="str">
        <f>IFERROR(Inv_SY!K226/Inv_SY!$P226-1,"")</f>
        <v/>
      </c>
      <c r="L225" s="9" t="str">
        <f>IFERROR(Inv_SY!L226/Inv_SY!$P226-1,"")</f>
        <v/>
      </c>
      <c r="M225" s="9" t="str">
        <f>IFERROR(Inv_SY!M226/Inv_SY!$P226-1,"")</f>
        <v/>
      </c>
      <c r="N225" s="9" t="str">
        <f>IFERROR(Inv_SY!N226/Inv_SY!$P226-1,"")</f>
        <v/>
      </c>
      <c r="O225" s="9" t="str">
        <f>IFERROR(Inv_SY!O226/Inv_SY!$P226-1,"")</f>
        <v/>
      </c>
      <c r="P225" s="9" t="str">
        <f>IFERROR(Inv_SY!J226/Inv_SY!$Q226-1,"")</f>
        <v/>
      </c>
      <c r="Q225" s="9" t="str">
        <f>IFERROR(Inv_SY!K226/Inv_SY!$Q226-1,"")</f>
        <v/>
      </c>
      <c r="R225" s="9" t="str">
        <f>IFERROR(Inv_SY!L226/Inv_SY!$Q226-1,"")</f>
        <v/>
      </c>
      <c r="S225" s="9" t="str">
        <f>IFERROR(Inv_SY!M226/Inv_SY!$Q226-1,"")</f>
        <v/>
      </c>
      <c r="T225" s="9" t="str">
        <f>IFERROR(Inv_SY!N226/Inv_SY!$Q226-1,"")</f>
        <v/>
      </c>
      <c r="U225" s="52" t="str">
        <f>IFERROR(Inv_SY!O226/Inv_SY!$Q226-1,"")</f>
        <v/>
      </c>
    </row>
    <row r="226" spans="1:21">
      <c r="A226" s="63" t="s">
        <v>208</v>
      </c>
      <c r="B226" s="63">
        <v>4</v>
      </c>
      <c r="C226" s="63">
        <v>2022</v>
      </c>
      <c r="D226" s="63" t="s">
        <v>209</v>
      </c>
      <c r="E226" s="63" t="s">
        <v>209</v>
      </c>
      <c r="F226" s="69">
        <v>44866</v>
      </c>
      <c r="G226" s="63">
        <f t="shared" si="6"/>
        <v>30</v>
      </c>
      <c r="H226" s="65">
        <f t="shared" si="7"/>
        <v>44876</v>
      </c>
      <c r="I226" s="154">
        <f>_xlfn.XLOOKUP(Table5[[#This Row],[Month Year]],'Modelling New'!D:D,'Modelling New'!N:N)</f>
        <v>10.507</v>
      </c>
      <c r="J226" s="9" t="str">
        <f>IFERROR(Inv_SY!J227/Inv_SY!$P227-1,"")</f>
        <v/>
      </c>
      <c r="K226" s="9" t="str">
        <f>IFERROR(Inv_SY!K227/Inv_SY!$P227-1,"")</f>
        <v/>
      </c>
      <c r="L226" s="9" t="str">
        <f>IFERROR(Inv_SY!L227/Inv_SY!$P227-1,"")</f>
        <v/>
      </c>
      <c r="M226" s="9" t="str">
        <f>IFERROR(Inv_SY!M227/Inv_SY!$P227-1,"")</f>
        <v/>
      </c>
      <c r="N226" s="9" t="str">
        <f>IFERROR(Inv_SY!N227/Inv_SY!$P227-1,"")</f>
        <v/>
      </c>
      <c r="O226" s="9" t="str">
        <f>IFERROR(Inv_SY!O227/Inv_SY!$P227-1,"")</f>
        <v/>
      </c>
      <c r="P226" s="9" t="str">
        <f>IFERROR(Inv_SY!J227/Inv_SY!$Q227-1,"")</f>
        <v/>
      </c>
      <c r="Q226" s="9" t="str">
        <f>IFERROR(Inv_SY!K227/Inv_SY!$Q227-1,"")</f>
        <v/>
      </c>
      <c r="R226" s="9" t="str">
        <f>IFERROR(Inv_SY!L227/Inv_SY!$Q227-1,"")</f>
        <v/>
      </c>
      <c r="S226" s="9" t="str">
        <f>IFERROR(Inv_SY!M227/Inv_SY!$Q227-1,"")</f>
        <v/>
      </c>
      <c r="T226" s="9" t="str">
        <f>IFERROR(Inv_SY!N227/Inv_SY!$Q227-1,"")</f>
        <v/>
      </c>
      <c r="U226" s="52" t="str">
        <f>IFERROR(Inv_SY!O227/Inv_SY!$Q227-1,"")</f>
        <v/>
      </c>
    </row>
    <row r="227" spans="1:21">
      <c r="A227" s="66" t="s">
        <v>208</v>
      </c>
      <c r="B227" s="66">
        <v>4</v>
      </c>
      <c r="C227" s="66">
        <v>2022</v>
      </c>
      <c r="D227" s="66" t="s">
        <v>209</v>
      </c>
      <c r="E227" s="66" t="s">
        <v>209</v>
      </c>
      <c r="F227" s="70">
        <v>44866</v>
      </c>
      <c r="G227" s="66">
        <f t="shared" si="6"/>
        <v>30</v>
      </c>
      <c r="H227" s="68">
        <f t="shared" si="7"/>
        <v>44877</v>
      </c>
      <c r="I227" s="155">
        <f>_xlfn.XLOOKUP(Table5[[#This Row],[Month Year]],'Modelling New'!D:D,'Modelling New'!N:N)</f>
        <v>10.507</v>
      </c>
      <c r="J227" s="9" t="str">
        <f>IFERROR(Inv_SY!J228/Inv_SY!$P228-1,"")</f>
        <v/>
      </c>
      <c r="K227" s="9" t="str">
        <f>IFERROR(Inv_SY!K228/Inv_SY!$P228-1,"")</f>
        <v/>
      </c>
      <c r="L227" s="9" t="str">
        <f>IFERROR(Inv_SY!L228/Inv_SY!$P228-1,"")</f>
        <v/>
      </c>
      <c r="M227" s="9" t="str">
        <f>IFERROR(Inv_SY!M228/Inv_SY!$P228-1,"")</f>
        <v/>
      </c>
      <c r="N227" s="9" t="str">
        <f>IFERROR(Inv_SY!N228/Inv_SY!$P228-1,"")</f>
        <v/>
      </c>
      <c r="O227" s="9" t="str">
        <f>IFERROR(Inv_SY!O228/Inv_SY!$P228-1,"")</f>
        <v/>
      </c>
      <c r="P227" s="9" t="str">
        <f>IFERROR(Inv_SY!J228/Inv_SY!$Q228-1,"")</f>
        <v/>
      </c>
      <c r="Q227" s="9" t="str">
        <f>IFERROR(Inv_SY!K228/Inv_SY!$Q228-1,"")</f>
        <v/>
      </c>
      <c r="R227" s="9" t="str">
        <f>IFERROR(Inv_SY!L228/Inv_SY!$Q228-1,"")</f>
        <v/>
      </c>
      <c r="S227" s="9" t="str">
        <f>IFERROR(Inv_SY!M228/Inv_SY!$Q228-1,"")</f>
        <v/>
      </c>
      <c r="T227" s="9" t="str">
        <f>IFERROR(Inv_SY!N228/Inv_SY!$Q228-1,"")</f>
        <v/>
      </c>
      <c r="U227" s="52" t="str">
        <f>IFERROR(Inv_SY!O228/Inv_SY!$Q228-1,"")</f>
        <v/>
      </c>
    </row>
    <row r="228" spans="1:21">
      <c r="A228" s="63" t="s">
        <v>208</v>
      </c>
      <c r="B228" s="63">
        <v>4</v>
      </c>
      <c r="C228" s="63">
        <v>2022</v>
      </c>
      <c r="D228" s="63" t="s">
        <v>209</v>
      </c>
      <c r="E228" s="63" t="s">
        <v>209</v>
      </c>
      <c r="F228" s="69">
        <v>44866</v>
      </c>
      <c r="G228" s="63">
        <f t="shared" si="6"/>
        <v>30</v>
      </c>
      <c r="H228" s="65">
        <f t="shared" si="7"/>
        <v>44878</v>
      </c>
      <c r="I228" s="154">
        <f>_xlfn.XLOOKUP(Table5[[#This Row],[Month Year]],'Modelling New'!D:D,'Modelling New'!N:N)</f>
        <v>10.507</v>
      </c>
      <c r="J228" s="9" t="str">
        <f>IFERROR(Inv_SY!J229/Inv_SY!$P229-1,"")</f>
        <v/>
      </c>
      <c r="K228" s="9" t="str">
        <f>IFERROR(Inv_SY!K229/Inv_SY!$P229-1,"")</f>
        <v/>
      </c>
      <c r="L228" s="9" t="str">
        <f>IFERROR(Inv_SY!L229/Inv_SY!$P229-1,"")</f>
        <v/>
      </c>
      <c r="M228" s="9" t="str">
        <f>IFERROR(Inv_SY!M229/Inv_SY!$P229-1,"")</f>
        <v/>
      </c>
      <c r="N228" s="9" t="str">
        <f>IFERROR(Inv_SY!N229/Inv_SY!$P229-1,"")</f>
        <v/>
      </c>
      <c r="O228" s="9" t="str">
        <f>IFERROR(Inv_SY!O229/Inv_SY!$P229-1,"")</f>
        <v/>
      </c>
      <c r="P228" s="9" t="str">
        <f>IFERROR(Inv_SY!J229/Inv_SY!$Q229-1,"")</f>
        <v/>
      </c>
      <c r="Q228" s="9" t="str">
        <f>IFERROR(Inv_SY!K229/Inv_SY!$Q229-1,"")</f>
        <v/>
      </c>
      <c r="R228" s="9" t="str">
        <f>IFERROR(Inv_SY!L229/Inv_SY!$Q229-1,"")</f>
        <v/>
      </c>
      <c r="S228" s="9" t="str">
        <f>IFERROR(Inv_SY!M229/Inv_SY!$Q229-1,"")</f>
        <v/>
      </c>
      <c r="T228" s="9" t="str">
        <f>IFERROR(Inv_SY!N229/Inv_SY!$Q229-1,"")</f>
        <v/>
      </c>
      <c r="U228" s="52" t="str">
        <f>IFERROR(Inv_SY!O229/Inv_SY!$Q229-1,"")</f>
        <v/>
      </c>
    </row>
    <row r="229" spans="1:21">
      <c r="A229" s="66" t="s">
        <v>208</v>
      </c>
      <c r="B229" s="66">
        <v>4</v>
      </c>
      <c r="C229" s="66">
        <v>2022</v>
      </c>
      <c r="D229" s="66" t="s">
        <v>209</v>
      </c>
      <c r="E229" s="66" t="s">
        <v>209</v>
      </c>
      <c r="F229" s="70">
        <v>44866</v>
      </c>
      <c r="G229" s="66">
        <f t="shared" si="6"/>
        <v>30</v>
      </c>
      <c r="H229" s="68">
        <f t="shared" si="7"/>
        <v>44879</v>
      </c>
      <c r="I229" s="155">
        <f>_xlfn.XLOOKUP(Table5[[#This Row],[Month Year]],'Modelling New'!D:D,'Modelling New'!N:N)</f>
        <v>10.507</v>
      </c>
      <c r="J229" s="9" t="str">
        <f>IFERROR(Inv_SY!J230/Inv_SY!$P230-1,"")</f>
        <v/>
      </c>
      <c r="K229" s="9" t="str">
        <f>IFERROR(Inv_SY!K230/Inv_SY!$P230-1,"")</f>
        <v/>
      </c>
      <c r="L229" s="9" t="str">
        <f>IFERROR(Inv_SY!L230/Inv_SY!$P230-1,"")</f>
        <v/>
      </c>
      <c r="M229" s="9" t="str">
        <f>IFERROR(Inv_SY!M230/Inv_SY!$P230-1,"")</f>
        <v/>
      </c>
      <c r="N229" s="9" t="str">
        <f>IFERROR(Inv_SY!N230/Inv_SY!$P230-1,"")</f>
        <v/>
      </c>
      <c r="O229" s="9" t="str">
        <f>IFERROR(Inv_SY!O230/Inv_SY!$P230-1,"")</f>
        <v/>
      </c>
      <c r="P229" s="9" t="str">
        <f>IFERROR(Inv_SY!J230/Inv_SY!$Q230-1,"")</f>
        <v/>
      </c>
      <c r="Q229" s="9" t="str">
        <f>IFERROR(Inv_SY!K230/Inv_SY!$Q230-1,"")</f>
        <v/>
      </c>
      <c r="R229" s="9" t="str">
        <f>IFERROR(Inv_SY!L230/Inv_SY!$Q230-1,"")</f>
        <v/>
      </c>
      <c r="S229" s="9" t="str">
        <f>IFERROR(Inv_SY!M230/Inv_SY!$Q230-1,"")</f>
        <v/>
      </c>
      <c r="T229" s="9" t="str">
        <f>IFERROR(Inv_SY!N230/Inv_SY!$Q230-1,"")</f>
        <v/>
      </c>
      <c r="U229" s="52" t="str">
        <f>IFERROR(Inv_SY!O230/Inv_SY!$Q230-1,"")</f>
        <v/>
      </c>
    </row>
    <row r="230" spans="1:21">
      <c r="A230" s="63" t="s">
        <v>208</v>
      </c>
      <c r="B230" s="63">
        <v>4</v>
      </c>
      <c r="C230" s="63">
        <v>2022</v>
      </c>
      <c r="D230" s="63" t="s">
        <v>209</v>
      </c>
      <c r="E230" s="63" t="s">
        <v>209</v>
      </c>
      <c r="F230" s="69">
        <v>44866</v>
      </c>
      <c r="G230" s="63">
        <f t="shared" si="6"/>
        <v>30</v>
      </c>
      <c r="H230" s="65">
        <f t="shared" si="7"/>
        <v>44880</v>
      </c>
      <c r="I230" s="154">
        <f>_xlfn.XLOOKUP(Table5[[#This Row],[Month Year]],'Modelling New'!D:D,'Modelling New'!N:N)</f>
        <v>10.507</v>
      </c>
      <c r="J230" s="9" t="str">
        <f>IFERROR(Inv_SY!J231/Inv_SY!$P231-1,"")</f>
        <v/>
      </c>
      <c r="K230" s="9" t="str">
        <f>IFERROR(Inv_SY!K231/Inv_SY!$P231-1,"")</f>
        <v/>
      </c>
      <c r="L230" s="9" t="str">
        <f>IFERROR(Inv_SY!L231/Inv_SY!$P231-1,"")</f>
        <v/>
      </c>
      <c r="M230" s="9" t="str">
        <f>IFERROR(Inv_SY!M231/Inv_SY!$P231-1,"")</f>
        <v/>
      </c>
      <c r="N230" s="9" t="str">
        <f>IFERROR(Inv_SY!N231/Inv_SY!$P231-1,"")</f>
        <v/>
      </c>
      <c r="O230" s="9" t="str">
        <f>IFERROR(Inv_SY!O231/Inv_SY!$P231-1,"")</f>
        <v/>
      </c>
      <c r="P230" s="9" t="str">
        <f>IFERROR(Inv_SY!J231/Inv_SY!$Q231-1,"")</f>
        <v/>
      </c>
      <c r="Q230" s="9" t="str">
        <f>IFERROR(Inv_SY!K231/Inv_SY!$Q231-1,"")</f>
        <v/>
      </c>
      <c r="R230" s="9" t="str">
        <f>IFERROR(Inv_SY!L231/Inv_SY!$Q231-1,"")</f>
        <v/>
      </c>
      <c r="S230" s="9" t="str">
        <f>IFERROR(Inv_SY!M231/Inv_SY!$Q231-1,"")</f>
        <v/>
      </c>
      <c r="T230" s="9" t="str">
        <f>IFERROR(Inv_SY!N231/Inv_SY!$Q231-1,"")</f>
        <v/>
      </c>
      <c r="U230" s="52" t="str">
        <f>IFERROR(Inv_SY!O231/Inv_SY!$Q231-1,"")</f>
        <v/>
      </c>
    </row>
    <row r="231" spans="1:21">
      <c r="A231" s="66" t="s">
        <v>208</v>
      </c>
      <c r="B231" s="66">
        <v>4</v>
      </c>
      <c r="C231" s="66">
        <v>2022</v>
      </c>
      <c r="D231" s="66" t="s">
        <v>209</v>
      </c>
      <c r="E231" s="66" t="s">
        <v>209</v>
      </c>
      <c r="F231" s="70">
        <v>44866</v>
      </c>
      <c r="G231" s="66">
        <f t="shared" si="6"/>
        <v>30</v>
      </c>
      <c r="H231" s="68">
        <f t="shared" si="7"/>
        <v>44881</v>
      </c>
      <c r="I231" s="155">
        <f>_xlfn.XLOOKUP(Table5[[#This Row],[Month Year]],'Modelling New'!D:D,'Modelling New'!N:N)</f>
        <v>10.507</v>
      </c>
      <c r="J231" s="9" t="str">
        <f>IFERROR(Inv_SY!J232/Inv_SY!$P232-1,"")</f>
        <v/>
      </c>
      <c r="K231" s="9" t="str">
        <f>IFERROR(Inv_SY!K232/Inv_SY!$P232-1,"")</f>
        <v/>
      </c>
      <c r="L231" s="9" t="str">
        <f>IFERROR(Inv_SY!L232/Inv_SY!$P232-1,"")</f>
        <v/>
      </c>
      <c r="M231" s="9" t="str">
        <f>IFERROR(Inv_SY!M232/Inv_SY!$P232-1,"")</f>
        <v/>
      </c>
      <c r="N231" s="9" t="str">
        <f>IFERROR(Inv_SY!N232/Inv_SY!$P232-1,"")</f>
        <v/>
      </c>
      <c r="O231" s="9" t="str">
        <f>IFERROR(Inv_SY!O232/Inv_SY!$P232-1,"")</f>
        <v/>
      </c>
      <c r="P231" s="9" t="str">
        <f>IFERROR(Inv_SY!J232/Inv_SY!$Q232-1,"")</f>
        <v/>
      </c>
      <c r="Q231" s="9" t="str">
        <f>IFERROR(Inv_SY!K232/Inv_SY!$Q232-1,"")</f>
        <v/>
      </c>
      <c r="R231" s="9" t="str">
        <f>IFERROR(Inv_SY!L232/Inv_SY!$Q232-1,"")</f>
        <v/>
      </c>
      <c r="S231" s="9" t="str">
        <f>IFERROR(Inv_SY!M232/Inv_SY!$Q232-1,"")</f>
        <v/>
      </c>
      <c r="T231" s="9" t="str">
        <f>IFERROR(Inv_SY!N232/Inv_SY!$Q232-1,"")</f>
        <v/>
      </c>
      <c r="U231" s="52" t="str">
        <f>IFERROR(Inv_SY!O232/Inv_SY!$Q232-1,"")</f>
        <v/>
      </c>
    </row>
    <row r="232" spans="1:21">
      <c r="A232" s="63" t="s">
        <v>208</v>
      </c>
      <c r="B232" s="63">
        <v>4</v>
      </c>
      <c r="C232" s="63">
        <v>2022</v>
      </c>
      <c r="D232" s="63" t="s">
        <v>209</v>
      </c>
      <c r="E232" s="63" t="s">
        <v>209</v>
      </c>
      <c r="F232" s="69">
        <v>44866</v>
      </c>
      <c r="G232" s="63">
        <f t="shared" si="6"/>
        <v>30</v>
      </c>
      <c r="H232" s="65">
        <f t="shared" si="7"/>
        <v>44882</v>
      </c>
      <c r="I232" s="154">
        <f>_xlfn.XLOOKUP(Table5[[#This Row],[Month Year]],'Modelling New'!D:D,'Modelling New'!N:N)</f>
        <v>10.507</v>
      </c>
      <c r="J232" s="9" t="str">
        <f>IFERROR(Inv_SY!J233/Inv_SY!$P233-1,"")</f>
        <v/>
      </c>
      <c r="K232" s="9" t="str">
        <f>IFERROR(Inv_SY!K233/Inv_SY!$P233-1,"")</f>
        <v/>
      </c>
      <c r="L232" s="9" t="str">
        <f>IFERROR(Inv_SY!L233/Inv_SY!$P233-1,"")</f>
        <v/>
      </c>
      <c r="M232" s="9" t="str">
        <f>IFERROR(Inv_SY!M233/Inv_SY!$P233-1,"")</f>
        <v/>
      </c>
      <c r="N232" s="9" t="str">
        <f>IFERROR(Inv_SY!N233/Inv_SY!$P233-1,"")</f>
        <v/>
      </c>
      <c r="O232" s="9" t="str">
        <f>IFERROR(Inv_SY!O233/Inv_SY!$P233-1,"")</f>
        <v/>
      </c>
      <c r="P232" s="9" t="str">
        <f>IFERROR(Inv_SY!J233/Inv_SY!$Q233-1,"")</f>
        <v/>
      </c>
      <c r="Q232" s="9" t="str">
        <f>IFERROR(Inv_SY!K233/Inv_SY!$Q233-1,"")</f>
        <v/>
      </c>
      <c r="R232" s="9" t="str">
        <f>IFERROR(Inv_SY!L233/Inv_SY!$Q233-1,"")</f>
        <v/>
      </c>
      <c r="S232" s="9" t="str">
        <f>IFERROR(Inv_SY!M233/Inv_SY!$Q233-1,"")</f>
        <v/>
      </c>
      <c r="T232" s="9" t="str">
        <f>IFERROR(Inv_SY!N233/Inv_SY!$Q233-1,"")</f>
        <v/>
      </c>
      <c r="U232" s="52" t="str">
        <f>IFERROR(Inv_SY!O233/Inv_SY!$Q233-1,"")</f>
        <v/>
      </c>
    </row>
    <row r="233" spans="1:21">
      <c r="A233" s="66" t="s">
        <v>208</v>
      </c>
      <c r="B233" s="66">
        <v>4</v>
      </c>
      <c r="C233" s="66">
        <v>2022</v>
      </c>
      <c r="D233" s="66" t="s">
        <v>209</v>
      </c>
      <c r="E233" s="66" t="s">
        <v>209</v>
      </c>
      <c r="F233" s="70">
        <v>44866</v>
      </c>
      <c r="G233" s="66">
        <f t="shared" si="6"/>
        <v>30</v>
      </c>
      <c r="H233" s="68">
        <f t="shared" si="7"/>
        <v>44883</v>
      </c>
      <c r="I233" s="155">
        <f>_xlfn.XLOOKUP(Table5[[#This Row],[Month Year]],'Modelling New'!D:D,'Modelling New'!N:N)</f>
        <v>10.507</v>
      </c>
      <c r="J233" s="9" t="str">
        <f>IFERROR(Inv_SY!J234/Inv_SY!$P234-1,"")</f>
        <v/>
      </c>
      <c r="K233" s="9" t="str">
        <f>IFERROR(Inv_SY!K234/Inv_SY!$P234-1,"")</f>
        <v/>
      </c>
      <c r="L233" s="9" t="str">
        <f>IFERROR(Inv_SY!L234/Inv_SY!$P234-1,"")</f>
        <v/>
      </c>
      <c r="M233" s="9" t="str">
        <f>IFERROR(Inv_SY!M234/Inv_SY!$P234-1,"")</f>
        <v/>
      </c>
      <c r="N233" s="9" t="str">
        <f>IFERROR(Inv_SY!N234/Inv_SY!$P234-1,"")</f>
        <v/>
      </c>
      <c r="O233" s="9" t="str">
        <f>IFERROR(Inv_SY!O234/Inv_SY!$P234-1,"")</f>
        <v/>
      </c>
      <c r="P233" s="9" t="str">
        <f>IFERROR(Inv_SY!J234/Inv_SY!$Q234-1,"")</f>
        <v/>
      </c>
      <c r="Q233" s="9" t="str">
        <f>IFERROR(Inv_SY!K234/Inv_SY!$Q234-1,"")</f>
        <v/>
      </c>
      <c r="R233" s="9" t="str">
        <f>IFERROR(Inv_SY!L234/Inv_SY!$Q234-1,"")</f>
        <v/>
      </c>
      <c r="S233" s="9" t="str">
        <f>IFERROR(Inv_SY!M234/Inv_SY!$Q234-1,"")</f>
        <v/>
      </c>
      <c r="T233" s="9" t="str">
        <f>IFERROR(Inv_SY!N234/Inv_SY!$Q234-1,"")</f>
        <v/>
      </c>
      <c r="U233" s="52" t="str">
        <f>IFERROR(Inv_SY!O234/Inv_SY!$Q234-1,"")</f>
        <v/>
      </c>
    </row>
    <row r="234" spans="1:21">
      <c r="A234" s="63" t="s">
        <v>208</v>
      </c>
      <c r="B234" s="63">
        <v>4</v>
      </c>
      <c r="C234" s="63">
        <v>2022</v>
      </c>
      <c r="D234" s="63" t="s">
        <v>209</v>
      </c>
      <c r="E234" s="63" t="s">
        <v>209</v>
      </c>
      <c r="F234" s="69">
        <v>44866</v>
      </c>
      <c r="G234" s="63">
        <f t="shared" si="6"/>
        <v>30</v>
      </c>
      <c r="H234" s="65">
        <f t="shared" si="7"/>
        <v>44884</v>
      </c>
      <c r="I234" s="154">
        <f>_xlfn.XLOOKUP(Table5[[#This Row],[Month Year]],'Modelling New'!D:D,'Modelling New'!N:N)</f>
        <v>10.507</v>
      </c>
      <c r="J234" s="9" t="str">
        <f>IFERROR(Inv_SY!J235/Inv_SY!$P235-1,"")</f>
        <v/>
      </c>
      <c r="K234" s="9" t="str">
        <f>IFERROR(Inv_SY!K235/Inv_SY!$P235-1,"")</f>
        <v/>
      </c>
      <c r="L234" s="9" t="str">
        <f>IFERROR(Inv_SY!L235/Inv_SY!$P235-1,"")</f>
        <v/>
      </c>
      <c r="M234" s="9" t="str">
        <f>IFERROR(Inv_SY!M235/Inv_SY!$P235-1,"")</f>
        <v/>
      </c>
      <c r="N234" s="9" t="str">
        <f>IFERROR(Inv_SY!N235/Inv_SY!$P235-1,"")</f>
        <v/>
      </c>
      <c r="O234" s="9" t="str">
        <f>IFERROR(Inv_SY!O235/Inv_SY!$P235-1,"")</f>
        <v/>
      </c>
      <c r="P234" s="9" t="str">
        <f>IFERROR(Inv_SY!J235/Inv_SY!$Q235-1,"")</f>
        <v/>
      </c>
      <c r="Q234" s="9" t="str">
        <f>IFERROR(Inv_SY!K235/Inv_SY!$Q235-1,"")</f>
        <v/>
      </c>
      <c r="R234" s="9" t="str">
        <f>IFERROR(Inv_SY!L235/Inv_SY!$Q235-1,"")</f>
        <v/>
      </c>
      <c r="S234" s="9" t="str">
        <f>IFERROR(Inv_SY!M235/Inv_SY!$Q235-1,"")</f>
        <v/>
      </c>
      <c r="T234" s="9" t="str">
        <f>IFERROR(Inv_SY!N235/Inv_SY!$Q235-1,"")</f>
        <v/>
      </c>
      <c r="U234" s="52" t="str">
        <f>IFERROR(Inv_SY!O235/Inv_SY!$Q235-1,"")</f>
        <v/>
      </c>
    </row>
    <row r="235" spans="1:21">
      <c r="A235" s="66" t="s">
        <v>208</v>
      </c>
      <c r="B235" s="66">
        <v>4</v>
      </c>
      <c r="C235" s="66">
        <v>2022</v>
      </c>
      <c r="D235" s="66" t="s">
        <v>209</v>
      </c>
      <c r="E235" s="66" t="s">
        <v>209</v>
      </c>
      <c r="F235" s="70">
        <v>44866</v>
      </c>
      <c r="G235" s="66">
        <f t="shared" si="6"/>
        <v>30</v>
      </c>
      <c r="H235" s="68">
        <f t="shared" si="7"/>
        <v>44885</v>
      </c>
      <c r="I235" s="155">
        <f>_xlfn.XLOOKUP(Table5[[#This Row],[Month Year]],'Modelling New'!D:D,'Modelling New'!N:N)</f>
        <v>10.507</v>
      </c>
      <c r="J235" s="9" t="str">
        <f>IFERROR(Inv_SY!J236/Inv_SY!$P236-1,"")</f>
        <v/>
      </c>
      <c r="K235" s="9" t="str">
        <f>IFERROR(Inv_SY!K236/Inv_SY!$P236-1,"")</f>
        <v/>
      </c>
      <c r="L235" s="9" t="str">
        <f>IFERROR(Inv_SY!L236/Inv_SY!$P236-1,"")</f>
        <v/>
      </c>
      <c r="M235" s="9" t="str">
        <f>IFERROR(Inv_SY!M236/Inv_SY!$P236-1,"")</f>
        <v/>
      </c>
      <c r="N235" s="9" t="str">
        <f>IFERROR(Inv_SY!N236/Inv_SY!$P236-1,"")</f>
        <v/>
      </c>
      <c r="O235" s="9" t="str">
        <f>IFERROR(Inv_SY!O236/Inv_SY!$P236-1,"")</f>
        <v/>
      </c>
      <c r="P235" s="9" t="str">
        <f>IFERROR(Inv_SY!J236/Inv_SY!$Q236-1,"")</f>
        <v/>
      </c>
      <c r="Q235" s="9" t="str">
        <f>IFERROR(Inv_SY!K236/Inv_SY!$Q236-1,"")</f>
        <v/>
      </c>
      <c r="R235" s="9" t="str">
        <f>IFERROR(Inv_SY!L236/Inv_SY!$Q236-1,"")</f>
        <v/>
      </c>
      <c r="S235" s="9" t="str">
        <f>IFERROR(Inv_SY!M236/Inv_SY!$Q236-1,"")</f>
        <v/>
      </c>
      <c r="T235" s="9" t="str">
        <f>IFERROR(Inv_SY!N236/Inv_SY!$Q236-1,"")</f>
        <v/>
      </c>
      <c r="U235" s="52" t="str">
        <f>IFERROR(Inv_SY!O236/Inv_SY!$Q236-1,"")</f>
        <v/>
      </c>
    </row>
    <row r="236" spans="1:21">
      <c r="A236" s="63" t="s">
        <v>208</v>
      </c>
      <c r="B236" s="63">
        <v>4</v>
      </c>
      <c r="C236" s="63">
        <v>2022</v>
      </c>
      <c r="D236" s="63" t="s">
        <v>209</v>
      </c>
      <c r="E236" s="63" t="s">
        <v>209</v>
      </c>
      <c r="F236" s="69">
        <v>44866</v>
      </c>
      <c r="G236" s="63">
        <f t="shared" si="6"/>
        <v>30</v>
      </c>
      <c r="H236" s="65">
        <f t="shared" si="7"/>
        <v>44886</v>
      </c>
      <c r="I236" s="154">
        <f>_xlfn.XLOOKUP(Table5[[#This Row],[Month Year]],'Modelling New'!D:D,'Modelling New'!N:N)</f>
        <v>10.507</v>
      </c>
      <c r="J236" s="9" t="str">
        <f>IFERROR(Inv_SY!J237/Inv_SY!$P237-1,"")</f>
        <v/>
      </c>
      <c r="K236" s="9" t="str">
        <f>IFERROR(Inv_SY!K237/Inv_SY!$P237-1,"")</f>
        <v/>
      </c>
      <c r="L236" s="9" t="str">
        <f>IFERROR(Inv_SY!L237/Inv_SY!$P237-1,"")</f>
        <v/>
      </c>
      <c r="M236" s="9" t="str">
        <f>IFERROR(Inv_SY!M237/Inv_SY!$P237-1,"")</f>
        <v/>
      </c>
      <c r="N236" s="9" t="str">
        <f>IFERROR(Inv_SY!N237/Inv_SY!$P237-1,"")</f>
        <v/>
      </c>
      <c r="O236" s="9" t="str">
        <f>IFERROR(Inv_SY!O237/Inv_SY!$P237-1,"")</f>
        <v/>
      </c>
      <c r="P236" s="9" t="str">
        <f>IFERROR(Inv_SY!J237/Inv_SY!$Q237-1,"")</f>
        <v/>
      </c>
      <c r="Q236" s="9" t="str">
        <f>IFERROR(Inv_SY!K237/Inv_SY!$Q237-1,"")</f>
        <v/>
      </c>
      <c r="R236" s="9" t="str">
        <f>IFERROR(Inv_SY!L237/Inv_SY!$Q237-1,"")</f>
        <v/>
      </c>
      <c r="S236" s="9" t="str">
        <f>IFERROR(Inv_SY!M237/Inv_SY!$Q237-1,"")</f>
        <v/>
      </c>
      <c r="T236" s="9" t="str">
        <f>IFERROR(Inv_SY!N237/Inv_SY!$Q237-1,"")</f>
        <v/>
      </c>
      <c r="U236" s="52" t="str">
        <f>IFERROR(Inv_SY!O237/Inv_SY!$Q237-1,"")</f>
        <v/>
      </c>
    </row>
    <row r="237" spans="1:21">
      <c r="A237" s="66" t="s">
        <v>208</v>
      </c>
      <c r="B237" s="66">
        <v>4</v>
      </c>
      <c r="C237" s="66">
        <v>2022</v>
      </c>
      <c r="D237" s="66" t="s">
        <v>209</v>
      </c>
      <c r="E237" s="66" t="s">
        <v>209</v>
      </c>
      <c r="F237" s="70">
        <v>44866</v>
      </c>
      <c r="G237" s="66">
        <f t="shared" si="6"/>
        <v>30</v>
      </c>
      <c r="H237" s="68">
        <f t="shared" si="7"/>
        <v>44887</v>
      </c>
      <c r="I237" s="155">
        <f>_xlfn.XLOOKUP(Table5[[#This Row],[Month Year]],'Modelling New'!D:D,'Modelling New'!N:N)</f>
        <v>10.507</v>
      </c>
      <c r="J237" s="9" t="str">
        <f>IFERROR(Inv_SY!J238/Inv_SY!$P238-1,"")</f>
        <v/>
      </c>
      <c r="K237" s="9" t="str">
        <f>IFERROR(Inv_SY!K238/Inv_SY!$P238-1,"")</f>
        <v/>
      </c>
      <c r="L237" s="9" t="str">
        <f>IFERROR(Inv_SY!L238/Inv_SY!$P238-1,"")</f>
        <v/>
      </c>
      <c r="M237" s="9" t="str">
        <f>IFERROR(Inv_SY!M238/Inv_SY!$P238-1,"")</f>
        <v/>
      </c>
      <c r="N237" s="9" t="str">
        <f>IFERROR(Inv_SY!N238/Inv_SY!$P238-1,"")</f>
        <v/>
      </c>
      <c r="O237" s="9" t="str">
        <f>IFERROR(Inv_SY!O238/Inv_SY!$P238-1,"")</f>
        <v/>
      </c>
      <c r="P237" s="9" t="str">
        <f>IFERROR(Inv_SY!J238/Inv_SY!$Q238-1,"")</f>
        <v/>
      </c>
      <c r="Q237" s="9" t="str">
        <f>IFERROR(Inv_SY!K238/Inv_SY!$Q238-1,"")</f>
        <v/>
      </c>
      <c r="R237" s="9" t="str">
        <f>IFERROR(Inv_SY!L238/Inv_SY!$Q238-1,"")</f>
        <v/>
      </c>
      <c r="S237" s="9" t="str">
        <f>IFERROR(Inv_SY!M238/Inv_SY!$Q238-1,"")</f>
        <v/>
      </c>
      <c r="T237" s="9" t="str">
        <f>IFERROR(Inv_SY!N238/Inv_SY!$Q238-1,"")</f>
        <v/>
      </c>
      <c r="U237" s="52" t="str">
        <f>IFERROR(Inv_SY!O238/Inv_SY!$Q238-1,"")</f>
        <v/>
      </c>
    </row>
    <row r="238" spans="1:21">
      <c r="A238" s="63" t="s">
        <v>208</v>
      </c>
      <c r="B238" s="63">
        <v>4</v>
      </c>
      <c r="C238" s="63">
        <v>2022</v>
      </c>
      <c r="D238" s="63" t="s">
        <v>209</v>
      </c>
      <c r="E238" s="63" t="s">
        <v>209</v>
      </c>
      <c r="F238" s="69">
        <v>44866</v>
      </c>
      <c r="G238" s="63">
        <f t="shared" si="6"/>
        <v>30</v>
      </c>
      <c r="H238" s="65">
        <f t="shared" si="7"/>
        <v>44888</v>
      </c>
      <c r="I238" s="154">
        <f>_xlfn.XLOOKUP(Table5[[#This Row],[Month Year]],'Modelling New'!D:D,'Modelling New'!N:N)</f>
        <v>10.507</v>
      </c>
      <c r="J238" s="9" t="str">
        <f>IFERROR(Inv_SY!J239/Inv_SY!$P239-1,"")</f>
        <v/>
      </c>
      <c r="K238" s="9" t="str">
        <f>IFERROR(Inv_SY!K239/Inv_SY!$P239-1,"")</f>
        <v/>
      </c>
      <c r="L238" s="9" t="str">
        <f>IFERROR(Inv_SY!L239/Inv_SY!$P239-1,"")</f>
        <v/>
      </c>
      <c r="M238" s="9" t="str">
        <f>IFERROR(Inv_SY!M239/Inv_SY!$P239-1,"")</f>
        <v/>
      </c>
      <c r="N238" s="9" t="str">
        <f>IFERROR(Inv_SY!N239/Inv_SY!$P239-1,"")</f>
        <v/>
      </c>
      <c r="O238" s="9" t="str">
        <f>IFERROR(Inv_SY!O239/Inv_SY!$P239-1,"")</f>
        <v/>
      </c>
      <c r="P238" s="9" t="str">
        <f>IFERROR(Inv_SY!J239/Inv_SY!$Q239-1,"")</f>
        <v/>
      </c>
      <c r="Q238" s="9" t="str">
        <f>IFERROR(Inv_SY!K239/Inv_SY!$Q239-1,"")</f>
        <v/>
      </c>
      <c r="R238" s="9" t="str">
        <f>IFERROR(Inv_SY!L239/Inv_SY!$Q239-1,"")</f>
        <v/>
      </c>
      <c r="S238" s="9" t="str">
        <f>IFERROR(Inv_SY!M239/Inv_SY!$Q239-1,"")</f>
        <v/>
      </c>
      <c r="T238" s="9" t="str">
        <f>IFERROR(Inv_SY!N239/Inv_SY!$Q239-1,"")</f>
        <v/>
      </c>
      <c r="U238" s="52" t="str">
        <f>IFERROR(Inv_SY!O239/Inv_SY!$Q239-1,"")</f>
        <v/>
      </c>
    </row>
    <row r="239" spans="1:21">
      <c r="A239" s="66" t="s">
        <v>208</v>
      </c>
      <c r="B239" s="66">
        <v>4</v>
      </c>
      <c r="C239" s="66">
        <v>2022</v>
      </c>
      <c r="D239" s="66" t="s">
        <v>209</v>
      </c>
      <c r="E239" s="66" t="s">
        <v>209</v>
      </c>
      <c r="F239" s="70">
        <v>44866</v>
      </c>
      <c r="G239" s="66">
        <f t="shared" si="6"/>
        <v>30</v>
      </c>
      <c r="H239" s="68">
        <f t="shared" si="7"/>
        <v>44889</v>
      </c>
      <c r="I239" s="155">
        <f>_xlfn.XLOOKUP(Table5[[#This Row],[Month Year]],'Modelling New'!D:D,'Modelling New'!N:N)</f>
        <v>10.507</v>
      </c>
      <c r="J239" s="9" t="str">
        <f>IFERROR(Inv_SY!J240/Inv_SY!$P240-1,"")</f>
        <v/>
      </c>
      <c r="K239" s="9" t="str">
        <f>IFERROR(Inv_SY!K240/Inv_SY!$P240-1,"")</f>
        <v/>
      </c>
      <c r="L239" s="9" t="str">
        <f>IFERROR(Inv_SY!L240/Inv_SY!$P240-1,"")</f>
        <v/>
      </c>
      <c r="M239" s="9" t="str">
        <f>IFERROR(Inv_SY!M240/Inv_SY!$P240-1,"")</f>
        <v/>
      </c>
      <c r="N239" s="9" t="str">
        <f>IFERROR(Inv_SY!N240/Inv_SY!$P240-1,"")</f>
        <v/>
      </c>
      <c r="O239" s="9" t="str">
        <f>IFERROR(Inv_SY!O240/Inv_SY!$P240-1,"")</f>
        <v/>
      </c>
      <c r="P239" s="9" t="str">
        <f>IFERROR(Inv_SY!J240/Inv_SY!$Q240-1,"")</f>
        <v/>
      </c>
      <c r="Q239" s="9" t="str">
        <f>IFERROR(Inv_SY!K240/Inv_SY!$Q240-1,"")</f>
        <v/>
      </c>
      <c r="R239" s="9" t="str">
        <f>IFERROR(Inv_SY!L240/Inv_SY!$Q240-1,"")</f>
        <v/>
      </c>
      <c r="S239" s="9" t="str">
        <f>IFERROR(Inv_SY!M240/Inv_SY!$Q240-1,"")</f>
        <v/>
      </c>
      <c r="T239" s="9" t="str">
        <f>IFERROR(Inv_SY!N240/Inv_SY!$Q240-1,"")</f>
        <v/>
      </c>
      <c r="U239" s="52" t="str">
        <f>IFERROR(Inv_SY!O240/Inv_SY!$Q240-1,"")</f>
        <v/>
      </c>
    </row>
    <row r="240" spans="1:21">
      <c r="A240" s="63" t="s">
        <v>208</v>
      </c>
      <c r="B240" s="63">
        <v>4</v>
      </c>
      <c r="C240" s="63">
        <v>2022</v>
      </c>
      <c r="D240" s="63" t="s">
        <v>209</v>
      </c>
      <c r="E240" s="63" t="s">
        <v>209</v>
      </c>
      <c r="F240" s="69">
        <v>44866</v>
      </c>
      <c r="G240" s="63">
        <f t="shared" si="6"/>
        <v>30</v>
      </c>
      <c r="H240" s="65">
        <f t="shared" si="7"/>
        <v>44890</v>
      </c>
      <c r="I240" s="154">
        <f>_xlfn.XLOOKUP(Table5[[#This Row],[Month Year]],'Modelling New'!D:D,'Modelling New'!N:N)</f>
        <v>10.507</v>
      </c>
      <c r="J240" s="9" t="str">
        <f>IFERROR(Inv_SY!J241/Inv_SY!$P241-1,"")</f>
        <v/>
      </c>
      <c r="K240" s="9" t="str">
        <f>IFERROR(Inv_SY!K241/Inv_SY!$P241-1,"")</f>
        <v/>
      </c>
      <c r="L240" s="9" t="str">
        <f>IFERROR(Inv_SY!L241/Inv_SY!$P241-1,"")</f>
        <v/>
      </c>
      <c r="M240" s="9" t="str">
        <f>IFERROR(Inv_SY!M241/Inv_SY!$P241-1,"")</f>
        <v/>
      </c>
      <c r="N240" s="9" t="str">
        <f>IFERROR(Inv_SY!N241/Inv_SY!$P241-1,"")</f>
        <v/>
      </c>
      <c r="O240" s="9" t="str">
        <f>IFERROR(Inv_SY!O241/Inv_SY!$P241-1,"")</f>
        <v/>
      </c>
      <c r="P240" s="9" t="str">
        <f>IFERROR(Inv_SY!J241/Inv_SY!$Q241-1,"")</f>
        <v/>
      </c>
      <c r="Q240" s="9" t="str">
        <f>IFERROR(Inv_SY!K241/Inv_SY!$Q241-1,"")</f>
        <v/>
      </c>
      <c r="R240" s="9" t="str">
        <f>IFERROR(Inv_SY!L241/Inv_SY!$Q241-1,"")</f>
        <v/>
      </c>
      <c r="S240" s="9" t="str">
        <f>IFERROR(Inv_SY!M241/Inv_SY!$Q241-1,"")</f>
        <v/>
      </c>
      <c r="T240" s="9" t="str">
        <f>IFERROR(Inv_SY!N241/Inv_SY!$Q241-1,"")</f>
        <v/>
      </c>
      <c r="U240" s="52" t="str">
        <f>IFERROR(Inv_SY!O241/Inv_SY!$Q241-1,"")</f>
        <v/>
      </c>
    </row>
    <row r="241" spans="1:21">
      <c r="A241" s="66" t="s">
        <v>208</v>
      </c>
      <c r="B241" s="66">
        <v>4</v>
      </c>
      <c r="C241" s="66">
        <v>2022</v>
      </c>
      <c r="D241" s="66" t="s">
        <v>209</v>
      </c>
      <c r="E241" s="66" t="s">
        <v>209</v>
      </c>
      <c r="F241" s="70">
        <v>44866</v>
      </c>
      <c r="G241" s="66">
        <f t="shared" si="6"/>
        <v>30</v>
      </c>
      <c r="H241" s="68">
        <f t="shared" si="7"/>
        <v>44891</v>
      </c>
      <c r="I241" s="155">
        <f>_xlfn.XLOOKUP(Table5[[#This Row],[Month Year]],'Modelling New'!D:D,'Modelling New'!N:N)</f>
        <v>10.507</v>
      </c>
      <c r="J241" s="9" t="str">
        <f>IFERROR(Inv_SY!J242/Inv_SY!$P242-1,"")</f>
        <v/>
      </c>
      <c r="K241" s="9" t="str">
        <f>IFERROR(Inv_SY!K242/Inv_SY!$P242-1,"")</f>
        <v/>
      </c>
      <c r="L241" s="9" t="str">
        <f>IFERROR(Inv_SY!L242/Inv_SY!$P242-1,"")</f>
        <v/>
      </c>
      <c r="M241" s="9" t="str">
        <f>IFERROR(Inv_SY!M242/Inv_SY!$P242-1,"")</f>
        <v/>
      </c>
      <c r="N241" s="9" t="str">
        <f>IFERROR(Inv_SY!N242/Inv_SY!$P242-1,"")</f>
        <v/>
      </c>
      <c r="O241" s="9" t="str">
        <f>IFERROR(Inv_SY!O242/Inv_SY!$P242-1,"")</f>
        <v/>
      </c>
      <c r="P241" s="9" t="str">
        <f>IFERROR(Inv_SY!J242/Inv_SY!$Q242-1,"")</f>
        <v/>
      </c>
      <c r="Q241" s="9" t="str">
        <f>IFERROR(Inv_SY!K242/Inv_SY!$Q242-1,"")</f>
        <v/>
      </c>
      <c r="R241" s="9" t="str">
        <f>IFERROR(Inv_SY!L242/Inv_SY!$Q242-1,"")</f>
        <v/>
      </c>
      <c r="S241" s="9" t="str">
        <f>IFERROR(Inv_SY!M242/Inv_SY!$Q242-1,"")</f>
        <v/>
      </c>
      <c r="T241" s="9" t="str">
        <f>IFERROR(Inv_SY!N242/Inv_SY!$Q242-1,"")</f>
        <v/>
      </c>
      <c r="U241" s="52" t="str">
        <f>IFERROR(Inv_SY!O242/Inv_SY!$Q242-1,"")</f>
        <v/>
      </c>
    </row>
    <row r="242" spans="1:21">
      <c r="A242" s="63" t="s">
        <v>208</v>
      </c>
      <c r="B242" s="63">
        <v>4</v>
      </c>
      <c r="C242" s="63">
        <v>2022</v>
      </c>
      <c r="D242" s="63" t="s">
        <v>209</v>
      </c>
      <c r="E242" s="63" t="s">
        <v>209</v>
      </c>
      <c r="F242" s="69">
        <v>44866</v>
      </c>
      <c r="G242" s="63">
        <f t="shared" si="6"/>
        <v>30</v>
      </c>
      <c r="H242" s="65">
        <f t="shared" si="7"/>
        <v>44892</v>
      </c>
      <c r="I242" s="154">
        <f>_xlfn.XLOOKUP(Table5[[#This Row],[Month Year]],'Modelling New'!D:D,'Modelling New'!N:N)</f>
        <v>10.507</v>
      </c>
      <c r="J242" s="9" t="str">
        <f>IFERROR(Inv_SY!J243/Inv_SY!$P243-1,"")</f>
        <v/>
      </c>
      <c r="K242" s="9" t="str">
        <f>IFERROR(Inv_SY!K243/Inv_SY!$P243-1,"")</f>
        <v/>
      </c>
      <c r="L242" s="9" t="str">
        <f>IFERROR(Inv_SY!L243/Inv_SY!$P243-1,"")</f>
        <v/>
      </c>
      <c r="M242" s="9" t="str">
        <f>IFERROR(Inv_SY!M243/Inv_SY!$P243-1,"")</f>
        <v/>
      </c>
      <c r="N242" s="9" t="str">
        <f>IFERROR(Inv_SY!N243/Inv_SY!$P243-1,"")</f>
        <v/>
      </c>
      <c r="O242" s="9" t="str">
        <f>IFERROR(Inv_SY!O243/Inv_SY!$P243-1,"")</f>
        <v/>
      </c>
      <c r="P242" s="9" t="str">
        <f>IFERROR(Inv_SY!J243/Inv_SY!$Q243-1,"")</f>
        <v/>
      </c>
      <c r="Q242" s="9" t="str">
        <f>IFERROR(Inv_SY!K243/Inv_SY!$Q243-1,"")</f>
        <v/>
      </c>
      <c r="R242" s="9" t="str">
        <f>IFERROR(Inv_SY!L243/Inv_SY!$Q243-1,"")</f>
        <v/>
      </c>
      <c r="S242" s="9" t="str">
        <f>IFERROR(Inv_SY!M243/Inv_SY!$Q243-1,"")</f>
        <v/>
      </c>
      <c r="T242" s="9" t="str">
        <f>IFERROR(Inv_SY!N243/Inv_SY!$Q243-1,"")</f>
        <v/>
      </c>
      <c r="U242" s="52" t="str">
        <f>IFERROR(Inv_SY!O243/Inv_SY!$Q243-1,"")</f>
        <v/>
      </c>
    </row>
    <row r="243" spans="1:21">
      <c r="A243" s="66" t="s">
        <v>208</v>
      </c>
      <c r="B243" s="66">
        <v>4</v>
      </c>
      <c r="C243" s="66">
        <v>2022</v>
      </c>
      <c r="D243" s="66" t="s">
        <v>209</v>
      </c>
      <c r="E243" s="66" t="s">
        <v>209</v>
      </c>
      <c r="F243" s="70">
        <v>44866</v>
      </c>
      <c r="G243" s="66">
        <f t="shared" si="6"/>
        <v>30</v>
      </c>
      <c r="H243" s="68">
        <f t="shared" si="7"/>
        <v>44893</v>
      </c>
      <c r="I243" s="155">
        <f>_xlfn.XLOOKUP(Table5[[#This Row],[Month Year]],'Modelling New'!D:D,'Modelling New'!N:N)</f>
        <v>10.507</v>
      </c>
      <c r="J243" s="9" t="str">
        <f>IFERROR(Inv_SY!J244/Inv_SY!$P244-1,"")</f>
        <v/>
      </c>
      <c r="K243" s="9" t="str">
        <f>IFERROR(Inv_SY!K244/Inv_SY!$P244-1,"")</f>
        <v/>
      </c>
      <c r="L243" s="9" t="str">
        <f>IFERROR(Inv_SY!L244/Inv_SY!$P244-1,"")</f>
        <v/>
      </c>
      <c r="M243" s="9" t="str">
        <f>IFERROR(Inv_SY!M244/Inv_SY!$P244-1,"")</f>
        <v/>
      </c>
      <c r="N243" s="9" t="str">
        <f>IFERROR(Inv_SY!N244/Inv_SY!$P244-1,"")</f>
        <v/>
      </c>
      <c r="O243" s="9" t="str">
        <f>IFERROR(Inv_SY!O244/Inv_SY!$P244-1,"")</f>
        <v/>
      </c>
      <c r="P243" s="9" t="str">
        <f>IFERROR(Inv_SY!J244/Inv_SY!$Q244-1,"")</f>
        <v/>
      </c>
      <c r="Q243" s="9" t="str">
        <f>IFERROR(Inv_SY!K244/Inv_SY!$Q244-1,"")</f>
        <v/>
      </c>
      <c r="R243" s="9" t="str">
        <f>IFERROR(Inv_SY!L244/Inv_SY!$Q244-1,"")</f>
        <v/>
      </c>
      <c r="S243" s="9" t="str">
        <f>IFERROR(Inv_SY!M244/Inv_SY!$Q244-1,"")</f>
        <v/>
      </c>
      <c r="T243" s="9" t="str">
        <f>IFERROR(Inv_SY!N244/Inv_SY!$Q244-1,"")</f>
        <v/>
      </c>
      <c r="U243" s="52" t="str">
        <f>IFERROR(Inv_SY!O244/Inv_SY!$Q244-1,"")</f>
        <v/>
      </c>
    </row>
    <row r="244" spans="1:21">
      <c r="A244" s="63" t="s">
        <v>208</v>
      </c>
      <c r="B244" s="63">
        <v>4</v>
      </c>
      <c r="C244" s="63">
        <v>2022</v>
      </c>
      <c r="D244" s="63" t="s">
        <v>209</v>
      </c>
      <c r="E244" s="63" t="s">
        <v>209</v>
      </c>
      <c r="F244" s="69">
        <v>44866</v>
      </c>
      <c r="G244" s="63">
        <f t="shared" si="6"/>
        <v>30</v>
      </c>
      <c r="H244" s="65">
        <f t="shared" si="7"/>
        <v>44894</v>
      </c>
      <c r="I244" s="154">
        <f>_xlfn.XLOOKUP(Table5[[#This Row],[Month Year]],'Modelling New'!D:D,'Modelling New'!N:N)</f>
        <v>10.507</v>
      </c>
      <c r="J244" s="9" t="str">
        <f>IFERROR(Inv_SY!J245/Inv_SY!$P245-1,"")</f>
        <v/>
      </c>
      <c r="K244" s="9" t="str">
        <f>IFERROR(Inv_SY!K245/Inv_SY!$P245-1,"")</f>
        <v/>
      </c>
      <c r="L244" s="9" t="str">
        <f>IFERROR(Inv_SY!L245/Inv_SY!$P245-1,"")</f>
        <v/>
      </c>
      <c r="M244" s="9" t="str">
        <f>IFERROR(Inv_SY!M245/Inv_SY!$P245-1,"")</f>
        <v/>
      </c>
      <c r="N244" s="9" t="str">
        <f>IFERROR(Inv_SY!N245/Inv_SY!$P245-1,"")</f>
        <v/>
      </c>
      <c r="O244" s="9" t="str">
        <f>IFERROR(Inv_SY!O245/Inv_SY!$P245-1,"")</f>
        <v/>
      </c>
      <c r="P244" s="9" t="str">
        <f>IFERROR(Inv_SY!J245/Inv_SY!$Q245-1,"")</f>
        <v/>
      </c>
      <c r="Q244" s="9" t="str">
        <f>IFERROR(Inv_SY!K245/Inv_SY!$Q245-1,"")</f>
        <v/>
      </c>
      <c r="R244" s="9" t="str">
        <f>IFERROR(Inv_SY!L245/Inv_SY!$Q245-1,"")</f>
        <v/>
      </c>
      <c r="S244" s="9" t="str">
        <f>IFERROR(Inv_SY!M245/Inv_SY!$Q245-1,"")</f>
        <v/>
      </c>
      <c r="T244" s="9" t="str">
        <f>IFERROR(Inv_SY!N245/Inv_SY!$Q245-1,"")</f>
        <v/>
      </c>
      <c r="U244" s="52" t="str">
        <f>IFERROR(Inv_SY!O245/Inv_SY!$Q245-1,"")</f>
        <v/>
      </c>
    </row>
    <row r="245" spans="1:21">
      <c r="A245" s="66" t="s">
        <v>208</v>
      </c>
      <c r="B245" s="66">
        <v>4</v>
      </c>
      <c r="C245" s="66">
        <v>2022</v>
      </c>
      <c r="D245" s="66" t="s">
        <v>209</v>
      </c>
      <c r="E245" s="66" t="s">
        <v>209</v>
      </c>
      <c r="F245" s="70">
        <v>44866</v>
      </c>
      <c r="G245" s="66">
        <f t="shared" si="6"/>
        <v>30</v>
      </c>
      <c r="H245" s="68">
        <f t="shared" si="7"/>
        <v>44895</v>
      </c>
      <c r="I245" s="155">
        <f>_xlfn.XLOOKUP(Table5[[#This Row],[Month Year]],'Modelling New'!D:D,'Modelling New'!N:N)</f>
        <v>10.507</v>
      </c>
      <c r="J245" s="9" t="str">
        <f>IFERROR(Inv_SY!J246/Inv_SY!$P246-1,"")</f>
        <v/>
      </c>
      <c r="K245" s="9" t="str">
        <f>IFERROR(Inv_SY!K246/Inv_SY!$P246-1,"")</f>
        <v/>
      </c>
      <c r="L245" s="9" t="str">
        <f>IFERROR(Inv_SY!L246/Inv_SY!$P246-1,"")</f>
        <v/>
      </c>
      <c r="M245" s="9" t="str">
        <f>IFERROR(Inv_SY!M246/Inv_SY!$P246-1,"")</f>
        <v/>
      </c>
      <c r="N245" s="9" t="str">
        <f>IFERROR(Inv_SY!N246/Inv_SY!$P246-1,"")</f>
        <v/>
      </c>
      <c r="O245" s="9" t="str">
        <f>IFERROR(Inv_SY!O246/Inv_SY!$P246-1,"")</f>
        <v/>
      </c>
      <c r="P245" s="9" t="str">
        <f>IFERROR(Inv_SY!J246/Inv_SY!$Q246-1,"")</f>
        <v/>
      </c>
      <c r="Q245" s="9" t="str">
        <f>IFERROR(Inv_SY!K246/Inv_SY!$Q246-1,"")</f>
        <v/>
      </c>
      <c r="R245" s="9" t="str">
        <f>IFERROR(Inv_SY!L246/Inv_SY!$Q246-1,"")</f>
        <v/>
      </c>
      <c r="S245" s="9" t="str">
        <f>IFERROR(Inv_SY!M246/Inv_SY!$Q246-1,"")</f>
        <v/>
      </c>
      <c r="T245" s="9" t="str">
        <f>IFERROR(Inv_SY!N246/Inv_SY!$Q246-1,"")</f>
        <v/>
      </c>
      <c r="U245" s="52" t="str">
        <f>IFERROR(Inv_SY!O246/Inv_SY!$Q246-1,"")</f>
        <v/>
      </c>
    </row>
    <row r="246" spans="1:21">
      <c r="A246" s="63" t="s">
        <v>208</v>
      </c>
      <c r="B246" s="63">
        <v>4</v>
      </c>
      <c r="C246" s="63">
        <v>2022</v>
      </c>
      <c r="D246" s="63" t="s">
        <v>209</v>
      </c>
      <c r="E246" s="63" t="s">
        <v>209</v>
      </c>
      <c r="F246" s="69">
        <v>44896</v>
      </c>
      <c r="G246" s="63">
        <f t="shared" si="6"/>
        <v>31</v>
      </c>
      <c r="H246" s="65">
        <f t="shared" si="7"/>
        <v>44896</v>
      </c>
      <c r="I246" s="154">
        <f>_xlfn.XLOOKUP(Table5[[#This Row],[Month Year]],'Modelling New'!D:D,'Modelling New'!N:N)</f>
        <v>10.507</v>
      </c>
      <c r="J246" s="9" t="str">
        <f>IFERROR(Inv_SY!J247/Inv_SY!$P247-1,"")</f>
        <v/>
      </c>
      <c r="K246" s="9" t="str">
        <f>IFERROR(Inv_SY!K247/Inv_SY!$P247-1,"")</f>
        <v/>
      </c>
      <c r="L246" s="9" t="str">
        <f>IFERROR(Inv_SY!L247/Inv_SY!$P247-1,"")</f>
        <v/>
      </c>
      <c r="M246" s="9" t="str">
        <f>IFERROR(Inv_SY!M247/Inv_SY!$P247-1,"")</f>
        <v/>
      </c>
      <c r="N246" s="9" t="str">
        <f>IFERROR(Inv_SY!N247/Inv_SY!$P247-1,"")</f>
        <v/>
      </c>
      <c r="O246" s="9" t="str">
        <f>IFERROR(Inv_SY!O247/Inv_SY!$P247-1,"")</f>
        <v/>
      </c>
      <c r="P246" s="9" t="str">
        <f>IFERROR(Inv_SY!J247/Inv_SY!$Q247-1,"")</f>
        <v/>
      </c>
      <c r="Q246" s="9" t="str">
        <f>IFERROR(Inv_SY!K247/Inv_SY!$Q247-1,"")</f>
        <v/>
      </c>
      <c r="R246" s="9" t="str">
        <f>IFERROR(Inv_SY!L247/Inv_SY!$Q247-1,"")</f>
        <v/>
      </c>
      <c r="S246" s="9" t="str">
        <f>IFERROR(Inv_SY!M247/Inv_SY!$Q247-1,"")</f>
        <v/>
      </c>
      <c r="T246" s="9" t="str">
        <f>IFERROR(Inv_SY!N247/Inv_SY!$Q247-1,"")</f>
        <v/>
      </c>
      <c r="U246" s="52" t="str">
        <f>IFERROR(Inv_SY!O247/Inv_SY!$Q247-1,"")</f>
        <v/>
      </c>
    </row>
    <row r="247" spans="1:21">
      <c r="A247" s="66" t="s">
        <v>208</v>
      </c>
      <c r="B247" s="66">
        <v>4</v>
      </c>
      <c r="C247" s="66">
        <v>2022</v>
      </c>
      <c r="D247" s="66" t="s">
        <v>209</v>
      </c>
      <c r="E247" s="66" t="s">
        <v>209</v>
      </c>
      <c r="F247" s="70">
        <v>44896</v>
      </c>
      <c r="G247" s="66">
        <f t="shared" si="6"/>
        <v>31</v>
      </c>
      <c r="H247" s="68">
        <f t="shared" si="7"/>
        <v>44897</v>
      </c>
      <c r="I247" s="155">
        <f>_xlfn.XLOOKUP(Table5[[#This Row],[Month Year]],'Modelling New'!D:D,'Modelling New'!N:N)</f>
        <v>10.507</v>
      </c>
      <c r="J247" s="9" t="str">
        <f>IFERROR(Inv_SY!J248/Inv_SY!$P248-1,"")</f>
        <v/>
      </c>
      <c r="K247" s="9" t="str">
        <f>IFERROR(Inv_SY!K248/Inv_SY!$P248-1,"")</f>
        <v/>
      </c>
      <c r="L247" s="9" t="str">
        <f>IFERROR(Inv_SY!L248/Inv_SY!$P248-1,"")</f>
        <v/>
      </c>
      <c r="M247" s="9" t="str">
        <f>IFERROR(Inv_SY!M248/Inv_SY!$P248-1,"")</f>
        <v/>
      </c>
      <c r="N247" s="9" t="str">
        <f>IFERROR(Inv_SY!N248/Inv_SY!$P248-1,"")</f>
        <v/>
      </c>
      <c r="O247" s="9" t="str">
        <f>IFERROR(Inv_SY!O248/Inv_SY!$P248-1,"")</f>
        <v/>
      </c>
      <c r="P247" s="9" t="str">
        <f>IFERROR(Inv_SY!J248/Inv_SY!$Q248-1,"")</f>
        <v/>
      </c>
      <c r="Q247" s="9" t="str">
        <f>IFERROR(Inv_SY!K248/Inv_SY!$Q248-1,"")</f>
        <v/>
      </c>
      <c r="R247" s="9" t="str">
        <f>IFERROR(Inv_SY!L248/Inv_SY!$Q248-1,"")</f>
        <v/>
      </c>
      <c r="S247" s="9" t="str">
        <f>IFERROR(Inv_SY!M248/Inv_SY!$Q248-1,"")</f>
        <v/>
      </c>
      <c r="T247" s="9" t="str">
        <f>IFERROR(Inv_SY!N248/Inv_SY!$Q248-1,"")</f>
        <v/>
      </c>
      <c r="U247" s="52" t="str">
        <f>IFERROR(Inv_SY!O248/Inv_SY!$Q248-1,"")</f>
        <v/>
      </c>
    </row>
    <row r="248" spans="1:21">
      <c r="A248" s="63" t="s">
        <v>208</v>
      </c>
      <c r="B248" s="63">
        <v>4</v>
      </c>
      <c r="C248" s="63">
        <v>2022</v>
      </c>
      <c r="D248" s="63" t="s">
        <v>209</v>
      </c>
      <c r="E248" s="63" t="s">
        <v>209</v>
      </c>
      <c r="F248" s="69">
        <v>44896</v>
      </c>
      <c r="G248" s="63">
        <f t="shared" si="6"/>
        <v>31</v>
      </c>
      <c r="H248" s="65">
        <f t="shared" si="7"/>
        <v>44898</v>
      </c>
      <c r="I248" s="154">
        <f>_xlfn.XLOOKUP(Table5[[#This Row],[Month Year]],'Modelling New'!D:D,'Modelling New'!N:N)</f>
        <v>10.507</v>
      </c>
      <c r="J248" s="9" t="str">
        <f>IFERROR(Inv_SY!J249/Inv_SY!$P249-1,"")</f>
        <v/>
      </c>
      <c r="K248" s="9" t="str">
        <f>IFERROR(Inv_SY!K249/Inv_SY!$P249-1,"")</f>
        <v/>
      </c>
      <c r="L248" s="9" t="str">
        <f>IFERROR(Inv_SY!L249/Inv_SY!$P249-1,"")</f>
        <v/>
      </c>
      <c r="M248" s="9" t="str">
        <f>IFERROR(Inv_SY!M249/Inv_SY!$P249-1,"")</f>
        <v/>
      </c>
      <c r="N248" s="9" t="str">
        <f>IFERROR(Inv_SY!N249/Inv_SY!$P249-1,"")</f>
        <v/>
      </c>
      <c r="O248" s="9" t="str">
        <f>IFERROR(Inv_SY!O249/Inv_SY!$P249-1,"")</f>
        <v/>
      </c>
      <c r="P248" s="9" t="str">
        <f>IFERROR(Inv_SY!J249/Inv_SY!$Q249-1,"")</f>
        <v/>
      </c>
      <c r="Q248" s="9" t="str">
        <f>IFERROR(Inv_SY!K249/Inv_SY!$Q249-1,"")</f>
        <v/>
      </c>
      <c r="R248" s="9" t="str">
        <f>IFERROR(Inv_SY!L249/Inv_SY!$Q249-1,"")</f>
        <v/>
      </c>
      <c r="S248" s="9" t="str">
        <f>IFERROR(Inv_SY!M249/Inv_SY!$Q249-1,"")</f>
        <v/>
      </c>
      <c r="T248" s="9" t="str">
        <f>IFERROR(Inv_SY!N249/Inv_SY!$Q249-1,"")</f>
        <v/>
      </c>
      <c r="U248" s="52" t="str">
        <f>IFERROR(Inv_SY!O249/Inv_SY!$Q249-1,"")</f>
        <v/>
      </c>
    </row>
    <row r="249" spans="1:21">
      <c r="A249" s="66" t="s">
        <v>208</v>
      </c>
      <c r="B249" s="66">
        <v>4</v>
      </c>
      <c r="C249" s="66">
        <v>2022</v>
      </c>
      <c r="D249" s="66" t="s">
        <v>209</v>
      </c>
      <c r="E249" s="66" t="s">
        <v>209</v>
      </c>
      <c r="F249" s="70">
        <v>44896</v>
      </c>
      <c r="G249" s="66">
        <f t="shared" si="6"/>
        <v>31</v>
      </c>
      <c r="H249" s="68">
        <f t="shared" si="7"/>
        <v>44899</v>
      </c>
      <c r="I249" s="155">
        <f>_xlfn.XLOOKUP(Table5[[#This Row],[Month Year]],'Modelling New'!D:D,'Modelling New'!N:N)</f>
        <v>10.507</v>
      </c>
      <c r="J249" s="9" t="str">
        <f>IFERROR(Inv_SY!J250/Inv_SY!$P250-1,"")</f>
        <v/>
      </c>
      <c r="K249" s="9" t="str">
        <f>IFERROR(Inv_SY!K250/Inv_SY!$P250-1,"")</f>
        <v/>
      </c>
      <c r="L249" s="9" t="str">
        <f>IFERROR(Inv_SY!L250/Inv_SY!$P250-1,"")</f>
        <v/>
      </c>
      <c r="M249" s="9" t="str">
        <f>IFERROR(Inv_SY!M250/Inv_SY!$P250-1,"")</f>
        <v/>
      </c>
      <c r="N249" s="9" t="str">
        <f>IFERROR(Inv_SY!N250/Inv_SY!$P250-1,"")</f>
        <v/>
      </c>
      <c r="O249" s="9" t="str">
        <f>IFERROR(Inv_SY!O250/Inv_SY!$P250-1,"")</f>
        <v/>
      </c>
      <c r="P249" s="9" t="str">
        <f>IFERROR(Inv_SY!J250/Inv_SY!$Q250-1,"")</f>
        <v/>
      </c>
      <c r="Q249" s="9" t="str">
        <f>IFERROR(Inv_SY!K250/Inv_SY!$Q250-1,"")</f>
        <v/>
      </c>
      <c r="R249" s="9" t="str">
        <f>IFERROR(Inv_SY!L250/Inv_SY!$Q250-1,"")</f>
        <v/>
      </c>
      <c r="S249" s="9" t="str">
        <f>IFERROR(Inv_SY!M250/Inv_SY!$Q250-1,"")</f>
        <v/>
      </c>
      <c r="T249" s="9" t="str">
        <f>IFERROR(Inv_SY!N250/Inv_SY!$Q250-1,"")</f>
        <v/>
      </c>
      <c r="U249" s="52" t="str">
        <f>IFERROR(Inv_SY!O250/Inv_SY!$Q250-1,"")</f>
        <v/>
      </c>
    </row>
    <row r="250" spans="1:21">
      <c r="A250" s="63" t="s">
        <v>208</v>
      </c>
      <c r="B250" s="63">
        <v>4</v>
      </c>
      <c r="C250" s="63">
        <v>2022</v>
      </c>
      <c r="D250" s="63" t="s">
        <v>209</v>
      </c>
      <c r="E250" s="63" t="s">
        <v>209</v>
      </c>
      <c r="F250" s="69">
        <v>44896</v>
      </c>
      <c r="G250" s="63">
        <f t="shared" si="6"/>
        <v>31</v>
      </c>
      <c r="H250" s="65">
        <f t="shared" si="7"/>
        <v>44900</v>
      </c>
      <c r="I250" s="154">
        <f>_xlfn.XLOOKUP(Table5[[#This Row],[Month Year]],'Modelling New'!D:D,'Modelling New'!N:N)</f>
        <v>10.507</v>
      </c>
      <c r="J250" s="9" t="str">
        <f>IFERROR(Inv_SY!J251/Inv_SY!$P251-1,"")</f>
        <v/>
      </c>
      <c r="K250" s="9" t="str">
        <f>IFERROR(Inv_SY!K251/Inv_SY!$P251-1,"")</f>
        <v/>
      </c>
      <c r="L250" s="9" t="str">
        <f>IFERROR(Inv_SY!L251/Inv_SY!$P251-1,"")</f>
        <v/>
      </c>
      <c r="M250" s="9" t="str">
        <f>IFERROR(Inv_SY!M251/Inv_SY!$P251-1,"")</f>
        <v/>
      </c>
      <c r="N250" s="9" t="str">
        <f>IFERROR(Inv_SY!N251/Inv_SY!$P251-1,"")</f>
        <v/>
      </c>
      <c r="O250" s="9" t="str">
        <f>IFERROR(Inv_SY!O251/Inv_SY!$P251-1,"")</f>
        <v/>
      </c>
      <c r="P250" s="9" t="str">
        <f>IFERROR(Inv_SY!J251/Inv_SY!$Q251-1,"")</f>
        <v/>
      </c>
      <c r="Q250" s="9" t="str">
        <f>IFERROR(Inv_SY!K251/Inv_SY!$Q251-1,"")</f>
        <v/>
      </c>
      <c r="R250" s="9" t="str">
        <f>IFERROR(Inv_SY!L251/Inv_SY!$Q251-1,"")</f>
        <v/>
      </c>
      <c r="S250" s="9" t="str">
        <f>IFERROR(Inv_SY!M251/Inv_SY!$Q251-1,"")</f>
        <v/>
      </c>
      <c r="T250" s="9" t="str">
        <f>IFERROR(Inv_SY!N251/Inv_SY!$Q251-1,"")</f>
        <v/>
      </c>
      <c r="U250" s="52" t="str">
        <f>IFERROR(Inv_SY!O251/Inv_SY!$Q251-1,"")</f>
        <v/>
      </c>
    </row>
    <row r="251" spans="1:21">
      <c r="A251" s="66" t="s">
        <v>208</v>
      </c>
      <c r="B251" s="66">
        <v>4</v>
      </c>
      <c r="C251" s="66">
        <v>2022</v>
      </c>
      <c r="D251" s="66" t="s">
        <v>209</v>
      </c>
      <c r="E251" s="66" t="s">
        <v>209</v>
      </c>
      <c r="F251" s="70">
        <v>44896</v>
      </c>
      <c r="G251" s="66">
        <f t="shared" si="6"/>
        <v>31</v>
      </c>
      <c r="H251" s="68">
        <f t="shared" si="7"/>
        <v>44901</v>
      </c>
      <c r="I251" s="155">
        <f>_xlfn.XLOOKUP(Table5[[#This Row],[Month Year]],'Modelling New'!D:D,'Modelling New'!N:N)</f>
        <v>10.507</v>
      </c>
      <c r="J251" s="9" t="str">
        <f>IFERROR(Inv_SY!J252/Inv_SY!$P252-1,"")</f>
        <v/>
      </c>
      <c r="K251" s="9" t="str">
        <f>IFERROR(Inv_SY!K252/Inv_SY!$P252-1,"")</f>
        <v/>
      </c>
      <c r="L251" s="9" t="str">
        <f>IFERROR(Inv_SY!L252/Inv_SY!$P252-1,"")</f>
        <v/>
      </c>
      <c r="M251" s="9" t="str">
        <f>IFERROR(Inv_SY!M252/Inv_SY!$P252-1,"")</f>
        <v/>
      </c>
      <c r="N251" s="9" t="str">
        <f>IFERROR(Inv_SY!N252/Inv_SY!$P252-1,"")</f>
        <v/>
      </c>
      <c r="O251" s="9" t="str">
        <f>IFERROR(Inv_SY!O252/Inv_SY!$P252-1,"")</f>
        <v/>
      </c>
      <c r="P251" s="9" t="str">
        <f>IFERROR(Inv_SY!J252/Inv_SY!$Q252-1,"")</f>
        <v/>
      </c>
      <c r="Q251" s="9" t="str">
        <f>IFERROR(Inv_SY!K252/Inv_SY!$Q252-1,"")</f>
        <v/>
      </c>
      <c r="R251" s="9" t="str">
        <f>IFERROR(Inv_SY!L252/Inv_SY!$Q252-1,"")</f>
        <v/>
      </c>
      <c r="S251" s="9" t="str">
        <f>IFERROR(Inv_SY!M252/Inv_SY!$Q252-1,"")</f>
        <v/>
      </c>
      <c r="T251" s="9" t="str">
        <f>IFERROR(Inv_SY!N252/Inv_SY!$Q252-1,"")</f>
        <v/>
      </c>
      <c r="U251" s="52" t="str">
        <f>IFERROR(Inv_SY!O252/Inv_SY!$Q252-1,"")</f>
        <v/>
      </c>
    </row>
    <row r="252" spans="1:21">
      <c r="A252" s="63" t="s">
        <v>208</v>
      </c>
      <c r="B252" s="63">
        <v>4</v>
      </c>
      <c r="C252" s="63">
        <v>2022</v>
      </c>
      <c r="D252" s="63" t="s">
        <v>209</v>
      </c>
      <c r="E252" s="63" t="s">
        <v>209</v>
      </c>
      <c r="F252" s="69">
        <v>44896</v>
      </c>
      <c r="G252" s="63">
        <f t="shared" si="6"/>
        <v>31</v>
      </c>
      <c r="H252" s="65">
        <f t="shared" si="7"/>
        <v>44902</v>
      </c>
      <c r="I252" s="154">
        <f>_xlfn.XLOOKUP(Table5[[#This Row],[Month Year]],'Modelling New'!D:D,'Modelling New'!N:N)</f>
        <v>10.507</v>
      </c>
      <c r="J252" s="9" t="str">
        <f>IFERROR(Inv_SY!J253/Inv_SY!$P253-1,"")</f>
        <v/>
      </c>
      <c r="K252" s="9" t="str">
        <f>IFERROR(Inv_SY!K253/Inv_SY!$P253-1,"")</f>
        <v/>
      </c>
      <c r="L252" s="9" t="str">
        <f>IFERROR(Inv_SY!L253/Inv_SY!$P253-1,"")</f>
        <v/>
      </c>
      <c r="M252" s="9" t="str">
        <f>IFERROR(Inv_SY!M253/Inv_SY!$P253-1,"")</f>
        <v/>
      </c>
      <c r="N252" s="9" t="str">
        <f>IFERROR(Inv_SY!N253/Inv_SY!$P253-1,"")</f>
        <v/>
      </c>
      <c r="O252" s="9" t="str">
        <f>IFERROR(Inv_SY!O253/Inv_SY!$P253-1,"")</f>
        <v/>
      </c>
      <c r="P252" s="9" t="str">
        <f>IFERROR(Inv_SY!J253/Inv_SY!$Q253-1,"")</f>
        <v/>
      </c>
      <c r="Q252" s="9" t="str">
        <f>IFERROR(Inv_SY!K253/Inv_SY!$Q253-1,"")</f>
        <v/>
      </c>
      <c r="R252" s="9" t="str">
        <f>IFERROR(Inv_SY!L253/Inv_SY!$Q253-1,"")</f>
        <v/>
      </c>
      <c r="S252" s="9" t="str">
        <f>IFERROR(Inv_SY!M253/Inv_SY!$Q253-1,"")</f>
        <v/>
      </c>
      <c r="T252" s="9" t="str">
        <f>IFERROR(Inv_SY!N253/Inv_SY!$Q253-1,"")</f>
        <v/>
      </c>
      <c r="U252" s="52" t="str">
        <f>IFERROR(Inv_SY!O253/Inv_SY!$Q253-1,"")</f>
        <v/>
      </c>
    </row>
    <row r="253" spans="1:21">
      <c r="A253" s="66" t="s">
        <v>208</v>
      </c>
      <c r="B253" s="66">
        <v>4</v>
      </c>
      <c r="C253" s="66">
        <v>2022</v>
      </c>
      <c r="D253" s="66" t="s">
        <v>209</v>
      </c>
      <c r="E253" s="66" t="s">
        <v>209</v>
      </c>
      <c r="F253" s="70">
        <v>44896</v>
      </c>
      <c r="G253" s="66">
        <f t="shared" si="6"/>
        <v>31</v>
      </c>
      <c r="H253" s="68">
        <f t="shared" si="7"/>
        <v>44903</v>
      </c>
      <c r="I253" s="155">
        <f>_xlfn.XLOOKUP(Table5[[#This Row],[Month Year]],'Modelling New'!D:D,'Modelling New'!N:N)</f>
        <v>10.507</v>
      </c>
      <c r="J253" s="9" t="str">
        <f>IFERROR(Inv_SY!J254/Inv_SY!$P254-1,"")</f>
        <v/>
      </c>
      <c r="K253" s="9" t="str">
        <f>IFERROR(Inv_SY!K254/Inv_SY!$P254-1,"")</f>
        <v/>
      </c>
      <c r="L253" s="9" t="str">
        <f>IFERROR(Inv_SY!L254/Inv_SY!$P254-1,"")</f>
        <v/>
      </c>
      <c r="M253" s="9" t="str">
        <f>IFERROR(Inv_SY!M254/Inv_SY!$P254-1,"")</f>
        <v/>
      </c>
      <c r="N253" s="9" t="str">
        <f>IFERROR(Inv_SY!N254/Inv_SY!$P254-1,"")</f>
        <v/>
      </c>
      <c r="O253" s="9" t="str">
        <f>IFERROR(Inv_SY!O254/Inv_SY!$P254-1,"")</f>
        <v/>
      </c>
      <c r="P253" s="9" t="str">
        <f>IFERROR(Inv_SY!J254/Inv_SY!$Q254-1,"")</f>
        <v/>
      </c>
      <c r="Q253" s="9" t="str">
        <f>IFERROR(Inv_SY!K254/Inv_SY!$Q254-1,"")</f>
        <v/>
      </c>
      <c r="R253" s="9" t="str">
        <f>IFERROR(Inv_SY!L254/Inv_SY!$Q254-1,"")</f>
        <v/>
      </c>
      <c r="S253" s="9" t="str">
        <f>IFERROR(Inv_SY!M254/Inv_SY!$Q254-1,"")</f>
        <v/>
      </c>
      <c r="T253" s="9" t="str">
        <f>IFERROR(Inv_SY!N254/Inv_SY!$Q254-1,"")</f>
        <v/>
      </c>
      <c r="U253" s="52" t="str">
        <f>IFERROR(Inv_SY!O254/Inv_SY!$Q254-1,"")</f>
        <v/>
      </c>
    </row>
    <row r="254" spans="1:21">
      <c r="A254" s="63" t="s">
        <v>208</v>
      </c>
      <c r="B254" s="63">
        <v>4</v>
      </c>
      <c r="C254" s="63">
        <v>2022</v>
      </c>
      <c r="D254" s="63" t="s">
        <v>209</v>
      </c>
      <c r="E254" s="63" t="s">
        <v>209</v>
      </c>
      <c r="F254" s="69">
        <v>44896</v>
      </c>
      <c r="G254" s="63">
        <f t="shared" si="6"/>
        <v>31</v>
      </c>
      <c r="H254" s="65">
        <f t="shared" si="7"/>
        <v>44904</v>
      </c>
      <c r="I254" s="154">
        <f>_xlfn.XLOOKUP(Table5[[#This Row],[Month Year]],'Modelling New'!D:D,'Modelling New'!N:N)</f>
        <v>10.507</v>
      </c>
      <c r="J254" s="9" t="str">
        <f>IFERROR(Inv_SY!J255/Inv_SY!$P255-1,"")</f>
        <v/>
      </c>
      <c r="K254" s="9" t="str">
        <f>IFERROR(Inv_SY!K255/Inv_SY!$P255-1,"")</f>
        <v/>
      </c>
      <c r="L254" s="9" t="str">
        <f>IFERROR(Inv_SY!L255/Inv_SY!$P255-1,"")</f>
        <v/>
      </c>
      <c r="M254" s="9" t="str">
        <f>IFERROR(Inv_SY!M255/Inv_SY!$P255-1,"")</f>
        <v/>
      </c>
      <c r="N254" s="9" t="str">
        <f>IFERROR(Inv_SY!N255/Inv_SY!$P255-1,"")</f>
        <v/>
      </c>
      <c r="O254" s="9" t="str">
        <f>IFERROR(Inv_SY!O255/Inv_SY!$P255-1,"")</f>
        <v/>
      </c>
      <c r="P254" s="9" t="str">
        <f>IFERROR(Inv_SY!J255/Inv_SY!$Q255-1,"")</f>
        <v/>
      </c>
      <c r="Q254" s="9" t="str">
        <f>IFERROR(Inv_SY!K255/Inv_SY!$Q255-1,"")</f>
        <v/>
      </c>
      <c r="R254" s="9" t="str">
        <f>IFERROR(Inv_SY!L255/Inv_SY!$Q255-1,"")</f>
        <v/>
      </c>
      <c r="S254" s="9" t="str">
        <f>IFERROR(Inv_SY!M255/Inv_SY!$Q255-1,"")</f>
        <v/>
      </c>
      <c r="T254" s="9" t="str">
        <f>IFERROR(Inv_SY!N255/Inv_SY!$Q255-1,"")</f>
        <v/>
      </c>
      <c r="U254" s="52" t="str">
        <f>IFERROR(Inv_SY!O255/Inv_SY!$Q255-1,"")</f>
        <v/>
      </c>
    </row>
    <row r="255" spans="1:21">
      <c r="A255" s="66" t="s">
        <v>208</v>
      </c>
      <c r="B255" s="66">
        <v>4</v>
      </c>
      <c r="C255" s="66">
        <v>2022</v>
      </c>
      <c r="D255" s="66" t="s">
        <v>209</v>
      </c>
      <c r="E255" s="66" t="s">
        <v>209</v>
      </c>
      <c r="F255" s="70">
        <v>44896</v>
      </c>
      <c r="G255" s="66">
        <f t="shared" si="6"/>
        <v>31</v>
      </c>
      <c r="H255" s="68">
        <f t="shared" si="7"/>
        <v>44905</v>
      </c>
      <c r="I255" s="155">
        <f>_xlfn.XLOOKUP(Table5[[#This Row],[Month Year]],'Modelling New'!D:D,'Modelling New'!N:N)</f>
        <v>10.507</v>
      </c>
      <c r="J255" s="9" t="str">
        <f>IFERROR(Inv_SY!J256/Inv_SY!$P256-1,"")</f>
        <v/>
      </c>
      <c r="K255" s="9" t="str">
        <f>IFERROR(Inv_SY!K256/Inv_SY!$P256-1,"")</f>
        <v/>
      </c>
      <c r="L255" s="9" t="str">
        <f>IFERROR(Inv_SY!L256/Inv_SY!$P256-1,"")</f>
        <v/>
      </c>
      <c r="M255" s="9" t="str">
        <f>IFERROR(Inv_SY!M256/Inv_SY!$P256-1,"")</f>
        <v/>
      </c>
      <c r="N255" s="9" t="str">
        <f>IFERROR(Inv_SY!N256/Inv_SY!$P256-1,"")</f>
        <v/>
      </c>
      <c r="O255" s="9" t="str">
        <f>IFERROR(Inv_SY!O256/Inv_SY!$P256-1,"")</f>
        <v/>
      </c>
      <c r="P255" s="9" t="str">
        <f>IFERROR(Inv_SY!J256/Inv_SY!$Q256-1,"")</f>
        <v/>
      </c>
      <c r="Q255" s="9" t="str">
        <f>IFERROR(Inv_SY!K256/Inv_SY!$Q256-1,"")</f>
        <v/>
      </c>
      <c r="R255" s="9" t="str">
        <f>IFERROR(Inv_SY!L256/Inv_SY!$Q256-1,"")</f>
        <v/>
      </c>
      <c r="S255" s="9" t="str">
        <f>IFERROR(Inv_SY!M256/Inv_SY!$Q256-1,"")</f>
        <v/>
      </c>
      <c r="T255" s="9" t="str">
        <f>IFERROR(Inv_SY!N256/Inv_SY!$Q256-1,"")</f>
        <v/>
      </c>
      <c r="U255" s="52" t="str">
        <f>IFERROR(Inv_SY!O256/Inv_SY!$Q256-1,"")</f>
        <v/>
      </c>
    </row>
    <row r="256" spans="1:21">
      <c r="A256" s="63" t="s">
        <v>208</v>
      </c>
      <c r="B256" s="63">
        <v>4</v>
      </c>
      <c r="C256" s="63">
        <v>2022</v>
      </c>
      <c r="D256" s="63" t="s">
        <v>209</v>
      </c>
      <c r="E256" s="63" t="s">
        <v>209</v>
      </c>
      <c r="F256" s="69">
        <v>44896</v>
      </c>
      <c r="G256" s="63">
        <f t="shared" si="6"/>
        <v>31</v>
      </c>
      <c r="H256" s="65">
        <f t="shared" si="7"/>
        <v>44906</v>
      </c>
      <c r="I256" s="154">
        <f>_xlfn.XLOOKUP(Table5[[#This Row],[Month Year]],'Modelling New'!D:D,'Modelling New'!N:N)</f>
        <v>10.507</v>
      </c>
      <c r="J256" s="9" t="str">
        <f>IFERROR(Inv_SY!J257/Inv_SY!$P257-1,"")</f>
        <v/>
      </c>
      <c r="K256" s="9" t="str">
        <f>IFERROR(Inv_SY!K257/Inv_SY!$P257-1,"")</f>
        <v/>
      </c>
      <c r="L256" s="9" t="str">
        <f>IFERROR(Inv_SY!L257/Inv_SY!$P257-1,"")</f>
        <v/>
      </c>
      <c r="M256" s="9" t="str">
        <f>IFERROR(Inv_SY!M257/Inv_SY!$P257-1,"")</f>
        <v/>
      </c>
      <c r="N256" s="9" t="str">
        <f>IFERROR(Inv_SY!N257/Inv_SY!$P257-1,"")</f>
        <v/>
      </c>
      <c r="O256" s="9" t="str">
        <f>IFERROR(Inv_SY!O257/Inv_SY!$P257-1,"")</f>
        <v/>
      </c>
      <c r="P256" s="9" t="str">
        <f>IFERROR(Inv_SY!J257/Inv_SY!$Q257-1,"")</f>
        <v/>
      </c>
      <c r="Q256" s="9" t="str">
        <f>IFERROR(Inv_SY!K257/Inv_SY!$Q257-1,"")</f>
        <v/>
      </c>
      <c r="R256" s="9" t="str">
        <f>IFERROR(Inv_SY!L257/Inv_SY!$Q257-1,"")</f>
        <v/>
      </c>
      <c r="S256" s="9" t="str">
        <f>IFERROR(Inv_SY!M257/Inv_SY!$Q257-1,"")</f>
        <v/>
      </c>
      <c r="T256" s="9" t="str">
        <f>IFERROR(Inv_SY!N257/Inv_SY!$Q257-1,"")</f>
        <v/>
      </c>
      <c r="U256" s="52" t="str">
        <f>IFERROR(Inv_SY!O257/Inv_SY!$Q257-1,"")</f>
        <v/>
      </c>
    </row>
    <row r="257" spans="1:21">
      <c r="A257" s="66" t="s">
        <v>208</v>
      </c>
      <c r="B257" s="66">
        <v>4</v>
      </c>
      <c r="C257" s="66">
        <v>2022</v>
      </c>
      <c r="D257" s="66" t="s">
        <v>209</v>
      </c>
      <c r="E257" s="66" t="s">
        <v>209</v>
      </c>
      <c r="F257" s="70">
        <v>44896</v>
      </c>
      <c r="G257" s="66">
        <f t="shared" si="6"/>
        <v>31</v>
      </c>
      <c r="H257" s="68">
        <f t="shared" si="7"/>
        <v>44907</v>
      </c>
      <c r="I257" s="155">
        <f>_xlfn.XLOOKUP(Table5[[#This Row],[Month Year]],'Modelling New'!D:D,'Modelling New'!N:N)</f>
        <v>10.507</v>
      </c>
      <c r="J257" s="9" t="str">
        <f>IFERROR(Inv_SY!J258/Inv_SY!$P258-1,"")</f>
        <v/>
      </c>
      <c r="K257" s="9" t="str">
        <f>IFERROR(Inv_SY!K258/Inv_SY!$P258-1,"")</f>
        <v/>
      </c>
      <c r="L257" s="9" t="str">
        <f>IFERROR(Inv_SY!L258/Inv_SY!$P258-1,"")</f>
        <v/>
      </c>
      <c r="M257" s="9" t="str">
        <f>IFERROR(Inv_SY!M258/Inv_SY!$P258-1,"")</f>
        <v/>
      </c>
      <c r="N257" s="9" t="str">
        <f>IFERROR(Inv_SY!N258/Inv_SY!$P258-1,"")</f>
        <v/>
      </c>
      <c r="O257" s="9" t="str">
        <f>IFERROR(Inv_SY!O258/Inv_SY!$P258-1,"")</f>
        <v/>
      </c>
      <c r="P257" s="9" t="str">
        <f>IFERROR(Inv_SY!J258/Inv_SY!$Q258-1,"")</f>
        <v/>
      </c>
      <c r="Q257" s="9" t="str">
        <f>IFERROR(Inv_SY!K258/Inv_SY!$Q258-1,"")</f>
        <v/>
      </c>
      <c r="R257" s="9" t="str">
        <f>IFERROR(Inv_SY!L258/Inv_SY!$Q258-1,"")</f>
        <v/>
      </c>
      <c r="S257" s="9" t="str">
        <f>IFERROR(Inv_SY!M258/Inv_SY!$Q258-1,"")</f>
        <v/>
      </c>
      <c r="T257" s="9" t="str">
        <f>IFERROR(Inv_SY!N258/Inv_SY!$Q258-1,"")</f>
        <v/>
      </c>
      <c r="U257" s="52" t="str">
        <f>IFERROR(Inv_SY!O258/Inv_SY!$Q258-1,"")</f>
        <v/>
      </c>
    </row>
    <row r="258" spans="1:21">
      <c r="A258" s="63" t="s">
        <v>208</v>
      </c>
      <c r="B258" s="63">
        <v>4</v>
      </c>
      <c r="C258" s="63">
        <v>2022</v>
      </c>
      <c r="D258" s="63" t="s">
        <v>209</v>
      </c>
      <c r="E258" s="63" t="s">
        <v>209</v>
      </c>
      <c r="F258" s="69">
        <v>44896</v>
      </c>
      <c r="G258" s="63">
        <f t="shared" si="6"/>
        <v>31</v>
      </c>
      <c r="H258" s="65">
        <f t="shared" si="7"/>
        <v>44908</v>
      </c>
      <c r="I258" s="154">
        <f>_xlfn.XLOOKUP(Table5[[#This Row],[Month Year]],'Modelling New'!D:D,'Modelling New'!N:N)</f>
        <v>10.507</v>
      </c>
      <c r="J258" s="9" t="str">
        <f>IFERROR(Inv_SY!J259/Inv_SY!$P259-1,"")</f>
        <v/>
      </c>
      <c r="K258" s="9" t="str">
        <f>IFERROR(Inv_SY!K259/Inv_SY!$P259-1,"")</f>
        <v/>
      </c>
      <c r="L258" s="9" t="str">
        <f>IFERROR(Inv_SY!L259/Inv_SY!$P259-1,"")</f>
        <v/>
      </c>
      <c r="M258" s="9" t="str">
        <f>IFERROR(Inv_SY!M259/Inv_SY!$P259-1,"")</f>
        <v/>
      </c>
      <c r="N258" s="9" t="str">
        <f>IFERROR(Inv_SY!N259/Inv_SY!$P259-1,"")</f>
        <v/>
      </c>
      <c r="O258" s="9" t="str">
        <f>IFERROR(Inv_SY!O259/Inv_SY!$P259-1,"")</f>
        <v/>
      </c>
      <c r="P258" s="9" t="str">
        <f>IFERROR(Inv_SY!J259/Inv_SY!$Q259-1,"")</f>
        <v/>
      </c>
      <c r="Q258" s="9" t="str">
        <f>IFERROR(Inv_SY!K259/Inv_SY!$Q259-1,"")</f>
        <v/>
      </c>
      <c r="R258" s="9" t="str">
        <f>IFERROR(Inv_SY!L259/Inv_SY!$Q259-1,"")</f>
        <v/>
      </c>
      <c r="S258" s="9" t="str">
        <f>IFERROR(Inv_SY!M259/Inv_SY!$Q259-1,"")</f>
        <v/>
      </c>
      <c r="T258" s="9" t="str">
        <f>IFERROR(Inv_SY!N259/Inv_SY!$Q259-1,"")</f>
        <v/>
      </c>
      <c r="U258" s="52" t="str">
        <f>IFERROR(Inv_SY!O259/Inv_SY!$Q259-1,"")</f>
        <v/>
      </c>
    </row>
    <row r="259" spans="1:21">
      <c r="A259" s="66" t="s">
        <v>208</v>
      </c>
      <c r="B259" s="66">
        <v>4</v>
      </c>
      <c r="C259" s="66">
        <v>2022</v>
      </c>
      <c r="D259" s="66" t="s">
        <v>209</v>
      </c>
      <c r="E259" s="66" t="s">
        <v>209</v>
      </c>
      <c r="F259" s="70">
        <v>44896</v>
      </c>
      <c r="G259" s="66">
        <f t="shared" ref="G259:G322" si="8">DAY(EOMONTH(F259,0))</f>
        <v>31</v>
      </c>
      <c r="H259" s="68">
        <f t="shared" si="7"/>
        <v>44909</v>
      </c>
      <c r="I259" s="155">
        <f>_xlfn.XLOOKUP(Table5[[#This Row],[Month Year]],'Modelling New'!D:D,'Modelling New'!N:N)</f>
        <v>10.507</v>
      </c>
      <c r="J259" s="9" t="str">
        <f>IFERROR(Inv_SY!J260/Inv_SY!$P260-1,"")</f>
        <v/>
      </c>
      <c r="K259" s="9" t="str">
        <f>IFERROR(Inv_SY!K260/Inv_SY!$P260-1,"")</f>
        <v/>
      </c>
      <c r="L259" s="9" t="str">
        <f>IFERROR(Inv_SY!L260/Inv_SY!$P260-1,"")</f>
        <v/>
      </c>
      <c r="M259" s="9" t="str">
        <f>IFERROR(Inv_SY!M260/Inv_SY!$P260-1,"")</f>
        <v/>
      </c>
      <c r="N259" s="9" t="str">
        <f>IFERROR(Inv_SY!N260/Inv_SY!$P260-1,"")</f>
        <v/>
      </c>
      <c r="O259" s="9" t="str">
        <f>IFERROR(Inv_SY!O260/Inv_SY!$P260-1,"")</f>
        <v/>
      </c>
      <c r="P259" s="9" t="str">
        <f>IFERROR(Inv_SY!J260/Inv_SY!$Q260-1,"")</f>
        <v/>
      </c>
      <c r="Q259" s="9" t="str">
        <f>IFERROR(Inv_SY!K260/Inv_SY!$Q260-1,"")</f>
        <v/>
      </c>
      <c r="R259" s="9" t="str">
        <f>IFERROR(Inv_SY!L260/Inv_SY!$Q260-1,"")</f>
        <v/>
      </c>
      <c r="S259" s="9" t="str">
        <f>IFERROR(Inv_SY!M260/Inv_SY!$Q260-1,"")</f>
        <v/>
      </c>
      <c r="T259" s="9" t="str">
        <f>IFERROR(Inv_SY!N260/Inv_SY!$Q260-1,"")</f>
        <v/>
      </c>
      <c r="U259" s="52" t="str">
        <f>IFERROR(Inv_SY!O260/Inv_SY!$Q260-1,"")</f>
        <v/>
      </c>
    </row>
    <row r="260" spans="1:21">
      <c r="A260" s="63" t="s">
        <v>208</v>
      </c>
      <c r="B260" s="63">
        <v>4</v>
      </c>
      <c r="C260" s="63">
        <v>2022</v>
      </c>
      <c r="D260" s="63" t="s">
        <v>209</v>
      </c>
      <c r="E260" s="63" t="s">
        <v>209</v>
      </c>
      <c r="F260" s="69">
        <v>44896</v>
      </c>
      <c r="G260" s="63">
        <f t="shared" si="8"/>
        <v>31</v>
      </c>
      <c r="H260" s="65">
        <f t="shared" ref="H260:H323" si="9">H259+1</f>
        <v>44910</v>
      </c>
      <c r="I260" s="154">
        <f>_xlfn.XLOOKUP(Table5[[#This Row],[Month Year]],'Modelling New'!D:D,'Modelling New'!N:N)</f>
        <v>10.507</v>
      </c>
      <c r="J260" s="9" t="str">
        <f>IFERROR(Inv_SY!J261/Inv_SY!$P261-1,"")</f>
        <v/>
      </c>
      <c r="K260" s="9" t="str">
        <f>IFERROR(Inv_SY!K261/Inv_SY!$P261-1,"")</f>
        <v/>
      </c>
      <c r="L260" s="9" t="str">
        <f>IFERROR(Inv_SY!L261/Inv_SY!$P261-1,"")</f>
        <v/>
      </c>
      <c r="M260" s="9" t="str">
        <f>IFERROR(Inv_SY!M261/Inv_SY!$P261-1,"")</f>
        <v/>
      </c>
      <c r="N260" s="9" t="str">
        <f>IFERROR(Inv_SY!N261/Inv_SY!$P261-1,"")</f>
        <v/>
      </c>
      <c r="O260" s="9" t="str">
        <f>IFERROR(Inv_SY!O261/Inv_SY!$P261-1,"")</f>
        <v/>
      </c>
      <c r="P260" s="9" t="str">
        <f>IFERROR(Inv_SY!J261/Inv_SY!$Q261-1,"")</f>
        <v/>
      </c>
      <c r="Q260" s="9" t="str">
        <f>IFERROR(Inv_SY!K261/Inv_SY!$Q261-1,"")</f>
        <v/>
      </c>
      <c r="R260" s="9" t="str">
        <f>IFERROR(Inv_SY!L261/Inv_SY!$Q261-1,"")</f>
        <v/>
      </c>
      <c r="S260" s="9" t="str">
        <f>IFERROR(Inv_SY!M261/Inv_SY!$Q261-1,"")</f>
        <v/>
      </c>
      <c r="T260" s="9" t="str">
        <f>IFERROR(Inv_SY!N261/Inv_SY!$Q261-1,"")</f>
        <v/>
      </c>
      <c r="U260" s="52" t="str">
        <f>IFERROR(Inv_SY!O261/Inv_SY!$Q261-1,"")</f>
        <v/>
      </c>
    </row>
    <row r="261" spans="1:21">
      <c r="A261" s="66" t="s">
        <v>208</v>
      </c>
      <c r="B261" s="66">
        <v>4</v>
      </c>
      <c r="C261" s="66">
        <v>2022</v>
      </c>
      <c r="D261" s="66" t="s">
        <v>209</v>
      </c>
      <c r="E261" s="66" t="s">
        <v>209</v>
      </c>
      <c r="F261" s="70">
        <v>44896</v>
      </c>
      <c r="G261" s="66">
        <f t="shared" si="8"/>
        <v>31</v>
      </c>
      <c r="H261" s="68">
        <f t="shared" si="9"/>
        <v>44911</v>
      </c>
      <c r="I261" s="155">
        <f>_xlfn.XLOOKUP(Table5[[#This Row],[Month Year]],'Modelling New'!D:D,'Modelling New'!N:N)</f>
        <v>10.507</v>
      </c>
      <c r="J261" s="9" t="str">
        <f>IFERROR(Inv_SY!J262/Inv_SY!$P262-1,"")</f>
        <v/>
      </c>
      <c r="K261" s="9" t="str">
        <f>IFERROR(Inv_SY!K262/Inv_SY!$P262-1,"")</f>
        <v/>
      </c>
      <c r="L261" s="9" t="str">
        <f>IFERROR(Inv_SY!L262/Inv_SY!$P262-1,"")</f>
        <v/>
      </c>
      <c r="M261" s="9" t="str">
        <f>IFERROR(Inv_SY!M262/Inv_SY!$P262-1,"")</f>
        <v/>
      </c>
      <c r="N261" s="9" t="str">
        <f>IFERROR(Inv_SY!N262/Inv_SY!$P262-1,"")</f>
        <v/>
      </c>
      <c r="O261" s="9" t="str">
        <f>IFERROR(Inv_SY!O262/Inv_SY!$P262-1,"")</f>
        <v/>
      </c>
      <c r="P261" s="9" t="str">
        <f>IFERROR(Inv_SY!J262/Inv_SY!$Q262-1,"")</f>
        <v/>
      </c>
      <c r="Q261" s="9" t="str">
        <f>IFERROR(Inv_SY!K262/Inv_SY!$Q262-1,"")</f>
        <v/>
      </c>
      <c r="R261" s="9" t="str">
        <f>IFERROR(Inv_SY!L262/Inv_SY!$Q262-1,"")</f>
        <v/>
      </c>
      <c r="S261" s="9" t="str">
        <f>IFERROR(Inv_SY!M262/Inv_SY!$Q262-1,"")</f>
        <v/>
      </c>
      <c r="T261" s="9" t="str">
        <f>IFERROR(Inv_SY!N262/Inv_SY!$Q262-1,"")</f>
        <v/>
      </c>
      <c r="U261" s="52" t="str">
        <f>IFERROR(Inv_SY!O262/Inv_SY!$Q262-1,"")</f>
        <v/>
      </c>
    </row>
    <row r="262" spans="1:21">
      <c r="A262" s="63" t="s">
        <v>208</v>
      </c>
      <c r="B262" s="63">
        <v>4</v>
      </c>
      <c r="C262" s="63">
        <v>2022</v>
      </c>
      <c r="D262" s="63" t="s">
        <v>209</v>
      </c>
      <c r="E262" s="63" t="s">
        <v>209</v>
      </c>
      <c r="F262" s="69">
        <v>44896</v>
      </c>
      <c r="G262" s="63">
        <f t="shared" si="8"/>
        <v>31</v>
      </c>
      <c r="H262" s="65">
        <f t="shared" si="9"/>
        <v>44912</v>
      </c>
      <c r="I262" s="154">
        <f>_xlfn.XLOOKUP(Table5[[#This Row],[Month Year]],'Modelling New'!D:D,'Modelling New'!N:N)</f>
        <v>10.507</v>
      </c>
      <c r="J262" s="9" t="str">
        <f>IFERROR(Inv_SY!J263/Inv_SY!$P263-1,"")</f>
        <v/>
      </c>
      <c r="K262" s="9" t="str">
        <f>IFERROR(Inv_SY!K263/Inv_SY!$P263-1,"")</f>
        <v/>
      </c>
      <c r="L262" s="9" t="str">
        <f>IFERROR(Inv_SY!L263/Inv_SY!$P263-1,"")</f>
        <v/>
      </c>
      <c r="M262" s="9" t="str">
        <f>IFERROR(Inv_SY!M263/Inv_SY!$P263-1,"")</f>
        <v/>
      </c>
      <c r="N262" s="9" t="str">
        <f>IFERROR(Inv_SY!N263/Inv_SY!$P263-1,"")</f>
        <v/>
      </c>
      <c r="O262" s="9" t="str">
        <f>IFERROR(Inv_SY!O263/Inv_SY!$P263-1,"")</f>
        <v/>
      </c>
      <c r="P262" s="9" t="str">
        <f>IFERROR(Inv_SY!J263/Inv_SY!$Q263-1,"")</f>
        <v/>
      </c>
      <c r="Q262" s="9" t="str">
        <f>IFERROR(Inv_SY!K263/Inv_SY!$Q263-1,"")</f>
        <v/>
      </c>
      <c r="R262" s="9" t="str">
        <f>IFERROR(Inv_SY!L263/Inv_SY!$Q263-1,"")</f>
        <v/>
      </c>
      <c r="S262" s="9" t="str">
        <f>IFERROR(Inv_SY!M263/Inv_SY!$Q263-1,"")</f>
        <v/>
      </c>
      <c r="T262" s="9" t="str">
        <f>IFERROR(Inv_SY!N263/Inv_SY!$Q263-1,"")</f>
        <v/>
      </c>
      <c r="U262" s="52" t="str">
        <f>IFERROR(Inv_SY!O263/Inv_SY!$Q263-1,"")</f>
        <v/>
      </c>
    </row>
    <row r="263" spans="1:21">
      <c r="A263" s="66" t="s">
        <v>208</v>
      </c>
      <c r="B263" s="66">
        <v>4</v>
      </c>
      <c r="C263" s="66">
        <v>2022</v>
      </c>
      <c r="D263" s="66" t="s">
        <v>209</v>
      </c>
      <c r="E263" s="66" t="s">
        <v>209</v>
      </c>
      <c r="F263" s="70">
        <v>44896</v>
      </c>
      <c r="G263" s="66">
        <f t="shared" si="8"/>
        <v>31</v>
      </c>
      <c r="H263" s="68">
        <f t="shared" si="9"/>
        <v>44913</v>
      </c>
      <c r="I263" s="155">
        <f>_xlfn.XLOOKUP(Table5[[#This Row],[Month Year]],'Modelling New'!D:D,'Modelling New'!N:N)</f>
        <v>10.507</v>
      </c>
      <c r="J263" s="9" t="str">
        <f>IFERROR(Inv_SY!J264/Inv_SY!$P264-1,"")</f>
        <v/>
      </c>
      <c r="K263" s="9" t="str">
        <f>IFERROR(Inv_SY!K264/Inv_SY!$P264-1,"")</f>
        <v/>
      </c>
      <c r="L263" s="9" t="str">
        <f>IFERROR(Inv_SY!L264/Inv_SY!$P264-1,"")</f>
        <v/>
      </c>
      <c r="M263" s="9" t="str">
        <f>IFERROR(Inv_SY!M264/Inv_SY!$P264-1,"")</f>
        <v/>
      </c>
      <c r="N263" s="9" t="str">
        <f>IFERROR(Inv_SY!N264/Inv_SY!$P264-1,"")</f>
        <v/>
      </c>
      <c r="O263" s="9" t="str">
        <f>IFERROR(Inv_SY!O264/Inv_SY!$P264-1,"")</f>
        <v/>
      </c>
      <c r="P263" s="9" t="str">
        <f>IFERROR(Inv_SY!J264/Inv_SY!$Q264-1,"")</f>
        <v/>
      </c>
      <c r="Q263" s="9" t="str">
        <f>IFERROR(Inv_SY!K264/Inv_SY!$Q264-1,"")</f>
        <v/>
      </c>
      <c r="R263" s="9" t="str">
        <f>IFERROR(Inv_SY!L264/Inv_SY!$Q264-1,"")</f>
        <v/>
      </c>
      <c r="S263" s="9" t="str">
        <f>IFERROR(Inv_SY!M264/Inv_SY!$Q264-1,"")</f>
        <v/>
      </c>
      <c r="T263" s="9" t="str">
        <f>IFERROR(Inv_SY!N264/Inv_SY!$Q264-1,"")</f>
        <v/>
      </c>
      <c r="U263" s="52" t="str">
        <f>IFERROR(Inv_SY!O264/Inv_SY!$Q264-1,"")</f>
        <v/>
      </c>
    </row>
    <row r="264" spans="1:21">
      <c r="A264" s="63" t="s">
        <v>208</v>
      </c>
      <c r="B264" s="63">
        <v>4</v>
      </c>
      <c r="C264" s="63">
        <v>2022</v>
      </c>
      <c r="D264" s="63" t="s">
        <v>209</v>
      </c>
      <c r="E264" s="63" t="s">
        <v>209</v>
      </c>
      <c r="F264" s="69">
        <v>44896</v>
      </c>
      <c r="G264" s="63">
        <f t="shared" si="8"/>
        <v>31</v>
      </c>
      <c r="H264" s="65">
        <f t="shared" si="9"/>
        <v>44914</v>
      </c>
      <c r="I264" s="154">
        <f>_xlfn.XLOOKUP(Table5[[#This Row],[Month Year]],'Modelling New'!D:D,'Modelling New'!N:N)</f>
        <v>10.507</v>
      </c>
      <c r="J264" s="9" t="str">
        <f>IFERROR(Inv_SY!J265/Inv_SY!$P265-1,"")</f>
        <v/>
      </c>
      <c r="K264" s="9" t="str">
        <f>IFERROR(Inv_SY!K265/Inv_SY!$P265-1,"")</f>
        <v/>
      </c>
      <c r="L264" s="9" t="str">
        <f>IFERROR(Inv_SY!L265/Inv_SY!$P265-1,"")</f>
        <v/>
      </c>
      <c r="M264" s="9" t="str">
        <f>IFERROR(Inv_SY!M265/Inv_SY!$P265-1,"")</f>
        <v/>
      </c>
      <c r="N264" s="9" t="str">
        <f>IFERROR(Inv_SY!N265/Inv_SY!$P265-1,"")</f>
        <v/>
      </c>
      <c r="O264" s="9" t="str">
        <f>IFERROR(Inv_SY!O265/Inv_SY!$P265-1,"")</f>
        <v/>
      </c>
      <c r="P264" s="9" t="str">
        <f>IFERROR(Inv_SY!J265/Inv_SY!$Q265-1,"")</f>
        <v/>
      </c>
      <c r="Q264" s="9" t="str">
        <f>IFERROR(Inv_SY!K265/Inv_SY!$Q265-1,"")</f>
        <v/>
      </c>
      <c r="R264" s="9" t="str">
        <f>IFERROR(Inv_SY!L265/Inv_SY!$Q265-1,"")</f>
        <v/>
      </c>
      <c r="S264" s="9" t="str">
        <f>IFERROR(Inv_SY!M265/Inv_SY!$Q265-1,"")</f>
        <v/>
      </c>
      <c r="T264" s="9" t="str">
        <f>IFERROR(Inv_SY!N265/Inv_SY!$Q265-1,"")</f>
        <v/>
      </c>
      <c r="U264" s="52" t="str">
        <f>IFERROR(Inv_SY!O265/Inv_SY!$Q265-1,"")</f>
        <v/>
      </c>
    </row>
    <row r="265" spans="1:21">
      <c r="A265" s="66" t="s">
        <v>208</v>
      </c>
      <c r="B265" s="66">
        <v>4</v>
      </c>
      <c r="C265" s="66">
        <v>2022</v>
      </c>
      <c r="D265" s="66" t="s">
        <v>209</v>
      </c>
      <c r="E265" s="66" t="s">
        <v>209</v>
      </c>
      <c r="F265" s="70">
        <v>44896</v>
      </c>
      <c r="G265" s="66">
        <f t="shared" si="8"/>
        <v>31</v>
      </c>
      <c r="H265" s="68">
        <f t="shared" si="9"/>
        <v>44915</v>
      </c>
      <c r="I265" s="155">
        <f>_xlfn.XLOOKUP(Table5[[#This Row],[Month Year]],'Modelling New'!D:D,'Modelling New'!N:N)</f>
        <v>10.507</v>
      </c>
      <c r="J265" s="9" t="str">
        <f>IFERROR(Inv_SY!J266/Inv_SY!$P266-1,"")</f>
        <v/>
      </c>
      <c r="K265" s="9" t="str">
        <f>IFERROR(Inv_SY!K266/Inv_SY!$P266-1,"")</f>
        <v/>
      </c>
      <c r="L265" s="9" t="str">
        <f>IFERROR(Inv_SY!L266/Inv_SY!$P266-1,"")</f>
        <v/>
      </c>
      <c r="M265" s="9" t="str">
        <f>IFERROR(Inv_SY!M266/Inv_SY!$P266-1,"")</f>
        <v/>
      </c>
      <c r="N265" s="9" t="str">
        <f>IFERROR(Inv_SY!N266/Inv_SY!$P266-1,"")</f>
        <v/>
      </c>
      <c r="O265" s="9" t="str">
        <f>IFERROR(Inv_SY!O266/Inv_SY!$P266-1,"")</f>
        <v/>
      </c>
      <c r="P265" s="9" t="str">
        <f>IFERROR(Inv_SY!J266/Inv_SY!$Q266-1,"")</f>
        <v/>
      </c>
      <c r="Q265" s="9" t="str">
        <f>IFERROR(Inv_SY!K266/Inv_SY!$Q266-1,"")</f>
        <v/>
      </c>
      <c r="R265" s="9" t="str">
        <f>IFERROR(Inv_SY!L266/Inv_SY!$Q266-1,"")</f>
        <v/>
      </c>
      <c r="S265" s="9" t="str">
        <f>IFERROR(Inv_SY!M266/Inv_SY!$Q266-1,"")</f>
        <v/>
      </c>
      <c r="T265" s="9" t="str">
        <f>IFERROR(Inv_SY!N266/Inv_SY!$Q266-1,"")</f>
        <v/>
      </c>
      <c r="U265" s="52" t="str">
        <f>IFERROR(Inv_SY!O266/Inv_SY!$Q266-1,"")</f>
        <v/>
      </c>
    </row>
    <row r="266" spans="1:21">
      <c r="A266" s="63" t="s">
        <v>208</v>
      </c>
      <c r="B266" s="63">
        <v>4</v>
      </c>
      <c r="C266" s="63">
        <v>2022</v>
      </c>
      <c r="D266" s="63" t="s">
        <v>209</v>
      </c>
      <c r="E266" s="63" t="s">
        <v>209</v>
      </c>
      <c r="F266" s="69">
        <v>44896</v>
      </c>
      <c r="G266" s="63">
        <f t="shared" si="8"/>
        <v>31</v>
      </c>
      <c r="H266" s="65">
        <f t="shared" si="9"/>
        <v>44916</v>
      </c>
      <c r="I266" s="154">
        <f>_xlfn.XLOOKUP(Table5[[#This Row],[Month Year]],'Modelling New'!D:D,'Modelling New'!N:N)</f>
        <v>10.507</v>
      </c>
      <c r="J266" s="9" t="str">
        <f>IFERROR(Inv_SY!J267/Inv_SY!$P267-1,"")</f>
        <v/>
      </c>
      <c r="K266" s="9" t="str">
        <f>IFERROR(Inv_SY!K267/Inv_SY!$P267-1,"")</f>
        <v/>
      </c>
      <c r="L266" s="9" t="str">
        <f>IFERROR(Inv_SY!L267/Inv_SY!$P267-1,"")</f>
        <v/>
      </c>
      <c r="M266" s="9" t="str">
        <f>IFERROR(Inv_SY!M267/Inv_SY!$P267-1,"")</f>
        <v/>
      </c>
      <c r="N266" s="9" t="str">
        <f>IFERROR(Inv_SY!N267/Inv_SY!$P267-1,"")</f>
        <v/>
      </c>
      <c r="O266" s="9" t="str">
        <f>IFERROR(Inv_SY!O267/Inv_SY!$P267-1,"")</f>
        <v/>
      </c>
      <c r="P266" s="9" t="str">
        <f>IFERROR(Inv_SY!J267/Inv_SY!$Q267-1,"")</f>
        <v/>
      </c>
      <c r="Q266" s="9" t="str">
        <f>IFERROR(Inv_SY!K267/Inv_SY!$Q267-1,"")</f>
        <v/>
      </c>
      <c r="R266" s="9" t="str">
        <f>IFERROR(Inv_SY!L267/Inv_SY!$Q267-1,"")</f>
        <v/>
      </c>
      <c r="S266" s="9" t="str">
        <f>IFERROR(Inv_SY!M267/Inv_SY!$Q267-1,"")</f>
        <v/>
      </c>
      <c r="T266" s="9" t="str">
        <f>IFERROR(Inv_SY!N267/Inv_SY!$Q267-1,"")</f>
        <v/>
      </c>
      <c r="U266" s="52" t="str">
        <f>IFERROR(Inv_SY!O267/Inv_SY!$Q267-1,"")</f>
        <v/>
      </c>
    </row>
    <row r="267" spans="1:21">
      <c r="A267" s="66" t="s">
        <v>208</v>
      </c>
      <c r="B267" s="66">
        <v>4</v>
      </c>
      <c r="C267" s="66">
        <v>2022</v>
      </c>
      <c r="D267" s="66" t="s">
        <v>209</v>
      </c>
      <c r="E267" s="66" t="s">
        <v>209</v>
      </c>
      <c r="F267" s="70">
        <v>44896</v>
      </c>
      <c r="G267" s="66">
        <f t="shared" si="8"/>
        <v>31</v>
      </c>
      <c r="H267" s="68">
        <f t="shared" si="9"/>
        <v>44917</v>
      </c>
      <c r="I267" s="155">
        <f>_xlfn.XLOOKUP(Table5[[#This Row],[Month Year]],'Modelling New'!D:D,'Modelling New'!N:N)</f>
        <v>10.507</v>
      </c>
      <c r="J267" s="9" t="str">
        <f>IFERROR(Inv_SY!J268/Inv_SY!$P268-1,"")</f>
        <v/>
      </c>
      <c r="K267" s="9" t="str">
        <f>IFERROR(Inv_SY!K268/Inv_SY!$P268-1,"")</f>
        <v/>
      </c>
      <c r="L267" s="9" t="str">
        <f>IFERROR(Inv_SY!L268/Inv_SY!$P268-1,"")</f>
        <v/>
      </c>
      <c r="M267" s="9" t="str">
        <f>IFERROR(Inv_SY!M268/Inv_SY!$P268-1,"")</f>
        <v/>
      </c>
      <c r="N267" s="9" t="str">
        <f>IFERROR(Inv_SY!N268/Inv_SY!$P268-1,"")</f>
        <v/>
      </c>
      <c r="O267" s="9" t="str">
        <f>IFERROR(Inv_SY!O268/Inv_SY!$P268-1,"")</f>
        <v/>
      </c>
      <c r="P267" s="9" t="str">
        <f>IFERROR(Inv_SY!J268/Inv_SY!$Q268-1,"")</f>
        <v/>
      </c>
      <c r="Q267" s="9" t="str">
        <f>IFERROR(Inv_SY!K268/Inv_SY!$Q268-1,"")</f>
        <v/>
      </c>
      <c r="R267" s="9" t="str">
        <f>IFERROR(Inv_SY!L268/Inv_SY!$Q268-1,"")</f>
        <v/>
      </c>
      <c r="S267" s="9" t="str">
        <f>IFERROR(Inv_SY!M268/Inv_SY!$Q268-1,"")</f>
        <v/>
      </c>
      <c r="T267" s="9" t="str">
        <f>IFERROR(Inv_SY!N268/Inv_SY!$Q268-1,"")</f>
        <v/>
      </c>
      <c r="U267" s="52" t="str">
        <f>IFERROR(Inv_SY!O268/Inv_SY!$Q268-1,"")</f>
        <v/>
      </c>
    </row>
    <row r="268" spans="1:21">
      <c r="A268" s="63" t="s">
        <v>208</v>
      </c>
      <c r="B268" s="63">
        <v>4</v>
      </c>
      <c r="C268" s="63">
        <v>2022</v>
      </c>
      <c r="D268" s="63" t="s">
        <v>209</v>
      </c>
      <c r="E268" s="63" t="s">
        <v>209</v>
      </c>
      <c r="F268" s="69">
        <v>44896</v>
      </c>
      <c r="G268" s="63">
        <f t="shared" si="8"/>
        <v>31</v>
      </c>
      <c r="H268" s="65">
        <f t="shared" si="9"/>
        <v>44918</v>
      </c>
      <c r="I268" s="154">
        <f>_xlfn.XLOOKUP(Table5[[#This Row],[Month Year]],'Modelling New'!D:D,'Modelling New'!N:N)</f>
        <v>10.507</v>
      </c>
      <c r="J268" s="9" t="str">
        <f>IFERROR(Inv_SY!J269/Inv_SY!$P269-1,"")</f>
        <v/>
      </c>
      <c r="K268" s="9" t="str">
        <f>IFERROR(Inv_SY!K269/Inv_SY!$P269-1,"")</f>
        <v/>
      </c>
      <c r="L268" s="9" t="str">
        <f>IFERROR(Inv_SY!L269/Inv_SY!$P269-1,"")</f>
        <v/>
      </c>
      <c r="M268" s="9" t="str">
        <f>IFERROR(Inv_SY!M269/Inv_SY!$P269-1,"")</f>
        <v/>
      </c>
      <c r="N268" s="9" t="str">
        <f>IFERROR(Inv_SY!N269/Inv_SY!$P269-1,"")</f>
        <v/>
      </c>
      <c r="O268" s="9" t="str">
        <f>IFERROR(Inv_SY!O269/Inv_SY!$P269-1,"")</f>
        <v/>
      </c>
      <c r="P268" s="9" t="str">
        <f>IFERROR(Inv_SY!J269/Inv_SY!$Q269-1,"")</f>
        <v/>
      </c>
      <c r="Q268" s="9" t="str">
        <f>IFERROR(Inv_SY!K269/Inv_SY!$Q269-1,"")</f>
        <v/>
      </c>
      <c r="R268" s="9" t="str">
        <f>IFERROR(Inv_SY!L269/Inv_SY!$Q269-1,"")</f>
        <v/>
      </c>
      <c r="S268" s="9" t="str">
        <f>IFERROR(Inv_SY!M269/Inv_SY!$Q269-1,"")</f>
        <v/>
      </c>
      <c r="T268" s="9" t="str">
        <f>IFERROR(Inv_SY!N269/Inv_SY!$Q269-1,"")</f>
        <v/>
      </c>
      <c r="U268" s="52" t="str">
        <f>IFERROR(Inv_SY!O269/Inv_SY!$Q269-1,"")</f>
        <v/>
      </c>
    </row>
    <row r="269" spans="1:21">
      <c r="A269" s="66" t="s">
        <v>208</v>
      </c>
      <c r="B269" s="66">
        <v>4</v>
      </c>
      <c r="C269" s="66">
        <v>2022</v>
      </c>
      <c r="D269" s="66" t="s">
        <v>209</v>
      </c>
      <c r="E269" s="66" t="s">
        <v>209</v>
      </c>
      <c r="F269" s="70">
        <v>44896</v>
      </c>
      <c r="G269" s="66">
        <f t="shared" si="8"/>
        <v>31</v>
      </c>
      <c r="H269" s="68">
        <f t="shared" si="9"/>
        <v>44919</v>
      </c>
      <c r="I269" s="155">
        <f>_xlfn.XLOOKUP(Table5[[#This Row],[Month Year]],'Modelling New'!D:D,'Modelling New'!N:N)</f>
        <v>10.507</v>
      </c>
      <c r="J269" s="9" t="str">
        <f>IFERROR(Inv_SY!J270/Inv_SY!$P270-1,"")</f>
        <v/>
      </c>
      <c r="K269" s="9" t="str">
        <f>IFERROR(Inv_SY!K270/Inv_SY!$P270-1,"")</f>
        <v/>
      </c>
      <c r="L269" s="9" t="str">
        <f>IFERROR(Inv_SY!L270/Inv_SY!$P270-1,"")</f>
        <v/>
      </c>
      <c r="M269" s="9" t="str">
        <f>IFERROR(Inv_SY!M270/Inv_SY!$P270-1,"")</f>
        <v/>
      </c>
      <c r="N269" s="9" t="str">
        <f>IFERROR(Inv_SY!N270/Inv_SY!$P270-1,"")</f>
        <v/>
      </c>
      <c r="O269" s="9" t="str">
        <f>IFERROR(Inv_SY!O270/Inv_SY!$P270-1,"")</f>
        <v/>
      </c>
      <c r="P269" s="9" t="str">
        <f>IFERROR(Inv_SY!J270/Inv_SY!$Q270-1,"")</f>
        <v/>
      </c>
      <c r="Q269" s="9" t="str">
        <f>IFERROR(Inv_SY!K270/Inv_SY!$Q270-1,"")</f>
        <v/>
      </c>
      <c r="R269" s="9" t="str">
        <f>IFERROR(Inv_SY!L270/Inv_SY!$Q270-1,"")</f>
        <v/>
      </c>
      <c r="S269" s="9" t="str">
        <f>IFERROR(Inv_SY!M270/Inv_SY!$Q270-1,"")</f>
        <v/>
      </c>
      <c r="T269" s="9" t="str">
        <f>IFERROR(Inv_SY!N270/Inv_SY!$Q270-1,"")</f>
        <v/>
      </c>
      <c r="U269" s="52" t="str">
        <f>IFERROR(Inv_SY!O270/Inv_SY!$Q270-1,"")</f>
        <v/>
      </c>
    </row>
    <row r="270" spans="1:21">
      <c r="A270" s="63" t="s">
        <v>208</v>
      </c>
      <c r="B270" s="63">
        <v>4</v>
      </c>
      <c r="C270" s="63">
        <v>2022</v>
      </c>
      <c r="D270" s="63" t="s">
        <v>209</v>
      </c>
      <c r="E270" s="63" t="s">
        <v>209</v>
      </c>
      <c r="F270" s="69">
        <v>44896</v>
      </c>
      <c r="G270" s="63">
        <f t="shared" si="8"/>
        <v>31</v>
      </c>
      <c r="H270" s="65">
        <f t="shared" si="9"/>
        <v>44920</v>
      </c>
      <c r="I270" s="154">
        <f>_xlfn.XLOOKUP(Table5[[#This Row],[Month Year]],'Modelling New'!D:D,'Modelling New'!N:N)</f>
        <v>10.507</v>
      </c>
      <c r="J270" s="9" t="str">
        <f>IFERROR(Inv_SY!J271/Inv_SY!$P271-1,"")</f>
        <v/>
      </c>
      <c r="K270" s="9" t="str">
        <f>IFERROR(Inv_SY!K271/Inv_SY!$P271-1,"")</f>
        <v/>
      </c>
      <c r="L270" s="9" t="str">
        <f>IFERROR(Inv_SY!L271/Inv_SY!$P271-1,"")</f>
        <v/>
      </c>
      <c r="M270" s="9" t="str">
        <f>IFERROR(Inv_SY!M271/Inv_SY!$P271-1,"")</f>
        <v/>
      </c>
      <c r="N270" s="9" t="str">
        <f>IFERROR(Inv_SY!N271/Inv_SY!$P271-1,"")</f>
        <v/>
      </c>
      <c r="O270" s="9" t="str">
        <f>IFERROR(Inv_SY!O271/Inv_SY!$P271-1,"")</f>
        <v/>
      </c>
      <c r="P270" s="9" t="str">
        <f>IFERROR(Inv_SY!J271/Inv_SY!$Q271-1,"")</f>
        <v/>
      </c>
      <c r="Q270" s="9" t="str">
        <f>IFERROR(Inv_SY!K271/Inv_SY!$Q271-1,"")</f>
        <v/>
      </c>
      <c r="R270" s="9" t="str">
        <f>IFERROR(Inv_SY!L271/Inv_SY!$Q271-1,"")</f>
        <v/>
      </c>
      <c r="S270" s="9" t="str">
        <f>IFERROR(Inv_SY!M271/Inv_SY!$Q271-1,"")</f>
        <v/>
      </c>
      <c r="T270" s="9" t="str">
        <f>IFERROR(Inv_SY!N271/Inv_SY!$Q271-1,"")</f>
        <v/>
      </c>
      <c r="U270" s="52" t="str">
        <f>IFERROR(Inv_SY!O271/Inv_SY!$Q271-1,"")</f>
        <v/>
      </c>
    </row>
    <row r="271" spans="1:21">
      <c r="A271" s="66" t="s">
        <v>208</v>
      </c>
      <c r="B271" s="66">
        <v>4</v>
      </c>
      <c r="C271" s="66">
        <v>2022</v>
      </c>
      <c r="D271" s="66" t="s">
        <v>209</v>
      </c>
      <c r="E271" s="66" t="s">
        <v>209</v>
      </c>
      <c r="F271" s="70">
        <v>44896</v>
      </c>
      <c r="G271" s="66">
        <f t="shared" si="8"/>
        <v>31</v>
      </c>
      <c r="H271" s="68">
        <f t="shared" si="9"/>
        <v>44921</v>
      </c>
      <c r="I271" s="155">
        <f>_xlfn.XLOOKUP(Table5[[#This Row],[Month Year]],'Modelling New'!D:D,'Modelling New'!N:N)</f>
        <v>10.507</v>
      </c>
      <c r="J271" s="9" t="str">
        <f>IFERROR(Inv_SY!J272/Inv_SY!$P272-1,"")</f>
        <v/>
      </c>
      <c r="K271" s="9" t="str">
        <f>IFERROR(Inv_SY!K272/Inv_SY!$P272-1,"")</f>
        <v/>
      </c>
      <c r="L271" s="9" t="str">
        <f>IFERROR(Inv_SY!L272/Inv_SY!$P272-1,"")</f>
        <v/>
      </c>
      <c r="M271" s="9" t="str">
        <f>IFERROR(Inv_SY!M272/Inv_SY!$P272-1,"")</f>
        <v/>
      </c>
      <c r="N271" s="9" t="str">
        <f>IFERROR(Inv_SY!N272/Inv_SY!$P272-1,"")</f>
        <v/>
      </c>
      <c r="O271" s="9" t="str">
        <f>IFERROR(Inv_SY!O272/Inv_SY!$P272-1,"")</f>
        <v/>
      </c>
      <c r="P271" s="9" t="str">
        <f>IFERROR(Inv_SY!J272/Inv_SY!$Q272-1,"")</f>
        <v/>
      </c>
      <c r="Q271" s="9" t="str">
        <f>IFERROR(Inv_SY!K272/Inv_SY!$Q272-1,"")</f>
        <v/>
      </c>
      <c r="R271" s="9" t="str">
        <f>IFERROR(Inv_SY!L272/Inv_SY!$Q272-1,"")</f>
        <v/>
      </c>
      <c r="S271" s="9" t="str">
        <f>IFERROR(Inv_SY!M272/Inv_SY!$Q272-1,"")</f>
        <v/>
      </c>
      <c r="T271" s="9" t="str">
        <f>IFERROR(Inv_SY!N272/Inv_SY!$Q272-1,"")</f>
        <v/>
      </c>
      <c r="U271" s="52" t="str">
        <f>IFERROR(Inv_SY!O272/Inv_SY!$Q272-1,"")</f>
        <v/>
      </c>
    </row>
    <row r="272" spans="1:21">
      <c r="A272" s="63" t="s">
        <v>208</v>
      </c>
      <c r="B272" s="63">
        <v>4</v>
      </c>
      <c r="C272" s="63">
        <v>2022</v>
      </c>
      <c r="D272" s="63" t="s">
        <v>209</v>
      </c>
      <c r="E272" s="63" t="s">
        <v>209</v>
      </c>
      <c r="F272" s="69">
        <v>44896</v>
      </c>
      <c r="G272" s="63">
        <f t="shared" si="8"/>
        <v>31</v>
      </c>
      <c r="H272" s="65">
        <f t="shared" si="9"/>
        <v>44922</v>
      </c>
      <c r="I272" s="154">
        <f>_xlfn.XLOOKUP(Table5[[#This Row],[Month Year]],'Modelling New'!D:D,'Modelling New'!N:N)</f>
        <v>10.507</v>
      </c>
      <c r="J272" s="9" t="str">
        <f>IFERROR(Inv_SY!J273/Inv_SY!$P273-1,"")</f>
        <v/>
      </c>
      <c r="K272" s="9" t="str">
        <f>IFERROR(Inv_SY!K273/Inv_SY!$P273-1,"")</f>
        <v/>
      </c>
      <c r="L272" s="9" t="str">
        <f>IFERROR(Inv_SY!L273/Inv_SY!$P273-1,"")</f>
        <v/>
      </c>
      <c r="M272" s="9" t="str">
        <f>IFERROR(Inv_SY!M273/Inv_SY!$P273-1,"")</f>
        <v/>
      </c>
      <c r="N272" s="9" t="str">
        <f>IFERROR(Inv_SY!N273/Inv_SY!$P273-1,"")</f>
        <v/>
      </c>
      <c r="O272" s="9" t="str">
        <f>IFERROR(Inv_SY!O273/Inv_SY!$P273-1,"")</f>
        <v/>
      </c>
      <c r="P272" s="9" t="str">
        <f>IFERROR(Inv_SY!J273/Inv_SY!$Q273-1,"")</f>
        <v/>
      </c>
      <c r="Q272" s="9" t="str">
        <f>IFERROR(Inv_SY!K273/Inv_SY!$Q273-1,"")</f>
        <v/>
      </c>
      <c r="R272" s="9" t="str">
        <f>IFERROR(Inv_SY!L273/Inv_SY!$Q273-1,"")</f>
        <v/>
      </c>
      <c r="S272" s="9" t="str">
        <f>IFERROR(Inv_SY!M273/Inv_SY!$Q273-1,"")</f>
        <v/>
      </c>
      <c r="T272" s="9" t="str">
        <f>IFERROR(Inv_SY!N273/Inv_SY!$Q273-1,"")</f>
        <v/>
      </c>
      <c r="U272" s="52" t="str">
        <f>IFERROR(Inv_SY!O273/Inv_SY!$Q273-1,"")</f>
        <v/>
      </c>
    </row>
    <row r="273" spans="1:21">
      <c r="A273" s="66" t="s">
        <v>208</v>
      </c>
      <c r="B273" s="66">
        <v>4</v>
      </c>
      <c r="C273" s="66">
        <v>2022</v>
      </c>
      <c r="D273" s="66" t="s">
        <v>209</v>
      </c>
      <c r="E273" s="66" t="s">
        <v>209</v>
      </c>
      <c r="F273" s="70">
        <v>44896</v>
      </c>
      <c r="G273" s="66">
        <f t="shared" si="8"/>
        <v>31</v>
      </c>
      <c r="H273" s="68">
        <f t="shared" si="9"/>
        <v>44923</v>
      </c>
      <c r="I273" s="155">
        <f>_xlfn.XLOOKUP(Table5[[#This Row],[Month Year]],'Modelling New'!D:D,'Modelling New'!N:N)</f>
        <v>10.507</v>
      </c>
      <c r="J273" s="9" t="str">
        <f>IFERROR(Inv_SY!J274/Inv_SY!$P274-1,"")</f>
        <v/>
      </c>
      <c r="K273" s="9" t="str">
        <f>IFERROR(Inv_SY!K274/Inv_SY!$P274-1,"")</f>
        <v/>
      </c>
      <c r="L273" s="9" t="str">
        <f>IFERROR(Inv_SY!L274/Inv_SY!$P274-1,"")</f>
        <v/>
      </c>
      <c r="M273" s="9" t="str">
        <f>IFERROR(Inv_SY!M274/Inv_SY!$P274-1,"")</f>
        <v/>
      </c>
      <c r="N273" s="9" t="str">
        <f>IFERROR(Inv_SY!N274/Inv_SY!$P274-1,"")</f>
        <v/>
      </c>
      <c r="O273" s="9" t="str">
        <f>IFERROR(Inv_SY!O274/Inv_SY!$P274-1,"")</f>
        <v/>
      </c>
      <c r="P273" s="9" t="str">
        <f>IFERROR(Inv_SY!J274/Inv_SY!$Q274-1,"")</f>
        <v/>
      </c>
      <c r="Q273" s="9" t="str">
        <f>IFERROR(Inv_SY!K274/Inv_SY!$Q274-1,"")</f>
        <v/>
      </c>
      <c r="R273" s="9" t="str">
        <f>IFERROR(Inv_SY!L274/Inv_SY!$Q274-1,"")</f>
        <v/>
      </c>
      <c r="S273" s="9" t="str">
        <f>IFERROR(Inv_SY!M274/Inv_SY!$Q274-1,"")</f>
        <v/>
      </c>
      <c r="T273" s="9" t="str">
        <f>IFERROR(Inv_SY!N274/Inv_SY!$Q274-1,"")</f>
        <v/>
      </c>
      <c r="U273" s="52" t="str">
        <f>IFERROR(Inv_SY!O274/Inv_SY!$Q274-1,"")</f>
        <v/>
      </c>
    </row>
    <row r="274" spans="1:21">
      <c r="A274" s="63" t="s">
        <v>208</v>
      </c>
      <c r="B274" s="63">
        <v>4</v>
      </c>
      <c r="C274" s="63">
        <v>2022</v>
      </c>
      <c r="D274" s="63" t="s">
        <v>209</v>
      </c>
      <c r="E274" s="63" t="s">
        <v>209</v>
      </c>
      <c r="F274" s="69">
        <v>44896</v>
      </c>
      <c r="G274" s="63">
        <f t="shared" si="8"/>
        <v>31</v>
      </c>
      <c r="H274" s="65">
        <f t="shared" si="9"/>
        <v>44924</v>
      </c>
      <c r="I274" s="154">
        <f>_xlfn.XLOOKUP(Table5[[#This Row],[Month Year]],'Modelling New'!D:D,'Modelling New'!N:N)</f>
        <v>10.507</v>
      </c>
      <c r="J274" s="9" t="str">
        <f>IFERROR(Inv_SY!J275/Inv_SY!$P275-1,"")</f>
        <v/>
      </c>
      <c r="K274" s="9" t="str">
        <f>IFERROR(Inv_SY!K275/Inv_SY!$P275-1,"")</f>
        <v/>
      </c>
      <c r="L274" s="9" t="str">
        <f>IFERROR(Inv_SY!L275/Inv_SY!$P275-1,"")</f>
        <v/>
      </c>
      <c r="M274" s="9" t="str">
        <f>IFERROR(Inv_SY!M275/Inv_SY!$P275-1,"")</f>
        <v/>
      </c>
      <c r="N274" s="9" t="str">
        <f>IFERROR(Inv_SY!N275/Inv_SY!$P275-1,"")</f>
        <v/>
      </c>
      <c r="O274" s="9" t="str">
        <f>IFERROR(Inv_SY!O275/Inv_SY!$P275-1,"")</f>
        <v/>
      </c>
      <c r="P274" s="9" t="str">
        <f>IFERROR(Inv_SY!J275/Inv_SY!$Q275-1,"")</f>
        <v/>
      </c>
      <c r="Q274" s="9" t="str">
        <f>IFERROR(Inv_SY!K275/Inv_SY!$Q275-1,"")</f>
        <v/>
      </c>
      <c r="R274" s="9" t="str">
        <f>IFERROR(Inv_SY!L275/Inv_SY!$Q275-1,"")</f>
        <v/>
      </c>
      <c r="S274" s="9" t="str">
        <f>IFERROR(Inv_SY!M275/Inv_SY!$Q275-1,"")</f>
        <v/>
      </c>
      <c r="T274" s="9" t="str">
        <f>IFERROR(Inv_SY!N275/Inv_SY!$Q275-1,"")</f>
        <v/>
      </c>
      <c r="U274" s="52" t="str">
        <f>IFERROR(Inv_SY!O275/Inv_SY!$Q275-1,"")</f>
        <v/>
      </c>
    </row>
    <row r="275" spans="1:21">
      <c r="A275" s="66" t="s">
        <v>208</v>
      </c>
      <c r="B275" s="66">
        <v>4</v>
      </c>
      <c r="C275" s="66">
        <v>2022</v>
      </c>
      <c r="D275" s="66" t="s">
        <v>209</v>
      </c>
      <c r="E275" s="66" t="s">
        <v>209</v>
      </c>
      <c r="F275" s="70">
        <v>44896</v>
      </c>
      <c r="G275" s="66">
        <f t="shared" si="8"/>
        <v>31</v>
      </c>
      <c r="H275" s="68">
        <f t="shared" si="9"/>
        <v>44925</v>
      </c>
      <c r="I275" s="155">
        <f>_xlfn.XLOOKUP(Table5[[#This Row],[Month Year]],'Modelling New'!D:D,'Modelling New'!N:N)</f>
        <v>10.507</v>
      </c>
      <c r="J275" s="9" t="str">
        <f>IFERROR(Inv_SY!J276/Inv_SY!$P276-1,"")</f>
        <v/>
      </c>
      <c r="K275" s="9" t="str">
        <f>IFERROR(Inv_SY!K276/Inv_SY!$P276-1,"")</f>
        <v/>
      </c>
      <c r="L275" s="9" t="str">
        <f>IFERROR(Inv_SY!L276/Inv_SY!$P276-1,"")</f>
        <v/>
      </c>
      <c r="M275" s="9" t="str">
        <f>IFERROR(Inv_SY!M276/Inv_SY!$P276-1,"")</f>
        <v/>
      </c>
      <c r="N275" s="9" t="str">
        <f>IFERROR(Inv_SY!N276/Inv_SY!$P276-1,"")</f>
        <v/>
      </c>
      <c r="O275" s="9" t="str">
        <f>IFERROR(Inv_SY!O276/Inv_SY!$P276-1,"")</f>
        <v/>
      </c>
      <c r="P275" s="9" t="str">
        <f>IFERROR(Inv_SY!J276/Inv_SY!$Q276-1,"")</f>
        <v/>
      </c>
      <c r="Q275" s="9" t="str">
        <f>IFERROR(Inv_SY!K276/Inv_SY!$Q276-1,"")</f>
        <v/>
      </c>
      <c r="R275" s="9" t="str">
        <f>IFERROR(Inv_SY!L276/Inv_SY!$Q276-1,"")</f>
        <v/>
      </c>
      <c r="S275" s="9" t="str">
        <f>IFERROR(Inv_SY!M276/Inv_SY!$Q276-1,"")</f>
        <v/>
      </c>
      <c r="T275" s="9" t="str">
        <f>IFERROR(Inv_SY!N276/Inv_SY!$Q276-1,"")</f>
        <v/>
      </c>
      <c r="U275" s="52" t="str">
        <f>IFERROR(Inv_SY!O276/Inv_SY!$Q276-1,"")</f>
        <v/>
      </c>
    </row>
    <row r="276" spans="1:21">
      <c r="A276" s="63" t="s">
        <v>208</v>
      </c>
      <c r="B276" s="63">
        <v>4</v>
      </c>
      <c r="C276" s="63">
        <v>2022</v>
      </c>
      <c r="D276" s="63" t="s">
        <v>209</v>
      </c>
      <c r="E276" s="63" t="s">
        <v>209</v>
      </c>
      <c r="F276" s="69">
        <v>44896</v>
      </c>
      <c r="G276" s="63">
        <f t="shared" si="8"/>
        <v>31</v>
      </c>
      <c r="H276" s="65">
        <f t="shared" si="9"/>
        <v>44926</v>
      </c>
      <c r="I276" s="154">
        <f>_xlfn.XLOOKUP(Table5[[#This Row],[Month Year]],'Modelling New'!D:D,'Modelling New'!N:N)</f>
        <v>10.507</v>
      </c>
      <c r="J276" s="9" t="str">
        <f>IFERROR(Inv_SY!J277/Inv_SY!$P277-1,"")</f>
        <v/>
      </c>
      <c r="K276" s="9" t="str">
        <f>IFERROR(Inv_SY!K277/Inv_SY!$P277-1,"")</f>
        <v/>
      </c>
      <c r="L276" s="9" t="str">
        <f>IFERROR(Inv_SY!L277/Inv_SY!$P277-1,"")</f>
        <v/>
      </c>
      <c r="M276" s="9" t="str">
        <f>IFERROR(Inv_SY!M277/Inv_SY!$P277-1,"")</f>
        <v/>
      </c>
      <c r="N276" s="9" t="str">
        <f>IFERROR(Inv_SY!N277/Inv_SY!$P277-1,"")</f>
        <v/>
      </c>
      <c r="O276" s="9" t="str">
        <f>IFERROR(Inv_SY!O277/Inv_SY!$P277-1,"")</f>
        <v/>
      </c>
      <c r="P276" s="9" t="str">
        <f>IFERROR(Inv_SY!J277/Inv_SY!$Q277-1,"")</f>
        <v/>
      </c>
      <c r="Q276" s="9" t="str">
        <f>IFERROR(Inv_SY!K277/Inv_SY!$Q277-1,"")</f>
        <v/>
      </c>
      <c r="R276" s="9" t="str">
        <f>IFERROR(Inv_SY!L277/Inv_SY!$Q277-1,"")</f>
        <v/>
      </c>
      <c r="S276" s="9" t="str">
        <f>IFERROR(Inv_SY!M277/Inv_SY!$Q277-1,"")</f>
        <v/>
      </c>
      <c r="T276" s="9" t="str">
        <f>IFERROR(Inv_SY!N277/Inv_SY!$Q277-1,"")</f>
        <v/>
      </c>
      <c r="U276" s="52" t="str">
        <f>IFERROR(Inv_SY!O277/Inv_SY!$Q277-1,"")</f>
        <v/>
      </c>
    </row>
    <row r="277" spans="1:21">
      <c r="A277" s="66" t="s">
        <v>208</v>
      </c>
      <c r="B277" s="66">
        <v>4</v>
      </c>
      <c r="C277" s="66">
        <v>2023</v>
      </c>
      <c r="D277" s="66" t="s">
        <v>209</v>
      </c>
      <c r="E277" s="66" t="s">
        <v>209</v>
      </c>
      <c r="F277" s="70">
        <v>44927</v>
      </c>
      <c r="G277" s="66">
        <f t="shared" si="8"/>
        <v>31</v>
      </c>
      <c r="H277" s="68">
        <f t="shared" si="9"/>
        <v>44927</v>
      </c>
      <c r="I277" s="155">
        <f>_xlfn.XLOOKUP(Table5[[#This Row],[Month Year]],'Modelling New'!D:D,'Modelling New'!N:N)</f>
        <v>10.507</v>
      </c>
      <c r="J277" s="9" t="str">
        <f>IFERROR(Inv_SY!J278/Inv_SY!$P278-1,"")</f>
        <v/>
      </c>
      <c r="K277" s="9" t="str">
        <f>IFERROR(Inv_SY!K278/Inv_SY!$P278-1,"")</f>
        <v/>
      </c>
      <c r="L277" s="9" t="str">
        <f>IFERROR(Inv_SY!L278/Inv_SY!$P278-1,"")</f>
        <v/>
      </c>
      <c r="M277" s="9" t="str">
        <f>IFERROR(Inv_SY!M278/Inv_SY!$P278-1,"")</f>
        <v/>
      </c>
      <c r="N277" s="9" t="str">
        <f>IFERROR(Inv_SY!N278/Inv_SY!$P278-1,"")</f>
        <v/>
      </c>
      <c r="O277" s="9" t="str">
        <f>IFERROR(Inv_SY!O278/Inv_SY!$P278-1,"")</f>
        <v/>
      </c>
      <c r="P277" s="9" t="str">
        <f>IFERROR(Inv_SY!J278/Inv_SY!$Q278-1,"")</f>
        <v/>
      </c>
      <c r="Q277" s="9" t="str">
        <f>IFERROR(Inv_SY!K278/Inv_SY!$Q278-1,"")</f>
        <v/>
      </c>
      <c r="R277" s="9" t="str">
        <f>IFERROR(Inv_SY!L278/Inv_SY!$Q278-1,"")</f>
        <v/>
      </c>
      <c r="S277" s="9" t="str">
        <f>IFERROR(Inv_SY!M278/Inv_SY!$Q278-1,"")</f>
        <v/>
      </c>
      <c r="T277" s="9" t="str">
        <f>IFERROR(Inv_SY!N278/Inv_SY!$Q278-1,"")</f>
        <v/>
      </c>
      <c r="U277" s="52" t="str">
        <f>IFERROR(Inv_SY!O278/Inv_SY!$Q278-1,"")</f>
        <v/>
      </c>
    </row>
    <row r="278" spans="1:21">
      <c r="A278" s="63" t="s">
        <v>208</v>
      </c>
      <c r="B278" s="63">
        <v>4</v>
      </c>
      <c r="C278" s="66">
        <v>2023</v>
      </c>
      <c r="D278" s="63" t="s">
        <v>209</v>
      </c>
      <c r="E278" s="63" t="s">
        <v>209</v>
      </c>
      <c r="F278" s="69">
        <v>44927</v>
      </c>
      <c r="G278" s="63">
        <f t="shared" si="8"/>
        <v>31</v>
      </c>
      <c r="H278" s="65">
        <f t="shared" si="9"/>
        <v>44928</v>
      </c>
      <c r="I278" s="154">
        <f>_xlfn.XLOOKUP(Table5[[#This Row],[Month Year]],'Modelling New'!D:D,'Modelling New'!N:N)</f>
        <v>10.507</v>
      </c>
      <c r="J278" s="9" t="str">
        <f>IFERROR(Inv_SY!J279/Inv_SY!$P279-1,"")</f>
        <v/>
      </c>
      <c r="K278" s="9" t="str">
        <f>IFERROR(Inv_SY!K279/Inv_SY!$P279-1,"")</f>
        <v/>
      </c>
      <c r="L278" s="9" t="str">
        <f>IFERROR(Inv_SY!L279/Inv_SY!$P279-1,"")</f>
        <v/>
      </c>
      <c r="M278" s="9" t="str">
        <f>IFERROR(Inv_SY!M279/Inv_SY!$P279-1,"")</f>
        <v/>
      </c>
      <c r="N278" s="9" t="str">
        <f>IFERROR(Inv_SY!N279/Inv_SY!$P279-1,"")</f>
        <v/>
      </c>
      <c r="O278" s="9" t="str">
        <f>IFERROR(Inv_SY!O279/Inv_SY!$P279-1,"")</f>
        <v/>
      </c>
      <c r="P278" s="9" t="str">
        <f>IFERROR(Inv_SY!J279/Inv_SY!$Q279-1,"")</f>
        <v/>
      </c>
      <c r="Q278" s="9" t="str">
        <f>IFERROR(Inv_SY!K279/Inv_SY!$Q279-1,"")</f>
        <v/>
      </c>
      <c r="R278" s="9" t="str">
        <f>IFERROR(Inv_SY!L279/Inv_SY!$Q279-1,"")</f>
        <v/>
      </c>
      <c r="S278" s="9" t="str">
        <f>IFERROR(Inv_SY!M279/Inv_SY!$Q279-1,"")</f>
        <v/>
      </c>
      <c r="T278" s="9" t="str">
        <f>IFERROR(Inv_SY!N279/Inv_SY!$Q279-1,"")</f>
        <v/>
      </c>
      <c r="U278" s="52" t="str">
        <f>IFERROR(Inv_SY!O279/Inv_SY!$Q279-1,"")</f>
        <v/>
      </c>
    </row>
    <row r="279" spans="1:21">
      <c r="A279" s="66" t="s">
        <v>208</v>
      </c>
      <c r="B279" s="66">
        <v>4</v>
      </c>
      <c r="C279" s="66">
        <v>2023</v>
      </c>
      <c r="D279" s="66" t="s">
        <v>209</v>
      </c>
      <c r="E279" s="66" t="s">
        <v>209</v>
      </c>
      <c r="F279" s="70">
        <v>44927</v>
      </c>
      <c r="G279" s="66">
        <f t="shared" si="8"/>
        <v>31</v>
      </c>
      <c r="H279" s="68">
        <f t="shared" si="9"/>
        <v>44929</v>
      </c>
      <c r="I279" s="155">
        <f>_xlfn.XLOOKUP(Table5[[#This Row],[Month Year]],'Modelling New'!D:D,'Modelling New'!N:N)</f>
        <v>10.507</v>
      </c>
      <c r="J279" s="9" t="str">
        <f>IFERROR(Inv_SY!J280/Inv_SY!$P280-1,"")</f>
        <v/>
      </c>
      <c r="K279" s="9" t="str">
        <f>IFERROR(Inv_SY!K280/Inv_SY!$P280-1,"")</f>
        <v/>
      </c>
      <c r="L279" s="9" t="str">
        <f>IFERROR(Inv_SY!L280/Inv_SY!$P280-1,"")</f>
        <v/>
      </c>
      <c r="M279" s="9" t="str">
        <f>IFERROR(Inv_SY!M280/Inv_SY!$P280-1,"")</f>
        <v/>
      </c>
      <c r="N279" s="9" t="str">
        <f>IFERROR(Inv_SY!N280/Inv_SY!$P280-1,"")</f>
        <v/>
      </c>
      <c r="O279" s="9" t="str">
        <f>IFERROR(Inv_SY!O280/Inv_SY!$P280-1,"")</f>
        <v/>
      </c>
      <c r="P279" s="9" t="str">
        <f>IFERROR(Inv_SY!J280/Inv_SY!$Q280-1,"")</f>
        <v/>
      </c>
      <c r="Q279" s="9" t="str">
        <f>IFERROR(Inv_SY!K280/Inv_SY!$Q280-1,"")</f>
        <v/>
      </c>
      <c r="R279" s="9" t="str">
        <f>IFERROR(Inv_SY!L280/Inv_SY!$Q280-1,"")</f>
        <v/>
      </c>
      <c r="S279" s="9" t="str">
        <f>IFERROR(Inv_SY!M280/Inv_SY!$Q280-1,"")</f>
        <v/>
      </c>
      <c r="T279" s="9" t="str">
        <f>IFERROR(Inv_SY!N280/Inv_SY!$Q280-1,"")</f>
        <v/>
      </c>
      <c r="U279" s="52" t="str">
        <f>IFERROR(Inv_SY!O280/Inv_SY!$Q280-1,"")</f>
        <v/>
      </c>
    </row>
    <row r="280" spans="1:21">
      <c r="A280" s="63" t="s">
        <v>208</v>
      </c>
      <c r="B280" s="63">
        <v>4</v>
      </c>
      <c r="C280" s="66">
        <v>2023</v>
      </c>
      <c r="D280" s="63" t="s">
        <v>209</v>
      </c>
      <c r="E280" s="63" t="s">
        <v>209</v>
      </c>
      <c r="F280" s="69">
        <v>44927</v>
      </c>
      <c r="G280" s="63">
        <f t="shared" si="8"/>
        <v>31</v>
      </c>
      <c r="H280" s="65">
        <f t="shared" si="9"/>
        <v>44930</v>
      </c>
      <c r="I280" s="154">
        <f>_xlfn.XLOOKUP(Table5[[#This Row],[Month Year]],'Modelling New'!D:D,'Modelling New'!N:N)</f>
        <v>10.507</v>
      </c>
      <c r="J280" s="9" t="str">
        <f>IFERROR(Inv_SY!J281/Inv_SY!$P281-1,"")</f>
        <v/>
      </c>
      <c r="K280" s="9" t="str">
        <f>IFERROR(Inv_SY!K281/Inv_SY!$P281-1,"")</f>
        <v/>
      </c>
      <c r="L280" s="9" t="str">
        <f>IFERROR(Inv_SY!L281/Inv_SY!$P281-1,"")</f>
        <v/>
      </c>
      <c r="M280" s="9" t="str">
        <f>IFERROR(Inv_SY!M281/Inv_SY!$P281-1,"")</f>
        <v/>
      </c>
      <c r="N280" s="9" t="str">
        <f>IFERROR(Inv_SY!N281/Inv_SY!$P281-1,"")</f>
        <v/>
      </c>
      <c r="O280" s="9" t="str">
        <f>IFERROR(Inv_SY!O281/Inv_SY!$P281-1,"")</f>
        <v/>
      </c>
      <c r="P280" s="9" t="str">
        <f>IFERROR(Inv_SY!J281/Inv_SY!$Q281-1,"")</f>
        <v/>
      </c>
      <c r="Q280" s="9" t="str">
        <f>IFERROR(Inv_SY!K281/Inv_SY!$Q281-1,"")</f>
        <v/>
      </c>
      <c r="R280" s="9" t="str">
        <f>IFERROR(Inv_SY!L281/Inv_SY!$Q281-1,"")</f>
        <v/>
      </c>
      <c r="S280" s="9" t="str">
        <f>IFERROR(Inv_SY!M281/Inv_SY!$Q281-1,"")</f>
        <v/>
      </c>
      <c r="T280" s="9" t="str">
        <f>IFERROR(Inv_SY!N281/Inv_SY!$Q281-1,"")</f>
        <v/>
      </c>
      <c r="U280" s="52" t="str">
        <f>IFERROR(Inv_SY!O281/Inv_SY!$Q281-1,"")</f>
        <v/>
      </c>
    </row>
    <row r="281" spans="1:21">
      <c r="A281" s="66" t="s">
        <v>208</v>
      </c>
      <c r="B281" s="66">
        <v>4</v>
      </c>
      <c r="C281" s="66">
        <v>2023</v>
      </c>
      <c r="D281" s="66" t="s">
        <v>209</v>
      </c>
      <c r="E281" s="66" t="s">
        <v>209</v>
      </c>
      <c r="F281" s="70">
        <v>44927</v>
      </c>
      <c r="G281" s="66">
        <f t="shared" si="8"/>
        <v>31</v>
      </c>
      <c r="H281" s="68">
        <f t="shared" si="9"/>
        <v>44931</v>
      </c>
      <c r="I281" s="155">
        <f>_xlfn.XLOOKUP(Table5[[#This Row],[Month Year]],'Modelling New'!D:D,'Modelling New'!N:N)</f>
        <v>10.507</v>
      </c>
      <c r="J281" s="9" t="str">
        <f>IFERROR(Inv_SY!J282/Inv_SY!$P282-1,"")</f>
        <v/>
      </c>
      <c r="K281" s="9" t="str">
        <f>IFERROR(Inv_SY!K282/Inv_SY!$P282-1,"")</f>
        <v/>
      </c>
      <c r="L281" s="9" t="str">
        <f>IFERROR(Inv_SY!L282/Inv_SY!$P282-1,"")</f>
        <v/>
      </c>
      <c r="M281" s="9" t="str">
        <f>IFERROR(Inv_SY!M282/Inv_SY!$P282-1,"")</f>
        <v/>
      </c>
      <c r="N281" s="9" t="str">
        <f>IFERROR(Inv_SY!N282/Inv_SY!$P282-1,"")</f>
        <v/>
      </c>
      <c r="O281" s="9" t="str">
        <f>IFERROR(Inv_SY!O282/Inv_SY!$P282-1,"")</f>
        <v/>
      </c>
      <c r="P281" s="9" t="str">
        <f>IFERROR(Inv_SY!J282/Inv_SY!$Q282-1,"")</f>
        <v/>
      </c>
      <c r="Q281" s="9" t="str">
        <f>IFERROR(Inv_SY!K282/Inv_SY!$Q282-1,"")</f>
        <v/>
      </c>
      <c r="R281" s="9" t="str">
        <f>IFERROR(Inv_SY!L282/Inv_SY!$Q282-1,"")</f>
        <v/>
      </c>
      <c r="S281" s="9" t="str">
        <f>IFERROR(Inv_SY!M282/Inv_SY!$Q282-1,"")</f>
        <v/>
      </c>
      <c r="T281" s="9" t="str">
        <f>IFERROR(Inv_SY!N282/Inv_SY!$Q282-1,"")</f>
        <v/>
      </c>
      <c r="U281" s="52" t="str">
        <f>IFERROR(Inv_SY!O282/Inv_SY!$Q282-1,"")</f>
        <v/>
      </c>
    </row>
    <row r="282" spans="1:21">
      <c r="A282" s="63" t="s">
        <v>208</v>
      </c>
      <c r="B282" s="63">
        <v>4</v>
      </c>
      <c r="C282" s="66">
        <v>2023</v>
      </c>
      <c r="D282" s="63" t="s">
        <v>209</v>
      </c>
      <c r="E282" s="63" t="s">
        <v>209</v>
      </c>
      <c r="F282" s="69">
        <v>44927</v>
      </c>
      <c r="G282" s="63">
        <f t="shared" si="8"/>
        <v>31</v>
      </c>
      <c r="H282" s="65">
        <f t="shared" si="9"/>
        <v>44932</v>
      </c>
      <c r="I282" s="154">
        <f>_xlfn.XLOOKUP(Table5[[#This Row],[Month Year]],'Modelling New'!D:D,'Modelling New'!N:N)</f>
        <v>10.507</v>
      </c>
      <c r="J282" s="9" t="str">
        <f>IFERROR(Inv_SY!J283/Inv_SY!$P283-1,"")</f>
        <v/>
      </c>
      <c r="K282" s="9" t="str">
        <f>IFERROR(Inv_SY!K283/Inv_SY!$P283-1,"")</f>
        <v/>
      </c>
      <c r="L282" s="9" t="str">
        <f>IFERROR(Inv_SY!L283/Inv_SY!$P283-1,"")</f>
        <v/>
      </c>
      <c r="M282" s="9" t="str">
        <f>IFERROR(Inv_SY!M283/Inv_SY!$P283-1,"")</f>
        <v/>
      </c>
      <c r="N282" s="9" t="str">
        <f>IFERROR(Inv_SY!N283/Inv_SY!$P283-1,"")</f>
        <v/>
      </c>
      <c r="O282" s="9" t="str">
        <f>IFERROR(Inv_SY!O283/Inv_SY!$P283-1,"")</f>
        <v/>
      </c>
      <c r="P282" s="9" t="str">
        <f>IFERROR(Inv_SY!J283/Inv_SY!$Q283-1,"")</f>
        <v/>
      </c>
      <c r="Q282" s="9" t="str">
        <f>IFERROR(Inv_SY!K283/Inv_SY!$Q283-1,"")</f>
        <v/>
      </c>
      <c r="R282" s="9" t="str">
        <f>IFERROR(Inv_SY!L283/Inv_SY!$Q283-1,"")</f>
        <v/>
      </c>
      <c r="S282" s="9" t="str">
        <f>IFERROR(Inv_SY!M283/Inv_SY!$Q283-1,"")</f>
        <v/>
      </c>
      <c r="T282" s="9" t="str">
        <f>IFERROR(Inv_SY!N283/Inv_SY!$Q283-1,"")</f>
        <v/>
      </c>
      <c r="U282" s="52" t="str">
        <f>IFERROR(Inv_SY!O283/Inv_SY!$Q283-1,"")</f>
        <v/>
      </c>
    </row>
    <row r="283" spans="1:21">
      <c r="A283" s="66" t="s">
        <v>208</v>
      </c>
      <c r="B283" s="66">
        <v>4</v>
      </c>
      <c r="C283" s="66">
        <v>2023</v>
      </c>
      <c r="D283" s="66" t="s">
        <v>209</v>
      </c>
      <c r="E283" s="66" t="s">
        <v>209</v>
      </c>
      <c r="F283" s="70">
        <v>44927</v>
      </c>
      <c r="G283" s="66">
        <f t="shared" si="8"/>
        <v>31</v>
      </c>
      <c r="H283" s="68">
        <f t="shared" si="9"/>
        <v>44933</v>
      </c>
      <c r="I283" s="155">
        <f>_xlfn.XLOOKUP(Table5[[#This Row],[Month Year]],'Modelling New'!D:D,'Modelling New'!N:N)</f>
        <v>10.507</v>
      </c>
      <c r="J283" s="9" t="str">
        <f>IFERROR(Inv_SY!J284/Inv_SY!$P284-1,"")</f>
        <v/>
      </c>
      <c r="K283" s="9" t="str">
        <f>IFERROR(Inv_SY!K284/Inv_SY!$P284-1,"")</f>
        <v/>
      </c>
      <c r="L283" s="9" t="str">
        <f>IFERROR(Inv_SY!L284/Inv_SY!$P284-1,"")</f>
        <v/>
      </c>
      <c r="M283" s="9" t="str">
        <f>IFERROR(Inv_SY!M284/Inv_SY!$P284-1,"")</f>
        <v/>
      </c>
      <c r="N283" s="9" t="str">
        <f>IFERROR(Inv_SY!N284/Inv_SY!$P284-1,"")</f>
        <v/>
      </c>
      <c r="O283" s="9" t="str">
        <f>IFERROR(Inv_SY!O284/Inv_SY!$P284-1,"")</f>
        <v/>
      </c>
      <c r="P283" s="9" t="str">
        <f>IFERROR(Inv_SY!J284/Inv_SY!$Q284-1,"")</f>
        <v/>
      </c>
      <c r="Q283" s="9" t="str">
        <f>IFERROR(Inv_SY!K284/Inv_SY!$Q284-1,"")</f>
        <v/>
      </c>
      <c r="R283" s="9" t="str">
        <f>IFERROR(Inv_SY!L284/Inv_SY!$Q284-1,"")</f>
        <v/>
      </c>
      <c r="S283" s="9" t="str">
        <f>IFERROR(Inv_SY!M284/Inv_SY!$Q284-1,"")</f>
        <v/>
      </c>
      <c r="T283" s="9" t="str">
        <f>IFERROR(Inv_SY!N284/Inv_SY!$Q284-1,"")</f>
        <v/>
      </c>
      <c r="U283" s="52" t="str">
        <f>IFERROR(Inv_SY!O284/Inv_SY!$Q284-1,"")</f>
        <v/>
      </c>
    </row>
    <row r="284" spans="1:21">
      <c r="A284" s="63" t="s">
        <v>208</v>
      </c>
      <c r="B284" s="63">
        <v>4</v>
      </c>
      <c r="C284" s="66">
        <v>2023</v>
      </c>
      <c r="D284" s="63" t="s">
        <v>209</v>
      </c>
      <c r="E284" s="63" t="s">
        <v>209</v>
      </c>
      <c r="F284" s="69">
        <v>44927</v>
      </c>
      <c r="G284" s="63">
        <f t="shared" si="8"/>
        <v>31</v>
      </c>
      <c r="H284" s="65">
        <f t="shared" si="9"/>
        <v>44934</v>
      </c>
      <c r="I284" s="154">
        <f>_xlfn.XLOOKUP(Table5[[#This Row],[Month Year]],'Modelling New'!D:D,'Modelling New'!N:N)</f>
        <v>10.507</v>
      </c>
      <c r="J284" s="9" t="str">
        <f>IFERROR(Inv_SY!J285/Inv_SY!$P285-1,"")</f>
        <v/>
      </c>
      <c r="K284" s="9" t="str">
        <f>IFERROR(Inv_SY!K285/Inv_SY!$P285-1,"")</f>
        <v/>
      </c>
      <c r="L284" s="9" t="str">
        <f>IFERROR(Inv_SY!L285/Inv_SY!$P285-1,"")</f>
        <v/>
      </c>
      <c r="M284" s="9" t="str">
        <f>IFERROR(Inv_SY!M285/Inv_SY!$P285-1,"")</f>
        <v/>
      </c>
      <c r="N284" s="9" t="str">
        <f>IFERROR(Inv_SY!N285/Inv_SY!$P285-1,"")</f>
        <v/>
      </c>
      <c r="O284" s="9" t="str">
        <f>IFERROR(Inv_SY!O285/Inv_SY!$P285-1,"")</f>
        <v/>
      </c>
      <c r="P284" s="9" t="str">
        <f>IFERROR(Inv_SY!J285/Inv_SY!$Q285-1,"")</f>
        <v/>
      </c>
      <c r="Q284" s="9" t="str">
        <f>IFERROR(Inv_SY!K285/Inv_SY!$Q285-1,"")</f>
        <v/>
      </c>
      <c r="R284" s="9" t="str">
        <f>IFERROR(Inv_SY!L285/Inv_SY!$Q285-1,"")</f>
        <v/>
      </c>
      <c r="S284" s="9" t="str">
        <f>IFERROR(Inv_SY!M285/Inv_SY!$Q285-1,"")</f>
        <v/>
      </c>
      <c r="T284" s="9" t="str">
        <f>IFERROR(Inv_SY!N285/Inv_SY!$Q285-1,"")</f>
        <v/>
      </c>
      <c r="U284" s="52" t="str">
        <f>IFERROR(Inv_SY!O285/Inv_SY!$Q285-1,"")</f>
        <v/>
      </c>
    </row>
    <row r="285" spans="1:21">
      <c r="A285" s="66" t="s">
        <v>208</v>
      </c>
      <c r="B285" s="66">
        <v>4</v>
      </c>
      <c r="C285" s="66">
        <v>2023</v>
      </c>
      <c r="D285" s="66" t="s">
        <v>209</v>
      </c>
      <c r="E285" s="66" t="s">
        <v>209</v>
      </c>
      <c r="F285" s="70">
        <v>44927</v>
      </c>
      <c r="G285" s="66">
        <f t="shared" si="8"/>
        <v>31</v>
      </c>
      <c r="H285" s="68">
        <f t="shared" si="9"/>
        <v>44935</v>
      </c>
      <c r="I285" s="155">
        <f>_xlfn.XLOOKUP(Table5[[#This Row],[Month Year]],'Modelling New'!D:D,'Modelling New'!N:N)</f>
        <v>10.507</v>
      </c>
      <c r="J285" s="9" t="str">
        <f>IFERROR(Inv_SY!J286/Inv_SY!$P286-1,"")</f>
        <v/>
      </c>
      <c r="K285" s="9" t="str">
        <f>IFERROR(Inv_SY!K286/Inv_SY!$P286-1,"")</f>
        <v/>
      </c>
      <c r="L285" s="9" t="str">
        <f>IFERROR(Inv_SY!L286/Inv_SY!$P286-1,"")</f>
        <v/>
      </c>
      <c r="M285" s="9" t="str">
        <f>IFERROR(Inv_SY!M286/Inv_SY!$P286-1,"")</f>
        <v/>
      </c>
      <c r="N285" s="9" t="str">
        <f>IFERROR(Inv_SY!N286/Inv_SY!$P286-1,"")</f>
        <v/>
      </c>
      <c r="O285" s="9" t="str">
        <f>IFERROR(Inv_SY!O286/Inv_SY!$P286-1,"")</f>
        <v/>
      </c>
      <c r="P285" s="9" t="str">
        <f>IFERROR(Inv_SY!J286/Inv_SY!$Q286-1,"")</f>
        <v/>
      </c>
      <c r="Q285" s="9" t="str">
        <f>IFERROR(Inv_SY!K286/Inv_SY!$Q286-1,"")</f>
        <v/>
      </c>
      <c r="R285" s="9" t="str">
        <f>IFERROR(Inv_SY!L286/Inv_SY!$Q286-1,"")</f>
        <v/>
      </c>
      <c r="S285" s="9" t="str">
        <f>IFERROR(Inv_SY!M286/Inv_SY!$Q286-1,"")</f>
        <v/>
      </c>
      <c r="T285" s="9" t="str">
        <f>IFERROR(Inv_SY!N286/Inv_SY!$Q286-1,"")</f>
        <v/>
      </c>
      <c r="U285" s="52" t="str">
        <f>IFERROR(Inv_SY!O286/Inv_SY!$Q286-1,"")</f>
        <v/>
      </c>
    </row>
    <row r="286" spans="1:21">
      <c r="A286" s="63" t="s">
        <v>208</v>
      </c>
      <c r="B286" s="63">
        <v>4</v>
      </c>
      <c r="C286" s="66">
        <v>2023</v>
      </c>
      <c r="D286" s="63" t="s">
        <v>209</v>
      </c>
      <c r="E286" s="63" t="s">
        <v>209</v>
      </c>
      <c r="F286" s="69">
        <v>44927</v>
      </c>
      <c r="G286" s="63">
        <f t="shared" si="8"/>
        <v>31</v>
      </c>
      <c r="H286" s="65">
        <f t="shared" si="9"/>
        <v>44936</v>
      </c>
      <c r="I286" s="154">
        <f>_xlfn.XLOOKUP(Table5[[#This Row],[Month Year]],'Modelling New'!D:D,'Modelling New'!N:N)</f>
        <v>10.507</v>
      </c>
      <c r="J286" s="9" t="str">
        <f>IFERROR(Inv_SY!J287/Inv_SY!$P287-1,"")</f>
        <v/>
      </c>
      <c r="K286" s="9" t="str">
        <f>IFERROR(Inv_SY!K287/Inv_SY!$P287-1,"")</f>
        <v/>
      </c>
      <c r="L286" s="9" t="str">
        <f>IFERROR(Inv_SY!L287/Inv_SY!$P287-1,"")</f>
        <v/>
      </c>
      <c r="M286" s="9" t="str">
        <f>IFERROR(Inv_SY!M287/Inv_SY!$P287-1,"")</f>
        <v/>
      </c>
      <c r="N286" s="9" t="str">
        <f>IFERROR(Inv_SY!N287/Inv_SY!$P287-1,"")</f>
        <v/>
      </c>
      <c r="O286" s="9" t="str">
        <f>IFERROR(Inv_SY!O287/Inv_SY!$P287-1,"")</f>
        <v/>
      </c>
      <c r="P286" s="9" t="str">
        <f>IFERROR(Inv_SY!J287/Inv_SY!$Q287-1,"")</f>
        <v/>
      </c>
      <c r="Q286" s="9" t="str">
        <f>IFERROR(Inv_SY!K287/Inv_SY!$Q287-1,"")</f>
        <v/>
      </c>
      <c r="R286" s="9" t="str">
        <f>IFERROR(Inv_SY!L287/Inv_SY!$Q287-1,"")</f>
        <v/>
      </c>
      <c r="S286" s="9" t="str">
        <f>IFERROR(Inv_SY!M287/Inv_SY!$Q287-1,"")</f>
        <v/>
      </c>
      <c r="T286" s="9" t="str">
        <f>IFERROR(Inv_SY!N287/Inv_SY!$Q287-1,"")</f>
        <v/>
      </c>
      <c r="U286" s="52" t="str">
        <f>IFERROR(Inv_SY!O287/Inv_SY!$Q287-1,"")</f>
        <v/>
      </c>
    </row>
    <row r="287" spans="1:21">
      <c r="A287" s="66" t="s">
        <v>208</v>
      </c>
      <c r="B287" s="66">
        <v>4</v>
      </c>
      <c r="C287" s="66">
        <v>2023</v>
      </c>
      <c r="D287" s="66" t="s">
        <v>209</v>
      </c>
      <c r="E287" s="66" t="s">
        <v>209</v>
      </c>
      <c r="F287" s="70">
        <v>44927</v>
      </c>
      <c r="G287" s="66">
        <f t="shared" si="8"/>
        <v>31</v>
      </c>
      <c r="H287" s="68">
        <f t="shared" si="9"/>
        <v>44937</v>
      </c>
      <c r="I287" s="155">
        <f>_xlfn.XLOOKUP(Table5[[#This Row],[Month Year]],'Modelling New'!D:D,'Modelling New'!N:N)</f>
        <v>10.507</v>
      </c>
      <c r="J287" s="9" t="str">
        <f>IFERROR(Inv_SY!J288/Inv_SY!$P288-1,"")</f>
        <v/>
      </c>
      <c r="K287" s="9" t="str">
        <f>IFERROR(Inv_SY!K288/Inv_SY!$P288-1,"")</f>
        <v/>
      </c>
      <c r="L287" s="9" t="str">
        <f>IFERROR(Inv_SY!L288/Inv_SY!$P288-1,"")</f>
        <v/>
      </c>
      <c r="M287" s="9" t="str">
        <f>IFERROR(Inv_SY!M288/Inv_SY!$P288-1,"")</f>
        <v/>
      </c>
      <c r="N287" s="9" t="str">
        <f>IFERROR(Inv_SY!N288/Inv_SY!$P288-1,"")</f>
        <v/>
      </c>
      <c r="O287" s="9" t="str">
        <f>IFERROR(Inv_SY!O288/Inv_SY!$P288-1,"")</f>
        <v/>
      </c>
      <c r="P287" s="9" t="str">
        <f>IFERROR(Inv_SY!J288/Inv_SY!$Q288-1,"")</f>
        <v/>
      </c>
      <c r="Q287" s="9" t="str">
        <f>IFERROR(Inv_SY!K288/Inv_SY!$Q288-1,"")</f>
        <v/>
      </c>
      <c r="R287" s="9" t="str">
        <f>IFERROR(Inv_SY!L288/Inv_SY!$Q288-1,"")</f>
        <v/>
      </c>
      <c r="S287" s="9" t="str">
        <f>IFERROR(Inv_SY!M288/Inv_SY!$Q288-1,"")</f>
        <v/>
      </c>
      <c r="T287" s="9" t="str">
        <f>IFERROR(Inv_SY!N288/Inv_SY!$Q288-1,"")</f>
        <v/>
      </c>
      <c r="U287" s="52" t="str">
        <f>IFERROR(Inv_SY!O288/Inv_SY!$Q288-1,"")</f>
        <v/>
      </c>
    </row>
    <row r="288" spans="1:21">
      <c r="A288" s="63" t="s">
        <v>208</v>
      </c>
      <c r="B288" s="63">
        <v>4</v>
      </c>
      <c r="C288" s="66">
        <v>2023</v>
      </c>
      <c r="D288" s="63" t="s">
        <v>209</v>
      </c>
      <c r="E288" s="63" t="s">
        <v>209</v>
      </c>
      <c r="F288" s="69">
        <v>44927</v>
      </c>
      <c r="G288" s="63">
        <f t="shared" si="8"/>
        <v>31</v>
      </c>
      <c r="H288" s="65">
        <f t="shared" si="9"/>
        <v>44938</v>
      </c>
      <c r="I288" s="154">
        <f>_xlfn.XLOOKUP(Table5[[#This Row],[Month Year]],'Modelling New'!D:D,'Modelling New'!N:N)</f>
        <v>10.507</v>
      </c>
      <c r="J288" s="9" t="str">
        <f>IFERROR(Inv_SY!J289/Inv_SY!$P289-1,"")</f>
        <v/>
      </c>
      <c r="K288" s="9" t="str">
        <f>IFERROR(Inv_SY!K289/Inv_SY!$P289-1,"")</f>
        <v/>
      </c>
      <c r="L288" s="9" t="str">
        <f>IFERROR(Inv_SY!L289/Inv_SY!$P289-1,"")</f>
        <v/>
      </c>
      <c r="M288" s="9" t="str">
        <f>IFERROR(Inv_SY!M289/Inv_SY!$P289-1,"")</f>
        <v/>
      </c>
      <c r="N288" s="9" t="str">
        <f>IFERROR(Inv_SY!N289/Inv_SY!$P289-1,"")</f>
        <v/>
      </c>
      <c r="O288" s="9" t="str">
        <f>IFERROR(Inv_SY!O289/Inv_SY!$P289-1,"")</f>
        <v/>
      </c>
      <c r="P288" s="9" t="str">
        <f>IFERROR(Inv_SY!J289/Inv_SY!$Q289-1,"")</f>
        <v/>
      </c>
      <c r="Q288" s="9" t="str">
        <f>IFERROR(Inv_SY!K289/Inv_SY!$Q289-1,"")</f>
        <v/>
      </c>
      <c r="R288" s="9" t="str">
        <f>IFERROR(Inv_SY!L289/Inv_SY!$Q289-1,"")</f>
        <v/>
      </c>
      <c r="S288" s="9" t="str">
        <f>IFERROR(Inv_SY!M289/Inv_SY!$Q289-1,"")</f>
        <v/>
      </c>
      <c r="T288" s="9" t="str">
        <f>IFERROR(Inv_SY!N289/Inv_SY!$Q289-1,"")</f>
        <v/>
      </c>
      <c r="U288" s="52" t="str">
        <f>IFERROR(Inv_SY!O289/Inv_SY!$Q289-1,"")</f>
        <v/>
      </c>
    </row>
    <row r="289" spans="1:21">
      <c r="A289" s="66" t="s">
        <v>208</v>
      </c>
      <c r="B289" s="66">
        <v>4</v>
      </c>
      <c r="C289" s="66">
        <v>2023</v>
      </c>
      <c r="D289" s="66" t="s">
        <v>209</v>
      </c>
      <c r="E289" s="66" t="s">
        <v>209</v>
      </c>
      <c r="F289" s="70">
        <v>44927</v>
      </c>
      <c r="G289" s="66">
        <f t="shared" si="8"/>
        <v>31</v>
      </c>
      <c r="H289" s="68">
        <f t="shared" si="9"/>
        <v>44939</v>
      </c>
      <c r="I289" s="155">
        <f>_xlfn.XLOOKUP(Table5[[#This Row],[Month Year]],'Modelling New'!D:D,'Modelling New'!N:N)</f>
        <v>10.507</v>
      </c>
      <c r="J289" s="9" t="str">
        <f>IFERROR(Inv_SY!J290/Inv_SY!$P290-1,"")</f>
        <v/>
      </c>
      <c r="K289" s="9" t="str">
        <f>IFERROR(Inv_SY!K290/Inv_SY!$P290-1,"")</f>
        <v/>
      </c>
      <c r="L289" s="9" t="str">
        <f>IFERROR(Inv_SY!L290/Inv_SY!$P290-1,"")</f>
        <v/>
      </c>
      <c r="M289" s="9" t="str">
        <f>IFERROR(Inv_SY!M290/Inv_SY!$P290-1,"")</f>
        <v/>
      </c>
      <c r="N289" s="9" t="str">
        <f>IFERROR(Inv_SY!N290/Inv_SY!$P290-1,"")</f>
        <v/>
      </c>
      <c r="O289" s="9" t="str">
        <f>IFERROR(Inv_SY!O290/Inv_SY!$P290-1,"")</f>
        <v/>
      </c>
      <c r="P289" s="9" t="str">
        <f>IFERROR(Inv_SY!J290/Inv_SY!$Q290-1,"")</f>
        <v/>
      </c>
      <c r="Q289" s="9" t="str">
        <f>IFERROR(Inv_SY!K290/Inv_SY!$Q290-1,"")</f>
        <v/>
      </c>
      <c r="R289" s="9" t="str">
        <f>IFERROR(Inv_SY!L290/Inv_SY!$Q290-1,"")</f>
        <v/>
      </c>
      <c r="S289" s="9" t="str">
        <f>IFERROR(Inv_SY!M290/Inv_SY!$Q290-1,"")</f>
        <v/>
      </c>
      <c r="T289" s="9" t="str">
        <f>IFERROR(Inv_SY!N290/Inv_SY!$Q290-1,"")</f>
        <v/>
      </c>
      <c r="U289" s="52" t="str">
        <f>IFERROR(Inv_SY!O290/Inv_SY!$Q290-1,"")</f>
        <v/>
      </c>
    </row>
    <row r="290" spans="1:21">
      <c r="A290" s="63" t="s">
        <v>208</v>
      </c>
      <c r="B290" s="63">
        <v>4</v>
      </c>
      <c r="C290" s="66">
        <v>2023</v>
      </c>
      <c r="D290" s="63" t="s">
        <v>209</v>
      </c>
      <c r="E290" s="63" t="s">
        <v>209</v>
      </c>
      <c r="F290" s="69">
        <v>44927</v>
      </c>
      <c r="G290" s="63">
        <f t="shared" si="8"/>
        <v>31</v>
      </c>
      <c r="H290" s="65">
        <f t="shared" si="9"/>
        <v>44940</v>
      </c>
      <c r="I290" s="154">
        <f>_xlfn.XLOOKUP(Table5[[#This Row],[Month Year]],'Modelling New'!D:D,'Modelling New'!N:N)</f>
        <v>10.507</v>
      </c>
      <c r="J290" s="9" t="str">
        <f>IFERROR(Inv_SY!J291/Inv_SY!$P291-1,"")</f>
        <v/>
      </c>
      <c r="K290" s="9" t="str">
        <f>IFERROR(Inv_SY!K291/Inv_SY!$P291-1,"")</f>
        <v/>
      </c>
      <c r="L290" s="9" t="str">
        <f>IFERROR(Inv_SY!L291/Inv_SY!$P291-1,"")</f>
        <v/>
      </c>
      <c r="M290" s="9" t="str">
        <f>IFERROR(Inv_SY!M291/Inv_SY!$P291-1,"")</f>
        <v/>
      </c>
      <c r="N290" s="9" t="str">
        <f>IFERROR(Inv_SY!N291/Inv_SY!$P291-1,"")</f>
        <v/>
      </c>
      <c r="O290" s="9" t="str">
        <f>IFERROR(Inv_SY!O291/Inv_SY!$P291-1,"")</f>
        <v/>
      </c>
      <c r="P290" s="9" t="str">
        <f>IFERROR(Inv_SY!J291/Inv_SY!$Q291-1,"")</f>
        <v/>
      </c>
      <c r="Q290" s="9" t="str">
        <f>IFERROR(Inv_SY!K291/Inv_SY!$Q291-1,"")</f>
        <v/>
      </c>
      <c r="R290" s="9" t="str">
        <f>IFERROR(Inv_SY!L291/Inv_SY!$Q291-1,"")</f>
        <v/>
      </c>
      <c r="S290" s="9" t="str">
        <f>IFERROR(Inv_SY!M291/Inv_SY!$Q291-1,"")</f>
        <v/>
      </c>
      <c r="T290" s="9" t="str">
        <f>IFERROR(Inv_SY!N291/Inv_SY!$Q291-1,"")</f>
        <v/>
      </c>
      <c r="U290" s="52" t="str">
        <f>IFERROR(Inv_SY!O291/Inv_SY!$Q291-1,"")</f>
        <v/>
      </c>
    </row>
    <row r="291" spans="1:21">
      <c r="A291" s="66" t="s">
        <v>208</v>
      </c>
      <c r="B291" s="66">
        <v>4</v>
      </c>
      <c r="C291" s="66">
        <v>2023</v>
      </c>
      <c r="D291" s="66" t="s">
        <v>209</v>
      </c>
      <c r="E291" s="66" t="s">
        <v>209</v>
      </c>
      <c r="F291" s="70">
        <v>44927</v>
      </c>
      <c r="G291" s="66">
        <f t="shared" si="8"/>
        <v>31</v>
      </c>
      <c r="H291" s="68">
        <f t="shared" si="9"/>
        <v>44941</v>
      </c>
      <c r="I291" s="155">
        <f>_xlfn.XLOOKUP(Table5[[#This Row],[Month Year]],'Modelling New'!D:D,'Modelling New'!N:N)</f>
        <v>10.507</v>
      </c>
      <c r="J291" s="9" t="str">
        <f>IFERROR(Inv_SY!J292/Inv_SY!$P292-1,"")</f>
        <v/>
      </c>
      <c r="K291" s="9" t="str">
        <f>IFERROR(Inv_SY!K292/Inv_SY!$P292-1,"")</f>
        <v/>
      </c>
      <c r="L291" s="9" t="str">
        <f>IFERROR(Inv_SY!L292/Inv_SY!$P292-1,"")</f>
        <v/>
      </c>
      <c r="M291" s="9" t="str">
        <f>IFERROR(Inv_SY!M292/Inv_SY!$P292-1,"")</f>
        <v/>
      </c>
      <c r="N291" s="9" t="str">
        <f>IFERROR(Inv_SY!N292/Inv_SY!$P292-1,"")</f>
        <v/>
      </c>
      <c r="O291" s="9" t="str">
        <f>IFERROR(Inv_SY!O292/Inv_SY!$P292-1,"")</f>
        <v/>
      </c>
      <c r="P291" s="9" t="str">
        <f>IFERROR(Inv_SY!J292/Inv_SY!$Q292-1,"")</f>
        <v/>
      </c>
      <c r="Q291" s="9" t="str">
        <f>IFERROR(Inv_SY!K292/Inv_SY!$Q292-1,"")</f>
        <v/>
      </c>
      <c r="R291" s="9" t="str">
        <f>IFERROR(Inv_SY!L292/Inv_SY!$Q292-1,"")</f>
        <v/>
      </c>
      <c r="S291" s="9" t="str">
        <f>IFERROR(Inv_SY!M292/Inv_SY!$Q292-1,"")</f>
        <v/>
      </c>
      <c r="T291" s="9" t="str">
        <f>IFERROR(Inv_SY!N292/Inv_SY!$Q292-1,"")</f>
        <v/>
      </c>
      <c r="U291" s="52" t="str">
        <f>IFERROR(Inv_SY!O292/Inv_SY!$Q292-1,"")</f>
        <v/>
      </c>
    </row>
    <row r="292" spans="1:21">
      <c r="A292" s="63" t="s">
        <v>208</v>
      </c>
      <c r="B292" s="63">
        <v>4</v>
      </c>
      <c r="C292" s="66">
        <v>2023</v>
      </c>
      <c r="D292" s="63" t="s">
        <v>209</v>
      </c>
      <c r="E292" s="63" t="s">
        <v>209</v>
      </c>
      <c r="F292" s="69">
        <v>44927</v>
      </c>
      <c r="G292" s="63">
        <f t="shared" si="8"/>
        <v>31</v>
      </c>
      <c r="H292" s="65">
        <f t="shared" si="9"/>
        <v>44942</v>
      </c>
      <c r="I292" s="154">
        <f>_xlfn.XLOOKUP(Table5[[#This Row],[Month Year]],'Modelling New'!D:D,'Modelling New'!N:N)</f>
        <v>10.507</v>
      </c>
      <c r="J292" s="9" t="str">
        <f>IFERROR(Inv_SY!J293/Inv_SY!$P293-1,"")</f>
        <v/>
      </c>
      <c r="K292" s="9" t="str">
        <f>IFERROR(Inv_SY!K293/Inv_SY!$P293-1,"")</f>
        <v/>
      </c>
      <c r="L292" s="9" t="str">
        <f>IFERROR(Inv_SY!L293/Inv_SY!$P293-1,"")</f>
        <v/>
      </c>
      <c r="M292" s="9" t="str">
        <f>IFERROR(Inv_SY!M293/Inv_SY!$P293-1,"")</f>
        <v/>
      </c>
      <c r="N292" s="9" t="str">
        <f>IFERROR(Inv_SY!N293/Inv_SY!$P293-1,"")</f>
        <v/>
      </c>
      <c r="O292" s="9" t="str">
        <f>IFERROR(Inv_SY!O293/Inv_SY!$P293-1,"")</f>
        <v/>
      </c>
      <c r="P292" s="9" t="str">
        <f>IFERROR(Inv_SY!J293/Inv_SY!$Q293-1,"")</f>
        <v/>
      </c>
      <c r="Q292" s="9" t="str">
        <f>IFERROR(Inv_SY!K293/Inv_SY!$Q293-1,"")</f>
        <v/>
      </c>
      <c r="R292" s="9" t="str">
        <f>IFERROR(Inv_SY!L293/Inv_SY!$Q293-1,"")</f>
        <v/>
      </c>
      <c r="S292" s="9" t="str">
        <f>IFERROR(Inv_SY!M293/Inv_SY!$Q293-1,"")</f>
        <v/>
      </c>
      <c r="T292" s="9" t="str">
        <f>IFERROR(Inv_SY!N293/Inv_SY!$Q293-1,"")</f>
        <v/>
      </c>
      <c r="U292" s="52" t="str">
        <f>IFERROR(Inv_SY!O293/Inv_SY!$Q293-1,"")</f>
        <v/>
      </c>
    </row>
    <row r="293" spans="1:21">
      <c r="A293" s="66" t="s">
        <v>208</v>
      </c>
      <c r="B293" s="66">
        <v>4</v>
      </c>
      <c r="C293" s="66">
        <v>2023</v>
      </c>
      <c r="D293" s="66" t="s">
        <v>209</v>
      </c>
      <c r="E293" s="66" t="s">
        <v>209</v>
      </c>
      <c r="F293" s="70">
        <v>44927</v>
      </c>
      <c r="G293" s="66">
        <f t="shared" si="8"/>
        <v>31</v>
      </c>
      <c r="H293" s="68">
        <f t="shared" si="9"/>
        <v>44943</v>
      </c>
      <c r="I293" s="155">
        <f>_xlfn.XLOOKUP(Table5[[#This Row],[Month Year]],'Modelling New'!D:D,'Modelling New'!N:N)</f>
        <v>10.507</v>
      </c>
      <c r="J293" s="9" t="str">
        <f>IFERROR(Inv_SY!J294/Inv_SY!$P294-1,"")</f>
        <v/>
      </c>
      <c r="K293" s="9" t="str">
        <f>IFERROR(Inv_SY!K294/Inv_SY!$P294-1,"")</f>
        <v/>
      </c>
      <c r="L293" s="9" t="str">
        <f>IFERROR(Inv_SY!L294/Inv_SY!$P294-1,"")</f>
        <v/>
      </c>
      <c r="M293" s="9" t="str">
        <f>IFERROR(Inv_SY!M294/Inv_SY!$P294-1,"")</f>
        <v/>
      </c>
      <c r="N293" s="9" t="str">
        <f>IFERROR(Inv_SY!N294/Inv_SY!$P294-1,"")</f>
        <v/>
      </c>
      <c r="O293" s="9" t="str">
        <f>IFERROR(Inv_SY!O294/Inv_SY!$P294-1,"")</f>
        <v/>
      </c>
      <c r="P293" s="9" t="str">
        <f>IFERROR(Inv_SY!J294/Inv_SY!$Q294-1,"")</f>
        <v/>
      </c>
      <c r="Q293" s="9" t="str">
        <f>IFERROR(Inv_SY!K294/Inv_SY!$Q294-1,"")</f>
        <v/>
      </c>
      <c r="R293" s="9" t="str">
        <f>IFERROR(Inv_SY!L294/Inv_SY!$Q294-1,"")</f>
        <v/>
      </c>
      <c r="S293" s="9" t="str">
        <f>IFERROR(Inv_SY!M294/Inv_SY!$Q294-1,"")</f>
        <v/>
      </c>
      <c r="T293" s="9" t="str">
        <f>IFERROR(Inv_SY!N294/Inv_SY!$Q294-1,"")</f>
        <v/>
      </c>
      <c r="U293" s="52" t="str">
        <f>IFERROR(Inv_SY!O294/Inv_SY!$Q294-1,"")</f>
        <v/>
      </c>
    </row>
    <row r="294" spans="1:21">
      <c r="A294" s="63" t="s">
        <v>208</v>
      </c>
      <c r="B294" s="63">
        <v>4</v>
      </c>
      <c r="C294" s="66">
        <v>2023</v>
      </c>
      <c r="D294" s="63" t="s">
        <v>209</v>
      </c>
      <c r="E294" s="63" t="s">
        <v>209</v>
      </c>
      <c r="F294" s="69">
        <v>44927</v>
      </c>
      <c r="G294" s="63">
        <f t="shared" si="8"/>
        <v>31</v>
      </c>
      <c r="H294" s="65">
        <f t="shared" si="9"/>
        <v>44944</v>
      </c>
      <c r="I294" s="154">
        <f>_xlfn.XLOOKUP(Table5[[#This Row],[Month Year]],'Modelling New'!D:D,'Modelling New'!N:N)</f>
        <v>10.507</v>
      </c>
      <c r="J294" s="9" t="str">
        <f>IFERROR(Inv_SY!J295/Inv_SY!$P295-1,"")</f>
        <v/>
      </c>
      <c r="K294" s="9" t="str">
        <f>IFERROR(Inv_SY!K295/Inv_SY!$P295-1,"")</f>
        <v/>
      </c>
      <c r="L294" s="9" t="str">
        <f>IFERROR(Inv_SY!L295/Inv_SY!$P295-1,"")</f>
        <v/>
      </c>
      <c r="M294" s="9" t="str">
        <f>IFERROR(Inv_SY!M295/Inv_SY!$P295-1,"")</f>
        <v/>
      </c>
      <c r="N294" s="9" t="str">
        <f>IFERROR(Inv_SY!N295/Inv_SY!$P295-1,"")</f>
        <v/>
      </c>
      <c r="O294" s="9" t="str">
        <f>IFERROR(Inv_SY!O295/Inv_SY!$P295-1,"")</f>
        <v/>
      </c>
      <c r="P294" s="9" t="str">
        <f>IFERROR(Inv_SY!J295/Inv_SY!$Q295-1,"")</f>
        <v/>
      </c>
      <c r="Q294" s="9" t="str">
        <f>IFERROR(Inv_SY!K295/Inv_SY!$Q295-1,"")</f>
        <v/>
      </c>
      <c r="R294" s="9" t="str">
        <f>IFERROR(Inv_SY!L295/Inv_SY!$Q295-1,"")</f>
        <v/>
      </c>
      <c r="S294" s="9" t="str">
        <f>IFERROR(Inv_SY!M295/Inv_SY!$Q295-1,"")</f>
        <v/>
      </c>
      <c r="T294" s="9" t="str">
        <f>IFERROR(Inv_SY!N295/Inv_SY!$Q295-1,"")</f>
        <v/>
      </c>
      <c r="U294" s="52" t="str">
        <f>IFERROR(Inv_SY!O295/Inv_SY!$Q295-1,"")</f>
        <v/>
      </c>
    </row>
    <row r="295" spans="1:21">
      <c r="A295" s="66" t="s">
        <v>208</v>
      </c>
      <c r="B295" s="66">
        <v>4</v>
      </c>
      <c r="C295" s="66">
        <v>2023</v>
      </c>
      <c r="D295" s="66" t="s">
        <v>209</v>
      </c>
      <c r="E295" s="66" t="s">
        <v>209</v>
      </c>
      <c r="F295" s="70">
        <v>44927</v>
      </c>
      <c r="G295" s="66">
        <f t="shared" si="8"/>
        <v>31</v>
      </c>
      <c r="H295" s="68">
        <f t="shared" si="9"/>
        <v>44945</v>
      </c>
      <c r="I295" s="155">
        <f>_xlfn.XLOOKUP(Table5[[#This Row],[Month Year]],'Modelling New'!D:D,'Modelling New'!N:N)</f>
        <v>10.507</v>
      </c>
      <c r="J295" s="9" t="str">
        <f>IFERROR(Inv_SY!J296/Inv_SY!$P296-1,"")</f>
        <v/>
      </c>
      <c r="K295" s="9" t="str">
        <f>IFERROR(Inv_SY!K296/Inv_SY!$P296-1,"")</f>
        <v/>
      </c>
      <c r="L295" s="9" t="str">
        <f>IFERROR(Inv_SY!L296/Inv_SY!$P296-1,"")</f>
        <v/>
      </c>
      <c r="M295" s="9" t="str">
        <f>IFERROR(Inv_SY!M296/Inv_SY!$P296-1,"")</f>
        <v/>
      </c>
      <c r="N295" s="9" t="str">
        <f>IFERROR(Inv_SY!N296/Inv_SY!$P296-1,"")</f>
        <v/>
      </c>
      <c r="O295" s="9" t="str">
        <f>IFERROR(Inv_SY!O296/Inv_SY!$P296-1,"")</f>
        <v/>
      </c>
      <c r="P295" s="9" t="str">
        <f>IFERROR(Inv_SY!J296/Inv_SY!$Q296-1,"")</f>
        <v/>
      </c>
      <c r="Q295" s="9" t="str">
        <f>IFERROR(Inv_SY!K296/Inv_SY!$Q296-1,"")</f>
        <v/>
      </c>
      <c r="R295" s="9" t="str">
        <f>IFERROR(Inv_SY!L296/Inv_SY!$Q296-1,"")</f>
        <v/>
      </c>
      <c r="S295" s="9" t="str">
        <f>IFERROR(Inv_SY!M296/Inv_SY!$Q296-1,"")</f>
        <v/>
      </c>
      <c r="T295" s="9" t="str">
        <f>IFERROR(Inv_SY!N296/Inv_SY!$Q296-1,"")</f>
        <v/>
      </c>
      <c r="U295" s="52" t="str">
        <f>IFERROR(Inv_SY!O296/Inv_SY!$Q296-1,"")</f>
        <v/>
      </c>
    </row>
    <row r="296" spans="1:21">
      <c r="A296" s="63" t="s">
        <v>208</v>
      </c>
      <c r="B296" s="63">
        <v>4</v>
      </c>
      <c r="C296" s="66">
        <v>2023</v>
      </c>
      <c r="D296" s="63" t="s">
        <v>209</v>
      </c>
      <c r="E296" s="63" t="s">
        <v>209</v>
      </c>
      <c r="F296" s="69">
        <v>44927</v>
      </c>
      <c r="G296" s="63">
        <f t="shared" si="8"/>
        <v>31</v>
      </c>
      <c r="H296" s="65">
        <f t="shared" si="9"/>
        <v>44946</v>
      </c>
      <c r="I296" s="154">
        <f>_xlfn.XLOOKUP(Table5[[#This Row],[Month Year]],'Modelling New'!D:D,'Modelling New'!N:N)</f>
        <v>10.507</v>
      </c>
      <c r="J296" s="9" t="str">
        <f>IFERROR(Inv_SY!J297/Inv_SY!$P297-1,"")</f>
        <v/>
      </c>
      <c r="K296" s="9" t="str">
        <f>IFERROR(Inv_SY!K297/Inv_SY!$P297-1,"")</f>
        <v/>
      </c>
      <c r="L296" s="9" t="str">
        <f>IFERROR(Inv_SY!L297/Inv_SY!$P297-1,"")</f>
        <v/>
      </c>
      <c r="M296" s="9" t="str">
        <f>IFERROR(Inv_SY!M297/Inv_SY!$P297-1,"")</f>
        <v/>
      </c>
      <c r="N296" s="9" t="str">
        <f>IFERROR(Inv_SY!N297/Inv_SY!$P297-1,"")</f>
        <v/>
      </c>
      <c r="O296" s="9" t="str">
        <f>IFERROR(Inv_SY!O297/Inv_SY!$P297-1,"")</f>
        <v/>
      </c>
      <c r="P296" s="9" t="str">
        <f>IFERROR(Inv_SY!J297/Inv_SY!$Q297-1,"")</f>
        <v/>
      </c>
      <c r="Q296" s="9" t="str">
        <f>IFERROR(Inv_SY!K297/Inv_SY!$Q297-1,"")</f>
        <v/>
      </c>
      <c r="R296" s="9" t="str">
        <f>IFERROR(Inv_SY!L297/Inv_SY!$Q297-1,"")</f>
        <v/>
      </c>
      <c r="S296" s="9" t="str">
        <f>IFERROR(Inv_SY!M297/Inv_SY!$Q297-1,"")</f>
        <v/>
      </c>
      <c r="T296" s="9" t="str">
        <f>IFERROR(Inv_SY!N297/Inv_SY!$Q297-1,"")</f>
        <v/>
      </c>
      <c r="U296" s="52" t="str">
        <f>IFERROR(Inv_SY!O297/Inv_SY!$Q297-1,"")</f>
        <v/>
      </c>
    </row>
    <row r="297" spans="1:21">
      <c r="A297" s="66" t="s">
        <v>208</v>
      </c>
      <c r="B297" s="66">
        <v>4</v>
      </c>
      <c r="C297" s="66">
        <v>2023</v>
      </c>
      <c r="D297" s="66" t="s">
        <v>209</v>
      </c>
      <c r="E297" s="66" t="s">
        <v>209</v>
      </c>
      <c r="F297" s="70">
        <v>44927</v>
      </c>
      <c r="G297" s="66">
        <f t="shared" si="8"/>
        <v>31</v>
      </c>
      <c r="H297" s="68">
        <f t="shared" si="9"/>
        <v>44947</v>
      </c>
      <c r="I297" s="155">
        <f>_xlfn.XLOOKUP(Table5[[#This Row],[Month Year]],'Modelling New'!D:D,'Modelling New'!N:N)</f>
        <v>10.507</v>
      </c>
      <c r="J297" s="9" t="str">
        <f>IFERROR(Inv_SY!J298/Inv_SY!$P298-1,"")</f>
        <v/>
      </c>
      <c r="K297" s="9" t="str">
        <f>IFERROR(Inv_SY!K298/Inv_SY!$P298-1,"")</f>
        <v/>
      </c>
      <c r="L297" s="9" t="str">
        <f>IFERROR(Inv_SY!L298/Inv_SY!$P298-1,"")</f>
        <v/>
      </c>
      <c r="M297" s="9" t="str">
        <f>IFERROR(Inv_SY!M298/Inv_SY!$P298-1,"")</f>
        <v/>
      </c>
      <c r="N297" s="9" t="str">
        <f>IFERROR(Inv_SY!N298/Inv_SY!$P298-1,"")</f>
        <v/>
      </c>
      <c r="O297" s="9" t="str">
        <f>IFERROR(Inv_SY!O298/Inv_SY!$P298-1,"")</f>
        <v/>
      </c>
      <c r="P297" s="9" t="str">
        <f>IFERROR(Inv_SY!J298/Inv_SY!$Q298-1,"")</f>
        <v/>
      </c>
      <c r="Q297" s="9" t="str">
        <f>IFERROR(Inv_SY!K298/Inv_SY!$Q298-1,"")</f>
        <v/>
      </c>
      <c r="R297" s="9" t="str">
        <f>IFERROR(Inv_SY!L298/Inv_SY!$Q298-1,"")</f>
        <v/>
      </c>
      <c r="S297" s="9" t="str">
        <f>IFERROR(Inv_SY!M298/Inv_SY!$Q298-1,"")</f>
        <v/>
      </c>
      <c r="T297" s="9" t="str">
        <f>IFERROR(Inv_SY!N298/Inv_SY!$Q298-1,"")</f>
        <v/>
      </c>
      <c r="U297" s="52" t="str">
        <f>IFERROR(Inv_SY!O298/Inv_SY!$Q298-1,"")</f>
        <v/>
      </c>
    </row>
    <row r="298" spans="1:21">
      <c r="A298" s="63" t="s">
        <v>208</v>
      </c>
      <c r="B298" s="63">
        <v>4</v>
      </c>
      <c r="C298" s="66">
        <v>2023</v>
      </c>
      <c r="D298" s="63" t="s">
        <v>209</v>
      </c>
      <c r="E298" s="63" t="s">
        <v>209</v>
      </c>
      <c r="F298" s="69">
        <v>44927</v>
      </c>
      <c r="G298" s="63">
        <f t="shared" si="8"/>
        <v>31</v>
      </c>
      <c r="H298" s="65">
        <f t="shared" si="9"/>
        <v>44948</v>
      </c>
      <c r="I298" s="154">
        <f>_xlfn.XLOOKUP(Table5[[#This Row],[Month Year]],'Modelling New'!D:D,'Modelling New'!N:N)</f>
        <v>10.507</v>
      </c>
      <c r="J298" s="9" t="str">
        <f>IFERROR(Inv_SY!J299/Inv_SY!$P299-1,"")</f>
        <v/>
      </c>
      <c r="K298" s="9" t="str">
        <f>IFERROR(Inv_SY!K299/Inv_SY!$P299-1,"")</f>
        <v/>
      </c>
      <c r="L298" s="9" t="str">
        <f>IFERROR(Inv_SY!L299/Inv_SY!$P299-1,"")</f>
        <v/>
      </c>
      <c r="M298" s="9" t="str">
        <f>IFERROR(Inv_SY!M299/Inv_SY!$P299-1,"")</f>
        <v/>
      </c>
      <c r="N298" s="9" t="str">
        <f>IFERROR(Inv_SY!N299/Inv_SY!$P299-1,"")</f>
        <v/>
      </c>
      <c r="O298" s="9" t="str">
        <f>IFERROR(Inv_SY!O299/Inv_SY!$P299-1,"")</f>
        <v/>
      </c>
      <c r="P298" s="9" t="str">
        <f>IFERROR(Inv_SY!J299/Inv_SY!$Q299-1,"")</f>
        <v/>
      </c>
      <c r="Q298" s="9" t="str">
        <f>IFERROR(Inv_SY!K299/Inv_SY!$Q299-1,"")</f>
        <v/>
      </c>
      <c r="R298" s="9" t="str">
        <f>IFERROR(Inv_SY!L299/Inv_SY!$Q299-1,"")</f>
        <v/>
      </c>
      <c r="S298" s="9" t="str">
        <f>IFERROR(Inv_SY!M299/Inv_SY!$Q299-1,"")</f>
        <v/>
      </c>
      <c r="T298" s="9" t="str">
        <f>IFERROR(Inv_SY!N299/Inv_SY!$Q299-1,"")</f>
        <v/>
      </c>
      <c r="U298" s="52" t="str">
        <f>IFERROR(Inv_SY!O299/Inv_SY!$Q299-1,"")</f>
        <v/>
      </c>
    </row>
    <row r="299" spans="1:21">
      <c r="A299" s="66" t="s">
        <v>208</v>
      </c>
      <c r="B299" s="66">
        <v>4</v>
      </c>
      <c r="C299" s="66">
        <v>2023</v>
      </c>
      <c r="D299" s="66" t="s">
        <v>209</v>
      </c>
      <c r="E299" s="66" t="s">
        <v>209</v>
      </c>
      <c r="F299" s="70">
        <v>44927</v>
      </c>
      <c r="G299" s="66">
        <f t="shared" si="8"/>
        <v>31</v>
      </c>
      <c r="H299" s="68">
        <f t="shared" si="9"/>
        <v>44949</v>
      </c>
      <c r="I299" s="155">
        <f>_xlfn.XLOOKUP(Table5[[#This Row],[Month Year]],'Modelling New'!D:D,'Modelling New'!N:N)</f>
        <v>10.507</v>
      </c>
      <c r="J299" s="9" t="str">
        <f>IFERROR(Inv_SY!J300/Inv_SY!$P300-1,"")</f>
        <v/>
      </c>
      <c r="K299" s="9" t="str">
        <f>IFERROR(Inv_SY!K300/Inv_SY!$P300-1,"")</f>
        <v/>
      </c>
      <c r="L299" s="9" t="str">
        <f>IFERROR(Inv_SY!L300/Inv_SY!$P300-1,"")</f>
        <v/>
      </c>
      <c r="M299" s="9" t="str">
        <f>IFERROR(Inv_SY!M300/Inv_SY!$P300-1,"")</f>
        <v/>
      </c>
      <c r="N299" s="9" t="str">
        <f>IFERROR(Inv_SY!N300/Inv_SY!$P300-1,"")</f>
        <v/>
      </c>
      <c r="O299" s="9" t="str">
        <f>IFERROR(Inv_SY!O300/Inv_SY!$P300-1,"")</f>
        <v/>
      </c>
      <c r="P299" s="9" t="str">
        <f>IFERROR(Inv_SY!J300/Inv_SY!$Q300-1,"")</f>
        <v/>
      </c>
      <c r="Q299" s="9" t="str">
        <f>IFERROR(Inv_SY!K300/Inv_SY!$Q300-1,"")</f>
        <v/>
      </c>
      <c r="R299" s="9" t="str">
        <f>IFERROR(Inv_SY!L300/Inv_SY!$Q300-1,"")</f>
        <v/>
      </c>
      <c r="S299" s="9" t="str">
        <f>IFERROR(Inv_SY!M300/Inv_SY!$Q300-1,"")</f>
        <v/>
      </c>
      <c r="T299" s="9" t="str">
        <f>IFERROR(Inv_SY!N300/Inv_SY!$Q300-1,"")</f>
        <v/>
      </c>
      <c r="U299" s="52" t="str">
        <f>IFERROR(Inv_SY!O300/Inv_SY!$Q300-1,"")</f>
        <v/>
      </c>
    </row>
    <row r="300" spans="1:21">
      <c r="A300" s="63" t="s">
        <v>208</v>
      </c>
      <c r="B300" s="63">
        <v>4</v>
      </c>
      <c r="C300" s="66">
        <v>2023</v>
      </c>
      <c r="D300" s="63" t="s">
        <v>209</v>
      </c>
      <c r="E300" s="63" t="s">
        <v>209</v>
      </c>
      <c r="F300" s="69">
        <v>44927</v>
      </c>
      <c r="G300" s="63">
        <f t="shared" si="8"/>
        <v>31</v>
      </c>
      <c r="H300" s="65">
        <f t="shared" si="9"/>
        <v>44950</v>
      </c>
      <c r="I300" s="154">
        <f>_xlfn.XLOOKUP(Table5[[#This Row],[Month Year]],'Modelling New'!D:D,'Modelling New'!N:N)</f>
        <v>10.507</v>
      </c>
      <c r="J300" s="9" t="str">
        <f>IFERROR(Inv_SY!J301/Inv_SY!$P301-1,"")</f>
        <v/>
      </c>
      <c r="K300" s="9" t="str">
        <f>IFERROR(Inv_SY!K301/Inv_SY!$P301-1,"")</f>
        <v/>
      </c>
      <c r="L300" s="9" t="str">
        <f>IFERROR(Inv_SY!L301/Inv_SY!$P301-1,"")</f>
        <v/>
      </c>
      <c r="M300" s="9" t="str">
        <f>IFERROR(Inv_SY!M301/Inv_SY!$P301-1,"")</f>
        <v/>
      </c>
      <c r="N300" s="9" t="str">
        <f>IFERROR(Inv_SY!N301/Inv_SY!$P301-1,"")</f>
        <v/>
      </c>
      <c r="O300" s="9" t="str">
        <f>IFERROR(Inv_SY!O301/Inv_SY!$P301-1,"")</f>
        <v/>
      </c>
      <c r="P300" s="9" t="str">
        <f>IFERROR(Inv_SY!J301/Inv_SY!$Q301-1,"")</f>
        <v/>
      </c>
      <c r="Q300" s="9" t="str">
        <f>IFERROR(Inv_SY!K301/Inv_SY!$Q301-1,"")</f>
        <v/>
      </c>
      <c r="R300" s="9" t="str">
        <f>IFERROR(Inv_SY!L301/Inv_SY!$Q301-1,"")</f>
        <v/>
      </c>
      <c r="S300" s="9" t="str">
        <f>IFERROR(Inv_SY!M301/Inv_SY!$Q301-1,"")</f>
        <v/>
      </c>
      <c r="T300" s="9" t="str">
        <f>IFERROR(Inv_SY!N301/Inv_SY!$Q301-1,"")</f>
        <v/>
      </c>
      <c r="U300" s="52" t="str">
        <f>IFERROR(Inv_SY!O301/Inv_SY!$Q301-1,"")</f>
        <v/>
      </c>
    </row>
    <row r="301" spans="1:21">
      <c r="A301" s="66" t="s">
        <v>208</v>
      </c>
      <c r="B301" s="66">
        <v>4</v>
      </c>
      <c r="C301" s="66">
        <v>2023</v>
      </c>
      <c r="D301" s="66" t="s">
        <v>209</v>
      </c>
      <c r="E301" s="66" t="s">
        <v>209</v>
      </c>
      <c r="F301" s="70">
        <v>44927</v>
      </c>
      <c r="G301" s="66">
        <f t="shared" si="8"/>
        <v>31</v>
      </c>
      <c r="H301" s="68">
        <f t="shared" si="9"/>
        <v>44951</v>
      </c>
      <c r="I301" s="155">
        <f>_xlfn.XLOOKUP(Table5[[#This Row],[Month Year]],'Modelling New'!D:D,'Modelling New'!N:N)</f>
        <v>10.507</v>
      </c>
      <c r="J301" s="9" t="str">
        <f>IFERROR(Inv_SY!J302/Inv_SY!$P302-1,"")</f>
        <v/>
      </c>
      <c r="K301" s="9" t="str">
        <f>IFERROR(Inv_SY!K302/Inv_SY!$P302-1,"")</f>
        <v/>
      </c>
      <c r="L301" s="9" t="str">
        <f>IFERROR(Inv_SY!L302/Inv_SY!$P302-1,"")</f>
        <v/>
      </c>
      <c r="M301" s="9" t="str">
        <f>IFERROR(Inv_SY!M302/Inv_SY!$P302-1,"")</f>
        <v/>
      </c>
      <c r="N301" s="9" t="str">
        <f>IFERROR(Inv_SY!N302/Inv_SY!$P302-1,"")</f>
        <v/>
      </c>
      <c r="O301" s="9" t="str">
        <f>IFERROR(Inv_SY!O302/Inv_SY!$P302-1,"")</f>
        <v/>
      </c>
      <c r="P301" s="9" t="str">
        <f>IFERROR(Inv_SY!J302/Inv_SY!$Q302-1,"")</f>
        <v/>
      </c>
      <c r="Q301" s="9" t="str">
        <f>IFERROR(Inv_SY!K302/Inv_SY!$Q302-1,"")</f>
        <v/>
      </c>
      <c r="R301" s="9" t="str">
        <f>IFERROR(Inv_SY!L302/Inv_SY!$Q302-1,"")</f>
        <v/>
      </c>
      <c r="S301" s="9" t="str">
        <f>IFERROR(Inv_SY!M302/Inv_SY!$Q302-1,"")</f>
        <v/>
      </c>
      <c r="T301" s="9" t="str">
        <f>IFERROR(Inv_SY!N302/Inv_SY!$Q302-1,"")</f>
        <v/>
      </c>
      <c r="U301" s="52" t="str">
        <f>IFERROR(Inv_SY!O302/Inv_SY!$Q302-1,"")</f>
        <v/>
      </c>
    </row>
    <row r="302" spans="1:21">
      <c r="A302" s="63" t="s">
        <v>208</v>
      </c>
      <c r="B302" s="63">
        <v>4</v>
      </c>
      <c r="C302" s="66">
        <v>2023</v>
      </c>
      <c r="D302" s="63" t="s">
        <v>209</v>
      </c>
      <c r="E302" s="63" t="s">
        <v>209</v>
      </c>
      <c r="F302" s="69">
        <v>44927</v>
      </c>
      <c r="G302" s="63">
        <f t="shared" si="8"/>
        <v>31</v>
      </c>
      <c r="H302" s="65">
        <f t="shared" si="9"/>
        <v>44952</v>
      </c>
      <c r="I302" s="154">
        <f>_xlfn.XLOOKUP(Table5[[#This Row],[Month Year]],'Modelling New'!D:D,'Modelling New'!N:N)</f>
        <v>10.507</v>
      </c>
      <c r="J302" s="9" t="str">
        <f>IFERROR(Inv_SY!J303/Inv_SY!$P303-1,"")</f>
        <v/>
      </c>
      <c r="K302" s="9" t="str">
        <f>IFERROR(Inv_SY!K303/Inv_SY!$P303-1,"")</f>
        <v/>
      </c>
      <c r="L302" s="9" t="str">
        <f>IFERROR(Inv_SY!L303/Inv_SY!$P303-1,"")</f>
        <v/>
      </c>
      <c r="M302" s="9" t="str">
        <f>IFERROR(Inv_SY!M303/Inv_SY!$P303-1,"")</f>
        <v/>
      </c>
      <c r="N302" s="9" t="str">
        <f>IFERROR(Inv_SY!N303/Inv_SY!$P303-1,"")</f>
        <v/>
      </c>
      <c r="O302" s="9" t="str">
        <f>IFERROR(Inv_SY!O303/Inv_SY!$P303-1,"")</f>
        <v/>
      </c>
      <c r="P302" s="9" t="str">
        <f>IFERROR(Inv_SY!J303/Inv_SY!$Q303-1,"")</f>
        <v/>
      </c>
      <c r="Q302" s="9" t="str">
        <f>IFERROR(Inv_SY!K303/Inv_SY!$Q303-1,"")</f>
        <v/>
      </c>
      <c r="R302" s="9" t="str">
        <f>IFERROR(Inv_SY!L303/Inv_SY!$Q303-1,"")</f>
        <v/>
      </c>
      <c r="S302" s="9" t="str">
        <f>IFERROR(Inv_SY!M303/Inv_SY!$Q303-1,"")</f>
        <v/>
      </c>
      <c r="T302" s="9" t="str">
        <f>IFERROR(Inv_SY!N303/Inv_SY!$Q303-1,"")</f>
        <v/>
      </c>
      <c r="U302" s="52" t="str">
        <f>IFERROR(Inv_SY!O303/Inv_SY!$Q303-1,"")</f>
        <v/>
      </c>
    </row>
    <row r="303" spans="1:21">
      <c r="A303" s="66" t="s">
        <v>208</v>
      </c>
      <c r="B303" s="66">
        <v>4</v>
      </c>
      <c r="C303" s="66">
        <v>2023</v>
      </c>
      <c r="D303" s="66" t="s">
        <v>209</v>
      </c>
      <c r="E303" s="66" t="s">
        <v>209</v>
      </c>
      <c r="F303" s="70">
        <v>44927</v>
      </c>
      <c r="G303" s="66">
        <f t="shared" si="8"/>
        <v>31</v>
      </c>
      <c r="H303" s="68">
        <f t="shared" si="9"/>
        <v>44953</v>
      </c>
      <c r="I303" s="155">
        <f>_xlfn.XLOOKUP(Table5[[#This Row],[Month Year]],'Modelling New'!D:D,'Modelling New'!N:N)</f>
        <v>10.507</v>
      </c>
      <c r="J303" s="9" t="str">
        <f>IFERROR(Inv_SY!J304/Inv_SY!$P304-1,"")</f>
        <v/>
      </c>
      <c r="K303" s="9" t="str">
        <f>IFERROR(Inv_SY!K304/Inv_SY!$P304-1,"")</f>
        <v/>
      </c>
      <c r="L303" s="9" t="str">
        <f>IFERROR(Inv_SY!L304/Inv_SY!$P304-1,"")</f>
        <v/>
      </c>
      <c r="M303" s="9" t="str">
        <f>IFERROR(Inv_SY!M304/Inv_SY!$P304-1,"")</f>
        <v/>
      </c>
      <c r="N303" s="9" t="str">
        <f>IFERROR(Inv_SY!N304/Inv_SY!$P304-1,"")</f>
        <v/>
      </c>
      <c r="O303" s="9" t="str">
        <f>IFERROR(Inv_SY!O304/Inv_SY!$P304-1,"")</f>
        <v/>
      </c>
      <c r="P303" s="9" t="str">
        <f>IFERROR(Inv_SY!J304/Inv_SY!$Q304-1,"")</f>
        <v/>
      </c>
      <c r="Q303" s="9" t="str">
        <f>IFERROR(Inv_SY!K304/Inv_SY!$Q304-1,"")</f>
        <v/>
      </c>
      <c r="R303" s="9" t="str">
        <f>IFERROR(Inv_SY!L304/Inv_SY!$Q304-1,"")</f>
        <v/>
      </c>
      <c r="S303" s="9" t="str">
        <f>IFERROR(Inv_SY!M304/Inv_SY!$Q304-1,"")</f>
        <v/>
      </c>
      <c r="T303" s="9" t="str">
        <f>IFERROR(Inv_SY!N304/Inv_SY!$Q304-1,"")</f>
        <v/>
      </c>
      <c r="U303" s="52" t="str">
        <f>IFERROR(Inv_SY!O304/Inv_SY!$Q304-1,"")</f>
        <v/>
      </c>
    </row>
    <row r="304" spans="1:21">
      <c r="A304" s="63" t="s">
        <v>208</v>
      </c>
      <c r="B304" s="63">
        <v>4</v>
      </c>
      <c r="C304" s="66">
        <v>2023</v>
      </c>
      <c r="D304" s="63" t="s">
        <v>209</v>
      </c>
      <c r="E304" s="63" t="s">
        <v>209</v>
      </c>
      <c r="F304" s="69">
        <v>44927</v>
      </c>
      <c r="G304" s="63">
        <f t="shared" si="8"/>
        <v>31</v>
      </c>
      <c r="H304" s="65">
        <f t="shared" si="9"/>
        <v>44954</v>
      </c>
      <c r="I304" s="154">
        <f>_xlfn.XLOOKUP(Table5[[#This Row],[Month Year]],'Modelling New'!D:D,'Modelling New'!N:N)</f>
        <v>10.507</v>
      </c>
      <c r="J304" s="9" t="str">
        <f>IFERROR(Inv_SY!J305/Inv_SY!$P305-1,"")</f>
        <v/>
      </c>
      <c r="K304" s="9" t="str">
        <f>IFERROR(Inv_SY!K305/Inv_SY!$P305-1,"")</f>
        <v/>
      </c>
      <c r="L304" s="9" t="str">
        <f>IFERROR(Inv_SY!L305/Inv_SY!$P305-1,"")</f>
        <v/>
      </c>
      <c r="M304" s="9" t="str">
        <f>IFERROR(Inv_SY!M305/Inv_SY!$P305-1,"")</f>
        <v/>
      </c>
      <c r="N304" s="9" t="str">
        <f>IFERROR(Inv_SY!N305/Inv_SY!$P305-1,"")</f>
        <v/>
      </c>
      <c r="O304" s="9" t="str">
        <f>IFERROR(Inv_SY!O305/Inv_SY!$P305-1,"")</f>
        <v/>
      </c>
      <c r="P304" s="9" t="str">
        <f>IFERROR(Inv_SY!J305/Inv_SY!$Q305-1,"")</f>
        <v/>
      </c>
      <c r="Q304" s="9" t="str">
        <f>IFERROR(Inv_SY!K305/Inv_SY!$Q305-1,"")</f>
        <v/>
      </c>
      <c r="R304" s="9" t="str">
        <f>IFERROR(Inv_SY!L305/Inv_SY!$Q305-1,"")</f>
        <v/>
      </c>
      <c r="S304" s="9" t="str">
        <f>IFERROR(Inv_SY!M305/Inv_SY!$Q305-1,"")</f>
        <v/>
      </c>
      <c r="T304" s="9" t="str">
        <f>IFERROR(Inv_SY!N305/Inv_SY!$Q305-1,"")</f>
        <v/>
      </c>
      <c r="U304" s="52" t="str">
        <f>IFERROR(Inv_SY!O305/Inv_SY!$Q305-1,"")</f>
        <v/>
      </c>
    </row>
    <row r="305" spans="1:21">
      <c r="A305" s="66" t="s">
        <v>208</v>
      </c>
      <c r="B305" s="66">
        <v>4</v>
      </c>
      <c r="C305" s="66">
        <v>2023</v>
      </c>
      <c r="D305" s="66" t="s">
        <v>209</v>
      </c>
      <c r="E305" s="66" t="s">
        <v>209</v>
      </c>
      <c r="F305" s="70">
        <v>44927</v>
      </c>
      <c r="G305" s="66">
        <f t="shared" si="8"/>
        <v>31</v>
      </c>
      <c r="H305" s="68">
        <f t="shared" si="9"/>
        <v>44955</v>
      </c>
      <c r="I305" s="155">
        <f>_xlfn.XLOOKUP(Table5[[#This Row],[Month Year]],'Modelling New'!D:D,'Modelling New'!N:N)</f>
        <v>10.507</v>
      </c>
      <c r="J305" s="9" t="str">
        <f>IFERROR(Inv_SY!J306/Inv_SY!$P306-1,"")</f>
        <v/>
      </c>
      <c r="K305" s="9" t="str">
        <f>IFERROR(Inv_SY!K306/Inv_SY!$P306-1,"")</f>
        <v/>
      </c>
      <c r="L305" s="9" t="str">
        <f>IFERROR(Inv_SY!L306/Inv_SY!$P306-1,"")</f>
        <v/>
      </c>
      <c r="M305" s="9" t="str">
        <f>IFERROR(Inv_SY!M306/Inv_SY!$P306-1,"")</f>
        <v/>
      </c>
      <c r="N305" s="9" t="str">
        <f>IFERROR(Inv_SY!N306/Inv_SY!$P306-1,"")</f>
        <v/>
      </c>
      <c r="O305" s="9" t="str">
        <f>IFERROR(Inv_SY!O306/Inv_SY!$P306-1,"")</f>
        <v/>
      </c>
      <c r="P305" s="9" t="str">
        <f>IFERROR(Inv_SY!J306/Inv_SY!$Q306-1,"")</f>
        <v/>
      </c>
      <c r="Q305" s="9" t="str">
        <f>IFERROR(Inv_SY!K306/Inv_SY!$Q306-1,"")</f>
        <v/>
      </c>
      <c r="R305" s="9" t="str">
        <f>IFERROR(Inv_SY!L306/Inv_SY!$Q306-1,"")</f>
        <v/>
      </c>
      <c r="S305" s="9" t="str">
        <f>IFERROR(Inv_SY!M306/Inv_SY!$Q306-1,"")</f>
        <v/>
      </c>
      <c r="T305" s="9" t="str">
        <f>IFERROR(Inv_SY!N306/Inv_SY!$Q306-1,"")</f>
        <v/>
      </c>
      <c r="U305" s="52" t="str">
        <f>IFERROR(Inv_SY!O306/Inv_SY!$Q306-1,"")</f>
        <v/>
      </c>
    </row>
    <row r="306" spans="1:21">
      <c r="A306" s="63" t="s">
        <v>208</v>
      </c>
      <c r="B306" s="63">
        <v>4</v>
      </c>
      <c r="C306" s="66">
        <v>2023</v>
      </c>
      <c r="D306" s="63" t="s">
        <v>209</v>
      </c>
      <c r="E306" s="63" t="s">
        <v>209</v>
      </c>
      <c r="F306" s="69">
        <v>44927</v>
      </c>
      <c r="G306" s="63">
        <f t="shared" si="8"/>
        <v>31</v>
      </c>
      <c r="H306" s="65">
        <f t="shared" si="9"/>
        <v>44956</v>
      </c>
      <c r="I306" s="154">
        <f>_xlfn.XLOOKUP(Table5[[#This Row],[Month Year]],'Modelling New'!D:D,'Modelling New'!N:N)</f>
        <v>10.507</v>
      </c>
      <c r="J306" s="9" t="str">
        <f>IFERROR(Inv_SY!J307/Inv_SY!$P307-1,"")</f>
        <v/>
      </c>
      <c r="K306" s="9" t="str">
        <f>IFERROR(Inv_SY!K307/Inv_SY!$P307-1,"")</f>
        <v/>
      </c>
      <c r="L306" s="9" t="str">
        <f>IFERROR(Inv_SY!L307/Inv_SY!$P307-1,"")</f>
        <v/>
      </c>
      <c r="M306" s="9" t="str">
        <f>IFERROR(Inv_SY!M307/Inv_SY!$P307-1,"")</f>
        <v/>
      </c>
      <c r="N306" s="9" t="str">
        <f>IFERROR(Inv_SY!N307/Inv_SY!$P307-1,"")</f>
        <v/>
      </c>
      <c r="O306" s="9" t="str">
        <f>IFERROR(Inv_SY!O307/Inv_SY!$P307-1,"")</f>
        <v/>
      </c>
      <c r="P306" s="9" t="str">
        <f>IFERROR(Inv_SY!J307/Inv_SY!$Q307-1,"")</f>
        <v/>
      </c>
      <c r="Q306" s="9" t="str">
        <f>IFERROR(Inv_SY!K307/Inv_SY!$Q307-1,"")</f>
        <v/>
      </c>
      <c r="R306" s="9" t="str">
        <f>IFERROR(Inv_SY!L307/Inv_SY!$Q307-1,"")</f>
        <v/>
      </c>
      <c r="S306" s="9" t="str">
        <f>IFERROR(Inv_SY!M307/Inv_SY!$Q307-1,"")</f>
        <v/>
      </c>
      <c r="T306" s="9" t="str">
        <f>IFERROR(Inv_SY!N307/Inv_SY!$Q307-1,"")</f>
        <v/>
      </c>
      <c r="U306" s="52" t="str">
        <f>IFERROR(Inv_SY!O307/Inv_SY!$Q307-1,"")</f>
        <v/>
      </c>
    </row>
    <row r="307" spans="1:21">
      <c r="A307" s="66" t="s">
        <v>208</v>
      </c>
      <c r="B307" s="66">
        <v>4</v>
      </c>
      <c r="C307" s="66">
        <v>2023</v>
      </c>
      <c r="D307" s="66" t="s">
        <v>209</v>
      </c>
      <c r="E307" s="66" t="s">
        <v>209</v>
      </c>
      <c r="F307" s="70">
        <v>44927</v>
      </c>
      <c r="G307" s="66">
        <f t="shared" si="8"/>
        <v>31</v>
      </c>
      <c r="H307" s="68">
        <f t="shared" si="9"/>
        <v>44957</v>
      </c>
      <c r="I307" s="155">
        <f>_xlfn.XLOOKUP(Table5[[#This Row],[Month Year]],'Modelling New'!D:D,'Modelling New'!N:N)</f>
        <v>10.507</v>
      </c>
      <c r="J307" s="9" t="str">
        <f>IFERROR(Inv_SY!J308/Inv_SY!$P308-1,"")</f>
        <v/>
      </c>
      <c r="K307" s="9" t="str">
        <f>IFERROR(Inv_SY!K308/Inv_SY!$P308-1,"")</f>
        <v/>
      </c>
      <c r="L307" s="9" t="str">
        <f>IFERROR(Inv_SY!L308/Inv_SY!$P308-1,"")</f>
        <v/>
      </c>
      <c r="M307" s="9" t="str">
        <f>IFERROR(Inv_SY!M308/Inv_SY!$P308-1,"")</f>
        <v/>
      </c>
      <c r="N307" s="9" t="str">
        <f>IFERROR(Inv_SY!N308/Inv_SY!$P308-1,"")</f>
        <v/>
      </c>
      <c r="O307" s="9" t="str">
        <f>IFERROR(Inv_SY!O308/Inv_SY!$P308-1,"")</f>
        <v/>
      </c>
      <c r="P307" s="9" t="str">
        <f>IFERROR(Inv_SY!J308/Inv_SY!$Q308-1,"")</f>
        <v/>
      </c>
      <c r="Q307" s="9" t="str">
        <f>IFERROR(Inv_SY!K308/Inv_SY!$Q308-1,"")</f>
        <v/>
      </c>
      <c r="R307" s="9" t="str">
        <f>IFERROR(Inv_SY!L308/Inv_SY!$Q308-1,"")</f>
        <v/>
      </c>
      <c r="S307" s="9" t="str">
        <f>IFERROR(Inv_SY!M308/Inv_SY!$Q308-1,"")</f>
        <v/>
      </c>
      <c r="T307" s="9" t="str">
        <f>IFERROR(Inv_SY!N308/Inv_SY!$Q308-1,"")</f>
        <v/>
      </c>
      <c r="U307" s="52" t="str">
        <f>IFERROR(Inv_SY!O308/Inv_SY!$Q308-1,"")</f>
        <v/>
      </c>
    </row>
    <row r="308" spans="1:21">
      <c r="A308" s="63" t="s">
        <v>208</v>
      </c>
      <c r="B308" s="63">
        <v>4</v>
      </c>
      <c r="C308" s="66">
        <v>2023</v>
      </c>
      <c r="D308" s="63" t="s">
        <v>209</v>
      </c>
      <c r="E308" s="63" t="s">
        <v>209</v>
      </c>
      <c r="F308" s="69">
        <v>44958</v>
      </c>
      <c r="G308" s="63">
        <f t="shared" si="8"/>
        <v>28</v>
      </c>
      <c r="H308" s="65">
        <f t="shared" si="9"/>
        <v>44958</v>
      </c>
      <c r="I308" s="154">
        <f>_xlfn.XLOOKUP(Table5[[#This Row],[Month Year]],'Modelling New'!D:D,'Modelling New'!N:N)</f>
        <v>10.507</v>
      </c>
      <c r="J308" s="9" t="str">
        <f>IFERROR(Inv_SY!J309/Inv_SY!$P309-1,"")</f>
        <v/>
      </c>
      <c r="K308" s="9" t="str">
        <f>IFERROR(Inv_SY!K309/Inv_SY!$P309-1,"")</f>
        <v/>
      </c>
      <c r="L308" s="9" t="str">
        <f>IFERROR(Inv_SY!L309/Inv_SY!$P309-1,"")</f>
        <v/>
      </c>
      <c r="M308" s="9" t="str">
        <f>IFERROR(Inv_SY!M309/Inv_SY!$P309-1,"")</f>
        <v/>
      </c>
      <c r="N308" s="9" t="str">
        <f>IFERROR(Inv_SY!N309/Inv_SY!$P309-1,"")</f>
        <v/>
      </c>
      <c r="O308" s="9" t="str">
        <f>IFERROR(Inv_SY!O309/Inv_SY!$P309-1,"")</f>
        <v/>
      </c>
      <c r="P308" s="9" t="str">
        <f>IFERROR(Inv_SY!J309/Inv_SY!$Q309-1,"")</f>
        <v/>
      </c>
      <c r="Q308" s="9" t="str">
        <f>IFERROR(Inv_SY!K309/Inv_SY!$Q309-1,"")</f>
        <v/>
      </c>
      <c r="R308" s="9" t="str">
        <f>IFERROR(Inv_SY!L309/Inv_SY!$Q309-1,"")</f>
        <v/>
      </c>
      <c r="S308" s="9" t="str">
        <f>IFERROR(Inv_SY!M309/Inv_SY!$Q309-1,"")</f>
        <v/>
      </c>
      <c r="T308" s="9" t="str">
        <f>IFERROR(Inv_SY!N309/Inv_SY!$Q309-1,"")</f>
        <v/>
      </c>
      <c r="U308" s="52" t="str">
        <f>IFERROR(Inv_SY!O309/Inv_SY!$Q309-1,"")</f>
        <v/>
      </c>
    </row>
    <row r="309" spans="1:21">
      <c r="A309" s="66" t="s">
        <v>208</v>
      </c>
      <c r="B309" s="66">
        <v>4</v>
      </c>
      <c r="C309" s="66">
        <v>2023</v>
      </c>
      <c r="D309" s="66" t="s">
        <v>209</v>
      </c>
      <c r="E309" s="66" t="s">
        <v>209</v>
      </c>
      <c r="F309" s="70">
        <v>44958</v>
      </c>
      <c r="G309" s="66">
        <f t="shared" si="8"/>
        <v>28</v>
      </c>
      <c r="H309" s="68">
        <f t="shared" si="9"/>
        <v>44959</v>
      </c>
      <c r="I309" s="155">
        <f>_xlfn.XLOOKUP(Table5[[#This Row],[Month Year]],'Modelling New'!D:D,'Modelling New'!N:N)</f>
        <v>10.507</v>
      </c>
      <c r="J309" s="9" t="str">
        <f>IFERROR(Inv_SY!J310/Inv_SY!$P310-1,"")</f>
        <v/>
      </c>
      <c r="K309" s="9" t="str">
        <f>IFERROR(Inv_SY!K310/Inv_SY!$P310-1,"")</f>
        <v/>
      </c>
      <c r="L309" s="9" t="str">
        <f>IFERROR(Inv_SY!L310/Inv_SY!$P310-1,"")</f>
        <v/>
      </c>
      <c r="M309" s="9" t="str">
        <f>IFERROR(Inv_SY!M310/Inv_SY!$P310-1,"")</f>
        <v/>
      </c>
      <c r="N309" s="9" t="str">
        <f>IFERROR(Inv_SY!N310/Inv_SY!$P310-1,"")</f>
        <v/>
      </c>
      <c r="O309" s="9" t="str">
        <f>IFERROR(Inv_SY!O310/Inv_SY!$P310-1,"")</f>
        <v/>
      </c>
      <c r="P309" s="9" t="str">
        <f>IFERROR(Inv_SY!J310/Inv_SY!$Q310-1,"")</f>
        <v/>
      </c>
      <c r="Q309" s="9" t="str">
        <f>IFERROR(Inv_SY!K310/Inv_SY!$Q310-1,"")</f>
        <v/>
      </c>
      <c r="R309" s="9" t="str">
        <f>IFERROR(Inv_SY!L310/Inv_SY!$Q310-1,"")</f>
        <v/>
      </c>
      <c r="S309" s="9" t="str">
        <f>IFERROR(Inv_SY!M310/Inv_SY!$Q310-1,"")</f>
        <v/>
      </c>
      <c r="T309" s="9" t="str">
        <f>IFERROR(Inv_SY!N310/Inv_SY!$Q310-1,"")</f>
        <v/>
      </c>
      <c r="U309" s="52" t="str">
        <f>IFERROR(Inv_SY!O310/Inv_SY!$Q310-1,"")</f>
        <v/>
      </c>
    </row>
    <row r="310" spans="1:21">
      <c r="A310" s="63" t="s">
        <v>208</v>
      </c>
      <c r="B310" s="63">
        <v>4</v>
      </c>
      <c r="C310" s="66">
        <v>2023</v>
      </c>
      <c r="D310" s="63" t="s">
        <v>209</v>
      </c>
      <c r="E310" s="63" t="s">
        <v>209</v>
      </c>
      <c r="F310" s="69">
        <v>44958</v>
      </c>
      <c r="G310" s="63">
        <f t="shared" si="8"/>
        <v>28</v>
      </c>
      <c r="H310" s="65">
        <f t="shared" si="9"/>
        <v>44960</v>
      </c>
      <c r="I310" s="154">
        <f>_xlfn.XLOOKUP(Table5[[#This Row],[Month Year]],'Modelling New'!D:D,'Modelling New'!N:N)</f>
        <v>10.507</v>
      </c>
      <c r="J310" s="9" t="str">
        <f>IFERROR(Inv_SY!J311/Inv_SY!$P311-1,"")</f>
        <v/>
      </c>
      <c r="K310" s="9" t="str">
        <f>IFERROR(Inv_SY!K311/Inv_SY!$P311-1,"")</f>
        <v/>
      </c>
      <c r="L310" s="9" t="str">
        <f>IFERROR(Inv_SY!L311/Inv_SY!$P311-1,"")</f>
        <v/>
      </c>
      <c r="M310" s="9" t="str">
        <f>IFERROR(Inv_SY!M311/Inv_SY!$P311-1,"")</f>
        <v/>
      </c>
      <c r="N310" s="9" t="str">
        <f>IFERROR(Inv_SY!N311/Inv_SY!$P311-1,"")</f>
        <v/>
      </c>
      <c r="O310" s="9" t="str">
        <f>IFERROR(Inv_SY!O311/Inv_SY!$P311-1,"")</f>
        <v/>
      </c>
      <c r="P310" s="9" t="str">
        <f>IFERROR(Inv_SY!J311/Inv_SY!$Q311-1,"")</f>
        <v/>
      </c>
      <c r="Q310" s="9" t="str">
        <f>IFERROR(Inv_SY!K311/Inv_SY!$Q311-1,"")</f>
        <v/>
      </c>
      <c r="R310" s="9" t="str">
        <f>IFERROR(Inv_SY!L311/Inv_SY!$Q311-1,"")</f>
        <v/>
      </c>
      <c r="S310" s="9" t="str">
        <f>IFERROR(Inv_SY!M311/Inv_SY!$Q311-1,"")</f>
        <v/>
      </c>
      <c r="T310" s="9" t="str">
        <f>IFERROR(Inv_SY!N311/Inv_SY!$Q311-1,"")</f>
        <v/>
      </c>
      <c r="U310" s="52" t="str">
        <f>IFERROR(Inv_SY!O311/Inv_SY!$Q311-1,"")</f>
        <v/>
      </c>
    </row>
    <row r="311" spans="1:21">
      <c r="A311" s="66" t="s">
        <v>208</v>
      </c>
      <c r="B311" s="66">
        <v>4</v>
      </c>
      <c r="C311" s="66">
        <v>2023</v>
      </c>
      <c r="D311" s="66" t="s">
        <v>209</v>
      </c>
      <c r="E311" s="66" t="s">
        <v>209</v>
      </c>
      <c r="F311" s="70">
        <v>44958</v>
      </c>
      <c r="G311" s="66">
        <f t="shared" si="8"/>
        <v>28</v>
      </c>
      <c r="H311" s="68">
        <f t="shared" si="9"/>
        <v>44961</v>
      </c>
      <c r="I311" s="155">
        <f>_xlfn.XLOOKUP(Table5[[#This Row],[Month Year]],'Modelling New'!D:D,'Modelling New'!N:N)</f>
        <v>10.507</v>
      </c>
      <c r="J311" s="9" t="str">
        <f>IFERROR(Inv_SY!J312/Inv_SY!$P312-1,"")</f>
        <v/>
      </c>
      <c r="K311" s="9" t="str">
        <f>IFERROR(Inv_SY!K312/Inv_SY!$P312-1,"")</f>
        <v/>
      </c>
      <c r="L311" s="9" t="str">
        <f>IFERROR(Inv_SY!L312/Inv_SY!$P312-1,"")</f>
        <v/>
      </c>
      <c r="M311" s="9" t="str">
        <f>IFERROR(Inv_SY!M312/Inv_SY!$P312-1,"")</f>
        <v/>
      </c>
      <c r="N311" s="9" t="str">
        <f>IFERROR(Inv_SY!N312/Inv_SY!$P312-1,"")</f>
        <v/>
      </c>
      <c r="O311" s="9" t="str">
        <f>IFERROR(Inv_SY!O312/Inv_SY!$P312-1,"")</f>
        <v/>
      </c>
      <c r="P311" s="9" t="str">
        <f>IFERROR(Inv_SY!J312/Inv_SY!$Q312-1,"")</f>
        <v/>
      </c>
      <c r="Q311" s="9" t="str">
        <f>IFERROR(Inv_SY!K312/Inv_SY!$Q312-1,"")</f>
        <v/>
      </c>
      <c r="R311" s="9" t="str">
        <f>IFERROR(Inv_SY!L312/Inv_SY!$Q312-1,"")</f>
        <v/>
      </c>
      <c r="S311" s="9" t="str">
        <f>IFERROR(Inv_SY!M312/Inv_SY!$Q312-1,"")</f>
        <v/>
      </c>
      <c r="T311" s="9" t="str">
        <f>IFERROR(Inv_SY!N312/Inv_SY!$Q312-1,"")</f>
        <v/>
      </c>
      <c r="U311" s="52" t="str">
        <f>IFERROR(Inv_SY!O312/Inv_SY!$Q312-1,"")</f>
        <v/>
      </c>
    </row>
    <row r="312" spans="1:21">
      <c r="A312" s="63" t="s">
        <v>208</v>
      </c>
      <c r="B312" s="63">
        <v>4</v>
      </c>
      <c r="C312" s="66">
        <v>2023</v>
      </c>
      <c r="D312" s="63" t="s">
        <v>209</v>
      </c>
      <c r="E312" s="63" t="s">
        <v>209</v>
      </c>
      <c r="F312" s="69">
        <v>44958</v>
      </c>
      <c r="G312" s="63">
        <f t="shared" si="8"/>
        <v>28</v>
      </c>
      <c r="H312" s="65">
        <f t="shared" si="9"/>
        <v>44962</v>
      </c>
      <c r="I312" s="154">
        <f>_xlfn.XLOOKUP(Table5[[#This Row],[Month Year]],'Modelling New'!D:D,'Modelling New'!N:N)</f>
        <v>10.507</v>
      </c>
      <c r="J312" s="9" t="str">
        <f>IFERROR(Inv_SY!J313/Inv_SY!$P313-1,"")</f>
        <v/>
      </c>
      <c r="K312" s="9" t="str">
        <f>IFERROR(Inv_SY!K313/Inv_SY!$P313-1,"")</f>
        <v/>
      </c>
      <c r="L312" s="9" t="str">
        <f>IFERROR(Inv_SY!L313/Inv_SY!$P313-1,"")</f>
        <v/>
      </c>
      <c r="M312" s="9" t="str">
        <f>IFERROR(Inv_SY!M313/Inv_SY!$P313-1,"")</f>
        <v/>
      </c>
      <c r="N312" s="9" t="str">
        <f>IFERROR(Inv_SY!N313/Inv_SY!$P313-1,"")</f>
        <v/>
      </c>
      <c r="O312" s="9" t="str">
        <f>IFERROR(Inv_SY!O313/Inv_SY!$P313-1,"")</f>
        <v/>
      </c>
      <c r="P312" s="9" t="str">
        <f>IFERROR(Inv_SY!J313/Inv_SY!$Q313-1,"")</f>
        <v/>
      </c>
      <c r="Q312" s="9" t="str">
        <f>IFERROR(Inv_SY!K313/Inv_SY!$Q313-1,"")</f>
        <v/>
      </c>
      <c r="R312" s="9" t="str">
        <f>IFERROR(Inv_SY!L313/Inv_SY!$Q313-1,"")</f>
        <v/>
      </c>
      <c r="S312" s="9" t="str">
        <f>IFERROR(Inv_SY!M313/Inv_SY!$Q313-1,"")</f>
        <v/>
      </c>
      <c r="T312" s="9" t="str">
        <f>IFERROR(Inv_SY!N313/Inv_SY!$Q313-1,"")</f>
        <v/>
      </c>
      <c r="U312" s="52" t="str">
        <f>IFERROR(Inv_SY!O313/Inv_SY!$Q313-1,"")</f>
        <v/>
      </c>
    </row>
    <row r="313" spans="1:21">
      <c r="A313" s="66" t="s">
        <v>208</v>
      </c>
      <c r="B313" s="66">
        <v>4</v>
      </c>
      <c r="C313" s="66">
        <v>2023</v>
      </c>
      <c r="D313" s="66" t="s">
        <v>209</v>
      </c>
      <c r="E313" s="66" t="s">
        <v>209</v>
      </c>
      <c r="F313" s="70">
        <v>44958</v>
      </c>
      <c r="G313" s="66">
        <f t="shared" si="8"/>
        <v>28</v>
      </c>
      <c r="H313" s="68">
        <f t="shared" si="9"/>
        <v>44963</v>
      </c>
      <c r="I313" s="155">
        <f>_xlfn.XLOOKUP(Table5[[#This Row],[Month Year]],'Modelling New'!D:D,'Modelling New'!N:N)</f>
        <v>10.507</v>
      </c>
      <c r="J313" s="9" t="str">
        <f>IFERROR(Inv_SY!J314/Inv_SY!$P314-1,"")</f>
        <v/>
      </c>
      <c r="K313" s="9" t="str">
        <f>IFERROR(Inv_SY!K314/Inv_SY!$P314-1,"")</f>
        <v/>
      </c>
      <c r="L313" s="9" t="str">
        <f>IFERROR(Inv_SY!L314/Inv_SY!$P314-1,"")</f>
        <v/>
      </c>
      <c r="M313" s="9" t="str">
        <f>IFERROR(Inv_SY!M314/Inv_SY!$P314-1,"")</f>
        <v/>
      </c>
      <c r="N313" s="9" t="str">
        <f>IFERROR(Inv_SY!N314/Inv_SY!$P314-1,"")</f>
        <v/>
      </c>
      <c r="O313" s="9" t="str">
        <f>IFERROR(Inv_SY!O314/Inv_SY!$P314-1,"")</f>
        <v/>
      </c>
      <c r="P313" s="9" t="str">
        <f>IFERROR(Inv_SY!J314/Inv_SY!$Q314-1,"")</f>
        <v/>
      </c>
      <c r="Q313" s="9" t="str">
        <f>IFERROR(Inv_SY!K314/Inv_SY!$Q314-1,"")</f>
        <v/>
      </c>
      <c r="R313" s="9" t="str">
        <f>IFERROR(Inv_SY!L314/Inv_SY!$Q314-1,"")</f>
        <v/>
      </c>
      <c r="S313" s="9" t="str">
        <f>IFERROR(Inv_SY!M314/Inv_SY!$Q314-1,"")</f>
        <v/>
      </c>
      <c r="T313" s="9" t="str">
        <f>IFERROR(Inv_SY!N314/Inv_SY!$Q314-1,"")</f>
        <v/>
      </c>
      <c r="U313" s="52" t="str">
        <f>IFERROR(Inv_SY!O314/Inv_SY!$Q314-1,"")</f>
        <v/>
      </c>
    </row>
    <row r="314" spans="1:21">
      <c r="A314" s="63" t="s">
        <v>208</v>
      </c>
      <c r="B314" s="63">
        <v>4</v>
      </c>
      <c r="C314" s="66">
        <v>2023</v>
      </c>
      <c r="D314" s="63" t="s">
        <v>209</v>
      </c>
      <c r="E314" s="63" t="s">
        <v>209</v>
      </c>
      <c r="F314" s="69">
        <v>44958</v>
      </c>
      <c r="G314" s="63">
        <f t="shared" si="8"/>
        <v>28</v>
      </c>
      <c r="H314" s="65">
        <f t="shared" si="9"/>
        <v>44964</v>
      </c>
      <c r="I314" s="154">
        <f>_xlfn.XLOOKUP(Table5[[#This Row],[Month Year]],'Modelling New'!D:D,'Modelling New'!N:N)</f>
        <v>10.507</v>
      </c>
      <c r="J314" s="9" t="str">
        <f>IFERROR(Inv_SY!J315/Inv_SY!$P315-1,"")</f>
        <v/>
      </c>
      <c r="K314" s="9" t="str">
        <f>IFERROR(Inv_SY!K315/Inv_SY!$P315-1,"")</f>
        <v/>
      </c>
      <c r="L314" s="9" t="str">
        <f>IFERROR(Inv_SY!L315/Inv_SY!$P315-1,"")</f>
        <v/>
      </c>
      <c r="M314" s="9" t="str">
        <f>IFERROR(Inv_SY!M315/Inv_SY!$P315-1,"")</f>
        <v/>
      </c>
      <c r="N314" s="9" t="str">
        <f>IFERROR(Inv_SY!N315/Inv_SY!$P315-1,"")</f>
        <v/>
      </c>
      <c r="O314" s="9" t="str">
        <f>IFERROR(Inv_SY!O315/Inv_SY!$P315-1,"")</f>
        <v/>
      </c>
      <c r="P314" s="9" t="str">
        <f>IFERROR(Inv_SY!J315/Inv_SY!$Q315-1,"")</f>
        <v/>
      </c>
      <c r="Q314" s="9" t="str">
        <f>IFERROR(Inv_SY!K315/Inv_SY!$Q315-1,"")</f>
        <v/>
      </c>
      <c r="R314" s="9" t="str">
        <f>IFERROR(Inv_SY!L315/Inv_SY!$Q315-1,"")</f>
        <v/>
      </c>
      <c r="S314" s="9" t="str">
        <f>IFERROR(Inv_SY!M315/Inv_SY!$Q315-1,"")</f>
        <v/>
      </c>
      <c r="T314" s="9" t="str">
        <f>IFERROR(Inv_SY!N315/Inv_SY!$Q315-1,"")</f>
        <v/>
      </c>
      <c r="U314" s="52" t="str">
        <f>IFERROR(Inv_SY!O315/Inv_SY!$Q315-1,"")</f>
        <v/>
      </c>
    </row>
    <row r="315" spans="1:21">
      <c r="A315" s="66" t="s">
        <v>208</v>
      </c>
      <c r="B315" s="66">
        <v>4</v>
      </c>
      <c r="C315" s="66">
        <v>2023</v>
      </c>
      <c r="D315" s="66" t="s">
        <v>209</v>
      </c>
      <c r="E315" s="66" t="s">
        <v>209</v>
      </c>
      <c r="F315" s="70">
        <v>44958</v>
      </c>
      <c r="G315" s="66">
        <f t="shared" si="8"/>
        <v>28</v>
      </c>
      <c r="H315" s="68">
        <f t="shared" si="9"/>
        <v>44965</v>
      </c>
      <c r="I315" s="155">
        <f>_xlfn.XLOOKUP(Table5[[#This Row],[Month Year]],'Modelling New'!D:D,'Modelling New'!N:N)</f>
        <v>10.507</v>
      </c>
      <c r="J315" s="9" t="str">
        <f>IFERROR(Inv_SY!J316/Inv_SY!$P316-1,"")</f>
        <v/>
      </c>
      <c r="K315" s="9" t="str">
        <f>IFERROR(Inv_SY!K316/Inv_SY!$P316-1,"")</f>
        <v/>
      </c>
      <c r="L315" s="9" t="str">
        <f>IFERROR(Inv_SY!L316/Inv_SY!$P316-1,"")</f>
        <v/>
      </c>
      <c r="M315" s="9" t="str">
        <f>IFERROR(Inv_SY!M316/Inv_SY!$P316-1,"")</f>
        <v/>
      </c>
      <c r="N315" s="9" t="str">
        <f>IFERROR(Inv_SY!N316/Inv_SY!$P316-1,"")</f>
        <v/>
      </c>
      <c r="O315" s="9" t="str">
        <f>IFERROR(Inv_SY!O316/Inv_SY!$P316-1,"")</f>
        <v/>
      </c>
      <c r="P315" s="9" t="str">
        <f>IFERROR(Inv_SY!J316/Inv_SY!$Q316-1,"")</f>
        <v/>
      </c>
      <c r="Q315" s="9" t="str">
        <f>IFERROR(Inv_SY!K316/Inv_SY!$Q316-1,"")</f>
        <v/>
      </c>
      <c r="R315" s="9" t="str">
        <f>IFERROR(Inv_SY!L316/Inv_SY!$Q316-1,"")</f>
        <v/>
      </c>
      <c r="S315" s="9" t="str">
        <f>IFERROR(Inv_SY!M316/Inv_SY!$Q316-1,"")</f>
        <v/>
      </c>
      <c r="T315" s="9" t="str">
        <f>IFERROR(Inv_SY!N316/Inv_SY!$Q316-1,"")</f>
        <v/>
      </c>
      <c r="U315" s="52" t="str">
        <f>IFERROR(Inv_SY!O316/Inv_SY!$Q316-1,"")</f>
        <v/>
      </c>
    </row>
    <row r="316" spans="1:21">
      <c r="A316" s="63" t="s">
        <v>208</v>
      </c>
      <c r="B316" s="63">
        <v>4</v>
      </c>
      <c r="C316" s="66">
        <v>2023</v>
      </c>
      <c r="D316" s="63" t="s">
        <v>209</v>
      </c>
      <c r="E316" s="63" t="s">
        <v>209</v>
      </c>
      <c r="F316" s="69">
        <v>44958</v>
      </c>
      <c r="G316" s="63">
        <f t="shared" si="8"/>
        <v>28</v>
      </c>
      <c r="H316" s="65">
        <f t="shared" si="9"/>
        <v>44966</v>
      </c>
      <c r="I316" s="154">
        <f>_xlfn.XLOOKUP(Table5[[#This Row],[Month Year]],'Modelling New'!D:D,'Modelling New'!N:N)</f>
        <v>10.507</v>
      </c>
      <c r="J316" s="9" t="str">
        <f>IFERROR(Inv_SY!J317/Inv_SY!$P317-1,"")</f>
        <v/>
      </c>
      <c r="K316" s="9" t="str">
        <f>IFERROR(Inv_SY!K317/Inv_SY!$P317-1,"")</f>
        <v/>
      </c>
      <c r="L316" s="9" t="str">
        <f>IFERROR(Inv_SY!L317/Inv_SY!$P317-1,"")</f>
        <v/>
      </c>
      <c r="M316" s="9" t="str">
        <f>IFERROR(Inv_SY!M317/Inv_SY!$P317-1,"")</f>
        <v/>
      </c>
      <c r="N316" s="9" t="str">
        <f>IFERROR(Inv_SY!N317/Inv_SY!$P317-1,"")</f>
        <v/>
      </c>
      <c r="O316" s="9" t="str">
        <f>IFERROR(Inv_SY!O317/Inv_SY!$P317-1,"")</f>
        <v/>
      </c>
      <c r="P316" s="9" t="str">
        <f>IFERROR(Inv_SY!J317/Inv_SY!$Q317-1,"")</f>
        <v/>
      </c>
      <c r="Q316" s="9" t="str">
        <f>IFERROR(Inv_SY!K317/Inv_SY!$Q317-1,"")</f>
        <v/>
      </c>
      <c r="R316" s="9" t="str">
        <f>IFERROR(Inv_SY!L317/Inv_SY!$Q317-1,"")</f>
        <v/>
      </c>
      <c r="S316" s="9" t="str">
        <f>IFERROR(Inv_SY!M317/Inv_SY!$Q317-1,"")</f>
        <v/>
      </c>
      <c r="T316" s="9" t="str">
        <f>IFERROR(Inv_SY!N317/Inv_SY!$Q317-1,"")</f>
        <v/>
      </c>
      <c r="U316" s="52" t="str">
        <f>IFERROR(Inv_SY!O317/Inv_SY!$Q317-1,"")</f>
        <v/>
      </c>
    </row>
    <row r="317" spans="1:21">
      <c r="A317" s="66" t="s">
        <v>208</v>
      </c>
      <c r="B317" s="66">
        <v>4</v>
      </c>
      <c r="C317" s="66">
        <v>2023</v>
      </c>
      <c r="D317" s="66" t="s">
        <v>209</v>
      </c>
      <c r="E317" s="66" t="s">
        <v>209</v>
      </c>
      <c r="F317" s="70">
        <v>44958</v>
      </c>
      <c r="G317" s="66">
        <f t="shared" si="8"/>
        <v>28</v>
      </c>
      <c r="H317" s="68">
        <f t="shared" si="9"/>
        <v>44967</v>
      </c>
      <c r="I317" s="155">
        <f>_xlfn.XLOOKUP(Table5[[#This Row],[Month Year]],'Modelling New'!D:D,'Modelling New'!N:N)</f>
        <v>10.507</v>
      </c>
      <c r="J317" s="9" t="str">
        <f>IFERROR(Inv_SY!J318/Inv_SY!$P318-1,"")</f>
        <v/>
      </c>
      <c r="K317" s="9" t="str">
        <f>IFERROR(Inv_SY!K318/Inv_SY!$P318-1,"")</f>
        <v/>
      </c>
      <c r="L317" s="9" t="str">
        <f>IFERROR(Inv_SY!L318/Inv_SY!$P318-1,"")</f>
        <v/>
      </c>
      <c r="M317" s="9" t="str">
        <f>IFERROR(Inv_SY!M318/Inv_SY!$P318-1,"")</f>
        <v/>
      </c>
      <c r="N317" s="9" t="str">
        <f>IFERROR(Inv_SY!N318/Inv_SY!$P318-1,"")</f>
        <v/>
      </c>
      <c r="O317" s="9" t="str">
        <f>IFERROR(Inv_SY!O318/Inv_SY!$P318-1,"")</f>
        <v/>
      </c>
      <c r="P317" s="9" t="str">
        <f>IFERROR(Inv_SY!J318/Inv_SY!$Q318-1,"")</f>
        <v/>
      </c>
      <c r="Q317" s="9" t="str">
        <f>IFERROR(Inv_SY!K318/Inv_SY!$Q318-1,"")</f>
        <v/>
      </c>
      <c r="R317" s="9" t="str">
        <f>IFERROR(Inv_SY!L318/Inv_SY!$Q318-1,"")</f>
        <v/>
      </c>
      <c r="S317" s="9" t="str">
        <f>IFERROR(Inv_SY!M318/Inv_SY!$Q318-1,"")</f>
        <v/>
      </c>
      <c r="T317" s="9" t="str">
        <f>IFERROR(Inv_SY!N318/Inv_SY!$Q318-1,"")</f>
        <v/>
      </c>
      <c r="U317" s="52" t="str">
        <f>IFERROR(Inv_SY!O318/Inv_SY!$Q318-1,"")</f>
        <v/>
      </c>
    </row>
    <row r="318" spans="1:21">
      <c r="A318" s="63" t="s">
        <v>208</v>
      </c>
      <c r="B318" s="63">
        <v>4</v>
      </c>
      <c r="C318" s="66">
        <v>2023</v>
      </c>
      <c r="D318" s="63" t="s">
        <v>209</v>
      </c>
      <c r="E318" s="63" t="s">
        <v>209</v>
      </c>
      <c r="F318" s="69">
        <v>44958</v>
      </c>
      <c r="G318" s="63">
        <f t="shared" si="8"/>
        <v>28</v>
      </c>
      <c r="H318" s="65">
        <f t="shared" si="9"/>
        <v>44968</v>
      </c>
      <c r="I318" s="154">
        <f>_xlfn.XLOOKUP(Table5[[#This Row],[Month Year]],'Modelling New'!D:D,'Modelling New'!N:N)</f>
        <v>10.507</v>
      </c>
      <c r="J318" s="9" t="str">
        <f>IFERROR(Inv_SY!J319/Inv_SY!$P319-1,"")</f>
        <v/>
      </c>
      <c r="K318" s="9" t="str">
        <f>IFERROR(Inv_SY!K319/Inv_SY!$P319-1,"")</f>
        <v/>
      </c>
      <c r="L318" s="9" t="str">
        <f>IFERROR(Inv_SY!L319/Inv_SY!$P319-1,"")</f>
        <v/>
      </c>
      <c r="M318" s="9" t="str">
        <f>IFERROR(Inv_SY!M319/Inv_SY!$P319-1,"")</f>
        <v/>
      </c>
      <c r="N318" s="9" t="str">
        <f>IFERROR(Inv_SY!N319/Inv_SY!$P319-1,"")</f>
        <v/>
      </c>
      <c r="O318" s="9" t="str">
        <f>IFERROR(Inv_SY!O319/Inv_SY!$P319-1,"")</f>
        <v/>
      </c>
      <c r="P318" s="9" t="str">
        <f>IFERROR(Inv_SY!J319/Inv_SY!$Q319-1,"")</f>
        <v/>
      </c>
      <c r="Q318" s="9" t="str">
        <f>IFERROR(Inv_SY!K319/Inv_SY!$Q319-1,"")</f>
        <v/>
      </c>
      <c r="R318" s="9" t="str">
        <f>IFERROR(Inv_SY!L319/Inv_SY!$Q319-1,"")</f>
        <v/>
      </c>
      <c r="S318" s="9" t="str">
        <f>IFERROR(Inv_SY!M319/Inv_SY!$Q319-1,"")</f>
        <v/>
      </c>
      <c r="T318" s="9" t="str">
        <f>IFERROR(Inv_SY!N319/Inv_SY!$Q319-1,"")</f>
        <v/>
      </c>
      <c r="U318" s="52" t="str">
        <f>IFERROR(Inv_SY!O319/Inv_SY!$Q319-1,"")</f>
        <v/>
      </c>
    </row>
    <row r="319" spans="1:21">
      <c r="A319" s="66" t="s">
        <v>208</v>
      </c>
      <c r="B319" s="66">
        <v>4</v>
      </c>
      <c r="C319" s="66">
        <v>2023</v>
      </c>
      <c r="D319" s="66" t="s">
        <v>209</v>
      </c>
      <c r="E319" s="66" t="s">
        <v>209</v>
      </c>
      <c r="F319" s="70">
        <v>44958</v>
      </c>
      <c r="G319" s="66">
        <f t="shared" si="8"/>
        <v>28</v>
      </c>
      <c r="H319" s="68">
        <f t="shared" si="9"/>
        <v>44969</v>
      </c>
      <c r="I319" s="155">
        <f>_xlfn.XLOOKUP(Table5[[#This Row],[Month Year]],'Modelling New'!D:D,'Modelling New'!N:N)</f>
        <v>10.507</v>
      </c>
      <c r="J319" s="9" t="str">
        <f>IFERROR(Inv_SY!J320/Inv_SY!$P320-1,"")</f>
        <v/>
      </c>
      <c r="K319" s="9" t="str">
        <f>IFERROR(Inv_SY!K320/Inv_SY!$P320-1,"")</f>
        <v/>
      </c>
      <c r="L319" s="9" t="str">
        <f>IFERROR(Inv_SY!L320/Inv_SY!$P320-1,"")</f>
        <v/>
      </c>
      <c r="M319" s="9" t="str">
        <f>IFERROR(Inv_SY!M320/Inv_SY!$P320-1,"")</f>
        <v/>
      </c>
      <c r="N319" s="9" t="str">
        <f>IFERROR(Inv_SY!N320/Inv_SY!$P320-1,"")</f>
        <v/>
      </c>
      <c r="O319" s="9" t="str">
        <f>IFERROR(Inv_SY!O320/Inv_SY!$P320-1,"")</f>
        <v/>
      </c>
      <c r="P319" s="9" t="str">
        <f>IFERROR(Inv_SY!J320/Inv_SY!$Q320-1,"")</f>
        <v/>
      </c>
      <c r="Q319" s="9" t="str">
        <f>IFERROR(Inv_SY!K320/Inv_SY!$Q320-1,"")</f>
        <v/>
      </c>
      <c r="R319" s="9" t="str">
        <f>IFERROR(Inv_SY!L320/Inv_SY!$Q320-1,"")</f>
        <v/>
      </c>
      <c r="S319" s="9" t="str">
        <f>IFERROR(Inv_SY!M320/Inv_SY!$Q320-1,"")</f>
        <v/>
      </c>
      <c r="T319" s="9" t="str">
        <f>IFERROR(Inv_SY!N320/Inv_SY!$Q320-1,"")</f>
        <v/>
      </c>
      <c r="U319" s="52" t="str">
        <f>IFERROR(Inv_SY!O320/Inv_SY!$Q320-1,"")</f>
        <v/>
      </c>
    </row>
    <row r="320" spans="1:21">
      <c r="A320" s="63" t="s">
        <v>208</v>
      </c>
      <c r="B320" s="63">
        <v>4</v>
      </c>
      <c r="C320" s="66">
        <v>2023</v>
      </c>
      <c r="D320" s="63" t="s">
        <v>209</v>
      </c>
      <c r="E320" s="63" t="s">
        <v>209</v>
      </c>
      <c r="F320" s="69">
        <v>44958</v>
      </c>
      <c r="G320" s="63">
        <f t="shared" si="8"/>
        <v>28</v>
      </c>
      <c r="H320" s="65">
        <f t="shared" si="9"/>
        <v>44970</v>
      </c>
      <c r="I320" s="154">
        <f>_xlfn.XLOOKUP(Table5[[#This Row],[Month Year]],'Modelling New'!D:D,'Modelling New'!N:N)</f>
        <v>10.507</v>
      </c>
      <c r="J320" s="9" t="str">
        <f>IFERROR(Inv_SY!J321/Inv_SY!$P321-1,"")</f>
        <v/>
      </c>
      <c r="K320" s="9" t="str">
        <f>IFERROR(Inv_SY!K321/Inv_SY!$P321-1,"")</f>
        <v/>
      </c>
      <c r="L320" s="9" t="str">
        <f>IFERROR(Inv_SY!L321/Inv_SY!$P321-1,"")</f>
        <v/>
      </c>
      <c r="M320" s="9" t="str">
        <f>IFERROR(Inv_SY!M321/Inv_SY!$P321-1,"")</f>
        <v/>
      </c>
      <c r="N320" s="9" t="str">
        <f>IFERROR(Inv_SY!N321/Inv_SY!$P321-1,"")</f>
        <v/>
      </c>
      <c r="O320" s="9" t="str">
        <f>IFERROR(Inv_SY!O321/Inv_SY!$P321-1,"")</f>
        <v/>
      </c>
      <c r="P320" s="9" t="str">
        <f>IFERROR(Inv_SY!J321/Inv_SY!$Q321-1,"")</f>
        <v/>
      </c>
      <c r="Q320" s="9" t="str">
        <f>IFERROR(Inv_SY!K321/Inv_SY!$Q321-1,"")</f>
        <v/>
      </c>
      <c r="R320" s="9" t="str">
        <f>IFERROR(Inv_SY!L321/Inv_SY!$Q321-1,"")</f>
        <v/>
      </c>
      <c r="S320" s="9" t="str">
        <f>IFERROR(Inv_SY!M321/Inv_SY!$Q321-1,"")</f>
        <v/>
      </c>
      <c r="T320" s="9" t="str">
        <f>IFERROR(Inv_SY!N321/Inv_SY!$Q321-1,"")</f>
        <v/>
      </c>
      <c r="U320" s="52" t="str">
        <f>IFERROR(Inv_SY!O321/Inv_SY!$Q321-1,"")</f>
        <v/>
      </c>
    </row>
    <row r="321" spans="1:21">
      <c r="A321" s="66" t="s">
        <v>208</v>
      </c>
      <c r="B321" s="66">
        <v>4</v>
      </c>
      <c r="C321" s="66">
        <v>2023</v>
      </c>
      <c r="D321" s="66" t="s">
        <v>209</v>
      </c>
      <c r="E321" s="66" t="s">
        <v>209</v>
      </c>
      <c r="F321" s="70">
        <v>44958</v>
      </c>
      <c r="G321" s="66">
        <f t="shared" si="8"/>
        <v>28</v>
      </c>
      <c r="H321" s="68">
        <f t="shared" si="9"/>
        <v>44971</v>
      </c>
      <c r="I321" s="155">
        <f>_xlfn.XLOOKUP(Table5[[#This Row],[Month Year]],'Modelling New'!D:D,'Modelling New'!N:N)</f>
        <v>10.507</v>
      </c>
      <c r="J321" s="9" t="str">
        <f>IFERROR(Inv_SY!J322/Inv_SY!$P322-1,"")</f>
        <v/>
      </c>
      <c r="K321" s="9" t="str">
        <f>IFERROR(Inv_SY!K322/Inv_SY!$P322-1,"")</f>
        <v/>
      </c>
      <c r="L321" s="9" t="str">
        <f>IFERROR(Inv_SY!L322/Inv_SY!$P322-1,"")</f>
        <v/>
      </c>
      <c r="M321" s="9" t="str">
        <f>IFERROR(Inv_SY!M322/Inv_SY!$P322-1,"")</f>
        <v/>
      </c>
      <c r="N321" s="9" t="str">
        <f>IFERROR(Inv_SY!N322/Inv_SY!$P322-1,"")</f>
        <v/>
      </c>
      <c r="O321" s="9" t="str">
        <f>IFERROR(Inv_SY!O322/Inv_SY!$P322-1,"")</f>
        <v/>
      </c>
      <c r="P321" s="9" t="str">
        <f>IFERROR(Inv_SY!J322/Inv_SY!$Q322-1,"")</f>
        <v/>
      </c>
      <c r="Q321" s="9" t="str">
        <f>IFERROR(Inv_SY!K322/Inv_SY!$Q322-1,"")</f>
        <v/>
      </c>
      <c r="R321" s="9" t="str">
        <f>IFERROR(Inv_SY!L322/Inv_SY!$Q322-1,"")</f>
        <v/>
      </c>
      <c r="S321" s="9" t="str">
        <f>IFERROR(Inv_SY!M322/Inv_SY!$Q322-1,"")</f>
        <v/>
      </c>
      <c r="T321" s="9" t="str">
        <f>IFERROR(Inv_SY!N322/Inv_SY!$Q322-1,"")</f>
        <v/>
      </c>
      <c r="U321" s="52" t="str">
        <f>IFERROR(Inv_SY!O322/Inv_SY!$Q322-1,"")</f>
        <v/>
      </c>
    </row>
    <row r="322" spans="1:21">
      <c r="A322" s="63" t="s">
        <v>208</v>
      </c>
      <c r="B322" s="63">
        <v>4</v>
      </c>
      <c r="C322" s="66">
        <v>2023</v>
      </c>
      <c r="D322" s="63" t="s">
        <v>209</v>
      </c>
      <c r="E322" s="63" t="s">
        <v>209</v>
      </c>
      <c r="F322" s="69">
        <v>44958</v>
      </c>
      <c r="G322" s="63">
        <f t="shared" si="8"/>
        <v>28</v>
      </c>
      <c r="H322" s="65">
        <f t="shared" si="9"/>
        <v>44972</v>
      </c>
      <c r="I322" s="154">
        <f>_xlfn.XLOOKUP(Table5[[#This Row],[Month Year]],'Modelling New'!D:D,'Modelling New'!N:N)</f>
        <v>10.507</v>
      </c>
      <c r="J322" s="9" t="str">
        <f>IFERROR(Inv_SY!J323/Inv_SY!$P323-1,"")</f>
        <v/>
      </c>
      <c r="K322" s="9" t="str">
        <f>IFERROR(Inv_SY!K323/Inv_SY!$P323-1,"")</f>
        <v/>
      </c>
      <c r="L322" s="9" t="str">
        <f>IFERROR(Inv_SY!L323/Inv_SY!$P323-1,"")</f>
        <v/>
      </c>
      <c r="M322" s="9" t="str">
        <f>IFERROR(Inv_SY!M323/Inv_SY!$P323-1,"")</f>
        <v/>
      </c>
      <c r="N322" s="9" t="str">
        <f>IFERROR(Inv_SY!N323/Inv_SY!$P323-1,"")</f>
        <v/>
      </c>
      <c r="O322" s="9" t="str">
        <f>IFERROR(Inv_SY!O323/Inv_SY!$P323-1,"")</f>
        <v/>
      </c>
      <c r="P322" s="9" t="str">
        <f>IFERROR(Inv_SY!J323/Inv_SY!$Q323-1,"")</f>
        <v/>
      </c>
      <c r="Q322" s="9" t="str">
        <f>IFERROR(Inv_SY!K323/Inv_SY!$Q323-1,"")</f>
        <v/>
      </c>
      <c r="R322" s="9" t="str">
        <f>IFERROR(Inv_SY!L323/Inv_SY!$Q323-1,"")</f>
        <v/>
      </c>
      <c r="S322" s="9" t="str">
        <f>IFERROR(Inv_SY!M323/Inv_SY!$Q323-1,"")</f>
        <v/>
      </c>
      <c r="T322" s="9" t="str">
        <f>IFERROR(Inv_SY!N323/Inv_SY!$Q323-1,"")</f>
        <v/>
      </c>
      <c r="U322" s="52" t="str">
        <f>IFERROR(Inv_SY!O323/Inv_SY!$Q323-1,"")</f>
        <v/>
      </c>
    </row>
    <row r="323" spans="1:21">
      <c r="A323" s="66" t="s">
        <v>208</v>
      </c>
      <c r="B323" s="66">
        <v>4</v>
      </c>
      <c r="C323" s="66">
        <v>2023</v>
      </c>
      <c r="D323" s="66" t="s">
        <v>209</v>
      </c>
      <c r="E323" s="66" t="s">
        <v>209</v>
      </c>
      <c r="F323" s="70">
        <v>44958</v>
      </c>
      <c r="G323" s="66">
        <f t="shared" ref="G323:G366" si="10">DAY(EOMONTH(F323,0))</f>
        <v>28</v>
      </c>
      <c r="H323" s="68">
        <f t="shared" si="9"/>
        <v>44973</v>
      </c>
      <c r="I323" s="155">
        <f>_xlfn.XLOOKUP(Table5[[#This Row],[Month Year]],'Modelling New'!D:D,'Modelling New'!N:N)</f>
        <v>10.507</v>
      </c>
      <c r="J323" s="9" t="str">
        <f>IFERROR(Inv_SY!J324/Inv_SY!$P324-1,"")</f>
        <v/>
      </c>
      <c r="K323" s="9" t="str">
        <f>IFERROR(Inv_SY!K324/Inv_SY!$P324-1,"")</f>
        <v/>
      </c>
      <c r="L323" s="9" t="str">
        <f>IFERROR(Inv_SY!L324/Inv_SY!$P324-1,"")</f>
        <v/>
      </c>
      <c r="M323" s="9" t="str">
        <f>IFERROR(Inv_SY!M324/Inv_SY!$P324-1,"")</f>
        <v/>
      </c>
      <c r="N323" s="9" t="str">
        <f>IFERROR(Inv_SY!N324/Inv_SY!$P324-1,"")</f>
        <v/>
      </c>
      <c r="O323" s="9" t="str">
        <f>IFERROR(Inv_SY!O324/Inv_SY!$P324-1,"")</f>
        <v/>
      </c>
      <c r="P323" s="9" t="str">
        <f>IFERROR(Inv_SY!J324/Inv_SY!$Q324-1,"")</f>
        <v/>
      </c>
      <c r="Q323" s="9" t="str">
        <f>IFERROR(Inv_SY!K324/Inv_SY!$Q324-1,"")</f>
        <v/>
      </c>
      <c r="R323" s="9" t="str">
        <f>IFERROR(Inv_SY!L324/Inv_SY!$Q324-1,"")</f>
        <v/>
      </c>
      <c r="S323" s="9" t="str">
        <f>IFERROR(Inv_SY!M324/Inv_SY!$Q324-1,"")</f>
        <v/>
      </c>
      <c r="T323" s="9" t="str">
        <f>IFERROR(Inv_SY!N324/Inv_SY!$Q324-1,"")</f>
        <v/>
      </c>
      <c r="U323" s="52" t="str">
        <f>IFERROR(Inv_SY!O324/Inv_SY!$Q324-1,"")</f>
        <v/>
      </c>
    </row>
    <row r="324" spans="1:21">
      <c r="A324" s="63" t="s">
        <v>208</v>
      </c>
      <c r="B324" s="63">
        <v>4</v>
      </c>
      <c r="C324" s="66">
        <v>2023</v>
      </c>
      <c r="D324" s="63" t="s">
        <v>209</v>
      </c>
      <c r="E324" s="63" t="s">
        <v>209</v>
      </c>
      <c r="F324" s="69">
        <v>44958</v>
      </c>
      <c r="G324" s="63">
        <f t="shared" si="10"/>
        <v>28</v>
      </c>
      <c r="H324" s="65">
        <f t="shared" ref="H324:H366" si="11">H323+1</f>
        <v>44974</v>
      </c>
      <c r="I324" s="154">
        <f>_xlfn.XLOOKUP(Table5[[#This Row],[Month Year]],'Modelling New'!D:D,'Modelling New'!N:N)</f>
        <v>10.507</v>
      </c>
      <c r="J324" s="9" t="str">
        <f>IFERROR(Inv_SY!J325/Inv_SY!$P325-1,"")</f>
        <v/>
      </c>
      <c r="K324" s="9" t="str">
        <f>IFERROR(Inv_SY!K325/Inv_SY!$P325-1,"")</f>
        <v/>
      </c>
      <c r="L324" s="9" t="str">
        <f>IFERROR(Inv_SY!L325/Inv_SY!$P325-1,"")</f>
        <v/>
      </c>
      <c r="M324" s="9" t="str">
        <f>IFERROR(Inv_SY!M325/Inv_SY!$P325-1,"")</f>
        <v/>
      </c>
      <c r="N324" s="9" t="str">
        <f>IFERROR(Inv_SY!N325/Inv_SY!$P325-1,"")</f>
        <v/>
      </c>
      <c r="O324" s="9" t="str">
        <f>IFERROR(Inv_SY!O325/Inv_SY!$P325-1,"")</f>
        <v/>
      </c>
      <c r="P324" s="9" t="str">
        <f>IFERROR(Inv_SY!J325/Inv_SY!$Q325-1,"")</f>
        <v/>
      </c>
      <c r="Q324" s="9" t="str">
        <f>IFERROR(Inv_SY!K325/Inv_SY!$Q325-1,"")</f>
        <v/>
      </c>
      <c r="R324" s="9" t="str">
        <f>IFERROR(Inv_SY!L325/Inv_SY!$Q325-1,"")</f>
        <v/>
      </c>
      <c r="S324" s="9" t="str">
        <f>IFERROR(Inv_SY!M325/Inv_SY!$Q325-1,"")</f>
        <v/>
      </c>
      <c r="T324" s="9" t="str">
        <f>IFERROR(Inv_SY!N325/Inv_SY!$Q325-1,"")</f>
        <v/>
      </c>
      <c r="U324" s="52" t="str">
        <f>IFERROR(Inv_SY!O325/Inv_SY!$Q325-1,"")</f>
        <v/>
      </c>
    </row>
    <row r="325" spans="1:21">
      <c r="A325" s="66" t="s">
        <v>208</v>
      </c>
      <c r="B325" s="66">
        <v>4</v>
      </c>
      <c r="C325" s="66">
        <v>2023</v>
      </c>
      <c r="D325" s="66" t="s">
        <v>209</v>
      </c>
      <c r="E325" s="66" t="s">
        <v>209</v>
      </c>
      <c r="F325" s="70">
        <v>44958</v>
      </c>
      <c r="G325" s="66">
        <f t="shared" si="10"/>
        <v>28</v>
      </c>
      <c r="H325" s="68">
        <f t="shared" si="11"/>
        <v>44975</v>
      </c>
      <c r="I325" s="155">
        <f>_xlfn.XLOOKUP(Table5[[#This Row],[Month Year]],'Modelling New'!D:D,'Modelling New'!N:N)</f>
        <v>10.507</v>
      </c>
      <c r="J325" s="9" t="str">
        <f>IFERROR(Inv_SY!J326/Inv_SY!$P326-1,"")</f>
        <v/>
      </c>
      <c r="K325" s="9" t="str">
        <f>IFERROR(Inv_SY!K326/Inv_SY!$P326-1,"")</f>
        <v/>
      </c>
      <c r="L325" s="9" t="str">
        <f>IFERROR(Inv_SY!L326/Inv_SY!$P326-1,"")</f>
        <v/>
      </c>
      <c r="M325" s="9" t="str">
        <f>IFERROR(Inv_SY!M326/Inv_SY!$P326-1,"")</f>
        <v/>
      </c>
      <c r="N325" s="9" t="str">
        <f>IFERROR(Inv_SY!N326/Inv_SY!$P326-1,"")</f>
        <v/>
      </c>
      <c r="O325" s="9" t="str">
        <f>IFERROR(Inv_SY!O326/Inv_SY!$P326-1,"")</f>
        <v/>
      </c>
      <c r="P325" s="9" t="str">
        <f>IFERROR(Inv_SY!J326/Inv_SY!$Q326-1,"")</f>
        <v/>
      </c>
      <c r="Q325" s="9" t="str">
        <f>IFERROR(Inv_SY!K326/Inv_SY!$Q326-1,"")</f>
        <v/>
      </c>
      <c r="R325" s="9" t="str">
        <f>IFERROR(Inv_SY!L326/Inv_SY!$Q326-1,"")</f>
        <v/>
      </c>
      <c r="S325" s="9" t="str">
        <f>IFERROR(Inv_SY!M326/Inv_SY!$Q326-1,"")</f>
        <v/>
      </c>
      <c r="T325" s="9" t="str">
        <f>IFERROR(Inv_SY!N326/Inv_SY!$Q326-1,"")</f>
        <v/>
      </c>
      <c r="U325" s="52" t="str">
        <f>IFERROR(Inv_SY!O326/Inv_SY!$Q326-1,"")</f>
        <v/>
      </c>
    </row>
    <row r="326" spans="1:21">
      <c r="A326" s="63" t="s">
        <v>208</v>
      </c>
      <c r="B326" s="63">
        <v>4</v>
      </c>
      <c r="C326" s="66">
        <v>2023</v>
      </c>
      <c r="D326" s="63" t="s">
        <v>209</v>
      </c>
      <c r="E326" s="63" t="s">
        <v>209</v>
      </c>
      <c r="F326" s="69">
        <v>44958</v>
      </c>
      <c r="G326" s="63">
        <f t="shared" si="10"/>
        <v>28</v>
      </c>
      <c r="H326" s="65">
        <f t="shared" si="11"/>
        <v>44976</v>
      </c>
      <c r="I326" s="154">
        <f>_xlfn.XLOOKUP(Table5[[#This Row],[Month Year]],'Modelling New'!D:D,'Modelling New'!N:N)</f>
        <v>10.507</v>
      </c>
      <c r="J326" s="9" t="str">
        <f>IFERROR(Inv_SY!J327/Inv_SY!$P327-1,"")</f>
        <v/>
      </c>
      <c r="K326" s="9" t="str">
        <f>IFERROR(Inv_SY!K327/Inv_SY!$P327-1,"")</f>
        <v/>
      </c>
      <c r="L326" s="9" t="str">
        <f>IFERROR(Inv_SY!L327/Inv_SY!$P327-1,"")</f>
        <v/>
      </c>
      <c r="M326" s="9" t="str">
        <f>IFERROR(Inv_SY!M327/Inv_SY!$P327-1,"")</f>
        <v/>
      </c>
      <c r="N326" s="9" t="str">
        <f>IFERROR(Inv_SY!N327/Inv_SY!$P327-1,"")</f>
        <v/>
      </c>
      <c r="O326" s="9" t="str">
        <f>IFERROR(Inv_SY!O327/Inv_SY!$P327-1,"")</f>
        <v/>
      </c>
      <c r="P326" s="9" t="str">
        <f>IFERROR(Inv_SY!J327/Inv_SY!$Q327-1,"")</f>
        <v/>
      </c>
      <c r="Q326" s="9" t="str">
        <f>IFERROR(Inv_SY!K327/Inv_SY!$Q327-1,"")</f>
        <v/>
      </c>
      <c r="R326" s="9" t="str">
        <f>IFERROR(Inv_SY!L327/Inv_SY!$Q327-1,"")</f>
        <v/>
      </c>
      <c r="S326" s="9" t="str">
        <f>IFERROR(Inv_SY!M327/Inv_SY!$Q327-1,"")</f>
        <v/>
      </c>
      <c r="T326" s="9" t="str">
        <f>IFERROR(Inv_SY!N327/Inv_SY!$Q327-1,"")</f>
        <v/>
      </c>
      <c r="U326" s="52" t="str">
        <f>IFERROR(Inv_SY!O327/Inv_SY!$Q327-1,"")</f>
        <v/>
      </c>
    </row>
    <row r="327" spans="1:21">
      <c r="A327" s="66" t="s">
        <v>208</v>
      </c>
      <c r="B327" s="66">
        <v>4</v>
      </c>
      <c r="C327" s="66">
        <v>2023</v>
      </c>
      <c r="D327" s="66" t="s">
        <v>209</v>
      </c>
      <c r="E327" s="66" t="s">
        <v>209</v>
      </c>
      <c r="F327" s="70">
        <v>44958</v>
      </c>
      <c r="G327" s="66">
        <f t="shared" si="10"/>
        <v>28</v>
      </c>
      <c r="H327" s="68">
        <f t="shared" si="11"/>
        <v>44977</v>
      </c>
      <c r="I327" s="155">
        <f>_xlfn.XLOOKUP(Table5[[#This Row],[Month Year]],'Modelling New'!D:D,'Modelling New'!N:N)</f>
        <v>10.507</v>
      </c>
      <c r="J327" s="9" t="str">
        <f>IFERROR(Inv_SY!J328/Inv_SY!$P328-1,"")</f>
        <v/>
      </c>
      <c r="K327" s="9" t="str">
        <f>IFERROR(Inv_SY!K328/Inv_SY!$P328-1,"")</f>
        <v/>
      </c>
      <c r="L327" s="9" t="str">
        <f>IFERROR(Inv_SY!L328/Inv_SY!$P328-1,"")</f>
        <v/>
      </c>
      <c r="M327" s="9" t="str">
        <f>IFERROR(Inv_SY!M328/Inv_SY!$P328-1,"")</f>
        <v/>
      </c>
      <c r="N327" s="9" t="str">
        <f>IFERROR(Inv_SY!N328/Inv_SY!$P328-1,"")</f>
        <v/>
      </c>
      <c r="O327" s="9" t="str">
        <f>IFERROR(Inv_SY!O328/Inv_SY!$P328-1,"")</f>
        <v/>
      </c>
      <c r="P327" s="9" t="str">
        <f>IFERROR(Inv_SY!J328/Inv_SY!$Q328-1,"")</f>
        <v/>
      </c>
      <c r="Q327" s="9" t="str">
        <f>IFERROR(Inv_SY!K328/Inv_SY!$Q328-1,"")</f>
        <v/>
      </c>
      <c r="R327" s="9" t="str">
        <f>IFERROR(Inv_SY!L328/Inv_SY!$Q328-1,"")</f>
        <v/>
      </c>
      <c r="S327" s="9" t="str">
        <f>IFERROR(Inv_SY!M328/Inv_SY!$Q328-1,"")</f>
        <v/>
      </c>
      <c r="T327" s="9" t="str">
        <f>IFERROR(Inv_SY!N328/Inv_SY!$Q328-1,"")</f>
        <v/>
      </c>
      <c r="U327" s="52" t="str">
        <f>IFERROR(Inv_SY!O328/Inv_SY!$Q328-1,"")</f>
        <v/>
      </c>
    </row>
    <row r="328" spans="1:21">
      <c r="A328" s="63" t="s">
        <v>208</v>
      </c>
      <c r="B328" s="63">
        <v>4</v>
      </c>
      <c r="C328" s="66">
        <v>2023</v>
      </c>
      <c r="D328" s="63" t="s">
        <v>209</v>
      </c>
      <c r="E328" s="63" t="s">
        <v>209</v>
      </c>
      <c r="F328" s="69">
        <v>44958</v>
      </c>
      <c r="G328" s="63">
        <f t="shared" si="10"/>
        <v>28</v>
      </c>
      <c r="H328" s="65">
        <f t="shared" si="11"/>
        <v>44978</v>
      </c>
      <c r="I328" s="154">
        <f>_xlfn.XLOOKUP(Table5[[#This Row],[Month Year]],'Modelling New'!D:D,'Modelling New'!N:N)</f>
        <v>10.507</v>
      </c>
      <c r="J328" s="9" t="str">
        <f>IFERROR(Inv_SY!J329/Inv_SY!$P329-1,"")</f>
        <v/>
      </c>
      <c r="K328" s="9" t="str">
        <f>IFERROR(Inv_SY!K329/Inv_SY!$P329-1,"")</f>
        <v/>
      </c>
      <c r="L328" s="9" t="str">
        <f>IFERROR(Inv_SY!L329/Inv_SY!$P329-1,"")</f>
        <v/>
      </c>
      <c r="M328" s="9" t="str">
        <f>IFERROR(Inv_SY!M329/Inv_SY!$P329-1,"")</f>
        <v/>
      </c>
      <c r="N328" s="9" t="str">
        <f>IFERROR(Inv_SY!N329/Inv_SY!$P329-1,"")</f>
        <v/>
      </c>
      <c r="O328" s="9" t="str">
        <f>IFERROR(Inv_SY!O329/Inv_SY!$P329-1,"")</f>
        <v/>
      </c>
      <c r="P328" s="9" t="str">
        <f>IFERROR(Inv_SY!J329/Inv_SY!$Q329-1,"")</f>
        <v/>
      </c>
      <c r="Q328" s="9" t="str">
        <f>IFERROR(Inv_SY!K329/Inv_SY!$Q329-1,"")</f>
        <v/>
      </c>
      <c r="R328" s="9" t="str">
        <f>IFERROR(Inv_SY!L329/Inv_SY!$Q329-1,"")</f>
        <v/>
      </c>
      <c r="S328" s="9" t="str">
        <f>IFERROR(Inv_SY!M329/Inv_SY!$Q329-1,"")</f>
        <v/>
      </c>
      <c r="T328" s="9" t="str">
        <f>IFERROR(Inv_SY!N329/Inv_SY!$Q329-1,"")</f>
        <v/>
      </c>
      <c r="U328" s="52" t="str">
        <f>IFERROR(Inv_SY!O329/Inv_SY!$Q329-1,"")</f>
        <v/>
      </c>
    </row>
    <row r="329" spans="1:21">
      <c r="A329" s="66" t="s">
        <v>208</v>
      </c>
      <c r="B329" s="66">
        <v>4</v>
      </c>
      <c r="C329" s="66">
        <v>2023</v>
      </c>
      <c r="D329" s="66" t="s">
        <v>209</v>
      </c>
      <c r="E329" s="66" t="s">
        <v>209</v>
      </c>
      <c r="F329" s="70">
        <v>44958</v>
      </c>
      <c r="G329" s="66">
        <f t="shared" si="10"/>
        <v>28</v>
      </c>
      <c r="H329" s="68">
        <f t="shared" si="11"/>
        <v>44979</v>
      </c>
      <c r="I329" s="155">
        <f>_xlfn.XLOOKUP(Table5[[#This Row],[Month Year]],'Modelling New'!D:D,'Modelling New'!N:N)</f>
        <v>10.507</v>
      </c>
      <c r="J329" s="9" t="str">
        <f>IFERROR(Inv_SY!J330/Inv_SY!$P330-1,"")</f>
        <v/>
      </c>
      <c r="K329" s="9" t="str">
        <f>IFERROR(Inv_SY!K330/Inv_SY!$P330-1,"")</f>
        <v/>
      </c>
      <c r="L329" s="9" t="str">
        <f>IFERROR(Inv_SY!L330/Inv_SY!$P330-1,"")</f>
        <v/>
      </c>
      <c r="M329" s="9" t="str">
        <f>IFERROR(Inv_SY!M330/Inv_SY!$P330-1,"")</f>
        <v/>
      </c>
      <c r="N329" s="9" t="str">
        <f>IFERROR(Inv_SY!N330/Inv_SY!$P330-1,"")</f>
        <v/>
      </c>
      <c r="O329" s="9" t="str">
        <f>IFERROR(Inv_SY!O330/Inv_SY!$P330-1,"")</f>
        <v/>
      </c>
      <c r="P329" s="9" t="str">
        <f>IFERROR(Inv_SY!J330/Inv_SY!$Q330-1,"")</f>
        <v/>
      </c>
      <c r="Q329" s="9" t="str">
        <f>IFERROR(Inv_SY!K330/Inv_SY!$Q330-1,"")</f>
        <v/>
      </c>
      <c r="R329" s="9" t="str">
        <f>IFERROR(Inv_SY!L330/Inv_SY!$Q330-1,"")</f>
        <v/>
      </c>
      <c r="S329" s="9" t="str">
        <f>IFERROR(Inv_SY!M330/Inv_SY!$Q330-1,"")</f>
        <v/>
      </c>
      <c r="T329" s="9" t="str">
        <f>IFERROR(Inv_SY!N330/Inv_SY!$Q330-1,"")</f>
        <v/>
      </c>
      <c r="U329" s="52" t="str">
        <f>IFERROR(Inv_SY!O330/Inv_SY!$Q330-1,"")</f>
        <v/>
      </c>
    </row>
    <row r="330" spans="1:21">
      <c r="A330" s="63" t="s">
        <v>208</v>
      </c>
      <c r="B330" s="63">
        <v>4</v>
      </c>
      <c r="C330" s="66">
        <v>2023</v>
      </c>
      <c r="D330" s="63" t="s">
        <v>209</v>
      </c>
      <c r="E330" s="63" t="s">
        <v>209</v>
      </c>
      <c r="F330" s="69">
        <v>44958</v>
      </c>
      <c r="G330" s="63">
        <f t="shared" si="10"/>
        <v>28</v>
      </c>
      <c r="H330" s="65">
        <f t="shared" si="11"/>
        <v>44980</v>
      </c>
      <c r="I330" s="154">
        <f>_xlfn.XLOOKUP(Table5[[#This Row],[Month Year]],'Modelling New'!D:D,'Modelling New'!N:N)</f>
        <v>10.507</v>
      </c>
      <c r="J330" s="9" t="str">
        <f>IFERROR(Inv_SY!J331/Inv_SY!$P331-1,"")</f>
        <v/>
      </c>
      <c r="K330" s="9" t="str">
        <f>IFERROR(Inv_SY!K331/Inv_SY!$P331-1,"")</f>
        <v/>
      </c>
      <c r="L330" s="9" t="str">
        <f>IFERROR(Inv_SY!L331/Inv_SY!$P331-1,"")</f>
        <v/>
      </c>
      <c r="M330" s="9" t="str">
        <f>IFERROR(Inv_SY!M331/Inv_SY!$P331-1,"")</f>
        <v/>
      </c>
      <c r="N330" s="9" t="str">
        <f>IFERROR(Inv_SY!N331/Inv_SY!$P331-1,"")</f>
        <v/>
      </c>
      <c r="O330" s="9" t="str">
        <f>IFERROR(Inv_SY!O331/Inv_SY!$P331-1,"")</f>
        <v/>
      </c>
      <c r="P330" s="9" t="str">
        <f>IFERROR(Inv_SY!J331/Inv_SY!$Q331-1,"")</f>
        <v/>
      </c>
      <c r="Q330" s="9" t="str">
        <f>IFERROR(Inv_SY!K331/Inv_SY!$Q331-1,"")</f>
        <v/>
      </c>
      <c r="R330" s="9" t="str">
        <f>IFERROR(Inv_SY!L331/Inv_SY!$Q331-1,"")</f>
        <v/>
      </c>
      <c r="S330" s="9" t="str">
        <f>IFERROR(Inv_SY!M331/Inv_SY!$Q331-1,"")</f>
        <v/>
      </c>
      <c r="T330" s="9" t="str">
        <f>IFERROR(Inv_SY!N331/Inv_SY!$Q331-1,"")</f>
        <v/>
      </c>
      <c r="U330" s="52" t="str">
        <f>IFERROR(Inv_SY!O331/Inv_SY!$Q331-1,"")</f>
        <v/>
      </c>
    </row>
    <row r="331" spans="1:21">
      <c r="A331" s="66" t="s">
        <v>208</v>
      </c>
      <c r="B331" s="66">
        <v>4</v>
      </c>
      <c r="C331" s="66">
        <v>2023</v>
      </c>
      <c r="D331" s="66" t="s">
        <v>209</v>
      </c>
      <c r="E331" s="66" t="s">
        <v>209</v>
      </c>
      <c r="F331" s="70">
        <v>44958</v>
      </c>
      <c r="G331" s="66">
        <f t="shared" si="10"/>
        <v>28</v>
      </c>
      <c r="H331" s="68">
        <f t="shared" si="11"/>
        <v>44981</v>
      </c>
      <c r="I331" s="155">
        <f>_xlfn.XLOOKUP(Table5[[#This Row],[Month Year]],'Modelling New'!D:D,'Modelling New'!N:N)</f>
        <v>10.507</v>
      </c>
      <c r="J331" s="9" t="str">
        <f>IFERROR(Inv_SY!J332/Inv_SY!$P332-1,"")</f>
        <v/>
      </c>
      <c r="K331" s="9" t="str">
        <f>IFERROR(Inv_SY!K332/Inv_SY!$P332-1,"")</f>
        <v/>
      </c>
      <c r="L331" s="9" t="str">
        <f>IFERROR(Inv_SY!L332/Inv_SY!$P332-1,"")</f>
        <v/>
      </c>
      <c r="M331" s="9" t="str">
        <f>IFERROR(Inv_SY!M332/Inv_SY!$P332-1,"")</f>
        <v/>
      </c>
      <c r="N331" s="9" t="str">
        <f>IFERROR(Inv_SY!N332/Inv_SY!$P332-1,"")</f>
        <v/>
      </c>
      <c r="O331" s="9" t="str">
        <f>IFERROR(Inv_SY!O332/Inv_SY!$P332-1,"")</f>
        <v/>
      </c>
      <c r="P331" s="9" t="str">
        <f>IFERROR(Inv_SY!J332/Inv_SY!$Q332-1,"")</f>
        <v/>
      </c>
      <c r="Q331" s="9" t="str">
        <f>IFERROR(Inv_SY!K332/Inv_SY!$Q332-1,"")</f>
        <v/>
      </c>
      <c r="R331" s="9" t="str">
        <f>IFERROR(Inv_SY!L332/Inv_SY!$Q332-1,"")</f>
        <v/>
      </c>
      <c r="S331" s="9" t="str">
        <f>IFERROR(Inv_SY!M332/Inv_SY!$Q332-1,"")</f>
        <v/>
      </c>
      <c r="T331" s="9" t="str">
        <f>IFERROR(Inv_SY!N332/Inv_SY!$Q332-1,"")</f>
        <v/>
      </c>
      <c r="U331" s="52" t="str">
        <f>IFERROR(Inv_SY!O332/Inv_SY!$Q332-1,"")</f>
        <v/>
      </c>
    </row>
    <row r="332" spans="1:21">
      <c r="A332" s="63" t="s">
        <v>208</v>
      </c>
      <c r="B332" s="63">
        <v>4</v>
      </c>
      <c r="C332" s="66">
        <v>2023</v>
      </c>
      <c r="D332" s="63" t="s">
        <v>209</v>
      </c>
      <c r="E332" s="63" t="s">
        <v>209</v>
      </c>
      <c r="F332" s="69">
        <v>44958</v>
      </c>
      <c r="G332" s="63">
        <f t="shared" si="10"/>
        <v>28</v>
      </c>
      <c r="H332" s="65">
        <f t="shared" si="11"/>
        <v>44982</v>
      </c>
      <c r="I332" s="154">
        <f>_xlfn.XLOOKUP(Table5[[#This Row],[Month Year]],'Modelling New'!D:D,'Modelling New'!N:N)</f>
        <v>10.507</v>
      </c>
      <c r="J332" s="9" t="str">
        <f>IFERROR(Inv_SY!J333/Inv_SY!$P333-1,"")</f>
        <v/>
      </c>
      <c r="K332" s="9" t="str">
        <f>IFERROR(Inv_SY!K333/Inv_SY!$P333-1,"")</f>
        <v/>
      </c>
      <c r="L332" s="9" t="str">
        <f>IFERROR(Inv_SY!L333/Inv_SY!$P333-1,"")</f>
        <v/>
      </c>
      <c r="M332" s="9" t="str">
        <f>IFERROR(Inv_SY!M333/Inv_SY!$P333-1,"")</f>
        <v/>
      </c>
      <c r="N332" s="9" t="str">
        <f>IFERROR(Inv_SY!N333/Inv_SY!$P333-1,"")</f>
        <v/>
      </c>
      <c r="O332" s="9" t="str">
        <f>IFERROR(Inv_SY!O333/Inv_SY!$P333-1,"")</f>
        <v/>
      </c>
      <c r="P332" s="9" t="str">
        <f>IFERROR(Inv_SY!J333/Inv_SY!$Q333-1,"")</f>
        <v/>
      </c>
      <c r="Q332" s="9" t="str">
        <f>IFERROR(Inv_SY!K333/Inv_SY!$Q333-1,"")</f>
        <v/>
      </c>
      <c r="R332" s="9" t="str">
        <f>IFERROR(Inv_SY!L333/Inv_SY!$Q333-1,"")</f>
        <v/>
      </c>
      <c r="S332" s="9" t="str">
        <f>IFERROR(Inv_SY!M333/Inv_SY!$Q333-1,"")</f>
        <v/>
      </c>
      <c r="T332" s="9" t="str">
        <f>IFERROR(Inv_SY!N333/Inv_SY!$Q333-1,"")</f>
        <v/>
      </c>
      <c r="U332" s="52" t="str">
        <f>IFERROR(Inv_SY!O333/Inv_SY!$Q333-1,"")</f>
        <v/>
      </c>
    </row>
    <row r="333" spans="1:21">
      <c r="A333" s="66" t="s">
        <v>208</v>
      </c>
      <c r="B333" s="66">
        <v>4</v>
      </c>
      <c r="C333" s="66">
        <v>2023</v>
      </c>
      <c r="D333" s="66" t="s">
        <v>209</v>
      </c>
      <c r="E333" s="66" t="s">
        <v>209</v>
      </c>
      <c r="F333" s="70">
        <v>44958</v>
      </c>
      <c r="G333" s="66">
        <f t="shared" si="10"/>
        <v>28</v>
      </c>
      <c r="H333" s="68">
        <f t="shared" si="11"/>
        <v>44983</v>
      </c>
      <c r="I333" s="155">
        <f>_xlfn.XLOOKUP(Table5[[#This Row],[Month Year]],'Modelling New'!D:D,'Modelling New'!N:N)</f>
        <v>10.507</v>
      </c>
      <c r="J333" s="9" t="str">
        <f>IFERROR(Inv_SY!J334/Inv_SY!$P334-1,"")</f>
        <v/>
      </c>
      <c r="K333" s="9" t="str">
        <f>IFERROR(Inv_SY!K334/Inv_SY!$P334-1,"")</f>
        <v/>
      </c>
      <c r="L333" s="9" t="str">
        <f>IFERROR(Inv_SY!L334/Inv_SY!$P334-1,"")</f>
        <v/>
      </c>
      <c r="M333" s="9" t="str">
        <f>IFERROR(Inv_SY!M334/Inv_SY!$P334-1,"")</f>
        <v/>
      </c>
      <c r="N333" s="9" t="str">
        <f>IFERROR(Inv_SY!N334/Inv_SY!$P334-1,"")</f>
        <v/>
      </c>
      <c r="O333" s="9" t="str">
        <f>IFERROR(Inv_SY!O334/Inv_SY!$P334-1,"")</f>
        <v/>
      </c>
      <c r="P333" s="9" t="str">
        <f>IFERROR(Inv_SY!J334/Inv_SY!$Q334-1,"")</f>
        <v/>
      </c>
      <c r="Q333" s="9" t="str">
        <f>IFERROR(Inv_SY!K334/Inv_SY!$Q334-1,"")</f>
        <v/>
      </c>
      <c r="R333" s="9" t="str">
        <f>IFERROR(Inv_SY!L334/Inv_SY!$Q334-1,"")</f>
        <v/>
      </c>
      <c r="S333" s="9" t="str">
        <f>IFERROR(Inv_SY!M334/Inv_SY!$Q334-1,"")</f>
        <v/>
      </c>
      <c r="T333" s="9" t="str">
        <f>IFERROR(Inv_SY!N334/Inv_SY!$Q334-1,"")</f>
        <v/>
      </c>
      <c r="U333" s="52" t="str">
        <f>IFERROR(Inv_SY!O334/Inv_SY!$Q334-1,"")</f>
        <v/>
      </c>
    </row>
    <row r="334" spans="1:21">
      <c r="A334" s="63" t="s">
        <v>208</v>
      </c>
      <c r="B334" s="63">
        <v>4</v>
      </c>
      <c r="C334" s="66">
        <v>2023</v>
      </c>
      <c r="D334" s="63" t="s">
        <v>209</v>
      </c>
      <c r="E334" s="63" t="s">
        <v>209</v>
      </c>
      <c r="F334" s="69">
        <v>44958</v>
      </c>
      <c r="G334" s="63">
        <f t="shared" si="10"/>
        <v>28</v>
      </c>
      <c r="H334" s="65">
        <f t="shared" si="11"/>
        <v>44984</v>
      </c>
      <c r="I334" s="154">
        <f>_xlfn.XLOOKUP(Table5[[#This Row],[Month Year]],'Modelling New'!D:D,'Modelling New'!N:N)</f>
        <v>10.507</v>
      </c>
      <c r="J334" s="9" t="str">
        <f>IFERROR(Inv_SY!J335/Inv_SY!$P335-1,"")</f>
        <v/>
      </c>
      <c r="K334" s="9" t="str">
        <f>IFERROR(Inv_SY!K335/Inv_SY!$P335-1,"")</f>
        <v/>
      </c>
      <c r="L334" s="9" t="str">
        <f>IFERROR(Inv_SY!L335/Inv_SY!$P335-1,"")</f>
        <v/>
      </c>
      <c r="M334" s="9" t="str">
        <f>IFERROR(Inv_SY!M335/Inv_SY!$P335-1,"")</f>
        <v/>
      </c>
      <c r="N334" s="9" t="str">
        <f>IFERROR(Inv_SY!N335/Inv_SY!$P335-1,"")</f>
        <v/>
      </c>
      <c r="O334" s="9" t="str">
        <f>IFERROR(Inv_SY!O335/Inv_SY!$P335-1,"")</f>
        <v/>
      </c>
      <c r="P334" s="9" t="str">
        <f>IFERROR(Inv_SY!J335/Inv_SY!$Q335-1,"")</f>
        <v/>
      </c>
      <c r="Q334" s="9" t="str">
        <f>IFERROR(Inv_SY!K335/Inv_SY!$Q335-1,"")</f>
        <v/>
      </c>
      <c r="R334" s="9" t="str">
        <f>IFERROR(Inv_SY!L335/Inv_SY!$Q335-1,"")</f>
        <v/>
      </c>
      <c r="S334" s="9" t="str">
        <f>IFERROR(Inv_SY!M335/Inv_SY!$Q335-1,"")</f>
        <v/>
      </c>
      <c r="T334" s="9" t="str">
        <f>IFERROR(Inv_SY!N335/Inv_SY!$Q335-1,"")</f>
        <v/>
      </c>
      <c r="U334" s="52" t="str">
        <f>IFERROR(Inv_SY!O335/Inv_SY!$Q335-1,"")</f>
        <v/>
      </c>
    </row>
    <row r="335" spans="1:21">
      <c r="A335" s="66" t="s">
        <v>208</v>
      </c>
      <c r="B335" s="66">
        <v>4</v>
      </c>
      <c r="C335" s="66">
        <v>2023</v>
      </c>
      <c r="D335" s="66" t="s">
        <v>209</v>
      </c>
      <c r="E335" s="66" t="s">
        <v>209</v>
      </c>
      <c r="F335" s="70">
        <v>44958</v>
      </c>
      <c r="G335" s="66">
        <f t="shared" si="10"/>
        <v>28</v>
      </c>
      <c r="H335" s="68">
        <f t="shared" si="11"/>
        <v>44985</v>
      </c>
      <c r="I335" s="155">
        <f>_xlfn.XLOOKUP(Table5[[#This Row],[Month Year]],'Modelling New'!D:D,'Modelling New'!N:N)</f>
        <v>10.507</v>
      </c>
      <c r="J335" s="9" t="str">
        <f>IFERROR(Inv_SY!J336/Inv_SY!$P336-1,"")</f>
        <v/>
      </c>
      <c r="K335" s="9" t="str">
        <f>IFERROR(Inv_SY!K336/Inv_SY!$P336-1,"")</f>
        <v/>
      </c>
      <c r="L335" s="9" t="str">
        <f>IFERROR(Inv_SY!L336/Inv_SY!$P336-1,"")</f>
        <v/>
      </c>
      <c r="M335" s="9" t="str">
        <f>IFERROR(Inv_SY!M336/Inv_SY!$P336-1,"")</f>
        <v/>
      </c>
      <c r="N335" s="9" t="str">
        <f>IFERROR(Inv_SY!N336/Inv_SY!$P336-1,"")</f>
        <v/>
      </c>
      <c r="O335" s="9" t="str">
        <f>IFERROR(Inv_SY!O336/Inv_SY!$P336-1,"")</f>
        <v/>
      </c>
      <c r="P335" s="9" t="str">
        <f>IFERROR(Inv_SY!J336/Inv_SY!$Q336-1,"")</f>
        <v/>
      </c>
      <c r="Q335" s="9" t="str">
        <f>IFERROR(Inv_SY!K336/Inv_SY!$Q336-1,"")</f>
        <v/>
      </c>
      <c r="R335" s="9" t="str">
        <f>IFERROR(Inv_SY!L336/Inv_SY!$Q336-1,"")</f>
        <v/>
      </c>
      <c r="S335" s="9" t="str">
        <f>IFERROR(Inv_SY!M336/Inv_SY!$Q336-1,"")</f>
        <v/>
      </c>
      <c r="T335" s="9" t="str">
        <f>IFERROR(Inv_SY!N336/Inv_SY!$Q336-1,"")</f>
        <v/>
      </c>
      <c r="U335" s="52" t="str">
        <f>IFERROR(Inv_SY!O336/Inv_SY!$Q336-1,"")</f>
        <v/>
      </c>
    </row>
    <row r="336" spans="1:21">
      <c r="A336" s="63" t="s">
        <v>208</v>
      </c>
      <c r="B336" s="63">
        <v>4</v>
      </c>
      <c r="C336" s="66">
        <v>2023</v>
      </c>
      <c r="D336" s="63" t="s">
        <v>209</v>
      </c>
      <c r="E336" s="63" t="s">
        <v>209</v>
      </c>
      <c r="F336" s="69">
        <v>44986</v>
      </c>
      <c r="G336" s="63">
        <f t="shared" si="10"/>
        <v>31</v>
      </c>
      <c r="H336" s="65">
        <f t="shared" si="11"/>
        <v>44986</v>
      </c>
      <c r="I336" s="154">
        <f>_xlfn.XLOOKUP(Table5[[#This Row],[Month Year]],'Modelling New'!D:D,'Modelling New'!N:N)</f>
        <v>10.507</v>
      </c>
      <c r="J336" s="9" t="str">
        <f>IFERROR(Inv_SY!J337/Inv_SY!$P337-1,"")</f>
        <v/>
      </c>
      <c r="K336" s="9" t="str">
        <f>IFERROR(Inv_SY!K337/Inv_SY!$P337-1,"")</f>
        <v/>
      </c>
      <c r="L336" s="9" t="str">
        <f>IFERROR(Inv_SY!L337/Inv_SY!$P337-1,"")</f>
        <v/>
      </c>
      <c r="M336" s="9" t="str">
        <f>IFERROR(Inv_SY!M337/Inv_SY!$P337-1,"")</f>
        <v/>
      </c>
      <c r="N336" s="9" t="str">
        <f>IFERROR(Inv_SY!N337/Inv_SY!$P337-1,"")</f>
        <v/>
      </c>
      <c r="O336" s="9" t="str">
        <f>IFERROR(Inv_SY!O337/Inv_SY!$P337-1,"")</f>
        <v/>
      </c>
      <c r="P336" s="9" t="str">
        <f>IFERROR(Inv_SY!J337/Inv_SY!$Q337-1,"")</f>
        <v/>
      </c>
      <c r="Q336" s="9" t="str">
        <f>IFERROR(Inv_SY!K337/Inv_SY!$Q337-1,"")</f>
        <v/>
      </c>
      <c r="R336" s="9" t="str">
        <f>IFERROR(Inv_SY!L337/Inv_SY!$Q337-1,"")</f>
        <v/>
      </c>
      <c r="S336" s="9" t="str">
        <f>IFERROR(Inv_SY!M337/Inv_SY!$Q337-1,"")</f>
        <v/>
      </c>
      <c r="T336" s="9" t="str">
        <f>IFERROR(Inv_SY!N337/Inv_SY!$Q337-1,"")</f>
        <v/>
      </c>
      <c r="U336" s="52" t="str">
        <f>IFERROR(Inv_SY!O337/Inv_SY!$Q337-1,"")</f>
        <v/>
      </c>
    </row>
    <row r="337" spans="1:21">
      <c r="A337" s="66" t="s">
        <v>208</v>
      </c>
      <c r="B337" s="66">
        <v>4</v>
      </c>
      <c r="C337" s="66">
        <v>2023</v>
      </c>
      <c r="D337" s="66" t="s">
        <v>209</v>
      </c>
      <c r="E337" s="66" t="s">
        <v>209</v>
      </c>
      <c r="F337" s="70">
        <v>44986</v>
      </c>
      <c r="G337" s="66">
        <f t="shared" si="10"/>
        <v>31</v>
      </c>
      <c r="H337" s="68">
        <f t="shared" si="11"/>
        <v>44987</v>
      </c>
      <c r="I337" s="155">
        <f>_xlfn.XLOOKUP(Table5[[#This Row],[Month Year]],'Modelling New'!D:D,'Modelling New'!N:N)</f>
        <v>10.507</v>
      </c>
      <c r="J337" s="9" t="str">
        <f>IFERROR(Inv_SY!J338/Inv_SY!$P338-1,"")</f>
        <v/>
      </c>
      <c r="K337" s="9" t="str">
        <f>IFERROR(Inv_SY!K338/Inv_SY!$P338-1,"")</f>
        <v/>
      </c>
      <c r="L337" s="9" t="str">
        <f>IFERROR(Inv_SY!L338/Inv_SY!$P338-1,"")</f>
        <v/>
      </c>
      <c r="M337" s="9" t="str">
        <f>IFERROR(Inv_SY!M338/Inv_SY!$P338-1,"")</f>
        <v/>
      </c>
      <c r="N337" s="9" t="str">
        <f>IFERROR(Inv_SY!N338/Inv_SY!$P338-1,"")</f>
        <v/>
      </c>
      <c r="O337" s="9" t="str">
        <f>IFERROR(Inv_SY!O338/Inv_SY!$P338-1,"")</f>
        <v/>
      </c>
      <c r="P337" s="9" t="str">
        <f>IFERROR(Inv_SY!J338/Inv_SY!$Q338-1,"")</f>
        <v/>
      </c>
      <c r="Q337" s="9" t="str">
        <f>IFERROR(Inv_SY!K338/Inv_SY!$Q338-1,"")</f>
        <v/>
      </c>
      <c r="R337" s="9" t="str">
        <f>IFERROR(Inv_SY!L338/Inv_SY!$Q338-1,"")</f>
        <v/>
      </c>
      <c r="S337" s="9" t="str">
        <f>IFERROR(Inv_SY!M338/Inv_SY!$Q338-1,"")</f>
        <v/>
      </c>
      <c r="T337" s="9" t="str">
        <f>IFERROR(Inv_SY!N338/Inv_SY!$Q338-1,"")</f>
        <v/>
      </c>
      <c r="U337" s="52" t="str">
        <f>IFERROR(Inv_SY!O338/Inv_SY!$Q338-1,"")</f>
        <v/>
      </c>
    </row>
    <row r="338" spans="1:21">
      <c r="A338" s="63" t="s">
        <v>208</v>
      </c>
      <c r="B338" s="63">
        <v>4</v>
      </c>
      <c r="C338" s="66">
        <v>2023</v>
      </c>
      <c r="D338" s="63" t="s">
        <v>209</v>
      </c>
      <c r="E338" s="63" t="s">
        <v>209</v>
      </c>
      <c r="F338" s="69">
        <v>44986</v>
      </c>
      <c r="G338" s="63">
        <f t="shared" si="10"/>
        <v>31</v>
      </c>
      <c r="H338" s="65">
        <f t="shared" si="11"/>
        <v>44988</v>
      </c>
      <c r="I338" s="154">
        <f>_xlfn.XLOOKUP(Table5[[#This Row],[Month Year]],'Modelling New'!D:D,'Modelling New'!N:N)</f>
        <v>10.507</v>
      </c>
      <c r="J338" s="9" t="str">
        <f>IFERROR(Inv_SY!J339/Inv_SY!$P339-1,"")</f>
        <v/>
      </c>
      <c r="K338" s="9" t="str">
        <f>IFERROR(Inv_SY!K339/Inv_SY!$P339-1,"")</f>
        <v/>
      </c>
      <c r="L338" s="9" t="str">
        <f>IFERROR(Inv_SY!L339/Inv_SY!$P339-1,"")</f>
        <v/>
      </c>
      <c r="M338" s="9" t="str">
        <f>IFERROR(Inv_SY!M339/Inv_SY!$P339-1,"")</f>
        <v/>
      </c>
      <c r="N338" s="9" t="str">
        <f>IFERROR(Inv_SY!N339/Inv_SY!$P339-1,"")</f>
        <v/>
      </c>
      <c r="O338" s="9" t="str">
        <f>IFERROR(Inv_SY!O339/Inv_SY!$P339-1,"")</f>
        <v/>
      </c>
      <c r="P338" s="9" t="str">
        <f>IFERROR(Inv_SY!J339/Inv_SY!$Q339-1,"")</f>
        <v/>
      </c>
      <c r="Q338" s="9" t="str">
        <f>IFERROR(Inv_SY!K339/Inv_SY!$Q339-1,"")</f>
        <v/>
      </c>
      <c r="R338" s="9" t="str">
        <f>IFERROR(Inv_SY!L339/Inv_SY!$Q339-1,"")</f>
        <v/>
      </c>
      <c r="S338" s="9" t="str">
        <f>IFERROR(Inv_SY!M339/Inv_SY!$Q339-1,"")</f>
        <v/>
      </c>
      <c r="T338" s="9" t="str">
        <f>IFERROR(Inv_SY!N339/Inv_SY!$Q339-1,"")</f>
        <v/>
      </c>
      <c r="U338" s="52" t="str">
        <f>IFERROR(Inv_SY!O339/Inv_SY!$Q339-1,"")</f>
        <v/>
      </c>
    </row>
    <row r="339" spans="1:21">
      <c r="A339" s="66" t="s">
        <v>208</v>
      </c>
      <c r="B339" s="66">
        <v>4</v>
      </c>
      <c r="C339" s="66">
        <v>2023</v>
      </c>
      <c r="D339" s="66" t="s">
        <v>209</v>
      </c>
      <c r="E339" s="66" t="s">
        <v>209</v>
      </c>
      <c r="F339" s="70">
        <v>44986</v>
      </c>
      <c r="G339" s="66">
        <f t="shared" si="10"/>
        <v>31</v>
      </c>
      <c r="H339" s="68">
        <f t="shared" si="11"/>
        <v>44989</v>
      </c>
      <c r="I339" s="155">
        <f>_xlfn.XLOOKUP(Table5[[#This Row],[Month Year]],'Modelling New'!D:D,'Modelling New'!N:N)</f>
        <v>10.507</v>
      </c>
      <c r="J339" s="9" t="str">
        <f>IFERROR(Inv_SY!J340/Inv_SY!$P340-1,"")</f>
        <v/>
      </c>
      <c r="K339" s="9" t="str">
        <f>IFERROR(Inv_SY!K340/Inv_SY!$P340-1,"")</f>
        <v/>
      </c>
      <c r="L339" s="9" t="str">
        <f>IFERROR(Inv_SY!L340/Inv_SY!$P340-1,"")</f>
        <v/>
      </c>
      <c r="M339" s="9" t="str">
        <f>IFERROR(Inv_SY!M340/Inv_SY!$P340-1,"")</f>
        <v/>
      </c>
      <c r="N339" s="9" t="str">
        <f>IFERROR(Inv_SY!N340/Inv_SY!$P340-1,"")</f>
        <v/>
      </c>
      <c r="O339" s="9" t="str">
        <f>IFERROR(Inv_SY!O340/Inv_SY!$P340-1,"")</f>
        <v/>
      </c>
      <c r="P339" s="9" t="str">
        <f>IFERROR(Inv_SY!J340/Inv_SY!$Q340-1,"")</f>
        <v/>
      </c>
      <c r="Q339" s="9" t="str">
        <f>IFERROR(Inv_SY!K340/Inv_SY!$Q340-1,"")</f>
        <v/>
      </c>
      <c r="R339" s="9" t="str">
        <f>IFERROR(Inv_SY!L340/Inv_SY!$Q340-1,"")</f>
        <v/>
      </c>
      <c r="S339" s="9" t="str">
        <f>IFERROR(Inv_SY!M340/Inv_SY!$Q340-1,"")</f>
        <v/>
      </c>
      <c r="T339" s="9" t="str">
        <f>IFERROR(Inv_SY!N340/Inv_SY!$Q340-1,"")</f>
        <v/>
      </c>
      <c r="U339" s="52" t="str">
        <f>IFERROR(Inv_SY!O340/Inv_SY!$Q340-1,"")</f>
        <v/>
      </c>
    </row>
    <row r="340" spans="1:21">
      <c r="A340" s="63" t="s">
        <v>208</v>
      </c>
      <c r="B340" s="63">
        <v>4</v>
      </c>
      <c r="C340" s="66">
        <v>2023</v>
      </c>
      <c r="D340" s="63" t="s">
        <v>209</v>
      </c>
      <c r="E340" s="63" t="s">
        <v>209</v>
      </c>
      <c r="F340" s="69">
        <v>44986</v>
      </c>
      <c r="G340" s="63">
        <f t="shared" si="10"/>
        <v>31</v>
      </c>
      <c r="H340" s="65">
        <f t="shared" si="11"/>
        <v>44990</v>
      </c>
      <c r="I340" s="154">
        <f>_xlfn.XLOOKUP(Table5[[#This Row],[Month Year]],'Modelling New'!D:D,'Modelling New'!N:N)</f>
        <v>10.507</v>
      </c>
      <c r="J340" s="9" t="str">
        <f>IFERROR(Inv_SY!J341/Inv_SY!$P341-1,"")</f>
        <v/>
      </c>
      <c r="K340" s="9" t="str">
        <f>IFERROR(Inv_SY!K341/Inv_SY!$P341-1,"")</f>
        <v/>
      </c>
      <c r="L340" s="9" t="str">
        <f>IFERROR(Inv_SY!L341/Inv_SY!$P341-1,"")</f>
        <v/>
      </c>
      <c r="M340" s="9" t="str">
        <f>IFERROR(Inv_SY!M341/Inv_SY!$P341-1,"")</f>
        <v/>
      </c>
      <c r="N340" s="9" t="str">
        <f>IFERROR(Inv_SY!N341/Inv_SY!$P341-1,"")</f>
        <v/>
      </c>
      <c r="O340" s="9" t="str">
        <f>IFERROR(Inv_SY!O341/Inv_SY!$P341-1,"")</f>
        <v/>
      </c>
      <c r="P340" s="9" t="str">
        <f>IFERROR(Inv_SY!J341/Inv_SY!$Q341-1,"")</f>
        <v/>
      </c>
      <c r="Q340" s="9" t="str">
        <f>IFERROR(Inv_SY!K341/Inv_SY!$Q341-1,"")</f>
        <v/>
      </c>
      <c r="R340" s="9" t="str">
        <f>IFERROR(Inv_SY!L341/Inv_SY!$Q341-1,"")</f>
        <v/>
      </c>
      <c r="S340" s="9" t="str">
        <f>IFERROR(Inv_SY!M341/Inv_SY!$Q341-1,"")</f>
        <v/>
      </c>
      <c r="T340" s="9" t="str">
        <f>IFERROR(Inv_SY!N341/Inv_SY!$Q341-1,"")</f>
        <v/>
      </c>
      <c r="U340" s="52" t="str">
        <f>IFERROR(Inv_SY!O341/Inv_SY!$Q341-1,"")</f>
        <v/>
      </c>
    </row>
    <row r="341" spans="1:21">
      <c r="A341" s="66" t="s">
        <v>208</v>
      </c>
      <c r="B341" s="66">
        <v>4</v>
      </c>
      <c r="C341" s="66">
        <v>2023</v>
      </c>
      <c r="D341" s="66" t="s">
        <v>209</v>
      </c>
      <c r="E341" s="66" t="s">
        <v>209</v>
      </c>
      <c r="F341" s="70">
        <v>44986</v>
      </c>
      <c r="G341" s="66">
        <f t="shared" si="10"/>
        <v>31</v>
      </c>
      <c r="H341" s="68">
        <f t="shared" si="11"/>
        <v>44991</v>
      </c>
      <c r="I341" s="155">
        <f>_xlfn.XLOOKUP(Table5[[#This Row],[Month Year]],'Modelling New'!D:D,'Modelling New'!N:N)</f>
        <v>10.507</v>
      </c>
      <c r="J341" s="9" t="str">
        <f>IFERROR(Inv_SY!J342/Inv_SY!$P342-1,"")</f>
        <v/>
      </c>
      <c r="K341" s="9" t="str">
        <f>IFERROR(Inv_SY!K342/Inv_SY!$P342-1,"")</f>
        <v/>
      </c>
      <c r="L341" s="9" t="str">
        <f>IFERROR(Inv_SY!L342/Inv_SY!$P342-1,"")</f>
        <v/>
      </c>
      <c r="M341" s="9" t="str">
        <f>IFERROR(Inv_SY!M342/Inv_SY!$P342-1,"")</f>
        <v/>
      </c>
      <c r="N341" s="9" t="str">
        <f>IFERROR(Inv_SY!N342/Inv_SY!$P342-1,"")</f>
        <v/>
      </c>
      <c r="O341" s="9" t="str">
        <f>IFERROR(Inv_SY!O342/Inv_SY!$P342-1,"")</f>
        <v/>
      </c>
      <c r="P341" s="9" t="str">
        <f>IFERROR(Inv_SY!J342/Inv_SY!$Q342-1,"")</f>
        <v/>
      </c>
      <c r="Q341" s="9" t="str">
        <f>IFERROR(Inv_SY!K342/Inv_SY!$Q342-1,"")</f>
        <v/>
      </c>
      <c r="R341" s="9" t="str">
        <f>IFERROR(Inv_SY!L342/Inv_SY!$Q342-1,"")</f>
        <v/>
      </c>
      <c r="S341" s="9" t="str">
        <f>IFERROR(Inv_SY!M342/Inv_SY!$Q342-1,"")</f>
        <v/>
      </c>
      <c r="T341" s="9" t="str">
        <f>IFERROR(Inv_SY!N342/Inv_SY!$Q342-1,"")</f>
        <v/>
      </c>
      <c r="U341" s="52" t="str">
        <f>IFERROR(Inv_SY!O342/Inv_SY!$Q342-1,"")</f>
        <v/>
      </c>
    </row>
    <row r="342" spans="1:21">
      <c r="A342" s="63" t="s">
        <v>208</v>
      </c>
      <c r="B342" s="63">
        <v>4</v>
      </c>
      <c r="C342" s="66">
        <v>2023</v>
      </c>
      <c r="D342" s="63" t="s">
        <v>209</v>
      </c>
      <c r="E342" s="63" t="s">
        <v>209</v>
      </c>
      <c r="F342" s="69">
        <v>44986</v>
      </c>
      <c r="G342" s="63">
        <f t="shared" si="10"/>
        <v>31</v>
      </c>
      <c r="H342" s="65">
        <f t="shared" si="11"/>
        <v>44992</v>
      </c>
      <c r="I342" s="154">
        <f>_xlfn.XLOOKUP(Table5[[#This Row],[Month Year]],'Modelling New'!D:D,'Modelling New'!N:N)</f>
        <v>10.507</v>
      </c>
      <c r="J342" s="9" t="str">
        <f>IFERROR(Inv_SY!J343/Inv_SY!$P343-1,"")</f>
        <v/>
      </c>
      <c r="K342" s="9" t="str">
        <f>IFERROR(Inv_SY!K343/Inv_SY!$P343-1,"")</f>
        <v/>
      </c>
      <c r="L342" s="9" t="str">
        <f>IFERROR(Inv_SY!L343/Inv_SY!$P343-1,"")</f>
        <v/>
      </c>
      <c r="M342" s="9" t="str">
        <f>IFERROR(Inv_SY!M343/Inv_SY!$P343-1,"")</f>
        <v/>
      </c>
      <c r="N342" s="9" t="str">
        <f>IFERROR(Inv_SY!N343/Inv_SY!$P343-1,"")</f>
        <v/>
      </c>
      <c r="O342" s="9" t="str">
        <f>IFERROR(Inv_SY!O343/Inv_SY!$P343-1,"")</f>
        <v/>
      </c>
      <c r="P342" s="9" t="str">
        <f>IFERROR(Inv_SY!J343/Inv_SY!$Q343-1,"")</f>
        <v/>
      </c>
      <c r="Q342" s="9" t="str">
        <f>IFERROR(Inv_SY!K343/Inv_SY!$Q343-1,"")</f>
        <v/>
      </c>
      <c r="R342" s="9" t="str">
        <f>IFERROR(Inv_SY!L343/Inv_SY!$Q343-1,"")</f>
        <v/>
      </c>
      <c r="S342" s="9" t="str">
        <f>IFERROR(Inv_SY!M343/Inv_SY!$Q343-1,"")</f>
        <v/>
      </c>
      <c r="T342" s="9" t="str">
        <f>IFERROR(Inv_SY!N343/Inv_SY!$Q343-1,"")</f>
        <v/>
      </c>
      <c r="U342" s="52" t="str">
        <f>IFERROR(Inv_SY!O343/Inv_SY!$Q343-1,"")</f>
        <v/>
      </c>
    </row>
    <row r="343" spans="1:21">
      <c r="A343" s="66" t="s">
        <v>208</v>
      </c>
      <c r="B343" s="66">
        <v>4</v>
      </c>
      <c r="C343" s="66">
        <v>2023</v>
      </c>
      <c r="D343" s="66" t="s">
        <v>209</v>
      </c>
      <c r="E343" s="66" t="s">
        <v>209</v>
      </c>
      <c r="F343" s="70">
        <v>44986</v>
      </c>
      <c r="G343" s="66">
        <f t="shared" si="10"/>
        <v>31</v>
      </c>
      <c r="H343" s="68">
        <f t="shared" si="11"/>
        <v>44993</v>
      </c>
      <c r="I343" s="155">
        <f>_xlfn.XLOOKUP(Table5[[#This Row],[Month Year]],'Modelling New'!D:D,'Modelling New'!N:N)</f>
        <v>10.507</v>
      </c>
      <c r="J343" s="9" t="str">
        <f>IFERROR(Inv_SY!J344/Inv_SY!$P344-1,"")</f>
        <v/>
      </c>
      <c r="K343" s="9" t="str">
        <f>IFERROR(Inv_SY!K344/Inv_SY!$P344-1,"")</f>
        <v/>
      </c>
      <c r="L343" s="9" t="str">
        <f>IFERROR(Inv_SY!L344/Inv_SY!$P344-1,"")</f>
        <v/>
      </c>
      <c r="M343" s="9" t="str">
        <f>IFERROR(Inv_SY!M344/Inv_SY!$P344-1,"")</f>
        <v/>
      </c>
      <c r="N343" s="9" t="str">
        <f>IFERROR(Inv_SY!N344/Inv_SY!$P344-1,"")</f>
        <v/>
      </c>
      <c r="O343" s="9" t="str">
        <f>IFERROR(Inv_SY!O344/Inv_SY!$P344-1,"")</f>
        <v/>
      </c>
      <c r="P343" s="9" t="str">
        <f>IFERROR(Inv_SY!J344/Inv_SY!$Q344-1,"")</f>
        <v/>
      </c>
      <c r="Q343" s="9" t="str">
        <f>IFERROR(Inv_SY!K344/Inv_SY!$Q344-1,"")</f>
        <v/>
      </c>
      <c r="R343" s="9" t="str">
        <f>IFERROR(Inv_SY!L344/Inv_SY!$Q344-1,"")</f>
        <v/>
      </c>
      <c r="S343" s="9" t="str">
        <f>IFERROR(Inv_SY!M344/Inv_SY!$Q344-1,"")</f>
        <v/>
      </c>
      <c r="T343" s="9" t="str">
        <f>IFERROR(Inv_SY!N344/Inv_SY!$Q344-1,"")</f>
        <v/>
      </c>
      <c r="U343" s="52" t="str">
        <f>IFERROR(Inv_SY!O344/Inv_SY!$Q344-1,"")</f>
        <v/>
      </c>
    </row>
    <row r="344" spans="1:21">
      <c r="A344" s="63" t="s">
        <v>208</v>
      </c>
      <c r="B344" s="63">
        <v>4</v>
      </c>
      <c r="C344" s="66">
        <v>2023</v>
      </c>
      <c r="D344" s="63" t="s">
        <v>209</v>
      </c>
      <c r="E344" s="63" t="s">
        <v>209</v>
      </c>
      <c r="F344" s="69">
        <v>44986</v>
      </c>
      <c r="G344" s="63">
        <f t="shared" si="10"/>
        <v>31</v>
      </c>
      <c r="H344" s="65">
        <f t="shared" si="11"/>
        <v>44994</v>
      </c>
      <c r="I344" s="154">
        <f>_xlfn.XLOOKUP(Table5[[#This Row],[Month Year]],'Modelling New'!D:D,'Modelling New'!N:N)</f>
        <v>10.507</v>
      </c>
      <c r="J344" s="9" t="str">
        <f>IFERROR(Inv_SY!J345/Inv_SY!$P345-1,"")</f>
        <v/>
      </c>
      <c r="K344" s="9" t="str">
        <f>IFERROR(Inv_SY!K345/Inv_SY!$P345-1,"")</f>
        <v/>
      </c>
      <c r="L344" s="9" t="str">
        <f>IFERROR(Inv_SY!L345/Inv_SY!$P345-1,"")</f>
        <v/>
      </c>
      <c r="M344" s="9" t="str">
        <f>IFERROR(Inv_SY!M345/Inv_SY!$P345-1,"")</f>
        <v/>
      </c>
      <c r="N344" s="9" t="str">
        <f>IFERROR(Inv_SY!N345/Inv_SY!$P345-1,"")</f>
        <v/>
      </c>
      <c r="O344" s="9" t="str">
        <f>IFERROR(Inv_SY!O345/Inv_SY!$P345-1,"")</f>
        <v/>
      </c>
      <c r="P344" s="9" t="str">
        <f>IFERROR(Inv_SY!J345/Inv_SY!$Q345-1,"")</f>
        <v/>
      </c>
      <c r="Q344" s="9" t="str">
        <f>IFERROR(Inv_SY!K345/Inv_SY!$Q345-1,"")</f>
        <v/>
      </c>
      <c r="R344" s="9" t="str">
        <f>IFERROR(Inv_SY!L345/Inv_SY!$Q345-1,"")</f>
        <v/>
      </c>
      <c r="S344" s="9" t="str">
        <f>IFERROR(Inv_SY!M345/Inv_SY!$Q345-1,"")</f>
        <v/>
      </c>
      <c r="T344" s="9" t="str">
        <f>IFERROR(Inv_SY!N345/Inv_SY!$Q345-1,"")</f>
        <v/>
      </c>
      <c r="U344" s="52" t="str">
        <f>IFERROR(Inv_SY!O345/Inv_SY!$Q345-1,"")</f>
        <v/>
      </c>
    </row>
    <row r="345" spans="1:21">
      <c r="A345" s="66" t="s">
        <v>208</v>
      </c>
      <c r="B345" s="66">
        <v>4</v>
      </c>
      <c r="C345" s="66">
        <v>2023</v>
      </c>
      <c r="D345" s="66" t="s">
        <v>209</v>
      </c>
      <c r="E345" s="66" t="s">
        <v>209</v>
      </c>
      <c r="F345" s="70">
        <v>44986</v>
      </c>
      <c r="G345" s="66">
        <f t="shared" si="10"/>
        <v>31</v>
      </c>
      <c r="H345" s="68">
        <f t="shared" si="11"/>
        <v>44995</v>
      </c>
      <c r="I345" s="155">
        <f>_xlfn.XLOOKUP(Table5[[#This Row],[Month Year]],'Modelling New'!D:D,'Modelling New'!N:N)</f>
        <v>10.507</v>
      </c>
      <c r="J345" s="9" t="str">
        <f>IFERROR(Inv_SY!J346/Inv_SY!$P346-1,"")</f>
        <v/>
      </c>
      <c r="K345" s="9" t="str">
        <f>IFERROR(Inv_SY!K346/Inv_SY!$P346-1,"")</f>
        <v/>
      </c>
      <c r="L345" s="9" t="str">
        <f>IFERROR(Inv_SY!L346/Inv_SY!$P346-1,"")</f>
        <v/>
      </c>
      <c r="M345" s="9" t="str">
        <f>IFERROR(Inv_SY!M346/Inv_SY!$P346-1,"")</f>
        <v/>
      </c>
      <c r="N345" s="9" t="str">
        <f>IFERROR(Inv_SY!N346/Inv_SY!$P346-1,"")</f>
        <v/>
      </c>
      <c r="O345" s="9" t="str">
        <f>IFERROR(Inv_SY!O346/Inv_SY!$P346-1,"")</f>
        <v/>
      </c>
      <c r="P345" s="9" t="str">
        <f>IFERROR(Inv_SY!J346/Inv_SY!$Q346-1,"")</f>
        <v/>
      </c>
      <c r="Q345" s="9" t="str">
        <f>IFERROR(Inv_SY!K346/Inv_SY!$Q346-1,"")</f>
        <v/>
      </c>
      <c r="R345" s="9" t="str">
        <f>IFERROR(Inv_SY!L346/Inv_SY!$Q346-1,"")</f>
        <v/>
      </c>
      <c r="S345" s="9" t="str">
        <f>IFERROR(Inv_SY!M346/Inv_SY!$Q346-1,"")</f>
        <v/>
      </c>
      <c r="T345" s="9" t="str">
        <f>IFERROR(Inv_SY!N346/Inv_SY!$Q346-1,"")</f>
        <v/>
      </c>
      <c r="U345" s="52" t="str">
        <f>IFERROR(Inv_SY!O346/Inv_SY!$Q346-1,"")</f>
        <v/>
      </c>
    </row>
    <row r="346" spans="1:21">
      <c r="A346" s="63" t="s">
        <v>208</v>
      </c>
      <c r="B346" s="63">
        <v>4</v>
      </c>
      <c r="C346" s="66">
        <v>2023</v>
      </c>
      <c r="D346" s="63" t="s">
        <v>209</v>
      </c>
      <c r="E346" s="63" t="s">
        <v>209</v>
      </c>
      <c r="F346" s="69">
        <v>44986</v>
      </c>
      <c r="G346" s="63">
        <f t="shared" si="10"/>
        <v>31</v>
      </c>
      <c r="H346" s="65">
        <f t="shared" si="11"/>
        <v>44996</v>
      </c>
      <c r="I346" s="154">
        <f>_xlfn.XLOOKUP(Table5[[#This Row],[Month Year]],'Modelling New'!D:D,'Modelling New'!N:N)</f>
        <v>10.507</v>
      </c>
      <c r="J346" s="9" t="str">
        <f>IFERROR(Inv_SY!J347/Inv_SY!$P347-1,"")</f>
        <v/>
      </c>
      <c r="K346" s="9" t="str">
        <f>IFERROR(Inv_SY!K347/Inv_SY!$P347-1,"")</f>
        <v/>
      </c>
      <c r="L346" s="9" t="str">
        <f>IFERROR(Inv_SY!L347/Inv_SY!$P347-1,"")</f>
        <v/>
      </c>
      <c r="M346" s="9" t="str">
        <f>IFERROR(Inv_SY!M347/Inv_SY!$P347-1,"")</f>
        <v/>
      </c>
      <c r="N346" s="9" t="str">
        <f>IFERROR(Inv_SY!N347/Inv_SY!$P347-1,"")</f>
        <v/>
      </c>
      <c r="O346" s="9" t="str">
        <f>IFERROR(Inv_SY!O347/Inv_SY!$P347-1,"")</f>
        <v/>
      </c>
      <c r="P346" s="9" t="str">
        <f>IFERROR(Inv_SY!J347/Inv_SY!$Q347-1,"")</f>
        <v/>
      </c>
      <c r="Q346" s="9" t="str">
        <f>IFERROR(Inv_SY!K347/Inv_SY!$Q347-1,"")</f>
        <v/>
      </c>
      <c r="R346" s="9" t="str">
        <f>IFERROR(Inv_SY!L347/Inv_SY!$Q347-1,"")</f>
        <v/>
      </c>
      <c r="S346" s="9" t="str">
        <f>IFERROR(Inv_SY!M347/Inv_SY!$Q347-1,"")</f>
        <v/>
      </c>
      <c r="T346" s="9" t="str">
        <f>IFERROR(Inv_SY!N347/Inv_SY!$Q347-1,"")</f>
        <v/>
      </c>
      <c r="U346" s="52" t="str">
        <f>IFERROR(Inv_SY!O347/Inv_SY!$Q347-1,"")</f>
        <v/>
      </c>
    </row>
    <row r="347" spans="1:21">
      <c r="A347" s="66" t="s">
        <v>208</v>
      </c>
      <c r="B347" s="66">
        <v>4</v>
      </c>
      <c r="C347" s="66">
        <v>2023</v>
      </c>
      <c r="D347" s="66" t="s">
        <v>209</v>
      </c>
      <c r="E347" s="66" t="s">
        <v>209</v>
      </c>
      <c r="F347" s="70">
        <v>44986</v>
      </c>
      <c r="G347" s="66">
        <f t="shared" si="10"/>
        <v>31</v>
      </c>
      <c r="H347" s="68">
        <f t="shared" si="11"/>
        <v>44997</v>
      </c>
      <c r="I347" s="155">
        <f>_xlfn.XLOOKUP(Table5[[#This Row],[Month Year]],'Modelling New'!D:D,'Modelling New'!N:N)</f>
        <v>10.507</v>
      </c>
      <c r="J347" s="9" t="str">
        <f>IFERROR(Inv_SY!J348/Inv_SY!$P348-1,"")</f>
        <v/>
      </c>
      <c r="K347" s="9" t="str">
        <f>IFERROR(Inv_SY!K348/Inv_SY!$P348-1,"")</f>
        <v/>
      </c>
      <c r="L347" s="9" t="str">
        <f>IFERROR(Inv_SY!L348/Inv_SY!$P348-1,"")</f>
        <v/>
      </c>
      <c r="M347" s="9" t="str">
        <f>IFERROR(Inv_SY!M348/Inv_SY!$P348-1,"")</f>
        <v/>
      </c>
      <c r="N347" s="9" t="str">
        <f>IFERROR(Inv_SY!N348/Inv_SY!$P348-1,"")</f>
        <v/>
      </c>
      <c r="O347" s="9" t="str">
        <f>IFERROR(Inv_SY!O348/Inv_SY!$P348-1,"")</f>
        <v/>
      </c>
      <c r="P347" s="9" t="str">
        <f>IFERROR(Inv_SY!J348/Inv_SY!$Q348-1,"")</f>
        <v/>
      </c>
      <c r="Q347" s="9" t="str">
        <f>IFERROR(Inv_SY!K348/Inv_SY!$Q348-1,"")</f>
        <v/>
      </c>
      <c r="R347" s="9" t="str">
        <f>IFERROR(Inv_SY!L348/Inv_SY!$Q348-1,"")</f>
        <v/>
      </c>
      <c r="S347" s="9" t="str">
        <f>IFERROR(Inv_SY!M348/Inv_SY!$Q348-1,"")</f>
        <v/>
      </c>
      <c r="T347" s="9" t="str">
        <f>IFERROR(Inv_SY!N348/Inv_SY!$Q348-1,"")</f>
        <v/>
      </c>
      <c r="U347" s="52" t="str">
        <f>IFERROR(Inv_SY!O348/Inv_SY!$Q348-1,"")</f>
        <v/>
      </c>
    </row>
    <row r="348" spans="1:21">
      <c r="A348" s="63" t="s">
        <v>208</v>
      </c>
      <c r="B348" s="63">
        <v>4</v>
      </c>
      <c r="C348" s="66">
        <v>2023</v>
      </c>
      <c r="D348" s="63" t="s">
        <v>209</v>
      </c>
      <c r="E348" s="63" t="s">
        <v>209</v>
      </c>
      <c r="F348" s="69">
        <v>44986</v>
      </c>
      <c r="G348" s="63">
        <f t="shared" si="10"/>
        <v>31</v>
      </c>
      <c r="H348" s="65">
        <f t="shared" si="11"/>
        <v>44998</v>
      </c>
      <c r="I348" s="154">
        <f>_xlfn.XLOOKUP(Table5[[#This Row],[Month Year]],'Modelling New'!D:D,'Modelling New'!N:N)</f>
        <v>10.507</v>
      </c>
      <c r="J348" s="9" t="str">
        <f>IFERROR(Inv_SY!J349/Inv_SY!$P349-1,"")</f>
        <v/>
      </c>
      <c r="K348" s="9" t="str">
        <f>IFERROR(Inv_SY!K349/Inv_SY!$P349-1,"")</f>
        <v/>
      </c>
      <c r="L348" s="9" t="str">
        <f>IFERROR(Inv_SY!L349/Inv_SY!$P349-1,"")</f>
        <v/>
      </c>
      <c r="M348" s="9" t="str">
        <f>IFERROR(Inv_SY!M349/Inv_SY!$P349-1,"")</f>
        <v/>
      </c>
      <c r="N348" s="9" t="str">
        <f>IFERROR(Inv_SY!N349/Inv_SY!$P349-1,"")</f>
        <v/>
      </c>
      <c r="O348" s="9" t="str">
        <f>IFERROR(Inv_SY!O349/Inv_SY!$P349-1,"")</f>
        <v/>
      </c>
      <c r="P348" s="9" t="str">
        <f>IFERROR(Inv_SY!J349/Inv_SY!$Q349-1,"")</f>
        <v/>
      </c>
      <c r="Q348" s="9" t="str">
        <f>IFERROR(Inv_SY!K349/Inv_SY!$Q349-1,"")</f>
        <v/>
      </c>
      <c r="R348" s="9" t="str">
        <f>IFERROR(Inv_SY!L349/Inv_SY!$Q349-1,"")</f>
        <v/>
      </c>
      <c r="S348" s="9" t="str">
        <f>IFERROR(Inv_SY!M349/Inv_SY!$Q349-1,"")</f>
        <v/>
      </c>
      <c r="T348" s="9" t="str">
        <f>IFERROR(Inv_SY!N349/Inv_SY!$Q349-1,"")</f>
        <v/>
      </c>
      <c r="U348" s="52" t="str">
        <f>IFERROR(Inv_SY!O349/Inv_SY!$Q349-1,"")</f>
        <v/>
      </c>
    </row>
    <row r="349" spans="1:21">
      <c r="A349" s="66" t="s">
        <v>208</v>
      </c>
      <c r="B349" s="66">
        <v>4</v>
      </c>
      <c r="C349" s="66">
        <v>2023</v>
      </c>
      <c r="D349" s="66" t="s">
        <v>209</v>
      </c>
      <c r="E349" s="66" t="s">
        <v>209</v>
      </c>
      <c r="F349" s="70">
        <v>44986</v>
      </c>
      <c r="G349" s="66">
        <f t="shared" si="10"/>
        <v>31</v>
      </c>
      <c r="H349" s="68">
        <f t="shared" si="11"/>
        <v>44999</v>
      </c>
      <c r="I349" s="155">
        <f>_xlfn.XLOOKUP(Table5[[#This Row],[Month Year]],'Modelling New'!D:D,'Modelling New'!N:N)</f>
        <v>10.507</v>
      </c>
      <c r="J349" s="9" t="str">
        <f>IFERROR(Inv_SY!J350/Inv_SY!$P350-1,"")</f>
        <v/>
      </c>
      <c r="K349" s="9" t="str">
        <f>IFERROR(Inv_SY!K350/Inv_SY!$P350-1,"")</f>
        <v/>
      </c>
      <c r="L349" s="9" t="str">
        <f>IFERROR(Inv_SY!L350/Inv_SY!$P350-1,"")</f>
        <v/>
      </c>
      <c r="M349" s="9" t="str">
        <f>IFERROR(Inv_SY!M350/Inv_SY!$P350-1,"")</f>
        <v/>
      </c>
      <c r="N349" s="9" t="str">
        <f>IFERROR(Inv_SY!N350/Inv_SY!$P350-1,"")</f>
        <v/>
      </c>
      <c r="O349" s="9" t="str">
        <f>IFERROR(Inv_SY!O350/Inv_SY!$P350-1,"")</f>
        <v/>
      </c>
      <c r="P349" s="9" t="str">
        <f>IFERROR(Inv_SY!J350/Inv_SY!$Q350-1,"")</f>
        <v/>
      </c>
      <c r="Q349" s="9" t="str">
        <f>IFERROR(Inv_SY!K350/Inv_SY!$Q350-1,"")</f>
        <v/>
      </c>
      <c r="R349" s="9" t="str">
        <f>IFERROR(Inv_SY!L350/Inv_SY!$Q350-1,"")</f>
        <v/>
      </c>
      <c r="S349" s="9" t="str">
        <f>IFERROR(Inv_SY!M350/Inv_SY!$Q350-1,"")</f>
        <v/>
      </c>
      <c r="T349" s="9" t="str">
        <f>IFERROR(Inv_SY!N350/Inv_SY!$Q350-1,"")</f>
        <v/>
      </c>
      <c r="U349" s="52" t="str">
        <f>IFERROR(Inv_SY!O350/Inv_SY!$Q350-1,"")</f>
        <v/>
      </c>
    </row>
    <row r="350" spans="1:21">
      <c r="A350" s="63" t="s">
        <v>208</v>
      </c>
      <c r="B350" s="63">
        <v>4</v>
      </c>
      <c r="C350" s="66">
        <v>2023</v>
      </c>
      <c r="D350" s="63" t="s">
        <v>209</v>
      </c>
      <c r="E350" s="63" t="s">
        <v>209</v>
      </c>
      <c r="F350" s="69">
        <v>44986</v>
      </c>
      <c r="G350" s="63">
        <f t="shared" si="10"/>
        <v>31</v>
      </c>
      <c r="H350" s="65">
        <f t="shared" si="11"/>
        <v>45000</v>
      </c>
      <c r="I350" s="154">
        <f>_xlfn.XLOOKUP(Table5[[#This Row],[Month Year]],'Modelling New'!D:D,'Modelling New'!N:N)</f>
        <v>10.507</v>
      </c>
      <c r="J350" s="9" t="str">
        <f>IFERROR(Inv_SY!J351/Inv_SY!$P351-1,"")</f>
        <v/>
      </c>
      <c r="K350" s="9" t="str">
        <f>IFERROR(Inv_SY!K351/Inv_SY!$P351-1,"")</f>
        <v/>
      </c>
      <c r="L350" s="9" t="str">
        <f>IFERROR(Inv_SY!L351/Inv_SY!$P351-1,"")</f>
        <v/>
      </c>
      <c r="M350" s="9" t="str">
        <f>IFERROR(Inv_SY!M351/Inv_SY!$P351-1,"")</f>
        <v/>
      </c>
      <c r="N350" s="9" t="str">
        <f>IFERROR(Inv_SY!N351/Inv_SY!$P351-1,"")</f>
        <v/>
      </c>
      <c r="O350" s="9" t="str">
        <f>IFERROR(Inv_SY!O351/Inv_SY!$P351-1,"")</f>
        <v/>
      </c>
      <c r="P350" s="9" t="str">
        <f>IFERROR(Inv_SY!J351/Inv_SY!$Q351-1,"")</f>
        <v/>
      </c>
      <c r="Q350" s="9" t="str">
        <f>IFERROR(Inv_SY!K351/Inv_SY!$Q351-1,"")</f>
        <v/>
      </c>
      <c r="R350" s="9" t="str">
        <f>IFERROR(Inv_SY!L351/Inv_SY!$Q351-1,"")</f>
        <v/>
      </c>
      <c r="S350" s="9" t="str">
        <f>IFERROR(Inv_SY!M351/Inv_SY!$Q351-1,"")</f>
        <v/>
      </c>
      <c r="T350" s="9" t="str">
        <f>IFERROR(Inv_SY!N351/Inv_SY!$Q351-1,"")</f>
        <v/>
      </c>
      <c r="U350" s="52" t="str">
        <f>IFERROR(Inv_SY!O351/Inv_SY!$Q351-1,"")</f>
        <v/>
      </c>
    </row>
    <row r="351" spans="1:21">
      <c r="A351" s="66" t="s">
        <v>208</v>
      </c>
      <c r="B351" s="66">
        <v>4</v>
      </c>
      <c r="C351" s="66">
        <v>2023</v>
      </c>
      <c r="D351" s="66" t="s">
        <v>209</v>
      </c>
      <c r="E351" s="66" t="s">
        <v>209</v>
      </c>
      <c r="F351" s="70">
        <v>44986</v>
      </c>
      <c r="G351" s="66">
        <f t="shared" si="10"/>
        <v>31</v>
      </c>
      <c r="H351" s="68">
        <f t="shared" si="11"/>
        <v>45001</v>
      </c>
      <c r="I351" s="155">
        <f>_xlfn.XLOOKUP(Table5[[#This Row],[Month Year]],'Modelling New'!D:D,'Modelling New'!N:N)</f>
        <v>10.507</v>
      </c>
      <c r="J351" s="9" t="str">
        <f>IFERROR(Inv_SY!J352/Inv_SY!$P352-1,"")</f>
        <v/>
      </c>
      <c r="K351" s="9" t="str">
        <f>IFERROR(Inv_SY!K352/Inv_SY!$P352-1,"")</f>
        <v/>
      </c>
      <c r="L351" s="9" t="str">
        <f>IFERROR(Inv_SY!L352/Inv_SY!$P352-1,"")</f>
        <v/>
      </c>
      <c r="M351" s="9" t="str">
        <f>IFERROR(Inv_SY!M352/Inv_SY!$P352-1,"")</f>
        <v/>
      </c>
      <c r="N351" s="9" t="str">
        <f>IFERROR(Inv_SY!N352/Inv_SY!$P352-1,"")</f>
        <v/>
      </c>
      <c r="O351" s="9" t="str">
        <f>IFERROR(Inv_SY!O352/Inv_SY!$P352-1,"")</f>
        <v/>
      </c>
      <c r="P351" s="9" t="str">
        <f>IFERROR(Inv_SY!J352/Inv_SY!$Q352-1,"")</f>
        <v/>
      </c>
      <c r="Q351" s="9" t="str">
        <f>IFERROR(Inv_SY!K352/Inv_SY!$Q352-1,"")</f>
        <v/>
      </c>
      <c r="R351" s="9" t="str">
        <f>IFERROR(Inv_SY!L352/Inv_SY!$Q352-1,"")</f>
        <v/>
      </c>
      <c r="S351" s="9" t="str">
        <f>IFERROR(Inv_SY!M352/Inv_SY!$Q352-1,"")</f>
        <v/>
      </c>
      <c r="T351" s="9" t="str">
        <f>IFERROR(Inv_SY!N352/Inv_SY!$Q352-1,"")</f>
        <v/>
      </c>
      <c r="U351" s="52" t="str">
        <f>IFERROR(Inv_SY!O352/Inv_SY!$Q352-1,"")</f>
        <v/>
      </c>
    </row>
    <row r="352" spans="1:21">
      <c r="A352" s="63" t="s">
        <v>208</v>
      </c>
      <c r="B352" s="63">
        <v>4</v>
      </c>
      <c r="C352" s="66">
        <v>2023</v>
      </c>
      <c r="D352" s="63" t="s">
        <v>209</v>
      </c>
      <c r="E352" s="63" t="s">
        <v>209</v>
      </c>
      <c r="F352" s="69">
        <v>44986</v>
      </c>
      <c r="G352" s="63">
        <f t="shared" si="10"/>
        <v>31</v>
      </c>
      <c r="H352" s="65">
        <f t="shared" si="11"/>
        <v>45002</v>
      </c>
      <c r="I352" s="154">
        <f>_xlfn.XLOOKUP(Table5[[#This Row],[Month Year]],'Modelling New'!D:D,'Modelling New'!N:N)</f>
        <v>10.507</v>
      </c>
      <c r="J352" s="9" t="str">
        <f>IFERROR(Inv_SY!J353/Inv_SY!$P353-1,"")</f>
        <v/>
      </c>
      <c r="K352" s="9" t="str">
        <f>IFERROR(Inv_SY!K353/Inv_SY!$P353-1,"")</f>
        <v/>
      </c>
      <c r="L352" s="9" t="str">
        <f>IFERROR(Inv_SY!L353/Inv_SY!$P353-1,"")</f>
        <v/>
      </c>
      <c r="M352" s="9" t="str">
        <f>IFERROR(Inv_SY!M353/Inv_SY!$P353-1,"")</f>
        <v/>
      </c>
      <c r="N352" s="9" t="str">
        <f>IFERROR(Inv_SY!N353/Inv_SY!$P353-1,"")</f>
        <v/>
      </c>
      <c r="O352" s="9" t="str">
        <f>IFERROR(Inv_SY!O353/Inv_SY!$P353-1,"")</f>
        <v/>
      </c>
      <c r="P352" s="9" t="str">
        <f>IFERROR(Inv_SY!J353/Inv_SY!$Q353-1,"")</f>
        <v/>
      </c>
      <c r="Q352" s="9" t="str">
        <f>IFERROR(Inv_SY!K353/Inv_SY!$Q353-1,"")</f>
        <v/>
      </c>
      <c r="R352" s="9" t="str">
        <f>IFERROR(Inv_SY!L353/Inv_SY!$Q353-1,"")</f>
        <v/>
      </c>
      <c r="S352" s="9" t="str">
        <f>IFERROR(Inv_SY!M353/Inv_SY!$Q353-1,"")</f>
        <v/>
      </c>
      <c r="T352" s="9" t="str">
        <f>IFERROR(Inv_SY!N353/Inv_SY!$Q353-1,"")</f>
        <v/>
      </c>
      <c r="U352" s="52" t="str">
        <f>IFERROR(Inv_SY!O353/Inv_SY!$Q353-1,"")</f>
        <v/>
      </c>
    </row>
    <row r="353" spans="1:21">
      <c r="A353" s="66" t="s">
        <v>208</v>
      </c>
      <c r="B353" s="66">
        <v>4</v>
      </c>
      <c r="C353" s="66">
        <v>2023</v>
      </c>
      <c r="D353" s="66" t="s">
        <v>209</v>
      </c>
      <c r="E353" s="66" t="s">
        <v>209</v>
      </c>
      <c r="F353" s="70">
        <v>44986</v>
      </c>
      <c r="G353" s="66">
        <f t="shared" si="10"/>
        <v>31</v>
      </c>
      <c r="H353" s="68">
        <f t="shared" si="11"/>
        <v>45003</v>
      </c>
      <c r="I353" s="155">
        <f>_xlfn.XLOOKUP(Table5[[#This Row],[Month Year]],'Modelling New'!D:D,'Modelling New'!N:N)</f>
        <v>10.507</v>
      </c>
      <c r="J353" s="9" t="str">
        <f>IFERROR(Inv_SY!J354/Inv_SY!$P354-1,"")</f>
        <v/>
      </c>
      <c r="K353" s="9" t="str">
        <f>IFERROR(Inv_SY!K354/Inv_SY!$P354-1,"")</f>
        <v/>
      </c>
      <c r="L353" s="9" t="str">
        <f>IFERROR(Inv_SY!L354/Inv_SY!$P354-1,"")</f>
        <v/>
      </c>
      <c r="M353" s="9" t="str">
        <f>IFERROR(Inv_SY!M354/Inv_SY!$P354-1,"")</f>
        <v/>
      </c>
      <c r="N353" s="9" t="str">
        <f>IFERROR(Inv_SY!N354/Inv_SY!$P354-1,"")</f>
        <v/>
      </c>
      <c r="O353" s="9" t="str">
        <f>IFERROR(Inv_SY!O354/Inv_SY!$P354-1,"")</f>
        <v/>
      </c>
      <c r="P353" s="9" t="str">
        <f>IFERROR(Inv_SY!J354/Inv_SY!$Q354-1,"")</f>
        <v/>
      </c>
      <c r="Q353" s="9" t="str">
        <f>IFERROR(Inv_SY!K354/Inv_SY!$Q354-1,"")</f>
        <v/>
      </c>
      <c r="R353" s="9" t="str">
        <f>IFERROR(Inv_SY!L354/Inv_SY!$Q354-1,"")</f>
        <v/>
      </c>
      <c r="S353" s="9" t="str">
        <f>IFERROR(Inv_SY!M354/Inv_SY!$Q354-1,"")</f>
        <v/>
      </c>
      <c r="T353" s="9" t="str">
        <f>IFERROR(Inv_SY!N354/Inv_SY!$Q354-1,"")</f>
        <v/>
      </c>
      <c r="U353" s="52" t="str">
        <f>IFERROR(Inv_SY!O354/Inv_SY!$Q354-1,"")</f>
        <v/>
      </c>
    </row>
    <row r="354" spans="1:21">
      <c r="A354" s="63" t="s">
        <v>208</v>
      </c>
      <c r="B354" s="63">
        <v>4</v>
      </c>
      <c r="C354" s="66">
        <v>2023</v>
      </c>
      <c r="D354" s="63" t="s">
        <v>209</v>
      </c>
      <c r="E354" s="63" t="s">
        <v>209</v>
      </c>
      <c r="F354" s="69">
        <v>44986</v>
      </c>
      <c r="G354" s="63">
        <f t="shared" si="10"/>
        <v>31</v>
      </c>
      <c r="H354" s="65">
        <f t="shared" si="11"/>
        <v>45004</v>
      </c>
      <c r="I354" s="154">
        <f>_xlfn.XLOOKUP(Table5[[#This Row],[Month Year]],'Modelling New'!D:D,'Modelling New'!N:N)</f>
        <v>10.507</v>
      </c>
      <c r="J354" s="9" t="str">
        <f>IFERROR(Inv_SY!J355/Inv_SY!$P355-1,"")</f>
        <v/>
      </c>
      <c r="K354" s="9" t="str">
        <f>IFERROR(Inv_SY!K355/Inv_SY!$P355-1,"")</f>
        <v/>
      </c>
      <c r="L354" s="9" t="str">
        <f>IFERROR(Inv_SY!L355/Inv_SY!$P355-1,"")</f>
        <v/>
      </c>
      <c r="M354" s="9" t="str">
        <f>IFERROR(Inv_SY!M355/Inv_SY!$P355-1,"")</f>
        <v/>
      </c>
      <c r="N354" s="9" t="str">
        <f>IFERROR(Inv_SY!N355/Inv_SY!$P355-1,"")</f>
        <v/>
      </c>
      <c r="O354" s="9" t="str">
        <f>IFERROR(Inv_SY!O355/Inv_SY!$P355-1,"")</f>
        <v/>
      </c>
      <c r="P354" s="9" t="str">
        <f>IFERROR(Inv_SY!J355/Inv_SY!$Q355-1,"")</f>
        <v/>
      </c>
      <c r="Q354" s="9" t="str">
        <f>IFERROR(Inv_SY!K355/Inv_SY!$Q355-1,"")</f>
        <v/>
      </c>
      <c r="R354" s="9" t="str">
        <f>IFERROR(Inv_SY!L355/Inv_SY!$Q355-1,"")</f>
        <v/>
      </c>
      <c r="S354" s="9" t="str">
        <f>IFERROR(Inv_SY!M355/Inv_SY!$Q355-1,"")</f>
        <v/>
      </c>
      <c r="T354" s="9" t="str">
        <f>IFERROR(Inv_SY!N355/Inv_SY!$Q355-1,"")</f>
        <v/>
      </c>
      <c r="U354" s="52" t="str">
        <f>IFERROR(Inv_SY!O355/Inv_SY!$Q355-1,"")</f>
        <v/>
      </c>
    </row>
    <row r="355" spans="1:21">
      <c r="A355" s="66" t="s">
        <v>208</v>
      </c>
      <c r="B355" s="66">
        <v>4</v>
      </c>
      <c r="C355" s="66">
        <v>2023</v>
      </c>
      <c r="D355" s="66" t="s">
        <v>209</v>
      </c>
      <c r="E355" s="66" t="s">
        <v>209</v>
      </c>
      <c r="F355" s="70">
        <v>44986</v>
      </c>
      <c r="G355" s="66">
        <f t="shared" si="10"/>
        <v>31</v>
      </c>
      <c r="H355" s="68">
        <f t="shared" si="11"/>
        <v>45005</v>
      </c>
      <c r="I355" s="155">
        <f>_xlfn.XLOOKUP(Table5[[#This Row],[Month Year]],'Modelling New'!D:D,'Modelling New'!N:N)</f>
        <v>10.507</v>
      </c>
      <c r="J355" s="9" t="str">
        <f>IFERROR(Inv_SY!J356/Inv_SY!$P356-1,"")</f>
        <v/>
      </c>
      <c r="K355" s="9" t="str">
        <f>IFERROR(Inv_SY!K356/Inv_SY!$P356-1,"")</f>
        <v/>
      </c>
      <c r="L355" s="9" t="str">
        <f>IFERROR(Inv_SY!L356/Inv_SY!$P356-1,"")</f>
        <v/>
      </c>
      <c r="M355" s="9" t="str">
        <f>IFERROR(Inv_SY!M356/Inv_SY!$P356-1,"")</f>
        <v/>
      </c>
      <c r="N355" s="9" t="str">
        <f>IFERROR(Inv_SY!N356/Inv_SY!$P356-1,"")</f>
        <v/>
      </c>
      <c r="O355" s="9" t="str">
        <f>IFERROR(Inv_SY!O356/Inv_SY!$P356-1,"")</f>
        <v/>
      </c>
      <c r="P355" s="9" t="str">
        <f>IFERROR(Inv_SY!J356/Inv_SY!$Q356-1,"")</f>
        <v/>
      </c>
      <c r="Q355" s="9" t="str">
        <f>IFERROR(Inv_SY!K356/Inv_SY!$Q356-1,"")</f>
        <v/>
      </c>
      <c r="R355" s="9" t="str">
        <f>IFERROR(Inv_SY!L356/Inv_SY!$Q356-1,"")</f>
        <v/>
      </c>
      <c r="S355" s="9" t="str">
        <f>IFERROR(Inv_SY!M356/Inv_SY!$Q356-1,"")</f>
        <v/>
      </c>
      <c r="T355" s="9" t="str">
        <f>IFERROR(Inv_SY!N356/Inv_SY!$Q356-1,"")</f>
        <v/>
      </c>
      <c r="U355" s="52" t="str">
        <f>IFERROR(Inv_SY!O356/Inv_SY!$Q356-1,"")</f>
        <v/>
      </c>
    </row>
    <row r="356" spans="1:21">
      <c r="A356" s="63" t="s">
        <v>208</v>
      </c>
      <c r="B356" s="63">
        <v>4</v>
      </c>
      <c r="C356" s="66">
        <v>2023</v>
      </c>
      <c r="D356" s="63" t="s">
        <v>209</v>
      </c>
      <c r="E356" s="63" t="s">
        <v>209</v>
      </c>
      <c r="F356" s="69">
        <v>44986</v>
      </c>
      <c r="G356" s="63">
        <f t="shared" si="10"/>
        <v>31</v>
      </c>
      <c r="H356" s="65">
        <f t="shared" si="11"/>
        <v>45006</v>
      </c>
      <c r="I356" s="154">
        <f>_xlfn.XLOOKUP(Table5[[#This Row],[Month Year]],'Modelling New'!D:D,'Modelling New'!N:N)</f>
        <v>10.507</v>
      </c>
      <c r="J356" s="9" t="str">
        <f>IFERROR(Inv_SY!J357/Inv_SY!$P357-1,"")</f>
        <v/>
      </c>
      <c r="K356" s="9" t="str">
        <f>IFERROR(Inv_SY!K357/Inv_SY!$P357-1,"")</f>
        <v/>
      </c>
      <c r="L356" s="9" t="str">
        <f>IFERROR(Inv_SY!L357/Inv_SY!$P357-1,"")</f>
        <v/>
      </c>
      <c r="M356" s="9" t="str">
        <f>IFERROR(Inv_SY!M357/Inv_SY!$P357-1,"")</f>
        <v/>
      </c>
      <c r="N356" s="9" t="str">
        <f>IFERROR(Inv_SY!N357/Inv_SY!$P357-1,"")</f>
        <v/>
      </c>
      <c r="O356" s="9" t="str">
        <f>IFERROR(Inv_SY!O357/Inv_SY!$P357-1,"")</f>
        <v/>
      </c>
      <c r="P356" s="9" t="str">
        <f>IFERROR(Inv_SY!J357/Inv_SY!$Q357-1,"")</f>
        <v/>
      </c>
      <c r="Q356" s="9" t="str">
        <f>IFERROR(Inv_SY!K357/Inv_SY!$Q357-1,"")</f>
        <v/>
      </c>
      <c r="R356" s="9" t="str">
        <f>IFERROR(Inv_SY!L357/Inv_SY!$Q357-1,"")</f>
        <v/>
      </c>
      <c r="S356" s="9" t="str">
        <f>IFERROR(Inv_SY!M357/Inv_SY!$Q357-1,"")</f>
        <v/>
      </c>
      <c r="T356" s="9" t="str">
        <f>IFERROR(Inv_SY!N357/Inv_SY!$Q357-1,"")</f>
        <v/>
      </c>
      <c r="U356" s="52" t="str">
        <f>IFERROR(Inv_SY!O357/Inv_SY!$Q357-1,"")</f>
        <v/>
      </c>
    </row>
    <row r="357" spans="1:21">
      <c r="A357" s="66" t="s">
        <v>208</v>
      </c>
      <c r="B357" s="66">
        <v>4</v>
      </c>
      <c r="C357" s="66">
        <v>2023</v>
      </c>
      <c r="D357" s="66" t="s">
        <v>209</v>
      </c>
      <c r="E357" s="66" t="s">
        <v>209</v>
      </c>
      <c r="F357" s="70">
        <v>44986</v>
      </c>
      <c r="G357" s="66">
        <f t="shared" si="10"/>
        <v>31</v>
      </c>
      <c r="H357" s="68">
        <f t="shared" si="11"/>
        <v>45007</v>
      </c>
      <c r="I357" s="155">
        <f>_xlfn.XLOOKUP(Table5[[#This Row],[Month Year]],'Modelling New'!D:D,'Modelling New'!N:N)</f>
        <v>10.507</v>
      </c>
      <c r="J357" s="9" t="str">
        <f>IFERROR(Inv_SY!J358/Inv_SY!$P358-1,"")</f>
        <v/>
      </c>
      <c r="K357" s="9" t="str">
        <f>IFERROR(Inv_SY!K358/Inv_SY!$P358-1,"")</f>
        <v/>
      </c>
      <c r="L357" s="9" t="str">
        <f>IFERROR(Inv_SY!L358/Inv_SY!$P358-1,"")</f>
        <v/>
      </c>
      <c r="M357" s="9" t="str">
        <f>IFERROR(Inv_SY!M358/Inv_SY!$P358-1,"")</f>
        <v/>
      </c>
      <c r="N357" s="9" t="str">
        <f>IFERROR(Inv_SY!N358/Inv_SY!$P358-1,"")</f>
        <v/>
      </c>
      <c r="O357" s="9" t="str">
        <f>IFERROR(Inv_SY!O358/Inv_SY!$P358-1,"")</f>
        <v/>
      </c>
      <c r="P357" s="9" t="str">
        <f>IFERROR(Inv_SY!J358/Inv_SY!$Q358-1,"")</f>
        <v/>
      </c>
      <c r="Q357" s="9" t="str">
        <f>IFERROR(Inv_SY!K358/Inv_SY!$Q358-1,"")</f>
        <v/>
      </c>
      <c r="R357" s="9" t="str">
        <f>IFERROR(Inv_SY!L358/Inv_SY!$Q358-1,"")</f>
        <v/>
      </c>
      <c r="S357" s="9" t="str">
        <f>IFERROR(Inv_SY!M358/Inv_SY!$Q358-1,"")</f>
        <v/>
      </c>
      <c r="T357" s="9" t="str">
        <f>IFERROR(Inv_SY!N358/Inv_SY!$Q358-1,"")</f>
        <v/>
      </c>
      <c r="U357" s="52" t="str">
        <f>IFERROR(Inv_SY!O358/Inv_SY!$Q358-1,"")</f>
        <v/>
      </c>
    </row>
    <row r="358" spans="1:21">
      <c r="A358" s="63" t="s">
        <v>208</v>
      </c>
      <c r="B358" s="63">
        <v>4</v>
      </c>
      <c r="C358" s="66">
        <v>2023</v>
      </c>
      <c r="D358" s="63" t="s">
        <v>209</v>
      </c>
      <c r="E358" s="63" t="s">
        <v>209</v>
      </c>
      <c r="F358" s="69">
        <v>44986</v>
      </c>
      <c r="G358" s="63">
        <f t="shared" si="10"/>
        <v>31</v>
      </c>
      <c r="H358" s="65">
        <f t="shared" si="11"/>
        <v>45008</v>
      </c>
      <c r="I358" s="154">
        <f>_xlfn.XLOOKUP(Table5[[#This Row],[Month Year]],'Modelling New'!D:D,'Modelling New'!N:N)</f>
        <v>10.507</v>
      </c>
      <c r="J358" s="9" t="str">
        <f>IFERROR(Inv_SY!J359/Inv_SY!$P359-1,"")</f>
        <v/>
      </c>
      <c r="K358" s="9" t="str">
        <f>IFERROR(Inv_SY!K359/Inv_SY!$P359-1,"")</f>
        <v/>
      </c>
      <c r="L358" s="9" t="str">
        <f>IFERROR(Inv_SY!L359/Inv_SY!$P359-1,"")</f>
        <v/>
      </c>
      <c r="M358" s="9" t="str">
        <f>IFERROR(Inv_SY!M359/Inv_SY!$P359-1,"")</f>
        <v/>
      </c>
      <c r="N358" s="9" t="str">
        <f>IFERROR(Inv_SY!N359/Inv_SY!$P359-1,"")</f>
        <v/>
      </c>
      <c r="O358" s="9" t="str">
        <f>IFERROR(Inv_SY!O359/Inv_SY!$P359-1,"")</f>
        <v/>
      </c>
      <c r="P358" s="9" t="str">
        <f>IFERROR(Inv_SY!J359/Inv_SY!$Q359-1,"")</f>
        <v/>
      </c>
      <c r="Q358" s="9" t="str">
        <f>IFERROR(Inv_SY!K359/Inv_SY!$Q359-1,"")</f>
        <v/>
      </c>
      <c r="R358" s="9" t="str">
        <f>IFERROR(Inv_SY!L359/Inv_SY!$Q359-1,"")</f>
        <v/>
      </c>
      <c r="S358" s="9" t="str">
        <f>IFERROR(Inv_SY!M359/Inv_SY!$Q359-1,"")</f>
        <v/>
      </c>
      <c r="T358" s="9" t="str">
        <f>IFERROR(Inv_SY!N359/Inv_SY!$Q359-1,"")</f>
        <v/>
      </c>
      <c r="U358" s="52" t="str">
        <f>IFERROR(Inv_SY!O359/Inv_SY!$Q359-1,"")</f>
        <v/>
      </c>
    </row>
    <row r="359" spans="1:21">
      <c r="A359" s="66" t="s">
        <v>208</v>
      </c>
      <c r="B359" s="66">
        <v>4</v>
      </c>
      <c r="C359" s="66">
        <v>2023</v>
      </c>
      <c r="D359" s="66" t="s">
        <v>209</v>
      </c>
      <c r="E359" s="66" t="s">
        <v>209</v>
      </c>
      <c r="F359" s="70">
        <v>44986</v>
      </c>
      <c r="G359" s="66">
        <f t="shared" si="10"/>
        <v>31</v>
      </c>
      <c r="H359" s="68">
        <f t="shared" si="11"/>
        <v>45009</v>
      </c>
      <c r="I359" s="155">
        <f>_xlfn.XLOOKUP(Table5[[#This Row],[Month Year]],'Modelling New'!D:D,'Modelling New'!N:N)</f>
        <v>10.507</v>
      </c>
      <c r="J359" s="9" t="str">
        <f>IFERROR(Inv_SY!J360/Inv_SY!$P360-1,"")</f>
        <v/>
      </c>
      <c r="K359" s="9" t="str">
        <f>IFERROR(Inv_SY!K360/Inv_SY!$P360-1,"")</f>
        <v/>
      </c>
      <c r="L359" s="9" t="str">
        <f>IFERROR(Inv_SY!L360/Inv_SY!$P360-1,"")</f>
        <v/>
      </c>
      <c r="M359" s="9" t="str">
        <f>IFERROR(Inv_SY!M360/Inv_SY!$P360-1,"")</f>
        <v/>
      </c>
      <c r="N359" s="9" t="str">
        <f>IFERROR(Inv_SY!N360/Inv_SY!$P360-1,"")</f>
        <v/>
      </c>
      <c r="O359" s="9" t="str">
        <f>IFERROR(Inv_SY!O360/Inv_SY!$P360-1,"")</f>
        <v/>
      </c>
      <c r="P359" s="9" t="str">
        <f>IFERROR(Inv_SY!J360/Inv_SY!$Q360-1,"")</f>
        <v/>
      </c>
      <c r="Q359" s="9" t="str">
        <f>IFERROR(Inv_SY!K360/Inv_SY!$Q360-1,"")</f>
        <v/>
      </c>
      <c r="R359" s="9" t="str">
        <f>IFERROR(Inv_SY!L360/Inv_SY!$Q360-1,"")</f>
        <v/>
      </c>
      <c r="S359" s="9" t="str">
        <f>IFERROR(Inv_SY!M360/Inv_SY!$Q360-1,"")</f>
        <v/>
      </c>
      <c r="T359" s="9" t="str">
        <f>IFERROR(Inv_SY!N360/Inv_SY!$Q360-1,"")</f>
        <v/>
      </c>
      <c r="U359" s="52" t="str">
        <f>IFERROR(Inv_SY!O360/Inv_SY!$Q360-1,"")</f>
        <v/>
      </c>
    </row>
    <row r="360" spans="1:21">
      <c r="A360" s="63" t="s">
        <v>208</v>
      </c>
      <c r="B360" s="63">
        <v>4</v>
      </c>
      <c r="C360" s="66">
        <v>2023</v>
      </c>
      <c r="D360" s="63" t="s">
        <v>209</v>
      </c>
      <c r="E360" s="63" t="s">
        <v>209</v>
      </c>
      <c r="F360" s="69">
        <v>44986</v>
      </c>
      <c r="G360" s="63">
        <f t="shared" si="10"/>
        <v>31</v>
      </c>
      <c r="H360" s="65">
        <f t="shared" si="11"/>
        <v>45010</v>
      </c>
      <c r="I360" s="154">
        <f>_xlfn.XLOOKUP(Table5[[#This Row],[Month Year]],'Modelling New'!D:D,'Modelling New'!N:N)</f>
        <v>10.507</v>
      </c>
      <c r="J360" s="9" t="str">
        <f>IFERROR(Inv_SY!J361/Inv_SY!$P361-1,"")</f>
        <v/>
      </c>
      <c r="K360" s="9" t="str">
        <f>IFERROR(Inv_SY!K361/Inv_SY!$P361-1,"")</f>
        <v/>
      </c>
      <c r="L360" s="9" t="str">
        <f>IFERROR(Inv_SY!L361/Inv_SY!$P361-1,"")</f>
        <v/>
      </c>
      <c r="M360" s="9" t="str">
        <f>IFERROR(Inv_SY!M361/Inv_SY!$P361-1,"")</f>
        <v/>
      </c>
      <c r="N360" s="9" t="str">
        <f>IFERROR(Inv_SY!N361/Inv_SY!$P361-1,"")</f>
        <v/>
      </c>
      <c r="O360" s="9" t="str">
        <f>IFERROR(Inv_SY!O361/Inv_SY!$P361-1,"")</f>
        <v/>
      </c>
      <c r="P360" s="9" t="str">
        <f>IFERROR(Inv_SY!J361/Inv_SY!$Q361-1,"")</f>
        <v/>
      </c>
      <c r="Q360" s="9" t="str">
        <f>IFERROR(Inv_SY!K361/Inv_SY!$Q361-1,"")</f>
        <v/>
      </c>
      <c r="R360" s="9" t="str">
        <f>IFERROR(Inv_SY!L361/Inv_SY!$Q361-1,"")</f>
        <v/>
      </c>
      <c r="S360" s="9" t="str">
        <f>IFERROR(Inv_SY!M361/Inv_SY!$Q361-1,"")</f>
        <v/>
      </c>
      <c r="T360" s="9" t="str">
        <f>IFERROR(Inv_SY!N361/Inv_SY!$Q361-1,"")</f>
        <v/>
      </c>
      <c r="U360" s="52" t="str">
        <f>IFERROR(Inv_SY!O361/Inv_SY!$Q361-1,"")</f>
        <v/>
      </c>
    </row>
    <row r="361" spans="1:21">
      <c r="A361" s="66" t="s">
        <v>208</v>
      </c>
      <c r="B361" s="66">
        <v>4</v>
      </c>
      <c r="C361" s="66">
        <v>2023</v>
      </c>
      <c r="D361" s="66" t="s">
        <v>209</v>
      </c>
      <c r="E361" s="66" t="s">
        <v>209</v>
      </c>
      <c r="F361" s="70">
        <v>44986</v>
      </c>
      <c r="G361" s="66">
        <f t="shared" si="10"/>
        <v>31</v>
      </c>
      <c r="H361" s="68">
        <f t="shared" si="11"/>
        <v>45011</v>
      </c>
      <c r="I361" s="155">
        <f>_xlfn.XLOOKUP(Table5[[#This Row],[Month Year]],'Modelling New'!D:D,'Modelling New'!N:N)</f>
        <v>10.507</v>
      </c>
      <c r="J361" s="9" t="str">
        <f>IFERROR(Inv_SY!J362/Inv_SY!$P362-1,"")</f>
        <v/>
      </c>
      <c r="K361" s="9" t="str">
        <f>IFERROR(Inv_SY!K362/Inv_SY!$P362-1,"")</f>
        <v/>
      </c>
      <c r="L361" s="9" t="str">
        <f>IFERROR(Inv_SY!L362/Inv_SY!$P362-1,"")</f>
        <v/>
      </c>
      <c r="M361" s="9" t="str">
        <f>IFERROR(Inv_SY!M362/Inv_SY!$P362-1,"")</f>
        <v/>
      </c>
      <c r="N361" s="9" t="str">
        <f>IFERROR(Inv_SY!N362/Inv_SY!$P362-1,"")</f>
        <v/>
      </c>
      <c r="O361" s="9" t="str">
        <f>IFERROR(Inv_SY!O362/Inv_SY!$P362-1,"")</f>
        <v/>
      </c>
      <c r="P361" s="9" t="str">
        <f>IFERROR(Inv_SY!J362/Inv_SY!$Q362-1,"")</f>
        <v/>
      </c>
      <c r="Q361" s="9" t="str">
        <f>IFERROR(Inv_SY!K362/Inv_SY!$Q362-1,"")</f>
        <v/>
      </c>
      <c r="R361" s="9" t="str">
        <f>IFERROR(Inv_SY!L362/Inv_SY!$Q362-1,"")</f>
        <v/>
      </c>
      <c r="S361" s="9" t="str">
        <f>IFERROR(Inv_SY!M362/Inv_SY!$Q362-1,"")</f>
        <v/>
      </c>
      <c r="T361" s="9" t="str">
        <f>IFERROR(Inv_SY!N362/Inv_SY!$Q362-1,"")</f>
        <v/>
      </c>
      <c r="U361" s="52" t="str">
        <f>IFERROR(Inv_SY!O362/Inv_SY!$Q362-1,"")</f>
        <v/>
      </c>
    </row>
    <row r="362" spans="1:21">
      <c r="A362" s="63" t="s">
        <v>208</v>
      </c>
      <c r="B362" s="63">
        <v>4</v>
      </c>
      <c r="C362" s="66">
        <v>2023</v>
      </c>
      <c r="D362" s="63" t="s">
        <v>209</v>
      </c>
      <c r="E362" s="63" t="s">
        <v>209</v>
      </c>
      <c r="F362" s="69">
        <v>44986</v>
      </c>
      <c r="G362" s="63">
        <f t="shared" si="10"/>
        <v>31</v>
      </c>
      <c r="H362" s="65">
        <f t="shared" si="11"/>
        <v>45012</v>
      </c>
      <c r="I362" s="154">
        <f>_xlfn.XLOOKUP(Table5[[#This Row],[Month Year]],'Modelling New'!D:D,'Modelling New'!N:N)</f>
        <v>10.507</v>
      </c>
      <c r="J362" s="9" t="str">
        <f>IFERROR(Inv_SY!J363/Inv_SY!$P363-1,"")</f>
        <v/>
      </c>
      <c r="K362" s="9" t="str">
        <f>IFERROR(Inv_SY!K363/Inv_SY!$P363-1,"")</f>
        <v/>
      </c>
      <c r="L362" s="9" t="str">
        <f>IFERROR(Inv_SY!L363/Inv_SY!$P363-1,"")</f>
        <v/>
      </c>
      <c r="M362" s="9" t="str">
        <f>IFERROR(Inv_SY!M363/Inv_SY!$P363-1,"")</f>
        <v/>
      </c>
      <c r="N362" s="9" t="str">
        <f>IFERROR(Inv_SY!N363/Inv_SY!$P363-1,"")</f>
        <v/>
      </c>
      <c r="O362" s="9" t="str">
        <f>IFERROR(Inv_SY!O363/Inv_SY!$P363-1,"")</f>
        <v/>
      </c>
      <c r="P362" s="9" t="str">
        <f>IFERROR(Inv_SY!J363/Inv_SY!$Q363-1,"")</f>
        <v/>
      </c>
      <c r="Q362" s="9" t="str">
        <f>IFERROR(Inv_SY!K363/Inv_SY!$Q363-1,"")</f>
        <v/>
      </c>
      <c r="R362" s="9" t="str">
        <f>IFERROR(Inv_SY!L363/Inv_SY!$Q363-1,"")</f>
        <v/>
      </c>
      <c r="S362" s="9" t="str">
        <f>IFERROR(Inv_SY!M363/Inv_SY!$Q363-1,"")</f>
        <v/>
      </c>
      <c r="T362" s="9" t="str">
        <f>IFERROR(Inv_SY!N363/Inv_SY!$Q363-1,"")</f>
        <v/>
      </c>
      <c r="U362" s="52" t="str">
        <f>IFERROR(Inv_SY!O363/Inv_SY!$Q363-1,"")</f>
        <v/>
      </c>
    </row>
    <row r="363" spans="1:21">
      <c r="A363" s="66" t="s">
        <v>208</v>
      </c>
      <c r="B363" s="66">
        <v>4</v>
      </c>
      <c r="C363" s="66">
        <v>2023</v>
      </c>
      <c r="D363" s="66" t="s">
        <v>209</v>
      </c>
      <c r="E363" s="66" t="s">
        <v>209</v>
      </c>
      <c r="F363" s="70">
        <v>44986</v>
      </c>
      <c r="G363" s="66">
        <f t="shared" si="10"/>
        <v>31</v>
      </c>
      <c r="H363" s="68">
        <f t="shared" si="11"/>
        <v>45013</v>
      </c>
      <c r="I363" s="155">
        <f>_xlfn.XLOOKUP(Table5[[#This Row],[Month Year]],'Modelling New'!D:D,'Modelling New'!N:N)</f>
        <v>10.507</v>
      </c>
      <c r="J363" s="9" t="str">
        <f>IFERROR(Inv_SY!J364/Inv_SY!$P364-1,"")</f>
        <v/>
      </c>
      <c r="K363" s="9" t="str">
        <f>IFERROR(Inv_SY!K364/Inv_SY!$P364-1,"")</f>
        <v/>
      </c>
      <c r="L363" s="9" t="str">
        <f>IFERROR(Inv_SY!L364/Inv_SY!$P364-1,"")</f>
        <v/>
      </c>
      <c r="M363" s="9" t="str">
        <f>IFERROR(Inv_SY!M364/Inv_SY!$P364-1,"")</f>
        <v/>
      </c>
      <c r="N363" s="9" t="str">
        <f>IFERROR(Inv_SY!N364/Inv_SY!$P364-1,"")</f>
        <v/>
      </c>
      <c r="O363" s="9" t="str">
        <f>IFERROR(Inv_SY!O364/Inv_SY!$P364-1,"")</f>
        <v/>
      </c>
      <c r="P363" s="9" t="str">
        <f>IFERROR(Inv_SY!J364/Inv_SY!$Q364-1,"")</f>
        <v/>
      </c>
      <c r="Q363" s="9" t="str">
        <f>IFERROR(Inv_SY!K364/Inv_SY!$Q364-1,"")</f>
        <v/>
      </c>
      <c r="R363" s="9" t="str">
        <f>IFERROR(Inv_SY!L364/Inv_SY!$Q364-1,"")</f>
        <v/>
      </c>
      <c r="S363" s="9" t="str">
        <f>IFERROR(Inv_SY!M364/Inv_SY!$Q364-1,"")</f>
        <v/>
      </c>
      <c r="T363" s="9" t="str">
        <f>IFERROR(Inv_SY!N364/Inv_SY!$Q364-1,"")</f>
        <v/>
      </c>
      <c r="U363" s="52" t="str">
        <f>IFERROR(Inv_SY!O364/Inv_SY!$Q364-1,"")</f>
        <v/>
      </c>
    </row>
    <row r="364" spans="1:21">
      <c r="A364" s="63" t="s">
        <v>208</v>
      </c>
      <c r="B364" s="63">
        <v>4</v>
      </c>
      <c r="C364" s="66">
        <v>2023</v>
      </c>
      <c r="D364" s="63" t="s">
        <v>209</v>
      </c>
      <c r="E364" s="63" t="s">
        <v>209</v>
      </c>
      <c r="F364" s="69">
        <v>44986</v>
      </c>
      <c r="G364" s="63">
        <f t="shared" si="10"/>
        <v>31</v>
      </c>
      <c r="H364" s="65">
        <f t="shared" si="11"/>
        <v>45014</v>
      </c>
      <c r="I364" s="154">
        <f>_xlfn.XLOOKUP(Table5[[#This Row],[Month Year]],'Modelling New'!D:D,'Modelling New'!N:N)</f>
        <v>10.507</v>
      </c>
      <c r="J364" s="9" t="str">
        <f>IFERROR(Inv_SY!J365/Inv_SY!$P365-1,"")</f>
        <v/>
      </c>
      <c r="K364" s="9" t="str">
        <f>IFERROR(Inv_SY!K365/Inv_SY!$P365-1,"")</f>
        <v/>
      </c>
      <c r="L364" s="9" t="str">
        <f>IFERROR(Inv_SY!L365/Inv_SY!$P365-1,"")</f>
        <v/>
      </c>
      <c r="M364" s="9" t="str">
        <f>IFERROR(Inv_SY!M365/Inv_SY!$P365-1,"")</f>
        <v/>
      </c>
      <c r="N364" s="9" t="str">
        <f>IFERROR(Inv_SY!N365/Inv_SY!$P365-1,"")</f>
        <v/>
      </c>
      <c r="O364" s="9" t="str">
        <f>IFERROR(Inv_SY!O365/Inv_SY!$P365-1,"")</f>
        <v/>
      </c>
      <c r="P364" s="9" t="str">
        <f>IFERROR(Inv_SY!J365/Inv_SY!$Q365-1,"")</f>
        <v/>
      </c>
      <c r="Q364" s="9" t="str">
        <f>IFERROR(Inv_SY!K365/Inv_SY!$Q365-1,"")</f>
        <v/>
      </c>
      <c r="R364" s="9" t="str">
        <f>IFERROR(Inv_SY!L365/Inv_SY!$Q365-1,"")</f>
        <v/>
      </c>
      <c r="S364" s="9" t="str">
        <f>IFERROR(Inv_SY!M365/Inv_SY!$Q365-1,"")</f>
        <v/>
      </c>
      <c r="T364" s="9" t="str">
        <f>IFERROR(Inv_SY!N365/Inv_SY!$Q365-1,"")</f>
        <v/>
      </c>
      <c r="U364" s="52" t="str">
        <f>IFERROR(Inv_SY!O365/Inv_SY!$Q365-1,"")</f>
        <v/>
      </c>
    </row>
    <row r="365" spans="1:21">
      <c r="A365" s="66" t="s">
        <v>208</v>
      </c>
      <c r="B365" s="66">
        <v>4</v>
      </c>
      <c r="C365" s="66">
        <v>2023</v>
      </c>
      <c r="D365" s="66" t="s">
        <v>209</v>
      </c>
      <c r="E365" s="66" t="s">
        <v>209</v>
      </c>
      <c r="F365" s="70">
        <v>44986</v>
      </c>
      <c r="G365" s="66">
        <f t="shared" si="10"/>
        <v>31</v>
      </c>
      <c r="H365" s="68">
        <f t="shared" si="11"/>
        <v>45015</v>
      </c>
      <c r="I365" s="155">
        <f>_xlfn.XLOOKUP(Table5[[#This Row],[Month Year]],'Modelling New'!D:D,'Modelling New'!N:N)</f>
        <v>10.507</v>
      </c>
      <c r="J365" s="9" t="str">
        <f>IFERROR(Inv_SY!J366/Inv_SY!$P366-1,"")</f>
        <v/>
      </c>
      <c r="K365" s="9" t="str">
        <f>IFERROR(Inv_SY!K366/Inv_SY!$P366-1,"")</f>
        <v/>
      </c>
      <c r="L365" s="9" t="str">
        <f>IFERROR(Inv_SY!L366/Inv_SY!$P366-1,"")</f>
        <v/>
      </c>
      <c r="M365" s="9" t="str">
        <f>IFERROR(Inv_SY!M366/Inv_SY!$P366-1,"")</f>
        <v/>
      </c>
      <c r="N365" s="9" t="str">
        <f>IFERROR(Inv_SY!N366/Inv_SY!$P366-1,"")</f>
        <v/>
      </c>
      <c r="O365" s="9" t="str">
        <f>IFERROR(Inv_SY!O366/Inv_SY!$P366-1,"")</f>
        <v/>
      </c>
      <c r="P365" s="9" t="str">
        <f>IFERROR(Inv_SY!J366/Inv_SY!$Q366-1,"")</f>
        <v/>
      </c>
      <c r="Q365" s="9" t="str">
        <f>IFERROR(Inv_SY!K366/Inv_SY!$Q366-1,"")</f>
        <v/>
      </c>
      <c r="R365" s="9" t="str">
        <f>IFERROR(Inv_SY!L366/Inv_SY!$Q366-1,"")</f>
        <v/>
      </c>
      <c r="S365" s="9" t="str">
        <f>IFERROR(Inv_SY!M366/Inv_SY!$Q366-1,"")</f>
        <v/>
      </c>
      <c r="T365" s="9" t="str">
        <f>IFERROR(Inv_SY!N366/Inv_SY!$Q366-1,"")</f>
        <v/>
      </c>
      <c r="U365" s="52" t="str">
        <f>IFERROR(Inv_SY!O366/Inv_SY!$Q366-1,"")</f>
        <v/>
      </c>
    </row>
    <row r="366" spans="1:21">
      <c r="A366" s="71" t="s">
        <v>208</v>
      </c>
      <c r="B366" s="71">
        <v>4</v>
      </c>
      <c r="C366" s="66">
        <v>2023</v>
      </c>
      <c r="D366" s="71" t="s">
        <v>209</v>
      </c>
      <c r="E366" s="71" t="s">
        <v>209</v>
      </c>
      <c r="F366" s="72">
        <v>44986</v>
      </c>
      <c r="G366" s="71">
        <f t="shared" si="10"/>
        <v>31</v>
      </c>
      <c r="H366" s="73">
        <f t="shared" si="11"/>
        <v>45016</v>
      </c>
      <c r="I366" s="156">
        <f>_xlfn.XLOOKUP(Table5[[#This Row],[Month Year]],'Modelling New'!D:D,'Modelling New'!N:N)</f>
        <v>10.507</v>
      </c>
      <c r="J366" s="9" t="str">
        <f>IFERROR(Inv_SY!J367/Inv_SY!$P367-1,"")</f>
        <v/>
      </c>
      <c r="K366" s="9" t="str">
        <f>IFERROR(Inv_SY!K367/Inv_SY!$P367-1,"")</f>
        <v/>
      </c>
      <c r="L366" s="9" t="str">
        <f>IFERROR(Inv_SY!L367/Inv_SY!$P367-1,"")</f>
        <v/>
      </c>
      <c r="M366" s="9" t="str">
        <f>IFERROR(Inv_SY!M367/Inv_SY!$P367-1,"")</f>
        <v/>
      </c>
      <c r="N366" s="9" t="str">
        <f>IFERROR(Inv_SY!N367/Inv_SY!$P367-1,"")</f>
        <v/>
      </c>
      <c r="O366" s="9" t="str">
        <f>IFERROR(Inv_SY!O367/Inv_SY!$P367-1,"")</f>
        <v/>
      </c>
      <c r="P366" s="9" t="str">
        <f>IFERROR(Inv_SY!J367/Inv_SY!$Q367-1,"")</f>
        <v/>
      </c>
      <c r="Q366" s="9" t="str">
        <f>IFERROR(Inv_SY!K367/Inv_SY!$Q367-1,"")</f>
        <v/>
      </c>
      <c r="R366" s="9" t="str">
        <f>IFERROR(Inv_SY!L367/Inv_SY!$Q367-1,"")</f>
        <v/>
      </c>
      <c r="S366" s="9" t="str">
        <f>IFERROR(Inv_SY!M367/Inv_SY!$Q367-1,"")</f>
        <v/>
      </c>
      <c r="T366" s="9" t="str">
        <f>IFERROR(Inv_SY!N367/Inv_SY!$Q367-1,"")</f>
        <v/>
      </c>
      <c r="U366" s="52" t="str">
        <f>IFERROR(Inv_SY!O367/Inv_SY!$Q367-1,"")</f>
        <v/>
      </c>
    </row>
    <row r="367" spans="1:21">
      <c r="A367" s="71" t="s">
        <v>210</v>
      </c>
      <c r="B367" s="71">
        <v>4</v>
      </c>
      <c r="C367" s="66">
        <v>2023</v>
      </c>
      <c r="D367" s="71" t="s">
        <v>209</v>
      </c>
      <c r="E367" s="71" t="s">
        <v>209</v>
      </c>
      <c r="F367" s="72">
        <v>45017</v>
      </c>
      <c r="G367" s="71">
        <v>30</v>
      </c>
      <c r="H367" s="73">
        <v>45017</v>
      </c>
      <c r="I367" s="156">
        <f>_xlfn.XLOOKUP(Table5[[#This Row],[Month Year]],'Modelling New'!D:D,'Modelling New'!N:N)</f>
        <v>10.507</v>
      </c>
      <c r="J367" s="9" t="str">
        <f>IFERROR(Inv_SY!J368/Inv_SY!$P368-1,"")</f>
        <v/>
      </c>
      <c r="K367" s="9" t="str">
        <f>IFERROR(Inv_SY!K368/Inv_SY!$P368-1,"")</f>
        <v/>
      </c>
      <c r="L367" s="9" t="str">
        <f>IFERROR(Inv_SY!L368/Inv_SY!$P368-1,"")</f>
        <v/>
      </c>
      <c r="M367" s="9" t="str">
        <f>IFERROR(Inv_SY!M368/Inv_SY!$P368-1,"")</f>
        <v/>
      </c>
      <c r="N367" s="9" t="str">
        <f>IFERROR(Inv_SY!N368/Inv_SY!$P368-1,"")</f>
        <v/>
      </c>
      <c r="O367" s="9" t="str">
        <f>IFERROR(Inv_SY!O368/Inv_SY!$P368-1,"")</f>
        <v/>
      </c>
      <c r="P367" s="9" t="str">
        <f>IFERROR(Inv_SY!J368/Inv_SY!$Q368-1,"")</f>
        <v/>
      </c>
      <c r="Q367" s="9" t="str">
        <f>IFERROR(Inv_SY!K368/Inv_SY!$Q368-1,"")</f>
        <v/>
      </c>
      <c r="R367" s="9" t="str">
        <f>IFERROR(Inv_SY!L368/Inv_SY!$Q368-1,"")</f>
        <v/>
      </c>
      <c r="S367" s="9" t="str">
        <f>IFERROR(Inv_SY!M368/Inv_SY!$Q368-1,"")</f>
        <v/>
      </c>
      <c r="T367" s="9" t="str">
        <f>IFERROR(Inv_SY!N368/Inv_SY!$Q368-1,"")</f>
        <v/>
      </c>
      <c r="U367" s="52" t="str">
        <f>IFERROR(Inv_SY!O368/Inv_SY!$Q368-1,"")</f>
        <v/>
      </c>
    </row>
    <row r="368" spans="1:21">
      <c r="A368" s="102" t="s">
        <v>210</v>
      </c>
      <c r="B368" s="71">
        <v>4</v>
      </c>
      <c r="C368" s="66">
        <v>2023</v>
      </c>
      <c r="D368" s="71" t="s">
        <v>209</v>
      </c>
      <c r="E368" s="71" t="s">
        <v>209</v>
      </c>
      <c r="F368" s="72">
        <v>45017</v>
      </c>
      <c r="G368" s="102">
        <v>30</v>
      </c>
      <c r="H368" s="104">
        <v>45018</v>
      </c>
      <c r="I368" s="157">
        <f>_xlfn.XLOOKUP(Table5[[#This Row],[Month Year]],'Modelling New'!D:D,'Modelling New'!N:N)</f>
        <v>10.507</v>
      </c>
      <c r="J368" s="9" t="str">
        <f>IFERROR(Inv_SY!J369/Inv_SY!$P369-1,"")</f>
        <v/>
      </c>
      <c r="K368" s="9" t="str">
        <f>IFERROR(Inv_SY!K369/Inv_SY!$P369-1,"")</f>
        <v/>
      </c>
      <c r="L368" s="9" t="str">
        <f>IFERROR(Inv_SY!L369/Inv_SY!$P369-1,"")</f>
        <v/>
      </c>
      <c r="M368" s="9" t="str">
        <f>IFERROR(Inv_SY!M369/Inv_SY!$P369-1,"")</f>
        <v/>
      </c>
      <c r="N368" s="9" t="str">
        <f>IFERROR(Inv_SY!N369/Inv_SY!$P369-1,"")</f>
        <v/>
      </c>
      <c r="O368" s="9" t="str">
        <f>IFERROR(Inv_SY!O369/Inv_SY!$P369-1,"")</f>
        <v/>
      </c>
      <c r="P368" s="9" t="str">
        <f>IFERROR(Inv_SY!J369/Inv_SY!$Q369-1,"")</f>
        <v/>
      </c>
      <c r="Q368" s="9" t="str">
        <f>IFERROR(Inv_SY!K369/Inv_SY!$Q369-1,"")</f>
        <v/>
      </c>
      <c r="R368" s="9" t="str">
        <f>IFERROR(Inv_SY!L369/Inv_SY!$Q369-1,"")</f>
        <v/>
      </c>
      <c r="S368" s="9" t="str">
        <f>IFERROR(Inv_SY!M369/Inv_SY!$Q369-1,"")</f>
        <v/>
      </c>
      <c r="T368" s="9" t="str">
        <f>IFERROR(Inv_SY!N369/Inv_SY!$Q369-1,"")</f>
        <v/>
      </c>
      <c r="U368" s="52" t="str">
        <f>IFERROR(Inv_SY!O369/Inv_SY!$Q369-1,"")</f>
        <v/>
      </c>
    </row>
    <row r="369" spans="1:21">
      <c r="A369" s="102" t="s">
        <v>210</v>
      </c>
      <c r="B369" s="71">
        <v>4</v>
      </c>
      <c r="C369" s="66">
        <v>2023</v>
      </c>
      <c r="D369" s="71" t="s">
        <v>209</v>
      </c>
      <c r="E369" s="71" t="s">
        <v>209</v>
      </c>
      <c r="F369" s="72">
        <v>45017</v>
      </c>
      <c r="G369" s="102">
        <v>30</v>
      </c>
      <c r="H369" s="104">
        <v>45019</v>
      </c>
      <c r="I369" s="157">
        <f>_xlfn.XLOOKUP(Table5[[#This Row],[Month Year]],'Modelling New'!D:D,'Modelling New'!N:N)</f>
        <v>10.507</v>
      </c>
      <c r="J369" s="9" t="str">
        <f>IFERROR(Inv_SY!J370/Inv_SY!$P370-1,"")</f>
        <v/>
      </c>
      <c r="K369" s="9" t="str">
        <f>IFERROR(Inv_SY!K370/Inv_SY!$P370-1,"")</f>
        <v/>
      </c>
      <c r="L369" s="9" t="str">
        <f>IFERROR(Inv_SY!L370/Inv_SY!$P370-1,"")</f>
        <v/>
      </c>
      <c r="M369" s="9" t="str">
        <f>IFERROR(Inv_SY!M370/Inv_SY!$P370-1,"")</f>
        <v/>
      </c>
      <c r="N369" s="9" t="str">
        <f>IFERROR(Inv_SY!N370/Inv_SY!$P370-1,"")</f>
        <v/>
      </c>
      <c r="O369" s="9" t="str">
        <f>IFERROR(Inv_SY!O370/Inv_SY!$P370-1,"")</f>
        <v/>
      </c>
      <c r="P369" s="9" t="str">
        <f>IFERROR(Inv_SY!J370/Inv_SY!$Q370-1,"")</f>
        <v/>
      </c>
      <c r="Q369" s="9" t="str">
        <f>IFERROR(Inv_SY!K370/Inv_SY!$Q370-1,"")</f>
        <v/>
      </c>
      <c r="R369" s="9" t="str">
        <f>IFERROR(Inv_SY!L370/Inv_SY!$Q370-1,"")</f>
        <v/>
      </c>
      <c r="S369" s="9" t="str">
        <f>IFERROR(Inv_SY!M370/Inv_SY!$Q370-1,"")</f>
        <v/>
      </c>
      <c r="T369" s="9" t="str">
        <f>IFERROR(Inv_SY!N370/Inv_SY!$Q370-1,"")</f>
        <v/>
      </c>
      <c r="U369" s="52" t="str">
        <f>IFERROR(Inv_SY!O370/Inv_SY!$Q370-1,"")</f>
        <v/>
      </c>
    </row>
    <row r="370" spans="1:21">
      <c r="A370" s="102" t="s">
        <v>210</v>
      </c>
      <c r="B370" s="71">
        <v>4</v>
      </c>
      <c r="C370" s="66">
        <v>2023</v>
      </c>
      <c r="D370" s="71" t="s">
        <v>209</v>
      </c>
      <c r="E370" s="71" t="s">
        <v>209</v>
      </c>
      <c r="F370" s="72">
        <v>45017</v>
      </c>
      <c r="G370" s="102">
        <v>30</v>
      </c>
      <c r="H370" s="104">
        <v>45020</v>
      </c>
      <c r="I370" s="157">
        <f>_xlfn.XLOOKUP(Table5[[#This Row],[Month Year]],'Modelling New'!D:D,'Modelling New'!N:N)</f>
        <v>10.507</v>
      </c>
      <c r="J370" s="9" t="str">
        <f>IFERROR(Inv_SY!J371/Inv_SY!$P371-1,"")</f>
        <v/>
      </c>
      <c r="K370" s="9" t="str">
        <f>IFERROR(Inv_SY!K371/Inv_SY!$P371-1,"")</f>
        <v/>
      </c>
      <c r="L370" s="9" t="str">
        <f>IFERROR(Inv_SY!L371/Inv_SY!$P371-1,"")</f>
        <v/>
      </c>
      <c r="M370" s="9" t="str">
        <f>IFERROR(Inv_SY!M371/Inv_SY!$P371-1,"")</f>
        <v/>
      </c>
      <c r="N370" s="9" t="str">
        <f>IFERROR(Inv_SY!N371/Inv_SY!$P371-1,"")</f>
        <v/>
      </c>
      <c r="O370" s="9" t="str">
        <f>IFERROR(Inv_SY!O371/Inv_SY!$P371-1,"")</f>
        <v/>
      </c>
      <c r="P370" s="9" t="str">
        <f>IFERROR(Inv_SY!J371/Inv_SY!$Q371-1,"")</f>
        <v/>
      </c>
      <c r="Q370" s="9" t="str">
        <f>IFERROR(Inv_SY!K371/Inv_SY!$Q371-1,"")</f>
        <v/>
      </c>
      <c r="R370" s="9" t="str">
        <f>IFERROR(Inv_SY!L371/Inv_SY!$Q371-1,"")</f>
        <v/>
      </c>
      <c r="S370" s="9" t="str">
        <f>IFERROR(Inv_SY!M371/Inv_SY!$Q371-1,"")</f>
        <v/>
      </c>
      <c r="T370" s="9" t="str">
        <f>IFERROR(Inv_SY!N371/Inv_SY!$Q371-1,"")</f>
        <v/>
      </c>
      <c r="U370" s="52" t="str">
        <f>IFERROR(Inv_SY!O371/Inv_SY!$Q371-1,"")</f>
        <v/>
      </c>
    </row>
    <row r="371" spans="1:21">
      <c r="A371" s="102" t="s">
        <v>210</v>
      </c>
      <c r="B371" s="71">
        <v>4</v>
      </c>
      <c r="C371" s="66">
        <v>2023</v>
      </c>
      <c r="D371" s="71" t="s">
        <v>209</v>
      </c>
      <c r="E371" s="71" t="s">
        <v>209</v>
      </c>
      <c r="F371" s="72">
        <v>45017</v>
      </c>
      <c r="G371" s="102">
        <v>30</v>
      </c>
      <c r="H371" s="104">
        <v>45021</v>
      </c>
      <c r="I371" s="157">
        <f>_xlfn.XLOOKUP(Table5[[#This Row],[Month Year]],'Modelling New'!D:D,'Modelling New'!N:N)</f>
        <v>10.507</v>
      </c>
      <c r="J371" s="9" t="str">
        <f>IFERROR(Inv_SY!J372/Inv_SY!$P372-1,"")</f>
        <v/>
      </c>
      <c r="K371" s="9" t="str">
        <f>IFERROR(Inv_SY!K372/Inv_SY!$P372-1,"")</f>
        <v/>
      </c>
      <c r="L371" s="9" t="str">
        <f>IFERROR(Inv_SY!L372/Inv_SY!$P372-1,"")</f>
        <v/>
      </c>
      <c r="M371" s="9" t="str">
        <f>IFERROR(Inv_SY!M372/Inv_SY!$P372-1,"")</f>
        <v/>
      </c>
      <c r="N371" s="9" t="str">
        <f>IFERROR(Inv_SY!N372/Inv_SY!$P372-1,"")</f>
        <v/>
      </c>
      <c r="O371" s="9" t="str">
        <f>IFERROR(Inv_SY!O372/Inv_SY!$P372-1,"")</f>
        <v/>
      </c>
      <c r="P371" s="9" t="str">
        <f>IFERROR(Inv_SY!J372/Inv_SY!$Q372-1,"")</f>
        <v/>
      </c>
      <c r="Q371" s="9" t="str">
        <f>IFERROR(Inv_SY!K372/Inv_SY!$Q372-1,"")</f>
        <v/>
      </c>
      <c r="R371" s="9" t="str">
        <f>IFERROR(Inv_SY!L372/Inv_SY!$Q372-1,"")</f>
        <v/>
      </c>
      <c r="S371" s="9" t="str">
        <f>IFERROR(Inv_SY!M372/Inv_SY!$Q372-1,"")</f>
        <v/>
      </c>
      <c r="T371" s="9" t="str">
        <f>IFERROR(Inv_SY!N372/Inv_SY!$Q372-1,"")</f>
        <v/>
      </c>
      <c r="U371" s="52" t="str">
        <f>IFERROR(Inv_SY!O372/Inv_SY!$Q372-1,"")</f>
        <v/>
      </c>
    </row>
    <row r="372" spans="1:21">
      <c r="A372" s="102" t="s">
        <v>210</v>
      </c>
      <c r="B372" s="71">
        <v>4</v>
      </c>
      <c r="C372" s="66">
        <v>2023</v>
      </c>
      <c r="D372" s="71" t="s">
        <v>209</v>
      </c>
      <c r="E372" s="71" t="s">
        <v>209</v>
      </c>
      <c r="F372" s="72">
        <v>45017</v>
      </c>
      <c r="G372" s="102">
        <v>30</v>
      </c>
      <c r="H372" s="104">
        <v>45022</v>
      </c>
      <c r="I372" s="157">
        <f>_xlfn.XLOOKUP(Table5[[#This Row],[Month Year]],'Modelling New'!D:D,'Modelling New'!N:N)</f>
        <v>10.507</v>
      </c>
      <c r="J372" s="9" t="str">
        <f>IFERROR(Inv_SY!J373/Inv_SY!$P373-1,"")</f>
        <v/>
      </c>
      <c r="K372" s="9" t="str">
        <f>IFERROR(Inv_SY!K373/Inv_SY!$P373-1,"")</f>
        <v/>
      </c>
      <c r="L372" s="9" t="str">
        <f>IFERROR(Inv_SY!L373/Inv_SY!$P373-1,"")</f>
        <v/>
      </c>
      <c r="M372" s="9" t="str">
        <f>IFERROR(Inv_SY!M373/Inv_SY!$P373-1,"")</f>
        <v/>
      </c>
      <c r="N372" s="9" t="str">
        <f>IFERROR(Inv_SY!N373/Inv_SY!$P373-1,"")</f>
        <v/>
      </c>
      <c r="O372" s="9" t="str">
        <f>IFERROR(Inv_SY!O373/Inv_SY!$P373-1,"")</f>
        <v/>
      </c>
      <c r="P372" s="9" t="str">
        <f>IFERROR(Inv_SY!J373/Inv_SY!$Q373-1,"")</f>
        <v/>
      </c>
      <c r="Q372" s="9" t="str">
        <f>IFERROR(Inv_SY!K373/Inv_SY!$Q373-1,"")</f>
        <v/>
      </c>
      <c r="R372" s="9" t="str">
        <f>IFERROR(Inv_SY!L373/Inv_SY!$Q373-1,"")</f>
        <v/>
      </c>
      <c r="S372" s="9" t="str">
        <f>IFERROR(Inv_SY!M373/Inv_SY!$Q373-1,"")</f>
        <v/>
      </c>
      <c r="T372" s="9" t="str">
        <f>IFERROR(Inv_SY!N373/Inv_SY!$Q373-1,"")</f>
        <v/>
      </c>
      <c r="U372" s="52" t="str">
        <f>IFERROR(Inv_SY!O373/Inv_SY!$Q373-1,"")</f>
        <v/>
      </c>
    </row>
    <row r="373" spans="1:21">
      <c r="A373" s="102" t="s">
        <v>210</v>
      </c>
      <c r="B373" s="71">
        <v>4</v>
      </c>
      <c r="C373" s="66">
        <v>2023</v>
      </c>
      <c r="D373" s="71" t="s">
        <v>209</v>
      </c>
      <c r="E373" s="71" t="s">
        <v>209</v>
      </c>
      <c r="F373" s="72">
        <v>45017</v>
      </c>
      <c r="G373" s="102">
        <v>30</v>
      </c>
      <c r="H373" s="104">
        <v>45023</v>
      </c>
      <c r="I373" s="157">
        <f>_xlfn.XLOOKUP(Table5[[#This Row],[Month Year]],'Modelling New'!D:D,'Modelling New'!N:N)</f>
        <v>10.507</v>
      </c>
      <c r="J373" s="9" t="str">
        <f>IFERROR(Inv_SY!J374/Inv_SY!$P374-1,"")</f>
        <v/>
      </c>
      <c r="K373" s="9" t="str">
        <f>IFERROR(Inv_SY!K374/Inv_SY!$P374-1,"")</f>
        <v/>
      </c>
      <c r="L373" s="9" t="str">
        <f>IFERROR(Inv_SY!L374/Inv_SY!$P374-1,"")</f>
        <v/>
      </c>
      <c r="M373" s="9" t="str">
        <f>IFERROR(Inv_SY!M374/Inv_SY!$P374-1,"")</f>
        <v/>
      </c>
      <c r="N373" s="9" t="str">
        <f>IFERROR(Inv_SY!N374/Inv_SY!$P374-1,"")</f>
        <v/>
      </c>
      <c r="O373" s="9" t="str">
        <f>IFERROR(Inv_SY!O374/Inv_SY!$P374-1,"")</f>
        <v/>
      </c>
      <c r="P373" s="9" t="str">
        <f>IFERROR(Inv_SY!J374/Inv_SY!$Q374-1,"")</f>
        <v/>
      </c>
      <c r="Q373" s="9" t="str">
        <f>IFERROR(Inv_SY!K374/Inv_SY!$Q374-1,"")</f>
        <v/>
      </c>
      <c r="R373" s="9" t="str">
        <f>IFERROR(Inv_SY!L374/Inv_SY!$Q374-1,"")</f>
        <v/>
      </c>
      <c r="S373" s="9" t="str">
        <f>IFERROR(Inv_SY!M374/Inv_SY!$Q374-1,"")</f>
        <v/>
      </c>
      <c r="T373" s="9" t="str">
        <f>IFERROR(Inv_SY!N374/Inv_SY!$Q374-1,"")</f>
        <v/>
      </c>
      <c r="U373" s="52" t="str">
        <f>IFERROR(Inv_SY!O374/Inv_SY!$Q374-1,"")</f>
        <v/>
      </c>
    </row>
    <row r="374" spans="1:21">
      <c r="A374" s="102" t="s">
        <v>210</v>
      </c>
      <c r="B374" s="71">
        <v>4</v>
      </c>
      <c r="C374" s="66">
        <v>2023</v>
      </c>
      <c r="D374" s="71" t="s">
        <v>209</v>
      </c>
      <c r="E374" s="71" t="s">
        <v>209</v>
      </c>
      <c r="F374" s="72">
        <v>45017</v>
      </c>
      <c r="G374" s="102">
        <v>30</v>
      </c>
      <c r="H374" s="104">
        <v>45024</v>
      </c>
      <c r="I374" s="157">
        <f>_xlfn.XLOOKUP(Table5[[#This Row],[Month Year]],'Modelling New'!D:D,'Modelling New'!N:N)</f>
        <v>10.507</v>
      </c>
      <c r="J374" s="9" t="str">
        <f>IFERROR(Inv_SY!J375/Inv_SY!$P375-1,"")</f>
        <v/>
      </c>
      <c r="K374" s="9" t="str">
        <f>IFERROR(Inv_SY!K375/Inv_SY!$P375-1,"")</f>
        <v/>
      </c>
      <c r="L374" s="9" t="str">
        <f>IFERROR(Inv_SY!L375/Inv_SY!$P375-1,"")</f>
        <v/>
      </c>
      <c r="M374" s="9" t="str">
        <f>IFERROR(Inv_SY!M375/Inv_SY!$P375-1,"")</f>
        <v/>
      </c>
      <c r="N374" s="9" t="str">
        <f>IFERROR(Inv_SY!N375/Inv_SY!$P375-1,"")</f>
        <v/>
      </c>
      <c r="O374" s="9" t="str">
        <f>IFERROR(Inv_SY!O375/Inv_SY!$P375-1,"")</f>
        <v/>
      </c>
      <c r="P374" s="9" t="str">
        <f>IFERROR(Inv_SY!J375/Inv_SY!$Q375-1,"")</f>
        <v/>
      </c>
      <c r="Q374" s="9" t="str">
        <f>IFERROR(Inv_SY!K375/Inv_SY!$Q375-1,"")</f>
        <v/>
      </c>
      <c r="R374" s="9" t="str">
        <f>IFERROR(Inv_SY!L375/Inv_SY!$Q375-1,"")</f>
        <v/>
      </c>
      <c r="S374" s="9" t="str">
        <f>IFERROR(Inv_SY!M375/Inv_SY!$Q375-1,"")</f>
        <v/>
      </c>
      <c r="T374" s="9" t="str">
        <f>IFERROR(Inv_SY!N375/Inv_SY!$Q375-1,"")</f>
        <v/>
      </c>
      <c r="U374" s="52" t="str">
        <f>IFERROR(Inv_SY!O375/Inv_SY!$Q375-1,"")</f>
        <v/>
      </c>
    </row>
    <row r="375" spans="1:21">
      <c r="A375" s="102" t="s">
        <v>210</v>
      </c>
      <c r="B375" s="71">
        <v>4</v>
      </c>
      <c r="C375" s="66">
        <v>2023</v>
      </c>
      <c r="D375" s="71" t="s">
        <v>209</v>
      </c>
      <c r="E375" s="71" t="s">
        <v>209</v>
      </c>
      <c r="F375" s="72">
        <v>45017</v>
      </c>
      <c r="G375" s="102">
        <v>30</v>
      </c>
      <c r="H375" s="104">
        <v>45025</v>
      </c>
      <c r="I375" s="157">
        <f>_xlfn.XLOOKUP(Table5[[#This Row],[Month Year]],'Modelling New'!D:D,'Modelling New'!N:N)</f>
        <v>10.507</v>
      </c>
      <c r="J375" s="9" t="str">
        <f>IFERROR(Inv_SY!J376/Inv_SY!$P376-1,"")</f>
        <v/>
      </c>
      <c r="K375" s="9" t="str">
        <f>IFERROR(Inv_SY!K376/Inv_SY!$P376-1,"")</f>
        <v/>
      </c>
      <c r="L375" s="9" t="str">
        <f>IFERROR(Inv_SY!L376/Inv_SY!$P376-1,"")</f>
        <v/>
      </c>
      <c r="M375" s="9" t="str">
        <f>IFERROR(Inv_SY!M376/Inv_SY!$P376-1,"")</f>
        <v/>
      </c>
      <c r="N375" s="9" t="str">
        <f>IFERROR(Inv_SY!N376/Inv_SY!$P376-1,"")</f>
        <v/>
      </c>
      <c r="O375" s="9" t="str">
        <f>IFERROR(Inv_SY!O376/Inv_SY!$P376-1,"")</f>
        <v/>
      </c>
      <c r="P375" s="9" t="str">
        <f>IFERROR(Inv_SY!J376/Inv_SY!$Q376-1,"")</f>
        <v/>
      </c>
      <c r="Q375" s="9" t="str">
        <f>IFERROR(Inv_SY!K376/Inv_SY!$Q376-1,"")</f>
        <v/>
      </c>
      <c r="R375" s="9" t="str">
        <f>IFERROR(Inv_SY!L376/Inv_SY!$Q376-1,"")</f>
        <v/>
      </c>
      <c r="S375" s="9" t="str">
        <f>IFERROR(Inv_SY!M376/Inv_SY!$Q376-1,"")</f>
        <v/>
      </c>
      <c r="T375" s="9" t="str">
        <f>IFERROR(Inv_SY!N376/Inv_SY!$Q376-1,"")</f>
        <v/>
      </c>
      <c r="U375" s="52" t="str">
        <f>IFERROR(Inv_SY!O376/Inv_SY!$Q376-1,"")</f>
        <v/>
      </c>
    </row>
    <row r="376" spans="1:21">
      <c r="A376" s="102" t="s">
        <v>210</v>
      </c>
      <c r="B376" s="71">
        <v>4</v>
      </c>
      <c r="C376" s="66">
        <v>2023</v>
      </c>
      <c r="D376" s="71" t="s">
        <v>209</v>
      </c>
      <c r="E376" s="71" t="s">
        <v>209</v>
      </c>
      <c r="F376" s="72">
        <v>45017</v>
      </c>
      <c r="G376" s="102">
        <v>30</v>
      </c>
      <c r="H376" s="104">
        <v>45026</v>
      </c>
      <c r="I376" s="157">
        <f>_xlfn.XLOOKUP(Table5[[#This Row],[Month Year]],'Modelling New'!D:D,'Modelling New'!N:N)</f>
        <v>10.507</v>
      </c>
      <c r="J376" s="9" t="str">
        <f>IFERROR(Inv_SY!J377/Inv_SY!$P377-1,"")</f>
        <v/>
      </c>
      <c r="K376" s="9" t="str">
        <f>IFERROR(Inv_SY!K377/Inv_SY!$P377-1,"")</f>
        <v/>
      </c>
      <c r="L376" s="9" t="str">
        <f>IFERROR(Inv_SY!L377/Inv_SY!$P377-1,"")</f>
        <v/>
      </c>
      <c r="M376" s="9" t="str">
        <f>IFERROR(Inv_SY!M377/Inv_SY!$P377-1,"")</f>
        <v/>
      </c>
      <c r="N376" s="9" t="str">
        <f>IFERROR(Inv_SY!N377/Inv_SY!$P377-1,"")</f>
        <v/>
      </c>
      <c r="O376" s="9" t="str">
        <f>IFERROR(Inv_SY!O377/Inv_SY!$P377-1,"")</f>
        <v/>
      </c>
      <c r="P376" s="9" t="str">
        <f>IFERROR(Inv_SY!J377/Inv_SY!$Q377-1,"")</f>
        <v/>
      </c>
      <c r="Q376" s="9" t="str">
        <f>IFERROR(Inv_SY!K377/Inv_SY!$Q377-1,"")</f>
        <v/>
      </c>
      <c r="R376" s="9" t="str">
        <f>IFERROR(Inv_SY!L377/Inv_SY!$Q377-1,"")</f>
        <v/>
      </c>
      <c r="S376" s="9" t="str">
        <f>IFERROR(Inv_SY!M377/Inv_SY!$Q377-1,"")</f>
        <v/>
      </c>
      <c r="T376" s="9" t="str">
        <f>IFERROR(Inv_SY!N377/Inv_SY!$Q377-1,"")</f>
        <v/>
      </c>
      <c r="U376" s="52" t="str">
        <f>IFERROR(Inv_SY!O377/Inv_SY!$Q377-1,"")</f>
        <v/>
      </c>
    </row>
    <row r="377" spans="1:21">
      <c r="A377" s="102" t="s">
        <v>210</v>
      </c>
      <c r="B377" s="71">
        <v>4</v>
      </c>
      <c r="C377" s="66">
        <v>2023</v>
      </c>
      <c r="D377" s="71" t="s">
        <v>209</v>
      </c>
      <c r="E377" s="71" t="s">
        <v>209</v>
      </c>
      <c r="F377" s="72">
        <v>45017</v>
      </c>
      <c r="G377" s="102">
        <v>30</v>
      </c>
      <c r="H377" s="104">
        <v>45027</v>
      </c>
      <c r="I377" s="157">
        <f>_xlfn.XLOOKUP(Table5[[#This Row],[Month Year]],'Modelling New'!D:D,'Modelling New'!N:N)</f>
        <v>10.507</v>
      </c>
      <c r="J377" s="9" t="str">
        <f>IFERROR(Inv_SY!J378/Inv_SY!$P378-1,"")</f>
        <v/>
      </c>
      <c r="K377" s="9" t="str">
        <f>IFERROR(Inv_SY!K378/Inv_SY!$P378-1,"")</f>
        <v/>
      </c>
      <c r="L377" s="9" t="str">
        <f>IFERROR(Inv_SY!L378/Inv_SY!$P378-1,"")</f>
        <v/>
      </c>
      <c r="M377" s="9" t="str">
        <f>IFERROR(Inv_SY!M378/Inv_SY!$P378-1,"")</f>
        <v/>
      </c>
      <c r="N377" s="9" t="str">
        <f>IFERROR(Inv_SY!N378/Inv_SY!$P378-1,"")</f>
        <v/>
      </c>
      <c r="O377" s="9" t="str">
        <f>IFERROR(Inv_SY!O378/Inv_SY!$P378-1,"")</f>
        <v/>
      </c>
      <c r="P377" s="9" t="str">
        <f>IFERROR(Inv_SY!J378/Inv_SY!$Q378-1,"")</f>
        <v/>
      </c>
      <c r="Q377" s="9" t="str">
        <f>IFERROR(Inv_SY!K378/Inv_SY!$Q378-1,"")</f>
        <v/>
      </c>
      <c r="R377" s="9" t="str">
        <f>IFERROR(Inv_SY!L378/Inv_SY!$Q378-1,"")</f>
        <v/>
      </c>
      <c r="S377" s="9" t="str">
        <f>IFERROR(Inv_SY!M378/Inv_SY!$Q378-1,"")</f>
        <v/>
      </c>
      <c r="T377" s="9" t="str">
        <f>IFERROR(Inv_SY!N378/Inv_SY!$Q378-1,"")</f>
        <v/>
      </c>
      <c r="U377" s="52" t="str">
        <f>IFERROR(Inv_SY!O378/Inv_SY!$Q378-1,"")</f>
        <v/>
      </c>
    </row>
    <row r="378" spans="1:21">
      <c r="A378" s="105" t="s">
        <v>210</v>
      </c>
      <c r="B378" s="71">
        <v>4</v>
      </c>
      <c r="C378" s="66">
        <v>2023</v>
      </c>
      <c r="D378" s="71" t="s">
        <v>209</v>
      </c>
      <c r="E378" s="71" t="s">
        <v>209</v>
      </c>
      <c r="F378" s="72">
        <v>45017</v>
      </c>
      <c r="G378" s="105">
        <v>30</v>
      </c>
      <c r="H378" s="107">
        <v>45028</v>
      </c>
      <c r="I378" s="158">
        <f>_xlfn.XLOOKUP(Table5[[#This Row],[Month Year]],'Modelling New'!D:D,'Modelling New'!N:N)</f>
        <v>10.507</v>
      </c>
      <c r="J378" s="9" t="str">
        <f>IFERROR(Inv_SY!J379/Inv_SY!$P379-1,"")</f>
        <v/>
      </c>
      <c r="K378" s="9" t="str">
        <f>IFERROR(Inv_SY!K379/Inv_SY!$P379-1,"")</f>
        <v/>
      </c>
      <c r="L378" s="9" t="str">
        <f>IFERROR(Inv_SY!L379/Inv_SY!$P379-1,"")</f>
        <v/>
      </c>
      <c r="M378" s="9" t="str">
        <f>IFERROR(Inv_SY!M379/Inv_SY!$P379-1,"")</f>
        <v/>
      </c>
      <c r="N378" s="9" t="str">
        <f>IFERROR(Inv_SY!N379/Inv_SY!$P379-1,"")</f>
        <v/>
      </c>
      <c r="O378" s="9" t="str">
        <f>IFERROR(Inv_SY!O379/Inv_SY!$P379-1,"")</f>
        <v/>
      </c>
      <c r="P378" s="9" t="str">
        <f>IFERROR(Inv_SY!J379/Inv_SY!$Q379-1,"")</f>
        <v/>
      </c>
      <c r="Q378" s="9" t="str">
        <f>IFERROR(Inv_SY!K379/Inv_SY!$Q379-1,"")</f>
        <v/>
      </c>
      <c r="R378" s="9" t="str">
        <f>IFERROR(Inv_SY!L379/Inv_SY!$Q379-1,"")</f>
        <v/>
      </c>
      <c r="S378" s="9" t="str">
        <f>IFERROR(Inv_SY!M379/Inv_SY!$Q379-1,"")</f>
        <v/>
      </c>
      <c r="T378" s="9" t="str">
        <f>IFERROR(Inv_SY!N379/Inv_SY!$Q379-1,"")</f>
        <v/>
      </c>
      <c r="U378" s="52" t="str">
        <f>IFERROR(Inv_SY!O379/Inv_SY!$Q379-1,"")</f>
        <v/>
      </c>
    </row>
    <row r="379" spans="1:21">
      <c r="A379" s="105" t="s">
        <v>210</v>
      </c>
      <c r="B379" s="71">
        <v>4</v>
      </c>
      <c r="C379" s="66">
        <v>2023</v>
      </c>
      <c r="D379" s="71" t="s">
        <v>209</v>
      </c>
      <c r="E379" s="71" t="s">
        <v>209</v>
      </c>
      <c r="F379" s="72">
        <v>45017</v>
      </c>
      <c r="G379" s="105">
        <v>30</v>
      </c>
      <c r="H379" s="107">
        <v>45029</v>
      </c>
      <c r="I379" s="158">
        <f>_xlfn.XLOOKUP(Table5[[#This Row],[Month Year]],'Modelling New'!D:D,'Modelling New'!N:N)</f>
        <v>10.507</v>
      </c>
      <c r="J379" s="9" t="str">
        <f>IFERROR(Inv_SY!J380/Inv_SY!$P380-1,"")</f>
        <v/>
      </c>
      <c r="K379" s="9" t="str">
        <f>IFERROR(Inv_SY!K380/Inv_SY!$P380-1,"")</f>
        <v/>
      </c>
      <c r="L379" s="9" t="str">
        <f>IFERROR(Inv_SY!L380/Inv_SY!$P380-1,"")</f>
        <v/>
      </c>
      <c r="M379" s="9" t="str">
        <f>IFERROR(Inv_SY!M380/Inv_SY!$P380-1,"")</f>
        <v/>
      </c>
      <c r="N379" s="9" t="str">
        <f>IFERROR(Inv_SY!N380/Inv_SY!$P380-1,"")</f>
        <v/>
      </c>
      <c r="O379" s="9" t="str">
        <f>IFERROR(Inv_SY!O380/Inv_SY!$P380-1,"")</f>
        <v/>
      </c>
      <c r="P379" s="9" t="str">
        <f>IFERROR(Inv_SY!J380/Inv_SY!$Q380-1,"")</f>
        <v/>
      </c>
      <c r="Q379" s="9" t="str">
        <f>IFERROR(Inv_SY!K380/Inv_SY!$Q380-1,"")</f>
        <v/>
      </c>
      <c r="R379" s="9" t="str">
        <f>IFERROR(Inv_SY!L380/Inv_SY!$Q380-1,"")</f>
        <v/>
      </c>
      <c r="S379" s="9" t="str">
        <f>IFERROR(Inv_SY!M380/Inv_SY!$Q380-1,"")</f>
        <v/>
      </c>
      <c r="T379" s="9" t="str">
        <f>IFERROR(Inv_SY!N380/Inv_SY!$Q380-1,"")</f>
        <v/>
      </c>
      <c r="U379" s="52" t="str">
        <f>IFERROR(Inv_SY!O380/Inv_SY!$Q380-1,"")</f>
        <v/>
      </c>
    </row>
    <row r="380" spans="1:21">
      <c r="A380" s="105" t="s">
        <v>210</v>
      </c>
      <c r="B380" s="71">
        <v>4</v>
      </c>
      <c r="C380" s="66">
        <v>2023</v>
      </c>
      <c r="D380" s="71" t="s">
        <v>209</v>
      </c>
      <c r="E380" s="71" t="s">
        <v>209</v>
      </c>
      <c r="F380" s="72">
        <v>45017</v>
      </c>
      <c r="G380" s="105">
        <v>30</v>
      </c>
      <c r="H380" s="107">
        <v>45030</v>
      </c>
      <c r="I380" s="158">
        <f>_xlfn.XLOOKUP(Table5[[#This Row],[Month Year]],'Modelling New'!D:D,'Modelling New'!N:N)</f>
        <v>10.507</v>
      </c>
      <c r="J380" s="9" t="str">
        <f>IFERROR(Inv_SY!J381/Inv_SY!$P381-1,"")</f>
        <v/>
      </c>
      <c r="K380" s="9" t="str">
        <f>IFERROR(Inv_SY!K381/Inv_SY!$P381-1,"")</f>
        <v/>
      </c>
      <c r="L380" s="9" t="str">
        <f>IFERROR(Inv_SY!L381/Inv_SY!$P381-1,"")</f>
        <v/>
      </c>
      <c r="M380" s="9" t="str">
        <f>IFERROR(Inv_SY!M381/Inv_SY!$P381-1,"")</f>
        <v/>
      </c>
      <c r="N380" s="9" t="str">
        <f>IFERROR(Inv_SY!N381/Inv_SY!$P381-1,"")</f>
        <v/>
      </c>
      <c r="O380" s="9" t="str">
        <f>IFERROR(Inv_SY!O381/Inv_SY!$P381-1,"")</f>
        <v/>
      </c>
      <c r="P380" s="9" t="str">
        <f>IFERROR(Inv_SY!J381/Inv_SY!$Q381-1,"")</f>
        <v/>
      </c>
      <c r="Q380" s="9" t="str">
        <f>IFERROR(Inv_SY!K381/Inv_SY!$Q381-1,"")</f>
        <v/>
      </c>
      <c r="R380" s="9" t="str">
        <f>IFERROR(Inv_SY!L381/Inv_SY!$Q381-1,"")</f>
        <v/>
      </c>
      <c r="S380" s="9" t="str">
        <f>IFERROR(Inv_SY!M381/Inv_SY!$Q381-1,"")</f>
        <v/>
      </c>
      <c r="T380" s="9" t="str">
        <f>IFERROR(Inv_SY!N381/Inv_SY!$Q381-1,"")</f>
        <v/>
      </c>
      <c r="U380" s="52" t="str">
        <f>IFERROR(Inv_SY!O381/Inv_SY!$Q381-1,"")</f>
        <v/>
      </c>
    </row>
    <row r="381" spans="1:21">
      <c r="A381" s="105" t="s">
        <v>210</v>
      </c>
      <c r="B381" s="71">
        <v>4</v>
      </c>
      <c r="C381" s="66">
        <v>2023</v>
      </c>
      <c r="D381" s="71" t="s">
        <v>209</v>
      </c>
      <c r="E381" s="71" t="s">
        <v>209</v>
      </c>
      <c r="F381" s="72">
        <v>45017</v>
      </c>
      <c r="G381" s="105">
        <v>30</v>
      </c>
      <c r="H381" s="107">
        <v>45031</v>
      </c>
      <c r="I381" s="158">
        <f>_xlfn.XLOOKUP(Table5[[#This Row],[Month Year]],'Modelling New'!D:D,'Modelling New'!N:N)</f>
        <v>10.507</v>
      </c>
      <c r="J381" s="9" t="str">
        <f>IFERROR(Inv_SY!J382/Inv_SY!$P382-1,"")</f>
        <v/>
      </c>
      <c r="K381" s="9" t="str">
        <f>IFERROR(Inv_SY!K382/Inv_SY!$P382-1,"")</f>
        <v/>
      </c>
      <c r="L381" s="9" t="str">
        <f>IFERROR(Inv_SY!L382/Inv_SY!$P382-1,"")</f>
        <v/>
      </c>
      <c r="M381" s="9" t="str">
        <f>IFERROR(Inv_SY!M382/Inv_SY!$P382-1,"")</f>
        <v/>
      </c>
      <c r="N381" s="9" t="str">
        <f>IFERROR(Inv_SY!N382/Inv_SY!$P382-1,"")</f>
        <v/>
      </c>
      <c r="O381" s="9" t="str">
        <f>IFERROR(Inv_SY!O382/Inv_SY!$P382-1,"")</f>
        <v/>
      </c>
      <c r="P381" s="9" t="str">
        <f>IFERROR(Inv_SY!J382/Inv_SY!$Q382-1,"")</f>
        <v/>
      </c>
      <c r="Q381" s="9" t="str">
        <f>IFERROR(Inv_SY!K382/Inv_SY!$Q382-1,"")</f>
        <v/>
      </c>
      <c r="R381" s="9" t="str">
        <f>IFERROR(Inv_SY!L382/Inv_SY!$Q382-1,"")</f>
        <v/>
      </c>
      <c r="S381" s="9" t="str">
        <f>IFERROR(Inv_SY!M382/Inv_SY!$Q382-1,"")</f>
        <v/>
      </c>
      <c r="T381" s="9" t="str">
        <f>IFERROR(Inv_SY!N382/Inv_SY!$Q382-1,"")</f>
        <v/>
      </c>
      <c r="U381" s="52" t="str">
        <f>IFERROR(Inv_SY!O382/Inv_SY!$Q382-1,"")</f>
        <v/>
      </c>
    </row>
    <row r="382" spans="1:21">
      <c r="A382" s="105" t="s">
        <v>210</v>
      </c>
      <c r="B382" s="71">
        <v>4</v>
      </c>
      <c r="C382" s="66">
        <v>2023</v>
      </c>
      <c r="D382" s="71" t="s">
        <v>209</v>
      </c>
      <c r="E382" s="71" t="s">
        <v>209</v>
      </c>
      <c r="F382" s="72">
        <v>45017</v>
      </c>
      <c r="G382" s="105">
        <v>30</v>
      </c>
      <c r="H382" s="107">
        <v>45032</v>
      </c>
      <c r="I382" s="158">
        <f>_xlfn.XLOOKUP(Table5[[#This Row],[Month Year]],'Modelling New'!D:D,'Modelling New'!N:N)</f>
        <v>10.507</v>
      </c>
      <c r="J382" s="9" t="str">
        <f>IFERROR(Inv_SY!J383/Inv_SY!$P383-1,"")</f>
        <v/>
      </c>
      <c r="K382" s="9" t="str">
        <f>IFERROR(Inv_SY!K383/Inv_SY!$P383-1,"")</f>
        <v/>
      </c>
      <c r="L382" s="9" t="str">
        <f>IFERROR(Inv_SY!L383/Inv_SY!$P383-1,"")</f>
        <v/>
      </c>
      <c r="M382" s="9" t="str">
        <f>IFERROR(Inv_SY!M383/Inv_SY!$P383-1,"")</f>
        <v/>
      </c>
      <c r="N382" s="9" t="str">
        <f>IFERROR(Inv_SY!N383/Inv_SY!$P383-1,"")</f>
        <v/>
      </c>
      <c r="O382" s="9" t="str">
        <f>IFERROR(Inv_SY!O383/Inv_SY!$P383-1,"")</f>
        <v/>
      </c>
      <c r="P382" s="9" t="str">
        <f>IFERROR(Inv_SY!J383/Inv_SY!$Q383-1,"")</f>
        <v/>
      </c>
      <c r="Q382" s="9" t="str">
        <f>IFERROR(Inv_SY!K383/Inv_SY!$Q383-1,"")</f>
        <v/>
      </c>
      <c r="R382" s="9" t="str">
        <f>IFERROR(Inv_SY!L383/Inv_SY!$Q383-1,"")</f>
        <v/>
      </c>
      <c r="S382" s="9" t="str">
        <f>IFERROR(Inv_SY!M383/Inv_SY!$Q383-1,"")</f>
        <v/>
      </c>
      <c r="T382" s="9" t="str">
        <f>IFERROR(Inv_SY!N383/Inv_SY!$Q383-1,"")</f>
        <v/>
      </c>
      <c r="U382" s="52" t="str">
        <f>IFERROR(Inv_SY!O383/Inv_SY!$Q383-1,"")</f>
        <v/>
      </c>
    </row>
    <row r="383" spans="1:21">
      <c r="A383" s="105" t="s">
        <v>210</v>
      </c>
      <c r="B383" s="71">
        <v>4</v>
      </c>
      <c r="C383" s="66">
        <v>2023</v>
      </c>
      <c r="D383" s="71" t="s">
        <v>209</v>
      </c>
      <c r="E383" s="71" t="s">
        <v>209</v>
      </c>
      <c r="F383" s="72">
        <v>45017</v>
      </c>
      <c r="G383" s="105">
        <v>30</v>
      </c>
      <c r="H383" s="107">
        <v>45033</v>
      </c>
      <c r="I383" s="158">
        <f>_xlfn.XLOOKUP(Table5[[#This Row],[Month Year]],'Modelling New'!D:D,'Modelling New'!N:N)</f>
        <v>10.507</v>
      </c>
      <c r="J383" s="9" t="str">
        <f>IFERROR(Inv_SY!J384/Inv_SY!$P384-1,"")</f>
        <v/>
      </c>
      <c r="K383" s="9" t="str">
        <f>IFERROR(Inv_SY!K384/Inv_SY!$P384-1,"")</f>
        <v/>
      </c>
      <c r="L383" s="9" t="str">
        <f>IFERROR(Inv_SY!L384/Inv_SY!$P384-1,"")</f>
        <v/>
      </c>
      <c r="M383" s="9" t="str">
        <f>IFERROR(Inv_SY!M384/Inv_SY!$P384-1,"")</f>
        <v/>
      </c>
      <c r="N383" s="9" t="str">
        <f>IFERROR(Inv_SY!N384/Inv_SY!$P384-1,"")</f>
        <v/>
      </c>
      <c r="O383" s="9" t="str">
        <f>IFERROR(Inv_SY!O384/Inv_SY!$P384-1,"")</f>
        <v/>
      </c>
      <c r="P383" s="9" t="str">
        <f>IFERROR(Inv_SY!J384/Inv_SY!$Q384-1,"")</f>
        <v/>
      </c>
      <c r="Q383" s="9" t="str">
        <f>IFERROR(Inv_SY!K384/Inv_SY!$Q384-1,"")</f>
        <v/>
      </c>
      <c r="R383" s="9" t="str">
        <f>IFERROR(Inv_SY!L384/Inv_SY!$Q384-1,"")</f>
        <v/>
      </c>
      <c r="S383" s="9" t="str">
        <f>IFERROR(Inv_SY!M384/Inv_SY!$Q384-1,"")</f>
        <v/>
      </c>
      <c r="T383" s="9" t="str">
        <f>IFERROR(Inv_SY!N384/Inv_SY!$Q384-1,"")</f>
        <v/>
      </c>
      <c r="U383" s="52" t="str">
        <f>IFERROR(Inv_SY!O384/Inv_SY!$Q384-1,"")</f>
        <v/>
      </c>
    </row>
    <row r="384" spans="1:21">
      <c r="A384" s="105" t="s">
        <v>210</v>
      </c>
      <c r="B384" s="71">
        <v>4</v>
      </c>
      <c r="C384" s="66">
        <v>2023</v>
      </c>
      <c r="D384" s="71" t="s">
        <v>209</v>
      </c>
      <c r="E384" s="71" t="s">
        <v>209</v>
      </c>
      <c r="F384" s="72">
        <v>45017</v>
      </c>
      <c r="G384" s="105">
        <v>30</v>
      </c>
      <c r="H384" s="107">
        <v>45034</v>
      </c>
      <c r="I384" s="158">
        <f>_xlfn.XLOOKUP(Table5[[#This Row],[Month Year]],'Modelling New'!D:D,'Modelling New'!N:N)</f>
        <v>10.507</v>
      </c>
      <c r="J384" s="9" t="str">
        <f>IFERROR(Inv_SY!J385/Inv_SY!$P385-1,"")</f>
        <v/>
      </c>
      <c r="K384" s="9" t="str">
        <f>IFERROR(Inv_SY!K385/Inv_SY!$P385-1,"")</f>
        <v/>
      </c>
      <c r="L384" s="9" t="str">
        <f>IFERROR(Inv_SY!L385/Inv_SY!$P385-1,"")</f>
        <v/>
      </c>
      <c r="M384" s="9" t="str">
        <f>IFERROR(Inv_SY!M385/Inv_SY!$P385-1,"")</f>
        <v/>
      </c>
      <c r="N384" s="9" t="str">
        <f>IFERROR(Inv_SY!N385/Inv_SY!$P385-1,"")</f>
        <v/>
      </c>
      <c r="O384" s="9" t="str">
        <f>IFERROR(Inv_SY!O385/Inv_SY!$P385-1,"")</f>
        <v/>
      </c>
      <c r="P384" s="9" t="str">
        <f>IFERROR(Inv_SY!J385/Inv_SY!$Q385-1,"")</f>
        <v/>
      </c>
      <c r="Q384" s="9" t="str">
        <f>IFERROR(Inv_SY!K385/Inv_SY!$Q385-1,"")</f>
        <v/>
      </c>
      <c r="R384" s="9" t="str">
        <f>IFERROR(Inv_SY!L385/Inv_SY!$Q385-1,"")</f>
        <v/>
      </c>
      <c r="S384" s="9" t="str">
        <f>IFERROR(Inv_SY!M385/Inv_SY!$Q385-1,"")</f>
        <v/>
      </c>
      <c r="T384" s="9" t="str">
        <f>IFERROR(Inv_SY!N385/Inv_SY!$Q385-1,"")</f>
        <v/>
      </c>
      <c r="U384" s="52" t="str">
        <f>IFERROR(Inv_SY!O385/Inv_SY!$Q385-1,"")</f>
        <v/>
      </c>
    </row>
    <row r="385" spans="1:21">
      <c r="A385" s="105" t="s">
        <v>210</v>
      </c>
      <c r="B385" s="71">
        <v>4</v>
      </c>
      <c r="C385" s="66">
        <v>2023</v>
      </c>
      <c r="D385" s="71" t="s">
        <v>209</v>
      </c>
      <c r="E385" s="71" t="s">
        <v>209</v>
      </c>
      <c r="F385" s="72">
        <v>45017</v>
      </c>
      <c r="G385" s="105">
        <v>30</v>
      </c>
      <c r="H385" s="107">
        <v>45035</v>
      </c>
      <c r="I385" s="158">
        <f>_xlfn.XLOOKUP(Table5[[#This Row],[Month Year]],'Modelling New'!D:D,'Modelling New'!N:N)</f>
        <v>10.507</v>
      </c>
      <c r="J385" s="9" t="str">
        <f>IFERROR(Inv_SY!J386/Inv_SY!$P386-1,"")</f>
        <v/>
      </c>
      <c r="K385" s="9" t="str">
        <f>IFERROR(Inv_SY!K386/Inv_SY!$P386-1,"")</f>
        <v/>
      </c>
      <c r="L385" s="9" t="str">
        <f>IFERROR(Inv_SY!L386/Inv_SY!$P386-1,"")</f>
        <v/>
      </c>
      <c r="M385" s="9" t="str">
        <f>IFERROR(Inv_SY!M386/Inv_SY!$P386-1,"")</f>
        <v/>
      </c>
      <c r="N385" s="9" t="str">
        <f>IFERROR(Inv_SY!N386/Inv_SY!$P386-1,"")</f>
        <v/>
      </c>
      <c r="O385" s="9" t="str">
        <f>IFERROR(Inv_SY!O386/Inv_SY!$P386-1,"")</f>
        <v/>
      </c>
      <c r="P385" s="9" t="str">
        <f>IFERROR(Inv_SY!J386/Inv_SY!$Q386-1,"")</f>
        <v/>
      </c>
      <c r="Q385" s="9" t="str">
        <f>IFERROR(Inv_SY!K386/Inv_SY!$Q386-1,"")</f>
        <v/>
      </c>
      <c r="R385" s="9" t="str">
        <f>IFERROR(Inv_SY!L386/Inv_SY!$Q386-1,"")</f>
        <v/>
      </c>
      <c r="S385" s="9" t="str">
        <f>IFERROR(Inv_SY!M386/Inv_SY!$Q386-1,"")</f>
        <v/>
      </c>
      <c r="T385" s="9" t="str">
        <f>IFERROR(Inv_SY!N386/Inv_SY!$Q386-1,"")</f>
        <v/>
      </c>
      <c r="U385" s="52" t="str">
        <f>IFERROR(Inv_SY!O386/Inv_SY!$Q386-1,"")</f>
        <v/>
      </c>
    </row>
    <row r="386" spans="1:21">
      <c r="A386" s="105" t="s">
        <v>210</v>
      </c>
      <c r="B386" s="71">
        <v>4</v>
      </c>
      <c r="C386" s="66">
        <v>2023</v>
      </c>
      <c r="D386" s="71" t="s">
        <v>209</v>
      </c>
      <c r="E386" s="71" t="s">
        <v>209</v>
      </c>
      <c r="F386" s="72">
        <v>45017</v>
      </c>
      <c r="G386" s="105">
        <v>30</v>
      </c>
      <c r="H386" s="107">
        <v>45036</v>
      </c>
      <c r="I386" s="158">
        <f>_xlfn.XLOOKUP(Table5[[#This Row],[Month Year]],'Modelling New'!D:D,'Modelling New'!N:N)</f>
        <v>10.507</v>
      </c>
      <c r="J386" s="9" t="str">
        <f>IFERROR(Inv_SY!J387/Inv_SY!$P387-1,"")</f>
        <v/>
      </c>
      <c r="K386" s="9" t="str">
        <f>IFERROR(Inv_SY!K387/Inv_SY!$P387-1,"")</f>
        <v/>
      </c>
      <c r="L386" s="9" t="str">
        <f>IFERROR(Inv_SY!L387/Inv_SY!$P387-1,"")</f>
        <v/>
      </c>
      <c r="M386" s="9" t="str">
        <f>IFERROR(Inv_SY!M387/Inv_SY!$P387-1,"")</f>
        <v/>
      </c>
      <c r="N386" s="9" t="str">
        <f>IFERROR(Inv_SY!N387/Inv_SY!$P387-1,"")</f>
        <v/>
      </c>
      <c r="O386" s="9" t="str">
        <f>IFERROR(Inv_SY!O387/Inv_SY!$P387-1,"")</f>
        <v/>
      </c>
      <c r="P386" s="9" t="str">
        <f>IFERROR(Inv_SY!J387/Inv_SY!$Q387-1,"")</f>
        <v/>
      </c>
      <c r="Q386" s="9" t="str">
        <f>IFERROR(Inv_SY!K387/Inv_SY!$Q387-1,"")</f>
        <v/>
      </c>
      <c r="R386" s="9" t="str">
        <f>IFERROR(Inv_SY!L387/Inv_SY!$Q387-1,"")</f>
        <v/>
      </c>
      <c r="S386" s="9" t="str">
        <f>IFERROR(Inv_SY!M387/Inv_SY!$Q387-1,"")</f>
        <v/>
      </c>
      <c r="T386" s="9" t="str">
        <f>IFERROR(Inv_SY!N387/Inv_SY!$Q387-1,"")</f>
        <v/>
      </c>
      <c r="U386" s="52" t="str">
        <f>IFERROR(Inv_SY!O387/Inv_SY!$Q387-1,"")</f>
        <v/>
      </c>
    </row>
    <row r="387" spans="1:21">
      <c r="A387" s="105" t="s">
        <v>210</v>
      </c>
      <c r="B387" s="71">
        <v>4</v>
      </c>
      <c r="C387" s="66">
        <v>2023</v>
      </c>
      <c r="D387" s="71" t="s">
        <v>209</v>
      </c>
      <c r="E387" s="71" t="s">
        <v>209</v>
      </c>
      <c r="F387" s="72">
        <v>45017</v>
      </c>
      <c r="G387" s="105">
        <v>30</v>
      </c>
      <c r="H387" s="107">
        <v>45037</v>
      </c>
      <c r="I387" s="158">
        <f>_xlfn.XLOOKUP(Table5[[#This Row],[Month Year]],'Modelling New'!D:D,'Modelling New'!N:N)</f>
        <v>10.507</v>
      </c>
      <c r="J387" s="9" t="str">
        <f>IFERROR(Inv_SY!J388/Inv_SY!$P388-1,"")</f>
        <v/>
      </c>
      <c r="K387" s="9" t="str">
        <f>IFERROR(Inv_SY!K388/Inv_SY!$P388-1,"")</f>
        <v/>
      </c>
      <c r="L387" s="9" t="str">
        <f>IFERROR(Inv_SY!L388/Inv_SY!$P388-1,"")</f>
        <v/>
      </c>
      <c r="M387" s="9" t="str">
        <f>IFERROR(Inv_SY!M388/Inv_SY!$P388-1,"")</f>
        <v/>
      </c>
      <c r="N387" s="9" t="str">
        <f>IFERROR(Inv_SY!N388/Inv_SY!$P388-1,"")</f>
        <v/>
      </c>
      <c r="O387" s="9" t="str">
        <f>IFERROR(Inv_SY!O388/Inv_SY!$P388-1,"")</f>
        <v/>
      </c>
      <c r="P387" s="9" t="str">
        <f>IFERROR(Inv_SY!J388/Inv_SY!$Q388-1,"")</f>
        <v/>
      </c>
      <c r="Q387" s="9" t="str">
        <f>IFERROR(Inv_SY!K388/Inv_SY!$Q388-1,"")</f>
        <v/>
      </c>
      <c r="R387" s="9" t="str">
        <f>IFERROR(Inv_SY!L388/Inv_SY!$Q388-1,"")</f>
        <v/>
      </c>
      <c r="S387" s="9" t="str">
        <f>IFERROR(Inv_SY!M388/Inv_SY!$Q388-1,"")</f>
        <v/>
      </c>
      <c r="T387" s="9" t="str">
        <f>IFERROR(Inv_SY!N388/Inv_SY!$Q388-1,"")</f>
        <v/>
      </c>
      <c r="U387" s="52" t="str">
        <f>IFERROR(Inv_SY!O388/Inv_SY!$Q388-1,"")</f>
        <v/>
      </c>
    </row>
    <row r="388" spans="1:21">
      <c r="A388" s="105" t="s">
        <v>210</v>
      </c>
      <c r="B388" s="71">
        <v>4</v>
      </c>
      <c r="C388" s="66">
        <v>2023</v>
      </c>
      <c r="D388" s="71" t="s">
        <v>209</v>
      </c>
      <c r="E388" s="71" t="s">
        <v>209</v>
      </c>
      <c r="F388" s="72">
        <v>45017</v>
      </c>
      <c r="G388" s="105">
        <v>30</v>
      </c>
      <c r="H388" s="107">
        <v>45038</v>
      </c>
      <c r="I388" s="158">
        <f>_xlfn.XLOOKUP(Table5[[#This Row],[Month Year]],'Modelling New'!D:D,'Modelling New'!N:N)</f>
        <v>10.507</v>
      </c>
      <c r="J388" s="9" t="str">
        <f>IFERROR(Inv_SY!J389/Inv_SY!$P389-1,"")</f>
        <v/>
      </c>
      <c r="K388" s="9" t="str">
        <f>IFERROR(Inv_SY!K389/Inv_SY!$P389-1,"")</f>
        <v/>
      </c>
      <c r="L388" s="9" t="str">
        <f>IFERROR(Inv_SY!L389/Inv_SY!$P389-1,"")</f>
        <v/>
      </c>
      <c r="M388" s="9" t="str">
        <f>IFERROR(Inv_SY!M389/Inv_SY!$P389-1,"")</f>
        <v/>
      </c>
      <c r="N388" s="9" t="str">
        <f>IFERROR(Inv_SY!N389/Inv_SY!$P389-1,"")</f>
        <v/>
      </c>
      <c r="O388" s="9" t="str">
        <f>IFERROR(Inv_SY!O389/Inv_SY!$P389-1,"")</f>
        <v/>
      </c>
      <c r="P388" s="9" t="str">
        <f>IFERROR(Inv_SY!J389/Inv_SY!$Q389-1,"")</f>
        <v/>
      </c>
      <c r="Q388" s="9" t="str">
        <f>IFERROR(Inv_SY!K389/Inv_SY!$Q389-1,"")</f>
        <v/>
      </c>
      <c r="R388" s="9" t="str">
        <f>IFERROR(Inv_SY!L389/Inv_SY!$Q389-1,"")</f>
        <v/>
      </c>
      <c r="S388" s="9" t="str">
        <f>IFERROR(Inv_SY!M389/Inv_SY!$Q389-1,"")</f>
        <v/>
      </c>
      <c r="T388" s="9" t="str">
        <f>IFERROR(Inv_SY!N389/Inv_SY!$Q389-1,"")</f>
        <v/>
      </c>
      <c r="U388" s="52" t="str">
        <f>IFERROR(Inv_SY!O389/Inv_SY!$Q389-1,"")</f>
        <v/>
      </c>
    </row>
    <row r="389" spans="1:21">
      <c r="A389" s="105" t="s">
        <v>210</v>
      </c>
      <c r="B389" s="71">
        <v>4</v>
      </c>
      <c r="C389" s="66">
        <v>2023</v>
      </c>
      <c r="D389" s="71" t="s">
        <v>209</v>
      </c>
      <c r="E389" s="71" t="s">
        <v>209</v>
      </c>
      <c r="F389" s="72">
        <v>45017</v>
      </c>
      <c r="G389" s="105">
        <v>30</v>
      </c>
      <c r="H389" s="107">
        <v>45039</v>
      </c>
      <c r="I389" s="158">
        <f>_xlfn.XLOOKUP(Table5[[#This Row],[Month Year]],'Modelling New'!D:D,'Modelling New'!N:N)</f>
        <v>10.507</v>
      </c>
      <c r="J389" s="9" t="str">
        <f>IFERROR(Inv_SY!J390/Inv_SY!$P390-1,"")</f>
        <v/>
      </c>
      <c r="K389" s="9" t="str">
        <f>IFERROR(Inv_SY!K390/Inv_SY!$P390-1,"")</f>
        <v/>
      </c>
      <c r="L389" s="9" t="str">
        <f>IFERROR(Inv_SY!L390/Inv_SY!$P390-1,"")</f>
        <v/>
      </c>
      <c r="M389" s="9" t="str">
        <f>IFERROR(Inv_SY!M390/Inv_SY!$P390-1,"")</f>
        <v/>
      </c>
      <c r="N389" s="9" t="str">
        <f>IFERROR(Inv_SY!N390/Inv_SY!$P390-1,"")</f>
        <v/>
      </c>
      <c r="O389" s="9" t="str">
        <f>IFERROR(Inv_SY!O390/Inv_SY!$P390-1,"")</f>
        <v/>
      </c>
      <c r="P389" s="9" t="str">
        <f>IFERROR(Inv_SY!J390/Inv_SY!$Q390-1,"")</f>
        <v/>
      </c>
      <c r="Q389" s="9" t="str">
        <f>IFERROR(Inv_SY!K390/Inv_SY!$Q390-1,"")</f>
        <v/>
      </c>
      <c r="R389" s="9" t="str">
        <f>IFERROR(Inv_SY!L390/Inv_SY!$Q390-1,"")</f>
        <v/>
      </c>
      <c r="S389" s="9" t="str">
        <f>IFERROR(Inv_SY!M390/Inv_SY!$Q390-1,"")</f>
        <v/>
      </c>
      <c r="T389" s="9" t="str">
        <f>IFERROR(Inv_SY!N390/Inv_SY!$Q390-1,"")</f>
        <v/>
      </c>
      <c r="U389" s="52" t="str">
        <f>IFERROR(Inv_SY!O390/Inv_SY!$Q390-1,"")</f>
        <v/>
      </c>
    </row>
    <row r="390" spans="1:21">
      <c r="A390" s="105" t="s">
        <v>210</v>
      </c>
      <c r="B390" s="71">
        <v>4</v>
      </c>
      <c r="C390" s="66">
        <v>2023</v>
      </c>
      <c r="D390" s="71" t="s">
        <v>209</v>
      </c>
      <c r="E390" s="71" t="s">
        <v>209</v>
      </c>
      <c r="F390" s="72">
        <v>45017</v>
      </c>
      <c r="G390" s="105">
        <v>30</v>
      </c>
      <c r="H390" s="107">
        <v>45040</v>
      </c>
      <c r="I390" s="158">
        <f>_xlfn.XLOOKUP(Table5[[#This Row],[Month Year]],'Modelling New'!D:D,'Modelling New'!N:N)</f>
        <v>10.507</v>
      </c>
      <c r="J390" s="9" t="str">
        <f>IFERROR(Inv_SY!J391/Inv_SY!$P391-1,"")</f>
        <v/>
      </c>
      <c r="K390" s="9" t="str">
        <f>IFERROR(Inv_SY!K391/Inv_SY!$P391-1,"")</f>
        <v/>
      </c>
      <c r="L390" s="9" t="str">
        <f>IFERROR(Inv_SY!L391/Inv_SY!$P391-1,"")</f>
        <v/>
      </c>
      <c r="M390" s="9" t="str">
        <f>IFERROR(Inv_SY!M391/Inv_SY!$P391-1,"")</f>
        <v/>
      </c>
      <c r="N390" s="9" t="str">
        <f>IFERROR(Inv_SY!N391/Inv_SY!$P391-1,"")</f>
        <v/>
      </c>
      <c r="O390" s="9" t="str">
        <f>IFERROR(Inv_SY!O391/Inv_SY!$P391-1,"")</f>
        <v/>
      </c>
      <c r="P390" s="9" t="str">
        <f>IFERROR(Inv_SY!J391/Inv_SY!$Q391-1,"")</f>
        <v/>
      </c>
      <c r="Q390" s="9" t="str">
        <f>IFERROR(Inv_SY!K391/Inv_SY!$Q391-1,"")</f>
        <v/>
      </c>
      <c r="R390" s="9" t="str">
        <f>IFERROR(Inv_SY!L391/Inv_SY!$Q391-1,"")</f>
        <v/>
      </c>
      <c r="S390" s="9" t="str">
        <f>IFERROR(Inv_SY!M391/Inv_SY!$Q391-1,"")</f>
        <v/>
      </c>
      <c r="T390" s="9" t="str">
        <f>IFERROR(Inv_SY!N391/Inv_SY!$Q391-1,"")</f>
        <v/>
      </c>
      <c r="U390" s="52" t="str">
        <f>IFERROR(Inv_SY!O391/Inv_SY!$Q391-1,"")</f>
        <v/>
      </c>
    </row>
    <row r="391" spans="1:21">
      <c r="A391" s="105" t="s">
        <v>210</v>
      </c>
      <c r="B391" s="71">
        <v>4</v>
      </c>
      <c r="C391" s="66">
        <v>2023</v>
      </c>
      <c r="D391" s="71" t="s">
        <v>209</v>
      </c>
      <c r="E391" s="71" t="s">
        <v>209</v>
      </c>
      <c r="F391" s="72">
        <v>45017</v>
      </c>
      <c r="G391" s="105">
        <v>30</v>
      </c>
      <c r="H391" s="107">
        <v>45041</v>
      </c>
      <c r="I391" s="158">
        <f>_xlfn.XLOOKUP(Table5[[#This Row],[Month Year]],'Modelling New'!D:D,'Modelling New'!N:N)</f>
        <v>10.507</v>
      </c>
      <c r="J391" s="9" t="str">
        <f>IFERROR(Inv_SY!J392/Inv_SY!$P392-1,"")</f>
        <v/>
      </c>
      <c r="K391" s="9" t="str">
        <f>IFERROR(Inv_SY!K392/Inv_SY!$P392-1,"")</f>
        <v/>
      </c>
      <c r="L391" s="9" t="str">
        <f>IFERROR(Inv_SY!L392/Inv_SY!$P392-1,"")</f>
        <v/>
      </c>
      <c r="M391" s="9" t="str">
        <f>IFERROR(Inv_SY!M392/Inv_SY!$P392-1,"")</f>
        <v/>
      </c>
      <c r="N391" s="9" t="str">
        <f>IFERROR(Inv_SY!N392/Inv_SY!$P392-1,"")</f>
        <v/>
      </c>
      <c r="O391" s="9" t="str">
        <f>IFERROR(Inv_SY!O392/Inv_SY!$P392-1,"")</f>
        <v/>
      </c>
      <c r="P391" s="9" t="str">
        <f>IFERROR(Inv_SY!J392/Inv_SY!$Q392-1,"")</f>
        <v/>
      </c>
      <c r="Q391" s="9" t="str">
        <f>IFERROR(Inv_SY!K392/Inv_SY!$Q392-1,"")</f>
        <v/>
      </c>
      <c r="R391" s="9" t="str">
        <f>IFERROR(Inv_SY!L392/Inv_SY!$Q392-1,"")</f>
        <v/>
      </c>
      <c r="S391" s="9" t="str">
        <f>IFERROR(Inv_SY!M392/Inv_SY!$Q392-1,"")</f>
        <v/>
      </c>
      <c r="T391" s="9" t="str">
        <f>IFERROR(Inv_SY!N392/Inv_SY!$Q392-1,"")</f>
        <v/>
      </c>
      <c r="U391" s="52" t="str">
        <f>IFERROR(Inv_SY!O392/Inv_SY!$Q392-1,"")</f>
        <v/>
      </c>
    </row>
    <row r="392" spans="1:21">
      <c r="A392" s="105" t="s">
        <v>210</v>
      </c>
      <c r="B392" s="71">
        <v>4</v>
      </c>
      <c r="C392" s="66">
        <v>2023</v>
      </c>
      <c r="D392" s="71" t="s">
        <v>209</v>
      </c>
      <c r="E392" s="71" t="s">
        <v>209</v>
      </c>
      <c r="F392" s="72">
        <v>45017</v>
      </c>
      <c r="G392" s="105">
        <v>30</v>
      </c>
      <c r="H392" s="107">
        <v>45042</v>
      </c>
      <c r="I392" s="158">
        <f>_xlfn.XLOOKUP(Table5[[#This Row],[Month Year]],'Modelling New'!D:D,'Modelling New'!N:N)</f>
        <v>10.507</v>
      </c>
      <c r="J392" s="9" t="str">
        <f>IFERROR(Inv_SY!J393/Inv_SY!$P393-1,"")</f>
        <v/>
      </c>
      <c r="K392" s="9" t="str">
        <f>IFERROR(Inv_SY!K393/Inv_SY!$P393-1,"")</f>
        <v/>
      </c>
      <c r="L392" s="9" t="str">
        <f>IFERROR(Inv_SY!L393/Inv_SY!$P393-1,"")</f>
        <v/>
      </c>
      <c r="M392" s="9" t="str">
        <f>IFERROR(Inv_SY!M393/Inv_SY!$P393-1,"")</f>
        <v/>
      </c>
      <c r="N392" s="9" t="str">
        <f>IFERROR(Inv_SY!N393/Inv_SY!$P393-1,"")</f>
        <v/>
      </c>
      <c r="O392" s="9" t="str">
        <f>IFERROR(Inv_SY!O393/Inv_SY!$P393-1,"")</f>
        <v/>
      </c>
      <c r="P392" s="9" t="str">
        <f>IFERROR(Inv_SY!J393/Inv_SY!$Q393-1,"")</f>
        <v/>
      </c>
      <c r="Q392" s="9" t="str">
        <f>IFERROR(Inv_SY!K393/Inv_SY!$Q393-1,"")</f>
        <v/>
      </c>
      <c r="R392" s="9" t="str">
        <f>IFERROR(Inv_SY!L393/Inv_SY!$Q393-1,"")</f>
        <v/>
      </c>
      <c r="S392" s="9" t="str">
        <f>IFERROR(Inv_SY!M393/Inv_SY!$Q393-1,"")</f>
        <v/>
      </c>
      <c r="T392" s="9" t="str">
        <f>IFERROR(Inv_SY!N393/Inv_SY!$Q393-1,"")</f>
        <v/>
      </c>
      <c r="U392" s="52" t="str">
        <f>IFERROR(Inv_SY!O393/Inv_SY!$Q393-1,"")</f>
        <v/>
      </c>
    </row>
    <row r="393" spans="1:21">
      <c r="A393" s="105" t="s">
        <v>210</v>
      </c>
      <c r="B393" s="71">
        <v>4</v>
      </c>
      <c r="C393" s="66">
        <v>2023</v>
      </c>
      <c r="D393" s="71" t="s">
        <v>209</v>
      </c>
      <c r="E393" s="71" t="s">
        <v>209</v>
      </c>
      <c r="F393" s="72">
        <v>45017</v>
      </c>
      <c r="G393" s="105">
        <v>30</v>
      </c>
      <c r="H393" s="107">
        <v>45043</v>
      </c>
      <c r="I393" s="158">
        <f>_xlfn.XLOOKUP(Table5[[#This Row],[Month Year]],'Modelling New'!D:D,'Modelling New'!N:N)</f>
        <v>10.507</v>
      </c>
      <c r="J393" s="9" t="str">
        <f>IFERROR(Inv_SY!J394/Inv_SY!$P394-1,"")</f>
        <v/>
      </c>
      <c r="K393" s="9" t="str">
        <f>IFERROR(Inv_SY!K394/Inv_SY!$P394-1,"")</f>
        <v/>
      </c>
      <c r="L393" s="9" t="str">
        <f>IFERROR(Inv_SY!L394/Inv_SY!$P394-1,"")</f>
        <v/>
      </c>
      <c r="M393" s="9" t="str">
        <f>IFERROR(Inv_SY!M394/Inv_SY!$P394-1,"")</f>
        <v/>
      </c>
      <c r="N393" s="9" t="str">
        <f>IFERROR(Inv_SY!N394/Inv_SY!$P394-1,"")</f>
        <v/>
      </c>
      <c r="O393" s="9" t="str">
        <f>IFERROR(Inv_SY!O394/Inv_SY!$P394-1,"")</f>
        <v/>
      </c>
      <c r="P393" s="9" t="str">
        <f>IFERROR(Inv_SY!J394/Inv_SY!$Q394-1,"")</f>
        <v/>
      </c>
      <c r="Q393" s="9" t="str">
        <f>IFERROR(Inv_SY!K394/Inv_SY!$Q394-1,"")</f>
        <v/>
      </c>
      <c r="R393" s="9" t="str">
        <f>IFERROR(Inv_SY!L394/Inv_SY!$Q394-1,"")</f>
        <v/>
      </c>
      <c r="S393" s="9" t="str">
        <f>IFERROR(Inv_SY!M394/Inv_SY!$Q394-1,"")</f>
        <v/>
      </c>
      <c r="T393" s="9" t="str">
        <f>IFERROR(Inv_SY!N394/Inv_SY!$Q394-1,"")</f>
        <v/>
      </c>
      <c r="U393" s="52" t="str">
        <f>IFERROR(Inv_SY!O394/Inv_SY!$Q394-1,"")</f>
        <v/>
      </c>
    </row>
    <row r="394" spans="1:21">
      <c r="A394" s="105" t="s">
        <v>210</v>
      </c>
      <c r="B394" s="71">
        <v>4</v>
      </c>
      <c r="C394" s="66">
        <v>2023</v>
      </c>
      <c r="D394" s="71" t="s">
        <v>209</v>
      </c>
      <c r="E394" s="71" t="s">
        <v>209</v>
      </c>
      <c r="F394" s="72">
        <v>45017</v>
      </c>
      <c r="G394" s="105">
        <v>30</v>
      </c>
      <c r="H394" s="107">
        <v>45044</v>
      </c>
      <c r="I394" s="158">
        <f>_xlfn.XLOOKUP(Table5[[#This Row],[Month Year]],'Modelling New'!D:D,'Modelling New'!N:N)</f>
        <v>10.507</v>
      </c>
      <c r="J394" s="9" t="str">
        <f>IFERROR(Inv_SY!J395/Inv_SY!$P395-1,"")</f>
        <v/>
      </c>
      <c r="K394" s="9" t="str">
        <f>IFERROR(Inv_SY!K395/Inv_SY!$P395-1,"")</f>
        <v/>
      </c>
      <c r="L394" s="9" t="str">
        <f>IFERROR(Inv_SY!L395/Inv_SY!$P395-1,"")</f>
        <v/>
      </c>
      <c r="M394" s="9" t="str">
        <f>IFERROR(Inv_SY!M395/Inv_SY!$P395-1,"")</f>
        <v/>
      </c>
      <c r="N394" s="9" t="str">
        <f>IFERROR(Inv_SY!N395/Inv_SY!$P395-1,"")</f>
        <v/>
      </c>
      <c r="O394" s="9" t="str">
        <f>IFERROR(Inv_SY!O395/Inv_SY!$P395-1,"")</f>
        <v/>
      </c>
      <c r="P394" s="9" t="str">
        <f>IFERROR(Inv_SY!J395/Inv_SY!$Q395-1,"")</f>
        <v/>
      </c>
      <c r="Q394" s="9" t="str">
        <f>IFERROR(Inv_SY!K395/Inv_SY!$Q395-1,"")</f>
        <v/>
      </c>
      <c r="R394" s="9" t="str">
        <f>IFERROR(Inv_SY!L395/Inv_SY!$Q395-1,"")</f>
        <v/>
      </c>
      <c r="S394" s="9" t="str">
        <f>IFERROR(Inv_SY!M395/Inv_SY!$Q395-1,"")</f>
        <v/>
      </c>
      <c r="T394" s="9" t="str">
        <f>IFERROR(Inv_SY!N395/Inv_SY!$Q395-1,"")</f>
        <v/>
      </c>
      <c r="U394" s="52" t="str">
        <f>IFERROR(Inv_SY!O395/Inv_SY!$Q395-1,"")</f>
        <v/>
      </c>
    </row>
    <row r="395" spans="1:21">
      <c r="A395" s="105" t="s">
        <v>210</v>
      </c>
      <c r="B395" s="71">
        <v>4</v>
      </c>
      <c r="C395" s="66">
        <v>2023</v>
      </c>
      <c r="D395" s="71" t="s">
        <v>209</v>
      </c>
      <c r="E395" s="71" t="s">
        <v>209</v>
      </c>
      <c r="F395" s="72">
        <v>45017</v>
      </c>
      <c r="G395" s="105">
        <v>30</v>
      </c>
      <c r="H395" s="107">
        <v>45045</v>
      </c>
      <c r="I395" s="158">
        <f>_xlfn.XLOOKUP(Table5[[#This Row],[Month Year]],'Modelling New'!D:D,'Modelling New'!N:N)</f>
        <v>10.507</v>
      </c>
      <c r="J395" s="9" t="str">
        <f>IFERROR(Inv_SY!J396/Inv_SY!$P396-1,"")</f>
        <v/>
      </c>
      <c r="K395" s="9" t="str">
        <f>IFERROR(Inv_SY!K396/Inv_SY!$P396-1,"")</f>
        <v/>
      </c>
      <c r="L395" s="9" t="str">
        <f>IFERROR(Inv_SY!L396/Inv_SY!$P396-1,"")</f>
        <v/>
      </c>
      <c r="M395" s="9" t="str">
        <f>IFERROR(Inv_SY!M396/Inv_SY!$P396-1,"")</f>
        <v/>
      </c>
      <c r="N395" s="9" t="str">
        <f>IFERROR(Inv_SY!N396/Inv_SY!$P396-1,"")</f>
        <v/>
      </c>
      <c r="O395" s="9" t="str">
        <f>IFERROR(Inv_SY!O396/Inv_SY!$P396-1,"")</f>
        <v/>
      </c>
      <c r="P395" s="9" t="str">
        <f>IFERROR(Inv_SY!J396/Inv_SY!$Q396-1,"")</f>
        <v/>
      </c>
      <c r="Q395" s="9" t="str">
        <f>IFERROR(Inv_SY!K396/Inv_SY!$Q396-1,"")</f>
        <v/>
      </c>
      <c r="R395" s="9" t="str">
        <f>IFERROR(Inv_SY!L396/Inv_SY!$Q396-1,"")</f>
        <v/>
      </c>
      <c r="S395" s="9" t="str">
        <f>IFERROR(Inv_SY!M396/Inv_SY!$Q396-1,"")</f>
        <v/>
      </c>
      <c r="T395" s="9" t="str">
        <f>IFERROR(Inv_SY!N396/Inv_SY!$Q396-1,"")</f>
        <v/>
      </c>
      <c r="U395" s="52" t="str">
        <f>IFERROR(Inv_SY!O396/Inv_SY!$Q396-1,"")</f>
        <v/>
      </c>
    </row>
    <row r="396" spans="1:21">
      <c r="A396" s="105" t="s">
        <v>210</v>
      </c>
      <c r="B396" s="71">
        <v>4</v>
      </c>
      <c r="C396" s="66">
        <v>2023</v>
      </c>
      <c r="D396" s="71" t="s">
        <v>209</v>
      </c>
      <c r="E396" s="71" t="s">
        <v>209</v>
      </c>
      <c r="F396" s="72">
        <v>45017</v>
      </c>
      <c r="G396" s="105">
        <v>30</v>
      </c>
      <c r="H396" s="107">
        <v>45046</v>
      </c>
      <c r="I396" s="158">
        <f>_xlfn.XLOOKUP(Table5[[#This Row],[Month Year]],'Modelling New'!D:D,'Modelling New'!N:N)</f>
        <v>10.507</v>
      </c>
      <c r="J396" s="9" t="str">
        <f>IFERROR(Inv_SY!J397/Inv_SY!$P397-1,"")</f>
        <v/>
      </c>
      <c r="K396" s="9" t="str">
        <f>IFERROR(Inv_SY!K397/Inv_SY!$P397-1,"")</f>
        <v/>
      </c>
      <c r="L396" s="9" t="str">
        <f>IFERROR(Inv_SY!L397/Inv_SY!$P397-1,"")</f>
        <v/>
      </c>
      <c r="M396" s="9" t="str">
        <f>IFERROR(Inv_SY!M397/Inv_SY!$P397-1,"")</f>
        <v/>
      </c>
      <c r="N396" s="9" t="str">
        <f>IFERROR(Inv_SY!N397/Inv_SY!$P397-1,"")</f>
        <v/>
      </c>
      <c r="O396" s="9" t="str">
        <f>IFERROR(Inv_SY!O397/Inv_SY!$P397-1,"")</f>
        <v/>
      </c>
      <c r="P396" s="9" t="str">
        <f>IFERROR(Inv_SY!J397/Inv_SY!$Q397-1,"")</f>
        <v/>
      </c>
      <c r="Q396" s="9" t="str">
        <f>IFERROR(Inv_SY!K397/Inv_SY!$Q397-1,"")</f>
        <v/>
      </c>
      <c r="R396" s="9" t="str">
        <f>IFERROR(Inv_SY!L397/Inv_SY!$Q397-1,"")</f>
        <v/>
      </c>
      <c r="S396" s="9" t="str">
        <f>IFERROR(Inv_SY!M397/Inv_SY!$Q397-1,"")</f>
        <v/>
      </c>
      <c r="T396" s="9" t="str">
        <f>IFERROR(Inv_SY!N397/Inv_SY!$Q397-1,"")</f>
        <v/>
      </c>
      <c r="U396" s="52" t="str">
        <f>IFERROR(Inv_SY!O397/Inv_SY!$Q397-1,"")</f>
        <v/>
      </c>
    </row>
    <row r="397" spans="1:21">
      <c r="A397" s="105" t="s">
        <v>210</v>
      </c>
      <c r="B397" s="105">
        <v>4</v>
      </c>
      <c r="C397" s="66">
        <v>2023</v>
      </c>
      <c r="D397" s="105" t="s">
        <v>209</v>
      </c>
      <c r="E397" s="105" t="s">
        <v>209</v>
      </c>
      <c r="F397" s="106">
        <v>45047</v>
      </c>
      <c r="G397" s="105">
        <v>31</v>
      </c>
      <c r="H397" s="107">
        <v>45047</v>
      </c>
      <c r="I397" s="158">
        <f>_xlfn.XLOOKUP(Table5[[#This Row],[Month Year]],'Modelling New'!D:D,'Modelling New'!N:N)</f>
        <v>10.507</v>
      </c>
      <c r="J397" s="9" t="str">
        <f>IFERROR(Inv_SY!J398/Inv_SY!$P398-1,"")</f>
        <v/>
      </c>
      <c r="K397" s="9" t="str">
        <f>IFERROR(Inv_SY!K398/Inv_SY!$P398-1,"")</f>
        <v/>
      </c>
      <c r="L397" s="9" t="str">
        <f>IFERROR(Inv_SY!L398/Inv_SY!$P398-1,"")</f>
        <v/>
      </c>
      <c r="M397" s="9" t="str">
        <f>IFERROR(Inv_SY!M398/Inv_SY!$P398-1,"")</f>
        <v/>
      </c>
      <c r="N397" s="9" t="str">
        <f>IFERROR(Inv_SY!N398/Inv_SY!$P398-1,"")</f>
        <v/>
      </c>
      <c r="O397" s="9" t="str">
        <f>IFERROR(Inv_SY!O398/Inv_SY!$P398-1,"")</f>
        <v/>
      </c>
      <c r="P397" s="9" t="str">
        <f>IFERROR(Inv_SY!J398/Inv_SY!$Q398-1,"")</f>
        <v/>
      </c>
      <c r="Q397" s="9" t="str">
        <f>IFERROR(Inv_SY!K398/Inv_SY!$Q398-1,"")</f>
        <v/>
      </c>
      <c r="R397" s="9" t="str">
        <f>IFERROR(Inv_SY!L398/Inv_SY!$Q398-1,"")</f>
        <v/>
      </c>
      <c r="S397" s="9" t="str">
        <f>IFERROR(Inv_SY!M398/Inv_SY!$Q398-1,"")</f>
        <v/>
      </c>
      <c r="T397" s="9" t="str">
        <f>IFERROR(Inv_SY!N398/Inv_SY!$Q398-1,"")</f>
        <v/>
      </c>
      <c r="U397" s="52" t="str">
        <f>IFERROR(Inv_SY!O398/Inv_SY!$Q398-1,"")</f>
        <v/>
      </c>
    </row>
    <row r="398" spans="1:21">
      <c r="A398" s="105" t="s">
        <v>210</v>
      </c>
      <c r="B398" s="105">
        <v>4</v>
      </c>
      <c r="C398" s="66">
        <v>2023</v>
      </c>
      <c r="D398" s="105" t="s">
        <v>209</v>
      </c>
      <c r="E398" s="105" t="s">
        <v>209</v>
      </c>
      <c r="F398" s="106">
        <v>45047</v>
      </c>
      <c r="G398" s="105">
        <v>31</v>
      </c>
      <c r="H398" s="107">
        <v>45048</v>
      </c>
      <c r="I398" s="158">
        <f>_xlfn.XLOOKUP(Table5[[#This Row],[Month Year]],'Modelling New'!D:D,'Modelling New'!N:N)</f>
        <v>10.507</v>
      </c>
      <c r="J398" s="9" t="str">
        <f>IFERROR(Inv_SY!J399/Inv_SY!$P399-1,"")</f>
        <v/>
      </c>
      <c r="K398" s="9" t="str">
        <f>IFERROR(Inv_SY!K399/Inv_SY!$P399-1,"")</f>
        <v/>
      </c>
      <c r="L398" s="9" t="str">
        <f>IFERROR(Inv_SY!L399/Inv_SY!$P399-1,"")</f>
        <v/>
      </c>
      <c r="M398" s="9" t="str">
        <f>IFERROR(Inv_SY!M399/Inv_SY!$P399-1,"")</f>
        <v/>
      </c>
      <c r="N398" s="9" t="str">
        <f>IFERROR(Inv_SY!N399/Inv_SY!$P399-1,"")</f>
        <v/>
      </c>
      <c r="O398" s="9" t="str">
        <f>IFERROR(Inv_SY!O399/Inv_SY!$P399-1,"")</f>
        <v/>
      </c>
      <c r="P398" s="9" t="str">
        <f>IFERROR(Inv_SY!J399/Inv_SY!$Q399-1,"")</f>
        <v/>
      </c>
      <c r="Q398" s="9" t="str">
        <f>IFERROR(Inv_SY!K399/Inv_SY!$Q399-1,"")</f>
        <v/>
      </c>
      <c r="R398" s="9" t="str">
        <f>IFERROR(Inv_SY!L399/Inv_SY!$Q399-1,"")</f>
        <v/>
      </c>
      <c r="S398" s="9" t="str">
        <f>IFERROR(Inv_SY!M399/Inv_SY!$Q399-1,"")</f>
        <v/>
      </c>
      <c r="T398" s="9" t="str">
        <f>IFERROR(Inv_SY!N399/Inv_SY!$Q399-1,"")</f>
        <v/>
      </c>
      <c r="U398" s="52" t="str">
        <f>IFERROR(Inv_SY!O399/Inv_SY!$Q399-1,"")</f>
        <v/>
      </c>
    </row>
    <row r="399" spans="1:21">
      <c r="A399" s="105" t="s">
        <v>210</v>
      </c>
      <c r="B399" s="105">
        <v>4</v>
      </c>
      <c r="C399" s="66">
        <v>2023</v>
      </c>
      <c r="D399" s="105" t="s">
        <v>209</v>
      </c>
      <c r="E399" s="105" t="s">
        <v>209</v>
      </c>
      <c r="F399" s="106">
        <v>45047</v>
      </c>
      <c r="G399" s="105">
        <v>31</v>
      </c>
      <c r="H399" s="107">
        <v>45049</v>
      </c>
      <c r="I399" s="158">
        <f>_xlfn.XLOOKUP(Table5[[#This Row],[Month Year]],'Modelling New'!D:D,'Modelling New'!N:N)</f>
        <v>10.507</v>
      </c>
      <c r="J399" s="9" t="str">
        <f>IFERROR(Inv_SY!J400/Inv_SY!$P400-1,"")</f>
        <v/>
      </c>
      <c r="K399" s="9" t="str">
        <f>IFERROR(Inv_SY!K400/Inv_SY!$P400-1,"")</f>
        <v/>
      </c>
      <c r="L399" s="9" t="str">
        <f>IFERROR(Inv_SY!L400/Inv_SY!$P400-1,"")</f>
        <v/>
      </c>
      <c r="M399" s="9" t="str">
        <f>IFERROR(Inv_SY!M400/Inv_SY!$P400-1,"")</f>
        <v/>
      </c>
      <c r="N399" s="9" t="str">
        <f>IFERROR(Inv_SY!N400/Inv_SY!$P400-1,"")</f>
        <v/>
      </c>
      <c r="O399" s="9" t="str">
        <f>IFERROR(Inv_SY!O400/Inv_SY!$P400-1,"")</f>
        <v/>
      </c>
      <c r="P399" s="9" t="str">
        <f>IFERROR(Inv_SY!J400/Inv_SY!$Q400-1,"")</f>
        <v/>
      </c>
      <c r="Q399" s="9" t="str">
        <f>IFERROR(Inv_SY!K400/Inv_SY!$Q400-1,"")</f>
        <v/>
      </c>
      <c r="R399" s="9" t="str">
        <f>IFERROR(Inv_SY!L400/Inv_SY!$Q400-1,"")</f>
        <v/>
      </c>
      <c r="S399" s="9" t="str">
        <f>IFERROR(Inv_SY!M400/Inv_SY!$Q400-1,"")</f>
        <v/>
      </c>
      <c r="T399" s="9" t="str">
        <f>IFERROR(Inv_SY!N400/Inv_SY!$Q400-1,"")</f>
        <v/>
      </c>
      <c r="U399" s="52" t="str">
        <f>IFERROR(Inv_SY!O400/Inv_SY!$Q400-1,"")</f>
        <v/>
      </c>
    </row>
    <row r="400" spans="1:21">
      <c r="A400" s="105" t="s">
        <v>210</v>
      </c>
      <c r="B400" s="105">
        <v>4</v>
      </c>
      <c r="C400" s="66">
        <v>2023</v>
      </c>
      <c r="D400" s="105" t="s">
        <v>209</v>
      </c>
      <c r="E400" s="105" t="s">
        <v>209</v>
      </c>
      <c r="F400" s="106">
        <v>45047</v>
      </c>
      <c r="G400" s="105">
        <v>31</v>
      </c>
      <c r="H400" s="107">
        <v>45050</v>
      </c>
      <c r="I400" s="158">
        <f>_xlfn.XLOOKUP(Table5[[#This Row],[Month Year]],'Modelling New'!D:D,'Modelling New'!N:N)</f>
        <v>10.507</v>
      </c>
      <c r="J400" s="9" t="str">
        <f>IFERROR(Inv_SY!J401/Inv_SY!$P401-1,"")</f>
        <v/>
      </c>
      <c r="K400" s="9" t="str">
        <f>IFERROR(Inv_SY!K401/Inv_SY!$P401-1,"")</f>
        <v/>
      </c>
      <c r="L400" s="9" t="str">
        <f>IFERROR(Inv_SY!L401/Inv_SY!$P401-1,"")</f>
        <v/>
      </c>
      <c r="M400" s="9" t="str">
        <f>IFERROR(Inv_SY!M401/Inv_SY!$P401-1,"")</f>
        <v/>
      </c>
      <c r="N400" s="9" t="str">
        <f>IFERROR(Inv_SY!N401/Inv_SY!$P401-1,"")</f>
        <v/>
      </c>
      <c r="O400" s="9" t="str">
        <f>IFERROR(Inv_SY!O401/Inv_SY!$P401-1,"")</f>
        <v/>
      </c>
      <c r="P400" s="9" t="str">
        <f>IFERROR(Inv_SY!J401/Inv_SY!$Q401-1,"")</f>
        <v/>
      </c>
      <c r="Q400" s="9" t="str">
        <f>IFERROR(Inv_SY!K401/Inv_SY!$Q401-1,"")</f>
        <v/>
      </c>
      <c r="R400" s="9" t="str">
        <f>IFERROR(Inv_SY!L401/Inv_SY!$Q401-1,"")</f>
        <v/>
      </c>
      <c r="S400" s="9" t="str">
        <f>IFERROR(Inv_SY!M401/Inv_SY!$Q401-1,"")</f>
        <v/>
      </c>
      <c r="T400" s="9" t="str">
        <f>IFERROR(Inv_SY!N401/Inv_SY!$Q401-1,"")</f>
        <v/>
      </c>
      <c r="U400" s="52" t="str">
        <f>IFERROR(Inv_SY!O401/Inv_SY!$Q401-1,"")</f>
        <v/>
      </c>
    </row>
    <row r="401" spans="1:21">
      <c r="A401" s="105" t="s">
        <v>210</v>
      </c>
      <c r="B401" s="105">
        <v>4</v>
      </c>
      <c r="C401" s="66">
        <v>2023</v>
      </c>
      <c r="D401" s="105" t="s">
        <v>209</v>
      </c>
      <c r="E401" s="105" t="s">
        <v>209</v>
      </c>
      <c r="F401" s="106">
        <v>45047</v>
      </c>
      <c r="G401" s="105">
        <v>31</v>
      </c>
      <c r="H401" s="107">
        <v>45051</v>
      </c>
      <c r="I401" s="158">
        <f>_xlfn.XLOOKUP(Table5[[#This Row],[Month Year]],'Modelling New'!D:D,'Modelling New'!N:N)</f>
        <v>10.507</v>
      </c>
      <c r="J401" s="9" t="str">
        <f>IFERROR(Inv_SY!J402/Inv_SY!$P402-1,"")</f>
        <v/>
      </c>
      <c r="K401" s="9" t="str">
        <f>IFERROR(Inv_SY!K402/Inv_SY!$P402-1,"")</f>
        <v/>
      </c>
      <c r="L401" s="9" t="str">
        <f>IFERROR(Inv_SY!L402/Inv_SY!$P402-1,"")</f>
        <v/>
      </c>
      <c r="M401" s="9" t="str">
        <f>IFERROR(Inv_SY!M402/Inv_SY!$P402-1,"")</f>
        <v/>
      </c>
      <c r="N401" s="9" t="str">
        <f>IFERROR(Inv_SY!N402/Inv_SY!$P402-1,"")</f>
        <v/>
      </c>
      <c r="O401" s="9" t="str">
        <f>IFERROR(Inv_SY!O402/Inv_SY!$P402-1,"")</f>
        <v/>
      </c>
      <c r="P401" s="9" t="str">
        <f>IFERROR(Inv_SY!J402/Inv_SY!$Q402-1,"")</f>
        <v/>
      </c>
      <c r="Q401" s="9" t="str">
        <f>IFERROR(Inv_SY!K402/Inv_SY!$Q402-1,"")</f>
        <v/>
      </c>
      <c r="R401" s="9" t="str">
        <f>IFERROR(Inv_SY!L402/Inv_SY!$Q402-1,"")</f>
        <v/>
      </c>
      <c r="S401" s="9" t="str">
        <f>IFERROR(Inv_SY!M402/Inv_SY!$Q402-1,"")</f>
        <v/>
      </c>
      <c r="T401" s="9" t="str">
        <f>IFERROR(Inv_SY!N402/Inv_SY!$Q402-1,"")</f>
        <v/>
      </c>
      <c r="U401" s="52" t="str">
        <f>IFERROR(Inv_SY!O402/Inv_SY!$Q402-1,"")</f>
        <v/>
      </c>
    </row>
    <row r="402" spans="1:21">
      <c r="A402" s="105" t="s">
        <v>210</v>
      </c>
      <c r="B402" s="105">
        <v>4</v>
      </c>
      <c r="C402" s="66">
        <v>2023</v>
      </c>
      <c r="D402" s="105" t="s">
        <v>209</v>
      </c>
      <c r="E402" s="105" t="s">
        <v>209</v>
      </c>
      <c r="F402" s="106">
        <v>45047</v>
      </c>
      <c r="G402" s="105">
        <v>31</v>
      </c>
      <c r="H402" s="107">
        <v>45052</v>
      </c>
      <c r="I402" s="158">
        <f>_xlfn.XLOOKUP(Table5[[#This Row],[Month Year]],'Modelling New'!D:D,'Modelling New'!N:N)</f>
        <v>10.507</v>
      </c>
      <c r="J402" s="9" t="str">
        <f>IFERROR(Inv_SY!J403/Inv_SY!$P403-1,"")</f>
        <v/>
      </c>
      <c r="K402" s="9" t="str">
        <f>IFERROR(Inv_SY!K403/Inv_SY!$P403-1,"")</f>
        <v/>
      </c>
      <c r="L402" s="9" t="str">
        <f>IFERROR(Inv_SY!L403/Inv_SY!$P403-1,"")</f>
        <v/>
      </c>
      <c r="M402" s="9" t="str">
        <f>IFERROR(Inv_SY!M403/Inv_SY!$P403-1,"")</f>
        <v/>
      </c>
      <c r="N402" s="9" t="str">
        <f>IFERROR(Inv_SY!N403/Inv_SY!$P403-1,"")</f>
        <v/>
      </c>
      <c r="O402" s="9" t="str">
        <f>IFERROR(Inv_SY!O403/Inv_SY!$P403-1,"")</f>
        <v/>
      </c>
      <c r="P402" s="9" t="str">
        <f>IFERROR(Inv_SY!J403/Inv_SY!$Q403-1,"")</f>
        <v/>
      </c>
      <c r="Q402" s="9" t="str">
        <f>IFERROR(Inv_SY!K403/Inv_SY!$Q403-1,"")</f>
        <v/>
      </c>
      <c r="R402" s="9" t="str">
        <f>IFERROR(Inv_SY!L403/Inv_SY!$Q403-1,"")</f>
        <v/>
      </c>
      <c r="S402" s="9" t="str">
        <f>IFERROR(Inv_SY!M403/Inv_SY!$Q403-1,"")</f>
        <v/>
      </c>
      <c r="T402" s="9" t="str">
        <f>IFERROR(Inv_SY!N403/Inv_SY!$Q403-1,"")</f>
        <v/>
      </c>
      <c r="U402" s="52" t="str">
        <f>IFERROR(Inv_SY!O403/Inv_SY!$Q403-1,"")</f>
        <v/>
      </c>
    </row>
    <row r="403" spans="1:21">
      <c r="A403" s="105" t="s">
        <v>210</v>
      </c>
      <c r="B403" s="105">
        <v>4</v>
      </c>
      <c r="C403" s="66">
        <v>2023</v>
      </c>
      <c r="D403" s="105" t="s">
        <v>209</v>
      </c>
      <c r="E403" s="105" t="s">
        <v>209</v>
      </c>
      <c r="F403" s="106">
        <v>45047</v>
      </c>
      <c r="G403" s="105">
        <v>31</v>
      </c>
      <c r="H403" s="107">
        <v>45053</v>
      </c>
      <c r="I403" s="158">
        <f>_xlfn.XLOOKUP(Table5[[#This Row],[Month Year]],'Modelling New'!D:D,'Modelling New'!N:N)</f>
        <v>10.507</v>
      </c>
      <c r="J403" s="9" t="str">
        <f>IFERROR(Inv_SY!J404/Inv_SY!$P404-1,"")</f>
        <v/>
      </c>
      <c r="K403" s="9" t="str">
        <f>IFERROR(Inv_SY!K404/Inv_SY!$P404-1,"")</f>
        <v/>
      </c>
      <c r="L403" s="9" t="str">
        <f>IFERROR(Inv_SY!L404/Inv_SY!$P404-1,"")</f>
        <v/>
      </c>
      <c r="M403" s="9" t="str">
        <f>IFERROR(Inv_SY!M404/Inv_SY!$P404-1,"")</f>
        <v/>
      </c>
      <c r="N403" s="9" t="str">
        <f>IFERROR(Inv_SY!N404/Inv_SY!$P404-1,"")</f>
        <v/>
      </c>
      <c r="O403" s="9" t="str">
        <f>IFERROR(Inv_SY!O404/Inv_SY!$P404-1,"")</f>
        <v/>
      </c>
      <c r="P403" s="9" t="str">
        <f>IFERROR(Inv_SY!J404/Inv_SY!$Q404-1,"")</f>
        <v/>
      </c>
      <c r="Q403" s="9" t="str">
        <f>IFERROR(Inv_SY!K404/Inv_SY!$Q404-1,"")</f>
        <v/>
      </c>
      <c r="R403" s="9" t="str">
        <f>IFERROR(Inv_SY!L404/Inv_SY!$Q404-1,"")</f>
        <v/>
      </c>
      <c r="S403" s="9" t="str">
        <f>IFERROR(Inv_SY!M404/Inv_SY!$Q404-1,"")</f>
        <v/>
      </c>
      <c r="T403" s="9" t="str">
        <f>IFERROR(Inv_SY!N404/Inv_SY!$Q404-1,"")</f>
        <v/>
      </c>
      <c r="U403" s="52" t="str">
        <f>IFERROR(Inv_SY!O404/Inv_SY!$Q404-1,"")</f>
        <v/>
      </c>
    </row>
    <row r="404" spans="1:21">
      <c r="A404" s="105" t="s">
        <v>210</v>
      </c>
      <c r="B404" s="105">
        <v>4</v>
      </c>
      <c r="C404" s="66">
        <v>2023</v>
      </c>
      <c r="D404" s="105" t="s">
        <v>209</v>
      </c>
      <c r="E404" s="105" t="s">
        <v>209</v>
      </c>
      <c r="F404" s="106">
        <v>45047</v>
      </c>
      <c r="G404" s="105">
        <v>31</v>
      </c>
      <c r="H404" s="107">
        <v>45054</v>
      </c>
      <c r="I404" s="158">
        <f>_xlfn.XLOOKUP(Table5[[#This Row],[Month Year]],'Modelling New'!D:D,'Modelling New'!N:N)</f>
        <v>10.507</v>
      </c>
      <c r="J404" s="9" t="str">
        <f>IFERROR(Inv_SY!J405/Inv_SY!$P405-1,"")</f>
        <v/>
      </c>
      <c r="K404" s="9" t="str">
        <f>IFERROR(Inv_SY!K405/Inv_SY!$P405-1,"")</f>
        <v/>
      </c>
      <c r="L404" s="9" t="str">
        <f>IFERROR(Inv_SY!L405/Inv_SY!$P405-1,"")</f>
        <v/>
      </c>
      <c r="M404" s="9" t="str">
        <f>IFERROR(Inv_SY!M405/Inv_SY!$P405-1,"")</f>
        <v/>
      </c>
      <c r="N404" s="9" t="str">
        <f>IFERROR(Inv_SY!N405/Inv_SY!$P405-1,"")</f>
        <v/>
      </c>
      <c r="O404" s="9" t="str">
        <f>IFERROR(Inv_SY!O405/Inv_SY!$P405-1,"")</f>
        <v/>
      </c>
      <c r="P404" s="9" t="str">
        <f>IFERROR(Inv_SY!J405/Inv_SY!$Q405-1,"")</f>
        <v/>
      </c>
      <c r="Q404" s="9" t="str">
        <f>IFERROR(Inv_SY!K405/Inv_SY!$Q405-1,"")</f>
        <v/>
      </c>
      <c r="R404" s="9" t="str">
        <f>IFERROR(Inv_SY!L405/Inv_SY!$Q405-1,"")</f>
        <v/>
      </c>
      <c r="S404" s="9" t="str">
        <f>IFERROR(Inv_SY!M405/Inv_SY!$Q405-1,"")</f>
        <v/>
      </c>
      <c r="T404" s="9" t="str">
        <f>IFERROR(Inv_SY!N405/Inv_SY!$Q405-1,"")</f>
        <v/>
      </c>
      <c r="U404" s="52" t="str">
        <f>IFERROR(Inv_SY!O405/Inv_SY!$Q405-1,"")</f>
        <v/>
      </c>
    </row>
    <row r="405" spans="1:21">
      <c r="A405" s="105" t="s">
        <v>210</v>
      </c>
      <c r="B405" s="105">
        <v>4</v>
      </c>
      <c r="C405" s="66">
        <v>2023</v>
      </c>
      <c r="D405" s="105" t="s">
        <v>209</v>
      </c>
      <c r="E405" s="105" t="s">
        <v>209</v>
      </c>
      <c r="F405" s="106">
        <v>45047</v>
      </c>
      <c r="G405" s="105">
        <v>31</v>
      </c>
      <c r="H405" s="107">
        <v>45055</v>
      </c>
      <c r="I405" s="158">
        <f>_xlfn.XLOOKUP(Table5[[#This Row],[Month Year]],'Modelling New'!D:D,'Modelling New'!N:N)</f>
        <v>10.507</v>
      </c>
      <c r="J405" s="9" t="str">
        <f>IFERROR(Inv_SY!J406/Inv_SY!$P406-1,"")</f>
        <v/>
      </c>
      <c r="K405" s="9" t="str">
        <f>IFERROR(Inv_SY!K406/Inv_SY!$P406-1,"")</f>
        <v/>
      </c>
      <c r="L405" s="9" t="str">
        <f>IFERROR(Inv_SY!L406/Inv_SY!$P406-1,"")</f>
        <v/>
      </c>
      <c r="M405" s="9" t="str">
        <f>IFERROR(Inv_SY!M406/Inv_SY!$P406-1,"")</f>
        <v/>
      </c>
      <c r="N405" s="9" t="str">
        <f>IFERROR(Inv_SY!N406/Inv_SY!$P406-1,"")</f>
        <v/>
      </c>
      <c r="O405" s="9" t="str">
        <f>IFERROR(Inv_SY!O406/Inv_SY!$P406-1,"")</f>
        <v/>
      </c>
      <c r="P405" s="9" t="str">
        <f>IFERROR(Inv_SY!J406/Inv_SY!$Q406-1,"")</f>
        <v/>
      </c>
      <c r="Q405" s="9" t="str">
        <f>IFERROR(Inv_SY!K406/Inv_SY!$Q406-1,"")</f>
        <v/>
      </c>
      <c r="R405" s="9" t="str">
        <f>IFERROR(Inv_SY!L406/Inv_SY!$Q406-1,"")</f>
        <v/>
      </c>
      <c r="S405" s="9" t="str">
        <f>IFERROR(Inv_SY!M406/Inv_SY!$Q406-1,"")</f>
        <v/>
      </c>
      <c r="T405" s="9" t="str">
        <f>IFERROR(Inv_SY!N406/Inv_SY!$Q406-1,"")</f>
        <v/>
      </c>
      <c r="U405" s="52" t="str">
        <f>IFERROR(Inv_SY!O406/Inv_SY!$Q406-1,"")</f>
        <v/>
      </c>
    </row>
    <row r="406" spans="1:21">
      <c r="A406" s="105" t="s">
        <v>210</v>
      </c>
      <c r="B406" s="105">
        <v>4</v>
      </c>
      <c r="C406" s="66">
        <v>2023</v>
      </c>
      <c r="D406" s="105" t="s">
        <v>209</v>
      </c>
      <c r="E406" s="105" t="s">
        <v>209</v>
      </c>
      <c r="F406" s="106">
        <v>45047</v>
      </c>
      <c r="G406" s="105">
        <v>31</v>
      </c>
      <c r="H406" s="107">
        <v>45056</v>
      </c>
      <c r="I406" s="158">
        <f>_xlfn.XLOOKUP(Table5[[#This Row],[Month Year]],'Modelling New'!D:D,'Modelling New'!N:N)</f>
        <v>10.507</v>
      </c>
      <c r="J406" s="9" t="str">
        <f>IFERROR(Inv_SY!J407/Inv_SY!$P407-1,"")</f>
        <v/>
      </c>
      <c r="K406" s="9" t="str">
        <f>IFERROR(Inv_SY!K407/Inv_SY!$P407-1,"")</f>
        <v/>
      </c>
      <c r="L406" s="9" t="str">
        <f>IFERROR(Inv_SY!L407/Inv_SY!$P407-1,"")</f>
        <v/>
      </c>
      <c r="M406" s="9" t="str">
        <f>IFERROR(Inv_SY!M407/Inv_SY!$P407-1,"")</f>
        <v/>
      </c>
      <c r="N406" s="9" t="str">
        <f>IFERROR(Inv_SY!N407/Inv_SY!$P407-1,"")</f>
        <v/>
      </c>
      <c r="O406" s="9" t="str">
        <f>IFERROR(Inv_SY!O407/Inv_SY!$P407-1,"")</f>
        <v/>
      </c>
      <c r="P406" s="9" t="str">
        <f>IFERROR(Inv_SY!J407/Inv_SY!$Q407-1,"")</f>
        <v/>
      </c>
      <c r="Q406" s="9" t="str">
        <f>IFERROR(Inv_SY!K407/Inv_SY!$Q407-1,"")</f>
        <v/>
      </c>
      <c r="R406" s="9" t="str">
        <f>IFERROR(Inv_SY!L407/Inv_SY!$Q407-1,"")</f>
        <v/>
      </c>
      <c r="S406" s="9" t="str">
        <f>IFERROR(Inv_SY!M407/Inv_SY!$Q407-1,"")</f>
        <v/>
      </c>
      <c r="T406" s="9" t="str">
        <f>IFERROR(Inv_SY!N407/Inv_SY!$Q407-1,"")</f>
        <v/>
      </c>
      <c r="U406" s="52" t="str">
        <f>IFERROR(Inv_SY!O407/Inv_SY!$Q407-1,"")</f>
        <v/>
      </c>
    </row>
    <row r="407" spans="1:21">
      <c r="A407" s="105" t="s">
        <v>210</v>
      </c>
      <c r="B407" s="105">
        <v>4</v>
      </c>
      <c r="C407" s="66">
        <v>2023</v>
      </c>
      <c r="D407" s="105" t="s">
        <v>209</v>
      </c>
      <c r="E407" s="105" t="s">
        <v>209</v>
      </c>
      <c r="F407" s="106">
        <v>45047</v>
      </c>
      <c r="G407" s="105">
        <v>31</v>
      </c>
      <c r="H407" s="107">
        <v>45057</v>
      </c>
      <c r="I407" s="158">
        <f>_xlfn.XLOOKUP(Table5[[#This Row],[Month Year]],'Modelling New'!D:D,'Modelling New'!N:N)</f>
        <v>10.507</v>
      </c>
      <c r="J407" s="9" t="str">
        <f>IFERROR(Inv_SY!J408/Inv_SY!$P408-1,"")</f>
        <v/>
      </c>
      <c r="K407" s="9" t="str">
        <f>IFERROR(Inv_SY!K408/Inv_SY!$P408-1,"")</f>
        <v/>
      </c>
      <c r="L407" s="9" t="str">
        <f>IFERROR(Inv_SY!L408/Inv_SY!$P408-1,"")</f>
        <v/>
      </c>
      <c r="M407" s="9" t="str">
        <f>IFERROR(Inv_SY!M408/Inv_SY!$P408-1,"")</f>
        <v/>
      </c>
      <c r="N407" s="9" t="str">
        <f>IFERROR(Inv_SY!N408/Inv_SY!$P408-1,"")</f>
        <v/>
      </c>
      <c r="O407" s="9" t="str">
        <f>IFERROR(Inv_SY!O408/Inv_SY!$P408-1,"")</f>
        <v/>
      </c>
      <c r="P407" s="9" t="str">
        <f>IFERROR(Inv_SY!J408/Inv_SY!$Q408-1,"")</f>
        <v/>
      </c>
      <c r="Q407" s="9" t="str">
        <f>IFERROR(Inv_SY!K408/Inv_SY!$Q408-1,"")</f>
        <v/>
      </c>
      <c r="R407" s="9" t="str">
        <f>IFERROR(Inv_SY!L408/Inv_SY!$Q408-1,"")</f>
        <v/>
      </c>
      <c r="S407" s="9" t="str">
        <f>IFERROR(Inv_SY!M408/Inv_SY!$Q408-1,"")</f>
        <v/>
      </c>
      <c r="T407" s="9" t="str">
        <f>IFERROR(Inv_SY!N408/Inv_SY!$Q408-1,"")</f>
        <v/>
      </c>
      <c r="U407" s="52" t="str">
        <f>IFERROR(Inv_SY!O408/Inv_SY!$Q408-1,"")</f>
        <v/>
      </c>
    </row>
    <row r="408" spans="1:21">
      <c r="A408" s="105" t="s">
        <v>210</v>
      </c>
      <c r="B408" s="105">
        <v>4</v>
      </c>
      <c r="C408" s="66">
        <v>2023</v>
      </c>
      <c r="D408" s="105" t="s">
        <v>209</v>
      </c>
      <c r="E408" s="105" t="s">
        <v>209</v>
      </c>
      <c r="F408" s="106">
        <v>45047</v>
      </c>
      <c r="G408" s="105">
        <v>31</v>
      </c>
      <c r="H408" s="107">
        <v>45058</v>
      </c>
      <c r="I408" s="158">
        <f>_xlfn.XLOOKUP(Table5[[#This Row],[Month Year]],'Modelling New'!D:D,'Modelling New'!N:N)</f>
        <v>10.507</v>
      </c>
      <c r="J408" s="9" t="str">
        <f>IFERROR(Inv_SY!J409/Inv_SY!$P409-1,"")</f>
        <v/>
      </c>
      <c r="K408" s="9" t="str">
        <f>IFERROR(Inv_SY!K409/Inv_SY!$P409-1,"")</f>
        <v/>
      </c>
      <c r="L408" s="9" t="str">
        <f>IFERROR(Inv_SY!L409/Inv_SY!$P409-1,"")</f>
        <v/>
      </c>
      <c r="M408" s="9" t="str">
        <f>IFERROR(Inv_SY!M409/Inv_SY!$P409-1,"")</f>
        <v/>
      </c>
      <c r="N408" s="9" t="str">
        <f>IFERROR(Inv_SY!N409/Inv_SY!$P409-1,"")</f>
        <v/>
      </c>
      <c r="O408" s="9" t="str">
        <f>IFERROR(Inv_SY!O409/Inv_SY!$P409-1,"")</f>
        <v/>
      </c>
      <c r="P408" s="9" t="str">
        <f>IFERROR(Inv_SY!J409/Inv_SY!$Q409-1,"")</f>
        <v/>
      </c>
      <c r="Q408" s="9" t="str">
        <f>IFERROR(Inv_SY!K409/Inv_SY!$Q409-1,"")</f>
        <v/>
      </c>
      <c r="R408" s="9" t="str">
        <f>IFERROR(Inv_SY!L409/Inv_SY!$Q409-1,"")</f>
        <v/>
      </c>
      <c r="S408" s="9" t="str">
        <f>IFERROR(Inv_SY!M409/Inv_SY!$Q409-1,"")</f>
        <v/>
      </c>
      <c r="T408" s="9" t="str">
        <f>IFERROR(Inv_SY!N409/Inv_SY!$Q409-1,"")</f>
        <v/>
      </c>
      <c r="U408" s="52" t="str">
        <f>IFERROR(Inv_SY!O409/Inv_SY!$Q409-1,"")</f>
        <v/>
      </c>
    </row>
    <row r="409" spans="1:21">
      <c r="A409" s="105" t="s">
        <v>210</v>
      </c>
      <c r="B409" s="105">
        <v>4</v>
      </c>
      <c r="C409" s="66">
        <v>2023</v>
      </c>
      <c r="D409" s="105" t="s">
        <v>209</v>
      </c>
      <c r="E409" s="105" t="s">
        <v>209</v>
      </c>
      <c r="F409" s="106">
        <v>45047</v>
      </c>
      <c r="G409" s="105">
        <v>31</v>
      </c>
      <c r="H409" s="107">
        <v>45059</v>
      </c>
      <c r="I409" s="158">
        <f>_xlfn.XLOOKUP(Table5[[#This Row],[Month Year]],'Modelling New'!D:D,'Modelling New'!N:N)</f>
        <v>10.507</v>
      </c>
      <c r="J409" s="9" t="str">
        <f>IFERROR(Inv_SY!J410/Inv_SY!$P410-1,"")</f>
        <v/>
      </c>
      <c r="K409" s="9" t="str">
        <f>IFERROR(Inv_SY!K410/Inv_SY!$P410-1,"")</f>
        <v/>
      </c>
      <c r="L409" s="9" t="str">
        <f>IFERROR(Inv_SY!L410/Inv_SY!$P410-1,"")</f>
        <v/>
      </c>
      <c r="M409" s="9" t="str">
        <f>IFERROR(Inv_SY!M410/Inv_SY!$P410-1,"")</f>
        <v/>
      </c>
      <c r="N409" s="9" t="str">
        <f>IFERROR(Inv_SY!N410/Inv_SY!$P410-1,"")</f>
        <v/>
      </c>
      <c r="O409" s="9" t="str">
        <f>IFERROR(Inv_SY!O410/Inv_SY!$P410-1,"")</f>
        <v/>
      </c>
      <c r="P409" s="9" t="str">
        <f>IFERROR(Inv_SY!J410/Inv_SY!$Q410-1,"")</f>
        <v/>
      </c>
      <c r="Q409" s="9" t="str">
        <f>IFERROR(Inv_SY!K410/Inv_SY!$Q410-1,"")</f>
        <v/>
      </c>
      <c r="R409" s="9" t="str">
        <f>IFERROR(Inv_SY!L410/Inv_SY!$Q410-1,"")</f>
        <v/>
      </c>
      <c r="S409" s="9" t="str">
        <f>IFERROR(Inv_SY!M410/Inv_SY!$Q410-1,"")</f>
        <v/>
      </c>
      <c r="T409" s="9" t="str">
        <f>IFERROR(Inv_SY!N410/Inv_SY!$Q410-1,"")</f>
        <v/>
      </c>
      <c r="U409" s="52" t="str">
        <f>IFERROR(Inv_SY!O410/Inv_SY!$Q410-1,"")</f>
        <v/>
      </c>
    </row>
    <row r="410" spans="1:21">
      <c r="A410" s="105" t="s">
        <v>210</v>
      </c>
      <c r="B410" s="105">
        <v>4</v>
      </c>
      <c r="C410" s="66">
        <v>2023</v>
      </c>
      <c r="D410" s="105" t="s">
        <v>209</v>
      </c>
      <c r="E410" s="105" t="s">
        <v>209</v>
      </c>
      <c r="F410" s="106">
        <v>45047</v>
      </c>
      <c r="G410" s="105">
        <v>31</v>
      </c>
      <c r="H410" s="107">
        <v>45060</v>
      </c>
      <c r="I410" s="158">
        <f>_xlfn.XLOOKUP(Table5[[#This Row],[Month Year]],'Modelling New'!D:D,'Modelling New'!N:N)</f>
        <v>10.507</v>
      </c>
      <c r="J410" s="9" t="str">
        <f>IFERROR(Inv_SY!J411/Inv_SY!$P411-1,"")</f>
        <v/>
      </c>
      <c r="K410" s="9" t="str">
        <f>IFERROR(Inv_SY!K411/Inv_SY!$P411-1,"")</f>
        <v/>
      </c>
      <c r="L410" s="9" t="str">
        <f>IFERROR(Inv_SY!L411/Inv_SY!$P411-1,"")</f>
        <v/>
      </c>
      <c r="M410" s="9" t="str">
        <f>IFERROR(Inv_SY!M411/Inv_SY!$P411-1,"")</f>
        <v/>
      </c>
      <c r="N410" s="9" t="str">
        <f>IFERROR(Inv_SY!N411/Inv_SY!$P411-1,"")</f>
        <v/>
      </c>
      <c r="O410" s="9" t="str">
        <f>IFERROR(Inv_SY!O411/Inv_SY!$P411-1,"")</f>
        <v/>
      </c>
      <c r="P410" s="9" t="str">
        <f>IFERROR(Inv_SY!J411/Inv_SY!$Q411-1,"")</f>
        <v/>
      </c>
      <c r="Q410" s="9" t="str">
        <f>IFERROR(Inv_SY!K411/Inv_SY!$Q411-1,"")</f>
        <v/>
      </c>
      <c r="R410" s="9" t="str">
        <f>IFERROR(Inv_SY!L411/Inv_SY!$Q411-1,"")</f>
        <v/>
      </c>
      <c r="S410" s="9" t="str">
        <f>IFERROR(Inv_SY!M411/Inv_SY!$Q411-1,"")</f>
        <v/>
      </c>
      <c r="T410" s="9" t="str">
        <f>IFERROR(Inv_SY!N411/Inv_SY!$Q411-1,"")</f>
        <v/>
      </c>
      <c r="U410" s="52" t="str">
        <f>IFERROR(Inv_SY!O411/Inv_SY!$Q411-1,"")</f>
        <v/>
      </c>
    </row>
    <row r="411" spans="1:21">
      <c r="A411" s="105" t="s">
        <v>210</v>
      </c>
      <c r="B411" s="105">
        <v>4</v>
      </c>
      <c r="C411" s="66">
        <v>2023</v>
      </c>
      <c r="D411" s="105" t="s">
        <v>209</v>
      </c>
      <c r="E411" s="105" t="s">
        <v>209</v>
      </c>
      <c r="F411" s="106">
        <v>45047</v>
      </c>
      <c r="G411" s="105">
        <v>31</v>
      </c>
      <c r="H411" s="107">
        <v>45061</v>
      </c>
      <c r="I411" s="158">
        <f>_xlfn.XLOOKUP(Table5[[#This Row],[Month Year]],'Modelling New'!D:D,'Modelling New'!N:N)</f>
        <v>10.507</v>
      </c>
      <c r="J411" s="9" t="str">
        <f>IFERROR(Inv_SY!J412/Inv_SY!$P412-1,"")</f>
        <v/>
      </c>
      <c r="K411" s="9" t="str">
        <f>IFERROR(Inv_SY!K412/Inv_SY!$P412-1,"")</f>
        <v/>
      </c>
      <c r="L411" s="9" t="str">
        <f>IFERROR(Inv_SY!L412/Inv_SY!$P412-1,"")</f>
        <v/>
      </c>
      <c r="M411" s="9" t="str">
        <f>IFERROR(Inv_SY!M412/Inv_SY!$P412-1,"")</f>
        <v/>
      </c>
      <c r="N411" s="9" t="str">
        <f>IFERROR(Inv_SY!N412/Inv_SY!$P412-1,"")</f>
        <v/>
      </c>
      <c r="O411" s="9" t="str">
        <f>IFERROR(Inv_SY!O412/Inv_SY!$P412-1,"")</f>
        <v/>
      </c>
      <c r="P411" s="9" t="str">
        <f>IFERROR(Inv_SY!J412/Inv_SY!$Q412-1,"")</f>
        <v/>
      </c>
      <c r="Q411" s="9" t="str">
        <f>IFERROR(Inv_SY!K412/Inv_SY!$Q412-1,"")</f>
        <v/>
      </c>
      <c r="R411" s="9" t="str">
        <f>IFERROR(Inv_SY!L412/Inv_SY!$Q412-1,"")</f>
        <v/>
      </c>
      <c r="S411" s="9" t="str">
        <f>IFERROR(Inv_SY!M412/Inv_SY!$Q412-1,"")</f>
        <v/>
      </c>
      <c r="T411" s="9" t="str">
        <f>IFERROR(Inv_SY!N412/Inv_SY!$Q412-1,"")</f>
        <v/>
      </c>
      <c r="U411" s="52" t="str">
        <f>IFERROR(Inv_SY!O412/Inv_SY!$Q412-1,"")</f>
        <v/>
      </c>
    </row>
    <row r="412" spans="1:21">
      <c r="A412" s="105" t="s">
        <v>210</v>
      </c>
      <c r="B412" s="105">
        <v>4</v>
      </c>
      <c r="C412" s="66">
        <v>2023</v>
      </c>
      <c r="D412" s="105" t="s">
        <v>209</v>
      </c>
      <c r="E412" s="105" t="s">
        <v>209</v>
      </c>
      <c r="F412" s="106">
        <v>45047</v>
      </c>
      <c r="G412" s="105">
        <v>31</v>
      </c>
      <c r="H412" s="107">
        <v>45062</v>
      </c>
      <c r="I412" s="158">
        <f>_xlfn.XLOOKUP(Table5[[#This Row],[Month Year]],'Modelling New'!D:D,'Modelling New'!N:N)</f>
        <v>10.507</v>
      </c>
      <c r="J412" s="9" t="str">
        <f>IFERROR(Inv_SY!J413/Inv_SY!$P413-1,"")</f>
        <v/>
      </c>
      <c r="K412" s="9" t="str">
        <f>IFERROR(Inv_SY!K413/Inv_SY!$P413-1,"")</f>
        <v/>
      </c>
      <c r="L412" s="9" t="str">
        <f>IFERROR(Inv_SY!L413/Inv_SY!$P413-1,"")</f>
        <v/>
      </c>
      <c r="M412" s="9" t="str">
        <f>IFERROR(Inv_SY!M413/Inv_SY!$P413-1,"")</f>
        <v/>
      </c>
      <c r="N412" s="9" t="str">
        <f>IFERROR(Inv_SY!N413/Inv_SY!$P413-1,"")</f>
        <v/>
      </c>
      <c r="O412" s="9" t="str">
        <f>IFERROR(Inv_SY!O413/Inv_SY!$P413-1,"")</f>
        <v/>
      </c>
      <c r="P412" s="9" t="str">
        <f>IFERROR(Inv_SY!J413/Inv_SY!$Q413-1,"")</f>
        <v/>
      </c>
      <c r="Q412" s="9" t="str">
        <f>IFERROR(Inv_SY!K413/Inv_SY!$Q413-1,"")</f>
        <v/>
      </c>
      <c r="R412" s="9" t="str">
        <f>IFERROR(Inv_SY!L413/Inv_SY!$Q413-1,"")</f>
        <v/>
      </c>
      <c r="S412" s="9" t="str">
        <f>IFERROR(Inv_SY!M413/Inv_SY!$Q413-1,"")</f>
        <v/>
      </c>
      <c r="T412" s="9" t="str">
        <f>IFERROR(Inv_SY!N413/Inv_SY!$Q413-1,"")</f>
        <v/>
      </c>
      <c r="U412" s="52" t="str">
        <f>IFERROR(Inv_SY!O413/Inv_SY!$Q413-1,"")</f>
        <v/>
      </c>
    </row>
    <row r="413" spans="1:21">
      <c r="A413" s="105" t="s">
        <v>210</v>
      </c>
      <c r="B413" s="105">
        <v>4</v>
      </c>
      <c r="C413" s="66">
        <v>2023</v>
      </c>
      <c r="D413" s="105" t="s">
        <v>209</v>
      </c>
      <c r="E413" s="105" t="s">
        <v>209</v>
      </c>
      <c r="F413" s="106">
        <v>45047</v>
      </c>
      <c r="G413" s="105">
        <v>31</v>
      </c>
      <c r="H413" s="107">
        <v>45063</v>
      </c>
      <c r="I413" s="158">
        <f>_xlfn.XLOOKUP(Table5[[#This Row],[Month Year]],'Modelling New'!D:D,'Modelling New'!N:N)</f>
        <v>10.507</v>
      </c>
      <c r="J413" s="9" t="str">
        <f>IFERROR(Inv_SY!J414/Inv_SY!$P414-1,"")</f>
        <v/>
      </c>
      <c r="K413" s="9" t="str">
        <f>IFERROR(Inv_SY!K414/Inv_SY!$P414-1,"")</f>
        <v/>
      </c>
      <c r="L413" s="9" t="str">
        <f>IFERROR(Inv_SY!L414/Inv_SY!$P414-1,"")</f>
        <v/>
      </c>
      <c r="M413" s="9" t="str">
        <f>IFERROR(Inv_SY!M414/Inv_SY!$P414-1,"")</f>
        <v/>
      </c>
      <c r="N413" s="9" t="str">
        <f>IFERROR(Inv_SY!N414/Inv_SY!$P414-1,"")</f>
        <v/>
      </c>
      <c r="O413" s="9" t="str">
        <f>IFERROR(Inv_SY!O414/Inv_SY!$P414-1,"")</f>
        <v/>
      </c>
      <c r="P413" s="9" t="str">
        <f>IFERROR(Inv_SY!J414/Inv_SY!$Q414-1,"")</f>
        <v/>
      </c>
      <c r="Q413" s="9" t="str">
        <f>IFERROR(Inv_SY!K414/Inv_SY!$Q414-1,"")</f>
        <v/>
      </c>
      <c r="R413" s="9" t="str">
        <f>IFERROR(Inv_SY!L414/Inv_SY!$Q414-1,"")</f>
        <v/>
      </c>
      <c r="S413" s="9" t="str">
        <f>IFERROR(Inv_SY!M414/Inv_SY!$Q414-1,"")</f>
        <v/>
      </c>
      <c r="T413" s="9" t="str">
        <f>IFERROR(Inv_SY!N414/Inv_SY!$Q414-1,"")</f>
        <v/>
      </c>
      <c r="U413" s="52" t="str">
        <f>IFERROR(Inv_SY!O414/Inv_SY!$Q414-1,"")</f>
        <v/>
      </c>
    </row>
    <row r="414" spans="1:21">
      <c r="A414" s="105" t="s">
        <v>210</v>
      </c>
      <c r="B414" s="105">
        <v>4</v>
      </c>
      <c r="C414" s="66">
        <v>2023</v>
      </c>
      <c r="D414" s="105" t="s">
        <v>209</v>
      </c>
      <c r="E414" s="105" t="s">
        <v>209</v>
      </c>
      <c r="F414" s="106">
        <v>45047</v>
      </c>
      <c r="G414" s="105">
        <v>31</v>
      </c>
      <c r="H414" s="107">
        <v>45064</v>
      </c>
      <c r="I414" s="158">
        <f>_xlfn.XLOOKUP(Table5[[#This Row],[Month Year]],'Modelling New'!D:D,'Modelling New'!N:N)</f>
        <v>10.507</v>
      </c>
      <c r="J414" s="9" t="str">
        <f>IFERROR(Inv_SY!J415/Inv_SY!$P415-1,"")</f>
        <v/>
      </c>
      <c r="K414" s="9" t="str">
        <f>IFERROR(Inv_SY!K415/Inv_SY!$P415-1,"")</f>
        <v/>
      </c>
      <c r="L414" s="9" t="str">
        <f>IFERROR(Inv_SY!L415/Inv_SY!$P415-1,"")</f>
        <v/>
      </c>
      <c r="M414" s="9" t="str">
        <f>IFERROR(Inv_SY!M415/Inv_SY!$P415-1,"")</f>
        <v/>
      </c>
      <c r="N414" s="9" t="str">
        <f>IFERROR(Inv_SY!N415/Inv_SY!$P415-1,"")</f>
        <v/>
      </c>
      <c r="O414" s="9" t="str">
        <f>IFERROR(Inv_SY!O415/Inv_SY!$P415-1,"")</f>
        <v/>
      </c>
      <c r="P414" s="9" t="str">
        <f>IFERROR(Inv_SY!J415/Inv_SY!$Q415-1,"")</f>
        <v/>
      </c>
      <c r="Q414" s="9" t="str">
        <f>IFERROR(Inv_SY!K415/Inv_SY!$Q415-1,"")</f>
        <v/>
      </c>
      <c r="R414" s="9" t="str">
        <f>IFERROR(Inv_SY!L415/Inv_SY!$Q415-1,"")</f>
        <v/>
      </c>
      <c r="S414" s="9" t="str">
        <f>IFERROR(Inv_SY!M415/Inv_SY!$Q415-1,"")</f>
        <v/>
      </c>
      <c r="T414" s="9" t="str">
        <f>IFERROR(Inv_SY!N415/Inv_SY!$Q415-1,"")</f>
        <v/>
      </c>
      <c r="U414" s="52" t="str">
        <f>IFERROR(Inv_SY!O415/Inv_SY!$Q415-1,"")</f>
        <v/>
      </c>
    </row>
    <row r="415" spans="1:21">
      <c r="A415" s="105" t="s">
        <v>210</v>
      </c>
      <c r="B415" s="105">
        <v>4</v>
      </c>
      <c r="C415" s="66">
        <v>2023</v>
      </c>
      <c r="D415" s="105" t="s">
        <v>209</v>
      </c>
      <c r="E415" s="105" t="s">
        <v>209</v>
      </c>
      <c r="F415" s="106">
        <v>45047</v>
      </c>
      <c r="G415" s="105">
        <v>31</v>
      </c>
      <c r="H415" s="107">
        <v>45065</v>
      </c>
      <c r="I415" s="158">
        <f>_xlfn.XLOOKUP(Table5[[#This Row],[Month Year]],'Modelling New'!D:D,'Modelling New'!N:N)</f>
        <v>10.507</v>
      </c>
      <c r="J415" s="9" t="str">
        <f>IFERROR(Inv_SY!J416/Inv_SY!$P416-1,"")</f>
        <v/>
      </c>
      <c r="K415" s="9" t="str">
        <f>IFERROR(Inv_SY!K416/Inv_SY!$P416-1,"")</f>
        <v/>
      </c>
      <c r="L415" s="9" t="str">
        <f>IFERROR(Inv_SY!L416/Inv_SY!$P416-1,"")</f>
        <v/>
      </c>
      <c r="M415" s="9" t="str">
        <f>IFERROR(Inv_SY!M416/Inv_SY!$P416-1,"")</f>
        <v/>
      </c>
      <c r="N415" s="9" t="str">
        <f>IFERROR(Inv_SY!N416/Inv_SY!$P416-1,"")</f>
        <v/>
      </c>
      <c r="O415" s="9" t="str">
        <f>IFERROR(Inv_SY!O416/Inv_SY!$P416-1,"")</f>
        <v/>
      </c>
      <c r="P415" s="9" t="str">
        <f>IFERROR(Inv_SY!J416/Inv_SY!$Q416-1,"")</f>
        <v/>
      </c>
      <c r="Q415" s="9" t="str">
        <f>IFERROR(Inv_SY!K416/Inv_SY!$Q416-1,"")</f>
        <v/>
      </c>
      <c r="R415" s="9" t="str">
        <f>IFERROR(Inv_SY!L416/Inv_SY!$Q416-1,"")</f>
        <v/>
      </c>
      <c r="S415" s="9" t="str">
        <f>IFERROR(Inv_SY!M416/Inv_SY!$Q416-1,"")</f>
        <v/>
      </c>
      <c r="T415" s="9" t="str">
        <f>IFERROR(Inv_SY!N416/Inv_SY!$Q416-1,"")</f>
        <v/>
      </c>
      <c r="U415" s="52" t="str">
        <f>IFERROR(Inv_SY!O416/Inv_SY!$Q416-1,"")</f>
        <v/>
      </c>
    </row>
    <row r="416" spans="1:21">
      <c r="A416" s="105" t="s">
        <v>210</v>
      </c>
      <c r="B416" s="105">
        <v>4</v>
      </c>
      <c r="C416" s="66">
        <v>2023</v>
      </c>
      <c r="D416" s="105" t="s">
        <v>209</v>
      </c>
      <c r="E416" s="105" t="s">
        <v>209</v>
      </c>
      <c r="F416" s="106">
        <v>45047</v>
      </c>
      <c r="G416" s="105">
        <v>31</v>
      </c>
      <c r="H416" s="107">
        <v>45066</v>
      </c>
      <c r="I416" s="158">
        <f>_xlfn.XLOOKUP(Table5[[#This Row],[Month Year]],'Modelling New'!D:D,'Modelling New'!N:N)</f>
        <v>10.507</v>
      </c>
      <c r="J416" s="9" t="str">
        <f>IFERROR(Inv_SY!J417/Inv_SY!$P417-1,"")</f>
        <v/>
      </c>
      <c r="K416" s="9" t="str">
        <f>IFERROR(Inv_SY!K417/Inv_SY!$P417-1,"")</f>
        <v/>
      </c>
      <c r="L416" s="9" t="str">
        <f>IFERROR(Inv_SY!L417/Inv_SY!$P417-1,"")</f>
        <v/>
      </c>
      <c r="M416" s="9" t="str">
        <f>IFERROR(Inv_SY!M417/Inv_SY!$P417-1,"")</f>
        <v/>
      </c>
      <c r="N416" s="9" t="str">
        <f>IFERROR(Inv_SY!N417/Inv_SY!$P417-1,"")</f>
        <v/>
      </c>
      <c r="O416" s="9" t="str">
        <f>IFERROR(Inv_SY!O417/Inv_SY!$P417-1,"")</f>
        <v/>
      </c>
      <c r="P416" s="9" t="str">
        <f>IFERROR(Inv_SY!J417/Inv_SY!$Q417-1,"")</f>
        <v/>
      </c>
      <c r="Q416" s="9" t="str">
        <f>IFERROR(Inv_SY!K417/Inv_SY!$Q417-1,"")</f>
        <v/>
      </c>
      <c r="R416" s="9" t="str">
        <f>IFERROR(Inv_SY!L417/Inv_SY!$Q417-1,"")</f>
        <v/>
      </c>
      <c r="S416" s="9" t="str">
        <f>IFERROR(Inv_SY!M417/Inv_SY!$Q417-1,"")</f>
        <v/>
      </c>
      <c r="T416" s="9" t="str">
        <f>IFERROR(Inv_SY!N417/Inv_SY!$Q417-1,"")</f>
        <v/>
      </c>
      <c r="U416" s="52" t="str">
        <f>IFERROR(Inv_SY!O417/Inv_SY!$Q417-1,"")</f>
        <v/>
      </c>
    </row>
    <row r="417" spans="1:21">
      <c r="A417" s="105" t="s">
        <v>210</v>
      </c>
      <c r="B417" s="105">
        <v>4</v>
      </c>
      <c r="C417" s="66">
        <v>2023</v>
      </c>
      <c r="D417" s="105" t="s">
        <v>209</v>
      </c>
      <c r="E417" s="105" t="s">
        <v>209</v>
      </c>
      <c r="F417" s="106">
        <v>45047</v>
      </c>
      <c r="G417" s="105">
        <v>31</v>
      </c>
      <c r="H417" s="107">
        <v>45067</v>
      </c>
      <c r="I417" s="158">
        <f>_xlfn.XLOOKUP(Table5[[#This Row],[Month Year]],'Modelling New'!D:D,'Modelling New'!N:N)</f>
        <v>10.507</v>
      </c>
      <c r="J417" s="9" t="str">
        <f>IFERROR(Inv_SY!J418/Inv_SY!$P418-1,"")</f>
        <v/>
      </c>
      <c r="K417" s="9" t="str">
        <f>IFERROR(Inv_SY!K418/Inv_SY!$P418-1,"")</f>
        <v/>
      </c>
      <c r="L417" s="9" t="str">
        <f>IFERROR(Inv_SY!L418/Inv_SY!$P418-1,"")</f>
        <v/>
      </c>
      <c r="M417" s="9" t="str">
        <f>IFERROR(Inv_SY!M418/Inv_SY!$P418-1,"")</f>
        <v/>
      </c>
      <c r="N417" s="9" t="str">
        <f>IFERROR(Inv_SY!N418/Inv_SY!$P418-1,"")</f>
        <v/>
      </c>
      <c r="O417" s="9" t="str">
        <f>IFERROR(Inv_SY!O418/Inv_SY!$P418-1,"")</f>
        <v/>
      </c>
      <c r="P417" s="9" t="str">
        <f>IFERROR(Inv_SY!J418/Inv_SY!$Q418-1,"")</f>
        <v/>
      </c>
      <c r="Q417" s="9" t="str">
        <f>IFERROR(Inv_SY!K418/Inv_SY!$Q418-1,"")</f>
        <v/>
      </c>
      <c r="R417" s="9" t="str">
        <f>IFERROR(Inv_SY!L418/Inv_SY!$Q418-1,"")</f>
        <v/>
      </c>
      <c r="S417" s="9" t="str">
        <f>IFERROR(Inv_SY!M418/Inv_SY!$Q418-1,"")</f>
        <v/>
      </c>
      <c r="T417" s="9" t="str">
        <f>IFERROR(Inv_SY!N418/Inv_SY!$Q418-1,"")</f>
        <v/>
      </c>
      <c r="U417" s="52" t="str">
        <f>IFERROR(Inv_SY!O418/Inv_SY!$Q418-1,"")</f>
        <v/>
      </c>
    </row>
    <row r="418" spans="1:21">
      <c r="A418" s="105" t="s">
        <v>210</v>
      </c>
      <c r="B418" s="105">
        <v>4</v>
      </c>
      <c r="C418" s="66">
        <v>2023</v>
      </c>
      <c r="D418" s="105" t="s">
        <v>209</v>
      </c>
      <c r="E418" s="105" t="s">
        <v>209</v>
      </c>
      <c r="F418" s="106">
        <v>45047</v>
      </c>
      <c r="G418" s="105">
        <v>31</v>
      </c>
      <c r="H418" s="107">
        <v>45068</v>
      </c>
      <c r="I418" s="158">
        <f>_xlfn.XLOOKUP(Table5[[#This Row],[Month Year]],'Modelling New'!D:D,'Modelling New'!N:N)</f>
        <v>10.507</v>
      </c>
      <c r="J418" s="9" t="str">
        <f>IFERROR(Inv_SY!J419/Inv_SY!$P419-1,"")</f>
        <v/>
      </c>
      <c r="K418" s="9" t="str">
        <f>IFERROR(Inv_SY!K419/Inv_SY!$P419-1,"")</f>
        <v/>
      </c>
      <c r="L418" s="9" t="str">
        <f>IFERROR(Inv_SY!L419/Inv_SY!$P419-1,"")</f>
        <v/>
      </c>
      <c r="M418" s="9" t="str">
        <f>IFERROR(Inv_SY!M419/Inv_SY!$P419-1,"")</f>
        <v/>
      </c>
      <c r="N418" s="9" t="str">
        <f>IFERROR(Inv_SY!N419/Inv_SY!$P419-1,"")</f>
        <v/>
      </c>
      <c r="O418" s="9" t="str">
        <f>IFERROR(Inv_SY!O419/Inv_SY!$P419-1,"")</f>
        <v/>
      </c>
      <c r="P418" s="9" t="str">
        <f>IFERROR(Inv_SY!J419/Inv_SY!$Q419-1,"")</f>
        <v/>
      </c>
      <c r="Q418" s="9" t="str">
        <f>IFERROR(Inv_SY!K419/Inv_SY!$Q419-1,"")</f>
        <v/>
      </c>
      <c r="R418" s="9" t="str">
        <f>IFERROR(Inv_SY!L419/Inv_SY!$Q419-1,"")</f>
        <v/>
      </c>
      <c r="S418" s="9" t="str">
        <f>IFERROR(Inv_SY!M419/Inv_SY!$Q419-1,"")</f>
        <v/>
      </c>
      <c r="T418" s="9" t="str">
        <f>IFERROR(Inv_SY!N419/Inv_SY!$Q419-1,"")</f>
        <v/>
      </c>
      <c r="U418" s="52" t="str">
        <f>IFERROR(Inv_SY!O419/Inv_SY!$Q419-1,"")</f>
        <v/>
      </c>
    </row>
    <row r="419" spans="1:21">
      <c r="A419" s="105" t="s">
        <v>210</v>
      </c>
      <c r="B419" s="105">
        <v>4</v>
      </c>
      <c r="C419" s="66">
        <v>2023</v>
      </c>
      <c r="D419" s="105" t="s">
        <v>209</v>
      </c>
      <c r="E419" s="105" t="s">
        <v>209</v>
      </c>
      <c r="F419" s="106">
        <v>45047</v>
      </c>
      <c r="G419" s="105">
        <v>31</v>
      </c>
      <c r="H419" s="107">
        <v>45069</v>
      </c>
      <c r="I419" s="158">
        <f>_xlfn.XLOOKUP(Table5[[#This Row],[Month Year]],'Modelling New'!D:D,'Modelling New'!N:N)</f>
        <v>10.507</v>
      </c>
      <c r="J419" s="9" t="str">
        <f>IFERROR(Inv_SY!J420/Inv_SY!$P420-1,"")</f>
        <v/>
      </c>
      <c r="K419" s="9" t="str">
        <f>IFERROR(Inv_SY!K420/Inv_SY!$P420-1,"")</f>
        <v/>
      </c>
      <c r="L419" s="9" t="str">
        <f>IFERROR(Inv_SY!L420/Inv_SY!$P420-1,"")</f>
        <v/>
      </c>
      <c r="M419" s="9" t="str">
        <f>IFERROR(Inv_SY!M420/Inv_SY!$P420-1,"")</f>
        <v/>
      </c>
      <c r="N419" s="9" t="str">
        <f>IFERROR(Inv_SY!N420/Inv_SY!$P420-1,"")</f>
        <v/>
      </c>
      <c r="O419" s="9" t="str">
        <f>IFERROR(Inv_SY!O420/Inv_SY!$P420-1,"")</f>
        <v/>
      </c>
      <c r="P419" s="9" t="str">
        <f>IFERROR(Inv_SY!J420/Inv_SY!$Q420-1,"")</f>
        <v/>
      </c>
      <c r="Q419" s="9" t="str">
        <f>IFERROR(Inv_SY!K420/Inv_SY!$Q420-1,"")</f>
        <v/>
      </c>
      <c r="R419" s="9" t="str">
        <f>IFERROR(Inv_SY!L420/Inv_SY!$Q420-1,"")</f>
        <v/>
      </c>
      <c r="S419" s="9" t="str">
        <f>IFERROR(Inv_SY!M420/Inv_SY!$Q420-1,"")</f>
        <v/>
      </c>
      <c r="T419" s="9" t="str">
        <f>IFERROR(Inv_SY!N420/Inv_SY!$Q420-1,"")</f>
        <v/>
      </c>
      <c r="U419" s="52" t="str">
        <f>IFERROR(Inv_SY!O420/Inv_SY!$Q420-1,"")</f>
        <v/>
      </c>
    </row>
    <row r="420" spans="1:21">
      <c r="A420" s="105" t="s">
        <v>210</v>
      </c>
      <c r="B420" s="105">
        <v>4</v>
      </c>
      <c r="C420" s="66">
        <v>2023</v>
      </c>
      <c r="D420" s="105" t="s">
        <v>209</v>
      </c>
      <c r="E420" s="105" t="s">
        <v>209</v>
      </c>
      <c r="F420" s="106">
        <v>45047</v>
      </c>
      <c r="G420" s="105">
        <v>31</v>
      </c>
      <c r="H420" s="107">
        <v>45070</v>
      </c>
      <c r="I420" s="158">
        <f>_xlfn.XLOOKUP(Table5[[#This Row],[Month Year]],'Modelling New'!D:D,'Modelling New'!N:N)</f>
        <v>10.507</v>
      </c>
      <c r="J420" s="9" t="str">
        <f>IFERROR(Inv_SY!J421/Inv_SY!$P421-1,"")</f>
        <v/>
      </c>
      <c r="K420" s="9" t="str">
        <f>IFERROR(Inv_SY!K421/Inv_SY!$P421-1,"")</f>
        <v/>
      </c>
      <c r="L420" s="9" t="str">
        <f>IFERROR(Inv_SY!L421/Inv_SY!$P421-1,"")</f>
        <v/>
      </c>
      <c r="M420" s="9" t="str">
        <f>IFERROR(Inv_SY!M421/Inv_SY!$P421-1,"")</f>
        <v/>
      </c>
      <c r="N420" s="9" t="str">
        <f>IFERROR(Inv_SY!N421/Inv_SY!$P421-1,"")</f>
        <v/>
      </c>
      <c r="O420" s="9" t="str">
        <f>IFERROR(Inv_SY!O421/Inv_SY!$P421-1,"")</f>
        <v/>
      </c>
      <c r="P420" s="9" t="str">
        <f>IFERROR(Inv_SY!J421/Inv_SY!$Q421-1,"")</f>
        <v/>
      </c>
      <c r="Q420" s="9" t="str">
        <f>IFERROR(Inv_SY!K421/Inv_SY!$Q421-1,"")</f>
        <v/>
      </c>
      <c r="R420" s="9" t="str">
        <f>IFERROR(Inv_SY!L421/Inv_SY!$Q421-1,"")</f>
        <v/>
      </c>
      <c r="S420" s="9" t="str">
        <f>IFERROR(Inv_SY!M421/Inv_SY!$Q421-1,"")</f>
        <v/>
      </c>
      <c r="T420" s="9" t="str">
        <f>IFERROR(Inv_SY!N421/Inv_SY!$Q421-1,"")</f>
        <v/>
      </c>
      <c r="U420" s="52" t="str">
        <f>IFERROR(Inv_SY!O421/Inv_SY!$Q421-1,"")</f>
        <v/>
      </c>
    </row>
    <row r="421" spans="1:21">
      <c r="A421" s="105" t="s">
        <v>210</v>
      </c>
      <c r="B421" s="105">
        <v>4</v>
      </c>
      <c r="C421" s="66">
        <v>2023</v>
      </c>
      <c r="D421" s="105" t="s">
        <v>209</v>
      </c>
      <c r="E421" s="105" t="s">
        <v>209</v>
      </c>
      <c r="F421" s="106">
        <v>45047</v>
      </c>
      <c r="G421" s="105">
        <v>31</v>
      </c>
      <c r="H421" s="107">
        <v>45071</v>
      </c>
      <c r="I421" s="158">
        <f>_xlfn.XLOOKUP(Table5[[#This Row],[Month Year]],'Modelling New'!D:D,'Modelling New'!N:N)</f>
        <v>10.507</v>
      </c>
      <c r="J421" s="9" t="str">
        <f>IFERROR(Inv_SY!J422/Inv_SY!$P422-1,"")</f>
        <v/>
      </c>
      <c r="K421" s="9" t="str">
        <f>IFERROR(Inv_SY!K422/Inv_SY!$P422-1,"")</f>
        <v/>
      </c>
      <c r="L421" s="9" t="str">
        <f>IFERROR(Inv_SY!L422/Inv_SY!$P422-1,"")</f>
        <v/>
      </c>
      <c r="M421" s="9" t="str">
        <f>IFERROR(Inv_SY!M422/Inv_SY!$P422-1,"")</f>
        <v/>
      </c>
      <c r="N421" s="9" t="str">
        <f>IFERROR(Inv_SY!N422/Inv_SY!$P422-1,"")</f>
        <v/>
      </c>
      <c r="O421" s="9" t="str">
        <f>IFERROR(Inv_SY!O422/Inv_SY!$P422-1,"")</f>
        <v/>
      </c>
      <c r="P421" s="9" t="str">
        <f>IFERROR(Inv_SY!J422/Inv_SY!$Q422-1,"")</f>
        <v/>
      </c>
      <c r="Q421" s="9" t="str">
        <f>IFERROR(Inv_SY!K422/Inv_SY!$Q422-1,"")</f>
        <v/>
      </c>
      <c r="R421" s="9" t="str">
        <f>IFERROR(Inv_SY!L422/Inv_SY!$Q422-1,"")</f>
        <v/>
      </c>
      <c r="S421" s="9" t="str">
        <f>IFERROR(Inv_SY!M422/Inv_SY!$Q422-1,"")</f>
        <v/>
      </c>
      <c r="T421" s="9" t="str">
        <f>IFERROR(Inv_SY!N422/Inv_SY!$Q422-1,"")</f>
        <v/>
      </c>
      <c r="U421" s="52" t="str">
        <f>IFERROR(Inv_SY!O422/Inv_SY!$Q422-1,"")</f>
        <v/>
      </c>
    </row>
    <row r="422" spans="1:21">
      <c r="A422" s="105" t="s">
        <v>210</v>
      </c>
      <c r="B422" s="105">
        <v>4</v>
      </c>
      <c r="C422" s="66">
        <v>2023</v>
      </c>
      <c r="D422" s="105" t="s">
        <v>209</v>
      </c>
      <c r="E422" s="105" t="s">
        <v>209</v>
      </c>
      <c r="F422" s="106">
        <v>45047</v>
      </c>
      <c r="G422" s="105">
        <v>31</v>
      </c>
      <c r="H422" s="107">
        <v>45072</v>
      </c>
      <c r="I422" s="158">
        <f>_xlfn.XLOOKUP(Table5[[#This Row],[Month Year]],'Modelling New'!D:D,'Modelling New'!N:N)</f>
        <v>10.507</v>
      </c>
      <c r="J422" s="9" t="str">
        <f>IFERROR(Inv_SY!J423/Inv_SY!$P423-1,"")</f>
        <v/>
      </c>
      <c r="K422" s="9" t="str">
        <f>IFERROR(Inv_SY!K423/Inv_SY!$P423-1,"")</f>
        <v/>
      </c>
      <c r="L422" s="9" t="str">
        <f>IFERROR(Inv_SY!L423/Inv_SY!$P423-1,"")</f>
        <v/>
      </c>
      <c r="M422" s="9" t="str">
        <f>IFERROR(Inv_SY!M423/Inv_SY!$P423-1,"")</f>
        <v/>
      </c>
      <c r="N422" s="9" t="str">
        <f>IFERROR(Inv_SY!N423/Inv_SY!$P423-1,"")</f>
        <v/>
      </c>
      <c r="O422" s="9" t="str">
        <f>IFERROR(Inv_SY!O423/Inv_SY!$P423-1,"")</f>
        <v/>
      </c>
      <c r="P422" s="9" t="str">
        <f>IFERROR(Inv_SY!J423/Inv_SY!$Q423-1,"")</f>
        <v/>
      </c>
      <c r="Q422" s="9" t="str">
        <f>IFERROR(Inv_SY!K423/Inv_SY!$Q423-1,"")</f>
        <v/>
      </c>
      <c r="R422" s="9" t="str">
        <f>IFERROR(Inv_SY!L423/Inv_SY!$Q423-1,"")</f>
        <v/>
      </c>
      <c r="S422" s="9" t="str">
        <f>IFERROR(Inv_SY!M423/Inv_SY!$Q423-1,"")</f>
        <v/>
      </c>
      <c r="T422" s="9" t="str">
        <f>IFERROR(Inv_SY!N423/Inv_SY!$Q423-1,"")</f>
        <v/>
      </c>
      <c r="U422" s="52" t="str">
        <f>IFERROR(Inv_SY!O423/Inv_SY!$Q423-1,"")</f>
        <v/>
      </c>
    </row>
    <row r="423" spans="1:21">
      <c r="A423" s="105" t="s">
        <v>210</v>
      </c>
      <c r="B423" s="105">
        <v>4</v>
      </c>
      <c r="C423" s="66">
        <v>2023</v>
      </c>
      <c r="D423" s="105" t="s">
        <v>209</v>
      </c>
      <c r="E423" s="105" t="s">
        <v>209</v>
      </c>
      <c r="F423" s="106">
        <v>45047</v>
      </c>
      <c r="G423" s="105">
        <v>31</v>
      </c>
      <c r="H423" s="107">
        <v>45073</v>
      </c>
      <c r="I423" s="158">
        <f>_xlfn.XLOOKUP(Table5[[#This Row],[Month Year]],'Modelling New'!D:D,'Modelling New'!N:N)</f>
        <v>10.507</v>
      </c>
      <c r="J423" s="9" t="str">
        <f>IFERROR(Inv_SY!J424/Inv_SY!$P424-1,"")</f>
        <v/>
      </c>
      <c r="K423" s="9" t="str">
        <f>IFERROR(Inv_SY!K424/Inv_SY!$P424-1,"")</f>
        <v/>
      </c>
      <c r="L423" s="9" t="str">
        <f>IFERROR(Inv_SY!L424/Inv_SY!$P424-1,"")</f>
        <v/>
      </c>
      <c r="M423" s="9" t="str">
        <f>IFERROR(Inv_SY!M424/Inv_SY!$P424-1,"")</f>
        <v/>
      </c>
      <c r="N423" s="9" t="str">
        <f>IFERROR(Inv_SY!N424/Inv_SY!$P424-1,"")</f>
        <v/>
      </c>
      <c r="O423" s="9" t="str">
        <f>IFERROR(Inv_SY!O424/Inv_SY!$P424-1,"")</f>
        <v/>
      </c>
      <c r="P423" s="9" t="str">
        <f>IFERROR(Inv_SY!J424/Inv_SY!$Q424-1,"")</f>
        <v/>
      </c>
      <c r="Q423" s="9" t="str">
        <f>IFERROR(Inv_SY!K424/Inv_SY!$Q424-1,"")</f>
        <v/>
      </c>
      <c r="R423" s="9" t="str">
        <f>IFERROR(Inv_SY!L424/Inv_SY!$Q424-1,"")</f>
        <v/>
      </c>
      <c r="S423" s="9" t="str">
        <f>IFERROR(Inv_SY!M424/Inv_SY!$Q424-1,"")</f>
        <v/>
      </c>
      <c r="T423" s="9" t="str">
        <f>IFERROR(Inv_SY!N424/Inv_SY!$Q424-1,"")</f>
        <v/>
      </c>
      <c r="U423" s="52" t="str">
        <f>IFERROR(Inv_SY!O424/Inv_SY!$Q424-1,"")</f>
        <v/>
      </c>
    </row>
    <row r="424" spans="1:21">
      <c r="A424" s="105" t="s">
        <v>210</v>
      </c>
      <c r="B424" s="105">
        <v>4</v>
      </c>
      <c r="C424" s="66">
        <v>2023</v>
      </c>
      <c r="D424" s="105" t="s">
        <v>209</v>
      </c>
      <c r="E424" s="105" t="s">
        <v>209</v>
      </c>
      <c r="F424" s="106">
        <v>45047</v>
      </c>
      <c r="G424" s="105">
        <v>31</v>
      </c>
      <c r="H424" s="107">
        <v>45074</v>
      </c>
      <c r="I424" s="158">
        <f>_xlfn.XLOOKUP(Table5[[#This Row],[Month Year]],'Modelling New'!D:D,'Modelling New'!N:N)</f>
        <v>10.507</v>
      </c>
      <c r="J424" s="9" t="str">
        <f>IFERROR(Inv_SY!J425/Inv_SY!$P425-1,"")</f>
        <v/>
      </c>
      <c r="K424" s="9" t="str">
        <f>IFERROR(Inv_SY!K425/Inv_SY!$P425-1,"")</f>
        <v/>
      </c>
      <c r="L424" s="9" t="str">
        <f>IFERROR(Inv_SY!L425/Inv_SY!$P425-1,"")</f>
        <v/>
      </c>
      <c r="M424" s="9" t="str">
        <f>IFERROR(Inv_SY!M425/Inv_SY!$P425-1,"")</f>
        <v/>
      </c>
      <c r="N424" s="9" t="str">
        <f>IFERROR(Inv_SY!N425/Inv_SY!$P425-1,"")</f>
        <v/>
      </c>
      <c r="O424" s="9" t="str">
        <f>IFERROR(Inv_SY!O425/Inv_SY!$P425-1,"")</f>
        <v/>
      </c>
      <c r="P424" s="9" t="str">
        <f>IFERROR(Inv_SY!J425/Inv_SY!$Q425-1,"")</f>
        <v/>
      </c>
      <c r="Q424" s="9" t="str">
        <f>IFERROR(Inv_SY!K425/Inv_SY!$Q425-1,"")</f>
        <v/>
      </c>
      <c r="R424" s="9" t="str">
        <f>IFERROR(Inv_SY!L425/Inv_SY!$Q425-1,"")</f>
        <v/>
      </c>
      <c r="S424" s="9" t="str">
        <f>IFERROR(Inv_SY!M425/Inv_SY!$Q425-1,"")</f>
        <v/>
      </c>
      <c r="T424" s="9" t="str">
        <f>IFERROR(Inv_SY!N425/Inv_SY!$Q425-1,"")</f>
        <v/>
      </c>
      <c r="U424" s="52" t="str">
        <f>IFERROR(Inv_SY!O425/Inv_SY!$Q425-1,"")</f>
        <v/>
      </c>
    </row>
    <row r="425" spans="1:21">
      <c r="A425" s="105" t="s">
        <v>210</v>
      </c>
      <c r="B425" s="105">
        <v>4</v>
      </c>
      <c r="C425" s="66">
        <v>2023</v>
      </c>
      <c r="D425" s="105" t="s">
        <v>209</v>
      </c>
      <c r="E425" s="105" t="s">
        <v>209</v>
      </c>
      <c r="F425" s="106">
        <v>45047</v>
      </c>
      <c r="G425" s="105">
        <v>31</v>
      </c>
      <c r="H425" s="107">
        <v>45075</v>
      </c>
      <c r="I425" s="158">
        <f>_xlfn.XLOOKUP(Table5[[#This Row],[Month Year]],'Modelling New'!D:D,'Modelling New'!N:N)</f>
        <v>10.507</v>
      </c>
      <c r="J425" s="9" t="str">
        <f>IFERROR(Inv_SY!J426/Inv_SY!$P426-1,"")</f>
        <v/>
      </c>
      <c r="K425" s="9" t="str">
        <f>IFERROR(Inv_SY!K426/Inv_SY!$P426-1,"")</f>
        <v/>
      </c>
      <c r="L425" s="9" t="str">
        <f>IFERROR(Inv_SY!L426/Inv_SY!$P426-1,"")</f>
        <v/>
      </c>
      <c r="M425" s="9" t="str">
        <f>IFERROR(Inv_SY!M426/Inv_SY!$P426-1,"")</f>
        <v/>
      </c>
      <c r="N425" s="9" t="str">
        <f>IFERROR(Inv_SY!N426/Inv_SY!$P426-1,"")</f>
        <v/>
      </c>
      <c r="O425" s="9" t="str">
        <f>IFERROR(Inv_SY!O426/Inv_SY!$P426-1,"")</f>
        <v/>
      </c>
      <c r="P425" s="9" t="str">
        <f>IFERROR(Inv_SY!J426/Inv_SY!$Q426-1,"")</f>
        <v/>
      </c>
      <c r="Q425" s="9" t="str">
        <f>IFERROR(Inv_SY!K426/Inv_SY!$Q426-1,"")</f>
        <v/>
      </c>
      <c r="R425" s="9" t="str">
        <f>IFERROR(Inv_SY!L426/Inv_SY!$Q426-1,"")</f>
        <v/>
      </c>
      <c r="S425" s="9" t="str">
        <f>IFERROR(Inv_SY!M426/Inv_SY!$Q426-1,"")</f>
        <v/>
      </c>
      <c r="T425" s="9" t="str">
        <f>IFERROR(Inv_SY!N426/Inv_SY!$Q426-1,"")</f>
        <v/>
      </c>
      <c r="U425" s="52" t="str">
        <f>IFERROR(Inv_SY!O426/Inv_SY!$Q426-1,"")</f>
        <v/>
      </c>
    </row>
    <row r="426" spans="1:21">
      <c r="A426" s="105" t="s">
        <v>210</v>
      </c>
      <c r="B426" s="105">
        <v>4</v>
      </c>
      <c r="C426" s="66">
        <v>2023</v>
      </c>
      <c r="D426" s="105" t="s">
        <v>209</v>
      </c>
      <c r="E426" s="105" t="s">
        <v>209</v>
      </c>
      <c r="F426" s="106">
        <v>45047</v>
      </c>
      <c r="G426" s="105">
        <v>31</v>
      </c>
      <c r="H426" s="107">
        <v>45076</v>
      </c>
      <c r="I426" s="158">
        <f>_xlfn.XLOOKUP(Table5[[#This Row],[Month Year]],'Modelling New'!D:D,'Modelling New'!N:N)</f>
        <v>10.507</v>
      </c>
      <c r="J426" s="9" t="str">
        <f>IFERROR(Inv_SY!J427/Inv_SY!$P427-1,"")</f>
        <v/>
      </c>
      <c r="K426" s="9" t="str">
        <f>IFERROR(Inv_SY!K427/Inv_SY!$P427-1,"")</f>
        <v/>
      </c>
      <c r="L426" s="9" t="str">
        <f>IFERROR(Inv_SY!L427/Inv_SY!$P427-1,"")</f>
        <v/>
      </c>
      <c r="M426" s="9" t="str">
        <f>IFERROR(Inv_SY!M427/Inv_SY!$P427-1,"")</f>
        <v/>
      </c>
      <c r="N426" s="9" t="str">
        <f>IFERROR(Inv_SY!N427/Inv_SY!$P427-1,"")</f>
        <v/>
      </c>
      <c r="O426" s="9" t="str">
        <f>IFERROR(Inv_SY!O427/Inv_SY!$P427-1,"")</f>
        <v/>
      </c>
      <c r="P426" s="9" t="str">
        <f>IFERROR(Inv_SY!J427/Inv_SY!$Q427-1,"")</f>
        <v/>
      </c>
      <c r="Q426" s="9" t="str">
        <f>IFERROR(Inv_SY!K427/Inv_SY!$Q427-1,"")</f>
        <v/>
      </c>
      <c r="R426" s="9" t="str">
        <f>IFERROR(Inv_SY!L427/Inv_SY!$Q427-1,"")</f>
        <v/>
      </c>
      <c r="S426" s="9" t="str">
        <f>IFERROR(Inv_SY!M427/Inv_SY!$Q427-1,"")</f>
        <v/>
      </c>
      <c r="T426" s="9" t="str">
        <f>IFERROR(Inv_SY!N427/Inv_SY!$Q427-1,"")</f>
        <v/>
      </c>
      <c r="U426" s="52" t="str">
        <f>IFERROR(Inv_SY!O427/Inv_SY!$Q427-1,"")</f>
        <v/>
      </c>
    </row>
    <row r="427" spans="1:21">
      <c r="A427" s="105" t="s">
        <v>210</v>
      </c>
      <c r="B427" s="105">
        <v>4</v>
      </c>
      <c r="C427" s="66">
        <v>2023</v>
      </c>
      <c r="D427" s="105" t="s">
        <v>209</v>
      </c>
      <c r="E427" s="105" t="s">
        <v>209</v>
      </c>
      <c r="F427" s="106">
        <v>45047</v>
      </c>
      <c r="G427" s="105">
        <v>31</v>
      </c>
      <c r="H427" s="107">
        <v>45077</v>
      </c>
      <c r="I427" s="158">
        <f>_xlfn.XLOOKUP(Table5[[#This Row],[Month Year]],'Modelling New'!D:D,'Modelling New'!N:N)</f>
        <v>10.507</v>
      </c>
      <c r="J427" s="9" t="str">
        <f>IFERROR(Inv_SY!J428/Inv_SY!$P428-1,"")</f>
        <v/>
      </c>
      <c r="K427" s="9" t="str">
        <f>IFERROR(Inv_SY!K428/Inv_SY!$P428-1,"")</f>
        <v/>
      </c>
      <c r="L427" s="9" t="str">
        <f>IFERROR(Inv_SY!L428/Inv_SY!$P428-1,"")</f>
        <v/>
      </c>
      <c r="M427" s="9" t="str">
        <f>IFERROR(Inv_SY!M428/Inv_SY!$P428-1,"")</f>
        <v/>
      </c>
      <c r="N427" s="9" t="str">
        <f>IFERROR(Inv_SY!N428/Inv_SY!$P428-1,"")</f>
        <v/>
      </c>
      <c r="O427" s="9" t="str">
        <f>IFERROR(Inv_SY!O428/Inv_SY!$P428-1,"")</f>
        <v/>
      </c>
      <c r="P427" s="9" t="str">
        <f>IFERROR(Inv_SY!J428/Inv_SY!$Q428-1,"")</f>
        <v/>
      </c>
      <c r="Q427" s="9" t="str">
        <f>IFERROR(Inv_SY!K428/Inv_SY!$Q428-1,"")</f>
        <v/>
      </c>
      <c r="R427" s="9" t="str">
        <f>IFERROR(Inv_SY!L428/Inv_SY!$Q428-1,"")</f>
        <v/>
      </c>
      <c r="S427" s="9" t="str">
        <f>IFERROR(Inv_SY!M428/Inv_SY!$Q428-1,"")</f>
        <v/>
      </c>
      <c r="T427" s="9" t="str">
        <f>IFERROR(Inv_SY!N428/Inv_SY!$Q428-1,"")</f>
        <v/>
      </c>
      <c r="U427" s="52" t="str">
        <f>IFERROR(Inv_SY!O428/Inv_SY!$Q428-1,"")</f>
        <v/>
      </c>
    </row>
    <row r="428" spans="1:21">
      <c r="A428" s="105" t="s">
        <v>210</v>
      </c>
      <c r="B428" s="105">
        <v>4</v>
      </c>
      <c r="C428" s="66">
        <v>2023</v>
      </c>
      <c r="D428" s="105" t="s">
        <v>209</v>
      </c>
      <c r="E428" s="105" t="s">
        <v>209</v>
      </c>
      <c r="F428" s="106">
        <v>45078</v>
      </c>
      <c r="G428" s="105">
        <v>30</v>
      </c>
      <c r="H428" s="107">
        <v>45078</v>
      </c>
      <c r="I428" s="158">
        <f>_xlfn.XLOOKUP(Table5[[#This Row],[Month Year]],'Modelling New'!D:D,'Modelling New'!N:N)</f>
        <v>10.507</v>
      </c>
      <c r="J428" s="9" t="str">
        <f>IFERROR(Inv_SY!J429/Inv_SY!$P429-1,"")</f>
        <v/>
      </c>
      <c r="K428" s="9" t="str">
        <f>IFERROR(Inv_SY!K429/Inv_SY!$P429-1,"")</f>
        <v/>
      </c>
      <c r="L428" s="9" t="str">
        <f>IFERROR(Inv_SY!L429/Inv_SY!$P429-1,"")</f>
        <v/>
      </c>
      <c r="M428" s="9" t="str">
        <f>IFERROR(Inv_SY!M429/Inv_SY!$P429-1,"")</f>
        <v/>
      </c>
      <c r="N428" s="9" t="str">
        <f>IFERROR(Inv_SY!N429/Inv_SY!$P429-1,"")</f>
        <v/>
      </c>
      <c r="O428" s="9" t="str">
        <f>IFERROR(Inv_SY!O429/Inv_SY!$P429-1,"")</f>
        <v/>
      </c>
      <c r="P428" s="9" t="str">
        <f>IFERROR(Inv_SY!J429/Inv_SY!$Q429-1,"")</f>
        <v/>
      </c>
      <c r="Q428" s="9" t="str">
        <f>IFERROR(Inv_SY!K429/Inv_SY!$Q429-1,"")</f>
        <v/>
      </c>
      <c r="R428" s="9" t="str">
        <f>IFERROR(Inv_SY!L429/Inv_SY!$Q429-1,"")</f>
        <v/>
      </c>
      <c r="S428" s="9" t="str">
        <f>IFERROR(Inv_SY!M429/Inv_SY!$Q429-1,"")</f>
        <v/>
      </c>
      <c r="T428" s="9" t="str">
        <f>IFERROR(Inv_SY!N429/Inv_SY!$Q429-1,"")</f>
        <v/>
      </c>
      <c r="U428" s="52" t="str">
        <f>IFERROR(Inv_SY!O429/Inv_SY!$Q429-1,"")</f>
        <v/>
      </c>
    </row>
    <row r="429" spans="1:21">
      <c r="A429" s="105" t="s">
        <v>210</v>
      </c>
      <c r="B429" s="105">
        <v>4</v>
      </c>
      <c r="C429" s="66">
        <v>2023</v>
      </c>
      <c r="D429" s="105" t="s">
        <v>209</v>
      </c>
      <c r="E429" s="105" t="s">
        <v>209</v>
      </c>
      <c r="F429" s="106">
        <v>45078</v>
      </c>
      <c r="G429" s="105">
        <v>30</v>
      </c>
      <c r="H429" s="107">
        <v>45079</v>
      </c>
      <c r="I429" s="158">
        <f>_xlfn.XLOOKUP(Table5[[#This Row],[Month Year]],'Modelling New'!D:D,'Modelling New'!N:N)</f>
        <v>10.507</v>
      </c>
      <c r="J429" s="9" t="str">
        <f>IFERROR(Inv_SY!J430/Inv_SY!$P430-1,"")</f>
        <v/>
      </c>
      <c r="K429" s="9" t="str">
        <f>IFERROR(Inv_SY!K430/Inv_SY!$P430-1,"")</f>
        <v/>
      </c>
      <c r="L429" s="9" t="str">
        <f>IFERROR(Inv_SY!L430/Inv_SY!$P430-1,"")</f>
        <v/>
      </c>
      <c r="M429" s="9" t="str">
        <f>IFERROR(Inv_SY!M430/Inv_SY!$P430-1,"")</f>
        <v/>
      </c>
      <c r="N429" s="9" t="str">
        <f>IFERROR(Inv_SY!N430/Inv_SY!$P430-1,"")</f>
        <v/>
      </c>
      <c r="O429" s="9" t="str">
        <f>IFERROR(Inv_SY!O430/Inv_SY!$P430-1,"")</f>
        <v/>
      </c>
      <c r="P429" s="9" t="str">
        <f>IFERROR(Inv_SY!J430/Inv_SY!$Q430-1,"")</f>
        <v/>
      </c>
      <c r="Q429" s="9" t="str">
        <f>IFERROR(Inv_SY!K430/Inv_SY!$Q430-1,"")</f>
        <v/>
      </c>
      <c r="R429" s="9" t="str">
        <f>IFERROR(Inv_SY!L430/Inv_SY!$Q430-1,"")</f>
        <v/>
      </c>
      <c r="S429" s="9" t="str">
        <f>IFERROR(Inv_SY!M430/Inv_SY!$Q430-1,"")</f>
        <v/>
      </c>
      <c r="T429" s="9" t="str">
        <f>IFERROR(Inv_SY!N430/Inv_SY!$Q430-1,"")</f>
        <v/>
      </c>
      <c r="U429" s="52" t="str">
        <f>IFERROR(Inv_SY!O430/Inv_SY!$Q430-1,"")</f>
        <v/>
      </c>
    </row>
    <row r="430" spans="1:21">
      <c r="A430" s="105" t="s">
        <v>210</v>
      </c>
      <c r="B430" s="105">
        <v>4</v>
      </c>
      <c r="C430" s="66">
        <v>2023</v>
      </c>
      <c r="D430" s="105" t="s">
        <v>209</v>
      </c>
      <c r="E430" s="105" t="s">
        <v>209</v>
      </c>
      <c r="F430" s="106">
        <v>45078</v>
      </c>
      <c r="G430" s="105">
        <v>30</v>
      </c>
      <c r="H430" s="107">
        <v>45080</v>
      </c>
      <c r="I430" s="158">
        <f>_xlfn.XLOOKUP(Table5[[#This Row],[Month Year]],'Modelling New'!D:D,'Modelling New'!N:N)</f>
        <v>10.507</v>
      </c>
      <c r="J430" s="9" t="str">
        <f>IFERROR(Inv_SY!J431/Inv_SY!$P431-1,"")</f>
        <v/>
      </c>
      <c r="K430" s="9" t="str">
        <f>IFERROR(Inv_SY!K431/Inv_SY!$P431-1,"")</f>
        <v/>
      </c>
      <c r="L430" s="9" t="str">
        <f>IFERROR(Inv_SY!L431/Inv_SY!$P431-1,"")</f>
        <v/>
      </c>
      <c r="M430" s="9" t="str">
        <f>IFERROR(Inv_SY!M431/Inv_SY!$P431-1,"")</f>
        <v/>
      </c>
      <c r="N430" s="9" t="str">
        <f>IFERROR(Inv_SY!N431/Inv_SY!$P431-1,"")</f>
        <v/>
      </c>
      <c r="O430" s="9" t="str">
        <f>IFERROR(Inv_SY!O431/Inv_SY!$P431-1,"")</f>
        <v/>
      </c>
      <c r="P430" s="9" t="str">
        <f>IFERROR(Inv_SY!J431/Inv_SY!$Q431-1,"")</f>
        <v/>
      </c>
      <c r="Q430" s="9" t="str">
        <f>IFERROR(Inv_SY!K431/Inv_SY!$Q431-1,"")</f>
        <v/>
      </c>
      <c r="R430" s="9" t="str">
        <f>IFERROR(Inv_SY!L431/Inv_SY!$Q431-1,"")</f>
        <v/>
      </c>
      <c r="S430" s="9" t="str">
        <f>IFERROR(Inv_SY!M431/Inv_SY!$Q431-1,"")</f>
        <v/>
      </c>
      <c r="T430" s="9" t="str">
        <f>IFERROR(Inv_SY!N431/Inv_SY!$Q431-1,"")</f>
        <v/>
      </c>
      <c r="U430" s="52" t="str">
        <f>IFERROR(Inv_SY!O431/Inv_SY!$Q431-1,"")</f>
        <v/>
      </c>
    </row>
    <row r="431" spans="1:21">
      <c r="A431" s="105" t="s">
        <v>210</v>
      </c>
      <c r="B431" s="105">
        <v>4</v>
      </c>
      <c r="C431" s="66">
        <v>2023</v>
      </c>
      <c r="D431" s="105" t="s">
        <v>209</v>
      </c>
      <c r="E431" s="105" t="s">
        <v>209</v>
      </c>
      <c r="F431" s="106">
        <v>45078</v>
      </c>
      <c r="G431" s="105">
        <v>30</v>
      </c>
      <c r="H431" s="107">
        <v>45081</v>
      </c>
      <c r="I431" s="158">
        <f>_xlfn.XLOOKUP(Table5[[#This Row],[Month Year]],'Modelling New'!D:D,'Modelling New'!N:N)</f>
        <v>10.507</v>
      </c>
      <c r="J431" s="9" t="str">
        <f>IFERROR(Inv_SY!J432/Inv_SY!$P432-1,"")</f>
        <v/>
      </c>
      <c r="K431" s="9" t="str">
        <f>IFERROR(Inv_SY!K432/Inv_SY!$P432-1,"")</f>
        <v/>
      </c>
      <c r="L431" s="9" t="str">
        <f>IFERROR(Inv_SY!L432/Inv_SY!$P432-1,"")</f>
        <v/>
      </c>
      <c r="M431" s="9" t="str">
        <f>IFERROR(Inv_SY!M432/Inv_SY!$P432-1,"")</f>
        <v/>
      </c>
      <c r="N431" s="9" t="str">
        <f>IFERROR(Inv_SY!N432/Inv_SY!$P432-1,"")</f>
        <v/>
      </c>
      <c r="O431" s="9" t="str">
        <f>IFERROR(Inv_SY!O432/Inv_SY!$P432-1,"")</f>
        <v/>
      </c>
      <c r="P431" s="9" t="str">
        <f>IFERROR(Inv_SY!J432/Inv_SY!$Q432-1,"")</f>
        <v/>
      </c>
      <c r="Q431" s="9" t="str">
        <f>IFERROR(Inv_SY!K432/Inv_SY!$Q432-1,"")</f>
        <v/>
      </c>
      <c r="R431" s="9" t="str">
        <f>IFERROR(Inv_SY!L432/Inv_SY!$Q432-1,"")</f>
        <v/>
      </c>
      <c r="S431" s="9" t="str">
        <f>IFERROR(Inv_SY!M432/Inv_SY!$Q432-1,"")</f>
        <v/>
      </c>
      <c r="T431" s="9" t="str">
        <f>IFERROR(Inv_SY!N432/Inv_SY!$Q432-1,"")</f>
        <v/>
      </c>
      <c r="U431" s="52" t="str">
        <f>IFERROR(Inv_SY!O432/Inv_SY!$Q432-1,"")</f>
        <v/>
      </c>
    </row>
    <row r="432" spans="1:21">
      <c r="A432" s="105" t="s">
        <v>210</v>
      </c>
      <c r="B432" s="105">
        <v>4</v>
      </c>
      <c r="C432" s="66">
        <v>2023</v>
      </c>
      <c r="D432" s="105" t="s">
        <v>209</v>
      </c>
      <c r="E432" s="105" t="s">
        <v>209</v>
      </c>
      <c r="F432" s="106">
        <v>45078</v>
      </c>
      <c r="G432" s="105">
        <v>30</v>
      </c>
      <c r="H432" s="107">
        <v>45082</v>
      </c>
      <c r="I432" s="158">
        <f>_xlfn.XLOOKUP(Table5[[#This Row],[Month Year]],'Modelling New'!D:D,'Modelling New'!N:N)</f>
        <v>10.507</v>
      </c>
      <c r="J432" s="9" t="str">
        <f>IFERROR(Inv_SY!J433/Inv_SY!$P433-1,"")</f>
        <v/>
      </c>
      <c r="K432" s="9" t="str">
        <f>IFERROR(Inv_SY!K433/Inv_SY!$P433-1,"")</f>
        <v/>
      </c>
      <c r="L432" s="9" t="str">
        <f>IFERROR(Inv_SY!L433/Inv_SY!$P433-1,"")</f>
        <v/>
      </c>
      <c r="M432" s="9" t="str">
        <f>IFERROR(Inv_SY!M433/Inv_SY!$P433-1,"")</f>
        <v/>
      </c>
      <c r="N432" s="9" t="str">
        <f>IFERROR(Inv_SY!N433/Inv_SY!$P433-1,"")</f>
        <v/>
      </c>
      <c r="O432" s="9" t="str">
        <f>IFERROR(Inv_SY!O433/Inv_SY!$P433-1,"")</f>
        <v/>
      </c>
      <c r="P432" s="9" t="str">
        <f>IFERROR(Inv_SY!J433/Inv_SY!$Q433-1,"")</f>
        <v/>
      </c>
      <c r="Q432" s="9" t="str">
        <f>IFERROR(Inv_SY!K433/Inv_SY!$Q433-1,"")</f>
        <v/>
      </c>
      <c r="R432" s="9" t="str">
        <f>IFERROR(Inv_SY!L433/Inv_SY!$Q433-1,"")</f>
        <v/>
      </c>
      <c r="S432" s="9" t="str">
        <f>IFERROR(Inv_SY!M433/Inv_SY!$Q433-1,"")</f>
        <v/>
      </c>
      <c r="T432" s="9" t="str">
        <f>IFERROR(Inv_SY!N433/Inv_SY!$Q433-1,"")</f>
        <v/>
      </c>
      <c r="U432" s="52" t="str">
        <f>IFERROR(Inv_SY!O433/Inv_SY!$Q433-1,"")</f>
        <v/>
      </c>
    </row>
    <row r="433" spans="1:21">
      <c r="A433" s="105" t="s">
        <v>210</v>
      </c>
      <c r="B433" s="102">
        <v>4</v>
      </c>
      <c r="C433" s="66">
        <v>2023</v>
      </c>
      <c r="D433" s="102" t="s">
        <v>209</v>
      </c>
      <c r="E433" s="102" t="s">
        <v>209</v>
      </c>
      <c r="F433" s="103">
        <v>45078</v>
      </c>
      <c r="G433" s="102">
        <v>30</v>
      </c>
      <c r="H433" s="107">
        <v>45083</v>
      </c>
      <c r="I433" s="157">
        <f>_xlfn.XLOOKUP(Table5[[#This Row],[Month Year]],'Modelling New'!D:D,'Modelling New'!N:N)</f>
        <v>10.507</v>
      </c>
      <c r="J433" s="9" t="str">
        <f>IFERROR(Inv_SY!J434/Inv_SY!$P434-1,"")</f>
        <v/>
      </c>
      <c r="K433" s="9" t="str">
        <f>IFERROR(Inv_SY!K434/Inv_SY!$P434-1,"")</f>
        <v/>
      </c>
      <c r="L433" s="9" t="str">
        <f>IFERROR(Inv_SY!L434/Inv_SY!$P434-1,"")</f>
        <v/>
      </c>
      <c r="M433" s="9" t="str">
        <f>IFERROR(Inv_SY!M434/Inv_SY!$P434-1,"")</f>
        <v/>
      </c>
      <c r="N433" s="9" t="str">
        <f>IFERROR(Inv_SY!N434/Inv_SY!$P434-1,"")</f>
        <v/>
      </c>
      <c r="O433" s="9" t="str">
        <f>IFERROR(Inv_SY!O434/Inv_SY!$P434-1,"")</f>
        <v/>
      </c>
      <c r="P433" s="9" t="str">
        <f>IFERROR(Inv_SY!J434/Inv_SY!$Q434-1,"")</f>
        <v/>
      </c>
      <c r="Q433" s="9" t="str">
        <f>IFERROR(Inv_SY!K434/Inv_SY!$Q434-1,"")</f>
        <v/>
      </c>
      <c r="R433" s="9" t="str">
        <f>IFERROR(Inv_SY!L434/Inv_SY!$Q434-1,"")</f>
        <v/>
      </c>
      <c r="S433" s="9" t="str">
        <f>IFERROR(Inv_SY!M434/Inv_SY!$Q434-1,"")</f>
        <v/>
      </c>
      <c r="T433" s="9" t="str">
        <f>IFERROR(Inv_SY!N434/Inv_SY!$Q434-1,"")</f>
        <v/>
      </c>
      <c r="U433" s="52" t="str">
        <f>IFERROR(Inv_SY!O434/Inv_SY!$Q434-1,"")</f>
        <v/>
      </c>
    </row>
    <row r="434" spans="1:21">
      <c r="A434" s="105" t="s">
        <v>210</v>
      </c>
      <c r="B434" s="102">
        <v>4</v>
      </c>
      <c r="C434" s="66">
        <v>2023</v>
      </c>
      <c r="D434" s="102" t="s">
        <v>209</v>
      </c>
      <c r="E434" s="102" t="s">
        <v>209</v>
      </c>
      <c r="F434" s="103">
        <v>45078</v>
      </c>
      <c r="G434" s="102">
        <v>30</v>
      </c>
      <c r="H434" s="107">
        <v>45084</v>
      </c>
      <c r="I434" s="157">
        <f>_xlfn.XLOOKUP(Table5[[#This Row],[Month Year]],'Modelling New'!D:D,'Modelling New'!N:N)</f>
        <v>10.507</v>
      </c>
      <c r="J434" s="9" t="str">
        <f>IFERROR(Inv_SY!J435/Inv_SY!$P435-1,"")</f>
        <v/>
      </c>
      <c r="K434" s="9" t="str">
        <f>IFERROR(Inv_SY!K435/Inv_SY!$P435-1,"")</f>
        <v/>
      </c>
      <c r="L434" s="9" t="str">
        <f>IFERROR(Inv_SY!L435/Inv_SY!$P435-1,"")</f>
        <v/>
      </c>
      <c r="M434" s="9" t="str">
        <f>IFERROR(Inv_SY!M435/Inv_SY!$P435-1,"")</f>
        <v/>
      </c>
      <c r="N434" s="9" t="str">
        <f>IFERROR(Inv_SY!N435/Inv_SY!$P435-1,"")</f>
        <v/>
      </c>
      <c r="O434" s="9" t="str">
        <f>IFERROR(Inv_SY!O435/Inv_SY!$P435-1,"")</f>
        <v/>
      </c>
      <c r="P434" s="9" t="str">
        <f>IFERROR(Inv_SY!J435/Inv_SY!$Q435-1,"")</f>
        <v/>
      </c>
      <c r="Q434" s="9" t="str">
        <f>IFERROR(Inv_SY!K435/Inv_SY!$Q435-1,"")</f>
        <v/>
      </c>
      <c r="R434" s="9" t="str">
        <f>IFERROR(Inv_SY!L435/Inv_SY!$Q435-1,"")</f>
        <v/>
      </c>
      <c r="S434" s="9" t="str">
        <f>IFERROR(Inv_SY!M435/Inv_SY!$Q435-1,"")</f>
        <v/>
      </c>
      <c r="T434" s="9" t="str">
        <f>IFERROR(Inv_SY!N435/Inv_SY!$Q435-1,"")</f>
        <v/>
      </c>
      <c r="U434" s="52" t="str">
        <f>IFERROR(Inv_SY!O435/Inv_SY!$Q435-1,"")</f>
        <v/>
      </c>
    </row>
    <row r="435" spans="1:21">
      <c r="A435" s="105" t="s">
        <v>210</v>
      </c>
      <c r="B435" s="102">
        <v>4</v>
      </c>
      <c r="C435" s="66">
        <v>2023</v>
      </c>
      <c r="D435" s="102" t="s">
        <v>209</v>
      </c>
      <c r="E435" s="102" t="s">
        <v>209</v>
      </c>
      <c r="F435" s="103">
        <v>45078</v>
      </c>
      <c r="G435" s="102">
        <v>30</v>
      </c>
      <c r="H435" s="107">
        <v>45085</v>
      </c>
      <c r="I435" s="157">
        <f>_xlfn.XLOOKUP(Table5[[#This Row],[Month Year]],'Modelling New'!D:D,'Modelling New'!N:N)</f>
        <v>10.507</v>
      </c>
      <c r="J435" s="9" t="str">
        <f>IFERROR(Inv_SY!J436/Inv_SY!$P436-1,"")</f>
        <v/>
      </c>
      <c r="K435" s="9" t="str">
        <f>IFERROR(Inv_SY!K436/Inv_SY!$P436-1,"")</f>
        <v/>
      </c>
      <c r="L435" s="9" t="str">
        <f>IFERROR(Inv_SY!L436/Inv_SY!$P436-1,"")</f>
        <v/>
      </c>
      <c r="M435" s="9" t="str">
        <f>IFERROR(Inv_SY!M436/Inv_SY!$P436-1,"")</f>
        <v/>
      </c>
      <c r="N435" s="9" t="str">
        <f>IFERROR(Inv_SY!N436/Inv_SY!$P436-1,"")</f>
        <v/>
      </c>
      <c r="O435" s="9" t="str">
        <f>IFERROR(Inv_SY!O436/Inv_SY!$P436-1,"")</f>
        <v/>
      </c>
      <c r="P435" s="9" t="str">
        <f>IFERROR(Inv_SY!J436/Inv_SY!$Q436-1,"")</f>
        <v/>
      </c>
      <c r="Q435" s="9" t="str">
        <f>IFERROR(Inv_SY!K436/Inv_SY!$Q436-1,"")</f>
        <v/>
      </c>
      <c r="R435" s="9" t="str">
        <f>IFERROR(Inv_SY!L436/Inv_SY!$Q436-1,"")</f>
        <v/>
      </c>
      <c r="S435" s="9" t="str">
        <f>IFERROR(Inv_SY!M436/Inv_SY!$Q436-1,"")</f>
        <v/>
      </c>
      <c r="T435" s="9" t="str">
        <f>IFERROR(Inv_SY!N436/Inv_SY!$Q436-1,"")</f>
        <v/>
      </c>
      <c r="U435" s="52" t="str">
        <f>IFERROR(Inv_SY!O436/Inv_SY!$Q436-1,"")</f>
        <v/>
      </c>
    </row>
    <row r="436" spans="1:21">
      <c r="A436" s="105" t="s">
        <v>210</v>
      </c>
      <c r="B436" s="102">
        <v>4</v>
      </c>
      <c r="C436" s="66">
        <v>2023</v>
      </c>
      <c r="D436" s="102" t="s">
        <v>209</v>
      </c>
      <c r="E436" s="102" t="s">
        <v>209</v>
      </c>
      <c r="F436" s="103">
        <v>45078</v>
      </c>
      <c r="G436" s="102">
        <v>30</v>
      </c>
      <c r="H436" s="107">
        <v>45086</v>
      </c>
      <c r="I436" s="157">
        <f>_xlfn.XLOOKUP(Table5[[#This Row],[Month Year]],'Modelling New'!D:D,'Modelling New'!N:N)</f>
        <v>10.507</v>
      </c>
      <c r="J436" s="9" t="str">
        <f>IFERROR(Inv_SY!J437/Inv_SY!$P437-1,"")</f>
        <v/>
      </c>
      <c r="K436" s="9" t="str">
        <f>IFERROR(Inv_SY!K437/Inv_SY!$P437-1,"")</f>
        <v/>
      </c>
      <c r="L436" s="9" t="str">
        <f>IFERROR(Inv_SY!L437/Inv_SY!$P437-1,"")</f>
        <v/>
      </c>
      <c r="M436" s="9" t="str">
        <f>IFERROR(Inv_SY!M437/Inv_SY!$P437-1,"")</f>
        <v/>
      </c>
      <c r="N436" s="9" t="str">
        <f>IFERROR(Inv_SY!N437/Inv_SY!$P437-1,"")</f>
        <v/>
      </c>
      <c r="O436" s="9" t="str">
        <f>IFERROR(Inv_SY!O437/Inv_SY!$P437-1,"")</f>
        <v/>
      </c>
      <c r="P436" s="9" t="str">
        <f>IFERROR(Inv_SY!J437/Inv_SY!$Q437-1,"")</f>
        <v/>
      </c>
      <c r="Q436" s="9" t="str">
        <f>IFERROR(Inv_SY!K437/Inv_SY!$Q437-1,"")</f>
        <v/>
      </c>
      <c r="R436" s="9" t="str">
        <f>IFERROR(Inv_SY!L437/Inv_SY!$Q437-1,"")</f>
        <v/>
      </c>
      <c r="S436" s="9" t="str">
        <f>IFERROR(Inv_SY!M437/Inv_SY!$Q437-1,"")</f>
        <v/>
      </c>
      <c r="T436" s="9" t="str">
        <f>IFERROR(Inv_SY!N437/Inv_SY!$Q437-1,"")</f>
        <v/>
      </c>
      <c r="U436" s="52" t="str">
        <f>IFERROR(Inv_SY!O437/Inv_SY!$Q437-1,"")</f>
        <v/>
      </c>
    </row>
    <row r="437" spans="1:21">
      <c r="A437" s="105" t="s">
        <v>210</v>
      </c>
      <c r="B437" s="102">
        <v>4</v>
      </c>
      <c r="C437" s="66">
        <v>2023</v>
      </c>
      <c r="D437" s="102" t="s">
        <v>209</v>
      </c>
      <c r="E437" s="102" t="s">
        <v>209</v>
      </c>
      <c r="F437" s="103">
        <v>45078</v>
      </c>
      <c r="G437" s="102">
        <v>30</v>
      </c>
      <c r="H437" s="107">
        <v>45087</v>
      </c>
      <c r="I437" s="157">
        <f>_xlfn.XLOOKUP(Table5[[#This Row],[Month Year]],'Modelling New'!D:D,'Modelling New'!N:N)</f>
        <v>10.507</v>
      </c>
      <c r="J437" s="9" t="str">
        <f>IFERROR(Inv_SY!J438/Inv_SY!$P438-1,"")</f>
        <v/>
      </c>
      <c r="K437" s="9" t="str">
        <f>IFERROR(Inv_SY!K438/Inv_SY!$P438-1,"")</f>
        <v/>
      </c>
      <c r="L437" s="9" t="str">
        <f>IFERROR(Inv_SY!L438/Inv_SY!$P438-1,"")</f>
        <v/>
      </c>
      <c r="M437" s="9" t="str">
        <f>IFERROR(Inv_SY!M438/Inv_SY!$P438-1,"")</f>
        <v/>
      </c>
      <c r="N437" s="9" t="str">
        <f>IFERROR(Inv_SY!N438/Inv_SY!$P438-1,"")</f>
        <v/>
      </c>
      <c r="O437" s="9" t="str">
        <f>IFERROR(Inv_SY!O438/Inv_SY!$P438-1,"")</f>
        <v/>
      </c>
      <c r="P437" s="9" t="str">
        <f>IFERROR(Inv_SY!J438/Inv_SY!$Q438-1,"")</f>
        <v/>
      </c>
      <c r="Q437" s="9" t="str">
        <f>IFERROR(Inv_SY!K438/Inv_SY!$Q438-1,"")</f>
        <v/>
      </c>
      <c r="R437" s="9" t="str">
        <f>IFERROR(Inv_SY!L438/Inv_SY!$Q438-1,"")</f>
        <v/>
      </c>
      <c r="S437" s="9" t="str">
        <f>IFERROR(Inv_SY!M438/Inv_SY!$Q438-1,"")</f>
        <v/>
      </c>
      <c r="T437" s="9" t="str">
        <f>IFERROR(Inv_SY!N438/Inv_SY!$Q438-1,"")</f>
        <v/>
      </c>
      <c r="U437" s="52" t="str">
        <f>IFERROR(Inv_SY!O438/Inv_SY!$Q438-1,"")</f>
        <v/>
      </c>
    </row>
    <row r="438" spans="1:21">
      <c r="A438" s="105" t="s">
        <v>210</v>
      </c>
      <c r="B438" s="102">
        <v>4</v>
      </c>
      <c r="C438" s="66">
        <v>2023</v>
      </c>
      <c r="D438" s="102" t="s">
        <v>209</v>
      </c>
      <c r="E438" s="102" t="s">
        <v>209</v>
      </c>
      <c r="F438" s="103">
        <v>45078</v>
      </c>
      <c r="G438" s="102">
        <v>30</v>
      </c>
      <c r="H438" s="107">
        <v>45088</v>
      </c>
      <c r="I438" s="157">
        <f>_xlfn.XLOOKUP(Table5[[#This Row],[Month Year]],'Modelling New'!D:D,'Modelling New'!N:N)</f>
        <v>10.507</v>
      </c>
      <c r="J438" s="9" t="str">
        <f>IFERROR(Inv_SY!J439/Inv_SY!$P439-1,"")</f>
        <v/>
      </c>
      <c r="K438" s="9" t="str">
        <f>IFERROR(Inv_SY!K439/Inv_SY!$P439-1,"")</f>
        <v/>
      </c>
      <c r="L438" s="9" t="str">
        <f>IFERROR(Inv_SY!L439/Inv_SY!$P439-1,"")</f>
        <v/>
      </c>
      <c r="M438" s="9" t="str">
        <f>IFERROR(Inv_SY!M439/Inv_SY!$P439-1,"")</f>
        <v/>
      </c>
      <c r="N438" s="9" t="str">
        <f>IFERROR(Inv_SY!N439/Inv_SY!$P439-1,"")</f>
        <v/>
      </c>
      <c r="O438" s="9" t="str">
        <f>IFERROR(Inv_SY!O439/Inv_SY!$P439-1,"")</f>
        <v/>
      </c>
      <c r="P438" s="9" t="str">
        <f>IFERROR(Inv_SY!J439/Inv_SY!$Q439-1,"")</f>
        <v/>
      </c>
      <c r="Q438" s="9" t="str">
        <f>IFERROR(Inv_SY!K439/Inv_SY!$Q439-1,"")</f>
        <v/>
      </c>
      <c r="R438" s="9" t="str">
        <f>IFERROR(Inv_SY!L439/Inv_SY!$Q439-1,"")</f>
        <v/>
      </c>
      <c r="S438" s="9" t="str">
        <f>IFERROR(Inv_SY!M439/Inv_SY!$Q439-1,"")</f>
        <v/>
      </c>
      <c r="T438" s="9" t="str">
        <f>IFERROR(Inv_SY!N439/Inv_SY!$Q439-1,"")</f>
        <v/>
      </c>
      <c r="U438" s="52" t="str">
        <f>IFERROR(Inv_SY!O439/Inv_SY!$Q439-1,"")</f>
        <v/>
      </c>
    </row>
    <row r="439" spans="1:21">
      <c r="A439" s="105" t="s">
        <v>210</v>
      </c>
      <c r="B439" s="102">
        <v>4</v>
      </c>
      <c r="C439" s="66">
        <v>2023</v>
      </c>
      <c r="D439" s="102" t="s">
        <v>209</v>
      </c>
      <c r="E439" s="102" t="s">
        <v>209</v>
      </c>
      <c r="F439" s="103">
        <v>45078</v>
      </c>
      <c r="G439" s="102">
        <v>30</v>
      </c>
      <c r="H439" s="107">
        <v>45089</v>
      </c>
      <c r="I439" s="157">
        <f>_xlfn.XLOOKUP(Table5[[#This Row],[Month Year]],'Modelling New'!D:D,'Modelling New'!N:N)</f>
        <v>10.507</v>
      </c>
      <c r="J439" s="9" t="str">
        <f>IFERROR(Inv_SY!J440/Inv_SY!$P440-1,"")</f>
        <v/>
      </c>
      <c r="K439" s="9" t="str">
        <f>IFERROR(Inv_SY!K440/Inv_SY!$P440-1,"")</f>
        <v/>
      </c>
      <c r="L439" s="9" t="str">
        <f>IFERROR(Inv_SY!L440/Inv_SY!$P440-1,"")</f>
        <v/>
      </c>
      <c r="M439" s="9" t="str">
        <f>IFERROR(Inv_SY!M440/Inv_SY!$P440-1,"")</f>
        <v/>
      </c>
      <c r="N439" s="9" t="str">
        <f>IFERROR(Inv_SY!N440/Inv_SY!$P440-1,"")</f>
        <v/>
      </c>
      <c r="O439" s="9" t="str">
        <f>IFERROR(Inv_SY!O440/Inv_SY!$P440-1,"")</f>
        <v/>
      </c>
      <c r="P439" s="9" t="str">
        <f>IFERROR(Inv_SY!J440/Inv_SY!$Q440-1,"")</f>
        <v/>
      </c>
      <c r="Q439" s="9" t="str">
        <f>IFERROR(Inv_SY!K440/Inv_SY!$Q440-1,"")</f>
        <v/>
      </c>
      <c r="R439" s="9" t="str">
        <f>IFERROR(Inv_SY!L440/Inv_SY!$Q440-1,"")</f>
        <v/>
      </c>
      <c r="S439" s="9" t="str">
        <f>IFERROR(Inv_SY!M440/Inv_SY!$Q440-1,"")</f>
        <v/>
      </c>
      <c r="T439" s="9" t="str">
        <f>IFERROR(Inv_SY!N440/Inv_SY!$Q440-1,"")</f>
        <v/>
      </c>
      <c r="U439" s="52" t="str">
        <f>IFERROR(Inv_SY!O440/Inv_SY!$Q440-1,"")</f>
        <v/>
      </c>
    </row>
    <row r="440" spans="1:21">
      <c r="A440" s="105" t="s">
        <v>210</v>
      </c>
      <c r="B440" s="102">
        <v>4</v>
      </c>
      <c r="C440" s="66">
        <v>2023</v>
      </c>
      <c r="D440" s="102" t="s">
        <v>209</v>
      </c>
      <c r="E440" s="102" t="s">
        <v>209</v>
      </c>
      <c r="F440" s="103">
        <v>45078</v>
      </c>
      <c r="G440" s="102">
        <v>30</v>
      </c>
      <c r="H440" s="107">
        <v>45090</v>
      </c>
      <c r="I440" s="157">
        <f>_xlfn.XLOOKUP(Table5[[#This Row],[Month Year]],'Modelling New'!D:D,'Modelling New'!N:N)</f>
        <v>10.507</v>
      </c>
      <c r="J440" s="9" t="str">
        <f>IFERROR(Inv_SY!J441/Inv_SY!$P441-1,"")</f>
        <v/>
      </c>
      <c r="K440" s="9" t="str">
        <f>IFERROR(Inv_SY!K441/Inv_SY!$P441-1,"")</f>
        <v/>
      </c>
      <c r="L440" s="9" t="str">
        <f>IFERROR(Inv_SY!L441/Inv_SY!$P441-1,"")</f>
        <v/>
      </c>
      <c r="M440" s="9" t="str">
        <f>IFERROR(Inv_SY!M441/Inv_SY!$P441-1,"")</f>
        <v/>
      </c>
      <c r="N440" s="9" t="str">
        <f>IFERROR(Inv_SY!N441/Inv_SY!$P441-1,"")</f>
        <v/>
      </c>
      <c r="O440" s="9" t="str">
        <f>IFERROR(Inv_SY!O441/Inv_SY!$P441-1,"")</f>
        <v/>
      </c>
      <c r="P440" s="9" t="str">
        <f>IFERROR(Inv_SY!J441/Inv_SY!$Q441-1,"")</f>
        <v/>
      </c>
      <c r="Q440" s="9" t="str">
        <f>IFERROR(Inv_SY!K441/Inv_SY!$Q441-1,"")</f>
        <v/>
      </c>
      <c r="R440" s="9" t="str">
        <f>IFERROR(Inv_SY!L441/Inv_SY!$Q441-1,"")</f>
        <v/>
      </c>
      <c r="S440" s="9" t="str">
        <f>IFERROR(Inv_SY!M441/Inv_SY!$Q441-1,"")</f>
        <v/>
      </c>
      <c r="T440" s="9" t="str">
        <f>IFERROR(Inv_SY!N441/Inv_SY!$Q441-1,"")</f>
        <v/>
      </c>
      <c r="U440" s="52" t="str">
        <f>IFERROR(Inv_SY!O441/Inv_SY!$Q441-1,"")</f>
        <v/>
      </c>
    </row>
    <row r="441" spans="1:21">
      <c r="A441" s="105" t="s">
        <v>210</v>
      </c>
      <c r="B441" s="102">
        <v>4</v>
      </c>
      <c r="C441" s="66">
        <v>2023</v>
      </c>
      <c r="D441" s="102" t="s">
        <v>209</v>
      </c>
      <c r="E441" s="102" t="s">
        <v>209</v>
      </c>
      <c r="F441" s="103">
        <v>45078</v>
      </c>
      <c r="G441" s="102">
        <v>30</v>
      </c>
      <c r="H441" s="107">
        <v>45091</v>
      </c>
      <c r="I441" s="157">
        <f>_xlfn.XLOOKUP(Table5[[#This Row],[Month Year]],'Modelling New'!D:D,'Modelling New'!N:N)</f>
        <v>10.507</v>
      </c>
      <c r="J441" s="9" t="str">
        <f>IFERROR(Inv_SY!J442/Inv_SY!$P442-1,"")</f>
        <v/>
      </c>
      <c r="K441" s="9" t="str">
        <f>IFERROR(Inv_SY!K442/Inv_SY!$P442-1,"")</f>
        <v/>
      </c>
      <c r="L441" s="9" t="str">
        <f>IFERROR(Inv_SY!L442/Inv_SY!$P442-1,"")</f>
        <v/>
      </c>
      <c r="M441" s="9" t="str">
        <f>IFERROR(Inv_SY!M442/Inv_SY!$P442-1,"")</f>
        <v/>
      </c>
      <c r="N441" s="9" t="str">
        <f>IFERROR(Inv_SY!N442/Inv_SY!$P442-1,"")</f>
        <v/>
      </c>
      <c r="O441" s="9" t="str">
        <f>IFERROR(Inv_SY!O442/Inv_SY!$P442-1,"")</f>
        <v/>
      </c>
      <c r="P441" s="9" t="str">
        <f>IFERROR(Inv_SY!J442/Inv_SY!$Q442-1,"")</f>
        <v/>
      </c>
      <c r="Q441" s="9" t="str">
        <f>IFERROR(Inv_SY!K442/Inv_SY!$Q442-1,"")</f>
        <v/>
      </c>
      <c r="R441" s="9" t="str">
        <f>IFERROR(Inv_SY!L442/Inv_SY!$Q442-1,"")</f>
        <v/>
      </c>
      <c r="S441" s="9" t="str">
        <f>IFERROR(Inv_SY!M442/Inv_SY!$Q442-1,"")</f>
        <v/>
      </c>
      <c r="T441" s="9" t="str">
        <f>IFERROR(Inv_SY!N442/Inv_SY!$Q442-1,"")</f>
        <v/>
      </c>
      <c r="U441" s="52" t="str">
        <f>IFERROR(Inv_SY!O442/Inv_SY!$Q442-1,"")</f>
        <v/>
      </c>
    </row>
    <row r="442" spans="1:21">
      <c r="A442" s="105" t="s">
        <v>210</v>
      </c>
      <c r="B442" s="102">
        <v>4</v>
      </c>
      <c r="C442" s="66">
        <v>2023</v>
      </c>
      <c r="D442" s="102" t="s">
        <v>209</v>
      </c>
      <c r="E442" s="102" t="s">
        <v>209</v>
      </c>
      <c r="F442" s="103">
        <v>45078</v>
      </c>
      <c r="G442" s="102">
        <v>30</v>
      </c>
      <c r="H442" s="107">
        <v>45092</v>
      </c>
      <c r="I442" s="157">
        <f>_xlfn.XLOOKUP(Table5[[#This Row],[Month Year]],'Modelling New'!D:D,'Modelling New'!N:N)</f>
        <v>10.507</v>
      </c>
      <c r="J442" s="9" t="str">
        <f>IFERROR(Inv_SY!J443/Inv_SY!$P443-1,"")</f>
        <v/>
      </c>
      <c r="K442" s="9" t="str">
        <f>IFERROR(Inv_SY!K443/Inv_SY!$P443-1,"")</f>
        <v/>
      </c>
      <c r="L442" s="9" t="str">
        <f>IFERROR(Inv_SY!L443/Inv_SY!$P443-1,"")</f>
        <v/>
      </c>
      <c r="M442" s="9" t="str">
        <f>IFERROR(Inv_SY!M443/Inv_SY!$P443-1,"")</f>
        <v/>
      </c>
      <c r="N442" s="9" t="str">
        <f>IFERROR(Inv_SY!N443/Inv_SY!$P443-1,"")</f>
        <v/>
      </c>
      <c r="O442" s="9" t="str">
        <f>IFERROR(Inv_SY!O443/Inv_SY!$P443-1,"")</f>
        <v/>
      </c>
      <c r="P442" s="9" t="str">
        <f>IFERROR(Inv_SY!J443/Inv_SY!$Q443-1,"")</f>
        <v/>
      </c>
      <c r="Q442" s="9" t="str">
        <f>IFERROR(Inv_SY!K443/Inv_SY!$Q443-1,"")</f>
        <v/>
      </c>
      <c r="R442" s="9" t="str">
        <f>IFERROR(Inv_SY!L443/Inv_SY!$Q443-1,"")</f>
        <v/>
      </c>
      <c r="S442" s="9" t="str">
        <f>IFERROR(Inv_SY!M443/Inv_SY!$Q443-1,"")</f>
        <v/>
      </c>
      <c r="T442" s="9" t="str">
        <f>IFERROR(Inv_SY!N443/Inv_SY!$Q443-1,"")</f>
        <v/>
      </c>
      <c r="U442" s="52" t="str">
        <f>IFERROR(Inv_SY!O443/Inv_SY!$Q443-1,"")</f>
        <v/>
      </c>
    </row>
    <row r="443" spans="1:21">
      <c r="A443" s="105" t="s">
        <v>210</v>
      </c>
      <c r="B443" s="102">
        <v>4</v>
      </c>
      <c r="C443" s="66">
        <v>2023</v>
      </c>
      <c r="D443" s="102" t="s">
        <v>209</v>
      </c>
      <c r="E443" s="102" t="s">
        <v>209</v>
      </c>
      <c r="F443" s="103">
        <v>45078</v>
      </c>
      <c r="G443" s="102">
        <v>30</v>
      </c>
      <c r="H443" s="107">
        <v>45093</v>
      </c>
      <c r="I443" s="157">
        <f>_xlfn.XLOOKUP(Table5[[#This Row],[Month Year]],'Modelling New'!D:D,'Modelling New'!N:N)</f>
        <v>10.507</v>
      </c>
      <c r="J443" s="9" t="str">
        <f>IFERROR(Inv_SY!J444/Inv_SY!$P444-1,"")</f>
        <v/>
      </c>
      <c r="K443" s="9" t="str">
        <f>IFERROR(Inv_SY!K444/Inv_SY!$P444-1,"")</f>
        <v/>
      </c>
      <c r="L443" s="9" t="str">
        <f>IFERROR(Inv_SY!L444/Inv_SY!$P444-1,"")</f>
        <v/>
      </c>
      <c r="M443" s="9" t="str">
        <f>IFERROR(Inv_SY!M444/Inv_SY!$P444-1,"")</f>
        <v/>
      </c>
      <c r="N443" s="9" t="str">
        <f>IFERROR(Inv_SY!N444/Inv_SY!$P444-1,"")</f>
        <v/>
      </c>
      <c r="O443" s="9" t="str">
        <f>IFERROR(Inv_SY!O444/Inv_SY!$P444-1,"")</f>
        <v/>
      </c>
      <c r="P443" s="9" t="str">
        <f>IFERROR(Inv_SY!J444/Inv_SY!$Q444-1,"")</f>
        <v/>
      </c>
      <c r="Q443" s="9" t="str">
        <f>IFERROR(Inv_SY!K444/Inv_SY!$Q444-1,"")</f>
        <v/>
      </c>
      <c r="R443" s="9" t="str">
        <f>IFERROR(Inv_SY!L444/Inv_SY!$Q444-1,"")</f>
        <v/>
      </c>
      <c r="S443" s="9" t="str">
        <f>IFERROR(Inv_SY!M444/Inv_SY!$Q444-1,"")</f>
        <v/>
      </c>
      <c r="T443" s="9" t="str">
        <f>IFERROR(Inv_SY!N444/Inv_SY!$Q444-1,"")</f>
        <v/>
      </c>
      <c r="U443" s="52" t="str">
        <f>IFERROR(Inv_SY!O444/Inv_SY!$Q444-1,"")</f>
        <v/>
      </c>
    </row>
    <row r="444" spans="1:21">
      <c r="A444" s="105" t="s">
        <v>210</v>
      </c>
      <c r="B444" s="102">
        <v>4</v>
      </c>
      <c r="C444" s="66">
        <v>2023</v>
      </c>
      <c r="D444" s="102" t="s">
        <v>209</v>
      </c>
      <c r="E444" s="102" t="s">
        <v>209</v>
      </c>
      <c r="F444" s="103">
        <v>45078</v>
      </c>
      <c r="G444" s="102">
        <v>30</v>
      </c>
      <c r="H444" s="107">
        <v>45094</v>
      </c>
      <c r="I444" s="157">
        <f>_xlfn.XLOOKUP(Table5[[#This Row],[Month Year]],'Modelling New'!D:D,'Modelling New'!N:N)</f>
        <v>10.507</v>
      </c>
      <c r="J444" s="9" t="str">
        <f>IFERROR(Inv_SY!J445/Inv_SY!$P445-1,"")</f>
        <v/>
      </c>
      <c r="K444" s="9" t="str">
        <f>IFERROR(Inv_SY!K445/Inv_SY!$P445-1,"")</f>
        <v/>
      </c>
      <c r="L444" s="9" t="str">
        <f>IFERROR(Inv_SY!L445/Inv_SY!$P445-1,"")</f>
        <v/>
      </c>
      <c r="M444" s="9" t="str">
        <f>IFERROR(Inv_SY!M445/Inv_SY!$P445-1,"")</f>
        <v/>
      </c>
      <c r="N444" s="9" t="str">
        <f>IFERROR(Inv_SY!N445/Inv_SY!$P445-1,"")</f>
        <v/>
      </c>
      <c r="O444" s="9" t="str">
        <f>IFERROR(Inv_SY!O445/Inv_SY!$P445-1,"")</f>
        <v/>
      </c>
      <c r="P444" s="9" t="str">
        <f>IFERROR(Inv_SY!J445/Inv_SY!$Q445-1,"")</f>
        <v/>
      </c>
      <c r="Q444" s="9" t="str">
        <f>IFERROR(Inv_SY!K445/Inv_SY!$Q445-1,"")</f>
        <v/>
      </c>
      <c r="R444" s="9" t="str">
        <f>IFERROR(Inv_SY!L445/Inv_SY!$Q445-1,"")</f>
        <v/>
      </c>
      <c r="S444" s="9" t="str">
        <f>IFERROR(Inv_SY!M445/Inv_SY!$Q445-1,"")</f>
        <v/>
      </c>
      <c r="T444" s="9" t="str">
        <f>IFERROR(Inv_SY!N445/Inv_SY!$Q445-1,"")</f>
        <v/>
      </c>
      <c r="U444" s="52" t="str">
        <f>IFERROR(Inv_SY!O445/Inv_SY!$Q445-1,"")</f>
        <v/>
      </c>
    </row>
    <row r="445" spans="1:21">
      <c r="A445" s="105" t="s">
        <v>210</v>
      </c>
      <c r="B445" s="102">
        <v>4</v>
      </c>
      <c r="C445" s="66">
        <v>2023</v>
      </c>
      <c r="D445" s="102" t="s">
        <v>209</v>
      </c>
      <c r="E445" s="102" t="s">
        <v>209</v>
      </c>
      <c r="F445" s="103">
        <v>45078</v>
      </c>
      <c r="G445" s="102">
        <v>30</v>
      </c>
      <c r="H445" s="107">
        <v>45095</v>
      </c>
      <c r="I445" s="157">
        <f>_xlfn.XLOOKUP(Table5[[#This Row],[Month Year]],'Modelling New'!D:D,'Modelling New'!N:N)</f>
        <v>10.507</v>
      </c>
      <c r="J445" s="9" t="str">
        <f>IFERROR(Inv_SY!J446/Inv_SY!$P446-1,"")</f>
        <v/>
      </c>
      <c r="K445" s="9" t="str">
        <f>IFERROR(Inv_SY!K446/Inv_SY!$P446-1,"")</f>
        <v/>
      </c>
      <c r="L445" s="9" t="str">
        <f>IFERROR(Inv_SY!L446/Inv_SY!$P446-1,"")</f>
        <v/>
      </c>
      <c r="M445" s="9" t="str">
        <f>IFERROR(Inv_SY!M446/Inv_SY!$P446-1,"")</f>
        <v/>
      </c>
      <c r="N445" s="9" t="str">
        <f>IFERROR(Inv_SY!N446/Inv_SY!$P446-1,"")</f>
        <v/>
      </c>
      <c r="O445" s="9" t="str">
        <f>IFERROR(Inv_SY!O446/Inv_SY!$P446-1,"")</f>
        <v/>
      </c>
      <c r="P445" s="9" t="str">
        <f>IFERROR(Inv_SY!J446/Inv_SY!$Q446-1,"")</f>
        <v/>
      </c>
      <c r="Q445" s="9" t="str">
        <f>IFERROR(Inv_SY!K446/Inv_SY!$Q446-1,"")</f>
        <v/>
      </c>
      <c r="R445" s="9" t="str">
        <f>IFERROR(Inv_SY!L446/Inv_SY!$Q446-1,"")</f>
        <v/>
      </c>
      <c r="S445" s="9" t="str">
        <f>IFERROR(Inv_SY!M446/Inv_SY!$Q446-1,"")</f>
        <v/>
      </c>
      <c r="T445" s="9" t="str">
        <f>IFERROR(Inv_SY!N446/Inv_SY!$Q446-1,"")</f>
        <v/>
      </c>
      <c r="U445" s="52" t="str">
        <f>IFERROR(Inv_SY!O446/Inv_SY!$Q446-1,"")</f>
        <v/>
      </c>
    </row>
    <row r="446" spans="1:21">
      <c r="A446" s="105" t="s">
        <v>210</v>
      </c>
      <c r="B446" s="102">
        <v>4</v>
      </c>
      <c r="C446" s="66">
        <v>2023</v>
      </c>
      <c r="D446" s="102" t="s">
        <v>209</v>
      </c>
      <c r="E446" s="102" t="s">
        <v>209</v>
      </c>
      <c r="F446" s="103">
        <v>45078</v>
      </c>
      <c r="G446" s="102">
        <v>30</v>
      </c>
      <c r="H446" s="107">
        <v>45096</v>
      </c>
      <c r="I446" s="157">
        <f>_xlfn.XLOOKUP(Table5[[#This Row],[Month Year]],'Modelling New'!D:D,'Modelling New'!N:N)</f>
        <v>10.507</v>
      </c>
      <c r="J446" s="9" t="str">
        <f>IFERROR(Inv_SY!J447/Inv_SY!$P447-1,"")</f>
        <v/>
      </c>
      <c r="K446" s="9" t="str">
        <f>IFERROR(Inv_SY!K447/Inv_SY!$P447-1,"")</f>
        <v/>
      </c>
      <c r="L446" s="9" t="str">
        <f>IFERROR(Inv_SY!L447/Inv_SY!$P447-1,"")</f>
        <v/>
      </c>
      <c r="M446" s="9" t="str">
        <f>IFERROR(Inv_SY!M447/Inv_SY!$P447-1,"")</f>
        <v/>
      </c>
      <c r="N446" s="9" t="str">
        <f>IFERROR(Inv_SY!N447/Inv_SY!$P447-1,"")</f>
        <v/>
      </c>
      <c r="O446" s="9" t="str">
        <f>IFERROR(Inv_SY!O447/Inv_SY!$P447-1,"")</f>
        <v/>
      </c>
      <c r="P446" s="9" t="str">
        <f>IFERROR(Inv_SY!J447/Inv_SY!$Q447-1,"")</f>
        <v/>
      </c>
      <c r="Q446" s="9" t="str">
        <f>IFERROR(Inv_SY!K447/Inv_SY!$Q447-1,"")</f>
        <v/>
      </c>
      <c r="R446" s="9" t="str">
        <f>IFERROR(Inv_SY!L447/Inv_SY!$Q447-1,"")</f>
        <v/>
      </c>
      <c r="S446" s="9" t="str">
        <f>IFERROR(Inv_SY!M447/Inv_SY!$Q447-1,"")</f>
        <v/>
      </c>
      <c r="T446" s="9" t="str">
        <f>IFERROR(Inv_SY!N447/Inv_SY!$Q447-1,"")</f>
        <v/>
      </c>
      <c r="U446" s="52" t="str">
        <f>IFERROR(Inv_SY!O447/Inv_SY!$Q447-1,"")</f>
        <v/>
      </c>
    </row>
    <row r="447" spans="1:21">
      <c r="A447" s="105" t="s">
        <v>210</v>
      </c>
      <c r="B447" s="102">
        <v>4</v>
      </c>
      <c r="C447" s="66">
        <v>2023</v>
      </c>
      <c r="D447" s="102" t="s">
        <v>209</v>
      </c>
      <c r="E447" s="102" t="s">
        <v>209</v>
      </c>
      <c r="F447" s="103">
        <v>45078</v>
      </c>
      <c r="G447" s="102">
        <v>30</v>
      </c>
      <c r="H447" s="107">
        <v>45097</v>
      </c>
      <c r="I447" s="157">
        <f>_xlfn.XLOOKUP(Table5[[#This Row],[Month Year]],'Modelling New'!D:D,'Modelling New'!N:N)</f>
        <v>10.507</v>
      </c>
      <c r="J447" s="9" t="str">
        <f>IFERROR(Inv_SY!J448/Inv_SY!$P448-1,"")</f>
        <v/>
      </c>
      <c r="K447" s="9" t="str">
        <f>IFERROR(Inv_SY!K448/Inv_SY!$P448-1,"")</f>
        <v/>
      </c>
      <c r="L447" s="9" t="str">
        <f>IFERROR(Inv_SY!L448/Inv_SY!$P448-1,"")</f>
        <v/>
      </c>
      <c r="M447" s="9" t="str">
        <f>IFERROR(Inv_SY!M448/Inv_SY!$P448-1,"")</f>
        <v/>
      </c>
      <c r="N447" s="9" t="str">
        <f>IFERROR(Inv_SY!N448/Inv_SY!$P448-1,"")</f>
        <v/>
      </c>
      <c r="O447" s="9" t="str">
        <f>IFERROR(Inv_SY!O448/Inv_SY!$P448-1,"")</f>
        <v/>
      </c>
      <c r="P447" s="9" t="str">
        <f>IFERROR(Inv_SY!J448/Inv_SY!$Q448-1,"")</f>
        <v/>
      </c>
      <c r="Q447" s="9" t="str">
        <f>IFERROR(Inv_SY!K448/Inv_SY!$Q448-1,"")</f>
        <v/>
      </c>
      <c r="R447" s="9" t="str">
        <f>IFERROR(Inv_SY!L448/Inv_SY!$Q448-1,"")</f>
        <v/>
      </c>
      <c r="S447" s="9" t="str">
        <f>IFERROR(Inv_SY!M448/Inv_SY!$Q448-1,"")</f>
        <v/>
      </c>
      <c r="T447" s="9" t="str">
        <f>IFERROR(Inv_SY!N448/Inv_SY!$Q448-1,"")</f>
        <v/>
      </c>
      <c r="U447" s="52" t="str">
        <f>IFERROR(Inv_SY!O448/Inv_SY!$Q448-1,"")</f>
        <v/>
      </c>
    </row>
    <row r="448" spans="1:21">
      <c r="A448" s="105" t="s">
        <v>210</v>
      </c>
      <c r="B448" s="102">
        <v>4</v>
      </c>
      <c r="C448" s="66">
        <v>2023</v>
      </c>
      <c r="D448" s="102" t="s">
        <v>209</v>
      </c>
      <c r="E448" s="102" t="s">
        <v>209</v>
      </c>
      <c r="F448" s="103">
        <v>45078</v>
      </c>
      <c r="G448" s="102">
        <v>30</v>
      </c>
      <c r="H448" s="107">
        <v>45098</v>
      </c>
      <c r="I448" s="157">
        <f>_xlfn.XLOOKUP(Table5[[#This Row],[Month Year]],'Modelling New'!D:D,'Modelling New'!N:N)</f>
        <v>10.507</v>
      </c>
      <c r="J448" s="9" t="str">
        <f>IFERROR(Inv_SY!J449/Inv_SY!$P449-1,"")</f>
        <v/>
      </c>
      <c r="K448" s="9" t="str">
        <f>IFERROR(Inv_SY!K449/Inv_SY!$P449-1,"")</f>
        <v/>
      </c>
      <c r="L448" s="9" t="str">
        <f>IFERROR(Inv_SY!L449/Inv_SY!$P449-1,"")</f>
        <v/>
      </c>
      <c r="M448" s="9" t="str">
        <f>IFERROR(Inv_SY!M449/Inv_SY!$P449-1,"")</f>
        <v/>
      </c>
      <c r="N448" s="9" t="str">
        <f>IFERROR(Inv_SY!N449/Inv_SY!$P449-1,"")</f>
        <v/>
      </c>
      <c r="O448" s="9" t="str">
        <f>IFERROR(Inv_SY!O449/Inv_SY!$P449-1,"")</f>
        <v/>
      </c>
      <c r="P448" s="9" t="str">
        <f>IFERROR(Inv_SY!J449/Inv_SY!$Q449-1,"")</f>
        <v/>
      </c>
      <c r="Q448" s="9" t="str">
        <f>IFERROR(Inv_SY!K449/Inv_SY!$Q449-1,"")</f>
        <v/>
      </c>
      <c r="R448" s="9" t="str">
        <f>IFERROR(Inv_SY!L449/Inv_SY!$Q449-1,"")</f>
        <v/>
      </c>
      <c r="S448" s="9" t="str">
        <f>IFERROR(Inv_SY!M449/Inv_SY!$Q449-1,"")</f>
        <v/>
      </c>
      <c r="T448" s="9" t="str">
        <f>IFERROR(Inv_SY!N449/Inv_SY!$Q449-1,"")</f>
        <v/>
      </c>
      <c r="U448" s="52" t="str">
        <f>IFERROR(Inv_SY!O449/Inv_SY!$Q449-1,"")</f>
        <v/>
      </c>
    </row>
    <row r="449" spans="1:21">
      <c r="A449" s="105" t="s">
        <v>210</v>
      </c>
      <c r="B449" s="102">
        <v>4</v>
      </c>
      <c r="C449" s="66">
        <v>2023</v>
      </c>
      <c r="D449" s="102" t="s">
        <v>209</v>
      </c>
      <c r="E449" s="102" t="s">
        <v>209</v>
      </c>
      <c r="F449" s="103">
        <v>45078</v>
      </c>
      <c r="G449" s="102">
        <v>30</v>
      </c>
      <c r="H449" s="107">
        <v>45099</v>
      </c>
      <c r="I449" s="157">
        <f>_xlfn.XLOOKUP(Table5[[#This Row],[Month Year]],'Modelling New'!D:D,'Modelling New'!N:N)</f>
        <v>10.507</v>
      </c>
      <c r="J449" s="9" t="str">
        <f>IFERROR(Inv_SY!J450/Inv_SY!$P450-1,"")</f>
        <v/>
      </c>
      <c r="K449" s="9" t="str">
        <f>IFERROR(Inv_SY!K450/Inv_SY!$P450-1,"")</f>
        <v/>
      </c>
      <c r="L449" s="9" t="str">
        <f>IFERROR(Inv_SY!L450/Inv_SY!$P450-1,"")</f>
        <v/>
      </c>
      <c r="M449" s="9" t="str">
        <f>IFERROR(Inv_SY!M450/Inv_SY!$P450-1,"")</f>
        <v/>
      </c>
      <c r="N449" s="9" t="str">
        <f>IFERROR(Inv_SY!N450/Inv_SY!$P450-1,"")</f>
        <v/>
      </c>
      <c r="O449" s="9" t="str">
        <f>IFERROR(Inv_SY!O450/Inv_SY!$P450-1,"")</f>
        <v/>
      </c>
      <c r="P449" s="9" t="str">
        <f>IFERROR(Inv_SY!J450/Inv_SY!$Q450-1,"")</f>
        <v/>
      </c>
      <c r="Q449" s="9" t="str">
        <f>IFERROR(Inv_SY!K450/Inv_SY!$Q450-1,"")</f>
        <v/>
      </c>
      <c r="R449" s="9" t="str">
        <f>IFERROR(Inv_SY!L450/Inv_SY!$Q450-1,"")</f>
        <v/>
      </c>
      <c r="S449" s="9" t="str">
        <f>IFERROR(Inv_SY!M450/Inv_SY!$Q450-1,"")</f>
        <v/>
      </c>
      <c r="T449" s="9" t="str">
        <f>IFERROR(Inv_SY!N450/Inv_SY!$Q450-1,"")</f>
        <v/>
      </c>
      <c r="U449" s="52" t="str">
        <f>IFERROR(Inv_SY!O450/Inv_SY!$Q450-1,"")</f>
        <v/>
      </c>
    </row>
    <row r="450" spans="1:21">
      <c r="A450" s="105" t="s">
        <v>210</v>
      </c>
      <c r="B450" s="102">
        <v>4</v>
      </c>
      <c r="C450" s="66">
        <v>2023</v>
      </c>
      <c r="D450" s="102" t="s">
        <v>209</v>
      </c>
      <c r="E450" s="102" t="s">
        <v>209</v>
      </c>
      <c r="F450" s="103">
        <v>45078</v>
      </c>
      <c r="G450" s="102">
        <v>30</v>
      </c>
      <c r="H450" s="107">
        <v>45100</v>
      </c>
      <c r="I450" s="157">
        <f>_xlfn.XLOOKUP(Table5[[#This Row],[Month Year]],'Modelling New'!D:D,'Modelling New'!N:N)</f>
        <v>10.507</v>
      </c>
      <c r="J450" s="9" t="str">
        <f>IFERROR(Inv_SY!J451/Inv_SY!$P451-1,"")</f>
        <v/>
      </c>
      <c r="K450" s="9" t="str">
        <f>IFERROR(Inv_SY!K451/Inv_SY!$P451-1,"")</f>
        <v/>
      </c>
      <c r="L450" s="9" t="str">
        <f>IFERROR(Inv_SY!L451/Inv_SY!$P451-1,"")</f>
        <v/>
      </c>
      <c r="M450" s="9" t="str">
        <f>IFERROR(Inv_SY!M451/Inv_SY!$P451-1,"")</f>
        <v/>
      </c>
      <c r="N450" s="9" t="str">
        <f>IFERROR(Inv_SY!N451/Inv_SY!$P451-1,"")</f>
        <v/>
      </c>
      <c r="O450" s="9" t="str">
        <f>IFERROR(Inv_SY!O451/Inv_SY!$P451-1,"")</f>
        <v/>
      </c>
      <c r="P450" s="9" t="str">
        <f>IFERROR(Inv_SY!J451/Inv_SY!$Q451-1,"")</f>
        <v/>
      </c>
      <c r="Q450" s="9" t="str">
        <f>IFERROR(Inv_SY!K451/Inv_SY!$Q451-1,"")</f>
        <v/>
      </c>
      <c r="R450" s="9" t="str">
        <f>IFERROR(Inv_SY!L451/Inv_SY!$Q451-1,"")</f>
        <v/>
      </c>
      <c r="S450" s="9" t="str">
        <f>IFERROR(Inv_SY!M451/Inv_SY!$Q451-1,"")</f>
        <v/>
      </c>
      <c r="T450" s="9" t="str">
        <f>IFERROR(Inv_SY!N451/Inv_SY!$Q451-1,"")</f>
        <v/>
      </c>
      <c r="U450" s="52" t="str">
        <f>IFERROR(Inv_SY!O451/Inv_SY!$Q451-1,"")</f>
        <v/>
      </c>
    </row>
    <row r="451" spans="1:21">
      <c r="A451" s="105" t="s">
        <v>210</v>
      </c>
      <c r="B451" s="102">
        <v>4</v>
      </c>
      <c r="C451" s="66">
        <v>2023</v>
      </c>
      <c r="D451" s="102" t="s">
        <v>209</v>
      </c>
      <c r="E451" s="102" t="s">
        <v>209</v>
      </c>
      <c r="F451" s="103">
        <v>45078</v>
      </c>
      <c r="G451" s="102">
        <v>30</v>
      </c>
      <c r="H451" s="107">
        <v>45101</v>
      </c>
      <c r="I451" s="157">
        <f>_xlfn.XLOOKUP(Table5[[#This Row],[Month Year]],'Modelling New'!D:D,'Modelling New'!N:N)</f>
        <v>10.507</v>
      </c>
      <c r="J451" s="9" t="str">
        <f>IFERROR(Inv_SY!J452/Inv_SY!$P452-1,"")</f>
        <v/>
      </c>
      <c r="K451" s="9" t="str">
        <f>IFERROR(Inv_SY!K452/Inv_SY!$P452-1,"")</f>
        <v/>
      </c>
      <c r="L451" s="9" t="str">
        <f>IFERROR(Inv_SY!L452/Inv_SY!$P452-1,"")</f>
        <v/>
      </c>
      <c r="M451" s="9" t="str">
        <f>IFERROR(Inv_SY!M452/Inv_SY!$P452-1,"")</f>
        <v/>
      </c>
      <c r="N451" s="9" t="str">
        <f>IFERROR(Inv_SY!N452/Inv_SY!$P452-1,"")</f>
        <v/>
      </c>
      <c r="O451" s="9" t="str">
        <f>IFERROR(Inv_SY!O452/Inv_SY!$P452-1,"")</f>
        <v/>
      </c>
      <c r="P451" s="9" t="str">
        <f>IFERROR(Inv_SY!J452/Inv_SY!$Q452-1,"")</f>
        <v/>
      </c>
      <c r="Q451" s="9" t="str">
        <f>IFERROR(Inv_SY!K452/Inv_SY!$Q452-1,"")</f>
        <v/>
      </c>
      <c r="R451" s="9" t="str">
        <f>IFERROR(Inv_SY!L452/Inv_SY!$Q452-1,"")</f>
        <v/>
      </c>
      <c r="S451" s="9" t="str">
        <f>IFERROR(Inv_SY!M452/Inv_SY!$Q452-1,"")</f>
        <v/>
      </c>
      <c r="T451" s="9" t="str">
        <f>IFERROR(Inv_SY!N452/Inv_SY!$Q452-1,"")</f>
        <v/>
      </c>
      <c r="U451" s="52" t="str">
        <f>IFERROR(Inv_SY!O452/Inv_SY!$Q452-1,"")</f>
        <v/>
      </c>
    </row>
    <row r="452" spans="1:21">
      <c r="A452" s="105" t="s">
        <v>210</v>
      </c>
      <c r="B452" s="102">
        <v>4</v>
      </c>
      <c r="C452" s="66">
        <v>2023</v>
      </c>
      <c r="D452" s="102" t="s">
        <v>209</v>
      </c>
      <c r="E452" s="102" t="s">
        <v>209</v>
      </c>
      <c r="F452" s="103">
        <v>45078</v>
      </c>
      <c r="G452" s="102">
        <v>30</v>
      </c>
      <c r="H452" s="107">
        <v>45102</v>
      </c>
      <c r="I452" s="157">
        <f>_xlfn.XLOOKUP(Table5[[#This Row],[Month Year]],'Modelling New'!D:D,'Modelling New'!N:N)</f>
        <v>10.507</v>
      </c>
      <c r="J452" s="9" t="str">
        <f>IFERROR(Inv_SY!J453/Inv_SY!$P453-1,"")</f>
        <v/>
      </c>
      <c r="K452" s="9" t="str">
        <f>IFERROR(Inv_SY!K453/Inv_SY!$P453-1,"")</f>
        <v/>
      </c>
      <c r="L452" s="9" t="str">
        <f>IFERROR(Inv_SY!L453/Inv_SY!$P453-1,"")</f>
        <v/>
      </c>
      <c r="M452" s="9" t="str">
        <f>IFERROR(Inv_SY!M453/Inv_SY!$P453-1,"")</f>
        <v/>
      </c>
      <c r="N452" s="9" t="str">
        <f>IFERROR(Inv_SY!N453/Inv_SY!$P453-1,"")</f>
        <v/>
      </c>
      <c r="O452" s="9" t="str">
        <f>IFERROR(Inv_SY!O453/Inv_SY!$P453-1,"")</f>
        <v/>
      </c>
      <c r="P452" s="9" t="str">
        <f>IFERROR(Inv_SY!J453/Inv_SY!$Q453-1,"")</f>
        <v/>
      </c>
      <c r="Q452" s="9" t="str">
        <f>IFERROR(Inv_SY!K453/Inv_SY!$Q453-1,"")</f>
        <v/>
      </c>
      <c r="R452" s="9" t="str">
        <f>IFERROR(Inv_SY!L453/Inv_SY!$Q453-1,"")</f>
        <v/>
      </c>
      <c r="S452" s="9" t="str">
        <f>IFERROR(Inv_SY!M453/Inv_SY!$Q453-1,"")</f>
        <v/>
      </c>
      <c r="T452" s="9" t="str">
        <f>IFERROR(Inv_SY!N453/Inv_SY!$Q453-1,"")</f>
        <v/>
      </c>
      <c r="U452" s="52" t="str">
        <f>IFERROR(Inv_SY!O453/Inv_SY!$Q453-1,"")</f>
        <v/>
      </c>
    </row>
    <row r="453" spans="1:21">
      <c r="A453" s="105" t="s">
        <v>210</v>
      </c>
      <c r="B453" s="102">
        <v>4</v>
      </c>
      <c r="C453" s="66">
        <v>2023</v>
      </c>
      <c r="D453" s="102" t="s">
        <v>209</v>
      </c>
      <c r="E453" s="102" t="s">
        <v>209</v>
      </c>
      <c r="F453" s="103">
        <v>45078</v>
      </c>
      <c r="G453" s="102">
        <v>30</v>
      </c>
      <c r="H453" s="107">
        <v>45103</v>
      </c>
      <c r="I453" s="157">
        <f>_xlfn.XLOOKUP(Table5[[#This Row],[Month Year]],'Modelling New'!D:D,'Modelling New'!N:N)</f>
        <v>10.507</v>
      </c>
      <c r="J453" s="9" t="str">
        <f>IFERROR(Inv_SY!J454/Inv_SY!$P454-1,"")</f>
        <v/>
      </c>
      <c r="K453" s="9" t="str">
        <f>IFERROR(Inv_SY!K454/Inv_SY!$P454-1,"")</f>
        <v/>
      </c>
      <c r="L453" s="9" t="str">
        <f>IFERROR(Inv_SY!L454/Inv_SY!$P454-1,"")</f>
        <v/>
      </c>
      <c r="M453" s="9" t="str">
        <f>IFERROR(Inv_SY!M454/Inv_SY!$P454-1,"")</f>
        <v/>
      </c>
      <c r="N453" s="9" t="str">
        <f>IFERROR(Inv_SY!N454/Inv_SY!$P454-1,"")</f>
        <v/>
      </c>
      <c r="O453" s="9" t="str">
        <f>IFERROR(Inv_SY!O454/Inv_SY!$P454-1,"")</f>
        <v/>
      </c>
      <c r="P453" s="9" t="str">
        <f>IFERROR(Inv_SY!J454/Inv_SY!$Q454-1,"")</f>
        <v/>
      </c>
      <c r="Q453" s="9" t="str">
        <f>IFERROR(Inv_SY!K454/Inv_SY!$Q454-1,"")</f>
        <v/>
      </c>
      <c r="R453" s="9" t="str">
        <f>IFERROR(Inv_SY!L454/Inv_SY!$Q454-1,"")</f>
        <v/>
      </c>
      <c r="S453" s="9" t="str">
        <f>IFERROR(Inv_SY!M454/Inv_SY!$Q454-1,"")</f>
        <v/>
      </c>
      <c r="T453" s="9" t="str">
        <f>IFERROR(Inv_SY!N454/Inv_SY!$Q454-1,"")</f>
        <v/>
      </c>
      <c r="U453" s="52" t="str">
        <f>IFERROR(Inv_SY!O454/Inv_SY!$Q454-1,"")</f>
        <v/>
      </c>
    </row>
    <row r="454" spans="1:21">
      <c r="A454" s="105" t="s">
        <v>210</v>
      </c>
      <c r="B454" s="102">
        <v>4</v>
      </c>
      <c r="C454" s="66">
        <v>2023</v>
      </c>
      <c r="D454" s="102" t="s">
        <v>209</v>
      </c>
      <c r="E454" s="102" t="s">
        <v>209</v>
      </c>
      <c r="F454" s="103">
        <v>45078</v>
      </c>
      <c r="G454" s="102">
        <v>30</v>
      </c>
      <c r="H454" s="107">
        <v>45104</v>
      </c>
      <c r="I454" s="157">
        <f>_xlfn.XLOOKUP(Table5[[#This Row],[Month Year]],'Modelling New'!D:D,'Modelling New'!N:N)</f>
        <v>10.507</v>
      </c>
      <c r="J454" s="9" t="str">
        <f>IFERROR(Inv_SY!J455/Inv_SY!$P455-1,"")</f>
        <v/>
      </c>
      <c r="K454" s="9" t="str">
        <f>IFERROR(Inv_SY!K455/Inv_SY!$P455-1,"")</f>
        <v/>
      </c>
      <c r="L454" s="9" t="str">
        <f>IFERROR(Inv_SY!L455/Inv_SY!$P455-1,"")</f>
        <v/>
      </c>
      <c r="M454" s="9" t="str">
        <f>IFERROR(Inv_SY!M455/Inv_SY!$P455-1,"")</f>
        <v/>
      </c>
      <c r="N454" s="9" t="str">
        <f>IFERROR(Inv_SY!N455/Inv_SY!$P455-1,"")</f>
        <v/>
      </c>
      <c r="O454" s="9" t="str">
        <f>IFERROR(Inv_SY!O455/Inv_SY!$P455-1,"")</f>
        <v/>
      </c>
      <c r="P454" s="9" t="str">
        <f>IFERROR(Inv_SY!J455/Inv_SY!$Q455-1,"")</f>
        <v/>
      </c>
      <c r="Q454" s="9" t="str">
        <f>IFERROR(Inv_SY!K455/Inv_SY!$Q455-1,"")</f>
        <v/>
      </c>
      <c r="R454" s="9" t="str">
        <f>IFERROR(Inv_SY!L455/Inv_SY!$Q455-1,"")</f>
        <v/>
      </c>
      <c r="S454" s="9" t="str">
        <f>IFERROR(Inv_SY!M455/Inv_SY!$Q455-1,"")</f>
        <v/>
      </c>
      <c r="T454" s="9" t="str">
        <f>IFERROR(Inv_SY!N455/Inv_SY!$Q455-1,"")</f>
        <v/>
      </c>
      <c r="U454" s="52" t="str">
        <f>IFERROR(Inv_SY!O455/Inv_SY!$Q455-1,"")</f>
        <v/>
      </c>
    </row>
    <row r="455" spans="1:21">
      <c r="A455" s="105" t="s">
        <v>210</v>
      </c>
      <c r="B455" s="102">
        <v>4</v>
      </c>
      <c r="C455" s="66">
        <v>2023</v>
      </c>
      <c r="D455" s="102" t="s">
        <v>209</v>
      </c>
      <c r="E455" s="102" t="s">
        <v>209</v>
      </c>
      <c r="F455" s="103">
        <v>45078</v>
      </c>
      <c r="G455" s="102">
        <v>30</v>
      </c>
      <c r="H455" s="107">
        <v>45105</v>
      </c>
      <c r="I455" s="157">
        <f>_xlfn.XLOOKUP(Table5[[#This Row],[Month Year]],'Modelling New'!D:D,'Modelling New'!N:N)</f>
        <v>10.507</v>
      </c>
      <c r="J455" s="9" t="str">
        <f>IFERROR(Inv_SY!J456/Inv_SY!$P456-1,"")</f>
        <v/>
      </c>
      <c r="K455" s="9" t="str">
        <f>IFERROR(Inv_SY!K456/Inv_SY!$P456-1,"")</f>
        <v/>
      </c>
      <c r="L455" s="9" t="str">
        <f>IFERROR(Inv_SY!L456/Inv_SY!$P456-1,"")</f>
        <v/>
      </c>
      <c r="M455" s="9" t="str">
        <f>IFERROR(Inv_SY!M456/Inv_SY!$P456-1,"")</f>
        <v/>
      </c>
      <c r="N455" s="9" t="str">
        <f>IFERROR(Inv_SY!N456/Inv_SY!$P456-1,"")</f>
        <v/>
      </c>
      <c r="O455" s="9" t="str">
        <f>IFERROR(Inv_SY!O456/Inv_SY!$P456-1,"")</f>
        <v/>
      </c>
      <c r="P455" s="9" t="str">
        <f>IFERROR(Inv_SY!J456/Inv_SY!$Q456-1,"")</f>
        <v/>
      </c>
      <c r="Q455" s="9" t="str">
        <f>IFERROR(Inv_SY!K456/Inv_SY!$Q456-1,"")</f>
        <v/>
      </c>
      <c r="R455" s="9" t="str">
        <f>IFERROR(Inv_SY!L456/Inv_SY!$Q456-1,"")</f>
        <v/>
      </c>
      <c r="S455" s="9" t="str">
        <f>IFERROR(Inv_SY!M456/Inv_SY!$Q456-1,"")</f>
        <v/>
      </c>
      <c r="T455" s="9" t="str">
        <f>IFERROR(Inv_SY!N456/Inv_SY!$Q456-1,"")</f>
        <v/>
      </c>
      <c r="U455" s="52" t="str">
        <f>IFERROR(Inv_SY!O456/Inv_SY!$Q456-1,"")</f>
        <v/>
      </c>
    </row>
    <row r="456" spans="1:21">
      <c r="A456" s="105" t="s">
        <v>210</v>
      </c>
      <c r="B456" s="102">
        <v>4</v>
      </c>
      <c r="C456" s="66">
        <v>2023</v>
      </c>
      <c r="D456" s="102" t="s">
        <v>209</v>
      </c>
      <c r="E456" s="102" t="s">
        <v>209</v>
      </c>
      <c r="F456" s="103">
        <v>45078</v>
      </c>
      <c r="G456" s="102">
        <v>30</v>
      </c>
      <c r="H456" s="107">
        <v>45106</v>
      </c>
      <c r="I456" s="157">
        <f>_xlfn.XLOOKUP(Table5[[#This Row],[Month Year]],'Modelling New'!D:D,'Modelling New'!N:N)</f>
        <v>10.507</v>
      </c>
      <c r="J456" s="9" t="str">
        <f>IFERROR(Inv_SY!J457/Inv_SY!$P457-1,"")</f>
        <v/>
      </c>
      <c r="K456" s="9" t="str">
        <f>IFERROR(Inv_SY!K457/Inv_SY!$P457-1,"")</f>
        <v/>
      </c>
      <c r="L456" s="9" t="str">
        <f>IFERROR(Inv_SY!L457/Inv_SY!$P457-1,"")</f>
        <v/>
      </c>
      <c r="M456" s="9" t="str">
        <f>IFERROR(Inv_SY!M457/Inv_SY!$P457-1,"")</f>
        <v/>
      </c>
      <c r="N456" s="9" t="str">
        <f>IFERROR(Inv_SY!N457/Inv_SY!$P457-1,"")</f>
        <v/>
      </c>
      <c r="O456" s="9" t="str">
        <f>IFERROR(Inv_SY!O457/Inv_SY!$P457-1,"")</f>
        <v/>
      </c>
      <c r="P456" s="9" t="str">
        <f>IFERROR(Inv_SY!J457/Inv_SY!$Q457-1,"")</f>
        <v/>
      </c>
      <c r="Q456" s="9" t="str">
        <f>IFERROR(Inv_SY!K457/Inv_SY!$Q457-1,"")</f>
        <v/>
      </c>
      <c r="R456" s="9" t="str">
        <f>IFERROR(Inv_SY!L457/Inv_SY!$Q457-1,"")</f>
        <v/>
      </c>
      <c r="S456" s="9" t="str">
        <f>IFERROR(Inv_SY!M457/Inv_SY!$Q457-1,"")</f>
        <v/>
      </c>
      <c r="T456" s="9" t="str">
        <f>IFERROR(Inv_SY!N457/Inv_SY!$Q457-1,"")</f>
        <v/>
      </c>
      <c r="U456" s="52" t="str">
        <f>IFERROR(Inv_SY!O457/Inv_SY!$Q457-1,"")</f>
        <v/>
      </c>
    </row>
    <row r="457" spans="1:21">
      <c r="A457" s="105" t="s">
        <v>210</v>
      </c>
      <c r="B457" s="102">
        <v>4</v>
      </c>
      <c r="C457" s="66">
        <v>2023</v>
      </c>
      <c r="D457" s="102" t="s">
        <v>209</v>
      </c>
      <c r="E457" s="102" t="s">
        <v>209</v>
      </c>
      <c r="F457" s="103">
        <v>45078</v>
      </c>
      <c r="G457" s="102">
        <v>30</v>
      </c>
      <c r="H457" s="107">
        <v>45107</v>
      </c>
      <c r="I457" s="157">
        <f>_xlfn.XLOOKUP(Table5[[#This Row],[Month Year]],'Modelling New'!D:D,'Modelling New'!N:N)</f>
        <v>10.507</v>
      </c>
      <c r="J457" s="9" t="str">
        <f>IFERROR(Inv_SY!J458/Inv_SY!$P458-1,"")</f>
        <v/>
      </c>
      <c r="K457" s="9" t="str">
        <f>IFERROR(Inv_SY!K458/Inv_SY!$P458-1,"")</f>
        <v/>
      </c>
      <c r="L457" s="9" t="str">
        <f>IFERROR(Inv_SY!L458/Inv_SY!$P458-1,"")</f>
        <v/>
      </c>
      <c r="M457" s="9" t="str">
        <f>IFERROR(Inv_SY!M458/Inv_SY!$P458-1,"")</f>
        <v/>
      </c>
      <c r="N457" s="9" t="str">
        <f>IFERROR(Inv_SY!N458/Inv_SY!$P458-1,"")</f>
        <v/>
      </c>
      <c r="O457" s="9" t="str">
        <f>IFERROR(Inv_SY!O458/Inv_SY!$P458-1,"")</f>
        <v/>
      </c>
      <c r="P457" s="9" t="str">
        <f>IFERROR(Inv_SY!J458/Inv_SY!$Q458-1,"")</f>
        <v/>
      </c>
      <c r="Q457" s="9" t="str">
        <f>IFERROR(Inv_SY!K458/Inv_SY!$Q458-1,"")</f>
        <v/>
      </c>
      <c r="R457" s="9" t="str">
        <f>IFERROR(Inv_SY!L458/Inv_SY!$Q458-1,"")</f>
        <v/>
      </c>
      <c r="S457" s="9" t="str">
        <f>IFERROR(Inv_SY!M458/Inv_SY!$Q458-1,"")</f>
        <v/>
      </c>
      <c r="T457" s="9" t="str">
        <f>IFERROR(Inv_SY!N458/Inv_SY!$Q458-1,"")</f>
        <v/>
      </c>
      <c r="U457" s="52" t="str">
        <f>IFERROR(Inv_SY!O458/Inv_SY!$Q458-1,"")</f>
        <v/>
      </c>
    </row>
    <row r="458" spans="1:21">
      <c r="A458" s="105" t="s">
        <v>210</v>
      </c>
      <c r="B458" s="102">
        <v>4</v>
      </c>
      <c r="C458" s="66">
        <v>2023</v>
      </c>
      <c r="D458" s="102" t="s">
        <v>209</v>
      </c>
      <c r="E458" s="102" t="s">
        <v>209</v>
      </c>
      <c r="F458" s="103">
        <v>45108</v>
      </c>
      <c r="G458" s="102">
        <v>31</v>
      </c>
      <c r="H458" s="107">
        <v>45108</v>
      </c>
      <c r="I458" s="157">
        <f>_xlfn.XLOOKUP(Table5[[#This Row],[Month Year]],'Modelling New'!D:D,'Modelling New'!N:N)</f>
        <v>10.507</v>
      </c>
      <c r="J458" s="9" t="str">
        <f>IFERROR(Inv_SY!J459/Inv_SY!$P459-1,"")</f>
        <v/>
      </c>
      <c r="K458" s="9" t="str">
        <f>IFERROR(Inv_SY!K459/Inv_SY!$P459-1,"")</f>
        <v/>
      </c>
      <c r="L458" s="9" t="str">
        <f>IFERROR(Inv_SY!L459/Inv_SY!$P459-1,"")</f>
        <v/>
      </c>
      <c r="M458" s="9" t="str">
        <f>IFERROR(Inv_SY!M459/Inv_SY!$P459-1,"")</f>
        <v/>
      </c>
      <c r="N458" s="9" t="str">
        <f>IFERROR(Inv_SY!N459/Inv_SY!$P459-1,"")</f>
        <v/>
      </c>
      <c r="O458" s="9" t="str">
        <f>IFERROR(Inv_SY!O459/Inv_SY!$P459-1,"")</f>
        <v/>
      </c>
      <c r="P458" s="9" t="str">
        <f>IFERROR(Inv_SY!J459/Inv_SY!$Q459-1,"")</f>
        <v/>
      </c>
      <c r="Q458" s="9" t="str">
        <f>IFERROR(Inv_SY!K459/Inv_SY!$Q459-1,"")</f>
        <v/>
      </c>
      <c r="R458" s="9" t="str">
        <f>IFERROR(Inv_SY!L459/Inv_SY!$Q459-1,"")</f>
        <v/>
      </c>
      <c r="S458" s="9" t="str">
        <f>IFERROR(Inv_SY!M459/Inv_SY!$Q459-1,"")</f>
        <v/>
      </c>
      <c r="T458" s="9" t="str">
        <f>IFERROR(Inv_SY!N459/Inv_SY!$Q459-1,"")</f>
        <v/>
      </c>
      <c r="U458" s="52" t="str">
        <f>IFERROR(Inv_SY!O459/Inv_SY!$Q459-1,"")</f>
        <v/>
      </c>
    </row>
    <row r="459" spans="1:21">
      <c r="A459" s="105" t="s">
        <v>210</v>
      </c>
      <c r="B459" s="102">
        <v>4</v>
      </c>
      <c r="C459" s="66">
        <v>2023</v>
      </c>
      <c r="D459" s="102" t="s">
        <v>209</v>
      </c>
      <c r="E459" s="102" t="s">
        <v>209</v>
      </c>
      <c r="F459" s="103">
        <v>45108</v>
      </c>
      <c r="G459" s="102">
        <v>31</v>
      </c>
      <c r="H459" s="107">
        <v>45109</v>
      </c>
      <c r="I459" s="157">
        <f>_xlfn.XLOOKUP(Table5[[#This Row],[Month Year]],'Modelling New'!D:D,'Modelling New'!N:N)</f>
        <v>10.507</v>
      </c>
      <c r="J459" s="9" t="str">
        <f>IFERROR(Inv_SY!J460/Inv_SY!$P460-1,"")</f>
        <v/>
      </c>
      <c r="K459" s="9" t="str">
        <f>IFERROR(Inv_SY!K460/Inv_SY!$P460-1,"")</f>
        <v/>
      </c>
      <c r="L459" s="9" t="str">
        <f>IFERROR(Inv_SY!L460/Inv_SY!$P460-1,"")</f>
        <v/>
      </c>
      <c r="M459" s="9" t="str">
        <f>IFERROR(Inv_SY!M460/Inv_SY!$P460-1,"")</f>
        <v/>
      </c>
      <c r="N459" s="9" t="str">
        <f>IFERROR(Inv_SY!N460/Inv_SY!$P460-1,"")</f>
        <v/>
      </c>
      <c r="O459" s="9" t="str">
        <f>IFERROR(Inv_SY!O460/Inv_SY!$P460-1,"")</f>
        <v/>
      </c>
      <c r="P459" s="9" t="str">
        <f>IFERROR(Inv_SY!J460/Inv_SY!$Q460-1,"")</f>
        <v/>
      </c>
      <c r="Q459" s="9" t="str">
        <f>IFERROR(Inv_SY!K460/Inv_SY!$Q460-1,"")</f>
        <v/>
      </c>
      <c r="R459" s="9" t="str">
        <f>IFERROR(Inv_SY!L460/Inv_SY!$Q460-1,"")</f>
        <v/>
      </c>
      <c r="S459" s="9" t="str">
        <f>IFERROR(Inv_SY!M460/Inv_SY!$Q460-1,"")</f>
        <v/>
      </c>
      <c r="T459" s="9" t="str">
        <f>IFERROR(Inv_SY!N460/Inv_SY!$Q460-1,"")</f>
        <v/>
      </c>
      <c r="U459" s="52" t="str">
        <f>IFERROR(Inv_SY!O460/Inv_SY!$Q460-1,"")</f>
        <v/>
      </c>
    </row>
    <row r="460" spans="1:21">
      <c r="A460" s="105" t="s">
        <v>210</v>
      </c>
      <c r="B460" s="102">
        <v>4</v>
      </c>
      <c r="C460" s="66">
        <v>2023</v>
      </c>
      <c r="D460" s="102" t="s">
        <v>209</v>
      </c>
      <c r="E460" s="102" t="s">
        <v>209</v>
      </c>
      <c r="F460" s="103">
        <v>45108</v>
      </c>
      <c r="G460" s="102">
        <v>31</v>
      </c>
      <c r="H460" s="107">
        <v>45110</v>
      </c>
      <c r="I460" s="157">
        <f>_xlfn.XLOOKUP(Table5[[#This Row],[Month Year]],'Modelling New'!D:D,'Modelling New'!N:N)</f>
        <v>10.507</v>
      </c>
      <c r="J460" s="9" t="str">
        <f>IFERROR(Inv_SY!J461/Inv_SY!$P461-1,"")</f>
        <v/>
      </c>
      <c r="K460" s="9" t="str">
        <f>IFERROR(Inv_SY!K461/Inv_SY!$P461-1,"")</f>
        <v/>
      </c>
      <c r="L460" s="9" t="str">
        <f>IFERROR(Inv_SY!L461/Inv_SY!$P461-1,"")</f>
        <v/>
      </c>
      <c r="M460" s="9" t="str">
        <f>IFERROR(Inv_SY!M461/Inv_SY!$P461-1,"")</f>
        <v/>
      </c>
      <c r="N460" s="9" t="str">
        <f>IFERROR(Inv_SY!N461/Inv_SY!$P461-1,"")</f>
        <v/>
      </c>
      <c r="O460" s="9" t="str">
        <f>IFERROR(Inv_SY!O461/Inv_SY!$P461-1,"")</f>
        <v/>
      </c>
      <c r="P460" s="9" t="str">
        <f>IFERROR(Inv_SY!J461/Inv_SY!$Q461-1,"")</f>
        <v/>
      </c>
      <c r="Q460" s="9" t="str">
        <f>IFERROR(Inv_SY!K461/Inv_SY!$Q461-1,"")</f>
        <v/>
      </c>
      <c r="R460" s="9" t="str">
        <f>IFERROR(Inv_SY!L461/Inv_SY!$Q461-1,"")</f>
        <v/>
      </c>
      <c r="S460" s="9" t="str">
        <f>IFERROR(Inv_SY!M461/Inv_SY!$Q461-1,"")</f>
        <v/>
      </c>
      <c r="T460" s="9" t="str">
        <f>IFERROR(Inv_SY!N461/Inv_SY!$Q461-1,"")</f>
        <v/>
      </c>
      <c r="U460" s="52" t="str">
        <f>IFERROR(Inv_SY!O461/Inv_SY!$Q461-1,"")</f>
        <v/>
      </c>
    </row>
    <row r="461" spans="1:21">
      <c r="A461" s="105" t="s">
        <v>210</v>
      </c>
      <c r="B461" s="102">
        <v>4</v>
      </c>
      <c r="C461" s="66">
        <v>2023</v>
      </c>
      <c r="D461" s="102" t="s">
        <v>209</v>
      </c>
      <c r="E461" s="102" t="s">
        <v>209</v>
      </c>
      <c r="F461" s="103">
        <v>45108</v>
      </c>
      <c r="G461" s="102">
        <v>31</v>
      </c>
      <c r="H461" s="107">
        <v>45111</v>
      </c>
      <c r="I461" s="157">
        <f>_xlfn.XLOOKUP(Table5[[#This Row],[Month Year]],'Modelling New'!D:D,'Modelling New'!N:N)</f>
        <v>10.507</v>
      </c>
      <c r="J461" s="9" t="str">
        <f>IFERROR(Inv_SY!J462/Inv_SY!$P462-1,"")</f>
        <v/>
      </c>
      <c r="K461" s="9" t="str">
        <f>IFERROR(Inv_SY!K462/Inv_SY!$P462-1,"")</f>
        <v/>
      </c>
      <c r="L461" s="9" t="str">
        <f>IFERROR(Inv_SY!L462/Inv_SY!$P462-1,"")</f>
        <v/>
      </c>
      <c r="M461" s="9" t="str">
        <f>IFERROR(Inv_SY!M462/Inv_SY!$P462-1,"")</f>
        <v/>
      </c>
      <c r="N461" s="9" t="str">
        <f>IFERROR(Inv_SY!N462/Inv_SY!$P462-1,"")</f>
        <v/>
      </c>
      <c r="O461" s="9" t="str">
        <f>IFERROR(Inv_SY!O462/Inv_SY!$P462-1,"")</f>
        <v/>
      </c>
      <c r="P461" s="9" t="str">
        <f>IFERROR(Inv_SY!J462/Inv_SY!$Q462-1,"")</f>
        <v/>
      </c>
      <c r="Q461" s="9" t="str">
        <f>IFERROR(Inv_SY!K462/Inv_SY!$Q462-1,"")</f>
        <v/>
      </c>
      <c r="R461" s="9" t="str">
        <f>IFERROR(Inv_SY!L462/Inv_SY!$Q462-1,"")</f>
        <v/>
      </c>
      <c r="S461" s="9" t="str">
        <f>IFERROR(Inv_SY!M462/Inv_SY!$Q462-1,"")</f>
        <v/>
      </c>
      <c r="T461" s="9" t="str">
        <f>IFERROR(Inv_SY!N462/Inv_SY!$Q462-1,"")</f>
        <v/>
      </c>
      <c r="U461" s="52" t="str">
        <f>IFERROR(Inv_SY!O462/Inv_SY!$Q462-1,"")</f>
        <v/>
      </c>
    </row>
    <row r="462" spans="1:21">
      <c r="A462" s="105" t="s">
        <v>210</v>
      </c>
      <c r="B462" s="102">
        <v>4</v>
      </c>
      <c r="C462" s="66">
        <v>2023</v>
      </c>
      <c r="D462" s="102" t="s">
        <v>209</v>
      </c>
      <c r="E462" s="102" t="s">
        <v>209</v>
      </c>
      <c r="F462" s="103">
        <v>45108</v>
      </c>
      <c r="G462" s="102">
        <v>31</v>
      </c>
      <c r="H462" s="107">
        <v>45112</v>
      </c>
      <c r="I462" s="157">
        <f>_xlfn.XLOOKUP(Table5[[#This Row],[Month Year]],'Modelling New'!D:D,'Modelling New'!N:N)</f>
        <v>10.507</v>
      </c>
      <c r="J462" s="9" t="str">
        <f>IFERROR(Inv_SY!J463/Inv_SY!$P463-1,"")</f>
        <v/>
      </c>
      <c r="K462" s="9" t="str">
        <f>IFERROR(Inv_SY!K463/Inv_SY!$P463-1,"")</f>
        <v/>
      </c>
      <c r="L462" s="9" t="str">
        <f>IFERROR(Inv_SY!L463/Inv_SY!$P463-1,"")</f>
        <v/>
      </c>
      <c r="M462" s="9" t="str">
        <f>IFERROR(Inv_SY!M463/Inv_SY!$P463-1,"")</f>
        <v/>
      </c>
      <c r="N462" s="9" t="str">
        <f>IFERROR(Inv_SY!N463/Inv_SY!$P463-1,"")</f>
        <v/>
      </c>
      <c r="O462" s="9" t="str">
        <f>IFERROR(Inv_SY!O463/Inv_SY!$P463-1,"")</f>
        <v/>
      </c>
      <c r="P462" s="9" t="str">
        <f>IFERROR(Inv_SY!J463/Inv_SY!$Q463-1,"")</f>
        <v/>
      </c>
      <c r="Q462" s="9" t="str">
        <f>IFERROR(Inv_SY!K463/Inv_SY!$Q463-1,"")</f>
        <v/>
      </c>
      <c r="R462" s="9" t="str">
        <f>IFERROR(Inv_SY!L463/Inv_SY!$Q463-1,"")</f>
        <v/>
      </c>
      <c r="S462" s="9" t="str">
        <f>IFERROR(Inv_SY!M463/Inv_SY!$Q463-1,"")</f>
        <v/>
      </c>
      <c r="T462" s="9" t="str">
        <f>IFERROR(Inv_SY!N463/Inv_SY!$Q463-1,"")</f>
        <v/>
      </c>
      <c r="U462" s="52" t="str">
        <f>IFERROR(Inv_SY!O463/Inv_SY!$Q463-1,"")</f>
        <v/>
      </c>
    </row>
    <row r="463" spans="1:21">
      <c r="A463" s="105" t="s">
        <v>210</v>
      </c>
      <c r="B463" s="102">
        <v>4</v>
      </c>
      <c r="C463" s="66">
        <v>2023</v>
      </c>
      <c r="D463" s="102" t="s">
        <v>209</v>
      </c>
      <c r="E463" s="102" t="s">
        <v>209</v>
      </c>
      <c r="F463" s="103">
        <v>45108</v>
      </c>
      <c r="G463" s="102">
        <v>31</v>
      </c>
      <c r="H463" s="107">
        <v>45113</v>
      </c>
      <c r="I463" s="157">
        <f>_xlfn.XLOOKUP(Table5[[#This Row],[Month Year]],'Modelling New'!D:D,'Modelling New'!N:N)</f>
        <v>10.507</v>
      </c>
      <c r="J463" s="9" t="str">
        <f>IFERROR(Inv_SY!J464/Inv_SY!$P464-1,"")</f>
        <v/>
      </c>
      <c r="K463" s="9" t="str">
        <f>IFERROR(Inv_SY!K464/Inv_SY!$P464-1,"")</f>
        <v/>
      </c>
      <c r="L463" s="9" t="str">
        <f>IFERROR(Inv_SY!L464/Inv_SY!$P464-1,"")</f>
        <v/>
      </c>
      <c r="M463" s="9" t="str">
        <f>IFERROR(Inv_SY!M464/Inv_SY!$P464-1,"")</f>
        <v/>
      </c>
      <c r="N463" s="9" t="str">
        <f>IFERROR(Inv_SY!N464/Inv_SY!$P464-1,"")</f>
        <v/>
      </c>
      <c r="O463" s="9" t="str">
        <f>IFERROR(Inv_SY!O464/Inv_SY!$P464-1,"")</f>
        <v/>
      </c>
      <c r="P463" s="9" t="str">
        <f>IFERROR(Inv_SY!J464/Inv_SY!$Q464-1,"")</f>
        <v/>
      </c>
      <c r="Q463" s="9" t="str">
        <f>IFERROR(Inv_SY!K464/Inv_SY!$Q464-1,"")</f>
        <v/>
      </c>
      <c r="R463" s="9" t="str">
        <f>IFERROR(Inv_SY!L464/Inv_SY!$Q464-1,"")</f>
        <v/>
      </c>
      <c r="S463" s="9" t="str">
        <f>IFERROR(Inv_SY!M464/Inv_SY!$Q464-1,"")</f>
        <v/>
      </c>
      <c r="T463" s="9" t="str">
        <f>IFERROR(Inv_SY!N464/Inv_SY!$Q464-1,"")</f>
        <v/>
      </c>
      <c r="U463" s="52" t="str">
        <f>IFERROR(Inv_SY!O464/Inv_SY!$Q464-1,"")</f>
        <v/>
      </c>
    </row>
    <row r="464" spans="1:21">
      <c r="A464" s="105" t="s">
        <v>210</v>
      </c>
      <c r="B464" s="102">
        <v>4</v>
      </c>
      <c r="C464" s="66">
        <v>2023</v>
      </c>
      <c r="D464" s="102" t="s">
        <v>209</v>
      </c>
      <c r="E464" s="102" t="s">
        <v>209</v>
      </c>
      <c r="F464" s="103">
        <v>45108</v>
      </c>
      <c r="G464" s="102">
        <v>31</v>
      </c>
      <c r="H464" s="107">
        <v>45114</v>
      </c>
      <c r="I464" s="157">
        <f>_xlfn.XLOOKUP(Table5[[#This Row],[Month Year]],'Modelling New'!D:D,'Modelling New'!N:N)</f>
        <v>10.507</v>
      </c>
      <c r="J464" s="9" t="str">
        <f>IFERROR(Inv_SY!J465/Inv_SY!$P465-1,"")</f>
        <v/>
      </c>
      <c r="K464" s="9" t="str">
        <f>IFERROR(Inv_SY!K465/Inv_SY!$P465-1,"")</f>
        <v/>
      </c>
      <c r="L464" s="9" t="str">
        <f>IFERROR(Inv_SY!L465/Inv_SY!$P465-1,"")</f>
        <v/>
      </c>
      <c r="M464" s="9" t="str">
        <f>IFERROR(Inv_SY!M465/Inv_SY!$P465-1,"")</f>
        <v/>
      </c>
      <c r="N464" s="9" t="str">
        <f>IFERROR(Inv_SY!N465/Inv_SY!$P465-1,"")</f>
        <v/>
      </c>
      <c r="O464" s="9" t="str">
        <f>IFERROR(Inv_SY!O465/Inv_SY!$P465-1,"")</f>
        <v/>
      </c>
      <c r="P464" s="9" t="str">
        <f>IFERROR(Inv_SY!J465/Inv_SY!$Q465-1,"")</f>
        <v/>
      </c>
      <c r="Q464" s="9" t="str">
        <f>IFERROR(Inv_SY!K465/Inv_SY!$Q465-1,"")</f>
        <v/>
      </c>
      <c r="R464" s="9" t="str">
        <f>IFERROR(Inv_SY!L465/Inv_SY!$Q465-1,"")</f>
        <v/>
      </c>
      <c r="S464" s="9" t="str">
        <f>IFERROR(Inv_SY!M465/Inv_SY!$Q465-1,"")</f>
        <v/>
      </c>
      <c r="T464" s="9" t="str">
        <f>IFERROR(Inv_SY!N465/Inv_SY!$Q465-1,"")</f>
        <v/>
      </c>
      <c r="U464" s="52" t="str">
        <f>IFERROR(Inv_SY!O465/Inv_SY!$Q465-1,"")</f>
        <v/>
      </c>
    </row>
    <row r="465" spans="1:21">
      <c r="A465" s="105" t="s">
        <v>210</v>
      </c>
      <c r="B465" s="102">
        <v>4</v>
      </c>
      <c r="C465" s="66">
        <v>2023</v>
      </c>
      <c r="D465" s="102" t="s">
        <v>209</v>
      </c>
      <c r="E465" s="102" t="s">
        <v>209</v>
      </c>
      <c r="F465" s="103">
        <v>45108</v>
      </c>
      <c r="G465" s="102">
        <v>31</v>
      </c>
      <c r="H465" s="107">
        <v>45115</v>
      </c>
      <c r="I465" s="157">
        <f>_xlfn.XLOOKUP(Table5[[#This Row],[Month Year]],'Modelling New'!D:D,'Modelling New'!N:N)</f>
        <v>10.507</v>
      </c>
      <c r="J465" s="9" t="str">
        <f>IFERROR(Inv_SY!J466/Inv_SY!$P466-1,"")</f>
        <v/>
      </c>
      <c r="K465" s="9" t="str">
        <f>IFERROR(Inv_SY!K466/Inv_SY!$P466-1,"")</f>
        <v/>
      </c>
      <c r="L465" s="9" t="str">
        <f>IFERROR(Inv_SY!L466/Inv_SY!$P466-1,"")</f>
        <v/>
      </c>
      <c r="M465" s="9" t="str">
        <f>IFERROR(Inv_SY!M466/Inv_SY!$P466-1,"")</f>
        <v/>
      </c>
      <c r="N465" s="9" t="str">
        <f>IFERROR(Inv_SY!N466/Inv_SY!$P466-1,"")</f>
        <v/>
      </c>
      <c r="O465" s="9" t="str">
        <f>IFERROR(Inv_SY!O466/Inv_SY!$P466-1,"")</f>
        <v/>
      </c>
      <c r="P465" s="9" t="str">
        <f>IFERROR(Inv_SY!J466/Inv_SY!$Q466-1,"")</f>
        <v/>
      </c>
      <c r="Q465" s="9" t="str">
        <f>IFERROR(Inv_SY!K466/Inv_SY!$Q466-1,"")</f>
        <v/>
      </c>
      <c r="R465" s="9" t="str">
        <f>IFERROR(Inv_SY!L466/Inv_SY!$Q466-1,"")</f>
        <v/>
      </c>
      <c r="S465" s="9" t="str">
        <f>IFERROR(Inv_SY!M466/Inv_SY!$Q466-1,"")</f>
        <v/>
      </c>
      <c r="T465" s="9" t="str">
        <f>IFERROR(Inv_SY!N466/Inv_SY!$Q466-1,"")</f>
        <v/>
      </c>
      <c r="U465" s="52" t="str">
        <f>IFERROR(Inv_SY!O466/Inv_SY!$Q466-1,"")</f>
        <v/>
      </c>
    </row>
    <row r="466" spans="1:21">
      <c r="A466" s="105" t="s">
        <v>210</v>
      </c>
      <c r="B466" s="102">
        <v>4</v>
      </c>
      <c r="C466" s="66">
        <v>2023</v>
      </c>
      <c r="D466" s="102" t="s">
        <v>209</v>
      </c>
      <c r="E466" s="102" t="s">
        <v>209</v>
      </c>
      <c r="F466" s="103">
        <v>45108</v>
      </c>
      <c r="G466" s="102">
        <v>31</v>
      </c>
      <c r="H466" s="107">
        <v>45116</v>
      </c>
      <c r="I466" s="157">
        <f>_xlfn.XLOOKUP(Table5[[#This Row],[Month Year]],'Modelling New'!D:D,'Modelling New'!N:N)</f>
        <v>10.507</v>
      </c>
      <c r="J466" s="9" t="str">
        <f>IFERROR(Inv_SY!J467/Inv_SY!$P467-1,"")</f>
        <v/>
      </c>
      <c r="K466" s="9" t="str">
        <f>IFERROR(Inv_SY!K467/Inv_SY!$P467-1,"")</f>
        <v/>
      </c>
      <c r="L466" s="9" t="str">
        <f>IFERROR(Inv_SY!L467/Inv_SY!$P467-1,"")</f>
        <v/>
      </c>
      <c r="M466" s="9" t="str">
        <f>IFERROR(Inv_SY!M467/Inv_SY!$P467-1,"")</f>
        <v/>
      </c>
      <c r="N466" s="9" t="str">
        <f>IFERROR(Inv_SY!N467/Inv_SY!$P467-1,"")</f>
        <v/>
      </c>
      <c r="O466" s="9" t="str">
        <f>IFERROR(Inv_SY!O467/Inv_SY!$P467-1,"")</f>
        <v/>
      </c>
      <c r="P466" s="9" t="str">
        <f>IFERROR(Inv_SY!J467/Inv_SY!$Q467-1,"")</f>
        <v/>
      </c>
      <c r="Q466" s="9" t="str">
        <f>IFERROR(Inv_SY!K467/Inv_SY!$Q467-1,"")</f>
        <v/>
      </c>
      <c r="R466" s="9" t="str">
        <f>IFERROR(Inv_SY!L467/Inv_SY!$Q467-1,"")</f>
        <v/>
      </c>
      <c r="S466" s="9" t="str">
        <f>IFERROR(Inv_SY!M467/Inv_SY!$Q467-1,"")</f>
        <v/>
      </c>
      <c r="T466" s="9" t="str">
        <f>IFERROR(Inv_SY!N467/Inv_SY!$Q467-1,"")</f>
        <v/>
      </c>
      <c r="U466" s="52" t="str">
        <f>IFERROR(Inv_SY!O467/Inv_SY!$Q467-1,"")</f>
        <v/>
      </c>
    </row>
    <row r="467" spans="1:21">
      <c r="A467" s="105" t="s">
        <v>210</v>
      </c>
      <c r="B467" s="102">
        <v>4</v>
      </c>
      <c r="C467" s="66">
        <v>2023</v>
      </c>
      <c r="D467" s="102" t="s">
        <v>209</v>
      </c>
      <c r="E467" s="102" t="s">
        <v>209</v>
      </c>
      <c r="F467" s="103">
        <v>45108</v>
      </c>
      <c r="G467" s="102">
        <v>31</v>
      </c>
      <c r="H467" s="107">
        <v>45117</v>
      </c>
      <c r="I467" s="157">
        <f>_xlfn.XLOOKUP(Table5[[#This Row],[Month Year]],'Modelling New'!D:D,'Modelling New'!N:N)</f>
        <v>10.507</v>
      </c>
      <c r="J467" s="9" t="str">
        <f>IFERROR(Inv_SY!J468/Inv_SY!$P468-1,"")</f>
        <v/>
      </c>
      <c r="K467" s="9" t="str">
        <f>IFERROR(Inv_SY!K468/Inv_SY!$P468-1,"")</f>
        <v/>
      </c>
      <c r="L467" s="9" t="str">
        <f>IFERROR(Inv_SY!L468/Inv_SY!$P468-1,"")</f>
        <v/>
      </c>
      <c r="M467" s="9" t="str">
        <f>IFERROR(Inv_SY!M468/Inv_SY!$P468-1,"")</f>
        <v/>
      </c>
      <c r="N467" s="9" t="str">
        <f>IFERROR(Inv_SY!N468/Inv_SY!$P468-1,"")</f>
        <v/>
      </c>
      <c r="O467" s="9" t="str">
        <f>IFERROR(Inv_SY!O468/Inv_SY!$P468-1,"")</f>
        <v/>
      </c>
      <c r="P467" s="9" t="str">
        <f>IFERROR(Inv_SY!J468/Inv_SY!$Q468-1,"")</f>
        <v/>
      </c>
      <c r="Q467" s="9" t="str">
        <f>IFERROR(Inv_SY!K468/Inv_SY!$Q468-1,"")</f>
        <v/>
      </c>
      <c r="R467" s="9" t="str">
        <f>IFERROR(Inv_SY!L468/Inv_SY!$Q468-1,"")</f>
        <v/>
      </c>
      <c r="S467" s="9" t="str">
        <f>IFERROR(Inv_SY!M468/Inv_SY!$Q468-1,"")</f>
        <v/>
      </c>
      <c r="T467" s="9" t="str">
        <f>IFERROR(Inv_SY!N468/Inv_SY!$Q468-1,"")</f>
        <v/>
      </c>
      <c r="U467" s="52" t="str">
        <f>IFERROR(Inv_SY!O468/Inv_SY!$Q468-1,"")</f>
        <v/>
      </c>
    </row>
    <row r="468" spans="1:21">
      <c r="A468" s="105" t="s">
        <v>210</v>
      </c>
      <c r="B468" s="102">
        <v>4</v>
      </c>
      <c r="C468" s="66">
        <v>2023</v>
      </c>
      <c r="D468" s="102" t="s">
        <v>209</v>
      </c>
      <c r="E468" s="102" t="s">
        <v>209</v>
      </c>
      <c r="F468" s="103">
        <v>45108</v>
      </c>
      <c r="G468" s="102">
        <v>31</v>
      </c>
      <c r="H468" s="107">
        <v>45118</v>
      </c>
      <c r="I468" s="157">
        <f>_xlfn.XLOOKUP(Table5[[#This Row],[Month Year]],'Modelling New'!D:D,'Modelling New'!N:N)</f>
        <v>10.507</v>
      </c>
      <c r="J468" s="9" t="str">
        <f>IFERROR(Inv_SY!J469/Inv_SY!$P469-1,"")</f>
        <v/>
      </c>
      <c r="K468" s="9" t="str">
        <f>IFERROR(Inv_SY!K469/Inv_SY!$P469-1,"")</f>
        <v/>
      </c>
      <c r="L468" s="9" t="str">
        <f>IFERROR(Inv_SY!L469/Inv_SY!$P469-1,"")</f>
        <v/>
      </c>
      <c r="M468" s="9" t="str">
        <f>IFERROR(Inv_SY!M469/Inv_SY!$P469-1,"")</f>
        <v/>
      </c>
      <c r="N468" s="9" t="str">
        <f>IFERROR(Inv_SY!N469/Inv_SY!$P469-1,"")</f>
        <v/>
      </c>
      <c r="O468" s="9" t="str">
        <f>IFERROR(Inv_SY!O469/Inv_SY!$P469-1,"")</f>
        <v/>
      </c>
      <c r="P468" s="9" t="str">
        <f>IFERROR(Inv_SY!J469/Inv_SY!$Q469-1,"")</f>
        <v/>
      </c>
      <c r="Q468" s="9" t="str">
        <f>IFERROR(Inv_SY!K469/Inv_SY!$Q469-1,"")</f>
        <v/>
      </c>
      <c r="R468" s="9" t="str">
        <f>IFERROR(Inv_SY!L469/Inv_SY!$Q469-1,"")</f>
        <v/>
      </c>
      <c r="S468" s="9" t="str">
        <f>IFERROR(Inv_SY!M469/Inv_SY!$Q469-1,"")</f>
        <v/>
      </c>
      <c r="T468" s="9" t="str">
        <f>IFERROR(Inv_SY!N469/Inv_SY!$Q469-1,"")</f>
        <v/>
      </c>
      <c r="U468" s="52" t="str">
        <f>IFERROR(Inv_SY!O469/Inv_SY!$Q469-1,"")</f>
        <v/>
      </c>
    </row>
    <row r="469" spans="1:21">
      <c r="A469" s="105" t="s">
        <v>210</v>
      </c>
      <c r="B469" s="102">
        <v>4</v>
      </c>
      <c r="C469" s="66">
        <v>2023</v>
      </c>
      <c r="D469" s="102" t="s">
        <v>209</v>
      </c>
      <c r="E469" s="102" t="s">
        <v>209</v>
      </c>
      <c r="F469" s="103">
        <v>45108</v>
      </c>
      <c r="G469" s="102">
        <v>31</v>
      </c>
      <c r="H469" s="104">
        <v>45119</v>
      </c>
      <c r="I469" s="157">
        <f>_xlfn.XLOOKUP(Table5[[#This Row],[Month Year]],'Modelling New'!D:D,'Modelling New'!N:N)</f>
        <v>10.507</v>
      </c>
      <c r="J469" s="9" t="str">
        <f>IFERROR(Inv_SY!J470/Inv_SY!$P470-1,"")</f>
        <v/>
      </c>
      <c r="K469" s="9" t="str">
        <f>IFERROR(Inv_SY!K470/Inv_SY!$P470-1,"")</f>
        <v/>
      </c>
      <c r="L469" s="9" t="str">
        <f>IFERROR(Inv_SY!L470/Inv_SY!$P470-1,"")</f>
        <v/>
      </c>
      <c r="M469" s="9" t="str">
        <f>IFERROR(Inv_SY!M470/Inv_SY!$P470-1,"")</f>
        <v/>
      </c>
      <c r="N469" s="9" t="str">
        <f>IFERROR(Inv_SY!N470/Inv_SY!$P470-1,"")</f>
        <v/>
      </c>
      <c r="O469" s="9" t="str">
        <f>IFERROR(Inv_SY!O470/Inv_SY!$P470-1,"")</f>
        <v/>
      </c>
      <c r="P469" s="9" t="str">
        <f>IFERROR(Inv_SY!J470/Inv_SY!$Q470-1,"")</f>
        <v/>
      </c>
      <c r="Q469" s="9" t="str">
        <f>IFERROR(Inv_SY!K470/Inv_SY!$Q470-1,"")</f>
        <v/>
      </c>
      <c r="R469" s="9" t="str">
        <f>IFERROR(Inv_SY!L470/Inv_SY!$Q470-1,"")</f>
        <v/>
      </c>
      <c r="S469" s="9" t="str">
        <f>IFERROR(Inv_SY!M470/Inv_SY!$Q470-1,"")</f>
        <v/>
      </c>
      <c r="T469" s="9" t="str">
        <f>IFERROR(Inv_SY!N470/Inv_SY!$Q470-1,"")</f>
        <v/>
      </c>
      <c r="U469" s="52" t="str">
        <f>IFERROR(Inv_SY!O470/Inv_SY!$Q470-1,"")</f>
        <v/>
      </c>
    </row>
    <row r="470" spans="1:21">
      <c r="A470" s="105" t="s">
        <v>210</v>
      </c>
      <c r="B470" s="102">
        <v>4</v>
      </c>
      <c r="C470" s="66">
        <v>2023</v>
      </c>
      <c r="D470" s="102" t="s">
        <v>209</v>
      </c>
      <c r="E470" s="102" t="s">
        <v>209</v>
      </c>
      <c r="F470" s="103">
        <v>45108</v>
      </c>
      <c r="G470" s="102">
        <v>31</v>
      </c>
      <c r="H470" s="104">
        <v>45120</v>
      </c>
      <c r="I470" s="157">
        <f>_xlfn.XLOOKUP(Table5[[#This Row],[Month Year]],'Modelling New'!D:D,'Modelling New'!N:N)</f>
        <v>10.507</v>
      </c>
      <c r="J470" s="9" t="str">
        <f>IFERROR(Inv_SY!J471/Inv_SY!$P471-1,"")</f>
        <v/>
      </c>
      <c r="K470" s="9" t="str">
        <f>IFERROR(Inv_SY!K471/Inv_SY!$P471-1,"")</f>
        <v/>
      </c>
      <c r="L470" s="9" t="str">
        <f>IFERROR(Inv_SY!L471/Inv_SY!$P471-1,"")</f>
        <v/>
      </c>
      <c r="M470" s="9" t="str">
        <f>IFERROR(Inv_SY!M471/Inv_SY!$P471-1,"")</f>
        <v/>
      </c>
      <c r="N470" s="9" t="str">
        <f>IFERROR(Inv_SY!N471/Inv_SY!$P471-1,"")</f>
        <v/>
      </c>
      <c r="O470" s="9" t="str">
        <f>IFERROR(Inv_SY!O471/Inv_SY!$P471-1,"")</f>
        <v/>
      </c>
      <c r="P470" s="9" t="str">
        <f>IFERROR(Inv_SY!J471/Inv_SY!$Q471-1,"")</f>
        <v/>
      </c>
      <c r="Q470" s="9" t="str">
        <f>IFERROR(Inv_SY!K471/Inv_SY!$Q471-1,"")</f>
        <v/>
      </c>
      <c r="R470" s="9" t="str">
        <f>IFERROR(Inv_SY!L471/Inv_SY!$Q471-1,"")</f>
        <v/>
      </c>
      <c r="S470" s="9" t="str">
        <f>IFERROR(Inv_SY!M471/Inv_SY!$Q471-1,"")</f>
        <v/>
      </c>
      <c r="T470" s="9" t="str">
        <f>IFERROR(Inv_SY!N471/Inv_SY!$Q471-1,"")</f>
        <v/>
      </c>
      <c r="U470" s="52" t="str">
        <f>IFERROR(Inv_SY!O471/Inv_SY!$Q471-1,"")</f>
        <v/>
      </c>
    </row>
    <row r="471" spans="1:21">
      <c r="A471" s="105" t="s">
        <v>210</v>
      </c>
      <c r="B471" s="102">
        <v>4</v>
      </c>
      <c r="C471" s="66">
        <v>2023</v>
      </c>
      <c r="D471" s="102" t="s">
        <v>209</v>
      </c>
      <c r="E471" s="102" t="s">
        <v>209</v>
      </c>
      <c r="F471" s="103">
        <v>45108</v>
      </c>
      <c r="G471" s="102">
        <v>31</v>
      </c>
      <c r="H471" s="104">
        <v>45121</v>
      </c>
      <c r="I471" s="157">
        <f>_xlfn.XLOOKUP(Table5[[#This Row],[Month Year]],'Modelling New'!D:D,'Modelling New'!N:N)</f>
        <v>10.507</v>
      </c>
      <c r="J471" s="9" t="str">
        <f>IFERROR(Inv_SY!J472/Inv_SY!$P472-1,"")</f>
        <v/>
      </c>
      <c r="K471" s="9" t="str">
        <f>IFERROR(Inv_SY!K472/Inv_SY!$P472-1,"")</f>
        <v/>
      </c>
      <c r="L471" s="9" t="str">
        <f>IFERROR(Inv_SY!L472/Inv_SY!$P472-1,"")</f>
        <v/>
      </c>
      <c r="M471" s="9" t="str">
        <f>IFERROR(Inv_SY!M472/Inv_SY!$P472-1,"")</f>
        <v/>
      </c>
      <c r="N471" s="9" t="str">
        <f>IFERROR(Inv_SY!N472/Inv_SY!$P472-1,"")</f>
        <v/>
      </c>
      <c r="O471" s="9" t="str">
        <f>IFERROR(Inv_SY!O472/Inv_SY!$P472-1,"")</f>
        <v/>
      </c>
      <c r="P471" s="9" t="str">
        <f>IFERROR(Inv_SY!J472/Inv_SY!$Q472-1,"")</f>
        <v/>
      </c>
      <c r="Q471" s="9" t="str">
        <f>IFERROR(Inv_SY!K472/Inv_SY!$Q472-1,"")</f>
        <v/>
      </c>
      <c r="R471" s="9" t="str">
        <f>IFERROR(Inv_SY!L472/Inv_SY!$Q472-1,"")</f>
        <v/>
      </c>
      <c r="S471" s="9" t="str">
        <f>IFERROR(Inv_SY!M472/Inv_SY!$Q472-1,"")</f>
        <v/>
      </c>
      <c r="T471" s="9" t="str">
        <f>IFERROR(Inv_SY!N472/Inv_SY!$Q472-1,"")</f>
        <v/>
      </c>
      <c r="U471" s="52" t="str">
        <f>IFERROR(Inv_SY!O472/Inv_SY!$Q472-1,"")</f>
        <v/>
      </c>
    </row>
    <row r="472" spans="1:21">
      <c r="A472" s="105" t="s">
        <v>210</v>
      </c>
      <c r="B472" s="102">
        <v>4</v>
      </c>
      <c r="C472" s="66">
        <v>2023</v>
      </c>
      <c r="D472" s="102" t="s">
        <v>209</v>
      </c>
      <c r="E472" s="102" t="s">
        <v>209</v>
      </c>
      <c r="F472" s="103">
        <v>45108</v>
      </c>
      <c r="G472" s="102">
        <v>31</v>
      </c>
      <c r="H472" s="104">
        <v>45122</v>
      </c>
      <c r="I472" s="157">
        <f>_xlfn.XLOOKUP(Table5[[#This Row],[Month Year]],'Modelling New'!D:D,'Modelling New'!N:N)</f>
        <v>10.507</v>
      </c>
      <c r="J472" s="9" t="str">
        <f>IFERROR(Inv_SY!J473/Inv_SY!$P473-1,"")</f>
        <v/>
      </c>
      <c r="K472" s="9" t="str">
        <f>IFERROR(Inv_SY!K473/Inv_SY!$P473-1,"")</f>
        <v/>
      </c>
      <c r="L472" s="9" t="str">
        <f>IFERROR(Inv_SY!L473/Inv_SY!$P473-1,"")</f>
        <v/>
      </c>
      <c r="M472" s="9" t="str">
        <f>IFERROR(Inv_SY!M473/Inv_SY!$P473-1,"")</f>
        <v/>
      </c>
      <c r="N472" s="9" t="str">
        <f>IFERROR(Inv_SY!N473/Inv_SY!$P473-1,"")</f>
        <v/>
      </c>
      <c r="O472" s="9" t="str">
        <f>IFERROR(Inv_SY!O473/Inv_SY!$P473-1,"")</f>
        <v/>
      </c>
      <c r="P472" s="9" t="str">
        <f>IFERROR(Inv_SY!J473/Inv_SY!$Q473-1,"")</f>
        <v/>
      </c>
      <c r="Q472" s="9" t="str">
        <f>IFERROR(Inv_SY!K473/Inv_SY!$Q473-1,"")</f>
        <v/>
      </c>
      <c r="R472" s="9" t="str">
        <f>IFERROR(Inv_SY!L473/Inv_SY!$Q473-1,"")</f>
        <v/>
      </c>
      <c r="S472" s="9" t="str">
        <f>IFERROR(Inv_SY!M473/Inv_SY!$Q473-1,"")</f>
        <v/>
      </c>
      <c r="T472" s="9" t="str">
        <f>IFERROR(Inv_SY!N473/Inv_SY!$Q473-1,"")</f>
        <v/>
      </c>
      <c r="U472" s="52" t="str">
        <f>IFERROR(Inv_SY!O473/Inv_SY!$Q473-1,"")</f>
        <v/>
      </c>
    </row>
    <row r="473" spans="1:21">
      <c r="A473" s="105" t="s">
        <v>210</v>
      </c>
      <c r="B473" s="102">
        <v>4</v>
      </c>
      <c r="C473" s="66">
        <v>2023</v>
      </c>
      <c r="D473" s="102" t="s">
        <v>209</v>
      </c>
      <c r="E473" s="102" t="s">
        <v>209</v>
      </c>
      <c r="F473" s="103">
        <v>45108</v>
      </c>
      <c r="G473" s="102">
        <v>31</v>
      </c>
      <c r="H473" s="104">
        <v>45123</v>
      </c>
      <c r="I473" s="157">
        <f>_xlfn.XLOOKUP(Table5[[#This Row],[Month Year]],'Modelling New'!D:D,'Modelling New'!N:N)</f>
        <v>10.507</v>
      </c>
      <c r="J473" s="9" t="str">
        <f>IFERROR(Inv_SY!J474/Inv_SY!$P474-1,"")</f>
        <v/>
      </c>
      <c r="K473" s="9" t="str">
        <f>IFERROR(Inv_SY!K474/Inv_SY!$P474-1,"")</f>
        <v/>
      </c>
      <c r="L473" s="9" t="str">
        <f>IFERROR(Inv_SY!L474/Inv_SY!$P474-1,"")</f>
        <v/>
      </c>
      <c r="M473" s="9" t="str">
        <f>IFERROR(Inv_SY!M474/Inv_SY!$P474-1,"")</f>
        <v/>
      </c>
      <c r="N473" s="9" t="str">
        <f>IFERROR(Inv_SY!N474/Inv_SY!$P474-1,"")</f>
        <v/>
      </c>
      <c r="O473" s="9" t="str">
        <f>IFERROR(Inv_SY!O474/Inv_SY!$P474-1,"")</f>
        <v/>
      </c>
      <c r="P473" s="9" t="str">
        <f>IFERROR(Inv_SY!J474/Inv_SY!$Q474-1,"")</f>
        <v/>
      </c>
      <c r="Q473" s="9" t="str">
        <f>IFERROR(Inv_SY!K474/Inv_SY!$Q474-1,"")</f>
        <v/>
      </c>
      <c r="R473" s="9" t="str">
        <f>IFERROR(Inv_SY!L474/Inv_SY!$Q474-1,"")</f>
        <v/>
      </c>
      <c r="S473" s="9" t="str">
        <f>IFERROR(Inv_SY!M474/Inv_SY!$Q474-1,"")</f>
        <v/>
      </c>
      <c r="T473" s="9" t="str">
        <f>IFERROR(Inv_SY!N474/Inv_SY!$Q474-1,"")</f>
        <v/>
      </c>
      <c r="U473" s="52" t="str">
        <f>IFERROR(Inv_SY!O474/Inv_SY!$Q474-1,"")</f>
        <v/>
      </c>
    </row>
    <row r="474" spans="1:21">
      <c r="A474" s="105" t="s">
        <v>210</v>
      </c>
      <c r="B474" s="102">
        <v>4</v>
      </c>
      <c r="C474" s="66">
        <v>2023</v>
      </c>
      <c r="D474" s="102" t="s">
        <v>209</v>
      </c>
      <c r="E474" s="102" t="s">
        <v>209</v>
      </c>
      <c r="F474" s="103">
        <v>45108</v>
      </c>
      <c r="G474" s="102">
        <v>31</v>
      </c>
      <c r="H474" s="104">
        <v>45124</v>
      </c>
      <c r="I474" s="157">
        <f>_xlfn.XLOOKUP(Table5[[#This Row],[Month Year]],'Modelling New'!D:D,'Modelling New'!N:N)</f>
        <v>10.507</v>
      </c>
      <c r="J474" s="9" t="str">
        <f>IFERROR(Inv_SY!J475/Inv_SY!$P475-1,"")</f>
        <v/>
      </c>
      <c r="K474" s="9" t="str">
        <f>IFERROR(Inv_SY!K475/Inv_SY!$P475-1,"")</f>
        <v/>
      </c>
      <c r="L474" s="9" t="str">
        <f>IFERROR(Inv_SY!L475/Inv_SY!$P475-1,"")</f>
        <v/>
      </c>
      <c r="M474" s="9" t="str">
        <f>IFERROR(Inv_SY!M475/Inv_SY!$P475-1,"")</f>
        <v/>
      </c>
      <c r="N474" s="9" t="str">
        <f>IFERROR(Inv_SY!N475/Inv_SY!$P475-1,"")</f>
        <v/>
      </c>
      <c r="O474" s="9" t="str">
        <f>IFERROR(Inv_SY!O475/Inv_SY!$P475-1,"")</f>
        <v/>
      </c>
      <c r="P474" s="9" t="str">
        <f>IFERROR(Inv_SY!J475/Inv_SY!$Q475-1,"")</f>
        <v/>
      </c>
      <c r="Q474" s="9" t="str">
        <f>IFERROR(Inv_SY!K475/Inv_SY!$Q475-1,"")</f>
        <v/>
      </c>
      <c r="R474" s="9" t="str">
        <f>IFERROR(Inv_SY!L475/Inv_SY!$Q475-1,"")</f>
        <v/>
      </c>
      <c r="S474" s="9" t="str">
        <f>IFERROR(Inv_SY!M475/Inv_SY!$Q475-1,"")</f>
        <v/>
      </c>
      <c r="T474" s="9" t="str">
        <f>IFERROR(Inv_SY!N475/Inv_SY!$Q475-1,"")</f>
        <v/>
      </c>
      <c r="U474" s="52" t="str">
        <f>IFERROR(Inv_SY!O475/Inv_SY!$Q475-1,"")</f>
        <v/>
      </c>
    </row>
    <row r="475" spans="1:21">
      <c r="A475" s="105" t="s">
        <v>210</v>
      </c>
      <c r="B475" s="102">
        <v>4</v>
      </c>
      <c r="C475" s="66">
        <v>2023</v>
      </c>
      <c r="D475" s="102" t="s">
        <v>209</v>
      </c>
      <c r="E475" s="102" t="s">
        <v>209</v>
      </c>
      <c r="F475" s="103">
        <v>45108</v>
      </c>
      <c r="G475" s="102">
        <v>31</v>
      </c>
      <c r="H475" s="104">
        <v>45125</v>
      </c>
      <c r="I475" s="157">
        <f>_xlfn.XLOOKUP(Table5[[#This Row],[Month Year]],'Modelling New'!D:D,'Modelling New'!N:N)</f>
        <v>10.507</v>
      </c>
      <c r="J475" s="9" t="str">
        <f>IFERROR(Inv_SY!J476/Inv_SY!$P476-1,"")</f>
        <v/>
      </c>
      <c r="K475" s="9" t="str">
        <f>IFERROR(Inv_SY!K476/Inv_SY!$P476-1,"")</f>
        <v/>
      </c>
      <c r="L475" s="9" t="str">
        <f>IFERROR(Inv_SY!L476/Inv_SY!$P476-1,"")</f>
        <v/>
      </c>
      <c r="M475" s="9" t="str">
        <f>IFERROR(Inv_SY!M476/Inv_SY!$P476-1,"")</f>
        <v/>
      </c>
      <c r="N475" s="9" t="str">
        <f>IFERROR(Inv_SY!N476/Inv_SY!$P476-1,"")</f>
        <v/>
      </c>
      <c r="O475" s="9" t="str">
        <f>IFERROR(Inv_SY!O476/Inv_SY!$P476-1,"")</f>
        <v/>
      </c>
      <c r="P475" s="9" t="str">
        <f>IFERROR(Inv_SY!J476/Inv_SY!$Q476-1,"")</f>
        <v/>
      </c>
      <c r="Q475" s="9" t="str">
        <f>IFERROR(Inv_SY!K476/Inv_SY!$Q476-1,"")</f>
        <v/>
      </c>
      <c r="R475" s="9" t="str">
        <f>IFERROR(Inv_SY!L476/Inv_SY!$Q476-1,"")</f>
        <v/>
      </c>
      <c r="S475" s="9" t="str">
        <f>IFERROR(Inv_SY!M476/Inv_SY!$Q476-1,"")</f>
        <v/>
      </c>
      <c r="T475" s="9" t="str">
        <f>IFERROR(Inv_SY!N476/Inv_SY!$Q476-1,"")</f>
        <v/>
      </c>
      <c r="U475" s="52" t="str">
        <f>IFERROR(Inv_SY!O476/Inv_SY!$Q476-1,"")</f>
        <v/>
      </c>
    </row>
    <row r="476" spans="1:21">
      <c r="A476" s="105" t="s">
        <v>210</v>
      </c>
      <c r="B476" s="102">
        <v>4</v>
      </c>
      <c r="C476" s="66">
        <v>2023</v>
      </c>
      <c r="D476" s="102" t="s">
        <v>209</v>
      </c>
      <c r="E476" s="102" t="s">
        <v>209</v>
      </c>
      <c r="F476" s="103">
        <v>45108</v>
      </c>
      <c r="G476" s="102">
        <v>31</v>
      </c>
      <c r="H476" s="104">
        <v>45126</v>
      </c>
      <c r="I476" s="157">
        <f>_xlfn.XLOOKUP(Table5[[#This Row],[Month Year]],'Modelling New'!D:D,'Modelling New'!N:N)</f>
        <v>10.507</v>
      </c>
      <c r="J476" s="9" t="str">
        <f>IFERROR(Inv_SY!J477/Inv_SY!$P477-1,"")</f>
        <v/>
      </c>
      <c r="K476" s="9" t="str">
        <f>IFERROR(Inv_SY!K477/Inv_SY!$P477-1,"")</f>
        <v/>
      </c>
      <c r="L476" s="9" t="str">
        <f>IFERROR(Inv_SY!L477/Inv_SY!$P477-1,"")</f>
        <v/>
      </c>
      <c r="M476" s="9" t="str">
        <f>IFERROR(Inv_SY!M477/Inv_SY!$P477-1,"")</f>
        <v/>
      </c>
      <c r="N476" s="9" t="str">
        <f>IFERROR(Inv_SY!N477/Inv_SY!$P477-1,"")</f>
        <v/>
      </c>
      <c r="O476" s="9" t="str">
        <f>IFERROR(Inv_SY!O477/Inv_SY!$P477-1,"")</f>
        <v/>
      </c>
      <c r="P476" s="9" t="str">
        <f>IFERROR(Inv_SY!J477/Inv_SY!$Q477-1,"")</f>
        <v/>
      </c>
      <c r="Q476" s="9" t="str">
        <f>IFERROR(Inv_SY!K477/Inv_SY!$Q477-1,"")</f>
        <v/>
      </c>
      <c r="R476" s="9" t="str">
        <f>IFERROR(Inv_SY!L477/Inv_SY!$Q477-1,"")</f>
        <v/>
      </c>
      <c r="S476" s="9" t="str">
        <f>IFERROR(Inv_SY!M477/Inv_SY!$Q477-1,"")</f>
        <v/>
      </c>
      <c r="T476" s="9" t="str">
        <f>IFERROR(Inv_SY!N477/Inv_SY!$Q477-1,"")</f>
        <v/>
      </c>
      <c r="U476" s="52" t="str">
        <f>IFERROR(Inv_SY!O477/Inv_SY!$Q477-1,"")</f>
        <v/>
      </c>
    </row>
    <row r="477" spans="1:21">
      <c r="A477" s="105" t="s">
        <v>210</v>
      </c>
      <c r="B477" s="102">
        <v>4</v>
      </c>
      <c r="C477" s="66">
        <v>2023</v>
      </c>
      <c r="D477" s="102" t="s">
        <v>209</v>
      </c>
      <c r="E477" s="102" t="s">
        <v>209</v>
      </c>
      <c r="F477" s="103">
        <v>45108</v>
      </c>
      <c r="G477" s="102">
        <v>31</v>
      </c>
      <c r="H477" s="104">
        <v>45127</v>
      </c>
      <c r="I477" s="157">
        <f>_xlfn.XLOOKUP(Table5[[#This Row],[Month Year]],'Modelling New'!D:D,'Modelling New'!N:N)</f>
        <v>10.507</v>
      </c>
      <c r="J477" s="9" t="str">
        <f>IFERROR(Inv_SY!J478/Inv_SY!$P478-1,"")</f>
        <v/>
      </c>
      <c r="K477" s="9" t="str">
        <f>IFERROR(Inv_SY!K478/Inv_SY!$P478-1,"")</f>
        <v/>
      </c>
      <c r="L477" s="9" t="str">
        <f>IFERROR(Inv_SY!L478/Inv_SY!$P478-1,"")</f>
        <v/>
      </c>
      <c r="M477" s="9" t="str">
        <f>IFERROR(Inv_SY!M478/Inv_SY!$P478-1,"")</f>
        <v/>
      </c>
      <c r="N477" s="9" t="str">
        <f>IFERROR(Inv_SY!N478/Inv_SY!$P478-1,"")</f>
        <v/>
      </c>
      <c r="O477" s="9" t="str">
        <f>IFERROR(Inv_SY!O478/Inv_SY!$P478-1,"")</f>
        <v/>
      </c>
      <c r="P477" s="9" t="str">
        <f>IFERROR(Inv_SY!J478/Inv_SY!$Q478-1,"")</f>
        <v/>
      </c>
      <c r="Q477" s="9" t="str">
        <f>IFERROR(Inv_SY!K478/Inv_SY!$Q478-1,"")</f>
        <v/>
      </c>
      <c r="R477" s="9" t="str">
        <f>IFERROR(Inv_SY!L478/Inv_SY!$Q478-1,"")</f>
        <v/>
      </c>
      <c r="S477" s="9" t="str">
        <f>IFERROR(Inv_SY!M478/Inv_SY!$Q478-1,"")</f>
        <v/>
      </c>
      <c r="T477" s="9" t="str">
        <f>IFERROR(Inv_SY!N478/Inv_SY!$Q478-1,"")</f>
        <v/>
      </c>
      <c r="U477" s="52" t="str">
        <f>IFERROR(Inv_SY!O478/Inv_SY!$Q478-1,"")</f>
        <v/>
      </c>
    </row>
    <row r="478" spans="1:21">
      <c r="A478" s="105" t="s">
        <v>210</v>
      </c>
      <c r="B478" s="102">
        <v>4</v>
      </c>
      <c r="C478" s="66">
        <v>2023</v>
      </c>
      <c r="D478" s="102" t="s">
        <v>209</v>
      </c>
      <c r="E478" s="102" t="s">
        <v>209</v>
      </c>
      <c r="F478" s="103">
        <v>45108</v>
      </c>
      <c r="G478" s="102">
        <v>31</v>
      </c>
      <c r="H478" s="104">
        <v>45128</v>
      </c>
      <c r="I478" s="157">
        <f>_xlfn.XLOOKUP(Table5[[#This Row],[Month Year]],'Modelling New'!D:D,'Modelling New'!N:N)</f>
        <v>10.507</v>
      </c>
      <c r="J478" s="9" t="str">
        <f>IFERROR(Inv_SY!J479/Inv_SY!$P479-1,"")</f>
        <v/>
      </c>
      <c r="K478" s="9" t="str">
        <f>IFERROR(Inv_SY!K479/Inv_SY!$P479-1,"")</f>
        <v/>
      </c>
      <c r="L478" s="9" t="str">
        <f>IFERROR(Inv_SY!L479/Inv_SY!$P479-1,"")</f>
        <v/>
      </c>
      <c r="M478" s="9" t="str">
        <f>IFERROR(Inv_SY!M479/Inv_SY!$P479-1,"")</f>
        <v/>
      </c>
      <c r="N478" s="9" t="str">
        <f>IFERROR(Inv_SY!N479/Inv_SY!$P479-1,"")</f>
        <v/>
      </c>
      <c r="O478" s="9" t="str">
        <f>IFERROR(Inv_SY!O479/Inv_SY!$P479-1,"")</f>
        <v/>
      </c>
      <c r="P478" s="9" t="str">
        <f>IFERROR(Inv_SY!J479/Inv_SY!$Q479-1,"")</f>
        <v/>
      </c>
      <c r="Q478" s="9" t="str">
        <f>IFERROR(Inv_SY!K479/Inv_SY!$Q479-1,"")</f>
        <v/>
      </c>
      <c r="R478" s="9" t="str">
        <f>IFERROR(Inv_SY!L479/Inv_SY!$Q479-1,"")</f>
        <v/>
      </c>
      <c r="S478" s="9" t="str">
        <f>IFERROR(Inv_SY!M479/Inv_SY!$Q479-1,"")</f>
        <v/>
      </c>
      <c r="T478" s="9" t="str">
        <f>IFERROR(Inv_SY!N479/Inv_SY!$Q479-1,"")</f>
        <v/>
      </c>
      <c r="U478" s="52" t="str">
        <f>IFERROR(Inv_SY!O479/Inv_SY!$Q479-1,"")</f>
        <v/>
      </c>
    </row>
    <row r="479" spans="1:21">
      <c r="A479" s="105" t="s">
        <v>210</v>
      </c>
      <c r="B479" s="102">
        <v>4</v>
      </c>
      <c r="C479" s="66">
        <v>2023</v>
      </c>
      <c r="D479" s="102" t="s">
        <v>209</v>
      </c>
      <c r="E479" s="102" t="s">
        <v>209</v>
      </c>
      <c r="F479" s="103">
        <v>45108</v>
      </c>
      <c r="G479" s="102">
        <v>31</v>
      </c>
      <c r="H479" s="104">
        <v>45129</v>
      </c>
      <c r="I479" s="157">
        <f>_xlfn.XLOOKUP(Table5[[#This Row],[Month Year]],'Modelling New'!D:D,'Modelling New'!N:N)</f>
        <v>10.507</v>
      </c>
      <c r="J479" s="9" t="str">
        <f>IFERROR(Inv_SY!J480/Inv_SY!$P480-1,"")</f>
        <v/>
      </c>
      <c r="K479" s="9" t="str">
        <f>IFERROR(Inv_SY!K480/Inv_SY!$P480-1,"")</f>
        <v/>
      </c>
      <c r="L479" s="9" t="str">
        <f>IFERROR(Inv_SY!L480/Inv_SY!$P480-1,"")</f>
        <v/>
      </c>
      <c r="M479" s="9" t="str">
        <f>IFERROR(Inv_SY!M480/Inv_SY!$P480-1,"")</f>
        <v/>
      </c>
      <c r="N479" s="9" t="str">
        <f>IFERROR(Inv_SY!N480/Inv_SY!$P480-1,"")</f>
        <v/>
      </c>
      <c r="O479" s="9" t="str">
        <f>IFERROR(Inv_SY!O480/Inv_SY!$P480-1,"")</f>
        <v/>
      </c>
      <c r="P479" s="9" t="str">
        <f>IFERROR(Inv_SY!J480/Inv_SY!$Q480-1,"")</f>
        <v/>
      </c>
      <c r="Q479" s="9" t="str">
        <f>IFERROR(Inv_SY!K480/Inv_SY!$Q480-1,"")</f>
        <v/>
      </c>
      <c r="R479" s="9" t="str">
        <f>IFERROR(Inv_SY!L480/Inv_SY!$Q480-1,"")</f>
        <v/>
      </c>
      <c r="S479" s="9" t="str">
        <f>IFERROR(Inv_SY!M480/Inv_SY!$Q480-1,"")</f>
        <v/>
      </c>
      <c r="T479" s="9" t="str">
        <f>IFERROR(Inv_SY!N480/Inv_SY!$Q480-1,"")</f>
        <v/>
      </c>
      <c r="U479" s="52" t="str">
        <f>IFERROR(Inv_SY!O480/Inv_SY!$Q480-1,"")</f>
        <v/>
      </c>
    </row>
    <row r="480" spans="1:21">
      <c r="A480" s="105" t="s">
        <v>210</v>
      </c>
      <c r="B480" s="102">
        <v>4</v>
      </c>
      <c r="C480" s="66">
        <v>2023</v>
      </c>
      <c r="D480" s="102" t="s">
        <v>209</v>
      </c>
      <c r="E480" s="102" t="s">
        <v>209</v>
      </c>
      <c r="F480" s="103">
        <v>45108</v>
      </c>
      <c r="G480" s="102">
        <v>31</v>
      </c>
      <c r="H480" s="104">
        <v>45130</v>
      </c>
      <c r="I480" s="157">
        <f>_xlfn.XLOOKUP(Table5[[#This Row],[Month Year]],'Modelling New'!D:D,'Modelling New'!N:N)</f>
        <v>10.507</v>
      </c>
      <c r="J480" s="9" t="str">
        <f>IFERROR(Inv_SY!J481/Inv_SY!$P481-1,"")</f>
        <v/>
      </c>
      <c r="K480" s="9" t="str">
        <f>IFERROR(Inv_SY!K481/Inv_SY!$P481-1,"")</f>
        <v/>
      </c>
      <c r="L480" s="9" t="str">
        <f>IFERROR(Inv_SY!L481/Inv_SY!$P481-1,"")</f>
        <v/>
      </c>
      <c r="M480" s="9" t="str">
        <f>IFERROR(Inv_SY!M481/Inv_SY!$P481-1,"")</f>
        <v/>
      </c>
      <c r="N480" s="9" t="str">
        <f>IFERROR(Inv_SY!N481/Inv_SY!$P481-1,"")</f>
        <v/>
      </c>
      <c r="O480" s="9" t="str">
        <f>IFERROR(Inv_SY!O481/Inv_SY!$P481-1,"")</f>
        <v/>
      </c>
      <c r="P480" s="9" t="str">
        <f>IFERROR(Inv_SY!J481/Inv_SY!$Q481-1,"")</f>
        <v/>
      </c>
      <c r="Q480" s="9" t="str">
        <f>IFERROR(Inv_SY!K481/Inv_SY!$Q481-1,"")</f>
        <v/>
      </c>
      <c r="R480" s="9" t="str">
        <f>IFERROR(Inv_SY!L481/Inv_SY!$Q481-1,"")</f>
        <v/>
      </c>
      <c r="S480" s="9" t="str">
        <f>IFERROR(Inv_SY!M481/Inv_SY!$Q481-1,"")</f>
        <v/>
      </c>
      <c r="T480" s="9" t="str">
        <f>IFERROR(Inv_SY!N481/Inv_SY!$Q481-1,"")</f>
        <v/>
      </c>
      <c r="U480" s="52" t="str">
        <f>IFERROR(Inv_SY!O481/Inv_SY!$Q481-1,"")</f>
        <v/>
      </c>
    </row>
    <row r="481" spans="1:21">
      <c r="A481" s="105" t="s">
        <v>210</v>
      </c>
      <c r="B481" s="102">
        <v>4</v>
      </c>
      <c r="C481" s="66">
        <v>2023</v>
      </c>
      <c r="D481" s="102" t="s">
        <v>209</v>
      </c>
      <c r="E481" s="102" t="s">
        <v>209</v>
      </c>
      <c r="F481" s="103">
        <v>45108</v>
      </c>
      <c r="G481" s="102">
        <v>31</v>
      </c>
      <c r="H481" s="104">
        <v>45131</v>
      </c>
      <c r="I481" s="157">
        <f>_xlfn.XLOOKUP(Table5[[#This Row],[Month Year]],'Modelling New'!D:D,'Modelling New'!N:N)</f>
        <v>10.507</v>
      </c>
      <c r="J481" s="9" t="str">
        <f>IFERROR(Inv_SY!J482/Inv_SY!$P482-1,"")</f>
        <v/>
      </c>
      <c r="K481" s="9" t="str">
        <f>IFERROR(Inv_SY!K482/Inv_SY!$P482-1,"")</f>
        <v/>
      </c>
      <c r="L481" s="9" t="str">
        <f>IFERROR(Inv_SY!L482/Inv_SY!$P482-1,"")</f>
        <v/>
      </c>
      <c r="M481" s="9" t="str">
        <f>IFERROR(Inv_SY!M482/Inv_SY!$P482-1,"")</f>
        <v/>
      </c>
      <c r="N481" s="9" t="str">
        <f>IFERROR(Inv_SY!N482/Inv_SY!$P482-1,"")</f>
        <v/>
      </c>
      <c r="O481" s="9" t="str">
        <f>IFERROR(Inv_SY!O482/Inv_SY!$P482-1,"")</f>
        <v/>
      </c>
      <c r="P481" s="9" t="str">
        <f>IFERROR(Inv_SY!J482/Inv_SY!$Q482-1,"")</f>
        <v/>
      </c>
      <c r="Q481" s="9" t="str">
        <f>IFERROR(Inv_SY!K482/Inv_SY!$Q482-1,"")</f>
        <v/>
      </c>
      <c r="R481" s="9" t="str">
        <f>IFERROR(Inv_SY!L482/Inv_SY!$Q482-1,"")</f>
        <v/>
      </c>
      <c r="S481" s="9" t="str">
        <f>IFERROR(Inv_SY!M482/Inv_SY!$Q482-1,"")</f>
        <v/>
      </c>
      <c r="T481" s="9" t="str">
        <f>IFERROR(Inv_SY!N482/Inv_SY!$Q482-1,"")</f>
        <v/>
      </c>
      <c r="U481" s="52" t="str">
        <f>IFERROR(Inv_SY!O482/Inv_SY!$Q482-1,"")</f>
        <v/>
      </c>
    </row>
    <row r="482" spans="1:21">
      <c r="A482" s="105" t="s">
        <v>210</v>
      </c>
      <c r="B482" s="102">
        <v>4</v>
      </c>
      <c r="C482" s="66">
        <v>2023</v>
      </c>
      <c r="D482" s="102" t="s">
        <v>209</v>
      </c>
      <c r="E482" s="102" t="s">
        <v>209</v>
      </c>
      <c r="F482" s="103">
        <v>45108</v>
      </c>
      <c r="G482" s="102">
        <v>31</v>
      </c>
      <c r="H482" s="104">
        <v>45132</v>
      </c>
      <c r="I482" s="157">
        <f>_xlfn.XLOOKUP(Table5[[#This Row],[Month Year]],'Modelling New'!D:D,'Modelling New'!N:N)</f>
        <v>10.507</v>
      </c>
      <c r="J482" s="9" t="str">
        <f>IFERROR(Inv_SY!J483/Inv_SY!$P483-1,"")</f>
        <v/>
      </c>
      <c r="K482" s="9" t="str">
        <f>IFERROR(Inv_SY!K483/Inv_SY!$P483-1,"")</f>
        <v/>
      </c>
      <c r="L482" s="9" t="str">
        <f>IFERROR(Inv_SY!L483/Inv_SY!$P483-1,"")</f>
        <v/>
      </c>
      <c r="M482" s="9" t="str">
        <f>IFERROR(Inv_SY!M483/Inv_SY!$P483-1,"")</f>
        <v/>
      </c>
      <c r="N482" s="9" t="str">
        <f>IFERROR(Inv_SY!N483/Inv_SY!$P483-1,"")</f>
        <v/>
      </c>
      <c r="O482" s="9" t="str">
        <f>IFERROR(Inv_SY!O483/Inv_SY!$P483-1,"")</f>
        <v/>
      </c>
      <c r="P482" s="9" t="str">
        <f>IFERROR(Inv_SY!J483/Inv_SY!$Q483-1,"")</f>
        <v/>
      </c>
      <c r="Q482" s="9" t="str">
        <f>IFERROR(Inv_SY!K483/Inv_SY!$Q483-1,"")</f>
        <v/>
      </c>
      <c r="R482" s="9" t="str">
        <f>IFERROR(Inv_SY!L483/Inv_SY!$Q483-1,"")</f>
        <v/>
      </c>
      <c r="S482" s="9" t="str">
        <f>IFERROR(Inv_SY!M483/Inv_SY!$Q483-1,"")</f>
        <v/>
      </c>
      <c r="T482" s="9" t="str">
        <f>IFERROR(Inv_SY!N483/Inv_SY!$Q483-1,"")</f>
        <v/>
      </c>
      <c r="U482" s="52" t="str">
        <f>IFERROR(Inv_SY!O483/Inv_SY!$Q483-1,"")</f>
        <v/>
      </c>
    </row>
    <row r="483" spans="1:21">
      <c r="A483" s="105" t="s">
        <v>210</v>
      </c>
      <c r="B483" s="102">
        <v>4</v>
      </c>
      <c r="C483" s="66">
        <v>2023</v>
      </c>
      <c r="D483" s="102" t="s">
        <v>209</v>
      </c>
      <c r="E483" s="102" t="s">
        <v>209</v>
      </c>
      <c r="F483" s="103">
        <v>45108</v>
      </c>
      <c r="G483" s="102">
        <v>31</v>
      </c>
      <c r="H483" s="104">
        <v>45133</v>
      </c>
      <c r="I483" s="157">
        <f>_xlfn.XLOOKUP(Table5[[#This Row],[Month Year]],'Modelling New'!D:D,'Modelling New'!N:N)</f>
        <v>10.507</v>
      </c>
      <c r="J483" s="9" t="str">
        <f>IFERROR(Inv_SY!J484/Inv_SY!$P484-1,"")</f>
        <v/>
      </c>
      <c r="K483" s="9" t="str">
        <f>IFERROR(Inv_SY!K484/Inv_SY!$P484-1,"")</f>
        <v/>
      </c>
      <c r="L483" s="9" t="str">
        <f>IFERROR(Inv_SY!L484/Inv_SY!$P484-1,"")</f>
        <v/>
      </c>
      <c r="M483" s="9" t="str">
        <f>IFERROR(Inv_SY!M484/Inv_SY!$P484-1,"")</f>
        <v/>
      </c>
      <c r="N483" s="9" t="str">
        <f>IFERROR(Inv_SY!N484/Inv_SY!$P484-1,"")</f>
        <v/>
      </c>
      <c r="O483" s="9" t="str">
        <f>IFERROR(Inv_SY!O484/Inv_SY!$P484-1,"")</f>
        <v/>
      </c>
      <c r="P483" s="9" t="str">
        <f>IFERROR(Inv_SY!J484/Inv_SY!$Q484-1,"")</f>
        <v/>
      </c>
      <c r="Q483" s="9" t="str">
        <f>IFERROR(Inv_SY!K484/Inv_SY!$Q484-1,"")</f>
        <v/>
      </c>
      <c r="R483" s="9" t="str">
        <f>IFERROR(Inv_SY!L484/Inv_SY!$Q484-1,"")</f>
        <v/>
      </c>
      <c r="S483" s="9" t="str">
        <f>IFERROR(Inv_SY!M484/Inv_SY!$Q484-1,"")</f>
        <v/>
      </c>
      <c r="T483" s="9" t="str">
        <f>IFERROR(Inv_SY!N484/Inv_SY!$Q484-1,"")</f>
        <v/>
      </c>
      <c r="U483" s="52" t="str">
        <f>IFERROR(Inv_SY!O484/Inv_SY!$Q484-1,"")</f>
        <v/>
      </c>
    </row>
    <row r="484" spans="1:21">
      <c r="A484" s="105" t="s">
        <v>210</v>
      </c>
      <c r="B484" s="102">
        <v>4</v>
      </c>
      <c r="C484" s="66">
        <v>2023</v>
      </c>
      <c r="D484" s="102" t="s">
        <v>209</v>
      </c>
      <c r="E484" s="102" t="s">
        <v>209</v>
      </c>
      <c r="F484" s="103">
        <v>45108</v>
      </c>
      <c r="G484" s="102">
        <v>31</v>
      </c>
      <c r="H484" s="104">
        <v>45134</v>
      </c>
      <c r="I484" s="157">
        <f>_xlfn.XLOOKUP(Table5[[#This Row],[Month Year]],'Modelling New'!D:D,'Modelling New'!N:N)</f>
        <v>10.507</v>
      </c>
      <c r="J484" s="9" t="str">
        <f>IFERROR(Inv_SY!J485/Inv_SY!$P485-1,"")</f>
        <v/>
      </c>
      <c r="K484" s="9" t="str">
        <f>IFERROR(Inv_SY!K485/Inv_SY!$P485-1,"")</f>
        <v/>
      </c>
      <c r="L484" s="9" t="str">
        <f>IFERROR(Inv_SY!L485/Inv_SY!$P485-1,"")</f>
        <v/>
      </c>
      <c r="M484" s="9" t="str">
        <f>IFERROR(Inv_SY!M485/Inv_SY!$P485-1,"")</f>
        <v/>
      </c>
      <c r="N484" s="9" t="str">
        <f>IFERROR(Inv_SY!N485/Inv_SY!$P485-1,"")</f>
        <v/>
      </c>
      <c r="O484" s="9" t="str">
        <f>IFERROR(Inv_SY!O485/Inv_SY!$P485-1,"")</f>
        <v/>
      </c>
      <c r="P484" s="9" t="str">
        <f>IFERROR(Inv_SY!J485/Inv_SY!$Q485-1,"")</f>
        <v/>
      </c>
      <c r="Q484" s="9" t="str">
        <f>IFERROR(Inv_SY!K485/Inv_SY!$Q485-1,"")</f>
        <v/>
      </c>
      <c r="R484" s="9" t="str">
        <f>IFERROR(Inv_SY!L485/Inv_SY!$Q485-1,"")</f>
        <v/>
      </c>
      <c r="S484" s="9" t="str">
        <f>IFERROR(Inv_SY!M485/Inv_SY!$Q485-1,"")</f>
        <v/>
      </c>
      <c r="T484" s="9" t="str">
        <f>IFERROR(Inv_SY!N485/Inv_SY!$Q485-1,"")</f>
        <v/>
      </c>
      <c r="U484" s="52" t="str">
        <f>IFERROR(Inv_SY!O485/Inv_SY!$Q485-1,"")</f>
        <v/>
      </c>
    </row>
    <row r="485" spans="1:21">
      <c r="A485" s="105" t="s">
        <v>210</v>
      </c>
      <c r="B485" s="102">
        <v>4</v>
      </c>
      <c r="C485" s="66">
        <v>2023</v>
      </c>
      <c r="D485" s="102" t="s">
        <v>209</v>
      </c>
      <c r="E485" s="102" t="s">
        <v>209</v>
      </c>
      <c r="F485" s="103">
        <v>45108</v>
      </c>
      <c r="G485" s="102">
        <v>31</v>
      </c>
      <c r="H485" s="104">
        <v>45135</v>
      </c>
      <c r="I485" s="157">
        <f>_xlfn.XLOOKUP(Table5[[#This Row],[Month Year]],'Modelling New'!D:D,'Modelling New'!N:N)</f>
        <v>10.507</v>
      </c>
      <c r="J485" s="9" t="str">
        <f>IFERROR(Inv_SY!J486/Inv_SY!$P486-1,"")</f>
        <v/>
      </c>
      <c r="K485" s="9" t="str">
        <f>IFERROR(Inv_SY!K486/Inv_SY!$P486-1,"")</f>
        <v/>
      </c>
      <c r="L485" s="9" t="str">
        <f>IFERROR(Inv_SY!L486/Inv_SY!$P486-1,"")</f>
        <v/>
      </c>
      <c r="M485" s="9" t="str">
        <f>IFERROR(Inv_SY!M486/Inv_SY!$P486-1,"")</f>
        <v/>
      </c>
      <c r="N485" s="9" t="str">
        <f>IFERROR(Inv_SY!N486/Inv_SY!$P486-1,"")</f>
        <v/>
      </c>
      <c r="O485" s="9" t="str">
        <f>IFERROR(Inv_SY!O486/Inv_SY!$P486-1,"")</f>
        <v/>
      </c>
      <c r="P485" s="9" t="str">
        <f>IFERROR(Inv_SY!J486/Inv_SY!$Q486-1,"")</f>
        <v/>
      </c>
      <c r="Q485" s="9" t="str">
        <f>IFERROR(Inv_SY!K486/Inv_SY!$Q486-1,"")</f>
        <v/>
      </c>
      <c r="R485" s="9" t="str">
        <f>IFERROR(Inv_SY!L486/Inv_SY!$Q486-1,"")</f>
        <v/>
      </c>
      <c r="S485" s="9" t="str">
        <f>IFERROR(Inv_SY!M486/Inv_SY!$Q486-1,"")</f>
        <v/>
      </c>
      <c r="T485" s="9" t="str">
        <f>IFERROR(Inv_SY!N486/Inv_SY!$Q486-1,"")</f>
        <v/>
      </c>
      <c r="U485" s="52" t="str">
        <f>IFERROR(Inv_SY!O486/Inv_SY!$Q486-1,"")</f>
        <v/>
      </c>
    </row>
    <row r="486" spans="1:21">
      <c r="A486" s="105" t="s">
        <v>210</v>
      </c>
      <c r="B486" s="102">
        <v>4</v>
      </c>
      <c r="C486" s="66">
        <v>2023</v>
      </c>
      <c r="D486" s="102" t="s">
        <v>209</v>
      </c>
      <c r="E486" s="102" t="s">
        <v>209</v>
      </c>
      <c r="F486" s="103">
        <v>45108</v>
      </c>
      <c r="G486" s="102">
        <v>31</v>
      </c>
      <c r="H486" s="104">
        <v>45136</v>
      </c>
      <c r="I486" s="157">
        <f>_xlfn.XLOOKUP(Table5[[#This Row],[Month Year]],'Modelling New'!D:D,'Modelling New'!N:N)</f>
        <v>10.507</v>
      </c>
      <c r="J486" s="9" t="str">
        <f>IFERROR(Inv_SY!J487/Inv_SY!$P487-1,"")</f>
        <v/>
      </c>
      <c r="K486" s="9" t="str">
        <f>IFERROR(Inv_SY!K487/Inv_SY!$P487-1,"")</f>
        <v/>
      </c>
      <c r="L486" s="9" t="str">
        <f>IFERROR(Inv_SY!L487/Inv_SY!$P487-1,"")</f>
        <v/>
      </c>
      <c r="M486" s="9" t="str">
        <f>IFERROR(Inv_SY!M487/Inv_SY!$P487-1,"")</f>
        <v/>
      </c>
      <c r="N486" s="9" t="str">
        <f>IFERROR(Inv_SY!N487/Inv_SY!$P487-1,"")</f>
        <v/>
      </c>
      <c r="O486" s="9" t="str">
        <f>IFERROR(Inv_SY!O487/Inv_SY!$P487-1,"")</f>
        <v/>
      </c>
      <c r="P486" s="9" t="str">
        <f>IFERROR(Inv_SY!J487/Inv_SY!$Q487-1,"")</f>
        <v/>
      </c>
      <c r="Q486" s="9" t="str">
        <f>IFERROR(Inv_SY!K487/Inv_SY!$Q487-1,"")</f>
        <v/>
      </c>
      <c r="R486" s="9" t="str">
        <f>IFERROR(Inv_SY!L487/Inv_SY!$Q487-1,"")</f>
        <v/>
      </c>
      <c r="S486" s="9" t="str">
        <f>IFERROR(Inv_SY!M487/Inv_SY!$Q487-1,"")</f>
        <v/>
      </c>
      <c r="T486" s="9" t="str">
        <f>IFERROR(Inv_SY!N487/Inv_SY!$Q487-1,"")</f>
        <v/>
      </c>
      <c r="U486" s="52" t="str">
        <f>IFERROR(Inv_SY!O487/Inv_SY!$Q487-1,"")</f>
        <v/>
      </c>
    </row>
    <row r="487" spans="1:21">
      <c r="A487" s="105" t="s">
        <v>210</v>
      </c>
      <c r="B487" s="102">
        <v>4</v>
      </c>
      <c r="C487" s="66">
        <v>2023</v>
      </c>
      <c r="D487" s="102" t="s">
        <v>209</v>
      </c>
      <c r="E487" s="102" t="s">
        <v>209</v>
      </c>
      <c r="F487" s="103">
        <v>45108</v>
      </c>
      <c r="G487" s="102">
        <v>31</v>
      </c>
      <c r="H487" s="104">
        <v>45137</v>
      </c>
      <c r="I487" s="157">
        <f>_xlfn.XLOOKUP(Table5[[#This Row],[Month Year]],'Modelling New'!D:D,'Modelling New'!N:N)</f>
        <v>10.507</v>
      </c>
      <c r="J487" s="9" t="str">
        <f>IFERROR(Inv_SY!J488/Inv_SY!$P488-1,"")</f>
        <v/>
      </c>
      <c r="K487" s="9" t="str">
        <f>IFERROR(Inv_SY!K488/Inv_SY!$P488-1,"")</f>
        <v/>
      </c>
      <c r="L487" s="9" t="str">
        <f>IFERROR(Inv_SY!L488/Inv_SY!$P488-1,"")</f>
        <v/>
      </c>
      <c r="M487" s="9" t="str">
        <f>IFERROR(Inv_SY!M488/Inv_SY!$P488-1,"")</f>
        <v/>
      </c>
      <c r="N487" s="9" t="str">
        <f>IFERROR(Inv_SY!N488/Inv_SY!$P488-1,"")</f>
        <v/>
      </c>
      <c r="O487" s="9" t="str">
        <f>IFERROR(Inv_SY!O488/Inv_SY!$P488-1,"")</f>
        <v/>
      </c>
      <c r="P487" s="9" t="str">
        <f>IFERROR(Inv_SY!J488/Inv_SY!$Q488-1,"")</f>
        <v/>
      </c>
      <c r="Q487" s="9" t="str">
        <f>IFERROR(Inv_SY!K488/Inv_SY!$Q488-1,"")</f>
        <v/>
      </c>
      <c r="R487" s="9" t="str">
        <f>IFERROR(Inv_SY!L488/Inv_SY!$Q488-1,"")</f>
        <v/>
      </c>
      <c r="S487" s="9" t="str">
        <f>IFERROR(Inv_SY!M488/Inv_SY!$Q488-1,"")</f>
        <v/>
      </c>
      <c r="T487" s="9" t="str">
        <f>IFERROR(Inv_SY!N488/Inv_SY!$Q488-1,"")</f>
        <v/>
      </c>
      <c r="U487" s="52" t="str">
        <f>IFERROR(Inv_SY!O488/Inv_SY!$Q488-1,"")</f>
        <v/>
      </c>
    </row>
    <row r="488" spans="1:21">
      <c r="A488" s="105" t="s">
        <v>210</v>
      </c>
      <c r="B488" s="102">
        <v>4</v>
      </c>
      <c r="C488" s="66">
        <v>2023</v>
      </c>
      <c r="D488" s="102" t="s">
        <v>209</v>
      </c>
      <c r="E488" s="102" t="s">
        <v>209</v>
      </c>
      <c r="F488" s="103">
        <v>45108</v>
      </c>
      <c r="G488" s="102">
        <v>31</v>
      </c>
      <c r="H488" s="104">
        <v>45138</v>
      </c>
      <c r="I488" s="157">
        <f>_xlfn.XLOOKUP(Table5[[#This Row],[Month Year]],'Modelling New'!D:D,'Modelling New'!N:N)</f>
        <v>10.507</v>
      </c>
      <c r="J488" s="9" t="str">
        <f>IFERROR(Inv_SY!J489/Inv_SY!$P489-1,"")</f>
        <v/>
      </c>
      <c r="K488" s="9" t="str">
        <f>IFERROR(Inv_SY!K489/Inv_SY!$P489-1,"")</f>
        <v/>
      </c>
      <c r="L488" s="9" t="str">
        <f>IFERROR(Inv_SY!L489/Inv_SY!$P489-1,"")</f>
        <v/>
      </c>
      <c r="M488" s="9" t="str">
        <f>IFERROR(Inv_SY!M489/Inv_SY!$P489-1,"")</f>
        <v/>
      </c>
      <c r="N488" s="9" t="str">
        <f>IFERROR(Inv_SY!N489/Inv_SY!$P489-1,"")</f>
        <v/>
      </c>
      <c r="O488" s="9" t="str">
        <f>IFERROR(Inv_SY!O489/Inv_SY!$P489-1,"")</f>
        <v/>
      </c>
      <c r="P488" s="9" t="str">
        <f>IFERROR(Inv_SY!J489/Inv_SY!$Q489-1,"")</f>
        <v/>
      </c>
      <c r="Q488" s="9" t="str">
        <f>IFERROR(Inv_SY!K489/Inv_SY!$Q489-1,"")</f>
        <v/>
      </c>
      <c r="R488" s="9" t="str">
        <f>IFERROR(Inv_SY!L489/Inv_SY!$Q489-1,"")</f>
        <v/>
      </c>
      <c r="S488" s="9" t="str">
        <f>IFERROR(Inv_SY!M489/Inv_SY!$Q489-1,"")</f>
        <v/>
      </c>
      <c r="T488" s="9" t="str">
        <f>IFERROR(Inv_SY!N489/Inv_SY!$Q489-1,"")</f>
        <v/>
      </c>
      <c r="U488" s="52" t="str">
        <f>IFERROR(Inv_SY!O489/Inv_SY!$Q489-1,"")</f>
        <v/>
      </c>
    </row>
    <row r="489" spans="1:21">
      <c r="A489" s="105" t="s">
        <v>210</v>
      </c>
      <c r="B489" s="102">
        <v>4</v>
      </c>
      <c r="C489" s="66">
        <v>2023</v>
      </c>
      <c r="D489" s="102" t="s">
        <v>209</v>
      </c>
      <c r="E489" s="102" t="s">
        <v>209</v>
      </c>
      <c r="F489" s="103">
        <v>45139</v>
      </c>
      <c r="G489" s="102">
        <v>31</v>
      </c>
      <c r="H489" s="104">
        <v>45139</v>
      </c>
      <c r="I489" s="157">
        <f>_xlfn.XLOOKUP(Table5[[#This Row],[Month Year]],'Modelling New'!D:D,'Modelling New'!N:N)</f>
        <v>10.507</v>
      </c>
      <c r="J489" s="9" t="str">
        <f>IFERROR(Inv_SY!J490/Inv_SY!$P490-1,"")</f>
        <v/>
      </c>
      <c r="K489" s="9" t="str">
        <f>IFERROR(Inv_SY!K490/Inv_SY!$P490-1,"")</f>
        <v/>
      </c>
      <c r="L489" s="9" t="str">
        <f>IFERROR(Inv_SY!L490/Inv_SY!$P490-1,"")</f>
        <v/>
      </c>
      <c r="M489" s="9" t="str">
        <f>IFERROR(Inv_SY!M490/Inv_SY!$P490-1,"")</f>
        <v/>
      </c>
      <c r="N489" s="9" t="str">
        <f>IFERROR(Inv_SY!N490/Inv_SY!$P490-1,"")</f>
        <v/>
      </c>
      <c r="O489" s="9" t="str">
        <f>IFERROR(Inv_SY!O490/Inv_SY!$P490-1,"")</f>
        <v/>
      </c>
      <c r="P489" s="9" t="str">
        <f>IFERROR(Inv_SY!J490/Inv_SY!$Q490-1,"")</f>
        <v/>
      </c>
      <c r="Q489" s="9" t="str">
        <f>IFERROR(Inv_SY!K490/Inv_SY!$Q490-1,"")</f>
        <v/>
      </c>
      <c r="R489" s="9" t="str">
        <f>IFERROR(Inv_SY!L490/Inv_SY!$Q490-1,"")</f>
        <v/>
      </c>
      <c r="S489" s="9" t="str">
        <f>IFERROR(Inv_SY!M490/Inv_SY!$Q490-1,"")</f>
        <v/>
      </c>
      <c r="T489" s="9" t="str">
        <f>IFERROR(Inv_SY!N490/Inv_SY!$Q490-1,"")</f>
        <v/>
      </c>
      <c r="U489" s="52" t="str">
        <f>IFERROR(Inv_SY!O490/Inv_SY!$Q490-1,"")</f>
        <v/>
      </c>
    </row>
    <row r="490" spans="1:21">
      <c r="A490" s="105" t="s">
        <v>210</v>
      </c>
      <c r="B490" s="102">
        <v>4</v>
      </c>
      <c r="C490" s="66">
        <v>2023</v>
      </c>
      <c r="D490" s="102" t="s">
        <v>209</v>
      </c>
      <c r="E490" s="102" t="s">
        <v>209</v>
      </c>
      <c r="F490" s="103">
        <v>45139</v>
      </c>
      <c r="G490" s="102">
        <v>31</v>
      </c>
      <c r="H490" s="104">
        <v>45140</v>
      </c>
      <c r="I490" s="157">
        <f>_xlfn.XLOOKUP(Table5[[#This Row],[Month Year]],'Modelling New'!D:D,'Modelling New'!N:N)</f>
        <v>10.507</v>
      </c>
      <c r="J490" s="9" t="str">
        <f>IFERROR(Inv_SY!J491/Inv_SY!$P491-1,"")</f>
        <v/>
      </c>
      <c r="K490" s="9" t="str">
        <f>IFERROR(Inv_SY!K491/Inv_SY!$P491-1,"")</f>
        <v/>
      </c>
      <c r="L490" s="9" t="str">
        <f>IFERROR(Inv_SY!L491/Inv_SY!$P491-1,"")</f>
        <v/>
      </c>
      <c r="M490" s="9" t="str">
        <f>IFERROR(Inv_SY!M491/Inv_SY!$P491-1,"")</f>
        <v/>
      </c>
      <c r="N490" s="9" t="str">
        <f>IFERROR(Inv_SY!N491/Inv_SY!$P491-1,"")</f>
        <v/>
      </c>
      <c r="O490" s="9" t="str">
        <f>IFERROR(Inv_SY!O491/Inv_SY!$P491-1,"")</f>
        <v/>
      </c>
      <c r="P490" s="9" t="str">
        <f>IFERROR(Inv_SY!J491/Inv_SY!$Q491-1,"")</f>
        <v/>
      </c>
      <c r="Q490" s="9" t="str">
        <f>IFERROR(Inv_SY!K491/Inv_SY!$Q491-1,"")</f>
        <v/>
      </c>
      <c r="R490" s="9" t="str">
        <f>IFERROR(Inv_SY!L491/Inv_SY!$Q491-1,"")</f>
        <v/>
      </c>
      <c r="S490" s="9" t="str">
        <f>IFERROR(Inv_SY!M491/Inv_SY!$Q491-1,"")</f>
        <v/>
      </c>
      <c r="T490" s="9" t="str">
        <f>IFERROR(Inv_SY!N491/Inv_SY!$Q491-1,"")</f>
        <v/>
      </c>
      <c r="U490" s="52" t="str">
        <f>IFERROR(Inv_SY!O491/Inv_SY!$Q491-1,"")</f>
        <v/>
      </c>
    </row>
    <row r="491" spans="1:21">
      <c r="A491" s="105" t="s">
        <v>210</v>
      </c>
      <c r="B491" s="102">
        <v>4</v>
      </c>
      <c r="C491" s="66">
        <v>2023</v>
      </c>
      <c r="D491" s="102" t="s">
        <v>209</v>
      </c>
      <c r="E491" s="102" t="s">
        <v>209</v>
      </c>
      <c r="F491" s="103">
        <v>45139</v>
      </c>
      <c r="G491" s="102">
        <v>31</v>
      </c>
      <c r="H491" s="104">
        <v>45141</v>
      </c>
      <c r="I491" s="157">
        <f>_xlfn.XLOOKUP(Table5[[#This Row],[Month Year]],'Modelling New'!D:D,'Modelling New'!N:N)</f>
        <v>10.507</v>
      </c>
      <c r="J491" s="9" t="str">
        <f>IFERROR(Inv_SY!J492/Inv_SY!$P492-1,"")</f>
        <v/>
      </c>
      <c r="K491" s="9" t="str">
        <f>IFERROR(Inv_SY!K492/Inv_SY!$P492-1,"")</f>
        <v/>
      </c>
      <c r="L491" s="9" t="str">
        <f>IFERROR(Inv_SY!L492/Inv_SY!$P492-1,"")</f>
        <v/>
      </c>
      <c r="M491" s="9" t="str">
        <f>IFERROR(Inv_SY!M492/Inv_SY!$P492-1,"")</f>
        <v/>
      </c>
      <c r="N491" s="9" t="str">
        <f>IFERROR(Inv_SY!N492/Inv_SY!$P492-1,"")</f>
        <v/>
      </c>
      <c r="O491" s="9" t="str">
        <f>IFERROR(Inv_SY!O492/Inv_SY!$P492-1,"")</f>
        <v/>
      </c>
      <c r="P491" s="9" t="str">
        <f>IFERROR(Inv_SY!J492/Inv_SY!$Q492-1,"")</f>
        <v/>
      </c>
      <c r="Q491" s="9" t="str">
        <f>IFERROR(Inv_SY!K492/Inv_SY!$Q492-1,"")</f>
        <v/>
      </c>
      <c r="R491" s="9" t="str">
        <f>IFERROR(Inv_SY!L492/Inv_SY!$Q492-1,"")</f>
        <v/>
      </c>
      <c r="S491" s="9" t="str">
        <f>IFERROR(Inv_SY!M492/Inv_SY!$Q492-1,"")</f>
        <v/>
      </c>
      <c r="T491" s="9" t="str">
        <f>IFERROR(Inv_SY!N492/Inv_SY!$Q492-1,"")</f>
        <v/>
      </c>
      <c r="U491" s="52" t="str">
        <f>IFERROR(Inv_SY!O492/Inv_SY!$Q492-1,"")</f>
        <v/>
      </c>
    </row>
    <row r="492" spans="1:21">
      <c r="A492" s="105" t="s">
        <v>210</v>
      </c>
      <c r="B492" s="102">
        <v>4</v>
      </c>
      <c r="C492" s="66">
        <v>2023</v>
      </c>
      <c r="D492" s="102" t="s">
        <v>209</v>
      </c>
      <c r="E492" s="102" t="s">
        <v>209</v>
      </c>
      <c r="F492" s="103">
        <v>45139</v>
      </c>
      <c r="G492" s="102">
        <v>31</v>
      </c>
      <c r="H492" s="104">
        <v>45142</v>
      </c>
      <c r="I492" s="157">
        <f>_xlfn.XLOOKUP(Table5[[#This Row],[Month Year]],'Modelling New'!D:D,'Modelling New'!N:N)</f>
        <v>10.507</v>
      </c>
      <c r="J492" s="9" t="str">
        <f>IFERROR(Inv_SY!J493/Inv_SY!$P493-1,"")</f>
        <v/>
      </c>
      <c r="K492" s="9" t="str">
        <f>IFERROR(Inv_SY!K493/Inv_SY!$P493-1,"")</f>
        <v/>
      </c>
      <c r="L492" s="9" t="str">
        <f>IFERROR(Inv_SY!L493/Inv_SY!$P493-1,"")</f>
        <v/>
      </c>
      <c r="M492" s="9" t="str">
        <f>IFERROR(Inv_SY!M493/Inv_SY!$P493-1,"")</f>
        <v/>
      </c>
      <c r="N492" s="9" t="str">
        <f>IFERROR(Inv_SY!N493/Inv_SY!$P493-1,"")</f>
        <v/>
      </c>
      <c r="O492" s="9" t="str">
        <f>IFERROR(Inv_SY!O493/Inv_SY!$P493-1,"")</f>
        <v/>
      </c>
      <c r="P492" s="9" t="str">
        <f>IFERROR(Inv_SY!J493/Inv_SY!$Q493-1,"")</f>
        <v/>
      </c>
      <c r="Q492" s="9" t="str">
        <f>IFERROR(Inv_SY!K493/Inv_SY!$Q493-1,"")</f>
        <v/>
      </c>
      <c r="R492" s="9" t="str">
        <f>IFERROR(Inv_SY!L493/Inv_SY!$Q493-1,"")</f>
        <v/>
      </c>
      <c r="S492" s="9" t="str">
        <f>IFERROR(Inv_SY!M493/Inv_SY!$Q493-1,"")</f>
        <v/>
      </c>
      <c r="T492" s="9" t="str">
        <f>IFERROR(Inv_SY!N493/Inv_SY!$Q493-1,"")</f>
        <v/>
      </c>
      <c r="U492" s="52" t="str">
        <f>IFERROR(Inv_SY!O493/Inv_SY!$Q493-1,"")</f>
        <v/>
      </c>
    </row>
    <row r="493" spans="1:21">
      <c r="A493" s="105" t="s">
        <v>210</v>
      </c>
      <c r="B493" s="102">
        <v>4</v>
      </c>
      <c r="C493" s="66">
        <v>2023</v>
      </c>
      <c r="D493" s="102" t="s">
        <v>209</v>
      </c>
      <c r="E493" s="102" t="s">
        <v>209</v>
      </c>
      <c r="F493" s="103">
        <v>45139</v>
      </c>
      <c r="G493" s="102">
        <v>31</v>
      </c>
      <c r="H493" s="104">
        <v>45143</v>
      </c>
      <c r="I493" s="157">
        <f>_xlfn.XLOOKUP(Table5[[#This Row],[Month Year]],'Modelling New'!D:D,'Modelling New'!N:N)</f>
        <v>10.507</v>
      </c>
      <c r="J493" s="9" t="str">
        <f>IFERROR(Inv_SY!J494/Inv_SY!$P494-1,"")</f>
        <v/>
      </c>
      <c r="K493" s="9" t="str">
        <f>IFERROR(Inv_SY!K494/Inv_SY!$P494-1,"")</f>
        <v/>
      </c>
      <c r="L493" s="9" t="str">
        <f>IFERROR(Inv_SY!L494/Inv_SY!$P494-1,"")</f>
        <v/>
      </c>
      <c r="M493" s="9" t="str">
        <f>IFERROR(Inv_SY!M494/Inv_SY!$P494-1,"")</f>
        <v/>
      </c>
      <c r="N493" s="9" t="str">
        <f>IFERROR(Inv_SY!N494/Inv_SY!$P494-1,"")</f>
        <v/>
      </c>
      <c r="O493" s="9" t="str">
        <f>IFERROR(Inv_SY!O494/Inv_SY!$P494-1,"")</f>
        <v/>
      </c>
      <c r="P493" s="9" t="str">
        <f>IFERROR(Inv_SY!J494/Inv_SY!$Q494-1,"")</f>
        <v/>
      </c>
      <c r="Q493" s="9" t="str">
        <f>IFERROR(Inv_SY!K494/Inv_SY!$Q494-1,"")</f>
        <v/>
      </c>
      <c r="R493" s="9" t="str">
        <f>IFERROR(Inv_SY!L494/Inv_SY!$Q494-1,"")</f>
        <v/>
      </c>
      <c r="S493" s="9" t="str">
        <f>IFERROR(Inv_SY!M494/Inv_SY!$Q494-1,"")</f>
        <v/>
      </c>
      <c r="T493" s="9" t="str">
        <f>IFERROR(Inv_SY!N494/Inv_SY!$Q494-1,"")</f>
        <v/>
      </c>
      <c r="U493" s="52" t="str">
        <f>IFERROR(Inv_SY!O494/Inv_SY!$Q494-1,"")</f>
        <v/>
      </c>
    </row>
    <row r="494" spans="1:21">
      <c r="A494" s="105" t="s">
        <v>210</v>
      </c>
      <c r="B494" s="102">
        <v>4</v>
      </c>
      <c r="C494" s="66">
        <v>2023</v>
      </c>
      <c r="D494" s="102" t="s">
        <v>209</v>
      </c>
      <c r="E494" s="102" t="s">
        <v>209</v>
      </c>
      <c r="F494" s="103">
        <v>45139</v>
      </c>
      <c r="G494" s="102">
        <v>31</v>
      </c>
      <c r="H494" s="104">
        <v>45144</v>
      </c>
      <c r="I494" s="157">
        <f>_xlfn.XLOOKUP(Table5[[#This Row],[Month Year]],'Modelling New'!D:D,'Modelling New'!N:N)</f>
        <v>10.507</v>
      </c>
      <c r="J494" s="9" t="str">
        <f>IFERROR(Inv_SY!J495/Inv_SY!$P495-1,"")</f>
        <v/>
      </c>
      <c r="K494" s="9" t="str">
        <f>IFERROR(Inv_SY!K495/Inv_SY!$P495-1,"")</f>
        <v/>
      </c>
      <c r="L494" s="9" t="str">
        <f>IFERROR(Inv_SY!L495/Inv_SY!$P495-1,"")</f>
        <v/>
      </c>
      <c r="M494" s="9" t="str">
        <f>IFERROR(Inv_SY!M495/Inv_SY!$P495-1,"")</f>
        <v/>
      </c>
      <c r="N494" s="9" t="str">
        <f>IFERROR(Inv_SY!N495/Inv_SY!$P495-1,"")</f>
        <v/>
      </c>
      <c r="O494" s="9" t="str">
        <f>IFERROR(Inv_SY!O495/Inv_SY!$P495-1,"")</f>
        <v/>
      </c>
      <c r="P494" s="9" t="str">
        <f>IFERROR(Inv_SY!J495/Inv_SY!$Q495-1,"")</f>
        <v/>
      </c>
      <c r="Q494" s="9" t="str">
        <f>IFERROR(Inv_SY!K495/Inv_SY!$Q495-1,"")</f>
        <v/>
      </c>
      <c r="R494" s="9" t="str">
        <f>IFERROR(Inv_SY!L495/Inv_SY!$Q495-1,"")</f>
        <v/>
      </c>
      <c r="S494" s="9" t="str">
        <f>IFERROR(Inv_SY!M495/Inv_SY!$Q495-1,"")</f>
        <v/>
      </c>
      <c r="T494" s="9" t="str">
        <f>IFERROR(Inv_SY!N495/Inv_SY!$Q495-1,"")</f>
        <v/>
      </c>
      <c r="U494" s="52" t="str">
        <f>IFERROR(Inv_SY!O495/Inv_SY!$Q495-1,"")</f>
        <v/>
      </c>
    </row>
    <row r="495" spans="1:21">
      <c r="A495" s="105" t="s">
        <v>210</v>
      </c>
      <c r="B495" s="102">
        <v>4</v>
      </c>
      <c r="C495" s="66">
        <v>2023</v>
      </c>
      <c r="D495" s="102" t="s">
        <v>209</v>
      </c>
      <c r="E495" s="102" t="s">
        <v>209</v>
      </c>
      <c r="F495" s="103">
        <v>45139</v>
      </c>
      <c r="G495" s="102">
        <v>31</v>
      </c>
      <c r="H495" s="104">
        <v>45145</v>
      </c>
      <c r="I495" s="157">
        <f>_xlfn.XLOOKUP(Table5[[#This Row],[Month Year]],'Modelling New'!D:D,'Modelling New'!N:N)</f>
        <v>10.507</v>
      </c>
      <c r="J495" s="9" t="str">
        <f>IFERROR(Inv_SY!J496/Inv_SY!$P496-1,"")</f>
        <v/>
      </c>
      <c r="K495" s="9" t="str">
        <f>IFERROR(Inv_SY!K496/Inv_SY!$P496-1,"")</f>
        <v/>
      </c>
      <c r="L495" s="9" t="str">
        <f>IFERROR(Inv_SY!L496/Inv_SY!$P496-1,"")</f>
        <v/>
      </c>
      <c r="M495" s="9" t="str">
        <f>IFERROR(Inv_SY!M496/Inv_SY!$P496-1,"")</f>
        <v/>
      </c>
      <c r="N495" s="9" t="str">
        <f>IFERROR(Inv_SY!N496/Inv_SY!$P496-1,"")</f>
        <v/>
      </c>
      <c r="O495" s="9" t="str">
        <f>IFERROR(Inv_SY!O496/Inv_SY!$P496-1,"")</f>
        <v/>
      </c>
      <c r="P495" s="9" t="str">
        <f>IFERROR(Inv_SY!J496/Inv_SY!$Q496-1,"")</f>
        <v/>
      </c>
      <c r="Q495" s="9" t="str">
        <f>IFERROR(Inv_SY!K496/Inv_SY!$Q496-1,"")</f>
        <v/>
      </c>
      <c r="R495" s="9" t="str">
        <f>IFERROR(Inv_SY!L496/Inv_SY!$Q496-1,"")</f>
        <v/>
      </c>
      <c r="S495" s="9" t="str">
        <f>IFERROR(Inv_SY!M496/Inv_SY!$Q496-1,"")</f>
        <v/>
      </c>
      <c r="T495" s="9" t="str">
        <f>IFERROR(Inv_SY!N496/Inv_SY!$Q496-1,"")</f>
        <v/>
      </c>
      <c r="U495" s="52" t="str">
        <f>IFERROR(Inv_SY!O496/Inv_SY!$Q496-1,"")</f>
        <v/>
      </c>
    </row>
    <row r="496" spans="1:21">
      <c r="A496" s="105" t="s">
        <v>210</v>
      </c>
      <c r="B496" s="102">
        <v>4</v>
      </c>
      <c r="C496" s="66">
        <v>2023</v>
      </c>
      <c r="D496" s="102" t="s">
        <v>209</v>
      </c>
      <c r="E496" s="102" t="s">
        <v>209</v>
      </c>
      <c r="F496" s="103">
        <v>45139</v>
      </c>
      <c r="G496" s="102">
        <v>31</v>
      </c>
      <c r="H496" s="104">
        <v>45146</v>
      </c>
      <c r="I496" s="157">
        <f>_xlfn.XLOOKUP(Table5[[#This Row],[Month Year]],'Modelling New'!D:D,'Modelling New'!N:N)</f>
        <v>10.507</v>
      </c>
      <c r="J496" s="9" t="str">
        <f>IFERROR(Inv_SY!J497/Inv_SY!$P497-1,"")</f>
        <v/>
      </c>
      <c r="K496" s="9" t="str">
        <f>IFERROR(Inv_SY!K497/Inv_SY!$P497-1,"")</f>
        <v/>
      </c>
      <c r="L496" s="9" t="str">
        <f>IFERROR(Inv_SY!L497/Inv_SY!$P497-1,"")</f>
        <v/>
      </c>
      <c r="M496" s="9" t="str">
        <f>IFERROR(Inv_SY!M497/Inv_SY!$P497-1,"")</f>
        <v/>
      </c>
      <c r="N496" s="9" t="str">
        <f>IFERROR(Inv_SY!N497/Inv_SY!$P497-1,"")</f>
        <v/>
      </c>
      <c r="O496" s="9" t="str">
        <f>IFERROR(Inv_SY!O497/Inv_SY!$P497-1,"")</f>
        <v/>
      </c>
      <c r="P496" s="9" t="str">
        <f>IFERROR(Inv_SY!J497/Inv_SY!$Q497-1,"")</f>
        <v/>
      </c>
      <c r="Q496" s="9" t="str">
        <f>IFERROR(Inv_SY!K497/Inv_SY!$Q497-1,"")</f>
        <v/>
      </c>
      <c r="R496" s="9" t="str">
        <f>IFERROR(Inv_SY!L497/Inv_SY!$Q497-1,"")</f>
        <v/>
      </c>
      <c r="S496" s="9" t="str">
        <f>IFERROR(Inv_SY!M497/Inv_SY!$Q497-1,"")</f>
        <v/>
      </c>
      <c r="T496" s="9" t="str">
        <f>IFERROR(Inv_SY!N497/Inv_SY!$Q497-1,"")</f>
        <v/>
      </c>
      <c r="U496" s="52" t="str">
        <f>IFERROR(Inv_SY!O497/Inv_SY!$Q497-1,"")</f>
        <v/>
      </c>
    </row>
    <row r="497" spans="1:21">
      <c r="A497" s="105" t="s">
        <v>210</v>
      </c>
      <c r="B497" s="102">
        <v>4</v>
      </c>
      <c r="C497" s="66">
        <v>2023</v>
      </c>
      <c r="D497" s="102" t="s">
        <v>209</v>
      </c>
      <c r="E497" s="102" t="s">
        <v>209</v>
      </c>
      <c r="F497" s="103">
        <v>45139</v>
      </c>
      <c r="G497" s="102">
        <v>31</v>
      </c>
      <c r="H497" s="104">
        <v>45147</v>
      </c>
      <c r="I497" s="157">
        <f>_xlfn.XLOOKUP(Table5[[#This Row],[Month Year]],'Modelling New'!D:D,'Modelling New'!N:N)</f>
        <v>10.507</v>
      </c>
      <c r="J497" s="9" t="str">
        <f>IFERROR(Inv_SY!J498/Inv_SY!$P498-1,"")</f>
        <v/>
      </c>
      <c r="K497" s="9" t="str">
        <f>IFERROR(Inv_SY!K498/Inv_SY!$P498-1,"")</f>
        <v/>
      </c>
      <c r="L497" s="9" t="str">
        <f>IFERROR(Inv_SY!L498/Inv_SY!$P498-1,"")</f>
        <v/>
      </c>
      <c r="M497" s="9" t="str">
        <f>IFERROR(Inv_SY!M498/Inv_SY!$P498-1,"")</f>
        <v/>
      </c>
      <c r="N497" s="9" t="str">
        <f>IFERROR(Inv_SY!N498/Inv_SY!$P498-1,"")</f>
        <v/>
      </c>
      <c r="O497" s="9" t="str">
        <f>IFERROR(Inv_SY!O498/Inv_SY!$P498-1,"")</f>
        <v/>
      </c>
      <c r="P497" s="9" t="str">
        <f>IFERROR(Inv_SY!J498/Inv_SY!$Q498-1,"")</f>
        <v/>
      </c>
      <c r="Q497" s="9" t="str">
        <f>IFERROR(Inv_SY!K498/Inv_SY!$Q498-1,"")</f>
        <v/>
      </c>
      <c r="R497" s="9" t="str">
        <f>IFERROR(Inv_SY!L498/Inv_SY!$Q498-1,"")</f>
        <v/>
      </c>
      <c r="S497" s="9" t="str">
        <f>IFERROR(Inv_SY!M498/Inv_SY!$Q498-1,"")</f>
        <v/>
      </c>
      <c r="T497" s="9" t="str">
        <f>IFERROR(Inv_SY!N498/Inv_SY!$Q498-1,"")</f>
        <v/>
      </c>
      <c r="U497" s="52" t="str">
        <f>IFERROR(Inv_SY!O498/Inv_SY!$Q498-1,"")</f>
        <v/>
      </c>
    </row>
    <row r="498" spans="1:21">
      <c r="A498" s="105" t="s">
        <v>210</v>
      </c>
      <c r="B498" s="102">
        <v>4</v>
      </c>
      <c r="C498" s="66">
        <v>2023</v>
      </c>
      <c r="D498" s="102" t="s">
        <v>209</v>
      </c>
      <c r="E498" s="102" t="s">
        <v>209</v>
      </c>
      <c r="F498" s="103">
        <v>45139</v>
      </c>
      <c r="G498" s="102">
        <v>31</v>
      </c>
      <c r="H498" s="104">
        <v>45148</v>
      </c>
      <c r="I498" s="157">
        <f>_xlfn.XLOOKUP(Table5[[#This Row],[Month Year]],'Modelling New'!D:D,'Modelling New'!N:N)</f>
        <v>10.507</v>
      </c>
      <c r="J498" s="9" t="str">
        <f>IFERROR(Inv_SY!J499/Inv_SY!$P499-1,"")</f>
        <v/>
      </c>
      <c r="K498" s="9" t="str">
        <f>IFERROR(Inv_SY!K499/Inv_SY!$P499-1,"")</f>
        <v/>
      </c>
      <c r="L498" s="9" t="str">
        <f>IFERROR(Inv_SY!L499/Inv_SY!$P499-1,"")</f>
        <v/>
      </c>
      <c r="M498" s="9" t="str">
        <f>IFERROR(Inv_SY!M499/Inv_SY!$P499-1,"")</f>
        <v/>
      </c>
      <c r="N498" s="9" t="str">
        <f>IFERROR(Inv_SY!N499/Inv_SY!$P499-1,"")</f>
        <v/>
      </c>
      <c r="O498" s="9" t="str">
        <f>IFERROR(Inv_SY!O499/Inv_SY!$P499-1,"")</f>
        <v/>
      </c>
      <c r="P498" s="9" t="str">
        <f>IFERROR(Inv_SY!J499/Inv_SY!$Q499-1,"")</f>
        <v/>
      </c>
      <c r="Q498" s="9" t="str">
        <f>IFERROR(Inv_SY!K499/Inv_SY!$Q499-1,"")</f>
        <v/>
      </c>
      <c r="R498" s="9" t="str">
        <f>IFERROR(Inv_SY!L499/Inv_SY!$Q499-1,"")</f>
        <v/>
      </c>
      <c r="S498" s="9" t="str">
        <f>IFERROR(Inv_SY!M499/Inv_SY!$Q499-1,"")</f>
        <v/>
      </c>
      <c r="T498" s="9" t="str">
        <f>IFERROR(Inv_SY!N499/Inv_SY!$Q499-1,"")</f>
        <v/>
      </c>
      <c r="U498" s="52" t="str">
        <f>IFERROR(Inv_SY!O499/Inv_SY!$Q499-1,"")</f>
        <v/>
      </c>
    </row>
    <row r="499" spans="1:21">
      <c r="A499" s="105" t="s">
        <v>210</v>
      </c>
      <c r="B499" s="102">
        <v>4</v>
      </c>
      <c r="C499" s="66">
        <v>2023</v>
      </c>
      <c r="D499" s="102" t="s">
        <v>209</v>
      </c>
      <c r="E499" s="102" t="s">
        <v>209</v>
      </c>
      <c r="F499" s="103">
        <v>45139</v>
      </c>
      <c r="G499" s="102">
        <v>31</v>
      </c>
      <c r="H499" s="104">
        <v>45149</v>
      </c>
      <c r="I499" s="157">
        <f>_xlfn.XLOOKUP(Table5[[#This Row],[Month Year]],'Modelling New'!D:D,'Modelling New'!N:N)</f>
        <v>10.507</v>
      </c>
      <c r="J499" s="9" t="str">
        <f>IFERROR(Inv_SY!J500/Inv_SY!$P500-1,"")</f>
        <v/>
      </c>
      <c r="K499" s="9" t="str">
        <f>IFERROR(Inv_SY!K500/Inv_SY!$P500-1,"")</f>
        <v/>
      </c>
      <c r="L499" s="9" t="str">
        <f>IFERROR(Inv_SY!L500/Inv_SY!$P500-1,"")</f>
        <v/>
      </c>
      <c r="M499" s="9" t="str">
        <f>IFERROR(Inv_SY!M500/Inv_SY!$P500-1,"")</f>
        <v/>
      </c>
      <c r="N499" s="9" t="str">
        <f>IFERROR(Inv_SY!N500/Inv_SY!$P500-1,"")</f>
        <v/>
      </c>
      <c r="O499" s="9" t="str">
        <f>IFERROR(Inv_SY!O500/Inv_SY!$P500-1,"")</f>
        <v/>
      </c>
      <c r="P499" s="9" t="str">
        <f>IFERROR(Inv_SY!J500/Inv_SY!$Q500-1,"")</f>
        <v/>
      </c>
      <c r="Q499" s="9" t="str">
        <f>IFERROR(Inv_SY!K500/Inv_SY!$Q500-1,"")</f>
        <v/>
      </c>
      <c r="R499" s="9" t="str">
        <f>IFERROR(Inv_SY!L500/Inv_SY!$Q500-1,"")</f>
        <v/>
      </c>
      <c r="S499" s="9" t="str">
        <f>IFERROR(Inv_SY!M500/Inv_SY!$Q500-1,"")</f>
        <v/>
      </c>
      <c r="T499" s="9" t="str">
        <f>IFERROR(Inv_SY!N500/Inv_SY!$Q500-1,"")</f>
        <v/>
      </c>
      <c r="U499" s="52" t="str">
        <f>IFERROR(Inv_SY!O500/Inv_SY!$Q500-1,"")</f>
        <v/>
      </c>
    </row>
    <row r="500" spans="1:21">
      <c r="A500" s="105" t="s">
        <v>210</v>
      </c>
      <c r="B500" s="102">
        <v>4</v>
      </c>
      <c r="C500" s="66">
        <v>2023</v>
      </c>
      <c r="D500" s="102" t="s">
        <v>209</v>
      </c>
      <c r="E500" s="102" t="s">
        <v>209</v>
      </c>
      <c r="F500" s="103">
        <v>45139</v>
      </c>
      <c r="G500" s="102">
        <v>31</v>
      </c>
      <c r="H500" s="104">
        <v>45150</v>
      </c>
      <c r="I500" s="157">
        <f>_xlfn.XLOOKUP(Table5[[#This Row],[Month Year]],'Modelling New'!D:D,'Modelling New'!N:N)</f>
        <v>10.507</v>
      </c>
      <c r="J500" s="9" t="str">
        <f>IFERROR(Inv_SY!J501/Inv_SY!$P501-1,"")</f>
        <v/>
      </c>
      <c r="K500" s="9" t="str">
        <f>IFERROR(Inv_SY!K501/Inv_SY!$P501-1,"")</f>
        <v/>
      </c>
      <c r="L500" s="9" t="str">
        <f>IFERROR(Inv_SY!L501/Inv_SY!$P501-1,"")</f>
        <v/>
      </c>
      <c r="M500" s="9" t="str">
        <f>IFERROR(Inv_SY!M501/Inv_SY!$P501-1,"")</f>
        <v/>
      </c>
      <c r="N500" s="9" t="str">
        <f>IFERROR(Inv_SY!N501/Inv_SY!$P501-1,"")</f>
        <v/>
      </c>
      <c r="O500" s="9" t="str">
        <f>IFERROR(Inv_SY!O501/Inv_SY!$P501-1,"")</f>
        <v/>
      </c>
      <c r="P500" s="9" t="str">
        <f>IFERROR(Inv_SY!J501/Inv_SY!$Q501-1,"")</f>
        <v/>
      </c>
      <c r="Q500" s="9" t="str">
        <f>IFERROR(Inv_SY!K501/Inv_SY!$Q501-1,"")</f>
        <v/>
      </c>
      <c r="R500" s="9" t="str">
        <f>IFERROR(Inv_SY!L501/Inv_SY!$Q501-1,"")</f>
        <v/>
      </c>
      <c r="S500" s="9" t="str">
        <f>IFERROR(Inv_SY!M501/Inv_SY!$Q501-1,"")</f>
        <v/>
      </c>
      <c r="T500" s="9" t="str">
        <f>IFERROR(Inv_SY!N501/Inv_SY!$Q501-1,"")</f>
        <v/>
      </c>
      <c r="U500" s="52" t="str">
        <f>IFERROR(Inv_SY!O501/Inv_SY!$Q501-1,"")</f>
        <v/>
      </c>
    </row>
    <row r="501" spans="1:21">
      <c r="A501" s="105" t="s">
        <v>210</v>
      </c>
      <c r="B501" s="102">
        <v>4</v>
      </c>
      <c r="C501" s="66">
        <v>2023</v>
      </c>
      <c r="D501" s="102" t="s">
        <v>209</v>
      </c>
      <c r="E501" s="102" t="s">
        <v>209</v>
      </c>
      <c r="F501" s="103">
        <v>45139</v>
      </c>
      <c r="G501" s="102">
        <v>31</v>
      </c>
      <c r="H501" s="104">
        <v>45151</v>
      </c>
      <c r="I501" s="157">
        <f>_xlfn.XLOOKUP(Table5[[#This Row],[Month Year]],'Modelling New'!D:D,'Modelling New'!N:N)</f>
        <v>10.507</v>
      </c>
      <c r="J501" s="9" t="str">
        <f>IFERROR(Inv_SY!J502/Inv_SY!$P502-1,"")</f>
        <v/>
      </c>
      <c r="K501" s="9" t="str">
        <f>IFERROR(Inv_SY!K502/Inv_SY!$P502-1,"")</f>
        <v/>
      </c>
      <c r="L501" s="9" t="str">
        <f>IFERROR(Inv_SY!L502/Inv_SY!$P502-1,"")</f>
        <v/>
      </c>
      <c r="M501" s="9" t="str">
        <f>IFERROR(Inv_SY!M502/Inv_SY!$P502-1,"")</f>
        <v/>
      </c>
      <c r="N501" s="9" t="str">
        <f>IFERROR(Inv_SY!N502/Inv_SY!$P502-1,"")</f>
        <v/>
      </c>
      <c r="O501" s="9" t="str">
        <f>IFERROR(Inv_SY!O502/Inv_SY!$P502-1,"")</f>
        <v/>
      </c>
      <c r="P501" s="9" t="str">
        <f>IFERROR(Inv_SY!J502/Inv_SY!$Q502-1,"")</f>
        <v/>
      </c>
      <c r="Q501" s="9" t="str">
        <f>IFERROR(Inv_SY!K502/Inv_SY!$Q502-1,"")</f>
        <v/>
      </c>
      <c r="R501" s="9" t="str">
        <f>IFERROR(Inv_SY!L502/Inv_SY!$Q502-1,"")</f>
        <v/>
      </c>
      <c r="S501" s="9" t="str">
        <f>IFERROR(Inv_SY!M502/Inv_SY!$Q502-1,"")</f>
        <v/>
      </c>
      <c r="T501" s="9" t="str">
        <f>IFERROR(Inv_SY!N502/Inv_SY!$Q502-1,"")</f>
        <v/>
      </c>
      <c r="U501" s="52" t="str">
        <f>IFERROR(Inv_SY!O502/Inv_SY!$Q502-1,"")</f>
        <v/>
      </c>
    </row>
    <row r="502" spans="1:21">
      <c r="A502" s="105" t="s">
        <v>210</v>
      </c>
      <c r="B502" s="102">
        <v>4</v>
      </c>
      <c r="C502" s="66">
        <v>2023</v>
      </c>
      <c r="D502" s="102" t="s">
        <v>209</v>
      </c>
      <c r="E502" s="102" t="s">
        <v>209</v>
      </c>
      <c r="F502" s="103">
        <v>45139</v>
      </c>
      <c r="G502" s="102">
        <v>31</v>
      </c>
      <c r="H502" s="104">
        <v>45152</v>
      </c>
      <c r="I502" s="157">
        <f>_xlfn.XLOOKUP(Table5[[#This Row],[Month Year]],'Modelling New'!D:D,'Modelling New'!N:N)</f>
        <v>10.507</v>
      </c>
      <c r="J502" s="9" t="str">
        <f>IFERROR(Inv_SY!J503/Inv_SY!$P503-1,"")</f>
        <v/>
      </c>
      <c r="K502" s="9" t="str">
        <f>IFERROR(Inv_SY!K503/Inv_SY!$P503-1,"")</f>
        <v/>
      </c>
      <c r="L502" s="9" t="str">
        <f>IFERROR(Inv_SY!L503/Inv_SY!$P503-1,"")</f>
        <v/>
      </c>
      <c r="M502" s="9" t="str">
        <f>IFERROR(Inv_SY!M503/Inv_SY!$P503-1,"")</f>
        <v/>
      </c>
      <c r="N502" s="9" t="str">
        <f>IFERROR(Inv_SY!N503/Inv_SY!$P503-1,"")</f>
        <v/>
      </c>
      <c r="O502" s="9" t="str">
        <f>IFERROR(Inv_SY!O503/Inv_SY!$P503-1,"")</f>
        <v/>
      </c>
      <c r="P502" s="9" t="str">
        <f>IFERROR(Inv_SY!J503/Inv_SY!$Q503-1,"")</f>
        <v/>
      </c>
      <c r="Q502" s="9" t="str">
        <f>IFERROR(Inv_SY!K503/Inv_SY!$Q503-1,"")</f>
        <v/>
      </c>
      <c r="R502" s="9" t="str">
        <f>IFERROR(Inv_SY!L503/Inv_SY!$Q503-1,"")</f>
        <v/>
      </c>
      <c r="S502" s="9" t="str">
        <f>IFERROR(Inv_SY!M503/Inv_SY!$Q503-1,"")</f>
        <v/>
      </c>
      <c r="T502" s="9" t="str">
        <f>IFERROR(Inv_SY!N503/Inv_SY!$Q503-1,"")</f>
        <v/>
      </c>
      <c r="U502" s="52" t="str">
        <f>IFERROR(Inv_SY!O503/Inv_SY!$Q503-1,"")</f>
        <v/>
      </c>
    </row>
    <row r="503" spans="1:21">
      <c r="A503" s="105" t="s">
        <v>210</v>
      </c>
      <c r="B503" s="102">
        <v>4</v>
      </c>
      <c r="C503" s="66">
        <v>2023</v>
      </c>
      <c r="D503" s="102" t="s">
        <v>211</v>
      </c>
      <c r="E503" s="102" t="s">
        <v>211</v>
      </c>
      <c r="F503" s="103">
        <v>45139</v>
      </c>
      <c r="G503" s="102">
        <v>31</v>
      </c>
      <c r="H503" s="104">
        <v>45153</v>
      </c>
      <c r="I503" s="157">
        <f>_xlfn.XLOOKUP(Table5[[#This Row],[Month Year]],'Modelling New'!D:D,'Modelling New'!N:N)</f>
        <v>10.507</v>
      </c>
      <c r="J503" s="9" t="str">
        <f>IFERROR(Inv_SY!J504/Inv_SY!$P504-1,"")</f>
        <v/>
      </c>
      <c r="K503" s="9" t="str">
        <f>IFERROR(Inv_SY!K504/Inv_SY!$P504-1,"")</f>
        <v/>
      </c>
      <c r="L503" s="9" t="str">
        <f>IFERROR(Inv_SY!L504/Inv_SY!$P504-1,"")</f>
        <v/>
      </c>
      <c r="M503" s="9" t="str">
        <f>IFERROR(Inv_SY!M504/Inv_SY!$P504-1,"")</f>
        <v/>
      </c>
      <c r="N503" s="9" t="str">
        <f>IFERROR(Inv_SY!N504/Inv_SY!$P504-1,"")</f>
        <v/>
      </c>
      <c r="O503" s="9" t="str">
        <f>IFERROR(Inv_SY!O504/Inv_SY!$P504-1,"")</f>
        <v/>
      </c>
      <c r="P503" s="9" t="str">
        <f>IFERROR(Inv_SY!J504/Inv_SY!$Q504-1,"")</f>
        <v/>
      </c>
      <c r="Q503" s="9" t="str">
        <f>IFERROR(Inv_SY!K504/Inv_SY!$Q504-1,"")</f>
        <v/>
      </c>
      <c r="R503" s="9" t="str">
        <f>IFERROR(Inv_SY!L504/Inv_SY!$Q504-1,"")</f>
        <v/>
      </c>
      <c r="S503" s="9" t="str">
        <f>IFERROR(Inv_SY!M504/Inv_SY!$Q504-1,"")</f>
        <v/>
      </c>
      <c r="T503" s="9" t="str">
        <f>IFERROR(Inv_SY!N504/Inv_SY!$Q504-1,"")</f>
        <v/>
      </c>
      <c r="U503" s="52" t="str">
        <f>IFERROR(Inv_SY!O504/Inv_SY!$Q504-1,"")</f>
        <v/>
      </c>
    </row>
    <row r="504" spans="1:21">
      <c r="A504" s="105" t="s">
        <v>210</v>
      </c>
      <c r="B504" s="102">
        <v>4</v>
      </c>
      <c r="C504" s="66">
        <v>2023</v>
      </c>
      <c r="D504" s="102" t="s">
        <v>211</v>
      </c>
      <c r="E504" s="102" t="s">
        <v>211</v>
      </c>
      <c r="F504" s="103">
        <v>45139</v>
      </c>
      <c r="G504" s="102">
        <v>31</v>
      </c>
      <c r="H504" s="104">
        <v>45154</v>
      </c>
      <c r="I504" s="157">
        <f>_xlfn.XLOOKUP(Table5[[#This Row],[Month Year]],'Modelling New'!D:D,'Modelling New'!N:N)</f>
        <v>10.507</v>
      </c>
      <c r="J504" s="9" t="str">
        <f>IFERROR(Inv_SY!J505/Inv_SY!$P505-1,"")</f>
        <v/>
      </c>
      <c r="K504" s="9" t="str">
        <f>IFERROR(Inv_SY!K505/Inv_SY!$P505-1,"")</f>
        <v/>
      </c>
      <c r="L504" s="9" t="str">
        <f>IFERROR(Inv_SY!L505/Inv_SY!$P505-1,"")</f>
        <v/>
      </c>
      <c r="M504" s="9" t="str">
        <f>IFERROR(Inv_SY!M505/Inv_SY!$P505-1,"")</f>
        <v/>
      </c>
      <c r="N504" s="9" t="str">
        <f>IFERROR(Inv_SY!N505/Inv_SY!$P505-1,"")</f>
        <v/>
      </c>
      <c r="O504" s="9" t="str">
        <f>IFERROR(Inv_SY!O505/Inv_SY!$P505-1,"")</f>
        <v/>
      </c>
      <c r="P504" s="9" t="str">
        <f>IFERROR(Inv_SY!J505/Inv_SY!$Q505-1,"")</f>
        <v/>
      </c>
      <c r="Q504" s="9" t="str">
        <f>IFERROR(Inv_SY!K505/Inv_SY!$Q505-1,"")</f>
        <v/>
      </c>
      <c r="R504" s="9" t="str">
        <f>IFERROR(Inv_SY!L505/Inv_SY!$Q505-1,"")</f>
        <v/>
      </c>
      <c r="S504" s="9" t="str">
        <f>IFERROR(Inv_SY!M505/Inv_SY!$Q505-1,"")</f>
        <v/>
      </c>
      <c r="T504" s="9" t="str">
        <f>IFERROR(Inv_SY!N505/Inv_SY!$Q505-1,"")</f>
        <v/>
      </c>
      <c r="U504" s="52" t="str">
        <f>IFERROR(Inv_SY!O505/Inv_SY!$Q505-1,"")</f>
        <v/>
      </c>
    </row>
    <row r="505" spans="1:21">
      <c r="A505" s="105" t="s">
        <v>210</v>
      </c>
      <c r="B505" s="102">
        <v>4</v>
      </c>
      <c r="C505" s="66">
        <v>2023</v>
      </c>
      <c r="D505" s="102" t="s">
        <v>211</v>
      </c>
      <c r="E505" s="102" t="s">
        <v>211</v>
      </c>
      <c r="F505" s="103">
        <v>45139</v>
      </c>
      <c r="G505" s="102">
        <v>31</v>
      </c>
      <c r="H505" s="104">
        <v>45155</v>
      </c>
      <c r="I505" s="157">
        <f>_xlfn.XLOOKUP(Table5[[#This Row],[Month Year]],'Modelling New'!D:D,'Modelling New'!N:N)</f>
        <v>10.507</v>
      </c>
      <c r="J505" s="9" t="str">
        <f>IFERROR(Inv_SY!J506/Inv_SY!$P506-1,"")</f>
        <v/>
      </c>
      <c r="K505" s="9" t="str">
        <f>IFERROR(Inv_SY!K506/Inv_SY!$P506-1,"")</f>
        <v/>
      </c>
      <c r="L505" s="9" t="str">
        <f>IFERROR(Inv_SY!L506/Inv_SY!$P506-1,"")</f>
        <v/>
      </c>
      <c r="M505" s="9" t="str">
        <f>IFERROR(Inv_SY!M506/Inv_SY!$P506-1,"")</f>
        <v/>
      </c>
      <c r="N505" s="9" t="str">
        <f>IFERROR(Inv_SY!N506/Inv_SY!$P506-1,"")</f>
        <v/>
      </c>
      <c r="O505" s="9" t="str">
        <f>IFERROR(Inv_SY!O506/Inv_SY!$P506-1,"")</f>
        <v/>
      </c>
      <c r="P505" s="9" t="str">
        <f>IFERROR(Inv_SY!J506/Inv_SY!$Q506-1,"")</f>
        <v/>
      </c>
      <c r="Q505" s="9" t="str">
        <f>IFERROR(Inv_SY!K506/Inv_SY!$Q506-1,"")</f>
        <v/>
      </c>
      <c r="R505" s="9" t="str">
        <f>IFERROR(Inv_SY!L506/Inv_SY!$Q506-1,"")</f>
        <v/>
      </c>
      <c r="S505" s="9" t="str">
        <f>IFERROR(Inv_SY!M506/Inv_SY!$Q506-1,"")</f>
        <v/>
      </c>
      <c r="T505" s="9" t="str">
        <f>IFERROR(Inv_SY!N506/Inv_SY!$Q506-1,"")</f>
        <v/>
      </c>
      <c r="U505" s="52" t="str">
        <f>IFERROR(Inv_SY!O506/Inv_SY!$Q506-1,"")</f>
        <v/>
      </c>
    </row>
    <row r="506" spans="1:21">
      <c r="A506" s="105" t="s">
        <v>210</v>
      </c>
      <c r="B506" s="102">
        <v>4</v>
      </c>
      <c r="C506" s="66">
        <v>2023</v>
      </c>
      <c r="D506" s="102" t="s">
        <v>211</v>
      </c>
      <c r="E506" s="102" t="s">
        <v>211</v>
      </c>
      <c r="F506" s="103">
        <v>45139</v>
      </c>
      <c r="G506" s="102">
        <v>31</v>
      </c>
      <c r="H506" s="104">
        <v>45156</v>
      </c>
      <c r="I506" s="157">
        <f>_xlfn.XLOOKUP(Table5[[#This Row],[Month Year]],'Modelling New'!D:D,'Modelling New'!N:N)</f>
        <v>10.507</v>
      </c>
      <c r="J506" s="9" t="str">
        <f>IFERROR(Inv_SY!J507/Inv_SY!$P507-1,"")</f>
        <v/>
      </c>
      <c r="K506" s="9" t="str">
        <f>IFERROR(Inv_SY!K507/Inv_SY!$P507-1,"")</f>
        <v/>
      </c>
      <c r="L506" s="9" t="str">
        <f>IFERROR(Inv_SY!L507/Inv_SY!$P507-1,"")</f>
        <v/>
      </c>
      <c r="M506" s="9" t="str">
        <f>IFERROR(Inv_SY!M507/Inv_SY!$P507-1,"")</f>
        <v/>
      </c>
      <c r="N506" s="9" t="str">
        <f>IFERROR(Inv_SY!N507/Inv_SY!$P507-1,"")</f>
        <v/>
      </c>
      <c r="O506" s="9" t="str">
        <f>IFERROR(Inv_SY!O507/Inv_SY!$P507-1,"")</f>
        <v/>
      </c>
      <c r="P506" s="9" t="str">
        <f>IFERROR(Inv_SY!J507/Inv_SY!$Q507-1,"")</f>
        <v/>
      </c>
      <c r="Q506" s="9" t="str">
        <f>IFERROR(Inv_SY!K507/Inv_SY!$Q507-1,"")</f>
        <v/>
      </c>
      <c r="R506" s="9" t="str">
        <f>IFERROR(Inv_SY!L507/Inv_SY!$Q507-1,"")</f>
        <v/>
      </c>
      <c r="S506" s="9" t="str">
        <f>IFERROR(Inv_SY!M507/Inv_SY!$Q507-1,"")</f>
        <v/>
      </c>
      <c r="T506" s="9" t="str">
        <f>IFERROR(Inv_SY!N507/Inv_SY!$Q507-1,"")</f>
        <v/>
      </c>
      <c r="U506" s="52" t="str">
        <f>IFERROR(Inv_SY!O507/Inv_SY!$Q507-1,"")</f>
        <v/>
      </c>
    </row>
    <row r="507" spans="1:21">
      <c r="A507" s="105" t="s">
        <v>210</v>
      </c>
      <c r="B507" s="102">
        <v>4</v>
      </c>
      <c r="C507" s="66">
        <v>2023</v>
      </c>
      <c r="D507" s="102" t="s">
        <v>211</v>
      </c>
      <c r="E507" s="102" t="s">
        <v>211</v>
      </c>
      <c r="F507" s="103">
        <v>45139</v>
      </c>
      <c r="G507" s="102">
        <v>31</v>
      </c>
      <c r="H507" s="104">
        <v>45157</v>
      </c>
      <c r="I507" s="157">
        <f>_xlfn.XLOOKUP(Table5[[#This Row],[Month Year]],'Modelling New'!D:D,'Modelling New'!N:N)</f>
        <v>10.507</v>
      </c>
      <c r="J507" s="9" t="str">
        <f>IFERROR(Inv_SY!J508/Inv_SY!$P508-1,"")</f>
        <v/>
      </c>
      <c r="K507" s="9" t="str">
        <f>IFERROR(Inv_SY!K508/Inv_SY!$P508-1,"")</f>
        <v/>
      </c>
      <c r="L507" s="9" t="str">
        <f>IFERROR(Inv_SY!L508/Inv_SY!$P508-1,"")</f>
        <v/>
      </c>
      <c r="M507" s="9" t="str">
        <f>IFERROR(Inv_SY!M508/Inv_SY!$P508-1,"")</f>
        <v/>
      </c>
      <c r="N507" s="9" t="str">
        <f>IFERROR(Inv_SY!N508/Inv_SY!$P508-1,"")</f>
        <v/>
      </c>
      <c r="O507" s="9" t="str">
        <f>IFERROR(Inv_SY!O508/Inv_SY!$P508-1,"")</f>
        <v/>
      </c>
      <c r="P507" s="9" t="str">
        <f>IFERROR(Inv_SY!J508/Inv_SY!$Q508-1,"")</f>
        <v/>
      </c>
      <c r="Q507" s="9" t="str">
        <f>IFERROR(Inv_SY!K508/Inv_SY!$Q508-1,"")</f>
        <v/>
      </c>
      <c r="R507" s="9" t="str">
        <f>IFERROR(Inv_SY!L508/Inv_SY!$Q508-1,"")</f>
        <v/>
      </c>
      <c r="S507" s="9" t="str">
        <f>IFERROR(Inv_SY!M508/Inv_SY!$Q508-1,"")</f>
        <v/>
      </c>
      <c r="T507" s="9" t="str">
        <f>IFERROR(Inv_SY!N508/Inv_SY!$Q508-1,"")</f>
        <v/>
      </c>
      <c r="U507" s="52" t="str">
        <f>IFERROR(Inv_SY!O508/Inv_SY!$Q508-1,"")</f>
        <v/>
      </c>
    </row>
    <row r="508" spans="1:21">
      <c r="A508" s="105" t="s">
        <v>210</v>
      </c>
      <c r="B508" s="102">
        <v>4</v>
      </c>
      <c r="C508" s="66">
        <v>2023</v>
      </c>
      <c r="D508" s="102" t="s">
        <v>211</v>
      </c>
      <c r="E508" s="102" t="s">
        <v>211</v>
      </c>
      <c r="F508" s="103">
        <v>45139</v>
      </c>
      <c r="G508" s="102">
        <v>31</v>
      </c>
      <c r="H508" s="104">
        <v>45158</v>
      </c>
      <c r="I508" s="157">
        <f>_xlfn.XLOOKUP(Table5[[#This Row],[Month Year]],'Modelling New'!D:D,'Modelling New'!N:N)</f>
        <v>10.507</v>
      </c>
      <c r="J508" s="9" t="str">
        <f>IFERROR(Inv_SY!J509/Inv_SY!$P509-1,"")</f>
        <v/>
      </c>
      <c r="K508" s="9" t="str">
        <f>IFERROR(Inv_SY!K509/Inv_SY!$P509-1,"")</f>
        <v/>
      </c>
      <c r="L508" s="9" t="str">
        <f>IFERROR(Inv_SY!L509/Inv_SY!$P509-1,"")</f>
        <v/>
      </c>
      <c r="M508" s="9" t="str">
        <f>IFERROR(Inv_SY!M509/Inv_SY!$P509-1,"")</f>
        <v/>
      </c>
      <c r="N508" s="9" t="str">
        <f>IFERROR(Inv_SY!N509/Inv_SY!$P509-1,"")</f>
        <v/>
      </c>
      <c r="O508" s="9" t="str">
        <f>IFERROR(Inv_SY!O509/Inv_SY!$P509-1,"")</f>
        <v/>
      </c>
      <c r="P508" s="9" t="str">
        <f>IFERROR(Inv_SY!J509/Inv_SY!$Q509-1,"")</f>
        <v/>
      </c>
      <c r="Q508" s="9" t="str">
        <f>IFERROR(Inv_SY!K509/Inv_SY!$Q509-1,"")</f>
        <v/>
      </c>
      <c r="R508" s="9" t="str">
        <f>IFERROR(Inv_SY!L509/Inv_SY!$Q509-1,"")</f>
        <v/>
      </c>
      <c r="S508" s="9" t="str">
        <f>IFERROR(Inv_SY!M509/Inv_SY!$Q509-1,"")</f>
        <v/>
      </c>
      <c r="T508" s="9" t="str">
        <f>IFERROR(Inv_SY!N509/Inv_SY!$Q509-1,"")</f>
        <v/>
      </c>
      <c r="U508" s="52" t="str">
        <f>IFERROR(Inv_SY!O509/Inv_SY!$Q509-1,"")</f>
        <v/>
      </c>
    </row>
    <row r="509" spans="1:21">
      <c r="A509" s="105" t="s">
        <v>210</v>
      </c>
      <c r="B509" s="102">
        <v>4</v>
      </c>
      <c r="C509" s="66">
        <v>2023</v>
      </c>
      <c r="D509" s="102" t="s">
        <v>211</v>
      </c>
      <c r="E509" s="102" t="s">
        <v>211</v>
      </c>
      <c r="F509" s="103">
        <v>45139</v>
      </c>
      <c r="G509" s="102">
        <v>31</v>
      </c>
      <c r="H509" s="104">
        <v>45159</v>
      </c>
      <c r="I509" s="157">
        <f>_xlfn.XLOOKUP(Table5[[#This Row],[Month Year]],'Modelling New'!D:D,'Modelling New'!N:N)</f>
        <v>10.507</v>
      </c>
      <c r="J509" s="9" t="str">
        <f>IFERROR(Inv_SY!J510/Inv_SY!$P510-1,"")</f>
        <v/>
      </c>
      <c r="K509" s="9" t="str">
        <f>IFERROR(Inv_SY!K510/Inv_SY!$P510-1,"")</f>
        <v/>
      </c>
      <c r="L509" s="9" t="str">
        <f>IFERROR(Inv_SY!L510/Inv_SY!$P510-1,"")</f>
        <v/>
      </c>
      <c r="M509" s="9" t="str">
        <f>IFERROR(Inv_SY!M510/Inv_SY!$P510-1,"")</f>
        <v/>
      </c>
      <c r="N509" s="9" t="str">
        <f>IFERROR(Inv_SY!N510/Inv_SY!$P510-1,"")</f>
        <v/>
      </c>
      <c r="O509" s="9" t="str">
        <f>IFERROR(Inv_SY!O510/Inv_SY!$P510-1,"")</f>
        <v/>
      </c>
      <c r="P509" s="9" t="str">
        <f>IFERROR(Inv_SY!J510/Inv_SY!$Q510-1,"")</f>
        <v/>
      </c>
      <c r="Q509" s="9" t="str">
        <f>IFERROR(Inv_SY!K510/Inv_SY!$Q510-1,"")</f>
        <v/>
      </c>
      <c r="R509" s="9" t="str">
        <f>IFERROR(Inv_SY!L510/Inv_SY!$Q510-1,"")</f>
        <v/>
      </c>
      <c r="S509" s="9" t="str">
        <f>IFERROR(Inv_SY!M510/Inv_SY!$Q510-1,"")</f>
        <v/>
      </c>
      <c r="T509" s="9" t="str">
        <f>IFERROR(Inv_SY!N510/Inv_SY!$Q510-1,"")</f>
        <v/>
      </c>
      <c r="U509" s="52" t="str">
        <f>IFERROR(Inv_SY!O510/Inv_SY!$Q510-1,"")</f>
        <v/>
      </c>
    </row>
    <row r="510" spans="1:21">
      <c r="A510" s="105" t="s">
        <v>210</v>
      </c>
      <c r="B510" s="102">
        <v>4</v>
      </c>
      <c r="C510" s="66">
        <v>2023</v>
      </c>
      <c r="D510" s="102" t="s">
        <v>211</v>
      </c>
      <c r="E510" s="102" t="s">
        <v>211</v>
      </c>
      <c r="F510" s="103">
        <v>45139</v>
      </c>
      <c r="G510" s="102">
        <v>31</v>
      </c>
      <c r="H510" s="104">
        <v>45160</v>
      </c>
      <c r="I510" s="157">
        <f>_xlfn.XLOOKUP(Table5[[#This Row],[Month Year]],'Modelling New'!D:D,'Modelling New'!N:N)</f>
        <v>10.507</v>
      </c>
      <c r="J510" s="9" t="str">
        <f>IFERROR(Inv_SY!J511/Inv_SY!$P511-1,"")</f>
        <v/>
      </c>
      <c r="K510" s="9" t="str">
        <f>IFERROR(Inv_SY!K511/Inv_SY!$P511-1,"")</f>
        <v/>
      </c>
      <c r="L510" s="9" t="str">
        <f>IFERROR(Inv_SY!L511/Inv_SY!$P511-1,"")</f>
        <v/>
      </c>
      <c r="M510" s="9" t="str">
        <f>IFERROR(Inv_SY!M511/Inv_SY!$P511-1,"")</f>
        <v/>
      </c>
      <c r="N510" s="9" t="str">
        <f>IFERROR(Inv_SY!N511/Inv_SY!$P511-1,"")</f>
        <v/>
      </c>
      <c r="O510" s="9" t="str">
        <f>IFERROR(Inv_SY!O511/Inv_SY!$P511-1,"")</f>
        <v/>
      </c>
      <c r="P510" s="9" t="str">
        <f>IFERROR(Inv_SY!J511/Inv_SY!$Q511-1,"")</f>
        <v/>
      </c>
      <c r="Q510" s="9" t="str">
        <f>IFERROR(Inv_SY!K511/Inv_SY!$Q511-1,"")</f>
        <v/>
      </c>
      <c r="R510" s="9" t="str">
        <f>IFERROR(Inv_SY!L511/Inv_SY!$Q511-1,"")</f>
        <v/>
      </c>
      <c r="S510" s="9" t="str">
        <f>IFERROR(Inv_SY!M511/Inv_SY!$Q511-1,"")</f>
        <v/>
      </c>
      <c r="T510" s="9" t="str">
        <f>IFERROR(Inv_SY!N511/Inv_SY!$Q511-1,"")</f>
        <v/>
      </c>
      <c r="U510" s="52" t="str">
        <f>IFERROR(Inv_SY!O511/Inv_SY!$Q511-1,"")</f>
        <v/>
      </c>
    </row>
    <row r="511" spans="1:21">
      <c r="A511" s="105" t="s">
        <v>210</v>
      </c>
      <c r="B511" s="102">
        <v>4</v>
      </c>
      <c r="C511" s="66">
        <v>2023</v>
      </c>
      <c r="D511" s="102" t="s">
        <v>211</v>
      </c>
      <c r="E511" s="102" t="s">
        <v>211</v>
      </c>
      <c r="F511" s="103">
        <v>45139</v>
      </c>
      <c r="G511" s="102">
        <v>31</v>
      </c>
      <c r="H511" s="104">
        <v>45161</v>
      </c>
      <c r="I511" s="157">
        <f>_xlfn.XLOOKUP(Table5[[#This Row],[Month Year]],'Modelling New'!D:D,'Modelling New'!N:N)</f>
        <v>10.507</v>
      </c>
      <c r="J511" s="9" t="str">
        <f>IFERROR(Inv_SY!J512/Inv_SY!$P512-1,"")</f>
        <v/>
      </c>
      <c r="K511" s="9" t="str">
        <f>IFERROR(Inv_SY!K512/Inv_SY!$P512-1,"")</f>
        <v/>
      </c>
      <c r="L511" s="9" t="str">
        <f>IFERROR(Inv_SY!L512/Inv_SY!$P512-1,"")</f>
        <v/>
      </c>
      <c r="M511" s="9" t="str">
        <f>IFERROR(Inv_SY!M512/Inv_SY!$P512-1,"")</f>
        <v/>
      </c>
      <c r="N511" s="9" t="str">
        <f>IFERROR(Inv_SY!N512/Inv_SY!$P512-1,"")</f>
        <v/>
      </c>
      <c r="O511" s="9" t="str">
        <f>IFERROR(Inv_SY!O512/Inv_SY!$P512-1,"")</f>
        <v/>
      </c>
      <c r="P511" s="9" t="str">
        <f>IFERROR(Inv_SY!J512/Inv_SY!$Q512-1,"")</f>
        <v/>
      </c>
      <c r="Q511" s="9" t="str">
        <f>IFERROR(Inv_SY!K512/Inv_SY!$Q512-1,"")</f>
        <v/>
      </c>
      <c r="R511" s="9" t="str">
        <f>IFERROR(Inv_SY!L512/Inv_SY!$Q512-1,"")</f>
        <v/>
      </c>
      <c r="S511" s="9" t="str">
        <f>IFERROR(Inv_SY!M512/Inv_SY!$Q512-1,"")</f>
        <v/>
      </c>
      <c r="T511" s="9" t="str">
        <f>IFERROR(Inv_SY!N512/Inv_SY!$Q512-1,"")</f>
        <v/>
      </c>
      <c r="U511" s="52" t="str">
        <f>IFERROR(Inv_SY!O512/Inv_SY!$Q512-1,"")</f>
        <v/>
      </c>
    </row>
    <row r="512" spans="1:21">
      <c r="A512" s="105" t="s">
        <v>210</v>
      </c>
      <c r="B512" s="102">
        <v>4</v>
      </c>
      <c r="C512" s="66">
        <v>2023</v>
      </c>
      <c r="D512" s="102" t="s">
        <v>211</v>
      </c>
      <c r="E512" s="102" t="s">
        <v>211</v>
      </c>
      <c r="F512" s="103">
        <v>45139</v>
      </c>
      <c r="G512" s="102">
        <v>31</v>
      </c>
      <c r="H512" s="104">
        <v>45162</v>
      </c>
      <c r="I512" s="157">
        <f>_xlfn.XLOOKUP(Table5[[#This Row],[Month Year]],'Modelling New'!D:D,'Modelling New'!N:N)</f>
        <v>10.507</v>
      </c>
      <c r="J512" s="9" t="str">
        <f>IFERROR(Inv_SY!J513/Inv_SY!$P513-1,"")</f>
        <v/>
      </c>
      <c r="K512" s="9" t="str">
        <f>IFERROR(Inv_SY!K513/Inv_SY!$P513-1,"")</f>
        <v/>
      </c>
      <c r="L512" s="9" t="str">
        <f>IFERROR(Inv_SY!L513/Inv_SY!$P513-1,"")</f>
        <v/>
      </c>
      <c r="M512" s="9" t="str">
        <f>IFERROR(Inv_SY!M513/Inv_SY!$P513-1,"")</f>
        <v/>
      </c>
      <c r="N512" s="9" t="str">
        <f>IFERROR(Inv_SY!N513/Inv_SY!$P513-1,"")</f>
        <v/>
      </c>
      <c r="O512" s="9" t="str">
        <f>IFERROR(Inv_SY!O513/Inv_SY!$P513-1,"")</f>
        <v/>
      </c>
      <c r="P512" s="9" t="str">
        <f>IFERROR(Inv_SY!J513/Inv_SY!$Q513-1,"")</f>
        <v/>
      </c>
      <c r="Q512" s="9" t="str">
        <f>IFERROR(Inv_SY!K513/Inv_SY!$Q513-1,"")</f>
        <v/>
      </c>
      <c r="R512" s="9" t="str">
        <f>IFERROR(Inv_SY!L513/Inv_SY!$Q513-1,"")</f>
        <v/>
      </c>
      <c r="S512" s="9" t="str">
        <f>IFERROR(Inv_SY!M513/Inv_SY!$Q513-1,"")</f>
        <v/>
      </c>
      <c r="T512" s="9" t="str">
        <f>IFERROR(Inv_SY!N513/Inv_SY!$Q513-1,"")</f>
        <v/>
      </c>
      <c r="U512" s="52" t="str">
        <f>IFERROR(Inv_SY!O513/Inv_SY!$Q513-1,"")</f>
        <v/>
      </c>
    </row>
    <row r="513" spans="1:21">
      <c r="A513" s="105" t="s">
        <v>210</v>
      </c>
      <c r="B513" s="102">
        <v>4</v>
      </c>
      <c r="C513" s="66">
        <v>2023</v>
      </c>
      <c r="D513" s="102" t="s">
        <v>211</v>
      </c>
      <c r="E513" s="102" t="s">
        <v>211</v>
      </c>
      <c r="F513" s="103">
        <v>45139</v>
      </c>
      <c r="G513" s="102">
        <v>31</v>
      </c>
      <c r="H513" s="104">
        <v>45163</v>
      </c>
      <c r="I513" s="157">
        <f>_xlfn.XLOOKUP(Table5[[#This Row],[Month Year]],'Modelling New'!D:D,'Modelling New'!N:N)</f>
        <v>10.507</v>
      </c>
      <c r="J513" s="9" t="str">
        <f>IFERROR(Inv_SY!J514/Inv_SY!$P514-1,"")</f>
        <v/>
      </c>
      <c r="K513" s="9" t="str">
        <f>IFERROR(Inv_SY!K514/Inv_SY!$P514-1,"")</f>
        <v/>
      </c>
      <c r="L513" s="9" t="str">
        <f>IFERROR(Inv_SY!L514/Inv_SY!$P514-1,"")</f>
        <v/>
      </c>
      <c r="M513" s="9" t="str">
        <f>IFERROR(Inv_SY!M514/Inv_SY!$P514-1,"")</f>
        <v/>
      </c>
      <c r="N513" s="9" t="str">
        <f>IFERROR(Inv_SY!N514/Inv_SY!$P514-1,"")</f>
        <v/>
      </c>
      <c r="O513" s="9" t="str">
        <f>IFERROR(Inv_SY!O514/Inv_SY!$P514-1,"")</f>
        <v/>
      </c>
      <c r="P513" s="9" t="str">
        <f>IFERROR(Inv_SY!J514/Inv_SY!$Q514-1,"")</f>
        <v/>
      </c>
      <c r="Q513" s="9" t="str">
        <f>IFERROR(Inv_SY!K514/Inv_SY!$Q514-1,"")</f>
        <v/>
      </c>
      <c r="R513" s="9" t="str">
        <f>IFERROR(Inv_SY!L514/Inv_SY!$Q514-1,"")</f>
        <v/>
      </c>
      <c r="S513" s="9" t="str">
        <f>IFERROR(Inv_SY!M514/Inv_SY!$Q514-1,"")</f>
        <v/>
      </c>
      <c r="T513" s="9" t="str">
        <f>IFERROR(Inv_SY!N514/Inv_SY!$Q514-1,"")</f>
        <v/>
      </c>
      <c r="U513" s="52" t="str">
        <f>IFERROR(Inv_SY!O514/Inv_SY!$Q514-1,"")</f>
        <v/>
      </c>
    </row>
    <row r="514" spans="1:21">
      <c r="A514" s="105" t="s">
        <v>210</v>
      </c>
      <c r="B514" s="102">
        <v>4</v>
      </c>
      <c r="C514" s="66">
        <v>2023</v>
      </c>
      <c r="D514" s="102" t="s">
        <v>211</v>
      </c>
      <c r="E514" s="102" t="s">
        <v>211</v>
      </c>
      <c r="F514" s="103">
        <v>45139</v>
      </c>
      <c r="G514" s="102">
        <v>31</v>
      </c>
      <c r="H514" s="104">
        <v>45164</v>
      </c>
      <c r="I514" s="157">
        <f>_xlfn.XLOOKUP(Table5[[#This Row],[Month Year]],'Modelling New'!D:D,'Modelling New'!N:N)</f>
        <v>10.507</v>
      </c>
      <c r="J514" s="9" t="str">
        <f>IFERROR(Inv_SY!J515/Inv_SY!$P515-1,"")</f>
        <v/>
      </c>
      <c r="K514" s="9" t="str">
        <f>IFERROR(Inv_SY!K515/Inv_SY!$P515-1,"")</f>
        <v/>
      </c>
      <c r="L514" s="9" t="str">
        <f>IFERROR(Inv_SY!L515/Inv_SY!$P515-1,"")</f>
        <v/>
      </c>
      <c r="M514" s="9" t="str">
        <f>IFERROR(Inv_SY!M515/Inv_SY!$P515-1,"")</f>
        <v/>
      </c>
      <c r="N514" s="9" t="str">
        <f>IFERROR(Inv_SY!N515/Inv_SY!$P515-1,"")</f>
        <v/>
      </c>
      <c r="O514" s="9" t="str">
        <f>IFERROR(Inv_SY!O515/Inv_SY!$P515-1,"")</f>
        <v/>
      </c>
      <c r="P514" s="9" t="str">
        <f>IFERROR(Inv_SY!J515/Inv_SY!$Q515-1,"")</f>
        <v/>
      </c>
      <c r="Q514" s="9" t="str">
        <f>IFERROR(Inv_SY!K515/Inv_SY!$Q515-1,"")</f>
        <v/>
      </c>
      <c r="R514" s="9" t="str">
        <f>IFERROR(Inv_SY!L515/Inv_SY!$Q515-1,"")</f>
        <v/>
      </c>
      <c r="S514" s="9" t="str">
        <f>IFERROR(Inv_SY!M515/Inv_SY!$Q515-1,"")</f>
        <v/>
      </c>
      <c r="T514" s="9" t="str">
        <f>IFERROR(Inv_SY!N515/Inv_SY!$Q515-1,"")</f>
        <v/>
      </c>
      <c r="U514" s="52" t="str">
        <f>IFERROR(Inv_SY!O515/Inv_SY!$Q515-1,"")</f>
        <v/>
      </c>
    </row>
    <row r="515" spans="1:21">
      <c r="A515" s="105" t="s">
        <v>210</v>
      </c>
      <c r="B515" s="102">
        <v>4</v>
      </c>
      <c r="C515" s="66">
        <v>2023</v>
      </c>
      <c r="D515" s="102" t="s">
        <v>211</v>
      </c>
      <c r="E515" s="102" t="s">
        <v>211</v>
      </c>
      <c r="F515" s="103">
        <v>45139</v>
      </c>
      <c r="G515" s="102">
        <v>31</v>
      </c>
      <c r="H515" s="104">
        <v>45165</v>
      </c>
      <c r="I515" s="157">
        <f>_xlfn.XLOOKUP(Table5[[#This Row],[Month Year]],'Modelling New'!D:D,'Modelling New'!N:N)</f>
        <v>10.507</v>
      </c>
      <c r="J515" s="9" t="str">
        <f>IFERROR(Inv_SY!J516/Inv_SY!$P516-1,"")</f>
        <v/>
      </c>
      <c r="K515" s="9" t="str">
        <f>IFERROR(Inv_SY!K516/Inv_SY!$P516-1,"")</f>
        <v/>
      </c>
      <c r="L515" s="9" t="str">
        <f>IFERROR(Inv_SY!L516/Inv_SY!$P516-1,"")</f>
        <v/>
      </c>
      <c r="M515" s="9" t="str">
        <f>IFERROR(Inv_SY!M516/Inv_SY!$P516-1,"")</f>
        <v/>
      </c>
      <c r="N515" s="9" t="str">
        <f>IFERROR(Inv_SY!N516/Inv_SY!$P516-1,"")</f>
        <v/>
      </c>
      <c r="O515" s="9" t="str">
        <f>IFERROR(Inv_SY!O516/Inv_SY!$P516-1,"")</f>
        <v/>
      </c>
      <c r="P515" s="9" t="str">
        <f>IFERROR(Inv_SY!J516/Inv_SY!$Q516-1,"")</f>
        <v/>
      </c>
      <c r="Q515" s="9" t="str">
        <f>IFERROR(Inv_SY!K516/Inv_SY!$Q516-1,"")</f>
        <v/>
      </c>
      <c r="R515" s="9" t="str">
        <f>IFERROR(Inv_SY!L516/Inv_SY!$Q516-1,"")</f>
        <v/>
      </c>
      <c r="S515" s="9" t="str">
        <f>IFERROR(Inv_SY!M516/Inv_SY!$Q516-1,"")</f>
        <v/>
      </c>
      <c r="T515" s="9" t="str">
        <f>IFERROR(Inv_SY!N516/Inv_SY!$Q516-1,"")</f>
        <v/>
      </c>
      <c r="U515" s="52" t="str">
        <f>IFERROR(Inv_SY!O516/Inv_SY!$Q516-1,"")</f>
        <v/>
      </c>
    </row>
    <row r="516" spans="1:21">
      <c r="A516" s="105" t="s">
        <v>210</v>
      </c>
      <c r="B516" s="102">
        <v>4</v>
      </c>
      <c r="C516" s="66">
        <v>2023</v>
      </c>
      <c r="D516" s="102" t="s">
        <v>211</v>
      </c>
      <c r="E516" s="102" t="s">
        <v>211</v>
      </c>
      <c r="F516" s="103">
        <v>45139</v>
      </c>
      <c r="G516" s="102">
        <v>31</v>
      </c>
      <c r="H516" s="104">
        <v>45166</v>
      </c>
      <c r="I516" s="157">
        <f>_xlfn.XLOOKUP(Table5[[#This Row],[Month Year]],'Modelling New'!D:D,'Modelling New'!N:N)</f>
        <v>10.507</v>
      </c>
      <c r="J516" s="9" t="str">
        <f>IFERROR(Inv_SY!J517/Inv_SY!$P517-1,"")</f>
        <v/>
      </c>
      <c r="K516" s="9" t="str">
        <f>IFERROR(Inv_SY!K517/Inv_SY!$P517-1,"")</f>
        <v/>
      </c>
      <c r="L516" s="9" t="str">
        <f>IFERROR(Inv_SY!L517/Inv_SY!$P517-1,"")</f>
        <v/>
      </c>
      <c r="M516" s="9" t="str">
        <f>IFERROR(Inv_SY!M517/Inv_SY!$P517-1,"")</f>
        <v/>
      </c>
      <c r="N516" s="9" t="str">
        <f>IFERROR(Inv_SY!N517/Inv_SY!$P517-1,"")</f>
        <v/>
      </c>
      <c r="O516" s="9" t="str">
        <f>IFERROR(Inv_SY!O517/Inv_SY!$P517-1,"")</f>
        <v/>
      </c>
      <c r="P516" s="9" t="str">
        <f>IFERROR(Inv_SY!J517/Inv_SY!$Q517-1,"")</f>
        <v/>
      </c>
      <c r="Q516" s="9" t="str">
        <f>IFERROR(Inv_SY!K517/Inv_SY!$Q517-1,"")</f>
        <v/>
      </c>
      <c r="R516" s="9" t="str">
        <f>IFERROR(Inv_SY!L517/Inv_SY!$Q517-1,"")</f>
        <v/>
      </c>
      <c r="S516" s="9" t="str">
        <f>IFERROR(Inv_SY!M517/Inv_SY!$Q517-1,"")</f>
        <v/>
      </c>
      <c r="T516" s="9" t="str">
        <f>IFERROR(Inv_SY!N517/Inv_SY!$Q517-1,"")</f>
        <v/>
      </c>
      <c r="U516" s="52" t="str">
        <f>IFERROR(Inv_SY!O517/Inv_SY!$Q517-1,"")</f>
        <v/>
      </c>
    </row>
    <row r="517" spans="1:21">
      <c r="A517" s="105" t="s">
        <v>210</v>
      </c>
      <c r="B517" s="102">
        <v>4</v>
      </c>
      <c r="C517" s="66">
        <v>2023</v>
      </c>
      <c r="D517" s="102" t="s">
        <v>211</v>
      </c>
      <c r="E517" s="102" t="s">
        <v>211</v>
      </c>
      <c r="F517" s="103">
        <v>45139</v>
      </c>
      <c r="G517" s="102">
        <v>31</v>
      </c>
      <c r="H517" s="104">
        <v>45167</v>
      </c>
      <c r="I517" s="157">
        <f>_xlfn.XLOOKUP(Table5[[#This Row],[Month Year]],'Modelling New'!D:D,'Modelling New'!N:N)</f>
        <v>10.507</v>
      </c>
      <c r="J517" s="9" t="str">
        <f>IFERROR(Inv_SY!J518/Inv_SY!$P518-1,"")</f>
        <v/>
      </c>
      <c r="K517" s="9" t="str">
        <f>IFERROR(Inv_SY!K518/Inv_SY!$P518-1,"")</f>
        <v/>
      </c>
      <c r="L517" s="9" t="str">
        <f>IFERROR(Inv_SY!L518/Inv_SY!$P518-1,"")</f>
        <v/>
      </c>
      <c r="M517" s="9" t="str">
        <f>IFERROR(Inv_SY!M518/Inv_SY!$P518-1,"")</f>
        <v/>
      </c>
      <c r="N517" s="9" t="str">
        <f>IFERROR(Inv_SY!N518/Inv_SY!$P518-1,"")</f>
        <v/>
      </c>
      <c r="O517" s="9" t="str">
        <f>IFERROR(Inv_SY!O518/Inv_SY!$P518-1,"")</f>
        <v/>
      </c>
      <c r="P517" s="9" t="str">
        <f>IFERROR(Inv_SY!J518/Inv_SY!$Q518-1,"")</f>
        <v/>
      </c>
      <c r="Q517" s="9" t="str">
        <f>IFERROR(Inv_SY!K518/Inv_SY!$Q518-1,"")</f>
        <v/>
      </c>
      <c r="R517" s="9" t="str">
        <f>IFERROR(Inv_SY!L518/Inv_SY!$Q518-1,"")</f>
        <v/>
      </c>
      <c r="S517" s="9" t="str">
        <f>IFERROR(Inv_SY!M518/Inv_SY!$Q518-1,"")</f>
        <v/>
      </c>
      <c r="T517" s="9" t="str">
        <f>IFERROR(Inv_SY!N518/Inv_SY!$Q518-1,"")</f>
        <v/>
      </c>
      <c r="U517" s="52" t="str">
        <f>IFERROR(Inv_SY!O518/Inv_SY!$Q518-1,"")</f>
        <v/>
      </c>
    </row>
    <row r="518" spans="1:21">
      <c r="A518" s="105" t="s">
        <v>210</v>
      </c>
      <c r="B518" s="102">
        <v>4</v>
      </c>
      <c r="C518" s="66">
        <v>2023</v>
      </c>
      <c r="D518" s="102" t="s">
        <v>211</v>
      </c>
      <c r="E518" s="102" t="s">
        <v>211</v>
      </c>
      <c r="F518" s="103">
        <v>45139</v>
      </c>
      <c r="G518" s="102">
        <v>31</v>
      </c>
      <c r="H518" s="104">
        <v>45168</v>
      </c>
      <c r="I518" s="157">
        <f>_xlfn.XLOOKUP(Table5[[#This Row],[Month Year]],'Modelling New'!D:D,'Modelling New'!N:N)</f>
        <v>10.507</v>
      </c>
      <c r="J518" s="9" t="str">
        <f>IFERROR(Inv_SY!J519/Inv_SY!$P519-1,"")</f>
        <v/>
      </c>
      <c r="K518" s="9" t="str">
        <f>IFERROR(Inv_SY!K519/Inv_SY!$P519-1,"")</f>
        <v/>
      </c>
      <c r="L518" s="9" t="str">
        <f>IFERROR(Inv_SY!L519/Inv_SY!$P519-1,"")</f>
        <v/>
      </c>
      <c r="M518" s="9" t="str">
        <f>IFERROR(Inv_SY!M519/Inv_SY!$P519-1,"")</f>
        <v/>
      </c>
      <c r="N518" s="9" t="str">
        <f>IFERROR(Inv_SY!N519/Inv_SY!$P519-1,"")</f>
        <v/>
      </c>
      <c r="O518" s="9" t="str">
        <f>IFERROR(Inv_SY!O519/Inv_SY!$P519-1,"")</f>
        <v/>
      </c>
      <c r="P518" s="9" t="str">
        <f>IFERROR(Inv_SY!J519/Inv_SY!$Q519-1,"")</f>
        <v/>
      </c>
      <c r="Q518" s="9" t="str">
        <f>IFERROR(Inv_SY!K519/Inv_SY!$Q519-1,"")</f>
        <v/>
      </c>
      <c r="R518" s="9" t="str">
        <f>IFERROR(Inv_SY!L519/Inv_SY!$Q519-1,"")</f>
        <v/>
      </c>
      <c r="S518" s="9" t="str">
        <f>IFERROR(Inv_SY!M519/Inv_SY!$Q519-1,"")</f>
        <v/>
      </c>
      <c r="T518" s="9" t="str">
        <f>IFERROR(Inv_SY!N519/Inv_SY!$Q519-1,"")</f>
        <v/>
      </c>
      <c r="U518" s="52" t="str">
        <f>IFERROR(Inv_SY!O519/Inv_SY!$Q519-1,"")</f>
        <v/>
      </c>
    </row>
    <row r="519" spans="1:21">
      <c r="A519" s="105" t="s">
        <v>210</v>
      </c>
      <c r="B519" s="102">
        <v>4</v>
      </c>
      <c r="C519" s="66">
        <v>2023</v>
      </c>
      <c r="D519" s="102" t="s">
        <v>211</v>
      </c>
      <c r="E519" s="102" t="s">
        <v>211</v>
      </c>
      <c r="F519" s="103">
        <v>45139</v>
      </c>
      <c r="G519" s="102">
        <v>31</v>
      </c>
      <c r="H519" s="104">
        <v>45169</v>
      </c>
      <c r="I519" s="157">
        <f>_xlfn.XLOOKUP(Table5[[#This Row],[Month Year]],'Modelling New'!D:D,'Modelling New'!N:N)</f>
        <v>10.507</v>
      </c>
      <c r="J519" s="9" t="str">
        <f>IFERROR(Inv_SY!J520/Inv_SY!$P520-1,"")</f>
        <v/>
      </c>
      <c r="K519" s="9" t="str">
        <f>IFERROR(Inv_SY!K520/Inv_SY!$P520-1,"")</f>
        <v/>
      </c>
      <c r="L519" s="9" t="str">
        <f>IFERROR(Inv_SY!L520/Inv_SY!$P520-1,"")</f>
        <v/>
      </c>
      <c r="M519" s="9" t="str">
        <f>IFERROR(Inv_SY!M520/Inv_SY!$P520-1,"")</f>
        <v/>
      </c>
      <c r="N519" s="9" t="str">
        <f>IFERROR(Inv_SY!N520/Inv_SY!$P520-1,"")</f>
        <v/>
      </c>
      <c r="O519" s="9" t="str">
        <f>IFERROR(Inv_SY!O520/Inv_SY!$P520-1,"")</f>
        <v/>
      </c>
      <c r="P519" s="9" t="str">
        <f>IFERROR(Inv_SY!J520/Inv_SY!$Q520-1,"")</f>
        <v/>
      </c>
      <c r="Q519" s="9" t="str">
        <f>IFERROR(Inv_SY!K520/Inv_SY!$Q520-1,"")</f>
        <v/>
      </c>
      <c r="R519" s="9" t="str">
        <f>IFERROR(Inv_SY!L520/Inv_SY!$Q520-1,"")</f>
        <v/>
      </c>
      <c r="S519" s="9" t="str">
        <f>IFERROR(Inv_SY!M520/Inv_SY!$Q520-1,"")</f>
        <v/>
      </c>
      <c r="T519" s="9" t="str">
        <f>IFERROR(Inv_SY!N520/Inv_SY!$Q520-1,"")</f>
        <v/>
      </c>
      <c r="U519" s="52" t="str">
        <f>IFERROR(Inv_SY!O520/Inv_SY!$Q520-1,"")</f>
        <v/>
      </c>
    </row>
    <row r="520" spans="1:21">
      <c r="A520" s="105" t="s">
        <v>210</v>
      </c>
      <c r="B520" s="102">
        <v>4</v>
      </c>
      <c r="C520" s="66">
        <v>2023</v>
      </c>
      <c r="D520" s="102" t="s">
        <v>211</v>
      </c>
      <c r="E520" s="102" t="s">
        <v>211</v>
      </c>
      <c r="F520" s="103">
        <v>45170</v>
      </c>
      <c r="G520" s="102">
        <v>30</v>
      </c>
      <c r="H520" s="104">
        <v>45170</v>
      </c>
      <c r="I520" s="157">
        <f>_xlfn.XLOOKUP(Table5[[#This Row],[Month Year]],'Modelling New'!D:D,'Modelling New'!N:N)</f>
        <v>10.507</v>
      </c>
      <c r="J520" s="9" t="str">
        <f>IFERROR(Inv_SY!J521/Inv_SY!$P521-1,"")</f>
        <v/>
      </c>
      <c r="K520" s="9" t="str">
        <f>IFERROR(Inv_SY!K521/Inv_SY!$P521-1,"")</f>
        <v/>
      </c>
      <c r="L520" s="9" t="str">
        <f>IFERROR(Inv_SY!L521/Inv_SY!$P521-1,"")</f>
        <v/>
      </c>
      <c r="M520" s="9" t="str">
        <f>IFERROR(Inv_SY!M521/Inv_SY!$P521-1,"")</f>
        <v/>
      </c>
      <c r="N520" s="9" t="str">
        <f>IFERROR(Inv_SY!N521/Inv_SY!$P521-1,"")</f>
        <v/>
      </c>
      <c r="O520" s="9" t="str">
        <f>IFERROR(Inv_SY!O521/Inv_SY!$P521-1,"")</f>
        <v/>
      </c>
      <c r="P520" s="9" t="str">
        <f>IFERROR(Inv_SY!J521/Inv_SY!$Q521-1,"")</f>
        <v/>
      </c>
      <c r="Q520" s="9" t="str">
        <f>IFERROR(Inv_SY!K521/Inv_SY!$Q521-1,"")</f>
        <v/>
      </c>
      <c r="R520" s="9" t="str">
        <f>IFERROR(Inv_SY!L521/Inv_SY!$Q521-1,"")</f>
        <v/>
      </c>
      <c r="S520" s="9" t="str">
        <f>IFERROR(Inv_SY!M521/Inv_SY!$Q521-1,"")</f>
        <v/>
      </c>
      <c r="T520" s="9" t="str">
        <f>IFERROR(Inv_SY!N521/Inv_SY!$Q521-1,"")</f>
        <v/>
      </c>
      <c r="U520" s="52" t="str">
        <f>IFERROR(Inv_SY!O521/Inv_SY!$Q521-1,"")</f>
        <v/>
      </c>
    </row>
    <row r="521" spans="1:21">
      <c r="A521" s="105" t="s">
        <v>210</v>
      </c>
      <c r="B521" s="102">
        <v>4</v>
      </c>
      <c r="C521" s="66">
        <v>2023</v>
      </c>
      <c r="D521" s="102" t="s">
        <v>211</v>
      </c>
      <c r="E521" s="102" t="s">
        <v>211</v>
      </c>
      <c r="F521" s="103">
        <v>45170</v>
      </c>
      <c r="G521" s="102">
        <v>30</v>
      </c>
      <c r="H521" s="104">
        <v>45171</v>
      </c>
      <c r="I521" s="157">
        <f>_xlfn.XLOOKUP(Table5[[#This Row],[Month Year]],'Modelling New'!D:D,'Modelling New'!N:N)</f>
        <v>10.507</v>
      </c>
      <c r="J521" s="9" t="str">
        <f>IFERROR(Inv_SY!J522/Inv_SY!$P522-1,"")</f>
        <v/>
      </c>
      <c r="K521" s="9" t="str">
        <f>IFERROR(Inv_SY!K522/Inv_SY!$P522-1,"")</f>
        <v/>
      </c>
      <c r="L521" s="9" t="str">
        <f>IFERROR(Inv_SY!L522/Inv_SY!$P522-1,"")</f>
        <v/>
      </c>
      <c r="M521" s="9" t="str">
        <f>IFERROR(Inv_SY!M522/Inv_SY!$P522-1,"")</f>
        <v/>
      </c>
      <c r="N521" s="9" t="str">
        <f>IFERROR(Inv_SY!N522/Inv_SY!$P522-1,"")</f>
        <v/>
      </c>
      <c r="O521" s="9" t="str">
        <f>IFERROR(Inv_SY!O522/Inv_SY!$P522-1,"")</f>
        <v/>
      </c>
      <c r="P521" s="9" t="str">
        <f>IFERROR(Inv_SY!J522/Inv_SY!$Q522-1,"")</f>
        <v/>
      </c>
      <c r="Q521" s="9" t="str">
        <f>IFERROR(Inv_SY!K522/Inv_SY!$Q522-1,"")</f>
        <v/>
      </c>
      <c r="R521" s="9" t="str">
        <f>IFERROR(Inv_SY!L522/Inv_SY!$Q522-1,"")</f>
        <v/>
      </c>
      <c r="S521" s="9" t="str">
        <f>IFERROR(Inv_SY!M522/Inv_SY!$Q522-1,"")</f>
        <v/>
      </c>
      <c r="T521" s="9" t="str">
        <f>IFERROR(Inv_SY!N522/Inv_SY!$Q522-1,"")</f>
        <v/>
      </c>
      <c r="U521" s="52" t="str">
        <f>IFERROR(Inv_SY!O522/Inv_SY!$Q522-1,"")</f>
        <v/>
      </c>
    </row>
    <row r="522" spans="1:21">
      <c r="A522" s="105" t="s">
        <v>210</v>
      </c>
      <c r="B522" s="102">
        <v>4</v>
      </c>
      <c r="C522" s="66">
        <v>2023</v>
      </c>
      <c r="D522" s="102" t="s">
        <v>211</v>
      </c>
      <c r="E522" s="102" t="s">
        <v>211</v>
      </c>
      <c r="F522" s="103">
        <v>45170</v>
      </c>
      <c r="G522" s="102">
        <v>30</v>
      </c>
      <c r="H522" s="104">
        <v>45172</v>
      </c>
      <c r="I522" s="157">
        <f>_xlfn.XLOOKUP(Table5[[#This Row],[Month Year]],'Modelling New'!D:D,'Modelling New'!N:N)</f>
        <v>10.507</v>
      </c>
      <c r="J522" s="9" t="str">
        <f>IFERROR(Inv_SY!J523/Inv_SY!$P523-1,"")</f>
        <v/>
      </c>
      <c r="K522" s="9" t="str">
        <f>IFERROR(Inv_SY!K523/Inv_SY!$P523-1,"")</f>
        <v/>
      </c>
      <c r="L522" s="9" t="str">
        <f>IFERROR(Inv_SY!L523/Inv_SY!$P523-1,"")</f>
        <v/>
      </c>
      <c r="M522" s="9" t="str">
        <f>IFERROR(Inv_SY!M523/Inv_SY!$P523-1,"")</f>
        <v/>
      </c>
      <c r="N522" s="9" t="str">
        <f>IFERROR(Inv_SY!N523/Inv_SY!$P523-1,"")</f>
        <v/>
      </c>
      <c r="O522" s="9" t="str">
        <f>IFERROR(Inv_SY!O523/Inv_SY!$P523-1,"")</f>
        <v/>
      </c>
      <c r="P522" s="9" t="str">
        <f>IFERROR(Inv_SY!J523/Inv_SY!$Q523-1,"")</f>
        <v/>
      </c>
      <c r="Q522" s="9" t="str">
        <f>IFERROR(Inv_SY!K523/Inv_SY!$Q523-1,"")</f>
        <v/>
      </c>
      <c r="R522" s="9" t="str">
        <f>IFERROR(Inv_SY!L523/Inv_SY!$Q523-1,"")</f>
        <v/>
      </c>
      <c r="S522" s="9" t="str">
        <f>IFERROR(Inv_SY!M523/Inv_SY!$Q523-1,"")</f>
        <v/>
      </c>
      <c r="T522" s="9" t="str">
        <f>IFERROR(Inv_SY!N523/Inv_SY!$Q523-1,"")</f>
        <v/>
      </c>
      <c r="U522" s="52" t="str">
        <f>IFERROR(Inv_SY!O523/Inv_SY!$Q523-1,"")</f>
        <v/>
      </c>
    </row>
    <row r="523" spans="1:21">
      <c r="A523" s="105" t="s">
        <v>210</v>
      </c>
      <c r="B523" s="102">
        <v>4</v>
      </c>
      <c r="C523" s="66">
        <v>2023</v>
      </c>
      <c r="D523" s="102" t="s">
        <v>211</v>
      </c>
      <c r="E523" s="102" t="s">
        <v>211</v>
      </c>
      <c r="F523" s="103">
        <v>45170</v>
      </c>
      <c r="G523" s="102">
        <v>30</v>
      </c>
      <c r="H523" s="104">
        <v>45173</v>
      </c>
      <c r="I523" s="157">
        <f>_xlfn.XLOOKUP(Table5[[#This Row],[Month Year]],'Modelling New'!D:D,'Modelling New'!N:N)</f>
        <v>10.507</v>
      </c>
      <c r="J523" s="9" t="str">
        <f>IFERROR(Inv_SY!J524/Inv_SY!$P524-1,"")</f>
        <v/>
      </c>
      <c r="K523" s="9" t="str">
        <f>IFERROR(Inv_SY!K524/Inv_SY!$P524-1,"")</f>
        <v/>
      </c>
      <c r="L523" s="9" t="str">
        <f>IFERROR(Inv_SY!L524/Inv_SY!$P524-1,"")</f>
        <v/>
      </c>
      <c r="M523" s="9" t="str">
        <f>IFERROR(Inv_SY!M524/Inv_SY!$P524-1,"")</f>
        <v/>
      </c>
      <c r="N523" s="9" t="str">
        <f>IFERROR(Inv_SY!N524/Inv_SY!$P524-1,"")</f>
        <v/>
      </c>
      <c r="O523" s="9" t="str">
        <f>IFERROR(Inv_SY!O524/Inv_SY!$P524-1,"")</f>
        <v/>
      </c>
      <c r="P523" s="9" t="str">
        <f>IFERROR(Inv_SY!J524/Inv_SY!$Q524-1,"")</f>
        <v/>
      </c>
      <c r="Q523" s="9" t="str">
        <f>IFERROR(Inv_SY!K524/Inv_SY!$Q524-1,"")</f>
        <v/>
      </c>
      <c r="R523" s="9" t="str">
        <f>IFERROR(Inv_SY!L524/Inv_SY!$Q524-1,"")</f>
        <v/>
      </c>
      <c r="S523" s="9" t="str">
        <f>IFERROR(Inv_SY!M524/Inv_SY!$Q524-1,"")</f>
        <v/>
      </c>
      <c r="T523" s="9" t="str">
        <f>IFERROR(Inv_SY!N524/Inv_SY!$Q524-1,"")</f>
        <v/>
      </c>
      <c r="U523" s="52" t="str">
        <f>IFERROR(Inv_SY!O524/Inv_SY!$Q524-1,"")</f>
        <v/>
      </c>
    </row>
    <row r="524" spans="1:21">
      <c r="A524" s="105" t="s">
        <v>210</v>
      </c>
      <c r="B524" s="102">
        <v>4</v>
      </c>
      <c r="C524" s="66">
        <v>2023</v>
      </c>
      <c r="D524" s="102" t="s">
        <v>211</v>
      </c>
      <c r="E524" s="102" t="s">
        <v>211</v>
      </c>
      <c r="F524" s="103">
        <v>45170</v>
      </c>
      <c r="G524" s="102">
        <v>30</v>
      </c>
      <c r="H524" s="104">
        <v>45174</v>
      </c>
      <c r="I524" s="157">
        <f>_xlfn.XLOOKUP(Table5[[#This Row],[Month Year]],'Modelling New'!D:D,'Modelling New'!N:N)</f>
        <v>10.507</v>
      </c>
      <c r="J524" s="9" t="str">
        <f>IFERROR(Inv_SY!J525/Inv_SY!$P525-1,"")</f>
        <v/>
      </c>
      <c r="K524" s="9" t="str">
        <f>IFERROR(Inv_SY!K525/Inv_SY!$P525-1,"")</f>
        <v/>
      </c>
      <c r="L524" s="9" t="str">
        <f>IFERROR(Inv_SY!L525/Inv_SY!$P525-1,"")</f>
        <v/>
      </c>
      <c r="M524" s="9" t="str">
        <f>IFERROR(Inv_SY!M525/Inv_SY!$P525-1,"")</f>
        <v/>
      </c>
      <c r="N524" s="9" t="str">
        <f>IFERROR(Inv_SY!N525/Inv_SY!$P525-1,"")</f>
        <v/>
      </c>
      <c r="O524" s="9" t="str">
        <f>IFERROR(Inv_SY!O525/Inv_SY!$P525-1,"")</f>
        <v/>
      </c>
      <c r="P524" s="9" t="str">
        <f>IFERROR(Inv_SY!J525/Inv_SY!$Q525-1,"")</f>
        <v/>
      </c>
      <c r="Q524" s="9" t="str">
        <f>IFERROR(Inv_SY!K525/Inv_SY!$Q525-1,"")</f>
        <v/>
      </c>
      <c r="R524" s="9" t="str">
        <f>IFERROR(Inv_SY!L525/Inv_SY!$Q525-1,"")</f>
        <v/>
      </c>
      <c r="S524" s="9" t="str">
        <f>IFERROR(Inv_SY!M525/Inv_SY!$Q525-1,"")</f>
        <v/>
      </c>
      <c r="T524" s="9" t="str">
        <f>IFERROR(Inv_SY!N525/Inv_SY!$Q525-1,"")</f>
        <v/>
      </c>
      <c r="U524" s="52" t="str">
        <f>IFERROR(Inv_SY!O525/Inv_SY!$Q525-1,"")</f>
        <v/>
      </c>
    </row>
    <row r="525" spans="1:21">
      <c r="A525" s="105" t="s">
        <v>210</v>
      </c>
      <c r="B525" s="102">
        <v>4</v>
      </c>
      <c r="C525" s="66">
        <v>2023</v>
      </c>
      <c r="D525" s="102" t="s">
        <v>211</v>
      </c>
      <c r="E525" s="102" t="s">
        <v>211</v>
      </c>
      <c r="F525" s="103">
        <v>45170</v>
      </c>
      <c r="G525" s="102">
        <v>30</v>
      </c>
      <c r="H525" s="104">
        <v>45175</v>
      </c>
      <c r="I525" s="157">
        <f>_xlfn.XLOOKUP(Table5[[#This Row],[Month Year]],'Modelling New'!D:D,'Modelling New'!N:N)</f>
        <v>10.507</v>
      </c>
      <c r="J525" s="9" t="str">
        <f>IFERROR(Inv_SY!J526/Inv_SY!$P526-1,"")</f>
        <v/>
      </c>
      <c r="K525" s="9" t="str">
        <f>IFERROR(Inv_SY!K526/Inv_SY!$P526-1,"")</f>
        <v/>
      </c>
      <c r="L525" s="9" t="str">
        <f>IFERROR(Inv_SY!L526/Inv_SY!$P526-1,"")</f>
        <v/>
      </c>
      <c r="M525" s="9" t="str">
        <f>IFERROR(Inv_SY!M526/Inv_SY!$P526-1,"")</f>
        <v/>
      </c>
      <c r="N525" s="9" t="str">
        <f>IFERROR(Inv_SY!N526/Inv_SY!$P526-1,"")</f>
        <v/>
      </c>
      <c r="O525" s="9" t="str">
        <f>IFERROR(Inv_SY!O526/Inv_SY!$P526-1,"")</f>
        <v/>
      </c>
      <c r="P525" s="9" t="str">
        <f>IFERROR(Inv_SY!J526/Inv_SY!$Q526-1,"")</f>
        <v/>
      </c>
      <c r="Q525" s="9" t="str">
        <f>IFERROR(Inv_SY!K526/Inv_SY!$Q526-1,"")</f>
        <v/>
      </c>
      <c r="R525" s="9" t="str">
        <f>IFERROR(Inv_SY!L526/Inv_SY!$Q526-1,"")</f>
        <v/>
      </c>
      <c r="S525" s="9" t="str">
        <f>IFERROR(Inv_SY!M526/Inv_SY!$Q526-1,"")</f>
        <v/>
      </c>
      <c r="T525" s="9" t="str">
        <f>IFERROR(Inv_SY!N526/Inv_SY!$Q526-1,"")</f>
        <v/>
      </c>
      <c r="U525" s="52" t="str">
        <f>IFERROR(Inv_SY!O526/Inv_SY!$Q526-1,"")</f>
        <v/>
      </c>
    </row>
    <row r="526" spans="1:21">
      <c r="A526" s="105" t="s">
        <v>210</v>
      </c>
      <c r="B526" s="102">
        <v>4</v>
      </c>
      <c r="C526" s="66">
        <v>2023</v>
      </c>
      <c r="D526" s="102" t="s">
        <v>211</v>
      </c>
      <c r="E526" s="102" t="s">
        <v>211</v>
      </c>
      <c r="F526" s="103">
        <v>45170</v>
      </c>
      <c r="G526" s="102">
        <v>30</v>
      </c>
      <c r="H526" s="104">
        <v>45176</v>
      </c>
      <c r="I526" s="157">
        <f>_xlfn.XLOOKUP(Table5[[#This Row],[Month Year]],'Modelling New'!D:D,'Modelling New'!N:N)</f>
        <v>10.507</v>
      </c>
      <c r="J526" s="9" t="str">
        <f>IFERROR(Inv_SY!J527/Inv_SY!$P527-1,"")</f>
        <v/>
      </c>
      <c r="K526" s="9" t="str">
        <f>IFERROR(Inv_SY!K527/Inv_SY!$P527-1,"")</f>
        <v/>
      </c>
      <c r="L526" s="9" t="str">
        <f>IFERROR(Inv_SY!L527/Inv_SY!$P527-1,"")</f>
        <v/>
      </c>
      <c r="M526" s="9" t="str">
        <f>IFERROR(Inv_SY!M527/Inv_SY!$P527-1,"")</f>
        <v/>
      </c>
      <c r="N526" s="9" t="str">
        <f>IFERROR(Inv_SY!N527/Inv_SY!$P527-1,"")</f>
        <v/>
      </c>
      <c r="O526" s="9" t="str">
        <f>IFERROR(Inv_SY!O527/Inv_SY!$P527-1,"")</f>
        <v/>
      </c>
      <c r="P526" s="9" t="str">
        <f>IFERROR(Inv_SY!J527/Inv_SY!$Q527-1,"")</f>
        <v/>
      </c>
      <c r="Q526" s="9" t="str">
        <f>IFERROR(Inv_SY!K527/Inv_SY!$Q527-1,"")</f>
        <v/>
      </c>
      <c r="R526" s="9" t="str">
        <f>IFERROR(Inv_SY!L527/Inv_SY!$Q527-1,"")</f>
        <v/>
      </c>
      <c r="S526" s="9" t="str">
        <f>IFERROR(Inv_SY!M527/Inv_SY!$Q527-1,"")</f>
        <v/>
      </c>
      <c r="T526" s="9" t="str">
        <f>IFERROR(Inv_SY!N527/Inv_SY!$Q527-1,"")</f>
        <v/>
      </c>
      <c r="U526" s="52" t="str">
        <f>IFERROR(Inv_SY!O527/Inv_SY!$Q527-1,"")</f>
        <v/>
      </c>
    </row>
    <row r="527" spans="1:21">
      <c r="A527" s="105" t="s">
        <v>210</v>
      </c>
      <c r="B527" s="102">
        <v>4</v>
      </c>
      <c r="C527" s="66">
        <v>2023</v>
      </c>
      <c r="D527" s="102" t="s">
        <v>211</v>
      </c>
      <c r="E527" s="102" t="s">
        <v>211</v>
      </c>
      <c r="F527" s="103">
        <v>45170</v>
      </c>
      <c r="G527" s="102">
        <v>30</v>
      </c>
      <c r="H527" s="104">
        <v>45177</v>
      </c>
      <c r="I527" s="157">
        <f>_xlfn.XLOOKUP(Table5[[#This Row],[Month Year]],'Modelling New'!D:D,'Modelling New'!N:N)</f>
        <v>10.507</v>
      </c>
      <c r="J527" s="9" t="str">
        <f>IFERROR(Inv_SY!J528/Inv_SY!$P528-1,"")</f>
        <v/>
      </c>
      <c r="K527" s="9" t="str">
        <f>IFERROR(Inv_SY!K528/Inv_SY!$P528-1,"")</f>
        <v/>
      </c>
      <c r="L527" s="9" t="str">
        <f>IFERROR(Inv_SY!L528/Inv_SY!$P528-1,"")</f>
        <v/>
      </c>
      <c r="M527" s="9" t="str">
        <f>IFERROR(Inv_SY!M528/Inv_SY!$P528-1,"")</f>
        <v/>
      </c>
      <c r="N527" s="9" t="str">
        <f>IFERROR(Inv_SY!N528/Inv_SY!$P528-1,"")</f>
        <v/>
      </c>
      <c r="O527" s="9" t="str">
        <f>IFERROR(Inv_SY!O528/Inv_SY!$P528-1,"")</f>
        <v/>
      </c>
      <c r="P527" s="9" t="str">
        <f>IFERROR(Inv_SY!J528/Inv_SY!$Q528-1,"")</f>
        <v/>
      </c>
      <c r="Q527" s="9" t="str">
        <f>IFERROR(Inv_SY!K528/Inv_SY!$Q528-1,"")</f>
        <v/>
      </c>
      <c r="R527" s="9" t="str">
        <f>IFERROR(Inv_SY!L528/Inv_SY!$Q528-1,"")</f>
        <v/>
      </c>
      <c r="S527" s="9" t="str">
        <f>IFERROR(Inv_SY!M528/Inv_SY!$Q528-1,"")</f>
        <v/>
      </c>
      <c r="T527" s="9" t="str">
        <f>IFERROR(Inv_SY!N528/Inv_SY!$Q528-1,"")</f>
        <v/>
      </c>
      <c r="U527" s="52" t="str">
        <f>IFERROR(Inv_SY!O528/Inv_SY!$Q528-1,"")</f>
        <v/>
      </c>
    </row>
    <row r="528" spans="1:21">
      <c r="A528" s="105" t="s">
        <v>210</v>
      </c>
      <c r="B528" s="102">
        <v>4</v>
      </c>
      <c r="C528" s="66">
        <v>2023</v>
      </c>
      <c r="D528" s="102" t="s">
        <v>211</v>
      </c>
      <c r="E528" s="102" t="s">
        <v>211</v>
      </c>
      <c r="F528" s="103">
        <v>45170</v>
      </c>
      <c r="G528" s="102">
        <v>30</v>
      </c>
      <c r="H528" s="104">
        <v>45178</v>
      </c>
      <c r="I528" s="157">
        <f>_xlfn.XLOOKUP(Table5[[#This Row],[Month Year]],'Modelling New'!D:D,'Modelling New'!N:N)</f>
        <v>10.507</v>
      </c>
      <c r="J528" s="9" t="str">
        <f>IFERROR(Inv_SY!J529/Inv_SY!$P529-1,"")</f>
        <v/>
      </c>
      <c r="K528" s="9" t="str">
        <f>IFERROR(Inv_SY!K529/Inv_SY!$P529-1,"")</f>
        <v/>
      </c>
      <c r="L528" s="9" t="str">
        <f>IFERROR(Inv_SY!L529/Inv_SY!$P529-1,"")</f>
        <v/>
      </c>
      <c r="M528" s="9" t="str">
        <f>IFERROR(Inv_SY!M529/Inv_SY!$P529-1,"")</f>
        <v/>
      </c>
      <c r="N528" s="9" t="str">
        <f>IFERROR(Inv_SY!N529/Inv_SY!$P529-1,"")</f>
        <v/>
      </c>
      <c r="O528" s="9" t="str">
        <f>IFERROR(Inv_SY!O529/Inv_SY!$P529-1,"")</f>
        <v/>
      </c>
      <c r="P528" s="9" t="str">
        <f>IFERROR(Inv_SY!J529/Inv_SY!$Q529-1,"")</f>
        <v/>
      </c>
      <c r="Q528" s="9" t="str">
        <f>IFERROR(Inv_SY!K529/Inv_SY!$Q529-1,"")</f>
        <v/>
      </c>
      <c r="R528" s="9" t="str">
        <f>IFERROR(Inv_SY!L529/Inv_SY!$Q529-1,"")</f>
        <v/>
      </c>
      <c r="S528" s="9" t="str">
        <f>IFERROR(Inv_SY!M529/Inv_SY!$Q529-1,"")</f>
        <v/>
      </c>
      <c r="T528" s="9" t="str">
        <f>IFERROR(Inv_SY!N529/Inv_SY!$Q529-1,"")</f>
        <v/>
      </c>
      <c r="U528" s="52" t="str">
        <f>IFERROR(Inv_SY!O529/Inv_SY!$Q529-1,"")</f>
        <v/>
      </c>
    </row>
    <row r="529" spans="1:21">
      <c r="A529" s="105" t="s">
        <v>210</v>
      </c>
      <c r="B529" s="102">
        <v>4</v>
      </c>
      <c r="C529" s="66">
        <v>2023</v>
      </c>
      <c r="D529" s="102" t="s">
        <v>211</v>
      </c>
      <c r="E529" s="102" t="s">
        <v>211</v>
      </c>
      <c r="F529" s="103">
        <v>45170</v>
      </c>
      <c r="G529" s="102">
        <v>30</v>
      </c>
      <c r="H529" s="104">
        <v>45179</v>
      </c>
      <c r="I529" s="157">
        <f>_xlfn.XLOOKUP(Table5[[#This Row],[Month Year]],'Modelling New'!D:D,'Modelling New'!N:N)</f>
        <v>10.507</v>
      </c>
      <c r="J529" s="9" t="str">
        <f>IFERROR(Inv_SY!J530/Inv_SY!$P530-1,"")</f>
        <v/>
      </c>
      <c r="K529" s="9" t="str">
        <f>IFERROR(Inv_SY!K530/Inv_SY!$P530-1,"")</f>
        <v/>
      </c>
      <c r="L529" s="9" t="str">
        <f>IFERROR(Inv_SY!L530/Inv_SY!$P530-1,"")</f>
        <v/>
      </c>
      <c r="M529" s="9" t="str">
        <f>IFERROR(Inv_SY!M530/Inv_SY!$P530-1,"")</f>
        <v/>
      </c>
      <c r="N529" s="9" t="str">
        <f>IFERROR(Inv_SY!N530/Inv_SY!$P530-1,"")</f>
        <v/>
      </c>
      <c r="O529" s="9" t="str">
        <f>IFERROR(Inv_SY!O530/Inv_SY!$P530-1,"")</f>
        <v/>
      </c>
      <c r="P529" s="9" t="str">
        <f>IFERROR(Inv_SY!J530/Inv_SY!$Q530-1,"")</f>
        <v/>
      </c>
      <c r="Q529" s="9" t="str">
        <f>IFERROR(Inv_SY!K530/Inv_SY!$Q530-1,"")</f>
        <v/>
      </c>
      <c r="R529" s="9" t="str">
        <f>IFERROR(Inv_SY!L530/Inv_SY!$Q530-1,"")</f>
        <v/>
      </c>
      <c r="S529" s="9" t="str">
        <f>IFERROR(Inv_SY!M530/Inv_SY!$Q530-1,"")</f>
        <v/>
      </c>
      <c r="T529" s="9" t="str">
        <f>IFERROR(Inv_SY!N530/Inv_SY!$Q530-1,"")</f>
        <v/>
      </c>
      <c r="U529" s="52" t="str">
        <f>IFERROR(Inv_SY!O530/Inv_SY!$Q530-1,"")</f>
        <v/>
      </c>
    </row>
    <row r="530" spans="1:21">
      <c r="A530" s="105" t="s">
        <v>210</v>
      </c>
      <c r="B530" s="102">
        <v>4</v>
      </c>
      <c r="C530" s="66">
        <v>2023</v>
      </c>
      <c r="D530" s="102" t="s">
        <v>211</v>
      </c>
      <c r="E530" s="102" t="s">
        <v>211</v>
      </c>
      <c r="F530" s="103">
        <v>45170</v>
      </c>
      <c r="G530" s="102">
        <v>30</v>
      </c>
      <c r="H530" s="104">
        <v>45180</v>
      </c>
      <c r="I530" s="157">
        <f>_xlfn.XLOOKUP(Table5[[#This Row],[Month Year]],'Modelling New'!D:D,'Modelling New'!N:N)</f>
        <v>10.507</v>
      </c>
      <c r="J530" s="9" t="str">
        <f>IFERROR(Inv_SY!J531/Inv_SY!$P531-1,"")</f>
        <v/>
      </c>
      <c r="K530" s="9" t="str">
        <f>IFERROR(Inv_SY!K531/Inv_SY!$P531-1,"")</f>
        <v/>
      </c>
      <c r="L530" s="9" t="str">
        <f>IFERROR(Inv_SY!L531/Inv_SY!$P531-1,"")</f>
        <v/>
      </c>
      <c r="M530" s="9" t="str">
        <f>IFERROR(Inv_SY!M531/Inv_SY!$P531-1,"")</f>
        <v/>
      </c>
      <c r="N530" s="9" t="str">
        <f>IFERROR(Inv_SY!N531/Inv_SY!$P531-1,"")</f>
        <v/>
      </c>
      <c r="O530" s="9" t="str">
        <f>IFERROR(Inv_SY!O531/Inv_SY!$P531-1,"")</f>
        <v/>
      </c>
      <c r="P530" s="9" t="str">
        <f>IFERROR(Inv_SY!J531/Inv_SY!$Q531-1,"")</f>
        <v/>
      </c>
      <c r="Q530" s="9" t="str">
        <f>IFERROR(Inv_SY!K531/Inv_SY!$Q531-1,"")</f>
        <v/>
      </c>
      <c r="R530" s="9" t="str">
        <f>IFERROR(Inv_SY!L531/Inv_SY!$Q531-1,"")</f>
        <v/>
      </c>
      <c r="S530" s="9" t="str">
        <f>IFERROR(Inv_SY!M531/Inv_SY!$Q531-1,"")</f>
        <v/>
      </c>
      <c r="T530" s="9" t="str">
        <f>IFERROR(Inv_SY!N531/Inv_SY!$Q531-1,"")</f>
        <v/>
      </c>
      <c r="U530" s="52" t="str">
        <f>IFERROR(Inv_SY!O531/Inv_SY!$Q531-1,"")</f>
        <v/>
      </c>
    </row>
    <row r="531" spans="1:21">
      <c r="A531" s="105" t="s">
        <v>210</v>
      </c>
      <c r="B531" s="102">
        <v>4</v>
      </c>
      <c r="C531" s="66">
        <v>2023</v>
      </c>
      <c r="D531" s="102" t="s">
        <v>211</v>
      </c>
      <c r="E531" s="102" t="s">
        <v>211</v>
      </c>
      <c r="F531" s="103">
        <v>45170</v>
      </c>
      <c r="G531" s="102">
        <v>30</v>
      </c>
      <c r="H531" s="104">
        <v>45181</v>
      </c>
      <c r="I531" s="157">
        <f>_xlfn.XLOOKUP(Table5[[#This Row],[Month Year]],'Modelling New'!D:D,'Modelling New'!N:N)</f>
        <v>10.507</v>
      </c>
      <c r="J531" s="9" t="str">
        <f>IFERROR(Inv_SY!J532/Inv_SY!$P532-1,"")</f>
        <v/>
      </c>
      <c r="K531" s="9" t="str">
        <f>IFERROR(Inv_SY!K532/Inv_SY!$P532-1,"")</f>
        <v/>
      </c>
      <c r="L531" s="9" t="str">
        <f>IFERROR(Inv_SY!L532/Inv_SY!$P532-1,"")</f>
        <v/>
      </c>
      <c r="M531" s="9" t="str">
        <f>IFERROR(Inv_SY!M532/Inv_SY!$P532-1,"")</f>
        <v/>
      </c>
      <c r="N531" s="9" t="str">
        <f>IFERROR(Inv_SY!N532/Inv_SY!$P532-1,"")</f>
        <v/>
      </c>
      <c r="O531" s="9" t="str">
        <f>IFERROR(Inv_SY!O532/Inv_SY!$P532-1,"")</f>
        <v/>
      </c>
      <c r="P531" s="9" t="str">
        <f>IFERROR(Inv_SY!J532/Inv_SY!$Q532-1,"")</f>
        <v/>
      </c>
      <c r="Q531" s="9" t="str">
        <f>IFERROR(Inv_SY!K532/Inv_SY!$Q532-1,"")</f>
        <v/>
      </c>
      <c r="R531" s="9" t="str">
        <f>IFERROR(Inv_SY!L532/Inv_SY!$Q532-1,"")</f>
        <v/>
      </c>
      <c r="S531" s="9" t="str">
        <f>IFERROR(Inv_SY!M532/Inv_SY!$Q532-1,"")</f>
        <v/>
      </c>
      <c r="T531" s="9" t="str">
        <f>IFERROR(Inv_SY!N532/Inv_SY!$Q532-1,"")</f>
        <v/>
      </c>
      <c r="U531" s="52" t="str">
        <f>IFERROR(Inv_SY!O532/Inv_SY!$Q532-1,"")</f>
        <v/>
      </c>
    </row>
    <row r="532" spans="1:21">
      <c r="A532" s="105" t="s">
        <v>210</v>
      </c>
      <c r="B532" s="102">
        <v>4</v>
      </c>
      <c r="C532" s="66">
        <v>2023</v>
      </c>
      <c r="D532" s="102" t="s">
        <v>211</v>
      </c>
      <c r="E532" s="102" t="s">
        <v>211</v>
      </c>
      <c r="F532" s="103">
        <v>45170</v>
      </c>
      <c r="G532" s="102">
        <v>30</v>
      </c>
      <c r="H532" s="104">
        <v>45182</v>
      </c>
      <c r="I532" s="157">
        <f>_xlfn.XLOOKUP(Table5[[#This Row],[Month Year]],'Modelling New'!D:D,'Modelling New'!N:N)</f>
        <v>10.507</v>
      </c>
      <c r="J532" s="9" t="str">
        <f>IFERROR(Inv_SY!J533/Inv_SY!$P533-1,"")</f>
        <v/>
      </c>
      <c r="K532" s="9" t="str">
        <f>IFERROR(Inv_SY!K533/Inv_SY!$P533-1,"")</f>
        <v/>
      </c>
      <c r="L532" s="9" t="str">
        <f>IFERROR(Inv_SY!L533/Inv_SY!$P533-1,"")</f>
        <v/>
      </c>
      <c r="M532" s="9" t="str">
        <f>IFERROR(Inv_SY!M533/Inv_SY!$P533-1,"")</f>
        <v/>
      </c>
      <c r="N532" s="9" t="str">
        <f>IFERROR(Inv_SY!N533/Inv_SY!$P533-1,"")</f>
        <v/>
      </c>
      <c r="O532" s="9" t="str">
        <f>IFERROR(Inv_SY!O533/Inv_SY!$P533-1,"")</f>
        <v/>
      </c>
      <c r="P532" s="9" t="str">
        <f>IFERROR(Inv_SY!J533/Inv_SY!$Q533-1,"")</f>
        <v/>
      </c>
      <c r="Q532" s="9" t="str">
        <f>IFERROR(Inv_SY!K533/Inv_SY!$Q533-1,"")</f>
        <v/>
      </c>
      <c r="R532" s="9" t="str">
        <f>IFERROR(Inv_SY!L533/Inv_SY!$Q533-1,"")</f>
        <v/>
      </c>
      <c r="S532" s="9" t="str">
        <f>IFERROR(Inv_SY!M533/Inv_SY!$Q533-1,"")</f>
        <v/>
      </c>
      <c r="T532" s="9" t="str">
        <f>IFERROR(Inv_SY!N533/Inv_SY!$Q533-1,"")</f>
        <v/>
      </c>
      <c r="U532" s="52" t="str">
        <f>IFERROR(Inv_SY!O533/Inv_SY!$Q533-1,"")</f>
        <v/>
      </c>
    </row>
    <row r="533" spans="1:21">
      <c r="A533" s="105" t="s">
        <v>210</v>
      </c>
      <c r="B533" s="102">
        <v>4</v>
      </c>
      <c r="C533" s="66">
        <v>2023</v>
      </c>
      <c r="D533" s="102" t="s">
        <v>211</v>
      </c>
      <c r="E533" s="102" t="s">
        <v>211</v>
      </c>
      <c r="F533" s="103">
        <v>45170</v>
      </c>
      <c r="G533" s="102">
        <v>30</v>
      </c>
      <c r="H533" s="104">
        <v>45183</v>
      </c>
      <c r="I533" s="157">
        <f>_xlfn.XLOOKUP(Table5[[#This Row],[Month Year]],'Modelling New'!D:D,'Modelling New'!N:N)</f>
        <v>10.507</v>
      </c>
      <c r="J533" s="9" t="str">
        <f>IFERROR(Inv_SY!J534/Inv_SY!$P534-1,"")</f>
        <v/>
      </c>
      <c r="K533" s="9" t="str">
        <f>IFERROR(Inv_SY!K534/Inv_SY!$P534-1,"")</f>
        <v/>
      </c>
      <c r="L533" s="9" t="str">
        <f>IFERROR(Inv_SY!L534/Inv_SY!$P534-1,"")</f>
        <v/>
      </c>
      <c r="M533" s="9" t="str">
        <f>IFERROR(Inv_SY!M534/Inv_SY!$P534-1,"")</f>
        <v/>
      </c>
      <c r="N533" s="9" t="str">
        <f>IFERROR(Inv_SY!N534/Inv_SY!$P534-1,"")</f>
        <v/>
      </c>
      <c r="O533" s="9" t="str">
        <f>IFERROR(Inv_SY!O534/Inv_SY!$P534-1,"")</f>
        <v/>
      </c>
      <c r="P533" s="9" t="str">
        <f>IFERROR(Inv_SY!J534/Inv_SY!$Q534-1,"")</f>
        <v/>
      </c>
      <c r="Q533" s="9" t="str">
        <f>IFERROR(Inv_SY!K534/Inv_SY!$Q534-1,"")</f>
        <v/>
      </c>
      <c r="R533" s="9" t="str">
        <f>IFERROR(Inv_SY!L534/Inv_SY!$Q534-1,"")</f>
        <v/>
      </c>
      <c r="S533" s="9" t="str">
        <f>IFERROR(Inv_SY!M534/Inv_SY!$Q534-1,"")</f>
        <v/>
      </c>
      <c r="T533" s="9" t="str">
        <f>IFERROR(Inv_SY!N534/Inv_SY!$Q534-1,"")</f>
        <v/>
      </c>
      <c r="U533" s="52" t="str">
        <f>IFERROR(Inv_SY!O534/Inv_SY!$Q534-1,"")</f>
        <v/>
      </c>
    </row>
    <row r="534" spans="1:21">
      <c r="A534" s="105" t="s">
        <v>210</v>
      </c>
      <c r="B534" s="102">
        <v>4</v>
      </c>
      <c r="C534" s="66">
        <v>2023</v>
      </c>
      <c r="D534" s="102" t="s">
        <v>211</v>
      </c>
      <c r="E534" s="102" t="s">
        <v>211</v>
      </c>
      <c r="F534" s="103">
        <v>45170</v>
      </c>
      <c r="G534" s="102">
        <v>30</v>
      </c>
      <c r="H534" s="104">
        <v>45184</v>
      </c>
      <c r="I534" s="157">
        <f>_xlfn.XLOOKUP(Table5[[#This Row],[Month Year]],'Modelling New'!D:D,'Modelling New'!N:N)</f>
        <v>10.507</v>
      </c>
      <c r="J534" s="9" t="str">
        <f>IFERROR(Inv_SY!J535/Inv_SY!$P535-1,"")</f>
        <v/>
      </c>
      <c r="K534" s="9" t="str">
        <f>IFERROR(Inv_SY!K535/Inv_SY!$P535-1,"")</f>
        <v/>
      </c>
      <c r="L534" s="9" t="str">
        <f>IFERROR(Inv_SY!L535/Inv_SY!$P535-1,"")</f>
        <v/>
      </c>
      <c r="M534" s="9" t="str">
        <f>IFERROR(Inv_SY!M535/Inv_SY!$P535-1,"")</f>
        <v/>
      </c>
      <c r="N534" s="9" t="str">
        <f>IFERROR(Inv_SY!N535/Inv_SY!$P535-1,"")</f>
        <v/>
      </c>
      <c r="O534" s="9" t="str">
        <f>IFERROR(Inv_SY!O535/Inv_SY!$P535-1,"")</f>
        <v/>
      </c>
      <c r="P534" s="9" t="str">
        <f>IFERROR(Inv_SY!J535/Inv_SY!$Q535-1,"")</f>
        <v/>
      </c>
      <c r="Q534" s="9" t="str">
        <f>IFERROR(Inv_SY!K535/Inv_SY!$Q535-1,"")</f>
        <v/>
      </c>
      <c r="R534" s="9" t="str">
        <f>IFERROR(Inv_SY!L535/Inv_SY!$Q535-1,"")</f>
        <v/>
      </c>
      <c r="S534" s="9" t="str">
        <f>IFERROR(Inv_SY!M535/Inv_SY!$Q535-1,"")</f>
        <v/>
      </c>
      <c r="T534" s="9" t="str">
        <f>IFERROR(Inv_SY!N535/Inv_SY!$Q535-1,"")</f>
        <v/>
      </c>
      <c r="U534" s="52" t="str">
        <f>IFERROR(Inv_SY!O535/Inv_SY!$Q535-1,"")</f>
        <v/>
      </c>
    </row>
    <row r="535" spans="1:21">
      <c r="A535" s="105" t="s">
        <v>210</v>
      </c>
      <c r="B535" s="102">
        <v>4</v>
      </c>
      <c r="C535" s="66">
        <v>2023</v>
      </c>
      <c r="D535" s="102" t="s">
        <v>211</v>
      </c>
      <c r="E535" s="102" t="s">
        <v>211</v>
      </c>
      <c r="F535" s="103">
        <v>45170</v>
      </c>
      <c r="G535" s="102">
        <v>30</v>
      </c>
      <c r="H535" s="104">
        <v>45185</v>
      </c>
      <c r="I535" s="157">
        <f>_xlfn.XLOOKUP(Table5[[#This Row],[Month Year]],'Modelling New'!D:D,'Modelling New'!N:N)</f>
        <v>10.507</v>
      </c>
      <c r="J535" s="9" t="str">
        <f>IFERROR(Inv_SY!J536/Inv_SY!$P536-1,"")</f>
        <v/>
      </c>
      <c r="K535" s="9" t="str">
        <f>IFERROR(Inv_SY!K536/Inv_SY!$P536-1,"")</f>
        <v/>
      </c>
      <c r="L535" s="9" t="str">
        <f>IFERROR(Inv_SY!L536/Inv_SY!$P536-1,"")</f>
        <v/>
      </c>
      <c r="M535" s="9" t="str">
        <f>IFERROR(Inv_SY!M536/Inv_SY!$P536-1,"")</f>
        <v/>
      </c>
      <c r="N535" s="9" t="str">
        <f>IFERROR(Inv_SY!N536/Inv_SY!$P536-1,"")</f>
        <v/>
      </c>
      <c r="O535" s="9" t="str">
        <f>IFERROR(Inv_SY!O536/Inv_SY!$P536-1,"")</f>
        <v/>
      </c>
      <c r="P535" s="9" t="str">
        <f>IFERROR(Inv_SY!J536/Inv_SY!$Q536-1,"")</f>
        <v/>
      </c>
      <c r="Q535" s="9" t="str">
        <f>IFERROR(Inv_SY!K536/Inv_SY!$Q536-1,"")</f>
        <v/>
      </c>
      <c r="R535" s="9" t="str">
        <f>IFERROR(Inv_SY!L536/Inv_SY!$Q536-1,"")</f>
        <v/>
      </c>
      <c r="S535" s="9" t="str">
        <f>IFERROR(Inv_SY!M536/Inv_SY!$Q536-1,"")</f>
        <v/>
      </c>
      <c r="T535" s="9" t="str">
        <f>IFERROR(Inv_SY!N536/Inv_SY!$Q536-1,"")</f>
        <v/>
      </c>
      <c r="U535" s="52" t="str">
        <f>IFERROR(Inv_SY!O536/Inv_SY!$Q536-1,"")</f>
        <v/>
      </c>
    </row>
    <row r="536" spans="1:21">
      <c r="A536" s="105" t="s">
        <v>210</v>
      </c>
      <c r="B536" s="102">
        <v>4</v>
      </c>
      <c r="C536" s="66">
        <v>2023</v>
      </c>
      <c r="D536" s="102" t="s">
        <v>211</v>
      </c>
      <c r="E536" s="102" t="s">
        <v>211</v>
      </c>
      <c r="F536" s="103">
        <v>45170</v>
      </c>
      <c r="G536" s="102">
        <v>30</v>
      </c>
      <c r="H536" s="104">
        <v>45186</v>
      </c>
      <c r="I536" s="157">
        <f>_xlfn.XLOOKUP(Table5[[#This Row],[Month Year]],'Modelling New'!D:D,'Modelling New'!N:N)</f>
        <v>10.507</v>
      </c>
      <c r="J536" s="9" t="str">
        <f>IFERROR(Inv_SY!J537/Inv_SY!$P537-1,"")</f>
        <v/>
      </c>
      <c r="K536" s="9" t="str">
        <f>IFERROR(Inv_SY!K537/Inv_SY!$P537-1,"")</f>
        <v/>
      </c>
      <c r="L536" s="9" t="str">
        <f>IFERROR(Inv_SY!L537/Inv_SY!$P537-1,"")</f>
        <v/>
      </c>
      <c r="M536" s="9" t="str">
        <f>IFERROR(Inv_SY!M537/Inv_SY!$P537-1,"")</f>
        <v/>
      </c>
      <c r="N536" s="9" t="str">
        <f>IFERROR(Inv_SY!N537/Inv_SY!$P537-1,"")</f>
        <v/>
      </c>
      <c r="O536" s="9" t="str">
        <f>IFERROR(Inv_SY!O537/Inv_SY!$P537-1,"")</f>
        <v/>
      </c>
      <c r="P536" s="9" t="str">
        <f>IFERROR(Inv_SY!J537/Inv_SY!$Q537-1,"")</f>
        <v/>
      </c>
      <c r="Q536" s="9" t="str">
        <f>IFERROR(Inv_SY!K537/Inv_SY!$Q537-1,"")</f>
        <v/>
      </c>
      <c r="R536" s="9" t="str">
        <f>IFERROR(Inv_SY!L537/Inv_SY!$Q537-1,"")</f>
        <v/>
      </c>
      <c r="S536" s="9" t="str">
        <f>IFERROR(Inv_SY!M537/Inv_SY!$Q537-1,"")</f>
        <v/>
      </c>
      <c r="T536" s="9" t="str">
        <f>IFERROR(Inv_SY!N537/Inv_SY!$Q537-1,"")</f>
        <v/>
      </c>
      <c r="U536" s="52" t="str">
        <f>IFERROR(Inv_SY!O537/Inv_SY!$Q537-1,"")</f>
        <v/>
      </c>
    </row>
    <row r="537" spans="1:21">
      <c r="A537" s="105" t="s">
        <v>210</v>
      </c>
      <c r="B537" s="102">
        <v>4</v>
      </c>
      <c r="C537" s="66">
        <v>2023</v>
      </c>
      <c r="D537" s="102" t="s">
        <v>211</v>
      </c>
      <c r="E537" s="102" t="s">
        <v>211</v>
      </c>
      <c r="F537" s="103">
        <v>45170</v>
      </c>
      <c r="G537" s="102">
        <v>30</v>
      </c>
      <c r="H537" s="104">
        <v>45187</v>
      </c>
      <c r="I537" s="157">
        <f>_xlfn.XLOOKUP(Table5[[#This Row],[Month Year]],'Modelling New'!D:D,'Modelling New'!N:N)</f>
        <v>10.507</v>
      </c>
      <c r="J537" s="9" t="str">
        <f>IFERROR(Inv_SY!J538/Inv_SY!$P538-1,"")</f>
        <v/>
      </c>
      <c r="K537" s="9" t="str">
        <f>IFERROR(Inv_SY!K538/Inv_SY!$P538-1,"")</f>
        <v/>
      </c>
      <c r="L537" s="9" t="str">
        <f>IFERROR(Inv_SY!L538/Inv_SY!$P538-1,"")</f>
        <v/>
      </c>
      <c r="M537" s="9" t="str">
        <f>IFERROR(Inv_SY!M538/Inv_SY!$P538-1,"")</f>
        <v/>
      </c>
      <c r="N537" s="9" t="str">
        <f>IFERROR(Inv_SY!N538/Inv_SY!$P538-1,"")</f>
        <v/>
      </c>
      <c r="O537" s="9" t="str">
        <f>IFERROR(Inv_SY!O538/Inv_SY!$P538-1,"")</f>
        <v/>
      </c>
      <c r="P537" s="9" t="str">
        <f>IFERROR(Inv_SY!J538/Inv_SY!$Q538-1,"")</f>
        <v/>
      </c>
      <c r="Q537" s="9" t="str">
        <f>IFERROR(Inv_SY!K538/Inv_SY!$Q538-1,"")</f>
        <v/>
      </c>
      <c r="R537" s="9" t="str">
        <f>IFERROR(Inv_SY!L538/Inv_SY!$Q538-1,"")</f>
        <v/>
      </c>
      <c r="S537" s="9" t="str">
        <f>IFERROR(Inv_SY!M538/Inv_SY!$Q538-1,"")</f>
        <v/>
      </c>
      <c r="T537" s="9" t="str">
        <f>IFERROR(Inv_SY!N538/Inv_SY!$Q538-1,"")</f>
        <v/>
      </c>
      <c r="U537" s="52" t="str">
        <f>IFERROR(Inv_SY!O538/Inv_SY!$Q538-1,"")</f>
        <v/>
      </c>
    </row>
    <row r="538" spans="1:21">
      <c r="A538" s="105" t="s">
        <v>210</v>
      </c>
      <c r="B538" s="102">
        <v>4</v>
      </c>
      <c r="C538" s="66">
        <v>2023</v>
      </c>
      <c r="D538" s="102" t="s">
        <v>211</v>
      </c>
      <c r="E538" s="102" t="s">
        <v>211</v>
      </c>
      <c r="F538" s="103">
        <v>45170</v>
      </c>
      <c r="G538" s="102">
        <v>30</v>
      </c>
      <c r="H538" s="104">
        <v>45188</v>
      </c>
      <c r="I538" s="157">
        <f>_xlfn.XLOOKUP(Table5[[#This Row],[Month Year]],'Modelling New'!D:D,'Modelling New'!N:N)</f>
        <v>10.507</v>
      </c>
      <c r="J538" s="9" t="str">
        <f>IFERROR(Inv_SY!J539/Inv_SY!$P539-1,"")</f>
        <v/>
      </c>
      <c r="K538" s="9" t="str">
        <f>IFERROR(Inv_SY!K539/Inv_SY!$P539-1,"")</f>
        <v/>
      </c>
      <c r="L538" s="9" t="str">
        <f>IFERROR(Inv_SY!L539/Inv_SY!$P539-1,"")</f>
        <v/>
      </c>
      <c r="M538" s="9" t="str">
        <f>IFERROR(Inv_SY!M539/Inv_SY!$P539-1,"")</f>
        <v/>
      </c>
      <c r="N538" s="9" t="str">
        <f>IFERROR(Inv_SY!N539/Inv_SY!$P539-1,"")</f>
        <v/>
      </c>
      <c r="O538" s="9" t="str">
        <f>IFERROR(Inv_SY!O539/Inv_SY!$P539-1,"")</f>
        <v/>
      </c>
      <c r="P538" s="9" t="str">
        <f>IFERROR(Inv_SY!J539/Inv_SY!$Q539-1,"")</f>
        <v/>
      </c>
      <c r="Q538" s="9" t="str">
        <f>IFERROR(Inv_SY!K539/Inv_SY!$Q539-1,"")</f>
        <v/>
      </c>
      <c r="R538" s="9" t="str">
        <f>IFERROR(Inv_SY!L539/Inv_SY!$Q539-1,"")</f>
        <v/>
      </c>
      <c r="S538" s="9" t="str">
        <f>IFERROR(Inv_SY!M539/Inv_SY!$Q539-1,"")</f>
        <v/>
      </c>
      <c r="T538" s="9" t="str">
        <f>IFERROR(Inv_SY!N539/Inv_SY!$Q539-1,"")</f>
        <v/>
      </c>
      <c r="U538" s="52" t="str">
        <f>IFERROR(Inv_SY!O539/Inv_SY!$Q539-1,"")</f>
        <v/>
      </c>
    </row>
    <row r="539" spans="1:21">
      <c r="A539" s="105" t="s">
        <v>210</v>
      </c>
      <c r="B539" s="102">
        <v>4</v>
      </c>
      <c r="C539" s="66">
        <v>2023</v>
      </c>
      <c r="D539" s="102" t="s">
        <v>211</v>
      </c>
      <c r="E539" s="102" t="s">
        <v>211</v>
      </c>
      <c r="F539" s="103">
        <v>45170</v>
      </c>
      <c r="G539" s="102">
        <v>30</v>
      </c>
      <c r="H539" s="104">
        <v>45189</v>
      </c>
      <c r="I539" s="157">
        <f>_xlfn.XLOOKUP(Table5[[#This Row],[Month Year]],'Modelling New'!D:D,'Modelling New'!N:N)</f>
        <v>10.507</v>
      </c>
      <c r="J539" s="9" t="str">
        <f>IFERROR(Inv_SY!J540/Inv_SY!$P540-1,"")</f>
        <v/>
      </c>
      <c r="K539" s="9" t="str">
        <f>IFERROR(Inv_SY!K540/Inv_SY!$P540-1,"")</f>
        <v/>
      </c>
      <c r="L539" s="9" t="str">
        <f>IFERROR(Inv_SY!L540/Inv_SY!$P540-1,"")</f>
        <v/>
      </c>
      <c r="M539" s="9" t="str">
        <f>IFERROR(Inv_SY!M540/Inv_SY!$P540-1,"")</f>
        <v/>
      </c>
      <c r="N539" s="9" t="str">
        <f>IFERROR(Inv_SY!N540/Inv_SY!$P540-1,"")</f>
        <v/>
      </c>
      <c r="O539" s="9" t="str">
        <f>IFERROR(Inv_SY!O540/Inv_SY!$P540-1,"")</f>
        <v/>
      </c>
      <c r="P539" s="9" t="str">
        <f>IFERROR(Inv_SY!J540/Inv_SY!$Q540-1,"")</f>
        <v/>
      </c>
      <c r="Q539" s="9" t="str">
        <f>IFERROR(Inv_SY!K540/Inv_SY!$Q540-1,"")</f>
        <v/>
      </c>
      <c r="R539" s="9" t="str">
        <f>IFERROR(Inv_SY!L540/Inv_SY!$Q540-1,"")</f>
        <v/>
      </c>
      <c r="S539" s="9" t="str">
        <f>IFERROR(Inv_SY!M540/Inv_SY!$Q540-1,"")</f>
        <v/>
      </c>
      <c r="T539" s="9" t="str">
        <f>IFERROR(Inv_SY!N540/Inv_SY!$Q540-1,"")</f>
        <v/>
      </c>
      <c r="U539" s="52" t="str">
        <f>IFERROR(Inv_SY!O540/Inv_SY!$Q540-1,"")</f>
        <v/>
      </c>
    </row>
    <row r="540" spans="1:21">
      <c r="A540" s="105" t="s">
        <v>210</v>
      </c>
      <c r="B540" s="102">
        <v>4</v>
      </c>
      <c r="C540" s="66">
        <v>2023</v>
      </c>
      <c r="D540" s="102" t="s">
        <v>211</v>
      </c>
      <c r="E540" s="102" t="s">
        <v>211</v>
      </c>
      <c r="F540" s="103">
        <v>45170</v>
      </c>
      <c r="G540" s="102">
        <v>30</v>
      </c>
      <c r="H540" s="104">
        <v>45190</v>
      </c>
      <c r="I540" s="157">
        <f>_xlfn.XLOOKUP(Table5[[#This Row],[Month Year]],'Modelling New'!D:D,'Modelling New'!N:N)</f>
        <v>10.507</v>
      </c>
      <c r="J540" s="9" t="str">
        <f>IFERROR(Inv_SY!J541/Inv_SY!$P541-1,"")</f>
        <v/>
      </c>
      <c r="K540" s="9" t="str">
        <f>IFERROR(Inv_SY!K541/Inv_SY!$P541-1,"")</f>
        <v/>
      </c>
      <c r="L540" s="9" t="str">
        <f>IFERROR(Inv_SY!L541/Inv_SY!$P541-1,"")</f>
        <v/>
      </c>
      <c r="M540" s="9" t="str">
        <f>IFERROR(Inv_SY!M541/Inv_SY!$P541-1,"")</f>
        <v/>
      </c>
      <c r="N540" s="9" t="str">
        <f>IFERROR(Inv_SY!N541/Inv_SY!$P541-1,"")</f>
        <v/>
      </c>
      <c r="O540" s="9" t="str">
        <f>IFERROR(Inv_SY!O541/Inv_SY!$P541-1,"")</f>
        <v/>
      </c>
      <c r="P540" s="9" t="str">
        <f>IFERROR(Inv_SY!J541/Inv_SY!$Q541-1,"")</f>
        <v/>
      </c>
      <c r="Q540" s="9" t="str">
        <f>IFERROR(Inv_SY!K541/Inv_SY!$Q541-1,"")</f>
        <v/>
      </c>
      <c r="R540" s="9" t="str">
        <f>IFERROR(Inv_SY!L541/Inv_SY!$Q541-1,"")</f>
        <v/>
      </c>
      <c r="S540" s="9" t="str">
        <f>IFERROR(Inv_SY!M541/Inv_SY!$Q541-1,"")</f>
        <v/>
      </c>
      <c r="T540" s="9" t="str">
        <f>IFERROR(Inv_SY!N541/Inv_SY!$Q541-1,"")</f>
        <v/>
      </c>
      <c r="U540" s="52" t="str">
        <f>IFERROR(Inv_SY!O541/Inv_SY!$Q541-1,"")</f>
        <v/>
      </c>
    </row>
    <row r="541" spans="1:21">
      <c r="A541" s="105" t="s">
        <v>210</v>
      </c>
      <c r="B541" s="102">
        <v>4</v>
      </c>
      <c r="C541" s="66">
        <v>2023</v>
      </c>
      <c r="D541" s="102" t="s">
        <v>211</v>
      </c>
      <c r="E541" s="102" t="s">
        <v>211</v>
      </c>
      <c r="F541" s="103">
        <v>45170</v>
      </c>
      <c r="G541" s="102">
        <v>30</v>
      </c>
      <c r="H541" s="104">
        <v>45191</v>
      </c>
      <c r="I541" s="157">
        <f>_xlfn.XLOOKUP(Table5[[#This Row],[Month Year]],'Modelling New'!D:D,'Modelling New'!N:N)</f>
        <v>10.507</v>
      </c>
      <c r="J541" s="9" t="str">
        <f>IFERROR(Inv_SY!J542/Inv_SY!$P542-1,"")</f>
        <v/>
      </c>
      <c r="K541" s="9" t="str">
        <f>IFERROR(Inv_SY!K542/Inv_SY!$P542-1,"")</f>
        <v/>
      </c>
      <c r="L541" s="9" t="str">
        <f>IFERROR(Inv_SY!L542/Inv_SY!$P542-1,"")</f>
        <v/>
      </c>
      <c r="M541" s="9" t="str">
        <f>IFERROR(Inv_SY!M542/Inv_SY!$P542-1,"")</f>
        <v/>
      </c>
      <c r="N541" s="9" t="str">
        <f>IFERROR(Inv_SY!N542/Inv_SY!$P542-1,"")</f>
        <v/>
      </c>
      <c r="O541" s="9" t="str">
        <f>IFERROR(Inv_SY!O542/Inv_SY!$P542-1,"")</f>
        <v/>
      </c>
      <c r="P541" s="9" t="str">
        <f>IFERROR(Inv_SY!J542/Inv_SY!$Q542-1,"")</f>
        <v/>
      </c>
      <c r="Q541" s="9" t="str">
        <f>IFERROR(Inv_SY!K542/Inv_SY!$Q542-1,"")</f>
        <v/>
      </c>
      <c r="R541" s="9" t="str">
        <f>IFERROR(Inv_SY!L542/Inv_SY!$Q542-1,"")</f>
        <v/>
      </c>
      <c r="S541" s="9" t="str">
        <f>IFERROR(Inv_SY!M542/Inv_SY!$Q542-1,"")</f>
        <v/>
      </c>
      <c r="T541" s="9" t="str">
        <f>IFERROR(Inv_SY!N542/Inv_SY!$Q542-1,"")</f>
        <v/>
      </c>
      <c r="U541" s="52" t="str">
        <f>IFERROR(Inv_SY!O542/Inv_SY!$Q542-1,"")</f>
        <v/>
      </c>
    </row>
    <row r="542" spans="1:21">
      <c r="A542" s="105" t="s">
        <v>210</v>
      </c>
      <c r="B542" s="102">
        <v>4</v>
      </c>
      <c r="C542" s="66">
        <v>2023</v>
      </c>
      <c r="D542" s="102" t="s">
        <v>211</v>
      </c>
      <c r="E542" s="102" t="s">
        <v>211</v>
      </c>
      <c r="F542" s="103">
        <v>45170</v>
      </c>
      <c r="G542" s="102">
        <v>30</v>
      </c>
      <c r="H542" s="104">
        <v>45192</v>
      </c>
      <c r="I542" s="157">
        <f>_xlfn.XLOOKUP(Table5[[#This Row],[Month Year]],'Modelling New'!D:D,'Modelling New'!N:N)</f>
        <v>10.507</v>
      </c>
      <c r="J542" s="9" t="str">
        <f>IFERROR(Inv_SY!J543/Inv_SY!$P543-1,"")</f>
        <v/>
      </c>
      <c r="K542" s="9" t="str">
        <f>IFERROR(Inv_SY!K543/Inv_SY!$P543-1,"")</f>
        <v/>
      </c>
      <c r="L542" s="9" t="str">
        <f>IFERROR(Inv_SY!L543/Inv_SY!$P543-1,"")</f>
        <v/>
      </c>
      <c r="M542" s="9" t="str">
        <f>IFERROR(Inv_SY!M543/Inv_SY!$P543-1,"")</f>
        <v/>
      </c>
      <c r="N542" s="9" t="str">
        <f>IFERROR(Inv_SY!N543/Inv_SY!$P543-1,"")</f>
        <v/>
      </c>
      <c r="O542" s="9" t="str">
        <f>IFERROR(Inv_SY!O543/Inv_SY!$P543-1,"")</f>
        <v/>
      </c>
      <c r="P542" s="9" t="str">
        <f>IFERROR(Inv_SY!J543/Inv_SY!$Q543-1,"")</f>
        <v/>
      </c>
      <c r="Q542" s="9" t="str">
        <f>IFERROR(Inv_SY!K543/Inv_SY!$Q543-1,"")</f>
        <v/>
      </c>
      <c r="R542" s="9" t="str">
        <f>IFERROR(Inv_SY!L543/Inv_SY!$Q543-1,"")</f>
        <v/>
      </c>
      <c r="S542" s="9" t="str">
        <f>IFERROR(Inv_SY!M543/Inv_SY!$Q543-1,"")</f>
        <v/>
      </c>
      <c r="T542" s="9" t="str">
        <f>IFERROR(Inv_SY!N543/Inv_SY!$Q543-1,"")</f>
        <v/>
      </c>
      <c r="U542" s="52" t="str">
        <f>IFERROR(Inv_SY!O543/Inv_SY!$Q543-1,"")</f>
        <v/>
      </c>
    </row>
    <row r="543" spans="1:21">
      <c r="A543" s="105" t="s">
        <v>210</v>
      </c>
      <c r="B543" s="102">
        <v>4</v>
      </c>
      <c r="C543" s="66">
        <v>2023</v>
      </c>
      <c r="D543" s="102" t="s">
        <v>211</v>
      </c>
      <c r="E543" s="102" t="s">
        <v>211</v>
      </c>
      <c r="F543" s="103">
        <v>45170</v>
      </c>
      <c r="G543" s="102">
        <v>30</v>
      </c>
      <c r="H543" s="104">
        <v>45193</v>
      </c>
      <c r="I543" s="157">
        <f>_xlfn.XLOOKUP(Table5[[#This Row],[Month Year]],'Modelling New'!D:D,'Modelling New'!N:N)</f>
        <v>10.507</v>
      </c>
      <c r="J543" s="9" t="str">
        <f>IFERROR(Inv_SY!J544/Inv_SY!$P544-1,"")</f>
        <v/>
      </c>
      <c r="K543" s="9" t="str">
        <f>IFERROR(Inv_SY!K544/Inv_SY!$P544-1,"")</f>
        <v/>
      </c>
      <c r="L543" s="9" t="str">
        <f>IFERROR(Inv_SY!L544/Inv_SY!$P544-1,"")</f>
        <v/>
      </c>
      <c r="M543" s="9" t="str">
        <f>IFERROR(Inv_SY!M544/Inv_SY!$P544-1,"")</f>
        <v/>
      </c>
      <c r="N543" s="9" t="str">
        <f>IFERROR(Inv_SY!N544/Inv_SY!$P544-1,"")</f>
        <v/>
      </c>
      <c r="O543" s="9" t="str">
        <f>IFERROR(Inv_SY!O544/Inv_SY!$P544-1,"")</f>
        <v/>
      </c>
      <c r="P543" s="9" t="str">
        <f>IFERROR(Inv_SY!J544/Inv_SY!$Q544-1,"")</f>
        <v/>
      </c>
      <c r="Q543" s="9" t="str">
        <f>IFERROR(Inv_SY!K544/Inv_SY!$Q544-1,"")</f>
        <v/>
      </c>
      <c r="R543" s="9" t="str">
        <f>IFERROR(Inv_SY!L544/Inv_SY!$Q544-1,"")</f>
        <v/>
      </c>
      <c r="S543" s="9" t="str">
        <f>IFERROR(Inv_SY!M544/Inv_SY!$Q544-1,"")</f>
        <v/>
      </c>
      <c r="T543" s="9" t="str">
        <f>IFERROR(Inv_SY!N544/Inv_SY!$Q544-1,"")</f>
        <v/>
      </c>
      <c r="U543" s="52" t="str">
        <f>IFERROR(Inv_SY!O544/Inv_SY!$Q544-1,"")</f>
        <v/>
      </c>
    </row>
    <row r="544" spans="1:21">
      <c r="A544" s="105" t="s">
        <v>210</v>
      </c>
      <c r="B544" s="102">
        <v>4</v>
      </c>
      <c r="C544" s="66">
        <v>2023</v>
      </c>
      <c r="D544" s="102" t="s">
        <v>211</v>
      </c>
      <c r="E544" s="102" t="s">
        <v>211</v>
      </c>
      <c r="F544" s="103">
        <v>45170</v>
      </c>
      <c r="G544" s="102">
        <v>30</v>
      </c>
      <c r="H544" s="104">
        <v>45194</v>
      </c>
      <c r="I544" s="157">
        <f>_xlfn.XLOOKUP(Table5[[#This Row],[Month Year]],'Modelling New'!D:D,'Modelling New'!N:N)</f>
        <v>10.507</v>
      </c>
      <c r="J544" s="9" t="str">
        <f>IFERROR(Inv_SY!J545/Inv_SY!$P545-1,"")</f>
        <v/>
      </c>
      <c r="K544" s="9" t="str">
        <f>IFERROR(Inv_SY!K545/Inv_SY!$P545-1,"")</f>
        <v/>
      </c>
      <c r="L544" s="9" t="str">
        <f>IFERROR(Inv_SY!L545/Inv_SY!$P545-1,"")</f>
        <v/>
      </c>
      <c r="M544" s="9" t="str">
        <f>IFERROR(Inv_SY!M545/Inv_SY!$P545-1,"")</f>
        <v/>
      </c>
      <c r="N544" s="9" t="str">
        <f>IFERROR(Inv_SY!N545/Inv_SY!$P545-1,"")</f>
        <v/>
      </c>
      <c r="O544" s="9" t="str">
        <f>IFERROR(Inv_SY!O545/Inv_SY!$P545-1,"")</f>
        <v/>
      </c>
      <c r="P544" s="9" t="str">
        <f>IFERROR(Inv_SY!J545/Inv_SY!$Q545-1,"")</f>
        <v/>
      </c>
      <c r="Q544" s="9" t="str">
        <f>IFERROR(Inv_SY!K545/Inv_SY!$Q545-1,"")</f>
        <v/>
      </c>
      <c r="R544" s="9" t="str">
        <f>IFERROR(Inv_SY!L545/Inv_SY!$Q545-1,"")</f>
        <v/>
      </c>
      <c r="S544" s="9" t="str">
        <f>IFERROR(Inv_SY!M545/Inv_SY!$Q545-1,"")</f>
        <v/>
      </c>
      <c r="T544" s="9" t="str">
        <f>IFERROR(Inv_SY!N545/Inv_SY!$Q545-1,"")</f>
        <v/>
      </c>
      <c r="U544" s="52" t="str">
        <f>IFERROR(Inv_SY!O545/Inv_SY!$Q545-1,"")</f>
        <v/>
      </c>
    </row>
    <row r="545" spans="1:21">
      <c r="A545" s="105" t="s">
        <v>210</v>
      </c>
      <c r="B545" s="102">
        <v>4</v>
      </c>
      <c r="C545" s="66">
        <v>2023</v>
      </c>
      <c r="D545" s="102" t="s">
        <v>211</v>
      </c>
      <c r="E545" s="102" t="s">
        <v>211</v>
      </c>
      <c r="F545" s="103">
        <v>45170</v>
      </c>
      <c r="G545" s="102">
        <v>30</v>
      </c>
      <c r="H545" s="104">
        <v>45195</v>
      </c>
      <c r="I545" s="157">
        <f>_xlfn.XLOOKUP(Table5[[#This Row],[Month Year]],'Modelling New'!D:D,'Modelling New'!N:N)</f>
        <v>10.507</v>
      </c>
      <c r="J545" s="9" t="str">
        <f>IFERROR(Inv_SY!J546/Inv_SY!$P546-1,"")</f>
        <v/>
      </c>
      <c r="K545" s="9" t="str">
        <f>IFERROR(Inv_SY!K546/Inv_SY!$P546-1,"")</f>
        <v/>
      </c>
      <c r="L545" s="9" t="str">
        <f>IFERROR(Inv_SY!L546/Inv_SY!$P546-1,"")</f>
        <v/>
      </c>
      <c r="M545" s="9" t="str">
        <f>IFERROR(Inv_SY!M546/Inv_SY!$P546-1,"")</f>
        <v/>
      </c>
      <c r="N545" s="9" t="str">
        <f>IFERROR(Inv_SY!N546/Inv_SY!$P546-1,"")</f>
        <v/>
      </c>
      <c r="O545" s="9" t="str">
        <f>IFERROR(Inv_SY!O546/Inv_SY!$P546-1,"")</f>
        <v/>
      </c>
      <c r="P545" s="9" t="str">
        <f>IFERROR(Inv_SY!J546/Inv_SY!$Q546-1,"")</f>
        <v/>
      </c>
      <c r="Q545" s="9" t="str">
        <f>IFERROR(Inv_SY!K546/Inv_SY!$Q546-1,"")</f>
        <v/>
      </c>
      <c r="R545" s="9" t="str">
        <f>IFERROR(Inv_SY!L546/Inv_SY!$Q546-1,"")</f>
        <v/>
      </c>
      <c r="S545" s="9" t="str">
        <f>IFERROR(Inv_SY!M546/Inv_SY!$Q546-1,"")</f>
        <v/>
      </c>
      <c r="T545" s="9" t="str">
        <f>IFERROR(Inv_SY!N546/Inv_SY!$Q546-1,"")</f>
        <v/>
      </c>
      <c r="U545" s="52" t="str">
        <f>IFERROR(Inv_SY!O546/Inv_SY!$Q546-1,"")</f>
        <v/>
      </c>
    </row>
    <row r="546" spans="1:21">
      <c r="A546" s="105" t="s">
        <v>210</v>
      </c>
      <c r="B546" s="102">
        <v>4</v>
      </c>
      <c r="C546" s="66">
        <v>2023</v>
      </c>
      <c r="D546" s="102" t="s">
        <v>211</v>
      </c>
      <c r="E546" s="102" t="s">
        <v>211</v>
      </c>
      <c r="F546" s="103">
        <v>45170</v>
      </c>
      <c r="G546" s="102">
        <v>30</v>
      </c>
      <c r="H546" s="104">
        <v>45196</v>
      </c>
      <c r="I546" s="157">
        <f>_xlfn.XLOOKUP(Table5[[#This Row],[Month Year]],'Modelling New'!D:D,'Modelling New'!N:N)</f>
        <v>10.507</v>
      </c>
      <c r="J546" s="9" t="str">
        <f>IFERROR(Inv_SY!J547/Inv_SY!$P547-1,"")</f>
        <v/>
      </c>
      <c r="K546" s="9" t="str">
        <f>IFERROR(Inv_SY!K547/Inv_SY!$P547-1,"")</f>
        <v/>
      </c>
      <c r="L546" s="9" t="str">
        <f>IFERROR(Inv_SY!L547/Inv_SY!$P547-1,"")</f>
        <v/>
      </c>
      <c r="M546" s="9" t="str">
        <f>IFERROR(Inv_SY!M547/Inv_SY!$P547-1,"")</f>
        <v/>
      </c>
      <c r="N546" s="9" t="str">
        <f>IFERROR(Inv_SY!N547/Inv_SY!$P547-1,"")</f>
        <v/>
      </c>
      <c r="O546" s="9" t="str">
        <f>IFERROR(Inv_SY!O547/Inv_SY!$P547-1,"")</f>
        <v/>
      </c>
      <c r="P546" s="9" t="str">
        <f>IFERROR(Inv_SY!J547/Inv_SY!$Q547-1,"")</f>
        <v/>
      </c>
      <c r="Q546" s="9" t="str">
        <f>IFERROR(Inv_SY!K547/Inv_SY!$Q547-1,"")</f>
        <v/>
      </c>
      <c r="R546" s="9" t="str">
        <f>IFERROR(Inv_SY!L547/Inv_SY!$Q547-1,"")</f>
        <v/>
      </c>
      <c r="S546" s="9" t="str">
        <f>IFERROR(Inv_SY!M547/Inv_SY!$Q547-1,"")</f>
        <v/>
      </c>
      <c r="T546" s="9" t="str">
        <f>IFERROR(Inv_SY!N547/Inv_SY!$Q547-1,"")</f>
        <v/>
      </c>
      <c r="U546" s="52" t="str">
        <f>IFERROR(Inv_SY!O547/Inv_SY!$Q547-1,"")</f>
        <v/>
      </c>
    </row>
    <row r="547" spans="1:21">
      <c r="A547" s="105" t="s">
        <v>210</v>
      </c>
      <c r="B547" s="102">
        <v>4</v>
      </c>
      <c r="C547" s="66">
        <v>2023</v>
      </c>
      <c r="D547" s="102" t="s">
        <v>211</v>
      </c>
      <c r="E547" s="102" t="s">
        <v>211</v>
      </c>
      <c r="F547" s="103">
        <v>45170</v>
      </c>
      <c r="G547" s="102">
        <v>30</v>
      </c>
      <c r="H547" s="104">
        <v>45197</v>
      </c>
      <c r="I547" s="157">
        <f>_xlfn.XLOOKUP(Table5[[#This Row],[Month Year]],'Modelling New'!D:D,'Modelling New'!N:N)</f>
        <v>10.507</v>
      </c>
      <c r="J547" s="9" t="str">
        <f>IFERROR(Inv_SY!J548/Inv_SY!$P548-1,"")</f>
        <v/>
      </c>
      <c r="K547" s="9" t="str">
        <f>IFERROR(Inv_SY!K548/Inv_SY!$P548-1,"")</f>
        <v/>
      </c>
      <c r="L547" s="9" t="str">
        <f>IFERROR(Inv_SY!L548/Inv_SY!$P548-1,"")</f>
        <v/>
      </c>
      <c r="M547" s="9" t="str">
        <f>IFERROR(Inv_SY!M548/Inv_SY!$P548-1,"")</f>
        <v/>
      </c>
      <c r="N547" s="9" t="str">
        <f>IFERROR(Inv_SY!N548/Inv_SY!$P548-1,"")</f>
        <v/>
      </c>
      <c r="O547" s="9" t="str">
        <f>IFERROR(Inv_SY!O548/Inv_SY!$P548-1,"")</f>
        <v/>
      </c>
      <c r="P547" s="9" t="str">
        <f>IFERROR(Inv_SY!J548/Inv_SY!$Q548-1,"")</f>
        <v/>
      </c>
      <c r="Q547" s="9" t="str">
        <f>IFERROR(Inv_SY!K548/Inv_SY!$Q548-1,"")</f>
        <v/>
      </c>
      <c r="R547" s="9" t="str">
        <f>IFERROR(Inv_SY!L548/Inv_SY!$Q548-1,"")</f>
        <v/>
      </c>
      <c r="S547" s="9" t="str">
        <f>IFERROR(Inv_SY!M548/Inv_SY!$Q548-1,"")</f>
        <v/>
      </c>
      <c r="T547" s="9" t="str">
        <f>IFERROR(Inv_SY!N548/Inv_SY!$Q548-1,"")</f>
        <v/>
      </c>
      <c r="U547" s="52" t="str">
        <f>IFERROR(Inv_SY!O548/Inv_SY!$Q548-1,"")</f>
        <v/>
      </c>
    </row>
    <row r="548" spans="1:21">
      <c r="A548" s="105" t="s">
        <v>210</v>
      </c>
      <c r="B548" s="102">
        <v>4</v>
      </c>
      <c r="C548" s="66">
        <v>2023</v>
      </c>
      <c r="D548" s="102" t="s">
        <v>211</v>
      </c>
      <c r="E548" s="102" t="s">
        <v>211</v>
      </c>
      <c r="F548" s="103">
        <v>45170</v>
      </c>
      <c r="G548" s="102">
        <v>30</v>
      </c>
      <c r="H548" s="104">
        <v>45198</v>
      </c>
      <c r="I548" s="157">
        <f>_xlfn.XLOOKUP(Table5[[#This Row],[Month Year]],'Modelling New'!D:D,'Modelling New'!N:N)</f>
        <v>10.507</v>
      </c>
      <c r="J548" s="9" t="str">
        <f>IFERROR(Inv_SY!J549/Inv_SY!$P549-1,"")</f>
        <v/>
      </c>
      <c r="K548" s="9" t="str">
        <f>IFERROR(Inv_SY!K549/Inv_SY!$P549-1,"")</f>
        <v/>
      </c>
      <c r="L548" s="9" t="str">
        <f>IFERROR(Inv_SY!L549/Inv_SY!$P549-1,"")</f>
        <v/>
      </c>
      <c r="M548" s="9" t="str">
        <f>IFERROR(Inv_SY!M549/Inv_SY!$P549-1,"")</f>
        <v/>
      </c>
      <c r="N548" s="9" t="str">
        <f>IFERROR(Inv_SY!N549/Inv_SY!$P549-1,"")</f>
        <v/>
      </c>
      <c r="O548" s="9" t="str">
        <f>IFERROR(Inv_SY!O549/Inv_SY!$P549-1,"")</f>
        <v/>
      </c>
      <c r="P548" s="9" t="str">
        <f>IFERROR(Inv_SY!J549/Inv_SY!$Q549-1,"")</f>
        <v/>
      </c>
      <c r="Q548" s="9" t="str">
        <f>IFERROR(Inv_SY!K549/Inv_SY!$Q549-1,"")</f>
        <v/>
      </c>
      <c r="R548" s="9" t="str">
        <f>IFERROR(Inv_SY!L549/Inv_SY!$Q549-1,"")</f>
        <v/>
      </c>
      <c r="S548" s="9" t="str">
        <f>IFERROR(Inv_SY!M549/Inv_SY!$Q549-1,"")</f>
        <v/>
      </c>
      <c r="T548" s="9" t="str">
        <f>IFERROR(Inv_SY!N549/Inv_SY!$Q549-1,"")</f>
        <v/>
      </c>
      <c r="U548" s="52" t="str">
        <f>IFERROR(Inv_SY!O549/Inv_SY!$Q549-1,"")</f>
        <v/>
      </c>
    </row>
    <row r="549" spans="1:21">
      <c r="A549" s="105" t="s">
        <v>210</v>
      </c>
      <c r="B549" s="102">
        <v>4</v>
      </c>
      <c r="C549" s="66">
        <v>2023</v>
      </c>
      <c r="D549" s="102" t="s">
        <v>211</v>
      </c>
      <c r="E549" s="102" t="s">
        <v>211</v>
      </c>
      <c r="F549" s="103">
        <v>45170</v>
      </c>
      <c r="G549" s="102">
        <v>30</v>
      </c>
      <c r="H549" s="104">
        <v>45199</v>
      </c>
      <c r="I549" s="157">
        <f>_xlfn.XLOOKUP(Table5[[#This Row],[Month Year]],'Modelling New'!D:D,'Modelling New'!N:N)</f>
        <v>10.507</v>
      </c>
      <c r="J549" s="9" t="str">
        <f>IFERROR(Inv_SY!J550/Inv_SY!$P550-1,"")</f>
        <v/>
      </c>
      <c r="K549" s="9" t="str">
        <f>IFERROR(Inv_SY!K550/Inv_SY!$P550-1,"")</f>
        <v/>
      </c>
      <c r="L549" s="9" t="str">
        <f>IFERROR(Inv_SY!L550/Inv_SY!$P550-1,"")</f>
        <v/>
      </c>
      <c r="M549" s="9" t="str">
        <f>IFERROR(Inv_SY!M550/Inv_SY!$P550-1,"")</f>
        <v/>
      </c>
      <c r="N549" s="9" t="str">
        <f>IFERROR(Inv_SY!N550/Inv_SY!$P550-1,"")</f>
        <v/>
      </c>
      <c r="O549" s="9" t="str">
        <f>IFERROR(Inv_SY!O550/Inv_SY!$P550-1,"")</f>
        <v/>
      </c>
      <c r="P549" s="9" t="str">
        <f>IFERROR(Inv_SY!J550/Inv_SY!$Q550-1,"")</f>
        <v/>
      </c>
      <c r="Q549" s="9" t="str">
        <f>IFERROR(Inv_SY!K550/Inv_SY!$Q550-1,"")</f>
        <v/>
      </c>
      <c r="R549" s="9" t="str">
        <f>IFERROR(Inv_SY!L550/Inv_SY!$Q550-1,"")</f>
        <v/>
      </c>
      <c r="S549" s="9" t="str">
        <f>IFERROR(Inv_SY!M550/Inv_SY!$Q550-1,"")</f>
        <v/>
      </c>
      <c r="T549" s="9" t="str">
        <f>IFERROR(Inv_SY!N550/Inv_SY!$Q550-1,"")</f>
        <v/>
      </c>
      <c r="U549" s="52" t="str">
        <f>IFERROR(Inv_SY!O550/Inv_SY!$Q550-1,"")</f>
        <v/>
      </c>
    </row>
    <row r="550" spans="1:21">
      <c r="A550" s="105" t="s">
        <v>210</v>
      </c>
      <c r="B550" s="102">
        <v>4</v>
      </c>
      <c r="C550" s="66">
        <v>2023</v>
      </c>
      <c r="D550" s="102" t="s">
        <v>211</v>
      </c>
      <c r="E550" s="102" t="s">
        <v>211</v>
      </c>
      <c r="F550" s="103">
        <v>45200</v>
      </c>
      <c r="G550" s="102">
        <v>31</v>
      </c>
      <c r="H550" s="104">
        <v>45200</v>
      </c>
      <c r="I550" s="157">
        <f>_xlfn.XLOOKUP(Table5[[#This Row],[Month Year]],'Modelling New'!D:D,'Modelling New'!N:N)</f>
        <v>10.507</v>
      </c>
      <c r="J550" s="9" t="str">
        <f>IFERROR(Inv_SY!J551/Inv_SY!$P551-1,"")</f>
        <v/>
      </c>
      <c r="K550" s="9" t="str">
        <f>IFERROR(Inv_SY!K551/Inv_SY!$P551-1,"")</f>
        <v/>
      </c>
      <c r="L550" s="9" t="str">
        <f>IFERROR(Inv_SY!L551/Inv_SY!$P551-1,"")</f>
        <v/>
      </c>
      <c r="M550" s="9" t="str">
        <f>IFERROR(Inv_SY!M551/Inv_SY!$P551-1,"")</f>
        <v/>
      </c>
      <c r="N550" s="9" t="str">
        <f>IFERROR(Inv_SY!N551/Inv_SY!$P551-1,"")</f>
        <v/>
      </c>
      <c r="O550" s="9" t="str">
        <f>IFERROR(Inv_SY!O551/Inv_SY!$P551-1,"")</f>
        <v/>
      </c>
      <c r="P550" s="9" t="str">
        <f>IFERROR(Inv_SY!J551/Inv_SY!$Q551-1,"")</f>
        <v/>
      </c>
      <c r="Q550" s="9" t="str">
        <f>IFERROR(Inv_SY!K551/Inv_SY!$Q551-1,"")</f>
        <v/>
      </c>
      <c r="R550" s="9" t="str">
        <f>IFERROR(Inv_SY!L551/Inv_SY!$Q551-1,"")</f>
        <v/>
      </c>
      <c r="S550" s="9" t="str">
        <f>IFERROR(Inv_SY!M551/Inv_SY!$Q551-1,"")</f>
        <v/>
      </c>
      <c r="T550" s="9" t="str">
        <f>IFERROR(Inv_SY!N551/Inv_SY!$Q551-1,"")</f>
        <v/>
      </c>
      <c r="U550" s="52" t="str">
        <f>IFERROR(Inv_SY!O551/Inv_SY!$Q551-1,"")</f>
        <v/>
      </c>
    </row>
    <row r="551" spans="1:21">
      <c r="A551" s="105" t="s">
        <v>210</v>
      </c>
      <c r="B551" s="102">
        <v>4</v>
      </c>
      <c r="C551" s="66">
        <v>2023</v>
      </c>
      <c r="D551" s="102" t="s">
        <v>211</v>
      </c>
      <c r="E551" s="102" t="s">
        <v>211</v>
      </c>
      <c r="F551" s="103">
        <v>45200</v>
      </c>
      <c r="G551" s="102">
        <v>31</v>
      </c>
      <c r="H551" s="104">
        <v>45201</v>
      </c>
      <c r="I551" s="157">
        <f>_xlfn.XLOOKUP(Table5[[#This Row],[Month Year]],'Modelling New'!D:D,'Modelling New'!N:N)</f>
        <v>10.507</v>
      </c>
      <c r="J551" s="9" t="str">
        <f>IFERROR(Inv_SY!J552/Inv_SY!$P552-1,"")</f>
        <v/>
      </c>
      <c r="K551" s="9" t="str">
        <f>IFERROR(Inv_SY!K552/Inv_SY!$P552-1,"")</f>
        <v/>
      </c>
      <c r="L551" s="9" t="str">
        <f>IFERROR(Inv_SY!L552/Inv_SY!$P552-1,"")</f>
        <v/>
      </c>
      <c r="M551" s="9" t="str">
        <f>IFERROR(Inv_SY!M552/Inv_SY!$P552-1,"")</f>
        <v/>
      </c>
      <c r="N551" s="9" t="str">
        <f>IFERROR(Inv_SY!N552/Inv_SY!$P552-1,"")</f>
        <v/>
      </c>
      <c r="O551" s="9" t="str">
        <f>IFERROR(Inv_SY!O552/Inv_SY!$P552-1,"")</f>
        <v/>
      </c>
      <c r="P551" s="9" t="str">
        <f>IFERROR(Inv_SY!J552/Inv_SY!$Q552-1,"")</f>
        <v/>
      </c>
      <c r="Q551" s="9" t="str">
        <f>IFERROR(Inv_SY!K552/Inv_SY!$Q552-1,"")</f>
        <v/>
      </c>
      <c r="R551" s="9" t="str">
        <f>IFERROR(Inv_SY!L552/Inv_SY!$Q552-1,"")</f>
        <v/>
      </c>
      <c r="S551" s="9" t="str">
        <f>IFERROR(Inv_SY!M552/Inv_SY!$Q552-1,"")</f>
        <v/>
      </c>
      <c r="T551" s="9" t="str">
        <f>IFERROR(Inv_SY!N552/Inv_SY!$Q552-1,"")</f>
        <v/>
      </c>
      <c r="U551" s="52" t="str">
        <f>IFERROR(Inv_SY!O552/Inv_SY!$Q552-1,"")</f>
        <v/>
      </c>
    </row>
    <row r="552" spans="1:21">
      <c r="A552" s="105" t="s">
        <v>210</v>
      </c>
      <c r="B552" s="102">
        <v>4</v>
      </c>
      <c r="C552" s="66">
        <v>2023</v>
      </c>
      <c r="D552" s="102" t="s">
        <v>211</v>
      </c>
      <c r="E552" s="102" t="s">
        <v>211</v>
      </c>
      <c r="F552" s="103">
        <v>45200</v>
      </c>
      <c r="G552" s="102">
        <v>31</v>
      </c>
      <c r="H552" s="104">
        <v>45202</v>
      </c>
      <c r="I552" s="157">
        <f>_xlfn.XLOOKUP(Table5[[#This Row],[Month Year]],'Modelling New'!D:D,'Modelling New'!N:N)</f>
        <v>10.507</v>
      </c>
      <c r="J552" s="9" t="str">
        <f>IFERROR(Inv_SY!J553/Inv_SY!$P553-1,"")</f>
        <v/>
      </c>
      <c r="K552" s="9" t="str">
        <f>IFERROR(Inv_SY!K553/Inv_SY!$P553-1,"")</f>
        <v/>
      </c>
      <c r="L552" s="9" t="str">
        <f>IFERROR(Inv_SY!L553/Inv_SY!$P553-1,"")</f>
        <v/>
      </c>
      <c r="M552" s="9" t="str">
        <f>IFERROR(Inv_SY!M553/Inv_SY!$P553-1,"")</f>
        <v/>
      </c>
      <c r="N552" s="9" t="str">
        <f>IFERROR(Inv_SY!N553/Inv_SY!$P553-1,"")</f>
        <v/>
      </c>
      <c r="O552" s="9" t="str">
        <f>IFERROR(Inv_SY!O553/Inv_SY!$P553-1,"")</f>
        <v/>
      </c>
      <c r="P552" s="9" t="str">
        <f>IFERROR(Inv_SY!J553/Inv_SY!$Q553-1,"")</f>
        <v/>
      </c>
      <c r="Q552" s="9" t="str">
        <f>IFERROR(Inv_SY!K553/Inv_SY!$Q553-1,"")</f>
        <v/>
      </c>
      <c r="R552" s="9" t="str">
        <f>IFERROR(Inv_SY!L553/Inv_SY!$Q553-1,"")</f>
        <v/>
      </c>
      <c r="S552" s="9" t="str">
        <f>IFERROR(Inv_SY!M553/Inv_SY!$Q553-1,"")</f>
        <v/>
      </c>
      <c r="T552" s="9" t="str">
        <f>IFERROR(Inv_SY!N553/Inv_SY!$Q553-1,"")</f>
        <v/>
      </c>
      <c r="U552" s="52" t="str">
        <f>IFERROR(Inv_SY!O553/Inv_SY!$Q553-1,"")</f>
        <v/>
      </c>
    </row>
    <row r="553" spans="1:21">
      <c r="A553" s="105" t="s">
        <v>210</v>
      </c>
      <c r="B553" s="102">
        <v>4</v>
      </c>
      <c r="C553" s="66">
        <v>2023</v>
      </c>
      <c r="D553" s="102" t="s">
        <v>211</v>
      </c>
      <c r="E553" s="102" t="s">
        <v>211</v>
      </c>
      <c r="F553" s="103">
        <v>45200</v>
      </c>
      <c r="G553" s="102">
        <v>31</v>
      </c>
      <c r="H553" s="104">
        <v>45203</v>
      </c>
      <c r="I553" s="157">
        <f>_xlfn.XLOOKUP(Table5[[#This Row],[Month Year]],'Modelling New'!D:D,'Modelling New'!N:N)</f>
        <v>10.507</v>
      </c>
      <c r="J553" s="9" t="str">
        <f>IFERROR(Inv_SY!J554/Inv_SY!$P554-1,"")</f>
        <v/>
      </c>
      <c r="K553" s="9" t="str">
        <f>IFERROR(Inv_SY!K554/Inv_SY!$P554-1,"")</f>
        <v/>
      </c>
      <c r="L553" s="9" t="str">
        <f>IFERROR(Inv_SY!L554/Inv_SY!$P554-1,"")</f>
        <v/>
      </c>
      <c r="M553" s="9" t="str">
        <f>IFERROR(Inv_SY!M554/Inv_SY!$P554-1,"")</f>
        <v/>
      </c>
      <c r="N553" s="9" t="str">
        <f>IFERROR(Inv_SY!N554/Inv_SY!$P554-1,"")</f>
        <v/>
      </c>
      <c r="O553" s="9" t="str">
        <f>IFERROR(Inv_SY!O554/Inv_SY!$P554-1,"")</f>
        <v/>
      </c>
      <c r="P553" s="9" t="str">
        <f>IFERROR(Inv_SY!J554/Inv_SY!$Q554-1,"")</f>
        <v/>
      </c>
      <c r="Q553" s="9" t="str">
        <f>IFERROR(Inv_SY!K554/Inv_SY!$Q554-1,"")</f>
        <v/>
      </c>
      <c r="R553" s="9" t="str">
        <f>IFERROR(Inv_SY!L554/Inv_SY!$Q554-1,"")</f>
        <v/>
      </c>
      <c r="S553" s="9" t="str">
        <f>IFERROR(Inv_SY!M554/Inv_SY!$Q554-1,"")</f>
        <v/>
      </c>
      <c r="T553" s="9" t="str">
        <f>IFERROR(Inv_SY!N554/Inv_SY!$Q554-1,"")</f>
        <v/>
      </c>
      <c r="U553" s="52" t="str">
        <f>IFERROR(Inv_SY!O554/Inv_SY!$Q554-1,"")</f>
        <v/>
      </c>
    </row>
    <row r="554" spans="1:21">
      <c r="A554" s="105" t="s">
        <v>210</v>
      </c>
      <c r="B554" s="102">
        <v>4</v>
      </c>
      <c r="C554" s="66">
        <v>2023</v>
      </c>
      <c r="D554" s="102" t="s">
        <v>211</v>
      </c>
      <c r="E554" s="102" t="s">
        <v>211</v>
      </c>
      <c r="F554" s="103">
        <v>45200</v>
      </c>
      <c r="G554" s="102">
        <v>31</v>
      </c>
      <c r="H554" s="104">
        <v>45204</v>
      </c>
      <c r="I554" s="157">
        <f>_xlfn.XLOOKUP(Table5[[#This Row],[Month Year]],'Modelling New'!D:D,'Modelling New'!N:N)</f>
        <v>10.507</v>
      </c>
      <c r="J554" s="9" t="str">
        <f>IFERROR(Inv_SY!J555/Inv_SY!$P555-1,"")</f>
        <v/>
      </c>
      <c r="K554" s="9" t="str">
        <f>IFERROR(Inv_SY!K555/Inv_SY!$P555-1,"")</f>
        <v/>
      </c>
      <c r="L554" s="9" t="str">
        <f>IFERROR(Inv_SY!L555/Inv_SY!$P555-1,"")</f>
        <v/>
      </c>
      <c r="M554" s="9" t="str">
        <f>IFERROR(Inv_SY!M555/Inv_SY!$P555-1,"")</f>
        <v/>
      </c>
      <c r="N554" s="9" t="str">
        <f>IFERROR(Inv_SY!N555/Inv_SY!$P555-1,"")</f>
        <v/>
      </c>
      <c r="O554" s="9" t="str">
        <f>IFERROR(Inv_SY!O555/Inv_SY!$P555-1,"")</f>
        <v/>
      </c>
      <c r="P554" s="9" t="str">
        <f>IFERROR(Inv_SY!J555/Inv_SY!$Q555-1,"")</f>
        <v/>
      </c>
      <c r="Q554" s="9" t="str">
        <f>IFERROR(Inv_SY!K555/Inv_SY!$Q555-1,"")</f>
        <v/>
      </c>
      <c r="R554" s="9" t="str">
        <f>IFERROR(Inv_SY!L555/Inv_SY!$Q555-1,"")</f>
        <v/>
      </c>
      <c r="S554" s="9" t="str">
        <f>IFERROR(Inv_SY!M555/Inv_SY!$Q555-1,"")</f>
        <v/>
      </c>
      <c r="T554" s="9" t="str">
        <f>IFERROR(Inv_SY!N555/Inv_SY!$Q555-1,"")</f>
        <v/>
      </c>
      <c r="U554" s="52" t="str">
        <f>IFERROR(Inv_SY!O555/Inv_SY!$Q555-1,"")</f>
        <v/>
      </c>
    </row>
    <row r="555" spans="1:21">
      <c r="A555" s="102" t="s">
        <v>210</v>
      </c>
      <c r="B555" s="102">
        <v>4</v>
      </c>
      <c r="C555" s="66">
        <v>2023</v>
      </c>
      <c r="D555" s="102" t="s">
        <v>211</v>
      </c>
      <c r="E555" s="102" t="s">
        <v>211</v>
      </c>
      <c r="F555" s="103">
        <v>45200</v>
      </c>
      <c r="G555" s="102">
        <v>31</v>
      </c>
      <c r="H555" s="104">
        <v>45205</v>
      </c>
      <c r="I555" s="157">
        <f>_xlfn.XLOOKUP(Table5[[#This Row],[Month Year]],'Modelling New'!D:D,'Modelling New'!N:N)</f>
        <v>10.507</v>
      </c>
      <c r="J555" s="9" t="str">
        <f>IFERROR(Inv_SY!J556/Inv_SY!$P556-1,"")</f>
        <v/>
      </c>
      <c r="K555" s="9" t="str">
        <f>IFERROR(Inv_SY!K556/Inv_SY!$P556-1,"")</f>
        <v/>
      </c>
      <c r="L555" s="9" t="str">
        <f>IFERROR(Inv_SY!L556/Inv_SY!$P556-1,"")</f>
        <v/>
      </c>
      <c r="M555" s="9" t="str">
        <f>IFERROR(Inv_SY!M556/Inv_SY!$P556-1,"")</f>
        <v/>
      </c>
      <c r="N555" s="9" t="str">
        <f>IFERROR(Inv_SY!N556/Inv_SY!$P556-1,"")</f>
        <v/>
      </c>
      <c r="O555" s="9" t="str">
        <f>IFERROR(Inv_SY!O556/Inv_SY!$P556-1,"")</f>
        <v/>
      </c>
      <c r="P555" s="9" t="str">
        <f>IFERROR(Inv_SY!J556/Inv_SY!$Q556-1,"")</f>
        <v/>
      </c>
      <c r="Q555" s="9" t="str">
        <f>IFERROR(Inv_SY!K556/Inv_SY!$Q556-1,"")</f>
        <v/>
      </c>
      <c r="R555" s="9" t="str">
        <f>IFERROR(Inv_SY!L556/Inv_SY!$Q556-1,"")</f>
        <v/>
      </c>
      <c r="S555" s="9" t="str">
        <f>IFERROR(Inv_SY!M556/Inv_SY!$Q556-1,"")</f>
        <v/>
      </c>
      <c r="T555" s="9" t="str">
        <f>IFERROR(Inv_SY!N556/Inv_SY!$Q556-1,"")</f>
        <v/>
      </c>
      <c r="U555" s="52" t="str">
        <f>IFERROR(Inv_SY!O556/Inv_SY!$Q556-1,"")</f>
        <v/>
      </c>
    </row>
    <row r="556" spans="1:21">
      <c r="A556" s="102" t="s">
        <v>210</v>
      </c>
      <c r="B556" s="102">
        <v>4</v>
      </c>
      <c r="C556" s="66">
        <v>2023</v>
      </c>
      <c r="D556" s="102" t="s">
        <v>211</v>
      </c>
      <c r="E556" s="102" t="s">
        <v>211</v>
      </c>
      <c r="F556" s="103">
        <v>45200</v>
      </c>
      <c r="G556" s="102">
        <v>31</v>
      </c>
      <c r="H556" s="104">
        <v>45206</v>
      </c>
      <c r="I556" s="157">
        <f>_xlfn.XLOOKUP(Table5[[#This Row],[Month Year]],'Modelling New'!D:D,'Modelling New'!N:N)</f>
        <v>10.507</v>
      </c>
      <c r="J556" s="9" t="str">
        <f>IFERROR(Inv_SY!J557/Inv_SY!$P557-1,"")</f>
        <v/>
      </c>
      <c r="K556" s="9" t="str">
        <f>IFERROR(Inv_SY!K557/Inv_SY!$P557-1,"")</f>
        <v/>
      </c>
      <c r="L556" s="9" t="str">
        <f>IFERROR(Inv_SY!L557/Inv_SY!$P557-1,"")</f>
        <v/>
      </c>
      <c r="M556" s="9" t="str">
        <f>IFERROR(Inv_SY!M557/Inv_SY!$P557-1,"")</f>
        <v/>
      </c>
      <c r="N556" s="9" t="str">
        <f>IFERROR(Inv_SY!N557/Inv_SY!$P557-1,"")</f>
        <v/>
      </c>
      <c r="O556" s="9" t="str">
        <f>IFERROR(Inv_SY!O557/Inv_SY!$P557-1,"")</f>
        <v/>
      </c>
      <c r="P556" s="9" t="str">
        <f>IFERROR(Inv_SY!J557/Inv_SY!$Q557-1,"")</f>
        <v/>
      </c>
      <c r="Q556" s="9" t="str">
        <f>IFERROR(Inv_SY!K557/Inv_SY!$Q557-1,"")</f>
        <v/>
      </c>
      <c r="R556" s="9" t="str">
        <f>IFERROR(Inv_SY!L557/Inv_SY!$Q557-1,"")</f>
        <v/>
      </c>
      <c r="S556" s="9" t="str">
        <f>IFERROR(Inv_SY!M557/Inv_SY!$Q557-1,"")</f>
        <v/>
      </c>
      <c r="T556" s="9" t="str">
        <f>IFERROR(Inv_SY!N557/Inv_SY!$Q557-1,"")</f>
        <v/>
      </c>
      <c r="U556" s="52" t="str">
        <f>IFERROR(Inv_SY!O557/Inv_SY!$Q557-1,"")</f>
        <v/>
      </c>
    </row>
    <row r="557" spans="1:21">
      <c r="A557" s="102" t="s">
        <v>210</v>
      </c>
      <c r="B557" s="102">
        <v>4</v>
      </c>
      <c r="C557" s="66">
        <v>2023</v>
      </c>
      <c r="D557" s="102" t="s">
        <v>211</v>
      </c>
      <c r="E557" s="102" t="s">
        <v>211</v>
      </c>
      <c r="F557" s="103">
        <v>45200</v>
      </c>
      <c r="G557" s="102">
        <v>31</v>
      </c>
      <c r="H557" s="104">
        <v>45207</v>
      </c>
      <c r="I557" s="157">
        <f>_xlfn.XLOOKUP(Table5[[#This Row],[Month Year]],'Modelling New'!D:D,'Modelling New'!N:N)</f>
        <v>10.507</v>
      </c>
      <c r="J557" s="9" t="str">
        <f>IFERROR(Inv_SY!J558/Inv_SY!$P558-1,"")</f>
        <v/>
      </c>
      <c r="K557" s="9" t="str">
        <f>IFERROR(Inv_SY!K558/Inv_SY!$P558-1,"")</f>
        <v/>
      </c>
      <c r="L557" s="9" t="str">
        <f>IFERROR(Inv_SY!L558/Inv_SY!$P558-1,"")</f>
        <v/>
      </c>
      <c r="M557" s="9" t="str">
        <f>IFERROR(Inv_SY!M558/Inv_SY!$P558-1,"")</f>
        <v/>
      </c>
      <c r="N557" s="9" t="str">
        <f>IFERROR(Inv_SY!N558/Inv_SY!$P558-1,"")</f>
        <v/>
      </c>
      <c r="O557" s="9" t="str">
        <f>IFERROR(Inv_SY!O558/Inv_SY!$P558-1,"")</f>
        <v/>
      </c>
      <c r="P557" s="9" t="str">
        <f>IFERROR(Inv_SY!J558/Inv_SY!$Q558-1,"")</f>
        <v/>
      </c>
      <c r="Q557" s="9" t="str">
        <f>IFERROR(Inv_SY!K558/Inv_SY!$Q558-1,"")</f>
        <v/>
      </c>
      <c r="R557" s="9" t="str">
        <f>IFERROR(Inv_SY!L558/Inv_SY!$Q558-1,"")</f>
        <v/>
      </c>
      <c r="S557" s="9" t="str">
        <f>IFERROR(Inv_SY!M558/Inv_SY!$Q558-1,"")</f>
        <v/>
      </c>
      <c r="T557" s="9" t="str">
        <f>IFERROR(Inv_SY!N558/Inv_SY!$Q558-1,"")</f>
        <v/>
      </c>
      <c r="U557" s="52" t="str">
        <f>IFERROR(Inv_SY!O558/Inv_SY!$Q558-1,"")</f>
        <v/>
      </c>
    </row>
    <row r="558" spans="1:21">
      <c r="A558" s="102" t="s">
        <v>210</v>
      </c>
      <c r="B558" s="102">
        <v>4</v>
      </c>
      <c r="C558" s="66">
        <v>2023</v>
      </c>
      <c r="D558" s="102" t="s">
        <v>211</v>
      </c>
      <c r="E558" s="102" t="s">
        <v>211</v>
      </c>
      <c r="F558" s="103">
        <v>45200</v>
      </c>
      <c r="G558" s="102">
        <v>31</v>
      </c>
      <c r="H558" s="104">
        <v>45208</v>
      </c>
      <c r="I558" s="157">
        <f>_xlfn.XLOOKUP(Table5[[#This Row],[Month Year]],'Modelling New'!D:D,'Modelling New'!N:N)</f>
        <v>10.507</v>
      </c>
      <c r="J558" s="9" t="str">
        <f>IFERROR(Inv_SY!J559/Inv_SY!$P559-1,"")</f>
        <v/>
      </c>
      <c r="K558" s="9" t="str">
        <f>IFERROR(Inv_SY!K559/Inv_SY!$P559-1,"")</f>
        <v/>
      </c>
      <c r="L558" s="9" t="str">
        <f>IFERROR(Inv_SY!L559/Inv_SY!$P559-1,"")</f>
        <v/>
      </c>
      <c r="M558" s="9" t="str">
        <f>IFERROR(Inv_SY!M559/Inv_SY!$P559-1,"")</f>
        <v/>
      </c>
      <c r="N558" s="9" t="str">
        <f>IFERROR(Inv_SY!N559/Inv_SY!$P559-1,"")</f>
        <v/>
      </c>
      <c r="O558" s="9" t="str">
        <f>IFERROR(Inv_SY!O559/Inv_SY!$P559-1,"")</f>
        <v/>
      </c>
      <c r="P558" s="9" t="str">
        <f>IFERROR(Inv_SY!J559/Inv_SY!$Q559-1,"")</f>
        <v/>
      </c>
      <c r="Q558" s="9" t="str">
        <f>IFERROR(Inv_SY!K559/Inv_SY!$Q559-1,"")</f>
        <v/>
      </c>
      <c r="R558" s="9" t="str">
        <f>IFERROR(Inv_SY!L559/Inv_SY!$Q559-1,"")</f>
        <v/>
      </c>
      <c r="S558" s="9" t="str">
        <f>IFERROR(Inv_SY!M559/Inv_SY!$Q559-1,"")</f>
        <v/>
      </c>
      <c r="T558" s="9" t="str">
        <f>IFERROR(Inv_SY!N559/Inv_SY!$Q559-1,"")</f>
        <v/>
      </c>
      <c r="U558" s="52" t="str">
        <f>IFERROR(Inv_SY!O559/Inv_SY!$Q559-1,"")</f>
        <v/>
      </c>
    </row>
    <row r="559" spans="1:21">
      <c r="A559" s="102" t="s">
        <v>210</v>
      </c>
      <c r="B559" s="102">
        <v>4</v>
      </c>
      <c r="C559" s="66">
        <v>2023</v>
      </c>
      <c r="D559" s="102" t="s">
        <v>211</v>
      </c>
      <c r="E559" s="102" t="s">
        <v>211</v>
      </c>
      <c r="F559" s="103">
        <v>45200</v>
      </c>
      <c r="G559" s="102">
        <v>31</v>
      </c>
      <c r="H559" s="104">
        <v>45209</v>
      </c>
      <c r="I559" s="157">
        <f>_xlfn.XLOOKUP(Table5[[#This Row],[Month Year]],'Modelling New'!D:D,'Modelling New'!N:N)</f>
        <v>10.507</v>
      </c>
      <c r="J559" s="9" t="str">
        <f>IFERROR(Inv_SY!J560/Inv_SY!$P560-1,"")</f>
        <v/>
      </c>
      <c r="K559" s="9" t="str">
        <f>IFERROR(Inv_SY!K560/Inv_SY!$P560-1,"")</f>
        <v/>
      </c>
      <c r="L559" s="9" t="str">
        <f>IFERROR(Inv_SY!L560/Inv_SY!$P560-1,"")</f>
        <v/>
      </c>
      <c r="M559" s="9" t="str">
        <f>IFERROR(Inv_SY!M560/Inv_SY!$P560-1,"")</f>
        <v/>
      </c>
      <c r="N559" s="9" t="str">
        <f>IFERROR(Inv_SY!N560/Inv_SY!$P560-1,"")</f>
        <v/>
      </c>
      <c r="O559" s="9" t="str">
        <f>IFERROR(Inv_SY!O560/Inv_SY!$P560-1,"")</f>
        <v/>
      </c>
      <c r="P559" s="9" t="str">
        <f>IFERROR(Inv_SY!J560/Inv_SY!$Q560-1,"")</f>
        <v/>
      </c>
      <c r="Q559" s="9" t="str">
        <f>IFERROR(Inv_SY!K560/Inv_SY!$Q560-1,"")</f>
        <v/>
      </c>
      <c r="R559" s="9" t="str">
        <f>IFERROR(Inv_SY!L560/Inv_SY!$Q560-1,"")</f>
        <v/>
      </c>
      <c r="S559" s="9" t="str">
        <f>IFERROR(Inv_SY!M560/Inv_SY!$Q560-1,"")</f>
        <v/>
      </c>
      <c r="T559" s="9" t="str">
        <f>IFERROR(Inv_SY!N560/Inv_SY!$Q560-1,"")</f>
        <v/>
      </c>
      <c r="U559" s="52" t="str">
        <f>IFERROR(Inv_SY!O560/Inv_SY!$Q560-1,"")</f>
        <v/>
      </c>
    </row>
    <row r="560" spans="1:21">
      <c r="A560" s="102" t="s">
        <v>210</v>
      </c>
      <c r="B560" s="102">
        <v>4</v>
      </c>
      <c r="C560" s="66">
        <v>2023</v>
      </c>
      <c r="D560" s="102" t="s">
        <v>211</v>
      </c>
      <c r="E560" s="102" t="s">
        <v>211</v>
      </c>
      <c r="F560" s="103">
        <v>45200</v>
      </c>
      <c r="G560" s="102">
        <v>31</v>
      </c>
      <c r="H560" s="104">
        <v>45210</v>
      </c>
      <c r="I560" s="157">
        <f>_xlfn.XLOOKUP(Table5[[#This Row],[Month Year]],'Modelling New'!D:D,'Modelling New'!N:N)</f>
        <v>10.507</v>
      </c>
      <c r="J560" s="9" t="str">
        <f>IFERROR(Inv_SY!J561/Inv_SY!$P561-1,"")</f>
        <v/>
      </c>
      <c r="K560" s="9" t="str">
        <f>IFERROR(Inv_SY!K561/Inv_SY!$P561-1,"")</f>
        <v/>
      </c>
      <c r="L560" s="9" t="str">
        <f>IFERROR(Inv_SY!L561/Inv_SY!$P561-1,"")</f>
        <v/>
      </c>
      <c r="M560" s="9" t="str">
        <f>IFERROR(Inv_SY!M561/Inv_SY!$P561-1,"")</f>
        <v/>
      </c>
      <c r="N560" s="9" t="str">
        <f>IFERROR(Inv_SY!N561/Inv_SY!$P561-1,"")</f>
        <v/>
      </c>
      <c r="O560" s="9" t="str">
        <f>IFERROR(Inv_SY!O561/Inv_SY!$P561-1,"")</f>
        <v/>
      </c>
      <c r="P560" s="9" t="str">
        <f>IFERROR(Inv_SY!J561/Inv_SY!$Q561-1,"")</f>
        <v/>
      </c>
      <c r="Q560" s="9" t="str">
        <f>IFERROR(Inv_SY!K561/Inv_SY!$Q561-1,"")</f>
        <v/>
      </c>
      <c r="R560" s="9" t="str">
        <f>IFERROR(Inv_SY!L561/Inv_SY!$Q561-1,"")</f>
        <v/>
      </c>
      <c r="S560" s="9" t="str">
        <f>IFERROR(Inv_SY!M561/Inv_SY!$Q561-1,"")</f>
        <v/>
      </c>
      <c r="T560" s="9" t="str">
        <f>IFERROR(Inv_SY!N561/Inv_SY!$Q561-1,"")</f>
        <v/>
      </c>
      <c r="U560" s="52" t="str">
        <f>IFERROR(Inv_SY!O561/Inv_SY!$Q561-1,"")</f>
        <v/>
      </c>
    </row>
    <row r="561" spans="1:21">
      <c r="A561" s="102" t="s">
        <v>210</v>
      </c>
      <c r="B561" s="102">
        <v>4</v>
      </c>
      <c r="C561" s="66">
        <v>2023</v>
      </c>
      <c r="D561" s="102" t="s">
        <v>211</v>
      </c>
      <c r="E561" s="102" t="s">
        <v>211</v>
      </c>
      <c r="F561" s="103">
        <v>45200</v>
      </c>
      <c r="G561" s="102">
        <v>31</v>
      </c>
      <c r="H561" s="104">
        <v>45211</v>
      </c>
      <c r="I561" s="157">
        <f>_xlfn.XLOOKUP(Table5[[#This Row],[Month Year]],'Modelling New'!D:D,'Modelling New'!N:N)</f>
        <v>10.507</v>
      </c>
      <c r="J561" s="9" t="str">
        <f>IFERROR(Inv_SY!J562/Inv_SY!$P562-1,"")</f>
        <v/>
      </c>
      <c r="K561" s="9" t="str">
        <f>IFERROR(Inv_SY!K562/Inv_SY!$P562-1,"")</f>
        <v/>
      </c>
      <c r="L561" s="9" t="str">
        <f>IFERROR(Inv_SY!L562/Inv_SY!$P562-1,"")</f>
        <v/>
      </c>
      <c r="M561" s="9" t="str">
        <f>IFERROR(Inv_SY!M562/Inv_SY!$P562-1,"")</f>
        <v/>
      </c>
      <c r="N561" s="9" t="str">
        <f>IFERROR(Inv_SY!N562/Inv_SY!$P562-1,"")</f>
        <v/>
      </c>
      <c r="O561" s="9" t="str">
        <f>IFERROR(Inv_SY!O562/Inv_SY!$P562-1,"")</f>
        <v/>
      </c>
      <c r="P561" s="9" t="str">
        <f>IFERROR(Inv_SY!J562/Inv_SY!$Q562-1,"")</f>
        <v/>
      </c>
      <c r="Q561" s="9" t="str">
        <f>IFERROR(Inv_SY!K562/Inv_SY!$Q562-1,"")</f>
        <v/>
      </c>
      <c r="R561" s="9" t="str">
        <f>IFERROR(Inv_SY!L562/Inv_SY!$Q562-1,"")</f>
        <v/>
      </c>
      <c r="S561" s="9" t="str">
        <f>IFERROR(Inv_SY!M562/Inv_SY!$Q562-1,"")</f>
        <v/>
      </c>
      <c r="T561" s="9" t="str">
        <f>IFERROR(Inv_SY!N562/Inv_SY!$Q562-1,"")</f>
        <v/>
      </c>
      <c r="U561" s="52" t="str">
        <f>IFERROR(Inv_SY!O562/Inv_SY!$Q562-1,"")</f>
        <v/>
      </c>
    </row>
    <row r="562" spans="1:21">
      <c r="A562" s="102" t="s">
        <v>210</v>
      </c>
      <c r="B562" s="102">
        <v>4</v>
      </c>
      <c r="C562" s="66">
        <v>2023</v>
      </c>
      <c r="D562" s="102" t="s">
        <v>211</v>
      </c>
      <c r="E562" s="102" t="s">
        <v>211</v>
      </c>
      <c r="F562" s="103">
        <v>45200</v>
      </c>
      <c r="G562" s="102">
        <v>31</v>
      </c>
      <c r="H562" s="104">
        <v>45212</v>
      </c>
      <c r="I562" s="157">
        <f>_xlfn.XLOOKUP(Table5[[#This Row],[Month Year]],'Modelling New'!D:D,'Modelling New'!N:N)</f>
        <v>10.507</v>
      </c>
      <c r="J562" s="9" t="str">
        <f>IFERROR(Inv_SY!J563/Inv_SY!$P563-1,"")</f>
        <v/>
      </c>
      <c r="K562" s="9" t="str">
        <f>IFERROR(Inv_SY!K563/Inv_SY!$P563-1,"")</f>
        <v/>
      </c>
      <c r="L562" s="9" t="str">
        <f>IFERROR(Inv_SY!L563/Inv_SY!$P563-1,"")</f>
        <v/>
      </c>
      <c r="M562" s="9" t="str">
        <f>IFERROR(Inv_SY!M563/Inv_SY!$P563-1,"")</f>
        <v/>
      </c>
      <c r="N562" s="9" t="str">
        <f>IFERROR(Inv_SY!N563/Inv_SY!$P563-1,"")</f>
        <v/>
      </c>
      <c r="O562" s="9" t="str">
        <f>IFERROR(Inv_SY!O563/Inv_SY!$P563-1,"")</f>
        <v/>
      </c>
      <c r="P562" s="9" t="str">
        <f>IFERROR(Inv_SY!J563/Inv_SY!$Q563-1,"")</f>
        <v/>
      </c>
      <c r="Q562" s="9" t="str">
        <f>IFERROR(Inv_SY!K563/Inv_SY!$Q563-1,"")</f>
        <v/>
      </c>
      <c r="R562" s="9" t="str">
        <f>IFERROR(Inv_SY!L563/Inv_SY!$Q563-1,"")</f>
        <v/>
      </c>
      <c r="S562" s="9" t="str">
        <f>IFERROR(Inv_SY!M563/Inv_SY!$Q563-1,"")</f>
        <v/>
      </c>
      <c r="T562" s="9" t="str">
        <f>IFERROR(Inv_SY!N563/Inv_SY!$Q563-1,"")</f>
        <v/>
      </c>
      <c r="U562" s="52" t="str">
        <f>IFERROR(Inv_SY!O563/Inv_SY!$Q563-1,"")</f>
        <v/>
      </c>
    </row>
    <row r="563" spans="1:21">
      <c r="A563" s="102" t="s">
        <v>210</v>
      </c>
      <c r="B563" s="102">
        <v>4</v>
      </c>
      <c r="C563" s="66">
        <v>2023</v>
      </c>
      <c r="D563" s="102" t="s">
        <v>211</v>
      </c>
      <c r="E563" s="102" t="s">
        <v>211</v>
      </c>
      <c r="F563" s="103">
        <v>45200</v>
      </c>
      <c r="G563" s="102">
        <v>31</v>
      </c>
      <c r="H563" s="104">
        <v>45213</v>
      </c>
      <c r="I563" s="157">
        <f>_xlfn.XLOOKUP(Table5[[#This Row],[Month Year]],'Modelling New'!D:D,'Modelling New'!N:N)</f>
        <v>10.507</v>
      </c>
      <c r="J563" s="9" t="str">
        <f>IFERROR(Inv_SY!J564/Inv_SY!$P564-1,"")</f>
        <v/>
      </c>
      <c r="K563" s="9" t="str">
        <f>IFERROR(Inv_SY!K564/Inv_SY!$P564-1,"")</f>
        <v/>
      </c>
      <c r="L563" s="9" t="str">
        <f>IFERROR(Inv_SY!L564/Inv_SY!$P564-1,"")</f>
        <v/>
      </c>
      <c r="M563" s="9" t="str">
        <f>IFERROR(Inv_SY!M564/Inv_SY!$P564-1,"")</f>
        <v/>
      </c>
      <c r="N563" s="9" t="str">
        <f>IFERROR(Inv_SY!N564/Inv_SY!$P564-1,"")</f>
        <v/>
      </c>
      <c r="O563" s="9" t="str">
        <f>IFERROR(Inv_SY!O564/Inv_SY!$P564-1,"")</f>
        <v/>
      </c>
      <c r="P563" s="9" t="str">
        <f>IFERROR(Inv_SY!J564/Inv_SY!$Q564-1,"")</f>
        <v/>
      </c>
      <c r="Q563" s="9" t="str">
        <f>IFERROR(Inv_SY!K564/Inv_SY!$Q564-1,"")</f>
        <v/>
      </c>
      <c r="R563" s="9" t="str">
        <f>IFERROR(Inv_SY!L564/Inv_SY!$Q564-1,"")</f>
        <v/>
      </c>
      <c r="S563" s="9" t="str">
        <f>IFERROR(Inv_SY!M564/Inv_SY!$Q564-1,"")</f>
        <v/>
      </c>
      <c r="T563" s="9" t="str">
        <f>IFERROR(Inv_SY!N564/Inv_SY!$Q564-1,"")</f>
        <v/>
      </c>
      <c r="U563" s="52" t="str">
        <f>IFERROR(Inv_SY!O564/Inv_SY!$Q564-1,"")</f>
        <v/>
      </c>
    </row>
    <row r="564" spans="1:21">
      <c r="A564" s="102" t="s">
        <v>210</v>
      </c>
      <c r="B564" s="102">
        <v>4</v>
      </c>
      <c r="C564" s="66">
        <v>2023</v>
      </c>
      <c r="D564" s="102" t="s">
        <v>211</v>
      </c>
      <c r="E564" s="102" t="s">
        <v>211</v>
      </c>
      <c r="F564" s="103">
        <v>45200</v>
      </c>
      <c r="G564" s="102">
        <v>31</v>
      </c>
      <c r="H564" s="104">
        <v>45214</v>
      </c>
      <c r="I564" s="157">
        <f>_xlfn.XLOOKUP(Table5[[#This Row],[Month Year]],'Modelling New'!D:D,'Modelling New'!N:N)</f>
        <v>10.507</v>
      </c>
      <c r="J564" s="9" t="str">
        <f>IFERROR(Inv_SY!J565/Inv_SY!$P565-1,"")</f>
        <v/>
      </c>
      <c r="K564" s="9" t="str">
        <f>IFERROR(Inv_SY!K565/Inv_SY!$P565-1,"")</f>
        <v/>
      </c>
      <c r="L564" s="9" t="str">
        <f>IFERROR(Inv_SY!L565/Inv_SY!$P565-1,"")</f>
        <v/>
      </c>
      <c r="M564" s="9" t="str">
        <f>IFERROR(Inv_SY!M565/Inv_SY!$P565-1,"")</f>
        <v/>
      </c>
      <c r="N564" s="9" t="str">
        <f>IFERROR(Inv_SY!N565/Inv_SY!$P565-1,"")</f>
        <v/>
      </c>
      <c r="O564" s="9" t="str">
        <f>IFERROR(Inv_SY!O565/Inv_SY!$P565-1,"")</f>
        <v/>
      </c>
      <c r="P564" s="9" t="str">
        <f>IFERROR(Inv_SY!J565/Inv_SY!$Q565-1,"")</f>
        <v/>
      </c>
      <c r="Q564" s="9" t="str">
        <f>IFERROR(Inv_SY!K565/Inv_SY!$Q565-1,"")</f>
        <v/>
      </c>
      <c r="R564" s="9" t="str">
        <f>IFERROR(Inv_SY!L565/Inv_SY!$Q565-1,"")</f>
        <v/>
      </c>
      <c r="S564" s="9" t="str">
        <f>IFERROR(Inv_SY!M565/Inv_SY!$Q565-1,"")</f>
        <v/>
      </c>
      <c r="T564" s="9" t="str">
        <f>IFERROR(Inv_SY!N565/Inv_SY!$Q565-1,"")</f>
        <v/>
      </c>
      <c r="U564" s="52" t="str">
        <f>IFERROR(Inv_SY!O565/Inv_SY!$Q565-1,"")</f>
        <v/>
      </c>
    </row>
    <row r="565" spans="1:21">
      <c r="A565" s="102" t="s">
        <v>210</v>
      </c>
      <c r="B565" s="102">
        <v>4</v>
      </c>
      <c r="C565" s="66">
        <v>2023</v>
      </c>
      <c r="D565" s="102" t="s">
        <v>211</v>
      </c>
      <c r="E565" s="102" t="s">
        <v>211</v>
      </c>
      <c r="F565" s="103">
        <v>45200</v>
      </c>
      <c r="G565" s="102">
        <v>31</v>
      </c>
      <c r="H565" s="104">
        <v>45215</v>
      </c>
      <c r="I565" s="157">
        <f>_xlfn.XLOOKUP(Table5[[#This Row],[Month Year]],'Modelling New'!D:D,'Modelling New'!N:N)</f>
        <v>10.507</v>
      </c>
      <c r="J565" s="9" t="str">
        <f>IFERROR(Inv_SY!J566/Inv_SY!$P566-1,"")</f>
        <v/>
      </c>
      <c r="K565" s="9" t="str">
        <f>IFERROR(Inv_SY!K566/Inv_SY!$P566-1,"")</f>
        <v/>
      </c>
      <c r="L565" s="9" t="str">
        <f>IFERROR(Inv_SY!L566/Inv_SY!$P566-1,"")</f>
        <v/>
      </c>
      <c r="M565" s="9" t="str">
        <f>IFERROR(Inv_SY!M566/Inv_SY!$P566-1,"")</f>
        <v/>
      </c>
      <c r="N565" s="9" t="str">
        <f>IFERROR(Inv_SY!N566/Inv_SY!$P566-1,"")</f>
        <v/>
      </c>
      <c r="O565" s="9" t="str">
        <f>IFERROR(Inv_SY!O566/Inv_SY!$P566-1,"")</f>
        <v/>
      </c>
      <c r="P565" s="9" t="str">
        <f>IFERROR(Inv_SY!J566/Inv_SY!$Q566-1,"")</f>
        <v/>
      </c>
      <c r="Q565" s="9" t="str">
        <f>IFERROR(Inv_SY!K566/Inv_SY!$Q566-1,"")</f>
        <v/>
      </c>
      <c r="R565" s="9" t="str">
        <f>IFERROR(Inv_SY!L566/Inv_SY!$Q566-1,"")</f>
        <v/>
      </c>
      <c r="S565" s="9" t="str">
        <f>IFERROR(Inv_SY!M566/Inv_SY!$Q566-1,"")</f>
        <v/>
      </c>
      <c r="T565" s="9" t="str">
        <f>IFERROR(Inv_SY!N566/Inv_SY!$Q566-1,"")</f>
        <v/>
      </c>
      <c r="U565" s="52" t="str">
        <f>IFERROR(Inv_SY!O566/Inv_SY!$Q566-1,"")</f>
        <v/>
      </c>
    </row>
    <row r="566" spans="1:21">
      <c r="A566" s="102" t="s">
        <v>210</v>
      </c>
      <c r="B566" s="102">
        <v>4</v>
      </c>
      <c r="C566" s="66">
        <v>2023</v>
      </c>
      <c r="D566" s="102" t="s">
        <v>211</v>
      </c>
      <c r="E566" s="102" t="s">
        <v>211</v>
      </c>
      <c r="F566" s="103">
        <v>45200</v>
      </c>
      <c r="G566" s="102">
        <v>31</v>
      </c>
      <c r="H566" s="104">
        <v>45216</v>
      </c>
      <c r="I566" s="157">
        <f>_xlfn.XLOOKUP(Table5[[#This Row],[Month Year]],'Modelling New'!D:D,'Modelling New'!N:N)</f>
        <v>10.507</v>
      </c>
      <c r="J566" s="9" t="str">
        <f>IFERROR(Inv_SY!J567/Inv_SY!$P567-1,"")</f>
        <v/>
      </c>
      <c r="K566" s="9" t="str">
        <f>IFERROR(Inv_SY!K567/Inv_SY!$P567-1,"")</f>
        <v/>
      </c>
      <c r="L566" s="9" t="str">
        <f>IFERROR(Inv_SY!L567/Inv_SY!$P567-1,"")</f>
        <v/>
      </c>
      <c r="M566" s="9" t="str">
        <f>IFERROR(Inv_SY!M567/Inv_SY!$P567-1,"")</f>
        <v/>
      </c>
      <c r="N566" s="9" t="str">
        <f>IFERROR(Inv_SY!N567/Inv_SY!$P567-1,"")</f>
        <v/>
      </c>
      <c r="O566" s="9" t="str">
        <f>IFERROR(Inv_SY!O567/Inv_SY!$P567-1,"")</f>
        <v/>
      </c>
      <c r="P566" s="9" t="str">
        <f>IFERROR(Inv_SY!J567/Inv_SY!$Q567-1,"")</f>
        <v/>
      </c>
      <c r="Q566" s="9" t="str">
        <f>IFERROR(Inv_SY!K567/Inv_SY!$Q567-1,"")</f>
        <v/>
      </c>
      <c r="R566" s="9" t="str">
        <f>IFERROR(Inv_SY!L567/Inv_SY!$Q567-1,"")</f>
        <v/>
      </c>
      <c r="S566" s="9" t="str">
        <f>IFERROR(Inv_SY!M567/Inv_SY!$Q567-1,"")</f>
        <v/>
      </c>
      <c r="T566" s="9" t="str">
        <f>IFERROR(Inv_SY!N567/Inv_SY!$Q567-1,"")</f>
        <v/>
      </c>
      <c r="U566" s="52" t="str">
        <f>IFERROR(Inv_SY!O567/Inv_SY!$Q567-1,"")</f>
        <v/>
      </c>
    </row>
    <row r="567" spans="1:21">
      <c r="A567" s="102" t="s">
        <v>210</v>
      </c>
      <c r="B567" s="102">
        <v>4</v>
      </c>
      <c r="C567" s="66">
        <v>2023</v>
      </c>
      <c r="D567" s="102" t="s">
        <v>211</v>
      </c>
      <c r="E567" s="102" t="s">
        <v>211</v>
      </c>
      <c r="F567" s="103">
        <v>45200</v>
      </c>
      <c r="G567" s="102">
        <v>31</v>
      </c>
      <c r="H567" s="104">
        <v>45217</v>
      </c>
      <c r="I567" s="157">
        <f>_xlfn.XLOOKUP(Table5[[#This Row],[Month Year]],'Modelling New'!D:D,'Modelling New'!N:N)</f>
        <v>10.507</v>
      </c>
      <c r="J567" s="9" t="str">
        <f>IFERROR(Inv_SY!J568/Inv_SY!$P568-1,"")</f>
        <v/>
      </c>
      <c r="K567" s="9" t="str">
        <f>IFERROR(Inv_SY!K568/Inv_SY!$P568-1,"")</f>
        <v/>
      </c>
      <c r="L567" s="9" t="str">
        <f>IFERROR(Inv_SY!L568/Inv_SY!$P568-1,"")</f>
        <v/>
      </c>
      <c r="M567" s="9" t="str">
        <f>IFERROR(Inv_SY!M568/Inv_SY!$P568-1,"")</f>
        <v/>
      </c>
      <c r="N567" s="9" t="str">
        <f>IFERROR(Inv_SY!N568/Inv_SY!$P568-1,"")</f>
        <v/>
      </c>
      <c r="O567" s="9" t="str">
        <f>IFERROR(Inv_SY!O568/Inv_SY!$P568-1,"")</f>
        <v/>
      </c>
      <c r="P567" s="9" t="str">
        <f>IFERROR(Inv_SY!J568/Inv_SY!$Q568-1,"")</f>
        <v/>
      </c>
      <c r="Q567" s="9" t="str">
        <f>IFERROR(Inv_SY!K568/Inv_SY!$Q568-1,"")</f>
        <v/>
      </c>
      <c r="R567" s="9" t="str">
        <f>IFERROR(Inv_SY!L568/Inv_SY!$Q568-1,"")</f>
        <v/>
      </c>
      <c r="S567" s="9" t="str">
        <f>IFERROR(Inv_SY!M568/Inv_SY!$Q568-1,"")</f>
        <v/>
      </c>
      <c r="T567" s="9" t="str">
        <f>IFERROR(Inv_SY!N568/Inv_SY!$Q568-1,"")</f>
        <v/>
      </c>
      <c r="U567" s="52" t="str">
        <f>IFERROR(Inv_SY!O568/Inv_SY!$Q568-1,"")</f>
        <v/>
      </c>
    </row>
    <row r="568" spans="1:21">
      <c r="A568" s="102" t="s">
        <v>210</v>
      </c>
      <c r="B568" s="102">
        <v>4</v>
      </c>
      <c r="C568" s="66">
        <v>2023</v>
      </c>
      <c r="D568" s="102" t="s">
        <v>211</v>
      </c>
      <c r="E568" s="102" t="s">
        <v>211</v>
      </c>
      <c r="F568" s="103">
        <v>45200</v>
      </c>
      <c r="G568" s="102">
        <v>31</v>
      </c>
      <c r="H568" s="104">
        <v>45218</v>
      </c>
      <c r="I568" s="157">
        <f>_xlfn.XLOOKUP(Table5[[#This Row],[Month Year]],'Modelling New'!D:D,'Modelling New'!N:N)</f>
        <v>10.507</v>
      </c>
      <c r="J568" s="9" t="str">
        <f>IFERROR(Inv_SY!J569/Inv_SY!$P569-1,"")</f>
        <v/>
      </c>
      <c r="K568" s="9" t="str">
        <f>IFERROR(Inv_SY!K569/Inv_SY!$P569-1,"")</f>
        <v/>
      </c>
      <c r="L568" s="9" t="str">
        <f>IFERROR(Inv_SY!L569/Inv_SY!$P569-1,"")</f>
        <v/>
      </c>
      <c r="M568" s="9" t="str">
        <f>IFERROR(Inv_SY!M569/Inv_SY!$P569-1,"")</f>
        <v/>
      </c>
      <c r="N568" s="9" t="str">
        <f>IFERROR(Inv_SY!N569/Inv_SY!$P569-1,"")</f>
        <v/>
      </c>
      <c r="O568" s="9" t="str">
        <f>IFERROR(Inv_SY!O569/Inv_SY!$P569-1,"")</f>
        <v/>
      </c>
      <c r="P568" s="9" t="str">
        <f>IFERROR(Inv_SY!J569/Inv_SY!$Q569-1,"")</f>
        <v/>
      </c>
      <c r="Q568" s="9" t="str">
        <f>IFERROR(Inv_SY!K569/Inv_SY!$Q569-1,"")</f>
        <v/>
      </c>
      <c r="R568" s="9" t="str">
        <f>IFERROR(Inv_SY!L569/Inv_SY!$Q569-1,"")</f>
        <v/>
      </c>
      <c r="S568" s="9" t="str">
        <f>IFERROR(Inv_SY!M569/Inv_SY!$Q569-1,"")</f>
        <v/>
      </c>
      <c r="T568" s="9" t="str">
        <f>IFERROR(Inv_SY!N569/Inv_SY!$Q569-1,"")</f>
        <v/>
      </c>
      <c r="U568" s="52" t="str">
        <f>IFERROR(Inv_SY!O569/Inv_SY!$Q569-1,"")</f>
        <v/>
      </c>
    </row>
    <row r="569" spans="1:21">
      <c r="A569" s="102" t="s">
        <v>210</v>
      </c>
      <c r="B569" s="102">
        <v>4</v>
      </c>
      <c r="C569" s="66">
        <v>2023</v>
      </c>
      <c r="D569" s="102" t="s">
        <v>211</v>
      </c>
      <c r="E569" s="102" t="s">
        <v>211</v>
      </c>
      <c r="F569" s="103">
        <v>45200</v>
      </c>
      <c r="G569" s="102">
        <v>31</v>
      </c>
      <c r="H569" s="104">
        <v>45219</v>
      </c>
      <c r="I569" s="157">
        <f>_xlfn.XLOOKUP(Table5[[#This Row],[Month Year]],'Modelling New'!D:D,'Modelling New'!N:N)</f>
        <v>10.507</v>
      </c>
      <c r="J569" s="9" t="str">
        <f>IFERROR(Inv_SY!J570/Inv_SY!$P570-1,"")</f>
        <v/>
      </c>
      <c r="K569" s="9" t="str">
        <f>IFERROR(Inv_SY!K570/Inv_SY!$P570-1,"")</f>
        <v/>
      </c>
      <c r="L569" s="9" t="str">
        <f>IFERROR(Inv_SY!L570/Inv_SY!$P570-1,"")</f>
        <v/>
      </c>
      <c r="M569" s="9" t="str">
        <f>IFERROR(Inv_SY!M570/Inv_SY!$P570-1,"")</f>
        <v/>
      </c>
      <c r="N569" s="9" t="str">
        <f>IFERROR(Inv_SY!N570/Inv_SY!$P570-1,"")</f>
        <v/>
      </c>
      <c r="O569" s="9" t="str">
        <f>IFERROR(Inv_SY!O570/Inv_SY!$P570-1,"")</f>
        <v/>
      </c>
      <c r="P569" s="9" t="str">
        <f>IFERROR(Inv_SY!J570/Inv_SY!$Q570-1,"")</f>
        <v/>
      </c>
      <c r="Q569" s="9" t="str">
        <f>IFERROR(Inv_SY!K570/Inv_SY!$Q570-1,"")</f>
        <v/>
      </c>
      <c r="R569" s="9" t="str">
        <f>IFERROR(Inv_SY!L570/Inv_SY!$Q570-1,"")</f>
        <v/>
      </c>
      <c r="S569" s="9" t="str">
        <f>IFERROR(Inv_SY!M570/Inv_SY!$Q570-1,"")</f>
        <v/>
      </c>
      <c r="T569" s="9" t="str">
        <f>IFERROR(Inv_SY!N570/Inv_SY!$Q570-1,"")</f>
        <v/>
      </c>
      <c r="U569" s="52" t="str">
        <f>IFERROR(Inv_SY!O570/Inv_SY!$Q570-1,"")</f>
        <v/>
      </c>
    </row>
    <row r="570" spans="1:21">
      <c r="A570" s="105" t="s">
        <v>210</v>
      </c>
      <c r="B570" s="105">
        <v>4</v>
      </c>
      <c r="C570" s="66">
        <v>2023</v>
      </c>
      <c r="D570" s="105" t="s">
        <v>211</v>
      </c>
      <c r="E570" s="105" t="s">
        <v>211</v>
      </c>
      <c r="F570" s="106">
        <v>45200</v>
      </c>
      <c r="G570" s="105">
        <v>31</v>
      </c>
      <c r="H570" s="107">
        <v>45220</v>
      </c>
      <c r="I570" s="158">
        <f>_xlfn.XLOOKUP(Table5[[#This Row],[Month Year]],'Modelling New'!D:D,'Modelling New'!N:N)</f>
        <v>10.507</v>
      </c>
      <c r="J570" s="9" t="str">
        <f>IFERROR(Inv_SY!J571/Inv_SY!$P571-1,"")</f>
        <v/>
      </c>
      <c r="K570" s="9" t="str">
        <f>IFERROR(Inv_SY!K571/Inv_SY!$P571-1,"")</f>
        <v/>
      </c>
      <c r="L570" s="9" t="str">
        <f>IFERROR(Inv_SY!L571/Inv_SY!$P571-1,"")</f>
        <v/>
      </c>
      <c r="M570" s="9" t="str">
        <f>IFERROR(Inv_SY!M571/Inv_SY!$P571-1,"")</f>
        <v/>
      </c>
      <c r="N570" s="9" t="str">
        <f>IFERROR(Inv_SY!N571/Inv_SY!$P571-1,"")</f>
        <v/>
      </c>
      <c r="O570" s="9" t="str">
        <f>IFERROR(Inv_SY!O571/Inv_SY!$P571-1,"")</f>
        <v/>
      </c>
      <c r="P570" s="9" t="str">
        <f>IFERROR(Inv_SY!J571/Inv_SY!$Q571-1,"")</f>
        <v/>
      </c>
      <c r="Q570" s="9" t="str">
        <f>IFERROR(Inv_SY!K571/Inv_SY!$Q571-1,"")</f>
        <v/>
      </c>
      <c r="R570" s="9" t="str">
        <f>IFERROR(Inv_SY!L571/Inv_SY!$Q571-1,"")</f>
        <v/>
      </c>
      <c r="S570" s="9" t="str">
        <f>IFERROR(Inv_SY!M571/Inv_SY!$Q571-1,"")</f>
        <v/>
      </c>
      <c r="T570" s="9" t="str">
        <f>IFERROR(Inv_SY!N571/Inv_SY!$Q571-1,"")</f>
        <v/>
      </c>
      <c r="U570" s="52" t="str">
        <f>IFERROR(Inv_SY!O571/Inv_SY!$Q571-1,"")</f>
        <v/>
      </c>
    </row>
    <row r="571" spans="1:21">
      <c r="A571" s="105" t="s">
        <v>210</v>
      </c>
      <c r="B571" s="102">
        <v>4</v>
      </c>
      <c r="C571" s="66">
        <v>2023</v>
      </c>
      <c r="D571" s="102" t="s">
        <v>211</v>
      </c>
      <c r="E571" s="102" t="s">
        <v>211</v>
      </c>
      <c r="F571" s="103">
        <v>45200</v>
      </c>
      <c r="G571" s="102">
        <v>31</v>
      </c>
      <c r="H571" s="107">
        <v>45221</v>
      </c>
      <c r="I571" s="157">
        <f>_xlfn.XLOOKUP(Table5[[#This Row],[Month Year]],'Modelling New'!D:D,'Modelling New'!N:N)</f>
        <v>10.507</v>
      </c>
      <c r="J571" s="9" t="str">
        <f>IFERROR(Inv_SY!J572/Inv_SY!$P572-1,"")</f>
        <v/>
      </c>
      <c r="K571" s="9" t="str">
        <f>IFERROR(Inv_SY!K572/Inv_SY!$P572-1,"")</f>
        <v/>
      </c>
      <c r="L571" s="9" t="str">
        <f>IFERROR(Inv_SY!L572/Inv_SY!$P572-1,"")</f>
        <v/>
      </c>
      <c r="M571" s="9" t="str">
        <f>IFERROR(Inv_SY!M572/Inv_SY!$P572-1,"")</f>
        <v/>
      </c>
      <c r="N571" s="9" t="str">
        <f>IFERROR(Inv_SY!N572/Inv_SY!$P572-1,"")</f>
        <v/>
      </c>
      <c r="O571" s="9" t="str">
        <f>IFERROR(Inv_SY!O572/Inv_SY!$P572-1,"")</f>
        <v/>
      </c>
      <c r="P571" s="9" t="str">
        <f>IFERROR(Inv_SY!J572/Inv_SY!$Q572-1,"")</f>
        <v/>
      </c>
      <c r="Q571" s="9" t="str">
        <f>IFERROR(Inv_SY!K572/Inv_SY!$Q572-1,"")</f>
        <v/>
      </c>
      <c r="R571" s="9" t="str">
        <f>IFERROR(Inv_SY!L572/Inv_SY!$Q572-1,"")</f>
        <v/>
      </c>
      <c r="S571" s="9" t="str">
        <f>IFERROR(Inv_SY!M572/Inv_SY!$Q572-1,"")</f>
        <v/>
      </c>
      <c r="T571" s="9" t="str">
        <f>IFERROR(Inv_SY!N572/Inv_SY!$Q572-1,"")</f>
        <v/>
      </c>
      <c r="U571" s="52" t="str">
        <f>IFERROR(Inv_SY!O572/Inv_SY!$Q572-1,"")</f>
        <v/>
      </c>
    </row>
    <row r="572" spans="1:21">
      <c r="A572" s="105" t="s">
        <v>210</v>
      </c>
      <c r="B572" s="102">
        <v>4</v>
      </c>
      <c r="C572" s="66">
        <v>2023</v>
      </c>
      <c r="D572" s="102" t="s">
        <v>211</v>
      </c>
      <c r="E572" s="102" t="s">
        <v>211</v>
      </c>
      <c r="F572" s="103">
        <v>45200</v>
      </c>
      <c r="G572" s="102">
        <v>31</v>
      </c>
      <c r="H572" s="107">
        <v>45222</v>
      </c>
      <c r="I572" s="157">
        <f>_xlfn.XLOOKUP(Table5[[#This Row],[Month Year]],'Modelling New'!D:D,'Modelling New'!N:N)</f>
        <v>10.507</v>
      </c>
      <c r="J572" s="9" t="str">
        <f>IFERROR(Inv_SY!J573/Inv_SY!$P573-1,"")</f>
        <v/>
      </c>
      <c r="K572" s="9" t="str">
        <f>IFERROR(Inv_SY!K573/Inv_SY!$P573-1,"")</f>
        <v/>
      </c>
      <c r="L572" s="9" t="str">
        <f>IFERROR(Inv_SY!L573/Inv_SY!$P573-1,"")</f>
        <v/>
      </c>
      <c r="M572" s="9" t="str">
        <f>IFERROR(Inv_SY!M573/Inv_SY!$P573-1,"")</f>
        <v/>
      </c>
      <c r="N572" s="9" t="str">
        <f>IFERROR(Inv_SY!N573/Inv_SY!$P573-1,"")</f>
        <v/>
      </c>
      <c r="O572" s="9" t="str">
        <f>IFERROR(Inv_SY!O573/Inv_SY!$P573-1,"")</f>
        <v/>
      </c>
      <c r="P572" s="9" t="str">
        <f>IFERROR(Inv_SY!J573/Inv_SY!$Q573-1,"")</f>
        <v/>
      </c>
      <c r="Q572" s="9" t="str">
        <f>IFERROR(Inv_SY!K573/Inv_SY!$Q573-1,"")</f>
        <v/>
      </c>
      <c r="R572" s="9" t="str">
        <f>IFERROR(Inv_SY!L573/Inv_SY!$Q573-1,"")</f>
        <v/>
      </c>
      <c r="S572" s="9" t="str">
        <f>IFERROR(Inv_SY!M573/Inv_SY!$Q573-1,"")</f>
        <v/>
      </c>
      <c r="T572" s="9" t="str">
        <f>IFERROR(Inv_SY!N573/Inv_SY!$Q573-1,"")</f>
        <v/>
      </c>
      <c r="U572" s="52" t="str">
        <f>IFERROR(Inv_SY!O573/Inv_SY!$Q573-1,"")</f>
        <v/>
      </c>
    </row>
    <row r="573" spans="1:21">
      <c r="A573" s="105" t="s">
        <v>210</v>
      </c>
      <c r="B573" s="102">
        <v>4</v>
      </c>
      <c r="C573" s="66">
        <v>2023</v>
      </c>
      <c r="D573" s="102" t="s">
        <v>211</v>
      </c>
      <c r="E573" s="102" t="s">
        <v>211</v>
      </c>
      <c r="F573" s="103">
        <v>45200</v>
      </c>
      <c r="G573" s="102">
        <v>31</v>
      </c>
      <c r="H573" s="107">
        <v>45223</v>
      </c>
      <c r="I573" s="157">
        <f>_xlfn.XLOOKUP(Table5[[#This Row],[Month Year]],'Modelling New'!D:D,'Modelling New'!N:N)</f>
        <v>10.507</v>
      </c>
      <c r="J573" s="9" t="str">
        <f>IFERROR(Inv_SY!J574/Inv_SY!$P574-1,"")</f>
        <v/>
      </c>
      <c r="K573" s="9" t="str">
        <f>IFERROR(Inv_SY!K574/Inv_SY!$P574-1,"")</f>
        <v/>
      </c>
      <c r="L573" s="9" t="str">
        <f>IFERROR(Inv_SY!L574/Inv_SY!$P574-1,"")</f>
        <v/>
      </c>
      <c r="M573" s="9" t="str">
        <f>IFERROR(Inv_SY!M574/Inv_SY!$P574-1,"")</f>
        <v/>
      </c>
      <c r="N573" s="9" t="str">
        <f>IFERROR(Inv_SY!N574/Inv_SY!$P574-1,"")</f>
        <v/>
      </c>
      <c r="O573" s="9" t="str">
        <f>IFERROR(Inv_SY!O574/Inv_SY!$P574-1,"")</f>
        <v/>
      </c>
      <c r="P573" s="9" t="str">
        <f>IFERROR(Inv_SY!J574/Inv_SY!$Q574-1,"")</f>
        <v/>
      </c>
      <c r="Q573" s="9" t="str">
        <f>IFERROR(Inv_SY!K574/Inv_SY!$Q574-1,"")</f>
        <v/>
      </c>
      <c r="R573" s="9" t="str">
        <f>IFERROR(Inv_SY!L574/Inv_SY!$Q574-1,"")</f>
        <v/>
      </c>
      <c r="S573" s="9" t="str">
        <f>IFERROR(Inv_SY!M574/Inv_SY!$Q574-1,"")</f>
        <v/>
      </c>
      <c r="T573" s="9" t="str">
        <f>IFERROR(Inv_SY!N574/Inv_SY!$Q574-1,"")</f>
        <v/>
      </c>
      <c r="U573" s="52" t="str">
        <f>IFERROR(Inv_SY!O574/Inv_SY!$Q574-1,"")</f>
        <v/>
      </c>
    </row>
    <row r="574" spans="1:21">
      <c r="A574" s="105" t="s">
        <v>210</v>
      </c>
      <c r="B574" s="102">
        <v>4</v>
      </c>
      <c r="C574" s="66">
        <v>2023</v>
      </c>
      <c r="D574" s="102" t="s">
        <v>211</v>
      </c>
      <c r="E574" s="102" t="s">
        <v>211</v>
      </c>
      <c r="F574" s="103">
        <v>45200</v>
      </c>
      <c r="G574" s="102">
        <v>31</v>
      </c>
      <c r="H574" s="107">
        <v>45224</v>
      </c>
      <c r="I574" s="157">
        <f>_xlfn.XLOOKUP(Table5[[#This Row],[Month Year]],'Modelling New'!D:D,'Modelling New'!N:N)</f>
        <v>10.507</v>
      </c>
      <c r="J574" s="9" t="str">
        <f>IFERROR(Inv_SY!J575/Inv_SY!$P575-1,"")</f>
        <v/>
      </c>
      <c r="K574" s="9" t="str">
        <f>IFERROR(Inv_SY!K575/Inv_SY!$P575-1,"")</f>
        <v/>
      </c>
      <c r="L574" s="9" t="str">
        <f>IFERROR(Inv_SY!L575/Inv_SY!$P575-1,"")</f>
        <v/>
      </c>
      <c r="M574" s="9" t="str">
        <f>IFERROR(Inv_SY!M575/Inv_SY!$P575-1,"")</f>
        <v/>
      </c>
      <c r="N574" s="9" t="str">
        <f>IFERROR(Inv_SY!N575/Inv_SY!$P575-1,"")</f>
        <v/>
      </c>
      <c r="O574" s="9" t="str">
        <f>IFERROR(Inv_SY!O575/Inv_SY!$P575-1,"")</f>
        <v/>
      </c>
      <c r="P574" s="9" t="str">
        <f>IFERROR(Inv_SY!J575/Inv_SY!$Q575-1,"")</f>
        <v/>
      </c>
      <c r="Q574" s="9" t="str">
        <f>IFERROR(Inv_SY!K575/Inv_SY!$Q575-1,"")</f>
        <v/>
      </c>
      <c r="R574" s="9" t="str">
        <f>IFERROR(Inv_SY!L575/Inv_SY!$Q575-1,"")</f>
        <v/>
      </c>
      <c r="S574" s="9" t="str">
        <f>IFERROR(Inv_SY!M575/Inv_SY!$Q575-1,"")</f>
        <v/>
      </c>
      <c r="T574" s="9" t="str">
        <f>IFERROR(Inv_SY!N575/Inv_SY!$Q575-1,"")</f>
        <v/>
      </c>
      <c r="U574" s="52" t="str">
        <f>IFERROR(Inv_SY!O575/Inv_SY!$Q575-1,"")</f>
        <v/>
      </c>
    </row>
    <row r="575" spans="1:21">
      <c r="A575" s="105" t="s">
        <v>210</v>
      </c>
      <c r="B575" s="102">
        <v>4</v>
      </c>
      <c r="C575" s="66">
        <v>2023</v>
      </c>
      <c r="D575" s="102" t="s">
        <v>211</v>
      </c>
      <c r="E575" s="102" t="s">
        <v>211</v>
      </c>
      <c r="F575" s="103">
        <v>45200</v>
      </c>
      <c r="G575" s="102">
        <v>31</v>
      </c>
      <c r="H575" s="107">
        <v>45225</v>
      </c>
      <c r="I575" s="157">
        <f>_xlfn.XLOOKUP(Table5[[#This Row],[Month Year]],'Modelling New'!D:D,'Modelling New'!N:N)</f>
        <v>10.507</v>
      </c>
      <c r="J575" s="9" t="str">
        <f>IFERROR(Inv_SY!J576/Inv_SY!$P576-1,"")</f>
        <v/>
      </c>
      <c r="K575" s="9" t="str">
        <f>IFERROR(Inv_SY!K576/Inv_SY!$P576-1,"")</f>
        <v/>
      </c>
      <c r="L575" s="9" t="str">
        <f>IFERROR(Inv_SY!L576/Inv_SY!$P576-1,"")</f>
        <v/>
      </c>
      <c r="M575" s="9" t="str">
        <f>IFERROR(Inv_SY!M576/Inv_SY!$P576-1,"")</f>
        <v/>
      </c>
      <c r="N575" s="9" t="str">
        <f>IFERROR(Inv_SY!N576/Inv_SY!$P576-1,"")</f>
        <v/>
      </c>
      <c r="O575" s="9" t="str">
        <f>IFERROR(Inv_SY!O576/Inv_SY!$P576-1,"")</f>
        <v/>
      </c>
      <c r="P575" s="9" t="str">
        <f>IFERROR(Inv_SY!J576/Inv_SY!$Q576-1,"")</f>
        <v/>
      </c>
      <c r="Q575" s="9" t="str">
        <f>IFERROR(Inv_SY!K576/Inv_SY!$Q576-1,"")</f>
        <v/>
      </c>
      <c r="R575" s="9" t="str">
        <f>IFERROR(Inv_SY!L576/Inv_SY!$Q576-1,"")</f>
        <v/>
      </c>
      <c r="S575" s="9" t="str">
        <f>IFERROR(Inv_SY!M576/Inv_SY!$Q576-1,"")</f>
        <v/>
      </c>
      <c r="T575" s="9" t="str">
        <f>IFERROR(Inv_SY!N576/Inv_SY!$Q576-1,"")</f>
        <v/>
      </c>
      <c r="U575" s="52" t="str">
        <f>IFERROR(Inv_SY!O576/Inv_SY!$Q576-1,"")</f>
        <v/>
      </c>
    </row>
    <row r="576" spans="1:21">
      <c r="A576" s="105" t="s">
        <v>210</v>
      </c>
      <c r="B576" s="102">
        <v>4</v>
      </c>
      <c r="C576" s="66">
        <v>2023</v>
      </c>
      <c r="D576" s="102" t="s">
        <v>211</v>
      </c>
      <c r="E576" s="102" t="s">
        <v>211</v>
      </c>
      <c r="F576" s="103">
        <v>45200</v>
      </c>
      <c r="G576" s="102">
        <v>31</v>
      </c>
      <c r="H576" s="107">
        <v>45226</v>
      </c>
      <c r="I576" s="157">
        <f>_xlfn.XLOOKUP(Table5[[#This Row],[Month Year]],'Modelling New'!D:D,'Modelling New'!N:N)</f>
        <v>10.507</v>
      </c>
      <c r="J576" s="9" t="str">
        <f>IFERROR(Inv_SY!J577/Inv_SY!$P577-1,"")</f>
        <v/>
      </c>
      <c r="K576" s="9" t="str">
        <f>IFERROR(Inv_SY!K577/Inv_SY!$P577-1,"")</f>
        <v/>
      </c>
      <c r="L576" s="9" t="str">
        <f>IFERROR(Inv_SY!L577/Inv_SY!$P577-1,"")</f>
        <v/>
      </c>
      <c r="M576" s="9" t="str">
        <f>IFERROR(Inv_SY!M577/Inv_SY!$P577-1,"")</f>
        <v/>
      </c>
      <c r="N576" s="9" t="str">
        <f>IFERROR(Inv_SY!N577/Inv_SY!$P577-1,"")</f>
        <v/>
      </c>
      <c r="O576" s="9" t="str">
        <f>IFERROR(Inv_SY!O577/Inv_SY!$P577-1,"")</f>
        <v/>
      </c>
      <c r="P576" s="9" t="str">
        <f>IFERROR(Inv_SY!J577/Inv_SY!$Q577-1,"")</f>
        <v/>
      </c>
      <c r="Q576" s="9" t="str">
        <f>IFERROR(Inv_SY!K577/Inv_SY!$Q577-1,"")</f>
        <v/>
      </c>
      <c r="R576" s="9" t="str">
        <f>IFERROR(Inv_SY!L577/Inv_SY!$Q577-1,"")</f>
        <v/>
      </c>
      <c r="S576" s="9" t="str">
        <f>IFERROR(Inv_SY!M577/Inv_SY!$Q577-1,"")</f>
        <v/>
      </c>
      <c r="T576" s="9" t="str">
        <f>IFERROR(Inv_SY!N577/Inv_SY!$Q577-1,"")</f>
        <v/>
      </c>
      <c r="U576" s="52" t="str">
        <f>IFERROR(Inv_SY!O577/Inv_SY!$Q577-1,"")</f>
        <v/>
      </c>
    </row>
    <row r="577" spans="1:21">
      <c r="A577" s="105" t="s">
        <v>210</v>
      </c>
      <c r="B577" s="102">
        <v>4</v>
      </c>
      <c r="C577" s="66">
        <v>2023</v>
      </c>
      <c r="D577" s="102" t="s">
        <v>211</v>
      </c>
      <c r="E577" s="102" t="s">
        <v>211</v>
      </c>
      <c r="F577" s="103">
        <v>45200</v>
      </c>
      <c r="G577" s="102">
        <v>31</v>
      </c>
      <c r="H577" s="107">
        <v>45227</v>
      </c>
      <c r="I577" s="157">
        <f>_xlfn.XLOOKUP(Table5[[#This Row],[Month Year]],'Modelling New'!D:D,'Modelling New'!N:N)</f>
        <v>10.507</v>
      </c>
      <c r="J577" s="9" t="str">
        <f>IFERROR(Inv_SY!J578/Inv_SY!$P578-1,"")</f>
        <v/>
      </c>
      <c r="K577" s="9" t="str">
        <f>IFERROR(Inv_SY!K578/Inv_SY!$P578-1,"")</f>
        <v/>
      </c>
      <c r="L577" s="9" t="str">
        <f>IFERROR(Inv_SY!L578/Inv_SY!$P578-1,"")</f>
        <v/>
      </c>
      <c r="M577" s="9" t="str">
        <f>IFERROR(Inv_SY!M578/Inv_SY!$P578-1,"")</f>
        <v/>
      </c>
      <c r="N577" s="9" t="str">
        <f>IFERROR(Inv_SY!N578/Inv_SY!$P578-1,"")</f>
        <v/>
      </c>
      <c r="O577" s="9" t="str">
        <f>IFERROR(Inv_SY!O578/Inv_SY!$P578-1,"")</f>
        <v/>
      </c>
      <c r="P577" s="9" t="str">
        <f>IFERROR(Inv_SY!J578/Inv_SY!$Q578-1,"")</f>
        <v/>
      </c>
      <c r="Q577" s="9" t="str">
        <f>IFERROR(Inv_SY!K578/Inv_SY!$Q578-1,"")</f>
        <v/>
      </c>
      <c r="R577" s="9" t="str">
        <f>IFERROR(Inv_SY!L578/Inv_SY!$Q578-1,"")</f>
        <v/>
      </c>
      <c r="S577" s="9" t="str">
        <f>IFERROR(Inv_SY!M578/Inv_SY!$Q578-1,"")</f>
        <v/>
      </c>
      <c r="T577" s="9" t="str">
        <f>IFERROR(Inv_SY!N578/Inv_SY!$Q578-1,"")</f>
        <v/>
      </c>
      <c r="U577" s="52" t="str">
        <f>IFERROR(Inv_SY!O578/Inv_SY!$Q578-1,"")</f>
        <v/>
      </c>
    </row>
    <row r="578" spans="1:21">
      <c r="A578" s="105" t="s">
        <v>210</v>
      </c>
      <c r="B578" s="102">
        <v>4</v>
      </c>
      <c r="C578" s="66">
        <v>2023</v>
      </c>
      <c r="D578" s="102" t="s">
        <v>211</v>
      </c>
      <c r="E578" s="102" t="s">
        <v>211</v>
      </c>
      <c r="F578" s="103">
        <v>45200</v>
      </c>
      <c r="G578" s="102">
        <v>31</v>
      </c>
      <c r="H578" s="107">
        <v>45228</v>
      </c>
      <c r="I578" s="157">
        <f>_xlfn.XLOOKUP(Table5[[#This Row],[Month Year]],'Modelling New'!D:D,'Modelling New'!N:N)</f>
        <v>10.507</v>
      </c>
      <c r="J578" s="9" t="str">
        <f>IFERROR(Inv_SY!J579/Inv_SY!$P579-1,"")</f>
        <v/>
      </c>
      <c r="K578" s="9" t="str">
        <f>IFERROR(Inv_SY!K579/Inv_SY!$P579-1,"")</f>
        <v/>
      </c>
      <c r="L578" s="9" t="str">
        <f>IFERROR(Inv_SY!L579/Inv_SY!$P579-1,"")</f>
        <v/>
      </c>
      <c r="M578" s="9" t="str">
        <f>IFERROR(Inv_SY!M579/Inv_SY!$P579-1,"")</f>
        <v/>
      </c>
      <c r="N578" s="9" t="str">
        <f>IFERROR(Inv_SY!N579/Inv_SY!$P579-1,"")</f>
        <v/>
      </c>
      <c r="O578" s="9" t="str">
        <f>IFERROR(Inv_SY!O579/Inv_SY!$P579-1,"")</f>
        <v/>
      </c>
      <c r="P578" s="9" t="str">
        <f>IFERROR(Inv_SY!J579/Inv_SY!$Q579-1,"")</f>
        <v/>
      </c>
      <c r="Q578" s="9" t="str">
        <f>IFERROR(Inv_SY!K579/Inv_SY!$Q579-1,"")</f>
        <v/>
      </c>
      <c r="R578" s="9" t="str">
        <f>IFERROR(Inv_SY!L579/Inv_SY!$Q579-1,"")</f>
        <v/>
      </c>
      <c r="S578" s="9" t="str">
        <f>IFERROR(Inv_SY!M579/Inv_SY!$Q579-1,"")</f>
        <v/>
      </c>
      <c r="T578" s="9" t="str">
        <f>IFERROR(Inv_SY!N579/Inv_SY!$Q579-1,"")</f>
        <v/>
      </c>
      <c r="U578" s="52" t="str">
        <f>IFERROR(Inv_SY!O579/Inv_SY!$Q579-1,"")</f>
        <v/>
      </c>
    </row>
    <row r="579" spans="1:21">
      <c r="A579" s="105" t="s">
        <v>210</v>
      </c>
      <c r="B579" s="102">
        <v>4</v>
      </c>
      <c r="C579" s="66">
        <v>2023</v>
      </c>
      <c r="D579" s="102" t="s">
        <v>211</v>
      </c>
      <c r="E579" s="102" t="s">
        <v>211</v>
      </c>
      <c r="F579" s="103">
        <v>45200</v>
      </c>
      <c r="G579" s="102">
        <v>31</v>
      </c>
      <c r="H579" s="107">
        <v>45229</v>
      </c>
      <c r="I579" s="157">
        <f>_xlfn.XLOOKUP(Table5[[#This Row],[Month Year]],'Modelling New'!D:D,'Modelling New'!N:N)</f>
        <v>10.507</v>
      </c>
      <c r="J579" s="9" t="str">
        <f>IFERROR(Inv_SY!J580/Inv_SY!$P580-1,"")</f>
        <v/>
      </c>
      <c r="K579" s="9" t="str">
        <f>IFERROR(Inv_SY!K580/Inv_SY!$P580-1,"")</f>
        <v/>
      </c>
      <c r="L579" s="9" t="str">
        <f>IFERROR(Inv_SY!L580/Inv_SY!$P580-1,"")</f>
        <v/>
      </c>
      <c r="M579" s="9" t="str">
        <f>IFERROR(Inv_SY!M580/Inv_SY!$P580-1,"")</f>
        <v/>
      </c>
      <c r="N579" s="9" t="str">
        <f>IFERROR(Inv_SY!N580/Inv_SY!$P580-1,"")</f>
        <v/>
      </c>
      <c r="O579" s="9" t="str">
        <f>IFERROR(Inv_SY!O580/Inv_SY!$P580-1,"")</f>
        <v/>
      </c>
      <c r="P579" s="9" t="str">
        <f>IFERROR(Inv_SY!J580/Inv_SY!$Q580-1,"")</f>
        <v/>
      </c>
      <c r="Q579" s="9" t="str">
        <f>IFERROR(Inv_SY!K580/Inv_SY!$Q580-1,"")</f>
        <v/>
      </c>
      <c r="R579" s="9" t="str">
        <f>IFERROR(Inv_SY!L580/Inv_SY!$Q580-1,"")</f>
        <v/>
      </c>
      <c r="S579" s="9" t="str">
        <f>IFERROR(Inv_SY!M580/Inv_SY!$Q580-1,"")</f>
        <v/>
      </c>
      <c r="T579" s="9" t="str">
        <f>IFERROR(Inv_SY!N580/Inv_SY!$Q580-1,"")</f>
        <v/>
      </c>
      <c r="U579" s="52" t="str">
        <f>IFERROR(Inv_SY!O580/Inv_SY!$Q580-1,"")</f>
        <v/>
      </c>
    </row>
    <row r="580" spans="1:21">
      <c r="A580" s="105" t="s">
        <v>210</v>
      </c>
      <c r="B580" s="102">
        <v>4</v>
      </c>
      <c r="C580" s="66">
        <v>2023</v>
      </c>
      <c r="D580" s="102" t="s">
        <v>211</v>
      </c>
      <c r="E580" s="102" t="s">
        <v>211</v>
      </c>
      <c r="F580" s="103">
        <v>45200</v>
      </c>
      <c r="G580" s="102">
        <v>31</v>
      </c>
      <c r="H580" s="107">
        <v>45230</v>
      </c>
      <c r="I580" s="157">
        <f>_xlfn.XLOOKUP(Table5[[#This Row],[Month Year]],'Modelling New'!D:D,'Modelling New'!N:N)</f>
        <v>10.507</v>
      </c>
      <c r="J580" s="9" t="str">
        <f>IFERROR(Inv_SY!J581/Inv_SY!$P581-1,"")</f>
        <v/>
      </c>
      <c r="K580" s="9" t="str">
        <f>IFERROR(Inv_SY!K581/Inv_SY!$P581-1,"")</f>
        <v/>
      </c>
      <c r="L580" s="9" t="str">
        <f>IFERROR(Inv_SY!L581/Inv_SY!$P581-1,"")</f>
        <v/>
      </c>
      <c r="M580" s="9" t="str">
        <f>IFERROR(Inv_SY!M581/Inv_SY!$P581-1,"")</f>
        <v/>
      </c>
      <c r="N580" s="9" t="str">
        <f>IFERROR(Inv_SY!N581/Inv_SY!$P581-1,"")</f>
        <v/>
      </c>
      <c r="O580" s="9" t="str">
        <f>IFERROR(Inv_SY!O581/Inv_SY!$P581-1,"")</f>
        <v/>
      </c>
      <c r="P580" s="9" t="str">
        <f>IFERROR(Inv_SY!J581/Inv_SY!$Q581-1,"")</f>
        <v/>
      </c>
      <c r="Q580" s="9" t="str">
        <f>IFERROR(Inv_SY!K581/Inv_SY!$Q581-1,"")</f>
        <v/>
      </c>
      <c r="R580" s="9" t="str">
        <f>IFERROR(Inv_SY!L581/Inv_SY!$Q581-1,"")</f>
        <v/>
      </c>
      <c r="S580" s="9" t="str">
        <f>IFERROR(Inv_SY!M581/Inv_SY!$Q581-1,"")</f>
        <v/>
      </c>
      <c r="T580" s="9" t="str">
        <f>IFERROR(Inv_SY!N581/Inv_SY!$Q581-1,"")</f>
        <v/>
      </c>
      <c r="U580" s="52" t="str">
        <f>IFERROR(Inv_SY!O581/Inv_SY!$Q581-1,"")</f>
        <v/>
      </c>
    </row>
    <row r="581" spans="1:21">
      <c r="A581" s="105" t="s">
        <v>210</v>
      </c>
      <c r="B581" s="102">
        <v>4</v>
      </c>
      <c r="C581" s="66">
        <v>2023</v>
      </c>
      <c r="D581" s="102" t="s">
        <v>211</v>
      </c>
      <c r="E581" s="102" t="s">
        <v>211</v>
      </c>
      <c r="F581" s="103">
        <v>45231</v>
      </c>
      <c r="G581" s="102">
        <v>30</v>
      </c>
      <c r="H581" s="107">
        <v>45231</v>
      </c>
      <c r="I581" s="157">
        <f>_xlfn.XLOOKUP(Table5[[#This Row],[Month Year]],'Modelling New'!D:D,'Modelling New'!N:N)</f>
        <v>10.507</v>
      </c>
      <c r="J581" s="9" t="str">
        <f>IFERROR(Inv_SY!J582/Inv_SY!$P582-1,"")</f>
        <v/>
      </c>
      <c r="K581" s="9" t="str">
        <f>IFERROR(Inv_SY!K582/Inv_SY!$P582-1,"")</f>
        <v/>
      </c>
      <c r="L581" s="9" t="str">
        <f>IFERROR(Inv_SY!L582/Inv_SY!$P582-1,"")</f>
        <v/>
      </c>
      <c r="M581" s="9" t="str">
        <f>IFERROR(Inv_SY!M582/Inv_SY!$P582-1,"")</f>
        <v/>
      </c>
      <c r="N581" s="9" t="str">
        <f>IFERROR(Inv_SY!N582/Inv_SY!$P582-1,"")</f>
        <v/>
      </c>
      <c r="O581" s="9" t="str">
        <f>IFERROR(Inv_SY!O582/Inv_SY!$P582-1,"")</f>
        <v/>
      </c>
      <c r="P581" s="9" t="str">
        <f>IFERROR(Inv_SY!J582/Inv_SY!$Q582-1,"")</f>
        <v/>
      </c>
      <c r="Q581" s="9" t="str">
        <f>IFERROR(Inv_SY!K582/Inv_SY!$Q582-1,"")</f>
        <v/>
      </c>
      <c r="R581" s="9" t="str">
        <f>IFERROR(Inv_SY!L582/Inv_SY!$Q582-1,"")</f>
        <v/>
      </c>
      <c r="S581" s="9" t="str">
        <f>IFERROR(Inv_SY!M582/Inv_SY!$Q582-1,"")</f>
        <v/>
      </c>
      <c r="T581" s="9" t="str">
        <f>IFERROR(Inv_SY!N582/Inv_SY!$Q582-1,"")</f>
        <v/>
      </c>
      <c r="U581" s="52" t="str">
        <f>IFERROR(Inv_SY!O582/Inv_SY!$Q582-1,"")</f>
        <v/>
      </c>
    </row>
    <row r="582" spans="1:21">
      <c r="A582" s="105" t="s">
        <v>210</v>
      </c>
      <c r="B582" s="102">
        <v>4</v>
      </c>
      <c r="C582" s="66">
        <v>2023</v>
      </c>
      <c r="D582" s="102" t="s">
        <v>211</v>
      </c>
      <c r="E582" s="102" t="s">
        <v>211</v>
      </c>
      <c r="F582" s="103">
        <v>45231</v>
      </c>
      <c r="G582" s="102">
        <v>30</v>
      </c>
      <c r="H582" s="107">
        <v>45232</v>
      </c>
      <c r="I582" s="157">
        <f>_xlfn.XLOOKUP(Table5[[#This Row],[Month Year]],'Modelling New'!D:D,'Modelling New'!N:N)</f>
        <v>10.507</v>
      </c>
      <c r="J582" s="9" t="str">
        <f>IFERROR(Inv_SY!J583/Inv_SY!$P583-1,"")</f>
        <v/>
      </c>
      <c r="K582" s="9" t="str">
        <f>IFERROR(Inv_SY!K583/Inv_SY!$P583-1,"")</f>
        <v/>
      </c>
      <c r="L582" s="9" t="str">
        <f>IFERROR(Inv_SY!L583/Inv_SY!$P583-1,"")</f>
        <v/>
      </c>
      <c r="M582" s="9" t="str">
        <f>IFERROR(Inv_SY!M583/Inv_SY!$P583-1,"")</f>
        <v/>
      </c>
      <c r="N582" s="9" t="str">
        <f>IFERROR(Inv_SY!N583/Inv_SY!$P583-1,"")</f>
        <v/>
      </c>
      <c r="O582" s="9" t="str">
        <f>IFERROR(Inv_SY!O583/Inv_SY!$P583-1,"")</f>
        <v/>
      </c>
      <c r="P582" s="9" t="str">
        <f>IFERROR(Inv_SY!J583/Inv_SY!$Q583-1,"")</f>
        <v/>
      </c>
      <c r="Q582" s="9" t="str">
        <f>IFERROR(Inv_SY!K583/Inv_SY!$Q583-1,"")</f>
        <v/>
      </c>
      <c r="R582" s="9" t="str">
        <f>IFERROR(Inv_SY!L583/Inv_SY!$Q583-1,"")</f>
        <v/>
      </c>
      <c r="S582" s="9" t="str">
        <f>IFERROR(Inv_SY!M583/Inv_SY!$Q583-1,"")</f>
        <v/>
      </c>
      <c r="T582" s="9" t="str">
        <f>IFERROR(Inv_SY!N583/Inv_SY!$Q583-1,"")</f>
        <v/>
      </c>
      <c r="U582" s="52" t="str">
        <f>IFERROR(Inv_SY!O583/Inv_SY!$Q583-1,"")</f>
        <v/>
      </c>
    </row>
    <row r="583" spans="1:21">
      <c r="A583" s="105" t="s">
        <v>210</v>
      </c>
      <c r="B583" s="102">
        <v>4</v>
      </c>
      <c r="C583" s="66">
        <v>2023</v>
      </c>
      <c r="D583" s="102" t="s">
        <v>211</v>
      </c>
      <c r="E583" s="102" t="s">
        <v>211</v>
      </c>
      <c r="F583" s="103">
        <v>45231</v>
      </c>
      <c r="G583" s="102">
        <v>30</v>
      </c>
      <c r="H583" s="107">
        <v>45233</v>
      </c>
      <c r="I583" s="157">
        <f>_xlfn.XLOOKUP(Table5[[#This Row],[Month Year]],'Modelling New'!D:D,'Modelling New'!N:N)</f>
        <v>10.507</v>
      </c>
      <c r="J583" s="9" t="str">
        <f>IFERROR(Inv_SY!J584/Inv_SY!$P584-1,"")</f>
        <v/>
      </c>
      <c r="K583" s="9" t="str">
        <f>IFERROR(Inv_SY!K584/Inv_SY!$P584-1,"")</f>
        <v/>
      </c>
      <c r="L583" s="9" t="str">
        <f>IFERROR(Inv_SY!L584/Inv_SY!$P584-1,"")</f>
        <v/>
      </c>
      <c r="M583" s="9" t="str">
        <f>IFERROR(Inv_SY!M584/Inv_SY!$P584-1,"")</f>
        <v/>
      </c>
      <c r="N583" s="9" t="str">
        <f>IFERROR(Inv_SY!N584/Inv_SY!$P584-1,"")</f>
        <v/>
      </c>
      <c r="O583" s="9" t="str">
        <f>IFERROR(Inv_SY!O584/Inv_SY!$P584-1,"")</f>
        <v/>
      </c>
      <c r="P583" s="9" t="str">
        <f>IFERROR(Inv_SY!J584/Inv_SY!$Q584-1,"")</f>
        <v/>
      </c>
      <c r="Q583" s="9" t="str">
        <f>IFERROR(Inv_SY!K584/Inv_SY!$Q584-1,"")</f>
        <v/>
      </c>
      <c r="R583" s="9" t="str">
        <f>IFERROR(Inv_SY!L584/Inv_SY!$Q584-1,"")</f>
        <v/>
      </c>
      <c r="S583" s="9" t="str">
        <f>IFERROR(Inv_SY!M584/Inv_SY!$Q584-1,"")</f>
        <v/>
      </c>
      <c r="T583" s="9" t="str">
        <f>IFERROR(Inv_SY!N584/Inv_SY!$Q584-1,"")</f>
        <v/>
      </c>
      <c r="U583" s="52" t="str">
        <f>IFERROR(Inv_SY!O584/Inv_SY!$Q584-1,"")</f>
        <v/>
      </c>
    </row>
    <row r="584" spans="1:21">
      <c r="A584" s="105" t="s">
        <v>210</v>
      </c>
      <c r="B584" s="102">
        <v>4</v>
      </c>
      <c r="C584" s="66">
        <v>2023</v>
      </c>
      <c r="D584" s="102" t="s">
        <v>211</v>
      </c>
      <c r="E584" s="102" t="s">
        <v>211</v>
      </c>
      <c r="F584" s="103">
        <v>45231</v>
      </c>
      <c r="G584" s="102">
        <v>30</v>
      </c>
      <c r="H584" s="107">
        <v>45234</v>
      </c>
      <c r="I584" s="157">
        <f>_xlfn.XLOOKUP(Table5[[#This Row],[Month Year]],'Modelling New'!D:D,'Modelling New'!N:N)</f>
        <v>10.507</v>
      </c>
      <c r="J584" s="9" t="str">
        <f>IFERROR(Inv_SY!J585/Inv_SY!$P585-1,"")</f>
        <v/>
      </c>
      <c r="K584" s="9" t="str">
        <f>IFERROR(Inv_SY!K585/Inv_SY!$P585-1,"")</f>
        <v/>
      </c>
      <c r="L584" s="9" t="str">
        <f>IFERROR(Inv_SY!L585/Inv_SY!$P585-1,"")</f>
        <v/>
      </c>
      <c r="M584" s="9" t="str">
        <f>IFERROR(Inv_SY!M585/Inv_SY!$P585-1,"")</f>
        <v/>
      </c>
      <c r="N584" s="9" t="str">
        <f>IFERROR(Inv_SY!N585/Inv_SY!$P585-1,"")</f>
        <v/>
      </c>
      <c r="O584" s="9" t="str">
        <f>IFERROR(Inv_SY!O585/Inv_SY!$P585-1,"")</f>
        <v/>
      </c>
      <c r="P584" s="9" t="str">
        <f>IFERROR(Inv_SY!J585/Inv_SY!$Q585-1,"")</f>
        <v/>
      </c>
      <c r="Q584" s="9" t="str">
        <f>IFERROR(Inv_SY!K585/Inv_SY!$Q585-1,"")</f>
        <v/>
      </c>
      <c r="R584" s="9" t="str">
        <f>IFERROR(Inv_SY!L585/Inv_SY!$Q585-1,"")</f>
        <v/>
      </c>
      <c r="S584" s="9" t="str">
        <f>IFERROR(Inv_SY!M585/Inv_SY!$Q585-1,"")</f>
        <v/>
      </c>
      <c r="T584" s="9" t="str">
        <f>IFERROR(Inv_SY!N585/Inv_SY!$Q585-1,"")</f>
        <v/>
      </c>
      <c r="U584" s="52" t="str">
        <f>IFERROR(Inv_SY!O585/Inv_SY!$Q585-1,"")</f>
        <v/>
      </c>
    </row>
    <row r="585" spans="1:21">
      <c r="A585" s="105" t="s">
        <v>210</v>
      </c>
      <c r="B585" s="102">
        <v>4</v>
      </c>
      <c r="C585" s="66">
        <v>2023</v>
      </c>
      <c r="D585" s="102" t="s">
        <v>211</v>
      </c>
      <c r="E585" s="102" t="s">
        <v>211</v>
      </c>
      <c r="F585" s="103">
        <v>45231</v>
      </c>
      <c r="G585" s="102">
        <v>30</v>
      </c>
      <c r="H585" s="107">
        <v>45235</v>
      </c>
      <c r="I585" s="157">
        <f>_xlfn.XLOOKUP(Table5[[#This Row],[Month Year]],'Modelling New'!D:D,'Modelling New'!N:N)</f>
        <v>10.507</v>
      </c>
      <c r="J585" s="9" t="str">
        <f>IFERROR(Inv_SY!J586/Inv_SY!$P586-1,"")</f>
        <v/>
      </c>
      <c r="K585" s="9" t="str">
        <f>IFERROR(Inv_SY!K586/Inv_SY!$P586-1,"")</f>
        <v/>
      </c>
      <c r="L585" s="9" t="str">
        <f>IFERROR(Inv_SY!L586/Inv_SY!$P586-1,"")</f>
        <v/>
      </c>
      <c r="M585" s="9" t="str">
        <f>IFERROR(Inv_SY!M586/Inv_SY!$P586-1,"")</f>
        <v/>
      </c>
      <c r="N585" s="9" t="str">
        <f>IFERROR(Inv_SY!N586/Inv_SY!$P586-1,"")</f>
        <v/>
      </c>
      <c r="O585" s="9" t="str">
        <f>IFERROR(Inv_SY!O586/Inv_SY!$P586-1,"")</f>
        <v/>
      </c>
      <c r="P585" s="9" t="str">
        <f>IFERROR(Inv_SY!J586/Inv_SY!$Q586-1,"")</f>
        <v/>
      </c>
      <c r="Q585" s="9" t="str">
        <f>IFERROR(Inv_SY!K586/Inv_SY!$Q586-1,"")</f>
        <v/>
      </c>
      <c r="R585" s="9" t="str">
        <f>IFERROR(Inv_SY!L586/Inv_SY!$Q586-1,"")</f>
        <v/>
      </c>
      <c r="S585" s="9" t="str">
        <f>IFERROR(Inv_SY!M586/Inv_SY!$Q586-1,"")</f>
        <v/>
      </c>
      <c r="T585" s="9" t="str">
        <f>IFERROR(Inv_SY!N586/Inv_SY!$Q586-1,"")</f>
        <v/>
      </c>
      <c r="U585" s="52" t="str">
        <f>IFERROR(Inv_SY!O586/Inv_SY!$Q586-1,"")</f>
        <v/>
      </c>
    </row>
    <row r="586" spans="1:21">
      <c r="A586" s="105" t="s">
        <v>210</v>
      </c>
      <c r="B586" s="102">
        <v>4</v>
      </c>
      <c r="C586" s="66">
        <v>2023</v>
      </c>
      <c r="D586" s="102" t="s">
        <v>211</v>
      </c>
      <c r="E586" s="102" t="s">
        <v>211</v>
      </c>
      <c r="F586" s="103">
        <v>45231</v>
      </c>
      <c r="G586" s="102">
        <v>30</v>
      </c>
      <c r="H586" s="107">
        <v>45236</v>
      </c>
      <c r="I586" s="157">
        <f>_xlfn.XLOOKUP(Table5[[#This Row],[Month Year]],'Modelling New'!D:D,'Modelling New'!N:N)</f>
        <v>10.507</v>
      </c>
      <c r="J586" s="9" t="str">
        <f>IFERROR(Inv_SY!J587/Inv_SY!$P587-1,"")</f>
        <v/>
      </c>
      <c r="K586" s="9" t="str">
        <f>IFERROR(Inv_SY!K587/Inv_SY!$P587-1,"")</f>
        <v/>
      </c>
      <c r="L586" s="9" t="str">
        <f>IFERROR(Inv_SY!L587/Inv_SY!$P587-1,"")</f>
        <v/>
      </c>
      <c r="M586" s="9" t="str">
        <f>IFERROR(Inv_SY!M587/Inv_SY!$P587-1,"")</f>
        <v/>
      </c>
      <c r="N586" s="9" t="str">
        <f>IFERROR(Inv_SY!N587/Inv_SY!$P587-1,"")</f>
        <v/>
      </c>
      <c r="O586" s="9" t="str">
        <f>IFERROR(Inv_SY!O587/Inv_SY!$P587-1,"")</f>
        <v/>
      </c>
      <c r="P586" s="9" t="str">
        <f>IFERROR(Inv_SY!J587/Inv_SY!$Q587-1,"")</f>
        <v/>
      </c>
      <c r="Q586" s="9" t="str">
        <f>IFERROR(Inv_SY!K587/Inv_SY!$Q587-1,"")</f>
        <v/>
      </c>
      <c r="R586" s="9" t="str">
        <f>IFERROR(Inv_SY!L587/Inv_SY!$Q587-1,"")</f>
        <v/>
      </c>
      <c r="S586" s="9" t="str">
        <f>IFERROR(Inv_SY!M587/Inv_SY!$Q587-1,"")</f>
        <v/>
      </c>
      <c r="T586" s="9" t="str">
        <f>IFERROR(Inv_SY!N587/Inv_SY!$Q587-1,"")</f>
        <v/>
      </c>
      <c r="U586" s="52" t="str">
        <f>IFERROR(Inv_SY!O587/Inv_SY!$Q587-1,"")</f>
        <v/>
      </c>
    </row>
    <row r="587" spans="1:21">
      <c r="A587" s="105" t="s">
        <v>210</v>
      </c>
      <c r="B587" s="102">
        <v>4</v>
      </c>
      <c r="C587" s="66">
        <v>2023</v>
      </c>
      <c r="D587" s="102" t="s">
        <v>211</v>
      </c>
      <c r="E587" s="102" t="s">
        <v>211</v>
      </c>
      <c r="F587" s="103">
        <v>45231</v>
      </c>
      <c r="G587" s="102">
        <v>30</v>
      </c>
      <c r="H587" s="107">
        <v>45237</v>
      </c>
      <c r="I587" s="157">
        <f>_xlfn.XLOOKUP(Table5[[#This Row],[Month Year]],'Modelling New'!D:D,'Modelling New'!N:N)</f>
        <v>10.507</v>
      </c>
      <c r="J587" s="9" t="str">
        <f>IFERROR(Inv_SY!J588/Inv_SY!$P588-1,"")</f>
        <v/>
      </c>
      <c r="K587" s="9" t="str">
        <f>IFERROR(Inv_SY!K588/Inv_SY!$P588-1,"")</f>
        <v/>
      </c>
      <c r="L587" s="9" t="str">
        <f>IFERROR(Inv_SY!L588/Inv_SY!$P588-1,"")</f>
        <v/>
      </c>
      <c r="M587" s="9" t="str">
        <f>IFERROR(Inv_SY!M588/Inv_SY!$P588-1,"")</f>
        <v/>
      </c>
      <c r="N587" s="9" t="str">
        <f>IFERROR(Inv_SY!N588/Inv_SY!$P588-1,"")</f>
        <v/>
      </c>
      <c r="O587" s="9" t="str">
        <f>IFERROR(Inv_SY!O588/Inv_SY!$P588-1,"")</f>
        <v/>
      </c>
      <c r="P587" s="9" t="str">
        <f>IFERROR(Inv_SY!J588/Inv_SY!$Q588-1,"")</f>
        <v/>
      </c>
      <c r="Q587" s="9" t="str">
        <f>IFERROR(Inv_SY!K588/Inv_SY!$Q588-1,"")</f>
        <v/>
      </c>
      <c r="R587" s="9" t="str">
        <f>IFERROR(Inv_SY!L588/Inv_SY!$Q588-1,"")</f>
        <v/>
      </c>
      <c r="S587" s="9" t="str">
        <f>IFERROR(Inv_SY!M588/Inv_SY!$Q588-1,"")</f>
        <v/>
      </c>
      <c r="T587" s="9" t="str">
        <f>IFERROR(Inv_SY!N588/Inv_SY!$Q588-1,"")</f>
        <v/>
      </c>
      <c r="U587" s="52" t="str">
        <f>IFERROR(Inv_SY!O588/Inv_SY!$Q588-1,"")</f>
        <v/>
      </c>
    </row>
    <row r="588" spans="1:21">
      <c r="A588" s="105" t="s">
        <v>210</v>
      </c>
      <c r="B588" s="102">
        <v>4</v>
      </c>
      <c r="C588" s="66">
        <v>2023</v>
      </c>
      <c r="D588" s="102" t="s">
        <v>211</v>
      </c>
      <c r="E588" s="102" t="s">
        <v>211</v>
      </c>
      <c r="F588" s="103">
        <v>45231</v>
      </c>
      <c r="G588" s="102">
        <v>30</v>
      </c>
      <c r="H588" s="107">
        <v>45238</v>
      </c>
      <c r="I588" s="157">
        <f>_xlfn.XLOOKUP(Table5[[#This Row],[Month Year]],'Modelling New'!D:D,'Modelling New'!N:N)</f>
        <v>10.507</v>
      </c>
      <c r="J588" s="9" t="str">
        <f>IFERROR(Inv_SY!J589/Inv_SY!$P589-1,"")</f>
        <v/>
      </c>
      <c r="K588" s="9" t="str">
        <f>IFERROR(Inv_SY!K589/Inv_SY!$P589-1,"")</f>
        <v/>
      </c>
      <c r="L588" s="9" t="str">
        <f>IFERROR(Inv_SY!L589/Inv_SY!$P589-1,"")</f>
        <v/>
      </c>
      <c r="M588" s="9" t="str">
        <f>IFERROR(Inv_SY!M589/Inv_SY!$P589-1,"")</f>
        <v/>
      </c>
      <c r="N588" s="9" t="str">
        <f>IFERROR(Inv_SY!N589/Inv_SY!$P589-1,"")</f>
        <v/>
      </c>
      <c r="O588" s="9" t="str">
        <f>IFERROR(Inv_SY!O589/Inv_SY!$P589-1,"")</f>
        <v/>
      </c>
      <c r="P588" s="9" t="str">
        <f>IFERROR(Inv_SY!J589/Inv_SY!$Q589-1,"")</f>
        <v/>
      </c>
      <c r="Q588" s="9" t="str">
        <f>IFERROR(Inv_SY!K589/Inv_SY!$Q589-1,"")</f>
        <v/>
      </c>
      <c r="R588" s="9" t="str">
        <f>IFERROR(Inv_SY!L589/Inv_SY!$Q589-1,"")</f>
        <v/>
      </c>
      <c r="S588" s="9" t="str">
        <f>IFERROR(Inv_SY!M589/Inv_SY!$Q589-1,"")</f>
        <v/>
      </c>
      <c r="T588" s="9" t="str">
        <f>IFERROR(Inv_SY!N589/Inv_SY!$Q589-1,"")</f>
        <v/>
      </c>
      <c r="U588" s="52" t="str">
        <f>IFERROR(Inv_SY!O589/Inv_SY!$Q589-1,"")</f>
        <v/>
      </c>
    </row>
    <row r="589" spans="1:21">
      <c r="A589" s="105" t="s">
        <v>210</v>
      </c>
      <c r="B589" s="102">
        <v>4</v>
      </c>
      <c r="C589" s="66">
        <v>2023</v>
      </c>
      <c r="D589" s="102" t="s">
        <v>211</v>
      </c>
      <c r="E589" s="102" t="s">
        <v>211</v>
      </c>
      <c r="F589" s="103">
        <v>45231</v>
      </c>
      <c r="G589" s="102">
        <v>30</v>
      </c>
      <c r="H589" s="107">
        <v>45239</v>
      </c>
      <c r="I589" s="157">
        <f>_xlfn.XLOOKUP(Table5[[#This Row],[Month Year]],'Modelling New'!D:D,'Modelling New'!N:N)</f>
        <v>10.507</v>
      </c>
      <c r="J589" s="9" t="str">
        <f>IFERROR(Inv_SY!J590/Inv_SY!$P590-1,"")</f>
        <v/>
      </c>
      <c r="K589" s="9" t="str">
        <f>IFERROR(Inv_SY!K590/Inv_SY!$P590-1,"")</f>
        <v/>
      </c>
      <c r="L589" s="9" t="str">
        <f>IFERROR(Inv_SY!L590/Inv_SY!$P590-1,"")</f>
        <v/>
      </c>
      <c r="M589" s="9" t="str">
        <f>IFERROR(Inv_SY!M590/Inv_SY!$P590-1,"")</f>
        <v/>
      </c>
      <c r="N589" s="9" t="str">
        <f>IFERROR(Inv_SY!N590/Inv_SY!$P590-1,"")</f>
        <v/>
      </c>
      <c r="O589" s="9" t="str">
        <f>IFERROR(Inv_SY!O590/Inv_SY!$P590-1,"")</f>
        <v/>
      </c>
      <c r="P589" s="9" t="str">
        <f>IFERROR(Inv_SY!J590/Inv_SY!$Q590-1,"")</f>
        <v/>
      </c>
      <c r="Q589" s="9" t="str">
        <f>IFERROR(Inv_SY!K590/Inv_SY!$Q590-1,"")</f>
        <v/>
      </c>
      <c r="R589" s="9" t="str">
        <f>IFERROR(Inv_SY!L590/Inv_SY!$Q590-1,"")</f>
        <v/>
      </c>
      <c r="S589" s="9" t="str">
        <f>IFERROR(Inv_SY!M590/Inv_SY!$Q590-1,"")</f>
        <v/>
      </c>
      <c r="T589" s="9" t="str">
        <f>IFERROR(Inv_SY!N590/Inv_SY!$Q590-1,"")</f>
        <v/>
      </c>
      <c r="U589" s="52" t="str">
        <f>IFERROR(Inv_SY!O590/Inv_SY!$Q590-1,"")</f>
        <v/>
      </c>
    </row>
    <row r="590" spans="1:21">
      <c r="A590" s="105" t="s">
        <v>210</v>
      </c>
      <c r="B590" s="102">
        <v>4</v>
      </c>
      <c r="C590" s="66">
        <v>2023</v>
      </c>
      <c r="D590" s="102" t="s">
        <v>211</v>
      </c>
      <c r="E590" s="102" t="s">
        <v>211</v>
      </c>
      <c r="F590" s="103">
        <v>45231</v>
      </c>
      <c r="G590" s="102">
        <v>30</v>
      </c>
      <c r="H590" s="107">
        <v>45240</v>
      </c>
      <c r="I590" s="157">
        <f>_xlfn.XLOOKUP(Table5[[#This Row],[Month Year]],'Modelling New'!D:D,'Modelling New'!N:N)</f>
        <v>10.507</v>
      </c>
      <c r="J590" s="9" t="str">
        <f>IFERROR(Inv_SY!J591/Inv_SY!$P591-1,"")</f>
        <v/>
      </c>
      <c r="K590" s="9" t="str">
        <f>IFERROR(Inv_SY!K591/Inv_SY!$P591-1,"")</f>
        <v/>
      </c>
      <c r="L590" s="9" t="str">
        <f>IFERROR(Inv_SY!L591/Inv_SY!$P591-1,"")</f>
        <v/>
      </c>
      <c r="M590" s="9" t="str">
        <f>IFERROR(Inv_SY!M591/Inv_SY!$P591-1,"")</f>
        <v/>
      </c>
      <c r="N590" s="9" t="str">
        <f>IFERROR(Inv_SY!N591/Inv_SY!$P591-1,"")</f>
        <v/>
      </c>
      <c r="O590" s="9" t="str">
        <f>IFERROR(Inv_SY!O591/Inv_SY!$P591-1,"")</f>
        <v/>
      </c>
      <c r="P590" s="9" t="str">
        <f>IFERROR(Inv_SY!J591/Inv_SY!$Q591-1,"")</f>
        <v/>
      </c>
      <c r="Q590" s="9" t="str">
        <f>IFERROR(Inv_SY!K591/Inv_SY!$Q591-1,"")</f>
        <v/>
      </c>
      <c r="R590" s="9" t="str">
        <f>IFERROR(Inv_SY!L591/Inv_SY!$Q591-1,"")</f>
        <v/>
      </c>
      <c r="S590" s="9" t="str">
        <f>IFERROR(Inv_SY!M591/Inv_SY!$Q591-1,"")</f>
        <v/>
      </c>
      <c r="T590" s="9" t="str">
        <f>IFERROR(Inv_SY!N591/Inv_SY!$Q591-1,"")</f>
        <v/>
      </c>
      <c r="U590" s="52" t="str">
        <f>IFERROR(Inv_SY!O591/Inv_SY!$Q591-1,"")</f>
        <v/>
      </c>
    </row>
    <row r="591" spans="1:21">
      <c r="A591" s="105" t="s">
        <v>210</v>
      </c>
      <c r="B591" s="102">
        <v>4</v>
      </c>
      <c r="C591" s="66">
        <v>2023</v>
      </c>
      <c r="D591" s="102" t="s">
        <v>211</v>
      </c>
      <c r="E591" s="102" t="s">
        <v>211</v>
      </c>
      <c r="F591" s="103">
        <v>45231</v>
      </c>
      <c r="G591" s="102">
        <v>30</v>
      </c>
      <c r="H591" s="107">
        <v>45241</v>
      </c>
      <c r="I591" s="157">
        <f>_xlfn.XLOOKUP(Table5[[#This Row],[Month Year]],'Modelling New'!D:D,'Modelling New'!N:N)</f>
        <v>10.507</v>
      </c>
      <c r="J591" s="9" t="str">
        <f>IFERROR(Inv_SY!J592/Inv_SY!$P592-1,"")</f>
        <v/>
      </c>
      <c r="K591" s="9" t="str">
        <f>IFERROR(Inv_SY!K592/Inv_SY!$P592-1,"")</f>
        <v/>
      </c>
      <c r="L591" s="9" t="str">
        <f>IFERROR(Inv_SY!L592/Inv_SY!$P592-1,"")</f>
        <v/>
      </c>
      <c r="M591" s="9" t="str">
        <f>IFERROR(Inv_SY!M592/Inv_SY!$P592-1,"")</f>
        <v/>
      </c>
      <c r="N591" s="9" t="str">
        <f>IFERROR(Inv_SY!N592/Inv_SY!$P592-1,"")</f>
        <v/>
      </c>
      <c r="O591" s="9" t="str">
        <f>IFERROR(Inv_SY!O592/Inv_SY!$P592-1,"")</f>
        <v/>
      </c>
      <c r="P591" s="9" t="str">
        <f>IFERROR(Inv_SY!J592/Inv_SY!$Q592-1,"")</f>
        <v/>
      </c>
      <c r="Q591" s="9" t="str">
        <f>IFERROR(Inv_SY!K592/Inv_SY!$Q592-1,"")</f>
        <v/>
      </c>
      <c r="R591" s="9" t="str">
        <f>IFERROR(Inv_SY!L592/Inv_SY!$Q592-1,"")</f>
        <v/>
      </c>
      <c r="S591" s="9" t="str">
        <f>IFERROR(Inv_SY!M592/Inv_SY!$Q592-1,"")</f>
        <v/>
      </c>
      <c r="T591" s="9" t="str">
        <f>IFERROR(Inv_SY!N592/Inv_SY!$Q592-1,"")</f>
        <v/>
      </c>
      <c r="U591" s="52" t="str">
        <f>IFERROR(Inv_SY!O592/Inv_SY!$Q592-1,"")</f>
        <v/>
      </c>
    </row>
    <row r="592" spans="1:21">
      <c r="A592" s="105" t="s">
        <v>210</v>
      </c>
      <c r="B592" s="102">
        <v>4</v>
      </c>
      <c r="C592" s="66">
        <v>2023</v>
      </c>
      <c r="D592" s="102" t="s">
        <v>211</v>
      </c>
      <c r="E592" s="102" t="s">
        <v>211</v>
      </c>
      <c r="F592" s="103">
        <v>45231</v>
      </c>
      <c r="G592" s="102">
        <v>30</v>
      </c>
      <c r="H592" s="107">
        <v>45242</v>
      </c>
      <c r="I592" s="157">
        <f>_xlfn.XLOOKUP(Table5[[#This Row],[Month Year]],'Modelling New'!D:D,'Modelling New'!N:N)</f>
        <v>10.507</v>
      </c>
      <c r="J592" s="9" t="str">
        <f>IFERROR(Inv_SY!J593/Inv_SY!$P593-1,"")</f>
        <v/>
      </c>
      <c r="K592" s="9" t="str">
        <f>IFERROR(Inv_SY!K593/Inv_SY!$P593-1,"")</f>
        <v/>
      </c>
      <c r="L592" s="9" t="str">
        <f>IFERROR(Inv_SY!L593/Inv_SY!$P593-1,"")</f>
        <v/>
      </c>
      <c r="M592" s="9" t="str">
        <f>IFERROR(Inv_SY!M593/Inv_SY!$P593-1,"")</f>
        <v/>
      </c>
      <c r="N592" s="9" t="str">
        <f>IFERROR(Inv_SY!N593/Inv_SY!$P593-1,"")</f>
        <v/>
      </c>
      <c r="O592" s="9" t="str">
        <f>IFERROR(Inv_SY!O593/Inv_SY!$P593-1,"")</f>
        <v/>
      </c>
      <c r="P592" s="9" t="str">
        <f>IFERROR(Inv_SY!J593/Inv_SY!$Q593-1,"")</f>
        <v/>
      </c>
      <c r="Q592" s="9" t="str">
        <f>IFERROR(Inv_SY!K593/Inv_SY!$Q593-1,"")</f>
        <v/>
      </c>
      <c r="R592" s="9" t="str">
        <f>IFERROR(Inv_SY!L593/Inv_SY!$Q593-1,"")</f>
        <v/>
      </c>
      <c r="S592" s="9" t="str">
        <f>IFERROR(Inv_SY!M593/Inv_SY!$Q593-1,"")</f>
        <v/>
      </c>
      <c r="T592" s="9" t="str">
        <f>IFERROR(Inv_SY!N593/Inv_SY!$Q593-1,"")</f>
        <v/>
      </c>
      <c r="U592" s="52" t="str">
        <f>IFERROR(Inv_SY!O593/Inv_SY!$Q593-1,"")</f>
        <v/>
      </c>
    </row>
    <row r="593" spans="1:21">
      <c r="A593" s="105" t="s">
        <v>210</v>
      </c>
      <c r="B593" s="102">
        <v>4</v>
      </c>
      <c r="C593" s="66">
        <v>2023</v>
      </c>
      <c r="D593" s="102" t="s">
        <v>211</v>
      </c>
      <c r="E593" s="102" t="s">
        <v>211</v>
      </c>
      <c r="F593" s="103">
        <v>45231</v>
      </c>
      <c r="G593" s="102">
        <v>30</v>
      </c>
      <c r="H593" s="107">
        <v>45243</v>
      </c>
      <c r="I593" s="157">
        <f>_xlfn.XLOOKUP(Table5[[#This Row],[Month Year]],'Modelling New'!D:D,'Modelling New'!N:N)</f>
        <v>10.507</v>
      </c>
      <c r="J593" s="9" t="str">
        <f>IFERROR(Inv_SY!J594/Inv_SY!$P594-1,"")</f>
        <v/>
      </c>
      <c r="K593" s="9" t="str">
        <f>IFERROR(Inv_SY!K594/Inv_SY!$P594-1,"")</f>
        <v/>
      </c>
      <c r="L593" s="9" t="str">
        <f>IFERROR(Inv_SY!L594/Inv_SY!$P594-1,"")</f>
        <v/>
      </c>
      <c r="M593" s="9" t="str">
        <f>IFERROR(Inv_SY!M594/Inv_SY!$P594-1,"")</f>
        <v/>
      </c>
      <c r="N593" s="9" t="str">
        <f>IFERROR(Inv_SY!N594/Inv_SY!$P594-1,"")</f>
        <v/>
      </c>
      <c r="O593" s="9" t="str">
        <f>IFERROR(Inv_SY!O594/Inv_SY!$P594-1,"")</f>
        <v/>
      </c>
      <c r="P593" s="9" t="str">
        <f>IFERROR(Inv_SY!J594/Inv_SY!$Q594-1,"")</f>
        <v/>
      </c>
      <c r="Q593" s="9" t="str">
        <f>IFERROR(Inv_SY!K594/Inv_SY!$Q594-1,"")</f>
        <v/>
      </c>
      <c r="R593" s="9" t="str">
        <f>IFERROR(Inv_SY!L594/Inv_SY!$Q594-1,"")</f>
        <v/>
      </c>
      <c r="S593" s="9" t="str">
        <f>IFERROR(Inv_SY!M594/Inv_SY!$Q594-1,"")</f>
        <v/>
      </c>
      <c r="T593" s="9" t="str">
        <f>IFERROR(Inv_SY!N594/Inv_SY!$Q594-1,"")</f>
        <v/>
      </c>
      <c r="U593" s="52" t="str">
        <f>IFERROR(Inv_SY!O594/Inv_SY!$Q594-1,"")</f>
        <v/>
      </c>
    </row>
    <row r="594" spans="1:21">
      <c r="A594" s="105" t="s">
        <v>210</v>
      </c>
      <c r="B594" s="102">
        <v>4</v>
      </c>
      <c r="C594" s="66">
        <v>2023</v>
      </c>
      <c r="D594" s="102" t="s">
        <v>211</v>
      </c>
      <c r="E594" s="102" t="s">
        <v>211</v>
      </c>
      <c r="F594" s="103">
        <v>45231</v>
      </c>
      <c r="G594" s="102">
        <v>30</v>
      </c>
      <c r="H594" s="107">
        <v>45244</v>
      </c>
      <c r="I594" s="157">
        <f>_xlfn.XLOOKUP(Table5[[#This Row],[Month Year]],'Modelling New'!D:D,'Modelling New'!N:N)</f>
        <v>10.507</v>
      </c>
      <c r="J594" s="9" t="str">
        <f>IFERROR(Inv_SY!J595/Inv_SY!$P595-1,"")</f>
        <v/>
      </c>
      <c r="K594" s="9" t="str">
        <f>IFERROR(Inv_SY!K595/Inv_SY!$P595-1,"")</f>
        <v/>
      </c>
      <c r="L594" s="9" t="str">
        <f>IFERROR(Inv_SY!L595/Inv_SY!$P595-1,"")</f>
        <v/>
      </c>
      <c r="M594" s="9" t="str">
        <f>IFERROR(Inv_SY!M595/Inv_SY!$P595-1,"")</f>
        <v/>
      </c>
      <c r="N594" s="9" t="str">
        <f>IFERROR(Inv_SY!N595/Inv_SY!$P595-1,"")</f>
        <v/>
      </c>
      <c r="O594" s="9" t="str">
        <f>IFERROR(Inv_SY!O595/Inv_SY!$P595-1,"")</f>
        <v/>
      </c>
      <c r="P594" s="9" t="str">
        <f>IFERROR(Inv_SY!J595/Inv_SY!$Q595-1,"")</f>
        <v/>
      </c>
      <c r="Q594" s="9" t="str">
        <f>IFERROR(Inv_SY!K595/Inv_SY!$Q595-1,"")</f>
        <v/>
      </c>
      <c r="R594" s="9" t="str">
        <f>IFERROR(Inv_SY!L595/Inv_SY!$Q595-1,"")</f>
        <v/>
      </c>
      <c r="S594" s="9" t="str">
        <f>IFERROR(Inv_SY!M595/Inv_SY!$Q595-1,"")</f>
        <v/>
      </c>
      <c r="T594" s="9" t="str">
        <f>IFERROR(Inv_SY!N595/Inv_SY!$Q595-1,"")</f>
        <v/>
      </c>
      <c r="U594" s="52" t="str">
        <f>IFERROR(Inv_SY!O595/Inv_SY!$Q595-1,"")</f>
        <v/>
      </c>
    </row>
    <row r="595" spans="1:21">
      <c r="A595" s="105" t="s">
        <v>210</v>
      </c>
      <c r="B595" s="102">
        <v>4</v>
      </c>
      <c r="C595" s="66">
        <v>2023</v>
      </c>
      <c r="D595" s="102" t="s">
        <v>211</v>
      </c>
      <c r="E595" s="102" t="s">
        <v>211</v>
      </c>
      <c r="F595" s="103">
        <v>45231</v>
      </c>
      <c r="G595" s="102">
        <v>30</v>
      </c>
      <c r="H595" s="107">
        <v>45245</v>
      </c>
      <c r="I595" s="157">
        <f>_xlfn.XLOOKUP(Table5[[#This Row],[Month Year]],'Modelling New'!D:D,'Modelling New'!N:N)</f>
        <v>10.507</v>
      </c>
      <c r="J595" s="9" t="str">
        <f>IFERROR(Inv_SY!J596/Inv_SY!$P596-1,"")</f>
        <v/>
      </c>
      <c r="K595" s="9" t="str">
        <f>IFERROR(Inv_SY!K596/Inv_SY!$P596-1,"")</f>
        <v/>
      </c>
      <c r="L595" s="9" t="str">
        <f>IFERROR(Inv_SY!L596/Inv_SY!$P596-1,"")</f>
        <v/>
      </c>
      <c r="M595" s="9" t="str">
        <f>IFERROR(Inv_SY!M596/Inv_SY!$P596-1,"")</f>
        <v/>
      </c>
      <c r="N595" s="9" t="str">
        <f>IFERROR(Inv_SY!N596/Inv_SY!$P596-1,"")</f>
        <v/>
      </c>
      <c r="O595" s="9" t="str">
        <f>IFERROR(Inv_SY!O596/Inv_SY!$P596-1,"")</f>
        <v/>
      </c>
      <c r="P595" s="9" t="str">
        <f>IFERROR(Inv_SY!J596/Inv_SY!$Q596-1,"")</f>
        <v/>
      </c>
      <c r="Q595" s="9" t="str">
        <f>IFERROR(Inv_SY!K596/Inv_SY!$Q596-1,"")</f>
        <v/>
      </c>
      <c r="R595" s="9" t="str">
        <f>IFERROR(Inv_SY!L596/Inv_SY!$Q596-1,"")</f>
        <v/>
      </c>
      <c r="S595" s="9" t="str">
        <f>IFERROR(Inv_SY!M596/Inv_SY!$Q596-1,"")</f>
        <v/>
      </c>
      <c r="T595" s="9" t="str">
        <f>IFERROR(Inv_SY!N596/Inv_SY!$Q596-1,"")</f>
        <v/>
      </c>
      <c r="U595" s="52" t="str">
        <f>IFERROR(Inv_SY!O596/Inv_SY!$Q596-1,"")</f>
        <v/>
      </c>
    </row>
    <row r="596" spans="1:21">
      <c r="A596" s="105" t="s">
        <v>210</v>
      </c>
      <c r="B596" s="102">
        <v>4</v>
      </c>
      <c r="C596" s="66">
        <v>2023</v>
      </c>
      <c r="D596" s="102" t="s">
        <v>211</v>
      </c>
      <c r="E596" s="102" t="s">
        <v>211</v>
      </c>
      <c r="F596" s="103">
        <v>45231</v>
      </c>
      <c r="G596" s="102">
        <v>30</v>
      </c>
      <c r="H596" s="107">
        <v>45246</v>
      </c>
      <c r="I596" s="157">
        <f>_xlfn.XLOOKUP(Table5[[#This Row],[Month Year]],'Modelling New'!D:D,'Modelling New'!N:N)</f>
        <v>10.507</v>
      </c>
      <c r="J596" s="9" t="str">
        <f>IFERROR(Inv_SY!J597/Inv_SY!$P597-1,"")</f>
        <v/>
      </c>
      <c r="K596" s="9" t="str">
        <f>IFERROR(Inv_SY!K597/Inv_SY!$P597-1,"")</f>
        <v/>
      </c>
      <c r="L596" s="9" t="str">
        <f>IFERROR(Inv_SY!L597/Inv_SY!$P597-1,"")</f>
        <v/>
      </c>
      <c r="M596" s="9" t="str">
        <f>IFERROR(Inv_SY!M597/Inv_SY!$P597-1,"")</f>
        <v/>
      </c>
      <c r="N596" s="9" t="str">
        <f>IFERROR(Inv_SY!N597/Inv_SY!$P597-1,"")</f>
        <v/>
      </c>
      <c r="O596" s="9" t="str">
        <f>IFERROR(Inv_SY!O597/Inv_SY!$P597-1,"")</f>
        <v/>
      </c>
      <c r="P596" s="9" t="str">
        <f>IFERROR(Inv_SY!J597/Inv_SY!$Q597-1,"")</f>
        <v/>
      </c>
      <c r="Q596" s="9" t="str">
        <f>IFERROR(Inv_SY!K597/Inv_SY!$Q597-1,"")</f>
        <v/>
      </c>
      <c r="R596" s="9" t="str">
        <f>IFERROR(Inv_SY!L597/Inv_SY!$Q597-1,"")</f>
        <v/>
      </c>
      <c r="S596" s="9" t="str">
        <f>IFERROR(Inv_SY!M597/Inv_SY!$Q597-1,"")</f>
        <v/>
      </c>
      <c r="T596" s="9" t="str">
        <f>IFERROR(Inv_SY!N597/Inv_SY!$Q597-1,"")</f>
        <v/>
      </c>
      <c r="U596" s="52" t="str">
        <f>IFERROR(Inv_SY!O597/Inv_SY!$Q597-1,"")</f>
        <v/>
      </c>
    </row>
    <row r="597" spans="1:21">
      <c r="A597" s="105" t="s">
        <v>210</v>
      </c>
      <c r="B597" s="102">
        <v>4</v>
      </c>
      <c r="C597" s="66">
        <v>2023</v>
      </c>
      <c r="D597" s="102" t="s">
        <v>211</v>
      </c>
      <c r="E597" s="102" t="s">
        <v>211</v>
      </c>
      <c r="F597" s="103">
        <v>45231</v>
      </c>
      <c r="G597" s="102">
        <v>30</v>
      </c>
      <c r="H597" s="107">
        <v>45247</v>
      </c>
      <c r="I597" s="157">
        <f>_xlfn.XLOOKUP(Table5[[#This Row],[Month Year]],'Modelling New'!D:D,'Modelling New'!N:N)</f>
        <v>10.507</v>
      </c>
      <c r="J597" s="9" t="str">
        <f>IFERROR(Inv_SY!J598/Inv_SY!$P598-1,"")</f>
        <v/>
      </c>
      <c r="K597" s="9" t="str">
        <f>IFERROR(Inv_SY!K598/Inv_SY!$P598-1,"")</f>
        <v/>
      </c>
      <c r="L597" s="9" t="str">
        <f>IFERROR(Inv_SY!L598/Inv_SY!$P598-1,"")</f>
        <v/>
      </c>
      <c r="M597" s="9" t="str">
        <f>IFERROR(Inv_SY!M598/Inv_SY!$P598-1,"")</f>
        <v/>
      </c>
      <c r="N597" s="9" t="str">
        <f>IFERROR(Inv_SY!N598/Inv_SY!$P598-1,"")</f>
        <v/>
      </c>
      <c r="O597" s="9" t="str">
        <f>IFERROR(Inv_SY!O598/Inv_SY!$P598-1,"")</f>
        <v/>
      </c>
      <c r="P597" s="9" t="str">
        <f>IFERROR(Inv_SY!J598/Inv_SY!$Q598-1,"")</f>
        <v/>
      </c>
      <c r="Q597" s="9" t="str">
        <f>IFERROR(Inv_SY!K598/Inv_SY!$Q598-1,"")</f>
        <v/>
      </c>
      <c r="R597" s="9" t="str">
        <f>IFERROR(Inv_SY!L598/Inv_SY!$Q598-1,"")</f>
        <v/>
      </c>
      <c r="S597" s="9" t="str">
        <f>IFERROR(Inv_SY!M598/Inv_SY!$Q598-1,"")</f>
        <v/>
      </c>
      <c r="T597" s="9" t="str">
        <f>IFERROR(Inv_SY!N598/Inv_SY!$Q598-1,"")</f>
        <v/>
      </c>
      <c r="U597" s="52" t="str">
        <f>IFERROR(Inv_SY!O598/Inv_SY!$Q598-1,"")</f>
        <v/>
      </c>
    </row>
    <row r="598" spans="1:21">
      <c r="A598" s="105" t="s">
        <v>210</v>
      </c>
      <c r="B598" s="102">
        <v>4</v>
      </c>
      <c r="C598" s="66">
        <v>2023</v>
      </c>
      <c r="D598" s="102" t="s">
        <v>211</v>
      </c>
      <c r="E598" s="102" t="s">
        <v>211</v>
      </c>
      <c r="F598" s="103">
        <v>45231</v>
      </c>
      <c r="G598" s="102">
        <v>30</v>
      </c>
      <c r="H598" s="107">
        <v>45248</v>
      </c>
      <c r="I598" s="157">
        <f>_xlfn.XLOOKUP(Table5[[#This Row],[Month Year]],'Modelling New'!D:D,'Modelling New'!N:N)</f>
        <v>10.507</v>
      </c>
      <c r="J598" s="9" t="str">
        <f>IFERROR(Inv_SY!J599/Inv_SY!$P599-1,"")</f>
        <v/>
      </c>
      <c r="K598" s="9" t="str">
        <f>IFERROR(Inv_SY!K599/Inv_SY!$P599-1,"")</f>
        <v/>
      </c>
      <c r="L598" s="9" t="str">
        <f>IFERROR(Inv_SY!L599/Inv_SY!$P599-1,"")</f>
        <v/>
      </c>
      <c r="M598" s="9" t="str">
        <f>IFERROR(Inv_SY!M599/Inv_SY!$P599-1,"")</f>
        <v/>
      </c>
      <c r="N598" s="9" t="str">
        <f>IFERROR(Inv_SY!N599/Inv_SY!$P599-1,"")</f>
        <v/>
      </c>
      <c r="O598" s="9" t="str">
        <f>IFERROR(Inv_SY!O599/Inv_SY!$P599-1,"")</f>
        <v/>
      </c>
      <c r="P598" s="9" t="str">
        <f>IFERROR(Inv_SY!J599/Inv_SY!$Q599-1,"")</f>
        <v/>
      </c>
      <c r="Q598" s="9" t="str">
        <f>IFERROR(Inv_SY!K599/Inv_SY!$Q599-1,"")</f>
        <v/>
      </c>
      <c r="R598" s="9" t="str">
        <f>IFERROR(Inv_SY!L599/Inv_SY!$Q599-1,"")</f>
        <v/>
      </c>
      <c r="S598" s="9" t="str">
        <f>IFERROR(Inv_SY!M599/Inv_SY!$Q599-1,"")</f>
        <v/>
      </c>
      <c r="T598" s="9" t="str">
        <f>IFERROR(Inv_SY!N599/Inv_SY!$Q599-1,"")</f>
        <v/>
      </c>
      <c r="U598" s="52" t="str">
        <f>IFERROR(Inv_SY!O599/Inv_SY!$Q599-1,"")</f>
        <v/>
      </c>
    </row>
    <row r="599" spans="1:21">
      <c r="A599" s="105" t="s">
        <v>210</v>
      </c>
      <c r="B599" s="102">
        <v>4</v>
      </c>
      <c r="C599" s="66">
        <v>2023</v>
      </c>
      <c r="D599" s="102" t="s">
        <v>211</v>
      </c>
      <c r="E599" s="102" t="s">
        <v>211</v>
      </c>
      <c r="F599" s="103">
        <v>45231</v>
      </c>
      <c r="G599" s="102">
        <v>30</v>
      </c>
      <c r="H599" s="107">
        <v>45249</v>
      </c>
      <c r="I599" s="157">
        <f>_xlfn.XLOOKUP(Table5[[#This Row],[Month Year]],'Modelling New'!D:D,'Modelling New'!N:N)</f>
        <v>10.507</v>
      </c>
      <c r="J599" s="9" t="str">
        <f>IFERROR(Inv_SY!J600/Inv_SY!$P600-1,"")</f>
        <v/>
      </c>
      <c r="K599" s="9" t="str">
        <f>IFERROR(Inv_SY!K600/Inv_SY!$P600-1,"")</f>
        <v/>
      </c>
      <c r="L599" s="9" t="str">
        <f>IFERROR(Inv_SY!L600/Inv_SY!$P600-1,"")</f>
        <v/>
      </c>
      <c r="M599" s="9" t="str">
        <f>IFERROR(Inv_SY!M600/Inv_SY!$P600-1,"")</f>
        <v/>
      </c>
      <c r="N599" s="9" t="str">
        <f>IFERROR(Inv_SY!N600/Inv_SY!$P600-1,"")</f>
        <v/>
      </c>
      <c r="O599" s="9" t="str">
        <f>IFERROR(Inv_SY!O600/Inv_SY!$P600-1,"")</f>
        <v/>
      </c>
      <c r="P599" s="9" t="str">
        <f>IFERROR(Inv_SY!J600/Inv_SY!$Q600-1,"")</f>
        <v/>
      </c>
      <c r="Q599" s="9" t="str">
        <f>IFERROR(Inv_SY!K600/Inv_SY!$Q600-1,"")</f>
        <v/>
      </c>
      <c r="R599" s="9" t="str">
        <f>IFERROR(Inv_SY!L600/Inv_SY!$Q600-1,"")</f>
        <v/>
      </c>
      <c r="S599" s="9" t="str">
        <f>IFERROR(Inv_SY!M600/Inv_SY!$Q600-1,"")</f>
        <v/>
      </c>
      <c r="T599" s="9" t="str">
        <f>IFERROR(Inv_SY!N600/Inv_SY!$Q600-1,"")</f>
        <v/>
      </c>
      <c r="U599" s="52" t="str">
        <f>IFERROR(Inv_SY!O600/Inv_SY!$Q600-1,"")</f>
        <v/>
      </c>
    </row>
    <row r="600" spans="1:21">
      <c r="A600" s="105" t="s">
        <v>210</v>
      </c>
      <c r="B600" s="102">
        <v>4</v>
      </c>
      <c r="C600" s="66">
        <v>2023</v>
      </c>
      <c r="D600" s="102" t="s">
        <v>211</v>
      </c>
      <c r="E600" s="102" t="s">
        <v>211</v>
      </c>
      <c r="F600" s="103">
        <v>45231</v>
      </c>
      <c r="G600" s="102">
        <v>30</v>
      </c>
      <c r="H600" s="107">
        <v>45250</v>
      </c>
      <c r="I600" s="157">
        <f>_xlfn.XLOOKUP(Table5[[#This Row],[Month Year]],'Modelling New'!D:D,'Modelling New'!N:N)</f>
        <v>10.507</v>
      </c>
      <c r="J600" s="9" t="str">
        <f>IFERROR(Inv_SY!J601/Inv_SY!$P601-1,"")</f>
        <v/>
      </c>
      <c r="K600" s="9" t="str">
        <f>IFERROR(Inv_SY!K601/Inv_SY!$P601-1,"")</f>
        <v/>
      </c>
      <c r="L600" s="9" t="str">
        <f>IFERROR(Inv_SY!L601/Inv_SY!$P601-1,"")</f>
        <v/>
      </c>
      <c r="M600" s="9" t="str">
        <f>IFERROR(Inv_SY!M601/Inv_SY!$P601-1,"")</f>
        <v/>
      </c>
      <c r="N600" s="9" t="str">
        <f>IFERROR(Inv_SY!N601/Inv_SY!$P601-1,"")</f>
        <v/>
      </c>
      <c r="O600" s="9" t="str">
        <f>IFERROR(Inv_SY!O601/Inv_SY!$P601-1,"")</f>
        <v/>
      </c>
      <c r="P600" s="9" t="str">
        <f>IFERROR(Inv_SY!J601/Inv_SY!$Q601-1,"")</f>
        <v/>
      </c>
      <c r="Q600" s="9" t="str">
        <f>IFERROR(Inv_SY!K601/Inv_SY!$Q601-1,"")</f>
        <v/>
      </c>
      <c r="R600" s="9" t="str">
        <f>IFERROR(Inv_SY!L601/Inv_SY!$Q601-1,"")</f>
        <v/>
      </c>
      <c r="S600" s="9" t="str">
        <f>IFERROR(Inv_SY!M601/Inv_SY!$Q601-1,"")</f>
        <v/>
      </c>
      <c r="T600" s="9" t="str">
        <f>IFERROR(Inv_SY!N601/Inv_SY!$Q601-1,"")</f>
        <v/>
      </c>
      <c r="U600" s="52" t="str">
        <f>IFERROR(Inv_SY!O601/Inv_SY!$Q601-1,"")</f>
        <v/>
      </c>
    </row>
    <row r="601" spans="1:21">
      <c r="A601" s="105" t="s">
        <v>210</v>
      </c>
      <c r="B601" s="102">
        <v>4</v>
      </c>
      <c r="C601" s="66">
        <v>2023</v>
      </c>
      <c r="D601" s="102" t="s">
        <v>211</v>
      </c>
      <c r="E601" s="102" t="s">
        <v>211</v>
      </c>
      <c r="F601" s="103">
        <v>45231</v>
      </c>
      <c r="G601" s="102">
        <v>30</v>
      </c>
      <c r="H601" s="107">
        <v>45251</v>
      </c>
      <c r="I601" s="157">
        <f>_xlfn.XLOOKUP(Table5[[#This Row],[Month Year]],'Modelling New'!D:D,'Modelling New'!N:N)</f>
        <v>10.507</v>
      </c>
      <c r="J601" s="9" t="str">
        <f>IFERROR(Inv_SY!J602/Inv_SY!$P602-1,"")</f>
        <v/>
      </c>
      <c r="K601" s="9" t="str">
        <f>IFERROR(Inv_SY!K602/Inv_SY!$P602-1,"")</f>
        <v/>
      </c>
      <c r="L601" s="9" t="str">
        <f>IFERROR(Inv_SY!L602/Inv_SY!$P602-1,"")</f>
        <v/>
      </c>
      <c r="M601" s="9" t="str">
        <f>IFERROR(Inv_SY!M602/Inv_SY!$P602-1,"")</f>
        <v/>
      </c>
      <c r="N601" s="9" t="str">
        <f>IFERROR(Inv_SY!N602/Inv_SY!$P602-1,"")</f>
        <v/>
      </c>
      <c r="O601" s="9" t="str">
        <f>IFERROR(Inv_SY!O602/Inv_SY!$P602-1,"")</f>
        <v/>
      </c>
      <c r="P601" s="9" t="str">
        <f>IFERROR(Inv_SY!J602/Inv_SY!$Q602-1,"")</f>
        <v/>
      </c>
      <c r="Q601" s="9" t="str">
        <f>IFERROR(Inv_SY!K602/Inv_SY!$Q602-1,"")</f>
        <v/>
      </c>
      <c r="R601" s="9" t="str">
        <f>IFERROR(Inv_SY!L602/Inv_SY!$Q602-1,"")</f>
        <v/>
      </c>
      <c r="S601" s="9" t="str">
        <f>IFERROR(Inv_SY!M602/Inv_SY!$Q602-1,"")</f>
        <v/>
      </c>
      <c r="T601" s="9" t="str">
        <f>IFERROR(Inv_SY!N602/Inv_SY!$Q602-1,"")</f>
        <v/>
      </c>
      <c r="U601" s="52" t="str">
        <f>IFERROR(Inv_SY!O602/Inv_SY!$Q602-1,"")</f>
        <v/>
      </c>
    </row>
    <row r="602" spans="1:21">
      <c r="A602" s="105" t="s">
        <v>210</v>
      </c>
      <c r="B602" s="102">
        <v>4</v>
      </c>
      <c r="C602" s="66">
        <v>2023</v>
      </c>
      <c r="D602" s="102" t="s">
        <v>211</v>
      </c>
      <c r="E602" s="102" t="s">
        <v>211</v>
      </c>
      <c r="F602" s="103">
        <v>45231</v>
      </c>
      <c r="G602" s="102">
        <v>30</v>
      </c>
      <c r="H602" s="107">
        <v>45252</v>
      </c>
      <c r="I602" s="157">
        <f>_xlfn.XLOOKUP(Table5[[#This Row],[Month Year]],'Modelling New'!D:D,'Modelling New'!N:N)</f>
        <v>10.507</v>
      </c>
      <c r="J602" s="9" t="str">
        <f>IFERROR(Inv_SY!J603/Inv_SY!$P603-1,"")</f>
        <v/>
      </c>
      <c r="K602" s="9" t="str">
        <f>IFERROR(Inv_SY!K603/Inv_SY!$P603-1,"")</f>
        <v/>
      </c>
      <c r="L602" s="9" t="str">
        <f>IFERROR(Inv_SY!L603/Inv_SY!$P603-1,"")</f>
        <v/>
      </c>
      <c r="M602" s="9" t="str">
        <f>IFERROR(Inv_SY!M603/Inv_SY!$P603-1,"")</f>
        <v/>
      </c>
      <c r="N602" s="9" t="str">
        <f>IFERROR(Inv_SY!N603/Inv_SY!$P603-1,"")</f>
        <v/>
      </c>
      <c r="O602" s="9" t="str">
        <f>IFERROR(Inv_SY!O603/Inv_SY!$P603-1,"")</f>
        <v/>
      </c>
      <c r="P602" s="9" t="str">
        <f>IFERROR(Inv_SY!J603/Inv_SY!$Q603-1,"")</f>
        <v/>
      </c>
      <c r="Q602" s="9" t="str">
        <f>IFERROR(Inv_SY!K603/Inv_SY!$Q603-1,"")</f>
        <v/>
      </c>
      <c r="R602" s="9" t="str">
        <f>IFERROR(Inv_SY!L603/Inv_SY!$Q603-1,"")</f>
        <v/>
      </c>
      <c r="S602" s="9" t="str">
        <f>IFERROR(Inv_SY!M603/Inv_SY!$Q603-1,"")</f>
        <v/>
      </c>
      <c r="T602" s="9" t="str">
        <f>IFERROR(Inv_SY!N603/Inv_SY!$Q603-1,"")</f>
        <v/>
      </c>
      <c r="U602" s="52" t="str">
        <f>IFERROR(Inv_SY!O603/Inv_SY!$Q603-1,"")</f>
        <v/>
      </c>
    </row>
    <row r="603" spans="1:21">
      <c r="A603" s="105" t="s">
        <v>210</v>
      </c>
      <c r="B603" s="102">
        <v>4</v>
      </c>
      <c r="C603" s="66">
        <v>2023</v>
      </c>
      <c r="D603" s="102" t="s">
        <v>211</v>
      </c>
      <c r="E603" s="102" t="s">
        <v>211</v>
      </c>
      <c r="F603" s="103">
        <v>45231</v>
      </c>
      <c r="G603" s="102">
        <v>30</v>
      </c>
      <c r="H603" s="107">
        <v>45253</v>
      </c>
      <c r="I603" s="157">
        <f>_xlfn.XLOOKUP(Table5[[#This Row],[Month Year]],'Modelling New'!D:D,'Modelling New'!N:N)</f>
        <v>10.507</v>
      </c>
      <c r="J603" s="9" t="str">
        <f>IFERROR(Inv_SY!J604/Inv_SY!$P604-1,"")</f>
        <v/>
      </c>
      <c r="K603" s="9" t="str">
        <f>IFERROR(Inv_SY!K604/Inv_SY!$P604-1,"")</f>
        <v/>
      </c>
      <c r="L603" s="9" t="str">
        <f>IFERROR(Inv_SY!L604/Inv_SY!$P604-1,"")</f>
        <v/>
      </c>
      <c r="M603" s="9" t="str">
        <f>IFERROR(Inv_SY!M604/Inv_SY!$P604-1,"")</f>
        <v/>
      </c>
      <c r="N603" s="9" t="str">
        <f>IFERROR(Inv_SY!N604/Inv_SY!$P604-1,"")</f>
        <v/>
      </c>
      <c r="O603" s="9" t="str">
        <f>IFERROR(Inv_SY!O604/Inv_SY!$P604-1,"")</f>
        <v/>
      </c>
      <c r="P603" s="9" t="str">
        <f>IFERROR(Inv_SY!J604/Inv_SY!$Q604-1,"")</f>
        <v/>
      </c>
      <c r="Q603" s="9" t="str">
        <f>IFERROR(Inv_SY!K604/Inv_SY!$Q604-1,"")</f>
        <v/>
      </c>
      <c r="R603" s="9" t="str">
        <f>IFERROR(Inv_SY!L604/Inv_SY!$Q604-1,"")</f>
        <v/>
      </c>
      <c r="S603" s="9" t="str">
        <f>IFERROR(Inv_SY!M604/Inv_SY!$Q604-1,"")</f>
        <v/>
      </c>
      <c r="T603" s="9" t="str">
        <f>IFERROR(Inv_SY!N604/Inv_SY!$Q604-1,"")</f>
        <v/>
      </c>
      <c r="U603" s="52" t="str">
        <f>IFERROR(Inv_SY!O604/Inv_SY!$Q604-1,"")</f>
        <v/>
      </c>
    </row>
    <row r="604" spans="1:21">
      <c r="A604" s="105" t="s">
        <v>210</v>
      </c>
      <c r="B604" s="102">
        <v>4</v>
      </c>
      <c r="C604" s="66">
        <v>2023</v>
      </c>
      <c r="D604" s="102" t="s">
        <v>211</v>
      </c>
      <c r="E604" s="102" t="s">
        <v>211</v>
      </c>
      <c r="F604" s="103">
        <v>45231</v>
      </c>
      <c r="G604" s="102">
        <v>30</v>
      </c>
      <c r="H604" s="107">
        <v>45254</v>
      </c>
      <c r="I604" s="157">
        <f>_xlfn.XLOOKUP(Table5[[#This Row],[Month Year]],'Modelling New'!D:D,'Modelling New'!N:N)</f>
        <v>10.507</v>
      </c>
      <c r="J604" s="9" t="str">
        <f>IFERROR(Inv_SY!J605/Inv_SY!$P605-1,"")</f>
        <v/>
      </c>
      <c r="K604" s="9" t="str">
        <f>IFERROR(Inv_SY!K605/Inv_SY!$P605-1,"")</f>
        <v/>
      </c>
      <c r="L604" s="9" t="str">
        <f>IFERROR(Inv_SY!L605/Inv_SY!$P605-1,"")</f>
        <v/>
      </c>
      <c r="M604" s="9" t="str">
        <f>IFERROR(Inv_SY!M605/Inv_SY!$P605-1,"")</f>
        <v/>
      </c>
      <c r="N604" s="9" t="str">
        <f>IFERROR(Inv_SY!N605/Inv_SY!$P605-1,"")</f>
        <v/>
      </c>
      <c r="O604" s="9" t="str">
        <f>IFERROR(Inv_SY!O605/Inv_SY!$P605-1,"")</f>
        <v/>
      </c>
      <c r="P604" s="9" t="str">
        <f>IFERROR(Inv_SY!J605/Inv_SY!$Q605-1,"")</f>
        <v/>
      </c>
      <c r="Q604" s="9" t="str">
        <f>IFERROR(Inv_SY!K605/Inv_SY!$Q605-1,"")</f>
        <v/>
      </c>
      <c r="R604" s="9" t="str">
        <f>IFERROR(Inv_SY!L605/Inv_SY!$Q605-1,"")</f>
        <v/>
      </c>
      <c r="S604" s="9" t="str">
        <f>IFERROR(Inv_SY!M605/Inv_SY!$Q605-1,"")</f>
        <v/>
      </c>
      <c r="T604" s="9" t="str">
        <f>IFERROR(Inv_SY!N605/Inv_SY!$Q605-1,"")</f>
        <v/>
      </c>
      <c r="U604" s="52" t="str">
        <f>IFERROR(Inv_SY!O605/Inv_SY!$Q605-1,"")</f>
        <v/>
      </c>
    </row>
    <row r="605" spans="1:21">
      <c r="A605" s="105" t="s">
        <v>210</v>
      </c>
      <c r="B605" s="102">
        <v>4</v>
      </c>
      <c r="C605" s="66">
        <v>2023</v>
      </c>
      <c r="D605" s="102" t="s">
        <v>211</v>
      </c>
      <c r="E605" s="102" t="s">
        <v>211</v>
      </c>
      <c r="F605" s="103">
        <v>45231</v>
      </c>
      <c r="G605" s="102">
        <v>30</v>
      </c>
      <c r="H605" s="107">
        <v>45255</v>
      </c>
      <c r="I605" s="157">
        <f>_xlfn.XLOOKUP(Table5[[#This Row],[Month Year]],'Modelling New'!D:D,'Modelling New'!N:N)</f>
        <v>10.507</v>
      </c>
      <c r="J605" s="9" t="str">
        <f>IFERROR(Inv_SY!J606/Inv_SY!$P606-1,"")</f>
        <v/>
      </c>
      <c r="K605" s="9" t="str">
        <f>IFERROR(Inv_SY!K606/Inv_SY!$P606-1,"")</f>
        <v/>
      </c>
      <c r="L605" s="9" t="str">
        <f>IFERROR(Inv_SY!L606/Inv_SY!$P606-1,"")</f>
        <v/>
      </c>
      <c r="M605" s="9" t="str">
        <f>IFERROR(Inv_SY!M606/Inv_SY!$P606-1,"")</f>
        <v/>
      </c>
      <c r="N605" s="9" t="str">
        <f>IFERROR(Inv_SY!N606/Inv_SY!$P606-1,"")</f>
        <v/>
      </c>
      <c r="O605" s="9" t="str">
        <f>IFERROR(Inv_SY!O606/Inv_SY!$P606-1,"")</f>
        <v/>
      </c>
      <c r="P605" s="9" t="str">
        <f>IFERROR(Inv_SY!J606/Inv_SY!$Q606-1,"")</f>
        <v/>
      </c>
      <c r="Q605" s="9" t="str">
        <f>IFERROR(Inv_SY!K606/Inv_SY!$Q606-1,"")</f>
        <v/>
      </c>
      <c r="R605" s="9" t="str">
        <f>IFERROR(Inv_SY!L606/Inv_SY!$Q606-1,"")</f>
        <v/>
      </c>
      <c r="S605" s="9" t="str">
        <f>IFERROR(Inv_SY!M606/Inv_SY!$Q606-1,"")</f>
        <v/>
      </c>
      <c r="T605" s="9" t="str">
        <f>IFERROR(Inv_SY!N606/Inv_SY!$Q606-1,"")</f>
        <v/>
      </c>
      <c r="U605" s="52" t="str">
        <f>IFERROR(Inv_SY!O606/Inv_SY!$Q606-1,"")</f>
        <v/>
      </c>
    </row>
    <row r="606" spans="1:21">
      <c r="A606" s="105" t="s">
        <v>210</v>
      </c>
      <c r="B606" s="102">
        <v>4</v>
      </c>
      <c r="C606" s="66">
        <v>2023</v>
      </c>
      <c r="D606" s="102" t="s">
        <v>211</v>
      </c>
      <c r="E606" s="102" t="s">
        <v>211</v>
      </c>
      <c r="F606" s="103">
        <v>45231</v>
      </c>
      <c r="G606" s="102">
        <v>30</v>
      </c>
      <c r="H606" s="104">
        <v>45256</v>
      </c>
      <c r="I606" s="157">
        <f>_xlfn.XLOOKUP(Table5[[#This Row],[Month Year]],'Modelling New'!D:D,'Modelling New'!N:N)</f>
        <v>10.507</v>
      </c>
      <c r="J606" s="9" t="str">
        <f>IFERROR(Inv_SY!J607/Inv_SY!$P607-1,"")</f>
        <v/>
      </c>
      <c r="K606" s="9" t="str">
        <f>IFERROR(Inv_SY!K607/Inv_SY!$P607-1,"")</f>
        <v/>
      </c>
      <c r="L606" s="9" t="str">
        <f>IFERROR(Inv_SY!L607/Inv_SY!$P607-1,"")</f>
        <v/>
      </c>
      <c r="M606" s="9" t="str">
        <f>IFERROR(Inv_SY!M607/Inv_SY!$P607-1,"")</f>
        <v/>
      </c>
      <c r="N606" s="9" t="str">
        <f>IFERROR(Inv_SY!N607/Inv_SY!$P607-1,"")</f>
        <v/>
      </c>
      <c r="O606" s="9" t="str">
        <f>IFERROR(Inv_SY!O607/Inv_SY!$P607-1,"")</f>
        <v/>
      </c>
      <c r="P606" s="9" t="str">
        <f>IFERROR(Inv_SY!J607/Inv_SY!$Q607-1,"")</f>
        <v/>
      </c>
      <c r="Q606" s="9" t="str">
        <f>IFERROR(Inv_SY!K607/Inv_SY!$Q607-1,"")</f>
        <v/>
      </c>
      <c r="R606" s="9" t="str">
        <f>IFERROR(Inv_SY!L607/Inv_SY!$Q607-1,"")</f>
        <v/>
      </c>
      <c r="S606" s="9" t="str">
        <f>IFERROR(Inv_SY!M607/Inv_SY!$Q607-1,"")</f>
        <v/>
      </c>
      <c r="T606" s="9" t="str">
        <f>IFERROR(Inv_SY!N607/Inv_SY!$Q607-1,"")</f>
        <v/>
      </c>
      <c r="U606" s="52" t="str">
        <f>IFERROR(Inv_SY!O607/Inv_SY!$Q607-1,"")</f>
        <v/>
      </c>
    </row>
    <row r="607" spans="1:21">
      <c r="A607" s="105" t="s">
        <v>210</v>
      </c>
      <c r="B607" s="102">
        <v>4</v>
      </c>
      <c r="C607" s="66">
        <v>2023</v>
      </c>
      <c r="D607" s="102" t="s">
        <v>211</v>
      </c>
      <c r="E607" s="102" t="s">
        <v>211</v>
      </c>
      <c r="F607" s="103">
        <v>45231</v>
      </c>
      <c r="G607" s="102">
        <v>30</v>
      </c>
      <c r="H607" s="104">
        <v>45257</v>
      </c>
      <c r="I607" s="157">
        <f>_xlfn.XLOOKUP(Table5[[#This Row],[Month Year]],'Modelling New'!D:D,'Modelling New'!N:N)</f>
        <v>10.507</v>
      </c>
      <c r="J607" s="9" t="str">
        <f>IFERROR(Inv_SY!J608/Inv_SY!$P608-1,"")</f>
        <v/>
      </c>
      <c r="K607" s="9" t="str">
        <f>IFERROR(Inv_SY!K608/Inv_SY!$P608-1,"")</f>
        <v/>
      </c>
      <c r="L607" s="9" t="str">
        <f>IFERROR(Inv_SY!L608/Inv_SY!$P608-1,"")</f>
        <v/>
      </c>
      <c r="M607" s="9" t="str">
        <f>IFERROR(Inv_SY!M608/Inv_SY!$P608-1,"")</f>
        <v/>
      </c>
      <c r="N607" s="9" t="str">
        <f>IFERROR(Inv_SY!N608/Inv_SY!$P608-1,"")</f>
        <v/>
      </c>
      <c r="O607" s="9" t="str">
        <f>IFERROR(Inv_SY!O608/Inv_SY!$P608-1,"")</f>
        <v/>
      </c>
      <c r="P607" s="9" t="str">
        <f>IFERROR(Inv_SY!J608/Inv_SY!$Q608-1,"")</f>
        <v/>
      </c>
      <c r="Q607" s="9" t="str">
        <f>IFERROR(Inv_SY!K608/Inv_SY!$Q608-1,"")</f>
        <v/>
      </c>
      <c r="R607" s="9" t="str">
        <f>IFERROR(Inv_SY!L608/Inv_SY!$Q608-1,"")</f>
        <v/>
      </c>
      <c r="S607" s="9" t="str">
        <f>IFERROR(Inv_SY!M608/Inv_SY!$Q608-1,"")</f>
        <v/>
      </c>
      <c r="T607" s="9" t="str">
        <f>IFERROR(Inv_SY!N608/Inv_SY!$Q608-1,"")</f>
        <v/>
      </c>
      <c r="U607" s="52" t="str">
        <f>IFERROR(Inv_SY!O608/Inv_SY!$Q608-1,"")</f>
        <v/>
      </c>
    </row>
    <row r="608" spans="1:21">
      <c r="A608" s="105" t="s">
        <v>210</v>
      </c>
      <c r="B608" s="102">
        <v>4</v>
      </c>
      <c r="C608" s="66">
        <v>2023</v>
      </c>
      <c r="D608" s="102" t="s">
        <v>211</v>
      </c>
      <c r="E608" s="102" t="s">
        <v>211</v>
      </c>
      <c r="F608" s="103">
        <v>45231</v>
      </c>
      <c r="G608" s="102">
        <v>30</v>
      </c>
      <c r="H608" s="104">
        <v>45258</v>
      </c>
      <c r="I608" s="157">
        <f>_xlfn.XLOOKUP(Table5[[#This Row],[Month Year]],'Modelling New'!D:D,'Modelling New'!N:N)</f>
        <v>10.507</v>
      </c>
      <c r="J608" s="9" t="str">
        <f>IFERROR(Inv_SY!J609/Inv_SY!$P609-1,"")</f>
        <v/>
      </c>
      <c r="K608" s="9" t="str">
        <f>IFERROR(Inv_SY!K609/Inv_SY!$P609-1,"")</f>
        <v/>
      </c>
      <c r="L608" s="9" t="str">
        <f>IFERROR(Inv_SY!L609/Inv_SY!$P609-1,"")</f>
        <v/>
      </c>
      <c r="M608" s="9" t="str">
        <f>IFERROR(Inv_SY!M609/Inv_SY!$P609-1,"")</f>
        <v/>
      </c>
      <c r="N608" s="9" t="str">
        <f>IFERROR(Inv_SY!N609/Inv_SY!$P609-1,"")</f>
        <v/>
      </c>
      <c r="O608" s="9" t="str">
        <f>IFERROR(Inv_SY!O609/Inv_SY!$P609-1,"")</f>
        <v/>
      </c>
      <c r="P608" s="9" t="str">
        <f>IFERROR(Inv_SY!J609/Inv_SY!$Q609-1,"")</f>
        <v/>
      </c>
      <c r="Q608" s="9" t="str">
        <f>IFERROR(Inv_SY!K609/Inv_SY!$Q609-1,"")</f>
        <v/>
      </c>
      <c r="R608" s="9" t="str">
        <f>IFERROR(Inv_SY!L609/Inv_SY!$Q609-1,"")</f>
        <v/>
      </c>
      <c r="S608" s="9" t="str">
        <f>IFERROR(Inv_SY!M609/Inv_SY!$Q609-1,"")</f>
        <v/>
      </c>
      <c r="T608" s="9" t="str">
        <f>IFERROR(Inv_SY!N609/Inv_SY!$Q609-1,"")</f>
        <v/>
      </c>
      <c r="U608" s="52" t="str">
        <f>IFERROR(Inv_SY!O609/Inv_SY!$Q609-1,"")</f>
        <v/>
      </c>
    </row>
    <row r="609" spans="1:21">
      <c r="A609" s="105" t="s">
        <v>210</v>
      </c>
      <c r="B609" s="102">
        <v>4</v>
      </c>
      <c r="C609" s="66">
        <v>2023</v>
      </c>
      <c r="D609" s="102" t="s">
        <v>211</v>
      </c>
      <c r="E609" s="102" t="s">
        <v>211</v>
      </c>
      <c r="F609" s="103">
        <v>45231</v>
      </c>
      <c r="G609" s="102">
        <v>30</v>
      </c>
      <c r="H609" s="104">
        <v>45259</v>
      </c>
      <c r="I609" s="157">
        <f>_xlfn.XLOOKUP(Table5[[#This Row],[Month Year]],'Modelling New'!D:D,'Modelling New'!N:N)</f>
        <v>10.507</v>
      </c>
      <c r="J609" s="9" t="str">
        <f>IFERROR(Inv_SY!J610/Inv_SY!$P610-1,"")</f>
        <v/>
      </c>
      <c r="K609" s="9" t="str">
        <f>IFERROR(Inv_SY!K610/Inv_SY!$P610-1,"")</f>
        <v/>
      </c>
      <c r="L609" s="9" t="str">
        <f>IFERROR(Inv_SY!L610/Inv_SY!$P610-1,"")</f>
        <v/>
      </c>
      <c r="M609" s="9" t="str">
        <f>IFERROR(Inv_SY!M610/Inv_SY!$P610-1,"")</f>
        <v/>
      </c>
      <c r="N609" s="9" t="str">
        <f>IFERROR(Inv_SY!N610/Inv_SY!$P610-1,"")</f>
        <v/>
      </c>
      <c r="O609" s="9" t="str">
        <f>IFERROR(Inv_SY!O610/Inv_SY!$P610-1,"")</f>
        <v/>
      </c>
      <c r="P609" s="9" t="str">
        <f>IFERROR(Inv_SY!J610/Inv_SY!$Q610-1,"")</f>
        <v/>
      </c>
      <c r="Q609" s="9" t="str">
        <f>IFERROR(Inv_SY!K610/Inv_SY!$Q610-1,"")</f>
        <v/>
      </c>
      <c r="R609" s="9" t="str">
        <f>IFERROR(Inv_SY!L610/Inv_SY!$Q610-1,"")</f>
        <v/>
      </c>
      <c r="S609" s="9" t="str">
        <f>IFERROR(Inv_SY!M610/Inv_SY!$Q610-1,"")</f>
        <v/>
      </c>
      <c r="T609" s="9" t="str">
        <f>IFERROR(Inv_SY!N610/Inv_SY!$Q610-1,"")</f>
        <v/>
      </c>
      <c r="U609" s="52" t="str">
        <f>IFERROR(Inv_SY!O610/Inv_SY!$Q610-1,"")</f>
        <v/>
      </c>
    </row>
    <row r="610" spans="1:21">
      <c r="A610" s="105" t="s">
        <v>210</v>
      </c>
      <c r="B610" s="102">
        <v>4</v>
      </c>
      <c r="C610" s="66">
        <v>2023</v>
      </c>
      <c r="D610" s="102" t="s">
        <v>211</v>
      </c>
      <c r="E610" s="102" t="s">
        <v>211</v>
      </c>
      <c r="F610" s="103">
        <v>45231</v>
      </c>
      <c r="G610" s="102">
        <v>30</v>
      </c>
      <c r="H610" s="104">
        <v>45260</v>
      </c>
      <c r="I610" s="157">
        <f>_xlfn.XLOOKUP(Table5[[#This Row],[Month Year]],'Modelling New'!D:D,'Modelling New'!N:N)</f>
        <v>10.507</v>
      </c>
      <c r="J610" s="9" t="str">
        <f>IFERROR(Inv_SY!J611/Inv_SY!$P611-1,"")</f>
        <v/>
      </c>
      <c r="K610" s="9" t="str">
        <f>IFERROR(Inv_SY!K611/Inv_SY!$P611-1,"")</f>
        <v/>
      </c>
      <c r="L610" s="9" t="str">
        <f>IFERROR(Inv_SY!L611/Inv_SY!$P611-1,"")</f>
        <v/>
      </c>
      <c r="M610" s="9" t="str">
        <f>IFERROR(Inv_SY!M611/Inv_SY!$P611-1,"")</f>
        <v/>
      </c>
      <c r="N610" s="9" t="str">
        <f>IFERROR(Inv_SY!N611/Inv_SY!$P611-1,"")</f>
        <v/>
      </c>
      <c r="O610" s="9" t="str">
        <f>IFERROR(Inv_SY!O611/Inv_SY!$P611-1,"")</f>
        <v/>
      </c>
      <c r="P610" s="9" t="str">
        <f>IFERROR(Inv_SY!J611/Inv_SY!$Q611-1,"")</f>
        <v/>
      </c>
      <c r="Q610" s="9" t="str">
        <f>IFERROR(Inv_SY!K611/Inv_SY!$Q611-1,"")</f>
        <v/>
      </c>
      <c r="R610" s="9" t="str">
        <f>IFERROR(Inv_SY!L611/Inv_SY!$Q611-1,"")</f>
        <v/>
      </c>
      <c r="S610" s="9" t="str">
        <f>IFERROR(Inv_SY!M611/Inv_SY!$Q611-1,"")</f>
        <v/>
      </c>
      <c r="T610" s="9" t="str">
        <f>IFERROR(Inv_SY!N611/Inv_SY!$Q611-1,"")</f>
        <v/>
      </c>
      <c r="U610" s="52" t="str">
        <f>IFERROR(Inv_SY!O611/Inv_SY!$Q611-1,"")</f>
        <v/>
      </c>
    </row>
    <row r="611" spans="1:21">
      <c r="A611" s="105" t="s">
        <v>210</v>
      </c>
      <c r="B611" s="102">
        <v>4</v>
      </c>
      <c r="C611" s="66">
        <v>2023</v>
      </c>
      <c r="D611" s="102" t="s">
        <v>211</v>
      </c>
      <c r="E611" s="102" t="s">
        <v>211</v>
      </c>
      <c r="F611" s="103">
        <v>45261</v>
      </c>
      <c r="G611" s="102">
        <v>31</v>
      </c>
      <c r="H611" s="104">
        <v>45261</v>
      </c>
      <c r="I611" s="157">
        <f>_xlfn.XLOOKUP(Table5[[#This Row],[Month Year]],'Modelling New'!D:D,'Modelling New'!N:N)</f>
        <v>10.507</v>
      </c>
      <c r="J611" s="9" t="str">
        <f>IFERROR(Inv_SY!J612/Inv_SY!$P612-1,"")</f>
        <v/>
      </c>
      <c r="K611" s="9" t="str">
        <f>IFERROR(Inv_SY!K612/Inv_SY!$P612-1,"")</f>
        <v/>
      </c>
      <c r="L611" s="9" t="str">
        <f>IFERROR(Inv_SY!L612/Inv_SY!$P612-1,"")</f>
        <v/>
      </c>
      <c r="M611" s="9" t="str">
        <f>IFERROR(Inv_SY!M612/Inv_SY!$P612-1,"")</f>
        <v/>
      </c>
      <c r="N611" s="9" t="str">
        <f>IFERROR(Inv_SY!N612/Inv_SY!$P612-1,"")</f>
        <v/>
      </c>
      <c r="O611" s="9" t="str">
        <f>IFERROR(Inv_SY!O612/Inv_SY!$P612-1,"")</f>
        <v/>
      </c>
      <c r="P611" s="9" t="str">
        <f>IFERROR(Inv_SY!J612/Inv_SY!$Q612-1,"")</f>
        <v/>
      </c>
      <c r="Q611" s="9" t="str">
        <f>IFERROR(Inv_SY!K612/Inv_SY!$Q612-1,"")</f>
        <v/>
      </c>
      <c r="R611" s="9" t="str">
        <f>IFERROR(Inv_SY!L612/Inv_SY!$Q612-1,"")</f>
        <v/>
      </c>
      <c r="S611" s="9" t="str">
        <f>IFERROR(Inv_SY!M612/Inv_SY!$Q612-1,"")</f>
        <v/>
      </c>
      <c r="T611" s="9" t="str">
        <f>IFERROR(Inv_SY!N612/Inv_SY!$Q612-1,"")</f>
        <v/>
      </c>
      <c r="U611" s="52" t="str">
        <f>IFERROR(Inv_SY!O612/Inv_SY!$Q612-1,"")</f>
        <v/>
      </c>
    </row>
    <row r="612" spans="1:21">
      <c r="A612" s="105" t="s">
        <v>210</v>
      </c>
      <c r="B612" s="102">
        <v>4</v>
      </c>
      <c r="C612" s="66">
        <v>2023</v>
      </c>
      <c r="D612" s="102" t="s">
        <v>211</v>
      </c>
      <c r="E612" s="102" t="s">
        <v>211</v>
      </c>
      <c r="F612" s="103">
        <v>45261</v>
      </c>
      <c r="G612" s="102">
        <v>31</v>
      </c>
      <c r="H612" s="104">
        <v>45262</v>
      </c>
      <c r="I612" s="157">
        <f>_xlfn.XLOOKUP(Table5[[#This Row],[Month Year]],'Modelling New'!D:D,'Modelling New'!N:N)</f>
        <v>10.507</v>
      </c>
      <c r="J612" s="9" t="str">
        <f>IFERROR(Inv_SY!J613/Inv_SY!$P613-1,"")</f>
        <v/>
      </c>
      <c r="K612" s="9" t="str">
        <f>IFERROR(Inv_SY!K613/Inv_SY!$P613-1,"")</f>
        <v/>
      </c>
      <c r="L612" s="9" t="str">
        <f>IFERROR(Inv_SY!L613/Inv_SY!$P613-1,"")</f>
        <v/>
      </c>
      <c r="M612" s="9" t="str">
        <f>IFERROR(Inv_SY!M613/Inv_SY!$P613-1,"")</f>
        <v/>
      </c>
      <c r="N612" s="9" t="str">
        <f>IFERROR(Inv_SY!N613/Inv_SY!$P613-1,"")</f>
        <v/>
      </c>
      <c r="O612" s="9" t="str">
        <f>IFERROR(Inv_SY!O613/Inv_SY!$P613-1,"")</f>
        <v/>
      </c>
      <c r="P612" s="9" t="str">
        <f>IFERROR(Inv_SY!J613/Inv_SY!$Q613-1,"")</f>
        <v/>
      </c>
      <c r="Q612" s="9" t="str">
        <f>IFERROR(Inv_SY!K613/Inv_SY!$Q613-1,"")</f>
        <v/>
      </c>
      <c r="R612" s="9" t="str">
        <f>IFERROR(Inv_SY!L613/Inv_SY!$Q613-1,"")</f>
        <v/>
      </c>
      <c r="S612" s="9" t="str">
        <f>IFERROR(Inv_SY!M613/Inv_SY!$Q613-1,"")</f>
        <v/>
      </c>
      <c r="T612" s="9" t="str">
        <f>IFERROR(Inv_SY!N613/Inv_SY!$Q613-1,"")</f>
        <v/>
      </c>
      <c r="U612" s="52" t="str">
        <f>IFERROR(Inv_SY!O613/Inv_SY!$Q613-1,"")</f>
        <v/>
      </c>
    </row>
    <row r="613" spans="1:21">
      <c r="A613" s="105" t="s">
        <v>210</v>
      </c>
      <c r="B613" s="102">
        <v>4</v>
      </c>
      <c r="C613" s="66">
        <v>2023</v>
      </c>
      <c r="D613" s="102" t="s">
        <v>211</v>
      </c>
      <c r="E613" s="102" t="s">
        <v>211</v>
      </c>
      <c r="F613" s="103">
        <v>45261</v>
      </c>
      <c r="G613" s="102">
        <v>31</v>
      </c>
      <c r="H613" s="104">
        <v>45263</v>
      </c>
      <c r="I613" s="157">
        <f>_xlfn.XLOOKUP(Table5[[#This Row],[Month Year]],'Modelling New'!D:D,'Modelling New'!N:N)</f>
        <v>10.507</v>
      </c>
      <c r="J613" s="9" t="str">
        <f>IFERROR(Inv_SY!J614/Inv_SY!$P614-1,"")</f>
        <v/>
      </c>
      <c r="K613" s="9" t="str">
        <f>IFERROR(Inv_SY!K614/Inv_SY!$P614-1,"")</f>
        <v/>
      </c>
      <c r="L613" s="9" t="str">
        <f>IFERROR(Inv_SY!L614/Inv_SY!$P614-1,"")</f>
        <v/>
      </c>
      <c r="M613" s="9" t="str">
        <f>IFERROR(Inv_SY!M614/Inv_SY!$P614-1,"")</f>
        <v/>
      </c>
      <c r="N613" s="9" t="str">
        <f>IFERROR(Inv_SY!N614/Inv_SY!$P614-1,"")</f>
        <v/>
      </c>
      <c r="O613" s="9" t="str">
        <f>IFERROR(Inv_SY!O614/Inv_SY!$P614-1,"")</f>
        <v/>
      </c>
      <c r="P613" s="9" t="str">
        <f>IFERROR(Inv_SY!J614/Inv_SY!$Q614-1,"")</f>
        <v/>
      </c>
      <c r="Q613" s="9" t="str">
        <f>IFERROR(Inv_SY!K614/Inv_SY!$Q614-1,"")</f>
        <v/>
      </c>
      <c r="R613" s="9" t="str">
        <f>IFERROR(Inv_SY!L614/Inv_SY!$Q614-1,"")</f>
        <v/>
      </c>
      <c r="S613" s="9" t="str">
        <f>IFERROR(Inv_SY!M614/Inv_SY!$Q614-1,"")</f>
        <v/>
      </c>
      <c r="T613" s="9" t="str">
        <f>IFERROR(Inv_SY!N614/Inv_SY!$Q614-1,"")</f>
        <v/>
      </c>
      <c r="U613" s="52" t="str">
        <f>IFERROR(Inv_SY!O614/Inv_SY!$Q614-1,"")</f>
        <v/>
      </c>
    </row>
    <row r="614" spans="1:21">
      <c r="A614" s="105" t="s">
        <v>210</v>
      </c>
      <c r="B614" s="102">
        <v>4</v>
      </c>
      <c r="C614" s="66">
        <v>2023</v>
      </c>
      <c r="D614" s="102" t="s">
        <v>211</v>
      </c>
      <c r="E614" s="102" t="s">
        <v>211</v>
      </c>
      <c r="F614" s="103">
        <v>45261</v>
      </c>
      <c r="G614" s="102">
        <v>31</v>
      </c>
      <c r="H614" s="104">
        <v>45264</v>
      </c>
      <c r="I614" s="157">
        <f>_xlfn.XLOOKUP(Table5[[#This Row],[Month Year]],'Modelling New'!D:D,'Modelling New'!N:N)</f>
        <v>10.507</v>
      </c>
      <c r="J614" s="9" t="str">
        <f>IFERROR(Inv_SY!J615/Inv_SY!$P615-1,"")</f>
        <v/>
      </c>
      <c r="K614" s="9" t="str">
        <f>IFERROR(Inv_SY!K615/Inv_SY!$P615-1,"")</f>
        <v/>
      </c>
      <c r="L614" s="9" t="str">
        <f>IFERROR(Inv_SY!L615/Inv_SY!$P615-1,"")</f>
        <v/>
      </c>
      <c r="M614" s="9" t="str">
        <f>IFERROR(Inv_SY!M615/Inv_SY!$P615-1,"")</f>
        <v/>
      </c>
      <c r="N614" s="9" t="str">
        <f>IFERROR(Inv_SY!N615/Inv_SY!$P615-1,"")</f>
        <v/>
      </c>
      <c r="O614" s="9" t="str">
        <f>IFERROR(Inv_SY!O615/Inv_SY!$P615-1,"")</f>
        <v/>
      </c>
      <c r="P614" s="9" t="str">
        <f>IFERROR(Inv_SY!J615/Inv_SY!$Q615-1,"")</f>
        <v/>
      </c>
      <c r="Q614" s="9" t="str">
        <f>IFERROR(Inv_SY!K615/Inv_SY!$Q615-1,"")</f>
        <v/>
      </c>
      <c r="R614" s="9" t="str">
        <f>IFERROR(Inv_SY!L615/Inv_SY!$Q615-1,"")</f>
        <v/>
      </c>
      <c r="S614" s="9" t="str">
        <f>IFERROR(Inv_SY!M615/Inv_SY!$Q615-1,"")</f>
        <v/>
      </c>
      <c r="T614" s="9" t="str">
        <f>IFERROR(Inv_SY!N615/Inv_SY!$Q615-1,"")</f>
        <v/>
      </c>
      <c r="U614" s="52" t="str">
        <f>IFERROR(Inv_SY!O615/Inv_SY!$Q615-1,"")</f>
        <v/>
      </c>
    </row>
    <row r="615" spans="1:21">
      <c r="A615" s="105" t="s">
        <v>210</v>
      </c>
      <c r="B615" s="102">
        <v>4</v>
      </c>
      <c r="C615" s="66">
        <v>2023</v>
      </c>
      <c r="D615" s="102" t="s">
        <v>211</v>
      </c>
      <c r="E615" s="102" t="s">
        <v>211</v>
      </c>
      <c r="F615" s="103">
        <v>45261</v>
      </c>
      <c r="G615" s="102">
        <v>31</v>
      </c>
      <c r="H615" s="104">
        <v>45265</v>
      </c>
      <c r="I615" s="157">
        <f>_xlfn.XLOOKUP(Table5[[#This Row],[Month Year]],'Modelling New'!D:D,'Modelling New'!N:N)</f>
        <v>10.507</v>
      </c>
      <c r="J615" s="9" t="str">
        <f>IFERROR(Inv_SY!J616/Inv_SY!$P616-1,"")</f>
        <v/>
      </c>
      <c r="K615" s="9" t="str">
        <f>IFERROR(Inv_SY!K616/Inv_SY!$P616-1,"")</f>
        <v/>
      </c>
      <c r="L615" s="9" t="str">
        <f>IFERROR(Inv_SY!L616/Inv_SY!$P616-1,"")</f>
        <v/>
      </c>
      <c r="M615" s="9" t="str">
        <f>IFERROR(Inv_SY!M616/Inv_SY!$P616-1,"")</f>
        <v/>
      </c>
      <c r="N615" s="9" t="str">
        <f>IFERROR(Inv_SY!N616/Inv_SY!$P616-1,"")</f>
        <v/>
      </c>
      <c r="O615" s="9" t="str">
        <f>IFERROR(Inv_SY!O616/Inv_SY!$P616-1,"")</f>
        <v/>
      </c>
      <c r="P615" s="9" t="str">
        <f>IFERROR(Inv_SY!J616/Inv_SY!$Q616-1,"")</f>
        <v/>
      </c>
      <c r="Q615" s="9" t="str">
        <f>IFERROR(Inv_SY!K616/Inv_SY!$Q616-1,"")</f>
        <v/>
      </c>
      <c r="R615" s="9" t="str">
        <f>IFERROR(Inv_SY!L616/Inv_SY!$Q616-1,"")</f>
        <v/>
      </c>
      <c r="S615" s="9" t="str">
        <f>IFERROR(Inv_SY!M616/Inv_SY!$Q616-1,"")</f>
        <v/>
      </c>
      <c r="T615" s="9" t="str">
        <f>IFERROR(Inv_SY!N616/Inv_SY!$Q616-1,"")</f>
        <v/>
      </c>
      <c r="U615" s="52" t="str">
        <f>IFERROR(Inv_SY!O616/Inv_SY!$Q616-1,"")</f>
        <v/>
      </c>
    </row>
    <row r="616" spans="1:21">
      <c r="A616" s="105" t="s">
        <v>210</v>
      </c>
      <c r="B616" s="102">
        <v>4</v>
      </c>
      <c r="C616" s="66">
        <v>2023</v>
      </c>
      <c r="D616" s="102" t="s">
        <v>211</v>
      </c>
      <c r="E616" s="102" t="s">
        <v>211</v>
      </c>
      <c r="F616" s="103">
        <v>45261</v>
      </c>
      <c r="G616" s="102">
        <v>31</v>
      </c>
      <c r="H616" s="104">
        <v>45266</v>
      </c>
      <c r="I616" s="157">
        <f>_xlfn.XLOOKUP(Table5[[#This Row],[Month Year]],'Modelling New'!D:D,'Modelling New'!N:N)</f>
        <v>10.507</v>
      </c>
      <c r="J616" s="9" t="str">
        <f>IFERROR(Inv_SY!J617/Inv_SY!$P617-1,"")</f>
        <v/>
      </c>
      <c r="K616" s="9" t="str">
        <f>IFERROR(Inv_SY!K617/Inv_SY!$P617-1,"")</f>
        <v/>
      </c>
      <c r="L616" s="9" t="str">
        <f>IFERROR(Inv_SY!L617/Inv_SY!$P617-1,"")</f>
        <v/>
      </c>
      <c r="M616" s="9" t="str">
        <f>IFERROR(Inv_SY!M617/Inv_SY!$P617-1,"")</f>
        <v/>
      </c>
      <c r="N616" s="9" t="str">
        <f>IFERROR(Inv_SY!N617/Inv_SY!$P617-1,"")</f>
        <v/>
      </c>
      <c r="O616" s="9" t="str">
        <f>IFERROR(Inv_SY!O617/Inv_SY!$P617-1,"")</f>
        <v/>
      </c>
      <c r="P616" s="9" t="str">
        <f>IFERROR(Inv_SY!J617/Inv_SY!$Q617-1,"")</f>
        <v/>
      </c>
      <c r="Q616" s="9" t="str">
        <f>IFERROR(Inv_SY!K617/Inv_SY!$Q617-1,"")</f>
        <v/>
      </c>
      <c r="R616" s="9" t="str">
        <f>IFERROR(Inv_SY!L617/Inv_SY!$Q617-1,"")</f>
        <v/>
      </c>
      <c r="S616" s="9" t="str">
        <f>IFERROR(Inv_SY!M617/Inv_SY!$Q617-1,"")</f>
        <v/>
      </c>
      <c r="T616" s="9" t="str">
        <f>IFERROR(Inv_SY!N617/Inv_SY!$Q617-1,"")</f>
        <v/>
      </c>
      <c r="U616" s="52" t="str">
        <f>IFERROR(Inv_SY!O617/Inv_SY!$Q617-1,"")</f>
        <v/>
      </c>
    </row>
    <row r="617" spans="1:21">
      <c r="A617" s="105" t="s">
        <v>210</v>
      </c>
      <c r="B617" s="102">
        <v>4</v>
      </c>
      <c r="C617" s="66">
        <v>2023</v>
      </c>
      <c r="D617" s="102" t="s">
        <v>211</v>
      </c>
      <c r="E617" s="102" t="s">
        <v>211</v>
      </c>
      <c r="F617" s="103">
        <v>45261</v>
      </c>
      <c r="G617" s="102">
        <v>31</v>
      </c>
      <c r="H617" s="104">
        <v>45267</v>
      </c>
      <c r="I617" s="157">
        <f>_xlfn.XLOOKUP(Table5[[#This Row],[Month Year]],'Modelling New'!D:D,'Modelling New'!N:N)</f>
        <v>10.507</v>
      </c>
      <c r="J617" s="9" t="str">
        <f>IFERROR(Inv_SY!J618/Inv_SY!$P618-1,"")</f>
        <v/>
      </c>
      <c r="K617" s="9" t="str">
        <f>IFERROR(Inv_SY!K618/Inv_SY!$P618-1,"")</f>
        <v/>
      </c>
      <c r="L617" s="9" t="str">
        <f>IFERROR(Inv_SY!L618/Inv_SY!$P618-1,"")</f>
        <v/>
      </c>
      <c r="M617" s="9" t="str">
        <f>IFERROR(Inv_SY!M618/Inv_SY!$P618-1,"")</f>
        <v/>
      </c>
      <c r="N617" s="9" t="str">
        <f>IFERROR(Inv_SY!N618/Inv_SY!$P618-1,"")</f>
        <v/>
      </c>
      <c r="O617" s="9" t="str">
        <f>IFERROR(Inv_SY!O618/Inv_SY!$P618-1,"")</f>
        <v/>
      </c>
      <c r="P617" s="9" t="str">
        <f>IFERROR(Inv_SY!J618/Inv_SY!$Q618-1,"")</f>
        <v/>
      </c>
      <c r="Q617" s="9" t="str">
        <f>IFERROR(Inv_SY!K618/Inv_SY!$Q618-1,"")</f>
        <v/>
      </c>
      <c r="R617" s="9" t="str">
        <f>IFERROR(Inv_SY!L618/Inv_SY!$Q618-1,"")</f>
        <v/>
      </c>
      <c r="S617" s="9" t="str">
        <f>IFERROR(Inv_SY!M618/Inv_SY!$Q618-1,"")</f>
        <v/>
      </c>
      <c r="T617" s="9" t="str">
        <f>IFERROR(Inv_SY!N618/Inv_SY!$Q618-1,"")</f>
        <v/>
      </c>
      <c r="U617" s="52" t="str">
        <f>IFERROR(Inv_SY!O618/Inv_SY!$Q618-1,"")</f>
        <v/>
      </c>
    </row>
    <row r="618" spans="1:21">
      <c r="A618" s="105" t="s">
        <v>210</v>
      </c>
      <c r="B618" s="102">
        <v>4</v>
      </c>
      <c r="C618" s="66">
        <v>2023</v>
      </c>
      <c r="D618" s="102" t="s">
        <v>211</v>
      </c>
      <c r="E618" s="102" t="s">
        <v>211</v>
      </c>
      <c r="F618" s="103">
        <v>45261</v>
      </c>
      <c r="G618" s="102">
        <v>31</v>
      </c>
      <c r="H618" s="104">
        <v>45268</v>
      </c>
      <c r="I618" s="157">
        <f>_xlfn.XLOOKUP(Table5[[#This Row],[Month Year]],'Modelling New'!D:D,'Modelling New'!N:N)</f>
        <v>10.507</v>
      </c>
      <c r="J618" s="9" t="str">
        <f>IFERROR(Inv_SY!J619/Inv_SY!$P619-1,"")</f>
        <v/>
      </c>
      <c r="K618" s="9" t="str">
        <f>IFERROR(Inv_SY!K619/Inv_SY!$P619-1,"")</f>
        <v/>
      </c>
      <c r="L618" s="9" t="str">
        <f>IFERROR(Inv_SY!L619/Inv_SY!$P619-1,"")</f>
        <v/>
      </c>
      <c r="M618" s="9" t="str">
        <f>IFERROR(Inv_SY!M619/Inv_SY!$P619-1,"")</f>
        <v/>
      </c>
      <c r="N618" s="9" t="str">
        <f>IFERROR(Inv_SY!N619/Inv_SY!$P619-1,"")</f>
        <v/>
      </c>
      <c r="O618" s="9" t="str">
        <f>IFERROR(Inv_SY!O619/Inv_SY!$P619-1,"")</f>
        <v/>
      </c>
      <c r="P618" s="9" t="str">
        <f>IFERROR(Inv_SY!J619/Inv_SY!$Q619-1,"")</f>
        <v/>
      </c>
      <c r="Q618" s="9" t="str">
        <f>IFERROR(Inv_SY!K619/Inv_SY!$Q619-1,"")</f>
        <v/>
      </c>
      <c r="R618" s="9" t="str">
        <f>IFERROR(Inv_SY!L619/Inv_SY!$Q619-1,"")</f>
        <v/>
      </c>
      <c r="S618" s="9" t="str">
        <f>IFERROR(Inv_SY!M619/Inv_SY!$Q619-1,"")</f>
        <v/>
      </c>
      <c r="T618" s="9" t="str">
        <f>IFERROR(Inv_SY!N619/Inv_SY!$Q619-1,"")</f>
        <v/>
      </c>
      <c r="U618" s="52" t="str">
        <f>IFERROR(Inv_SY!O619/Inv_SY!$Q619-1,"")</f>
        <v/>
      </c>
    </row>
    <row r="619" spans="1:21">
      <c r="A619" s="105" t="s">
        <v>210</v>
      </c>
      <c r="B619" s="102">
        <v>4</v>
      </c>
      <c r="C619" s="66">
        <v>2023</v>
      </c>
      <c r="D619" s="102" t="s">
        <v>211</v>
      </c>
      <c r="E619" s="102" t="s">
        <v>211</v>
      </c>
      <c r="F619" s="103">
        <v>45261</v>
      </c>
      <c r="G619" s="102">
        <v>31</v>
      </c>
      <c r="H619" s="104">
        <v>45269</v>
      </c>
      <c r="I619" s="157">
        <f>_xlfn.XLOOKUP(Table5[[#This Row],[Month Year]],'Modelling New'!D:D,'Modelling New'!N:N)</f>
        <v>10.507</v>
      </c>
      <c r="J619" s="9" t="str">
        <f>IFERROR(Inv_SY!J620/Inv_SY!$P620-1,"")</f>
        <v/>
      </c>
      <c r="K619" s="9" t="str">
        <f>IFERROR(Inv_SY!K620/Inv_SY!$P620-1,"")</f>
        <v/>
      </c>
      <c r="L619" s="9" t="str">
        <f>IFERROR(Inv_SY!L620/Inv_SY!$P620-1,"")</f>
        <v/>
      </c>
      <c r="M619" s="9" t="str">
        <f>IFERROR(Inv_SY!M620/Inv_SY!$P620-1,"")</f>
        <v/>
      </c>
      <c r="N619" s="9" t="str">
        <f>IFERROR(Inv_SY!N620/Inv_SY!$P620-1,"")</f>
        <v/>
      </c>
      <c r="O619" s="9" t="str">
        <f>IFERROR(Inv_SY!O620/Inv_SY!$P620-1,"")</f>
        <v/>
      </c>
      <c r="P619" s="9" t="str">
        <f>IFERROR(Inv_SY!J620/Inv_SY!$Q620-1,"")</f>
        <v/>
      </c>
      <c r="Q619" s="9" t="str">
        <f>IFERROR(Inv_SY!K620/Inv_SY!$Q620-1,"")</f>
        <v/>
      </c>
      <c r="R619" s="9" t="str">
        <f>IFERROR(Inv_SY!L620/Inv_SY!$Q620-1,"")</f>
        <v/>
      </c>
      <c r="S619" s="9" t="str">
        <f>IFERROR(Inv_SY!M620/Inv_SY!$Q620-1,"")</f>
        <v/>
      </c>
      <c r="T619" s="9" t="str">
        <f>IFERROR(Inv_SY!N620/Inv_SY!$Q620-1,"")</f>
        <v/>
      </c>
      <c r="U619" s="52" t="str">
        <f>IFERROR(Inv_SY!O620/Inv_SY!$Q620-1,"")</f>
        <v/>
      </c>
    </row>
    <row r="620" spans="1:21">
      <c r="A620" s="105" t="s">
        <v>210</v>
      </c>
      <c r="B620" s="102">
        <v>4</v>
      </c>
      <c r="C620" s="66">
        <v>2023</v>
      </c>
      <c r="D620" s="102" t="s">
        <v>211</v>
      </c>
      <c r="E620" s="102" t="s">
        <v>211</v>
      </c>
      <c r="F620" s="103">
        <v>45261</v>
      </c>
      <c r="G620" s="102">
        <v>31</v>
      </c>
      <c r="H620" s="104">
        <v>45270</v>
      </c>
      <c r="I620" s="157">
        <f>_xlfn.XLOOKUP(Table5[[#This Row],[Month Year]],'Modelling New'!D:D,'Modelling New'!N:N)</f>
        <v>10.507</v>
      </c>
      <c r="J620" s="9" t="str">
        <f>IFERROR(Inv_SY!J621/Inv_SY!$P621-1,"")</f>
        <v/>
      </c>
      <c r="K620" s="9" t="str">
        <f>IFERROR(Inv_SY!K621/Inv_SY!$P621-1,"")</f>
        <v/>
      </c>
      <c r="L620" s="9" t="str">
        <f>IFERROR(Inv_SY!L621/Inv_SY!$P621-1,"")</f>
        <v/>
      </c>
      <c r="M620" s="9" t="str">
        <f>IFERROR(Inv_SY!M621/Inv_SY!$P621-1,"")</f>
        <v/>
      </c>
      <c r="N620" s="9" t="str">
        <f>IFERROR(Inv_SY!N621/Inv_SY!$P621-1,"")</f>
        <v/>
      </c>
      <c r="O620" s="9" t="str">
        <f>IFERROR(Inv_SY!O621/Inv_SY!$P621-1,"")</f>
        <v/>
      </c>
      <c r="P620" s="9" t="str">
        <f>IFERROR(Inv_SY!J621/Inv_SY!$Q621-1,"")</f>
        <v/>
      </c>
      <c r="Q620" s="9" t="str">
        <f>IFERROR(Inv_SY!K621/Inv_SY!$Q621-1,"")</f>
        <v/>
      </c>
      <c r="R620" s="9" t="str">
        <f>IFERROR(Inv_SY!L621/Inv_SY!$Q621-1,"")</f>
        <v/>
      </c>
      <c r="S620" s="9" t="str">
        <f>IFERROR(Inv_SY!M621/Inv_SY!$Q621-1,"")</f>
        <v/>
      </c>
      <c r="T620" s="9" t="str">
        <f>IFERROR(Inv_SY!N621/Inv_SY!$Q621-1,"")</f>
        <v/>
      </c>
      <c r="U620" s="52" t="str">
        <f>IFERROR(Inv_SY!O621/Inv_SY!$Q621-1,"")</f>
        <v/>
      </c>
    </row>
    <row r="621" spans="1:21">
      <c r="A621" s="105" t="s">
        <v>210</v>
      </c>
      <c r="B621" s="102">
        <v>4</v>
      </c>
      <c r="C621" s="66">
        <v>2023</v>
      </c>
      <c r="D621" s="102" t="s">
        <v>211</v>
      </c>
      <c r="E621" s="102" t="s">
        <v>211</v>
      </c>
      <c r="F621" s="103">
        <v>45261</v>
      </c>
      <c r="G621" s="102">
        <v>31</v>
      </c>
      <c r="H621" s="104">
        <v>45271</v>
      </c>
      <c r="I621" s="157">
        <f>_xlfn.XLOOKUP(Table5[[#This Row],[Month Year]],'Modelling New'!D:D,'Modelling New'!N:N)</f>
        <v>10.507</v>
      </c>
      <c r="J621" s="9" t="str">
        <f>IFERROR(Inv_SY!J622/Inv_SY!$P622-1,"")</f>
        <v/>
      </c>
      <c r="K621" s="9" t="str">
        <f>IFERROR(Inv_SY!K622/Inv_SY!$P622-1,"")</f>
        <v/>
      </c>
      <c r="L621" s="9" t="str">
        <f>IFERROR(Inv_SY!L622/Inv_SY!$P622-1,"")</f>
        <v/>
      </c>
      <c r="M621" s="9" t="str">
        <f>IFERROR(Inv_SY!M622/Inv_SY!$P622-1,"")</f>
        <v/>
      </c>
      <c r="N621" s="9" t="str">
        <f>IFERROR(Inv_SY!N622/Inv_SY!$P622-1,"")</f>
        <v/>
      </c>
      <c r="O621" s="9" t="str">
        <f>IFERROR(Inv_SY!O622/Inv_SY!$P622-1,"")</f>
        <v/>
      </c>
      <c r="P621" s="9" t="str">
        <f>IFERROR(Inv_SY!J622/Inv_SY!$Q622-1,"")</f>
        <v/>
      </c>
      <c r="Q621" s="9" t="str">
        <f>IFERROR(Inv_SY!K622/Inv_SY!$Q622-1,"")</f>
        <v/>
      </c>
      <c r="R621" s="9" t="str">
        <f>IFERROR(Inv_SY!L622/Inv_SY!$Q622-1,"")</f>
        <v/>
      </c>
      <c r="S621" s="9" t="str">
        <f>IFERROR(Inv_SY!M622/Inv_SY!$Q622-1,"")</f>
        <v/>
      </c>
      <c r="T621" s="9" t="str">
        <f>IFERROR(Inv_SY!N622/Inv_SY!$Q622-1,"")</f>
        <v/>
      </c>
      <c r="U621" s="52" t="str">
        <f>IFERROR(Inv_SY!O622/Inv_SY!$Q622-1,"")</f>
        <v/>
      </c>
    </row>
    <row r="622" spans="1:21">
      <c r="A622" s="105" t="s">
        <v>210</v>
      </c>
      <c r="B622" s="102">
        <v>4</v>
      </c>
      <c r="C622" s="66">
        <v>2023</v>
      </c>
      <c r="D622" s="102" t="s">
        <v>211</v>
      </c>
      <c r="E622" s="102" t="s">
        <v>211</v>
      </c>
      <c r="F622" s="103">
        <v>45261</v>
      </c>
      <c r="G622" s="102">
        <v>31</v>
      </c>
      <c r="H622" s="104">
        <v>45272</v>
      </c>
      <c r="I622" s="157">
        <f>_xlfn.XLOOKUP(Table5[[#This Row],[Month Year]],'Modelling New'!D:D,'Modelling New'!N:N)</f>
        <v>10.507</v>
      </c>
      <c r="J622" s="9" t="str">
        <f>IFERROR(Inv_SY!J623/Inv_SY!$P623-1,"")</f>
        <v/>
      </c>
      <c r="K622" s="9" t="str">
        <f>IFERROR(Inv_SY!K623/Inv_SY!$P623-1,"")</f>
        <v/>
      </c>
      <c r="L622" s="9" t="str">
        <f>IFERROR(Inv_SY!L623/Inv_SY!$P623-1,"")</f>
        <v/>
      </c>
      <c r="M622" s="9" t="str">
        <f>IFERROR(Inv_SY!M623/Inv_SY!$P623-1,"")</f>
        <v/>
      </c>
      <c r="N622" s="9" t="str">
        <f>IFERROR(Inv_SY!N623/Inv_SY!$P623-1,"")</f>
        <v/>
      </c>
      <c r="O622" s="9" t="str">
        <f>IFERROR(Inv_SY!O623/Inv_SY!$P623-1,"")</f>
        <v/>
      </c>
      <c r="P622" s="9" t="str">
        <f>IFERROR(Inv_SY!J623/Inv_SY!$Q623-1,"")</f>
        <v/>
      </c>
      <c r="Q622" s="9" t="str">
        <f>IFERROR(Inv_SY!K623/Inv_SY!$Q623-1,"")</f>
        <v/>
      </c>
      <c r="R622" s="9" t="str">
        <f>IFERROR(Inv_SY!L623/Inv_SY!$Q623-1,"")</f>
        <v/>
      </c>
      <c r="S622" s="9" t="str">
        <f>IFERROR(Inv_SY!M623/Inv_SY!$Q623-1,"")</f>
        <v/>
      </c>
      <c r="T622" s="9" t="str">
        <f>IFERROR(Inv_SY!N623/Inv_SY!$Q623-1,"")</f>
        <v/>
      </c>
      <c r="U622" s="52" t="str">
        <f>IFERROR(Inv_SY!O623/Inv_SY!$Q623-1,"")</f>
        <v/>
      </c>
    </row>
    <row r="623" spans="1:21">
      <c r="A623" s="105" t="s">
        <v>210</v>
      </c>
      <c r="B623" s="102">
        <v>4</v>
      </c>
      <c r="C623" s="66">
        <v>2023</v>
      </c>
      <c r="D623" s="102" t="s">
        <v>211</v>
      </c>
      <c r="E623" s="102" t="s">
        <v>211</v>
      </c>
      <c r="F623" s="103">
        <v>45261</v>
      </c>
      <c r="G623" s="102">
        <v>31</v>
      </c>
      <c r="H623" s="104">
        <v>45273</v>
      </c>
      <c r="I623" s="157">
        <f>_xlfn.XLOOKUP(Table5[[#This Row],[Month Year]],'Modelling New'!D:D,'Modelling New'!N:N)</f>
        <v>10.507</v>
      </c>
      <c r="J623" s="9" t="str">
        <f>IFERROR(Inv_SY!J624/Inv_SY!$P624-1,"")</f>
        <v/>
      </c>
      <c r="K623" s="9" t="str">
        <f>IFERROR(Inv_SY!K624/Inv_SY!$P624-1,"")</f>
        <v/>
      </c>
      <c r="L623" s="9" t="str">
        <f>IFERROR(Inv_SY!L624/Inv_SY!$P624-1,"")</f>
        <v/>
      </c>
      <c r="M623" s="9" t="str">
        <f>IFERROR(Inv_SY!M624/Inv_SY!$P624-1,"")</f>
        <v/>
      </c>
      <c r="N623" s="9" t="str">
        <f>IFERROR(Inv_SY!N624/Inv_SY!$P624-1,"")</f>
        <v/>
      </c>
      <c r="O623" s="9" t="str">
        <f>IFERROR(Inv_SY!O624/Inv_SY!$P624-1,"")</f>
        <v/>
      </c>
      <c r="P623" s="9" t="str">
        <f>IFERROR(Inv_SY!J624/Inv_SY!$Q624-1,"")</f>
        <v/>
      </c>
      <c r="Q623" s="9" t="str">
        <f>IFERROR(Inv_SY!K624/Inv_SY!$Q624-1,"")</f>
        <v/>
      </c>
      <c r="R623" s="9" t="str">
        <f>IFERROR(Inv_SY!L624/Inv_SY!$Q624-1,"")</f>
        <v/>
      </c>
      <c r="S623" s="9" t="str">
        <f>IFERROR(Inv_SY!M624/Inv_SY!$Q624-1,"")</f>
        <v/>
      </c>
      <c r="T623" s="9" t="str">
        <f>IFERROR(Inv_SY!N624/Inv_SY!$Q624-1,"")</f>
        <v/>
      </c>
      <c r="U623" s="52" t="str">
        <f>IFERROR(Inv_SY!O624/Inv_SY!$Q624-1,"")</f>
        <v/>
      </c>
    </row>
    <row r="624" spans="1:21">
      <c r="A624" s="105" t="s">
        <v>210</v>
      </c>
      <c r="B624" s="102">
        <v>4</v>
      </c>
      <c r="C624" s="66">
        <v>2023</v>
      </c>
      <c r="D624" s="102" t="s">
        <v>211</v>
      </c>
      <c r="E624" s="102" t="s">
        <v>211</v>
      </c>
      <c r="F624" s="103">
        <v>45261</v>
      </c>
      <c r="G624" s="102">
        <v>31</v>
      </c>
      <c r="H624" s="104">
        <v>45274</v>
      </c>
      <c r="I624" s="157">
        <f>_xlfn.XLOOKUP(Table5[[#This Row],[Month Year]],'Modelling New'!D:D,'Modelling New'!N:N)</f>
        <v>10.507</v>
      </c>
      <c r="J624" s="9" t="str">
        <f>IFERROR(Inv_SY!J625/Inv_SY!$P625-1,"")</f>
        <v/>
      </c>
      <c r="K624" s="9" t="str">
        <f>IFERROR(Inv_SY!K625/Inv_SY!$P625-1,"")</f>
        <v/>
      </c>
      <c r="L624" s="9" t="str">
        <f>IFERROR(Inv_SY!L625/Inv_SY!$P625-1,"")</f>
        <v/>
      </c>
      <c r="M624" s="9" t="str">
        <f>IFERROR(Inv_SY!M625/Inv_SY!$P625-1,"")</f>
        <v/>
      </c>
      <c r="N624" s="9" t="str">
        <f>IFERROR(Inv_SY!N625/Inv_SY!$P625-1,"")</f>
        <v/>
      </c>
      <c r="O624" s="9" t="str">
        <f>IFERROR(Inv_SY!O625/Inv_SY!$P625-1,"")</f>
        <v/>
      </c>
      <c r="P624" s="9" t="str">
        <f>IFERROR(Inv_SY!J625/Inv_SY!$Q625-1,"")</f>
        <v/>
      </c>
      <c r="Q624" s="9" t="str">
        <f>IFERROR(Inv_SY!K625/Inv_SY!$Q625-1,"")</f>
        <v/>
      </c>
      <c r="R624" s="9" t="str">
        <f>IFERROR(Inv_SY!L625/Inv_SY!$Q625-1,"")</f>
        <v/>
      </c>
      <c r="S624" s="9" t="str">
        <f>IFERROR(Inv_SY!M625/Inv_SY!$Q625-1,"")</f>
        <v/>
      </c>
      <c r="T624" s="9" t="str">
        <f>IFERROR(Inv_SY!N625/Inv_SY!$Q625-1,"")</f>
        <v/>
      </c>
      <c r="U624" s="52" t="str">
        <f>IFERROR(Inv_SY!O625/Inv_SY!$Q625-1,"")</f>
        <v/>
      </c>
    </row>
    <row r="625" spans="1:21">
      <c r="A625" s="105" t="s">
        <v>210</v>
      </c>
      <c r="B625" s="102">
        <v>4</v>
      </c>
      <c r="C625" s="66">
        <v>2023</v>
      </c>
      <c r="D625" s="102" t="s">
        <v>211</v>
      </c>
      <c r="E625" s="102" t="s">
        <v>211</v>
      </c>
      <c r="F625" s="103">
        <v>45261</v>
      </c>
      <c r="G625" s="102">
        <v>31</v>
      </c>
      <c r="H625" s="104">
        <v>45275</v>
      </c>
      <c r="I625" s="157">
        <f>_xlfn.XLOOKUP(Table5[[#This Row],[Month Year]],'Modelling New'!D:D,'Modelling New'!N:N)</f>
        <v>10.507</v>
      </c>
      <c r="J625" s="9" t="str">
        <f>IFERROR(Inv_SY!J626/Inv_SY!$P626-1,"")</f>
        <v/>
      </c>
      <c r="K625" s="9" t="str">
        <f>IFERROR(Inv_SY!K626/Inv_SY!$P626-1,"")</f>
        <v/>
      </c>
      <c r="L625" s="9" t="str">
        <f>IFERROR(Inv_SY!L626/Inv_SY!$P626-1,"")</f>
        <v/>
      </c>
      <c r="M625" s="9" t="str">
        <f>IFERROR(Inv_SY!M626/Inv_SY!$P626-1,"")</f>
        <v/>
      </c>
      <c r="N625" s="9" t="str">
        <f>IFERROR(Inv_SY!N626/Inv_SY!$P626-1,"")</f>
        <v/>
      </c>
      <c r="O625" s="9" t="str">
        <f>IFERROR(Inv_SY!O626/Inv_SY!$P626-1,"")</f>
        <v/>
      </c>
      <c r="P625" s="9" t="str">
        <f>IFERROR(Inv_SY!J626/Inv_SY!$Q626-1,"")</f>
        <v/>
      </c>
      <c r="Q625" s="9" t="str">
        <f>IFERROR(Inv_SY!K626/Inv_SY!$Q626-1,"")</f>
        <v/>
      </c>
      <c r="R625" s="9" t="str">
        <f>IFERROR(Inv_SY!L626/Inv_SY!$Q626-1,"")</f>
        <v/>
      </c>
      <c r="S625" s="9" t="str">
        <f>IFERROR(Inv_SY!M626/Inv_SY!$Q626-1,"")</f>
        <v/>
      </c>
      <c r="T625" s="9" t="str">
        <f>IFERROR(Inv_SY!N626/Inv_SY!$Q626-1,"")</f>
        <v/>
      </c>
      <c r="U625" s="52" t="str">
        <f>IFERROR(Inv_SY!O626/Inv_SY!$Q626-1,"")</f>
        <v/>
      </c>
    </row>
    <row r="626" spans="1:21">
      <c r="A626" s="105" t="s">
        <v>210</v>
      </c>
      <c r="B626" s="102">
        <v>4</v>
      </c>
      <c r="C626" s="66">
        <v>2023</v>
      </c>
      <c r="D626" s="102" t="s">
        <v>211</v>
      </c>
      <c r="E626" s="102" t="s">
        <v>211</v>
      </c>
      <c r="F626" s="103">
        <v>45261</v>
      </c>
      <c r="G626" s="102">
        <v>31</v>
      </c>
      <c r="H626" s="104">
        <v>45276</v>
      </c>
      <c r="I626" s="157">
        <f>_xlfn.XLOOKUP(Table5[[#This Row],[Month Year]],'Modelling New'!D:D,'Modelling New'!N:N)</f>
        <v>10.507</v>
      </c>
      <c r="J626" s="9" t="str">
        <f>IFERROR(Inv_SY!J627/Inv_SY!$P627-1,"")</f>
        <v/>
      </c>
      <c r="K626" s="9" t="str">
        <f>IFERROR(Inv_SY!K627/Inv_SY!$P627-1,"")</f>
        <v/>
      </c>
      <c r="L626" s="9" t="str">
        <f>IFERROR(Inv_SY!L627/Inv_SY!$P627-1,"")</f>
        <v/>
      </c>
      <c r="M626" s="9" t="str">
        <f>IFERROR(Inv_SY!M627/Inv_SY!$P627-1,"")</f>
        <v/>
      </c>
      <c r="N626" s="9" t="str">
        <f>IFERROR(Inv_SY!N627/Inv_SY!$P627-1,"")</f>
        <v/>
      </c>
      <c r="O626" s="9" t="str">
        <f>IFERROR(Inv_SY!O627/Inv_SY!$P627-1,"")</f>
        <v/>
      </c>
      <c r="P626" s="9" t="str">
        <f>IFERROR(Inv_SY!J627/Inv_SY!$Q627-1,"")</f>
        <v/>
      </c>
      <c r="Q626" s="9" t="str">
        <f>IFERROR(Inv_SY!K627/Inv_SY!$Q627-1,"")</f>
        <v/>
      </c>
      <c r="R626" s="9" t="str">
        <f>IFERROR(Inv_SY!L627/Inv_SY!$Q627-1,"")</f>
        <v/>
      </c>
      <c r="S626" s="9" t="str">
        <f>IFERROR(Inv_SY!M627/Inv_SY!$Q627-1,"")</f>
        <v/>
      </c>
      <c r="T626" s="9" t="str">
        <f>IFERROR(Inv_SY!N627/Inv_SY!$Q627-1,"")</f>
        <v/>
      </c>
      <c r="U626" s="52" t="str">
        <f>IFERROR(Inv_SY!O627/Inv_SY!$Q627-1,"")</f>
        <v/>
      </c>
    </row>
    <row r="627" spans="1:21">
      <c r="A627" s="105" t="s">
        <v>210</v>
      </c>
      <c r="B627" s="102">
        <v>4</v>
      </c>
      <c r="C627" s="66">
        <v>2023</v>
      </c>
      <c r="D627" s="102" t="s">
        <v>211</v>
      </c>
      <c r="E627" s="102" t="s">
        <v>211</v>
      </c>
      <c r="F627" s="103">
        <v>45261</v>
      </c>
      <c r="G627" s="102">
        <v>31</v>
      </c>
      <c r="H627" s="104">
        <v>45277</v>
      </c>
      <c r="I627" s="157">
        <f>_xlfn.XLOOKUP(Table5[[#This Row],[Month Year]],'Modelling New'!D:D,'Modelling New'!N:N)</f>
        <v>10.507</v>
      </c>
      <c r="J627" s="9" t="str">
        <f>IFERROR(Inv_SY!J628/Inv_SY!$P628-1,"")</f>
        <v/>
      </c>
      <c r="K627" s="9" t="str">
        <f>IFERROR(Inv_SY!K628/Inv_SY!$P628-1,"")</f>
        <v/>
      </c>
      <c r="L627" s="9" t="str">
        <f>IFERROR(Inv_SY!L628/Inv_SY!$P628-1,"")</f>
        <v/>
      </c>
      <c r="M627" s="9" t="str">
        <f>IFERROR(Inv_SY!M628/Inv_SY!$P628-1,"")</f>
        <v/>
      </c>
      <c r="N627" s="9" t="str">
        <f>IFERROR(Inv_SY!N628/Inv_SY!$P628-1,"")</f>
        <v/>
      </c>
      <c r="O627" s="9" t="str">
        <f>IFERROR(Inv_SY!O628/Inv_SY!$P628-1,"")</f>
        <v/>
      </c>
      <c r="P627" s="9" t="str">
        <f>IFERROR(Inv_SY!J628/Inv_SY!$Q628-1,"")</f>
        <v/>
      </c>
      <c r="Q627" s="9" t="str">
        <f>IFERROR(Inv_SY!K628/Inv_SY!$Q628-1,"")</f>
        <v/>
      </c>
      <c r="R627" s="9" t="str">
        <f>IFERROR(Inv_SY!L628/Inv_SY!$Q628-1,"")</f>
        <v/>
      </c>
      <c r="S627" s="9" t="str">
        <f>IFERROR(Inv_SY!M628/Inv_SY!$Q628-1,"")</f>
        <v/>
      </c>
      <c r="T627" s="9" t="str">
        <f>IFERROR(Inv_SY!N628/Inv_SY!$Q628-1,"")</f>
        <v/>
      </c>
      <c r="U627" s="52" t="str">
        <f>IFERROR(Inv_SY!O628/Inv_SY!$Q628-1,"")</f>
        <v/>
      </c>
    </row>
    <row r="628" spans="1:21">
      <c r="A628" s="105" t="s">
        <v>210</v>
      </c>
      <c r="B628" s="102">
        <v>4</v>
      </c>
      <c r="C628" s="66">
        <v>2023</v>
      </c>
      <c r="D628" s="102" t="s">
        <v>211</v>
      </c>
      <c r="E628" s="102" t="s">
        <v>211</v>
      </c>
      <c r="F628" s="103">
        <v>45261</v>
      </c>
      <c r="G628" s="102">
        <v>31</v>
      </c>
      <c r="H628" s="104">
        <v>45278</v>
      </c>
      <c r="I628" s="157">
        <f>_xlfn.XLOOKUP(Table5[[#This Row],[Month Year]],'Modelling New'!D:D,'Modelling New'!N:N)</f>
        <v>10.507</v>
      </c>
      <c r="J628" s="9" t="str">
        <f>IFERROR(Inv_SY!J629/Inv_SY!$P629-1,"")</f>
        <v/>
      </c>
      <c r="K628" s="9" t="str">
        <f>IFERROR(Inv_SY!K629/Inv_SY!$P629-1,"")</f>
        <v/>
      </c>
      <c r="L628" s="9" t="str">
        <f>IFERROR(Inv_SY!L629/Inv_SY!$P629-1,"")</f>
        <v/>
      </c>
      <c r="M628" s="9" t="str">
        <f>IFERROR(Inv_SY!M629/Inv_SY!$P629-1,"")</f>
        <v/>
      </c>
      <c r="N628" s="9" t="str">
        <f>IFERROR(Inv_SY!N629/Inv_SY!$P629-1,"")</f>
        <v/>
      </c>
      <c r="O628" s="9" t="str">
        <f>IFERROR(Inv_SY!O629/Inv_SY!$P629-1,"")</f>
        <v/>
      </c>
      <c r="P628" s="9" t="str">
        <f>IFERROR(Inv_SY!J629/Inv_SY!$Q629-1,"")</f>
        <v/>
      </c>
      <c r="Q628" s="9" t="str">
        <f>IFERROR(Inv_SY!K629/Inv_SY!$Q629-1,"")</f>
        <v/>
      </c>
      <c r="R628" s="9" t="str">
        <f>IFERROR(Inv_SY!L629/Inv_SY!$Q629-1,"")</f>
        <v/>
      </c>
      <c r="S628" s="9" t="str">
        <f>IFERROR(Inv_SY!M629/Inv_SY!$Q629-1,"")</f>
        <v/>
      </c>
      <c r="T628" s="9" t="str">
        <f>IFERROR(Inv_SY!N629/Inv_SY!$Q629-1,"")</f>
        <v/>
      </c>
      <c r="U628" s="52" t="str">
        <f>IFERROR(Inv_SY!O629/Inv_SY!$Q629-1,"")</f>
        <v/>
      </c>
    </row>
    <row r="629" spans="1:21">
      <c r="A629" s="105" t="s">
        <v>210</v>
      </c>
      <c r="B629" s="102">
        <v>4</v>
      </c>
      <c r="C629" s="66">
        <v>2023</v>
      </c>
      <c r="D629" s="102" t="s">
        <v>211</v>
      </c>
      <c r="E629" s="102" t="s">
        <v>211</v>
      </c>
      <c r="F629" s="103">
        <v>45261</v>
      </c>
      <c r="G629" s="102">
        <v>31</v>
      </c>
      <c r="H629" s="104">
        <v>45279</v>
      </c>
      <c r="I629" s="157">
        <f>_xlfn.XLOOKUP(Table5[[#This Row],[Month Year]],'Modelling New'!D:D,'Modelling New'!N:N)</f>
        <v>10.507</v>
      </c>
      <c r="J629" s="9" t="str">
        <f>IFERROR(Inv_SY!J630/Inv_SY!$P630-1,"")</f>
        <v/>
      </c>
      <c r="K629" s="9" t="str">
        <f>IFERROR(Inv_SY!K630/Inv_SY!$P630-1,"")</f>
        <v/>
      </c>
      <c r="L629" s="9" t="str">
        <f>IFERROR(Inv_SY!L630/Inv_SY!$P630-1,"")</f>
        <v/>
      </c>
      <c r="M629" s="9" t="str">
        <f>IFERROR(Inv_SY!M630/Inv_SY!$P630-1,"")</f>
        <v/>
      </c>
      <c r="N629" s="9" t="str">
        <f>IFERROR(Inv_SY!N630/Inv_SY!$P630-1,"")</f>
        <v/>
      </c>
      <c r="O629" s="9" t="str">
        <f>IFERROR(Inv_SY!O630/Inv_SY!$P630-1,"")</f>
        <v/>
      </c>
      <c r="P629" s="9" t="str">
        <f>IFERROR(Inv_SY!J630/Inv_SY!$Q630-1,"")</f>
        <v/>
      </c>
      <c r="Q629" s="9" t="str">
        <f>IFERROR(Inv_SY!K630/Inv_SY!$Q630-1,"")</f>
        <v/>
      </c>
      <c r="R629" s="9" t="str">
        <f>IFERROR(Inv_SY!L630/Inv_SY!$Q630-1,"")</f>
        <v/>
      </c>
      <c r="S629" s="9" t="str">
        <f>IFERROR(Inv_SY!M630/Inv_SY!$Q630-1,"")</f>
        <v/>
      </c>
      <c r="T629" s="9" t="str">
        <f>IFERROR(Inv_SY!N630/Inv_SY!$Q630-1,"")</f>
        <v/>
      </c>
      <c r="U629" s="52" t="str">
        <f>IFERROR(Inv_SY!O630/Inv_SY!$Q630-1,"")</f>
        <v/>
      </c>
    </row>
    <row r="630" spans="1:21">
      <c r="A630" s="105" t="s">
        <v>210</v>
      </c>
      <c r="B630" s="102">
        <v>4</v>
      </c>
      <c r="C630" s="66">
        <v>2023</v>
      </c>
      <c r="D630" s="102" t="s">
        <v>211</v>
      </c>
      <c r="E630" s="102" t="s">
        <v>211</v>
      </c>
      <c r="F630" s="103">
        <v>45261</v>
      </c>
      <c r="G630" s="102">
        <v>31</v>
      </c>
      <c r="H630" s="104">
        <v>45280</v>
      </c>
      <c r="I630" s="157">
        <f>_xlfn.XLOOKUP(Table5[[#This Row],[Month Year]],'Modelling New'!D:D,'Modelling New'!N:N)</f>
        <v>10.507</v>
      </c>
      <c r="J630" s="9" t="str">
        <f>IFERROR(Inv_SY!J631/Inv_SY!$P631-1,"")</f>
        <v/>
      </c>
      <c r="K630" s="9" t="str">
        <f>IFERROR(Inv_SY!K631/Inv_SY!$P631-1,"")</f>
        <v/>
      </c>
      <c r="L630" s="9" t="str">
        <f>IFERROR(Inv_SY!L631/Inv_SY!$P631-1,"")</f>
        <v/>
      </c>
      <c r="M630" s="9" t="str">
        <f>IFERROR(Inv_SY!M631/Inv_SY!$P631-1,"")</f>
        <v/>
      </c>
      <c r="N630" s="9" t="str">
        <f>IFERROR(Inv_SY!N631/Inv_SY!$P631-1,"")</f>
        <v/>
      </c>
      <c r="O630" s="9" t="str">
        <f>IFERROR(Inv_SY!O631/Inv_SY!$P631-1,"")</f>
        <v/>
      </c>
      <c r="P630" s="9" t="str">
        <f>IFERROR(Inv_SY!J631/Inv_SY!$Q631-1,"")</f>
        <v/>
      </c>
      <c r="Q630" s="9" t="str">
        <f>IFERROR(Inv_SY!K631/Inv_SY!$Q631-1,"")</f>
        <v/>
      </c>
      <c r="R630" s="9" t="str">
        <f>IFERROR(Inv_SY!L631/Inv_SY!$Q631-1,"")</f>
        <v/>
      </c>
      <c r="S630" s="9" t="str">
        <f>IFERROR(Inv_SY!M631/Inv_SY!$Q631-1,"")</f>
        <v/>
      </c>
      <c r="T630" s="9" t="str">
        <f>IFERROR(Inv_SY!N631/Inv_SY!$Q631-1,"")</f>
        <v/>
      </c>
      <c r="U630" s="52" t="str">
        <f>IFERROR(Inv_SY!O631/Inv_SY!$Q631-1,"")</f>
        <v/>
      </c>
    </row>
    <row r="631" spans="1:21">
      <c r="A631" s="105" t="s">
        <v>210</v>
      </c>
      <c r="B631" s="102">
        <v>4</v>
      </c>
      <c r="C631" s="66">
        <v>2023</v>
      </c>
      <c r="D631" s="102" t="s">
        <v>211</v>
      </c>
      <c r="E631" s="102" t="s">
        <v>211</v>
      </c>
      <c r="F631" s="103">
        <v>45261</v>
      </c>
      <c r="G631" s="102">
        <v>31</v>
      </c>
      <c r="H631" s="104">
        <v>45281</v>
      </c>
      <c r="I631" s="157">
        <f>_xlfn.XLOOKUP(Table5[[#This Row],[Month Year]],'Modelling New'!D:D,'Modelling New'!N:N)</f>
        <v>10.507</v>
      </c>
      <c r="J631" s="9" t="str">
        <f>IFERROR(Inv_SY!J632/Inv_SY!$P632-1,"")</f>
        <v/>
      </c>
      <c r="K631" s="9" t="str">
        <f>IFERROR(Inv_SY!K632/Inv_SY!$P632-1,"")</f>
        <v/>
      </c>
      <c r="L631" s="9" t="str">
        <f>IFERROR(Inv_SY!L632/Inv_SY!$P632-1,"")</f>
        <v/>
      </c>
      <c r="M631" s="9" t="str">
        <f>IFERROR(Inv_SY!M632/Inv_SY!$P632-1,"")</f>
        <v/>
      </c>
      <c r="N631" s="9" t="str">
        <f>IFERROR(Inv_SY!N632/Inv_SY!$P632-1,"")</f>
        <v/>
      </c>
      <c r="O631" s="9" t="str">
        <f>IFERROR(Inv_SY!O632/Inv_SY!$P632-1,"")</f>
        <v/>
      </c>
      <c r="P631" s="9" t="str">
        <f>IFERROR(Inv_SY!J632/Inv_SY!$Q632-1,"")</f>
        <v/>
      </c>
      <c r="Q631" s="9" t="str">
        <f>IFERROR(Inv_SY!K632/Inv_SY!$Q632-1,"")</f>
        <v/>
      </c>
      <c r="R631" s="9" t="str">
        <f>IFERROR(Inv_SY!L632/Inv_SY!$Q632-1,"")</f>
        <v/>
      </c>
      <c r="S631" s="9" t="str">
        <f>IFERROR(Inv_SY!M632/Inv_SY!$Q632-1,"")</f>
        <v/>
      </c>
      <c r="T631" s="9" t="str">
        <f>IFERROR(Inv_SY!N632/Inv_SY!$Q632-1,"")</f>
        <v/>
      </c>
      <c r="U631" s="52" t="str">
        <f>IFERROR(Inv_SY!O632/Inv_SY!$Q632-1,"")</f>
        <v/>
      </c>
    </row>
    <row r="632" spans="1:21">
      <c r="A632" s="105" t="s">
        <v>210</v>
      </c>
      <c r="B632" s="102">
        <v>4</v>
      </c>
      <c r="C632" s="66">
        <v>2023</v>
      </c>
      <c r="D632" s="102" t="s">
        <v>211</v>
      </c>
      <c r="E632" s="102" t="s">
        <v>211</v>
      </c>
      <c r="F632" s="103">
        <v>45261</v>
      </c>
      <c r="G632" s="102">
        <v>31</v>
      </c>
      <c r="H632" s="104">
        <v>45282</v>
      </c>
      <c r="I632" s="157">
        <f>_xlfn.XLOOKUP(Table5[[#This Row],[Month Year]],'Modelling New'!D:D,'Modelling New'!N:N)</f>
        <v>10.507</v>
      </c>
      <c r="J632" s="9" t="str">
        <f>IFERROR(Inv_SY!J633/Inv_SY!$P633-1,"")</f>
        <v/>
      </c>
      <c r="K632" s="9" t="str">
        <f>IFERROR(Inv_SY!K633/Inv_SY!$P633-1,"")</f>
        <v/>
      </c>
      <c r="L632" s="9" t="str">
        <f>IFERROR(Inv_SY!L633/Inv_SY!$P633-1,"")</f>
        <v/>
      </c>
      <c r="M632" s="9" t="str">
        <f>IFERROR(Inv_SY!M633/Inv_SY!$P633-1,"")</f>
        <v/>
      </c>
      <c r="N632" s="9" t="str">
        <f>IFERROR(Inv_SY!N633/Inv_SY!$P633-1,"")</f>
        <v/>
      </c>
      <c r="O632" s="9" t="str">
        <f>IFERROR(Inv_SY!O633/Inv_SY!$P633-1,"")</f>
        <v/>
      </c>
      <c r="P632" s="9" t="str">
        <f>IFERROR(Inv_SY!J633/Inv_SY!$Q633-1,"")</f>
        <v/>
      </c>
      <c r="Q632" s="9" t="str">
        <f>IFERROR(Inv_SY!K633/Inv_SY!$Q633-1,"")</f>
        <v/>
      </c>
      <c r="R632" s="9" t="str">
        <f>IFERROR(Inv_SY!L633/Inv_SY!$Q633-1,"")</f>
        <v/>
      </c>
      <c r="S632" s="9" t="str">
        <f>IFERROR(Inv_SY!M633/Inv_SY!$Q633-1,"")</f>
        <v/>
      </c>
      <c r="T632" s="9" t="str">
        <f>IFERROR(Inv_SY!N633/Inv_SY!$Q633-1,"")</f>
        <v/>
      </c>
      <c r="U632" s="52" t="str">
        <f>IFERROR(Inv_SY!O633/Inv_SY!$Q633-1,"")</f>
        <v/>
      </c>
    </row>
    <row r="633" spans="1:21">
      <c r="A633" s="105" t="s">
        <v>210</v>
      </c>
      <c r="B633" s="102">
        <v>4</v>
      </c>
      <c r="C633" s="66">
        <v>2023</v>
      </c>
      <c r="D633" s="102" t="s">
        <v>211</v>
      </c>
      <c r="E633" s="102" t="s">
        <v>211</v>
      </c>
      <c r="F633" s="103">
        <v>45261</v>
      </c>
      <c r="G633" s="102">
        <v>31</v>
      </c>
      <c r="H633" s="104">
        <v>45283</v>
      </c>
      <c r="I633" s="157">
        <f>_xlfn.XLOOKUP(Table5[[#This Row],[Month Year]],'Modelling New'!D:D,'Modelling New'!N:N)</f>
        <v>10.507</v>
      </c>
      <c r="J633" s="9" t="str">
        <f>IFERROR(Inv_SY!J634/Inv_SY!$P634-1,"")</f>
        <v/>
      </c>
      <c r="K633" s="9" t="str">
        <f>IFERROR(Inv_SY!K634/Inv_SY!$P634-1,"")</f>
        <v/>
      </c>
      <c r="L633" s="9" t="str">
        <f>IFERROR(Inv_SY!L634/Inv_SY!$P634-1,"")</f>
        <v/>
      </c>
      <c r="M633" s="9" t="str">
        <f>IFERROR(Inv_SY!M634/Inv_SY!$P634-1,"")</f>
        <v/>
      </c>
      <c r="N633" s="9" t="str">
        <f>IFERROR(Inv_SY!N634/Inv_SY!$P634-1,"")</f>
        <v/>
      </c>
      <c r="O633" s="9" t="str">
        <f>IFERROR(Inv_SY!O634/Inv_SY!$P634-1,"")</f>
        <v/>
      </c>
      <c r="P633" s="9" t="str">
        <f>IFERROR(Inv_SY!J634/Inv_SY!$Q634-1,"")</f>
        <v/>
      </c>
      <c r="Q633" s="9" t="str">
        <f>IFERROR(Inv_SY!K634/Inv_SY!$Q634-1,"")</f>
        <v/>
      </c>
      <c r="R633" s="9" t="str">
        <f>IFERROR(Inv_SY!L634/Inv_SY!$Q634-1,"")</f>
        <v/>
      </c>
      <c r="S633" s="9" t="str">
        <f>IFERROR(Inv_SY!M634/Inv_SY!$Q634-1,"")</f>
        <v/>
      </c>
      <c r="T633" s="9" t="str">
        <f>IFERROR(Inv_SY!N634/Inv_SY!$Q634-1,"")</f>
        <v/>
      </c>
      <c r="U633" s="52" t="str">
        <f>IFERROR(Inv_SY!O634/Inv_SY!$Q634-1,"")</f>
        <v/>
      </c>
    </row>
    <row r="634" spans="1:21">
      <c r="A634" s="105" t="s">
        <v>210</v>
      </c>
      <c r="B634" s="102">
        <v>4</v>
      </c>
      <c r="C634" s="66">
        <v>2023</v>
      </c>
      <c r="D634" s="102" t="s">
        <v>211</v>
      </c>
      <c r="E634" s="102" t="s">
        <v>211</v>
      </c>
      <c r="F634" s="103">
        <v>45261</v>
      </c>
      <c r="G634" s="102">
        <v>31</v>
      </c>
      <c r="H634" s="104">
        <v>45284</v>
      </c>
      <c r="I634" s="157">
        <f>_xlfn.XLOOKUP(Table5[[#This Row],[Month Year]],'Modelling New'!D:D,'Modelling New'!N:N)</f>
        <v>10.507</v>
      </c>
      <c r="J634" s="9" t="str">
        <f>IFERROR(Inv_SY!J635/Inv_SY!$P635-1,"")</f>
        <v/>
      </c>
      <c r="K634" s="9" t="str">
        <f>IFERROR(Inv_SY!K635/Inv_SY!$P635-1,"")</f>
        <v/>
      </c>
      <c r="L634" s="9" t="str">
        <f>IFERROR(Inv_SY!L635/Inv_SY!$P635-1,"")</f>
        <v/>
      </c>
      <c r="M634" s="9" t="str">
        <f>IFERROR(Inv_SY!M635/Inv_SY!$P635-1,"")</f>
        <v/>
      </c>
      <c r="N634" s="9" t="str">
        <f>IFERROR(Inv_SY!N635/Inv_SY!$P635-1,"")</f>
        <v/>
      </c>
      <c r="O634" s="9" t="str">
        <f>IFERROR(Inv_SY!O635/Inv_SY!$P635-1,"")</f>
        <v/>
      </c>
      <c r="P634" s="9" t="str">
        <f>IFERROR(Inv_SY!J635/Inv_SY!$Q635-1,"")</f>
        <v/>
      </c>
      <c r="Q634" s="9" t="str">
        <f>IFERROR(Inv_SY!K635/Inv_SY!$Q635-1,"")</f>
        <v/>
      </c>
      <c r="R634" s="9" t="str">
        <f>IFERROR(Inv_SY!L635/Inv_SY!$Q635-1,"")</f>
        <v/>
      </c>
      <c r="S634" s="9" t="str">
        <f>IFERROR(Inv_SY!M635/Inv_SY!$Q635-1,"")</f>
        <v/>
      </c>
      <c r="T634" s="9" t="str">
        <f>IFERROR(Inv_SY!N635/Inv_SY!$Q635-1,"")</f>
        <v/>
      </c>
      <c r="U634" s="52" t="str">
        <f>IFERROR(Inv_SY!O635/Inv_SY!$Q635-1,"")</f>
        <v/>
      </c>
    </row>
    <row r="635" spans="1:21">
      <c r="A635" s="105" t="s">
        <v>210</v>
      </c>
      <c r="B635" s="102">
        <v>4</v>
      </c>
      <c r="C635" s="66">
        <v>2023</v>
      </c>
      <c r="D635" s="102" t="s">
        <v>211</v>
      </c>
      <c r="E635" s="102" t="s">
        <v>211</v>
      </c>
      <c r="F635" s="103">
        <v>45261</v>
      </c>
      <c r="G635" s="102">
        <v>31</v>
      </c>
      <c r="H635" s="104">
        <v>45285</v>
      </c>
      <c r="I635" s="157">
        <f>_xlfn.XLOOKUP(Table5[[#This Row],[Month Year]],'Modelling New'!D:D,'Modelling New'!N:N)</f>
        <v>10.507</v>
      </c>
      <c r="J635" s="9" t="str">
        <f>IFERROR(Inv_SY!J636/Inv_SY!$P636-1,"")</f>
        <v/>
      </c>
      <c r="K635" s="9" t="str">
        <f>IFERROR(Inv_SY!K636/Inv_SY!$P636-1,"")</f>
        <v/>
      </c>
      <c r="L635" s="9" t="str">
        <f>IFERROR(Inv_SY!L636/Inv_SY!$P636-1,"")</f>
        <v/>
      </c>
      <c r="M635" s="9" t="str">
        <f>IFERROR(Inv_SY!M636/Inv_SY!$P636-1,"")</f>
        <v/>
      </c>
      <c r="N635" s="9" t="str">
        <f>IFERROR(Inv_SY!N636/Inv_SY!$P636-1,"")</f>
        <v/>
      </c>
      <c r="O635" s="9" t="str">
        <f>IFERROR(Inv_SY!O636/Inv_SY!$P636-1,"")</f>
        <v/>
      </c>
      <c r="P635" s="9" t="str">
        <f>IFERROR(Inv_SY!J636/Inv_SY!$Q636-1,"")</f>
        <v/>
      </c>
      <c r="Q635" s="9" t="str">
        <f>IFERROR(Inv_SY!K636/Inv_SY!$Q636-1,"")</f>
        <v/>
      </c>
      <c r="R635" s="9" t="str">
        <f>IFERROR(Inv_SY!L636/Inv_SY!$Q636-1,"")</f>
        <v/>
      </c>
      <c r="S635" s="9" t="str">
        <f>IFERROR(Inv_SY!M636/Inv_SY!$Q636-1,"")</f>
        <v/>
      </c>
      <c r="T635" s="9" t="str">
        <f>IFERROR(Inv_SY!N636/Inv_SY!$Q636-1,"")</f>
        <v/>
      </c>
      <c r="U635" s="52" t="str">
        <f>IFERROR(Inv_SY!O636/Inv_SY!$Q636-1,"")</f>
        <v/>
      </c>
    </row>
    <row r="636" spans="1:21">
      <c r="A636" s="105" t="s">
        <v>210</v>
      </c>
      <c r="B636" s="102">
        <v>4</v>
      </c>
      <c r="C636" s="66">
        <v>2023</v>
      </c>
      <c r="D636" s="102" t="s">
        <v>211</v>
      </c>
      <c r="E636" s="102" t="s">
        <v>211</v>
      </c>
      <c r="F636" s="103">
        <v>45261</v>
      </c>
      <c r="G636" s="102">
        <v>31</v>
      </c>
      <c r="H636" s="104">
        <v>45286</v>
      </c>
      <c r="I636" s="157">
        <f>_xlfn.XLOOKUP(Table5[[#This Row],[Month Year]],'Modelling New'!D:D,'Modelling New'!N:N)</f>
        <v>10.507</v>
      </c>
      <c r="J636" s="9" t="str">
        <f>IFERROR(Inv_SY!J637/Inv_SY!$P637-1,"")</f>
        <v/>
      </c>
      <c r="K636" s="9" t="str">
        <f>IFERROR(Inv_SY!K637/Inv_SY!$P637-1,"")</f>
        <v/>
      </c>
      <c r="L636" s="9" t="str">
        <f>IFERROR(Inv_SY!L637/Inv_SY!$P637-1,"")</f>
        <v/>
      </c>
      <c r="M636" s="9" t="str">
        <f>IFERROR(Inv_SY!M637/Inv_SY!$P637-1,"")</f>
        <v/>
      </c>
      <c r="N636" s="9" t="str">
        <f>IFERROR(Inv_SY!N637/Inv_SY!$P637-1,"")</f>
        <v/>
      </c>
      <c r="O636" s="9" t="str">
        <f>IFERROR(Inv_SY!O637/Inv_SY!$P637-1,"")</f>
        <v/>
      </c>
      <c r="P636" s="9" t="str">
        <f>IFERROR(Inv_SY!J637/Inv_SY!$Q637-1,"")</f>
        <v/>
      </c>
      <c r="Q636" s="9" t="str">
        <f>IFERROR(Inv_SY!K637/Inv_SY!$Q637-1,"")</f>
        <v/>
      </c>
      <c r="R636" s="9" t="str">
        <f>IFERROR(Inv_SY!L637/Inv_SY!$Q637-1,"")</f>
        <v/>
      </c>
      <c r="S636" s="9" t="str">
        <f>IFERROR(Inv_SY!M637/Inv_SY!$Q637-1,"")</f>
        <v/>
      </c>
      <c r="T636" s="9" t="str">
        <f>IFERROR(Inv_SY!N637/Inv_SY!$Q637-1,"")</f>
        <v/>
      </c>
      <c r="U636" s="52" t="str">
        <f>IFERROR(Inv_SY!O637/Inv_SY!$Q637-1,"")</f>
        <v/>
      </c>
    </row>
    <row r="637" spans="1:21">
      <c r="A637" s="105" t="s">
        <v>210</v>
      </c>
      <c r="B637" s="102">
        <v>4</v>
      </c>
      <c r="C637" s="66">
        <v>2023</v>
      </c>
      <c r="D637" s="102" t="s">
        <v>211</v>
      </c>
      <c r="E637" s="102" t="s">
        <v>211</v>
      </c>
      <c r="F637" s="103">
        <v>45261</v>
      </c>
      <c r="G637" s="102">
        <v>31</v>
      </c>
      <c r="H637" s="104">
        <v>45287</v>
      </c>
      <c r="I637" s="157">
        <f>_xlfn.XLOOKUP(Table5[[#This Row],[Month Year]],'Modelling New'!D:D,'Modelling New'!N:N)</f>
        <v>10.507</v>
      </c>
      <c r="J637" s="9" t="str">
        <f>IFERROR(Inv_SY!J638/Inv_SY!$P638-1,"")</f>
        <v/>
      </c>
      <c r="K637" s="9" t="str">
        <f>IFERROR(Inv_SY!K638/Inv_SY!$P638-1,"")</f>
        <v/>
      </c>
      <c r="L637" s="9" t="str">
        <f>IFERROR(Inv_SY!L638/Inv_SY!$P638-1,"")</f>
        <v/>
      </c>
      <c r="M637" s="9" t="str">
        <f>IFERROR(Inv_SY!M638/Inv_SY!$P638-1,"")</f>
        <v/>
      </c>
      <c r="N637" s="9" t="str">
        <f>IFERROR(Inv_SY!N638/Inv_SY!$P638-1,"")</f>
        <v/>
      </c>
      <c r="O637" s="9" t="str">
        <f>IFERROR(Inv_SY!O638/Inv_SY!$P638-1,"")</f>
        <v/>
      </c>
      <c r="P637" s="9" t="str">
        <f>IFERROR(Inv_SY!J638/Inv_SY!$Q638-1,"")</f>
        <v/>
      </c>
      <c r="Q637" s="9" t="str">
        <f>IFERROR(Inv_SY!K638/Inv_SY!$Q638-1,"")</f>
        <v/>
      </c>
      <c r="R637" s="9" t="str">
        <f>IFERROR(Inv_SY!L638/Inv_SY!$Q638-1,"")</f>
        <v/>
      </c>
      <c r="S637" s="9" t="str">
        <f>IFERROR(Inv_SY!M638/Inv_SY!$Q638-1,"")</f>
        <v/>
      </c>
      <c r="T637" s="9" t="str">
        <f>IFERROR(Inv_SY!N638/Inv_SY!$Q638-1,"")</f>
        <v/>
      </c>
      <c r="U637" s="52" t="str">
        <f>IFERROR(Inv_SY!O638/Inv_SY!$Q638-1,"")</f>
        <v/>
      </c>
    </row>
    <row r="638" spans="1:21">
      <c r="A638" s="105" t="s">
        <v>210</v>
      </c>
      <c r="B638" s="102">
        <v>4</v>
      </c>
      <c r="C638" s="66">
        <v>2023</v>
      </c>
      <c r="D638" s="102" t="s">
        <v>211</v>
      </c>
      <c r="E638" s="102" t="s">
        <v>211</v>
      </c>
      <c r="F638" s="103">
        <v>45261</v>
      </c>
      <c r="G638" s="102">
        <v>31</v>
      </c>
      <c r="H638" s="104">
        <v>45288</v>
      </c>
      <c r="I638" s="157">
        <f>_xlfn.XLOOKUP(Table5[[#This Row],[Month Year]],'Modelling New'!D:D,'Modelling New'!N:N)</f>
        <v>10.507</v>
      </c>
      <c r="J638" s="9" t="str">
        <f>IFERROR(Inv_SY!J639/Inv_SY!$P639-1,"")</f>
        <v/>
      </c>
      <c r="K638" s="9" t="str">
        <f>IFERROR(Inv_SY!K639/Inv_SY!$P639-1,"")</f>
        <v/>
      </c>
      <c r="L638" s="9" t="str">
        <f>IFERROR(Inv_SY!L639/Inv_SY!$P639-1,"")</f>
        <v/>
      </c>
      <c r="M638" s="9" t="str">
        <f>IFERROR(Inv_SY!M639/Inv_SY!$P639-1,"")</f>
        <v/>
      </c>
      <c r="N638" s="9" t="str">
        <f>IFERROR(Inv_SY!N639/Inv_SY!$P639-1,"")</f>
        <v/>
      </c>
      <c r="O638" s="9" t="str">
        <f>IFERROR(Inv_SY!O639/Inv_SY!$P639-1,"")</f>
        <v/>
      </c>
      <c r="P638" s="9" t="str">
        <f>IFERROR(Inv_SY!J639/Inv_SY!$Q639-1,"")</f>
        <v/>
      </c>
      <c r="Q638" s="9" t="str">
        <f>IFERROR(Inv_SY!K639/Inv_SY!$Q639-1,"")</f>
        <v/>
      </c>
      <c r="R638" s="9" t="str">
        <f>IFERROR(Inv_SY!L639/Inv_SY!$Q639-1,"")</f>
        <v/>
      </c>
      <c r="S638" s="9" t="str">
        <f>IFERROR(Inv_SY!M639/Inv_SY!$Q639-1,"")</f>
        <v/>
      </c>
      <c r="T638" s="9" t="str">
        <f>IFERROR(Inv_SY!N639/Inv_SY!$Q639-1,"")</f>
        <v/>
      </c>
      <c r="U638" s="52" t="str">
        <f>IFERROR(Inv_SY!O639/Inv_SY!$Q639-1,"")</f>
        <v/>
      </c>
    </row>
    <row r="639" spans="1:21">
      <c r="A639" s="105" t="s">
        <v>210</v>
      </c>
      <c r="B639" s="102">
        <v>4</v>
      </c>
      <c r="C639" s="66">
        <v>2023</v>
      </c>
      <c r="D639" s="102" t="s">
        <v>211</v>
      </c>
      <c r="E639" s="102" t="s">
        <v>211</v>
      </c>
      <c r="F639" s="103">
        <v>45261</v>
      </c>
      <c r="G639" s="102">
        <v>31</v>
      </c>
      <c r="H639" s="104">
        <v>45289</v>
      </c>
      <c r="I639" s="157">
        <f>_xlfn.XLOOKUP(Table5[[#This Row],[Month Year]],'Modelling New'!D:D,'Modelling New'!N:N)</f>
        <v>10.507</v>
      </c>
      <c r="J639" s="9" t="str">
        <f>IFERROR(Inv_SY!J640/Inv_SY!$P640-1,"")</f>
        <v/>
      </c>
      <c r="K639" s="9" t="str">
        <f>IFERROR(Inv_SY!K640/Inv_SY!$P640-1,"")</f>
        <v/>
      </c>
      <c r="L639" s="9" t="str">
        <f>IFERROR(Inv_SY!L640/Inv_SY!$P640-1,"")</f>
        <v/>
      </c>
      <c r="M639" s="9" t="str">
        <f>IFERROR(Inv_SY!M640/Inv_SY!$P640-1,"")</f>
        <v/>
      </c>
      <c r="N639" s="9" t="str">
        <f>IFERROR(Inv_SY!N640/Inv_SY!$P640-1,"")</f>
        <v/>
      </c>
      <c r="O639" s="9" t="str">
        <f>IFERROR(Inv_SY!O640/Inv_SY!$P640-1,"")</f>
        <v/>
      </c>
      <c r="P639" s="9" t="str">
        <f>IFERROR(Inv_SY!J640/Inv_SY!$Q640-1,"")</f>
        <v/>
      </c>
      <c r="Q639" s="9" t="str">
        <f>IFERROR(Inv_SY!K640/Inv_SY!$Q640-1,"")</f>
        <v/>
      </c>
      <c r="R639" s="9" t="str">
        <f>IFERROR(Inv_SY!L640/Inv_SY!$Q640-1,"")</f>
        <v/>
      </c>
      <c r="S639" s="9" t="str">
        <f>IFERROR(Inv_SY!M640/Inv_SY!$Q640-1,"")</f>
        <v/>
      </c>
      <c r="T639" s="9" t="str">
        <f>IFERROR(Inv_SY!N640/Inv_SY!$Q640-1,"")</f>
        <v/>
      </c>
      <c r="U639" s="52" t="str">
        <f>IFERROR(Inv_SY!O640/Inv_SY!$Q640-1,"")</f>
        <v/>
      </c>
    </row>
    <row r="640" spans="1:21">
      <c r="A640" s="105" t="s">
        <v>210</v>
      </c>
      <c r="B640" s="102">
        <v>4</v>
      </c>
      <c r="C640" s="66">
        <v>2023</v>
      </c>
      <c r="D640" s="102" t="s">
        <v>211</v>
      </c>
      <c r="E640" s="102" t="s">
        <v>211</v>
      </c>
      <c r="F640" s="103">
        <v>45261</v>
      </c>
      <c r="G640" s="102">
        <v>31</v>
      </c>
      <c r="H640" s="104">
        <v>45290</v>
      </c>
      <c r="I640" s="157">
        <f>_xlfn.XLOOKUP(Table5[[#This Row],[Month Year]],'Modelling New'!D:D,'Modelling New'!N:N)</f>
        <v>10.507</v>
      </c>
      <c r="J640" s="9" t="str">
        <f>IFERROR(Inv_SY!J641/Inv_SY!$P641-1,"")</f>
        <v/>
      </c>
      <c r="K640" s="9" t="str">
        <f>IFERROR(Inv_SY!K641/Inv_SY!$P641-1,"")</f>
        <v/>
      </c>
      <c r="L640" s="9" t="str">
        <f>IFERROR(Inv_SY!L641/Inv_SY!$P641-1,"")</f>
        <v/>
      </c>
      <c r="M640" s="9" t="str">
        <f>IFERROR(Inv_SY!M641/Inv_SY!$P641-1,"")</f>
        <v/>
      </c>
      <c r="N640" s="9" t="str">
        <f>IFERROR(Inv_SY!N641/Inv_SY!$P641-1,"")</f>
        <v/>
      </c>
      <c r="O640" s="9" t="str">
        <f>IFERROR(Inv_SY!O641/Inv_SY!$P641-1,"")</f>
        <v/>
      </c>
      <c r="P640" s="9" t="str">
        <f>IFERROR(Inv_SY!J641/Inv_SY!$Q641-1,"")</f>
        <v/>
      </c>
      <c r="Q640" s="9" t="str">
        <f>IFERROR(Inv_SY!K641/Inv_SY!$Q641-1,"")</f>
        <v/>
      </c>
      <c r="R640" s="9" t="str">
        <f>IFERROR(Inv_SY!L641/Inv_SY!$Q641-1,"")</f>
        <v/>
      </c>
      <c r="S640" s="9" t="str">
        <f>IFERROR(Inv_SY!M641/Inv_SY!$Q641-1,"")</f>
        <v/>
      </c>
      <c r="T640" s="9" t="str">
        <f>IFERROR(Inv_SY!N641/Inv_SY!$Q641-1,"")</f>
        <v/>
      </c>
      <c r="U640" s="52" t="str">
        <f>IFERROR(Inv_SY!O641/Inv_SY!$Q641-1,"")</f>
        <v/>
      </c>
    </row>
    <row r="641" spans="1:21">
      <c r="A641" s="105" t="s">
        <v>210</v>
      </c>
      <c r="B641" s="102">
        <v>4</v>
      </c>
      <c r="C641" s="66">
        <v>2023</v>
      </c>
      <c r="D641" s="102" t="s">
        <v>211</v>
      </c>
      <c r="E641" s="102" t="s">
        <v>211</v>
      </c>
      <c r="F641" s="103">
        <v>45261</v>
      </c>
      <c r="G641" s="102">
        <v>31</v>
      </c>
      <c r="H641" s="104">
        <v>45291</v>
      </c>
      <c r="I641" s="157">
        <f>_xlfn.XLOOKUP(Table5[[#This Row],[Month Year]],'Modelling New'!D:D,'Modelling New'!N:N)</f>
        <v>10.507</v>
      </c>
      <c r="J641" s="9" t="str">
        <f>IFERROR(Inv_SY!J642/Inv_SY!$P642-1,"")</f>
        <v/>
      </c>
      <c r="K641" s="9" t="str">
        <f>IFERROR(Inv_SY!K642/Inv_SY!$P642-1,"")</f>
        <v/>
      </c>
      <c r="L641" s="9" t="str">
        <f>IFERROR(Inv_SY!L642/Inv_SY!$P642-1,"")</f>
        <v/>
      </c>
      <c r="M641" s="9" t="str">
        <f>IFERROR(Inv_SY!M642/Inv_SY!$P642-1,"")</f>
        <v/>
      </c>
      <c r="N641" s="9" t="str">
        <f>IFERROR(Inv_SY!N642/Inv_SY!$P642-1,"")</f>
        <v/>
      </c>
      <c r="O641" s="9" t="str">
        <f>IFERROR(Inv_SY!O642/Inv_SY!$P642-1,"")</f>
        <v/>
      </c>
      <c r="P641" s="9" t="str">
        <f>IFERROR(Inv_SY!J642/Inv_SY!$Q642-1,"")</f>
        <v/>
      </c>
      <c r="Q641" s="9" t="str">
        <f>IFERROR(Inv_SY!K642/Inv_SY!$Q642-1,"")</f>
        <v/>
      </c>
      <c r="R641" s="9" t="str">
        <f>IFERROR(Inv_SY!L642/Inv_SY!$Q642-1,"")</f>
        <v/>
      </c>
      <c r="S641" s="9" t="str">
        <f>IFERROR(Inv_SY!M642/Inv_SY!$Q642-1,"")</f>
        <v/>
      </c>
      <c r="T641" s="9" t="str">
        <f>IFERROR(Inv_SY!N642/Inv_SY!$Q642-1,"")</f>
        <v/>
      </c>
      <c r="U641" s="52" t="str">
        <f>IFERROR(Inv_SY!O642/Inv_SY!$Q642-1,"")</f>
        <v/>
      </c>
    </row>
    <row r="642" spans="1:21">
      <c r="A642" s="105" t="s">
        <v>210</v>
      </c>
      <c r="B642" s="102">
        <v>4</v>
      </c>
      <c r="C642" s="102">
        <v>2024</v>
      </c>
      <c r="D642" s="102" t="s">
        <v>211</v>
      </c>
      <c r="E642" s="102" t="s">
        <v>211</v>
      </c>
      <c r="F642" s="103">
        <v>45292</v>
      </c>
      <c r="G642" s="102">
        <v>31</v>
      </c>
      <c r="H642" s="104">
        <v>45292</v>
      </c>
      <c r="I642" s="157">
        <f>_xlfn.XLOOKUP(Table5[[#This Row],[Month Year]],'Modelling New'!D:D,'Modelling New'!N:N)</f>
        <v>10.507</v>
      </c>
      <c r="J642" s="9" t="str">
        <f>IFERROR(Inv_SY!J643/Inv_SY!$P643-1,"")</f>
        <v/>
      </c>
      <c r="K642" s="9" t="str">
        <f>IFERROR(Inv_SY!K643/Inv_SY!$P643-1,"")</f>
        <v/>
      </c>
      <c r="L642" s="9" t="str">
        <f>IFERROR(Inv_SY!L643/Inv_SY!$P643-1,"")</f>
        <v/>
      </c>
      <c r="M642" s="9" t="str">
        <f>IFERROR(Inv_SY!M643/Inv_SY!$P643-1,"")</f>
        <v/>
      </c>
      <c r="N642" s="9" t="str">
        <f>IFERROR(Inv_SY!N643/Inv_SY!$P643-1,"")</f>
        <v/>
      </c>
      <c r="O642" s="9" t="str">
        <f>IFERROR(Inv_SY!O643/Inv_SY!$P643-1,"")</f>
        <v/>
      </c>
      <c r="P642" s="9" t="str">
        <f>IFERROR(Inv_SY!J643/Inv_SY!$Q643-1,"")</f>
        <v/>
      </c>
      <c r="Q642" s="9" t="str">
        <f>IFERROR(Inv_SY!K643/Inv_SY!$Q643-1,"")</f>
        <v/>
      </c>
      <c r="R642" s="9" t="str">
        <f>IFERROR(Inv_SY!L643/Inv_SY!$Q643-1,"")</f>
        <v/>
      </c>
      <c r="S642" s="9" t="str">
        <f>IFERROR(Inv_SY!M643/Inv_SY!$Q643-1,"")</f>
        <v/>
      </c>
      <c r="T642" s="9" t="str">
        <f>IFERROR(Inv_SY!N643/Inv_SY!$Q643-1,"")</f>
        <v/>
      </c>
      <c r="U642" s="52" t="str">
        <f>IFERROR(Inv_SY!O643/Inv_SY!$Q643-1,"")</f>
        <v/>
      </c>
    </row>
    <row r="643" spans="1:21">
      <c r="A643" s="105" t="s">
        <v>210</v>
      </c>
      <c r="B643" s="102">
        <v>4</v>
      </c>
      <c r="C643" s="102">
        <v>2024</v>
      </c>
      <c r="D643" s="102" t="s">
        <v>211</v>
      </c>
      <c r="E643" s="102" t="s">
        <v>211</v>
      </c>
      <c r="F643" s="103">
        <v>45292</v>
      </c>
      <c r="G643" s="102">
        <v>31</v>
      </c>
      <c r="H643" s="104">
        <v>45293</v>
      </c>
      <c r="I643" s="157">
        <f>_xlfn.XLOOKUP(Table5[[#This Row],[Month Year]],'Modelling New'!D:D,'Modelling New'!N:N)</f>
        <v>10.507</v>
      </c>
      <c r="J643" s="9" t="str">
        <f>IFERROR(Inv_SY!J644/Inv_SY!$P644-1,"")</f>
        <v/>
      </c>
      <c r="K643" s="9" t="str">
        <f>IFERROR(Inv_SY!K644/Inv_SY!$P644-1,"")</f>
        <v/>
      </c>
      <c r="L643" s="9" t="str">
        <f>IFERROR(Inv_SY!L644/Inv_SY!$P644-1,"")</f>
        <v/>
      </c>
      <c r="M643" s="9" t="str">
        <f>IFERROR(Inv_SY!M644/Inv_SY!$P644-1,"")</f>
        <v/>
      </c>
      <c r="N643" s="9" t="str">
        <f>IFERROR(Inv_SY!N644/Inv_SY!$P644-1,"")</f>
        <v/>
      </c>
      <c r="O643" s="9" t="str">
        <f>IFERROR(Inv_SY!O644/Inv_SY!$P644-1,"")</f>
        <v/>
      </c>
      <c r="P643" s="9" t="str">
        <f>IFERROR(Inv_SY!J644/Inv_SY!$Q644-1,"")</f>
        <v/>
      </c>
      <c r="Q643" s="9" t="str">
        <f>IFERROR(Inv_SY!K644/Inv_SY!$Q644-1,"")</f>
        <v/>
      </c>
      <c r="R643" s="9" t="str">
        <f>IFERROR(Inv_SY!L644/Inv_SY!$Q644-1,"")</f>
        <v/>
      </c>
      <c r="S643" s="9" t="str">
        <f>IFERROR(Inv_SY!M644/Inv_SY!$Q644-1,"")</f>
        <v/>
      </c>
      <c r="T643" s="9" t="str">
        <f>IFERROR(Inv_SY!N644/Inv_SY!$Q644-1,"")</f>
        <v/>
      </c>
      <c r="U643" s="52" t="str">
        <f>IFERROR(Inv_SY!O644/Inv_SY!$Q644-1,"")</f>
        <v/>
      </c>
    </row>
    <row r="644" spans="1:21">
      <c r="A644" s="105" t="s">
        <v>210</v>
      </c>
      <c r="B644" s="102">
        <v>4</v>
      </c>
      <c r="C644" s="102">
        <v>2024</v>
      </c>
      <c r="D644" s="102" t="s">
        <v>211</v>
      </c>
      <c r="E644" s="102" t="s">
        <v>211</v>
      </c>
      <c r="F644" s="103">
        <v>45292</v>
      </c>
      <c r="G644" s="102">
        <v>31</v>
      </c>
      <c r="H644" s="104">
        <v>45294</v>
      </c>
      <c r="I644" s="157">
        <f>_xlfn.XLOOKUP(Table5[[#This Row],[Month Year]],'Modelling New'!D:D,'Modelling New'!N:N)</f>
        <v>10.507</v>
      </c>
      <c r="J644" s="9" t="str">
        <f>IFERROR(Inv_SY!J645/Inv_SY!$P645-1,"")</f>
        <v/>
      </c>
      <c r="K644" s="9" t="str">
        <f>IFERROR(Inv_SY!K645/Inv_SY!$P645-1,"")</f>
        <v/>
      </c>
      <c r="L644" s="9" t="str">
        <f>IFERROR(Inv_SY!L645/Inv_SY!$P645-1,"")</f>
        <v/>
      </c>
      <c r="M644" s="9" t="str">
        <f>IFERROR(Inv_SY!M645/Inv_SY!$P645-1,"")</f>
        <v/>
      </c>
      <c r="N644" s="9" t="str">
        <f>IFERROR(Inv_SY!N645/Inv_SY!$P645-1,"")</f>
        <v/>
      </c>
      <c r="O644" s="9" t="str">
        <f>IFERROR(Inv_SY!O645/Inv_SY!$P645-1,"")</f>
        <v/>
      </c>
      <c r="P644" s="9" t="str">
        <f>IFERROR(Inv_SY!J645/Inv_SY!$Q645-1,"")</f>
        <v/>
      </c>
      <c r="Q644" s="9" t="str">
        <f>IFERROR(Inv_SY!K645/Inv_SY!$Q645-1,"")</f>
        <v/>
      </c>
      <c r="R644" s="9" t="str">
        <f>IFERROR(Inv_SY!L645/Inv_SY!$Q645-1,"")</f>
        <v/>
      </c>
      <c r="S644" s="9" t="str">
        <f>IFERROR(Inv_SY!M645/Inv_SY!$Q645-1,"")</f>
        <v/>
      </c>
      <c r="T644" s="9" t="str">
        <f>IFERROR(Inv_SY!N645/Inv_SY!$Q645-1,"")</f>
        <v/>
      </c>
      <c r="U644" s="52" t="str">
        <f>IFERROR(Inv_SY!O645/Inv_SY!$Q645-1,"")</f>
        <v/>
      </c>
    </row>
    <row r="645" spans="1:21">
      <c r="A645" s="105" t="s">
        <v>210</v>
      </c>
      <c r="B645" s="102">
        <v>4</v>
      </c>
      <c r="C645" s="102">
        <v>2024</v>
      </c>
      <c r="D645" s="102" t="s">
        <v>211</v>
      </c>
      <c r="E645" s="102" t="s">
        <v>211</v>
      </c>
      <c r="F645" s="103">
        <v>45292</v>
      </c>
      <c r="G645" s="102">
        <v>31</v>
      </c>
      <c r="H645" s="104">
        <v>45295</v>
      </c>
      <c r="I645" s="157">
        <f>_xlfn.XLOOKUP(Table5[[#This Row],[Month Year]],'Modelling New'!D:D,'Modelling New'!N:N)</f>
        <v>10.507</v>
      </c>
      <c r="J645" s="9" t="str">
        <f>IFERROR(Inv_SY!J646/Inv_SY!$P646-1,"")</f>
        <v/>
      </c>
      <c r="K645" s="9" t="str">
        <f>IFERROR(Inv_SY!K646/Inv_SY!$P646-1,"")</f>
        <v/>
      </c>
      <c r="L645" s="9" t="str">
        <f>IFERROR(Inv_SY!L646/Inv_SY!$P646-1,"")</f>
        <v/>
      </c>
      <c r="M645" s="9" t="str">
        <f>IFERROR(Inv_SY!M646/Inv_SY!$P646-1,"")</f>
        <v/>
      </c>
      <c r="N645" s="9" t="str">
        <f>IFERROR(Inv_SY!N646/Inv_SY!$P646-1,"")</f>
        <v/>
      </c>
      <c r="O645" s="9" t="str">
        <f>IFERROR(Inv_SY!O646/Inv_SY!$P646-1,"")</f>
        <v/>
      </c>
      <c r="P645" s="9" t="str">
        <f>IFERROR(Inv_SY!J646/Inv_SY!$Q646-1,"")</f>
        <v/>
      </c>
      <c r="Q645" s="9" t="str">
        <f>IFERROR(Inv_SY!K646/Inv_SY!$Q646-1,"")</f>
        <v/>
      </c>
      <c r="R645" s="9" t="str">
        <f>IFERROR(Inv_SY!L646/Inv_SY!$Q646-1,"")</f>
        <v/>
      </c>
      <c r="S645" s="9" t="str">
        <f>IFERROR(Inv_SY!M646/Inv_SY!$Q646-1,"")</f>
        <v/>
      </c>
      <c r="T645" s="9" t="str">
        <f>IFERROR(Inv_SY!N646/Inv_SY!$Q646-1,"")</f>
        <v/>
      </c>
      <c r="U645" s="52" t="str">
        <f>IFERROR(Inv_SY!O646/Inv_SY!$Q646-1,"")</f>
        <v/>
      </c>
    </row>
    <row r="646" spans="1:21">
      <c r="A646" s="105" t="s">
        <v>210</v>
      </c>
      <c r="B646" s="102">
        <v>4</v>
      </c>
      <c r="C646" s="102">
        <v>2024</v>
      </c>
      <c r="D646" s="102" t="s">
        <v>211</v>
      </c>
      <c r="E646" s="102" t="s">
        <v>211</v>
      </c>
      <c r="F646" s="103">
        <v>45292</v>
      </c>
      <c r="G646" s="102">
        <v>31</v>
      </c>
      <c r="H646" s="104">
        <v>45296</v>
      </c>
      <c r="I646" s="157">
        <f>_xlfn.XLOOKUP(Table5[[#This Row],[Month Year]],'Modelling New'!D:D,'Modelling New'!N:N)</f>
        <v>10.507</v>
      </c>
      <c r="J646" s="9" t="str">
        <f>IFERROR(Inv_SY!J647/Inv_SY!$P647-1,"")</f>
        <v/>
      </c>
      <c r="K646" s="9" t="str">
        <f>IFERROR(Inv_SY!K647/Inv_SY!$P647-1,"")</f>
        <v/>
      </c>
      <c r="L646" s="9" t="str">
        <f>IFERROR(Inv_SY!L647/Inv_SY!$P647-1,"")</f>
        <v/>
      </c>
      <c r="M646" s="9" t="str">
        <f>IFERROR(Inv_SY!M647/Inv_SY!$P647-1,"")</f>
        <v/>
      </c>
      <c r="N646" s="9" t="str">
        <f>IFERROR(Inv_SY!N647/Inv_SY!$P647-1,"")</f>
        <v/>
      </c>
      <c r="O646" s="9" t="str">
        <f>IFERROR(Inv_SY!O647/Inv_SY!$P647-1,"")</f>
        <v/>
      </c>
      <c r="P646" s="9" t="str">
        <f>IFERROR(Inv_SY!J647/Inv_SY!$Q647-1,"")</f>
        <v/>
      </c>
      <c r="Q646" s="9" t="str">
        <f>IFERROR(Inv_SY!K647/Inv_SY!$Q647-1,"")</f>
        <v/>
      </c>
      <c r="R646" s="9" t="str">
        <f>IFERROR(Inv_SY!L647/Inv_SY!$Q647-1,"")</f>
        <v/>
      </c>
      <c r="S646" s="9" t="str">
        <f>IFERROR(Inv_SY!M647/Inv_SY!$Q647-1,"")</f>
        <v/>
      </c>
      <c r="T646" s="9" t="str">
        <f>IFERROR(Inv_SY!N647/Inv_SY!$Q647-1,"")</f>
        <v/>
      </c>
      <c r="U646" s="52" t="str">
        <f>IFERROR(Inv_SY!O647/Inv_SY!$Q647-1,"")</f>
        <v/>
      </c>
    </row>
    <row r="647" spans="1:21">
      <c r="A647" s="105" t="s">
        <v>210</v>
      </c>
      <c r="B647" s="102">
        <v>4</v>
      </c>
      <c r="C647" s="102">
        <v>2024</v>
      </c>
      <c r="D647" s="102" t="s">
        <v>211</v>
      </c>
      <c r="E647" s="102" t="s">
        <v>211</v>
      </c>
      <c r="F647" s="103">
        <v>45292</v>
      </c>
      <c r="G647" s="102">
        <v>31</v>
      </c>
      <c r="H647" s="104">
        <v>45297</v>
      </c>
      <c r="I647" s="157">
        <f>_xlfn.XLOOKUP(Table5[[#This Row],[Month Year]],'Modelling New'!D:D,'Modelling New'!N:N)</f>
        <v>10.507</v>
      </c>
      <c r="J647" s="9" t="str">
        <f>IFERROR(Inv_SY!J648/Inv_SY!$P648-1,"")</f>
        <v/>
      </c>
      <c r="K647" s="9" t="str">
        <f>IFERROR(Inv_SY!K648/Inv_SY!$P648-1,"")</f>
        <v/>
      </c>
      <c r="L647" s="9" t="str">
        <f>IFERROR(Inv_SY!L648/Inv_SY!$P648-1,"")</f>
        <v/>
      </c>
      <c r="M647" s="9" t="str">
        <f>IFERROR(Inv_SY!M648/Inv_SY!$P648-1,"")</f>
        <v/>
      </c>
      <c r="N647" s="9" t="str">
        <f>IFERROR(Inv_SY!N648/Inv_SY!$P648-1,"")</f>
        <v/>
      </c>
      <c r="O647" s="9" t="str">
        <f>IFERROR(Inv_SY!O648/Inv_SY!$P648-1,"")</f>
        <v/>
      </c>
      <c r="P647" s="9" t="str">
        <f>IFERROR(Inv_SY!J648/Inv_SY!$Q648-1,"")</f>
        <v/>
      </c>
      <c r="Q647" s="9" t="str">
        <f>IFERROR(Inv_SY!K648/Inv_SY!$Q648-1,"")</f>
        <v/>
      </c>
      <c r="R647" s="9" t="str">
        <f>IFERROR(Inv_SY!L648/Inv_SY!$Q648-1,"")</f>
        <v/>
      </c>
      <c r="S647" s="9" t="str">
        <f>IFERROR(Inv_SY!M648/Inv_SY!$Q648-1,"")</f>
        <v/>
      </c>
      <c r="T647" s="9" t="str">
        <f>IFERROR(Inv_SY!N648/Inv_SY!$Q648-1,"")</f>
        <v/>
      </c>
      <c r="U647" s="52" t="str">
        <f>IFERROR(Inv_SY!O648/Inv_SY!$Q648-1,"")</f>
        <v/>
      </c>
    </row>
    <row r="648" spans="1:21">
      <c r="A648" s="105" t="s">
        <v>210</v>
      </c>
      <c r="B648" s="102">
        <v>4</v>
      </c>
      <c r="C648" s="102">
        <v>2024</v>
      </c>
      <c r="D648" s="102" t="s">
        <v>211</v>
      </c>
      <c r="E648" s="102" t="s">
        <v>211</v>
      </c>
      <c r="F648" s="103">
        <v>45292</v>
      </c>
      <c r="G648" s="102">
        <v>31</v>
      </c>
      <c r="H648" s="104">
        <v>45298</v>
      </c>
      <c r="I648" s="157">
        <f>_xlfn.XLOOKUP(Table5[[#This Row],[Month Year]],'Modelling New'!D:D,'Modelling New'!N:N)</f>
        <v>10.507</v>
      </c>
      <c r="J648" s="9" t="str">
        <f>IFERROR(Inv_SY!J649/Inv_SY!$P649-1,"")</f>
        <v/>
      </c>
      <c r="K648" s="9" t="str">
        <f>IFERROR(Inv_SY!K649/Inv_SY!$P649-1,"")</f>
        <v/>
      </c>
      <c r="L648" s="9" t="str">
        <f>IFERROR(Inv_SY!L649/Inv_SY!$P649-1,"")</f>
        <v/>
      </c>
      <c r="M648" s="9" t="str">
        <f>IFERROR(Inv_SY!M649/Inv_SY!$P649-1,"")</f>
        <v/>
      </c>
      <c r="N648" s="9" t="str">
        <f>IFERROR(Inv_SY!N649/Inv_SY!$P649-1,"")</f>
        <v/>
      </c>
      <c r="O648" s="9" t="str">
        <f>IFERROR(Inv_SY!O649/Inv_SY!$P649-1,"")</f>
        <v/>
      </c>
      <c r="P648" s="9" t="str">
        <f>IFERROR(Inv_SY!J649/Inv_SY!$Q649-1,"")</f>
        <v/>
      </c>
      <c r="Q648" s="9" t="str">
        <f>IFERROR(Inv_SY!K649/Inv_SY!$Q649-1,"")</f>
        <v/>
      </c>
      <c r="R648" s="9" t="str">
        <f>IFERROR(Inv_SY!L649/Inv_SY!$Q649-1,"")</f>
        <v/>
      </c>
      <c r="S648" s="9" t="str">
        <f>IFERROR(Inv_SY!M649/Inv_SY!$Q649-1,"")</f>
        <v/>
      </c>
      <c r="T648" s="9" t="str">
        <f>IFERROR(Inv_SY!N649/Inv_SY!$Q649-1,"")</f>
        <v/>
      </c>
      <c r="U648" s="52" t="str">
        <f>IFERROR(Inv_SY!O649/Inv_SY!$Q649-1,"")</f>
        <v/>
      </c>
    </row>
    <row r="649" spans="1:21">
      <c r="A649" s="105" t="s">
        <v>210</v>
      </c>
      <c r="B649" s="102">
        <v>4</v>
      </c>
      <c r="C649" s="102">
        <v>2024</v>
      </c>
      <c r="D649" s="102" t="s">
        <v>211</v>
      </c>
      <c r="E649" s="102" t="s">
        <v>211</v>
      </c>
      <c r="F649" s="103">
        <v>45292</v>
      </c>
      <c r="G649" s="102">
        <v>31</v>
      </c>
      <c r="H649" s="104">
        <v>45299</v>
      </c>
      <c r="I649" s="157">
        <f>_xlfn.XLOOKUP(Table5[[#This Row],[Month Year]],'Modelling New'!D:D,'Modelling New'!N:N)</f>
        <v>10.507</v>
      </c>
      <c r="J649" s="9" t="str">
        <f>IFERROR(Inv_SY!J650/Inv_SY!$P650-1,"")</f>
        <v/>
      </c>
      <c r="K649" s="9" t="str">
        <f>IFERROR(Inv_SY!K650/Inv_SY!$P650-1,"")</f>
        <v/>
      </c>
      <c r="L649" s="9" t="str">
        <f>IFERROR(Inv_SY!L650/Inv_SY!$P650-1,"")</f>
        <v/>
      </c>
      <c r="M649" s="9" t="str">
        <f>IFERROR(Inv_SY!M650/Inv_SY!$P650-1,"")</f>
        <v/>
      </c>
      <c r="N649" s="9" t="str">
        <f>IFERROR(Inv_SY!N650/Inv_SY!$P650-1,"")</f>
        <v/>
      </c>
      <c r="O649" s="9" t="str">
        <f>IFERROR(Inv_SY!O650/Inv_SY!$P650-1,"")</f>
        <v/>
      </c>
      <c r="P649" s="9" t="str">
        <f>IFERROR(Inv_SY!J650/Inv_SY!$Q650-1,"")</f>
        <v/>
      </c>
      <c r="Q649" s="9" t="str">
        <f>IFERROR(Inv_SY!K650/Inv_SY!$Q650-1,"")</f>
        <v/>
      </c>
      <c r="R649" s="9" t="str">
        <f>IFERROR(Inv_SY!L650/Inv_SY!$Q650-1,"")</f>
        <v/>
      </c>
      <c r="S649" s="9" t="str">
        <f>IFERROR(Inv_SY!M650/Inv_SY!$Q650-1,"")</f>
        <v/>
      </c>
      <c r="T649" s="9" t="str">
        <f>IFERROR(Inv_SY!N650/Inv_SY!$Q650-1,"")</f>
        <v/>
      </c>
      <c r="U649" s="52" t="str">
        <f>IFERROR(Inv_SY!O650/Inv_SY!$Q650-1,"")</f>
        <v/>
      </c>
    </row>
    <row r="650" spans="1:21">
      <c r="A650" s="105" t="s">
        <v>210</v>
      </c>
      <c r="B650" s="102">
        <v>4</v>
      </c>
      <c r="C650" s="102">
        <v>2024</v>
      </c>
      <c r="D650" s="102" t="s">
        <v>211</v>
      </c>
      <c r="E650" s="102" t="s">
        <v>211</v>
      </c>
      <c r="F650" s="103">
        <v>45292</v>
      </c>
      <c r="G650" s="102">
        <v>31</v>
      </c>
      <c r="H650" s="104">
        <v>45300</v>
      </c>
      <c r="I650" s="157">
        <f>_xlfn.XLOOKUP(Table5[[#This Row],[Month Year]],'Modelling New'!D:D,'Modelling New'!N:N)</f>
        <v>10.507</v>
      </c>
      <c r="J650" s="9" t="str">
        <f>IFERROR(Inv_SY!J651/Inv_SY!$P651-1,"")</f>
        <v/>
      </c>
      <c r="K650" s="9" t="str">
        <f>IFERROR(Inv_SY!K651/Inv_SY!$P651-1,"")</f>
        <v/>
      </c>
      <c r="L650" s="9" t="str">
        <f>IFERROR(Inv_SY!L651/Inv_SY!$P651-1,"")</f>
        <v/>
      </c>
      <c r="M650" s="9" t="str">
        <f>IFERROR(Inv_SY!M651/Inv_SY!$P651-1,"")</f>
        <v/>
      </c>
      <c r="N650" s="9" t="str">
        <f>IFERROR(Inv_SY!N651/Inv_SY!$P651-1,"")</f>
        <v/>
      </c>
      <c r="O650" s="9" t="str">
        <f>IFERROR(Inv_SY!O651/Inv_SY!$P651-1,"")</f>
        <v/>
      </c>
      <c r="P650" s="9" t="str">
        <f>IFERROR(Inv_SY!J651/Inv_SY!$Q651-1,"")</f>
        <v/>
      </c>
      <c r="Q650" s="9" t="str">
        <f>IFERROR(Inv_SY!K651/Inv_SY!$Q651-1,"")</f>
        <v/>
      </c>
      <c r="R650" s="9" t="str">
        <f>IFERROR(Inv_SY!L651/Inv_SY!$Q651-1,"")</f>
        <v/>
      </c>
      <c r="S650" s="9" t="str">
        <f>IFERROR(Inv_SY!M651/Inv_SY!$Q651-1,"")</f>
        <v/>
      </c>
      <c r="T650" s="9" t="str">
        <f>IFERROR(Inv_SY!N651/Inv_SY!$Q651-1,"")</f>
        <v/>
      </c>
      <c r="U650" s="52" t="str">
        <f>IFERROR(Inv_SY!O651/Inv_SY!$Q651-1,"")</f>
        <v/>
      </c>
    </row>
    <row r="651" spans="1:21">
      <c r="A651" s="105" t="s">
        <v>210</v>
      </c>
      <c r="B651" s="102">
        <v>4</v>
      </c>
      <c r="C651" s="102">
        <v>2024</v>
      </c>
      <c r="D651" s="102" t="s">
        <v>211</v>
      </c>
      <c r="E651" s="102" t="s">
        <v>211</v>
      </c>
      <c r="F651" s="103">
        <v>45292</v>
      </c>
      <c r="G651" s="102">
        <v>31</v>
      </c>
      <c r="H651" s="104">
        <v>45301</v>
      </c>
      <c r="I651" s="157">
        <f>_xlfn.XLOOKUP(Table5[[#This Row],[Month Year]],'Modelling New'!D:D,'Modelling New'!N:N)</f>
        <v>10.507</v>
      </c>
      <c r="J651" s="9" t="str">
        <f>IFERROR(Inv_SY!J652/Inv_SY!$P652-1,"")</f>
        <v/>
      </c>
      <c r="K651" s="9" t="str">
        <f>IFERROR(Inv_SY!K652/Inv_SY!$P652-1,"")</f>
        <v/>
      </c>
      <c r="L651" s="9" t="str">
        <f>IFERROR(Inv_SY!L652/Inv_SY!$P652-1,"")</f>
        <v/>
      </c>
      <c r="M651" s="9" t="str">
        <f>IFERROR(Inv_SY!M652/Inv_SY!$P652-1,"")</f>
        <v/>
      </c>
      <c r="N651" s="9" t="str">
        <f>IFERROR(Inv_SY!N652/Inv_SY!$P652-1,"")</f>
        <v/>
      </c>
      <c r="O651" s="9" t="str">
        <f>IFERROR(Inv_SY!O652/Inv_SY!$P652-1,"")</f>
        <v/>
      </c>
      <c r="P651" s="9" t="str">
        <f>IFERROR(Inv_SY!J652/Inv_SY!$Q652-1,"")</f>
        <v/>
      </c>
      <c r="Q651" s="9" t="str">
        <f>IFERROR(Inv_SY!K652/Inv_SY!$Q652-1,"")</f>
        <v/>
      </c>
      <c r="R651" s="9" t="str">
        <f>IFERROR(Inv_SY!L652/Inv_SY!$Q652-1,"")</f>
        <v/>
      </c>
      <c r="S651" s="9" t="str">
        <f>IFERROR(Inv_SY!M652/Inv_SY!$Q652-1,"")</f>
        <v/>
      </c>
      <c r="T651" s="9" t="str">
        <f>IFERROR(Inv_SY!N652/Inv_SY!$Q652-1,"")</f>
        <v/>
      </c>
      <c r="U651" s="52" t="str">
        <f>IFERROR(Inv_SY!O652/Inv_SY!$Q652-1,"")</f>
        <v/>
      </c>
    </row>
    <row r="652" spans="1:21">
      <c r="A652" s="105" t="s">
        <v>210</v>
      </c>
      <c r="B652" s="102">
        <v>4</v>
      </c>
      <c r="C652" s="102">
        <v>2024</v>
      </c>
      <c r="D652" s="102" t="s">
        <v>211</v>
      </c>
      <c r="E652" s="102" t="s">
        <v>211</v>
      </c>
      <c r="F652" s="103">
        <v>45292</v>
      </c>
      <c r="G652" s="102">
        <v>31</v>
      </c>
      <c r="H652" s="104">
        <v>45302</v>
      </c>
      <c r="I652" s="157">
        <f>_xlfn.XLOOKUP(Table5[[#This Row],[Month Year]],'Modelling New'!D:D,'Modelling New'!N:N)</f>
        <v>10.507</v>
      </c>
      <c r="J652" s="9" t="str">
        <f>IFERROR(Inv_SY!J653/Inv_SY!$P653-1,"")</f>
        <v/>
      </c>
      <c r="K652" s="9" t="str">
        <f>IFERROR(Inv_SY!K653/Inv_SY!$P653-1,"")</f>
        <v/>
      </c>
      <c r="L652" s="9" t="str">
        <f>IFERROR(Inv_SY!L653/Inv_SY!$P653-1,"")</f>
        <v/>
      </c>
      <c r="M652" s="9" t="str">
        <f>IFERROR(Inv_SY!M653/Inv_SY!$P653-1,"")</f>
        <v/>
      </c>
      <c r="N652" s="9" t="str">
        <f>IFERROR(Inv_SY!N653/Inv_SY!$P653-1,"")</f>
        <v/>
      </c>
      <c r="O652" s="9" t="str">
        <f>IFERROR(Inv_SY!O653/Inv_SY!$P653-1,"")</f>
        <v/>
      </c>
      <c r="P652" s="9" t="str">
        <f>IFERROR(Inv_SY!J653/Inv_SY!$Q653-1,"")</f>
        <v/>
      </c>
      <c r="Q652" s="9" t="str">
        <f>IFERROR(Inv_SY!K653/Inv_SY!$Q653-1,"")</f>
        <v/>
      </c>
      <c r="R652" s="9" t="str">
        <f>IFERROR(Inv_SY!L653/Inv_SY!$Q653-1,"")</f>
        <v/>
      </c>
      <c r="S652" s="9" t="str">
        <f>IFERROR(Inv_SY!M653/Inv_SY!$Q653-1,"")</f>
        <v/>
      </c>
      <c r="T652" s="9" t="str">
        <f>IFERROR(Inv_SY!N653/Inv_SY!$Q653-1,"")</f>
        <v/>
      </c>
      <c r="U652" s="52" t="str">
        <f>IFERROR(Inv_SY!O653/Inv_SY!$Q653-1,"")</f>
        <v/>
      </c>
    </row>
    <row r="653" spans="1:21">
      <c r="A653" s="105" t="s">
        <v>210</v>
      </c>
      <c r="B653" s="102">
        <v>4</v>
      </c>
      <c r="C653" s="102">
        <v>2024</v>
      </c>
      <c r="D653" s="102" t="s">
        <v>211</v>
      </c>
      <c r="E653" s="102" t="s">
        <v>211</v>
      </c>
      <c r="F653" s="103">
        <v>45292</v>
      </c>
      <c r="G653" s="102">
        <v>31</v>
      </c>
      <c r="H653" s="104">
        <v>45303</v>
      </c>
      <c r="I653" s="157">
        <f>_xlfn.XLOOKUP(Table5[[#This Row],[Month Year]],'Modelling New'!D:D,'Modelling New'!N:N)</f>
        <v>10.507</v>
      </c>
      <c r="J653" s="9" t="str">
        <f>IFERROR(Inv_SY!J654/Inv_SY!$P654-1,"")</f>
        <v/>
      </c>
      <c r="K653" s="9" t="str">
        <f>IFERROR(Inv_SY!K654/Inv_SY!$P654-1,"")</f>
        <v/>
      </c>
      <c r="L653" s="9" t="str">
        <f>IFERROR(Inv_SY!L654/Inv_SY!$P654-1,"")</f>
        <v/>
      </c>
      <c r="M653" s="9" t="str">
        <f>IFERROR(Inv_SY!M654/Inv_SY!$P654-1,"")</f>
        <v/>
      </c>
      <c r="N653" s="9" t="str">
        <f>IFERROR(Inv_SY!N654/Inv_SY!$P654-1,"")</f>
        <v/>
      </c>
      <c r="O653" s="9" t="str">
        <f>IFERROR(Inv_SY!O654/Inv_SY!$P654-1,"")</f>
        <v/>
      </c>
      <c r="P653" s="9" t="str">
        <f>IFERROR(Inv_SY!J654/Inv_SY!$Q654-1,"")</f>
        <v/>
      </c>
      <c r="Q653" s="9" t="str">
        <f>IFERROR(Inv_SY!K654/Inv_SY!$Q654-1,"")</f>
        <v/>
      </c>
      <c r="R653" s="9" t="str">
        <f>IFERROR(Inv_SY!L654/Inv_SY!$Q654-1,"")</f>
        <v/>
      </c>
      <c r="S653" s="9" t="str">
        <f>IFERROR(Inv_SY!M654/Inv_SY!$Q654-1,"")</f>
        <v/>
      </c>
      <c r="T653" s="9" t="str">
        <f>IFERROR(Inv_SY!N654/Inv_SY!$Q654-1,"")</f>
        <v/>
      </c>
      <c r="U653" s="52" t="str">
        <f>IFERROR(Inv_SY!O654/Inv_SY!$Q654-1,"")</f>
        <v/>
      </c>
    </row>
    <row r="654" spans="1:21">
      <c r="A654" s="105" t="s">
        <v>210</v>
      </c>
      <c r="B654" s="102">
        <v>4</v>
      </c>
      <c r="C654" s="102">
        <v>2024</v>
      </c>
      <c r="D654" s="102" t="s">
        <v>211</v>
      </c>
      <c r="E654" s="102" t="s">
        <v>211</v>
      </c>
      <c r="F654" s="103">
        <v>45292</v>
      </c>
      <c r="G654" s="102">
        <v>31</v>
      </c>
      <c r="H654" s="104">
        <v>45304</v>
      </c>
      <c r="I654" s="157">
        <f>_xlfn.XLOOKUP(Table5[[#This Row],[Month Year]],'Modelling New'!D:D,'Modelling New'!N:N)</f>
        <v>10.507</v>
      </c>
      <c r="J654" s="9" t="str">
        <f>IFERROR(Inv_SY!J655/Inv_SY!$P655-1,"")</f>
        <v/>
      </c>
      <c r="K654" s="9" t="str">
        <f>IFERROR(Inv_SY!K655/Inv_SY!$P655-1,"")</f>
        <v/>
      </c>
      <c r="L654" s="9" t="str">
        <f>IFERROR(Inv_SY!L655/Inv_SY!$P655-1,"")</f>
        <v/>
      </c>
      <c r="M654" s="9" t="str">
        <f>IFERROR(Inv_SY!M655/Inv_SY!$P655-1,"")</f>
        <v/>
      </c>
      <c r="N654" s="9" t="str">
        <f>IFERROR(Inv_SY!N655/Inv_SY!$P655-1,"")</f>
        <v/>
      </c>
      <c r="O654" s="9" t="str">
        <f>IFERROR(Inv_SY!O655/Inv_SY!$P655-1,"")</f>
        <v/>
      </c>
      <c r="P654" s="9" t="str">
        <f>IFERROR(Inv_SY!J655/Inv_SY!$Q655-1,"")</f>
        <v/>
      </c>
      <c r="Q654" s="9" t="str">
        <f>IFERROR(Inv_SY!K655/Inv_SY!$Q655-1,"")</f>
        <v/>
      </c>
      <c r="R654" s="9" t="str">
        <f>IFERROR(Inv_SY!L655/Inv_SY!$Q655-1,"")</f>
        <v/>
      </c>
      <c r="S654" s="9" t="str">
        <f>IFERROR(Inv_SY!M655/Inv_SY!$Q655-1,"")</f>
        <v/>
      </c>
      <c r="T654" s="9" t="str">
        <f>IFERROR(Inv_SY!N655/Inv_SY!$Q655-1,"")</f>
        <v/>
      </c>
      <c r="U654" s="52" t="str">
        <f>IFERROR(Inv_SY!O655/Inv_SY!$Q655-1,"")</f>
        <v/>
      </c>
    </row>
    <row r="655" spans="1:21">
      <c r="A655" s="105" t="s">
        <v>210</v>
      </c>
      <c r="B655" s="102">
        <v>4</v>
      </c>
      <c r="C655" s="102">
        <v>2024</v>
      </c>
      <c r="D655" s="102" t="s">
        <v>211</v>
      </c>
      <c r="E655" s="102" t="s">
        <v>211</v>
      </c>
      <c r="F655" s="103">
        <v>45292</v>
      </c>
      <c r="G655" s="102">
        <v>31</v>
      </c>
      <c r="H655" s="104">
        <v>45305</v>
      </c>
      <c r="I655" s="157">
        <f>_xlfn.XLOOKUP(Table5[[#This Row],[Month Year]],'Modelling New'!D:D,'Modelling New'!N:N)</f>
        <v>10.507</v>
      </c>
      <c r="J655" s="9" t="str">
        <f>IFERROR(Inv_SY!J656/Inv_SY!$P656-1,"")</f>
        <v/>
      </c>
      <c r="K655" s="9" t="str">
        <f>IFERROR(Inv_SY!K656/Inv_SY!$P656-1,"")</f>
        <v/>
      </c>
      <c r="L655" s="9" t="str">
        <f>IFERROR(Inv_SY!L656/Inv_SY!$P656-1,"")</f>
        <v/>
      </c>
      <c r="M655" s="9" t="str">
        <f>IFERROR(Inv_SY!M656/Inv_SY!$P656-1,"")</f>
        <v/>
      </c>
      <c r="N655" s="9" t="str">
        <f>IFERROR(Inv_SY!N656/Inv_SY!$P656-1,"")</f>
        <v/>
      </c>
      <c r="O655" s="9" t="str">
        <f>IFERROR(Inv_SY!O656/Inv_SY!$P656-1,"")</f>
        <v/>
      </c>
      <c r="P655" s="9" t="str">
        <f>IFERROR(Inv_SY!J656/Inv_SY!$Q656-1,"")</f>
        <v/>
      </c>
      <c r="Q655" s="9" t="str">
        <f>IFERROR(Inv_SY!K656/Inv_SY!$Q656-1,"")</f>
        <v/>
      </c>
      <c r="R655" s="9" t="str">
        <f>IFERROR(Inv_SY!L656/Inv_SY!$Q656-1,"")</f>
        <v/>
      </c>
      <c r="S655" s="9" t="str">
        <f>IFERROR(Inv_SY!M656/Inv_SY!$Q656-1,"")</f>
        <v/>
      </c>
      <c r="T655" s="9" t="str">
        <f>IFERROR(Inv_SY!N656/Inv_SY!$Q656-1,"")</f>
        <v/>
      </c>
      <c r="U655" s="52" t="str">
        <f>IFERROR(Inv_SY!O656/Inv_SY!$Q656-1,"")</f>
        <v/>
      </c>
    </row>
    <row r="656" spans="1:21">
      <c r="A656" s="105" t="s">
        <v>210</v>
      </c>
      <c r="B656" s="102">
        <v>4</v>
      </c>
      <c r="C656" s="102">
        <v>2024</v>
      </c>
      <c r="D656" s="102" t="s">
        <v>211</v>
      </c>
      <c r="E656" s="102" t="s">
        <v>211</v>
      </c>
      <c r="F656" s="103">
        <v>45292</v>
      </c>
      <c r="G656" s="102">
        <v>31</v>
      </c>
      <c r="H656" s="104">
        <v>45306</v>
      </c>
      <c r="I656" s="157">
        <f>_xlfn.XLOOKUP(Table5[[#This Row],[Month Year]],'Modelling New'!D:D,'Modelling New'!N:N)</f>
        <v>10.507</v>
      </c>
      <c r="J656" s="9" t="str">
        <f>IFERROR(Inv_SY!J657/Inv_SY!$P657-1,"")</f>
        <v/>
      </c>
      <c r="K656" s="9" t="str">
        <f>IFERROR(Inv_SY!K657/Inv_SY!$P657-1,"")</f>
        <v/>
      </c>
      <c r="L656" s="9" t="str">
        <f>IFERROR(Inv_SY!L657/Inv_SY!$P657-1,"")</f>
        <v/>
      </c>
      <c r="M656" s="9" t="str">
        <f>IFERROR(Inv_SY!M657/Inv_SY!$P657-1,"")</f>
        <v/>
      </c>
      <c r="N656" s="9" t="str">
        <f>IFERROR(Inv_SY!N657/Inv_SY!$P657-1,"")</f>
        <v/>
      </c>
      <c r="O656" s="9" t="str">
        <f>IFERROR(Inv_SY!O657/Inv_SY!$P657-1,"")</f>
        <v/>
      </c>
      <c r="P656" s="9" t="str">
        <f>IFERROR(Inv_SY!J657/Inv_SY!$Q657-1,"")</f>
        <v/>
      </c>
      <c r="Q656" s="9" t="str">
        <f>IFERROR(Inv_SY!K657/Inv_SY!$Q657-1,"")</f>
        <v/>
      </c>
      <c r="R656" s="9" t="str">
        <f>IFERROR(Inv_SY!L657/Inv_SY!$Q657-1,"")</f>
        <v/>
      </c>
      <c r="S656" s="9" t="str">
        <f>IFERROR(Inv_SY!M657/Inv_SY!$Q657-1,"")</f>
        <v/>
      </c>
      <c r="T656" s="9" t="str">
        <f>IFERROR(Inv_SY!N657/Inv_SY!$Q657-1,"")</f>
        <v/>
      </c>
      <c r="U656" s="52" t="str">
        <f>IFERROR(Inv_SY!O657/Inv_SY!$Q657-1,"")</f>
        <v/>
      </c>
    </row>
    <row r="657" spans="1:21">
      <c r="A657" s="105" t="s">
        <v>210</v>
      </c>
      <c r="B657" s="102">
        <v>4</v>
      </c>
      <c r="C657" s="102">
        <v>2024</v>
      </c>
      <c r="D657" s="102" t="s">
        <v>211</v>
      </c>
      <c r="E657" s="102" t="s">
        <v>211</v>
      </c>
      <c r="F657" s="103">
        <v>45292</v>
      </c>
      <c r="G657" s="102">
        <v>31</v>
      </c>
      <c r="H657" s="104">
        <v>45307</v>
      </c>
      <c r="I657" s="157">
        <f>_xlfn.XLOOKUP(Table5[[#This Row],[Month Year]],'Modelling New'!D:D,'Modelling New'!N:N)</f>
        <v>10.507</v>
      </c>
      <c r="J657" s="9" t="str">
        <f>IFERROR(Inv_SY!J658/Inv_SY!$P658-1,"")</f>
        <v/>
      </c>
      <c r="K657" s="9" t="str">
        <f>IFERROR(Inv_SY!K658/Inv_SY!$P658-1,"")</f>
        <v/>
      </c>
      <c r="L657" s="9" t="str">
        <f>IFERROR(Inv_SY!L658/Inv_SY!$P658-1,"")</f>
        <v/>
      </c>
      <c r="M657" s="9" t="str">
        <f>IFERROR(Inv_SY!M658/Inv_SY!$P658-1,"")</f>
        <v/>
      </c>
      <c r="N657" s="9" t="str">
        <f>IFERROR(Inv_SY!N658/Inv_SY!$P658-1,"")</f>
        <v/>
      </c>
      <c r="O657" s="9" t="str">
        <f>IFERROR(Inv_SY!O658/Inv_SY!$P658-1,"")</f>
        <v/>
      </c>
      <c r="P657" s="9" t="str">
        <f>IFERROR(Inv_SY!J658/Inv_SY!$Q658-1,"")</f>
        <v/>
      </c>
      <c r="Q657" s="9" t="str">
        <f>IFERROR(Inv_SY!K658/Inv_SY!$Q658-1,"")</f>
        <v/>
      </c>
      <c r="R657" s="9" t="str">
        <f>IFERROR(Inv_SY!L658/Inv_SY!$Q658-1,"")</f>
        <v/>
      </c>
      <c r="S657" s="9" t="str">
        <f>IFERROR(Inv_SY!M658/Inv_SY!$Q658-1,"")</f>
        <v/>
      </c>
      <c r="T657" s="9" t="str">
        <f>IFERROR(Inv_SY!N658/Inv_SY!$Q658-1,"")</f>
        <v/>
      </c>
      <c r="U657" s="52" t="str">
        <f>IFERROR(Inv_SY!O658/Inv_SY!$Q658-1,"")</f>
        <v/>
      </c>
    </row>
    <row r="658" spans="1:21">
      <c r="A658" s="105" t="s">
        <v>210</v>
      </c>
      <c r="B658" s="102">
        <v>4</v>
      </c>
      <c r="C658" s="102">
        <v>2024</v>
      </c>
      <c r="D658" s="102" t="s">
        <v>211</v>
      </c>
      <c r="E658" s="102" t="s">
        <v>211</v>
      </c>
      <c r="F658" s="103">
        <v>45292</v>
      </c>
      <c r="G658" s="102">
        <v>31</v>
      </c>
      <c r="H658" s="104">
        <v>45308</v>
      </c>
      <c r="I658" s="157">
        <f>_xlfn.XLOOKUP(Table5[[#This Row],[Month Year]],'Modelling New'!D:D,'Modelling New'!N:N)</f>
        <v>10.507</v>
      </c>
      <c r="J658" s="9" t="str">
        <f>IFERROR(Inv_SY!J659/Inv_SY!$P659-1,"")</f>
        <v/>
      </c>
      <c r="K658" s="9" t="str">
        <f>IFERROR(Inv_SY!K659/Inv_SY!$P659-1,"")</f>
        <v/>
      </c>
      <c r="L658" s="9" t="str">
        <f>IFERROR(Inv_SY!L659/Inv_SY!$P659-1,"")</f>
        <v/>
      </c>
      <c r="M658" s="9" t="str">
        <f>IFERROR(Inv_SY!M659/Inv_SY!$P659-1,"")</f>
        <v/>
      </c>
      <c r="N658" s="9" t="str">
        <f>IFERROR(Inv_SY!N659/Inv_SY!$P659-1,"")</f>
        <v/>
      </c>
      <c r="O658" s="9" t="str">
        <f>IFERROR(Inv_SY!O659/Inv_SY!$P659-1,"")</f>
        <v/>
      </c>
      <c r="P658" s="9" t="str">
        <f>IFERROR(Inv_SY!J659/Inv_SY!$Q659-1,"")</f>
        <v/>
      </c>
      <c r="Q658" s="9" t="str">
        <f>IFERROR(Inv_SY!K659/Inv_SY!$Q659-1,"")</f>
        <v/>
      </c>
      <c r="R658" s="9" t="str">
        <f>IFERROR(Inv_SY!L659/Inv_SY!$Q659-1,"")</f>
        <v/>
      </c>
      <c r="S658" s="9" t="str">
        <f>IFERROR(Inv_SY!M659/Inv_SY!$Q659-1,"")</f>
        <v/>
      </c>
      <c r="T658" s="9" t="str">
        <f>IFERROR(Inv_SY!N659/Inv_SY!$Q659-1,"")</f>
        <v/>
      </c>
      <c r="U658" s="52" t="str">
        <f>IFERROR(Inv_SY!O659/Inv_SY!$Q659-1,"")</f>
        <v/>
      </c>
    </row>
    <row r="659" spans="1:21">
      <c r="A659" s="105" t="s">
        <v>210</v>
      </c>
      <c r="B659" s="102">
        <v>4</v>
      </c>
      <c r="C659" s="102">
        <v>2024</v>
      </c>
      <c r="D659" s="102" t="s">
        <v>211</v>
      </c>
      <c r="E659" s="102" t="s">
        <v>211</v>
      </c>
      <c r="F659" s="103">
        <v>45292</v>
      </c>
      <c r="G659" s="102">
        <v>31</v>
      </c>
      <c r="H659" s="104">
        <v>45309</v>
      </c>
      <c r="I659" s="157">
        <f>_xlfn.XLOOKUP(Table5[[#This Row],[Month Year]],'Modelling New'!D:D,'Modelling New'!N:N)</f>
        <v>10.507</v>
      </c>
      <c r="J659" s="9" t="str">
        <f>IFERROR(Inv_SY!J660/Inv_SY!$P660-1,"")</f>
        <v/>
      </c>
      <c r="K659" s="9" t="str">
        <f>IFERROR(Inv_SY!K660/Inv_SY!$P660-1,"")</f>
        <v/>
      </c>
      <c r="L659" s="9" t="str">
        <f>IFERROR(Inv_SY!L660/Inv_SY!$P660-1,"")</f>
        <v/>
      </c>
      <c r="M659" s="9" t="str">
        <f>IFERROR(Inv_SY!M660/Inv_SY!$P660-1,"")</f>
        <v/>
      </c>
      <c r="N659" s="9" t="str">
        <f>IFERROR(Inv_SY!N660/Inv_SY!$P660-1,"")</f>
        <v/>
      </c>
      <c r="O659" s="9" t="str">
        <f>IFERROR(Inv_SY!O660/Inv_SY!$P660-1,"")</f>
        <v/>
      </c>
      <c r="P659" s="9" t="str">
        <f>IFERROR(Inv_SY!J660/Inv_SY!$Q660-1,"")</f>
        <v/>
      </c>
      <c r="Q659" s="9" t="str">
        <f>IFERROR(Inv_SY!K660/Inv_SY!$Q660-1,"")</f>
        <v/>
      </c>
      <c r="R659" s="9" t="str">
        <f>IFERROR(Inv_SY!L660/Inv_SY!$Q660-1,"")</f>
        <v/>
      </c>
      <c r="S659" s="9" t="str">
        <f>IFERROR(Inv_SY!M660/Inv_SY!$Q660-1,"")</f>
        <v/>
      </c>
      <c r="T659" s="9" t="str">
        <f>IFERROR(Inv_SY!N660/Inv_SY!$Q660-1,"")</f>
        <v/>
      </c>
      <c r="U659" s="52" t="str">
        <f>IFERROR(Inv_SY!O660/Inv_SY!$Q660-1,"")</f>
        <v/>
      </c>
    </row>
    <row r="660" spans="1:21">
      <c r="A660" s="105" t="s">
        <v>210</v>
      </c>
      <c r="B660" s="102">
        <v>4</v>
      </c>
      <c r="C660" s="102">
        <v>2024</v>
      </c>
      <c r="D660" s="102" t="s">
        <v>211</v>
      </c>
      <c r="E660" s="102" t="s">
        <v>211</v>
      </c>
      <c r="F660" s="103">
        <v>45292</v>
      </c>
      <c r="G660" s="102">
        <v>31</v>
      </c>
      <c r="H660" s="104">
        <v>45310</v>
      </c>
      <c r="I660" s="157">
        <f>_xlfn.XLOOKUP(Table5[[#This Row],[Month Year]],'Modelling New'!D:D,'Modelling New'!N:N)</f>
        <v>10.507</v>
      </c>
      <c r="J660" s="9" t="str">
        <f>IFERROR(Inv_SY!J661/Inv_SY!$P661-1,"")</f>
        <v/>
      </c>
      <c r="K660" s="9" t="str">
        <f>IFERROR(Inv_SY!K661/Inv_SY!$P661-1,"")</f>
        <v/>
      </c>
      <c r="L660" s="9" t="str">
        <f>IFERROR(Inv_SY!L661/Inv_SY!$P661-1,"")</f>
        <v/>
      </c>
      <c r="M660" s="9" t="str">
        <f>IFERROR(Inv_SY!M661/Inv_SY!$P661-1,"")</f>
        <v/>
      </c>
      <c r="N660" s="9" t="str">
        <f>IFERROR(Inv_SY!N661/Inv_SY!$P661-1,"")</f>
        <v/>
      </c>
      <c r="O660" s="9" t="str">
        <f>IFERROR(Inv_SY!O661/Inv_SY!$P661-1,"")</f>
        <v/>
      </c>
      <c r="P660" s="9" t="str">
        <f>IFERROR(Inv_SY!J661/Inv_SY!$Q661-1,"")</f>
        <v/>
      </c>
      <c r="Q660" s="9" t="str">
        <f>IFERROR(Inv_SY!K661/Inv_SY!$Q661-1,"")</f>
        <v/>
      </c>
      <c r="R660" s="9" t="str">
        <f>IFERROR(Inv_SY!L661/Inv_SY!$Q661-1,"")</f>
        <v/>
      </c>
      <c r="S660" s="9" t="str">
        <f>IFERROR(Inv_SY!M661/Inv_SY!$Q661-1,"")</f>
        <v/>
      </c>
      <c r="T660" s="9" t="str">
        <f>IFERROR(Inv_SY!N661/Inv_SY!$Q661-1,"")</f>
        <v/>
      </c>
      <c r="U660" s="52" t="str">
        <f>IFERROR(Inv_SY!O661/Inv_SY!$Q661-1,"")</f>
        <v/>
      </c>
    </row>
    <row r="661" spans="1:21">
      <c r="A661" s="105" t="s">
        <v>210</v>
      </c>
      <c r="B661" s="102">
        <v>4</v>
      </c>
      <c r="C661" s="102">
        <v>2024</v>
      </c>
      <c r="D661" s="102" t="s">
        <v>211</v>
      </c>
      <c r="E661" s="102" t="s">
        <v>211</v>
      </c>
      <c r="F661" s="103">
        <v>45292</v>
      </c>
      <c r="G661" s="102">
        <v>31</v>
      </c>
      <c r="H661" s="104">
        <v>45311</v>
      </c>
      <c r="I661" s="157">
        <f>_xlfn.XLOOKUP(Table5[[#This Row],[Month Year]],'Modelling New'!D:D,'Modelling New'!N:N)</f>
        <v>10.507</v>
      </c>
      <c r="J661" s="9" t="str">
        <f>IFERROR(Inv_SY!J662/Inv_SY!$P662-1,"")</f>
        <v/>
      </c>
      <c r="K661" s="9" t="str">
        <f>IFERROR(Inv_SY!K662/Inv_SY!$P662-1,"")</f>
        <v/>
      </c>
      <c r="L661" s="9" t="str">
        <f>IFERROR(Inv_SY!L662/Inv_SY!$P662-1,"")</f>
        <v/>
      </c>
      <c r="M661" s="9" t="str">
        <f>IFERROR(Inv_SY!M662/Inv_SY!$P662-1,"")</f>
        <v/>
      </c>
      <c r="N661" s="9" t="str">
        <f>IFERROR(Inv_SY!N662/Inv_SY!$P662-1,"")</f>
        <v/>
      </c>
      <c r="O661" s="9" t="str">
        <f>IFERROR(Inv_SY!O662/Inv_SY!$P662-1,"")</f>
        <v/>
      </c>
      <c r="P661" s="9" t="str">
        <f>IFERROR(Inv_SY!J662/Inv_SY!$Q662-1,"")</f>
        <v/>
      </c>
      <c r="Q661" s="9" t="str">
        <f>IFERROR(Inv_SY!K662/Inv_SY!$Q662-1,"")</f>
        <v/>
      </c>
      <c r="R661" s="9" t="str">
        <f>IFERROR(Inv_SY!L662/Inv_SY!$Q662-1,"")</f>
        <v/>
      </c>
      <c r="S661" s="9" t="str">
        <f>IFERROR(Inv_SY!M662/Inv_SY!$Q662-1,"")</f>
        <v/>
      </c>
      <c r="T661" s="9" t="str">
        <f>IFERROR(Inv_SY!N662/Inv_SY!$Q662-1,"")</f>
        <v/>
      </c>
      <c r="U661" s="52" t="str">
        <f>IFERROR(Inv_SY!O662/Inv_SY!$Q662-1,"")</f>
        <v/>
      </c>
    </row>
    <row r="662" spans="1:21">
      <c r="A662" s="105" t="s">
        <v>210</v>
      </c>
      <c r="B662" s="102">
        <v>4</v>
      </c>
      <c r="C662" s="102">
        <v>2024</v>
      </c>
      <c r="D662" s="102" t="s">
        <v>211</v>
      </c>
      <c r="E662" s="102" t="s">
        <v>211</v>
      </c>
      <c r="F662" s="103">
        <v>45292</v>
      </c>
      <c r="G662" s="102">
        <v>31</v>
      </c>
      <c r="H662" s="104">
        <v>45312</v>
      </c>
      <c r="I662" s="157">
        <f>_xlfn.XLOOKUP(Table5[[#This Row],[Month Year]],'Modelling New'!D:D,'Modelling New'!N:N)</f>
        <v>10.507</v>
      </c>
      <c r="J662" s="9" t="str">
        <f>IFERROR(Inv_SY!J663/Inv_SY!$P663-1,"")</f>
        <v/>
      </c>
      <c r="K662" s="9" t="str">
        <f>IFERROR(Inv_SY!K663/Inv_SY!$P663-1,"")</f>
        <v/>
      </c>
      <c r="L662" s="9" t="str">
        <f>IFERROR(Inv_SY!L663/Inv_SY!$P663-1,"")</f>
        <v/>
      </c>
      <c r="M662" s="9" t="str">
        <f>IFERROR(Inv_SY!M663/Inv_SY!$P663-1,"")</f>
        <v/>
      </c>
      <c r="N662" s="9" t="str">
        <f>IFERROR(Inv_SY!N663/Inv_SY!$P663-1,"")</f>
        <v/>
      </c>
      <c r="O662" s="9" t="str">
        <f>IFERROR(Inv_SY!O663/Inv_SY!$P663-1,"")</f>
        <v/>
      </c>
      <c r="P662" s="9" t="str">
        <f>IFERROR(Inv_SY!J663/Inv_SY!$Q663-1,"")</f>
        <v/>
      </c>
      <c r="Q662" s="9" t="str">
        <f>IFERROR(Inv_SY!K663/Inv_SY!$Q663-1,"")</f>
        <v/>
      </c>
      <c r="R662" s="9" t="str">
        <f>IFERROR(Inv_SY!L663/Inv_SY!$Q663-1,"")</f>
        <v/>
      </c>
      <c r="S662" s="9" t="str">
        <f>IFERROR(Inv_SY!M663/Inv_SY!$Q663-1,"")</f>
        <v/>
      </c>
      <c r="T662" s="9" t="str">
        <f>IFERROR(Inv_SY!N663/Inv_SY!$Q663-1,"")</f>
        <v/>
      </c>
      <c r="U662" s="52" t="str">
        <f>IFERROR(Inv_SY!O663/Inv_SY!$Q663-1,"")</f>
        <v/>
      </c>
    </row>
    <row r="663" spans="1:21">
      <c r="A663" s="105" t="s">
        <v>210</v>
      </c>
      <c r="B663" s="102">
        <v>4</v>
      </c>
      <c r="C663" s="102">
        <v>2024</v>
      </c>
      <c r="D663" s="102" t="s">
        <v>211</v>
      </c>
      <c r="E663" s="102" t="s">
        <v>211</v>
      </c>
      <c r="F663" s="103">
        <v>45292</v>
      </c>
      <c r="G663" s="102">
        <v>31</v>
      </c>
      <c r="H663" s="104">
        <v>45313</v>
      </c>
      <c r="I663" s="157">
        <f>_xlfn.XLOOKUP(Table5[[#This Row],[Month Year]],'Modelling New'!D:D,'Modelling New'!N:N)</f>
        <v>10.507</v>
      </c>
      <c r="J663" s="9" t="str">
        <f>IFERROR(Inv_SY!J664/Inv_SY!$P664-1,"")</f>
        <v/>
      </c>
      <c r="K663" s="9" t="str">
        <f>IFERROR(Inv_SY!K664/Inv_SY!$P664-1,"")</f>
        <v/>
      </c>
      <c r="L663" s="9" t="str">
        <f>IFERROR(Inv_SY!L664/Inv_SY!$P664-1,"")</f>
        <v/>
      </c>
      <c r="M663" s="9" t="str">
        <f>IFERROR(Inv_SY!M664/Inv_SY!$P664-1,"")</f>
        <v/>
      </c>
      <c r="N663" s="9" t="str">
        <f>IFERROR(Inv_SY!N664/Inv_SY!$P664-1,"")</f>
        <v/>
      </c>
      <c r="O663" s="9" t="str">
        <f>IFERROR(Inv_SY!O664/Inv_SY!$P664-1,"")</f>
        <v/>
      </c>
      <c r="P663" s="9" t="str">
        <f>IFERROR(Inv_SY!J664/Inv_SY!$Q664-1,"")</f>
        <v/>
      </c>
      <c r="Q663" s="9" t="str">
        <f>IFERROR(Inv_SY!K664/Inv_SY!$Q664-1,"")</f>
        <v/>
      </c>
      <c r="R663" s="9" t="str">
        <f>IFERROR(Inv_SY!L664/Inv_SY!$Q664-1,"")</f>
        <v/>
      </c>
      <c r="S663" s="9" t="str">
        <f>IFERROR(Inv_SY!M664/Inv_SY!$Q664-1,"")</f>
        <v/>
      </c>
      <c r="T663" s="9" t="str">
        <f>IFERROR(Inv_SY!N664/Inv_SY!$Q664-1,"")</f>
        <v/>
      </c>
      <c r="U663" s="52" t="str">
        <f>IFERROR(Inv_SY!O664/Inv_SY!$Q664-1,"")</f>
        <v/>
      </c>
    </row>
    <row r="664" spans="1:21">
      <c r="A664" s="105" t="s">
        <v>210</v>
      </c>
      <c r="B664" s="102">
        <v>4</v>
      </c>
      <c r="C664" s="102">
        <v>2024</v>
      </c>
      <c r="D664" s="102" t="s">
        <v>211</v>
      </c>
      <c r="E664" s="102" t="s">
        <v>211</v>
      </c>
      <c r="F664" s="103">
        <v>45292</v>
      </c>
      <c r="G664" s="102">
        <v>31</v>
      </c>
      <c r="H664" s="104">
        <v>45314</v>
      </c>
      <c r="I664" s="157">
        <f>_xlfn.XLOOKUP(Table5[[#This Row],[Month Year]],'Modelling New'!D:D,'Modelling New'!N:N)</f>
        <v>10.507</v>
      </c>
      <c r="J664" s="9" t="str">
        <f>IFERROR(Inv_SY!J665/Inv_SY!$P665-1,"")</f>
        <v/>
      </c>
      <c r="K664" s="9" t="str">
        <f>IFERROR(Inv_SY!K665/Inv_SY!$P665-1,"")</f>
        <v/>
      </c>
      <c r="L664" s="9" t="str">
        <f>IFERROR(Inv_SY!L665/Inv_SY!$P665-1,"")</f>
        <v/>
      </c>
      <c r="M664" s="9" t="str">
        <f>IFERROR(Inv_SY!M665/Inv_SY!$P665-1,"")</f>
        <v/>
      </c>
      <c r="N664" s="9" t="str">
        <f>IFERROR(Inv_SY!N665/Inv_SY!$P665-1,"")</f>
        <v/>
      </c>
      <c r="O664" s="9" t="str">
        <f>IFERROR(Inv_SY!O665/Inv_SY!$P665-1,"")</f>
        <v/>
      </c>
      <c r="P664" s="9" t="str">
        <f>IFERROR(Inv_SY!J665/Inv_SY!$Q665-1,"")</f>
        <v/>
      </c>
      <c r="Q664" s="9" t="str">
        <f>IFERROR(Inv_SY!K665/Inv_SY!$Q665-1,"")</f>
        <v/>
      </c>
      <c r="R664" s="9" t="str">
        <f>IFERROR(Inv_SY!L665/Inv_SY!$Q665-1,"")</f>
        <v/>
      </c>
      <c r="S664" s="9" t="str">
        <f>IFERROR(Inv_SY!M665/Inv_SY!$Q665-1,"")</f>
        <v/>
      </c>
      <c r="T664" s="9" t="str">
        <f>IFERROR(Inv_SY!N665/Inv_SY!$Q665-1,"")</f>
        <v/>
      </c>
      <c r="U664" s="52" t="str">
        <f>IFERROR(Inv_SY!O665/Inv_SY!$Q665-1,"")</f>
        <v/>
      </c>
    </row>
    <row r="665" spans="1:21">
      <c r="A665" s="105" t="s">
        <v>210</v>
      </c>
      <c r="B665" s="102">
        <v>4</v>
      </c>
      <c r="C665" s="102">
        <v>2024</v>
      </c>
      <c r="D665" s="102" t="s">
        <v>211</v>
      </c>
      <c r="E665" s="102" t="s">
        <v>211</v>
      </c>
      <c r="F665" s="103">
        <v>45292</v>
      </c>
      <c r="G665" s="102">
        <v>31</v>
      </c>
      <c r="H665" s="104">
        <v>45315</v>
      </c>
      <c r="I665" s="157">
        <f>_xlfn.XLOOKUP(Table5[[#This Row],[Month Year]],'Modelling New'!D:D,'Modelling New'!N:N)</f>
        <v>10.507</v>
      </c>
      <c r="J665" s="9" t="str">
        <f>IFERROR(Inv_SY!J666/Inv_SY!$P666-1,"")</f>
        <v/>
      </c>
      <c r="K665" s="9" t="str">
        <f>IFERROR(Inv_SY!K666/Inv_SY!$P666-1,"")</f>
        <v/>
      </c>
      <c r="L665" s="9" t="str">
        <f>IFERROR(Inv_SY!L666/Inv_SY!$P666-1,"")</f>
        <v/>
      </c>
      <c r="M665" s="9" t="str">
        <f>IFERROR(Inv_SY!M666/Inv_SY!$P666-1,"")</f>
        <v/>
      </c>
      <c r="N665" s="9" t="str">
        <f>IFERROR(Inv_SY!N666/Inv_SY!$P666-1,"")</f>
        <v/>
      </c>
      <c r="O665" s="9" t="str">
        <f>IFERROR(Inv_SY!O666/Inv_SY!$P666-1,"")</f>
        <v/>
      </c>
      <c r="P665" s="9" t="str">
        <f>IFERROR(Inv_SY!J666/Inv_SY!$Q666-1,"")</f>
        <v/>
      </c>
      <c r="Q665" s="9" t="str">
        <f>IFERROR(Inv_SY!K666/Inv_SY!$Q666-1,"")</f>
        <v/>
      </c>
      <c r="R665" s="9" t="str">
        <f>IFERROR(Inv_SY!L666/Inv_SY!$Q666-1,"")</f>
        <v/>
      </c>
      <c r="S665" s="9" t="str">
        <f>IFERROR(Inv_SY!M666/Inv_SY!$Q666-1,"")</f>
        <v/>
      </c>
      <c r="T665" s="9" t="str">
        <f>IFERROR(Inv_SY!N666/Inv_SY!$Q666-1,"")</f>
        <v/>
      </c>
      <c r="U665" s="52" t="str">
        <f>IFERROR(Inv_SY!O666/Inv_SY!$Q666-1,"")</f>
        <v/>
      </c>
    </row>
    <row r="666" spans="1:21">
      <c r="A666" s="105" t="s">
        <v>210</v>
      </c>
      <c r="B666" s="102">
        <v>4</v>
      </c>
      <c r="C666" s="102">
        <v>2024</v>
      </c>
      <c r="D666" s="102" t="s">
        <v>211</v>
      </c>
      <c r="E666" s="102" t="s">
        <v>211</v>
      </c>
      <c r="F666" s="103">
        <v>45292</v>
      </c>
      <c r="G666" s="102">
        <v>31</v>
      </c>
      <c r="H666" s="104">
        <v>45316</v>
      </c>
      <c r="I666" s="157">
        <f>_xlfn.XLOOKUP(Table5[[#This Row],[Month Year]],'Modelling New'!D:D,'Modelling New'!N:N)</f>
        <v>10.507</v>
      </c>
      <c r="J666" s="9" t="str">
        <f>IFERROR(Inv_SY!J667/Inv_SY!$P667-1,"")</f>
        <v/>
      </c>
      <c r="K666" s="9" t="str">
        <f>IFERROR(Inv_SY!K667/Inv_SY!$P667-1,"")</f>
        <v/>
      </c>
      <c r="L666" s="9" t="str">
        <f>IFERROR(Inv_SY!L667/Inv_SY!$P667-1,"")</f>
        <v/>
      </c>
      <c r="M666" s="9" t="str">
        <f>IFERROR(Inv_SY!M667/Inv_SY!$P667-1,"")</f>
        <v/>
      </c>
      <c r="N666" s="9" t="str">
        <f>IFERROR(Inv_SY!N667/Inv_SY!$P667-1,"")</f>
        <v/>
      </c>
      <c r="O666" s="9" t="str">
        <f>IFERROR(Inv_SY!O667/Inv_SY!$P667-1,"")</f>
        <v/>
      </c>
      <c r="P666" s="9" t="str">
        <f>IFERROR(Inv_SY!J667/Inv_SY!$Q667-1,"")</f>
        <v/>
      </c>
      <c r="Q666" s="9" t="str">
        <f>IFERROR(Inv_SY!K667/Inv_SY!$Q667-1,"")</f>
        <v/>
      </c>
      <c r="R666" s="9" t="str">
        <f>IFERROR(Inv_SY!L667/Inv_SY!$Q667-1,"")</f>
        <v/>
      </c>
      <c r="S666" s="9" t="str">
        <f>IFERROR(Inv_SY!M667/Inv_SY!$Q667-1,"")</f>
        <v/>
      </c>
      <c r="T666" s="9" t="str">
        <f>IFERROR(Inv_SY!N667/Inv_SY!$Q667-1,"")</f>
        <v/>
      </c>
      <c r="U666" s="52" t="str">
        <f>IFERROR(Inv_SY!O667/Inv_SY!$Q667-1,"")</f>
        <v/>
      </c>
    </row>
    <row r="667" spans="1:21">
      <c r="A667" s="105" t="s">
        <v>210</v>
      </c>
      <c r="B667" s="102">
        <v>4</v>
      </c>
      <c r="C667" s="102">
        <v>2024</v>
      </c>
      <c r="D667" s="102" t="s">
        <v>211</v>
      </c>
      <c r="E667" s="102" t="s">
        <v>211</v>
      </c>
      <c r="F667" s="103">
        <v>45292</v>
      </c>
      <c r="G667" s="102">
        <v>31</v>
      </c>
      <c r="H667" s="104">
        <v>45317</v>
      </c>
      <c r="I667" s="157">
        <f>_xlfn.XLOOKUP(Table5[[#This Row],[Month Year]],'Modelling New'!D:D,'Modelling New'!N:N)</f>
        <v>10.507</v>
      </c>
      <c r="J667" s="9" t="str">
        <f>IFERROR(Inv_SY!J668/Inv_SY!$P668-1,"")</f>
        <v/>
      </c>
      <c r="K667" s="9" t="str">
        <f>IFERROR(Inv_SY!K668/Inv_SY!$P668-1,"")</f>
        <v/>
      </c>
      <c r="L667" s="9" t="str">
        <f>IFERROR(Inv_SY!L668/Inv_SY!$P668-1,"")</f>
        <v/>
      </c>
      <c r="M667" s="9" t="str">
        <f>IFERROR(Inv_SY!M668/Inv_SY!$P668-1,"")</f>
        <v/>
      </c>
      <c r="N667" s="9" t="str">
        <f>IFERROR(Inv_SY!N668/Inv_SY!$P668-1,"")</f>
        <v/>
      </c>
      <c r="O667" s="9" t="str">
        <f>IFERROR(Inv_SY!O668/Inv_SY!$P668-1,"")</f>
        <v/>
      </c>
      <c r="P667" s="9" t="str">
        <f>IFERROR(Inv_SY!J668/Inv_SY!$Q668-1,"")</f>
        <v/>
      </c>
      <c r="Q667" s="9" t="str">
        <f>IFERROR(Inv_SY!K668/Inv_SY!$Q668-1,"")</f>
        <v/>
      </c>
      <c r="R667" s="9" t="str">
        <f>IFERROR(Inv_SY!L668/Inv_SY!$Q668-1,"")</f>
        <v/>
      </c>
      <c r="S667" s="9" t="str">
        <f>IFERROR(Inv_SY!M668/Inv_SY!$Q668-1,"")</f>
        <v/>
      </c>
      <c r="T667" s="9" t="str">
        <f>IFERROR(Inv_SY!N668/Inv_SY!$Q668-1,"")</f>
        <v/>
      </c>
      <c r="U667" s="52" t="str">
        <f>IFERROR(Inv_SY!O668/Inv_SY!$Q668-1,"")</f>
        <v/>
      </c>
    </row>
    <row r="668" spans="1:21">
      <c r="A668" s="105" t="s">
        <v>210</v>
      </c>
      <c r="B668" s="102">
        <v>4</v>
      </c>
      <c r="C668" s="102">
        <v>2024</v>
      </c>
      <c r="D668" s="102" t="s">
        <v>211</v>
      </c>
      <c r="E668" s="102" t="s">
        <v>211</v>
      </c>
      <c r="F668" s="103">
        <v>45292</v>
      </c>
      <c r="G668" s="102">
        <v>31</v>
      </c>
      <c r="H668" s="104">
        <v>45318</v>
      </c>
      <c r="I668" s="157">
        <f>_xlfn.XLOOKUP(Table5[[#This Row],[Month Year]],'Modelling New'!D:D,'Modelling New'!N:N)</f>
        <v>10.507</v>
      </c>
      <c r="J668" s="9" t="str">
        <f>IFERROR(Inv_SY!J669/Inv_SY!$P669-1,"")</f>
        <v/>
      </c>
      <c r="K668" s="9" t="str">
        <f>IFERROR(Inv_SY!K669/Inv_SY!$P669-1,"")</f>
        <v/>
      </c>
      <c r="L668" s="9" t="str">
        <f>IFERROR(Inv_SY!L669/Inv_SY!$P669-1,"")</f>
        <v/>
      </c>
      <c r="M668" s="9" t="str">
        <f>IFERROR(Inv_SY!M669/Inv_SY!$P669-1,"")</f>
        <v/>
      </c>
      <c r="N668" s="9" t="str">
        <f>IFERROR(Inv_SY!N669/Inv_SY!$P669-1,"")</f>
        <v/>
      </c>
      <c r="O668" s="9" t="str">
        <f>IFERROR(Inv_SY!O669/Inv_SY!$P669-1,"")</f>
        <v/>
      </c>
      <c r="P668" s="9" t="str">
        <f>IFERROR(Inv_SY!J669/Inv_SY!$Q669-1,"")</f>
        <v/>
      </c>
      <c r="Q668" s="9" t="str">
        <f>IFERROR(Inv_SY!K669/Inv_SY!$Q669-1,"")</f>
        <v/>
      </c>
      <c r="R668" s="9" t="str">
        <f>IFERROR(Inv_SY!L669/Inv_SY!$Q669-1,"")</f>
        <v/>
      </c>
      <c r="S668" s="9" t="str">
        <f>IFERROR(Inv_SY!M669/Inv_SY!$Q669-1,"")</f>
        <v/>
      </c>
      <c r="T668" s="9" t="str">
        <f>IFERROR(Inv_SY!N669/Inv_SY!$Q669-1,"")</f>
        <v/>
      </c>
      <c r="U668" s="52" t="str">
        <f>IFERROR(Inv_SY!O669/Inv_SY!$Q669-1,"")</f>
        <v/>
      </c>
    </row>
    <row r="669" spans="1:21">
      <c r="A669" s="105" t="s">
        <v>210</v>
      </c>
      <c r="B669" s="102">
        <v>4</v>
      </c>
      <c r="C669" s="102">
        <v>2024</v>
      </c>
      <c r="D669" s="102" t="s">
        <v>211</v>
      </c>
      <c r="E669" s="102" t="s">
        <v>211</v>
      </c>
      <c r="F669" s="103">
        <v>45292</v>
      </c>
      <c r="G669" s="102">
        <v>31</v>
      </c>
      <c r="H669" s="104">
        <v>45319</v>
      </c>
      <c r="I669" s="157">
        <f>_xlfn.XLOOKUP(Table5[[#This Row],[Month Year]],'Modelling New'!D:D,'Modelling New'!N:N)</f>
        <v>10.507</v>
      </c>
      <c r="J669" s="9" t="str">
        <f>IFERROR(Inv_SY!J670/Inv_SY!$P670-1,"")</f>
        <v/>
      </c>
      <c r="K669" s="9" t="str">
        <f>IFERROR(Inv_SY!K670/Inv_SY!$P670-1,"")</f>
        <v/>
      </c>
      <c r="L669" s="9" t="str">
        <f>IFERROR(Inv_SY!L670/Inv_SY!$P670-1,"")</f>
        <v/>
      </c>
      <c r="M669" s="9" t="str">
        <f>IFERROR(Inv_SY!M670/Inv_SY!$P670-1,"")</f>
        <v/>
      </c>
      <c r="N669" s="9" t="str">
        <f>IFERROR(Inv_SY!N670/Inv_SY!$P670-1,"")</f>
        <v/>
      </c>
      <c r="O669" s="9" t="str">
        <f>IFERROR(Inv_SY!O670/Inv_SY!$P670-1,"")</f>
        <v/>
      </c>
      <c r="P669" s="9" t="str">
        <f>IFERROR(Inv_SY!J670/Inv_SY!$Q670-1,"")</f>
        <v/>
      </c>
      <c r="Q669" s="9" t="str">
        <f>IFERROR(Inv_SY!K670/Inv_SY!$Q670-1,"")</f>
        <v/>
      </c>
      <c r="R669" s="9" t="str">
        <f>IFERROR(Inv_SY!L670/Inv_SY!$Q670-1,"")</f>
        <v/>
      </c>
      <c r="S669" s="9" t="str">
        <f>IFERROR(Inv_SY!M670/Inv_SY!$Q670-1,"")</f>
        <v/>
      </c>
      <c r="T669" s="9" t="str">
        <f>IFERROR(Inv_SY!N670/Inv_SY!$Q670-1,"")</f>
        <v/>
      </c>
      <c r="U669" s="52" t="str">
        <f>IFERROR(Inv_SY!O670/Inv_SY!$Q670-1,"")</f>
        <v/>
      </c>
    </row>
    <row r="670" spans="1:21">
      <c r="A670" s="105" t="s">
        <v>210</v>
      </c>
      <c r="B670" s="102">
        <v>4</v>
      </c>
      <c r="C670" s="102">
        <v>2024</v>
      </c>
      <c r="D670" s="102" t="s">
        <v>211</v>
      </c>
      <c r="E670" s="102" t="s">
        <v>211</v>
      </c>
      <c r="F670" s="103">
        <v>45292</v>
      </c>
      <c r="G670" s="102">
        <v>31</v>
      </c>
      <c r="H670" s="104">
        <v>45320</v>
      </c>
      <c r="I670" s="157">
        <f>_xlfn.XLOOKUP(Table5[[#This Row],[Month Year]],'Modelling New'!D:D,'Modelling New'!N:N)</f>
        <v>10.507</v>
      </c>
      <c r="J670" s="9" t="str">
        <f>IFERROR(Inv_SY!J671/Inv_SY!$P671-1,"")</f>
        <v/>
      </c>
      <c r="K670" s="9" t="str">
        <f>IFERROR(Inv_SY!K671/Inv_SY!$P671-1,"")</f>
        <v/>
      </c>
      <c r="L670" s="9" t="str">
        <f>IFERROR(Inv_SY!L671/Inv_SY!$P671-1,"")</f>
        <v/>
      </c>
      <c r="M670" s="9" t="str">
        <f>IFERROR(Inv_SY!M671/Inv_SY!$P671-1,"")</f>
        <v/>
      </c>
      <c r="N670" s="9" t="str">
        <f>IFERROR(Inv_SY!N671/Inv_SY!$P671-1,"")</f>
        <v/>
      </c>
      <c r="O670" s="9" t="str">
        <f>IFERROR(Inv_SY!O671/Inv_SY!$P671-1,"")</f>
        <v/>
      </c>
      <c r="P670" s="9" t="str">
        <f>IFERROR(Inv_SY!J671/Inv_SY!$Q671-1,"")</f>
        <v/>
      </c>
      <c r="Q670" s="9" t="str">
        <f>IFERROR(Inv_SY!K671/Inv_SY!$Q671-1,"")</f>
        <v/>
      </c>
      <c r="R670" s="9" t="str">
        <f>IFERROR(Inv_SY!L671/Inv_SY!$Q671-1,"")</f>
        <v/>
      </c>
      <c r="S670" s="9" t="str">
        <f>IFERROR(Inv_SY!M671/Inv_SY!$Q671-1,"")</f>
        <v/>
      </c>
      <c r="T670" s="9" t="str">
        <f>IFERROR(Inv_SY!N671/Inv_SY!$Q671-1,"")</f>
        <v/>
      </c>
      <c r="U670" s="52" t="str">
        <f>IFERROR(Inv_SY!O671/Inv_SY!$Q671-1,"")</f>
        <v/>
      </c>
    </row>
    <row r="671" spans="1:21">
      <c r="A671" s="105" t="s">
        <v>210</v>
      </c>
      <c r="B671" s="102">
        <v>4</v>
      </c>
      <c r="C671" s="102">
        <v>2024</v>
      </c>
      <c r="D671" s="102" t="s">
        <v>211</v>
      </c>
      <c r="E671" s="102" t="s">
        <v>211</v>
      </c>
      <c r="F671" s="103">
        <v>45292</v>
      </c>
      <c r="G671" s="102">
        <v>31</v>
      </c>
      <c r="H671" s="104">
        <v>45321</v>
      </c>
      <c r="I671" s="157">
        <f>_xlfn.XLOOKUP(Table5[[#This Row],[Month Year]],'Modelling New'!D:D,'Modelling New'!N:N)</f>
        <v>10.507</v>
      </c>
      <c r="J671" s="9" t="str">
        <f>IFERROR(Inv_SY!J672/Inv_SY!$P672-1,"")</f>
        <v/>
      </c>
      <c r="K671" s="9" t="str">
        <f>IFERROR(Inv_SY!K672/Inv_SY!$P672-1,"")</f>
        <v/>
      </c>
      <c r="L671" s="9" t="str">
        <f>IFERROR(Inv_SY!L672/Inv_SY!$P672-1,"")</f>
        <v/>
      </c>
      <c r="M671" s="9" t="str">
        <f>IFERROR(Inv_SY!M672/Inv_SY!$P672-1,"")</f>
        <v/>
      </c>
      <c r="N671" s="9" t="str">
        <f>IFERROR(Inv_SY!N672/Inv_SY!$P672-1,"")</f>
        <v/>
      </c>
      <c r="O671" s="9" t="str">
        <f>IFERROR(Inv_SY!O672/Inv_SY!$P672-1,"")</f>
        <v/>
      </c>
      <c r="P671" s="9" t="str">
        <f>IFERROR(Inv_SY!J672/Inv_SY!$Q672-1,"")</f>
        <v/>
      </c>
      <c r="Q671" s="9" t="str">
        <f>IFERROR(Inv_SY!K672/Inv_SY!$Q672-1,"")</f>
        <v/>
      </c>
      <c r="R671" s="9" t="str">
        <f>IFERROR(Inv_SY!L672/Inv_SY!$Q672-1,"")</f>
        <v/>
      </c>
      <c r="S671" s="9" t="str">
        <f>IFERROR(Inv_SY!M672/Inv_SY!$Q672-1,"")</f>
        <v/>
      </c>
      <c r="T671" s="9" t="str">
        <f>IFERROR(Inv_SY!N672/Inv_SY!$Q672-1,"")</f>
        <v/>
      </c>
      <c r="U671" s="52" t="str">
        <f>IFERROR(Inv_SY!O672/Inv_SY!$Q672-1,"")</f>
        <v/>
      </c>
    </row>
    <row r="672" spans="1:21">
      <c r="A672" s="105" t="s">
        <v>210</v>
      </c>
      <c r="B672" s="102">
        <v>4</v>
      </c>
      <c r="C672" s="102">
        <v>2024</v>
      </c>
      <c r="D672" s="102" t="s">
        <v>211</v>
      </c>
      <c r="E672" s="102" t="s">
        <v>211</v>
      </c>
      <c r="F672" s="103">
        <v>45292</v>
      </c>
      <c r="G672" s="102">
        <v>31</v>
      </c>
      <c r="H672" s="104">
        <v>45322</v>
      </c>
      <c r="I672" s="157">
        <f>_xlfn.XLOOKUP(Table5[[#This Row],[Month Year]],'Modelling New'!D:D,'Modelling New'!N:N)</f>
        <v>10.507</v>
      </c>
      <c r="J672" s="9" t="str">
        <f>IFERROR(Inv_SY!J673/Inv_SY!$P673-1,"")</f>
        <v/>
      </c>
      <c r="K672" s="9" t="str">
        <f>IFERROR(Inv_SY!K673/Inv_SY!$P673-1,"")</f>
        <v/>
      </c>
      <c r="L672" s="9" t="str">
        <f>IFERROR(Inv_SY!L673/Inv_SY!$P673-1,"")</f>
        <v/>
      </c>
      <c r="M672" s="9" t="str">
        <f>IFERROR(Inv_SY!M673/Inv_SY!$P673-1,"")</f>
        <v/>
      </c>
      <c r="N672" s="9" t="str">
        <f>IFERROR(Inv_SY!N673/Inv_SY!$P673-1,"")</f>
        <v/>
      </c>
      <c r="O672" s="9" t="str">
        <f>IFERROR(Inv_SY!O673/Inv_SY!$P673-1,"")</f>
        <v/>
      </c>
      <c r="P672" s="9" t="str">
        <f>IFERROR(Inv_SY!J673/Inv_SY!$Q673-1,"")</f>
        <v/>
      </c>
      <c r="Q672" s="9" t="str">
        <f>IFERROR(Inv_SY!K673/Inv_SY!$Q673-1,"")</f>
        <v/>
      </c>
      <c r="R672" s="9" t="str">
        <f>IFERROR(Inv_SY!L673/Inv_SY!$Q673-1,"")</f>
        <v/>
      </c>
      <c r="S672" s="9" t="str">
        <f>IFERROR(Inv_SY!M673/Inv_SY!$Q673-1,"")</f>
        <v/>
      </c>
      <c r="T672" s="9" t="str">
        <f>IFERROR(Inv_SY!N673/Inv_SY!$Q673-1,"")</f>
        <v/>
      </c>
      <c r="U672" s="52" t="str">
        <f>IFERROR(Inv_SY!O673/Inv_SY!$Q673-1,"")</f>
        <v/>
      </c>
    </row>
    <row r="673" spans="1:21">
      <c r="A673" s="105" t="s">
        <v>210</v>
      </c>
      <c r="B673" s="102">
        <v>4</v>
      </c>
      <c r="C673" s="102">
        <v>2024</v>
      </c>
      <c r="D673" s="102" t="s">
        <v>211</v>
      </c>
      <c r="E673" s="102" t="s">
        <v>211</v>
      </c>
      <c r="F673" s="103">
        <v>45323</v>
      </c>
      <c r="G673" s="102">
        <v>29</v>
      </c>
      <c r="H673" s="104">
        <v>45323</v>
      </c>
      <c r="I673" s="157">
        <f>_xlfn.XLOOKUP(Table5[[#This Row],[Month Year]],'Modelling New'!D:D,'Modelling New'!N:N)</f>
        <v>10.507</v>
      </c>
      <c r="J673" s="9" t="str">
        <f>IFERROR(Inv_SY!J674/Inv_SY!$P674-1,"")</f>
        <v/>
      </c>
      <c r="K673" s="9" t="str">
        <f>IFERROR(Inv_SY!K674/Inv_SY!$P674-1,"")</f>
        <v/>
      </c>
      <c r="L673" s="9" t="str">
        <f>IFERROR(Inv_SY!L674/Inv_SY!$P674-1,"")</f>
        <v/>
      </c>
      <c r="M673" s="9" t="str">
        <f>IFERROR(Inv_SY!M674/Inv_SY!$P674-1,"")</f>
        <v/>
      </c>
      <c r="N673" s="9" t="str">
        <f>IFERROR(Inv_SY!N674/Inv_SY!$P674-1,"")</f>
        <v/>
      </c>
      <c r="O673" s="9" t="str">
        <f>IFERROR(Inv_SY!O674/Inv_SY!$P674-1,"")</f>
        <v/>
      </c>
      <c r="P673" s="9" t="str">
        <f>IFERROR(Inv_SY!J674/Inv_SY!$Q674-1,"")</f>
        <v/>
      </c>
      <c r="Q673" s="9" t="str">
        <f>IFERROR(Inv_SY!K674/Inv_SY!$Q674-1,"")</f>
        <v/>
      </c>
      <c r="R673" s="9" t="str">
        <f>IFERROR(Inv_SY!L674/Inv_SY!$Q674-1,"")</f>
        <v/>
      </c>
      <c r="S673" s="9" t="str">
        <f>IFERROR(Inv_SY!M674/Inv_SY!$Q674-1,"")</f>
        <v/>
      </c>
      <c r="T673" s="9" t="str">
        <f>IFERROR(Inv_SY!N674/Inv_SY!$Q674-1,"")</f>
        <v/>
      </c>
      <c r="U673" s="52" t="str">
        <f>IFERROR(Inv_SY!O674/Inv_SY!$Q674-1,"")</f>
        <v/>
      </c>
    </row>
    <row r="674" spans="1:21">
      <c r="A674" s="105" t="s">
        <v>210</v>
      </c>
      <c r="B674" s="102">
        <v>4</v>
      </c>
      <c r="C674" s="102">
        <v>2024</v>
      </c>
      <c r="D674" s="102" t="s">
        <v>211</v>
      </c>
      <c r="E674" s="102" t="s">
        <v>211</v>
      </c>
      <c r="F674" s="103">
        <v>45323</v>
      </c>
      <c r="G674" s="102">
        <v>29</v>
      </c>
      <c r="H674" s="104">
        <v>45324</v>
      </c>
      <c r="I674" s="157">
        <f>_xlfn.XLOOKUP(Table5[[#This Row],[Month Year]],'Modelling New'!D:D,'Modelling New'!N:N)</f>
        <v>10.507</v>
      </c>
      <c r="J674" s="9" t="str">
        <f>IFERROR(Inv_SY!J675/Inv_SY!$P675-1,"")</f>
        <v/>
      </c>
      <c r="K674" s="9" t="str">
        <f>IFERROR(Inv_SY!K675/Inv_SY!$P675-1,"")</f>
        <v/>
      </c>
      <c r="L674" s="9" t="str">
        <f>IFERROR(Inv_SY!L675/Inv_SY!$P675-1,"")</f>
        <v/>
      </c>
      <c r="M674" s="9" t="str">
        <f>IFERROR(Inv_SY!M675/Inv_SY!$P675-1,"")</f>
        <v/>
      </c>
      <c r="N674" s="9" t="str">
        <f>IFERROR(Inv_SY!N675/Inv_SY!$P675-1,"")</f>
        <v/>
      </c>
      <c r="O674" s="9" t="str">
        <f>IFERROR(Inv_SY!O675/Inv_SY!$P675-1,"")</f>
        <v/>
      </c>
      <c r="P674" s="9" t="str">
        <f>IFERROR(Inv_SY!J675/Inv_SY!$Q675-1,"")</f>
        <v/>
      </c>
      <c r="Q674" s="9" t="str">
        <f>IFERROR(Inv_SY!K675/Inv_SY!$Q675-1,"")</f>
        <v/>
      </c>
      <c r="R674" s="9" t="str">
        <f>IFERROR(Inv_SY!L675/Inv_SY!$Q675-1,"")</f>
        <v/>
      </c>
      <c r="S674" s="9" t="str">
        <f>IFERROR(Inv_SY!M675/Inv_SY!$Q675-1,"")</f>
        <v/>
      </c>
      <c r="T674" s="9" t="str">
        <f>IFERROR(Inv_SY!N675/Inv_SY!$Q675-1,"")</f>
        <v/>
      </c>
      <c r="U674" s="52" t="str">
        <f>IFERROR(Inv_SY!O675/Inv_SY!$Q675-1,"")</f>
        <v/>
      </c>
    </row>
    <row r="675" spans="1:21">
      <c r="A675" s="102" t="s">
        <v>210</v>
      </c>
      <c r="B675" s="102">
        <v>4</v>
      </c>
      <c r="C675" s="102">
        <v>2024</v>
      </c>
      <c r="D675" s="102" t="s">
        <v>211</v>
      </c>
      <c r="E675" s="102" t="s">
        <v>211</v>
      </c>
      <c r="F675" s="103">
        <v>45323</v>
      </c>
      <c r="G675" s="102">
        <v>29</v>
      </c>
      <c r="H675" s="104">
        <v>45325</v>
      </c>
      <c r="I675" s="157">
        <f>_xlfn.XLOOKUP(Table5[[#This Row],[Month Year]],'Modelling New'!D:D,'Modelling New'!N:N)</f>
        <v>10.507</v>
      </c>
      <c r="J675" s="9" t="str">
        <f>IFERROR(Inv_SY!J676/Inv_SY!$P676-1,"")</f>
        <v/>
      </c>
      <c r="K675" s="9" t="str">
        <f>IFERROR(Inv_SY!K676/Inv_SY!$P676-1,"")</f>
        <v/>
      </c>
      <c r="L675" s="9" t="str">
        <f>IFERROR(Inv_SY!L676/Inv_SY!$P676-1,"")</f>
        <v/>
      </c>
      <c r="M675" s="9" t="str">
        <f>IFERROR(Inv_SY!M676/Inv_SY!$P676-1,"")</f>
        <v/>
      </c>
      <c r="N675" s="9" t="str">
        <f>IFERROR(Inv_SY!N676/Inv_SY!$P676-1,"")</f>
        <v/>
      </c>
      <c r="O675" s="9" t="str">
        <f>IFERROR(Inv_SY!O676/Inv_SY!$P676-1,"")</f>
        <v/>
      </c>
      <c r="P675" s="9" t="str">
        <f>IFERROR(Inv_SY!J676/Inv_SY!$Q676-1,"")</f>
        <v/>
      </c>
      <c r="Q675" s="9" t="str">
        <f>IFERROR(Inv_SY!K676/Inv_SY!$Q676-1,"")</f>
        <v/>
      </c>
      <c r="R675" s="9" t="str">
        <f>IFERROR(Inv_SY!L676/Inv_SY!$Q676-1,"")</f>
        <v/>
      </c>
      <c r="S675" s="9" t="str">
        <f>IFERROR(Inv_SY!M676/Inv_SY!$Q676-1,"")</f>
        <v/>
      </c>
      <c r="T675" s="9" t="str">
        <f>IFERROR(Inv_SY!N676/Inv_SY!$Q676-1,"")</f>
        <v/>
      </c>
      <c r="U675" s="52" t="str">
        <f>IFERROR(Inv_SY!O676/Inv_SY!$Q676-1,"")</f>
        <v/>
      </c>
    </row>
    <row r="676" spans="1:21">
      <c r="A676" s="102" t="s">
        <v>210</v>
      </c>
      <c r="B676" s="102">
        <v>4</v>
      </c>
      <c r="C676" s="102">
        <v>2024</v>
      </c>
      <c r="D676" s="102" t="s">
        <v>211</v>
      </c>
      <c r="E676" s="102" t="s">
        <v>211</v>
      </c>
      <c r="F676" s="103">
        <v>45323</v>
      </c>
      <c r="G676" s="102">
        <v>29</v>
      </c>
      <c r="H676" s="104">
        <v>45326</v>
      </c>
      <c r="I676" s="157">
        <f>_xlfn.XLOOKUP(Table5[[#This Row],[Month Year]],'Modelling New'!D:D,'Modelling New'!N:N)</f>
        <v>10.507</v>
      </c>
      <c r="J676" s="9" t="str">
        <f>IFERROR(Inv_SY!J677/Inv_SY!$P677-1,"")</f>
        <v/>
      </c>
      <c r="K676" s="9" t="str">
        <f>IFERROR(Inv_SY!K677/Inv_SY!$P677-1,"")</f>
        <v/>
      </c>
      <c r="L676" s="9" t="str">
        <f>IFERROR(Inv_SY!L677/Inv_SY!$P677-1,"")</f>
        <v/>
      </c>
      <c r="M676" s="9" t="str">
        <f>IFERROR(Inv_SY!M677/Inv_SY!$P677-1,"")</f>
        <v/>
      </c>
      <c r="N676" s="9" t="str">
        <f>IFERROR(Inv_SY!N677/Inv_SY!$P677-1,"")</f>
        <v/>
      </c>
      <c r="O676" s="9" t="str">
        <f>IFERROR(Inv_SY!O677/Inv_SY!$P677-1,"")</f>
        <v/>
      </c>
      <c r="P676" s="9" t="str">
        <f>IFERROR(Inv_SY!J677/Inv_SY!$Q677-1,"")</f>
        <v/>
      </c>
      <c r="Q676" s="9" t="str">
        <f>IFERROR(Inv_SY!K677/Inv_SY!$Q677-1,"")</f>
        <v/>
      </c>
      <c r="R676" s="9" t="str">
        <f>IFERROR(Inv_SY!L677/Inv_SY!$Q677-1,"")</f>
        <v/>
      </c>
      <c r="S676" s="9" t="str">
        <f>IFERROR(Inv_SY!M677/Inv_SY!$Q677-1,"")</f>
        <v/>
      </c>
      <c r="T676" s="9" t="str">
        <f>IFERROR(Inv_SY!N677/Inv_SY!$Q677-1,"")</f>
        <v/>
      </c>
      <c r="U676" s="52" t="str">
        <f>IFERROR(Inv_SY!O677/Inv_SY!$Q677-1,"")</f>
        <v/>
      </c>
    </row>
    <row r="677" spans="1:21">
      <c r="A677" s="102" t="s">
        <v>210</v>
      </c>
      <c r="B677" s="102">
        <v>4</v>
      </c>
      <c r="C677" s="102">
        <v>2024</v>
      </c>
      <c r="D677" s="102" t="s">
        <v>211</v>
      </c>
      <c r="E677" s="102" t="s">
        <v>211</v>
      </c>
      <c r="F677" s="103">
        <v>45323</v>
      </c>
      <c r="G677" s="102">
        <v>29</v>
      </c>
      <c r="H677" s="104">
        <v>45327</v>
      </c>
      <c r="I677" s="157">
        <f>_xlfn.XLOOKUP(Table5[[#This Row],[Month Year]],'Modelling New'!D:D,'Modelling New'!N:N)</f>
        <v>10.507</v>
      </c>
      <c r="J677" s="9" t="str">
        <f>IFERROR(Inv_SY!J678/Inv_SY!$P678-1,"")</f>
        <v/>
      </c>
      <c r="K677" s="9" t="str">
        <f>IFERROR(Inv_SY!K678/Inv_SY!$P678-1,"")</f>
        <v/>
      </c>
      <c r="L677" s="9" t="str">
        <f>IFERROR(Inv_SY!L678/Inv_SY!$P678-1,"")</f>
        <v/>
      </c>
      <c r="M677" s="9" t="str">
        <f>IFERROR(Inv_SY!M678/Inv_SY!$P678-1,"")</f>
        <v/>
      </c>
      <c r="N677" s="9" t="str">
        <f>IFERROR(Inv_SY!N678/Inv_SY!$P678-1,"")</f>
        <v/>
      </c>
      <c r="O677" s="9" t="str">
        <f>IFERROR(Inv_SY!O678/Inv_SY!$P678-1,"")</f>
        <v/>
      </c>
      <c r="P677" s="9" t="str">
        <f>IFERROR(Inv_SY!J678/Inv_SY!$Q678-1,"")</f>
        <v/>
      </c>
      <c r="Q677" s="9" t="str">
        <f>IFERROR(Inv_SY!K678/Inv_SY!$Q678-1,"")</f>
        <v/>
      </c>
      <c r="R677" s="9" t="str">
        <f>IFERROR(Inv_SY!L678/Inv_SY!$Q678-1,"")</f>
        <v/>
      </c>
      <c r="S677" s="9" t="str">
        <f>IFERROR(Inv_SY!M678/Inv_SY!$Q678-1,"")</f>
        <v/>
      </c>
      <c r="T677" s="9" t="str">
        <f>IFERROR(Inv_SY!N678/Inv_SY!$Q678-1,"")</f>
        <v/>
      </c>
      <c r="U677" s="52" t="str">
        <f>IFERROR(Inv_SY!O678/Inv_SY!$Q678-1,"")</f>
        <v/>
      </c>
    </row>
    <row r="678" spans="1:21">
      <c r="A678" s="102" t="s">
        <v>210</v>
      </c>
      <c r="B678" s="102">
        <v>4</v>
      </c>
      <c r="C678" s="102">
        <v>2024</v>
      </c>
      <c r="D678" s="102" t="s">
        <v>211</v>
      </c>
      <c r="E678" s="102" t="s">
        <v>211</v>
      </c>
      <c r="F678" s="103">
        <v>45323</v>
      </c>
      <c r="G678" s="102">
        <v>29</v>
      </c>
      <c r="H678" s="104">
        <v>45328</v>
      </c>
      <c r="I678" s="157">
        <f>_xlfn.XLOOKUP(Table5[[#This Row],[Month Year]],'Modelling New'!D:D,'Modelling New'!N:N)</f>
        <v>10.507</v>
      </c>
      <c r="J678" s="9" t="str">
        <f>IFERROR(Inv_SY!J679/Inv_SY!$P679-1,"")</f>
        <v/>
      </c>
      <c r="K678" s="9" t="str">
        <f>IFERROR(Inv_SY!K679/Inv_SY!$P679-1,"")</f>
        <v/>
      </c>
      <c r="L678" s="9" t="str">
        <f>IFERROR(Inv_SY!L679/Inv_SY!$P679-1,"")</f>
        <v/>
      </c>
      <c r="M678" s="9" t="str">
        <f>IFERROR(Inv_SY!M679/Inv_SY!$P679-1,"")</f>
        <v/>
      </c>
      <c r="N678" s="9" t="str">
        <f>IFERROR(Inv_SY!N679/Inv_SY!$P679-1,"")</f>
        <v/>
      </c>
      <c r="O678" s="9" t="str">
        <f>IFERROR(Inv_SY!O679/Inv_SY!$P679-1,"")</f>
        <v/>
      </c>
      <c r="P678" s="9" t="str">
        <f>IFERROR(Inv_SY!J679/Inv_SY!$Q679-1,"")</f>
        <v/>
      </c>
      <c r="Q678" s="9" t="str">
        <f>IFERROR(Inv_SY!K679/Inv_SY!$Q679-1,"")</f>
        <v/>
      </c>
      <c r="R678" s="9" t="str">
        <f>IFERROR(Inv_SY!L679/Inv_SY!$Q679-1,"")</f>
        <v/>
      </c>
      <c r="S678" s="9" t="str">
        <f>IFERROR(Inv_SY!M679/Inv_SY!$Q679-1,"")</f>
        <v/>
      </c>
      <c r="T678" s="9" t="str">
        <f>IFERROR(Inv_SY!N679/Inv_SY!$Q679-1,"")</f>
        <v/>
      </c>
      <c r="U678" s="52" t="str">
        <f>IFERROR(Inv_SY!O679/Inv_SY!$Q679-1,"")</f>
        <v/>
      </c>
    </row>
    <row r="679" spans="1:21">
      <c r="A679" s="102" t="s">
        <v>210</v>
      </c>
      <c r="B679" s="102">
        <v>4</v>
      </c>
      <c r="C679" s="102">
        <v>2024</v>
      </c>
      <c r="D679" s="102" t="s">
        <v>211</v>
      </c>
      <c r="E679" s="102" t="s">
        <v>211</v>
      </c>
      <c r="F679" s="103">
        <v>45323</v>
      </c>
      <c r="G679" s="102">
        <v>29</v>
      </c>
      <c r="H679" s="104">
        <v>45329</v>
      </c>
      <c r="I679" s="157">
        <f>_xlfn.XLOOKUP(Table5[[#This Row],[Month Year]],'Modelling New'!D:D,'Modelling New'!N:N)</f>
        <v>10.507</v>
      </c>
      <c r="J679" s="9" t="str">
        <f>IFERROR(Inv_SY!J680/Inv_SY!$P680-1,"")</f>
        <v/>
      </c>
      <c r="K679" s="9" t="str">
        <f>IFERROR(Inv_SY!K680/Inv_SY!$P680-1,"")</f>
        <v/>
      </c>
      <c r="L679" s="9" t="str">
        <f>IFERROR(Inv_SY!L680/Inv_SY!$P680-1,"")</f>
        <v/>
      </c>
      <c r="M679" s="9" t="str">
        <f>IFERROR(Inv_SY!M680/Inv_SY!$P680-1,"")</f>
        <v/>
      </c>
      <c r="N679" s="9" t="str">
        <f>IFERROR(Inv_SY!N680/Inv_SY!$P680-1,"")</f>
        <v/>
      </c>
      <c r="O679" s="9" t="str">
        <f>IFERROR(Inv_SY!O680/Inv_SY!$P680-1,"")</f>
        <v/>
      </c>
      <c r="P679" s="9" t="str">
        <f>IFERROR(Inv_SY!J680/Inv_SY!$Q680-1,"")</f>
        <v/>
      </c>
      <c r="Q679" s="9" t="str">
        <f>IFERROR(Inv_SY!K680/Inv_SY!$Q680-1,"")</f>
        <v/>
      </c>
      <c r="R679" s="9" t="str">
        <f>IFERROR(Inv_SY!L680/Inv_SY!$Q680-1,"")</f>
        <v/>
      </c>
      <c r="S679" s="9" t="str">
        <f>IFERROR(Inv_SY!M680/Inv_SY!$Q680-1,"")</f>
        <v/>
      </c>
      <c r="T679" s="9" t="str">
        <f>IFERROR(Inv_SY!N680/Inv_SY!$Q680-1,"")</f>
        <v/>
      </c>
      <c r="U679" s="52" t="str">
        <f>IFERROR(Inv_SY!O680/Inv_SY!$Q680-1,"")</f>
        <v/>
      </c>
    </row>
    <row r="680" spans="1:21">
      <c r="A680" s="102" t="s">
        <v>210</v>
      </c>
      <c r="B680" s="102">
        <v>4</v>
      </c>
      <c r="C680" s="102">
        <v>2024</v>
      </c>
      <c r="D680" s="102" t="s">
        <v>211</v>
      </c>
      <c r="E680" s="102" t="s">
        <v>211</v>
      </c>
      <c r="F680" s="103">
        <v>45323</v>
      </c>
      <c r="G680" s="102">
        <v>29</v>
      </c>
      <c r="H680" s="104">
        <v>45330</v>
      </c>
      <c r="I680" s="157">
        <f>_xlfn.XLOOKUP(Table5[[#This Row],[Month Year]],'Modelling New'!D:D,'Modelling New'!N:N)</f>
        <v>10.507</v>
      </c>
      <c r="J680" s="9" t="str">
        <f>IFERROR(Inv_SY!J681/Inv_SY!$P681-1,"")</f>
        <v/>
      </c>
      <c r="K680" s="9" t="str">
        <f>IFERROR(Inv_SY!K681/Inv_SY!$P681-1,"")</f>
        <v/>
      </c>
      <c r="L680" s="9" t="str">
        <f>IFERROR(Inv_SY!L681/Inv_SY!$P681-1,"")</f>
        <v/>
      </c>
      <c r="M680" s="9" t="str">
        <f>IFERROR(Inv_SY!M681/Inv_SY!$P681-1,"")</f>
        <v/>
      </c>
      <c r="N680" s="9" t="str">
        <f>IFERROR(Inv_SY!N681/Inv_SY!$P681-1,"")</f>
        <v/>
      </c>
      <c r="O680" s="9" t="str">
        <f>IFERROR(Inv_SY!O681/Inv_SY!$P681-1,"")</f>
        <v/>
      </c>
      <c r="P680" s="9" t="str">
        <f>IFERROR(Inv_SY!J681/Inv_SY!$Q681-1,"")</f>
        <v/>
      </c>
      <c r="Q680" s="9" t="str">
        <f>IFERROR(Inv_SY!K681/Inv_SY!$Q681-1,"")</f>
        <v/>
      </c>
      <c r="R680" s="9" t="str">
        <f>IFERROR(Inv_SY!L681/Inv_SY!$Q681-1,"")</f>
        <v/>
      </c>
      <c r="S680" s="9" t="str">
        <f>IFERROR(Inv_SY!M681/Inv_SY!$Q681-1,"")</f>
        <v/>
      </c>
      <c r="T680" s="9" t="str">
        <f>IFERROR(Inv_SY!N681/Inv_SY!$Q681-1,"")</f>
        <v/>
      </c>
      <c r="U680" s="52" t="str">
        <f>IFERROR(Inv_SY!O681/Inv_SY!$Q681-1,"")</f>
        <v/>
      </c>
    </row>
    <row r="681" spans="1:21">
      <c r="A681" s="102" t="s">
        <v>210</v>
      </c>
      <c r="B681" s="102">
        <v>4</v>
      </c>
      <c r="C681" s="102">
        <v>2024</v>
      </c>
      <c r="D681" s="102" t="s">
        <v>211</v>
      </c>
      <c r="E681" s="102" t="s">
        <v>211</v>
      </c>
      <c r="F681" s="103">
        <v>45323</v>
      </c>
      <c r="G681" s="102">
        <v>29</v>
      </c>
      <c r="H681" s="104">
        <v>45331</v>
      </c>
      <c r="I681" s="157">
        <f>_xlfn.XLOOKUP(Table5[[#This Row],[Month Year]],'Modelling New'!D:D,'Modelling New'!N:N)</f>
        <v>10.507</v>
      </c>
      <c r="J681" s="9" t="str">
        <f>IFERROR(Inv_SY!J682/Inv_SY!$P682-1,"")</f>
        <v/>
      </c>
      <c r="K681" s="9" t="str">
        <f>IFERROR(Inv_SY!K682/Inv_SY!$P682-1,"")</f>
        <v/>
      </c>
      <c r="L681" s="9" t="str">
        <f>IFERROR(Inv_SY!L682/Inv_SY!$P682-1,"")</f>
        <v/>
      </c>
      <c r="M681" s="9" t="str">
        <f>IFERROR(Inv_SY!M682/Inv_SY!$P682-1,"")</f>
        <v/>
      </c>
      <c r="N681" s="9" t="str">
        <f>IFERROR(Inv_SY!N682/Inv_SY!$P682-1,"")</f>
        <v/>
      </c>
      <c r="O681" s="9" t="str">
        <f>IFERROR(Inv_SY!O682/Inv_SY!$P682-1,"")</f>
        <v/>
      </c>
      <c r="P681" s="9" t="str">
        <f>IFERROR(Inv_SY!J682/Inv_SY!$Q682-1,"")</f>
        <v/>
      </c>
      <c r="Q681" s="9" t="str">
        <f>IFERROR(Inv_SY!K682/Inv_SY!$Q682-1,"")</f>
        <v/>
      </c>
      <c r="R681" s="9" t="str">
        <f>IFERROR(Inv_SY!L682/Inv_SY!$Q682-1,"")</f>
        <v/>
      </c>
      <c r="S681" s="9" t="str">
        <f>IFERROR(Inv_SY!M682/Inv_SY!$Q682-1,"")</f>
        <v/>
      </c>
      <c r="T681" s="9" t="str">
        <f>IFERROR(Inv_SY!N682/Inv_SY!$Q682-1,"")</f>
        <v/>
      </c>
      <c r="U681" s="52" t="str">
        <f>IFERROR(Inv_SY!O682/Inv_SY!$Q682-1,"")</f>
        <v/>
      </c>
    </row>
    <row r="682" spans="1:21">
      <c r="A682" s="102" t="s">
        <v>210</v>
      </c>
      <c r="B682" s="102">
        <v>4</v>
      </c>
      <c r="C682" s="102">
        <v>2024</v>
      </c>
      <c r="D682" s="102" t="s">
        <v>211</v>
      </c>
      <c r="E682" s="102" t="s">
        <v>211</v>
      </c>
      <c r="F682" s="103">
        <v>45323</v>
      </c>
      <c r="G682" s="102">
        <v>29</v>
      </c>
      <c r="H682" s="104">
        <v>45332</v>
      </c>
      <c r="I682" s="157">
        <f>_xlfn.XLOOKUP(Table5[[#This Row],[Month Year]],'Modelling New'!D:D,'Modelling New'!N:N)</f>
        <v>10.507</v>
      </c>
      <c r="J682" s="9" t="str">
        <f>IFERROR(Inv_SY!J683/Inv_SY!$P683-1,"")</f>
        <v/>
      </c>
      <c r="K682" s="9" t="str">
        <f>IFERROR(Inv_SY!K683/Inv_SY!$P683-1,"")</f>
        <v/>
      </c>
      <c r="L682" s="9" t="str">
        <f>IFERROR(Inv_SY!L683/Inv_SY!$P683-1,"")</f>
        <v/>
      </c>
      <c r="M682" s="9" t="str">
        <f>IFERROR(Inv_SY!M683/Inv_SY!$P683-1,"")</f>
        <v/>
      </c>
      <c r="N682" s="9" t="str">
        <f>IFERROR(Inv_SY!N683/Inv_SY!$P683-1,"")</f>
        <v/>
      </c>
      <c r="O682" s="9" t="str">
        <f>IFERROR(Inv_SY!O683/Inv_SY!$P683-1,"")</f>
        <v/>
      </c>
      <c r="P682" s="9" t="str">
        <f>IFERROR(Inv_SY!J683/Inv_SY!$Q683-1,"")</f>
        <v/>
      </c>
      <c r="Q682" s="9" t="str">
        <f>IFERROR(Inv_SY!K683/Inv_SY!$Q683-1,"")</f>
        <v/>
      </c>
      <c r="R682" s="9" t="str">
        <f>IFERROR(Inv_SY!L683/Inv_SY!$Q683-1,"")</f>
        <v/>
      </c>
      <c r="S682" s="9" t="str">
        <f>IFERROR(Inv_SY!M683/Inv_SY!$Q683-1,"")</f>
        <v/>
      </c>
      <c r="T682" s="9" t="str">
        <f>IFERROR(Inv_SY!N683/Inv_SY!$Q683-1,"")</f>
        <v/>
      </c>
      <c r="U682" s="52" t="str">
        <f>IFERROR(Inv_SY!O683/Inv_SY!$Q683-1,"")</f>
        <v/>
      </c>
    </row>
    <row r="683" spans="1:21">
      <c r="A683" s="102" t="s">
        <v>210</v>
      </c>
      <c r="B683" s="102">
        <v>4</v>
      </c>
      <c r="C683" s="102">
        <v>2024</v>
      </c>
      <c r="D683" s="102" t="s">
        <v>211</v>
      </c>
      <c r="E683" s="102" t="s">
        <v>211</v>
      </c>
      <c r="F683" s="103">
        <v>45323</v>
      </c>
      <c r="G683" s="102">
        <v>29</v>
      </c>
      <c r="H683" s="104">
        <v>45333</v>
      </c>
      <c r="I683" s="157">
        <f>_xlfn.XLOOKUP(Table5[[#This Row],[Month Year]],'Modelling New'!D:D,'Modelling New'!N:N)</f>
        <v>10.507</v>
      </c>
      <c r="J683" s="9" t="str">
        <f>IFERROR(Inv_SY!J684/Inv_SY!$P684-1,"")</f>
        <v/>
      </c>
      <c r="K683" s="9" t="str">
        <f>IFERROR(Inv_SY!K684/Inv_SY!$P684-1,"")</f>
        <v/>
      </c>
      <c r="L683" s="9" t="str">
        <f>IFERROR(Inv_SY!L684/Inv_SY!$P684-1,"")</f>
        <v/>
      </c>
      <c r="M683" s="9" t="str">
        <f>IFERROR(Inv_SY!M684/Inv_SY!$P684-1,"")</f>
        <v/>
      </c>
      <c r="N683" s="9" t="str">
        <f>IFERROR(Inv_SY!N684/Inv_SY!$P684-1,"")</f>
        <v/>
      </c>
      <c r="O683" s="9" t="str">
        <f>IFERROR(Inv_SY!O684/Inv_SY!$P684-1,"")</f>
        <v/>
      </c>
      <c r="P683" s="9" t="str">
        <f>IFERROR(Inv_SY!J684/Inv_SY!$Q684-1,"")</f>
        <v/>
      </c>
      <c r="Q683" s="9" t="str">
        <f>IFERROR(Inv_SY!K684/Inv_SY!$Q684-1,"")</f>
        <v/>
      </c>
      <c r="R683" s="9" t="str">
        <f>IFERROR(Inv_SY!L684/Inv_SY!$Q684-1,"")</f>
        <v/>
      </c>
      <c r="S683" s="9" t="str">
        <f>IFERROR(Inv_SY!M684/Inv_SY!$Q684-1,"")</f>
        <v/>
      </c>
      <c r="T683" s="9" t="str">
        <f>IFERROR(Inv_SY!N684/Inv_SY!$Q684-1,"")</f>
        <v/>
      </c>
      <c r="U683" s="52" t="str">
        <f>IFERROR(Inv_SY!O684/Inv_SY!$Q684-1,"")</f>
        <v/>
      </c>
    </row>
    <row r="684" spans="1:21">
      <c r="A684" s="102" t="s">
        <v>210</v>
      </c>
      <c r="B684" s="102">
        <v>4</v>
      </c>
      <c r="C684" s="102">
        <v>2024</v>
      </c>
      <c r="D684" s="102" t="s">
        <v>211</v>
      </c>
      <c r="E684" s="102" t="s">
        <v>211</v>
      </c>
      <c r="F684" s="103">
        <v>45323</v>
      </c>
      <c r="G684" s="102">
        <v>29</v>
      </c>
      <c r="H684" s="104">
        <v>45334</v>
      </c>
      <c r="I684" s="157">
        <f>_xlfn.XLOOKUP(Table5[[#This Row],[Month Year]],'Modelling New'!D:D,'Modelling New'!N:N)</f>
        <v>10.507</v>
      </c>
      <c r="J684" s="9" t="str">
        <f>IFERROR(Inv_SY!J685/Inv_SY!$P685-1,"")</f>
        <v/>
      </c>
      <c r="K684" s="9" t="str">
        <f>IFERROR(Inv_SY!K685/Inv_SY!$P685-1,"")</f>
        <v/>
      </c>
      <c r="L684" s="9" t="str">
        <f>IFERROR(Inv_SY!L685/Inv_SY!$P685-1,"")</f>
        <v/>
      </c>
      <c r="M684" s="9" t="str">
        <f>IFERROR(Inv_SY!M685/Inv_SY!$P685-1,"")</f>
        <v/>
      </c>
      <c r="N684" s="9" t="str">
        <f>IFERROR(Inv_SY!N685/Inv_SY!$P685-1,"")</f>
        <v/>
      </c>
      <c r="O684" s="9" t="str">
        <f>IFERROR(Inv_SY!O685/Inv_SY!$P685-1,"")</f>
        <v/>
      </c>
      <c r="P684" s="9" t="str">
        <f>IFERROR(Inv_SY!J685/Inv_SY!$Q685-1,"")</f>
        <v/>
      </c>
      <c r="Q684" s="9" t="str">
        <f>IFERROR(Inv_SY!K685/Inv_SY!$Q685-1,"")</f>
        <v/>
      </c>
      <c r="R684" s="9" t="str">
        <f>IFERROR(Inv_SY!L685/Inv_SY!$Q685-1,"")</f>
        <v/>
      </c>
      <c r="S684" s="9" t="str">
        <f>IFERROR(Inv_SY!M685/Inv_SY!$Q685-1,"")</f>
        <v/>
      </c>
      <c r="T684" s="9" t="str">
        <f>IFERROR(Inv_SY!N685/Inv_SY!$Q685-1,"")</f>
        <v/>
      </c>
      <c r="U684" s="52" t="str">
        <f>IFERROR(Inv_SY!O685/Inv_SY!$Q685-1,"")</f>
        <v/>
      </c>
    </row>
    <row r="685" spans="1:21">
      <c r="A685" s="102" t="s">
        <v>210</v>
      </c>
      <c r="B685" s="102">
        <v>4</v>
      </c>
      <c r="C685" s="102">
        <v>2024</v>
      </c>
      <c r="D685" s="102" t="s">
        <v>211</v>
      </c>
      <c r="E685" s="102" t="s">
        <v>211</v>
      </c>
      <c r="F685" s="103">
        <v>45323</v>
      </c>
      <c r="G685" s="102">
        <v>29</v>
      </c>
      <c r="H685" s="104">
        <v>45335</v>
      </c>
      <c r="I685" s="157">
        <f>_xlfn.XLOOKUP(Table5[[#This Row],[Month Year]],'Modelling New'!D:D,'Modelling New'!N:N)</f>
        <v>10.507</v>
      </c>
      <c r="J685" s="9" t="str">
        <f>IFERROR(Inv_SY!J686/Inv_SY!$P686-1,"")</f>
        <v/>
      </c>
      <c r="K685" s="9" t="str">
        <f>IFERROR(Inv_SY!K686/Inv_SY!$P686-1,"")</f>
        <v/>
      </c>
      <c r="L685" s="9" t="str">
        <f>IFERROR(Inv_SY!L686/Inv_SY!$P686-1,"")</f>
        <v/>
      </c>
      <c r="M685" s="9" t="str">
        <f>IFERROR(Inv_SY!M686/Inv_SY!$P686-1,"")</f>
        <v/>
      </c>
      <c r="N685" s="9" t="str">
        <f>IFERROR(Inv_SY!N686/Inv_SY!$P686-1,"")</f>
        <v/>
      </c>
      <c r="O685" s="9" t="str">
        <f>IFERROR(Inv_SY!O686/Inv_SY!$P686-1,"")</f>
        <v/>
      </c>
      <c r="P685" s="9" t="str">
        <f>IFERROR(Inv_SY!J686/Inv_SY!$Q686-1,"")</f>
        <v/>
      </c>
      <c r="Q685" s="9" t="str">
        <f>IFERROR(Inv_SY!K686/Inv_SY!$Q686-1,"")</f>
        <v/>
      </c>
      <c r="R685" s="9" t="str">
        <f>IFERROR(Inv_SY!L686/Inv_SY!$Q686-1,"")</f>
        <v/>
      </c>
      <c r="S685" s="9" t="str">
        <f>IFERROR(Inv_SY!M686/Inv_SY!$Q686-1,"")</f>
        <v/>
      </c>
      <c r="T685" s="9" t="str">
        <f>IFERROR(Inv_SY!N686/Inv_SY!$Q686-1,"")</f>
        <v/>
      </c>
      <c r="U685" s="52" t="str">
        <f>IFERROR(Inv_SY!O686/Inv_SY!$Q686-1,"")</f>
        <v/>
      </c>
    </row>
    <row r="686" spans="1:21">
      <c r="A686" s="102" t="s">
        <v>210</v>
      </c>
      <c r="B686" s="102">
        <v>4</v>
      </c>
      <c r="C686" s="102">
        <v>2024</v>
      </c>
      <c r="D686" s="102" t="s">
        <v>211</v>
      </c>
      <c r="E686" s="102" t="s">
        <v>211</v>
      </c>
      <c r="F686" s="103">
        <v>45323</v>
      </c>
      <c r="G686" s="102">
        <v>29</v>
      </c>
      <c r="H686" s="104">
        <v>45336</v>
      </c>
      <c r="I686" s="157">
        <f>_xlfn.XLOOKUP(Table5[[#This Row],[Month Year]],'Modelling New'!D:D,'Modelling New'!N:N)</f>
        <v>10.507</v>
      </c>
      <c r="J686" s="9" t="str">
        <f>IFERROR(Inv_SY!J687/Inv_SY!$P687-1,"")</f>
        <v/>
      </c>
      <c r="K686" s="9" t="str">
        <f>IFERROR(Inv_SY!K687/Inv_SY!$P687-1,"")</f>
        <v/>
      </c>
      <c r="L686" s="9" t="str">
        <f>IFERROR(Inv_SY!L687/Inv_SY!$P687-1,"")</f>
        <v/>
      </c>
      <c r="M686" s="9" t="str">
        <f>IFERROR(Inv_SY!M687/Inv_SY!$P687-1,"")</f>
        <v/>
      </c>
      <c r="N686" s="9" t="str">
        <f>IFERROR(Inv_SY!N687/Inv_SY!$P687-1,"")</f>
        <v/>
      </c>
      <c r="O686" s="9" t="str">
        <f>IFERROR(Inv_SY!O687/Inv_SY!$P687-1,"")</f>
        <v/>
      </c>
      <c r="P686" s="9" t="str">
        <f>IFERROR(Inv_SY!J687/Inv_SY!$Q687-1,"")</f>
        <v/>
      </c>
      <c r="Q686" s="9" t="str">
        <f>IFERROR(Inv_SY!K687/Inv_SY!$Q687-1,"")</f>
        <v/>
      </c>
      <c r="R686" s="9" t="str">
        <f>IFERROR(Inv_SY!L687/Inv_SY!$Q687-1,"")</f>
        <v/>
      </c>
      <c r="S686" s="9" t="str">
        <f>IFERROR(Inv_SY!M687/Inv_SY!$Q687-1,"")</f>
        <v/>
      </c>
      <c r="T686" s="9" t="str">
        <f>IFERROR(Inv_SY!N687/Inv_SY!$Q687-1,"")</f>
        <v/>
      </c>
      <c r="U686" s="52" t="str">
        <f>IFERROR(Inv_SY!O687/Inv_SY!$Q687-1,"")</f>
        <v/>
      </c>
    </row>
    <row r="687" spans="1:21">
      <c r="A687" s="102" t="s">
        <v>210</v>
      </c>
      <c r="B687" s="102">
        <v>4</v>
      </c>
      <c r="C687" s="102">
        <v>2024</v>
      </c>
      <c r="D687" s="102" t="s">
        <v>211</v>
      </c>
      <c r="E687" s="102" t="s">
        <v>211</v>
      </c>
      <c r="F687" s="103">
        <v>45323</v>
      </c>
      <c r="G687" s="102">
        <v>29</v>
      </c>
      <c r="H687" s="104">
        <v>45337</v>
      </c>
      <c r="I687" s="157">
        <f>_xlfn.XLOOKUP(Table5[[#This Row],[Month Year]],'Modelling New'!D:D,'Modelling New'!N:N)</f>
        <v>10.507</v>
      </c>
      <c r="J687" s="9" t="str">
        <f>IFERROR(Inv_SY!J688/Inv_SY!$P688-1,"")</f>
        <v/>
      </c>
      <c r="K687" s="9" t="str">
        <f>IFERROR(Inv_SY!K688/Inv_SY!$P688-1,"")</f>
        <v/>
      </c>
      <c r="L687" s="9" t="str">
        <f>IFERROR(Inv_SY!L688/Inv_SY!$P688-1,"")</f>
        <v/>
      </c>
      <c r="M687" s="9" t="str">
        <f>IFERROR(Inv_SY!M688/Inv_SY!$P688-1,"")</f>
        <v/>
      </c>
      <c r="N687" s="9" t="str">
        <f>IFERROR(Inv_SY!N688/Inv_SY!$P688-1,"")</f>
        <v/>
      </c>
      <c r="O687" s="9" t="str">
        <f>IFERROR(Inv_SY!O688/Inv_SY!$P688-1,"")</f>
        <v/>
      </c>
      <c r="P687" s="9" t="str">
        <f>IFERROR(Inv_SY!J688/Inv_SY!$Q688-1,"")</f>
        <v/>
      </c>
      <c r="Q687" s="9" t="str">
        <f>IFERROR(Inv_SY!K688/Inv_SY!$Q688-1,"")</f>
        <v/>
      </c>
      <c r="R687" s="9" t="str">
        <f>IFERROR(Inv_SY!L688/Inv_SY!$Q688-1,"")</f>
        <v/>
      </c>
      <c r="S687" s="9" t="str">
        <f>IFERROR(Inv_SY!M688/Inv_SY!$Q688-1,"")</f>
        <v/>
      </c>
      <c r="T687" s="9" t="str">
        <f>IFERROR(Inv_SY!N688/Inv_SY!$Q688-1,"")</f>
        <v/>
      </c>
      <c r="U687" s="52" t="str">
        <f>IFERROR(Inv_SY!O688/Inv_SY!$Q688-1,"")</f>
        <v/>
      </c>
    </row>
    <row r="688" spans="1:21">
      <c r="A688" s="102" t="s">
        <v>210</v>
      </c>
      <c r="B688" s="102">
        <v>4</v>
      </c>
      <c r="C688" s="102">
        <v>2024</v>
      </c>
      <c r="D688" s="102" t="s">
        <v>211</v>
      </c>
      <c r="E688" s="102" t="s">
        <v>211</v>
      </c>
      <c r="F688" s="103">
        <v>45323</v>
      </c>
      <c r="G688" s="102">
        <v>29</v>
      </c>
      <c r="H688" s="104">
        <v>45338</v>
      </c>
      <c r="I688" s="157">
        <f>_xlfn.XLOOKUP(Table5[[#This Row],[Month Year]],'Modelling New'!D:D,'Modelling New'!N:N)</f>
        <v>10.507</v>
      </c>
      <c r="J688" s="9" t="str">
        <f>IFERROR(Inv_SY!J689/Inv_SY!$P689-1,"")</f>
        <v/>
      </c>
      <c r="K688" s="9" t="str">
        <f>IFERROR(Inv_SY!K689/Inv_SY!$P689-1,"")</f>
        <v/>
      </c>
      <c r="L688" s="9" t="str">
        <f>IFERROR(Inv_SY!L689/Inv_SY!$P689-1,"")</f>
        <v/>
      </c>
      <c r="M688" s="9" t="str">
        <f>IFERROR(Inv_SY!M689/Inv_SY!$P689-1,"")</f>
        <v/>
      </c>
      <c r="N688" s="9" t="str">
        <f>IFERROR(Inv_SY!N689/Inv_SY!$P689-1,"")</f>
        <v/>
      </c>
      <c r="O688" s="9" t="str">
        <f>IFERROR(Inv_SY!O689/Inv_SY!$P689-1,"")</f>
        <v/>
      </c>
      <c r="P688" s="9" t="str">
        <f>IFERROR(Inv_SY!J689/Inv_SY!$Q689-1,"")</f>
        <v/>
      </c>
      <c r="Q688" s="9" t="str">
        <f>IFERROR(Inv_SY!K689/Inv_SY!$Q689-1,"")</f>
        <v/>
      </c>
      <c r="R688" s="9" t="str">
        <f>IFERROR(Inv_SY!L689/Inv_SY!$Q689-1,"")</f>
        <v/>
      </c>
      <c r="S688" s="9" t="str">
        <f>IFERROR(Inv_SY!M689/Inv_SY!$Q689-1,"")</f>
        <v/>
      </c>
      <c r="T688" s="9" t="str">
        <f>IFERROR(Inv_SY!N689/Inv_SY!$Q689-1,"")</f>
        <v/>
      </c>
      <c r="U688" s="52" t="str">
        <f>IFERROR(Inv_SY!O689/Inv_SY!$Q689-1,"")</f>
        <v/>
      </c>
    </row>
    <row r="689" spans="1:21">
      <c r="A689" s="102" t="s">
        <v>210</v>
      </c>
      <c r="B689" s="102">
        <v>4</v>
      </c>
      <c r="C689" s="102">
        <v>2024</v>
      </c>
      <c r="D689" s="102" t="s">
        <v>211</v>
      </c>
      <c r="E689" s="102" t="s">
        <v>211</v>
      </c>
      <c r="F689" s="103">
        <v>45323</v>
      </c>
      <c r="G689" s="102">
        <v>29</v>
      </c>
      <c r="H689" s="104">
        <v>45339</v>
      </c>
      <c r="I689" s="157">
        <f>_xlfn.XLOOKUP(Table5[[#This Row],[Month Year]],'Modelling New'!D:D,'Modelling New'!N:N)</f>
        <v>10.507</v>
      </c>
      <c r="J689" s="9" t="str">
        <f>IFERROR(Inv_SY!J690/Inv_SY!$P690-1,"")</f>
        <v/>
      </c>
      <c r="K689" s="9" t="str">
        <f>IFERROR(Inv_SY!K690/Inv_SY!$P690-1,"")</f>
        <v/>
      </c>
      <c r="L689" s="9" t="str">
        <f>IFERROR(Inv_SY!L690/Inv_SY!$P690-1,"")</f>
        <v/>
      </c>
      <c r="M689" s="9" t="str">
        <f>IFERROR(Inv_SY!M690/Inv_SY!$P690-1,"")</f>
        <v/>
      </c>
      <c r="N689" s="9" t="str">
        <f>IFERROR(Inv_SY!N690/Inv_SY!$P690-1,"")</f>
        <v/>
      </c>
      <c r="O689" s="9" t="str">
        <f>IFERROR(Inv_SY!O690/Inv_SY!$P690-1,"")</f>
        <v/>
      </c>
      <c r="P689" s="9" t="str">
        <f>IFERROR(Inv_SY!J690/Inv_SY!$Q690-1,"")</f>
        <v/>
      </c>
      <c r="Q689" s="9" t="str">
        <f>IFERROR(Inv_SY!K690/Inv_SY!$Q690-1,"")</f>
        <v/>
      </c>
      <c r="R689" s="9" t="str">
        <f>IFERROR(Inv_SY!L690/Inv_SY!$Q690-1,"")</f>
        <v/>
      </c>
      <c r="S689" s="9" t="str">
        <f>IFERROR(Inv_SY!M690/Inv_SY!$Q690-1,"")</f>
        <v/>
      </c>
      <c r="T689" s="9" t="str">
        <f>IFERROR(Inv_SY!N690/Inv_SY!$Q690-1,"")</f>
        <v/>
      </c>
      <c r="U689" s="52" t="str">
        <f>IFERROR(Inv_SY!O690/Inv_SY!$Q690-1,"")</f>
        <v/>
      </c>
    </row>
    <row r="690" spans="1:21">
      <c r="A690" s="102" t="s">
        <v>210</v>
      </c>
      <c r="B690" s="102">
        <v>4</v>
      </c>
      <c r="C690" s="102">
        <v>2024</v>
      </c>
      <c r="D690" s="102" t="s">
        <v>211</v>
      </c>
      <c r="E690" s="102" t="s">
        <v>211</v>
      </c>
      <c r="F690" s="103">
        <v>45323</v>
      </c>
      <c r="G690" s="102">
        <v>29</v>
      </c>
      <c r="H690" s="104">
        <v>45340</v>
      </c>
      <c r="I690" s="157">
        <f>_xlfn.XLOOKUP(Table5[[#This Row],[Month Year]],'Modelling New'!D:D,'Modelling New'!N:N)</f>
        <v>10.507</v>
      </c>
      <c r="J690" s="9" t="str">
        <f>IFERROR(Inv_SY!J691/Inv_SY!$P691-1,"")</f>
        <v/>
      </c>
      <c r="K690" s="9" t="str">
        <f>IFERROR(Inv_SY!K691/Inv_SY!$P691-1,"")</f>
        <v/>
      </c>
      <c r="L690" s="9" t="str">
        <f>IFERROR(Inv_SY!L691/Inv_SY!$P691-1,"")</f>
        <v/>
      </c>
      <c r="M690" s="9" t="str">
        <f>IFERROR(Inv_SY!M691/Inv_SY!$P691-1,"")</f>
        <v/>
      </c>
      <c r="N690" s="9" t="str">
        <f>IFERROR(Inv_SY!N691/Inv_SY!$P691-1,"")</f>
        <v/>
      </c>
      <c r="O690" s="9" t="str">
        <f>IFERROR(Inv_SY!O691/Inv_SY!$P691-1,"")</f>
        <v/>
      </c>
      <c r="P690" s="9" t="str">
        <f>IFERROR(Inv_SY!J691/Inv_SY!$Q691-1,"")</f>
        <v/>
      </c>
      <c r="Q690" s="9" t="str">
        <f>IFERROR(Inv_SY!K691/Inv_SY!$Q691-1,"")</f>
        <v/>
      </c>
      <c r="R690" s="9" t="str">
        <f>IFERROR(Inv_SY!L691/Inv_SY!$Q691-1,"")</f>
        <v/>
      </c>
      <c r="S690" s="9" t="str">
        <f>IFERROR(Inv_SY!M691/Inv_SY!$Q691-1,"")</f>
        <v/>
      </c>
      <c r="T690" s="9" t="str">
        <f>IFERROR(Inv_SY!N691/Inv_SY!$Q691-1,"")</f>
        <v/>
      </c>
      <c r="U690" s="52" t="str">
        <f>IFERROR(Inv_SY!O691/Inv_SY!$Q691-1,"")</f>
        <v/>
      </c>
    </row>
    <row r="691" spans="1:21">
      <c r="A691" s="102" t="s">
        <v>210</v>
      </c>
      <c r="B691" s="102">
        <v>4</v>
      </c>
      <c r="C691" s="102">
        <v>2024</v>
      </c>
      <c r="D691" s="102" t="s">
        <v>211</v>
      </c>
      <c r="E691" s="102" t="s">
        <v>211</v>
      </c>
      <c r="F691" s="103">
        <v>45323</v>
      </c>
      <c r="G691" s="102">
        <v>29</v>
      </c>
      <c r="H691" s="104">
        <v>45341</v>
      </c>
      <c r="I691" s="157">
        <f>_xlfn.XLOOKUP(Table5[[#This Row],[Month Year]],'Modelling New'!D:D,'Modelling New'!N:N)</f>
        <v>10.507</v>
      </c>
      <c r="J691" s="9" t="str">
        <f>IFERROR(Inv_SY!J692/Inv_SY!$P692-1,"")</f>
        <v/>
      </c>
      <c r="K691" s="9" t="str">
        <f>IFERROR(Inv_SY!K692/Inv_SY!$P692-1,"")</f>
        <v/>
      </c>
      <c r="L691" s="9" t="str">
        <f>IFERROR(Inv_SY!L692/Inv_SY!$P692-1,"")</f>
        <v/>
      </c>
      <c r="M691" s="9" t="str">
        <f>IFERROR(Inv_SY!M692/Inv_SY!$P692-1,"")</f>
        <v/>
      </c>
      <c r="N691" s="9" t="str">
        <f>IFERROR(Inv_SY!N692/Inv_SY!$P692-1,"")</f>
        <v/>
      </c>
      <c r="O691" s="9" t="str">
        <f>IFERROR(Inv_SY!O692/Inv_SY!$P692-1,"")</f>
        <v/>
      </c>
      <c r="P691" s="9" t="str">
        <f>IFERROR(Inv_SY!J692/Inv_SY!$Q692-1,"")</f>
        <v/>
      </c>
      <c r="Q691" s="9" t="str">
        <f>IFERROR(Inv_SY!K692/Inv_SY!$Q692-1,"")</f>
        <v/>
      </c>
      <c r="R691" s="9" t="str">
        <f>IFERROR(Inv_SY!L692/Inv_SY!$Q692-1,"")</f>
        <v/>
      </c>
      <c r="S691" s="9" t="str">
        <f>IFERROR(Inv_SY!M692/Inv_SY!$Q692-1,"")</f>
        <v/>
      </c>
      <c r="T691" s="9" t="str">
        <f>IFERROR(Inv_SY!N692/Inv_SY!$Q692-1,"")</f>
        <v/>
      </c>
      <c r="U691" s="52" t="str">
        <f>IFERROR(Inv_SY!O692/Inv_SY!$Q692-1,"")</f>
        <v/>
      </c>
    </row>
    <row r="692" spans="1:21">
      <c r="A692" s="102" t="s">
        <v>210</v>
      </c>
      <c r="B692" s="102">
        <v>4</v>
      </c>
      <c r="C692" s="102">
        <v>2024</v>
      </c>
      <c r="D692" s="102" t="s">
        <v>211</v>
      </c>
      <c r="E692" s="102" t="s">
        <v>211</v>
      </c>
      <c r="F692" s="103">
        <v>45323</v>
      </c>
      <c r="G692" s="102">
        <v>29</v>
      </c>
      <c r="H692" s="104">
        <v>45342</v>
      </c>
      <c r="I692" s="157">
        <f>_xlfn.XLOOKUP(Table5[[#This Row],[Month Year]],'Modelling New'!D:D,'Modelling New'!N:N)</f>
        <v>10.507</v>
      </c>
      <c r="J692" s="9" t="str">
        <f>IFERROR(Inv_SY!J693/Inv_SY!$P693-1,"")</f>
        <v/>
      </c>
      <c r="K692" s="9" t="str">
        <f>IFERROR(Inv_SY!K693/Inv_SY!$P693-1,"")</f>
        <v/>
      </c>
      <c r="L692" s="9" t="str">
        <f>IFERROR(Inv_SY!L693/Inv_SY!$P693-1,"")</f>
        <v/>
      </c>
      <c r="M692" s="9" t="str">
        <f>IFERROR(Inv_SY!M693/Inv_SY!$P693-1,"")</f>
        <v/>
      </c>
      <c r="N692" s="9" t="str">
        <f>IFERROR(Inv_SY!N693/Inv_SY!$P693-1,"")</f>
        <v/>
      </c>
      <c r="O692" s="9" t="str">
        <f>IFERROR(Inv_SY!O693/Inv_SY!$P693-1,"")</f>
        <v/>
      </c>
      <c r="P692" s="9" t="str">
        <f>IFERROR(Inv_SY!J693/Inv_SY!$Q693-1,"")</f>
        <v/>
      </c>
      <c r="Q692" s="9" t="str">
        <f>IFERROR(Inv_SY!K693/Inv_SY!$Q693-1,"")</f>
        <v/>
      </c>
      <c r="R692" s="9" t="str">
        <f>IFERROR(Inv_SY!L693/Inv_SY!$Q693-1,"")</f>
        <v/>
      </c>
      <c r="S692" s="9" t="str">
        <f>IFERROR(Inv_SY!M693/Inv_SY!$Q693-1,"")</f>
        <v/>
      </c>
      <c r="T692" s="9" t="str">
        <f>IFERROR(Inv_SY!N693/Inv_SY!$Q693-1,"")</f>
        <v/>
      </c>
      <c r="U692" s="52" t="str">
        <f>IFERROR(Inv_SY!O693/Inv_SY!$Q693-1,"")</f>
        <v/>
      </c>
    </row>
    <row r="693" spans="1:21">
      <c r="A693" s="102" t="s">
        <v>210</v>
      </c>
      <c r="B693" s="102">
        <v>4</v>
      </c>
      <c r="C693" s="102">
        <v>2024</v>
      </c>
      <c r="D693" s="102" t="s">
        <v>211</v>
      </c>
      <c r="E693" s="102" t="s">
        <v>211</v>
      </c>
      <c r="F693" s="103">
        <v>45323</v>
      </c>
      <c r="G693" s="102">
        <v>29</v>
      </c>
      <c r="H693" s="104">
        <v>45343</v>
      </c>
      <c r="I693" s="157">
        <f>_xlfn.XLOOKUP(Table5[[#This Row],[Month Year]],'Modelling New'!D:D,'Modelling New'!N:N)</f>
        <v>10.507</v>
      </c>
      <c r="J693" s="9" t="str">
        <f>IFERROR(Inv_SY!J694/Inv_SY!$P694-1,"")</f>
        <v/>
      </c>
      <c r="K693" s="9" t="str">
        <f>IFERROR(Inv_SY!K694/Inv_SY!$P694-1,"")</f>
        <v/>
      </c>
      <c r="L693" s="9" t="str">
        <f>IFERROR(Inv_SY!L694/Inv_SY!$P694-1,"")</f>
        <v/>
      </c>
      <c r="M693" s="9" t="str">
        <f>IFERROR(Inv_SY!M694/Inv_SY!$P694-1,"")</f>
        <v/>
      </c>
      <c r="N693" s="9" t="str">
        <f>IFERROR(Inv_SY!N694/Inv_SY!$P694-1,"")</f>
        <v/>
      </c>
      <c r="O693" s="9" t="str">
        <f>IFERROR(Inv_SY!O694/Inv_SY!$P694-1,"")</f>
        <v/>
      </c>
      <c r="P693" s="9" t="str">
        <f>IFERROR(Inv_SY!J694/Inv_SY!$Q694-1,"")</f>
        <v/>
      </c>
      <c r="Q693" s="9" t="str">
        <f>IFERROR(Inv_SY!K694/Inv_SY!$Q694-1,"")</f>
        <v/>
      </c>
      <c r="R693" s="9" t="str">
        <f>IFERROR(Inv_SY!L694/Inv_SY!$Q694-1,"")</f>
        <v/>
      </c>
      <c r="S693" s="9" t="str">
        <f>IFERROR(Inv_SY!M694/Inv_SY!$Q694-1,"")</f>
        <v/>
      </c>
      <c r="T693" s="9" t="str">
        <f>IFERROR(Inv_SY!N694/Inv_SY!$Q694-1,"")</f>
        <v/>
      </c>
      <c r="U693" s="52" t="str">
        <f>IFERROR(Inv_SY!O694/Inv_SY!$Q694-1,"")</f>
        <v/>
      </c>
    </row>
    <row r="694" spans="1:21">
      <c r="A694" s="102" t="s">
        <v>210</v>
      </c>
      <c r="B694" s="102">
        <v>4</v>
      </c>
      <c r="C694" s="102">
        <v>2024</v>
      </c>
      <c r="D694" s="102" t="s">
        <v>211</v>
      </c>
      <c r="E694" s="102" t="s">
        <v>211</v>
      </c>
      <c r="F694" s="103">
        <v>45323</v>
      </c>
      <c r="G694" s="102">
        <v>29</v>
      </c>
      <c r="H694" s="104">
        <v>45344</v>
      </c>
      <c r="I694" s="157">
        <f>_xlfn.XLOOKUP(Table5[[#This Row],[Month Year]],'Modelling New'!D:D,'Modelling New'!N:N)</f>
        <v>10.507</v>
      </c>
      <c r="J694" s="9" t="str">
        <f>IFERROR(Inv_SY!J695/Inv_SY!$P695-1,"")</f>
        <v/>
      </c>
      <c r="K694" s="9" t="str">
        <f>IFERROR(Inv_SY!K695/Inv_SY!$P695-1,"")</f>
        <v/>
      </c>
      <c r="L694" s="9" t="str">
        <f>IFERROR(Inv_SY!L695/Inv_SY!$P695-1,"")</f>
        <v/>
      </c>
      <c r="M694" s="9" t="str">
        <f>IFERROR(Inv_SY!M695/Inv_SY!$P695-1,"")</f>
        <v/>
      </c>
      <c r="N694" s="9" t="str">
        <f>IFERROR(Inv_SY!N695/Inv_SY!$P695-1,"")</f>
        <v/>
      </c>
      <c r="O694" s="9" t="str">
        <f>IFERROR(Inv_SY!O695/Inv_SY!$P695-1,"")</f>
        <v/>
      </c>
      <c r="P694" s="9" t="str">
        <f>IFERROR(Inv_SY!J695/Inv_SY!$Q695-1,"")</f>
        <v/>
      </c>
      <c r="Q694" s="9" t="str">
        <f>IFERROR(Inv_SY!K695/Inv_SY!$Q695-1,"")</f>
        <v/>
      </c>
      <c r="R694" s="9" t="str">
        <f>IFERROR(Inv_SY!L695/Inv_SY!$Q695-1,"")</f>
        <v/>
      </c>
      <c r="S694" s="9" t="str">
        <f>IFERROR(Inv_SY!M695/Inv_SY!$Q695-1,"")</f>
        <v/>
      </c>
      <c r="T694" s="9" t="str">
        <f>IFERROR(Inv_SY!N695/Inv_SY!$Q695-1,"")</f>
        <v/>
      </c>
      <c r="U694" s="52" t="str">
        <f>IFERROR(Inv_SY!O695/Inv_SY!$Q695-1,"")</f>
        <v/>
      </c>
    </row>
    <row r="695" spans="1:21">
      <c r="A695" s="102" t="s">
        <v>210</v>
      </c>
      <c r="B695" s="102">
        <v>4</v>
      </c>
      <c r="C695" s="102">
        <v>2024</v>
      </c>
      <c r="D695" s="102" t="s">
        <v>211</v>
      </c>
      <c r="E695" s="102" t="s">
        <v>211</v>
      </c>
      <c r="F695" s="103">
        <v>45323</v>
      </c>
      <c r="G695" s="102">
        <v>29</v>
      </c>
      <c r="H695" s="104">
        <v>45345</v>
      </c>
      <c r="I695" s="157">
        <f>_xlfn.XLOOKUP(Table5[[#This Row],[Month Year]],'Modelling New'!D:D,'Modelling New'!N:N)</f>
        <v>10.507</v>
      </c>
      <c r="J695" s="9" t="str">
        <f>IFERROR(Inv_SY!J696/Inv_SY!$P696-1,"")</f>
        <v/>
      </c>
      <c r="K695" s="9" t="str">
        <f>IFERROR(Inv_SY!K696/Inv_SY!$P696-1,"")</f>
        <v/>
      </c>
      <c r="L695" s="9" t="str">
        <f>IFERROR(Inv_SY!L696/Inv_SY!$P696-1,"")</f>
        <v/>
      </c>
      <c r="M695" s="9" t="str">
        <f>IFERROR(Inv_SY!M696/Inv_SY!$P696-1,"")</f>
        <v/>
      </c>
      <c r="N695" s="9" t="str">
        <f>IFERROR(Inv_SY!N696/Inv_SY!$P696-1,"")</f>
        <v/>
      </c>
      <c r="O695" s="9" t="str">
        <f>IFERROR(Inv_SY!O696/Inv_SY!$P696-1,"")</f>
        <v/>
      </c>
      <c r="P695" s="9" t="str">
        <f>IFERROR(Inv_SY!J696/Inv_SY!$Q696-1,"")</f>
        <v/>
      </c>
      <c r="Q695" s="9" t="str">
        <f>IFERROR(Inv_SY!K696/Inv_SY!$Q696-1,"")</f>
        <v/>
      </c>
      <c r="R695" s="9" t="str">
        <f>IFERROR(Inv_SY!L696/Inv_SY!$Q696-1,"")</f>
        <v/>
      </c>
      <c r="S695" s="9" t="str">
        <f>IFERROR(Inv_SY!M696/Inv_SY!$Q696-1,"")</f>
        <v/>
      </c>
      <c r="T695" s="9" t="str">
        <f>IFERROR(Inv_SY!N696/Inv_SY!$Q696-1,"")</f>
        <v/>
      </c>
      <c r="U695" s="52" t="str">
        <f>IFERROR(Inv_SY!O696/Inv_SY!$Q696-1,"")</f>
        <v/>
      </c>
    </row>
    <row r="696" spans="1:21">
      <c r="A696" s="102" t="s">
        <v>210</v>
      </c>
      <c r="B696" s="102">
        <v>4</v>
      </c>
      <c r="C696" s="102">
        <v>2024</v>
      </c>
      <c r="D696" s="102" t="s">
        <v>211</v>
      </c>
      <c r="E696" s="102" t="s">
        <v>211</v>
      </c>
      <c r="F696" s="103">
        <v>45323</v>
      </c>
      <c r="G696" s="102">
        <v>29</v>
      </c>
      <c r="H696" s="104">
        <v>45346</v>
      </c>
      <c r="I696" s="157">
        <f>_xlfn.XLOOKUP(Table5[[#This Row],[Month Year]],'Modelling New'!D:D,'Modelling New'!N:N)</f>
        <v>10.507</v>
      </c>
      <c r="J696" s="9" t="str">
        <f>IFERROR(Inv_SY!J697/Inv_SY!$P697-1,"")</f>
        <v/>
      </c>
      <c r="K696" s="9" t="str">
        <f>IFERROR(Inv_SY!K697/Inv_SY!$P697-1,"")</f>
        <v/>
      </c>
      <c r="L696" s="9" t="str">
        <f>IFERROR(Inv_SY!L697/Inv_SY!$P697-1,"")</f>
        <v/>
      </c>
      <c r="M696" s="9" t="str">
        <f>IFERROR(Inv_SY!M697/Inv_SY!$P697-1,"")</f>
        <v/>
      </c>
      <c r="N696" s="9" t="str">
        <f>IFERROR(Inv_SY!N697/Inv_SY!$P697-1,"")</f>
        <v/>
      </c>
      <c r="O696" s="9" t="str">
        <f>IFERROR(Inv_SY!O697/Inv_SY!$P697-1,"")</f>
        <v/>
      </c>
      <c r="P696" s="9" t="str">
        <f>IFERROR(Inv_SY!J697/Inv_SY!$Q697-1,"")</f>
        <v/>
      </c>
      <c r="Q696" s="9" t="str">
        <f>IFERROR(Inv_SY!K697/Inv_SY!$Q697-1,"")</f>
        <v/>
      </c>
      <c r="R696" s="9" t="str">
        <f>IFERROR(Inv_SY!L697/Inv_SY!$Q697-1,"")</f>
        <v/>
      </c>
      <c r="S696" s="9" t="str">
        <f>IFERROR(Inv_SY!M697/Inv_SY!$Q697-1,"")</f>
        <v/>
      </c>
      <c r="T696" s="9" t="str">
        <f>IFERROR(Inv_SY!N697/Inv_SY!$Q697-1,"")</f>
        <v/>
      </c>
      <c r="U696" s="52" t="str">
        <f>IFERROR(Inv_SY!O697/Inv_SY!$Q697-1,"")</f>
        <v/>
      </c>
    </row>
    <row r="697" spans="1:21">
      <c r="A697" s="102" t="s">
        <v>210</v>
      </c>
      <c r="B697" s="102">
        <v>4</v>
      </c>
      <c r="C697" s="102">
        <v>2024</v>
      </c>
      <c r="D697" s="102" t="s">
        <v>211</v>
      </c>
      <c r="E697" s="102" t="s">
        <v>211</v>
      </c>
      <c r="F697" s="103">
        <v>45323</v>
      </c>
      <c r="G697" s="102">
        <v>29</v>
      </c>
      <c r="H697" s="104">
        <v>45347</v>
      </c>
      <c r="I697" s="157">
        <f>_xlfn.XLOOKUP(Table5[[#This Row],[Month Year]],'Modelling New'!D:D,'Modelling New'!N:N)</f>
        <v>10.507</v>
      </c>
      <c r="J697" s="9" t="str">
        <f>IFERROR(Inv_SY!J698/Inv_SY!$P698-1,"")</f>
        <v/>
      </c>
      <c r="K697" s="9" t="str">
        <f>IFERROR(Inv_SY!K698/Inv_SY!$P698-1,"")</f>
        <v/>
      </c>
      <c r="L697" s="9" t="str">
        <f>IFERROR(Inv_SY!L698/Inv_SY!$P698-1,"")</f>
        <v/>
      </c>
      <c r="M697" s="9" t="str">
        <f>IFERROR(Inv_SY!M698/Inv_SY!$P698-1,"")</f>
        <v/>
      </c>
      <c r="N697" s="9" t="str">
        <f>IFERROR(Inv_SY!N698/Inv_SY!$P698-1,"")</f>
        <v/>
      </c>
      <c r="O697" s="9" t="str">
        <f>IFERROR(Inv_SY!O698/Inv_SY!$P698-1,"")</f>
        <v/>
      </c>
      <c r="P697" s="9" t="str">
        <f>IFERROR(Inv_SY!J698/Inv_SY!$Q698-1,"")</f>
        <v/>
      </c>
      <c r="Q697" s="9" t="str">
        <f>IFERROR(Inv_SY!K698/Inv_SY!$Q698-1,"")</f>
        <v/>
      </c>
      <c r="R697" s="9" t="str">
        <f>IFERROR(Inv_SY!L698/Inv_SY!$Q698-1,"")</f>
        <v/>
      </c>
      <c r="S697" s="9" t="str">
        <f>IFERROR(Inv_SY!M698/Inv_SY!$Q698-1,"")</f>
        <v/>
      </c>
      <c r="T697" s="9" t="str">
        <f>IFERROR(Inv_SY!N698/Inv_SY!$Q698-1,"")</f>
        <v/>
      </c>
      <c r="U697" s="52" t="str">
        <f>IFERROR(Inv_SY!O698/Inv_SY!$Q698-1,"")</f>
        <v/>
      </c>
    </row>
    <row r="698" spans="1:21">
      <c r="A698" s="102" t="s">
        <v>210</v>
      </c>
      <c r="B698" s="102">
        <v>4</v>
      </c>
      <c r="C698" s="102">
        <v>2024</v>
      </c>
      <c r="D698" s="102" t="s">
        <v>211</v>
      </c>
      <c r="E698" s="102" t="s">
        <v>211</v>
      </c>
      <c r="F698" s="103">
        <v>45323</v>
      </c>
      <c r="G698" s="102">
        <v>29</v>
      </c>
      <c r="H698" s="104">
        <v>45348</v>
      </c>
      <c r="I698" s="157">
        <f>_xlfn.XLOOKUP(Table5[[#This Row],[Month Year]],'Modelling New'!D:D,'Modelling New'!N:N)</f>
        <v>10.507</v>
      </c>
      <c r="J698" s="9" t="str">
        <f>IFERROR(Inv_SY!J699/Inv_SY!$P699-1,"")</f>
        <v/>
      </c>
      <c r="K698" s="9" t="str">
        <f>IFERROR(Inv_SY!K699/Inv_SY!$P699-1,"")</f>
        <v/>
      </c>
      <c r="L698" s="9" t="str">
        <f>IFERROR(Inv_SY!L699/Inv_SY!$P699-1,"")</f>
        <v/>
      </c>
      <c r="M698" s="9" t="str">
        <f>IFERROR(Inv_SY!M699/Inv_SY!$P699-1,"")</f>
        <v/>
      </c>
      <c r="N698" s="9" t="str">
        <f>IFERROR(Inv_SY!N699/Inv_SY!$P699-1,"")</f>
        <v/>
      </c>
      <c r="O698" s="9" t="str">
        <f>IFERROR(Inv_SY!O699/Inv_SY!$P699-1,"")</f>
        <v/>
      </c>
      <c r="P698" s="9" t="str">
        <f>IFERROR(Inv_SY!J699/Inv_SY!$Q699-1,"")</f>
        <v/>
      </c>
      <c r="Q698" s="9" t="str">
        <f>IFERROR(Inv_SY!K699/Inv_SY!$Q699-1,"")</f>
        <v/>
      </c>
      <c r="R698" s="9" t="str">
        <f>IFERROR(Inv_SY!L699/Inv_SY!$Q699-1,"")</f>
        <v/>
      </c>
      <c r="S698" s="9" t="str">
        <f>IFERROR(Inv_SY!M699/Inv_SY!$Q699-1,"")</f>
        <v/>
      </c>
      <c r="T698" s="9" t="str">
        <f>IFERROR(Inv_SY!N699/Inv_SY!$Q699-1,"")</f>
        <v/>
      </c>
      <c r="U698" s="52" t="str">
        <f>IFERROR(Inv_SY!O699/Inv_SY!$Q699-1,"")</f>
        <v/>
      </c>
    </row>
    <row r="699" spans="1:21">
      <c r="A699" s="102" t="s">
        <v>210</v>
      </c>
      <c r="B699" s="102">
        <v>4</v>
      </c>
      <c r="C699" s="102">
        <v>2024</v>
      </c>
      <c r="D699" s="102" t="s">
        <v>211</v>
      </c>
      <c r="E699" s="102" t="s">
        <v>211</v>
      </c>
      <c r="F699" s="103">
        <v>45323</v>
      </c>
      <c r="G699" s="102">
        <v>29</v>
      </c>
      <c r="H699" s="104">
        <v>45349</v>
      </c>
      <c r="I699" s="157">
        <f>_xlfn.XLOOKUP(Table5[[#This Row],[Month Year]],'Modelling New'!D:D,'Modelling New'!N:N)</f>
        <v>10.507</v>
      </c>
      <c r="J699" s="9" t="str">
        <f>IFERROR(Inv_SY!J700/Inv_SY!$P700-1,"")</f>
        <v/>
      </c>
      <c r="K699" s="9" t="str">
        <f>IFERROR(Inv_SY!K700/Inv_SY!$P700-1,"")</f>
        <v/>
      </c>
      <c r="L699" s="9" t="str">
        <f>IFERROR(Inv_SY!L700/Inv_SY!$P700-1,"")</f>
        <v/>
      </c>
      <c r="M699" s="9" t="str">
        <f>IFERROR(Inv_SY!M700/Inv_SY!$P700-1,"")</f>
        <v/>
      </c>
      <c r="N699" s="9" t="str">
        <f>IFERROR(Inv_SY!N700/Inv_SY!$P700-1,"")</f>
        <v/>
      </c>
      <c r="O699" s="9" t="str">
        <f>IFERROR(Inv_SY!O700/Inv_SY!$P700-1,"")</f>
        <v/>
      </c>
      <c r="P699" s="9" t="str">
        <f>IFERROR(Inv_SY!J700/Inv_SY!$Q700-1,"")</f>
        <v/>
      </c>
      <c r="Q699" s="9" t="str">
        <f>IFERROR(Inv_SY!K700/Inv_SY!$Q700-1,"")</f>
        <v/>
      </c>
      <c r="R699" s="9" t="str">
        <f>IFERROR(Inv_SY!L700/Inv_SY!$Q700-1,"")</f>
        <v/>
      </c>
      <c r="S699" s="9" t="str">
        <f>IFERROR(Inv_SY!M700/Inv_SY!$Q700-1,"")</f>
        <v/>
      </c>
      <c r="T699" s="9" t="str">
        <f>IFERROR(Inv_SY!N700/Inv_SY!$Q700-1,"")</f>
        <v/>
      </c>
      <c r="U699" s="52" t="str">
        <f>IFERROR(Inv_SY!O700/Inv_SY!$Q700-1,"")</f>
        <v/>
      </c>
    </row>
    <row r="700" spans="1:21">
      <c r="A700" s="102" t="s">
        <v>210</v>
      </c>
      <c r="B700" s="102">
        <v>4</v>
      </c>
      <c r="C700" s="102">
        <v>2024</v>
      </c>
      <c r="D700" s="102" t="s">
        <v>211</v>
      </c>
      <c r="E700" s="102" t="s">
        <v>211</v>
      </c>
      <c r="F700" s="103">
        <v>45323</v>
      </c>
      <c r="G700" s="102">
        <v>29</v>
      </c>
      <c r="H700" s="104">
        <v>45350</v>
      </c>
      <c r="I700" s="157">
        <f>_xlfn.XLOOKUP(Table5[[#This Row],[Month Year]],'Modelling New'!D:D,'Modelling New'!N:N)</f>
        <v>10.507</v>
      </c>
      <c r="J700" s="9" t="str">
        <f>IFERROR(Inv_SY!J701/Inv_SY!$P701-1,"")</f>
        <v/>
      </c>
      <c r="K700" s="9" t="str">
        <f>IFERROR(Inv_SY!K701/Inv_SY!$P701-1,"")</f>
        <v/>
      </c>
      <c r="L700" s="9" t="str">
        <f>IFERROR(Inv_SY!L701/Inv_SY!$P701-1,"")</f>
        <v/>
      </c>
      <c r="M700" s="9" t="str">
        <f>IFERROR(Inv_SY!M701/Inv_SY!$P701-1,"")</f>
        <v/>
      </c>
      <c r="N700" s="9" t="str">
        <f>IFERROR(Inv_SY!N701/Inv_SY!$P701-1,"")</f>
        <v/>
      </c>
      <c r="O700" s="9" t="str">
        <f>IFERROR(Inv_SY!O701/Inv_SY!$P701-1,"")</f>
        <v/>
      </c>
      <c r="P700" s="9" t="str">
        <f>IFERROR(Inv_SY!J701/Inv_SY!$Q701-1,"")</f>
        <v/>
      </c>
      <c r="Q700" s="9" t="str">
        <f>IFERROR(Inv_SY!K701/Inv_SY!$Q701-1,"")</f>
        <v/>
      </c>
      <c r="R700" s="9" t="str">
        <f>IFERROR(Inv_SY!L701/Inv_SY!$Q701-1,"")</f>
        <v/>
      </c>
      <c r="S700" s="9" t="str">
        <f>IFERROR(Inv_SY!M701/Inv_SY!$Q701-1,"")</f>
        <v/>
      </c>
      <c r="T700" s="9" t="str">
        <f>IFERROR(Inv_SY!N701/Inv_SY!$Q701-1,"")</f>
        <v/>
      </c>
      <c r="U700" s="52" t="str">
        <f>IFERROR(Inv_SY!O701/Inv_SY!$Q701-1,"")</f>
        <v/>
      </c>
    </row>
    <row r="701" spans="1:21">
      <c r="A701" s="102" t="s">
        <v>210</v>
      </c>
      <c r="B701" s="102">
        <v>4</v>
      </c>
      <c r="C701" s="102">
        <v>2024</v>
      </c>
      <c r="D701" s="102" t="s">
        <v>211</v>
      </c>
      <c r="E701" s="102" t="s">
        <v>211</v>
      </c>
      <c r="F701" s="103">
        <v>45323</v>
      </c>
      <c r="G701" s="102">
        <v>29</v>
      </c>
      <c r="H701" s="104">
        <v>45351</v>
      </c>
      <c r="I701" s="157">
        <f>_xlfn.XLOOKUP(Table5[[#This Row],[Month Year]],'Modelling New'!D:D,'Modelling New'!N:N)</f>
        <v>10.507</v>
      </c>
      <c r="J701" s="9" t="str">
        <f>IFERROR(Inv_SY!J702/Inv_SY!$P702-1,"")</f>
        <v/>
      </c>
      <c r="K701" s="9" t="str">
        <f>IFERROR(Inv_SY!K702/Inv_SY!$P702-1,"")</f>
        <v/>
      </c>
      <c r="L701" s="9" t="str">
        <f>IFERROR(Inv_SY!L702/Inv_SY!$P702-1,"")</f>
        <v/>
      </c>
      <c r="M701" s="9" t="str">
        <f>IFERROR(Inv_SY!M702/Inv_SY!$P702-1,"")</f>
        <v/>
      </c>
      <c r="N701" s="9" t="str">
        <f>IFERROR(Inv_SY!N702/Inv_SY!$P702-1,"")</f>
        <v/>
      </c>
      <c r="O701" s="9" t="str">
        <f>IFERROR(Inv_SY!O702/Inv_SY!$P702-1,"")</f>
        <v/>
      </c>
      <c r="P701" s="9" t="str">
        <f>IFERROR(Inv_SY!J702/Inv_SY!$Q702-1,"")</f>
        <v/>
      </c>
      <c r="Q701" s="9" t="str">
        <f>IFERROR(Inv_SY!K702/Inv_SY!$Q702-1,"")</f>
        <v/>
      </c>
      <c r="R701" s="9" t="str">
        <f>IFERROR(Inv_SY!L702/Inv_SY!$Q702-1,"")</f>
        <v/>
      </c>
      <c r="S701" s="9" t="str">
        <f>IFERROR(Inv_SY!M702/Inv_SY!$Q702-1,"")</f>
        <v/>
      </c>
      <c r="T701" s="9" t="str">
        <f>IFERROR(Inv_SY!N702/Inv_SY!$Q702-1,"")</f>
        <v/>
      </c>
      <c r="U701" s="52" t="str">
        <f>IFERROR(Inv_SY!O702/Inv_SY!$Q702-1,"")</f>
        <v/>
      </c>
    </row>
    <row r="702" spans="1:21">
      <c r="A702" s="102" t="s">
        <v>210</v>
      </c>
      <c r="B702" s="102">
        <v>4</v>
      </c>
      <c r="C702" s="102">
        <v>2024</v>
      </c>
      <c r="D702" s="102" t="s">
        <v>211</v>
      </c>
      <c r="E702" s="102" t="s">
        <v>211</v>
      </c>
      <c r="F702" s="103">
        <v>45352</v>
      </c>
      <c r="G702" s="102">
        <v>31</v>
      </c>
      <c r="H702" s="104">
        <v>45352</v>
      </c>
      <c r="I702" s="157">
        <f>_xlfn.XLOOKUP(Table5[[#This Row],[Month Year]],'Modelling New'!D:D,'Modelling New'!N:N)</f>
        <v>10.507</v>
      </c>
      <c r="J702" s="9" t="str">
        <f>IFERROR(Inv_SY!J703/Inv_SY!$P703-1,"")</f>
        <v/>
      </c>
      <c r="K702" s="9" t="str">
        <f>IFERROR(Inv_SY!K703/Inv_SY!$P703-1,"")</f>
        <v/>
      </c>
      <c r="L702" s="9" t="str">
        <f>IFERROR(Inv_SY!L703/Inv_SY!$P703-1,"")</f>
        <v/>
      </c>
      <c r="M702" s="9" t="str">
        <f>IFERROR(Inv_SY!M703/Inv_SY!$P703-1,"")</f>
        <v/>
      </c>
      <c r="N702" s="9" t="str">
        <f>IFERROR(Inv_SY!N703/Inv_SY!$P703-1,"")</f>
        <v/>
      </c>
      <c r="O702" s="9" t="str">
        <f>IFERROR(Inv_SY!O703/Inv_SY!$P703-1,"")</f>
        <v/>
      </c>
      <c r="P702" s="9" t="str">
        <f>IFERROR(Inv_SY!J703/Inv_SY!$Q703-1,"")</f>
        <v/>
      </c>
      <c r="Q702" s="9" t="str">
        <f>IFERROR(Inv_SY!K703/Inv_SY!$Q703-1,"")</f>
        <v/>
      </c>
      <c r="R702" s="9" t="str">
        <f>IFERROR(Inv_SY!L703/Inv_SY!$Q703-1,"")</f>
        <v/>
      </c>
      <c r="S702" s="9" t="str">
        <f>IFERROR(Inv_SY!M703/Inv_SY!$Q703-1,"")</f>
        <v/>
      </c>
      <c r="T702" s="9" t="str">
        <f>IFERROR(Inv_SY!N703/Inv_SY!$Q703-1,"")</f>
        <v/>
      </c>
      <c r="U702" s="52" t="str">
        <f>IFERROR(Inv_SY!O703/Inv_SY!$Q703-1,"")</f>
        <v/>
      </c>
    </row>
    <row r="703" spans="1:21">
      <c r="A703" s="102" t="s">
        <v>210</v>
      </c>
      <c r="B703" s="102">
        <v>4</v>
      </c>
      <c r="C703" s="102">
        <v>2024</v>
      </c>
      <c r="D703" s="102" t="s">
        <v>211</v>
      </c>
      <c r="E703" s="102" t="s">
        <v>211</v>
      </c>
      <c r="F703" s="103">
        <v>45352</v>
      </c>
      <c r="G703" s="102">
        <v>31</v>
      </c>
      <c r="H703" s="104">
        <v>45353</v>
      </c>
      <c r="I703" s="157">
        <f>_xlfn.XLOOKUP(Table5[[#This Row],[Month Year]],'Modelling New'!D:D,'Modelling New'!N:N)</f>
        <v>10.507</v>
      </c>
      <c r="J703" s="9" t="str">
        <f>IFERROR(Inv_SY!J704/Inv_SY!$P704-1,"")</f>
        <v/>
      </c>
      <c r="K703" s="9" t="str">
        <f>IFERROR(Inv_SY!K704/Inv_SY!$P704-1,"")</f>
        <v/>
      </c>
      <c r="L703" s="9" t="str">
        <f>IFERROR(Inv_SY!L704/Inv_SY!$P704-1,"")</f>
        <v/>
      </c>
      <c r="M703" s="9" t="str">
        <f>IFERROR(Inv_SY!M704/Inv_SY!$P704-1,"")</f>
        <v/>
      </c>
      <c r="N703" s="9" t="str">
        <f>IFERROR(Inv_SY!N704/Inv_SY!$P704-1,"")</f>
        <v/>
      </c>
      <c r="O703" s="9" t="str">
        <f>IFERROR(Inv_SY!O704/Inv_SY!$P704-1,"")</f>
        <v/>
      </c>
      <c r="P703" s="9" t="str">
        <f>IFERROR(Inv_SY!J704/Inv_SY!$Q704-1,"")</f>
        <v/>
      </c>
      <c r="Q703" s="9" t="str">
        <f>IFERROR(Inv_SY!K704/Inv_SY!$Q704-1,"")</f>
        <v/>
      </c>
      <c r="R703" s="9" t="str">
        <f>IFERROR(Inv_SY!L704/Inv_SY!$Q704-1,"")</f>
        <v/>
      </c>
      <c r="S703" s="9" t="str">
        <f>IFERROR(Inv_SY!M704/Inv_SY!$Q704-1,"")</f>
        <v/>
      </c>
      <c r="T703" s="9" t="str">
        <f>IFERROR(Inv_SY!N704/Inv_SY!$Q704-1,"")</f>
        <v/>
      </c>
      <c r="U703" s="52" t="str">
        <f>IFERROR(Inv_SY!O704/Inv_SY!$Q704-1,"")</f>
        <v/>
      </c>
    </row>
    <row r="704" spans="1:21">
      <c r="A704" s="102" t="s">
        <v>210</v>
      </c>
      <c r="B704" s="102">
        <v>4</v>
      </c>
      <c r="C704" s="102">
        <v>2024</v>
      </c>
      <c r="D704" s="102" t="s">
        <v>211</v>
      </c>
      <c r="E704" s="102" t="s">
        <v>211</v>
      </c>
      <c r="F704" s="103">
        <v>45352</v>
      </c>
      <c r="G704" s="102">
        <v>31</v>
      </c>
      <c r="H704" s="104">
        <v>45354</v>
      </c>
      <c r="I704" s="157">
        <f>_xlfn.XLOOKUP(Table5[[#This Row],[Month Year]],'Modelling New'!D:D,'Modelling New'!N:N)</f>
        <v>10.507</v>
      </c>
      <c r="J704" s="9" t="str">
        <f>IFERROR(Inv_SY!J705/Inv_SY!$P705-1,"")</f>
        <v/>
      </c>
      <c r="K704" s="9" t="str">
        <f>IFERROR(Inv_SY!K705/Inv_SY!$P705-1,"")</f>
        <v/>
      </c>
      <c r="L704" s="9" t="str">
        <f>IFERROR(Inv_SY!L705/Inv_SY!$P705-1,"")</f>
        <v/>
      </c>
      <c r="M704" s="9" t="str">
        <f>IFERROR(Inv_SY!M705/Inv_SY!$P705-1,"")</f>
        <v/>
      </c>
      <c r="N704" s="9" t="str">
        <f>IFERROR(Inv_SY!N705/Inv_SY!$P705-1,"")</f>
        <v/>
      </c>
      <c r="O704" s="9" t="str">
        <f>IFERROR(Inv_SY!O705/Inv_SY!$P705-1,"")</f>
        <v/>
      </c>
      <c r="P704" s="9" t="str">
        <f>IFERROR(Inv_SY!J705/Inv_SY!$Q705-1,"")</f>
        <v/>
      </c>
      <c r="Q704" s="9" t="str">
        <f>IFERROR(Inv_SY!K705/Inv_SY!$Q705-1,"")</f>
        <v/>
      </c>
      <c r="R704" s="9" t="str">
        <f>IFERROR(Inv_SY!L705/Inv_SY!$Q705-1,"")</f>
        <v/>
      </c>
      <c r="S704" s="9" t="str">
        <f>IFERROR(Inv_SY!M705/Inv_SY!$Q705-1,"")</f>
        <v/>
      </c>
      <c r="T704" s="9" t="str">
        <f>IFERROR(Inv_SY!N705/Inv_SY!$Q705-1,"")</f>
        <v/>
      </c>
      <c r="U704" s="52" t="str">
        <f>IFERROR(Inv_SY!O705/Inv_SY!$Q705-1,"")</f>
        <v/>
      </c>
    </row>
    <row r="705" spans="1:21">
      <c r="A705" s="102" t="s">
        <v>210</v>
      </c>
      <c r="B705" s="102">
        <v>4</v>
      </c>
      <c r="C705" s="102">
        <v>2024</v>
      </c>
      <c r="D705" s="102" t="s">
        <v>211</v>
      </c>
      <c r="E705" s="102" t="s">
        <v>211</v>
      </c>
      <c r="F705" s="103">
        <v>45352</v>
      </c>
      <c r="G705" s="102">
        <v>31</v>
      </c>
      <c r="H705" s="104">
        <v>45355</v>
      </c>
      <c r="I705" s="157">
        <f>_xlfn.XLOOKUP(Table5[[#This Row],[Month Year]],'Modelling New'!D:D,'Modelling New'!N:N)</f>
        <v>10.507</v>
      </c>
      <c r="J705" s="9" t="str">
        <f>IFERROR(Inv_SY!J706/Inv_SY!$P706-1,"")</f>
        <v/>
      </c>
      <c r="K705" s="9" t="str">
        <f>IFERROR(Inv_SY!K706/Inv_SY!$P706-1,"")</f>
        <v/>
      </c>
      <c r="L705" s="9" t="str">
        <f>IFERROR(Inv_SY!L706/Inv_SY!$P706-1,"")</f>
        <v/>
      </c>
      <c r="M705" s="9" t="str">
        <f>IFERROR(Inv_SY!M706/Inv_SY!$P706-1,"")</f>
        <v/>
      </c>
      <c r="N705" s="9" t="str">
        <f>IFERROR(Inv_SY!N706/Inv_SY!$P706-1,"")</f>
        <v/>
      </c>
      <c r="O705" s="9" t="str">
        <f>IFERROR(Inv_SY!O706/Inv_SY!$P706-1,"")</f>
        <v/>
      </c>
      <c r="P705" s="9" t="str">
        <f>IFERROR(Inv_SY!J706/Inv_SY!$Q706-1,"")</f>
        <v/>
      </c>
      <c r="Q705" s="9" t="str">
        <f>IFERROR(Inv_SY!K706/Inv_SY!$Q706-1,"")</f>
        <v/>
      </c>
      <c r="R705" s="9" t="str">
        <f>IFERROR(Inv_SY!L706/Inv_SY!$Q706-1,"")</f>
        <v/>
      </c>
      <c r="S705" s="9" t="str">
        <f>IFERROR(Inv_SY!M706/Inv_SY!$Q706-1,"")</f>
        <v/>
      </c>
      <c r="T705" s="9" t="str">
        <f>IFERROR(Inv_SY!N706/Inv_SY!$Q706-1,"")</f>
        <v/>
      </c>
      <c r="U705" s="52" t="str">
        <f>IFERROR(Inv_SY!O706/Inv_SY!$Q706-1,"")</f>
        <v/>
      </c>
    </row>
    <row r="706" spans="1:21">
      <c r="A706" s="102" t="s">
        <v>210</v>
      </c>
      <c r="B706" s="102">
        <v>4</v>
      </c>
      <c r="C706" s="102">
        <v>2024</v>
      </c>
      <c r="D706" s="102" t="s">
        <v>211</v>
      </c>
      <c r="E706" s="102" t="s">
        <v>211</v>
      </c>
      <c r="F706" s="103">
        <v>45352</v>
      </c>
      <c r="G706" s="102">
        <v>31</v>
      </c>
      <c r="H706" s="104">
        <v>45356</v>
      </c>
      <c r="I706" s="157">
        <f>_xlfn.XLOOKUP(Table5[[#This Row],[Month Year]],'Modelling New'!D:D,'Modelling New'!N:N)</f>
        <v>10.507</v>
      </c>
      <c r="J706" s="9" t="str">
        <f>IFERROR(Inv_SY!J707/Inv_SY!$P707-1,"")</f>
        <v/>
      </c>
      <c r="K706" s="9" t="str">
        <f>IFERROR(Inv_SY!K707/Inv_SY!$P707-1,"")</f>
        <v/>
      </c>
      <c r="L706" s="9" t="str">
        <f>IFERROR(Inv_SY!L707/Inv_SY!$P707-1,"")</f>
        <v/>
      </c>
      <c r="M706" s="9" t="str">
        <f>IFERROR(Inv_SY!M707/Inv_SY!$P707-1,"")</f>
        <v/>
      </c>
      <c r="N706" s="9" t="str">
        <f>IFERROR(Inv_SY!N707/Inv_SY!$P707-1,"")</f>
        <v/>
      </c>
      <c r="O706" s="9" t="str">
        <f>IFERROR(Inv_SY!O707/Inv_SY!$P707-1,"")</f>
        <v/>
      </c>
      <c r="P706" s="9" t="str">
        <f>IFERROR(Inv_SY!J707/Inv_SY!$Q707-1,"")</f>
        <v/>
      </c>
      <c r="Q706" s="9" t="str">
        <f>IFERROR(Inv_SY!K707/Inv_SY!$Q707-1,"")</f>
        <v/>
      </c>
      <c r="R706" s="9" t="str">
        <f>IFERROR(Inv_SY!L707/Inv_SY!$Q707-1,"")</f>
        <v/>
      </c>
      <c r="S706" s="9" t="str">
        <f>IFERROR(Inv_SY!M707/Inv_SY!$Q707-1,"")</f>
        <v/>
      </c>
      <c r="T706" s="9" t="str">
        <f>IFERROR(Inv_SY!N707/Inv_SY!$Q707-1,"")</f>
        <v/>
      </c>
      <c r="U706" s="52" t="str">
        <f>IFERROR(Inv_SY!O707/Inv_SY!$Q707-1,"")</f>
        <v/>
      </c>
    </row>
    <row r="707" spans="1:21">
      <c r="A707" s="102" t="s">
        <v>210</v>
      </c>
      <c r="B707" s="102">
        <v>4</v>
      </c>
      <c r="C707" s="102">
        <v>2024</v>
      </c>
      <c r="D707" s="102" t="s">
        <v>211</v>
      </c>
      <c r="E707" s="102" t="s">
        <v>211</v>
      </c>
      <c r="F707" s="103">
        <v>45352</v>
      </c>
      <c r="G707" s="102">
        <v>31</v>
      </c>
      <c r="H707" s="104">
        <v>45357</v>
      </c>
      <c r="I707" s="157">
        <f>_xlfn.XLOOKUP(Table5[[#This Row],[Month Year]],'Modelling New'!D:D,'Modelling New'!N:N)</f>
        <v>10.507</v>
      </c>
      <c r="J707" s="9" t="str">
        <f>IFERROR(Inv_SY!J708/Inv_SY!$P708-1,"")</f>
        <v/>
      </c>
      <c r="K707" s="9" t="str">
        <f>IFERROR(Inv_SY!K708/Inv_SY!$P708-1,"")</f>
        <v/>
      </c>
      <c r="L707" s="9" t="str">
        <f>IFERROR(Inv_SY!L708/Inv_SY!$P708-1,"")</f>
        <v/>
      </c>
      <c r="M707" s="9" t="str">
        <f>IFERROR(Inv_SY!M708/Inv_SY!$P708-1,"")</f>
        <v/>
      </c>
      <c r="N707" s="9" t="str">
        <f>IFERROR(Inv_SY!N708/Inv_SY!$P708-1,"")</f>
        <v/>
      </c>
      <c r="O707" s="9" t="str">
        <f>IFERROR(Inv_SY!O708/Inv_SY!$P708-1,"")</f>
        <v/>
      </c>
      <c r="P707" s="9" t="str">
        <f>IFERROR(Inv_SY!J708/Inv_SY!$Q708-1,"")</f>
        <v/>
      </c>
      <c r="Q707" s="9" t="str">
        <f>IFERROR(Inv_SY!K708/Inv_SY!$Q708-1,"")</f>
        <v/>
      </c>
      <c r="R707" s="9" t="str">
        <f>IFERROR(Inv_SY!L708/Inv_SY!$Q708-1,"")</f>
        <v/>
      </c>
      <c r="S707" s="9" t="str">
        <f>IFERROR(Inv_SY!M708/Inv_SY!$Q708-1,"")</f>
        <v/>
      </c>
      <c r="T707" s="9" t="str">
        <f>IFERROR(Inv_SY!N708/Inv_SY!$Q708-1,"")</f>
        <v/>
      </c>
      <c r="U707" s="52" t="str">
        <f>IFERROR(Inv_SY!O708/Inv_SY!$Q708-1,"")</f>
        <v/>
      </c>
    </row>
    <row r="708" spans="1:21">
      <c r="A708" s="102" t="s">
        <v>210</v>
      </c>
      <c r="B708" s="102">
        <v>4</v>
      </c>
      <c r="C708" s="102">
        <v>2024</v>
      </c>
      <c r="D708" s="102" t="s">
        <v>211</v>
      </c>
      <c r="E708" s="102" t="s">
        <v>211</v>
      </c>
      <c r="F708" s="103">
        <v>45352</v>
      </c>
      <c r="G708" s="102">
        <v>31</v>
      </c>
      <c r="H708" s="104">
        <v>45358</v>
      </c>
      <c r="I708" s="157">
        <f>_xlfn.XLOOKUP(Table5[[#This Row],[Month Year]],'Modelling New'!D:D,'Modelling New'!N:N)</f>
        <v>10.507</v>
      </c>
      <c r="J708" s="9" t="str">
        <f>IFERROR(Inv_SY!J709/Inv_SY!$P709-1,"")</f>
        <v/>
      </c>
      <c r="K708" s="9" t="str">
        <f>IFERROR(Inv_SY!K709/Inv_SY!$P709-1,"")</f>
        <v/>
      </c>
      <c r="L708" s="9" t="str">
        <f>IFERROR(Inv_SY!L709/Inv_SY!$P709-1,"")</f>
        <v/>
      </c>
      <c r="M708" s="9" t="str">
        <f>IFERROR(Inv_SY!M709/Inv_SY!$P709-1,"")</f>
        <v/>
      </c>
      <c r="N708" s="9" t="str">
        <f>IFERROR(Inv_SY!N709/Inv_SY!$P709-1,"")</f>
        <v/>
      </c>
      <c r="O708" s="9" t="str">
        <f>IFERROR(Inv_SY!O709/Inv_SY!$P709-1,"")</f>
        <v/>
      </c>
      <c r="P708" s="9" t="str">
        <f>IFERROR(Inv_SY!J709/Inv_SY!$Q709-1,"")</f>
        <v/>
      </c>
      <c r="Q708" s="9" t="str">
        <f>IFERROR(Inv_SY!K709/Inv_SY!$Q709-1,"")</f>
        <v/>
      </c>
      <c r="R708" s="9" t="str">
        <f>IFERROR(Inv_SY!L709/Inv_SY!$Q709-1,"")</f>
        <v/>
      </c>
      <c r="S708" s="9" t="str">
        <f>IFERROR(Inv_SY!M709/Inv_SY!$Q709-1,"")</f>
        <v/>
      </c>
      <c r="T708" s="9" t="str">
        <f>IFERROR(Inv_SY!N709/Inv_SY!$Q709-1,"")</f>
        <v/>
      </c>
      <c r="U708" s="52" t="str">
        <f>IFERROR(Inv_SY!O709/Inv_SY!$Q709-1,"")</f>
        <v/>
      </c>
    </row>
    <row r="709" spans="1:21">
      <c r="A709" s="102" t="s">
        <v>210</v>
      </c>
      <c r="B709" s="102">
        <v>4</v>
      </c>
      <c r="C709" s="102">
        <v>2024</v>
      </c>
      <c r="D709" s="102" t="s">
        <v>211</v>
      </c>
      <c r="E709" s="102" t="s">
        <v>211</v>
      </c>
      <c r="F709" s="103">
        <v>45352</v>
      </c>
      <c r="G709" s="102">
        <v>31</v>
      </c>
      <c r="H709" s="104">
        <v>45359</v>
      </c>
      <c r="I709" s="157">
        <f>_xlfn.XLOOKUP(Table5[[#This Row],[Month Year]],'Modelling New'!D:D,'Modelling New'!N:N)</f>
        <v>10.507</v>
      </c>
      <c r="J709" s="9" t="str">
        <f>IFERROR(Inv_SY!J710/Inv_SY!$P710-1,"")</f>
        <v/>
      </c>
      <c r="K709" s="9" t="str">
        <f>IFERROR(Inv_SY!K710/Inv_SY!$P710-1,"")</f>
        <v/>
      </c>
      <c r="L709" s="9" t="str">
        <f>IFERROR(Inv_SY!L710/Inv_SY!$P710-1,"")</f>
        <v/>
      </c>
      <c r="M709" s="9" t="str">
        <f>IFERROR(Inv_SY!M710/Inv_SY!$P710-1,"")</f>
        <v/>
      </c>
      <c r="N709" s="9" t="str">
        <f>IFERROR(Inv_SY!N710/Inv_SY!$P710-1,"")</f>
        <v/>
      </c>
      <c r="O709" s="9" t="str">
        <f>IFERROR(Inv_SY!O710/Inv_SY!$P710-1,"")</f>
        <v/>
      </c>
      <c r="P709" s="9" t="str">
        <f>IFERROR(Inv_SY!J710/Inv_SY!$Q710-1,"")</f>
        <v/>
      </c>
      <c r="Q709" s="9" t="str">
        <f>IFERROR(Inv_SY!K710/Inv_SY!$Q710-1,"")</f>
        <v/>
      </c>
      <c r="R709" s="9" t="str">
        <f>IFERROR(Inv_SY!L710/Inv_SY!$Q710-1,"")</f>
        <v/>
      </c>
      <c r="S709" s="9" t="str">
        <f>IFERROR(Inv_SY!M710/Inv_SY!$Q710-1,"")</f>
        <v/>
      </c>
      <c r="T709" s="9" t="str">
        <f>IFERROR(Inv_SY!N710/Inv_SY!$Q710-1,"")</f>
        <v/>
      </c>
      <c r="U709" s="52" t="str">
        <f>IFERROR(Inv_SY!O710/Inv_SY!$Q710-1,"")</f>
        <v/>
      </c>
    </row>
    <row r="710" spans="1:21">
      <c r="A710" s="102" t="s">
        <v>210</v>
      </c>
      <c r="B710" s="102">
        <v>4</v>
      </c>
      <c r="C710" s="102">
        <v>2024</v>
      </c>
      <c r="D710" s="102" t="s">
        <v>211</v>
      </c>
      <c r="E710" s="102" t="s">
        <v>211</v>
      </c>
      <c r="F710" s="103">
        <v>45352</v>
      </c>
      <c r="G710" s="102">
        <v>31</v>
      </c>
      <c r="H710" s="104">
        <v>45360</v>
      </c>
      <c r="I710" s="157">
        <f>_xlfn.XLOOKUP(Table5[[#This Row],[Month Year]],'Modelling New'!D:D,'Modelling New'!N:N)</f>
        <v>10.507</v>
      </c>
      <c r="J710" s="9" t="str">
        <f>IFERROR(Inv_SY!J711/Inv_SY!$P711-1,"")</f>
        <v/>
      </c>
      <c r="K710" s="9" t="str">
        <f>IFERROR(Inv_SY!K711/Inv_SY!$P711-1,"")</f>
        <v/>
      </c>
      <c r="L710" s="9" t="str">
        <f>IFERROR(Inv_SY!L711/Inv_SY!$P711-1,"")</f>
        <v/>
      </c>
      <c r="M710" s="9" t="str">
        <f>IFERROR(Inv_SY!M711/Inv_SY!$P711-1,"")</f>
        <v/>
      </c>
      <c r="N710" s="9" t="str">
        <f>IFERROR(Inv_SY!N711/Inv_SY!$P711-1,"")</f>
        <v/>
      </c>
      <c r="O710" s="9" t="str">
        <f>IFERROR(Inv_SY!O711/Inv_SY!$P711-1,"")</f>
        <v/>
      </c>
      <c r="P710" s="9" t="str">
        <f>IFERROR(Inv_SY!J711/Inv_SY!$Q711-1,"")</f>
        <v/>
      </c>
      <c r="Q710" s="9" t="str">
        <f>IFERROR(Inv_SY!K711/Inv_SY!$Q711-1,"")</f>
        <v/>
      </c>
      <c r="R710" s="9" t="str">
        <f>IFERROR(Inv_SY!L711/Inv_SY!$Q711-1,"")</f>
        <v/>
      </c>
      <c r="S710" s="9" t="str">
        <f>IFERROR(Inv_SY!M711/Inv_SY!$Q711-1,"")</f>
        <v/>
      </c>
      <c r="T710" s="9" t="str">
        <f>IFERROR(Inv_SY!N711/Inv_SY!$Q711-1,"")</f>
        <v/>
      </c>
      <c r="U710" s="52" t="str">
        <f>IFERROR(Inv_SY!O711/Inv_SY!$Q711-1,"")</f>
        <v/>
      </c>
    </row>
    <row r="711" spans="1:21">
      <c r="A711" s="102" t="s">
        <v>210</v>
      </c>
      <c r="B711" s="102">
        <v>4</v>
      </c>
      <c r="C711" s="102">
        <v>2024</v>
      </c>
      <c r="D711" s="102" t="s">
        <v>211</v>
      </c>
      <c r="E711" s="102" t="s">
        <v>211</v>
      </c>
      <c r="F711" s="103">
        <v>45352</v>
      </c>
      <c r="G711" s="102">
        <v>31</v>
      </c>
      <c r="H711" s="104">
        <v>45361</v>
      </c>
      <c r="I711" s="157">
        <f>_xlfn.XLOOKUP(Table5[[#This Row],[Month Year]],'Modelling New'!D:D,'Modelling New'!N:N)</f>
        <v>10.507</v>
      </c>
      <c r="J711" s="9" t="str">
        <f>IFERROR(Inv_SY!J712/Inv_SY!$P712-1,"")</f>
        <v/>
      </c>
      <c r="K711" s="9" t="str">
        <f>IFERROR(Inv_SY!K712/Inv_SY!$P712-1,"")</f>
        <v/>
      </c>
      <c r="L711" s="9" t="str">
        <f>IFERROR(Inv_SY!L712/Inv_SY!$P712-1,"")</f>
        <v/>
      </c>
      <c r="M711" s="9" t="str">
        <f>IFERROR(Inv_SY!M712/Inv_SY!$P712-1,"")</f>
        <v/>
      </c>
      <c r="N711" s="9" t="str">
        <f>IFERROR(Inv_SY!N712/Inv_SY!$P712-1,"")</f>
        <v/>
      </c>
      <c r="O711" s="9" t="str">
        <f>IFERROR(Inv_SY!O712/Inv_SY!$P712-1,"")</f>
        <v/>
      </c>
      <c r="P711" s="9" t="str">
        <f>IFERROR(Inv_SY!J712/Inv_SY!$Q712-1,"")</f>
        <v/>
      </c>
      <c r="Q711" s="9" t="str">
        <f>IFERROR(Inv_SY!K712/Inv_SY!$Q712-1,"")</f>
        <v/>
      </c>
      <c r="R711" s="9" t="str">
        <f>IFERROR(Inv_SY!L712/Inv_SY!$Q712-1,"")</f>
        <v/>
      </c>
      <c r="S711" s="9" t="str">
        <f>IFERROR(Inv_SY!M712/Inv_SY!$Q712-1,"")</f>
        <v/>
      </c>
      <c r="T711" s="9" t="str">
        <f>IFERROR(Inv_SY!N712/Inv_SY!$Q712-1,"")</f>
        <v/>
      </c>
      <c r="U711" s="52" t="str">
        <f>IFERROR(Inv_SY!O712/Inv_SY!$Q712-1,"")</f>
        <v/>
      </c>
    </row>
    <row r="712" spans="1:21">
      <c r="A712" s="102" t="s">
        <v>210</v>
      </c>
      <c r="B712" s="102">
        <v>4</v>
      </c>
      <c r="C712" s="102">
        <v>2024</v>
      </c>
      <c r="D712" s="102" t="s">
        <v>211</v>
      </c>
      <c r="E712" s="102" t="s">
        <v>211</v>
      </c>
      <c r="F712" s="103">
        <v>45352</v>
      </c>
      <c r="G712" s="102">
        <v>31</v>
      </c>
      <c r="H712" s="104">
        <v>45362</v>
      </c>
      <c r="I712" s="157">
        <f>_xlfn.XLOOKUP(Table5[[#This Row],[Month Year]],'Modelling New'!D:D,'Modelling New'!N:N)</f>
        <v>10.507</v>
      </c>
      <c r="J712" s="9" t="str">
        <f>IFERROR(Inv_SY!J713/Inv_SY!$P713-1,"")</f>
        <v/>
      </c>
      <c r="K712" s="9" t="str">
        <f>IFERROR(Inv_SY!K713/Inv_SY!$P713-1,"")</f>
        <v/>
      </c>
      <c r="L712" s="9" t="str">
        <f>IFERROR(Inv_SY!L713/Inv_SY!$P713-1,"")</f>
        <v/>
      </c>
      <c r="M712" s="9" t="str">
        <f>IFERROR(Inv_SY!M713/Inv_SY!$P713-1,"")</f>
        <v/>
      </c>
      <c r="N712" s="9" t="str">
        <f>IFERROR(Inv_SY!N713/Inv_SY!$P713-1,"")</f>
        <v/>
      </c>
      <c r="O712" s="9" t="str">
        <f>IFERROR(Inv_SY!O713/Inv_SY!$P713-1,"")</f>
        <v/>
      </c>
      <c r="P712" s="9" t="str">
        <f>IFERROR(Inv_SY!J713/Inv_SY!$Q713-1,"")</f>
        <v/>
      </c>
      <c r="Q712" s="9" t="str">
        <f>IFERROR(Inv_SY!K713/Inv_SY!$Q713-1,"")</f>
        <v/>
      </c>
      <c r="R712" s="9" t="str">
        <f>IFERROR(Inv_SY!L713/Inv_SY!$Q713-1,"")</f>
        <v/>
      </c>
      <c r="S712" s="9" t="str">
        <f>IFERROR(Inv_SY!M713/Inv_SY!$Q713-1,"")</f>
        <v/>
      </c>
      <c r="T712" s="9" t="str">
        <f>IFERROR(Inv_SY!N713/Inv_SY!$Q713-1,"")</f>
        <v/>
      </c>
      <c r="U712" s="52" t="str">
        <f>IFERROR(Inv_SY!O713/Inv_SY!$Q713-1,"")</f>
        <v/>
      </c>
    </row>
    <row r="713" spans="1:21">
      <c r="A713" s="102" t="s">
        <v>210</v>
      </c>
      <c r="B713" s="102">
        <v>4</v>
      </c>
      <c r="C713" s="102">
        <v>2024</v>
      </c>
      <c r="D713" s="102" t="s">
        <v>211</v>
      </c>
      <c r="E713" s="102" t="s">
        <v>211</v>
      </c>
      <c r="F713" s="103">
        <v>45352</v>
      </c>
      <c r="G713" s="102">
        <v>31</v>
      </c>
      <c r="H713" s="104">
        <v>45363</v>
      </c>
      <c r="I713" s="157">
        <f>_xlfn.XLOOKUP(Table5[[#This Row],[Month Year]],'Modelling New'!D:D,'Modelling New'!N:N)</f>
        <v>10.507</v>
      </c>
      <c r="J713" s="9" t="str">
        <f>IFERROR(Inv_SY!J714/Inv_SY!$P714-1,"")</f>
        <v/>
      </c>
      <c r="K713" s="9" t="str">
        <f>IFERROR(Inv_SY!K714/Inv_SY!$P714-1,"")</f>
        <v/>
      </c>
      <c r="L713" s="9" t="str">
        <f>IFERROR(Inv_SY!L714/Inv_SY!$P714-1,"")</f>
        <v/>
      </c>
      <c r="M713" s="9" t="str">
        <f>IFERROR(Inv_SY!M714/Inv_SY!$P714-1,"")</f>
        <v/>
      </c>
      <c r="N713" s="9" t="str">
        <f>IFERROR(Inv_SY!N714/Inv_SY!$P714-1,"")</f>
        <v/>
      </c>
      <c r="O713" s="9" t="str">
        <f>IFERROR(Inv_SY!O714/Inv_SY!$P714-1,"")</f>
        <v/>
      </c>
      <c r="P713" s="9" t="str">
        <f>IFERROR(Inv_SY!J714/Inv_SY!$Q714-1,"")</f>
        <v/>
      </c>
      <c r="Q713" s="9" t="str">
        <f>IFERROR(Inv_SY!K714/Inv_SY!$Q714-1,"")</f>
        <v/>
      </c>
      <c r="R713" s="9" t="str">
        <f>IFERROR(Inv_SY!L714/Inv_SY!$Q714-1,"")</f>
        <v/>
      </c>
      <c r="S713" s="9" t="str">
        <f>IFERROR(Inv_SY!M714/Inv_SY!$Q714-1,"")</f>
        <v/>
      </c>
      <c r="T713" s="9" t="str">
        <f>IFERROR(Inv_SY!N714/Inv_SY!$Q714-1,"")</f>
        <v/>
      </c>
      <c r="U713" s="52" t="str">
        <f>IFERROR(Inv_SY!O714/Inv_SY!$Q714-1,"")</f>
        <v/>
      </c>
    </row>
    <row r="714" spans="1:21">
      <c r="A714" s="102" t="s">
        <v>210</v>
      </c>
      <c r="B714" s="102">
        <v>4</v>
      </c>
      <c r="C714" s="102">
        <v>2024</v>
      </c>
      <c r="D714" s="102" t="s">
        <v>211</v>
      </c>
      <c r="E714" s="102" t="s">
        <v>211</v>
      </c>
      <c r="F714" s="103">
        <v>45352</v>
      </c>
      <c r="G714" s="102">
        <v>31</v>
      </c>
      <c r="H714" s="104">
        <v>45364</v>
      </c>
      <c r="I714" s="157">
        <f>_xlfn.XLOOKUP(Table5[[#This Row],[Month Year]],'Modelling New'!D:D,'Modelling New'!N:N)</f>
        <v>10.507</v>
      </c>
      <c r="J714" s="9" t="str">
        <f>IFERROR(Inv_SY!J715/Inv_SY!$P715-1,"")</f>
        <v/>
      </c>
      <c r="K714" s="9" t="str">
        <f>IFERROR(Inv_SY!K715/Inv_SY!$P715-1,"")</f>
        <v/>
      </c>
      <c r="L714" s="9" t="str">
        <f>IFERROR(Inv_SY!L715/Inv_SY!$P715-1,"")</f>
        <v/>
      </c>
      <c r="M714" s="9" t="str">
        <f>IFERROR(Inv_SY!M715/Inv_SY!$P715-1,"")</f>
        <v/>
      </c>
      <c r="N714" s="9" t="str">
        <f>IFERROR(Inv_SY!N715/Inv_SY!$P715-1,"")</f>
        <v/>
      </c>
      <c r="O714" s="9" t="str">
        <f>IFERROR(Inv_SY!O715/Inv_SY!$P715-1,"")</f>
        <v/>
      </c>
      <c r="P714" s="9" t="str">
        <f>IFERROR(Inv_SY!J715/Inv_SY!$Q715-1,"")</f>
        <v/>
      </c>
      <c r="Q714" s="9" t="str">
        <f>IFERROR(Inv_SY!K715/Inv_SY!$Q715-1,"")</f>
        <v/>
      </c>
      <c r="R714" s="9" t="str">
        <f>IFERROR(Inv_SY!L715/Inv_SY!$Q715-1,"")</f>
        <v/>
      </c>
      <c r="S714" s="9" t="str">
        <f>IFERROR(Inv_SY!M715/Inv_SY!$Q715-1,"")</f>
        <v/>
      </c>
      <c r="T714" s="9" t="str">
        <f>IFERROR(Inv_SY!N715/Inv_SY!$Q715-1,"")</f>
        <v/>
      </c>
      <c r="U714" s="52" t="str">
        <f>IFERROR(Inv_SY!O715/Inv_SY!$Q715-1,"")</f>
        <v/>
      </c>
    </row>
    <row r="715" spans="1:21">
      <c r="A715" s="102" t="s">
        <v>210</v>
      </c>
      <c r="B715" s="102">
        <v>4</v>
      </c>
      <c r="C715" s="102">
        <v>2024</v>
      </c>
      <c r="D715" s="102" t="s">
        <v>211</v>
      </c>
      <c r="E715" s="102" t="s">
        <v>211</v>
      </c>
      <c r="F715" s="103">
        <v>45352</v>
      </c>
      <c r="G715" s="102">
        <v>31</v>
      </c>
      <c r="H715" s="104">
        <v>45365</v>
      </c>
      <c r="I715" s="157">
        <f>_xlfn.XLOOKUP(Table5[[#This Row],[Month Year]],'Modelling New'!D:D,'Modelling New'!N:N)</f>
        <v>10.507</v>
      </c>
      <c r="J715" s="9" t="str">
        <f>IFERROR(Inv_SY!J716/Inv_SY!$P716-1,"")</f>
        <v/>
      </c>
      <c r="K715" s="9" t="str">
        <f>IFERROR(Inv_SY!K716/Inv_SY!$P716-1,"")</f>
        <v/>
      </c>
      <c r="L715" s="9" t="str">
        <f>IFERROR(Inv_SY!L716/Inv_SY!$P716-1,"")</f>
        <v/>
      </c>
      <c r="M715" s="9" t="str">
        <f>IFERROR(Inv_SY!M716/Inv_SY!$P716-1,"")</f>
        <v/>
      </c>
      <c r="N715" s="9" t="str">
        <f>IFERROR(Inv_SY!N716/Inv_SY!$P716-1,"")</f>
        <v/>
      </c>
      <c r="O715" s="9" t="str">
        <f>IFERROR(Inv_SY!O716/Inv_SY!$P716-1,"")</f>
        <v/>
      </c>
      <c r="P715" s="9" t="str">
        <f>IFERROR(Inv_SY!J716/Inv_SY!$Q716-1,"")</f>
        <v/>
      </c>
      <c r="Q715" s="9" t="str">
        <f>IFERROR(Inv_SY!K716/Inv_SY!$Q716-1,"")</f>
        <v/>
      </c>
      <c r="R715" s="9" t="str">
        <f>IFERROR(Inv_SY!L716/Inv_SY!$Q716-1,"")</f>
        <v/>
      </c>
      <c r="S715" s="9" t="str">
        <f>IFERROR(Inv_SY!M716/Inv_SY!$Q716-1,"")</f>
        <v/>
      </c>
      <c r="T715" s="9" t="str">
        <f>IFERROR(Inv_SY!N716/Inv_SY!$Q716-1,"")</f>
        <v/>
      </c>
      <c r="U715" s="52" t="str">
        <f>IFERROR(Inv_SY!O716/Inv_SY!$Q716-1,"")</f>
        <v/>
      </c>
    </row>
    <row r="716" spans="1:21">
      <c r="A716" s="102" t="s">
        <v>210</v>
      </c>
      <c r="B716" s="102">
        <v>4</v>
      </c>
      <c r="C716" s="102">
        <v>2024</v>
      </c>
      <c r="D716" s="102" t="s">
        <v>211</v>
      </c>
      <c r="E716" s="102" t="s">
        <v>211</v>
      </c>
      <c r="F716" s="103">
        <v>45352</v>
      </c>
      <c r="G716" s="102">
        <f t="shared" ref="G716:G749" si="12">DAY(EOMONTH(F716,0))</f>
        <v>31</v>
      </c>
      <c r="H716" s="104">
        <f t="shared" ref="H716:H749" si="13">H715+1</f>
        <v>45366</v>
      </c>
      <c r="I716" s="157">
        <f>_xlfn.XLOOKUP(Table5[[#This Row],[Month Year]],'Modelling New'!D:D,'Modelling New'!N:N)</f>
        <v>10.507</v>
      </c>
      <c r="J716" s="9" t="str">
        <f>IFERROR(Inv_SY!J717/Inv_SY!$P717-1,"")</f>
        <v/>
      </c>
      <c r="K716" s="9" t="str">
        <f>IFERROR(Inv_SY!K717/Inv_SY!$P717-1,"")</f>
        <v/>
      </c>
      <c r="L716" s="9" t="str">
        <f>IFERROR(Inv_SY!L717/Inv_SY!$P717-1,"")</f>
        <v/>
      </c>
      <c r="M716" s="9" t="str">
        <f>IFERROR(Inv_SY!M717/Inv_SY!$P717-1,"")</f>
        <v/>
      </c>
      <c r="N716" s="9" t="str">
        <f>IFERROR(Inv_SY!N717/Inv_SY!$P717-1,"")</f>
        <v/>
      </c>
      <c r="O716" s="9" t="str">
        <f>IFERROR(Inv_SY!O717/Inv_SY!$P717-1,"")</f>
        <v/>
      </c>
      <c r="P716" s="9" t="str">
        <f>IFERROR(Inv_SY!J717/Inv_SY!$Q717-1,"")</f>
        <v/>
      </c>
      <c r="Q716" s="9" t="str">
        <f>IFERROR(Inv_SY!K717/Inv_SY!$Q717-1,"")</f>
        <v/>
      </c>
      <c r="R716" s="9" t="str">
        <f>IFERROR(Inv_SY!L717/Inv_SY!$Q717-1,"")</f>
        <v/>
      </c>
      <c r="S716" s="9" t="str">
        <f>IFERROR(Inv_SY!M717/Inv_SY!$Q717-1,"")</f>
        <v/>
      </c>
      <c r="T716" s="9" t="str">
        <f>IFERROR(Inv_SY!N717/Inv_SY!$Q717-1,"")</f>
        <v/>
      </c>
      <c r="U716" s="52" t="str">
        <f>IFERROR(Inv_SY!O717/Inv_SY!$Q717-1,"")</f>
        <v/>
      </c>
    </row>
    <row r="717" spans="1:21">
      <c r="A717" s="102" t="s">
        <v>210</v>
      </c>
      <c r="B717" s="102">
        <v>4</v>
      </c>
      <c r="C717" s="102">
        <v>2024</v>
      </c>
      <c r="D717" s="102" t="s">
        <v>211</v>
      </c>
      <c r="E717" s="102" t="s">
        <v>211</v>
      </c>
      <c r="F717" s="103">
        <v>45352</v>
      </c>
      <c r="G717" s="102">
        <f t="shared" si="12"/>
        <v>31</v>
      </c>
      <c r="H717" s="104">
        <f t="shared" si="13"/>
        <v>45367</v>
      </c>
      <c r="I717" s="157">
        <f>_xlfn.XLOOKUP(Table5[[#This Row],[Month Year]],'Modelling New'!D:D,'Modelling New'!N:N)</f>
        <v>10.507</v>
      </c>
      <c r="J717" s="9" t="str">
        <f>IFERROR(Inv_SY!J718/Inv_SY!$P718-1,"")</f>
        <v/>
      </c>
      <c r="K717" s="9" t="str">
        <f>IFERROR(Inv_SY!K718/Inv_SY!$P718-1,"")</f>
        <v/>
      </c>
      <c r="L717" s="9" t="str">
        <f>IFERROR(Inv_SY!L718/Inv_SY!$P718-1,"")</f>
        <v/>
      </c>
      <c r="M717" s="9" t="str">
        <f>IFERROR(Inv_SY!M718/Inv_SY!$P718-1,"")</f>
        <v/>
      </c>
      <c r="N717" s="9" t="str">
        <f>IFERROR(Inv_SY!N718/Inv_SY!$P718-1,"")</f>
        <v/>
      </c>
      <c r="O717" s="9" t="str">
        <f>IFERROR(Inv_SY!O718/Inv_SY!$P718-1,"")</f>
        <v/>
      </c>
      <c r="P717" s="9" t="str">
        <f>IFERROR(Inv_SY!J718/Inv_SY!$Q718-1,"")</f>
        <v/>
      </c>
      <c r="Q717" s="9" t="str">
        <f>IFERROR(Inv_SY!K718/Inv_SY!$Q718-1,"")</f>
        <v/>
      </c>
      <c r="R717" s="9" t="str">
        <f>IFERROR(Inv_SY!L718/Inv_SY!$Q718-1,"")</f>
        <v/>
      </c>
      <c r="S717" s="9" t="str">
        <f>IFERROR(Inv_SY!M718/Inv_SY!$Q718-1,"")</f>
        <v/>
      </c>
      <c r="T717" s="9" t="str">
        <f>IFERROR(Inv_SY!N718/Inv_SY!$Q718-1,"")</f>
        <v/>
      </c>
      <c r="U717" s="52" t="str">
        <f>IFERROR(Inv_SY!O718/Inv_SY!$Q718-1,"")</f>
        <v/>
      </c>
    </row>
    <row r="718" spans="1:21">
      <c r="A718" s="102" t="s">
        <v>210</v>
      </c>
      <c r="B718" s="102">
        <v>4</v>
      </c>
      <c r="C718" s="102">
        <v>2024</v>
      </c>
      <c r="D718" s="102" t="s">
        <v>211</v>
      </c>
      <c r="E718" s="102" t="s">
        <v>211</v>
      </c>
      <c r="F718" s="103">
        <v>45352</v>
      </c>
      <c r="G718" s="102">
        <f t="shared" si="12"/>
        <v>31</v>
      </c>
      <c r="H718" s="104">
        <f t="shared" si="13"/>
        <v>45368</v>
      </c>
      <c r="I718" s="157">
        <f>_xlfn.XLOOKUP(Table5[[#This Row],[Month Year]],'Modelling New'!D:D,'Modelling New'!N:N)</f>
        <v>10.507</v>
      </c>
      <c r="J718" s="9" t="str">
        <f>IFERROR(Inv_SY!J719/Inv_SY!$P719-1,"")</f>
        <v/>
      </c>
      <c r="K718" s="9" t="str">
        <f>IFERROR(Inv_SY!K719/Inv_SY!$P719-1,"")</f>
        <v/>
      </c>
      <c r="L718" s="9" t="str">
        <f>IFERROR(Inv_SY!L719/Inv_SY!$P719-1,"")</f>
        <v/>
      </c>
      <c r="M718" s="9" t="str">
        <f>IFERROR(Inv_SY!M719/Inv_SY!$P719-1,"")</f>
        <v/>
      </c>
      <c r="N718" s="9" t="str">
        <f>IFERROR(Inv_SY!N719/Inv_SY!$P719-1,"")</f>
        <v/>
      </c>
      <c r="O718" s="9" t="str">
        <f>IFERROR(Inv_SY!O719/Inv_SY!$P719-1,"")</f>
        <v/>
      </c>
      <c r="P718" s="9" t="str">
        <f>IFERROR(Inv_SY!J719/Inv_SY!$Q719-1,"")</f>
        <v/>
      </c>
      <c r="Q718" s="9" t="str">
        <f>IFERROR(Inv_SY!K719/Inv_SY!$Q719-1,"")</f>
        <v/>
      </c>
      <c r="R718" s="9" t="str">
        <f>IFERROR(Inv_SY!L719/Inv_SY!$Q719-1,"")</f>
        <v/>
      </c>
      <c r="S718" s="9" t="str">
        <f>IFERROR(Inv_SY!M719/Inv_SY!$Q719-1,"")</f>
        <v/>
      </c>
      <c r="T718" s="9" t="str">
        <f>IFERROR(Inv_SY!N719/Inv_SY!$Q719-1,"")</f>
        <v/>
      </c>
      <c r="U718" s="52" t="str">
        <f>IFERROR(Inv_SY!O719/Inv_SY!$Q719-1,"")</f>
        <v/>
      </c>
    </row>
    <row r="719" spans="1:21">
      <c r="A719" s="102" t="s">
        <v>210</v>
      </c>
      <c r="B719" s="102">
        <v>4</v>
      </c>
      <c r="C719" s="102">
        <v>2024</v>
      </c>
      <c r="D719" s="102" t="s">
        <v>211</v>
      </c>
      <c r="E719" s="102" t="s">
        <v>211</v>
      </c>
      <c r="F719" s="103">
        <v>45352</v>
      </c>
      <c r="G719" s="102">
        <f t="shared" si="12"/>
        <v>31</v>
      </c>
      <c r="H719" s="104">
        <f t="shared" si="13"/>
        <v>45369</v>
      </c>
      <c r="I719" s="157">
        <f>_xlfn.XLOOKUP(Table5[[#This Row],[Month Year]],'Modelling New'!D:D,'Modelling New'!N:N)</f>
        <v>10.507</v>
      </c>
      <c r="J719" s="9" t="str">
        <f>IFERROR(Inv_SY!J720/Inv_SY!$P720-1,"")</f>
        <v/>
      </c>
      <c r="K719" s="9" t="str">
        <f>IFERROR(Inv_SY!K720/Inv_SY!$P720-1,"")</f>
        <v/>
      </c>
      <c r="L719" s="9" t="str">
        <f>IFERROR(Inv_SY!L720/Inv_SY!$P720-1,"")</f>
        <v/>
      </c>
      <c r="M719" s="9" t="str">
        <f>IFERROR(Inv_SY!M720/Inv_SY!$P720-1,"")</f>
        <v/>
      </c>
      <c r="N719" s="9" t="str">
        <f>IFERROR(Inv_SY!N720/Inv_SY!$P720-1,"")</f>
        <v/>
      </c>
      <c r="O719" s="9" t="str">
        <f>IFERROR(Inv_SY!O720/Inv_SY!$P720-1,"")</f>
        <v/>
      </c>
      <c r="P719" s="9" t="str">
        <f>IFERROR(Inv_SY!J720/Inv_SY!$Q720-1,"")</f>
        <v/>
      </c>
      <c r="Q719" s="9" t="str">
        <f>IFERROR(Inv_SY!K720/Inv_SY!$Q720-1,"")</f>
        <v/>
      </c>
      <c r="R719" s="9" t="str">
        <f>IFERROR(Inv_SY!L720/Inv_SY!$Q720-1,"")</f>
        <v/>
      </c>
      <c r="S719" s="9" t="str">
        <f>IFERROR(Inv_SY!M720/Inv_SY!$Q720-1,"")</f>
        <v/>
      </c>
      <c r="T719" s="9" t="str">
        <f>IFERROR(Inv_SY!N720/Inv_SY!$Q720-1,"")</f>
        <v/>
      </c>
      <c r="U719" s="52" t="str">
        <f>IFERROR(Inv_SY!O720/Inv_SY!$Q720-1,"")</f>
        <v/>
      </c>
    </row>
    <row r="720" spans="1:21">
      <c r="A720" s="102" t="s">
        <v>210</v>
      </c>
      <c r="B720" s="102">
        <v>4</v>
      </c>
      <c r="C720" s="102">
        <v>2024</v>
      </c>
      <c r="D720" s="102" t="s">
        <v>211</v>
      </c>
      <c r="E720" s="102" t="s">
        <v>211</v>
      </c>
      <c r="F720" s="103">
        <v>45352</v>
      </c>
      <c r="G720" s="102">
        <f t="shared" si="12"/>
        <v>31</v>
      </c>
      <c r="H720" s="104">
        <f t="shared" si="13"/>
        <v>45370</v>
      </c>
      <c r="I720" s="157">
        <f>_xlfn.XLOOKUP(Table5[[#This Row],[Month Year]],'Modelling New'!D:D,'Modelling New'!N:N)</f>
        <v>10.507</v>
      </c>
      <c r="J720" s="9" t="str">
        <f>IFERROR(Inv_SY!J721/Inv_SY!$P721-1,"")</f>
        <v/>
      </c>
      <c r="K720" s="9" t="str">
        <f>IFERROR(Inv_SY!K721/Inv_SY!$P721-1,"")</f>
        <v/>
      </c>
      <c r="L720" s="9" t="str">
        <f>IFERROR(Inv_SY!L721/Inv_SY!$P721-1,"")</f>
        <v/>
      </c>
      <c r="M720" s="9" t="str">
        <f>IFERROR(Inv_SY!M721/Inv_SY!$P721-1,"")</f>
        <v/>
      </c>
      <c r="N720" s="9" t="str">
        <f>IFERROR(Inv_SY!N721/Inv_SY!$P721-1,"")</f>
        <v/>
      </c>
      <c r="O720" s="9" t="str">
        <f>IFERROR(Inv_SY!O721/Inv_SY!$P721-1,"")</f>
        <v/>
      </c>
      <c r="P720" s="9" t="str">
        <f>IFERROR(Inv_SY!J721/Inv_SY!$Q721-1,"")</f>
        <v/>
      </c>
      <c r="Q720" s="9" t="str">
        <f>IFERROR(Inv_SY!K721/Inv_SY!$Q721-1,"")</f>
        <v/>
      </c>
      <c r="R720" s="9" t="str">
        <f>IFERROR(Inv_SY!L721/Inv_SY!$Q721-1,"")</f>
        <v/>
      </c>
      <c r="S720" s="9" t="str">
        <f>IFERROR(Inv_SY!M721/Inv_SY!$Q721-1,"")</f>
        <v/>
      </c>
      <c r="T720" s="9" t="str">
        <f>IFERROR(Inv_SY!N721/Inv_SY!$Q721-1,"")</f>
        <v/>
      </c>
      <c r="U720" s="52" t="str">
        <f>IFERROR(Inv_SY!O721/Inv_SY!$Q721-1,"")</f>
        <v/>
      </c>
    </row>
    <row r="721" spans="1:21">
      <c r="A721" s="102" t="s">
        <v>210</v>
      </c>
      <c r="B721" s="102">
        <v>4</v>
      </c>
      <c r="C721" s="102">
        <v>2024</v>
      </c>
      <c r="D721" s="102" t="s">
        <v>211</v>
      </c>
      <c r="E721" s="102" t="s">
        <v>211</v>
      </c>
      <c r="F721" s="103">
        <v>45352</v>
      </c>
      <c r="G721" s="102">
        <f t="shared" si="12"/>
        <v>31</v>
      </c>
      <c r="H721" s="104">
        <f t="shared" si="13"/>
        <v>45371</v>
      </c>
      <c r="I721" s="157">
        <f>_xlfn.XLOOKUP(Table5[[#This Row],[Month Year]],'Modelling New'!D:D,'Modelling New'!N:N)</f>
        <v>10.507</v>
      </c>
      <c r="J721" s="9" t="str">
        <f>IFERROR(Inv_SY!J722/Inv_SY!$P722-1,"")</f>
        <v/>
      </c>
      <c r="K721" s="9" t="str">
        <f>IFERROR(Inv_SY!K722/Inv_SY!$P722-1,"")</f>
        <v/>
      </c>
      <c r="L721" s="9" t="str">
        <f>IFERROR(Inv_SY!L722/Inv_SY!$P722-1,"")</f>
        <v/>
      </c>
      <c r="M721" s="9" t="str">
        <f>IFERROR(Inv_SY!M722/Inv_SY!$P722-1,"")</f>
        <v/>
      </c>
      <c r="N721" s="9" t="str">
        <f>IFERROR(Inv_SY!N722/Inv_SY!$P722-1,"")</f>
        <v/>
      </c>
      <c r="O721" s="9" t="str">
        <f>IFERROR(Inv_SY!O722/Inv_SY!$P722-1,"")</f>
        <v/>
      </c>
      <c r="P721" s="9" t="str">
        <f>IFERROR(Inv_SY!J722/Inv_SY!$Q722-1,"")</f>
        <v/>
      </c>
      <c r="Q721" s="9" t="str">
        <f>IFERROR(Inv_SY!K722/Inv_SY!$Q722-1,"")</f>
        <v/>
      </c>
      <c r="R721" s="9" t="str">
        <f>IFERROR(Inv_SY!L722/Inv_SY!$Q722-1,"")</f>
        <v/>
      </c>
      <c r="S721" s="9" t="str">
        <f>IFERROR(Inv_SY!M722/Inv_SY!$Q722-1,"")</f>
        <v/>
      </c>
      <c r="T721" s="9" t="str">
        <f>IFERROR(Inv_SY!N722/Inv_SY!$Q722-1,"")</f>
        <v/>
      </c>
      <c r="U721" s="52" t="str">
        <f>IFERROR(Inv_SY!O722/Inv_SY!$Q722-1,"")</f>
        <v/>
      </c>
    </row>
    <row r="722" spans="1:21">
      <c r="A722" s="102" t="s">
        <v>210</v>
      </c>
      <c r="B722" s="102">
        <v>4</v>
      </c>
      <c r="C722" s="102">
        <v>2024</v>
      </c>
      <c r="D722" s="102" t="s">
        <v>211</v>
      </c>
      <c r="E722" s="102" t="s">
        <v>211</v>
      </c>
      <c r="F722" s="103">
        <v>45352</v>
      </c>
      <c r="G722" s="102">
        <f t="shared" si="12"/>
        <v>31</v>
      </c>
      <c r="H722" s="104">
        <f t="shared" si="13"/>
        <v>45372</v>
      </c>
      <c r="I722" s="157">
        <f>_xlfn.XLOOKUP(Table5[[#This Row],[Month Year]],'Modelling New'!D:D,'Modelling New'!N:N)</f>
        <v>10.507</v>
      </c>
      <c r="J722" s="9" t="str">
        <f>IFERROR(Inv_SY!J723/Inv_SY!$P723-1,"")</f>
        <v/>
      </c>
      <c r="K722" s="9" t="str">
        <f>IFERROR(Inv_SY!K723/Inv_SY!$P723-1,"")</f>
        <v/>
      </c>
      <c r="L722" s="9" t="str">
        <f>IFERROR(Inv_SY!L723/Inv_SY!$P723-1,"")</f>
        <v/>
      </c>
      <c r="M722" s="9" t="str">
        <f>IFERROR(Inv_SY!M723/Inv_SY!$P723-1,"")</f>
        <v/>
      </c>
      <c r="N722" s="9" t="str">
        <f>IFERROR(Inv_SY!N723/Inv_SY!$P723-1,"")</f>
        <v/>
      </c>
      <c r="O722" s="9" t="str">
        <f>IFERROR(Inv_SY!O723/Inv_SY!$P723-1,"")</f>
        <v/>
      </c>
      <c r="P722" s="9" t="str">
        <f>IFERROR(Inv_SY!J723/Inv_SY!$Q723-1,"")</f>
        <v/>
      </c>
      <c r="Q722" s="9" t="str">
        <f>IFERROR(Inv_SY!K723/Inv_SY!$Q723-1,"")</f>
        <v/>
      </c>
      <c r="R722" s="9" t="str">
        <f>IFERROR(Inv_SY!L723/Inv_SY!$Q723-1,"")</f>
        <v/>
      </c>
      <c r="S722" s="9" t="str">
        <f>IFERROR(Inv_SY!M723/Inv_SY!$Q723-1,"")</f>
        <v/>
      </c>
      <c r="T722" s="9" t="str">
        <f>IFERROR(Inv_SY!N723/Inv_SY!$Q723-1,"")</f>
        <v/>
      </c>
      <c r="U722" s="52" t="str">
        <f>IFERROR(Inv_SY!O723/Inv_SY!$Q723-1,"")</f>
        <v/>
      </c>
    </row>
    <row r="723" spans="1:21">
      <c r="A723" s="102" t="s">
        <v>210</v>
      </c>
      <c r="B723" s="102">
        <v>4</v>
      </c>
      <c r="C723" s="102">
        <v>2024</v>
      </c>
      <c r="D723" s="102" t="s">
        <v>211</v>
      </c>
      <c r="E723" s="102" t="s">
        <v>211</v>
      </c>
      <c r="F723" s="103">
        <v>45352</v>
      </c>
      <c r="G723" s="102">
        <f t="shared" si="12"/>
        <v>31</v>
      </c>
      <c r="H723" s="104">
        <f t="shared" si="13"/>
        <v>45373</v>
      </c>
      <c r="I723" s="157">
        <f>_xlfn.XLOOKUP(Table5[[#This Row],[Month Year]],'Modelling New'!D:D,'Modelling New'!N:N)</f>
        <v>10.507</v>
      </c>
      <c r="J723" s="9" t="str">
        <f>IFERROR(Inv_SY!J724/Inv_SY!$P724-1,"")</f>
        <v/>
      </c>
      <c r="K723" s="9" t="str">
        <f>IFERROR(Inv_SY!K724/Inv_SY!$P724-1,"")</f>
        <v/>
      </c>
      <c r="L723" s="9" t="str">
        <f>IFERROR(Inv_SY!L724/Inv_SY!$P724-1,"")</f>
        <v/>
      </c>
      <c r="M723" s="9" t="str">
        <f>IFERROR(Inv_SY!M724/Inv_SY!$P724-1,"")</f>
        <v/>
      </c>
      <c r="N723" s="9" t="str">
        <f>IFERROR(Inv_SY!N724/Inv_SY!$P724-1,"")</f>
        <v/>
      </c>
      <c r="O723" s="9" t="str">
        <f>IFERROR(Inv_SY!O724/Inv_SY!$P724-1,"")</f>
        <v/>
      </c>
      <c r="P723" s="9" t="str">
        <f>IFERROR(Inv_SY!J724/Inv_SY!$Q724-1,"")</f>
        <v/>
      </c>
      <c r="Q723" s="9" t="str">
        <f>IFERROR(Inv_SY!K724/Inv_SY!$Q724-1,"")</f>
        <v/>
      </c>
      <c r="R723" s="9" t="str">
        <f>IFERROR(Inv_SY!L724/Inv_SY!$Q724-1,"")</f>
        <v/>
      </c>
      <c r="S723" s="9" t="str">
        <f>IFERROR(Inv_SY!M724/Inv_SY!$Q724-1,"")</f>
        <v/>
      </c>
      <c r="T723" s="9" t="str">
        <f>IFERROR(Inv_SY!N724/Inv_SY!$Q724-1,"")</f>
        <v/>
      </c>
      <c r="U723" s="52" t="str">
        <f>IFERROR(Inv_SY!O724/Inv_SY!$Q724-1,"")</f>
        <v/>
      </c>
    </row>
    <row r="724" spans="1:21">
      <c r="A724" s="102" t="s">
        <v>210</v>
      </c>
      <c r="B724" s="102">
        <v>4</v>
      </c>
      <c r="C724" s="102">
        <v>2024</v>
      </c>
      <c r="D724" s="102" t="s">
        <v>211</v>
      </c>
      <c r="E724" s="102" t="s">
        <v>211</v>
      </c>
      <c r="F724" s="103">
        <v>45352</v>
      </c>
      <c r="G724" s="102">
        <f t="shared" si="12"/>
        <v>31</v>
      </c>
      <c r="H724" s="104">
        <f t="shared" si="13"/>
        <v>45374</v>
      </c>
      <c r="I724" s="157">
        <f>_xlfn.XLOOKUP(Table5[[#This Row],[Month Year]],'Modelling New'!D:D,'Modelling New'!N:N)</f>
        <v>10.507</v>
      </c>
      <c r="J724" s="9" t="str">
        <f>IFERROR(Inv_SY!J725/Inv_SY!$P725-1,"")</f>
        <v/>
      </c>
      <c r="K724" s="9" t="str">
        <f>IFERROR(Inv_SY!K725/Inv_SY!$P725-1,"")</f>
        <v/>
      </c>
      <c r="L724" s="9" t="str">
        <f>IFERROR(Inv_SY!L725/Inv_SY!$P725-1,"")</f>
        <v/>
      </c>
      <c r="M724" s="9" t="str">
        <f>IFERROR(Inv_SY!M725/Inv_SY!$P725-1,"")</f>
        <v/>
      </c>
      <c r="N724" s="9" t="str">
        <f>IFERROR(Inv_SY!N725/Inv_SY!$P725-1,"")</f>
        <v/>
      </c>
      <c r="O724" s="9" t="str">
        <f>IFERROR(Inv_SY!O725/Inv_SY!$P725-1,"")</f>
        <v/>
      </c>
      <c r="P724" s="9" t="str">
        <f>IFERROR(Inv_SY!J725/Inv_SY!$Q725-1,"")</f>
        <v/>
      </c>
      <c r="Q724" s="9" t="str">
        <f>IFERROR(Inv_SY!K725/Inv_SY!$Q725-1,"")</f>
        <v/>
      </c>
      <c r="R724" s="9" t="str">
        <f>IFERROR(Inv_SY!L725/Inv_SY!$Q725-1,"")</f>
        <v/>
      </c>
      <c r="S724" s="9" t="str">
        <f>IFERROR(Inv_SY!M725/Inv_SY!$Q725-1,"")</f>
        <v/>
      </c>
      <c r="T724" s="9" t="str">
        <f>IFERROR(Inv_SY!N725/Inv_SY!$Q725-1,"")</f>
        <v/>
      </c>
      <c r="U724" s="52" t="str">
        <f>IFERROR(Inv_SY!O725/Inv_SY!$Q725-1,"")</f>
        <v/>
      </c>
    </row>
    <row r="725" spans="1:21">
      <c r="A725" s="102" t="s">
        <v>210</v>
      </c>
      <c r="B725" s="102">
        <v>4</v>
      </c>
      <c r="C725" s="102">
        <v>2024</v>
      </c>
      <c r="D725" s="102" t="s">
        <v>211</v>
      </c>
      <c r="E725" s="102" t="s">
        <v>211</v>
      </c>
      <c r="F725" s="103">
        <v>45352</v>
      </c>
      <c r="G725" s="102">
        <f t="shared" si="12"/>
        <v>31</v>
      </c>
      <c r="H725" s="104">
        <f t="shared" si="13"/>
        <v>45375</v>
      </c>
      <c r="I725" s="157">
        <f>_xlfn.XLOOKUP(Table5[[#This Row],[Month Year]],'Modelling New'!D:D,'Modelling New'!N:N)</f>
        <v>10.507</v>
      </c>
      <c r="J725" s="9" t="str">
        <f>IFERROR(Inv_SY!J726/Inv_SY!$P726-1,"")</f>
        <v/>
      </c>
      <c r="K725" s="9" t="str">
        <f>IFERROR(Inv_SY!K726/Inv_SY!$P726-1,"")</f>
        <v/>
      </c>
      <c r="L725" s="9" t="str">
        <f>IFERROR(Inv_SY!L726/Inv_SY!$P726-1,"")</f>
        <v/>
      </c>
      <c r="M725" s="9" t="str">
        <f>IFERROR(Inv_SY!M726/Inv_SY!$P726-1,"")</f>
        <v/>
      </c>
      <c r="N725" s="9" t="str">
        <f>IFERROR(Inv_SY!N726/Inv_SY!$P726-1,"")</f>
        <v/>
      </c>
      <c r="O725" s="9" t="str">
        <f>IFERROR(Inv_SY!O726/Inv_SY!$P726-1,"")</f>
        <v/>
      </c>
      <c r="P725" s="9" t="str">
        <f>IFERROR(Inv_SY!J726/Inv_SY!$Q726-1,"")</f>
        <v/>
      </c>
      <c r="Q725" s="9" t="str">
        <f>IFERROR(Inv_SY!K726/Inv_SY!$Q726-1,"")</f>
        <v/>
      </c>
      <c r="R725" s="9" t="str">
        <f>IFERROR(Inv_SY!L726/Inv_SY!$Q726-1,"")</f>
        <v/>
      </c>
      <c r="S725" s="9" t="str">
        <f>IFERROR(Inv_SY!M726/Inv_SY!$Q726-1,"")</f>
        <v/>
      </c>
      <c r="T725" s="9" t="str">
        <f>IFERROR(Inv_SY!N726/Inv_SY!$Q726-1,"")</f>
        <v/>
      </c>
      <c r="U725" s="52" t="str">
        <f>IFERROR(Inv_SY!O726/Inv_SY!$Q726-1,"")</f>
        <v/>
      </c>
    </row>
    <row r="726" spans="1:21">
      <c r="A726" s="102" t="s">
        <v>210</v>
      </c>
      <c r="B726" s="102">
        <v>4</v>
      </c>
      <c r="C726" s="102">
        <v>2024</v>
      </c>
      <c r="D726" s="102" t="s">
        <v>211</v>
      </c>
      <c r="E726" s="102" t="s">
        <v>211</v>
      </c>
      <c r="F726" s="103">
        <v>45352</v>
      </c>
      <c r="G726" s="102">
        <f t="shared" si="12"/>
        <v>31</v>
      </c>
      <c r="H726" s="104">
        <f t="shared" si="13"/>
        <v>45376</v>
      </c>
      <c r="I726" s="157">
        <f>_xlfn.XLOOKUP(Table5[[#This Row],[Month Year]],'Modelling New'!D:D,'Modelling New'!N:N)</f>
        <v>10.507</v>
      </c>
      <c r="J726" s="9" t="str">
        <f>IFERROR(Inv_SY!J727/Inv_SY!$P727-1,"")</f>
        <v/>
      </c>
      <c r="K726" s="9" t="str">
        <f>IFERROR(Inv_SY!K727/Inv_SY!$P727-1,"")</f>
        <v/>
      </c>
      <c r="L726" s="9" t="str">
        <f>IFERROR(Inv_SY!L727/Inv_SY!$P727-1,"")</f>
        <v/>
      </c>
      <c r="M726" s="9" t="str">
        <f>IFERROR(Inv_SY!M727/Inv_SY!$P727-1,"")</f>
        <v/>
      </c>
      <c r="N726" s="9" t="str">
        <f>IFERROR(Inv_SY!N727/Inv_SY!$P727-1,"")</f>
        <v/>
      </c>
      <c r="O726" s="9" t="str">
        <f>IFERROR(Inv_SY!O727/Inv_SY!$P727-1,"")</f>
        <v/>
      </c>
      <c r="P726" s="9" t="str">
        <f>IFERROR(Inv_SY!J727/Inv_SY!$Q727-1,"")</f>
        <v/>
      </c>
      <c r="Q726" s="9" t="str">
        <f>IFERROR(Inv_SY!K727/Inv_SY!$Q727-1,"")</f>
        <v/>
      </c>
      <c r="R726" s="9" t="str">
        <f>IFERROR(Inv_SY!L727/Inv_SY!$Q727-1,"")</f>
        <v/>
      </c>
      <c r="S726" s="9" t="str">
        <f>IFERROR(Inv_SY!M727/Inv_SY!$Q727-1,"")</f>
        <v/>
      </c>
      <c r="T726" s="9" t="str">
        <f>IFERROR(Inv_SY!N727/Inv_SY!$Q727-1,"")</f>
        <v/>
      </c>
      <c r="U726" s="52" t="str">
        <f>IFERROR(Inv_SY!O727/Inv_SY!$Q727-1,"")</f>
        <v/>
      </c>
    </row>
    <row r="727" spans="1:21">
      <c r="A727" s="102" t="s">
        <v>210</v>
      </c>
      <c r="B727" s="102">
        <v>4</v>
      </c>
      <c r="C727" s="102">
        <v>2024</v>
      </c>
      <c r="D727" s="102" t="s">
        <v>211</v>
      </c>
      <c r="E727" s="102" t="s">
        <v>211</v>
      </c>
      <c r="F727" s="103">
        <v>45352</v>
      </c>
      <c r="G727" s="102">
        <f t="shared" si="12"/>
        <v>31</v>
      </c>
      <c r="H727" s="104">
        <f t="shared" si="13"/>
        <v>45377</v>
      </c>
      <c r="I727" s="157">
        <f>_xlfn.XLOOKUP(Table5[[#This Row],[Month Year]],'Modelling New'!D:D,'Modelling New'!N:N)</f>
        <v>10.507</v>
      </c>
      <c r="J727" s="9" t="str">
        <f>IFERROR(Inv_SY!J728/Inv_SY!$P728-1,"")</f>
        <v/>
      </c>
      <c r="K727" s="9" t="str">
        <f>IFERROR(Inv_SY!K728/Inv_SY!$P728-1,"")</f>
        <v/>
      </c>
      <c r="L727" s="9" t="str">
        <f>IFERROR(Inv_SY!L728/Inv_SY!$P728-1,"")</f>
        <v/>
      </c>
      <c r="M727" s="9" t="str">
        <f>IFERROR(Inv_SY!M728/Inv_SY!$P728-1,"")</f>
        <v/>
      </c>
      <c r="N727" s="9" t="str">
        <f>IFERROR(Inv_SY!N728/Inv_SY!$P728-1,"")</f>
        <v/>
      </c>
      <c r="O727" s="9" t="str">
        <f>IFERROR(Inv_SY!O728/Inv_SY!$P728-1,"")</f>
        <v/>
      </c>
      <c r="P727" s="9" t="str">
        <f>IFERROR(Inv_SY!J728/Inv_SY!$Q728-1,"")</f>
        <v/>
      </c>
      <c r="Q727" s="9" t="str">
        <f>IFERROR(Inv_SY!K728/Inv_SY!$Q728-1,"")</f>
        <v/>
      </c>
      <c r="R727" s="9" t="str">
        <f>IFERROR(Inv_SY!L728/Inv_SY!$Q728-1,"")</f>
        <v/>
      </c>
      <c r="S727" s="9" t="str">
        <f>IFERROR(Inv_SY!M728/Inv_SY!$Q728-1,"")</f>
        <v/>
      </c>
      <c r="T727" s="9" t="str">
        <f>IFERROR(Inv_SY!N728/Inv_SY!$Q728-1,"")</f>
        <v/>
      </c>
      <c r="U727" s="52" t="str">
        <f>IFERROR(Inv_SY!O728/Inv_SY!$Q728-1,"")</f>
        <v/>
      </c>
    </row>
    <row r="728" spans="1:21">
      <c r="A728" s="102" t="s">
        <v>210</v>
      </c>
      <c r="B728" s="102">
        <v>4</v>
      </c>
      <c r="C728" s="102">
        <v>2024</v>
      </c>
      <c r="D728" s="102" t="s">
        <v>211</v>
      </c>
      <c r="E728" s="102" t="s">
        <v>211</v>
      </c>
      <c r="F728" s="103">
        <v>45352</v>
      </c>
      <c r="G728" s="102">
        <f t="shared" si="12"/>
        <v>31</v>
      </c>
      <c r="H728" s="104">
        <f t="shared" si="13"/>
        <v>45378</v>
      </c>
      <c r="I728" s="157">
        <f>_xlfn.XLOOKUP(Table5[[#This Row],[Month Year]],'Modelling New'!D:D,'Modelling New'!N:N)</f>
        <v>10.507</v>
      </c>
      <c r="J728" s="9" t="str">
        <f>IFERROR(Inv_SY!J729/Inv_SY!$P729-1,"")</f>
        <v/>
      </c>
      <c r="K728" s="9" t="str">
        <f>IFERROR(Inv_SY!K729/Inv_SY!$P729-1,"")</f>
        <v/>
      </c>
      <c r="L728" s="9" t="str">
        <f>IFERROR(Inv_SY!L729/Inv_SY!$P729-1,"")</f>
        <v/>
      </c>
      <c r="M728" s="9" t="str">
        <f>IFERROR(Inv_SY!M729/Inv_SY!$P729-1,"")</f>
        <v/>
      </c>
      <c r="N728" s="9" t="str">
        <f>IFERROR(Inv_SY!N729/Inv_SY!$P729-1,"")</f>
        <v/>
      </c>
      <c r="O728" s="9" t="str">
        <f>IFERROR(Inv_SY!O729/Inv_SY!$P729-1,"")</f>
        <v/>
      </c>
      <c r="P728" s="9" t="str">
        <f>IFERROR(Inv_SY!J729/Inv_SY!$Q729-1,"")</f>
        <v/>
      </c>
      <c r="Q728" s="9" t="str">
        <f>IFERROR(Inv_SY!K729/Inv_SY!$Q729-1,"")</f>
        <v/>
      </c>
      <c r="R728" s="9" t="str">
        <f>IFERROR(Inv_SY!L729/Inv_SY!$Q729-1,"")</f>
        <v/>
      </c>
      <c r="S728" s="9" t="str">
        <f>IFERROR(Inv_SY!M729/Inv_SY!$Q729-1,"")</f>
        <v/>
      </c>
      <c r="T728" s="9" t="str">
        <f>IFERROR(Inv_SY!N729/Inv_SY!$Q729-1,"")</f>
        <v/>
      </c>
      <c r="U728" s="52" t="str">
        <f>IFERROR(Inv_SY!O729/Inv_SY!$Q729-1,"")</f>
        <v/>
      </c>
    </row>
    <row r="729" spans="1:21">
      <c r="A729" s="102" t="s">
        <v>210</v>
      </c>
      <c r="B729" s="102">
        <v>4</v>
      </c>
      <c r="C729" s="102">
        <v>2024</v>
      </c>
      <c r="D729" s="102" t="s">
        <v>211</v>
      </c>
      <c r="E729" s="102" t="s">
        <v>211</v>
      </c>
      <c r="F729" s="103">
        <v>45352</v>
      </c>
      <c r="G729" s="102">
        <f t="shared" si="12"/>
        <v>31</v>
      </c>
      <c r="H729" s="104">
        <f t="shared" si="13"/>
        <v>45379</v>
      </c>
      <c r="I729" s="157">
        <f>_xlfn.XLOOKUP(Table5[[#This Row],[Month Year]],'Modelling New'!D:D,'Modelling New'!N:N)</f>
        <v>10.507</v>
      </c>
      <c r="J729" s="9" t="str">
        <f>IFERROR(Inv_SY!J730/Inv_SY!$P730-1,"")</f>
        <v/>
      </c>
      <c r="K729" s="9" t="str">
        <f>IFERROR(Inv_SY!K730/Inv_SY!$P730-1,"")</f>
        <v/>
      </c>
      <c r="L729" s="9" t="str">
        <f>IFERROR(Inv_SY!L730/Inv_SY!$P730-1,"")</f>
        <v/>
      </c>
      <c r="M729" s="9" t="str">
        <f>IFERROR(Inv_SY!M730/Inv_SY!$P730-1,"")</f>
        <v/>
      </c>
      <c r="N729" s="9" t="str">
        <f>IFERROR(Inv_SY!N730/Inv_SY!$P730-1,"")</f>
        <v/>
      </c>
      <c r="O729" s="9" t="str">
        <f>IFERROR(Inv_SY!O730/Inv_SY!$P730-1,"")</f>
        <v/>
      </c>
      <c r="P729" s="9" t="str">
        <f>IFERROR(Inv_SY!J730/Inv_SY!$Q730-1,"")</f>
        <v/>
      </c>
      <c r="Q729" s="9" t="str">
        <f>IFERROR(Inv_SY!K730/Inv_SY!$Q730-1,"")</f>
        <v/>
      </c>
      <c r="R729" s="9" t="str">
        <f>IFERROR(Inv_SY!L730/Inv_SY!$Q730-1,"")</f>
        <v/>
      </c>
      <c r="S729" s="9" t="str">
        <f>IFERROR(Inv_SY!M730/Inv_SY!$Q730-1,"")</f>
        <v/>
      </c>
      <c r="T729" s="9" t="str">
        <f>IFERROR(Inv_SY!N730/Inv_SY!$Q730-1,"")</f>
        <v/>
      </c>
      <c r="U729" s="52" t="str">
        <f>IFERROR(Inv_SY!O730/Inv_SY!$Q730-1,"")</f>
        <v/>
      </c>
    </row>
    <row r="730" spans="1:21">
      <c r="A730" s="102" t="s">
        <v>210</v>
      </c>
      <c r="B730" s="102">
        <v>4</v>
      </c>
      <c r="C730" s="102">
        <v>2024</v>
      </c>
      <c r="D730" s="102" t="s">
        <v>211</v>
      </c>
      <c r="E730" s="102" t="s">
        <v>211</v>
      </c>
      <c r="F730" s="103">
        <v>45352</v>
      </c>
      <c r="G730" s="102">
        <f t="shared" si="12"/>
        <v>31</v>
      </c>
      <c r="H730" s="104">
        <f t="shared" si="13"/>
        <v>45380</v>
      </c>
      <c r="I730" s="157">
        <f>_xlfn.XLOOKUP(Table5[[#This Row],[Month Year]],'Modelling New'!D:D,'Modelling New'!N:N)</f>
        <v>10.507</v>
      </c>
      <c r="J730" s="9" t="str">
        <f>IFERROR(Inv_SY!J731/Inv_SY!$P731-1,"")</f>
        <v/>
      </c>
      <c r="K730" s="9" t="str">
        <f>IFERROR(Inv_SY!K731/Inv_SY!$P731-1,"")</f>
        <v/>
      </c>
      <c r="L730" s="9" t="str">
        <f>IFERROR(Inv_SY!L731/Inv_SY!$P731-1,"")</f>
        <v/>
      </c>
      <c r="M730" s="9" t="str">
        <f>IFERROR(Inv_SY!M731/Inv_SY!$P731-1,"")</f>
        <v/>
      </c>
      <c r="N730" s="9" t="str">
        <f>IFERROR(Inv_SY!N731/Inv_SY!$P731-1,"")</f>
        <v/>
      </c>
      <c r="O730" s="9" t="str">
        <f>IFERROR(Inv_SY!O731/Inv_SY!$P731-1,"")</f>
        <v/>
      </c>
      <c r="P730" s="9" t="str">
        <f>IFERROR(Inv_SY!J731/Inv_SY!$Q731-1,"")</f>
        <v/>
      </c>
      <c r="Q730" s="9" t="str">
        <f>IFERROR(Inv_SY!K731/Inv_SY!$Q731-1,"")</f>
        <v/>
      </c>
      <c r="R730" s="9" t="str">
        <f>IFERROR(Inv_SY!L731/Inv_SY!$Q731-1,"")</f>
        <v/>
      </c>
      <c r="S730" s="9" t="str">
        <f>IFERROR(Inv_SY!M731/Inv_SY!$Q731-1,"")</f>
        <v/>
      </c>
      <c r="T730" s="9" t="str">
        <f>IFERROR(Inv_SY!N731/Inv_SY!$Q731-1,"")</f>
        <v/>
      </c>
      <c r="U730" s="52" t="str">
        <f>IFERROR(Inv_SY!O731/Inv_SY!$Q731-1,"")</f>
        <v/>
      </c>
    </row>
    <row r="731" spans="1:21">
      <c r="A731" s="102" t="s">
        <v>210</v>
      </c>
      <c r="B731" s="102">
        <v>4</v>
      </c>
      <c r="C731" s="102">
        <v>2024</v>
      </c>
      <c r="D731" s="102" t="s">
        <v>211</v>
      </c>
      <c r="E731" s="102" t="s">
        <v>211</v>
      </c>
      <c r="F731" s="103">
        <v>45352</v>
      </c>
      <c r="G731" s="102">
        <f t="shared" si="12"/>
        <v>31</v>
      </c>
      <c r="H731" s="104">
        <f t="shared" si="13"/>
        <v>45381</v>
      </c>
      <c r="I731" s="157">
        <f>_xlfn.XLOOKUP(Table5[[#This Row],[Month Year]],'Modelling New'!D:D,'Modelling New'!N:N)</f>
        <v>10.507</v>
      </c>
      <c r="J731" s="9" t="str">
        <f>IFERROR(Inv_SY!J732/Inv_SY!$P732-1,"")</f>
        <v/>
      </c>
      <c r="K731" s="9" t="str">
        <f>IFERROR(Inv_SY!K732/Inv_SY!$P732-1,"")</f>
        <v/>
      </c>
      <c r="L731" s="9" t="str">
        <f>IFERROR(Inv_SY!L732/Inv_SY!$P732-1,"")</f>
        <v/>
      </c>
      <c r="M731" s="9" t="str">
        <f>IFERROR(Inv_SY!M732/Inv_SY!$P732-1,"")</f>
        <v/>
      </c>
      <c r="N731" s="9" t="str">
        <f>IFERROR(Inv_SY!N732/Inv_SY!$P732-1,"")</f>
        <v/>
      </c>
      <c r="O731" s="9" t="str">
        <f>IFERROR(Inv_SY!O732/Inv_SY!$P732-1,"")</f>
        <v/>
      </c>
      <c r="P731" s="9" t="str">
        <f>IFERROR(Inv_SY!J732/Inv_SY!$Q732-1,"")</f>
        <v/>
      </c>
      <c r="Q731" s="9" t="str">
        <f>IFERROR(Inv_SY!K732/Inv_SY!$Q732-1,"")</f>
        <v/>
      </c>
      <c r="R731" s="9" t="str">
        <f>IFERROR(Inv_SY!L732/Inv_SY!$Q732-1,"")</f>
        <v/>
      </c>
      <c r="S731" s="9" t="str">
        <f>IFERROR(Inv_SY!M732/Inv_SY!$Q732-1,"")</f>
        <v/>
      </c>
      <c r="T731" s="9" t="str">
        <f>IFERROR(Inv_SY!N732/Inv_SY!$Q732-1,"")</f>
        <v/>
      </c>
      <c r="U731" s="52" t="str">
        <f>IFERROR(Inv_SY!O732/Inv_SY!$Q732-1,"")</f>
        <v/>
      </c>
    </row>
    <row r="732" spans="1:21">
      <c r="A732" s="102" t="s">
        <v>210</v>
      </c>
      <c r="B732" s="102">
        <v>4</v>
      </c>
      <c r="C732" s="102">
        <v>2024</v>
      </c>
      <c r="D732" s="102" t="s">
        <v>211</v>
      </c>
      <c r="E732" s="102" t="s">
        <v>211</v>
      </c>
      <c r="F732" s="103">
        <v>45352</v>
      </c>
      <c r="G732" s="102">
        <f t="shared" si="12"/>
        <v>31</v>
      </c>
      <c r="H732" s="104">
        <f t="shared" si="13"/>
        <v>45382</v>
      </c>
      <c r="I732" s="157">
        <f>_xlfn.XLOOKUP(Table5[[#This Row],[Month Year]],'Modelling New'!D:D,'Modelling New'!N:N)</f>
        <v>10.507</v>
      </c>
      <c r="J732" s="9" t="str">
        <f>IFERROR(Inv_SY!J733/Inv_SY!$P733-1,"")</f>
        <v/>
      </c>
      <c r="K732" s="9" t="str">
        <f>IFERROR(Inv_SY!K733/Inv_SY!$P733-1,"")</f>
        <v/>
      </c>
      <c r="L732" s="9" t="str">
        <f>IFERROR(Inv_SY!L733/Inv_SY!$P733-1,"")</f>
        <v/>
      </c>
      <c r="M732" s="9" t="str">
        <f>IFERROR(Inv_SY!M733/Inv_SY!$P733-1,"")</f>
        <v/>
      </c>
      <c r="N732" s="9" t="str">
        <f>IFERROR(Inv_SY!N733/Inv_SY!$P733-1,"")</f>
        <v/>
      </c>
      <c r="O732" s="9" t="str">
        <f>IFERROR(Inv_SY!O733/Inv_SY!$P733-1,"")</f>
        <v/>
      </c>
      <c r="P732" s="9" t="str">
        <f>IFERROR(Inv_SY!J733/Inv_SY!$Q733-1,"")</f>
        <v/>
      </c>
      <c r="Q732" s="9" t="str">
        <f>IFERROR(Inv_SY!K733/Inv_SY!$Q733-1,"")</f>
        <v/>
      </c>
      <c r="R732" s="9" t="str">
        <f>IFERROR(Inv_SY!L733/Inv_SY!$Q733-1,"")</f>
        <v/>
      </c>
      <c r="S732" s="9" t="str">
        <f>IFERROR(Inv_SY!M733/Inv_SY!$Q733-1,"")</f>
        <v/>
      </c>
      <c r="T732" s="9" t="str">
        <f>IFERROR(Inv_SY!N733/Inv_SY!$Q733-1,"")</f>
        <v/>
      </c>
      <c r="U732" s="52" t="str">
        <f>IFERROR(Inv_SY!O733/Inv_SY!$Q733-1,"")</f>
        <v/>
      </c>
    </row>
    <row r="733" spans="1:21">
      <c r="A733" s="102" t="s">
        <v>210</v>
      </c>
      <c r="B733" s="102">
        <v>4</v>
      </c>
      <c r="C733" s="102">
        <v>2024</v>
      </c>
      <c r="D733" s="102" t="s">
        <v>211</v>
      </c>
      <c r="E733" s="102" t="s">
        <v>211</v>
      </c>
      <c r="F733" s="103">
        <v>45383</v>
      </c>
      <c r="G733" s="102">
        <f t="shared" si="12"/>
        <v>30</v>
      </c>
      <c r="H733" s="104">
        <f t="shared" si="13"/>
        <v>45383</v>
      </c>
      <c r="I733" s="157">
        <f>_xlfn.XLOOKUP(Table5[[#This Row],[Month Year]],'Modelling New'!D:D,'Modelling New'!N:N)</f>
        <v>10.507</v>
      </c>
      <c r="J733" s="9" t="str">
        <f>IFERROR(Inv_SY!J734/Inv_SY!$P734-1,"")</f>
        <v/>
      </c>
      <c r="K733" s="9" t="str">
        <f>IFERROR(Inv_SY!K734/Inv_SY!$P734-1,"")</f>
        <v/>
      </c>
      <c r="L733" s="9" t="str">
        <f>IFERROR(Inv_SY!L734/Inv_SY!$P734-1,"")</f>
        <v/>
      </c>
      <c r="M733" s="9" t="str">
        <f>IFERROR(Inv_SY!M734/Inv_SY!$P734-1,"")</f>
        <v/>
      </c>
      <c r="N733" s="9" t="str">
        <f>IFERROR(Inv_SY!N734/Inv_SY!$P734-1,"")</f>
        <v/>
      </c>
      <c r="O733" s="9" t="str">
        <f>IFERROR(Inv_SY!O734/Inv_SY!$P734-1,"")</f>
        <v/>
      </c>
      <c r="P733" s="9" t="str">
        <f>IFERROR(Inv_SY!J734/Inv_SY!$Q734-1,"")</f>
        <v/>
      </c>
      <c r="Q733" s="9" t="str">
        <f>IFERROR(Inv_SY!K734/Inv_SY!$Q734-1,"")</f>
        <v/>
      </c>
      <c r="R733" s="9" t="str">
        <f>IFERROR(Inv_SY!L734/Inv_SY!$Q734-1,"")</f>
        <v/>
      </c>
      <c r="S733" s="9" t="str">
        <f>IFERROR(Inv_SY!M734/Inv_SY!$Q734-1,"")</f>
        <v/>
      </c>
      <c r="T733" s="9" t="str">
        <f>IFERROR(Inv_SY!N734/Inv_SY!$Q734-1,"")</f>
        <v/>
      </c>
      <c r="U733" s="52" t="str">
        <f>IFERROR(Inv_SY!O734/Inv_SY!$Q734-1,"")</f>
        <v/>
      </c>
    </row>
    <row r="734" spans="1:21">
      <c r="A734" s="102" t="s">
        <v>212</v>
      </c>
      <c r="B734" s="102">
        <v>4</v>
      </c>
      <c r="C734" s="102">
        <v>2024</v>
      </c>
      <c r="D734" s="102" t="s">
        <v>211</v>
      </c>
      <c r="E734" s="102" t="s">
        <v>211</v>
      </c>
      <c r="F734" s="103">
        <v>45383</v>
      </c>
      <c r="G734" s="102">
        <f t="shared" si="12"/>
        <v>30</v>
      </c>
      <c r="H734" s="104">
        <f t="shared" si="13"/>
        <v>45384</v>
      </c>
      <c r="I734" s="157">
        <f>_xlfn.XLOOKUP(Table5[[#This Row],[Month Year]],'Modelling New'!D:D,'Modelling New'!N:N)</f>
        <v>10.507</v>
      </c>
      <c r="J734" s="9" t="str">
        <f>IFERROR(Inv_SY!J735/Inv_SY!$P735-1,"")</f>
        <v/>
      </c>
      <c r="K734" s="9" t="str">
        <f>IFERROR(Inv_SY!K735/Inv_SY!$P735-1,"")</f>
        <v/>
      </c>
      <c r="L734" s="9" t="str">
        <f>IFERROR(Inv_SY!L735/Inv_SY!$P735-1,"")</f>
        <v/>
      </c>
      <c r="M734" s="9" t="str">
        <f>IFERROR(Inv_SY!M735/Inv_SY!$P735-1,"")</f>
        <v/>
      </c>
      <c r="N734" s="9" t="str">
        <f>IFERROR(Inv_SY!N735/Inv_SY!$P735-1,"")</f>
        <v/>
      </c>
      <c r="O734" s="9" t="str">
        <f>IFERROR(Inv_SY!O735/Inv_SY!$P735-1,"")</f>
        <v/>
      </c>
      <c r="P734" s="9" t="str">
        <f>IFERROR(Inv_SY!J735/Inv_SY!$Q735-1,"")</f>
        <v/>
      </c>
      <c r="Q734" s="9" t="str">
        <f>IFERROR(Inv_SY!K735/Inv_SY!$Q735-1,"")</f>
        <v/>
      </c>
      <c r="R734" s="9" t="str">
        <f>IFERROR(Inv_SY!L735/Inv_SY!$Q735-1,"")</f>
        <v/>
      </c>
      <c r="S734" s="9" t="str">
        <f>IFERROR(Inv_SY!M735/Inv_SY!$Q735-1,"")</f>
        <v/>
      </c>
      <c r="T734" s="9" t="str">
        <f>IFERROR(Inv_SY!N735/Inv_SY!$Q735-1,"")</f>
        <v/>
      </c>
      <c r="U734" s="52" t="str">
        <f>IFERROR(Inv_SY!O735/Inv_SY!$Q735-1,"")</f>
        <v/>
      </c>
    </row>
    <row r="735" spans="1:21">
      <c r="A735" s="102" t="s">
        <v>212</v>
      </c>
      <c r="B735" s="102">
        <v>4</v>
      </c>
      <c r="C735" s="102">
        <v>2024</v>
      </c>
      <c r="D735" s="102" t="s">
        <v>211</v>
      </c>
      <c r="E735" s="102" t="s">
        <v>211</v>
      </c>
      <c r="F735" s="103">
        <v>45383</v>
      </c>
      <c r="G735" s="102">
        <f t="shared" si="12"/>
        <v>30</v>
      </c>
      <c r="H735" s="104">
        <f t="shared" si="13"/>
        <v>45385</v>
      </c>
      <c r="I735" s="157">
        <f>_xlfn.XLOOKUP(Table5[[#This Row],[Month Year]],'Modelling New'!D:D,'Modelling New'!N:N)</f>
        <v>10.507</v>
      </c>
      <c r="J735" s="9" t="str">
        <f>IFERROR(Inv_SY!J736/Inv_SY!$P736-1,"")</f>
        <v/>
      </c>
      <c r="K735" s="9" t="str">
        <f>IFERROR(Inv_SY!K736/Inv_SY!$P736-1,"")</f>
        <v/>
      </c>
      <c r="L735" s="9" t="str">
        <f>IFERROR(Inv_SY!L736/Inv_SY!$P736-1,"")</f>
        <v/>
      </c>
      <c r="M735" s="9" t="str">
        <f>IFERROR(Inv_SY!M736/Inv_SY!$P736-1,"")</f>
        <v/>
      </c>
      <c r="N735" s="9" t="str">
        <f>IFERROR(Inv_SY!N736/Inv_SY!$P736-1,"")</f>
        <v/>
      </c>
      <c r="O735" s="9" t="str">
        <f>IFERROR(Inv_SY!O736/Inv_SY!$P736-1,"")</f>
        <v/>
      </c>
      <c r="P735" s="9" t="str">
        <f>IFERROR(Inv_SY!J736/Inv_SY!$Q736-1,"")</f>
        <v/>
      </c>
      <c r="Q735" s="9" t="str">
        <f>IFERROR(Inv_SY!K736/Inv_SY!$Q736-1,"")</f>
        <v/>
      </c>
      <c r="R735" s="9" t="str">
        <f>IFERROR(Inv_SY!L736/Inv_SY!$Q736-1,"")</f>
        <v/>
      </c>
      <c r="S735" s="9" t="str">
        <f>IFERROR(Inv_SY!M736/Inv_SY!$Q736-1,"")</f>
        <v/>
      </c>
      <c r="T735" s="9" t="str">
        <f>IFERROR(Inv_SY!N736/Inv_SY!$Q736-1,"")</f>
        <v/>
      </c>
      <c r="U735" s="52" t="str">
        <f>IFERROR(Inv_SY!O736/Inv_SY!$Q736-1,"")</f>
        <v/>
      </c>
    </row>
    <row r="736" spans="1:21">
      <c r="A736" s="102" t="s">
        <v>212</v>
      </c>
      <c r="B736" s="102">
        <v>4</v>
      </c>
      <c r="C736" s="102">
        <v>2024</v>
      </c>
      <c r="D736" s="102" t="s">
        <v>211</v>
      </c>
      <c r="E736" s="102" t="s">
        <v>211</v>
      </c>
      <c r="F736" s="103">
        <v>45383</v>
      </c>
      <c r="G736" s="102">
        <f t="shared" si="12"/>
        <v>30</v>
      </c>
      <c r="H736" s="104">
        <f t="shared" si="13"/>
        <v>45386</v>
      </c>
      <c r="I736" s="157">
        <f>_xlfn.XLOOKUP(Table5[[#This Row],[Month Year]],'Modelling New'!D:D,'Modelling New'!N:N)</f>
        <v>10.507</v>
      </c>
      <c r="J736" s="9" t="str">
        <f>IFERROR(Inv_SY!J737/Inv_SY!$P737-1,"")</f>
        <v/>
      </c>
      <c r="K736" s="9" t="str">
        <f>IFERROR(Inv_SY!K737/Inv_SY!$P737-1,"")</f>
        <v/>
      </c>
      <c r="L736" s="9" t="str">
        <f>IFERROR(Inv_SY!L737/Inv_SY!$P737-1,"")</f>
        <v/>
      </c>
      <c r="M736" s="9" t="str">
        <f>IFERROR(Inv_SY!M737/Inv_SY!$P737-1,"")</f>
        <v/>
      </c>
      <c r="N736" s="9" t="str">
        <f>IFERROR(Inv_SY!N737/Inv_SY!$P737-1,"")</f>
        <v/>
      </c>
      <c r="O736" s="9" t="str">
        <f>IFERROR(Inv_SY!O737/Inv_SY!$P737-1,"")</f>
        <v/>
      </c>
      <c r="P736" s="9" t="str">
        <f>IFERROR(Inv_SY!J737/Inv_SY!$Q737-1,"")</f>
        <v/>
      </c>
      <c r="Q736" s="9" t="str">
        <f>IFERROR(Inv_SY!K737/Inv_SY!$Q737-1,"")</f>
        <v/>
      </c>
      <c r="R736" s="9" t="str">
        <f>IFERROR(Inv_SY!L737/Inv_SY!$Q737-1,"")</f>
        <v/>
      </c>
      <c r="S736" s="9" t="str">
        <f>IFERROR(Inv_SY!M737/Inv_SY!$Q737-1,"")</f>
        <v/>
      </c>
      <c r="T736" s="9" t="str">
        <f>IFERROR(Inv_SY!N737/Inv_SY!$Q737-1,"")</f>
        <v/>
      </c>
      <c r="U736" s="52" t="str">
        <f>IFERROR(Inv_SY!O737/Inv_SY!$Q737-1,"")</f>
        <v/>
      </c>
    </row>
    <row r="737" spans="1:21">
      <c r="A737" s="102" t="s">
        <v>212</v>
      </c>
      <c r="B737" s="102">
        <v>4</v>
      </c>
      <c r="C737" s="102">
        <v>2024</v>
      </c>
      <c r="D737" s="102" t="s">
        <v>211</v>
      </c>
      <c r="E737" s="102" t="s">
        <v>211</v>
      </c>
      <c r="F737" s="103">
        <v>45383</v>
      </c>
      <c r="G737" s="102">
        <f t="shared" si="12"/>
        <v>30</v>
      </c>
      <c r="H737" s="104">
        <f t="shared" si="13"/>
        <v>45387</v>
      </c>
      <c r="I737" s="157">
        <f>_xlfn.XLOOKUP(Table5[[#This Row],[Month Year]],'Modelling New'!D:D,'Modelling New'!N:N)</f>
        <v>10.507</v>
      </c>
      <c r="J737" s="9" t="str">
        <f>IFERROR(Inv_SY!J738/Inv_SY!$P738-1,"")</f>
        <v/>
      </c>
      <c r="K737" s="9" t="str">
        <f>IFERROR(Inv_SY!K738/Inv_SY!$P738-1,"")</f>
        <v/>
      </c>
      <c r="L737" s="9" t="str">
        <f>IFERROR(Inv_SY!L738/Inv_SY!$P738-1,"")</f>
        <v/>
      </c>
      <c r="M737" s="9" t="str">
        <f>IFERROR(Inv_SY!M738/Inv_SY!$P738-1,"")</f>
        <v/>
      </c>
      <c r="N737" s="9" t="str">
        <f>IFERROR(Inv_SY!N738/Inv_SY!$P738-1,"")</f>
        <v/>
      </c>
      <c r="O737" s="9" t="str">
        <f>IFERROR(Inv_SY!O738/Inv_SY!$P738-1,"")</f>
        <v/>
      </c>
      <c r="P737" s="9" t="str">
        <f>IFERROR(Inv_SY!J738/Inv_SY!$Q738-1,"")</f>
        <v/>
      </c>
      <c r="Q737" s="9" t="str">
        <f>IFERROR(Inv_SY!K738/Inv_SY!$Q738-1,"")</f>
        <v/>
      </c>
      <c r="R737" s="9" t="str">
        <f>IFERROR(Inv_SY!L738/Inv_SY!$Q738-1,"")</f>
        <v/>
      </c>
      <c r="S737" s="9" t="str">
        <f>IFERROR(Inv_SY!M738/Inv_SY!$Q738-1,"")</f>
        <v/>
      </c>
      <c r="T737" s="9" t="str">
        <f>IFERROR(Inv_SY!N738/Inv_SY!$Q738-1,"")</f>
        <v/>
      </c>
      <c r="U737" s="52" t="str">
        <f>IFERROR(Inv_SY!O738/Inv_SY!$Q738-1,"")</f>
        <v/>
      </c>
    </row>
    <row r="738" spans="1:21">
      <c r="A738" s="102" t="s">
        <v>212</v>
      </c>
      <c r="B738" s="102">
        <v>4</v>
      </c>
      <c r="C738" s="102">
        <v>2024</v>
      </c>
      <c r="D738" s="102" t="s">
        <v>211</v>
      </c>
      <c r="E738" s="102" t="s">
        <v>211</v>
      </c>
      <c r="F738" s="103">
        <v>45383</v>
      </c>
      <c r="G738" s="102">
        <f t="shared" si="12"/>
        <v>30</v>
      </c>
      <c r="H738" s="104">
        <f t="shared" si="13"/>
        <v>45388</v>
      </c>
      <c r="I738" s="157">
        <f>_xlfn.XLOOKUP(Table5[[#This Row],[Month Year]],'Modelling New'!D:D,'Modelling New'!N:N)</f>
        <v>10.507</v>
      </c>
      <c r="J738" s="9" t="str">
        <f>IFERROR(Inv_SY!J739/Inv_SY!$P739-1,"")</f>
        <v/>
      </c>
      <c r="K738" s="9" t="str">
        <f>IFERROR(Inv_SY!K739/Inv_SY!$P739-1,"")</f>
        <v/>
      </c>
      <c r="L738" s="9" t="str">
        <f>IFERROR(Inv_SY!L739/Inv_SY!$P739-1,"")</f>
        <v/>
      </c>
      <c r="M738" s="9" t="str">
        <f>IFERROR(Inv_SY!M739/Inv_SY!$P739-1,"")</f>
        <v/>
      </c>
      <c r="N738" s="9" t="str">
        <f>IFERROR(Inv_SY!N739/Inv_SY!$P739-1,"")</f>
        <v/>
      </c>
      <c r="O738" s="9" t="str">
        <f>IFERROR(Inv_SY!O739/Inv_SY!$P739-1,"")</f>
        <v/>
      </c>
      <c r="P738" s="9" t="str">
        <f>IFERROR(Inv_SY!J739/Inv_SY!$Q739-1,"")</f>
        <v/>
      </c>
      <c r="Q738" s="9" t="str">
        <f>IFERROR(Inv_SY!K739/Inv_SY!$Q739-1,"")</f>
        <v/>
      </c>
      <c r="R738" s="9" t="str">
        <f>IFERROR(Inv_SY!L739/Inv_SY!$Q739-1,"")</f>
        <v/>
      </c>
      <c r="S738" s="9" t="str">
        <f>IFERROR(Inv_SY!M739/Inv_SY!$Q739-1,"")</f>
        <v/>
      </c>
      <c r="T738" s="9" t="str">
        <f>IFERROR(Inv_SY!N739/Inv_SY!$Q739-1,"")</f>
        <v/>
      </c>
      <c r="U738" s="52" t="str">
        <f>IFERROR(Inv_SY!O739/Inv_SY!$Q739-1,"")</f>
        <v/>
      </c>
    </row>
    <row r="739" spans="1:21">
      <c r="A739" s="102" t="s">
        <v>212</v>
      </c>
      <c r="B739" s="102">
        <v>4</v>
      </c>
      <c r="C739" s="102">
        <v>2024</v>
      </c>
      <c r="D739" s="102" t="s">
        <v>211</v>
      </c>
      <c r="E739" s="102" t="s">
        <v>211</v>
      </c>
      <c r="F739" s="103">
        <v>45383</v>
      </c>
      <c r="G739" s="102">
        <f t="shared" si="12"/>
        <v>30</v>
      </c>
      <c r="H739" s="104">
        <f t="shared" si="13"/>
        <v>45389</v>
      </c>
      <c r="I739" s="157">
        <f>_xlfn.XLOOKUP(Table5[[#This Row],[Month Year]],'Modelling New'!D:D,'Modelling New'!N:N)</f>
        <v>10.507</v>
      </c>
      <c r="J739" s="9" t="str">
        <f>IFERROR(Inv_SY!J740/Inv_SY!$P740-1,"")</f>
        <v/>
      </c>
      <c r="K739" s="9" t="str">
        <f>IFERROR(Inv_SY!K740/Inv_SY!$P740-1,"")</f>
        <v/>
      </c>
      <c r="L739" s="9" t="str">
        <f>IFERROR(Inv_SY!L740/Inv_SY!$P740-1,"")</f>
        <v/>
      </c>
      <c r="M739" s="9" t="str">
        <f>IFERROR(Inv_SY!M740/Inv_SY!$P740-1,"")</f>
        <v/>
      </c>
      <c r="N739" s="9" t="str">
        <f>IFERROR(Inv_SY!N740/Inv_SY!$P740-1,"")</f>
        <v/>
      </c>
      <c r="O739" s="9" t="str">
        <f>IFERROR(Inv_SY!O740/Inv_SY!$P740-1,"")</f>
        <v/>
      </c>
      <c r="P739" s="9" t="str">
        <f>IFERROR(Inv_SY!J740/Inv_SY!$Q740-1,"")</f>
        <v/>
      </c>
      <c r="Q739" s="9" t="str">
        <f>IFERROR(Inv_SY!K740/Inv_SY!$Q740-1,"")</f>
        <v/>
      </c>
      <c r="R739" s="9" t="str">
        <f>IFERROR(Inv_SY!L740/Inv_SY!$Q740-1,"")</f>
        <v/>
      </c>
      <c r="S739" s="9" t="str">
        <f>IFERROR(Inv_SY!M740/Inv_SY!$Q740-1,"")</f>
        <v/>
      </c>
      <c r="T739" s="9" t="str">
        <f>IFERROR(Inv_SY!N740/Inv_SY!$Q740-1,"")</f>
        <v/>
      </c>
      <c r="U739" s="52" t="str">
        <f>IFERROR(Inv_SY!O740/Inv_SY!$Q740-1,"")</f>
        <v/>
      </c>
    </row>
    <row r="740" spans="1:21">
      <c r="A740" s="102" t="s">
        <v>212</v>
      </c>
      <c r="B740" s="102">
        <v>4</v>
      </c>
      <c r="C740" s="102">
        <v>2024</v>
      </c>
      <c r="D740" s="102" t="s">
        <v>211</v>
      </c>
      <c r="E740" s="102" t="s">
        <v>211</v>
      </c>
      <c r="F740" s="103">
        <v>45383</v>
      </c>
      <c r="G740" s="102">
        <f t="shared" si="12"/>
        <v>30</v>
      </c>
      <c r="H740" s="104">
        <f t="shared" si="13"/>
        <v>45390</v>
      </c>
      <c r="I740" s="157">
        <f>_xlfn.XLOOKUP(Table5[[#This Row],[Month Year]],'Modelling New'!D:D,'Modelling New'!N:N)</f>
        <v>10.507</v>
      </c>
      <c r="J740" s="9" t="str">
        <f>IFERROR(Inv_SY!J741/Inv_SY!$P741-1,"")</f>
        <v/>
      </c>
      <c r="K740" s="9" t="str">
        <f>IFERROR(Inv_SY!K741/Inv_SY!$P741-1,"")</f>
        <v/>
      </c>
      <c r="L740" s="9" t="str">
        <f>IFERROR(Inv_SY!L741/Inv_SY!$P741-1,"")</f>
        <v/>
      </c>
      <c r="M740" s="9" t="str">
        <f>IFERROR(Inv_SY!M741/Inv_SY!$P741-1,"")</f>
        <v/>
      </c>
      <c r="N740" s="9" t="str">
        <f>IFERROR(Inv_SY!N741/Inv_SY!$P741-1,"")</f>
        <v/>
      </c>
      <c r="O740" s="9" t="str">
        <f>IFERROR(Inv_SY!O741/Inv_SY!$P741-1,"")</f>
        <v/>
      </c>
      <c r="P740" s="9" t="str">
        <f>IFERROR(Inv_SY!J741/Inv_SY!$Q741-1,"")</f>
        <v/>
      </c>
      <c r="Q740" s="9" t="str">
        <f>IFERROR(Inv_SY!K741/Inv_SY!$Q741-1,"")</f>
        <v/>
      </c>
      <c r="R740" s="9" t="str">
        <f>IFERROR(Inv_SY!L741/Inv_SY!$Q741-1,"")</f>
        <v/>
      </c>
      <c r="S740" s="9" t="str">
        <f>IFERROR(Inv_SY!M741/Inv_SY!$Q741-1,"")</f>
        <v/>
      </c>
      <c r="T740" s="9" t="str">
        <f>IFERROR(Inv_SY!N741/Inv_SY!$Q741-1,"")</f>
        <v/>
      </c>
      <c r="U740" s="52" t="str">
        <f>IFERROR(Inv_SY!O741/Inv_SY!$Q741-1,"")</f>
        <v/>
      </c>
    </row>
    <row r="741" spans="1:21">
      <c r="A741" s="102" t="s">
        <v>212</v>
      </c>
      <c r="B741" s="102">
        <v>4</v>
      </c>
      <c r="C741" s="102">
        <v>2024</v>
      </c>
      <c r="D741" s="102" t="s">
        <v>211</v>
      </c>
      <c r="E741" s="102" t="s">
        <v>211</v>
      </c>
      <c r="F741" s="103">
        <v>45383</v>
      </c>
      <c r="G741" s="102">
        <f t="shared" si="12"/>
        <v>30</v>
      </c>
      <c r="H741" s="104">
        <f t="shared" si="13"/>
        <v>45391</v>
      </c>
      <c r="I741" s="157">
        <f>_xlfn.XLOOKUP(Table5[[#This Row],[Month Year]],'Modelling New'!D:D,'Modelling New'!N:N)</f>
        <v>10.507</v>
      </c>
      <c r="J741" s="9" t="str">
        <f>IFERROR(Inv_SY!J742/Inv_SY!$P742-1,"")</f>
        <v/>
      </c>
      <c r="K741" s="9" t="str">
        <f>IFERROR(Inv_SY!K742/Inv_SY!$P742-1,"")</f>
        <v/>
      </c>
      <c r="L741" s="9" t="str">
        <f>IFERROR(Inv_SY!L742/Inv_SY!$P742-1,"")</f>
        <v/>
      </c>
      <c r="M741" s="9" t="str">
        <f>IFERROR(Inv_SY!M742/Inv_SY!$P742-1,"")</f>
        <v/>
      </c>
      <c r="N741" s="9" t="str">
        <f>IFERROR(Inv_SY!N742/Inv_SY!$P742-1,"")</f>
        <v/>
      </c>
      <c r="O741" s="9" t="str">
        <f>IFERROR(Inv_SY!O742/Inv_SY!$P742-1,"")</f>
        <v/>
      </c>
      <c r="P741" s="9" t="str">
        <f>IFERROR(Inv_SY!J742/Inv_SY!$Q742-1,"")</f>
        <v/>
      </c>
      <c r="Q741" s="9" t="str">
        <f>IFERROR(Inv_SY!K742/Inv_SY!$Q742-1,"")</f>
        <v/>
      </c>
      <c r="R741" s="9" t="str">
        <f>IFERROR(Inv_SY!L742/Inv_SY!$Q742-1,"")</f>
        <v/>
      </c>
      <c r="S741" s="9" t="str">
        <f>IFERROR(Inv_SY!M742/Inv_SY!$Q742-1,"")</f>
        <v/>
      </c>
      <c r="T741" s="9" t="str">
        <f>IFERROR(Inv_SY!N742/Inv_SY!$Q742-1,"")</f>
        <v/>
      </c>
      <c r="U741" s="52" t="str">
        <f>IFERROR(Inv_SY!O742/Inv_SY!$Q742-1,"")</f>
        <v/>
      </c>
    </row>
    <row r="742" spans="1:21">
      <c r="A742" s="102" t="s">
        <v>212</v>
      </c>
      <c r="B742" s="102">
        <v>4</v>
      </c>
      <c r="C742" s="102">
        <v>2024</v>
      </c>
      <c r="D742" s="102" t="s">
        <v>211</v>
      </c>
      <c r="E742" s="102" t="s">
        <v>211</v>
      </c>
      <c r="F742" s="103">
        <v>45383</v>
      </c>
      <c r="G742" s="102">
        <f t="shared" si="12"/>
        <v>30</v>
      </c>
      <c r="H742" s="104">
        <f t="shared" si="13"/>
        <v>45392</v>
      </c>
      <c r="I742" s="157">
        <f>_xlfn.XLOOKUP(Table5[[#This Row],[Month Year]],'Modelling New'!D:D,'Modelling New'!N:N)</f>
        <v>10.507</v>
      </c>
      <c r="J742" s="9" t="str">
        <f>IFERROR(Inv_SY!J743/Inv_SY!$P743-1,"")</f>
        <v/>
      </c>
      <c r="K742" s="9" t="str">
        <f>IFERROR(Inv_SY!K743/Inv_SY!$P743-1,"")</f>
        <v/>
      </c>
      <c r="L742" s="9" t="str">
        <f>IFERROR(Inv_SY!L743/Inv_SY!$P743-1,"")</f>
        <v/>
      </c>
      <c r="M742" s="9" t="str">
        <f>IFERROR(Inv_SY!M743/Inv_SY!$P743-1,"")</f>
        <v/>
      </c>
      <c r="N742" s="9" t="str">
        <f>IFERROR(Inv_SY!N743/Inv_SY!$P743-1,"")</f>
        <v/>
      </c>
      <c r="O742" s="9" t="str">
        <f>IFERROR(Inv_SY!O743/Inv_SY!$P743-1,"")</f>
        <v/>
      </c>
      <c r="P742" s="9" t="str">
        <f>IFERROR(Inv_SY!J743/Inv_SY!$Q743-1,"")</f>
        <v/>
      </c>
      <c r="Q742" s="9" t="str">
        <f>IFERROR(Inv_SY!K743/Inv_SY!$Q743-1,"")</f>
        <v/>
      </c>
      <c r="R742" s="9" t="str">
        <f>IFERROR(Inv_SY!L743/Inv_SY!$Q743-1,"")</f>
        <v/>
      </c>
      <c r="S742" s="9" t="str">
        <f>IFERROR(Inv_SY!M743/Inv_SY!$Q743-1,"")</f>
        <v/>
      </c>
      <c r="T742" s="9" t="str">
        <f>IFERROR(Inv_SY!N743/Inv_SY!$Q743-1,"")</f>
        <v/>
      </c>
      <c r="U742" s="52" t="str">
        <f>IFERROR(Inv_SY!O743/Inv_SY!$Q743-1,"")</f>
        <v/>
      </c>
    </row>
    <row r="743" spans="1:21">
      <c r="A743" s="102" t="s">
        <v>212</v>
      </c>
      <c r="B743" s="102">
        <v>4</v>
      </c>
      <c r="C743" s="102">
        <v>2024</v>
      </c>
      <c r="D743" s="102" t="s">
        <v>211</v>
      </c>
      <c r="E743" s="102" t="s">
        <v>211</v>
      </c>
      <c r="F743" s="103">
        <v>45383</v>
      </c>
      <c r="G743" s="102">
        <f t="shared" si="12"/>
        <v>30</v>
      </c>
      <c r="H743" s="104">
        <f t="shared" si="13"/>
        <v>45393</v>
      </c>
      <c r="I743" s="157">
        <f>_xlfn.XLOOKUP(Table5[[#This Row],[Month Year]],'Modelling New'!D:D,'Modelling New'!N:N)</f>
        <v>10.507</v>
      </c>
      <c r="J743" s="9" t="str">
        <f>IFERROR(Inv_SY!J744/Inv_SY!$P744-1,"")</f>
        <v/>
      </c>
      <c r="K743" s="9" t="str">
        <f>IFERROR(Inv_SY!K744/Inv_SY!$P744-1,"")</f>
        <v/>
      </c>
      <c r="L743" s="9" t="str">
        <f>IFERROR(Inv_SY!L744/Inv_SY!$P744-1,"")</f>
        <v/>
      </c>
      <c r="M743" s="9" t="str">
        <f>IFERROR(Inv_SY!M744/Inv_SY!$P744-1,"")</f>
        <v/>
      </c>
      <c r="N743" s="9" t="str">
        <f>IFERROR(Inv_SY!N744/Inv_SY!$P744-1,"")</f>
        <v/>
      </c>
      <c r="O743" s="9" t="str">
        <f>IFERROR(Inv_SY!O744/Inv_SY!$P744-1,"")</f>
        <v/>
      </c>
      <c r="P743" s="9" t="str">
        <f>IFERROR(Inv_SY!J744/Inv_SY!$Q744-1,"")</f>
        <v/>
      </c>
      <c r="Q743" s="9" t="str">
        <f>IFERROR(Inv_SY!K744/Inv_SY!$Q744-1,"")</f>
        <v/>
      </c>
      <c r="R743" s="9" t="str">
        <f>IFERROR(Inv_SY!L744/Inv_SY!$Q744-1,"")</f>
        <v/>
      </c>
      <c r="S743" s="9" t="str">
        <f>IFERROR(Inv_SY!M744/Inv_SY!$Q744-1,"")</f>
        <v/>
      </c>
      <c r="T743" s="9" t="str">
        <f>IFERROR(Inv_SY!N744/Inv_SY!$Q744-1,"")</f>
        <v/>
      </c>
      <c r="U743" s="52" t="str">
        <f>IFERROR(Inv_SY!O744/Inv_SY!$Q744-1,"")</f>
        <v/>
      </c>
    </row>
    <row r="744" spans="1:21">
      <c r="A744" s="102" t="s">
        <v>212</v>
      </c>
      <c r="B744" s="102">
        <v>4</v>
      </c>
      <c r="C744" s="102">
        <v>2024</v>
      </c>
      <c r="D744" s="102" t="s">
        <v>211</v>
      </c>
      <c r="E744" s="102" t="s">
        <v>211</v>
      </c>
      <c r="F744" s="103">
        <v>45383</v>
      </c>
      <c r="G744" s="102">
        <f t="shared" si="12"/>
        <v>30</v>
      </c>
      <c r="H744" s="104">
        <f t="shared" si="13"/>
        <v>45394</v>
      </c>
      <c r="I744" s="157">
        <f>_xlfn.XLOOKUP(Table5[[#This Row],[Month Year]],'Modelling New'!D:D,'Modelling New'!N:N)</f>
        <v>10.507</v>
      </c>
      <c r="J744" s="9" t="str">
        <f>IFERROR(Inv_SY!J745/Inv_SY!$P745-1,"")</f>
        <v/>
      </c>
      <c r="K744" s="9" t="str">
        <f>IFERROR(Inv_SY!K745/Inv_SY!$P745-1,"")</f>
        <v/>
      </c>
      <c r="L744" s="9" t="str">
        <f>IFERROR(Inv_SY!L745/Inv_SY!$P745-1,"")</f>
        <v/>
      </c>
      <c r="M744" s="9" t="str">
        <f>IFERROR(Inv_SY!M745/Inv_SY!$P745-1,"")</f>
        <v/>
      </c>
      <c r="N744" s="9" t="str">
        <f>IFERROR(Inv_SY!N745/Inv_SY!$P745-1,"")</f>
        <v/>
      </c>
      <c r="O744" s="9" t="str">
        <f>IFERROR(Inv_SY!O745/Inv_SY!$P745-1,"")</f>
        <v/>
      </c>
      <c r="P744" s="9" t="str">
        <f>IFERROR(Inv_SY!J745/Inv_SY!$Q745-1,"")</f>
        <v/>
      </c>
      <c r="Q744" s="9" t="str">
        <f>IFERROR(Inv_SY!K745/Inv_SY!$Q745-1,"")</f>
        <v/>
      </c>
      <c r="R744" s="9" t="str">
        <f>IFERROR(Inv_SY!L745/Inv_SY!$Q745-1,"")</f>
        <v/>
      </c>
      <c r="S744" s="9" t="str">
        <f>IFERROR(Inv_SY!M745/Inv_SY!$Q745-1,"")</f>
        <v/>
      </c>
      <c r="T744" s="9" t="str">
        <f>IFERROR(Inv_SY!N745/Inv_SY!$Q745-1,"")</f>
        <v/>
      </c>
      <c r="U744" s="52" t="str">
        <f>IFERROR(Inv_SY!O745/Inv_SY!$Q745-1,"")</f>
        <v/>
      </c>
    </row>
    <row r="745" spans="1:21">
      <c r="A745" s="102" t="s">
        <v>212</v>
      </c>
      <c r="B745" s="102">
        <v>4</v>
      </c>
      <c r="C745" s="102">
        <v>2024</v>
      </c>
      <c r="D745" s="102" t="s">
        <v>211</v>
      </c>
      <c r="E745" s="102" t="s">
        <v>211</v>
      </c>
      <c r="F745" s="103">
        <v>45383</v>
      </c>
      <c r="G745" s="102">
        <f t="shared" si="12"/>
        <v>30</v>
      </c>
      <c r="H745" s="104">
        <f t="shared" si="13"/>
        <v>45395</v>
      </c>
      <c r="I745" s="157">
        <f>_xlfn.XLOOKUP(Table5[[#This Row],[Month Year]],'Modelling New'!D:D,'Modelling New'!N:N)</f>
        <v>10.507</v>
      </c>
      <c r="J745" s="9" t="str">
        <f>IFERROR(Inv_SY!J746/Inv_SY!$P746-1,"")</f>
        <v/>
      </c>
      <c r="K745" s="9" t="str">
        <f>IFERROR(Inv_SY!K746/Inv_SY!$P746-1,"")</f>
        <v/>
      </c>
      <c r="L745" s="9" t="str">
        <f>IFERROR(Inv_SY!L746/Inv_SY!$P746-1,"")</f>
        <v/>
      </c>
      <c r="M745" s="9" t="str">
        <f>IFERROR(Inv_SY!M746/Inv_SY!$P746-1,"")</f>
        <v/>
      </c>
      <c r="N745" s="9" t="str">
        <f>IFERROR(Inv_SY!N746/Inv_SY!$P746-1,"")</f>
        <v/>
      </c>
      <c r="O745" s="9" t="str">
        <f>IFERROR(Inv_SY!O746/Inv_SY!$P746-1,"")</f>
        <v/>
      </c>
      <c r="P745" s="9" t="str">
        <f>IFERROR(Inv_SY!J746/Inv_SY!$Q746-1,"")</f>
        <v/>
      </c>
      <c r="Q745" s="9" t="str">
        <f>IFERROR(Inv_SY!K746/Inv_SY!$Q746-1,"")</f>
        <v/>
      </c>
      <c r="R745" s="9" t="str">
        <f>IFERROR(Inv_SY!L746/Inv_SY!$Q746-1,"")</f>
        <v/>
      </c>
      <c r="S745" s="9" t="str">
        <f>IFERROR(Inv_SY!M746/Inv_SY!$Q746-1,"")</f>
        <v/>
      </c>
      <c r="T745" s="9" t="str">
        <f>IFERROR(Inv_SY!N746/Inv_SY!$Q746-1,"")</f>
        <v/>
      </c>
      <c r="U745" s="52" t="str">
        <f>IFERROR(Inv_SY!O746/Inv_SY!$Q746-1,"")</f>
        <v/>
      </c>
    </row>
    <row r="746" spans="1:21">
      <c r="A746" s="102" t="s">
        <v>212</v>
      </c>
      <c r="B746" s="102">
        <v>4</v>
      </c>
      <c r="C746" s="102">
        <v>2024</v>
      </c>
      <c r="D746" s="102" t="s">
        <v>211</v>
      </c>
      <c r="E746" s="102" t="s">
        <v>211</v>
      </c>
      <c r="F746" s="103">
        <v>45383</v>
      </c>
      <c r="G746" s="102">
        <f t="shared" si="12"/>
        <v>30</v>
      </c>
      <c r="H746" s="104">
        <f t="shared" si="13"/>
        <v>45396</v>
      </c>
      <c r="I746" s="157">
        <f>_xlfn.XLOOKUP(Table5[[#This Row],[Month Year]],'Modelling New'!D:D,'Modelling New'!N:N)</f>
        <v>10.507</v>
      </c>
      <c r="J746" s="9" t="str">
        <f>IFERROR(Inv_SY!J747/Inv_SY!$P747-1,"")</f>
        <v/>
      </c>
      <c r="K746" s="9" t="str">
        <f>IFERROR(Inv_SY!K747/Inv_SY!$P747-1,"")</f>
        <v/>
      </c>
      <c r="L746" s="9" t="str">
        <f>IFERROR(Inv_SY!L747/Inv_SY!$P747-1,"")</f>
        <v/>
      </c>
      <c r="M746" s="9" t="str">
        <f>IFERROR(Inv_SY!M747/Inv_SY!$P747-1,"")</f>
        <v/>
      </c>
      <c r="N746" s="9" t="str">
        <f>IFERROR(Inv_SY!N747/Inv_SY!$P747-1,"")</f>
        <v/>
      </c>
      <c r="O746" s="9" t="str">
        <f>IFERROR(Inv_SY!O747/Inv_SY!$P747-1,"")</f>
        <v/>
      </c>
      <c r="P746" s="9" t="str">
        <f>IFERROR(Inv_SY!J747/Inv_SY!$Q747-1,"")</f>
        <v/>
      </c>
      <c r="Q746" s="9" t="str">
        <f>IFERROR(Inv_SY!K747/Inv_SY!$Q747-1,"")</f>
        <v/>
      </c>
      <c r="R746" s="9" t="str">
        <f>IFERROR(Inv_SY!L747/Inv_SY!$Q747-1,"")</f>
        <v/>
      </c>
      <c r="S746" s="9" t="str">
        <f>IFERROR(Inv_SY!M747/Inv_SY!$Q747-1,"")</f>
        <v/>
      </c>
      <c r="T746" s="9" t="str">
        <f>IFERROR(Inv_SY!N747/Inv_SY!$Q747-1,"")</f>
        <v/>
      </c>
      <c r="U746" s="52" t="str">
        <f>IFERROR(Inv_SY!O747/Inv_SY!$Q747-1,"")</f>
        <v/>
      </c>
    </row>
    <row r="747" spans="1:21">
      <c r="A747" s="102" t="s">
        <v>212</v>
      </c>
      <c r="B747" s="102">
        <v>4</v>
      </c>
      <c r="C747" s="102">
        <v>2024</v>
      </c>
      <c r="D747" s="102" t="s">
        <v>211</v>
      </c>
      <c r="E747" s="102" t="s">
        <v>211</v>
      </c>
      <c r="F747" s="103">
        <v>45383</v>
      </c>
      <c r="G747" s="102">
        <f t="shared" si="12"/>
        <v>30</v>
      </c>
      <c r="H747" s="104">
        <f t="shared" si="13"/>
        <v>45397</v>
      </c>
      <c r="I747" s="157">
        <f>_xlfn.XLOOKUP(Table5[[#This Row],[Month Year]],'Modelling New'!D:D,'Modelling New'!N:N)</f>
        <v>10.507</v>
      </c>
      <c r="J747" s="9" t="str">
        <f>IFERROR(Inv_SY!J748/Inv_SY!$P748-1,"")</f>
        <v/>
      </c>
      <c r="K747" s="9" t="str">
        <f>IFERROR(Inv_SY!K748/Inv_SY!$P748-1,"")</f>
        <v/>
      </c>
      <c r="L747" s="9" t="str">
        <f>IFERROR(Inv_SY!L748/Inv_SY!$P748-1,"")</f>
        <v/>
      </c>
      <c r="M747" s="9" t="str">
        <f>IFERROR(Inv_SY!M748/Inv_SY!$P748-1,"")</f>
        <v/>
      </c>
      <c r="N747" s="9" t="str">
        <f>IFERROR(Inv_SY!N748/Inv_SY!$P748-1,"")</f>
        <v/>
      </c>
      <c r="O747" s="9" t="str">
        <f>IFERROR(Inv_SY!O748/Inv_SY!$P748-1,"")</f>
        <v/>
      </c>
      <c r="P747" s="9" t="str">
        <f>IFERROR(Inv_SY!J748/Inv_SY!$Q748-1,"")</f>
        <v/>
      </c>
      <c r="Q747" s="9" t="str">
        <f>IFERROR(Inv_SY!K748/Inv_SY!$Q748-1,"")</f>
        <v/>
      </c>
      <c r="R747" s="9" t="str">
        <f>IFERROR(Inv_SY!L748/Inv_SY!$Q748-1,"")</f>
        <v/>
      </c>
      <c r="S747" s="9" t="str">
        <f>IFERROR(Inv_SY!M748/Inv_SY!$Q748-1,"")</f>
        <v/>
      </c>
      <c r="T747" s="9" t="str">
        <f>IFERROR(Inv_SY!N748/Inv_SY!$Q748-1,"")</f>
        <v/>
      </c>
      <c r="U747" s="52" t="str">
        <f>IFERROR(Inv_SY!O748/Inv_SY!$Q748-1,"")</f>
        <v/>
      </c>
    </row>
    <row r="748" spans="1:21">
      <c r="A748" s="102" t="s">
        <v>212</v>
      </c>
      <c r="B748" s="102">
        <v>4</v>
      </c>
      <c r="C748" s="102">
        <v>2024</v>
      </c>
      <c r="D748" s="102" t="s">
        <v>211</v>
      </c>
      <c r="E748" s="102" t="s">
        <v>211</v>
      </c>
      <c r="F748" s="103">
        <v>45383</v>
      </c>
      <c r="G748" s="102">
        <f t="shared" si="12"/>
        <v>30</v>
      </c>
      <c r="H748" s="104">
        <f t="shared" si="13"/>
        <v>45398</v>
      </c>
      <c r="I748" s="157">
        <f>_xlfn.XLOOKUP(Table5[[#This Row],[Month Year]],'Modelling New'!D:D,'Modelling New'!N:N)</f>
        <v>10.507</v>
      </c>
      <c r="J748" s="9" t="str">
        <f>IFERROR(Inv_SY!J749/Inv_SY!$P749-1,"")</f>
        <v/>
      </c>
      <c r="K748" s="9" t="str">
        <f>IFERROR(Inv_SY!K749/Inv_SY!$P749-1,"")</f>
        <v/>
      </c>
      <c r="L748" s="9" t="str">
        <f>IFERROR(Inv_SY!L749/Inv_SY!$P749-1,"")</f>
        <v/>
      </c>
      <c r="M748" s="9" t="str">
        <f>IFERROR(Inv_SY!M749/Inv_SY!$P749-1,"")</f>
        <v/>
      </c>
      <c r="N748" s="9" t="str">
        <f>IFERROR(Inv_SY!N749/Inv_SY!$P749-1,"")</f>
        <v/>
      </c>
      <c r="O748" s="9" t="str">
        <f>IFERROR(Inv_SY!O749/Inv_SY!$P749-1,"")</f>
        <v/>
      </c>
      <c r="P748" s="9" t="str">
        <f>IFERROR(Inv_SY!J749/Inv_SY!$Q749-1,"")</f>
        <v/>
      </c>
      <c r="Q748" s="9" t="str">
        <f>IFERROR(Inv_SY!K749/Inv_SY!$Q749-1,"")</f>
        <v/>
      </c>
      <c r="R748" s="9" t="str">
        <f>IFERROR(Inv_SY!L749/Inv_SY!$Q749-1,"")</f>
        <v/>
      </c>
      <c r="S748" s="9" t="str">
        <f>IFERROR(Inv_SY!M749/Inv_SY!$Q749-1,"")</f>
        <v/>
      </c>
      <c r="T748" s="9" t="str">
        <f>IFERROR(Inv_SY!N749/Inv_SY!$Q749-1,"")</f>
        <v/>
      </c>
      <c r="U748" s="52" t="str">
        <f>IFERROR(Inv_SY!O749/Inv_SY!$Q749-1,"")</f>
        <v/>
      </c>
    </row>
    <row r="749" spans="1:21">
      <c r="A749" s="102" t="s">
        <v>212</v>
      </c>
      <c r="B749" s="102">
        <v>4</v>
      </c>
      <c r="C749" s="102">
        <v>2024</v>
      </c>
      <c r="D749" s="102" t="s">
        <v>211</v>
      </c>
      <c r="E749" s="102" t="s">
        <v>211</v>
      </c>
      <c r="F749" s="103">
        <v>45383</v>
      </c>
      <c r="G749" s="102">
        <f t="shared" si="12"/>
        <v>30</v>
      </c>
      <c r="H749" s="104">
        <f t="shared" si="13"/>
        <v>45399</v>
      </c>
      <c r="I749" s="157">
        <f>_xlfn.XLOOKUP(Table5[[#This Row],[Month Year]],'Modelling New'!D:D,'Modelling New'!N:N)</f>
        <v>10.507</v>
      </c>
      <c r="J749" s="9" t="str">
        <f>IFERROR(Inv_SY!J750/Inv_SY!$P750-1,"")</f>
        <v/>
      </c>
      <c r="K749" s="9" t="str">
        <f>IFERROR(Inv_SY!K750/Inv_SY!$P750-1,"")</f>
        <v/>
      </c>
      <c r="L749" s="9" t="str">
        <f>IFERROR(Inv_SY!L750/Inv_SY!$P750-1,"")</f>
        <v/>
      </c>
      <c r="M749" s="9" t="str">
        <f>IFERROR(Inv_SY!M750/Inv_SY!$P750-1,"")</f>
        <v/>
      </c>
      <c r="N749" s="9" t="str">
        <f>IFERROR(Inv_SY!N750/Inv_SY!$P750-1,"")</f>
        <v/>
      </c>
      <c r="O749" s="9" t="str">
        <f>IFERROR(Inv_SY!O750/Inv_SY!$P750-1,"")</f>
        <v/>
      </c>
      <c r="P749" s="9" t="str">
        <f>IFERROR(Inv_SY!J750/Inv_SY!$Q750-1,"")</f>
        <v/>
      </c>
      <c r="Q749" s="9" t="str">
        <f>IFERROR(Inv_SY!K750/Inv_SY!$Q750-1,"")</f>
        <v/>
      </c>
      <c r="R749" s="9" t="str">
        <f>IFERROR(Inv_SY!L750/Inv_SY!$Q750-1,"")</f>
        <v/>
      </c>
      <c r="S749" s="9" t="str">
        <f>IFERROR(Inv_SY!M750/Inv_SY!$Q750-1,"")</f>
        <v/>
      </c>
      <c r="T749" s="9" t="str">
        <f>IFERROR(Inv_SY!N750/Inv_SY!$Q750-1,"")</f>
        <v/>
      </c>
      <c r="U749" s="52" t="str">
        <f>IFERROR(Inv_SY!O750/Inv_SY!$Q750-1,"")</f>
        <v/>
      </c>
    </row>
    <row r="750" spans="1:21">
      <c r="A750" s="102" t="s">
        <v>212</v>
      </c>
      <c r="B750" s="102">
        <v>4</v>
      </c>
      <c r="C750" s="102">
        <v>2024</v>
      </c>
      <c r="D750" s="102" t="s">
        <v>211</v>
      </c>
      <c r="E750" s="102" t="s">
        <v>211</v>
      </c>
      <c r="F750" s="103">
        <v>45383</v>
      </c>
      <c r="G750" s="102">
        <f>DAY(EOMONTH(F750,0))</f>
        <v>30</v>
      </c>
      <c r="H750" s="104">
        <f>H749+1</f>
        <v>45400</v>
      </c>
      <c r="I750" s="157">
        <f>_xlfn.XLOOKUP(Table5[[#This Row],[Month Year]],'Modelling New'!D:D,'Modelling New'!N:N)</f>
        <v>10.507</v>
      </c>
      <c r="J750" s="9" t="str">
        <f>IFERROR(Inv_SY!J751/Inv_SY!$P751-1,"")</f>
        <v/>
      </c>
      <c r="K750" s="9" t="str">
        <f>IFERROR(Inv_SY!K751/Inv_SY!$P751-1,"")</f>
        <v/>
      </c>
      <c r="L750" s="9" t="str">
        <f>IFERROR(Inv_SY!L751/Inv_SY!$P751-1,"")</f>
        <v/>
      </c>
      <c r="M750" s="9" t="str">
        <f>IFERROR(Inv_SY!M751/Inv_SY!$P751-1,"")</f>
        <v/>
      </c>
      <c r="N750" s="9" t="str">
        <f>IFERROR(Inv_SY!N751/Inv_SY!$P751-1,"")</f>
        <v/>
      </c>
      <c r="O750" s="9" t="str">
        <f>IFERROR(Inv_SY!O751/Inv_SY!$P751-1,"")</f>
        <v/>
      </c>
      <c r="P750" s="9" t="str">
        <f>IFERROR(Inv_SY!J751/Inv_SY!$Q751-1,"")</f>
        <v/>
      </c>
      <c r="Q750" s="9" t="str">
        <f>IFERROR(Inv_SY!K751/Inv_SY!$Q751-1,"")</f>
        <v/>
      </c>
      <c r="R750" s="9" t="str">
        <f>IFERROR(Inv_SY!L751/Inv_SY!$Q751-1,"")</f>
        <v/>
      </c>
      <c r="S750" s="9" t="str">
        <f>IFERROR(Inv_SY!M751/Inv_SY!$Q751-1,"")</f>
        <v/>
      </c>
      <c r="T750" s="9" t="str">
        <f>IFERROR(Inv_SY!N751/Inv_SY!$Q751-1,"")</f>
        <v/>
      </c>
      <c r="U750" s="52" t="str">
        <f>IFERROR(Inv_SY!O751/Inv_SY!$Q751-1,"")</f>
        <v/>
      </c>
    </row>
    <row r="751" spans="1:21">
      <c r="A751" s="102" t="s">
        <v>212</v>
      </c>
      <c r="B751" s="102">
        <v>4</v>
      </c>
      <c r="C751" s="102">
        <v>2024</v>
      </c>
      <c r="D751" s="102" t="s">
        <v>211</v>
      </c>
      <c r="E751" s="102" t="s">
        <v>211</v>
      </c>
      <c r="F751" s="103">
        <v>45383</v>
      </c>
      <c r="G751" s="102">
        <f t="shared" ref="G751:G756" si="14">DAY(EOMONTH(F751,0))</f>
        <v>30</v>
      </c>
      <c r="H751" s="104">
        <f t="shared" ref="H751:H793" si="15">H750+1</f>
        <v>45401</v>
      </c>
      <c r="I751" s="157">
        <f>_xlfn.XLOOKUP(Table5[[#This Row],[Month Year]],'Modelling New'!D:D,'Modelling New'!N:N)</f>
        <v>10.507</v>
      </c>
      <c r="J751" s="9" t="str">
        <f>IFERROR(Inv_SY!J752/Inv_SY!$P752-1,"")</f>
        <v/>
      </c>
      <c r="K751" s="9" t="str">
        <f>IFERROR(Inv_SY!K752/Inv_SY!$P752-1,"")</f>
        <v/>
      </c>
      <c r="L751" s="9" t="str">
        <f>IFERROR(Inv_SY!L752/Inv_SY!$P752-1,"")</f>
        <v/>
      </c>
      <c r="M751" s="9" t="str">
        <f>IFERROR(Inv_SY!M752/Inv_SY!$P752-1,"")</f>
        <v/>
      </c>
      <c r="N751" s="9" t="str">
        <f>IFERROR(Inv_SY!N752/Inv_SY!$P752-1,"")</f>
        <v/>
      </c>
      <c r="O751" s="9" t="str">
        <f>IFERROR(Inv_SY!O752/Inv_SY!$P752-1,"")</f>
        <v/>
      </c>
      <c r="P751" s="9" t="str">
        <f>IFERROR(Inv_SY!J752/Inv_SY!$Q752-1,"")</f>
        <v/>
      </c>
      <c r="Q751" s="9" t="str">
        <f>IFERROR(Inv_SY!K752/Inv_SY!$Q752-1,"")</f>
        <v/>
      </c>
      <c r="R751" s="9" t="str">
        <f>IFERROR(Inv_SY!L752/Inv_SY!$Q752-1,"")</f>
        <v/>
      </c>
      <c r="S751" s="9" t="str">
        <f>IFERROR(Inv_SY!M752/Inv_SY!$Q752-1,"")</f>
        <v/>
      </c>
      <c r="T751" s="9" t="str">
        <f>IFERROR(Inv_SY!N752/Inv_SY!$Q752-1,"")</f>
        <v/>
      </c>
      <c r="U751" s="52" t="str">
        <f>IFERROR(Inv_SY!O752/Inv_SY!$Q752-1,"")</f>
        <v/>
      </c>
    </row>
    <row r="752" spans="1:21">
      <c r="A752" s="102" t="s">
        <v>212</v>
      </c>
      <c r="B752" s="102">
        <v>4</v>
      </c>
      <c r="C752" s="102">
        <v>2024</v>
      </c>
      <c r="D752" s="102" t="s">
        <v>211</v>
      </c>
      <c r="E752" s="102" t="s">
        <v>211</v>
      </c>
      <c r="F752" s="103">
        <v>45383</v>
      </c>
      <c r="G752" s="102">
        <f t="shared" si="14"/>
        <v>30</v>
      </c>
      <c r="H752" s="104">
        <f t="shared" si="15"/>
        <v>45402</v>
      </c>
      <c r="I752" s="157">
        <f>_xlfn.XLOOKUP(Table5[[#This Row],[Month Year]],'Modelling New'!D:D,'Modelling New'!N:N)</f>
        <v>10.507</v>
      </c>
      <c r="J752" s="9" t="str">
        <f>IFERROR(Inv_SY!J753/Inv_SY!$P753-1,"")</f>
        <v/>
      </c>
      <c r="K752" s="9" t="str">
        <f>IFERROR(Inv_SY!K753/Inv_SY!$P753-1,"")</f>
        <v/>
      </c>
      <c r="L752" s="9" t="str">
        <f>IFERROR(Inv_SY!L753/Inv_SY!$P753-1,"")</f>
        <v/>
      </c>
      <c r="M752" s="9" t="str">
        <f>IFERROR(Inv_SY!M753/Inv_SY!$P753-1,"")</f>
        <v/>
      </c>
      <c r="N752" s="9" t="str">
        <f>IFERROR(Inv_SY!N753/Inv_SY!$P753-1,"")</f>
        <v/>
      </c>
      <c r="O752" s="9" t="str">
        <f>IFERROR(Inv_SY!O753/Inv_SY!$P753-1,"")</f>
        <v/>
      </c>
      <c r="P752" s="9" t="str">
        <f>IFERROR(Inv_SY!J753/Inv_SY!$Q753-1,"")</f>
        <v/>
      </c>
      <c r="Q752" s="9" t="str">
        <f>IFERROR(Inv_SY!K753/Inv_SY!$Q753-1,"")</f>
        <v/>
      </c>
      <c r="R752" s="9" t="str">
        <f>IFERROR(Inv_SY!L753/Inv_SY!$Q753-1,"")</f>
        <v/>
      </c>
      <c r="S752" s="9" t="str">
        <f>IFERROR(Inv_SY!M753/Inv_SY!$Q753-1,"")</f>
        <v/>
      </c>
      <c r="T752" s="9" t="str">
        <f>IFERROR(Inv_SY!N753/Inv_SY!$Q753-1,"")</f>
        <v/>
      </c>
      <c r="U752" s="52" t="str">
        <f>IFERROR(Inv_SY!O753/Inv_SY!$Q753-1,"")</f>
        <v/>
      </c>
    </row>
    <row r="753" spans="1:21">
      <c r="A753" s="102" t="s">
        <v>212</v>
      </c>
      <c r="B753" s="102">
        <v>4</v>
      </c>
      <c r="C753" s="102">
        <v>2024</v>
      </c>
      <c r="D753" s="102" t="s">
        <v>211</v>
      </c>
      <c r="E753" s="102" t="s">
        <v>211</v>
      </c>
      <c r="F753" s="103">
        <v>45383</v>
      </c>
      <c r="G753" s="102">
        <f t="shared" si="14"/>
        <v>30</v>
      </c>
      <c r="H753" s="104">
        <f t="shared" si="15"/>
        <v>45403</v>
      </c>
      <c r="I753" s="157">
        <f>_xlfn.XLOOKUP(Table5[[#This Row],[Month Year]],'Modelling New'!D:D,'Modelling New'!N:N)</f>
        <v>10.507</v>
      </c>
      <c r="J753" s="9" t="str">
        <f>IFERROR(Inv_SY!J754/Inv_SY!$P754-1,"")</f>
        <v/>
      </c>
      <c r="K753" s="9" t="str">
        <f>IFERROR(Inv_SY!K754/Inv_SY!$P754-1,"")</f>
        <v/>
      </c>
      <c r="L753" s="9" t="str">
        <f>IFERROR(Inv_SY!L754/Inv_SY!$P754-1,"")</f>
        <v/>
      </c>
      <c r="M753" s="9" t="str">
        <f>IFERROR(Inv_SY!M754/Inv_SY!$P754-1,"")</f>
        <v/>
      </c>
      <c r="N753" s="9" t="str">
        <f>IFERROR(Inv_SY!N754/Inv_SY!$P754-1,"")</f>
        <v/>
      </c>
      <c r="O753" s="9" t="str">
        <f>IFERROR(Inv_SY!O754/Inv_SY!$P754-1,"")</f>
        <v/>
      </c>
      <c r="P753" s="9" t="str">
        <f>IFERROR(Inv_SY!J754/Inv_SY!$Q754-1,"")</f>
        <v/>
      </c>
      <c r="Q753" s="9" t="str">
        <f>IFERROR(Inv_SY!K754/Inv_SY!$Q754-1,"")</f>
        <v/>
      </c>
      <c r="R753" s="9" t="str">
        <f>IFERROR(Inv_SY!L754/Inv_SY!$Q754-1,"")</f>
        <v/>
      </c>
      <c r="S753" s="9" t="str">
        <f>IFERROR(Inv_SY!M754/Inv_SY!$Q754-1,"")</f>
        <v/>
      </c>
      <c r="T753" s="9" t="str">
        <f>IFERROR(Inv_SY!N754/Inv_SY!$Q754-1,"")</f>
        <v/>
      </c>
      <c r="U753" s="52" t="str">
        <f>IFERROR(Inv_SY!O754/Inv_SY!$Q754-1,"")</f>
        <v/>
      </c>
    </row>
    <row r="754" spans="1:21">
      <c r="A754" s="102" t="s">
        <v>212</v>
      </c>
      <c r="B754" s="102">
        <v>4</v>
      </c>
      <c r="C754" s="102">
        <v>2024</v>
      </c>
      <c r="D754" s="102" t="s">
        <v>211</v>
      </c>
      <c r="E754" s="102" t="s">
        <v>211</v>
      </c>
      <c r="F754" s="103">
        <v>45383</v>
      </c>
      <c r="G754" s="102">
        <f t="shared" si="14"/>
        <v>30</v>
      </c>
      <c r="H754" s="104">
        <f t="shared" si="15"/>
        <v>45404</v>
      </c>
      <c r="I754" s="157">
        <f>_xlfn.XLOOKUP(Table5[[#This Row],[Month Year]],'Modelling New'!D:D,'Modelling New'!N:N)</f>
        <v>10.507</v>
      </c>
      <c r="J754" s="9" t="str">
        <f>IFERROR(Inv_SY!J755/Inv_SY!$P755-1,"")</f>
        <v/>
      </c>
      <c r="K754" s="9" t="str">
        <f>IFERROR(Inv_SY!K755/Inv_SY!$P755-1,"")</f>
        <v/>
      </c>
      <c r="L754" s="9" t="str">
        <f>IFERROR(Inv_SY!L755/Inv_SY!$P755-1,"")</f>
        <v/>
      </c>
      <c r="M754" s="9" t="str">
        <f>IFERROR(Inv_SY!M755/Inv_SY!$P755-1,"")</f>
        <v/>
      </c>
      <c r="N754" s="9" t="str">
        <f>IFERROR(Inv_SY!N755/Inv_SY!$P755-1,"")</f>
        <v/>
      </c>
      <c r="O754" s="9" t="str">
        <f>IFERROR(Inv_SY!O755/Inv_SY!$P755-1,"")</f>
        <v/>
      </c>
      <c r="P754" s="9" t="str">
        <f>IFERROR(Inv_SY!J755/Inv_SY!$Q755-1,"")</f>
        <v/>
      </c>
      <c r="Q754" s="9" t="str">
        <f>IFERROR(Inv_SY!K755/Inv_SY!$Q755-1,"")</f>
        <v/>
      </c>
      <c r="R754" s="9" t="str">
        <f>IFERROR(Inv_SY!L755/Inv_SY!$Q755-1,"")</f>
        <v/>
      </c>
      <c r="S754" s="9" t="str">
        <f>IFERROR(Inv_SY!M755/Inv_SY!$Q755-1,"")</f>
        <v/>
      </c>
      <c r="T754" s="9" t="str">
        <f>IFERROR(Inv_SY!N755/Inv_SY!$Q755-1,"")</f>
        <v/>
      </c>
      <c r="U754" s="52" t="str">
        <f>IFERROR(Inv_SY!O755/Inv_SY!$Q755-1,"")</f>
        <v/>
      </c>
    </row>
    <row r="755" spans="1:21">
      <c r="A755" s="102" t="s">
        <v>212</v>
      </c>
      <c r="B755" s="102">
        <v>4</v>
      </c>
      <c r="C755" s="102">
        <v>2024</v>
      </c>
      <c r="D755" s="102" t="s">
        <v>211</v>
      </c>
      <c r="E755" s="102" t="s">
        <v>211</v>
      </c>
      <c r="F755" s="103">
        <v>45383</v>
      </c>
      <c r="G755" s="102">
        <f t="shared" si="14"/>
        <v>30</v>
      </c>
      <c r="H755" s="104">
        <f t="shared" si="15"/>
        <v>45405</v>
      </c>
      <c r="I755" s="157">
        <f>_xlfn.XLOOKUP(Table5[[#This Row],[Month Year]],'Modelling New'!D:D,'Modelling New'!N:N)</f>
        <v>10.507</v>
      </c>
      <c r="J755" s="9" t="str">
        <f>IFERROR(Inv_SY!J756/Inv_SY!$P756-1,"")</f>
        <v/>
      </c>
      <c r="K755" s="9" t="str">
        <f>IFERROR(Inv_SY!K756/Inv_SY!$P756-1,"")</f>
        <v/>
      </c>
      <c r="L755" s="9" t="str">
        <f>IFERROR(Inv_SY!L756/Inv_SY!$P756-1,"")</f>
        <v/>
      </c>
      <c r="M755" s="9" t="str">
        <f>IFERROR(Inv_SY!M756/Inv_SY!$P756-1,"")</f>
        <v/>
      </c>
      <c r="N755" s="9" t="str">
        <f>IFERROR(Inv_SY!N756/Inv_SY!$P756-1,"")</f>
        <v/>
      </c>
      <c r="O755" s="9" t="str">
        <f>IFERROR(Inv_SY!O756/Inv_SY!$P756-1,"")</f>
        <v/>
      </c>
      <c r="P755" s="9" t="str">
        <f>IFERROR(Inv_SY!J756/Inv_SY!$Q756-1,"")</f>
        <v/>
      </c>
      <c r="Q755" s="9" t="str">
        <f>IFERROR(Inv_SY!K756/Inv_SY!$Q756-1,"")</f>
        <v/>
      </c>
      <c r="R755" s="9" t="str">
        <f>IFERROR(Inv_SY!L756/Inv_SY!$Q756-1,"")</f>
        <v/>
      </c>
      <c r="S755" s="9" t="str">
        <f>IFERROR(Inv_SY!M756/Inv_SY!$Q756-1,"")</f>
        <v/>
      </c>
      <c r="T755" s="9" t="str">
        <f>IFERROR(Inv_SY!N756/Inv_SY!$Q756-1,"")</f>
        <v/>
      </c>
      <c r="U755" s="52" t="str">
        <f>IFERROR(Inv_SY!O756/Inv_SY!$Q756-1,"")</f>
        <v/>
      </c>
    </row>
    <row r="756" spans="1:21">
      <c r="A756" s="102" t="s">
        <v>212</v>
      </c>
      <c r="B756" s="102">
        <v>4</v>
      </c>
      <c r="C756" s="102">
        <v>2024</v>
      </c>
      <c r="D756" s="102" t="s">
        <v>211</v>
      </c>
      <c r="E756" s="102" t="s">
        <v>211</v>
      </c>
      <c r="F756" s="103">
        <v>45383</v>
      </c>
      <c r="G756" s="102">
        <f t="shared" si="14"/>
        <v>30</v>
      </c>
      <c r="H756" s="104">
        <f t="shared" si="15"/>
        <v>45406</v>
      </c>
      <c r="I756" s="157">
        <f>_xlfn.XLOOKUP(Table5[[#This Row],[Month Year]],'Modelling New'!D:D,'Modelling New'!N:N)</f>
        <v>10.507</v>
      </c>
      <c r="J756" s="9" t="str">
        <f>IFERROR(Inv_SY!J757/Inv_SY!$P757-1,"")</f>
        <v/>
      </c>
      <c r="K756" s="9" t="str">
        <f>IFERROR(Inv_SY!K757/Inv_SY!$P757-1,"")</f>
        <v/>
      </c>
      <c r="L756" s="9" t="str">
        <f>IFERROR(Inv_SY!L757/Inv_SY!$P757-1,"")</f>
        <v/>
      </c>
      <c r="M756" s="9" t="str">
        <f>IFERROR(Inv_SY!M757/Inv_SY!$P757-1,"")</f>
        <v/>
      </c>
      <c r="N756" s="9" t="str">
        <f>IFERROR(Inv_SY!N757/Inv_SY!$P757-1,"")</f>
        <v/>
      </c>
      <c r="O756" s="9" t="str">
        <f>IFERROR(Inv_SY!O757/Inv_SY!$P757-1,"")</f>
        <v/>
      </c>
      <c r="P756" s="9" t="str">
        <f>IFERROR(Inv_SY!J757/Inv_SY!$Q757-1,"")</f>
        <v/>
      </c>
      <c r="Q756" s="9" t="str">
        <f>IFERROR(Inv_SY!K757/Inv_SY!$Q757-1,"")</f>
        <v/>
      </c>
      <c r="R756" s="9" t="str">
        <f>IFERROR(Inv_SY!L757/Inv_SY!$Q757-1,"")</f>
        <v/>
      </c>
      <c r="S756" s="9" t="str">
        <f>IFERROR(Inv_SY!M757/Inv_SY!$Q757-1,"")</f>
        <v/>
      </c>
      <c r="T756" s="9" t="str">
        <f>IFERROR(Inv_SY!N757/Inv_SY!$Q757-1,"")</f>
        <v/>
      </c>
      <c r="U756" s="52" t="str">
        <f>IFERROR(Inv_SY!O757/Inv_SY!$Q757-1,"")</f>
        <v/>
      </c>
    </row>
    <row r="757" spans="1:21">
      <c r="A757" s="102" t="s">
        <v>212</v>
      </c>
      <c r="B757" s="102">
        <v>4</v>
      </c>
      <c r="C757" s="102">
        <v>2024</v>
      </c>
      <c r="D757" s="102" t="s">
        <v>211</v>
      </c>
      <c r="E757" s="102" t="s">
        <v>211</v>
      </c>
      <c r="F757" s="103">
        <v>45383</v>
      </c>
      <c r="G757" s="102">
        <f t="shared" ref="G757:G769" si="16">DAY(EOMONTH(F757,0))</f>
        <v>30</v>
      </c>
      <c r="H757" s="104">
        <f t="shared" si="15"/>
        <v>45407</v>
      </c>
      <c r="I757" s="157">
        <f>_xlfn.XLOOKUP(Table5[[#This Row],[Month Year]],'Modelling New'!D:D,'Modelling New'!N:N)</f>
        <v>10.507</v>
      </c>
      <c r="J757" s="9" t="str">
        <f>IFERROR(Inv_SY!J758/Inv_SY!$P758-1,"")</f>
        <v/>
      </c>
      <c r="K757" s="9" t="str">
        <f>IFERROR(Inv_SY!K758/Inv_SY!$P758-1,"")</f>
        <v/>
      </c>
      <c r="L757" s="9" t="str">
        <f>IFERROR(Inv_SY!L758/Inv_SY!$P758-1,"")</f>
        <v/>
      </c>
      <c r="M757" s="9" t="str">
        <f>IFERROR(Inv_SY!M758/Inv_SY!$P758-1,"")</f>
        <v/>
      </c>
      <c r="N757" s="9" t="str">
        <f>IFERROR(Inv_SY!N758/Inv_SY!$P758-1,"")</f>
        <v/>
      </c>
      <c r="O757" s="9" t="str">
        <f>IFERROR(Inv_SY!O758/Inv_SY!$P758-1,"")</f>
        <v/>
      </c>
      <c r="P757" s="9" t="str">
        <f>IFERROR(Inv_SY!J758/Inv_SY!$Q758-1,"")</f>
        <v/>
      </c>
      <c r="Q757" s="9" t="str">
        <f>IFERROR(Inv_SY!K758/Inv_SY!$Q758-1,"")</f>
        <v/>
      </c>
      <c r="R757" s="9" t="str">
        <f>IFERROR(Inv_SY!L758/Inv_SY!$Q758-1,"")</f>
        <v/>
      </c>
      <c r="S757" s="9" t="str">
        <f>IFERROR(Inv_SY!M758/Inv_SY!$Q758-1,"")</f>
        <v/>
      </c>
      <c r="T757" s="9" t="str">
        <f>IFERROR(Inv_SY!N758/Inv_SY!$Q758-1,"")</f>
        <v/>
      </c>
      <c r="U757" s="52" t="str">
        <f>IFERROR(Inv_SY!O758/Inv_SY!$Q758-1,"")</f>
        <v/>
      </c>
    </row>
    <row r="758" spans="1:21">
      <c r="A758" s="102" t="s">
        <v>212</v>
      </c>
      <c r="B758" s="102">
        <v>4</v>
      </c>
      <c r="C758" s="102">
        <v>2024</v>
      </c>
      <c r="D758" s="102" t="s">
        <v>211</v>
      </c>
      <c r="E758" s="102" t="s">
        <v>211</v>
      </c>
      <c r="F758" s="103">
        <v>45383</v>
      </c>
      <c r="G758" s="102">
        <f t="shared" si="16"/>
        <v>30</v>
      </c>
      <c r="H758" s="104">
        <f t="shared" si="15"/>
        <v>45408</v>
      </c>
      <c r="I758" s="157">
        <f>_xlfn.XLOOKUP(Table5[[#This Row],[Month Year]],'Modelling New'!D:D,'Modelling New'!N:N)</f>
        <v>10.507</v>
      </c>
      <c r="J758" s="9" t="str">
        <f>IFERROR(Inv_SY!J759/Inv_SY!$P759-1,"")</f>
        <v/>
      </c>
      <c r="K758" s="9" t="str">
        <f>IFERROR(Inv_SY!K759/Inv_SY!$P759-1,"")</f>
        <v/>
      </c>
      <c r="L758" s="9" t="str">
        <f>IFERROR(Inv_SY!L759/Inv_SY!$P759-1,"")</f>
        <v/>
      </c>
      <c r="M758" s="9" t="str">
        <f>IFERROR(Inv_SY!M759/Inv_SY!$P759-1,"")</f>
        <v/>
      </c>
      <c r="N758" s="9" t="str">
        <f>IFERROR(Inv_SY!N759/Inv_SY!$P759-1,"")</f>
        <v/>
      </c>
      <c r="O758" s="9" t="str">
        <f>IFERROR(Inv_SY!O759/Inv_SY!$P759-1,"")</f>
        <v/>
      </c>
      <c r="P758" s="9" t="str">
        <f>IFERROR(Inv_SY!J759/Inv_SY!$Q759-1,"")</f>
        <v/>
      </c>
      <c r="Q758" s="9" t="str">
        <f>IFERROR(Inv_SY!K759/Inv_SY!$Q759-1,"")</f>
        <v/>
      </c>
      <c r="R758" s="9" t="str">
        <f>IFERROR(Inv_SY!L759/Inv_SY!$Q759-1,"")</f>
        <v/>
      </c>
      <c r="S758" s="9" t="str">
        <f>IFERROR(Inv_SY!M759/Inv_SY!$Q759-1,"")</f>
        <v/>
      </c>
      <c r="T758" s="9" t="str">
        <f>IFERROR(Inv_SY!N759/Inv_SY!$Q759-1,"")</f>
        <v/>
      </c>
      <c r="U758" s="52" t="str">
        <f>IFERROR(Inv_SY!O759/Inv_SY!$Q759-1,"")</f>
        <v/>
      </c>
    </row>
    <row r="759" spans="1:21">
      <c r="A759" s="102" t="s">
        <v>212</v>
      </c>
      <c r="B759" s="102">
        <v>4</v>
      </c>
      <c r="C759" s="102">
        <v>2024</v>
      </c>
      <c r="D759" s="102" t="s">
        <v>211</v>
      </c>
      <c r="E759" s="102" t="s">
        <v>211</v>
      </c>
      <c r="F759" s="103">
        <v>45383</v>
      </c>
      <c r="G759" s="102">
        <f t="shared" si="16"/>
        <v>30</v>
      </c>
      <c r="H759" s="104">
        <f t="shared" si="15"/>
        <v>45409</v>
      </c>
      <c r="I759" s="157">
        <f>_xlfn.XLOOKUP(Table5[[#This Row],[Month Year]],'Modelling New'!D:D,'Modelling New'!N:N)</f>
        <v>10.507</v>
      </c>
      <c r="J759" s="9" t="str">
        <f>IFERROR(Inv_SY!J760/Inv_SY!$P760-1,"")</f>
        <v/>
      </c>
      <c r="K759" s="9" t="str">
        <f>IFERROR(Inv_SY!K760/Inv_SY!$P760-1,"")</f>
        <v/>
      </c>
      <c r="L759" s="9" t="str">
        <f>IFERROR(Inv_SY!L760/Inv_SY!$P760-1,"")</f>
        <v/>
      </c>
      <c r="M759" s="9" t="str">
        <f>IFERROR(Inv_SY!M760/Inv_SY!$P760-1,"")</f>
        <v/>
      </c>
      <c r="N759" s="9" t="str">
        <f>IFERROR(Inv_SY!N760/Inv_SY!$P760-1,"")</f>
        <v/>
      </c>
      <c r="O759" s="9" t="str">
        <f>IFERROR(Inv_SY!O760/Inv_SY!$P760-1,"")</f>
        <v/>
      </c>
      <c r="P759" s="9" t="str">
        <f>IFERROR(Inv_SY!J760/Inv_SY!$Q760-1,"")</f>
        <v/>
      </c>
      <c r="Q759" s="9" t="str">
        <f>IFERROR(Inv_SY!K760/Inv_SY!$Q760-1,"")</f>
        <v/>
      </c>
      <c r="R759" s="9" t="str">
        <f>IFERROR(Inv_SY!L760/Inv_SY!$Q760-1,"")</f>
        <v/>
      </c>
      <c r="S759" s="9" t="str">
        <f>IFERROR(Inv_SY!M760/Inv_SY!$Q760-1,"")</f>
        <v/>
      </c>
      <c r="T759" s="9" t="str">
        <f>IFERROR(Inv_SY!N760/Inv_SY!$Q760-1,"")</f>
        <v/>
      </c>
      <c r="U759" s="52" t="str">
        <f>IFERROR(Inv_SY!O760/Inv_SY!$Q760-1,"")</f>
        <v/>
      </c>
    </row>
    <row r="760" spans="1:21">
      <c r="A760" s="102" t="s">
        <v>212</v>
      </c>
      <c r="B760" s="102">
        <v>4</v>
      </c>
      <c r="C760" s="102">
        <v>2024</v>
      </c>
      <c r="D760" s="102" t="s">
        <v>211</v>
      </c>
      <c r="E760" s="102" t="s">
        <v>211</v>
      </c>
      <c r="F760" s="103">
        <v>45383</v>
      </c>
      <c r="G760" s="102">
        <f t="shared" si="16"/>
        <v>30</v>
      </c>
      <c r="H760" s="104">
        <f t="shared" si="15"/>
        <v>45410</v>
      </c>
      <c r="I760" s="157">
        <f>_xlfn.XLOOKUP(Table5[[#This Row],[Month Year]],'Modelling New'!D:D,'Modelling New'!N:N)</f>
        <v>10.507</v>
      </c>
      <c r="J760" s="9" t="str">
        <f>IFERROR(Inv_SY!J761/Inv_SY!$P761-1,"")</f>
        <v/>
      </c>
      <c r="K760" s="9" t="str">
        <f>IFERROR(Inv_SY!K761/Inv_SY!$P761-1,"")</f>
        <v/>
      </c>
      <c r="L760" s="9" t="str">
        <f>IFERROR(Inv_SY!L761/Inv_SY!$P761-1,"")</f>
        <v/>
      </c>
      <c r="M760" s="9" t="str">
        <f>IFERROR(Inv_SY!M761/Inv_SY!$P761-1,"")</f>
        <v/>
      </c>
      <c r="N760" s="9" t="str">
        <f>IFERROR(Inv_SY!N761/Inv_SY!$P761-1,"")</f>
        <v/>
      </c>
      <c r="O760" s="9" t="str">
        <f>IFERROR(Inv_SY!O761/Inv_SY!$P761-1,"")</f>
        <v/>
      </c>
      <c r="P760" s="9" t="str">
        <f>IFERROR(Inv_SY!J761/Inv_SY!$Q761-1,"")</f>
        <v/>
      </c>
      <c r="Q760" s="9" t="str">
        <f>IFERROR(Inv_SY!K761/Inv_SY!$Q761-1,"")</f>
        <v/>
      </c>
      <c r="R760" s="9" t="str">
        <f>IFERROR(Inv_SY!L761/Inv_SY!$Q761-1,"")</f>
        <v/>
      </c>
      <c r="S760" s="9" t="str">
        <f>IFERROR(Inv_SY!M761/Inv_SY!$Q761-1,"")</f>
        <v/>
      </c>
      <c r="T760" s="9" t="str">
        <f>IFERROR(Inv_SY!N761/Inv_SY!$Q761-1,"")</f>
        <v/>
      </c>
      <c r="U760" s="52" t="str">
        <f>IFERROR(Inv_SY!O761/Inv_SY!$Q761-1,"")</f>
        <v/>
      </c>
    </row>
    <row r="761" spans="1:21">
      <c r="A761" s="102" t="s">
        <v>212</v>
      </c>
      <c r="B761" s="102">
        <v>4</v>
      </c>
      <c r="C761" s="102">
        <v>2024</v>
      </c>
      <c r="D761" s="102" t="s">
        <v>211</v>
      </c>
      <c r="E761" s="102" t="s">
        <v>211</v>
      </c>
      <c r="F761" s="103">
        <v>45383</v>
      </c>
      <c r="G761" s="102">
        <f t="shared" si="16"/>
        <v>30</v>
      </c>
      <c r="H761" s="104">
        <f t="shared" si="15"/>
        <v>45411</v>
      </c>
      <c r="I761" s="157">
        <f>_xlfn.XLOOKUP(Table5[[#This Row],[Month Year]],'Modelling New'!D:D,'Modelling New'!N:N)</f>
        <v>10.507</v>
      </c>
      <c r="J761" s="9" t="str">
        <f>IFERROR(Inv_SY!J762/Inv_SY!$P762-1,"")</f>
        <v/>
      </c>
      <c r="K761" s="9" t="str">
        <f>IFERROR(Inv_SY!K762/Inv_SY!$P762-1,"")</f>
        <v/>
      </c>
      <c r="L761" s="9" t="str">
        <f>IFERROR(Inv_SY!L762/Inv_SY!$P762-1,"")</f>
        <v/>
      </c>
      <c r="M761" s="9" t="str">
        <f>IFERROR(Inv_SY!M762/Inv_SY!$P762-1,"")</f>
        <v/>
      </c>
      <c r="N761" s="9" t="str">
        <f>IFERROR(Inv_SY!N762/Inv_SY!$P762-1,"")</f>
        <v/>
      </c>
      <c r="O761" s="9" t="str">
        <f>IFERROR(Inv_SY!O762/Inv_SY!$P762-1,"")</f>
        <v/>
      </c>
      <c r="P761" s="9" t="str">
        <f>IFERROR(Inv_SY!J762/Inv_SY!$Q762-1,"")</f>
        <v/>
      </c>
      <c r="Q761" s="9" t="str">
        <f>IFERROR(Inv_SY!K762/Inv_SY!$Q762-1,"")</f>
        <v/>
      </c>
      <c r="R761" s="9" t="str">
        <f>IFERROR(Inv_SY!L762/Inv_SY!$Q762-1,"")</f>
        <v/>
      </c>
      <c r="S761" s="9" t="str">
        <f>IFERROR(Inv_SY!M762/Inv_SY!$Q762-1,"")</f>
        <v/>
      </c>
      <c r="T761" s="9" t="str">
        <f>IFERROR(Inv_SY!N762/Inv_SY!$Q762-1,"")</f>
        <v/>
      </c>
      <c r="U761" s="52" t="str">
        <f>IFERROR(Inv_SY!O762/Inv_SY!$Q762-1,"")</f>
        <v/>
      </c>
    </row>
    <row r="762" spans="1:21">
      <c r="A762" s="102" t="s">
        <v>212</v>
      </c>
      <c r="B762" s="102">
        <v>4</v>
      </c>
      <c r="C762" s="102">
        <v>2024</v>
      </c>
      <c r="D762" s="102" t="s">
        <v>211</v>
      </c>
      <c r="E762" s="102" t="s">
        <v>211</v>
      </c>
      <c r="F762" s="103">
        <v>45383</v>
      </c>
      <c r="G762" s="102">
        <f t="shared" si="16"/>
        <v>30</v>
      </c>
      <c r="H762" s="104">
        <f t="shared" si="15"/>
        <v>45412</v>
      </c>
      <c r="I762" s="157">
        <f>_xlfn.XLOOKUP(Table5[[#This Row],[Month Year]],'Modelling New'!D:D,'Modelling New'!N:N)</f>
        <v>10.507</v>
      </c>
      <c r="J762" s="9" t="str">
        <f>IFERROR(Inv_SY!J763/Inv_SY!$P763-1,"")</f>
        <v/>
      </c>
      <c r="K762" s="9" t="str">
        <f>IFERROR(Inv_SY!K763/Inv_SY!$P763-1,"")</f>
        <v/>
      </c>
      <c r="L762" s="9" t="str">
        <f>IFERROR(Inv_SY!L763/Inv_SY!$P763-1,"")</f>
        <v/>
      </c>
      <c r="M762" s="9" t="str">
        <f>IFERROR(Inv_SY!M763/Inv_SY!$P763-1,"")</f>
        <v/>
      </c>
      <c r="N762" s="9" t="str">
        <f>IFERROR(Inv_SY!N763/Inv_SY!$P763-1,"")</f>
        <v/>
      </c>
      <c r="O762" s="9" t="str">
        <f>IFERROR(Inv_SY!O763/Inv_SY!$P763-1,"")</f>
        <v/>
      </c>
      <c r="P762" s="9" t="str">
        <f>IFERROR(Inv_SY!J763/Inv_SY!$Q763-1,"")</f>
        <v/>
      </c>
      <c r="Q762" s="9" t="str">
        <f>IFERROR(Inv_SY!K763/Inv_SY!$Q763-1,"")</f>
        <v/>
      </c>
      <c r="R762" s="9" t="str">
        <f>IFERROR(Inv_SY!L763/Inv_SY!$Q763-1,"")</f>
        <v/>
      </c>
      <c r="S762" s="9" t="str">
        <f>IFERROR(Inv_SY!M763/Inv_SY!$Q763-1,"")</f>
        <v/>
      </c>
      <c r="T762" s="9" t="str">
        <f>IFERROR(Inv_SY!N763/Inv_SY!$Q763-1,"")</f>
        <v/>
      </c>
      <c r="U762" s="52" t="str">
        <f>IFERROR(Inv_SY!O763/Inv_SY!$Q763-1,"")</f>
        <v/>
      </c>
    </row>
    <row r="763" spans="1:21">
      <c r="A763" s="102" t="s">
        <v>212</v>
      </c>
      <c r="B763" s="102">
        <v>5</v>
      </c>
      <c r="C763" s="102">
        <v>2024</v>
      </c>
      <c r="D763" s="102" t="s">
        <v>211</v>
      </c>
      <c r="E763" s="102" t="s">
        <v>211</v>
      </c>
      <c r="F763" s="103">
        <v>45413</v>
      </c>
      <c r="G763" s="102">
        <f t="shared" si="16"/>
        <v>31</v>
      </c>
      <c r="H763" s="104">
        <f t="shared" si="15"/>
        <v>45413</v>
      </c>
      <c r="I763" s="157">
        <f>_xlfn.XLOOKUP(Table5[[#This Row],[Month Year]],'Modelling New'!D:D,'Modelling New'!N:N)</f>
        <v>10.507</v>
      </c>
      <c r="J763" s="9" t="str">
        <f>IFERROR(Inv_SY!J764/Inv_SY!$P764-1,"")</f>
        <v/>
      </c>
      <c r="K763" s="9" t="str">
        <f>IFERROR(Inv_SY!K764/Inv_SY!$P764-1,"")</f>
        <v/>
      </c>
      <c r="L763" s="9" t="str">
        <f>IFERROR(Inv_SY!L764/Inv_SY!$P764-1,"")</f>
        <v/>
      </c>
      <c r="M763" s="9" t="str">
        <f>IFERROR(Inv_SY!M764/Inv_SY!$P764-1,"")</f>
        <v/>
      </c>
      <c r="N763" s="9" t="str">
        <f>IFERROR(Inv_SY!N764/Inv_SY!$P764-1,"")</f>
        <v/>
      </c>
      <c r="O763" s="9" t="str">
        <f>IFERROR(Inv_SY!O764/Inv_SY!$P764-1,"")</f>
        <v/>
      </c>
      <c r="P763" s="9" t="str">
        <f>IFERROR(Inv_SY!J764/Inv_SY!$Q764-1,"")</f>
        <v/>
      </c>
      <c r="Q763" s="9" t="str">
        <f>IFERROR(Inv_SY!K764/Inv_SY!$Q764-1,"")</f>
        <v/>
      </c>
      <c r="R763" s="9" t="str">
        <f>IFERROR(Inv_SY!L764/Inv_SY!$Q764-1,"")</f>
        <v/>
      </c>
      <c r="S763" s="9" t="str">
        <f>IFERROR(Inv_SY!M764/Inv_SY!$Q764-1,"")</f>
        <v/>
      </c>
      <c r="T763" s="9" t="str">
        <f>IFERROR(Inv_SY!N764/Inv_SY!$Q764-1,"")</f>
        <v/>
      </c>
      <c r="U763" s="52" t="str">
        <f>IFERROR(Inv_SY!O764/Inv_SY!$Q764-1,"")</f>
        <v/>
      </c>
    </row>
    <row r="764" spans="1:21">
      <c r="A764" s="102" t="s">
        <v>212</v>
      </c>
      <c r="B764" s="102">
        <v>5</v>
      </c>
      <c r="C764" s="102">
        <v>2024</v>
      </c>
      <c r="D764" s="102" t="s">
        <v>211</v>
      </c>
      <c r="E764" s="102" t="s">
        <v>211</v>
      </c>
      <c r="F764" s="103">
        <v>45413</v>
      </c>
      <c r="G764" s="102">
        <f t="shared" si="16"/>
        <v>31</v>
      </c>
      <c r="H764" s="104">
        <f t="shared" si="15"/>
        <v>45414</v>
      </c>
      <c r="I764" s="157">
        <f>_xlfn.XLOOKUP(Table5[[#This Row],[Month Year]],'Modelling New'!D:D,'Modelling New'!N:N)</f>
        <v>10.507</v>
      </c>
      <c r="J764" s="9" t="str">
        <f>IFERROR(Inv_SY!J765/Inv_SY!$P765-1,"")</f>
        <v/>
      </c>
      <c r="K764" s="9" t="str">
        <f>IFERROR(Inv_SY!K765/Inv_SY!$P765-1,"")</f>
        <v/>
      </c>
      <c r="L764" s="9" t="str">
        <f>IFERROR(Inv_SY!L765/Inv_SY!$P765-1,"")</f>
        <v/>
      </c>
      <c r="M764" s="9" t="str">
        <f>IFERROR(Inv_SY!M765/Inv_SY!$P765-1,"")</f>
        <v/>
      </c>
      <c r="N764" s="9" t="str">
        <f>IFERROR(Inv_SY!N765/Inv_SY!$P765-1,"")</f>
        <v/>
      </c>
      <c r="O764" s="9" t="str">
        <f>IFERROR(Inv_SY!O765/Inv_SY!$P765-1,"")</f>
        <v/>
      </c>
      <c r="P764" s="9" t="str">
        <f>IFERROR(Inv_SY!J765/Inv_SY!$Q765-1,"")</f>
        <v/>
      </c>
      <c r="Q764" s="9" t="str">
        <f>IFERROR(Inv_SY!K765/Inv_SY!$Q765-1,"")</f>
        <v/>
      </c>
      <c r="R764" s="9" t="str">
        <f>IFERROR(Inv_SY!L765/Inv_SY!$Q765-1,"")</f>
        <v/>
      </c>
      <c r="S764" s="9" t="str">
        <f>IFERROR(Inv_SY!M765/Inv_SY!$Q765-1,"")</f>
        <v/>
      </c>
      <c r="T764" s="9" t="str">
        <f>IFERROR(Inv_SY!N765/Inv_SY!$Q765-1,"")</f>
        <v/>
      </c>
      <c r="U764" s="52" t="str">
        <f>IFERROR(Inv_SY!O765/Inv_SY!$Q765-1,"")</f>
        <v/>
      </c>
    </row>
    <row r="765" spans="1:21">
      <c r="A765" s="102" t="s">
        <v>212</v>
      </c>
      <c r="B765" s="102">
        <v>5</v>
      </c>
      <c r="C765" s="102">
        <v>2024</v>
      </c>
      <c r="D765" s="102" t="s">
        <v>211</v>
      </c>
      <c r="E765" s="102" t="s">
        <v>211</v>
      </c>
      <c r="F765" s="103">
        <v>45413</v>
      </c>
      <c r="G765" s="102">
        <f t="shared" si="16"/>
        <v>31</v>
      </c>
      <c r="H765" s="104">
        <f t="shared" si="15"/>
        <v>45415</v>
      </c>
      <c r="I765" s="157">
        <f>_xlfn.XLOOKUP(Table5[[#This Row],[Month Year]],'Modelling New'!D:D,'Modelling New'!N:N)</f>
        <v>10.507</v>
      </c>
      <c r="J765" s="9" t="str">
        <f>IFERROR(Inv_SY!J766/Inv_SY!$P766-1,"")</f>
        <v/>
      </c>
      <c r="K765" s="9" t="str">
        <f>IFERROR(Inv_SY!K766/Inv_SY!$P766-1,"")</f>
        <v/>
      </c>
      <c r="L765" s="9" t="str">
        <f>IFERROR(Inv_SY!L766/Inv_SY!$P766-1,"")</f>
        <v/>
      </c>
      <c r="M765" s="9" t="str">
        <f>IFERROR(Inv_SY!M766/Inv_SY!$P766-1,"")</f>
        <v/>
      </c>
      <c r="N765" s="9" t="str">
        <f>IFERROR(Inv_SY!N766/Inv_SY!$P766-1,"")</f>
        <v/>
      </c>
      <c r="O765" s="9" t="str">
        <f>IFERROR(Inv_SY!O766/Inv_SY!$P766-1,"")</f>
        <v/>
      </c>
      <c r="P765" s="9" t="str">
        <f>IFERROR(Inv_SY!J766/Inv_SY!$Q766-1,"")</f>
        <v/>
      </c>
      <c r="Q765" s="9" t="str">
        <f>IFERROR(Inv_SY!K766/Inv_SY!$Q766-1,"")</f>
        <v/>
      </c>
      <c r="R765" s="9" t="str">
        <f>IFERROR(Inv_SY!L766/Inv_SY!$Q766-1,"")</f>
        <v/>
      </c>
      <c r="S765" s="9" t="str">
        <f>IFERROR(Inv_SY!M766/Inv_SY!$Q766-1,"")</f>
        <v/>
      </c>
      <c r="T765" s="9" t="str">
        <f>IFERROR(Inv_SY!N766/Inv_SY!$Q766-1,"")</f>
        <v/>
      </c>
      <c r="U765" s="52" t="str">
        <f>IFERROR(Inv_SY!O766/Inv_SY!$Q766-1,"")</f>
        <v/>
      </c>
    </row>
    <row r="766" spans="1:21">
      <c r="A766" s="102" t="s">
        <v>212</v>
      </c>
      <c r="B766" s="102">
        <v>5</v>
      </c>
      <c r="C766" s="102">
        <v>2024</v>
      </c>
      <c r="D766" s="102" t="s">
        <v>211</v>
      </c>
      <c r="E766" s="102" t="s">
        <v>211</v>
      </c>
      <c r="F766" s="103">
        <v>45413</v>
      </c>
      <c r="G766" s="102">
        <f t="shared" si="16"/>
        <v>31</v>
      </c>
      <c r="H766" s="104">
        <f t="shared" si="15"/>
        <v>45416</v>
      </c>
      <c r="I766" s="157">
        <f>_xlfn.XLOOKUP(Table5[[#This Row],[Month Year]],'Modelling New'!D:D,'Modelling New'!N:N)</f>
        <v>10.507</v>
      </c>
      <c r="J766" s="9" t="str">
        <f>IFERROR(Inv_SY!J767/Inv_SY!$P767-1,"")</f>
        <v/>
      </c>
      <c r="K766" s="9" t="str">
        <f>IFERROR(Inv_SY!K767/Inv_SY!$P767-1,"")</f>
        <v/>
      </c>
      <c r="L766" s="9" t="str">
        <f>IFERROR(Inv_SY!L767/Inv_SY!$P767-1,"")</f>
        <v/>
      </c>
      <c r="M766" s="9" t="str">
        <f>IFERROR(Inv_SY!M767/Inv_SY!$P767-1,"")</f>
        <v/>
      </c>
      <c r="N766" s="9" t="str">
        <f>IFERROR(Inv_SY!N767/Inv_SY!$P767-1,"")</f>
        <v/>
      </c>
      <c r="O766" s="9" t="str">
        <f>IFERROR(Inv_SY!O767/Inv_SY!$P767-1,"")</f>
        <v/>
      </c>
      <c r="P766" s="9" t="str">
        <f>IFERROR(Inv_SY!J767/Inv_SY!$Q767-1,"")</f>
        <v/>
      </c>
      <c r="Q766" s="9" t="str">
        <f>IFERROR(Inv_SY!K767/Inv_SY!$Q767-1,"")</f>
        <v/>
      </c>
      <c r="R766" s="9" t="str">
        <f>IFERROR(Inv_SY!L767/Inv_SY!$Q767-1,"")</f>
        <v/>
      </c>
      <c r="S766" s="9" t="str">
        <f>IFERROR(Inv_SY!M767/Inv_SY!$Q767-1,"")</f>
        <v/>
      </c>
      <c r="T766" s="9" t="str">
        <f>IFERROR(Inv_SY!N767/Inv_SY!$Q767-1,"")</f>
        <v/>
      </c>
      <c r="U766" s="52" t="str">
        <f>IFERROR(Inv_SY!O767/Inv_SY!$Q767-1,"")</f>
        <v/>
      </c>
    </row>
    <row r="767" spans="1:21">
      <c r="A767" s="102" t="s">
        <v>212</v>
      </c>
      <c r="B767" s="102">
        <v>5</v>
      </c>
      <c r="C767" s="102">
        <v>2024</v>
      </c>
      <c r="D767" s="102" t="s">
        <v>211</v>
      </c>
      <c r="E767" s="102" t="s">
        <v>211</v>
      </c>
      <c r="F767" s="103">
        <v>45413</v>
      </c>
      <c r="G767" s="102">
        <f t="shared" si="16"/>
        <v>31</v>
      </c>
      <c r="H767" s="104">
        <f t="shared" si="15"/>
        <v>45417</v>
      </c>
      <c r="I767" s="157">
        <f>_xlfn.XLOOKUP(Table5[[#This Row],[Month Year]],'Modelling New'!D:D,'Modelling New'!N:N)</f>
        <v>10.507</v>
      </c>
      <c r="J767" s="9" t="str">
        <f>IFERROR(Inv_SY!J768/Inv_SY!$P768-1,"")</f>
        <v/>
      </c>
      <c r="K767" s="9" t="str">
        <f>IFERROR(Inv_SY!K768/Inv_SY!$P768-1,"")</f>
        <v/>
      </c>
      <c r="L767" s="9" t="str">
        <f>IFERROR(Inv_SY!L768/Inv_SY!$P768-1,"")</f>
        <v/>
      </c>
      <c r="M767" s="9" t="str">
        <f>IFERROR(Inv_SY!M768/Inv_SY!$P768-1,"")</f>
        <v/>
      </c>
      <c r="N767" s="9" t="str">
        <f>IFERROR(Inv_SY!N768/Inv_SY!$P768-1,"")</f>
        <v/>
      </c>
      <c r="O767" s="9" t="str">
        <f>IFERROR(Inv_SY!O768/Inv_SY!$P768-1,"")</f>
        <v/>
      </c>
      <c r="P767" s="9" t="str">
        <f>IFERROR(Inv_SY!J768/Inv_SY!$Q768-1,"")</f>
        <v/>
      </c>
      <c r="Q767" s="9" t="str">
        <f>IFERROR(Inv_SY!K768/Inv_SY!$Q768-1,"")</f>
        <v/>
      </c>
      <c r="R767" s="9" t="str">
        <f>IFERROR(Inv_SY!L768/Inv_SY!$Q768-1,"")</f>
        <v/>
      </c>
      <c r="S767" s="9" t="str">
        <f>IFERROR(Inv_SY!M768/Inv_SY!$Q768-1,"")</f>
        <v/>
      </c>
      <c r="T767" s="9" t="str">
        <f>IFERROR(Inv_SY!N768/Inv_SY!$Q768-1,"")</f>
        <v/>
      </c>
      <c r="U767" s="52" t="str">
        <f>IFERROR(Inv_SY!O768/Inv_SY!$Q768-1,"")</f>
        <v/>
      </c>
    </row>
    <row r="768" spans="1:21">
      <c r="A768" s="102" t="s">
        <v>212</v>
      </c>
      <c r="B768" s="102">
        <v>5</v>
      </c>
      <c r="C768" s="102">
        <v>2024</v>
      </c>
      <c r="D768" s="102" t="s">
        <v>211</v>
      </c>
      <c r="E768" s="102" t="s">
        <v>211</v>
      </c>
      <c r="F768" s="103">
        <v>45413</v>
      </c>
      <c r="G768" s="102">
        <f t="shared" si="16"/>
        <v>31</v>
      </c>
      <c r="H768" s="104">
        <f t="shared" si="15"/>
        <v>45418</v>
      </c>
      <c r="I768" s="157">
        <f>_xlfn.XLOOKUP(Table5[[#This Row],[Month Year]],'Modelling New'!D:D,'Modelling New'!N:N)</f>
        <v>10.507</v>
      </c>
      <c r="J768" s="9" t="str">
        <f>IFERROR(Inv_SY!J769/Inv_SY!$P769-1,"")</f>
        <v/>
      </c>
      <c r="K768" s="9" t="str">
        <f>IFERROR(Inv_SY!K769/Inv_SY!$P769-1,"")</f>
        <v/>
      </c>
      <c r="L768" s="9" t="str">
        <f>IFERROR(Inv_SY!L769/Inv_SY!$P769-1,"")</f>
        <v/>
      </c>
      <c r="M768" s="9" t="str">
        <f>IFERROR(Inv_SY!M769/Inv_SY!$P769-1,"")</f>
        <v/>
      </c>
      <c r="N768" s="9" t="str">
        <f>IFERROR(Inv_SY!N769/Inv_SY!$P769-1,"")</f>
        <v/>
      </c>
      <c r="O768" s="9" t="str">
        <f>IFERROR(Inv_SY!O769/Inv_SY!$P769-1,"")</f>
        <v/>
      </c>
      <c r="P768" s="9" t="str">
        <f>IFERROR(Inv_SY!J769/Inv_SY!$Q769-1,"")</f>
        <v/>
      </c>
      <c r="Q768" s="9" t="str">
        <f>IFERROR(Inv_SY!K769/Inv_SY!$Q769-1,"")</f>
        <v/>
      </c>
      <c r="R768" s="9" t="str">
        <f>IFERROR(Inv_SY!L769/Inv_SY!$Q769-1,"")</f>
        <v/>
      </c>
      <c r="S768" s="9" t="str">
        <f>IFERROR(Inv_SY!M769/Inv_SY!$Q769-1,"")</f>
        <v/>
      </c>
      <c r="T768" s="9" t="str">
        <f>IFERROR(Inv_SY!N769/Inv_SY!$Q769-1,"")</f>
        <v/>
      </c>
      <c r="U768" s="52" t="str">
        <f>IFERROR(Inv_SY!O769/Inv_SY!$Q769-1,"")</f>
        <v/>
      </c>
    </row>
    <row r="769" spans="1:21">
      <c r="A769" s="102" t="s">
        <v>212</v>
      </c>
      <c r="B769" s="102">
        <v>5</v>
      </c>
      <c r="C769" s="102">
        <v>2024</v>
      </c>
      <c r="D769" s="102" t="s">
        <v>211</v>
      </c>
      <c r="E769" s="102" t="s">
        <v>211</v>
      </c>
      <c r="F769" s="103">
        <v>45413</v>
      </c>
      <c r="G769" s="102">
        <f t="shared" si="16"/>
        <v>31</v>
      </c>
      <c r="H769" s="104">
        <f t="shared" si="15"/>
        <v>45419</v>
      </c>
      <c r="I769" s="157">
        <f>_xlfn.XLOOKUP(Table5[[#This Row],[Month Year]],'Modelling New'!D:D,'Modelling New'!N:N)</f>
        <v>10.507</v>
      </c>
      <c r="J769" s="9" t="str">
        <f>IFERROR(Inv_SY!J770/Inv_SY!$P770-1,"")</f>
        <v/>
      </c>
      <c r="K769" s="9" t="str">
        <f>IFERROR(Inv_SY!K770/Inv_SY!$P770-1,"")</f>
        <v/>
      </c>
      <c r="L769" s="9" t="str">
        <f>IFERROR(Inv_SY!L770/Inv_SY!$P770-1,"")</f>
        <v/>
      </c>
      <c r="M769" s="9" t="str">
        <f>IFERROR(Inv_SY!M770/Inv_SY!$P770-1,"")</f>
        <v/>
      </c>
      <c r="N769" s="9" t="str">
        <f>IFERROR(Inv_SY!N770/Inv_SY!$P770-1,"")</f>
        <v/>
      </c>
      <c r="O769" s="9" t="str">
        <f>IFERROR(Inv_SY!O770/Inv_SY!$P770-1,"")</f>
        <v/>
      </c>
      <c r="P769" s="9" t="str">
        <f>IFERROR(Inv_SY!J770/Inv_SY!$Q770-1,"")</f>
        <v/>
      </c>
      <c r="Q769" s="9" t="str">
        <f>IFERROR(Inv_SY!K770/Inv_SY!$Q770-1,"")</f>
        <v/>
      </c>
      <c r="R769" s="9" t="str">
        <f>IFERROR(Inv_SY!L770/Inv_SY!$Q770-1,"")</f>
        <v/>
      </c>
      <c r="S769" s="9" t="str">
        <f>IFERROR(Inv_SY!M770/Inv_SY!$Q770-1,"")</f>
        <v/>
      </c>
      <c r="T769" s="9" t="str">
        <f>IFERROR(Inv_SY!N770/Inv_SY!$Q770-1,"")</f>
        <v/>
      </c>
      <c r="U769" s="52" t="str">
        <f>IFERROR(Inv_SY!O770/Inv_SY!$Q770-1,"")</f>
        <v/>
      </c>
    </row>
    <row r="770" spans="1:21">
      <c r="A770" s="102" t="s">
        <v>212</v>
      </c>
      <c r="B770" s="102">
        <v>5</v>
      </c>
      <c r="C770" s="102">
        <v>2024</v>
      </c>
      <c r="D770" s="102" t="s">
        <v>211</v>
      </c>
      <c r="E770" s="102" t="s">
        <v>211</v>
      </c>
      <c r="F770" s="103">
        <v>45413</v>
      </c>
      <c r="G770" s="102">
        <f t="shared" ref="G770:G777" si="17">DAY(EOMONTH(F770,0))</f>
        <v>31</v>
      </c>
      <c r="H770" s="104">
        <f t="shared" si="15"/>
        <v>45420</v>
      </c>
      <c r="I770" s="157">
        <f>_xlfn.XLOOKUP(Table5[[#This Row],[Month Year]],'Modelling New'!D:D,'Modelling New'!N:N)</f>
        <v>10.507</v>
      </c>
      <c r="J770" s="9" t="str">
        <f>IFERROR(Inv_SY!J771/Inv_SY!$P771-1,"")</f>
        <v/>
      </c>
      <c r="K770" s="9" t="str">
        <f>IFERROR(Inv_SY!K771/Inv_SY!$P771-1,"")</f>
        <v/>
      </c>
      <c r="L770" s="9" t="str">
        <f>IFERROR(Inv_SY!L771/Inv_SY!$P771-1,"")</f>
        <v/>
      </c>
      <c r="M770" s="9" t="str">
        <f>IFERROR(Inv_SY!M771/Inv_SY!$P771-1,"")</f>
        <v/>
      </c>
      <c r="N770" s="9" t="str">
        <f>IFERROR(Inv_SY!N771/Inv_SY!$P771-1,"")</f>
        <v/>
      </c>
      <c r="O770" s="9" t="str">
        <f>IFERROR(Inv_SY!O771/Inv_SY!$P771-1,"")</f>
        <v/>
      </c>
      <c r="P770" s="9" t="str">
        <f>IFERROR(Inv_SY!J771/Inv_SY!$Q771-1,"")</f>
        <v/>
      </c>
      <c r="Q770" s="9" t="str">
        <f>IFERROR(Inv_SY!K771/Inv_SY!$Q771-1,"")</f>
        <v/>
      </c>
      <c r="R770" s="9" t="str">
        <f>IFERROR(Inv_SY!L771/Inv_SY!$Q771-1,"")</f>
        <v/>
      </c>
      <c r="S770" s="9" t="str">
        <f>IFERROR(Inv_SY!M771/Inv_SY!$Q771-1,"")</f>
        <v/>
      </c>
      <c r="T770" s="9" t="str">
        <f>IFERROR(Inv_SY!N771/Inv_SY!$Q771-1,"")</f>
        <v/>
      </c>
      <c r="U770" s="52" t="str">
        <f>IFERROR(Inv_SY!O771/Inv_SY!$Q771-1,"")</f>
        <v/>
      </c>
    </row>
    <row r="771" spans="1:21">
      <c r="A771" s="102" t="s">
        <v>212</v>
      </c>
      <c r="B771" s="102">
        <v>5</v>
      </c>
      <c r="C771" s="102">
        <v>2024</v>
      </c>
      <c r="D771" s="102" t="s">
        <v>211</v>
      </c>
      <c r="E771" s="102" t="s">
        <v>211</v>
      </c>
      <c r="F771" s="103">
        <v>45413</v>
      </c>
      <c r="G771" s="102">
        <f t="shared" si="17"/>
        <v>31</v>
      </c>
      <c r="H771" s="104">
        <f t="shared" si="15"/>
        <v>45421</v>
      </c>
      <c r="I771" s="157">
        <f>_xlfn.XLOOKUP(Table5[[#This Row],[Month Year]],'Modelling New'!D:D,'Modelling New'!N:N)</f>
        <v>10.507</v>
      </c>
      <c r="J771" s="9" t="str">
        <f>IFERROR(Inv_SY!J772/Inv_SY!$P772-1,"")</f>
        <v/>
      </c>
      <c r="K771" s="9" t="str">
        <f>IFERROR(Inv_SY!K772/Inv_SY!$P772-1,"")</f>
        <v/>
      </c>
      <c r="L771" s="9" t="str">
        <f>IFERROR(Inv_SY!L772/Inv_SY!$P772-1,"")</f>
        <v/>
      </c>
      <c r="M771" s="9" t="str">
        <f>IFERROR(Inv_SY!M772/Inv_SY!$P772-1,"")</f>
        <v/>
      </c>
      <c r="N771" s="9" t="str">
        <f>IFERROR(Inv_SY!N772/Inv_SY!$P772-1,"")</f>
        <v/>
      </c>
      <c r="O771" s="9" t="str">
        <f>IFERROR(Inv_SY!O772/Inv_SY!$P772-1,"")</f>
        <v/>
      </c>
      <c r="P771" s="9" t="str">
        <f>IFERROR(Inv_SY!J772/Inv_SY!$Q772-1,"")</f>
        <v/>
      </c>
      <c r="Q771" s="9" t="str">
        <f>IFERROR(Inv_SY!K772/Inv_SY!$Q772-1,"")</f>
        <v/>
      </c>
      <c r="R771" s="9" t="str">
        <f>IFERROR(Inv_SY!L772/Inv_SY!$Q772-1,"")</f>
        <v/>
      </c>
      <c r="S771" s="9" t="str">
        <f>IFERROR(Inv_SY!M772/Inv_SY!$Q772-1,"")</f>
        <v/>
      </c>
      <c r="T771" s="9" t="str">
        <f>IFERROR(Inv_SY!N772/Inv_SY!$Q772-1,"")</f>
        <v/>
      </c>
      <c r="U771" s="52" t="str">
        <f>IFERROR(Inv_SY!O772/Inv_SY!$Q772-1,"")</f>
        <v/>
      </c>
    </row>
    <row r="772" spans="1:21">
      <c r="A772" s="102" t="s">
        <v>212</v>
      </c>
      <c r="B772" s="102">
        <v>5</v>
      </c>
      <c r="C772" s="102">
        <v>2024</v>
      </c>
      <c r="D772" s="102" t="s">
        <v>211</v>
      </c>
      <c r="E772" s="102" t="s">
        <v>211</v>
      </c>
      <c r="F772" s="103">
        <v>45413</v>
      </c>
      <c r="G772" s="102">
        <f t="shared" si="17"/>
        <v>31</v>
      </c>
      <c r="H772" s="104">
        <f t="shared" si="15"/>
        <v>45422</v>
      </c>
      <c r="I772" s="157">
        <f>_xlfn.XLOOKUP(Table5[[#This Row],[Month Year]],'Modelling New'!D:D,'Modelling New'!N:N)</f>
        <v>10.507</v>
      </c>
      <c r="J772" s="9" t="str">
        <f>IFERROR(Inv_SY!J773/Inv_SY!$P773-1,"")</f>
        <v/>
      </c>
      <c r="K772" s="9" t="str">
        <f>IFERROR(Inv_SY!K773/Inv_SY!$P773-1,"")</f>
        <v/>
      </c>
      <c r="L772" s="9" t="str">
        <f>IFERROR(Inv_SY!L773/Inv_SY!$P773-1,"")</f>
        <v/>
      </c>
      <c r="M772" s="9" t="str">
        <f>IFERROR(Inv_SY!M773/Inv_SY!$P773-1,"")</f>
        <v/>
      </c>
      <c r="N772" s="9" t="str">
        <f>IFERROR(Inv_SY!N773/Inv_SY!$P773-1,"")</f>
        <v/>
      </c>
      <c r="O772" s="9" t="str">
        <f>IFERROR(Inv_SY!O773/Inv_SY!$P773-1,"")</f>
        <v/>
      </c>
      <c r="P772" s="9" t="str">
        <f>IFERROR(Inv_SY!J773/Inv_SY!$Q773-1,"")</f>
        <v/>
      </c>
      <c r="Q772" s="9" t="str">
        <f>IFERROR(Inv_SY!K773/Inv_SY!$Q773-1,"")</f>
        <v/>
      </c>
      <c r="R772" s="9" t="str">
        <f>IFERROR(Inv_SY!L773/Inv_SY!$Q773-1,"")</f>
        <v/>
      </c>
      <c r="S772" s="9" t="str">
        <f>IFERROR(Inv_SY!M773/Inv_SY!$Q773-1,"")</f>
        <v/>
      </c>
      <c r="T772" s="9" t="str">
        <f>IFERROR(Inv_SY!N773/Inv_SY!$Q773-1,"")</f>
        <v/>
      </c>
      <c r="U772" s="52" t="str">
        <f>IFERROR(Inv_SY!O773/Inv_SY!$Q773-1,"")</f>
        <v/>
      </c>
    </row>
    <row r="773" spans="1:21">
      <c r="A773" s="102" t="s">
        <v>212</v>
      </c>
      <c r="B773" s="102">
        <v>5</v>
      </c>
      <c r="C773" s="102">
        <v>2024</v>
      </c>
      <c r="D773" s="102" t="s">
        <v>211</v>
      </c>
      <c r="E773" s="102" t="s">
        <v>211</v>
      </c>
      <c r="F773" s="103">
        <v>45413</v>
      </c>
      <c r="G773" s="102">
        <f t="shared" si="17"/>
        <v>31</v>
      </c>
      <c r="H773" s="104">
        <f t="shared" si="15"/>
        <v>45423</v>
      </c>
      <c r="I773" s="157">
        <f>_xlfn.XLOOKUP(Table5[[#This Row],[Month Year]],'Modelling New'!D:D,'Modelling New'!N:N)</f>
        <v>10.507</v>
      </c>
      <c r="J773" s="9" t="str">
        <f>IFERROR(Inv_SY!J774/Inv_SY!$P774-1,"")</f>
        <v/>
      </c>
      <c r="K773" s="9" t="str">
        <f>IFERROR(Inv_SY!K774/Inv_SY!$P774-1,"")</f>
        <v/>
      </c>
      <c r="L773" s="9" t="str">
        <f>IFERROR(Inv_SY!L774/Inv_SY!$P774-1,"")</f>
        <v/>
      </c>
      <c r="M773" s="9" t="str">
        <f>IFERROR(Inv_SY!M774/Inv_SY!$P774-1,"")</f>
        <v/>
      </c>
      <c r="N773" s="9" t="str">
        <f>IFERROR(Inv_SY!N774/Inv_SY!$P774-1,"")</f>
        <v/>
      </c>
      <c r="O773" s="9" t="str">
        <f>IFERROR(Inv_SY!O774/Inv_SY!$P774-1,"")</f>
        <v/>
      </c>
      <c r="P773" s="9" t="str">
        <f>IFERROR(Inv_SY!J774/Inv_SY!$Q774-1,"")</f>
        <v/>
      </c>
      <c r="Q773" s="9" t="str">
        <f>IFERROR(Inv_SY!K774/Inv_SY!$Q774-1,"")</f>
        <v/>
      </c>
      <c r="R773" s="9" t="str">
        <f>IFERROR(Inv_SY!L774/Inv_SY!$Q774-1,"")</f>
        <v/>
      </c>
      <c r="S773" s="9" t="str">
        <f>IFERROR(Inv_SY!M774/Inv_SY!$Q774-1,"")</f>
        <v/>
      </c>
      <c r="T773" s="9" t="str">
        <f>IFERROR(Inv_SY!N774/Inv_SY!$Q774-1,"")</f>
        <v/>
      </c>
      <c r="U773" s="52" t="str">
        <f>IFERROR(Inv_SY!O774/Inv_SY!$Q774-1,"")</f>
        <v/>
      </c>
    </row>
    <row r="774" spans="1:21">
      <c r="A774" s="102" t="s">
        <v>212</v>
      </c>
      <c r="B774" s="102">
        <v>5</v>
      </c>
      <c r="C774" s="102">
        <v>2024</v>
      </c>
      <c r="D774" s="102" t="s">
        <v>211</v>
      </c>
      <c r="E774" s="102" t="s">
        <v>211</v>
      </c>
      <c r="F774" s="103">
        <v>45413</v>
      </c>
      <c r="G774" s="102">
        <f t="shared" si="17"/>
        <v>31</v>
      </c>
      <c r="H774" s="104">
        <f t="shared" si="15"/>
        <v>45424</v>
      </c>
      <c r="I774" s="157">
        <f>_xlfn.XLOOKUP(Table5[[#This Row],[Month Year]],'Modelling New'!D:D,'Modelling New'!N:N)</f>
        <v>10.507</v>
      </c>
      <c r="J774" s="9" t="str">
        <f>IFERROR(Inv_SY!J775/Inv_SY!$P775-1,"")</f>
        <v/>
      </c>
      <c r="K774" s="9" t="str">
        <f>IFERROR(Inv_SY!K775/Inv_SY!$P775-1,"")</f>
        <v/>
      </c>
      <c r="L774" s="9" t="str">
        <f>IFERROR(Inv_SY!L775/Inv_SY!$P775-1,"")</f>
        <v/>
      </c>
      <c r="M774" s="9" t="str">
        <f>IFERROR(Inv_SY!M775/Inv_SY!$P775-1,"")</f>
        <v/>
      </c>
      <c r="N774" s="9" t="str">
        <f>IFERROR(Inv_SY!N775/Inv_SY!$P775-1,"")</f>
        <v/>
      </c>
      <c r="O774" s="9" t="str">
        <f>IFERROR(Inv_SY!O775/Inv_SY!$P775-1,"")</f>
        <v/>
      </c>
      <c r="P774" s="9" t="str">
        <f>IFERROR(Inv_SY!J775/Inv_SY!$Q775-1,"")</f>
        <v/>
      </c>
      <c r="Q774" s="9" t="str">
        <f>IFERROR(Inv_SY!K775/Inv_SY!$Q775-1,"")</f>
        <v/>
      </c>
      <c r="R774" s="9" t="str">
        <f>IFERROR(Inv_SY!L775/Inv_SY!$Q775-1,"")</f>
        <v/>
      </c>
      <c r="S774" s="9" t="str">
        <f>IFERROR(Inv_SY!M775/Inv_SY!$Q775-1,"")</f>
        <v/>
      </c>
      <c r="T774" s="9" t="str">
        <f>IFERROR(Inv_SY!N775/Inv_SY!$Q775-1,"")</f>
        <v/>
      </c>
      <c r="U774" s="52" t="str">
        <f>IFERROR(Inv_SY!O775/Inv_SY!$Q775-1,"")</f>
        <v/>
      </c>
    </row>
    <row r="775" spans="1:21">
      <c r="A775" s="102" t="s">
        <v>212</v>
      </c>
      <c r="B775" s="102">
        <v>5</v>
      </c>
      <c r="C775" s="102">
        <v>2024</v>
      </c>
      <c r="D775" s="102" t="s">
        <v>211</v>
      </c>
      <c r="E775" s="102" t="s">
        <v>211</v>
      </c>
      <c r="F775" s="103">
        <v>45413</v>
      </c>
      <c r="G775" s="102">
        <f t="shared" si="17"/>
        <v>31</v>
      </c>
      <c r="H775" s="104">
        <f t="shared" si="15"/>
        <v>45425</v>
      </c>
      <c r="I775" s="157">
        <f>_xlfn.XLOOKUP(Table5[[#This Row],[Month Year]],'Modelling New'!D:D,'Modelling New'!N:N)</f>
        <v>10.507</v>
      </c>
      <c r="J775" s="9" t="str">
        <f>IFERROR(Inv_SY!J776/Inv_SY!$P776-1,"")</f>
        <v/>
      </c>
      <c r="K775" s="9" t="str">
        <f>IFERROR(Inv_SY!K776/Inv_SY!$P776-1,"")</f>
        <v/>
      </c>
      <c r="L775" s="9" t="str">
        <f>IFERROR(Inv_SY!L776/Inv_SY!$P776-1,"")</f>
        <v/>
      </c>
      <c r="M775" s="9" t="str">
        <f>IFERROR(Inv_SY!M776/Inv_SY!$P776-1,"")</f>
        <v/>
      </c>
      <c r="N775" s="9" t="str">
        <f>IFERROR(Inv_SY!N776/Inv_SY!$P776-1,"")</f>
        <v/>
      </c>
      <c r="O775" s="9" t="str">
        <f>IFERROR(Inv_SY!O776/Inv_SY!$P776-1,"")</f>
        <v/>
      </c>
      <c r="P775" s="9" t="str">
        <f>IFERROR(Inv_SY!J776/Inv_SY!$Q776-1,"")</f>
        <v/>
      </c>
      <c r="Q775" s="9" t="str">
        <f>IFERROR(Inv_SY!K776/Inv_SY!$Q776-1,"")</f>
        <v/>
      </c>
      <c r="R775" s="9" t="str">
        <f>IFERROR(Inv_SY!L776/Inv_SY!$Q776-1,"")</f>
        <v/>
      </c>
      <c r="S775" s="9" t="str">
        <f>IFERROR(Inv_SY!M776/Inv_SY!$Q776-1,"")</f>
        <v/>
      </c>
      <c r="T775" s="9" t="str">
        <f>IFERROR(Inv_SY!N776/Inv_SY!$Q776-1,"")</f>
        <v/>
      </c>
      <c r="U775" s="52" t="str">
        <f>IFERROR(Inv_SY!O776/Inv_SY!$Q776-1,"")</f>
        <v/>
      </c>
    </row>
    <row r="776" spans="1:21">
      <c r="A776" s="102" t="s">
        <v>212</v>
      </c>
      <c r="B776" s="102">
        <v>5</v>
      </c>
      <c r="C776" s="102">
        <v>2024</v>
      </c>
      <c r="D776" s="102" t="s">
        <v>211</v>
      </c>
      <c r="E776" s="102" t="s">
        <v>211</v>
      </c>
      <c r="F776" s="103">
        <v>45413</v>
      </c>
      <c r="G776" s="102">
        <f t="shared" si="17"/>
        <v>31</v>
      </c>
      <c r="H776" s="104">
        <f t="shared" si="15"/>
        <v>45426</v>
      </c>
      <c r="I776" s="157">
        <f>_xlfn.XLOOKUP(Table5[[#This Row],[Month Year]],'Modelling New'!D:D,'Modelling New'!N:N)</f>
        <v>10.507</v>
      </c>
      <c r="J776" s="9" t="str">
        <f>IFERROR(Inv_SY!J777/Inv_SY!$P777-1,"")</f>
        <v/>
      </c>
      <c r="K776" s="9" t="str">
        <f>IFERROR(Inv_SY!K777/Inv_SY!$P777-1,"")</f>
        <v/>
      </c>
      <c r="L776" s="9" t="str">
        <f>IFERROR(Inv_SY!L777/Inv_SY!$P777-1,"")</f>
        <v/>
      </c>
      <c r="M776" s="9" t="str">
        <f>IFERROR(Inv_SY!M777/Inv_SY!$P777-1,"")</f>
        <v/>
      </c>
      <c r="N776" s="9" t="str">
        <f>IFERROR(Inv_SY!N777/Inv_SY!$P777-1,"")</f>
        <v/>
      </c>
      <c r="O776" s="9" t="str">
        <f>IFERROR(Inv_SY!O777/Inv_SY!$P777-1,"")</f>
        <v/>
      </c>
      <c r="P776" s="9" t="str">
        <f>IFERROR(Inv_SY!J777/Inv_SY!$Q777-1,"")</f>
        <v/>
      </c>
      <c r="Q776" s="9" t="str">
        <f>IFERROR(Inv_SY!K777/Inv_SY!$Q777-1,"")</f>
        <v/>
      </c>
      <c r="R776" s="9" t="str">
        <f>IFERROR(Inv_SY!L777/Inv_SY!$Q777-1,"")</f>
        <v/>
      </c>
      <c r="S776" s="9" t="str">
        <f>IFERROR(Inv_SY!M777/Inv_SY!$Q777-1,"")</f>
        <v/>
      </c>
      <c r="T776" s="9" t="str">
        <f>IFERROR(Inv_SY!N777/Inv_SY!$Q777-1,"")</f>
        <v/>
      </c>
      <c r="U776" s="52" t="str">
        <f>IFERROR(Inv_SY!O777/Inv_SY!$Q777-1,"")</f>
        <v/>
      </c>
    </row>
    <row r="777" spans="1:21">
      <c r="A777" s="102" t="s">
        <v>212</v>
      </c>
      <c r="B777" s="102">
        <v>5</v>
      </c>
      <c r="C777" s="102">
        <v>2024</v>
      </c>
      <c r="D777" s="102" t="s">
        <v>211</v>
      </c>
      <c r="E777" s="102" t="s">
        <v>211</v>
      </c>
      <c r="F777" s="103">
        <v>45413</v>
      </c>
      <c r="G777" s="102">
        <f t="shared" si="17"/>
        <v>31</v>
      </c>
      <c r="H777" s="104">
        <f t="shared" si="15"/>
        <v>45427</v>
      </c>
      <c r="I777" s="157">
        <f>_xlfn.XLOOKUP(Table5[[#This Row],[Month Year]],'Modelling New'!D:D,'Modelling New'!N:N)</f>
        <v>10.507</v>
      </c>
      <c r="J777" s="9" t="str">
        <f>IFERROR(Inv_SY!J778/Inv_SY!$P778-1,"")</f>
        <v/>
      </c>
      <c r="K777" s="9" t="str">
        <f>IFERROR(Inv_SY!K778/Inv_SY!$P778-1,"")</f>
        <v/>
      </c>
      <c r="L777" s="9" t="str">
        <f>IFERROR(Inv_SY!L778/Inv_SY!$P778-1,"")</f>
        <v/>
      </c>
      <c r="M777" s="9" t="str">
        <f>IFERROR(Inv_SY!M778/Inv_SY!$P778-1,"")</f>
        <v/>
      </c>
      <c r="N777" s="9" t="str">
        <f>IFERROR(Inv_SY!N778/Inv_SY!$P778-1,"")</f>
        <v/>
      </c>
      <c r="O777" s="9" t="str">
        <f>IFERROR(Inv_SY!O778/Inv_SY!$P778-1,"")</f>
        <v/>
      </c>
      <c r="P777" s="9" t="str">
        <f>IFERROR(Inv_SY!J778/Inv_SY!$Q778-1,"")</f>
        <v/>
      </c>
      <c r="Q777" s="9" t="str">
        <f>IFERROR(Inv_SY!K778/Inv_SY!$Q778-1,"")</f>
        <v/>
      </c>
      <c r="R777" s="9" t="str">
        <f>IFERROR(Inv_SY!L778/Inv_SY!$Q778-1,"")</f>
        <v/>
      </c>
      <c r="S777" s="9" t="str">
        <f>IFERROR(Inv_SY!M778/Inv_SY!$Q778-1,"")</f>
        <v/>
      </c>
      <c r="T777" s="9" t="str">
        <f>IFERROR(Inv_SY!N778/Inv_SY!$Q778-1,"")</f>
        <v/>
      </c>
      <c r="U777" s="52" t="str">
        <f>IFERROR(Inv_SY!O778/Inv_SY!$Q778-1,"")</f>
        <v/>
      </c>
    </row>
    <row r="778" spans="1:21">
      <c r="A778" s="102" t="s">
        <v>212</v>
      </c>
      <c r="B778" s="102">
        <v>5</v>
      </c>
      <c r="C778" s="102">
        <v>2024</v>
      </c>
      <c r="D778" s="102" t="s">
        <v>211</v>
      </c>
      <c r="E778" s="102" t="s">
        <v>211</v>
      </c>
      <c r="F778" s="103">
        <v>45413</v>
      </c>
      <c r="G778" s="102">
        <f t="shared" ref="G778:G791" si="18">DAY(EOMONTH(F778,0))</f>
        <v>31</v>
      </c>
      <c r="H778" s="104">
        <f t="shared" si="15"/>
        <v>45428</v>
      </c>
      <c r="I778" s="157">
        <f>_xlfn.XLOOKUP(Table5[[#This Row],[Month Year]],'Modelling New'!D:D,'Modelling New'!N:N)</f>
        <v>10.507</v>
      </c>
      <c r="J778" s="9" t="str">
        <f>IFERROR(Inv_SY!J779/Inv_SY!$P779-1,"")</f>
        <v/>
      </c>
      <c r="K778" s="9" t="str">
        <f>IFERROR(Inv_SY!K779/Inv_SY!$P779-1,"")</f>
        <v/>
      </c>
      <c r="L778" s="9" t="str">
        <f>IFERROR(Inv_SY!L779/Inv_SY!$P779-1,"")</f>
        <v/>
      </c>
      <c r="M778" s="9" t="str">
        <f>IFERROR(Inv_SY!M779/Inv_SY!$P779-1,"")</f>
        <v/>
      </c>
      <c r="N778" s="9" t="str">
        <f>IFERROR(Inv_SY!N779/Inv_SY!$P779-1,"")</f>
        <v/>
      </c>
      <c r="O778" s="9" t="str">
        <f>IFERROR(Inv_SY!O779/Inv_SY!$P779-1,"")</f>
        <v/>
      </c>
      <c r="P778" s="9" t="str">
        <f>IFERROR(Inv_SY!J779/Inv_SY!$Q779-1,"")</f>
        <v/>
      </c>
      <c r="Q778" s="9" t="str">
        <f>IFERROR(Inv_SY!K779/Inv_SY!$Q779-1,"")</f>
        <v/>
      </c>
      <c r="R778" s="9" t="str">
        <f>IFERROR(Inv_SY!L779/Inv_SY!$Q779-1,"")</f>
        <v/>
      </c>
      <c r="S778" s="9" t="str">
        <f>IFERROR(Inv_SY!M779/Inv_SY!$Q779-1,"")</f>
        <v/>
      </c>
      <c r="T778" s="9" t="str">
        <f>IFERROR(Inv_SY!N779/Inv_SY!$Q779-1,"")</f>
        <v/>
      </c>
      <c r="U778" s="52" t="str">
        <f>IFERROR(Inv_SY!O779/Inv_SY!$Q779-1,"")</f>
        <v/>
      </c>
    </row>
    <row r="779" spans="1:21">
      <c r="A779" s="102" t="s">
        <v>212</v>
      </c>
      <c r="B779" s="102">
        <v>5</v>
      </c>
      <c r="C779" s="102">
        <v>2024</v>
      </c>
      <c r="D779" s="102" t="s">
        <v>211</v>
      </c>
      <c r="E779" s="102" t="s">
        <v>211</v>
      </c>
      <c r="F779" s="103">
        <v>45413</v>
      </c>
      <c r="G779" s="102">
        <f t="shared" si="18"/>
        <v>31</v>
      </c>
      <c r="H779" s="104">
        <f t="shared" si="15"/>
        <v>45429</v>
      </c>
      <c r="I779" s="157">
        <f>_xlfn.XLOOKUP(Table5[[#This Row],[Month Year]],'Modelling New'!D:D,'Modelling New'!N:N)</f>
        <v>10.507</v>
      </c>
      <c r="J779" s="9" t="str">
        <f>IFERROR(Inv_SY!J780/Inv_SY!$P780-1,"")</f>
        <v/>
      </c>
      <c r="K779" s="9" t="str">
        <f>IFERROR(Inv_SY!K780/Inv_SY!$P780-1,"")</f>
        <v/>
      </c>
      <c r="L779" s="9" t="str">
        <f>IFERROR(Inv_SY!L780/Inv_SY!$P780-1,"")</f>
        <v/>
      </c>
      <c r="M779" s="9" t="str">
        <f>IFERROR(Inv_SY!M780/Inv_SY!$P780-1,"")</f>
        <v/>
      </c>
      <c r="N779" s="9" t="str">
        <f>IFERROR(Inv_SY!N780/Inv_SY!$P780-1,"")</f>
        <v/>
      </c>
      <c r="O779" s="9" t="str">
        <f>IFERROR(Inv_SY!O780/Inv_SY!$P780-1,"")</f>
        <v/>
      </c>
      <c r="P779" s="9" t="str">
        <f>IFERROR(Inv_SY!J780/Inv_SY!$Q780-1,"")</f>
        <v/>
      </c>
      <c r="Q779" s="9" t="str">
        <f>IFERROR(Inv_SY!K780/Inv_SY!$Q780-1,"")</f>
        <v/>
      </c>
      <c r="R779" s="9" t="str">
        <f>IFERROR(Inv_SY!L780/Inv_SY!$Q780-1,"")</f>
        <v/>
      </c>
      <c r="S779" s="9" t="str">
        <f>IFERROR(Inv_SY!M780/Inv_SY!$Q780-1,"")</f>
        <v/>
      </c>
      <c r="T779" s="9" t="str">
        <f>IFERROR(Inv_SY!N780/Inv_SY!$Q780-1,"")</f>
        <v/>
      </c>
      <c r="U779" s="52" t="str">
        <f>IFERROR(Inv_SY!O780/Inv_SY!$Q780-1,"")</f>
        <v/>
      </c>
    </row>
    <row r="780" spans="1:21">
      <c r="A780" s="102" t="s">
        <v>212</v>
      </c>
      <c r="B780" s="102">
        <v>5</v>
      </c>
      <c r="C780" s="102">
        <v>2024</v>
      </c>
      <c r="D780" s="102" t="s">
        <v>211</v>
      </c>
      <c r="E780" s="102" t="s">
        <v>211</v>
      </c>
      <c r="F780" s="103">
        <v>45413</v>
      </c>
      <c r="G780" s="102">
        <f t="shared" si="18"/>
        <v>31</v>
      </c>
      <c r="H780" s="104">
        <f t="shared" si="15"/>
        <v>45430</v>
      </c>
      <c r="I780" s="157">
        <f>_xlfn.XLOOKUP(Table5[[#This Row],[Month Year]],'Modelling New'!D:D,'Modelling New'!N:N)</f>
        <v>10.507</v>
      </c>
      <c r="J780" s="9" t="str">
        <f>IFERROR(Inv_SY!J781/Inv_SY!$P781-1,"")</f>
        <v/>
      </c>
      <c r="K780" s="9" t="str">
        <f>IFERROR(Inv_SY!K781/Inv_SY!$P781-1,"")</f>
        <v/>
      </c>
      <c r="L780" s="9" t="str">
        <f>IFERROR(Inv_SY!L781/Inv_SY!$P781-1,"")</f>
        <v/>
      </c>
      <c r="M780" s="9" t="str">
        <f>IFERROR(Inv_SY!M781/Inv_SY!$P781-1,"")</f>
        <v/>
      </c>
      <c r="N780" s="9" t="str">
        <f>IFERROR(Inv_SY!N781/Inv_SY!$P781-1,"")</f>
        <v/>
      </c>
      <c r="O780" s="9" t="str">
        <f>IFERROR(Inv_SY!O781/Inv_SY!$P781-1,"")</f>
        <v/>
      </c>
      <c r="P780" s="9" t="str">
        <f>IFERROR(Inv_SY!J781/Inv_SY!$Q781-1,"")</f>
        <v/>
      </c>
      <c r="Q780" s="9" t="str">
        <f>IFERROR(Inv_SY!K781/Inv_SY!$Q781-1,"")</f>
        <v/>
      </c>
      <c r="R780" s="9" t="str">
        <f>IFERROR(Inv_SY!L781/Inv_SY!$Q781-1,"")</f>
        <v/>
      </c>
      <c r="S780" s="9" t="str">
        <f>IFERROR(Inv_SY!M781/Inv_SY!$Q781-1,"")</f>
        <v/>
      </c>
      <c r="T780" s="9" t="str">
        <f>IFERROR(Inv_SY!N781/Inv_SY!$Q781-1,"")</f>
        <v/>
      </c>
      <c r="U780" s="52" t="str">
        <f>IFERROR(Inv_SY!O781/Inv_SY!$Q781-1,"")</f>
        <v/>
      </c>
    </row>
    <row r="781" spans="1:21">
      <c r="A781" s="102" t="s">
        <v>212</v>
      </c>
      <c r="B781" s="102">
        <v>5</v>
      </c>
      <c r="C781" s="102">
        <v>2024</v>
      </c>
      <c r="D781" s="102" t="s">
        <v>211</v>
      </c>
      <c r="E781" s="102" t="s">
        <v>211</v>
      </c>
      <c r="F781" s="103">
        <v>45413</v>
      </c>
      <c r="G781" s="102">
        <f t="shared" si="18"/>
        <v>31</v>
      </c>
      <c r="H781" s="104">
        <f t="shared" si="15"/>
        <v>45431</v>
      </c>
      <c r="I781" s="157">
        <f>_xlfn.XLOOKUP(Table5[[#This Row],[Month Year]],'Modelling New'!D:D,'Modelling New'!N:N)</f>
        <v>10.507</v>
      </c>
      <c r="J781" s="9" t="str">
        <f>IFERROR(Inv_SY!J782/Inv_SY!$P782-1,"")</f>
        <v/>
      </c>
      <c r="K781" s="9" t="str">
        <f>IFERROR(Inv_SY!K782/Inv_SY!$P782-1,"")</f>
        <v/>
      </c>
      <c r="L781" s="9" t="str">
        <f>IFERROR(Inv_SY!L782/Inv_SY!$P782-1,"")</f>
        <v/>
      </c>
      <c r="M781" s="9" t="str">
        <f>IFERROR(Inv_SY!M782/Inv_SY!$P782-1,"")</f>
        <v/>
      </c>
      <c r="N781" s="9" t="str">
        <f>IFERROR(Inv_SY!N782/Inv_SY!$P782-1,"")</f>
        <v/>
      </c>
      <c r="O781" s="9" t="str">
        <f>IFERROR(Inv_SY!O782/Inv_SY!$P782-1,"")</f>
        <v/>
      </c>
      <c r="P781" s="9" t="str">
        <f>IFERROR(Inv_SY!J782/Inv_SY!$Q782-1,"")</f>
        <v/>
      </c>
      <c r="Q781" s="9" t="str">
        <f>IFERROR(Inv_SY!K782/Inv_SY!$Q782-1,"")</f>
        <v/>
      </c>
      <c r="R781" s="9" t="str">
        <f>IFERROR(Inv_SY!L782/Inv_SY!$Q782-1,"")</f>
        <v/>
      </c>
      <c r="S781" s="9" t="str">
        <f>IFERROR(Inv_SY!M782/Inv_SY!$Q782-1,"")</f>
        <v/>
      </c>
      <c r="T781" s="9" t="str">
        <f>IFERROR(Inv_SY!N782/Inv_SY!$Q782-1,"")</f>
        <v/>
      </c>
      <c r="U781" s="52" t="str">
        <f>IFERROR(Inv_SY!O782/Inv_SY!$Q782-1,"")</f>
        <v/>
      </c>
    </row>
    <row r="782" spans="1:21">
      <c r="A782" s="102" t="s">
        <v>212</v>
      </c>
      <c r="B782" s="102">
        <v>5</v>
      </c>
      <c r="C782" s="102">
        <v>2024</v>
      </c>
      <c r="D782" s="102" t="s">
        <v>211</v>
      </c>
      <c r="E782" s="102" t="s">
        <v>211</v>
      </c>
      <c r="F782" s="103">
        <v>45413</v>
      </c>
      <c r="G782" s="102">
        <f t="shared" si="18"/>
        <v>31</v>
      </c>
      <c r="H782" s="104">
        <f t="shared" si="15"/>
        <v>45432</v>
      </c>
      <c r="I782" s="157">
        <f>_xlfn.XLOOKUP(Table5[[#This Row],[Month Year]],'Modelling New'!D:D,'Modelling New'!N:N)</f>
        <v>10.507</v>
      </c>
      <c r="J782" s="9" t="str">
        <f>IFERROR(Inv_SY!J783/Inv_SY!$P783-1,"")</f>
        <v/>
      </c>
      <c r="K782" s="9" t="str">
        <f>IFERROR(Inv_SY!K783/Inv_SY!$P783-1,"")</f>
        <v/>
      </c>
      <c r="L782" s="9" t="str">
        <f>IFERROR(Inv_SY!L783/Inv_SY!$P783-1,"")</f>
        <v/>
      </c>
      <c r="M782" s="9" t="str">
        <f>IFERROR(Inv_SY!M783/Inv_SY!$P783-1,"")</f>
        <v/>
      </c>
      <c r="N782" s="9" t="str">
        <f>IFERROR(Inv_SY!N783/Inv_SY!$P783-1,"")</f>
        <v/>
      </c>
      <c r="O782" s="9" t="str">
        <f>IFERROR(Inv_SY!O783/Inv_SY!$P783-1,"")</f>
        <v/>
      </c>
      <c r="P782" s="9" t="str">
        <f>IFERROR(Inv_SY!J783/Inv_SY!$Q783-1,"")</f>
        <v/>
      </c>
      <c r="Q782" s="9" t="str">
        <f>IFERROR(Inv_SY!K783/Inv_SY!$Q783-1,"")</f>
        <v/>
      </c>
      <c r="R782" s="9" t="str">
        <f>IFERROR(Inv_SY!L783/Inv_SY!$Q783-1,"")</f>
        <v/>
      </c>
      <c r="S782" s="9" t="str">
        <f>IFERROR(Inv_SY!M783/Inv_SY!$Q783-1,"")</f>
        <v/>
      </c>
      <c r="T782" s="9" t="str">
        <f>IFERROR(Inv_SY!N783/Inv_SY!$Q783-1,"")</f>
        <v/>
      </c>
      <c r="U782" s="52" t="str">
        <f>IFERROR(Inv_SY!O783/Inv_SY!$Q783-1,"")</f>
        <v/>
      </c>
    </row>
    <row r="783" spans="1:21">
      <c r="A783" s="102" t="s">
        <v>212</v>
      </c>
      <c r="B783" s="102">
        <v>5</v>
      </c>
      <c r="C783" s="102">
        <v>2024</v>
      </c>
      <c r="D783" s="102" t="s">
        <v>211</v>
      </c>
      <c r="E783" s="102" t="s">
        <v>211</v>
      </c>
      <c r="F783" s="103">
        <v>45413</v>
      </c>
      <c r="G783" s="102">
        <f t="shared" si="18"/>
        <v>31</v>
      </c>
      <c r="H783" s="104">
        <f t="shared" si="15"/>
        <v>45433</v>
      </c>
      <c r="I783" s="157">
        <f>_xlfn.XLOOKUP(Table5[[#This Row],[Month Year]],'Modelling New'!D:D,'Modelling New'!N:N)</f>
        <v>10.507</v>
      </c>
      <c r="J783" s="9" t="str">
        <f>IFERROR(Inv_SY!J784/Inv_SY!$P784-1,"")</f>
        <v/>
      </c>
      <c r="K783" s="9" t="str">
        <f>IFERROR(Inv_SY!K784/Inv_SY!$P784-1,"")</f>
        <v/>
      </c>
      <c r="L783" s="9" t="str">
        <f>IFERROR(Inv_SY!L784/Inv_SY!$P784-1,"")</f>
        <v/>
      </c>
      <c r="M783" s="9" t="str">
        <f>IFERROR(Inv_SY!M784/Inv_SY!$P784-1,"")</f>
        <v/>
      </c>
      <c r="N783" s="9" t="str">
        <f>IFERROR(Inv_SY!N784/Inv_SY!$P784-1,"")</f>
        <v/>
      </c>
      <c r="O783" s="9" t="str">
        <f>IFERROR(Inv_SY!O784/Inv_SY!$P784-1,"")</f>
        <v/>
      </c>
      <c r="P783" s="9" t="str">
        <f>IFERROR(Inv_SY!J784/Inv_SY!$Q784-1,"")</f>
        <v/>
      </c>
      <c r="Q783" s="9" t="str">
        <f>IFERROR(Inv_SY!K784/Inv_SY!$Q784-1,"")</f>
        <v/>
      </c>
      <c r="R783" s="9" t="str">
        <f>IFERROR(Inv_SY!L784/Inv_SY!$Q784-1,"")</f>
        <v/>
      </c>
      <c r="S783" s="9" t="str">
        <f>IFERROR(Inv_SY!M784/Inv_SY!$Q784-1,"")</f>
        <v/>
      </c>
      <c r="T783" s="9" t="str">
        <f>IFERROR(Inv_SY!N784/Inv_SY!$Q784-1,"")</f>
        <v/>
      </c>
      <c r="U783" s="52" t="str">
        <f>IFERROR(Inv_SY!O784/Inv_SY!$Q784-1,"")</f>
        <v/>
      </c>
    </row>
    <row r="784" spans="1:21">
      <c r="A784" s="102" t="s">
        <v>212</v>
      </c>
      <c r="B784" s="102">
        <v>5</v>
      </c>
      <c r="C784" s="102">
        <v>2024</v>
      </c>
      <c r="D784" s="102" t="s">
        <v>211</v>
      </c>
      <c r="E784" s="102" t="s">
        <v>211</v>
      </c>
      <c r="F784" s="103">
        <v>45413</v>
      </c>
      <c r="G784" s="102">
        <f t="shared" si="18"/>
        <v>31</v>
      </c>
      <c r="H784" s="104">
        <f t="shared" si="15"/>
        <v>45434</v>
      </c>
      <c r="I784" s="157">
        <f>_xlfn.XLOOKUP(Table5[[#This Row],[Month Year]],'Modelling New'!D:D,'Modelling New'!N:N)</f>
        <v>10.507</v>
      </c>
      <c r="J784" s="9" t="str">
        <f>IFERROR(Inv_SY!J785/Inv_SY!$P785-1,"")</f>
        <v/>
      </c>
      <c r="K784" s="9" t="str">
        <f>IFERROR(Inv_SY!K785/Inv_SY!$P785-1,"")</f>
        <v/>
      </c>
      <c r="L784" s="9" t="str">
        <f>IFERROR(Inv_SY!L785/Inv_SY!$P785-1,"")</f>
        <v/>
      </c>
      <c r="M784" s="9" t="str">
        <f>IFERROR(Inv_SY!M785/Inv_SY!$P785-1,"")</f>
        <v/>
      </c>
      <c r="N784" s="9" t="str">
        <f>IFERROR(Inv_SY!N785/Inv_SY!$P785-1,"")</f>
        <v/>
      </c>
      <c r="O784" s="9" t="str">
        <f>IFERROR(Inv_SY!O785/Inv_SY!$P785-1,"")</f>
        <v/>
      </c>
      <c r="P784" s="9" t="str">
        <f>IFERROR(Inv_SY!J785/Inv_SY!$Q785-1,"")</f>
        <v/>
      </c>
      <c r="Q784" s="9" t="str">
        <f>IFERROR(Inv_SY!K785/Inv_SY!$Q785-1,"")</f>
        <v/>
      </c>
      <c r="R784" s="9" t="str">
        <f>IFERROR(Inv_SY!L785/Inv_SY!$Q785-1,"")</f>
        <v/>
      </c>
      <c r="S784" s="9" t="str">
        <f>IFERROR(Inv_SY!M785/Inv_SY!$Q785-1,"")</f>
        <v/>
      </c>
      <c r="T784" s="9" t="str">
        <f>IFERROR(Inv_SY!N785/Inv_SY!$Q785-1,"")</f>
        <v/>
      </c>
      <c r="U784" s="52" t="str">
        <f>IFERROR(Inv_SY!O785/Inv_SY!$Q785-1,"")</f>
        <v/>
      </c>
    </row>
    <row r="785" spans="1:21">
      <c r="A785" s="102" t="s">
        <v>212</v>
      </c>
      <c r="B785" s="102">
        <v>5</v>
      </c>
      <c r="C785" s="102">
        <v>2024</v>
      </c>
      <c r="D785" s="102" t="s">
        <v>211</v>
      </c>
      <c r="E785" s="102" t="s">
        <v>211</v>
      </c>
      <c r="F785" s="103">
        <v>45413</v>
      </c>
      <c r="G785" s="102">
        <f t="shared" si="18"/>
        <v>31</v>
      </c>
      <c r="H785" s="104">
        <f t="shared" si="15"/>
        <v>45435</v>
      </c>
      <c r="I785" s="157">
        <f>_xlfn.XLOOKUP(Table5[[#This Row],[Month Year]],'Modelling New'!D:D,'Modelling New'!N:N)</f>
        <v>10.507</v>
      </c>
      <c r="J785" s="9" t="str">
        <f>IFERROR(Inv_SY!J786/Inv_SY!$P786-1,"")</f>
        <v/>
      </c>
      <c r="K785" s="9" t="str">
        <f>IFERROR(Inv_SY!K786/Inv_SY!$P786-1,"")</f>
        <v/>
      </c>
      <c r="L785" s="9" t="str">
        <f>IFERROR(Inv_SY!L786/Inv_SY!$P786-1,"")</f>
        <v/>
      </c>
      <c r="M785" s="9" t="str">
        <f>IFERROR(Inv_SY!M786/Inv_SY!$P786-1,"")</f>
        <v/>
      </c>
      <c r="N785" s="9" t="str">
        <f>IFERROR(Inv_SY!N786/Inv_SY!$P786-1,"")</f>
        <v/>
      </c>
      <c r="O785" s="9" t="str">
        <f>IFERROR(Inv_SY!O786/Inv_SY!$P786-1,"")</f>
        <v/>
      </c>
      <c r="P785" s="9" t="str">
        <f>IFERROR(Inv_SY!J786/Inv_SY!$Q786-1,"")</f>
        <v/>
      </c>
      <c r="Q785" s="9" t="str">
        <f>IFERROR(Inv_SY!K786/Inv_SY!$Q786-1,"")</f>
        <v/>
      </c>
      <c r="R785" s="9" t="str">
        <f>IFERROR(Inv_SY!L786/Inv_SY!$Q786-1,"")</f>
        <v/>
      </c>
      <c r="S785" s="9" t="str">
        <f>IFERROR(Inv_SY!M786/Inv_SY!$Q786-1,"")</f>
        <v/>
      </c>
      <c r="T785" s="9" t="str">
        <f>IFERROR(Inv_SY!N786/Inv_SY!$Q786-1,"")</f>
        <v/>
      </c>
      <c r="U785" s="52" t="str">
        <f>IFERROR(Inv_SY!O786/Inv_SY!$Q786-1,"")</f>
        <v/>
      </c>
    </row>
    <row r="786" spans="1:21">
      <c r="A786" s="102" t="s">
        <v>212</v>
      </c>
      <c r="B786" s="102">
        <v>5</v>
      </c>
      <c r="C786" s="102">
        <v>2024</v>
      </c>
      <c r="D786" s="102" t="s">
        <v>211</v>
      </c>
      <c r="E786" s="102" t="s">
        <v>211</v>
      </c>
      <c r="F786" s="103">
        <v>45413</v>
      </c>
      <c r="G786" s="102">
        <f t="shared" si="18"/>
        <v>31</v>
      </c>
      <c r="H786" s="104">
        <f t="shared" si="15"/>
        <v>45436</v>
      </c>
      <c r="I786" s="157">
        <f>_xlfn.XLOOKUP(Table5[[#This Row],[Month Year]],'Modelling New'!D:D,'Modelling New'!N:N)</f>
        <v>10.507</v>
      </c>
      <c r="J786" s="9" t="str">
        <f>IFERROR(Inv_SY!J787/Inv_SY!$P787-1,"")</f>
        <v/>
      </c>
      <c r="K786" s="9" t="str">
        <f>IFERROR(Inv_SY!K787/Inv_SY!$P787-1,"")</f>
        <v/>
      </c>
      <c r="L786" s="9" t="str">
        <f>IFERROR(Inv_SY!L787/Inv_SY!$P787-1,"")</f>
        <v/>
      </c>
      <c r="M786" s="9" t="str">
        <f>IFERROR(Inv_SY!M787/Inv_SY!$P787-1,"")</f>
        <v/>
      </c>
      <c r="N786" s="9" t="str">
        <f>IFERROR(Inv_SY!N787/Inv_SY!$P787-1,"")</f>
        <v/>
      </c>
      <c r="O786" s="9" t="str">
        <f>IFERROR(Inv_SY!O787/Inv_SY!$P787-1,"")</f>
        <v/>
      </c>
      <c r="P786" s="9" t="str">
        <f>IFERROR(Inv_SY!J787/Inv_SY!$Q787-1,"")</f>
        <v/>
      </c>
      <c r="Q786" s="9" t="str">
        <f>IFERROR(Inv_SY!K787/Inv_SY!$Q787-1,"")</f>
        <v/>
      </c>
      <c r="R786" s="9" t="str">
        <f>IFERROR(Inv_SY!L787/Inv_SY!$Q787-1,"")</f>
        <v/>
      </c>
      <c r="S786" s="9" t="str">
        <f>IFERROR(Inv_SY!M787/Inv_SY!$Q787-1,"")</f>
        <v/>
      </c>
      <c r="T786" s="9" t="str">
        <f>IFERROR(Inv_SY!N787/Inv_SY!$Q787-1,"")</f>
        <v/>
      </c>
      <c r="U786" s="52" t="str">
        <f>IFERROR(Inv_SY!O787/Inv_SY!$Q787-1,"")</f>
        <v/>
      </c>
    </row>
    <row r="787" spans="1:21">
      <c r="A787" s="102" t="s">
        <v>212</v>
      </c>
      <c r="B787" s="102">
        <v>5</v>
      </c>
      <c r="C787" s="102">
        <v>2024</v>
      </c>
      <c r="D787" s="102" t="s">
        <v>211</v>
      </c>
      <c r="E787" s="102" t="s">
        <v>211</v>
      </c>
      <c r="F787" s="103">
        <v>45413</v>
      </c>
      <c r="G787" s="102">
        <f t="shared" si="18"/>
        <v>31</v>
      </c>
      <c r="H787" s="104">
        <f t="shared" si="15"/>
        <v>45437</v>
      </c>
      <c r="I787" s="157">
        <f>_xlfn.XLOOKUP(Table5[[#This Row],[Month Year]],'Modelling New'!D:D,'Modelling New'!N:N)</f>
        <v>10.507</v>
      </c>
      <c r="J787" s="9" t="str">
        <f>IFERROR(Inv_SY!J788/Inv_SY!$P788-1,"")</f>
        <v/>
      </c>
      <c r="K787" s="9" t="str">
        <f>IFERROR(Inv_SY!K788/Inv_SY!$P788-1,"")</f>
        <v/>
      </c>
      <c r="L787" s="9" t="str">
        <f>IFERROR(Inv_SY!L788/Inv_SY!$P788-1,"")</f>
        <v/>
      </c>
      <c r="M787" s="9" t="str">
        <f>IFERROR(Inv_SY!M788/Inv_SY!$P788-1,"")</f>
        <v/>
      </c>
      <c r="N787" s="9" t="str">
        <f>IFERROR(Inv_SY!N788/Inv_SY!$P788-1,"")</f>
        <v/>
      </c>
      <c r="O787" s="9" t="str">
        <f>IFERROR(Inv_SY!O788/Inv_SY!$P788-1,"")</f>
        <v/>
      </c>
      <c r="P787" s="9" t="str">
        <f>IFERROR(Inv_SY!J788/Inv_SY!$Q788-1,"")</f>
        <v/>
      </c>
      <c r="Q787" s="9" t="str">
        <f>IFERROR(Inv_SY!K788/Inv_SY!$Q788-1,"")</f>
        <v/>
      </c>
      <c r="R787" s="9" t="str">
        <f>IFERROR(Inv_SY!L788/Inv_SY!$Q788-1,"")</f>
        <v/>
      </c>
      <c r="S787" s="9" t="str">
        <f>IFERROR(Inv_SY!M788/Inv_SY!$Q788-1,"")</f>
        <v/>
      </c>
      <c r="T787" s="9" t="str">
        <f>IFERROR(Inv_SY!N788/Inv_SY!$Q788-1,"")</f>
        <v/>
      </c>
      <c r="U787" s="52" t="str">
        <f>IFERROR(Inv_SY!O788/Inv_SY!$Q788-1,"")</f>
        <v/>
      </c>
    </row>
    <row r="788" spans="1:21">
      <c r="A788" s="102" t="s">
        <v>212</v>
      </c>
      <c r="B788" s="102">
        <v>5</v>
      </c>
      <c r="C788" s="102">
        <v>2024</v>
      </c>
      <c r="D788" s="102" t="s">
        <v>211</v>
      </c>
      <c r="E788" s="102" t="s">
        <v>211</v>
      </c>
      <c r="F788" s="103">
        <v>45413</v>
      </c>
      <c r="G788" s="102">
        <f t="shared" si="18"/>
        <v>31</v>
      </c>
      <c r="H788" s="104">
        <f t="shared" si="15"/>
        <v>45438</v>
      </c>
      <c r="I788" s="157">
        <f>_xlfn.XLOOKUP(Table5[[#This Row],[Month Year]],'Modelling New'!D:D,'Modelling New'!N:N)</f>
        <v>10.507</v>
      </c>
      <c r="J788" s="9" t="str">
        <f>IFERROR(Inv_SY!J789/Inv_SY!$P789-1,"")</f>
        <v/>
      </c>
      <c r="K788" s="9" t="str">
        <f>IFERROR(Inv_SY!K789/Inv_SY!$P789-1,"")</f>
        <v/>
      </c>
      <c r="L788" s="9" t="str">
        <f>IFERROR(Inv_SY!L789/Inv_SY!$P789-1,"")</f>
        <v/>
      </c>
      <c r="M788" s="9" t="str">
        <f>IFERROR(Inv_SY!M789/Inv_SY!$P789-1,"")</f>
        <v/>
      </c>
      <c r="N788" s="9" t="str">
        <f>IFERROR(Inv_SY!N789/Inv_SY!$P789-1,"")</f>
        <v/>
      </c>
      <c r="O788" s="9" t="str">
        <f>IFERROR(Inv_SY!O789/Inv_SY!$P789-1,"")</f>
        <v/>
      </c>
      <c r="P788" s="9" t="str">
        <f>IFERROR(Inv_SY!J789/Inv_SY!$Q789-1,"")</f>
        <v/>
      </c>
      <c r="Q788" s="9" t="str">
        <f>IFERROR(Inv_SY!K789/Inv_SY!$Q789-1,"")</f>
        <v/>
      </c>
      <c r="R788" s="9" t="str">
        <f>IFERROR(Inv_SY!L789/Inv_SY!$Q789-1,"")</f>
        <v/>
      </c>
      <c r="S788" s="9" t="str">
        <f>IFERROR(Inv_SY!M789/Inv_SY!$Q789-1,"")</f>
        <v/>
      </c>
      <c r="T788" s="9" t="str">
        <f>IFERROR(Inv_SY!N789/Inv_SY!$Q789-1,"")</f>
        <v/>
      </c>
      <c r="U788" s="52" t="str">
        <f>IFERROR(Inv_SY!O789/Inv_SY!$Q789-1,"")</f>
        <v/>
      </c>
    </row>
    <row r="789" spans="1:21">
      <c r="A789" s="102" t="s">
        <v>212</v>
      </c>
      <c r="B789" s="102">
        <v>5</v>
      </c>
      <c r="C789" s="102">
        <v>2024</v>
      </c>
      <c r="D789" s="102" t="s">
        <v>211</v>
      </c>
      <c r="E789" s="102" t="s">
        <v>211</v>
      </c>
      <c r="F789" s="103">
        <v>45413</v>
      </c>
      <c r="G789" s="102">
        <f t="shared" si="18"/>
        <v>31</v>
      </c>
      <c r="H789" s="104">
        <f t="shared" si="15"/>
        <v>45439</v>
      </c>
      <c r="I789" s="157">
        <f>_xlfn.XLOOKUP(Table5[[#This Row],[Month Year]],'Modelling New'!D:D,'Modelling New'!N:N)</f>
        <v>10.507</v>
      </c>
      <c r="J789" s="9" t="str">
        <f>IFERROR(Inv_SY!J790/Inv_SY!$P790-1,"")</f>
        <v/>
      </c>
      <c r="K789" s="9" t="str">
        <f>IFERROR(Inv_SY!K790/Inv_SY!$P790-1,"")</f>
        <v/>
      </c>
      <c r="L789" s="9" t="str">
        <f>IFERROR(Inv_SY!L790/Inv_SY!$P790-1,"")</f>
        <v/>
      </c>
      <c r="M789" s="9" t="str">
        <f>IFERROR(Inv_SY!M790/Inv_SY!$P790-1,"")</f>
        <v/>
      </c>
      <c r="N789" s="9" t="str">
        <f>IFERROR(Inv_SY!N790/Inv_SY!$P790-1,"")</f>
        <v/>
      </c>
      <c r="O789" s="9" t="str">
        <f>IFERROR(Inv_SY!O790/Inv_SY!$P790-1,"")</f>
        <v/>
      </c>
      <c r="P789" s="9" t="str">
        <f>IFERROR(Inv_SY!J790/Inv_SY!$Q790-1,"")</f>
        <v/>
      </c>
      <c r="Q789" s="9" t="str">
        <f>IFERROR(Inv_SY!K790/Inv_SY!$Q790-1,"")</f>
        <v/>
      </c>
      <c r="R789" s="9" t="str">
        <f>IFERROR(Inv_SY!L790/Inv_SY!$Q790-1,"")</f>
        <v/>
      </c>
      <c r="S789" s="9" t="str">
        <f>IFERROR(Inv_SY!M790/Inv_SY!$Q790-1,"")</f>
        <v/>
      </c>
      <c r="T789" s="9" t="str">
        <f>IFERROR(Inv_SY!N790/Inv_SY!$Q790-1,"")</f>
        <v/>
      </c>
      <c r="U789" s="52" t="str">
        <f>IFERROR(Inv_SY!O790/Inv_SY!$Q790-1,"")</f>
        <v/>
      </c>
    </row>
    <row r="790" spans="1:21">
      <c r="A790" s="102" t="s">
        <v>212</v>
      </c>
      <c r="B790" s="102">
        <v>5</v>
      </c>
      <c r="C790" s="102">
        <v>2024</v>
      </c>
      <c r="D790" s="102" t="s">
        <v>211</v>
      </c>
      <c r="E790" s="102" t="s">
        <v>211</v>
      </c>
      <c r="F790" s="103">
        <v>45413</v>
      </c>
      <c r="G790" s="102">
        <f t="shared" si="18"/>
        <v>31</v>
      </c>
      <c r="H790" s="104">
        <f t="shared" si="15"/>
        <v>45440</v>
      </c>
      <c r="I790" s="157">
        <f>_xlfn.XLOOKUP(Table5[[#This Row],[Month Year]],'Modelling New'!D:D,'Modelling New'!N:N)</f>
        <v>10.507</v>
      </c>
      <c r="J790" s="9" t="str">
        <f>IFERROR(Inv_SY!J791/Inv_SY!$P791-1,"")</f>
        <v/>
      </c>
      <c r="K790" s="9" t="str">
        <f>IFERROR(Inv_SY!K791/Inv_SY!$P791-1,"")</f>
        <v/>
      </c>
      <c r="L790" s="9" t="str">
        <f>IFERROR(Inv_SY!L791/Inv_SY!$P791-1,"")</f>
        <v/>
      </c>
      <c r="M790" s="9" t="str">
        <f>IFERROR(Inv_SY!M791/Inv_SY!$P791-1,"")</f>
        <v/>
      </c>
      <c r="N790" s="9" t="str">
        <f>IFERROR(Inv_SY!N791/Inv_SY!$P791-1,"")</f>
        <v/>
      </c>
      <c r="O790" s="9" t="str">
        <f>IFERROR(Inv_SY!O791/Inv_SY!$P791-1,"")</f>
        <v/>
      </c>
      <c r="P790" s="9" t="str">
        <f>IFERROR(Inv_SY!J791/Inv_SY!$Q791-1,"")</f>
        <v/>
      </c>
      <c r="Q790" s="9" t="str">
        <f>IFERROR(Inv_SY!K791/Inv_SY!$Q791-1,"")</f>
        <v/>
      </c>
      <c r="R790" s="9" t="str">
        <f>IFERROR(Inv_SY!L791/Inv_SY!$Q791-1,"")</f>
        <v/>
      </c>
      <c r="S790" s="9" t="str">
        <f>IFERROR(Inv_SY!M791/Inv_SY!$Q791-1,"")</f>
        <v/>
      </c>
      <c r="T790" s="9" t="str">
        <f>IFERROR(Inv_SY!N791/Inv_SY!$Q791-1,"")</f>
        <v/>
      </c>
      <c r="U790" s="52" t="str">
        <f>IFERROR(Inv_SY!O791/Inv_SY!$Q791-1,"")</f>
        <v/>
      </c>
    </row>
    <row r="791" spans="1:21">
      <c r="A791" s="102" t="s">
        <v>212</v>
      </c>
      <c r="B791" s="102">
        <v>5</v>
      </c>
      <c r="C791" s="102">
        <v>2024</v>
      </c>
      <c r="D791" s="102" t="s">
        <v>211</v>
      </c>
      <c r="E791" s="102" t="s">
        <v>211</v>
      </c>
      <c r="F791" s="103">
        <v>45413</v>
      </c>
      <c r="G791" s="102">
        <f t="shared" si="18"/>
        <v>31</v>
      </c>
      <c r="H791" s="104">
        <f t="shared" si="15"/>
        <v>45441</v>
      </c>
      <c r="I791" s="157">
        <f>_xlfn.XLOOKUP(Table5[[#This Row],[Month Year]],'Modelling New'!D:D,'Modelling New'!N:N)</f>
        <v>10.507</v>
      </c>
      <c r="J791" s="9" t="str">
        <f>IFERROR(Inv_SY!J792/Inv_SY!$P792-1,"")</f>
        <v/>
      </c>
      <c r="K791" s="9" t="str">
        <f>IFERROR(Inv_SY!K792/Inv_SY!$P792-1,"")</f>
        <v/>
      </c>
      <c r="L791" s="9" t="str">
        <f>IFERROR(Inv_SY!L792/Inv_SY!$P792-1,"")</f>
        <v/>
      </c>
      <c r="M791" s="9" t="str">
        <f>IFERROR(Inv_SY!M792/Inv_SY!$P792-1,"")</f>
        <v/>
      </c>
      <c r="N791" s="9" t="str">
        <f>IFERROR(Inv_SY!N792/Inv_SY!$P792-1,"")</f>
        <v/>
      </c>
      <c r="O791" s="9" t="str">
        <f>IFERROR(Inv_SY!O792/Inv_SY!$P792-1,"")</f>
        <v/>
      </c>
      <c r="P791" s="9" t="str">
        <f>IFERROR(Inv_SY!J792/Inv_SY!$Q792-1,"")</f>
        <v/>
      </c>
      <c r="Q791" s="9" t="str">
        <f>IFERROR(Inv_SY!K792/Inv_SY!$Q792-1,"")</f>
        <v/>
      </c>
      <c r="R791" s="9" t="str">
        <f>IFERROR(Inv_SY!L792/Inv_SY!$Q792-1,"")</f>
        <v/>
      </c>
      <c r="S791" s="9" t="str">
        <f>IFERROR(Inv_SY!M792/Inv_SY!$Q792-1,"")</f>
        <v/>
      </c>
      <c r="T791" s="9" t="str">
        <f>IFERROR(Inv_SY!N792/Inv_SY!$Q792-1,"")</f>
        <v/>
      </c>
      <c r="U791" s="52" t="str">
        <f>IFERROR(Inv_SY!O792/Inv_SY!$Q792-1,"")</f>
        <v/>
      </c>
    </row>
    <row r="792" spans="1:21">
      <c r="A792" s="102" t="s">
        <v>212</v>
      </c>
      <c r="B792" s="102">
        <v>5</v>
      </c>
      <c r="C792" s="102">
        <v>2024</v>
      </c>
      <c r="D792" s="102" t="s">
        <v>211</v>
      </c>
      <c r="E792" s="102" t="s">
        <v>211</v>
      </c>
      <c r="F792" s="103">
        <v>45413</v>
      </c>
      <c r="G792" s="102">
        <f t="shared" ref="G792:G793" si="19">DAY(EOMONTH(F792,0))</f>
        <v>31</v>
      </c>
      <c r="H792" s="104">
        <f t="shared" si="15"/>
        <v>45442</v>
      </c>
      <c r="I792" s="157">
        <f>_xlfn.XLOOKUP(Table5[[#This Row],[Month Year]],'Modelling New'!D:D,'Modelling New'!N:N)</f>
        <v>10.507</v>
      </c>
      <c r="J792" s="9" t="str">
        <f>IFERROR(Inv_SY!J793/Inv_SY!$P793-1,"")</f>
        <v/>
      </c>
      <c r="K792" s="9" t="str">
        <f>IFERROR(Inv_SY!K793/Inv_SY!$P793-1,"")</f>
        <v/>
      </c>
      <c r="L792" s="9" t="str">
        <f>IFERROR(Inv_SY!L793/Inv_SY!$P793-1,"")</f>
        <v/>
      </c>
      <c r="M792" s="9" t="str">
        <f>IFERROR(Inv_SY!M793/Inv_SY!$P793-1,"")</f>
        <v/>
      </c>
      <c r="N792" s="9" t="str">
        <f>IFERROR(Inv_SY!N793/Inv_SY!$P793-1,"")</f>
        <v/>
      </c>
      <c r="O792" s="9" t="str">
        <f>IFERROR(Inv_SY!O793/Inv_SY!$P793-1,"")</f>
        <v/>
      </c>
      <c r="P792" s="9" t="str">
        <f>IFERROR(Inv_SY!J793/Inv_SY!$Q793-1,"")</f>
        <v/>
      </c>
      <c r="Q792" s="9" t="str">
        <f>IFERROR(Inv_SY!K793/Inv_SY!$Q793-1,"")</f>
        <v/>
      </c>
      <c r="R792" s="9" t="str">
        <f>IFERROR(Inv_SY!L793/Inv_SY!$Q793-1,"")</f>
        <v/>
      </c>
      <c r="S792" s="9" t="str">
        <f>IFERROR(Inv_SY!M793/Inv_SY!$Q793-1,"")</f>
        <v/>
      </c>
      <c r="T792" s="9" t="str">
        <f>IFERROR(Inv_SY!N793/Inv_SY!$Q793-1,"")</f>
        <v/>
      </c>
      <c r="U792" s="52" t="str">
        <f>IFERROR(Inv_SY!O793/Inv_SY!$Q793-1,"")</f>
        <v/>
      </c>
    </row>
    <row r="793" spans="1:21">
      <c r="A793" s="102" t="s">
        <v>212</v>
      </c>
      <c r="B793" s="102">
        <v>5</v>
      </c>
      <c r="C793" s="102">
        <v>2024</v>
      </c>
      <c r="D793" s="102" t="s">
        <v>211</v>
      </c>
      <c r="E793" s="102" t="s">
        <v>211</v>
      </c>
      <c r="F793" s="103">
        <v>45413</v>
      </c>
      <c r="G793" s="102">
        <f t="shared" si="19"/>
        <v>31</v>
      </c>
      <c r="H793" s="104">
        <f t="shared" si="15"/>
        <v>45443</v>
      </c>
      <c r="I793" s="157">
        <f>_xlfn.XLOOKUP(Table5[[#This Row],[Month Year]],'Modelling New'!D:D,'Modelling New'!N:N)</f>
        <v>10.507</v>
      </c>
      <c r="J793" s="9" t="str">
        <f>IFERROR(Inv_SY!J794/Inv_SY!$P794-1,"")</f>
        <v/>
      </c>
      <c r="K793" s="9" t="str">
        <f>IFERROR(Inv_SY!K794/Inv_SY!$P794-1,"")</f>
        <v/>
      </c>
      <c r="L793" s="9" t="str">
        <f>IFERROR(Inv_SY!L794/Inv_SY!$P794-1,"")</f>
        <v/>
      </c>
      <c r="M793" s="9" t="str">
        <f>IFERROR(Inv_SY!M794/Inv_SY!$P794-1,"")</f>
        <v/>
      </c>
      <c r="N793" s="9" t="str">
        <f>IFERROR(Inv_SY!N794/Inv_SY!$P794-1,"")</f>
        <v/>
      </c>
      <c r="O793" s="9" t="str">
        <f>IFERROR(Inv_SY!O794/Inv_SY!$P794-1,"")</f>
        <v/>
      </c>
      <c r="P793" s="9" t="str">
        <f>IFERROR(Inv_SY!J794/Inv_SY!$Q794-1,"")</f>
        <v/>
      </c>
      <c r="Q793" s="9" t="str">
        <f>IFERROR(Inv_SY!K794/Inv_SY!$Q794-1,"")</f>
        <v/>
      </c>
      <c r="R793" s="9" t="str">
        <f>IFERROR(Inv_SY!L794/Inv_SY!$Q794-1,"")</f>
        <v/>
      </c>
      <c r="S793" s="9" t="str">
        <f>IFERROR(Inv_SY!M794/Inv_SY!$Q794-1,"")</f>
        <v/>
      </c>
      <c r="T793" s="9" t="str">
        <f>IFERROR(Inv_SY!N794/Inv_SY!$Q794-1,"")</f>
        <v/>
      </c>
      <c r="U793" s="52" t="str">
        <f>IFERROR(Inv_SY!O794/Inv_SY!$Q794-1,"")</f>
        <v/>
      </c>
    </row>
    <row r="794" spans="1:21">
      <c r="A794" s="102" t="s">
        <v>212</v>
      </c>
      <c r="B794" s="102">
        <v>5</v>
      </c>
      <c r="C794" s="102">
        <v>2024</v>
      </c>
      <c r="D794" s="102" t="s">
        <v>211</v>
      </c>
      <c r="E794" s="102" t="s">
        <v>211</v>
      </c>
      <c r="F794" s="103">
        <v>45444</v>
      </c>
      <c r="G794" s="102">
        <f>DAY(EOMONTH(F794,0))</f>
        <v>30</v>
      </c>
      <c r="H794" s="104">
        <f>H793+1</f>
        <v>45444</v>
      </c>
      <c r="I794" s="157">
        <f>_xlfn.XLOOKUP(Table5[[#This Row],[Month Year]],'Modelling New'!D:D,'Modelling New'!N:N)</f>
        <v>10.507</v>
      </c>
      <c r="J794" s="9" t="str">
        <f>IFERROR(Inv_SY!J795/Inv_SY!$P795-1,"")</f>
        <v/>
      </c>
      <c r="K794" s="9" t="str">
        <f>IFERROR(Inv_SY!K795/Inv_SY!$P795-1,"")</f>
        <v/>
      </c>
      <c r="L794" s="9" t="str">
        <f>IFERROR(Inv_SY!L795/Inv_SY!$P795-1,"")</f>
        <v/>
      </c>
      <c r="M794" s="9" t="str">
        <f>IFERROR(Inv_SY!M795/Inv_SY!$P795-1,"")</f>
        <v/>
      </c>
      <c r="N794" s="9" t="str">
        <f>IFERROR(Inv_SY!N795/Inv_SY!$P795-1,"")</f>
        <v/>
      </c>
      <c r="O794" s="9" t="str">
        <f>IFERROR(Inv_SY!O795/Inv_SY!$P795-1,"")</f>
        <v/>
      </c>
      <c r="P794" s="9" t="str">
        <f>IFERROR(Inv_SY!J795/Inv_SY!$Q795-1,"")</f>
        <v/>
      </c>
      <c r="Q794" s="9" t="str">
        <f>IFERROR(Inv_SY!K795/Inv_SY!$Q795-1,"")</f>
        <v/>
      </c>
      <c r="R794" s="9" t="str">
        <f>IFERROR(Inv_SY!L795/Inv_SY!$Q795-1,"")</f>
        <v/>
      </c>
      <c r="S794" s="9" t="str">
        <f>IFERROR(Inv_SY!M795/Inv_SY!$Q795-1,"")</f>
        <v/>
      </c>
      <c r="T794" s="9" t="str">
        <f>IFERROR(Inv_SY!N795/Inv_SY!$Q795-1,"")</f>
        <v/>
      </c>
      <c r="U794" s="52" t="str">
        <f>IFERROR(Inv_SY!O795/Inv_SY!$Q795-1,"")</f>
        <v/>
      </c>
    </row>
    <row r="795" spans="1:21">
      <c r="A795" s="102" t="s">
        <v>212</v>
      </c>
      <c r="B795" s="102">
        <v>5</v>
      </c>
      <c r="C795" s="102">
        <v>2024</v>
      </c>
      <c r="D795" s="102" t="s">
        <v>211</v>
      </c>
      <c r="E795" s="102" t="s">
        <v>211</v>
      </c>
      <c r="F795" s="103">
        <v>45444</v>
      </c>
      <c r="G795" s="102">
        <f t="shared" ref="G795:G841" si="20">DAY(EOMONTH(F795,0))</f>
        <v>30</v>
      </c>
      <c r="H795" s="104">
        <f t="shared" ref="H795:H858" si="21">H794+1</f>
        <v>45445</v>
      </c>
      <c r="I795" s="157">
        <f>_xlfn.XLOOKUP(Table5[[#This Row],[Month Year]],'Modelling New'!D:D,'Modelling New'!N:N)</f>
        <v>10.507</v>
      </c>
      <c r="J795" s="9" t="str">
        <f>IFERROR(Inv_SY!J796/Inv_SY!$P796-1,"")</f>
        <v/>
      </c>
      <c r="K795" s="9" t="str">
        <f>IFERROR(Inv_SY!K796/Inv_SY!$P796-1,"")</f>
        <v/>
      </c>
      <c r="L795" s="9" t="str">
        <f>IFERROR(Inv_SY!L796/Inv_SY!$P796-1,"")</f>
        <v/>
      </c>
      <c r="M795" s="9" t="str">
        <f>IFERROR(Inv_SY!M796/Inv_SY!$P796-1,"")</f>
        <v/>
      </c>
      <c r="N795" s="9" t="str">
        <f>IFERROR(Inv_SY!N796/Inv_SY!$P796-1,"")</f>
        <v/>
      </c>
      <c r="O795" s="9" t="str">
        <f>IFERROR(Inv_SY!O796/Inv_SY!$P796-1,"")</f>
        <v/>
      </c>
      <c r="P795" s="9" t="str">
        <f>IFERROR(Inv_SY!J796/Inv_SY!$Q796-1,"")</f>
        <v/>
      </c>
      <c r="Q795" s="9" t="str">
        <f>IFERROR(Inv_SY!K796/Inv_SY!$Q796-1,"")</f>
        <v/>
      </c>
      <c r="R795" s="9" t="str">
        <f>IFERROR(Inv_SY!L796/Inv_SY!$Q796-1,"")</f>
        <v/>
      </c>
      <c r="S795" s="9" t="str">
        <f>IFERROR(Inv_SY!M796/Inv_SY!$Q796-1,"")</f>
        <v/>
      </c>
      <c r="T795" s="9" t="str">
        <f>IFERROR(Inv_SY!N796/Inv_SY!$Q796-1,"")</f>
        <v/>
      </c>
      <c r="U795" s="52" t="str">
        <f>IFERROR(Inv_SY!O796/Inv_SY!$Q796-1,"")</f>
        <v/>
      </c>
    </row>
    <row r="796" spans="1:21">
      <c r="A796" s="102" t="s">
        <v>212</v>
      </c>
      <c r="B796" s="102">
        <v>5</v>
      </c>
      <c r="C796" s="102">
        <v>2024</v>
      </c>
      <c r="D796" s="102" t="s">
        <v>211</v>
      </c>
      <c r="E796" s="102" t="s">
        <v>211</v>
      </c>
      <c r="F796" s="103">
        <v>45444</v>
      </c>
      <c r="G796" s="102">
        <f t="shared" si="20"/>
        <v>30</v>
      </c>
      <c r="H796" s="104">
        <f t="shared" si="21"/>
        <v>45446</v>
      </c>
      <c r="I796" s="157">
        <f>_xlfn.XLOOKUP(Table5[[#This Row],[Month Year]],'Modelling New'!D:D,'Modelling New'!N:N)</f>
        <v>10.507</v>
      </c>
      <c r="J796" s="9" t="str">
        <f>IFERROR(Inv_SY!J797/Inv_SY!$P797-1,"")</f>
        <v/>
      </c>
      <c r="K796" s="9" t="str">
        <f>IFERROR(Inv_SY!K797/Inv_SY!$P797-1,"")</f>
        <v/>
      </c>
      <c r="L796" s="9" t="str">
        <f>IFERROR(Inv_SY!L797/Inv_SY!$P797-1,"")</f>
        <v/>
      </c>
      <c r="M796" s="9" t="str">
        <f>IFERROR(Inv_SY!M797/Inv_SY!$P797-1,"")</f>
        <v/>
      </c>
      <c r="N796" s="9" t="str">
        <f>IFERROR(Inv_SY!N797/Inv_SY!$P797-1,"")</f>
        <v/>
      </c>
      <c r="O796" s="9" t="str">
        <f>IFERROR(Inv_SY!O797/Inv_SY!$P797-1,"")</f>
        <v/>
      </c>
      <c r="P796" s="9" t="str">
        <f>IFERROR(Inv_SY!J797/Inv_SY!$Q797-1,"")</f>
        <v/>
      </c>
      <c r="Q796" s="9" t="str">
        <f>IFERROR(Inv_SY!K797/Inv_SY!$Q797-1,"")</f>
        <v/>
      </c>
      <c r="R796" s="9" t="str">
        <f>IFERROR(Inv_SY!L797/Inv_SY!$Q797-1,"")</f>
        <v/>
      </c>
      <c r="S796" s="9" t="str">
        <f>IFERROR(Inv_SY!M797/Inv_SY!$Q797-1,"")</f>
        <v/>
      </c>
      <c r="T796" s="9" t="str">
        <f>IFERROR(Inv_SY!N797/Inv_SY!$Q797-1,"")</f>
        <v/>
      </c>
      <c r="U796" s="52" t="str">
        <f>IFERROR(Inv_SY!O797/Inv_SY!$Q797-1,"")</f>
        <v/>
      </c>
    </row>
    <row r="797" spans="1:21">
      <c r="A797" s="102" t="s">
        <v>212</v>
      </c>
      <c r="B797" s="102">
        <v>5</v>
      </c>
      <c r="C797" s="102">
        <v>2024</v>
      </c>
      <c r="D797" s="102" t="s">
        <v>211</v>
      </c>
      <c r="E797" s="102" t="s">
        <v>211</v>
      </c>
      <c r="F797" s="103">
        <v>45444</v>
      </c>
      <c r="G797" s="102">
        <f t="shared" si="20"/>
        <v>30</v>
      </c>
      <c r="H797" s="104">
        <f t="shared" si="21"/>
        <v>45447</v>
      </c>
      <c r="I797" s="157">
        <f>_xlfn.XLOOKUP(Table5[[#This Row],[Month Year]],'Modelling New'!D:D,'Modelling New'!N:N)</f>
        <v>10.507</v>
      </c>
      <c r="J797" s="9" t="str">
        <f>IFERROR(Inv_SY!J798/Inv_SY!$P798-1,"")</f>
        <v/>
      </c>
      <c r="K797" s="9" t="str">
        <f>IFERROR(Inv_SY!K798/Inv_SY!$P798-1,"")</f>
        <v/>
      </c>
      <c r="L797" s="9" t="str">
        <f>IFERROR(Inv_SY!L798/Inv_SY!$P798-1,"")</f>
        <v/>
      </c>
      <c r="M797" s="9" t="str">
        <f>IFERROR(Inv_SY!M798/Inv_SY!$P798-1,"")</f>
        <v/>
      </c>
      <c r="N797" s="9" t="str">
        <f>IFERROR(Inv_SY!N798/Inv_SY!$P798-1,"")</f>
        <v/>
      </c>
      <c r="O797" s="9" t="str">
        <f>IFERROR(Inv_SY!O798/Inv_SY!$P798-1,"")</f>
        <v/>
      </c>
      <c r="P797" s="9" t="str">
        <f>IFERROR(Inv_SY!J798/Inv_SY!$Q798-1,"")</f>
        <v/>
      </c>
      <c r="Q797" s="9" t="str">
        <f>IFERROR(Inv_SY!K798/Inv_SY!$Q798-1,"")</f>
        <v/>
      </c>
      <c r="R797" s="9" t="str">
        <f>IFERROR(Inv_SY!L798/Inv_SY!$Q798-1,"")</f>
        <v/>
      </c>
      <c r="S797" s="9" t="str">
        <f>IFERROR(Inv_SY!M798/Inv_SY!$Q798-1,"")</f>
        <v/>
      </c>
      <c r="T797" s="9" t="str">
        <f>IFERROR(Inv_SY!N798/Inv_SY!$Q798-1,"")</f>
        <v/>
      </c>
      <c r="U797" s="52" t="str">
        <f>IFERROR(Inv_SY!O798/Inv_SY!$Q798-1,"")</f>
        <v/>
      </c>
    </row>
    <row r="798" spans="1:21">
      <c r="A798" s="102" t="s">
        <v>212</v>
      </c>
      <c r="B798" s="102">
        <v>5</v>
      </c>
      <c r="C798" s="102">
        <v>2024</v>
      </c>
      <c r="D798" s="102" t="s">
        <v>211</v>
      </c>
      <c r="E798" s="102" t="s">
        <v>211</v>
      </c>
      <c r="F798" s="103">
        <v>45444</v>
      </c>
      <c r="G798" s="102">
        <f t="shared" si="20"/>
        <v>30</v>
      </c>
      <c r="H798" s="104">
        <f t="shared" si="21"/>
        <v>45448</v>
      </c>
      <c r="I798" s="157">
        <f>_xlfn.XLOOKUP(Table5[[#This Row],[Month Year]],'Modelling New'!D:D,'Modelling New'!N:N)</f>
        <v>10.507</v>
      </c>
      <c r="J798" s="9" t="str">
        <f>IFERROR(Inv_SY!J799/Inv_SY!$P799-1,"")</f>
        <v/>
      </c>
      <c r="K798" s="9" t="str">
        <f>IFERROR(Inv_SY!K799/Inv_SY!$P799-1,"")</f>
        <v/>
      </c>
      <c r="L798" s="9" t="str">
        <f>IFERROR(Inv_SY!L799/Inv_SY!$P799-1,"")</f>
        <v/>
      </c>
      <c r="M798" s="9" t="str">
        <f>IFERROR(Inv_SY!M799/Inv_SY!$P799-1,"")</f>
        <v/>
      </c>
      <c r="N798" s="9" t="str">
        <f>IFERROR(Inv_SY!N799/Inv_SY!$P799-1,"")</f>
        <v/>
      </c>
      <c r="O798" s="9" t="str">
        <f>IFERROR(Inv_SY!O799/Inv_SY!$P799-1,"")</f>
        <v/>
      </c>
      <c r="P798" s="9" t="str">
        <f>IFERROR(Inv_SY!J799/Inv_SY!$Q799-1,"")</f>
        <v/>
      </c>
      <c r="Q798" s="9" t="str">
        <f>IFERROR(Inv_SY!K799/Inv_SY!$Q799-1,"")</f>
        <v/>
      </c>
      <c r="R798" s="9" t="str">
        <f>IFERROR(Inv_SY!L799/Inv_SY!$Q799-1,"")</f>
        <v/>
      </c>
      <c r="S798" s="9" t="str">
        <f>IFERROR(Inv_SY!M799/Inv_SY!$Q799-1,"")</f>
        <v/>
      </c>
      <c r="T798" s="9" t="str">
        <f>IFERROR(Inv_SY!N799/Inv_SY!$Q799-1,"")</f>
        <v/>
      </c>
      <c r="U798" s="52" t="str">
        <f>IFERROR(Inv_SY!O799/Inv_SY!$Q799-1,"")</f>
        <v/>
      </c>
    </row>
    <row r="799" spans="1:21">
      <c r="A799" s="102" t="s">
        <v>212</v>
      </c>
      <c r="B799" s="102">
        <v>5</v>
      </c>
      <c r="C799" s="102">
        <v>2024</v>
      </c>
      <c r="D799" s="102" t="s">
        <v>211</v>
      </c>
      <c r="E799" s="102" t="s">
        <v>211</v>
      </c>
      <c r="F799" s="103">
        <v>45444</v>
      </c>
      <c r="G799" s="102">
        <f t="shared" si="20"/>
        <v>30</v>
      </c>
      <c r="H799" s="104">
        <f t="shared" si="21"/>
        <v>45449</v>
      </c>
      <c r="I799" s="157">
        <f>_xlfn.XLOOKUP(Table5[[#This Row],[Month Year]],'Modelling New'!D:D,'Modelling New'!N:N)</f>
        <v>10.507</v>
      </c>
      <c r="J799" s="9" t="str">
        <f>IFERROR(Inv_SY!J800/Inv_SY!$P800-1,"")</f>
        <v/>
      </c>
      <c r="K799" s="9" t="str">
        <f>IFERROR(Inv_SY!K800/Inv_SY!$P800-1,"")</f>
        <v/>
      </c>
      <c r="L799" s="9" t="str">
        <f>IFERROR(Inv_SY!L800/Inv_SY!$P800-1,"")</f>
        <v/>
      </c>
      <c r="M799" s="9" t="str">
        <f>IFERROR(Inv_SY!M800/Inv_SY!$P800-1,"")</f>
        <v/>
      </c>
      <c r="N799" s="9" t="str">
        <f>IFERROR(Inv_SY!N800/Inv_SY!$P800-1,"")</f>
        <v/>
      </c>
      <c r="O799" s="9" t="str">
        <f>IFERROR(Inv_SY!O800/Inv_SY!$P800-1,"")</f>
        <v/>
      </c>
      <c r="P799" s="9" t="str">
        <f>IFERROR(Inv_SY!J800/Inv_SY!$Q800-1,"")</f>
        <v/>
      </c>
      <c r="Q799" s="9" t="str">
        <f>IFERROR(Inv_SY!K800/Inv_SY!$Q800-1,"")</f>
        <v/>
      </c>
      <c r="R799" s="9" t="str">
        <f>IFERROR(Inv_SY!L800/Inv_SY!$Q800-1,"")</f>
        <v/>
      </c>
      <c r="S799" s="9" t="str">
        <f>IFERROR(Inv_SY!M800/Inv_SY!$Q800-1,"")</f>
        <v/>
      </c>
      <c r="T799" s="9" t="str">
        <f>IFERROR(Inv_SY!N800/Inv_SY!$Q800-1,"")</f>
        <v/>
      </c>
      <c r="U799" s="52" t="str">
        <f>IFERROR(Inv_SY!O800/Inv_SY!$Q800-1,"")</f>
        <v/>
      </c>
    </row>
    <row r="800" spans="1:21">
      <c r="A800" s="102" t="s">
        <v>212</v>
      </c>
      <c r="B800" s="102">
        <v>5</v>
      </c>
      <c r="C800" s="102">
        <v>2024</v>
      </c>
      <c r="D800" s="102" t="s">
        <v>211</v>
      </c>
      <c r="E800" s="102" t="s">
        <v>211</v>
      </c>
      <c r="F800" s="103">
        <v>45444</v>
      </c>
      <c r="G800" s="102">
        <f t="shared" si="20"/>
        <v>30</v>
      </c>
      <c r="H800" s="104">
        <f t="shared" si="21"/>
        <v>45450</v>
      </c>
      <c r="I800" s="157">
        <f>_xlfn.XLOOKUP(Table5[[#This Row],[Month Year]],'Modelling New'!D:D,'Modelling New'!N:N)</f>
        <v>10.507</v>
      </c>
      <c r="J800" s="9" t="str">
        <f>IFERROR(Inv_SY!J801/Inv_SY!$P801-1,"")</f>
        <v/>
      </c>
      <c r="K800" s="9" t="str">
        <f>IFERROR(Inv_SY!K801/Inv_SY!$P801-1,"")</f>
        <v/>
      </c>
      <c r="L800" s="9" t="str">
        <f>IFERROR(Inv_SY!L801/Inv_SY!$P801-1,"")</f>
        <v/>
      </c>
      <c r="M800" s="9" t="str">
        <f>IFERROR(Inv_SY!M801/Inv_SY!$P801-1,"")</f>
        <v/>
      </c>
      <c r="N800" s="9" t="str">
        <f>IFERROR(Inv_SY!N801/Inv_SY!$P801-1,"")</f>
        <v/>
      </c>
      <c r="O800" s="9" t="str">
        <f>IFERROR(Inv_SY!O801/Inv_SY!$P801-1,"")</f>
        <v/>
      </c>
      <c r="P800" s="9" t="str">
        <f>IFERROR(Inv_SY!J801/Inv_SY!$Q801-1,"")</f>
        <v/>
      </c>
      <c r="Q800" s="9" t="str">
        <f>IFERROR(Inv_SY!K801/Inv_SY!$Q801-1,"")</f>
        <v/>
      </c>
      <c r="R800" s="9" t="str">
        <f>IFERROR(Inv_SY!L801/Inv_SY!$Q801-1,"")</f>
        <v/>
      </c>
      <c r="S800" s="9" t="str">
        <f>IFERROR(Inv_SY!M801/Inv_SY!$Q801-1,"")</f>
        <v/>
      </c>
      <c r="T800" s="9" t="str">
        <f>IFERROR(Inv_SY!N801/Inv_SY!$Q801-1,"")</f>
        <v/>
      </c>
      <c r="U800" s="52" t="str">
        <f>IFERROR(Inv_SY!O801/Inv_SY!$Q801-1,"")</f>
        <v/>
      </c>
    </row>
    <row r="801" spans="1:21">
      <c r="A801" s="102" t="s">
        <v>212</v>
      </c>
      <c r="B801" s="102">
        <v>5</v>
      </c>
      <c r="C801" s="102">
        <v>2024</v>
      </c>
      <c r="D801" s="102" t="s">
        <v>211</v>
      </c>
      <c r="E801" s="102" t="s">
        <v>211</v>
      </c>
      <c r="F801" s="103">
        <v>45444</v>
      </c>
      <c r="G801" s="102">
        <f t="shared" si="20"/>
        <v>30</v>
      </c>
      <c r="H801" s="104">
        <f t="shared" si="21"/>
        <v>45451</v>
      </c>
      <c r="I801" s="157">
        <f>_xlfn.XLOOKUP(Table5[[#This Row],[Month Year]],'Modelling New'!D:D,'Modelling New'!N:N)</f>
        <v>10.507</v>
      </c>
      <c r="J801" s="9" t="str">
        <f>IFERROR(Inv_SY!J802/Inv_SY!$P802-1,"")</f>
        <v/>
      </c>
      <c r="K801" s="9" t="str">
        <f>IFERROR(Inv_SY!K802/Inv_SY!$P802-1,"")</f>
        <v/>
      </c>
      <c r="L801" s="9" t="str">
        <f>IFERROR(Inv_SY!L802/Inv_SY!$P802-1,"")</f>
        <v/>
      </c>
      <c r="M801" s="9" t="str">
        <f>IFERROR(Inv_SY!M802/Inv_SY!$P802-1,"")</f>
        <v/>
      </c>
      <c r="N801" s="9" t="str">
        <f>IFERROR(Inv_SY!N802/Inv_SY!$P802-1,"")</f>
        <v/>
      </c>
      <c r="O801" s="9" t="str">
        <f>IFERROR(Inv_SY!O802/Inv_SY!$P802-1,"")</f>
        <v/>
      </c>
      <c r="P801" s="9" t="str">
        <f>IFERROR(Inv_SY!J802/Inv_SY!$Q802-1,"")</f>
        <v/>
      </c>
      <c r="Q801" s="9" t="str">
        <f>IFERROR(Inv_SY!K802/Inv_SY!$Q802-1,"")</f>
        <v/>
      </c>
      <c r="R801" s="9" t="str">
        <f>IFERROR(Inv_SY!L802/Inv_SY!$Q802-1,"")</f>
        <v/>
      </c>
      <c r="S801" s="9" t="str">
        <f>IFERROR(Inv_SY!M802/Inv_SY!$Q802-1,"")</f>
        <v/>
      </c>
      <c r="T801" s="9" t="str">
        <f>IFERROR(Inv_SY!N802/Inv_SY!$Q802-1,"")</f>
        <v/>
      </c>
      <c r="U801" s="52" t="str">
        <f>IFERROR(Inv_SY!O802/Inv_SY!$Q802-1,"")</f>
        <v/>
      </c>
    </row>
    <row r="802" spans="1:21">
      <c r="A802" s="102" t="s">
        <v>212</v>
      </c>
      <c r="B802" s="102">
        <v>5</v>
      </c>
      <c r="C802" s="102">
        <v>2024</v>
      </c>
      <c r="D802" s="102" t="s">
        <v>211</v>
      </c>
      <c r="E802" s="102" t="s">
        <v>211</v>
      </c>
      <c r="F802" s="103">
        <v>45444</v>
      </c>
      <c r="G802" s="102">
        <f t="shared" si="20"/>
        <v>30</v>
      </c>
      <c r="H802" s="104">
        <f t="shared" si="21"/>
        <v>45452</v>
      </c>
      <c r="I802" s="157">
        <f>_xlfn.XLOOKUP(Table5[[#This Row],[Month Year]],'Modelling New'!D:D,'Modelling New'!N:N)</f>
        <v>10.507</v>
      </c>
      <c r="J802" s="9" t="str">
        <f>IFERROR(Inv_SY!J803/Inv_SY!$P803-1,"")</f>
        <v/>
      </c>
      <c r="K802" s="9" t="str">
        <f>IFERROR(Inv_SY!K803/Inv_SY!$P803-1,"")</f>
        <v/>
      </c>
      <c r="L802" s="9" t="str">
        <f>IFERROR(Inv_SY!L803/Inv_SY!$P803-1,"")</f>
        <v/>
      </c>
      <c r="M802" s="9" t="str">
        <f>IFERROR(Inv_SY!M803/Inv_SY!$P803-1,"")</f>
        <v/>
      </c>
      <c r="N802" s="9" t="str">
        <f>IFERROR(Inv_SY!N803/Inv_SY!$P803-1,"")</f>
        <v/>
      </c>
      <c r="O802" s="9" t="str">
        <f>IFERROR(Inv_SY!O803/Inv_SY!$P803-1,"")</f>
        <v/>
      </c>
      <c r="P802" s="9" t="str">
        <f>IFERROR(Inv_SY!J803/Inv_SY!$Q803-1,"")</f>
        <v/>
      </c>
      <c r="Q802" s="9" t="str">
        <f>IFERROR(Inv_SY!K803/Inv_SY!$Q803-1,"")</f>
        <v/>
      </c>
      <c r="R802" s="9" t="str">
        <f>IFERROR(Inv_SY!L803/Inv_SY!$Q803-1,"")</f>
        <v/>
      </c>
      <c r="S802" s="9" t="str">
        <f>IFERROR(Inv_SY!M803/Inv_SY!$Q803-1,"")</f>
        <v/>
      </c>
      <c r="T802" s="9" t="str">
        <f>IFERROR(Inv_SY!N803/Inv_SY!$Q803-1,"")</f>
        <v/>
      </c>
      <c r="U802" s="52" t="str">
        <f>IFERROR(Inv_SY!O803/Inv_SY!$Q803-1,"")</f>
        <v/>
      </c>
    </row>
    <row r="803" spans="1:21">
      <c r="A803" s="102" t="s">
        <v>212</v>
      </c>
      <c r="B803" s="102">
        <v>5</v>
      </c>
      <c r="C803" s="102">
        <v>2024</v>
      </c>
      <c r="D803" s="102" t="s">
        <v>211</v>
      </c>
      <c r="E803" s="102" t="s">
        <v>211</v>
      </c>
      <c r="F803" s="103">
        <v>45444</v>
      </c>
      <c r="G803" s="102">
        <f t="shared" si="20"/>
        <v>30</v>
      </c>
      <c r="H803" s="104">
        <f t="shared" si="21"/>
        <v>45453</v>
      </c>
      <c r="I803" s="157">
        <f>_xlfn.XLOOKUP(Table5[[#This Row],[Month Year]],'Modelling New'!D:D,'Modelling New'!N:N)</f>
        <v>10.507</v>
      </c>
      <c r="J803" s="9" t="str">
        <f>IFERROR(Inv_SY!J804/Inv_SY!$P804-1,"")</f>
        <v/>
      </c>
      <c r="K803" s="9" t="str">
        <f>IFERROR(Inv_SY!K804/Inv_SY!$P804-1,"")</f>
        <v/>
      </c>
      <c r="L803" s="9" t="str">
        <f>IFERROR(Inv_SY!L804/Inv_SY!$P804-1,"")</f>
        <v/>
      </c>
      <c r="M803" s="9" t="str">
        <f>IFERROR(Inv_SY!M804/Inv_SY!$P804-1,"")</f>
        <v/>
      </c>
      <c r="N803" s="9" t="str">
        <f>IFERROR(Inv_SY!N804/Inv_SY!$P804-1,"")</f>
        <v/>
      </c>
      <c r="O803" s="9" t="str">
        <f>IFERROR(Inv_SY!O804/Inv_SY!$P804-1,"")</f>
        <v/>
      </c>
      <c r="P803" s="9" t="str">
        <f>IFERROR(Inv_SY!J804/Inv_SY!$Q804-1,"")</f>
        <v/>
      </c>
      <c r="Q803" s="9" t="str">
        <f>IFERROR(Inv_SY!K804/Inv_SY!$Q804-1,"")</f>
        <v/>
      </c>
      <c r="R803" s="9" t="str">
        <f>IFERROR(Inv_SY!L804/Inv_SY!$Q804-1,"")</f>
        <v/>
      </c>
      <c r="S803" s="9" t="str">
        <f>IFERROR(Inv_SY!M804/Inv_SY!$Q804-1,"")</f>
        <v/>
      </c>
      <c r="T803" s="9" t="str">
        <f>IFERROR(Inv_SY!N804/Inv_SY!$Q804-1,"")</f>
        <v/>
      </c>
      <c r="U803" s="52" t="str">
        <f>IFERROR(Inv_SY!O804/Inv_SY!$Q804-1,"")</f>
        <v/>
      </c>
    </row>
    <row r="804" spans="1:21">
      <c r="A804" s="102" t="s">
        <v>212</v>
      </c>
      <c r="B804" s="102">
        <v>5</v>
      </c>
      <c r="C804" s="102">
        <v>2024</v>
      </c>
      <c r="D804" s="102" t="s">
        <v>211</v>
      </c>
      <c r="E804" s="102" t="s">
        <v>211</v>
      </c>
      <c r="F804" s="103">
        <v>45444</v>
      </c>
      <c r="G804" s="102">
        <f t="shared" si="20"/>
        <v>30</v>
      </c>
      <c r="H804" s="104">
        <f t="shared" si="21"/>
        <v>45454</v>
      </c>
      <c r="I804" s="157">
        <f>_xlfn.XLOOKUP(Table5[[#This Row],[Month Year]],'Modelling New'!D:D,'Modelling New'!N:N)</f>
        <v>10.507</v>
      </c>
      <c r="J804" s="9" t="str">
        <f>IFERROR(Inv_SY!J805/Inv_SY!$P805-1,"")</f>
        <v/>
      </c>
      <c r="K804" s="9" t="str">
        <f>IFERROR(Inv_SY!K805/Inv_SY!$P805-1,"")</f>
        <v/>
      </c>
      <c r="L804" s="9" t="str">
        <f>IFERROR(Inv_SY!L805/Inv_SY!$P805-1,"")</f>
        <v/>
      </c>
      <c r="M804" s="9" t="str">
        <f>IFERROR(Inv_SY!M805/Inv_SY!$P805-1,"")</f>
        <v/>
      </c>
      <c r="N804" s="9" t="str">
        <f>IFERROR(Inv_SY!N805/Inv_SY!$P805-1,"")</f>
        <v/>
      </c>
      <c r="O804" s="9" t="str">
        <f>IFERROR(Inv_SY!O805/Inv_SY!$P805-1,"")</f>
        <v/>
      </c>
      <c r="P804" s="9" t="str">
        <f>IFERROR(Inv_SY!J805/Inv_SY!$Q805-1,"")</f>
        <v/>
      </c>
      <c r="Q804" s="9" t="str">
        <f>IFERROR(Inv_SY!K805/Inv_SY!$Q805-1,"")</f>
        <v/>
      </c>
      <c r="R804" s="9" t="str">
        <f>IFERROR(Inv_SY!L805/Inv_SY!$Q805-1,"")</f>
        <v/>
      </c>
      <c r="S804" s="9" t="str">
        <f>IFERROR(Inv_SY!M805/Inv_SY!$Q805-1,"")</f>
        <v/>
      </c>
      <c r="T804" s="9" t="str">
        <f>IFERROR(Inv_SY!N805/Inv_SY!$Q805-1,"")</f>
        <v/>
      </c>
      <c r="U804" s="52" t="str">
        <f>IFERROR(Inv_SY!O805/Inv_SY!$Q805-1,"")</f>
        <v/>
      </c>
    </row>
    <row r="805" spans="1:21">
      <c r="A805" s="102" t="s">
        <v>212</v>
      </c>
      <c r="B805" s="102">
        <v>5</v>
      </c>
      <c r="C805" s="102">
        <v>2024</v>
      </c>
      <c r="D805" s="102" t="s">
        <v>211</v>
      </c>
      <c r="E805" s="102" t="s">
        <v>211</v>
      </c>
      <c r="F805" s="103">
        <v>45444</v>
      </c>
      <c r="G805" s="102">
        <f t="shared" si="20"/>
        <v>30</v>
      </c>
      <c r="H805" s="104">
        <f t="shared" si="21"/>
        <v>45455</v>
      </c>
      <c r="I805" s="157">
        <f>_xlfn.XLOOKUP(Table5[[#This Row],[Month Year]],'Modelling New'!D:D,'Modelling New'!N:N)</f>
        <v>10.507</v>
      </c>
      <c r="J805" s="9" t="str">
        <f>IFERROR(Inv_SY!J806/Inv_SY!$P806-1,"")</f>
        <v/>
      </c>
      <c r="K805" s="9" t="str">
        <f>IFERROR(Inv_SY!K806/Inv_SY!$P806-1,"")</f>
        <v/>
      </c>
      <c r="L805" s="9" t="str">
        <f>IFERROR(Inv_SY!L806/Inv_SY!$P806-1,"")</f>
        <v/>
      </c>
      <c r="M805" s="9" t="str">
        <f>IFERROR(Inv_SY!M806/Inv_SY!$P806-1,"")</f>
        <v/>
      </c>
      <c r="N805" s="9" t="str">
        <f>IFERROR(Inv_SY!N806/Inv_SY!$P806-1,"")</f>
        <v/>
      </c>
      <c r="O805" s="9" t="str">
        <f>IFERROR(Inv_SY!O806/Inv_SY!$P806-1,"")</f>
        <v/>
      </c>
      <c r="P805" s="9" t="str">
        <f>IFERROR(Inv_SY!J806/Inv_SY!$Q806-1,"")</f>
        <v/>
      </c>
      <c r="Q805" s="9" t="str">
        <f>IFERROR(Inv_SY!K806/Inv_SY!$Q806-1,"")</f>
        <v/>
      </c>
      <c r="R805" s="9" t="str">
        <f>IFERROR(Inv_SY!L806/Inv_SY!$Q806-1,"")</f>
        <v/>
      </c>
      <c r="S805" s="9" t="str">
        <f>IFERROR(Inv_SY!M806/Inv_SY!$Q806-1,"")</f>
        <v/>
      </c>
      <c r="T805" s="9" t="str">
        <f>IFERROR(Inv_SY!N806/Inv_SY!$Q806-1,"")</f>
        <v/>
      </c>
      <c r="U805" s="52" t="str">
        <f>IFERROR(Inv_SY!O806/Inv_SY!$Q806-1,"")</f>
        <v/>
      </c>
    </row>
    <row r="806" spans="1:21">
      <c r="A806" s="102" t="s">
        <v>212</v>
      </c>
      <c r="B806" s="102">
        <v>5</v>
      </c>
      <c r="C806" s="102">
        <v>2024</v>
      </c>
      <c r="D806" s="102" t="s">
        <v>211</v>
      </c>
      <c r="E806" s="102" t="s">
        <v>211</v>
      </c>
      <c r="F806" s="103">
        <v>45444</v>
      </c>
      <c r="G806" s="102">
        <f t="shared" si="20"/>
        <v>30</v>
      </c>
      <c r="H806" s="104">
        <f t="shared" si="21"/>
        <v>45456</v>
      </c>
      <c r="I806" s="157">
        <f>_xlfn.XLOOKUP(Table5[[#This Row],[Month Year]],'Modelling New'!D:D,'Modelling New'!N:N)</f>
        <v>10.507</v>
      </c>
      <c r="J806" s="9" t="str">
        <f>IFERROR(Inv_SY!J807/Inv_SY!$P807-1,"")</f>
        <v/>
      </c>
      <c r="K806" s="9" t="str">
        <f>IFERROR(Inv_SY!K807/Inv_SY!$P807-1,"")</f>
        <v/>
      </c>
      <c r="L806" s="9" t="str">
        <f>IFERROR(Inv_SY!L807/Inv_SY!$P807-1,"")</f>
        <v/>
      </c>
      <c r="M806" s="9" t="str">
        <f>IFERROR(Inv_SY!M807/Inv_SY!$P807-1,"")</f>
        <v/>
      </c>
      <c r="N806" s="9" t="str">
        <f>IFERROR(Inv_SY!N807/Inv_SY!$P807-1,"")</f>
        <v/>
      </c>
      <c r="O806" s="9" t="str">
        <f>IFERROR(Inv_SY!O807/Inv_SY!$P807-1,"")</f>
        <v/>
      </c>
      <c r="P806" s="9" t="str">
        <f>IFERROR(Inv_SY!J807/Inv_SY!$Q807-1,"")</f>
        <v/>
      </c>
      <c r="Q806" s="9" t="str">
        <f>IFERROR(Inv_SY!K807/Inv_SY!$Q807-1,"")</f>
        <v/>
      </c>
      <c r="R806" s="9" t="str">
        <f>IFERROR(Inv_SY!L807/Inv_SY!$Q807-1,"")</f>
        <v/>
      </c>
      <c r="S806" s="9" t="str">
        <f>IFERROR(Inv_SY!M807/Inv_SY!$Q807-1,"")</f>
        <v/>
      </c>
      <c r="T806" s="9" t="str">
        <f>IFERROR(Inv_SY!N807/Inv_SY!$Q807-1,"")</f>
        <v/>
      </c>
      <c r="U806" s="52" t="str">
        <f>IFERROR(Inv_SY!O807/Inv_SY!$Q807-1,"")</f>
        <v/>
      </c>
    </row>
    <row r="807" spans="1:21">
      <c r="A807" s="102" t="s">
        <v>212</v>
      </c>
      <c r="B807" s="102">
        <v>5</v>
      </c>
      <c r="C807" s="102">
        <v>2024</v>
      </c>
      <c r="D807" s="102" t="s">
        <v>211</v>
      </c>
      <c r="E807" s="102" t="s">
        <v>211</v>
      </c>
      <c r="F807" s="103">
        <v>45444</v>
      </c>
      <c r="G807" s="102">
        <f t="shared" si="20"/>
        <v>30</v>
      </c>
      <c r="H807" s="104">
        <f t="shared" si="21"/>
        <v>45457</v>
      </c>
      <c r="I807" s="157">
        <f>_xlfn.XLOOKUP(Table5[[#This Row],[Month Year]],'Modelling New'!D:D,'Modelling New'!N:N)</f>
        <v>10.507</v>
      </c>
      <c r="J807" s="9" t="str">
        <f>IFERROR(Inv_SY!J808/Inv_SY!$P808-1,"")</f>
        <v/>
      </c>
      <c r="K807" s="9" t="str">
        <f>IFERROR(Inv_SY!K808/Inv_SY!$P808-1,"")</f>
        <v/>
      </c>
      <c r="L807" s="9" t="str">
        <f>IFERROR(Inv_SY!L808/Inv_SY!$P808-1,"")</f>
        <v/>
      </c>
      <c r="M807" s="9" t="str">
        <f>IFERROR(Inv_SY!M808/Inv_SY!$P808-1,"")</f>
        <v/>
      </c>
      <c r="N807" s="9" t="str">
        <f>IFERROR(Inv_SY!N808/Inv_SY!$P808-1,"")</f>
        <v/>
      </c>
      <c r="O807" s="9" t="str">
        <f>IFERROR(Inv_SY!O808/Inv_SY!$P808-1,"")</f>
        <v/>
      </c>
      <c r="P807" s="9" t="str">
        <f>IFERROR(Inv_SY!J808/Inv_SY!$Q808-1,"")</f>
        <v/>
      </c>
      <c r="Q807" s="9" t="str">
        <f>IFERROR(Inv_SY!K808/Inv_SY!$Q808-1,"")</f>
        <v/>
      </c>
      <c r="R807" s="9" t="str">
        <f>IFERROR(Inv_SY!L808/Inv_SY!$Q808-1,"")</f>
        <v/>
      </c>
      <c r="S807" s="9" t="str">
        <f>IFERROR(Inv_SY!M808/Inv_SY!$Q808-1,"")</f>
        <v/>
      </c>
      <c r="T807" s="9" t="str">
        <f>IFERROR(Inv_SY!N808/Inv_SY!$Q808-1,"")</f>
        <v/>
      </c>
      <c r="U807" s="52" t="str">
        <f>IFERROR(Inv_SY!O808/Inv_SY!$Q808-1,"")</f>
        <v/>
      </c>
    </row>
    <row r="808" spans="1:21">
      <c r="A808" s="102" t="s">
        <v>212</v>
      </c>
      <c r="B808" s="102">
        <v>5</v>
      </c>
      <c r="C808" s="102">
        <v>2024</v>
      </c>
      <c r="D808" s="102" t="s">
        <v>211</v>
      </c>
      <c r="E808" s="102" t="s">
        <v>211</v>
      </c>
      <c r="F808" s="103">
        <v>45444</v>
      </c>
      <c r="G808" s="102">
        <f t="shared" si="20"/>
        <v>30</v>
      </c>
      <c r="H808" s="104">
        <f t="shared" si="21"/>
        <v>45458</v>
      </c>
      <c r="I808" s="157">
        <f>_xlfn.XLOOKUP(Table5[[#This Row],[Month Year]],'Modelling New'!D:D,'Modelling New'!N:N)</f>
        <v>10.507</v>
      </c>
      <c r="J808" s="9" t="str">
        <f>IFERROR(Inv_SY!J809/Inv_SY!$P809-1,"")</f>
        <v/>
      </c>
      <c r="K808" s="9" t="str">
        <f>IFERROR(Inv_SY!K809/Inv_SY!$P809-1,"")</f>
        <v/>
      </c>
      <c r="L808" s="9" t="str">
        <f>IFERROR(Inv_SY!L809/Inv_SY!$P809-1,"")</f>
        <v/>
      </c>
      <c r="M808" s="9" t="str">
        <f>IFERROR(Inv_SY!M809/Inv_SY!$P809-1,"")</f>
        <v/>
      </c>
      <c r="N808" s="9" t="str">
        <f>IFERROR(Inv_SY!N809/Inv_SY!$P809-1,"")</f>
        <v/>
      </c>
      <c r="O808" s="9" t="str">
        <f>IFERROR(Inv_SY!O809/Inv_SY!$P809-1,"")</f>
        <v/>
      </c>
      <c r="P808" s="9" t="str">
        <f>IFERROR(Inv_SY!J809/Inv_SY!$Q809-1,"")</f>
        <v/>
      </c>
      <c r="Q808" s="9" t="str">
        <f>IFERROR(Inv_SY!K809/Inv_SY!$Q809-1,"")</f>
        <v/>
      </c>
      <c r="R808" s="9" t="str">
        <f>IFERROR(Inv_SY!L809/Inv_SY!$Q809-1,"")</f>
        <v/>
      </c>
      <c r="S808" s="9" t="str">
        <f>IFERROR(Inv_SY!M809/Inv_SY!$Q809-1,"")</f>
        <v/>
      </c>
      <c r="T808" s="9" t="str">
        <f>IFERROR(Inv_SY!N809/Inv_SY!$Q809-1,"")</f>
        <v/>
      </c>
      <c r="U808" s="52" t="str">
        <f>IFERROR(Inv_SY!O809/Inv_SY!$Q809-1,"")</f>
        <v/>
      </c>
    </row>
    <row r="809" spans="1:21">
      <c r="A809" s="102" t="s">
        <v>212</v>
      </c>
      <c r="B809" s="102">
        <v>5</v>
      </c>
      <c r="C809" s="102">
        <v>2024</v>
      </c>
      <c r="D809" s="102" t="s">
        <v>211</v>
      </c>
      <c r="E809" s="102" t="s">
        <v>211</v>
      </c>
      <c r="F809" s="103">
        <v>45444</v>
      </c>
      <c r="G809" s="102">
        <f t="shared" si="20"/>
        <v>30</v>
      </c>
      <c r="H809" s="104">
        <f t="shared" si="21"/>
        <v>45459</v>
      </c>
      <c r="I809" s="157">
        <f>_xlfn.XLOOKUP(Table5[[#This Row],[Month Year]],'Modelling New'!D:D,'Modelling New'!N:N)</f>
        <v>10.507</v>
      </c>
      <c r="J809" s="9" t="str">
        <f>IFERROR(Inv_SY!J810/Inv_SY!$P810-1,"")</f>
        <v/>
      </c>
      <c r="K809" s="9" t="str">
        <f>IFERROR(Inv_SY!K810/Inv_SY!$P810-1,"")</f>
        <v/>
      </c>
      <c r="L809" s="9" t="str">
        <f>IFERROR(Inv_SY!L810/Inv_SY!$P810-1,"")</f>
        <v/>
      </c>
      <c r="M809" s="9" t="str">
        <f>IFERROR(Inv_SY!M810/Inv_SY!$P810-1,"")</f>
        <v/>
      </c>
      <c r="N809" s="9" t="str">
        <f>IFERROR(Inv_SY!N810/Inv_SY!$P810-1,"")</f>
        <v/>
      </c>
      <c r="O809" s="9" t="str">
        <f>IFERROR(Inv_SY!O810/Inv_SY!$P810-1,"")</f>
        <v/>
      </c>
      <c r="P809" s="9" t="str">
        <f>IFERROR(Inv_SY!J810/Inv_SY!$Q810-1,"")</f>
        <v/>
      </c>
      <c r="Q809" s="9" t="str">
        <f>IFERROR(Inv_SY!K810/Inv_SY!$Q810-1,"")</f>
        <v/>
      </c>
      <c r="R809" s="9" t="str">
        <f>IFERROR(Inv_SY!L810/Inv_SY!$Q810-1,"")</f>
        <v/>
      </c>
      <c r="S809" s="9" t="str">
        <f>IFERROR(Inv_SY!M810/Inv_SY!$Q810-1,"")</f>
        <v/>
      </c>
      <c r="T809" s="9" t="str">
        <f>IFERROR(Inv_SY!N810/Inv_SY!$Q810-1,"")</f>
        <v/>
      </c>
      <c r="U809" s="52" t="str">
        <f>IFERROR(Inv_SY!O810/Inv_SY!$Q810-1,"")</f>
        <v/>
      </c>
    </row>
    <row r="810" spans="1:21">
      <c r="A810" s="102" t="s">
        <v>212</v>
      </c>
      <c r="B810" s="102">
        <v>5</v>
      </c>
      <c r="C810" s="102">
        <v>2024</v>
      </c>
      <c r="D810" s="102" t="s">
        <v>211</v>
      </c>
      <c r="E810" s="102" t="s">
        <v>211</v>
      </c>
      <c r="F810" s="103">
        <v>45444</v>
      </c>
      <c r="G810" s="102">
        <f t="shared" si="20"/>
        <v>30</v>
      </c>
      <c r="H810" s="104">
        <f t="shared" si="21"/>
        <v>45460</v>
      </c>
      <c r="I810" s="157">
        <f>_xlfn.XLOOKUP(Table5[[#This Row],[Month Year]],'Modelling New'!D:D,'Modelling New'!N:N)</f>
        <v>10.507</v>
      </c>
      <c r="J810" s="9" t="str">
        <f>IFERROR(Inv_SY!J811/Inv_SY!$P811-1,"")</f>
        <v/>
      </c>
      <c r="K810" s="9" t="str">
        <f>IFERROR(Inv_SY!K811/Inv_SY!$P811-1,"")</f>
        <v/>
      </c>
      <c r="L810" s="9" t="str">
        <f>IFERROR(Inv_SY!L811/Inv_SY!$P811-1,"")</f>
        <v/>
      </c>
      <c r="M810" s="9" t="str">
        <f>IFERROR(Inv_SY!M811/Inv_SY!$P811-1,"")</f>
        <v/>
      </c>
      <c r="N810" s="9" t="str">
        <f>IFERROR(Inv_SY!N811/Inv_SY!$P811-1,"")</f>
        <v/>
      </c>
      <c r="O810" s="9" t="str">
        <f>IFERROR(Inv_SY!O811/Inv_SY!$P811-1,"")</f>
        <v/>
      </c>
      <c r="P810" s="9" t="str">
        <f>IFERROR(Inv_SY!J811/Inv_SY!$Q811-1,"")</f>
        <v/>
      </c>
      <c r="Q810" s="9" t="str">
        <f>IFERROR(Inv_SY!K811/Inv_SY!$Q811-1,"")</f>
        <v/>
      </c>
      <c r="R810" s="9" t="str">
        <f>IFERROR(Inv_SY!L811/Inv_SY!$Q811-1,"")</f>
        <v/>
      </c>
      <c r="S810" s="9" t="str">
        <f>IFERROR(Inv_SY!M811/Inv_SY!$Q811-1,"")</f>
        <v/>
      </c>
      <c r="T810" s="9" t="str">
        <f>IFERROR(Inv_SY!N811/Inv_SY!$Q811-1,"")</f>
        <v/>
      </c>
      <c r="U810" s="52" t="str">
        <f>IFERROR(Inv_SY!O811/Inv_SY!$Q811-1,"")</f>
        <v/>
      </c>
    </row>
    <row r="811" spans="1:21">
      <c r="A811" s="102" t="s">
        <v>212</v>
      </c>
      <c r="B811" s="102">
        <v>5</v>
      </c>
      <c r="C811" s="102">
        <v>2024</v>
      </c>
      <c r="D811" s="102" t="s">
        <v>211</v>
      </c>
      <c r="E811" s="102" t="s">
        <v>211</v>
      </c>
      <c r="F811" s="103">
        <v>45444</v>
      </c>
      <c r="G811" s="102">
        <f t="shared" si="20"/>
        <v>30</v>
      </c>
      <c r="H811" s="104">
        <f t="shared" si="21"/>
        <v>45461</v>
      </c>
      <c r="I811" s="157">
        <f>_xlfn.XLOOKUP(Table5[[#This Row],[Month Year]],'Modelling New'!D:D,'Modelling New'!N:N)</f>
        <v>10.507</v>
      </c>
      <c r="J811" s="9" t="str">
        <f>IFERROR(Inv_SY!J812/Inv_SY!$P812-1,"")</f>
        <v/>
      </c>
      <c r="K811" s="9" t="str">
        <f>IFERROR(Inv_SY!K812/Inv_SY!$P812-1,"")</f>
        <v/>
      </c>
      <c r="L811" s="9" t="str">
        <f>IFERROR(Inv_SY!L812/Inv_SY!$P812-1,"")</f>
        <v/>
      </c>
      <c r="M811" s="9" t="str">
        <f>IFERROR(Inv_SY!M812/Inv_SY!$P812-1,"")</f>
        <v/>
      </c>
      <c r="N811" s="9" t="str">
        <f>IFERROR(Inv_SY!N812/Inv_SY!$P812-1,"")</f>
        <v/>
      </c>
      <c r="O811" s="9" t="str">
        <f>IFERROR(Inv_SY!O812/Inv_SY!$P812-1,"")</f>
        <v/>
      </c>
      <c r="P811" s="9" t="str">
        <f>IFERROR(Inv_SY!J812/Inv_SY!$Q812-1,"")</f>
        <v/>
      </c>
      <c r="Q811" s="9" t="str">
        <f>IFERROR(Inv_SY!K812/Inv_SY!$Q812-1,"")</f>
        <v/>
      </c>
      <c r="R811" s="9" t="str">
        <f>IFERROR(Inv_SY!L812/Inv_SY!$Q812-1,"")</f>
        <v/>
      </c>
      <c r="S811" s="9" t="str">
        <f>IFERROR(Inv_SY!M812/Inv_SY!$Q812-1,"")</f>
        <v/>
      </c>
      <c r="T811" s="9" t="str">
        <f>IFERROR(Inv_SY!N812/Inv_SY!$Q812-1,"")</f>
        <v/>
      </c>
      <c r="U811" s="52" t="str">
        <f>IFERROR(Inv_SY!O812/Inv_SY!$Q812-1,"")</f>
        <v/>
      </c>
    </row>
    <row r="812" spans="1:21">
      <c r="A812" s="102" t="s">
        <v>212</v>
      </c>
      <c r="B812" s="102">
        <v>5</v>
      </c>
      <c r="C812" s="102">
        <v>2024</v>
      </c>
      <c r="D812" s="102" t="s">
        <v>211</v>
      </c>
      <c r="E812" s="102" t="s">
        <v>211</v>
      </c>
      <c r="F812" s="103">
        <v>45444</v>
      </c>
      <c r="G812" s="102">
        <f t="shared" si="20"/>
        <v>30</v>
      </c>
      <c r="H812" s="104">
        <f t="shared" si="21"/>
        <v>45462</v>
      </c>
      <c r="I812" s="157">
        <f>_xlfn.XLOOKUP(Table5[[#This Row],[Month Year]],'Modelling New'!D:D,'Modelling New'!N:N)</f>
        <v>10.507</v>
      </c>
      <c r="J812" s="9" t="str">
        <f>IFERROR(Inv_SY!J813/Inv_SY!$P813-1,"")</f>
        <v/>
      </c>
      <c r="K812" s="9" t="str">
        <f>IFERROR(Inv_SY!K813/Inv_SY!$P813-1,"")</f>
        <v/>
      </c>
      <c r="L812" s="9" t="str">
        <f>IFERROR(Inv_SY!L813/Inv_SY!$P813-1,"")</f>
        <v/>
      </c>
      <c r="M812" s="9" t="str">
        <f>IFERROR(Inv_SY!M813/Inv_SY!$P813-1,"")</f>
        <v/>
      </c>
      <c r="N812" s="9" t="str">
        <f>IFERROR(Inv_SY!N813/Inv_SY!$P813-1,"")</f>
        <v/>
      </c>
      <c r="O812" s="9" t="str">
        <f>IFERROR(Inv_SY!O813/Inv_SY!$P813-1,"")</f>
        <v/>
      </c>
      <c r="P812" s="9" t="str">
        <f>IFERROR(Inv_SY!J813/Inv_SY!$Q813-1,"")</f>
        <v/>
      </c>
      <c r="Q812" s="9" t="str">
        <f>IFERROR(Inv_SY!K813/Inv_SY!$Q813-1,"")</f>
        <v/>
      </c>
      <c r="R812" s="9" t="str">
        <f>IFERROR(Inv_SY!L813/Inv_SY!$Q813-1,"")</f>
        <v/>
      </c>
      <c r="S812" s="9" t="str">
        <f>IFERROR(Inv_SY!M813/Inv_SY!$Q813-1,"")</f>
        <v/>
      </c>
      <c r="T812" s="9" t="str">
        <f>IFERROR(Inv_SY!N813/Inv_SY!$Q813-1,"")</f>
        <v/>
      </c>
      <c r="U812" s="52" t="str">
        <f>IFERROR(Inv_SY!O813/Inv_SY!$Q813-1,"")</f>
        <v/>
      </c>
    </row>
    <row r="813" spans="1:21">
      <c r="A813" s="102" t="s">
        <v>212</v>
      </c>
      <c r="B813" s="102">
        <v>5</v>
      </c>
      <c r="C813" s="102">
        <v>2024</v>
      </c>
      <c r="D813" s="102" t="s">
        <v>211</v>
      </c>
      <c r="E813" s="102" t="s">
        <v>211</v>
      </c>
      <c r="F813" s="103">
        <v>45444</v>
      </c>
      <c r="G813" s="102">
        <f t="shared" si="20"/>
        <v>30</v>
      </c>
      <c r="H813" s="104">
        <f t="shared" si="21"/>
        <v>45463</v>
      </c>
      <c r="I813" s="157">
        <f>_xlfn.XLOOKUP(Table5[[#This Row],[Month Year]],'Modelling New'!D:D,'Modelling New'!N:N)</f>
        <v>10.507</v>
      </c>
      <c r="J813" s="9" t="str">
        <f>IFERROR(Inv_SY!J814/Inv_SY!$P814-1,"")</f>
        <v/>
      </c>
      <c r="K813" s="9" t="str">
        <f>IFERROR(Inv_SY!K814/Inv_SY!$P814-1,"")</f>
        <v/>
      </c>
      <c r="L813" s="9" t="str">
        <f>IFERROR(Inv_SY!L814/Inv_SY!$P814-1,"")</f>
        <v/>
      </c>
      <c r="M813" s="9" t="str">
        <f>IFERROR(Inv_SY!M814/Inv_SY!$P814-1,"")</f>
        <v/>
      </c>
      <c r="N813" s="9" t="str">
        <f>IFERROR(Inv_SY!N814/Inv_SY!$P814-1,"")</f>
        <v/>
      </c>
      <c r="O813" s="9" t="str">
        <f>IFERROR(Inv_SY!O814/Inv_SY!$P814-1,"")</f>
        <v/>
      </c>
      <c r="P813" s="9" t="str">
        <f>IFERROR(Inv_SY!J814/Inv_SY!$Q814-1,"")</f>
        <v/>
      </c>
      <c r="Q813" s="9" t="str">
        <f>IFERROR(Inv_SY!K814/Inv_SY!$Q814-1,"")</f>
        <v/>
      </c>
      <c r="R813" s="9" t="str">
        <f>IFERROR(Inv_SY!L814/Inv_SY!$Q814-1,"")</f>
        <v/>
      </c>
      <c r="S813" s="9" t="str">
        <f>IFERROR(Inv_SY!M814/Inv_SY!$Q814-1,"")</f>
        <v/>
      </c>
      <c r="T813" s="9" t="str">
        <f>IFERROR(Inv_SY!N814/Inv_SY!$Q814-1,"")</f>
        <v/>
      </c>
      <c r="U813" s="52" t="str">
        <f>IFERROR(Inv_SY!O814/Inv_SY!$Q814-1,"")</f>
        <v/>
      </c>
    </row>
    <row r="814" spans="1:21">
      <c r="A814" s="102" t="s">
        <v>212</v>
      </c>
      <c r="B814" s="102">
        <v>5</v>
      </c>
      <c r="C814" s="102">
        <v>2024</v>
      </c>
      <c r="D814" s="102" t="s">
        <v>211</v>
      </c>
      <c r="E814" s="102" t="s">
        <v>211</v>
      </c>
      <c r="F814" s="103">
        <v>45444</v>
      </c>
      <c r="G814" s="102">
        <f t="shared" si="20"/>
        <v>30</v>
      </c>
      <c r="H814" s="104">
        <f t="shared" si="21"/>
        <v>45464</v>
      </c>
      <c r="I814" s="157">
        <f>_xlfn.XLOOKUP(Table5[[#This Row],[Month Year]],'Modelling New'!D:D,'Modelling New'!N:N)</f>
        <v>10.507</v>
      </c>
      <c r="J814" s="9" t="str">
        <f>IFERROR(Inv_SY!J815/Inv_SY!$P815-1,"")</f>
        <v/>
      </c>
      <c r="K814" s="9" t="str">
        <f>IFERROR(Inv_SY!K815/Inv_SY!$P815-1,"")</f>
        <v/>
      </c>
      <c r="L814" s="9" t="str">
        <f>IFERROR(Inv_SY!L815/Inv_SY!$P815-1,"")</f>
        <v/>
      </c>
      <c r="M814" s="9" t="str">
        <f>IFERROR(Inv_SY!M815/Inv_SY!$P815-1,"")</f>
        <v/>
      </c>
      <c r="N814" s="9" t="str">
        <f>IFERROR(Inv_SY!N815/Inv_SY!$P815-1,"")</f>
        <v/>
      </c>
      <c r="O814" s="9" t="str">
        <f>IFERROR(Inv_SY!O815/Inv_SY!$P815-1,"")</f>
        <v/>
      </c>
      <c r="P814" s="9" t="str">
        <f>IFERROR(Inv_SY!J815/Inv_SY!$Q815-1,"")</f>
        <v/>
      </c>
      <c r="Q814" s="9" t="str">
        <f>IFERROR(Inv_SY!K815/Inv_SY!$Q815-1,"")</f>
        <v/>
      </c>
      <c r="R814" s="9" t="str">
        <f>IFERROR(Inv_SY!L815/Inv_SY!$Q815-1,"")</f>
        <v/>
      </c>
      <c r="S814" s="9" t="str">
        <f>IFERROR(Inv_SY!M815/Inv_SY!$Q815-1,"")</f>
        <v/>
      </c>
      <c r="T814" s="9" t="str">
        <f>IFERROR(Inv_SY!N815/Inv_SY!$Q815-1,"")</f>
        <v/>
      </c>
      <c r="U814" s="52" t="str">
        <f>IFERROR(Inv_SY!O815/Inv_SY!$Q815-1,"")</f>
        <v/>
      </c>
    </row>
    <row r="815" spans="1:21">
      <c r="A815" s="102" t="s">
        <v>212</v>
      </c>
      <c r="B815" s="102">
        <v>5</v>
      </c>
      <c r="C815" s="102">
        <v>2024</v>
      </c>
      <c r="D815" s="102" t="s">
        <v>211</v>
      </c>
      <c r="E815" s="102" t="s">
        <v>211</v>
      </c>
      <c r="F815" s="103">
        <v>45444</v>
      </c>
      <c r="G815" s="102">
        <f t="shared" si="20"/>
        <v>30</v>
      </c>
      <c r="H815" s="104">
        <f t="shared" si="21"/>
        <v>45465</v>
      </c>
      <c r="I815" s="157">
        <f>_xlfn.XLOOKUP(Table5[[#This Row],[Month Year]],'Modelling New'!D:D,'Modelling New'!N:N)</f>
        <v>10.507</v>
      </c>
      <c r="J815" s="9" t="str">
        <f>IFERROR(Inv_SY!J816/Inv_SY!$P816-1,"")</f>
        <v/>
      </c>
      <c r="K815" s="9" t="str">
        <f>IFERROR(Inv_SY!K816/Inv_SY!$P816-1,"")</f>
        <v/>
      </c>
      <c r="L815" s="9" t="str">
        <f>IFERROR(Inv_SY!L816/Inv_SY!$P816-1,"")</f>
        <v/>
      </c>
      <c r="M815" s="9" t="str">
        <f>IFERROR(Inv_SY!M816/Inv_SY!$P816-1,"")</f>
        <v/>
      </c>
      <c r="N815" s="9" t="str">
        <f>IFERROR(Inv_SY!N816/Inv_SY!$P816-1,"")</f>
        <v/>
      </c>
      <c r="O815" s="9" t="str">
        <f>IFERROR(Inv_SY!O816/Inv_SY!$P816-1,"")</f>
        <v/>
      </c>
      <c r="P815" s="9" t="str">
        <f>IFERROR(Inv_SY!J816/Inv_SY!$Q816-1,"")</f>
        <v/>
      </c>
      <c r="Q815" s="9" t="str">
        <f>IFERROR(Inv_SY!K816/Inv_SY!$Q816-1,"")</f>
        <v/>
      </c>
      <c r="R815" s="9" t="str">
        <f>IFERROR(Inv_SY!L816/Inv_SY!$Q816-1,"")</f>
        <v/>
      </c>
      <c r="S815" s="9" t="str">
        <f>IFERROR(Inv_SY!M816/Inv_SY!$Q816-1,"")</f>
        <v/>
      </c>
      <c r="T815" s="9" t="str">
        <f>IFERROR(Inv_SY!N816/Inv_SY!$Q816-1,"")</f>
        <v/>
      </c>
      <c r="U815" s="52" t="str">
        <f>IFERROR(Inv_SY!O816/Inv_SY!$Q816-1,"")</f>
        <v/>
      </c>
    </row>
    <row r="816" spans="1:21">
      <c r="A816" s="102" t="s">
        <v>212</v>
      </c>
      <c r="B816" s="102">
        <v>5</v>
      </c>
      <c r="C816" s="102">
        <v>2024</v>
      </c>
      <c r="D816" s="102" t="s">
        <v>211</v>
      </c>
      <c r="E816" s="102" t="s">
        <v>211</v>
      </c>
      <c r="F816" s="103">
        <v>45444</v>
      </c>
      <c r="G816" s="102">
        <f t="shared" si="20"/>
        <v>30</v>
      </c>
      <c r="H816" s="104">
        <f t="shared" si="21"/>
        <v>45466</v>
      </c>
      <c r="I816" s="157">
        <f>_xlfn.XLOOKUP(Table5[[#This Row],[Month Year]],'Modelling New'!D:D,'Modelling New'!N:N)</f>
        <v>10.507</v>
      </c>
      <c r="J816" s="9" t="str">
        <f>IFERROR(Inv_SY!J817/Inv_SY!$P817-1,"")</f>
        <v/>
      </c>
      <c r="K816" s="9" t="str">
        <f>IFERROR(Inv_SY!K817/Inv_SY!$P817-1,"")</f>
        <v/>
      </c>
      <c r="L816" s="9" t="str">
        <f>IFERROR(Inv_SY!L817/Inv_SY!$P817-1,"")</f>
        <v/>
      </c>
      <c r="M816" s="9" t="str">
        <f>IFERROR(Inv_SY!M817/Inv_SY!$P817-1,"")</f>
        <v/>
      </c>
      <c r="N816" s="9" t="str">
        <f>IFERROR(Inv_SY!N817/Inv_SY!$P817-1,"")</f>
        <v/>
      </c>
      <c r="O816" s="9" t="str">
        <f>IFERROR(Inv_SY!O817/Inv_SY!$P817-1,"")</f>
        <v/>
      </c>
      <c r="P816" s="9" t="str">
        <f>IFERROR(Inv_SY!J817/Inv_SY!$Q817-1,"")</f>
        <v/>
      </c>
      <c r="Q816" s="9" t="str">
        <f>IFERROR(Inv_SY!K817/Inv_SY!$Q817-1,"")</f>
        <v/>
      </c>
      <c r="R816" s="9" t="str">
        <f>IFERROR(Inv_SY!L817/Inv_SY!$Q817-1,"")</f>
        <v/>
      </c>
      <c r="S816" s="9" t="str">
        <f>IFERROR(Inv_SY!M817/Inv_SY!$Q817-1,"")</f>
        <v/>
      </c>
      <c r="T816" s="9" t="str">
        <f>IFERROR(Inv_SY!N817/Inv_SY!$Q817-1,"")</f>
        <v/>
      </c>
      <c r="U816" s="52" t="str">
        <f>IFERROR(Inv_SY!O817/Inv_SY!$Q817-1,"")</f>
        <v/>
      </c>
    </row>
    <row r="817" spans="1:21">
      <c r="A817" s="102" t="s">
        <v>212</v>
      </c>
      <c r="B817" s="102">
        <v>5</v>
      </c>
      <c r="C817" s="102">
        <v>2024</v>
      </c>
      <c r="D817" s="102" t="s">
        <v>211</v>
      </c>
      <c r="E817" s="102" t="s">
        <v>211</v>
      </c>
      <c r="F817" s="103">
        <v>45444</v>
      </c>
      <c r="G817" s="102">
        <f t="shared" si="20"/>
        <v>30</v>
      </c>
      <c r="H817" s="104">
        <f t="shared" si="21"/>
        <v>45467</v>
      </c>
      <c r="I817" s="157">
        <f>_xlfn.XLOOKUP(Table5[[#This Row],[Month Year]],'Modelling New'!D:D,'Modelling New'!N:N)</f>
        <v>10.507</v>
      </c>
      <c r="J817" s="9" t="str">
        <f>IFERROR(Inv_SY!J818/Inv_SY!$P818-1,"")</f>
        <v/>
      </c>
      <c r="K817" s="9" t="str">
        <f>IFERROR(Inv_SY!K818/Inv_SY!$P818-1,"")</f>
        <v/>
      </c>
      <c r="L817" s="9" t="str">
        <f>IFERROR(Inv_SY!L818/Inv_SY!$P818-1,"")</f>
        <v/>
      </c>
      <c r="M817" s="9" t="str">
        <f>IFERROR(Inv_SY!M818/Inv_SY!$P818-1,"")</f>
        <v/>
      </c>
      <c r="N817" s="9" t="str">
        <f>IFERROR(Inv_SY!N818/Inv_SY!$P818-1,"")</f>
        <v/>
      </c>
      <c r="O817" s="9" t="str">
        <f>IFERROR(Inv_SY!O818/Inv_SY!$P818-1,"")</f>
        <v/>
      </c>
      <c r="P817" s="9" t="str">
        <f>IFERROR(Inv_SY!J818/Inv_SY!$Q818-1,"")</f>
        <v/>
      </c>
      <c r="Q817" s="9" t="str">
        <f>IFERROR(Inv_SY!K818/Inv_SY!$Q818-1,"")</f>
        <v/>
      </c>
      <c r="R817" s="9" t="str">
        <f>IFERROR(Inv_SY!L818/Inv_SY!$Q818-1,"")</f>
        <v/>
      </c>
      <c r="S817" s="9" t="str">
        <f>IFERROR(Inv_SY!M818/Inv_SY!$Q818-1,"")</f>
        <v/>
      </c>
      <c r="T817" s="9" t="str">
        <f>IFERROR(Inv_SY!N818/Inv_SY!$Q818-1,"")</f>
        <v/>
      </c>
      <c r="U817" s="52" t="str">
        <f>IFERROR(Inv_SY!O818/Inv_SY!$Q818-1,"")</f>
        <v/>
      </c>
    </row>
    <row r="818" spans="1:21">
      <c r="A818" s="102" t="s">
        <v>212</v>
      </c>
      <c r="B818" s="102">
        <v>5</v>
      </c>
      <c r="C818" s="102">
        <v>2024</v>
      </c>
      <c r="D818" s="102" t="s">
        <v>211</v>
      </c>
      <c r="E818" s="102" t="s">
        <v>211</v>
      </c>
      <c r="F818" s="103">
        <v>45444</v>
      </c>
      <c r="G818" s="102">
        <f t="shared" si="20"/>
        <v>30</v>
      </c>
      <c r="H818" s="104">
        <f t="shared" si="21"/>
        <v>45468</v>
      </c>
      <c r="I818" s="157">
        <f>_xlfn.XLOOKUP(Table5[[#This Row],[Month Year]],'Modelling New'!D:D,'Modelling New'!N:N)</f>
        <v>10.507</v>
      </c>
      <c r="J818" s="9" t="str">
        <f>IFERROR(Inv_SY!J819/Inv_SY!$P819-1,"")</f>
        <v/>
      </c>
      <c r="K818" s="9" t="str">
        <f>IFERROR(Inv_SY!K819/Inv_SY!$P819-1,"")</f>
        <v/>
      </c>
      <c r="L818" s="9" t="str">
        <f>IFERROR(Inv_SY!L819/Inv_SY!$P819-1,"")</f>
        <v/>
      </c>
      <c r="M818" s="9" t="str">
        <f>IFERROR(Inv_SY!M819/Inv_SY!$P819-1,"")</f>
        <v/>
      </c>
      <c r="N818" s="9" t="str">
        <f>IFERROR(Inv_SY!N819/Inv_SY!$P819-1,"")</f>
        <v/>
      </c>
      <c r="O818" s="9" t="str">
        <f>IFERROR(Inv_SY!O819/Inv_SY!$P819-1,"")</f>
        <v/>
      </c>
      <c r="P818" s="9" t="str">
        <f>IFERROR(Inv_SY!J819/Inv_SY!$Q819-1,"")</f>
        <v/>
      </c>
      <c r="Q818" s="9" t="str">
        <f>IFERROR(Inv_SY!K819/Inv_SY!$Q819-1,"")</f>
        <v/>
      </c>
      <c r="R818" s="9" t="str">
        <f>IFERROR(Inv_SY!L819/Inv_SY!$Q819-1,"")</f>
        <v/>
      </c>
      <c r="S818" s="9" t="str">
        <f>IFERROR(Inv_SY!M819/Inv_SY!$Q819-1,"")</f>
        <v/>
      </c>
      <c r="T818" s="9" t="str">
        <f>IFERROR(Inv_SY!N819/Inv_SY!$Q819-1,"")</f>
        <v/>
      </c>
      <c r="U818" s="52" t="str">
        <f>IFERROR(Inv_SY!O819/Inv_SY!$Q819-1,"")</f>
        <v/>
      </c>
    </row>
    <row r="819" spans="1:21">
      <c r="A819" s="102" t="s">
        <v>212</v>
      </c>
      <c r="B819" s="102">
        <v>5</v>
      </c>
      <c r="C819" s="102">
        <v>2024</v>
      </c>
      <c r="D819" s="102" t="s">
        <v>211</v>
      </c>
      <c r="E819" s="102" t="s">
        <v>211</v>
      </c>
      <c r="F819" s="103">
        <v>45444</v>
      </c>
      <c r="G819" s="102">
        <f t="shared" si="20"/>
        <v>30</v>
      </c>
      <c r="H819" s="104">
        <f t="shared" si="21"/>
        <v>45469</v>
      </c>
      <c r="I819" s="157">
        <f>_xlfn.XLOOKUP(Table5[[#This Row],[Month Year]],'Modelling New'!D:D,'Modelling New'!N:N)</f>
        <v>10.507</v>
      </c>
      <c r="J819" s="9" t="str">
        <f>IFERROR(Inv_SY!J820/Inv_SY!$P820-1,"")</f>
        <v/>
      </c>
      <c r="K819" s="9" t="str">
        <f>IFERROR(Inv_SY!K820/Inv_SY!$P820-1,"")</f>
        <v/>
      </c>
      <c r="L819" s="9" t="str">
        <f>IFERROR(Inv_SY!L820/Inv_SY!$P820-1,"")</f>
        <v/>
      </c>
      <c r="M819" s="9" t="str">
        <f>IFERROR(Inv_SY!M820/Inv_SY!$P820-1,"")</f>
        <v/>
      </c>
      <c r="N819" s="9" t="str">
        <f>IFERROR(Inv_SY!N820/Inv_SY!$P820-1,"")</f>
        <v/>
      </c>
      <c r="O819" s="9" t="str">
        <f>IFERROR(Inv_SY!O820/Inv_SY!$P820-1,"")</f>
        <v/>
      </c>
      <c r="P819" s="9" t="str">
        <f>IFERROR(Inv_SY!J820/Inv_SY!$Q820-1,"")</f>
        <v/>
      </c>
      <c r="Q819" s="9" t="str">
        <f>IFERROR(Inv_SY!K820/Inv_SY!$Q820-1,"")</f>
        <v/>
      </c>
      <c r="R819" s="9" t="str">
        <f>IFERROR(Inv_SY!L820/Inv_SY!$Q820-1,"")</f>
        <v/>
      </c>
      <c r="S819" s="9" t="str">
        <f>IFERROR(Inv_SY!M820/Inv_SY!$Q820-1,"")</f>
        <v/>
      </c>
      <c r="T819" s="9" t="str">
        <f>IFERROR(Inv_SY!N820/Inv_SY!$Q820-1,"")</f>
        <v/>
      </c>
      <c r="U819" s="52" t="str">
        <f>IFERROR(Inv_SY!O820/Inv_SY!$Q820-1,"")</f>
        <v/>
      </c>
    </row>
    <row r="820" spans="1:21">
      <c r="A820" s="102" t="s">
        <v>212</v>
      </c>
      <c r="B820" s="102">
        <v>5</v>
      </c>
      <c r="C820" s="102">
        <v>2024</v>
      </c>
      <c r="D820" s="102" t="s">
        <v>211</v>
      </c>
      <c r="E820" s="102" t="s">
        <v>211</v>
      </c>
      <c r="F820" s="103">
        <v>45444</v>
      </c>
      <c r="G820" s="102">
        <f t="shared" si="20"/>
        <v>30</v>
      </c>
      <c r="H820" s="104">
        <f t="shared" si="21"/>
        <v>45470</v>
      </c>
      <c r="I820" s="157">
        <f>_xlfn.XLOOKUP(Table5[[#This Row],[Month Year]],'Modelling New'!D:D,'Modelling New'!N:N)</f>
        <v>10.507</v>
      </c>
      <c r="J820" s="9" t="str">
        <f>IFERROR(Inv_SY!J821/Inv_SY!$P821-1,"")</f>
        <v/>
      </c>
      <c r="K820" s="9" t="str">
        <f>IFERROR(Inv_SY!K821/Inv_SY!$P821-1,"")</f>
        <v/>
      </c>
      <c r="L820" s="9" t="str">
        <f>IFERROR(Inv_SY!L821/Inv_SY!$P821-1,"")</f>
        <v/>
      </c>
      <c r="M820" s="9" t="str">
        <f>IFERROR(Inv_SY!M821/Inv_SY!$P821-1,"")</f>
        <v/>
      </c>
      <c r="N820" s="9" t="str">
        <f>IFERROR(Inv_SY!N821/Inv_SY!$P821-1,"")</f>
        <v/>
      </c>
      <c r="O820" s="9" t="str">
        <f>IFERROR(Inv_SY!O821/Inv_SY!$P821-1,"")</f>
        <v/>
      </c>
      <c r="P820" s="9" t="str">
        <f>IFERROR(Inv_SY!J821/Inv_SY!$Q821-1,"")</f>
        <v/>
      </c>
      <c r="Q820" s="9" t="str">
        <f>IFERROR(Inv_SY!K821/Inv_SY!$Q821-1,"")</f>
        <v/>
      </c>
      <c r="R820" s="9" t="str">
        <f>IFERROR(Inv_SY!L821/Inv_SY!$Q821-1,"")</f>
        <v/>
      </c>
      <c r="S820" s="9" t="str">
        <f>IFERROR(Inv_SY!M821/Inv_SY!$Q821-1,"")</f>
        <v/>
      </c>
      <c r="T820" s="9" t="str">
        <f>IFERROR(Inv_SY!N821/Inv_SY!$Q821-1,"")</f>
        <v/>
      </c>
      <c r="U820" s="52" t="str">
        <f>IFERROR(Inv_SY!O821/Inv_SY!$Q821-1,"")</f>
        <v/>
      </c>
    </row>
    <row r="821" spans="1:21">
      <c r="A821" s="102" t="s">
        <v>212</v>
      </c>
      <c r="B821" s="102">
        <v>5</v>
      </c>
      <c r="C821" s="102">
        <v>2024</v>
      </c>
      <c r="D821" s="102" t="s">
        <v>211</v>
      </c>
      <c r="E821" s="102" t="s">
        <v>211</v>
      </c>
      <c r="F821" s="103">
        <v>45444</v>
      </c>
      <c r="G821" s="102">
        <f t="shared" si="20"/>
        <v>30</v>
      </c>
      <c r="H821" s="104">
        <f t="shared" si="21"/>
        <v>45471</v>
      </c>
      <c r="I821" s="157">
        <f>_xlfn.XLOOKUP(Table5[[#This Row],[Month Year]],'Modelling New'!D:D,'Modelling New'!N:N)</f>
        <v>10.507</v>
      </c>
      <c r="J821" s="9" t="str">
        <f>IFERROR(Inv_SY!J822/Inv_SY!$P822-1,"")</f>
        <v/>
      </c>
      <c r="K821" s="9" t="str">
        <f>IFERROR(Inv_SY!K822/Inv_SY!$P822-1,"")</f>
        <v/>
      </c>
      <c r="L821" s="9" t="str">
        <f>IFERROR(Inv_SY!L822/Inv_SY!$P822-1,"")</f>
        <v/>
      </c>
      <c r="M821" s="9" t="str">
        <f>IFERROR(Inv_SY!M822/Inv_SY!$P822-1,"")</f>
        <v/>
      </c>
      <c r="N821" s="9" t="str">
        <f>IFERROR(Inv_SY!N822/Inv_SY!$P822-1,"")</f>
        <v/>
      </c>
      <c r="O821" s="9" t="str">
        <f>IFERROR(Inv_SY!O822/Inv_SY!$P822-1,"")</f>
        <v/>
      </c>
      <c r="P821" s="9" t="str">
        <f>IFERROR(Inv_SY!J822/Inv_SY!$Q822-1,"")</f>
        <v/>
      </c>
      <c r="Q821" s="9" t="str">
        <f>IFERROR(Inv_SY!K822/Inv_SY!$Q822-1,"")</f>
        <v/>
      </c>
      <c r="R821" s="9" t="str">
        <f>IFERROR(Inv_SY!L822/Inv_SY!$Q822-1,"")</f>
        <v/>
      </c>
      <c r="S821" s="9" t="str">
        <f>IFERROR(Inv_SY!M822/Inv_SY!$Q822-1,"")</f>
        <v/>
      </c>
      <c r="T821" s="9" t="str">
        <f>IFERROR(Inv_SY!N822/Inv_SY!$Q822-1,"")</f>
        <v/>
      </c>
      <c r="U821" s="52" t="str">
        <f>IFERROR(Inv_SY!O822/Inv_SY!$Q822-1,"")</f>
        <v/>
      </c>
    </row>
    <row r="822" spans="1:21">
      <c r="A822" s="102" t="s">
        <v>212</v>
      </c>
      <c r="B822" s="102">
        <v>5</v>
      </c>
      <c r="C822" s="102">
        <v>2024</v>
      </c>
      <c r="D822" s="102" t="s">
        <v>211</v>
      </c>
      <c r="E822" s="102" t="s">
        <v>211</v>
      </c>
      <c r="F822" s="103">
        <v>45444</v>
      </c>
      <c r="G822" s="102">
        <f t="shared" si="20"/>
        <v>30</v>
      </c>
      <c r="H822" s="104">
        <f t="shared" si="21"/>
        <v>45472</v>
      </c>
      <c r="I822" s="157">
        <f>_xlfn.XLOOKUP(Table5[[#This Row],[Month Year]],'Modelling New'!D:D,'Modelling New'!N:N)</f>
        <v>10.507</v>
      </c>
      <c r="J822" s="9" t="str">
        <f>IFERROR(Inv_SY!J823/Inv_SY!$P823-1,"")</f>
        <v/>
      </c>
      <c r="K822" s="9" t="str">
        <f>IFERROR(Inv_SY!K823/Inv_SY!$P823-1,"")</f>
        <v/>
      </c>
      <c r="L822" s="9" t="str">
        <f>IFERROR(Inv_SY!L823/Inv_SY!$P823-1,"")</f>
        <v/>
      </c>
      <c r="M822" s="9" t="str">
        <f>IFERROR(Inv_SY!M823/Inv_SY!$P823-1,"")</f>
        <v/>
      </c>
      <c r="N822" s="9" t="str">
        <f>IFERROR(Inv_SY!N823/Inv_SY!$P823-1,"")</f>
        <v/>
      </c>
      <c r="O822" s="9" t="str">
        <f>IFERROR(Inv_SY!O823/Inv_SY!$P823-1,"")</f>
        <v/>
      </c>
      <c r="P822" s="9" t="str">
        <f>IFERROR(Inv_SY!J823/Inv_SY!$Q823-1,"")</f>
        <v/>
      </c>
      <c r="Q822" s="9" t="str">
        <f>IFERROR(Inv_SY!K823/Inv_SY!$Q823-1,"")</f>
        <v/>
      </c>
      <c r="R822" s="9" t="str">
        <f>IFERROR(Inv_SY!L823/Inv_SY!$Q823-1,"")</f>
        <v/>
      </c>
      <c r="S822" s="9" t="str">
        <f>IFERROR(Inv_SY!M823/Inv_SY!$Q823-1,"")</f>
        <v/>
      </c>
      <c r="T822" s="9" t="str">
        <f>IFERROR(Inv_SY!N823/Inv_SY!$Q823-1,"")</f>
        <v/>
      </c>
      <c r="U822" s="52" t="str">
        <f>IFERROR(Inv_SY!O823/Inv_SY!$Q823-1,"")</f>
        <v/>
      </c>
    </row>
    <row r="823" spans="1:21">
      <c r="A823" s="102" t="s">
        <v>212</v>
      </c>
      <c r="B823" s="102">
        <v>5</v>
      </c>
      <c r="C823" s="102">
        <v>2024</v>
      </c>
      <c r="D823" s="102" t="s">
        <v>211</v>
      </c>
      <c r="E823" s="102" t="s">
        <v>211</v>
      </c>
      <c r="F823" s="103">
        <v>45444</v>
      </c>
      <c r="G823" s="102">
        <f t="shared" si="20"/>
        <v>30</v>
      </c>
      <c r="H823" s="104">
        <f t="shared" si="21"/>
        <v>45473</v>
      </c>
      <c r="I823" s="157">
        <f>_xlfn.XLOOKUP(Table5[[#This Row],[Month Year]],'Modelling New'!D:D,'Modelling New'!N:N)</f>
        <v>10.507</v>
      </c>
      <c r="J823" s="9" t="str">
        <f>IFERROR(Inv_SY!J824/Inv_SY!$P824-1,"")</f>
        <v/>
      </c>
      <c r="K823" s="9" t="str">
        <f>IFERROR(Inv_SY!K824/Inv_SY!$P824-1,"")</f>
        <v/>
      </c>
      <c r="L823" s="9" t="str">
        <f>IFERROR(Inv_SY!L824/Inv_SY!$P824-1,"")</f>
        <v/>
      </c>
      <c r="M823" s="9" t="str">
        <f>IFERROR(Inv_SY!M824/Inv_SY!$P824-1,"")</f>
        <v/>
      </c>
      <c r="N823" s="9" t="str">
        <f>IFERROR(Inv_SY!N824/Inv_SY!$P824-1,"")</f>
        <v/>
      </c>
      <c r="O823" s="9" t="str">
        <f>IFERROR(Inv_SY!O824/Inv_SY!$P824-1,"")</f>
        <v/>
      </c>
      <c r="P823" s="9" t="str">
        <f>IFERROR(Inv_SY!J824/Inv_SY!$Q824-1,"")</f>
        <v/>
      </c>
      <c r="Q823" s="9" t="str">
        <f>IFERROR(Inv_SY!K824/Inv_SY!$Q824-1,"")</f>
        <v/>
      </c>
      <c r="R823" s="9" t="str">
        <f>IFERROR(Inv_SY!L824/Inv_SY!$Q824-1,"")</f>
        <v/>
      </c>
      <c r="S823" s="9" t="str">
        <f>IFERROR(Inv_SY!M824/Inv_SY!$Q824-1,"")</f>
        <v/>
      </c>
      <c r="T823" s="9" t="str">
        <f>IFERROR(Inv_SY!N824/Inv_SY!$Q824-1,"")</f>
        <v/>
      </c>
      <c r="U823" s="52" t="str">
        <f>IFERROR(Inv_SY!O824/Inv_SY!$Q824-1,"")</f>
        <v/>
      </c>
    </row>
    <row r="824" spans="1:21">
      <c r="A824" s="102" t="s">
        <v>212</v>
      </c>
      <c r="B824" s="102">
        <v>7</v>
      </c>
      <c r="C824" s="102">
        <v>2024</v>
      </c>
      <c r="D824" s="102" t="s">
        <v>211</v>
      </c>
      <c r="E824" s="102" t="s">
        <v>211</v>
      </c>
      <c r="F824" s="103">
        <v>45474</v>
      </c>
      <c r="G824" s="102">
        <f t="shared" si="20"/>
        <v>31</v>
      </c>
      <c r="H824" s="104">
        <f t="shared" si="21"/>
        <v>45474</v>
      </c>
      <c r="I824" s="157">
        <f>_xlfn.XLOOKUP(Table5[[#This Row],[Month Year]],'Modelling New'!D:D,'Modelling New'!N:N)</f>
        <v>10.507</v>
      </c>
      <c r="J824" s="9" t="str">
        <f>IFERROR(Inv_SY!J825/Inv_SY!$P825-1,"")</f>
        <v/>
      </c>
      <c r="K824" s="9" t="str">
        <f>IFERROR(Inv_SY!K825/Inv_SY!$P825-1,"")</f>
        <v/>
      </c>
      <c r="L824" s="9" t="str">
        <f>IFERROR(Inv_SY!L825/Inv_SY!$P825-1,"")</f>
        <v/>
      </c>
      <c r="M824" s="9" t="str">
        <f>IFERROR(Inv_SY!M825/Inv_SY!$P825-1,"")</f>
        <v/>
      </c>
      <c r="N824" s="9" t="str">
        <f>IFERROR(Inv_SY!N825/Inv_SY!$P825-1,"")</f>
        <v/>
      </c>
      <c r="O824" s="9" t="str">
        <f>IFERROR(Inv_SY!O825/Inv_SY!$P825-1,"")</f>
        <v/>
      </c>
      <c r="P824" s="9" t="str">
        <f>IFERROR(Inv_SY!J825/Inv_SY!$Q825-1,"")</f>
        <v/>
      </c>
      <c r="Q824" s="9" t="str">
        <f>IFERROR(Inv_SY!K825/Inv_SY!$Q825-1,"")</f>
        <v/>
      </c>
      <c r="R824" s="9" t="str">
        <f>IFERROR(Inv_SY!L825/Inv_SY!$Q825-1,"")</f>
        <v/>
      </c>
      <c r="S824" s="9" t="str">
        <f>IFERROR(Inv_SY!M825/Inv_SY!$Q825-1,"")</f>
        <v/>
      </c>
      <c r="T824" s="9" t="str">
        <f>IFERROR(Inv_SY!N825/Inv_SY!$Q825-1,"")</f>
        <v/>
      </c>
      <c r="U824" s="52" t="str">
        <f>IFERROR(Inv_SY!O825/Inv_SY!$Q825-1,"")</f>
        <v/>
      </c>
    </row>
    <row r="825" spans="1:21">
      <c r="A825" s="102" t="s">
        <v>212</v>
      </c>
      <c r="B825" s="102">
        <v>7</v>
      </c>
      <c r="C825" s="102">
        <v>2024</v>
      </c>
      <c r="D825" s="102" t="s">
        <v>211</v>
      </c>
      <c r="E825" s="102" t="s">
        <v>211</v>
      </c>
      <c r="F825" s="103">
        <v>45474</v>
      </c>
      <c r="G825" s="102">
        <f t="shared" si="20"/>
        <v>31</v>
      </c>
      <c r="H825" s="104">
        <f t="shared" si="21"/>
        <v>45475</v>
      </c>
      <c r="I825" s="157">
        <f>_xlfn.XLOOKUP(Table5[[#This Row],[Month Year]],'Modelling New'!D:D,'Modelling New'!N:N)</f>
        <v>10.507</v>
      </c>
      <c r="J825" s="9" t="str">
        <f>IFERROR(Inv_SY!J826/Inv_SY!$P826-1,"")</f>
        <v/>
      </c>
      <c r="K825" s="9" t="str">
        <f>IFERROR(Inv_SY!K826/Inv_SY!$P826-1,"")</f>
        <v/>
      </c>
      <c r="L825" s="9" t="str">
        <f>IFERROR(Inv_SY!L826/Inv_SY!$P826-1,"")</f>
        <v/>
      </c>
      <c r="M825" s="9" t="str">
        <f>IFERROR(Inv_SY!M826/Inv_SY!$P826-1,"")</f>
        <v/>
      </c>
      <c r="N825" s="9" t="str">
        <f>IFERROR(Inv_SY!N826/Inv_SY!$P826-1,"")</f>
        <v/>
      </c>
      <c r="O825" s="9" t="str">
        <f>IFERROR(Inv_SY!O826/Inv_SY!$P826-1,"")</f>
        <v/>
      </c>
      <c r="P825" s="9" t="str">
        <f>IFERROR(Inv_SY!J826/Inv_SY!$Q826-1,"")</f>
        <v/>
      </c>
      <c r="Q825" s="9" t="str">
        <f>IFERROR(Inv_SY!K826/Inv_SY!$Q826-1,"")</f>
        <v/>
      </c>
      <c r="R825" s="9" t="str">
        <f>IFERROR(Inv_SY!L826/Inv_SY!$Q826-1,"")</f>
        <v/>
      </c>
      <c r="S825" s="9" t="str">
        <f>IFERROR(Inv_SY!M826/Inv_SY!$Q826-1,"")</f>
        <v/>
      </c>
      <c r="T825" s="9" t="str">
        <f>IFERROR(Inv_SY!N826/Inv_SY!$Q826-1,"")</f>
        <v/>
      </c>
      <c r="U825" s="52" t="str">
        <f>IFERROR(Inv_SY!O826/Inv_SY!$Q826-1,"")</f>
        <v/>
      </c>
    </row>
    <row r="826" spans="1:21">
      <c r="A826" s="102" t="s">
        <v>212</v>
      </c>
      <c r="B826" s="102">
        <v>7</v>
      </c>
      <c r="C826" s="102">
        <v>2024</v>
      </c>
      <c r="D826" s="102" t="s">
        <v>211</v>
      </c>
      <c r="E826" s="102" t="s">
        <v>211</v>
      </c>
      <c r="F826" s="103">
        <v>45474</v>
      </c>
      <c r="G826" s="102">
        <f t="shared" si="20"/>
        <v>31</v>
      </c>
      <c r="H826" s="104">
        <f t="shared" si="21"/>
        <v>45476</v>
      </c>
      <c r="I826" s="157">
        <f>_xlfn.XLOOKUP(Table5[[#This Row],[Month Year]],'Modelling New'!D:D,'Modelling New'!N:N)</f>
        <v>10.507</v>
      </c>
      <c r="J826" s="9" t="str">
        <f>IFERROR(Inv_SY!J827/Inv_SY!$P827-1,"")</f>
        <v/>
      </c>
      <c r="K826" s="9" t="str">
        <f>IFERROR(Inv_SY!K827/Inv_SY!$P827-1,"")</f>
        <v/>
      </c>
      <c r="L826" s="9" t="str">
        <f>IFERROR(Inv_SY!L827/Inv_SY!$P827-1,"")</f>
        <v/>
      </c>
      <c r="M826" s="9" t="str">
        <f>IFERROR(Inv_SY!M827/Inv_SY!$P827-1,"")</f>
        <v/>
      </c>
      <c r="N826" s="9" t="str">
        <f>IFERROR(Inv_SY!N827/Inv_SY!$P827-1,"")</f>
        <v/>
      </c>
      <c r="O826" s="9" t="str">
        <f>IFERROR(Inv_SY!O827/Inv_SY!$P827-1,"")</f>
        <v/>
      </c>
      <c r="P826" s="9" t="str">
        <f>IFERROR(Inv_SY!J827/Inv_SY!$Q827-1,"")</f>
        <v/>
      </c>
      <c r="Q826" s="9" t="str">
        <f>IFERROR(Inv_SY!K827/Inv_SY!$Q827-1,"")</f>
        <v/>
      </c>
      <c r="R826" s="9" t="str">
        <f>IFERROR(Inv_SY!L827/Inv_SY!$Q827-1,"")</f>
        <v/>
      </c>
      <c r="S826" s="9" t="str">
        <f>IFERROR(Inv_SY!M827/Inv_SY!$Q827-1,"")</f>
        <v/>
      </c>
      <c r="T826" s="9" t="str">
        <f>IFERROR(Inv_SY!N827/Inv_SY!$Q827-1,"")</f>
        <v/>
      </c>
      <c r="U826" s="52" t="str">
        <f>IFERROR(Inv_SY!O827/Inv_SY!$Q827-1,"")</f>
        <v/>
      </c>
    </row>
    <row r="827" spans="1:21">
      <c r="A827" s="102" t="s">
        <v>212</v>
      </c>
      <c r="B827" s="102">
        <v>7</v>
      </c>
      <c r="C827" s="102">
        <v>2024</v>
      </c>
      <c r="D827" s="102" t="s">
        <v>211</v>
      </c>
      <c r="E827" s="102" t="s">
        <v>211</v>
      </c>
      <c r="F827" s="103">
        <v>45474</v>
      </c>
      <c r="G827" s="102">
        <f t="shared" si="20"/>
        <v>31</v>
      </c>
      <c r="H827" s="104">
        <f t="shared" si="21"/>
        <v>45477</v>
      </c>
      <c r="I827" s="157">
        <f>_xlfn.XLOOKUP(Table5[[#This Row],[Month Year]],'Modelling New'!D:D,'Modelling New'!N:N)</f>
        <v>10.507</v>
      </c>
      <c r="J827" s="9" t="str">
        <f>IFERROR(Inv_SY!J828/Inv_SY!$P828-1,"")</f>
        <v/>
      </c>
      <c r="K827" s="9" t="str">
        <f>IFERROR(Inv_SY!K828/Inv_SY!$P828-1,"")</f>
        <v/>
      </c>
      <c r="L827" s="9" t="str">
        <f>IFERROR(Inv_SY!L828/Inv_SY!$P828-1,"")</f>
        <v/>
      </c>
      <c r="M827" s="9" t="str">
        <f>IFERROR(Inv_SY!M828/Inv_SY!$P828-1,"")</f>
        <v/>
      </c>
      <c r="N827" s="9" t="str">
        <f>IFERROR(Inv_SY!N828/Inv_SY!$P828-1,"")</f>
        <v/>
      </c>
      <c r="O827" s="9" t="str">
        <f>IFERROR(Inv_SY!O828/Inv_SY!$P828-1,"")</f>
        <v/>
      </c>
      <c r="P827" s="9" t="str">
        <f>IFERROR(Inv_SY!J828/Inv_SY!$Q828-1,"")</f>
        <v/>
      </c>
      <c r="Q827" s="9" t="str">
        <f>IFERROR(Inv_SY!K828/Inv_SY!$Q828-1,"")</f>
        <v/>
      </c>
      <c r="R827" s="9" t="str">
        <f>IFERROR(Inv_SY!L828/Inv_SY!$Q828-1,"")</f>
        <v/>
      </c>
      <c r="S827" s="9" t="str">
        <f>IFERROR(Inv_SY!M828/Inv_SY!$Q828-1,"")</f>
        <v/>
      </c>
      <c r="T827" s="9" t="str">
        <f>IFERROR(Inv_SY!N828/Inv_SY!$Q828-1,"")</f>
        <v/>
      </c>
      <c r="U827" s="52" t="str">
        <f>IFERROR(Inv_SY!O828/Inv_SY!$Q828-1,"")</f>
        <v/>
      </c>
    </row>
    <row r="828" spans="1:21">
      <c r="A828" s="102" t="s">
        <v>212</v>
      </c>
      <c r="B828" s="102">
        <v>7</v>
      </c>
      <c r="C828" s="102">
        <v>2024</v>
      </c>
      <c r="D828" s="102" t="s">
        <v>211</v>
      </c>
      <c r="E828" s="102" t="s">
        <v>211</v>
      </c>
      <c r="F828" s="103">
        <v>45474</v>
      </c>
      <c r="G828" s="102">
        <f t="shared" si="20"/>
        <v>31</v>
      </c>
      <c r="H828" s="104">
        <f t="shared" si="21"/>
        <v>45478</v>
      </c>
      <c r="I828" s="157">
        <f>_xlfn.XLOOKUP(Table5[[#This Row],[Month Year]],'Modelling New'!D:D,'Modelling New'!N:N)</f>
        <v>10.507</v>
      </c>
      <c r="J828" s="9" t="str">
        <f>IFERROR(Inv_SY!J829/Inv_SY!$P829-1,"")</f>
        <v/>
      </c>
      <c r="K828" s="9" t="str">
        <f>IFERROR(Inv_SY!K829/Inv_SY!$P829-1,"")</f>
        <v/>
      </c>
      <c r="L828" s="9" t="str">
        <f>IFERROR(Inv_SY!L829/Inv_SY!$P829-1,"")</f>
        <v/>
      </c>
      <c r="M828" s="9" t="str">
        <f>IFERROR(Inv_SY!M829/Inv_SY!$P829-1,"")</f>
        <v/>
      </c>
      <c r="N828" s="9" t="str">
        <f>IFERROR(Inv_SY!N829/Inv_SY!$P829-1,"")</f>
        <v/>
      </c>
      <c r="O828" s="9" t="str">
        <f>IFERROR(Inv_SY!O829/Inv_SY!$P829-1,"")</f>
        <v/>
      </c>
      <c r="P828" s="9" t="str">
        <f>IFERROR(Inv_SY!J829/Inv_SY!$Q829-1,"")</f>
        <v/>
      </c>
      <c r="Q828" s="9" t="str">
        <f>IFERROR(Inv_SY!K829/Inv_SY!$Q829-1,"")</f>
        <v/>
      </c>
      <c r="R828" s="9" t="str">
        <f>IFERROR(Inv_SY!L829/Inv_SY!$Q829-1,"")</f>
        <v/>
      </c>
      <c r="S828" s="9" t="str">
        <f>IFERROR(Inv_SY!M829/Inv_SY!$Q829-1,"")</f>
        <v/>
      </c>
      <c r="T828" s="9" t="str">
        <f>IFERROR(Inv_SY!N829/Inv_SY!$Q829-1,"")</f>
        <v/>
      </c>
      <c r="U828" s="52" t="str">
        <f>IFERROR(Inv_SY!O829/Inv_SY!$Q829-1,"")</f>
        <v/>
      </c>
    </row>
    <row r="829" spans="1:21">
      <c r="A829" s="102" t="s">
        <v>212</v>
      </c>
      <c r="B829" s="102">
        <v>7</v>
      </c>
      <c r="C829" s="102">
        <v>2024</v>
      </c>
      <c r="D829" s="102" t="s">
        <v>211</v>
      </c>
      <c r="E829" s="102" t="s">
        <v>211</v>
      </c>
      <c r="F829" s="103">
        <v>45474</v>
      </c>
      <c r="G829" s="102">
        <f t="shared" si="20"/>
        <v>31</v>
      </c>
      <c r="H829" s="104">
        <f t="shared" si="21"/>
        <v>45479</v>
      </c>
      <c r="I829" s="157">
        <f>_xlfn.XLOOKUP(Table5[[#This Row],[Month Year]],'Modelling New'!D:D,'Modelling New'!N:N)</f>
        <v>10.507</v>
      </c>
      <c r="J829" s="9" t="str">
        <f>IFERROR(Inv_SY!J830/Inv_SY!$P830-1,"")</f>
        <v/>
      </c>
      <c r="K829" s="9" t="str">
        <f>IFERROR(Inv_SY!K830/Inv_SY!$P830-1,"")</f>
        <v/>
      </c>
      <c r="L829" s="9" t="str">
        <f>IFERROR(Inv_SY!L830/Inv_SY!$P830-1,"")</f>
        <v/>
      </c>
      <c r="M829" s="9" t="str">
        <f>IFERROR(Inv_SY!M830/Inv_SY!$P830-1,"")</f>
        <v/>
      </c>
      <c r="N829" s="9" t="str">
        <f>IFERROR(Inv_SY!N830/Inv_SY!$P830-1,"")</f>
        <v/>
      </c>
      <c r="O829" s="9" t="str">
        <f>IFERROR(Inv_SY!O830/Inv_SY!$P830-1,"")</f>
        <v/>
      </c>
      <c r="P829" s="9" t="str">
        <f>IFERROR(Inv_SY!J830/Inv_SY!$Q830-1,"")</f>
        <v/>
      </c>
      <c r="Q829" s="9" t="str">
        <f>IFERROR(Inv_SY!K830/Inv_SY!$Q830-1,"")</f>
        <v/>
      </c>
      <c r="R829" s="9" t="str">
        <f>IFERROR(Inv_SY!L830/Inv_SY!$Q830-1,"")</f>
        <v/>
      </c>
      <c r="S829" s="9" t="str">
        <f>IFERROR(Inv_SY!M830/Inv_SY!$Q830-1,"")</f>
        <v/>
      </c>
      <c r="T829" s="9" t="str">
        <f>IFERROR(Inv_SY!N830/Inv_SY!$Q830-1,"")</f>
        <v/>
      </c>
      <c r="U829" s="52" t="str">
        <f>IFERROR(Inv_SY!O830/Inv_SY!$Q830-1,"")</f>
        <v/>
      </c>
    </row>
    <row r="830" spans="1:21">
      <c r="A830" s="102" t="s">
        <v>212</v>
      </c>
      <c r="B830" s="102">
        <v>7</v>
      </c>
      <c r="C830" s="102">
        <v>2024</v>
      </c>
      <c r="D830" s="102" t="s">
        <v>211</v>
      </c>
      <c r="E830" s="102" t="s">
        <v>211</v>
      </c>
      <c r="F830" s="103">
        <v>45474</v>
      </c>
      <c r="G830" s="102">
        <f t="shared" si="20"/>
        <v>31</v>
      </c>
      <c r="H830" s="104">
        <f t="shared" si="21"/>
        <v>45480</v>
      </c>
      <c r="I830" s="157">
        <f>_xlfn.XLOOKUP(Table5[[#This Row],[Month Year]],'Modelling New'!D:D,'Modelling New'!N:N)</f>
        <v>10.507</v>
      </c>
      <c r="J830" s="9" t="str">
        <f>IFERROR(Inv_SY!J831/Inv_SY!$P831-1,"")</f>
        <v/>
      </c>
      <c r="K830" s="9" t="str">
        <f>IFERROR(Inv_SY!K831/Inv_SY!$P831-1,"")</f>
        <v/>
      </c>
      <c r="L830" s="9" t="str">
        <f>IFERROR(Inv_SY!L831/Inv_SY!$P831-1,"")</f>
        <v/>
      </c>
      <c r="M830" s="9" t="str">
        <f>IFERROR(Inv_SY!M831/Inv_SY!$P831-1,"")</f>
        <v/>
      </c>
      <c r="N830" s="9" t="str">
        <f>IFERROR(Inv_SY!N831/Inv_SY!$P831-1,"")</f>
        <v/>
      </c>
      <c r="O830" s="9" t="str">
        <f>IFERROR(Inv_SY!O831/Inv_SY!$P831-1,"")</f>
        <v/>
      </c>
      <c r="P830" s="9" t="str">
        <f>IFERROR(Inv_SY!J831/Inv_SY!$Q831-1,"")</f>
        <v/>
      </c>
      <c r="Q830" s="9" t="str">
        <f>IFERROR(Inv_SY!K831/Inv_SY!$Q831-1,"")</f>
        <v/>
      </c>
      <c r="R830" s="9" t="str">
        <f>IFERROR(Inv_SY!L831/Inv_SY!$Q831-1,"")</f>
        <v/>
      </c>
      <c r="S830" s="9" t="str">
        <f>IFERROR(Inv_SY!M831/Inv_SY!$Q831-1,"")</f>
        <v/>
      </c>
      <c r="T830" s="9" t="str">
        <f>IFERROR(Inv_SY!N831/Inv_SY!$Q831-1,"")</f>
        <v/>
      </c>
      <c r="U830" s="52" t="str">
        <f>IFERROR(Inv_SY!O831/Inv_SY!$Q831-1,"")</f>
        <v/>
      </c>
    </row>
    <row r="831" spans="1:21">
      <c r="A831" s="102" t="s">
        <v>212</v>
      </c>
      <c r="B831" s="102">
        <v>7</v>
      </c>
      <c r="C831" s="102">
        <v>2024</v>
      </c>
      <c r="D831" s="102" t="s">
        <v>211</v>
      </c>
      <c r="E831" s="102" t="s">
        <v>211</v>
      </c>
      <c r="F831" s="103">
        <v>45474</v>
      </c>
      <c r="G831" s="102">
        <f t="shared" si="20"/>
        <v>31</v>
      </c>
      <c r="H831" s="104">
        <f t="shared" si="21"/>
        <v>45481</v>
      </c>
      <c r="I831" s="157">
        <f>_xlfn.XLOOKUP(Table5[[#This Row],[Month Year]],'Modelling New'!D:D,'Modelling New'!N:N)</f>
        <v>10.507</v>
      </c>
      <c r="J831" s="9" t="str">
        <f>IFERROR(Inv_SY!J832/Inv_SY!$P832-1,"")</f>
        <v/>
      </c>
      <c r="K831" s="9" t="str">
        <f>IFERROR(Inv_SY!K832/Inv_SY!$P832-1,"")</f>
        <v/>
      </c>
      <c r="L831" s="9" t="str">
        <f>IFERROR(Inv_SY!L832/Inv_SY!$P832-1,"")</f>
        <v/>
      </c>
      <c r="M831" s="9" t="str">
        <f>IFERROR(Inv_SY!M832/Inv_SY!$P832-1,"")</f>
        <v/>
      </c>
      <c r="N831" s="9" t="str">
        <f>IFERROR(Inv_SY!N832/Inv_SY!$P832-1,"")</f>
        <v/>
      </c>
      <c r="O831" s="9" t="str">
        <f>IFERROR(Inv_SY!O832/Inv_SY!$P832-1,"")</f>
        <v/>
      </c>
      <c r="P831" s="9" t="str">
        <f>IFERROR(Inv_SY!J832/Inv_SY!$Q832-1,"")</f>
        <v/>
      </c>
      <c r="Q831" s="9" t="str">
        <f>IFERROR(Inv_SY!K832/Inv_SY!$Q832-1,"")</f>
        <v/>
      </c>
      <c r="R831" s="9" t="str">
        <f>IFERROR(Inv_SY!L832/Inv_SY!$Q832-1,"")</f>
        <v/>
      </c>
      <c r="S831" s="9" t="str">
        <f>IFERROR(Inv_SY!M832/Inv_SY!$Q832-1,"")</f>
        <v/>
      </c>
      <c r="T831" s="9" t="str">
        <f>IFERROR(Inv_SY!N832/Inv_SY!$Q832-1,"")</f>
        <v/>
      </c>
      <c r="U831" s="52" t="str">
        <f>IFERROR(Inv_SY!O832/Inv_SY!$Q832-1,"")</f>
        <v/>
      </c>
    </row>
    <row r="832" spans="1:21">
      <c r="A832" s="102" t="s">
        <v>212</v>
      </c>
      <c r="B832" s="102">
        <v>7</v>
      </c>
      <c r="C832" s="102">
        <v>2024</v>
      </c>
      <c r="D832" s="102" t="s">
        <v>211</v>
      </c>
      <c r="E832" s="102" t="s">
        <v>211</v>
      </c>
      <c r="F832" s="103">
        <v>45474</v>
      </c>
      <c r="G832" s="102">
        <f t="shared" si="20"/>
        <v>31</v>
      </c>
      <c r="H832" s="104">
        <f t="shared" si="21"/>
        <v>45482</v>
      </c>
      <c r="I832" s="157">
        <f>_xlfn.XLOOKUP(Table5[[#This Row],[Month Year]],'Modelling New'!D:D,'Modelling New'!N:N)</f>
        <v>10.507</v>
      </c>
      <c r="J832" s="9" t="str">
        <f>IFERROR(Inv_SY!J833/Inv_SY!$P833-1,"")</f>
        <v/>
      </c>
      <c r="K832" s="9" t="str">
        <f>IFERROR(Inv_SY!K833/Inv_SY!$P833-1,"")</f>
        <v/>
      </c>
      <c r="L832" s="9" t="str">
        <f>IFERROR(Inv_SY!L833/Inv_SY!$P833-1,"")</f>
        <v/>
      </c>
      <c r="M832" s="9" t="str">
        <f>IFERROR(Inv_SY!M833/Inv_SY!$P833-1,"")</f>
        <v/>
      </c>
      <c r="N832" s="9" t="str">
        <f>IFERROR(Inv_SY!N833/Inv_SY!$P833-1,"")</f>
        <v/>
      </c>
      <c r="O832" s="9" t="str">
        <f>IFERROR(Inv_SY!O833/Inv_SY!$P833-1,"")</f>
        <v/>
      </c>
      <c r="P832" s="9" t="str">
        <f>IFERROR(Inv_SY!J833/Inv_SY!$Q833-1,"")</f>
        <v/>
      </c>
      <c r="Q832" s="9" t="str">
        <f>IFERROR(Inv_SY!K833/Inv_SY!$Q833-1,"")</f>
        <v/>
      </c>
      <c r="R832" s="9" t="str">
        <f>IFERROR(Inv_SY!L833/Inv_SY!$Q833-1,"")</f>
        <v/>
      </c>
      <c r="S832" s="9" t="str">
        <f>IFERROR(Inv_SY!M833/Inv_SY!$Q833-1,"")</f>
        <v/>
      </c>
      <c r="T832" s="9" t="str">
        <f>IFERROR(Inv_SY!N833/Inv_SY!$Q833-1,"")</f>
        <v/>
      </c>
      <c r="U832" s="52" t="str">
        <f>IFERROR(Inv_SY!O833/Inv_SY!$Q833-1,"")</f>
        <v/>
      </c>
    </row>
    <row r="833" spans="1:21">
      <c r="A833" s="102" t="s">
        <v>212</v>
      </c>
      <c r="B833" s="102">
        <v>7</v>
      </c>
      <c r="C833" s="102">
        <v>2024</v>
      </c>
      <c r="D833" s="102" t="s">
        <v>211</v>
      </c>
      <c r="E833" s="102" t="s">
        <v>211</v>
      </c>
      <c r="F833" s="103">
        <v>45474</v>
      </c>
      <c r="G833" s="102">
        <f t="shared" si="20"/>
        <v>31</v>
      </c>
      <c r="H833" s="104">
        <f t="shared" si="21"/>
        <v>45483</v>
      </c>
      <c r="I833" s="157">
        <f>_xlfn.XLOOKUP(Table5[[#This Row],[Month Year]],'Modelling New'!D:D,'Modelling New'!N:N)</f>
        <v>10.507</v>
      </c>
      <c r="J833" s="9" t="str">
        <f>IFERROR(Inv_SY!J834/Inv_SY!$P834-1,"")</f>
        <v/>
      </c>
      <c r="K833" s="9" t="str">
        <f>IFERROR(Inv_SY!K834/Inv_SY!$P834-1,"")</f>
        <v/>
      </c>
      <c r="L833" s="9" t="str">
        <f>IFERROR(Inv_SY!L834/Inv_SY!$P834-1,"")</f>
        <v/>
      </c>
      <c r="M833" s="9" t="str">
        <f>IFERROR(Inv_SY!M834/Inv_SY!$P834-1,"")</f>
        <v/>
      </c>
      <c r="N833" s="9" t="str">
        <f>IFERROR(Inv_SY!N834/Inv_SY!$P834-1,"")</f>
        <v/>
      </c>
      <c r="O833" s="9" t="str">
        <f>IFERROR(Inv_SY!O834/Inv_SY!$P834-1,"")</f>
        <v/>
      </c>
      <c r="P833" s="9" t="str">
        <f>IFERROR(Inv_SY!J834/Inv_SY!$Q834-1,"")</f>
        <v/>
      </c>
      <c r="Q833" s="9" t="str">
        <f>IFERROR(Inv_SY!K834/Inv_SY!$Q834-1,"")</f>
        <v/>
      </c>
      <c r="R833" s="9" t="str">
        <f>IFERROR(Inv_SY!L834/Inv_SY!$Q834-1,"")</f>
        <v/>
      </c>
      <c r="S833" s="9" t="str">
        <f>IFERROR(Inv_SY!M834/Inv_SY!$Q834-1,"")</f>
        <v/>
      </c>
      <c r="T833" s="9" t="str">
        <f>IFERROR(Inv_SY!N834/Inv_SY!$Q834-1,"")</f>
        <v/>
      </c>
      <c r="U833" s="52" t="str">
        <f>IFERROR(Inv_SY!O834/Inv_SY!$Q834-1,"")</f>
        <v/>
      </c>
    </row>
    <row r="834" spans="1:21">
      <c r="A834" s="102" t="s">
        <v>212</v>
      </c>
      <c r="B834" s="102">
        <v>7</v>
      </c>
      <c r="C834" s="102">
        <v>2024</v>
      </c>
      <c r="D834" s="102" t="s">
        <v>211</v>
      </c>
      <c r="E834" s="102" t="s">
        <v>211</v>
      </c>
      <c r="F834" s="103">
        <v>45474</v>
      </c>
      <c r="G834" s="102">
        <f t="shared" si="20"/>
        <v>31</v>
      </c>
      <c r="H834" s="104">
        <f t="shared" si="21"/>
        <v>45484</v>
      </c>
      <c r="I834" s="157">
        <f>_xlfn.XLOOKUP(Table5[[#This Row],[Month Year]],'Modelling New'!D:D,'Modelling New'!N:N)</f>
        <v>10.507</v>
      </c>
      <c r="J834" s="9" t="str">
        <f>IFERROR(Inv_SY!J835/Inv_SY!$P835-1,"")</f>
        <v/>
      </c>
      <c r="K834" s="9" t="str">
        <f>IFERROR(Inv_SY!K835/Inv_SY!$P835-1,"")</f>
        <v/>
      </c>
      <c r="L834" s="9" t="str">
        <f>IFERROR(Inv_SY!L835/Inv_SY!$P835-1,"")</f>
        <v/>
      </c>
      <c r="M834" s="9" t="str">
        <f>IFERROR(Inv_SY!M835/Inv_SY!$P835-1,"")</f>
        <v/>
      </c>
      <c r="N834" s="9" t="str">
        <f>IFERROR(Inv_SY!N835/Inv_SY!$P835-1,"")</f>
        <v/>
      </c>
      <c r="O834" s="9" t="str">
        <f>IFERROR(Inv_SY!O835/Inv_SY!$P835-1,"")</f>
        <v/>
      </c>
      <c r="P834" s="9" t="str">
        <f>IFERROR(Inv_SY!J835/Inv_SY!$Q835-1,"")</f>
        <v/>
      </c>
      <c r="Q834" s="9" t="str">
        <f>IFERROR(Inv_SY!K835/Inv_SY!$Q835-1,"")</f>
        <v/>
      </c>
      <c r="R834" s="9" t="str">
        <f>IFERROR(Inv_SY!L835/Inv_SY!$Q835-1,"")</f>
        <v/>
      </c>
      <c r="S834" s="9" t="str">
        <f>IFERROR(Inv_SY!M835/Inv_SY!$Q835-1,"")</f>
        <v/>
      </c>
      <c r="T834" s="9" t="str">
        <f>IFERROR(Inv_SY!N835/Inv_SY!$Q835-1,"")</f>
        <v/>
      </c>
      <c r="U834" s="52" t="str">
        <f>IFERROR(Inv_SY!O835/Inv_SY!$Q835-1,"")</f>
        <v/>
      </c>
    </row>
    <row r="835" spans="1:21">
      <c r="A835" s="102" t="s">
        <v>212</v>
      </c>
      <c r="B835" s="102">
        <v>7</v>
      </c>
      <c r="C835" s="102">
        <v>2024</v>
      </c>
      <c r="D835" s="102" t="s">
        <v>211</v>
      </c>
      <c r="E835" s="102" t="s">
        <v>211</v>
      </c>
      <c r="F835" s="103">
        <v>45474</v>
      </c>
      <c r="G835" s="102">
        <f t="shared" si="20"/>
        <v>31</v>
      </c>
      <c r="H835" s="104">
        <f t="shared" si="21"/>
        <v>45485</v>
      </c>
      <c r="I835" s="157">
        <f>_xlfn.XLOOKUP(Table5[[#This Row],[Month Year]],'Modelling New'!D:D,'Modelling New'!N:N)</f>
        <v>10.507</v>
      </c>
      <c r="J835" s="9" t="str">
        <f>IFERROR(Inv_SY!J836/Inv_SY!$P836-1,"")</f>
        <v/>
      </c>
      <c r="K835" s="9" t="str">
        <f>IFERROR(Inv_SY!K836/Inv_SY!$P836-1,"")</f>
        <v/>
      </c>
      <c r="L835" s="9" t="str">
        <f>IFERROR(Inv_SY!L836/Inv_SY!$P836-1,"")</f>
        <v/>
      </c>
      <c r="M835" s="9" t="str">
        <f>IFERROR(Inv_SY!M836/Inv_SY!$P836-1,"")</f>
        <v/>
      </c>
      <c r="N835" s="9" t="str">
        <f>IFERROR(Inv_SY!N836/Inv_SY!$P836-1,"")</f>
        <v/>
      </c>
      <c r="O835" s="9" t="str">
        <f>IFERROR(Inv_SY!O836/Inv_SY!$P836-1,"")</f>
        <v/>
      </c>
      <c r="P835" s="9" t="str">
        <f>IFERROR(Inv_SY!J836/Inv_SY!$Q836-1,"")</f>
        <v/>
      </c>
      <c r="Q835" s="9" t="str">
        <f>IFERROR(Inv_SY!K836/Inv_SY!$Q836-1,"")</f>
        <v/>
      </c>
      <c r="R835" s="9" t="str">
        <f>IFERROR(Inv_SY!L836/Inv_SY!$Q836-1,"")</f>
        <v/>
      </c>
      <c r="S835" s="9" t="str">
        <f>IFERROR(Inv_SY!M836/Inv_SY!$Q836-1,"")</f>
        <v/>
      </c>
      <c r="T835" s="9" t="str">
        <f>IFERROR(Inv_SY!N836/Inv_SY!$Q836-1,"")</f>
        <v/>
      </c>
      <c r="U835" s="52" t="str">
        <f>IFERROR(Inv_SY!O836/Inv_SY!$Q836-1,"")</f>
        <v/>
      </c>
    </row>
    <row r="836" spans="1:21">
      <c r="A836" s="102" t="s">
        <v>212</v>
      </c>
      <c r="B836" s="102">
        <v>7</v>
      </c>
      <c r="C836" s="102">
        <v>2024</v>
      </c>
      <c r="D836" s="102" t="s">
        <v>211</v>
      </c>
      <c r="E836" s="102" t="s">
        <v>211</v>
      </c>
      <c r="F836" s="103">
        <v>45474</v>
      </c>
      <c r="G836" s="102">
        <f t="shared" si="20"/>
        <v>31</v>
      </c>
      <c r="H836" s="104">
        <f t="shared" si="21"/>
        <v>45486</v>
      </c>
      <c r="I836" s="157">
        <f>_xlfn.XLOOKUP(Table5[[#This Row],[Month Year]],'Modelling New'!D:D,'Modelling New'!N:N)</f>
        <v>10.507</v>
      </c>
      <c r="J836" s="9" t="str">
        <f>IFERROR(Inv_SY!J837/Inv_SY!$P837-1,"")</f>
        <v/>
      </c>
      <c r="K836" s="9" t="str">
        <f>IFERROR(Inv_SY!K837/Inv_SY!$P837-1,"")</f>
        <v/>
      </c>
      <c r="L836" s="9" t="str">
        <f>IFERROR(Inv_SY!L837/Inv_SY!$P837-1,"")</f>
        <v/>
      </c>
      <c r="M836" s="9" t="str">
        <f>IFERROR(Inv_SY!M837/Inv_SY!$P837-1,"")</f>
        <v/>
      </c>
      <c r="N836" s="9" t="str">
        <f>IFERROR(Inv_SY!N837/Inv_SY!$P837-1,"")</f>
        <v/>
      </c>
      <c r="O836" s="9" t="str">
        <f>IFERROR(Inv_SY!O837/Inv_SY!$P837-1,"")</f>
        <v/>
      </c>
      <c r="P836" s="9" t="str">
        <f>IFERROR(Inv_SY!J837/Inv_SY!$Q837-1,"")</f>
        <v/>
      </c>
      <c r="Q836" s="9" t="str">
        <f>IFERROR(Inv_SY!K837/Inv_SY!$Q837-1,"")</f>
        <v/>
      </c>
      <c r="R836" s="9" t="str">
        <f>IFERROR(Inv_SY!L837/Inv_SY!$Q837-1,"")</f>
        <v/>
      </c>
      <c r="S836" s="9" t="str">
        <f>IFERROR(Inv_SY!M837/Inv_SY!$Q837-1,"")</f>
        <v/>
      </c>
      <c r="T836" s="9" t="str">
        <f>IFERROR(Inv_SY!N837/Inv_SY!$Q837-1,"")</f>
        <v/>
      </c>
      <c r="U836" s="52" t="str">
        <f>IFERROR(Inv_SY!O837/Inv_SY!$Q837-1,"")</f>
        <v/>
      </c>
    </row>
    <row r="837" spans="1:21">
      <c r="A837" s="102" t="s">
        <v>212</v>
      </c>
      <c r="B837" s="102">
        <v>7</v>
      </c>
      <c r="C837" s="102">
        <v>2024</v>
      </c>
      <c r="D837" s="102" t="s">
        <v>211</v>
      </c>
      <c r="E837" s="102" t="s">
        <v>211</v>
      </c>
      <c r="F837" s="103">
        <v>45474</v>
      </c>
      <c r="G837" s="102">
        <f t="shared" si="20"/>
        <v>31</v>
      </c>
      <c r="H837" s="104">
        <f t="shared" si="21"/>
        <v>45487</v>
      </c>
      <c r="I837" s="157">
        <f>_xlfn.XLOOKUP(Table5[[#This Row],[Month Year]],'Modelling New'!D:D,'Modelling New'!N:N)</f>
        <v>10.507</v>
      </c>
      <c r="J837" s="9" t="str">
        <f>IFERROR(Inv_SY!J838/Inv_SY!$P838-1,"")</f>
        <v/>
      </c>
      <c r="K837" s="9" t="str">
        <f>IFERROR(Inv_SY!K838/Inv_SY!$P838-1,"")</f>
        <v/>
      </c>
      <c r="L837" s="9" t="str">
        <f>IFERROR(Inv_SY!L838/Inv_SY!$P838-1,"")</f>
        <v/>
      </c>
      <c r="M837" s="9" t="str">
        <f>IFERROR(Inv_SY!M838/Inv_SY!$P838-1,"")</f>
        <v/>
      </c>
      <c r="N837" s="9" t="str">
        <f>IFERROR(Inv_SY!N838/Inv_SY!$P838-1,"")</f>
        <v/>
      </c>
      <c r="O837" s="9" t="str">
        <f>IFERROR(Inv_SY!O838/Inv_SY!$P838-1,"")</f>
        <v/>
      </c>
      <c r="P837" s="9" t="str">
        <f>IFERROR(Inv_SY!J838/Inv_SY!$Q838-1,"")</f>
        <v/>
      </c>
      <c r="Q837" s="9" t="str">
        <f>IFERROR(Inv_SY!K838/Inv_SY!$Q838-1,"")</f>
        <v/>
      </c>
      <c r="R837" s="9" t="str">
        <f>IFERROR(Inv_SY!L838/Inv_SY!$Q838-1,"")</f>
        <v/>
      </c>
      <c r="S837" s="9" t="str">
        <f>IFERROR(Inv_SY!M838/Inv_SY!$Q838-1,"")</f>
        <v/>
      </c>
      <c r="T837" s="9" t="str">
        <f>IFERROR(Inv_SY!N838/Inv_SY!$Q838-1,"")</f>
        <v/>
      </c>
      <c r="U837" s="52" t="str">
        <f>IFERROR(Inv_SY!O838/Inv_SY!$Q838-1,"")</f>
        <v/>
      </c>
    </row>
    <row r="838" spans="1:21">
      <c r="A838" s="102" t="s">
        <v>212</v>
      </c>
      <c r="B838" s="102">
        <v>7</v>
      </c>
      <c r="C838" s="102">
        <v>2024</v>
      </c>
      <c r="D838" s="102" t="s">
        <v>211</v>
      </c>
      <c r="E838" s="102" t="s">
        <v>211</v>
      </c>
      <c r="F838" s="103">
        <v>45474</v>
      </c>
      <c r="G838" s="102">
        <f t="shared" si="20"/>
        <v>31</v>
      </c>
      <c r="H838" s="104">
        <f t="shared" si="21"/>
        <v>45488</v>
      </c>
      <c r="I838" s="157">
        <f>_xlfn.XLOOKUP(Table5[[#This Row],[Month Year]],'Modelling New'!D:D,'Modelling New'!N:N)</f>
        <v>10.507</v>
      </c>
      <c r="J838" s="9" t="str">
        <f>IFERROR(Inv_SY!J839/Inv_SY!$P839-1,"")</f>
        <v/>
      </c>
      <c r="K838" s="9" t="str">
        <f>IFERROR(Inv_SY!K839/Inv_SY!$P839-1,"")</f>
        <v/>
      </c>
      <c r="L838" s="9" t="str">
        <f>IFERROR(Inv_SY!L839/Inv_SY!$P839-1,"")</f>
        <v/>
      </c>
      <c r="M838" s="9" t="str">
        <f>IFERROR(Inv_SY!M839/Inv_SY!$P839-1,"")</f>
        <v/>
      </c>
      <c r="N838" s="9" t="str">
        <f>IFERROR(Inv_SY!N839/Inv_SY!$P839-1,"")</f>
        <v/>
      </c>
      <c r="O838" s="9" t="str">
        <f>IFERROR(Inv_SY!O839/Inv_SY!$P839-1,"")</f>
        <v/>
      </c>
      <c r="P838" s="9" t="str">
        <f>IFERROR(Inv_SY!J839/Inv_SY!$Q839-1,"")</f>
        <v/>
      </c>
      <c r="Q838" s="9" t="str">
        <f>IFERROR(Inv_SY!K839/Inv_SY!$Q839-1,"")</f>
        <v/>
      </c>
      <c r="R838" s="9" t="str">
        <f>IFERROR(Inv_SY!L839/Inv_SY!$Q839-1,"")</f>
        <v/>
      </c>
      <c r="S838" s="9" t="str">
        <f>IFERROR(Inv_SY!M839/Inv_SY!$Q839-1,"")</f>
        <v/>
      </c>
      <c r="T838" s="9" t="str">
        <f>IFERROR(Inv_SY!N839/Inv_SY!$Q839-1,"")</f>
        <v/>
      </c>
      <c r="U838" s="52" t="str">
        <f>IFERROR(Inv_SY!O839/Inv_SY!$Q839-1,"")</f>
        <v/>
      </c>
    </row>
    <row r="839" spans="1:21">
      <c r="A839" s="102" t="s">
        <v>212</v>
      </c>
      <c r="B839" s="102">
        <v>7</v>
      </c>
      <c r="C839" s="102">
        <v>2024</v>
      </c>
      <c r="D839" s="102" t="s">
        <v>211</v>
      </c>
      <c r="E839" s="102" t="s">
        <v>211</v>
      </c>
      <c r="F839" s="103">
        <v>45474</v>
      </c>
      <c r="G839" s="102">
        <f t="shared" si="20"/>
        <v>31</v>
      </c>
      <c r="H839" s="104">
        <f t="shared" si="21"/>
        <v>45489</v>
      </c>
      <c r="I839" s="157">
        <f>_xlfn.XLOOKUP(Table5[[#This Row],[Month Year]],'Modelling New'!D:D,'Modelling New'!N:N)</f>
        <v>10.507</v>
      </c>
      <c r="J839" s="9" t="str">
        <f>IFERROR(Inv_SY!J840/Inv_SY!$P840-1,"")</f>
        <v/>
      </c>
      <c r="K839" s="9" t="str">
        <f>IFERROR(Inv_SY!K840/Inv_SY!$P840-1,"")</f>
        <v/>
      </c>
      <c r="L839" s="9" t="str">
        <f>IFERROR(Inv_SY!L840/Inv_SY!$P840-1,"")</f>
        <v/>
      </c>
      <c r="M839" s="9" t="str">
        <f>IFERROR(Inv_SY!M840/Inv_SY!$P840-1,"")</f>
        <v/>
      </c>
      <c r="N839" s="9" t="str">
        <f>IFERROR(Inv_SY!N840/Inv_SY!$P840-1,"")</f>
        <v/>
      </c>
      <c r="O839" s="9" t="str">
        <f>IFERROR(Inv_SY!O840/Inv_SY!$P840-1,"")</f>
        <v/>
      </c>
      <c r="P839" s="9" t="str">
        <f>IFERROR(Inv_SY!J840/Inv_SY!$Q840-1,"")</f>
        <v/>
      </c>
      <c r="Q839" s="9" t="str">
        <f>IFERROR(Inv_SY!K840/Inv_SY!$Q840-1,"")</f>
        <v/>
      </c>
      <c r="R839" s="9" t="str">
        <f>IFERROR(Inv_SY!L840/Inv_SY!$Q840-1,"")</f>
        <v/>
      </c>
      <c r="S839" s="9" t="str">
        <f>IFERROR(Inv_SY!M840/Inv_SY!$Q840-1,"")</f>
        <v/>
      </c>
      <c r="T839" s="9" t="str">
        <f>IFERROR(Inv_SY!N840/Inv_SY!$Q840-1,"")</f>
        <v/>
      </c>
      <c r="U839" s="52" t="str">
        <f>IFERROR(Inv_SY!O840/Inv_SY!$Q840-1,"")</f>
        <v/>
      </c>
    </row>
    <row r="840" spans="1:21">
      <c r="A840" s="102" t="s">
        <v>212</v>
      </c>
      <c r="B840" s="102">
        <v>7</v>
      </c>
      <c r="C840" s="102">
        <v>2024</v>
      </c>
      <c r="D840" s="102" t="s">
        <v>211</v>
      </c>
      <c r="E840" s="102" t="s">
        <v>211</v>
      </c>
      <c r="F840" s="103">
        <v>45474</v>
      </c>
      <c r="G840" s="102">
        <f t="shared" si="20"/>
        <v>31</v>
      </c>
      <c r="H840" s="104">
        <f t="shared" si="21"/>
        <v>45490</v>
      </c>
      <c r="I840" s="157">
        <f>_xlfn.XLOOKUP(Table5[[#This Row],[Month Year]],'Modelling New'!D:D,'Modelling New'!N:N)</f>
        <v>10.507</v>
      </c>
      <c r="J840" s="9" t="str">
        <f>IFERROR(Inv_SY!J841/Inv_SY!$P841-1,"")</f>
        <v/>
      </c>
      <c r="K840" s="9" t="str">
        <f>IFERROR(Inv_SY!K841/Inv_SY!$P841-1,"")</f>
        <v/>
      </c>
      <c r="L840" s="9" t="str">
        <f>IFERROR(Inv_SY!L841/Inv_SY!$P841-1,"")</f>
        <v/>
      </c>
      <c r="M840" s="9" t="str">
        <f>IFERROR(Inv_SY!M841/Inv_SY!$P841-1,"")</f>
        <v/>
      </c>
      <c r="N840" s="9" t="str">
        <f>IFERROR(Inv_SY!N841/Inv_SY!$P841-1,"")</f>
        <v/>
      </c>
      <c r="O840" s="9" t="str">
        <f>IFERROR(Inv_SY!O841/Inv_SY!$P841-1,"")</f>
        <v/>
      </c>
      <c r="P840" s="9" t="str">
        <f>IFERROR(Inv_SY!J841/Inv_SY!$Q841-1,"")</f>
        <v/>
      </c>
      <c r="Q840" s="9" t="str">
        <f>IFERROR(Inv_SY!K841/Inv_SY!$Q841-1,"")</f>
        <v/>
      </c>
      <c r="R840" s="9" t="str">
        <f>IFERROR(Inv_SY!L841/Inv_SY!$Q841-1,"")</f>
        <v/>
      </c>
      <c r="S840" s="9" t="str">
        <f>IFERROR(Inv_SY!M841/Inv_SY!$Q841-1,"")</f>
        <v/>
      </c>
      <c r="T840" s="9" t="str">
        <f>IFERROR(Inv_SY!N841/Inv_SY!$Q841-1,"")</f>
        <v/>
      </c>
      <c r="U840" s="52" t="str">
        <f>IFERROR(Inv_SY!O841/Inv_SY!$Q841-1,"")</f>
        <v/>
      </c>
    </row>
    <row r="841" spans="1:21">
      <c r="A841" s="102" t="s">
        <v>212</v>
      </c>
      <c r="B841" s="102">
        <v>7</v>
      </c>
      <c r="C841" s="102">
        <v>2024</v>
      </c>
      <c r="D841" s="102" t="s">
        <v>211</v>
      </c>
      <c r="E841" s="102" t="s">
        <v>211</v>
      </c>
      <c r="F841" s="103">
        <v>45474</v>
      </c>
      <c r="G841" s="102">
        <f t="shared" si="20"/>
        <v>31</v>
      </c>
      <c r="H841" s="104">
        <f t="shared" si="21"/>
        <v>45491</v>
      </c>
      <c r="I841" s="157">
        <f>_xlfn.XLOOKUP(Table5[[#This Row],[Month Year]],'Modelling New'!D:D,'Modelling New'!N:N)</f>
        <v>10.507</v>
      </c>
      <c r="J841" s="9" t="str">
        <f>IFERROR(Inv_SY!J842/Inv_SY!$P842-1,"")</f>
        <v/>
      </c>
      <c r="K841" s="9" t="str">
        <f>IFERROR(Inv_SY!K842/Inv_SY!$P842-1,"")</f>
        <v/>
      </c>
      <c r="L841" s="9" t="str">
        <f>IFERROR(Inv_SY!L842/Inv_SY!$P842-1,"")</f>
        <v/>
      </c>
      <c r="M841" s="9" t="str">
        <f>IFERROR(Inv_SY!M842/Inv_SY!$P842-1,"")</f>
        <v/>
      </c>
      <c r="N841" s="9" t="str">
        <f>IFERROR(Inv_SY!N842/Inv_SY!$P842-1,"")</f>
        <v/>
      </c>
      <c r="O841" s="9" t="str">
        <f>IFERROR(Inv_SY!O842/Inv_SY!$P842-1,"")</f>
        <v/>
      </c>
      <c r="P841" s="9" t="str">
        <f>IFERROR(Inv_SY!J842/Inv_SY!$Q842-1,"")</f>
        <v/>
      </c>
      <c r="Q841" s="9" t="str">
        <f>IFERROR(Inv_SY!K842/Inv_SY!$Q842-1,"")</f>
        <v/>
      </c>
      <c r="R841" s="9" t="str">
        <f>IFERROR(Inv_SY!L842/Inv_SY!$Q842-1,"")</f>
        <v/>
      </c>
      <c r="S841" s="9" t="str">
        <f>IFERROR(Inv_SY!M842/Inv_SY!$Q842-1,"")</f>
        <v/>
      </c>
      <c r="T841" s="9" t="str">
        <f>IFERROR(Inv_SY!N842/Inv_SY!$Q842-1,"")</f>
        <v/>
      </c>
      <c r="U841" s="52" t="str">
        <f>IFERROR(Inv_SY!O842/Inv_SY!$Q842-1,"")</f>
        <v/>
      </c>
    </row>
    <row r="842" spans="1:21">
      <c r="A842" s="102" t="s">
        <v>212</v>
      </c>
      <c r="B842" s="102">
        <v>7</v>
      </c>
      <c r="C842" s="102">
        <v>2024</v>
      </c>
      <c r="D842" s="102" t="s">
        <v>211</v>
      </c>
      <c r="E842" s="102" t="s">
        <v>211</v>
      </c>
      <c r="F842" s="103">
        <v>45474</v>
      </c>
      <c r="G842" s="102">
        <f t="shared" ref="G842:G852" si="22">DAY(EOMONTH(F842,0))</f>
        <v>31</v>
      </c>
      <c r="H842" s="104">
        <f t="shared" si="21"/>
        <v>45492</v>
      </c>
      <c r="I842" s="157">
        <f>_xlfn.XLOOKUP(Table5[[#This Row],[Month Year]],'Modelling New'!D:D,'Modelling New'!N:N)</f>
        <v>10.507</v>
      </c>
      <c r="J842" s="9" t="str">
        <f>IFERROR(Inv_SY!J843/Inv_SY!$P843-1,"")</f>
        <v/>
      </c>
      <c r="K842" s="9" t="str">
        <f>IFERROR(Inv_SY!K843/Inv_SY!$P843-1,"")</f>
        <v/>
      </c>
      <c r="L842" s="9" t="str">
        <f>IFERROR(Inv_SY!L843/Inv_SY!$P843-1,"")</f>
        <v/>
      </c>
      <c r="M842" s="9" t="str">
        <f>IFERROR(Inv_SY!M843/Inv_SY!$P843-1,"")</f>
        <v/>
      </c>
      <c r="N842" s="9" t="str">
        <f>IFERROR(Inv_SY!N843/Inv_SY!$P843-1,"")</f>
        <v/>
      </c>
      <c r="O842" s="9" t="str">
        <f>IFERROR(Inv_SY!O843/Inv_SY!$P843-1,"")</f>
        <v/>
      </c>
      <c r="P842" s="9" t="str">
        <f>IFERROR(Inv_SY!J843/Inv_SY!$Q843-1,"")</f>
        <v/>
      </c>
      <c r="Q842" s="9" t="str">
        <f>IFERROR(Inv_SY!K843/Inv_SY!$Q843-1,"")</f>
        <v/>
      </c>
      <c r="R842" s="9" t="str">
        <f>IFERROR(Inv_SY!L843/Inv_SY!$Q843-1,"")</f>
        <v/>
      </c>
      <c r="S842" s="9" t="str">
        <f>IFERROR(Inv_SY!M843/Inv_SY!$Q843-1,"")</f>
        <v/>
      </c>
      <c r="T842" s="9" t="str">
        <f>IFERROR(Inv_SY!N843/Inv_SY!$Q843-1,"")</f>
        <v/>
      </c>
      <c r="U842" s="52" t="str">
        <f>IFERROR(Inv_SY!O843/Inv_SY!$Q843-1,"")</f>
        <v/>
      </c>
    </row>
    <row r="843" spans="1:21">
      <c r="A843" s="102" t="s">
        <v>212</v>
      </c>
      <c r="B843" s="102">
        <v>7</v>
      </c>
      <c r="C843" s="102">
        <v>2024</v>
      </c>
      <c r="D843" s="102" t="s">
        <v>211</v>
      </c>
      <c r="E843" s="102" t="s">
        <v>211</v>
      </c>
      <c r="F843" s="103">
        <v>45474</v>
      </c>
      <c r="G843" s="102">
        <f t="shared" si="22"/>
        <v>31</v>
      </c>
      <c r="H843" s="104">
        <f t="shared" si="21"/>
        <v>45493</v>
      </c>
      <c r="I843" s="157">
        <f>_xlfn.XLOOKUP(Table5[[#This Row],[Month Year]],'Modelling New'!D:D,'Modelling New'!N:N)</f>
        <v>10.507</v>
      </c>
      <c r="J843" s="9" t="str">
        <f>IFERROR(Inv_SY!J844/Inv_SY!$P844-1,"")</f>
        <v/>
      </c>
      <c r="K843" s="9" t="str">
        <f>IFERROR(Inv_SY!K844/Inv_SY!$P844-1,"")</f>
        <v/>
      </c>
      <c r="L843" s="9" t="str">
        <f>IFERROR(Inv_SY!L844/Inv_SY!$P844-1,"")</f>
        <v/>
      </c>
      <c r="M843" s="9" t="str">
        <f>IFERROR(Inv_SY!M844/Inv_SY!$P844-1,"")</f>
        <v/>
      </c>
      <c r="N843" s="9" t="str">
        <f>IFERROR(Inv_SY!N844/Inv_SY!$P844-1,"")</f>
        <v/>
      </c>
      <c r="O843" s="9" t="str">
        <f>IFERROR(Inv_SY!O844/Inv_SY!$P844-1,"")</f>
        <v/>
      </c>
      <c r="P843" s="9" t="str">
        <f>IFERROR(Inv_SY!J844/Inv_SY!$Q844-1,"")</f>
        <v/>
      </c>
      <c r="Q843" s="9" t="str">
        <f>IFERROR(Inv_SY!K844/Inv_SY!$Q844-1,"")</f>
        <v/>
      </c>
      <c r="R843" s="9" t="str">
        <f>IFERROR(Inv_SY!L844/Inv_SY!$Q844-1,"")</f>
        <v/>
      </c>
      <c r="S843" s="9" t="str">
        <f>IFERROR(Inv_SY!M844/Inv_SY!$Q844-1,"")</f>
        <v/>
      </c>
      <c r="T843" s="9" t="str">
        <f>IFERROR(Inv_SY!N844/Inv_SY!$Q844-1,"")</f>
        <v/>
      </c>
      <c r="U843" s="52" t="str">
        <f>IFERROR(Inv_SY!O844/Inv_SY!$Q844-1,"")</f>
        <v/>
      </c>
    </row>
    <row r="844" spans="1:21">
      <c r="A844" s="102" t="s">
        <v>212</v>
      </c>
      <c r="B844" s="102">
        <v>7</v>
      </c>
      <c r="C844" s="102">
        <v>2024</v>
      </c>
      <c r="D844" s="102" t="s">
        <v>211</v>
      </c>
      <c r="E844" s="102" t="s">
        <v>211</v>
      </c>
      <c r="F844" s="103">
        <v>45474</v>
      </c>
      <c r="G844" s="102">
        <f t="shared" si="22"/>
        <v>31</v>
      </c>
      <c r="H844" s="104">
        <f t="shared" si="21"/>
        <v>45494</v>
      </c>
      <c r="I844" s="157">
        <f>_xlfn.XLOOKUP(Table5[[#This Row],[Month Year]],'Modelling New'!D:D,'Modelling New'!N:N)</f>
        <v>10.507</v>
      </c>
      <c r="J844" s="9" t="str">
        <f>IFERROR(Inv_SY!J845/Inv_SY!$P845-1,"")</f>
        <v/>
      </c>
      <c r="K844" s="9" t="str">
        <f>IFERROR(Inv_SY!K845/Inv_SY!$P845-1,"")</f>
        <v/>
      </c>
      <c r="L844" s="9" t="str">
        <f>IFERROR(Inv_SY!L845/Inv_SY!$P845-1,"")</f>
        <v/>
      </c>
      <c r="M844" s="9" t="str">
        <f>IFERROR(Inv_SY!M845/Inv_SY!$P845-1,"")</f>
        <v/>
      </c>
      <c r="N844" s="9" t="str">
        <f>IFERROR(Inv_SY!N845/Inv_SY!$P845-1,"")</f>
        <v/>
      </c>
      <c r="O844" s="9" t="str">
        <f>IFERROR(Inv_SY!O845/Inv_SY!$P845-1,"")</f>
        <v/>
      </c>
      <c r="P844" s="9" t="str">
        <f>IFERROR(Inv_SY!J845/Inv_SY!$Q845-1,"")</f>
        <v/>
      </c>
      <c r="Q844" s="9" t="str">
        <f>IFERROR(Inv_SY!K845/Inv_SY!$Q845-1,"")</f>
        <v/>
      </c>
      <c r="R844" s="9" t="str">
        <f>IFERROR(Inv_SY!L845/Inv_SY!$Q845-1,"")</f>
        <v/>
      </c>
      <c r="S844" s="9" t="str">
        <f>IFERROR(Inv_SY!M845/Inv_SY!$Q845-1,"")</f>
        <v/>
      </c>
      <c r="T844" s="9" t="str">
        <f>IFERROR(Inv_SY!N845/Inv_SY!$Q845-1,"")</f>
        <v/>
      </c>
      <c r="U844" s="52" t="str">
        <f>IFERROR(Inv_SY!O845/Inv_SY!$Q845-1,"")</f>
        <v/>
      </c>
    </row>
    <row r="845" spans="1:21">
      <c r="A845" s="102" t="s">
        <v>212</v>
      </c>
      <c r="B845" s="102">
        <v>7</v>
      </c>
      <c r="C845" s="102">
        <v>2024</v>
      </c>
      <c r="D845" s="102" t="s">
        <v>211</v>
      </c>
      <c r="E845" s="102" t="s">
        <v>211</v>
      </c>
      <c r="F845" s="103">
        <v>45474</v>
      </c>
      <c r="G845" s="102">
        <f t="shared" si="22"/>
        <v>31</v>
      </c>
      <c r="H845" s="104">
        <f t="shared" si="21"/>
        <v>45495</v>
      </c>
      <c r="I845" s="157">
        <f>_xlfn.XLOOKUP(Table5[[#This Row],[Month Year]],'Modelling New'!D:D,'Modelling New'!N:N)</f>
        <v>10.507</v>
      </c>
      <c r="J845" s="9" t="str">
        <f>IFERROR(Inv_SY!J846/Inv_SY!$P846-1,"")</f>
        <v/>
      </c>
      <c r="K845" s="9" t="str">
        <f>IFERROR(Inv_SY!K846/Inv_SY!$P846-1,"")</f>
        <v/>
      </c>
      <c r="L845" s="9" t="str">
        <f>IFERROR(Inv_SY!L846/Inv_SY!$P846-1,"")</f>
        <v/>
      </c>
      <c r="M845" s="9" t="str">
        <f>IFERROR(Inv_SY!M846/Inv_SY!$P846-1,"")</f>
        <v/>
      </c>
      <c r="N845" s="9" t="str">
        <f>IFERROR(Inv_SY!N846/Inv_SY!$P846-1,"")</f>
        <v/>
      </c>
      <c r="O845" s="9" t="str">
        <f>IFERROR(Inv_SY!O846/Inv_SY!$P846-1,"")</f>
        <v/>
      </c>
      <c r="P845" s="9" t="str">
        <f>IFERROR(Inv_SY!J846/Inv_SY!$Q846-1,"")</f>
        <v/>
      </c>
      <c r="Q845" s="9" t="str">
        <f>IFERROR(Inv_SY!K846/Inv_SY!$Q846-1,"")</f>
        <v/>
      </c>
      <c r="R845" s="9" t="str">
        <f>IFERROR(Inv_SY!L846/Inv_SY!$Q846-1,"")</f>
        <v/>
      </c>
      <c r="S845" s="9" t="str">
        <f>IFERROR(Inv_SY!M846/Inv_SY!$Q846-1,"")</f>
        <v/>
      </c>
      <c r="T845" s="9" t="str">
        <f>IFERROR(Inv_SY!N846/Inv_SY!$Q846-1,"")</f>
        <v/>
      </c>
      <c r="U845" s="52" t="str">
        <f>IFERROR(Inv_SY!O846/Inv_SY!$Q846-1,"")</f>
        <v/>
      </c>
    </row>
    <row r="846" spans="1:21">
      <c r="A846" s="102" t="s">
        <v>212</v>
      </c>
      <c r="B846" s="102">
        <v>7</v>
      </c>
      <c r="C846" s="102">
        <v>2024</v>
      </c>
      <c r="D846" s="102" t="s">
        <v>211</v>
      </c>
      <c r="E846" s="102" t="s">
        <v>211</v>
      </c>
      <c r="F846" s="103">
        <v>45474</v>
      </c>
      <c r="G846" s="102">
        <f t="shared" si="22"/>
        <v>31</v>
      </c>
      <c r="H846" s="104">
        <f t="shared" si="21"/>
        <v>45496</v>
      </c>
      <c r="I846" s="157">
        <f>_xlfn.XLOOKUP(Table5[[#This Row],[Month Year]],'Modelling New'!D:D,'Modelling New'!N:N)</f>
        <v>10.507</v>
      </c>
      <c r="J846" s="9" t="str">
        <f>IFERROR(Inv_SY!J847/Inv_SY!$P847-1,"")</f>
        <v/>
      </c>
      <c r="K846" s="9" t="str">
        <f>IFERROR(Inv_SY!K847/Inv_SY!$P847-1,"")</f>
        <v/>
      </c>
      <c r="L846" s="9" t="str">
        <f>IFERROR(Inv_SY!L847/Inv_SY!$P847-1,"")</f>
        <v/>
      </c>
      <c r="M846" s="9" t="str">
        <f>IFERROR(Inv_SY!M847/Inv_SY!$P847-1,"")</f>
        <v/>
      </c>
      <c r="N846" s="9" t="str">
        <f>IFERROR(Inv_SY!N847/Inv_SY!$P847-1,"")</f>
        <v/>
      </c>
      <c r="O846" s="9" t="str">
        <f>IFERROR(Inv_SY!O847/Inv_SY!$P847-1,"")</f>
        <v/>
      </c>
      <c r="P846" s="9" t="str">
        <f>IFERROR(Inv_SY!J847/Inv_SY!$Q847-1,"")</f>
        <v/>
      </c>
      <c r="Q846" s="9" t="str">
        <f>IFERROR(Inv_SY!K847/Inv_SY!$Q847-1,"")</f>
        <v/>
      </c>
      <c r="R846" s="9" t="str">
        <f>IFERROR(Inv_SY!L847/Inv_SY!$Q847-1,"")</f>
        <v/>
      </c>
      <c r="S846" s="9" t="str">
        <f>IFERROR(Inv_SY!M847/Inv_SY!$Q847-1,"")</f>
        <v/>
      </c>
      <c r="T846" s="9" t="str">
        <f>IFERROR(Inv_SY!N847/Inv_SY!$Q847-1,"")</f>
        <v/>
      </c>
      <c r="U846" s="52" t="str">
        <f>IFERROR(Inv_SY!O847/Inv_SY!$Q847-1,"")</f>
        <v/>
      </c>
    </row>
    <row r="847" spans="1:21">
      <c r="A847" s="102" t="s">
        <v>212</v>
      </c>
      <c r="B847" s="102">
        <v>7</v>
      </c>
      <c r="C847" s="102">
        <v>2024</v>
      </c>
      <c r="D847" s="102" t="s">
        <v>211</v>
      </c>
      <c r="E847" s="102" t="s">
        <v>211</v>
      </c>
      <c r="F847" s="103">
        <v>45474</v>
      </c>
      <c r="G847" s="102">
        <f t="shared" si="22"/>
        <v>31</v>
      </c>
      <c r="H847" s="104">
        <f t="shared" si="21"/>
        <v>45497</v>
      </c>
      <c r="I847" s="157">
        <f>_xlfn.XLOOKUP(Table5[[#This Row],[Month Year]],'Modelling New'!D:D,'Modelling New'!N:N)</f>
        <v>10.507</v>
      </c>
      <c r="J847" s="9" t="str">
        <f>IFERROR(Inv_SY!J848/Inv_SY!$P848-1,"")</f>
        <v/>
      </c>
      <c r="K847" s="9" t="str">
        <f>IFERROR(Inv_SY!K848/Inv_SY!$P848-1,"")</f>
        <v/>
      </c>
      <c r="L847" s="9" t="str">
        <f>IFERROR(Inv_SY!L848/Inv_SY!$P848-1,"")</f>
        <v/>
      </c>
      <c r="M847" s="9" t="str">
        <f>IFERROR(Inv_SY!M848/Inv_SY!$P848-1,"")</f>
        <v/>
      </c>
      <c r="N847" s="9" t="str">
        <f>IFERROR(Inv_SY!N848/Inv_SY!$P848-1,"")</f>
        <v/>
      </c>
      <c r="O847" s="9" t="str">
        <f>IFERROR(Inv_SY!O848/Inv_SY!$P848-1,"")</f>
        <v/>
      </c>
      <c r="P847" s="9" t="str">
        <f>IFERROR(Inv_SY!J848/Inv_SY!$Q848-1,"")</f>
        <v/>
      </c>
      <c r="Q847" s="9" t="str">
        <f>IFERROR(Inv_SY!K848/Inv_SY!$Q848-1,"")</f>
        <v/>
      </c>
      <c r="R847" s="9" t="str">
        <f>IFERROR(Inv_SY!L848/Inv_SY!$Q848-1,"")</f>
        <v/>
      </c>
      <c r="S847" s="9" t="str">
        <f>IFERROR(Inv_SY!M848/Inv_SY!$Q848-1,"")</f>
        <v/>
      </c>
      <c r="T847" s="9" t="str">
        <f>IFERROR(Inv_SY!N848/Inv_SY!$Q848-1,"")</f>
        <v/>
      </c>
      <c r="U847" s="52" t="str">
        <f>IFERROR(Inv_SY!O848/Inv_SY!$Q848-1,"")</f>
        <v/>
      </c>
    </row>
    <row r="848" spans="1:21">
      <c r="A848" s="102" t="s">
        <v>212</v>
      </c>
      <c r="B848" s="102">
        <v>7</v>
      </c>
      <c r="C848" s="102">
        <v>2024</v>
      </c>
      <c r="D848" s="102" t="s">
        <v>211</v>
      </c>
      <c r="E848" s="102" t="s">
        <v>211</v>
      </c>
      <c r="F848" s="103">
        <v>45474</v>
      </c>
      <c r="G848" s="102">
        <f t="shared" si="22"/>
        <v>31</v>
      </c>
      <c r="H848" s="104">
        <f t="shared" si="21"/>
        <v>45498</v>
      </c>
      <c r="I848" s="157">
        <f>_xlfn.XLOOKUP(Table5[[#This Row],[Month Year]],'Modelling New'!D:D,'Modelling New'!N:N)</f>
        <v>10.507</v>
      </c>
      <c r="J848" s="9" t="str">
        <f>IFERROR(Inv_SY!J849/Inv_SY!$P849-1,"")</f>
        <v/>
      </c>
      <c r="K848" s="9" t="str">
        <f>IFERROR(Inv_SY!K849/Inv_SY!$P849-1,"")</f>
        <v/>
      </c>
      <c r="L848" s="9" t="str">
        <f>IFERROR(Inv_SY!L849/Inv_SY!$P849-1,"")</f>
        <v/>
      </c>
      <c r="M848" s="9" t="str">
        <f>IFERROR(Inv_SY!M849/Inv_SY!$P849-1,"")</f>
        <v/>
      </c>
      <c r="N848" s="9" t="str">
        <f>IFERROR(Inv_SY!N849/Inv_SY!$P849-1,"")</f>
        <v/>
      </c>
      <c r="O848" s="9" t="str">
        <f>IFERROR(Inv_SY!O849/Inv_SY!$P849-1,"")</f>
        <v/>
      </c>
      <c r="P848" s="9" t="str">
        <f>IFERROR(Inv_SY!J849/Inv_SY!$Q849-1,"")</f>
        <v/>
      </c>
      <c r="Q848" s="9" t="str">
        <f>IFERROR(Inv_SY!K849/Inv_SY!$Q849-1,"")</f>
        <v/>
      </c>
      <c r="R848" s="9" t="str">
        <f>IFERROR(Inv_SY!L849/Inv_SY!$Q849-1,"")</f>
        <v/>
      </c>
      <c r="S848" s="9" t="str">
        <f>IFERROR(Inv_SY!M849/Inv_SY!$Q849-1,"")</f>
        <v/>
      </c>
      <c r="T848" s="9" t="str">
        <f>IFERROR(Inv_SY!N849/Inv_SY!$Q849-1,"")</f>
        <v/>
      </c>
      <c r="U848" s="52" t="str">
        <f>IFERROR(Inv_SY!O849/Inv_SY!$Q849-1,"")</f>
        <v/>
      </c>
    </row>
    <row r="849" spans="1:21">
      <c r="A849" s="102" t="s">
        <v>212</v>
      </c>
      <c r="B849" s="102">
        <v>7</v>
      </c>
      <c r="C849" s="102">
        <v>2024</v>
      </c>
      <c r="D849" s="102" t="s">
        <v>211</v>
      </c>
      <c r="E849" s="102" t="s">
        <v>211</v>
      </c>
      <c r="F849" s="103">
        <v>45474</v>
      </c>
      <c r="G849" s="102">
        <f t="shared" si="22"/>
        <v>31</v>
      </c>
      <c r="H849" s="104">
        <f t="shared" si="21"/>
        <v>45499</v>
      </c>
      <c r="I849" s="157">
        <f>_xlfn.XLOOKUP(Table5[[#This Row],[Month Year]],'Modelling New'!D:D,'Modelling New'!N:N)</f>
        <v>10.507</v>
      </c>
      <c r="J849" s="9" t="str">
        <f>IFERROR(Inv_SY!J850/Inv_SY!$P850-1,"")</f>
        <v/>
      </c>
      <c r="K849" s="9" t="str">
        <f>IFERROR(Inv_SY!K850/Inv_SY!$P850-1,"")</f>
        <v/>
      </c>
      <c r="L849" s="9" t="str">
        <f>IFERROR(Inv_SY!L850/Inv_SY!$P850-1,"")</f>
        <v/>
      </c>
      <c r="M849" s="9" t="str">
        <f>IFERROR(Inv_SY!M850/Inv_SY!$P850-1,"")</f>
        <v/>
      </c>
      <c r="N849" s="9" t="str">
        <f>IFERROR(Inv_SY!N850/Inv_SY!$P850-1,"")</f>
        <v/>
      </c>
      <c r="O849" s="9" t="str">
        <f>IFERROR(Inv_SY!O850/Inv_SY!$P850-1,"")</f>
        <v/>
      </c>
      <c r="P849" s="9" t="str">
        <f>IFERROR(Inv_SY!J850/Inv_SY!$Q850-1,"")</f>
        <v/>
      </c>
      <c r="Q849" s="9" t="str">
        <f>IFERROR(Inv_SY!K850/Inv_SY!$Q850-1,"")</f>
        <v/>
      </c>
      <c r="R849" s="9" t="str">
        <f>IFERROR(Inv_SY!L850/Inv_SY!$Q850-1,"")</f>
        <v/>
      </c>
      <c r="S849" s="9" t="str">
        <f>IFERROR(Inv_SY!M850/Inv_SY!$Q850-1,"")</f>
        <v/>
      </c>
      <c r="T849" s="9" t="str">
        <f>IFERROR(Inv_SY!N850/Inv_SY!$Q850-1,"")</f>
        <v/>
      </c>
      <c r="U849" s="52" t="str">
        <f>IFERROR(Inv_SY!O850/Inv_SY!$Q850-1,"")</f>
        <v/>
      </c>
    </row>
    <row r="850" spans="1:21">
      <c r="A850" s="102" t="s">
        <v>212</v>
      </c>
      <c r="B850" s="102">
        <v>7</v>
      </c>
      <c r="C850" s="102">
        <v>2024</v>
      </c>
      <c r="D850" s="102" t="s">
        <v>211</v>
      </c>
      <c r="E850" s="102" t="s">
        <v>211</v>
      </c>
      <c r="F850" s="103">
        <v>45474</v>
      </c>
      <c r="G850" s="102">
        <f t="shared" si="22"/>
        <v>31</v>
      </c>
      <c r="H850" s="104">
        <f t="shared" si="21"/>
        <v>45500</v>
      </c>
      <c r="I850" s="157">
        <f>_xlfn.XLOOKUP(Table5[[#This Row],[Month Year]],'Modelling New'!D:D,'Modelling New'!N:N)</f>
        <v>10.507</v>
      </c>
      <c r="J850" s="9" t="str">
        <f>IFERROR(Inv_SY!J851/Inv_SY!$P851-1,"")</f>
        <v/>
      </c>
      <c r="K850" s="9" t="str">
        <f>IFERROR(Inv_SY!K851/Inv_SY!$P851-1,"")</f>
        <v/>
      </c>
      <c r="L850" s="9" t="str">
        <f>IFERROR(Inv_SY!L851/Inv_SY!$P851-1,"")</f>
        <v/>
      </c>
      <c r="M850" s="9" t="str">
        <f>IFERROR(Inv_SY!M851/Inv_SY!$P851-1,"")</f>
        <v/>
      </c>
      <c r="N850" s="9" t="str">
        <f>IFERROR(Inv_SY!N851/Inv_SY!$P851-1,"")</f>
        <v/>
      </c>
      <c r="O850" s="9" t="str">
        <f>IFERROR(Inv_SY!O851/Inv_SY!$P851-1,"")</f>
        <v/>
      </c>
      <c r="P850" s="9" t="str">
        <f>IFERROR(Inv_SY!J851/Inv_SY!$Q851-1,"")</f>
        <v/>
      </c>
      <c r="Q850" s="9" t="str">
        <f>IFERROR(Inv_SY!K851/Inv_SY!$Q851-1,"")</f>
        <v/>
      </c>
      <c r="R850" s="9" t="str">
        <f>IFERROR(Inv_SY!L851/Inv_SY!$Q851-1,"")</f>
        <v/>
      </c>
      <c r="S850" s="9" t="str">
        <f>IFERROR(Inv_SY!M851/Inv_SY!$Q851-1,"")</f>
        <v/>
      </c>
      <c r="T850" s="9" t="str">
        <f>IFERROR(Inv_SY!N851/Inv_SY!$Q851-1,"")</f>
        <v/>
      </c>
      <c r="U850" s="52" t="str">
        <f>IFERROR(Inv_SY!O851/Inv_SY!$Q851-1,"")</f>
        <v/>
      </c>
    </row>
    <row r="851" spans="1:21">
      <c r="A851" s="102" t="s">
        <v>212</v>
      </c>
      <c r="B851" s="102">
        <v>7</v>
      </c>
      <c r="C851" s="102">
        <v>2024</v>
      </c>
      <c r="D851" s="102" t="s">
        <v>211</v>
      </c>
      <c r="E851" s="102" t="s">
        <v>211</v>
      </c>
      <c r="F851" s="103">
        <v>45474</v>
      </c>
      <c r="G851" s="102">
        <f t="shared" si="22"/>
        <v>31</v>
      </c>
      <c r="H851" s="104">
        <f t="shared" si="21"/>
        <v>45501</v>
      </c>
      <c r="I851" s="157">
        <f>_xlfn.XLOOKUP(Table5[[#This Row],[Month Year]],'Modelling New'!D:D,'Modelling New'!N:N)</f>
        <v>10.507</v>
      </c>
      <c r="J851" s="9" t="str">
        <f>IFERROR(Inv_SY!J852/Inv_SY!$P852-1,"")</f>
        <v/>
      </c>
      <c r="K851" s="9" t="str">
        <f>IFERROR(Inv_SY!K852/Inv_SY!$P852-1,"")</f>
        <v/>
      </c>
      <c r="L851" s="9" t="str">
        <f>IFERROR(Inv_SY!L852/Inv_SY!$P852-1,"")</f>
        <v/>
      </c>
      <c r="M851" s="9" t="str">
        <f>IFERROR(Inv_SY!M852/Inv_SY!$P852-1,"")</f>
        <v/>
      </c>
      <c r="N851" s="9" t="str">
        <f>IFERROR(Inv_SY!N852/Inv_SY!$P852-1,"")</f>
        <v/>
      </c>
      <c r="O851" s="9" t="str">
        <f>IFERROR(Inv_SY!O852/Inv_SY!$P852-1,"")</f>
        <v/>
      </c>
      <c r="P851" s="9" t="str">
        <f>IFERROR(Inv_SY!J852/Inv_SY!$Q852-1,"")</f>
        <v/>
      </c>
      <c r="Q851" s="9" t="str">
        <f>IFERROR(Inv_SY!K852/Inv_SY!$Q852-1,"")</f>
        <v/>
      </c>
      <c r="R851" s="9" t="str">
        <f>IFERROR(Inv_SY!L852/Inv_SY!$Q852-1,"")</f>
        <v/>
      </c>
      <c r="S851" s="9" t="str">
        <f>IFERROR(Inv_SY!M852/Inv_SY!$Q852-1,"")</f>
        <v/>
      </c>
      <c r="T851" s="9" t="str">
        <f>IFERROR(Inv_SY!N852/Inv_SY!$Q852-1,"")</f>
        <v/>
      </c>
      <c r="U851" s="52" t="str">
        <f>IFERROR(Inv_SY!O852/Inv_SY!$Q852-1,"")</f>
        <v/>
      </c>
    </row>
    <row r="852" spans="1:21">
      <c r="A852" s="102" t="s">
        <v>212</v>
      </c>
      <c r="B852" s="102">
        <v>7</v>
      </c>
      <c r="C852" s="102">
        <v>2024</v>
      </c>
      <c r="D852" s="102" t="s">
        <v>211</v>
      </c>
      <c r="E852" s="102" t="s">
        <v>211</v>
      </c>
      <c r="F852" s="103">
        <v>45474</v>
      </c>
      <c r="G852" s="102">
        <f t="shared" si="22"/>
        <v>31</v>
      </c>
      <c r="H852" s="104">
        <f t="shared" si="21"/>
        <v>45502</v>
      </c>
      <c r="I852" s="157">
        <f>_xlfn.XLOOKUP(Table5[[#This Row],[Month Year]],'Modelling New'!D:D,'Modelling New'!N:N)</f>
        <v>10.507</v>
      </c>
      <c r="J852" s="9" t="str">
        <f>IFERROR(Inv_SY!J853/Inv_SY!$P853-1,"")</f>
        <v/>
      </c>
      <c r="K852" s="9" t="str">
        <f>IFERROR(Inv_SY!K853/Inv_SY!$P853-1,"")</f>
        <v/>
      </c>
      <c r="L852" s="9" t="str">
        <f>IFERROR(Inv_SY!L853/Inv_SY!$P853-1,"")</f>
        <v/>
      </c>
      <c r="M852" s="9" t="str">
        <f>IFERROR(Inv_SY!M853/Inv_SY!$P853-1,"")</f>
        <v/>
      </c>
      <c r="N852" s="9" t="str">
        <f>IFERROR(Inv_SY!N853/Inv_SY!$P853-1,"")</f>
        <v/>
      </c>
      <c r="O852" s="9" t="str">
        <f>IFERROR(Inv_SY!O853/Inv_SY!$P853-1,"")</f>
        <v/>
      </c>
      <c r="P852" s="9" t="str">
        <f>IFERROR(Inv_SY!J853/Inv_SY!$Q853-1,"")</f>
        <v/>
      </c>
      <c r="Q852" s="9" t="str">
        <f>IFERROR(Inv_SY!K853/Inv_SY!$Q853-1,"")</f>
        <v/>
      </c>
      <c r="R852" s="9" t="str">
        <f>IFERROR(Inv_SY!L853/Inv_SY!$Q853-1,"")</f>
        <v/>
      </c>
      <c r="S852" s="9" t="str">
        <f>IFERROR(Inv_SY!M853/Inv_SY!$Q853-1,"")</f>
        <v/>
      </c>
      <c r="T852" s="9" t="str">
        <f>IFERROR(Inv_SY!N853/Inv_SY!$Q853-1,"")</f>
        <v/>
      </c>
      <c r="U852" s="52" t="str">
        <f>IFERROR(Inv_SY!O853/Inv_SY!$Q853-1,"")</f>
        <v/>
      </c>
    </row>
    <row r="853" spans="1:21">
      <c r="A853" s="102" t="s">
        <v>212</v>
      </c>
      <c r="B853" s="102">
        <v>7</v>
      </c>
      <c r="C853" s="102">
        <v>2024</v>
      </c>
      <c r="D853" s="102" t="s">
        <v>211</v>
      </c>
      <c r="E853" s="102" t="s">
        <v>211</v>
      </c>
      <c r="F853" s="103">
        <v>45474</v>
      </c>
      <c r="G853" s="102">
        <f t="shared" ref="G853:G854" si="23">DAY(EOMONTH(F853,0))</f>
        <v>31</v>
      </c>
      <c r="H853" s="104">
        <f t="shared" si="21"/>
        <v>45503</v>
      </c>
      <c r="I853" s="157">
        <f>_xlfn.XLOOKUP(Table5[[#This Row],[Month Year]],'Modelling New'!D:D,'Modelling New'!N:N)</f>
        <v>10.507</v>
      </c>
      <c r="J853" s="9" t="str">
        <f>IFERROR(Inv_SY!J854/Inv_SY!$P854-1,"")</f>
        <v/>
      </c>
      <c r="K853" s="9" t="str">
        <f>IFERROR(Inv_SY!K854/Inv_SY!$P854-1,"")</f>
        <v/>
      </c>
      <c r="L853" s="9" t="str">
        <f>IFERROR(Inv_SY!L854/Inv_SY!$P854-1,"")</f>
        <v/>
      </c>
      <c r="M853" s="9" t="str">
        <f>IFERROR(Inv_SY!M854/Inv_SY!$P854-1,"")</f>
        <v/>
      </c>
      <c r="N853" s="9" t="str">
        <f>IFERROR(Inv_SY!N854/Inv_SY!$P854-1,"")</f>
        <v/>
      </c>
      <c r="O853" s="9" t="str">
        <f>IFERROR(Inv_SY!O854/Inv_SY!$P854-1,"")</f>
        <v/>
      </c>
      <c r="P853" s="9" t="str">
        <f>IFERROR(Inv_SY!J854/Inv_SY!$Q854-1,"")</f>
        <v/>
      </c>
      <c r="Q853" s="9" t="str">
        <f>IFERROR(Inv_SY!K854/Inv_SY!$Q854-1,"")</f>
        <v/>
      </c>
      <c r="R853" s="9" t="str">
        <f>IFERROR(Inv_SY!L854/Inv_SY!$Q854-1,"")</f>
        <v/>
      </c>
      <c r="S853" s="9" t="str">
        <f>IFERROR(Inv_SY!M854/Inv_SY!$Q854-1,"")</f>
        <v/>
      </c>
      <c r="T853" s="9" t="str">
        <f>IFERROR(Inv_SY!N854/Inv_SY!$Q854-1,"")</f>
        <v/>
      </c>
      <c r="U853" s="52" t="str">
        <f>IFERROR(Inv_SY!O854/Inv_SY!$Q854-1,"")</f>
        <v/>
      </c>
    </row>
    <row r="854" spans="1:21">
      <c r="A854" s="102" t="s">
        <v>212</v>
      </c>
      <c r="B854" s="102">
        <v>7</v>
      </c>
      <c r="C854" s="102">
        <v>2024</v>
      </c>
      <c r="D854" s="102" t="s">
        <v>211</v>
      </c>
      <c r="E854" s="102" t="s">
        <v>211</v>
      </c>
      <c r="F854" s="103">
        <v>45474</v>
      </c>
      <c r="G854" s="102">
        <f t="shared" si="23"/>
        <v>31</v>
      </c>
      <c r="H854" s="104">
        <f t="shared" si="21"/>
        <v>45504</v>
      </c>
      <c r="I854" s="157">
        <f>_xlfn.XLOOKUP(Table5[[#This Row],[Month Year]],'Modelling New'!D:D,'Modelling New'!N:N)</f>
        <v>10.507</v>
      </c>
      <c r="J854" s="9" t="str">
        <f>IFERROR(Inv_SY!J855/Inv_SY!$P855-1,"")</f>
        <v/>
      </c>
      <c r="K854" s="9" t="str">
        <f>IFERROR(Inv_SY!K855/Inv_SY!$P855-1,"")</f>
        <v/>
      </c>
      <c r="L854" s="9" t="str">
        <f>IFERROR(Inv_SY!L855/Inv_SY!$P855-1,"")</f>
        <v/>
      </c>
      <c r="M854" s="9" t="str">
        <f>IFERROR(Inv_SY!M855/Inv_SY!$P855-1,"")</f>
        <v/>
      </c>
      <c r="N854" s="9" t="str">
        <f>IFERROR(Inv_SY!N855/Inv_SY!$P855-1,"")</f>
        <v/>
      </c>
      <c r="O854" s="9" t="str">
        <f>IFERROR(Inv_SY!O855/Inv_SY!$P855-1,"")</f>
        <v/>
      </c>
      <c r="P854" s="9" t="str">
        <f>IFERROR(Inv_SY!J855/Inv_SY!$Q855-1,"")</f>
        <v/>
      </c>
      <c r="Q854" s="9" t="str">
        <f>IFERROR(Inv_SY!K855/Inv_SY!$Q855-1,"")</f>
        <v/>
      </c>
      <c r="R854" s="9" t="str">
        <f>IFERROR(Inv_SY!L855/Inv_SY!$Q855-1,"")</f>
        <v/>
      </c>
      <c r="S854" s="9" t="str">
        <f>IFERROR(Inv_SY!M855/Inv_SY!$Q855-1,"")</f>
        <v/>
      </c>
      <c r="T854" s="9" t="str">
        <f>IFERROR(Inv_SY!N855/Inv_SY!$Q855-1,"")</f>
        <v/>
      </c>
      <c r="U854" s="52" t="str">
        <f>IFERROR(Inv_SY!O855/Inv_SY!$Q855-1,"")</f>
        <v/>
      </c>
    </row>
    <row r="855" spans="1:21">
      <c r="A855" s="102" t="s">
        <v>212</v>
      </c>
      <c r="B855" s="102">
        <v>8</v>
      </c>
      <c r="C855" s="102">
        <v>2024</v>
      </c>
      <c r="D855" s="102" t="s">
        <v>211</v>
      </c>
      <c r="E855" s="102" t="s">
        <v>211</v>
      </c>
      <c r="F855" s="103">
        <v>45505</v>
      </c>
      <c r="G855" s="102">
        <f t="shared" ref="G855:G889" si="24">DAY(EOMONTH(F855,0))</f>
        <v>31</v>
      </c>
      <c r="H855" s="104">
        <f t="shared" si="21"/>
        <v>45505</v>
      </c>
      <c r="I855" s="157">
        <f>_xlfn.XLOOKUP(Table5[[#This Row],[Month Year]],'Modelling New'!D:D,'Modelling New'!N:N)</f>
        <v>10.507</v>
      </c>
      <c r="J855" s="9" t="str">
        <f>IFERROR(Inv_SY!J856/Inv_SY!$P856-1,"")</f>
        <v/>
      </c>
      <c r="K855" s="9" t="str">
        <f>IFERROR(Inv_SY!K856/Inv_SY!$P856-1,"")</f>
        <v/>
      </c>
      <c r="L855" s="9" t="str">
        <f>IFERROR(Inv_SY!L856/Inv_SY!$P856-1,"")</f>
        <v/>
      </c>
      <c r="M855" s="9" t="str">
        <f>IFERROR(Inv_SY!M856/Inv_SY!$P856-1,"")</f>
        <v/>
      </c>
      <c r="N855" s="9" t="str">
        <f>IFERROR(Inv_SY!N856/Inv_SY!$P856-1,"")</f>
        <v/>
      </c>
      <c r="O855" s="9" t="str">
        <f>IFERROR(Inv_SY!O856/Inv_SY!$P856-1,"")</f>
        <v/>
      </c>
      <c r="P855" s="9" t="str">
        <f>IFERROR(Inv_SY!J856/Inv_SY!$Q856-1,"")</f>
        <v/>
      </c>
      <c r="Q855" s="9" t="str">
        <f>IFERROR(Inv_SY!K856/Inv_SY!$Q856-1,"")</f>
        <v/>
      </c>
      <c r="R855" s="9" t="str">
        <f>IFERROR(Inv_SY!L856/Inv_SY!$Q856-1,"")</f>
        <v/>
      </c>
      <c r="S855" s="9" t="str">
        <f>IFERROR(Inv_SY!M856/Inv_SY!$Q856-1,"")</f>
        <v/>
      </c>
      <c r="T855" s="9" t="str">
        <f>IFERROR(Inv_SY!N856/Inv_SY!$Q856-1,"")</f>
        <v/>
      </c>
      <c r="U855" s="52" t="str">
        <f>IFERROR(Inv_SY!O856/Inv_SY!$Q856-1,"")</f>
        <v/>
      </c>
    </row>
    <row r="856" spans="1:21">
      <c r="A856" s="102" t="s">
        <v>212</v>
      </c>
      <c r="B856" s="102">
        <v>8</v>
      </c>
      <c r="C856" s="102">
        <v>2024</v>
      </c>
      <c r="D856" s="102" t="s">
        <v>211</v>
      </c>
      <c r="E856" s="102" t="s">
        <v>211</v>
      </c>
      <c r="F856" s="103">
        <v>45505</v>
      </c>
      <c r="G856" s="102">
        <f t="shared" si="24"/>
        <v>31</v>
      </c>
      <c r="H856" s="104">
        <f t="shared" si="21"/>
        <v>45506</v>
      </c>
      <c r="I856" s="157">
        <f>_xlfn.XLOOKUP(Table5[[#This Row],[Month Year]],'Modelling New'!D:D,'Modelling New'!N:N)</f>
        <v>10.507</v>
      </c>
      <c r="J856" s="9" t="str">
        <f>IFERROR(Inv_SY!J857/Inv_SY!$P857-1,"")</f>
        <v/>
      </c>
      <c r="K856" s="9" t="str">
        <f>IFERROR(Inv_SY!K857/Inv_SY!$P857-1,"")</f>
        <v/>
      </c>
      <c r="L856" s="9" t="str">
        <f>IFERROR(Inv_SY!L857/Inv_SY!$P857-1,"")</f>
        <v/>
      </c>
      <c r="M856" s="9" t="str">
        <f>IFERROR(Inv_SY!M857/Inv_SY!$P857-1,"")</f>
        <v/>
      </c>
      <c r="N856" s="9" t="str">
        <f>IFERROR(Inv_SY!N857/Inv_SY!$P857-1,"")</f>
        <v/>
      </c>
      <c r="O856" s="9" t="str">
        <f>IFERROR(Inv_SY!O857/Inv_SY!$P857-1,"")</f>
        <v/>
      </c>
      <c r="P856" s="9" t="str">
        <f>IFERROR(Inv_SY!J857/Inv_SY!$Q857-1,"")</f>
        <v/>
      </c>
      <c r="Q856" s="9" t="str">
        <f>IFERROR(Inv_SY!K857/Inv_SY!$Q857-1,"")</f>
        <v/>
      </c>
      <c r="R856" s="9" t="str">
        <f>IFERROR(Inv_SY!L857/Inv_SY!$Q857-1,"")</f>
        <v/>
      </c>
      <c r="S856" s="9" t="str">
        <f>IFERROR(Inv_SY!M857/Inv_SY!$Q857-1,"")</f>
        <v/>
      </c>
      <c r="T856" s="9" t="str">
        <f>IFERROR(Inv_SY!N857/Inv_SY!$Q857-1,"")</f>
        <v/>
      </c>
      <c r="U856" s="52" t="str">
        <f>IFERROR(Inv_SY!O857/Inv_SY!$Q857-1,"")</f>
        <v/>
      </c>
    </row>
    <row r="857" spans="1:21">
      <c r="A857" s="102" t="s">
        <v>212</v>
      </c>
      <c r="B857" s="102">
        <v>8</v>
      </c>
      <c r="C857" s="102">
        <v>2024</v>
      </c>
      <c r="D857" s="102" t="s">
        <v>211</v>
      </c>
      <c r="E857" s="102" t="s">
        <v>211</v>
      </c>
      <c r="F857" s="103">
        <v>45505</v>
      </c>
      <c r="G857" s="102">
        <f t="shared" si="24"/>
        <v>31</v>
      </c>
      <c r="H857" s="104">
        <f t="shared" si="21"/>
        <v>45507</v>
      </c>
      <c r="I857" s="157">
        <f>_xlfn.XLOOKUP(Table5[[#This Row],[Month Year]],'Modelling New'!D:D,'Modelling New'!N:N)</f>
        <v>10.507</v>
      </c>
      <c r="J857" s="9" t="str">
        <f>IFERROR(Inv_SY!J858/Inv_SY!$P858-1,"")</f>
        <v/>
      </c>
      <c r="K857" s="9" t="str">
        <f>IFERROR(Inv_SY!K858/Inv_SY!$P858-1,"")</f>
        <v/>
      </c>
      <c r="L857" s="9" t="str">
        <f>IFERROR(Inv_SY!L858/Inv_SY!$P858-1,"")</f>
        <v/>
      </c>
      <c r="M857" s="9" t="str">
        <f>IFERROR(Inv_SY!M858/Inv_SY!$P858-1,"")</f>
        <v/>
      </c>
      <c r="N857" s="9" t="str">
        <f>IFERROR(Inv_SY!N858/Inv_SY!$P858-1,"")</f>
        <v/>
      </c>
      <c r="O857" s="9" t="str">
        <f>IFERROR(Inv_SY!O858/Inv_SY!$P858-1,"")</f>
        <v/>
      </c>
      <c r="P857" s="9" t="str">
        <f>IFERROR(Inv_SY!J858/Inv_SY!$Q858-1,"")</f>
        <v/>
      </c>
      <c r="Q857" s="9" t="str">
        <f>IFERROR(Inv_SY!K858/Inv_SY!$Q858-1,"")</f>
        <v/>
      </c>
      <c r="R857" s="9" t="str">
        <f>IFERROR(Inv_SY!L858/Inv_SY!$Q858-1,"")</f>
        <v/>
      </c>
      <c r="S857" s="9" t="str">
        <f>IFERROR(Inv_SY!M858/Inv_SY!$Q858-1,"")</f>
        <v/>
      </c>
      <c r="T857" s="9" t="str">
        <f>IFERROR(Inv_SY!N858/Inv_SY!$Q858-1,"")</f>
        <v/>
      </c>
      <c r="U857" s="52" t="str">
        <f>IFERROR(Inv_SY!O858/Inv_SY!$Q858-1,"")</f>
        <v/>
      </c>
    </row>
    <row r="858" spans="1:21">
      <c r="A858" s="102" t="s">
        <v>212</v>
      </c>
      <c r="B858" s="102">
        <v>8</v>
      </c>
      <c r="C858" s="102">
        <v>2024</v>
      </c>
      <c r="D858" s="102" t="s">
        <v>211</v>
      </c>
      <c r="E858" s="102" t="s">
        <v>211</v>
      </c>
      <c r="F858" s="103">
        <v>45505</v>
      </c>
      <c r="G858" s="102">
        <f t="shared" si="24"/>
        <v>31</v>
      </c>
      <c r="H858" s="104">
        <f t="shared" si="21"/>
        <v>45508</v>
      </c>
      <c r="I858" s="157">
        <f>_xlfn.XLOOKUP(Table5[[#This Row],[Month Year]],'Modelling New'!D:D,'Modelling New'!N:N)</f>
        <v>10.507</v>
      </c>
      <c r="J858" s="9" t="str">
        <f>IFERROR(Inv_SY!J859/Inv_SY!$P859-1,"")</f>
        <v/>
      </c>
      <c r="K858" s="9" t="str">
        <f>IFERROR(Inv_SY!K859/Inv_SY!$P859-1,"")</f>
        <v/>
      </c>
      <c r="L858" s="9" t="str">
        <f>IFERROR(Inv_SY!L859/Inv_SY!$P859-1,"")</f>
        <v/>
      </c>
      <c r="M858" s="9" t="str">
        <f>IFERROR(Inv_SY!M859/Inv_SY!$P859-1,"")</f>
        <v/>
      </c>
      <c r="N858" s="9" t="str">
        <f>IFERROR(Inv_SY!N859/Inv_SY!$P859-1,"")</f>
        <v/>
      </c>
      <c r="O858" s="9" t="str">
        <f>IFERROR(Inv_SY!O859/Inv_SY!$P859-1,"")</f>
        <v/>
      </c>
      <c r="P858" s="9" t="str">
        <f>IFERROR(Inv_SY!J859/Inv_SY!$Q859-1,"")</f>
        <v/>
      </c>
      <c r="Q858" s="9" t="str">
        <f>IFERROR(Inv_SY!K859/Inv_SY!$Q859-1,"")</f>
        <v/>
      </c>
      <c r="R858" s="9" t="str">
        <f>IFERROR(Inv_SY!L859/Inv_SY!$Q859-1,"")</f>
        <v/>
      </c>
      <c r="S858" s="9" t="str">
        <f>IFERROR(Inv_SY!M859/Inv_SY!$Q859-1,"")</f>
        <v/>
      </c>
      <c r="T858" s="9" t="str">
        <f>IFERROR(Inv_SY!N859/Inv_SY!$Q859-1,"")</f>
        <v/>
      </c>
      <c r="U858" s="52" t="str">
        <f>IFERROR(Inv_SY!O859/Inv_SY!$Q859-1,"")</f>
        <v/>
      </c>
    </row>
    <row r="859" spans="1:21">
      <c r="A859" s="102" t="s">
        <v>212</v>
      </c>
      <c r="B859" s="102">
        <v>8</v>
      </c>
      <c r="C859" s="102">
        <v>2024</v>
      </c>
      <c r="D859" s="102" t="s">
        <v>211</v>
      </c>
      <c r="E859" s="102" t="s">
        <v>211</v>
      </c>
      <c r="F859" s="103">
        <v>45505</v>
      </c>
      <c r="G859" s="102">
        <f t="shared" si="24"/>
        <v>31</v>
      </c>
      <c r="H859" s="104">
        <f t="shared" ref="H859:H922" si="25">H858+1</f>
        <v>45509</v>
      </c>
      <c r="I859" s="157">
        <f>_xlfn.XLOOKUP(Table5[[#This Row],[Month Year]],'Modelling New'!D:D,'Modelling New'!N:N)</f>
        <v>10.507</v>
      </c>
      <c r="J859" s="9" t="str">
        <f>IFERROR(Inv_SY!J860/Inv_SY!$P860-1,"")</f>
        <v/>
      </c>
      <c r="K859" s="9" t="str">
        <f>IFERROR(Inv_SY!K860/Inv_SY!$P860-1,"")</f>
        <v/>
      </c>
      <c r="L859" s="9" t="str">
        <f>IFERROR(Inv_SY!L860/Inv_SY!$P860-1,"")</f>
        <v/>
      </c>
      <c r="M859" s="9" t="str">
        <f>IFERROR(Inv_SY!M860/Inv_SY!$P860-1,"")</f>
        <v/>
      </c>
      <c r="N859" s="9" t="str">
        <f>IFERROR(Inv_SY!N860/Inv_SY!$P860-1,"")</f>
        <v/>
      </c>
      <c r="O859" s="9" t="str">
        <f>IFERROR(Inv_SY!O860/Inv_SY!$P860-1,"")</f>
        <v/>
      </c>
      <c r="P859" s="9" t="str">
        <f>IFERROR(Inv_SY!J860/Inv_SY!$Q860-1,"")</f>
        <v/>
      </c>
      <c r="Q859" s="9" t="str">
        <f>IFERROR(Inv_SY!K860/Inv_SY!$Q860-1,"")</f>
        <v/>
      </c>
      <c r="R859" s="9" t="str">
        <f>IFERROR(Inv_SY!L860/Inv_SY!$Q860-1,"")</f>
        <v/>
      </c>
      <c r="S859" s="9" t="str">
        <f>IFERROR(Inv_SY!M860/Inv_SY!$Q860-1,"")</f>
        <v/>
      </c>
      <c r="T859" s="9" t="str">
        <f>IFERROR(Inv_SY!N860/Inv_SY!$Q860-1,"")</f>
        <v/>
      </c>
      <c r="U859" s="52" t="str">
        <f>IFERROR(Inv_SY!O860/Inv_SY!$Q860-1,"")</f>
        <v/>
      </c>
    </row>
    <row r="860" spans="1:21">
      <c r="A860" s="102" t="s">
        <v>212</v>
      </c>
      <c r="B860" s="102">
        <v>8</v>
      </c>
      <c r="C860" s="102">
        <v>2024</v>
      </c>
      <c r="D860" s="102" t="s">
        <v>211</v>
      </c>
      <c r="E860" s="102" t="s">
        <v>211</v>
      </c>
      <c r="F860" s="103">
        <v>45505</v>
      </c>
      <c r="G860" s="102">
        <f t="shared" si="24"/>
        <v>31</v>
      </c>
      <c r="H860" s="104">
        <f t="shared" si="25"/>
        <v>45510</v>
      </c>
      <c r="I860" s="157">
        <f>_xlfn.XLOOKUP(Table5[[#This Row],[Month Year]],'Modelling New'!D:D,'Modelling New'!N:N)</f>
        <v>10.507</v>
      </c>
      <c r="J860" s="9" t="str">
        <f>IFERROR(Inv_SY!J861/Inv_SY!$P861-1,"")</f>
        <v/>
      </c>
      <c r="K860" s="9" t="str">
        <f>IFERROR(Inv_SY!K861/Inv_SY!$P861-1,"")</f>
        <v/>
      </c>
      <c r="L860" s="9" t="str">
        <f>IFERROR(Inv_SY!L861/Inv_SY!$P861-1,"")</f>
        <v/>
      </c>
      <c r="M860" s="9" t="str">
        <f>IFERROR(Inv_SY!M861/Inv_SY!$P861-1,"")</f>
        <v/>
      </c>
      <c r="N860" s="9" t="str">
        <f>IFERROR(Inv_SY!N861/Inv_SY!$P861-1,"")</f>
        <v/>
      </c>
      <c r="O860" s="9" t="str">
        <f>IFERROR(Inv_SY!O861/Inv_SY!$P861-1,"")</f>
        <v/>
      </c>
      <c r="P860" s="9" t="str">
        <f>IFERROR(Inv_SY!J861/Inv_SY!$Q861-1,"")</f>
        <v/>
      </c>
      <c r="Q860" s="9" t="str">
        <f>IFERROR(Inv_SY!K861/Inv_SY!$Q861-1,"")</f>
        <v/>
      </c>
      <c r="R860" s="9" t="str">
        <f>IFERROR(Inv_SY!L861/Inv_SY!$Q861-1,"")</f>
        <v/>
      </c>
      <c r="S860" s="9" t="str">
        <f>IFERROR(Inv_SY!M861/Inv_SY!$Q861-1,"")</f>
        <v/>
      </c>
      <c r="T860" s="9" t="str">
        <f>IFERROR(Inv_SY!N861/Inv_SY!$Q861-1,"")</f>
        <v/>
      </c>
      <c r="U860" s="52" t="str">
        <f>IFERROR(Inv_SY!O861/Inv_SY!$Q861-1,"")</f>
        <v/>
      </c>
    </row>
    <row r="861" spans="1:21">
      <c r="A861" s="102" t="s">
        <v>212</v>
      </c>
      <c r="B861" s="102">
        <v>8</v>
      </c>
      <c r="C861" s="102">
        <v>2024</v>
      </c>
      <c r="D861" s="102" t="s">
        <v>211</v>
      </c>
      <c r="E861" s="102" t="s">
        <v>211</v>
      </c>
      <c r="F861" s="103">
        <v>45505</v>
      </c>
      <c r="G861" s="102">
        <f t="shared" si="24"/>
        <v>31</v>
      </c>
      <c r="H861" s="104">
        <f t="shared" si="25"/>
        <v>45511</v>
      </c>
      <c r="I861" s="157">
        <f>_xlfn.XLOOKUP(Table5[[#This Row],[Month Year]],'Modelling New'!D:D,'Modelling New'!N:N)</f>
        <v>10.507</v>
      </c>
      <c r="J861" s="9" t="str">
        <f>IFERROR(Inv_SY!J862/Inv_SY!$P862-1,"")</f>
        <v/>
      </c>
      <c r="K861" s="9" t="str">
        <f>IFERROR(Inv_SY!K862/Inv_SY!$P862-1,"")</f>
        <v/>
      </c>
      <c r="L861" s="9" t="str">
        <f>IFERROR(Inv_SY!L862/Inv_SY!$P862-1,"")</f>
        <v/>
      </c>
      <c r="M861" s="9" t="str">
        <f>IFERROR(Inv_SY!M862/Inv_SY!$P862-1,"")</f>
        <v/>
      </c>
      <c r="N861" s="9" t="str">
        <f>IFERROR(Inv_SY!N862/Inv_SY!$P862-1,"")</f>
        <v/>
      </c>
      <c r="O861" s="9" t="str">
        <f>IFERROR(Inv_SY!O862/Inv_SY!$P862-1,"")</f>
        <v/>
      </c>
      <c r="P861" s="9" t="str">
        <f>IFERROR(Inv_SY!J862/Inv_SY!$Q862-1,"")</f>
        <v/>
      </c>
      <c r="Q861" s="9" t="str">
        <f>IFERROR(Inv_SY!K862/Inv_SY!$Q862-1,"")</f>
        <v/>
      </c>
      <c r="R861" s="9" t="str">
        <f>IFERROR(Inv_SY!L862/Inv_SY!$Q862-1,"")</f>
        <v/>
      </c>
      <c r="S861" s="9" t="str">
        <f>IFERROR(Inv_SY!M862/Inv_SY!$Q862-1,"")</f>
        <v/>
      </c>
      <c r="T861" s="9" t="str">
        <f>IFERROR(Inv_SY!N862/Inv_SY!$Q862-1,"")</f>
        <v/>
      </c>
      <c r="U861" s="52" t="str">
        <f>IFERROR(Inv_SY!O862/Inv_SY!$Q862-1,"")</f>
        <v/>
      </c>
    </row>
    <row r="862" spans="1:21">
      <c r="A862" s="102" t="s">
        <v>212</v>
      </c>
      <c r="B862" s="102">
        <v>8</v>
      </c>
      <c r="C862" s="102">
        <v>2024</v>
      </c>
      <c r="D862" s="102" t="s">
        <v>211</v>
      </c>
      <c r="E862" s="102" t="s">
        <v>211</v>
      </c>
      <c r="F862" s="103">
        <v>45505</v>
      </c>
      <c r="G862" s="102">
        <f t="shared" si="24"/>
        <v>31</v>
      </c>
      <c r="H862" s="104">
        <f t="shared" si="25"/>
        <v>45512</v>
      </c>
      <c r="I862" s="157">
        <f>_xlfn.XLOOKUP(Table5[[#This Row],[Month Year]],'Modelling New'!D:D,'Modelling New'!N:N)</f>
        <v>10.507</v>
      </c>
      <c r="J862" s="9" t="str">
        <f>IFERROR(Inv_SY!J863/Inv_SY!$P863-1,"")</f>
        <v/>
      </c>
      <c r="K862" s="9" t="str">
        <f>IFERROR(Inv_SY!K863/Inv_SY!$P863-1,"")</f>
        <v/>
      </c>
      <c r="L862" s="9" t="str">
        <f>IFERROR(Inv_SY!L863/Inv_SY!$P863-1,"")</f>
        <v/>
      </c>
      <c r="M862" s="9" t="str">
        <f>IFERROR(Inv_SY!M863/Inv_SY!$P863-1,"")</f>
        <v/>
      </c>
      <c r="N862" s="9" t="str">
        <f>IFERROR(Inv_SY!N863/Inv_SY!$P863-1,"")</f>
        <v/>
      </c>
      <c r="O862" s="9" t="str">
        <f>IFERROR(Inv_SY!O863/Inv_SY!$P863-1,"")</f>
        <v/>
      </c>
      <c r="P862" s="9" t="str">
        <f>IFERROR(Inv_SY!J863/Inv_SY!$Q863-1,"")</f>
        <v/>
      </c>
      <c r="Q862" s="9" t="str">
        <f>IFERROR(Inv_SY!K863/Inv_SY!$Q863-1,"")</f>
        <v/>
      </c>
      <c r="R862" s="9" t="str">
        <f>IFERROR(Inv_SY!L863/Inv_SY!$Q863-1,"")</f>
        <v/>
      </c>
      <c r="S862" s="9" t="str">
        <f>IFERROR(Inv_SY!M863/Inv_SY!$Q863-1,"")</f>
        <v/>
      </c>
      <c r="T862" s="9" t="str">
        <f>IFERROR(Inv_SY!N863/Inv_SY!$Q863-1,"")</f>
        <v/>
      </c>
      <c r="U862" s="52" t="str">
        <f>IFERROR(Inv_SY!O863/Inv_SY!$Q863-1,"")</f>
        <v/>
      </c>
    </row>
    <row r="863" spans="1:21">
      <c r="A863" s="102" t="s">
        <v>212</v>
      </c>
      <c r="B863" s="102">
        <v>8</v>
      </c>
      <c r="C863" s="102">
        <v>2024</v>
      </c>
      <c r="D863" s="102" t="s">
        <v>211</v>
      </c>
      <c r="E863" s="102" t="s">
        <v>211</v>
      </c>
      <c r="F863" s="103">
        <v>45505</v>
      </c>
      <c r="G863" s="102">
        <f t="shared" si="24"/>
        <v>31</v>
      </c>
      <c r="H863" s="104">
        <f t="shared" si="25"/>
        <v>45513</v>
      </c>
      <c r="I863" s="157">
        <f>_xlfn.XLOOKUP(Table5[[#This Row],[Month Year]],'Modelling New'!D:D,'Modelling New'!N:N)</f>
        <v>10.507</v>
      </c>
      <c r="J863" s="9" t="str">
        <f>IFERROR(Inv_SY!J864/Inv_SY!$P864-1,"")</f>
        <v/>
      </c>
      <c r="K863" s="9" t="str">
        <f>IFERROR(Inv_SY!K864/Inv_SY!$P864-1,"")</f>
        <v/>
      </c>
      <c r="L863" s="9" t="str">
        <f>IFERROR(Inv_SY!L864/Inv_SY!$P864-1,"")</f>
        <v/>
      </c>
      <c r="M863" s="9" t="str">
        <f>IFERROR(Inv_SY!M864/Inv_SY!$P864-1,"")</f>
        <v/>
      </c>
      <c r="N863" s="9" t="str">
        <f>IFERROR(Inv_SY!N864/Inv_SY!$P864-1,"")</f>
        <v/>
      </c>
      <c r="O863" s="9" t="str">
        <f>IFERROR(Inv_SY!O864/Inv_SY!$P864-1,"")</f>
        <v/>
      </c>
      <c r="P863" s="9" t="str">
        <f>IFERROR(Inv_SY!J864/Inv_SY!$Q864-1,"")</f>
        <v/>
      </c>
      <c r="Q863" s="9" t="str">
        <f>IFERROR(Inv_SY!K864/Inv_SY!$Q864-1,"")</f>
        <v/>
      </c>
      <c r="R863" s="9" t="str">
        <f>IFERROR(Inv_SY!L864/Inv_SY!$Q864-1,"")</f>
        <v/>
      </c>
      <c r="S863" s="9" t="str">
        <f>IFERROR(Inv_SY!M864/Inv_SY!$Q864-1,"")</f>
        <v/>
      </c>
      <c r="T863" s="9" t="str">
        <f>IFERROR(Inv_SY!N864/Inv_SY!$Q864-1,"")</f>
        <v/>
      </c>
      <c r="U863" s="52" t="str">
        <f>IFERROR(Inv_SY!O864/Inv_SY!$Q864-1,"")</f>
        <v/>
      </c>
    </row>
    <row r="864" spans="1:21">
      <c r="A864" s="102" t="s">
        <v>212</v>
      </c>
      <c r="B864" s="102">
        <v>8</v>
      </c>
      <c r="C864" s="102">
        <v>2024</v>
      </c>
      <c r="D864" s="102" t="s">
        <v>211</v>
      </c>
      <c r="E864" s="102" t="s">
        <v>211</v>
      </c>
      <c r="F864" s="103">
        <v>45505</v>
      </c>
      <c r="G864" s="102">
        <f t="shared" si="24"/>
        <v>31</v>
      </c>
      <c r="H864" s="104">
        <f t="shared" si="25"/>
        <v>45514</v>
      </c>
      <c r="I864" s="157">
        <f>_xlfn.XLOOKUP(Table5[[#This Row],[Month Year]],'Modelling New'!D:D,'Modelling New'!N:N)</f>
        <v>10.507</v>
      </c>
      <c r="J864" s="9" t="str">
        <f>IFERROR(Inv_SY!J865/Inv_SY!$P865-1,"")</f>
        <v/>
      </c>
      <c r="K864" s="9" t="str">
        <f>IFERROR(Inv_SY!K865/Inv_SY!$P865-1,"")</f>
        <v/>
      </c>
      <c r="L864" s="9" t="str">
        <f>IFERROR(Inv_SY!L865/Inv_SY!$P865-1,"")</f>
        <v/>
      </c>
      <c r="M864" s="9" t="str">
        <f>IFERROR(Inv_SY!M865/Inv_SY!$P865-1,"")</f>
        <v/>
      </c>
      <c r="N864" s="9" t="str">
        <f>IFERROR(Inv_SY!N865/Inv_SY!$P865-1,"")</f>
        <v/>
      </c>
      <c r="O864" s="9" t="str">
        <f>IFERROR(Inv_SY!O865/Inv_SY!$P865-1,"")</f>
        <v/>
      </c>
      <c r="P864" s="9" t="str">
        <f>IFERROR(Inv_SY!J865/Inv_SY!$Q865-1,"")</f>
        <v/>
      </c>
      <c r="Q864" s="9" t="str">
        <f>IFERROR(Inv_SY!K865/Inv_SY!$Q865-1,"")</f>
        <v/>
      </c>
      <c r="R864" s="9" t="str">
        <f>IFERROR(Inv_SY!L865/Inv_SY!$Q865-1,"")</f>
        <v/>
      </c>
      <c r="S864" s="9" t="str">
        <f>IFERROR(Inv_SY!M865/Inv_SY!$Q865-1,"")</f>
        <v/>
      </c>
      <c r="T864" s="9" t="str">
        <f>IFERROR(Inv_SY!N865/Inv_SY!$Q865-1,"")</f>
        <v/>
      </c>
      <c r="U864" s="52" t="str">
        <f>IFERROR(Inv_SY!O865/Inv_SY!$Q865-1,"")</f>
        <v/>
      </c>
    </row>
    <row r="865" spans="1:21">
      <c r="A865" s="102" t="s">
        <v>212</v>
      </c>
      <c r="B865" s="102">
        <v>8</v>
      </c>
      <c r="C865" s="102">
        <v>2024</v>
      </c>
      <c r="D865" s="102" t="s">
        <v>211</v>
      </c>
      <c r="E865" s="102" t="s">
        <v>211</v>
      </c>
      <c r="F865" s="103">
        <v>45505</v>
      </c>
      <c r="G865" s="102">
        <f t="shared" si="24"/>
        <v>31</v>
      </c>
      <c r="H865" s="104">
        <f t="shared" si="25"/>
        <v>45515</v>
      </c>
      <c r="I865" s="157">
        <f>_xlfn.XLOOKUP(Table5[[#This Row],[Month Year]],'Modelling New'!D:D,'Modelling New'!N:N)</f>
        <v>10.507</v>
      </c>
      <c r="J865" s="9" t="str">
        <f>IFERROR(Inv_SY!J866/Inv_SY!$P866-1,"")</f>
        <v/>
      </c>
      <c r="K865" s="9" t="str">
        <f>IFERROR(Inv_SY!K866/Inv_SY!$P866-1,"")</f>
        <v/>
      </c>
      <c r="L865" s="9" t="str">
        <f>IFERROR(Inv_SY!L866/Inv_SY!$P866-1,"")</f>
        <v/>
      </c>
      <c r="M865" s="9" t="str">
        <f>IFERROR(Inv_SY!M866/Inv_SY!$P866-1,"")</f>
        <v/>
      </c>
      <c r="N865" s="9" t="str">
        <f>IFERROR(Inv_SY!N866/Inv_SY!$P866-1,"")</f>
        <v/>
      </c>
      <c r="O865" s="9" t="str">
        <f>IFERROR(Inv_SY!O866/Inv_SY!$P866-1,"")</f>
        <v/>
      </c>
      <c r="P865" s="9" t="str">
        <f>IFERROR(Inv_SY!J866/Inv_SY!$Q866-1,"")</f>
        <v/>
      </c>
      <c r="Q865" s="9" t="str">
        <f>IFERROR(Inv_SY!K866/Inv_SY!$Q866-1,"")</f>
        <v/>
      </c>
      <c r="R865" s="9" t="str">
        <f>IFERROR(Inv_SY!L866/Inv_SY!$Q866-1,"")</f>
        <v/>
      </c>
      <c r="S865" s="9" t="str">
        <f>IFERROR(Inv_SY!M866/Inv_SY!$Q866-1,"")</f>
        <v/>
      </c>
      <c r="T865" s="9" t="str">
        <f>IFERROR(Inv_SY!N866/Inv_SY!$Q866-1,"")</f>
        <v/>
      </c>
      <c r="U865" s="52" t="str">
        <f>IFERROR(Inv_SY!O866/Inv_SY!$Q866-1,"")</f>
        <v/>
      </c>
    </row>
    <row r="866" spans="1:21">
      <c r="A866" s="102" t="s">
        <v>212</v>
      </c>
      <c r="B866" s="102">
        <v>8</v>
      </c>
      <c r="C866" s="102">
        <v>2024</v>
      </c>
      <c r="D866" s="102" t="s">
        <v>211</v>
      </c>
      <c r="E866" s="102" t="s">
        <v>211</v>
      </c>
      <c r="F866" s="103">
        <v>45505</v>
      </c>
      <c r="G866" s="102">
        <f t="shared" si="24"/>
        <v>31</v>
      </c>
      <c r="H866" s="104">
        <f t="shared" si="25"/>
        <v>45516</v>
      </c>
      <c r="I866" s="157">
        <f>_xlfn.XLOOKUP(Table5[[#This Row],[Month Year]],'Modelling New'!D:D,'Modelling New'!N:N)</f>
        <v>10.507</v>
      </c>
      <c r="J866" s="9" t="str">
        <f>IFERROR(Inv_SY!J867/Inv_SY!$P867-1,"")</f>
        <v/>
      </c>
      <c r="K866" s="9" t="str">
        <f>IFERROR(Inv_SY!K867/Inv_SY!$P867-1,"")</f>
        <v/>
      </c>
      <c r="L866" s="9" t="str">
        <f>IFERROR(Inv_SY!L867/Inv_SY!$P867-1,"")</f>
        <v/>
      </c>
      <c r="M866" s="9" t="str">
        <f>IFERROR(Inv_SY!M867/Inv_SY!$P867-1,"")</f>
        <v/>
      </c>
      <c r="N866" s="9" t="str">
        <f>IFERROR(Inv_SY!N867/Inv_SY!$P867-1,"")</f>
        <v/>
      </c>
      <c r="O866" s="9" t="str">
        <f>IFERROR(Inv_SY!O867/Inv_SY!$P867-1,"")</f>
        <v/>
      </c>
      <c r="P866" s="9" t="str">
        <f>IFERROR(Inv_SY!J867/Inv_SY!$Q867-1,"")</f>
        <v/>
      </c>
      <c r="Q866" s="9" t="str">
        <f>IFERROR(Inv_SY!K867/Inv_SY!$Q867-1,"")</f>
        <v/>
      </c>
      <c r="R866" s="9" t="str">
        <f>IFERROR(Inv_SY!L867/Inv_SY!$Q867-1,"")</f>
        <v/>
      </c>
      <c r="S866" s="9" t="str">
        <f>IFERROR(Inv_SY!M867/Inv_SY!$Q867-1,"")</f>
        <v/>
      </c>
      <c r="T866" s="9" t="str">
        <f>IFERROR(Inv_SY!N867/Inv_SY!$Q867-1,"")</f>
        <v/>
      </c>
      <c r="U866" s="52" t="str">
        <f>IFERROR(Inv_SY!O867/Inv_SY!$Q867-1,"")</f>
        <v/>
      </c>
    </row>
    <row r="867" spans="1:21">
      <c r="A867" s="102" t="s">
        <v>212</v>
      </c>
      <c r="B867" s="102">
        <v>8</v>
      </c>
      <c r="C867" s="102">
        <v>2024</v>
      </c>
      <c r="D867" s="102" t="s">
        <v>211</v>
      </c>
      <c r="E867" s="102" t="s">
        <v>211</v>
      </c>
      <c r="F867" s="103">
        <v>45505</v>
      </c>
      <c r="G867" s="102">
        <f t="shared" si="24"/>
        <v>31</v>
      </c>
      <c r="H867" s="104">
        <f t="shared" si="25"/>
        <v>45517</v>
      </c>
      <c r="I867" s="157">
        <f>_xlfn.XLOOKUP(Table5[[#This Row],[Month Year]],'Modelling New'!D:D,'Modelling New'!N:N)</f>
        <v>10.507</v>
      </c>
      <c r="J867" s="9" t="str">
        <f>IFERROR(Inv_SY!J868/Inv_SY!$P868-1,"")</f>
        <v/>
      </c>
      <c r="K867" s="9" t="str">
        <f>IFERROR(Inv_SY!K868/Inv_SY!$P868-1,"")</f>
        <v/>
      </c>
      <c r="L867" s="9" t="str">
        <f>IFERROR(Inv_SY!L868/Inv_SY!$P868-1,"")</f>
        <v/>
      </c>
      <c r="M867" s="9" t="str">
        <f>IFERROR(Inv_SY!M868/Inv_SY!$P868-1,"")</f>
        <v/>
      </c>
      <c r="N867" s="9" t="str">
        <f>IFERROR(Inv_SY!N868/Inv_SY!$P868-1,"")</f>
        <v/>
      </c>
      <c r="O867" s="9" t="str">
        <f>IFERROR(Inv_SY!O868/Inv_SY!$P868-1,"")</f>
        <v/>
      </c>
      <c r="P867" s="9" t="str">
        <f>IFERROR(Inv_SY!J868/Inv_SY!$Q868-1,"")</f>
        <v/>
      </c>
      <c r="Q867" s="9" t="str">
        <f>IFERROR(Inv_SY!K868/Inv_SY!$Q868-1,"")</f>
        <v/>
      </c>
      <c r="R867" s="9" t="str">
        <f>IFERROR(Inv_SY!L868/Inv_SY!$Q868-1,"")</f>
        <v/>
      </c>
      <c r="S867" s="9" t="str">
        <f>IFERROR(Inv_SY!M868/Inv_SY!$Q868-1,"")</f>
        <v/>
      </c>
      <c r="T867" s="9" t="str">
        <f>IFERROR(Inv_SY!N868/Inv_SY!$Q868-1,"")</f>
        <v/>
      </c>
      <c r="U867" s="52" t="str">
        <f>IFERROR(Inv_SY!O868/Inv_SY!$Q868-1,"")</f>
        <v/>
      </c>
    </row>
    <row r="868" spans="1:21">
      <c r="A868" s="102" t="s">
        <v>212</v>
      </c>
      <c r="B868" s="102">
        <v>8</v>
      </c>
      <c r="C868" s="102">
        <v>2024</v>
      </c>
      <c r="D868" s="102" t="s">
        <v>211</v>
      </c>
      <c r="E868" s="102" t="s">
        <v>211</v>
      </c>
      <c r="F868" s="103">
        <v>45505</v>
      </c>
      <c r="G868" s="102">
        <f t="shared" si="24"/>
        <v>31</v>
      </c>
      <c r="H868" s="104">
        <f t="shared" si="25"/>
        <v>45518</v>
      </c>
      <c r="I868" s="157">
        <f>_xlfn.XLOOKUP(Table5[[#This Row],[Month Year]],'Modelling New'!D:D,'Modelling New'!N:N)</f>
        <v>10.507</v>
      </c>
      <c r="J868" s="9" t="str">
        <f>IFERROR(Inv_SY!J869/Inv_SY!$P869-1,"")</f>
        <v/>
      </c>
      <c r="K868" s="9" t="str">
        <f>IFERROR(Inv_SY!K869/Inv_SY!$P869-1,"")</f>
        <v/>
      </c>
      <c r="L868" s="9" t="str">
        <f>IFERROR(Inv_SY!L869/Inv_SY!$P869-1,"")</f>
        <v/>
      </c>
      <c r="M868" s="9" t="str">
        <f>IFERROR(Inv_SY!M869/Inv_SY!$P869-1,"")</f>
        <v/>
      </c>
      <c r="N868" s="9" t="str">
        <f>IFERROR(Inv_SY!N869/Inv_SY!$P869-1,"")</f>
        <v/>
      </c>
      <c r="O868" s="9" t="str">
        <f>IFERROR(Inv_SY!O869/Inv_SY!$P869-1,"")</f>
        <v/>
      </c>
      <c r="P868" s="9" t="str">
        <f>IFERROR(Inv_SY!J869/Inv_SY!$Q869-1,"")</f>
        <v/>
      </c>
      <c r="Q868" s="9" t="str">
        <f>IFERROR(Inv_SY!K869/Inv_SY!$Q869-1,"")</f>
        <v/>
      </c>
      <c r="R868" s="9" t="str">
        <f>IFERROR(Inv_SY!L869/Inv_SY!$Q869-1,"")</f>
        <v/>
      </c>
      <c r="S868" s="9" t="str">
        <f>IFERROR(Inv_SY!M869/Inv_SY!$Q869-1,"")</f>
        <v/>
      </c>
      <c r="T868" s="9" t="str">
        <f>IFERROR(Inv_SY!N869/Inv_SY!$Q869-1,"")</f>
        <v/>
      </c>
      <c r="U868" s="52" t="str">
        <f>IFERROR(Inv_SY!O869/Inv_SY!$Q869-1,"")</f>
        <v/>
      </c>
    </row>
    <row r="869" spans="1:21">
      <c r="A869" s="102" t="s">
        <v>212</v>
      </c>
      <c r="B869" s="102">
        <v>8</v>
      </c>
      <c r="C869" s="102">
        <v>2024</v>
      </c>
      <c r="D869" s="102" t="s">
        <v>211</v>
      </c>
      <c r="E869" s="102" t="s">
        <v>211</v>
      </c>
      <c r="F869" s="103">
        <v>45505</v>
      </c>
      <c r="G869" s="102">
        <f t="shared" si="24"/>
        <v>31</v>
      </c>
      <c r="H869" s="104">
        <f t="shared" si="25"/>
        <v>45519</v>
      </c>
      <c r="I869" s="157">
        <f>_xlfn.XLOOKUP(Table5[[#This Row],[Month Year]],'Modelling New'!D:D,'Modelling New'!N:N)</f>
        <v>10.507</v>
      </c>
      <c r="J869" s="9" t="str">
        <f>IFERROR(Inv_SY!J870/Inv_SY!$P870-1,"")</f>
        <v/>
      </c>
      <c r="K869" s="9" t="str">
        <f>IFERROR(Inv_SY!K870/Inv_SY!$P870-1,"")</f>
        <v/>
      </c>
      <c r="L869" s="9" t="str">
        <f>IFERROR(Inv_SY!L870/Inv_SY!$P870-1,"")</f>
        <v/>
      </c>
      <c r="M869" s="9" t="str">
        <f>IFERROR(Inv_SY!M870/Inv_SY!$P870-1,"")</f>
        <v/>
      </c>
      <c r="N869" s="9" t="str">
        <f>IFERROR(Inv_SY!N870/Inv_SY!$P870-1,"")</f>
        <v/>
      </c>
      <c r="O869" s="9" t="str">
        <f>IFERROR(Inv_SY!O870/Inv_SY!$P870-1,"")</f>
        <v/>
      </c>
      <c r="P869" s="9" t="str">
        <f>IFERROR(Inv_SY!J870/Inv_SY!$Q870-1,"")</f>
        <v/>
      </c>
      <c r="Q869" s="9" t="str">
        <f>IFERROR(Inv_SY!K870/Inv_SY!$Q870-1,"")</f>
        <v/>
      </c>
      <c r="R869" s="9" t="str">
        <f>IFERROR(Inv_SY!L870/Inv_SY!$Q870-1,"")</f>
        <v/>
      </c>
      <c r="S869" s="9" t="str">
        <f>IFERROR(Inv_SY!M870/Inv_SY!$Q870-1,"")</f>
        <v/>
      </c>
      <c r="T869" s="9" t="str">
        <f>IFERROR(Inv_SY!N870/Inv_SY!$Q870-1,"")</f>
        <v/>
      </c>
      <c r="U869" s="52" t="str">
        <f>IFERROR(Inv_SY!O870/Inv_SY!$Q870-1,"")</f>
        <v/>
      </c>
    </row>
    <row r="870" spans="1:21">
      <c r="A870" s="102" t="s">
        <v>212</v>
      </c>
      <c r="B870" s="102">
        <v>8</v>
      </c>
      <c r="C870" s="102">
        <v>2024</v>
      </c>
      <c r="D870" s="102" t="s">
        <v>211</v>
      </c>
      <c r="E870" s="102" t="s">
        <v>211</v>
      </c>
      <c r="F870" s="103">
        <v>45505</v>
      </c>
      <c r="G870" s="102">
        <f t="shared" si="24"/>
        <v>31</v>
      </c>
      <c r="H870" s="104">
        <f t="shared" si="25"/>
        <v>45520</v>
      </c>
      <c r="I870" s="157">
        <f>_xlfn.XLOOKUP(Table5[[#This Row],[Month Year]],'Modelling New'!D:D,'Modelling New'!N:N)</f>
        <v>10.507</v>
      </c>
      <c r="J870" s="9" t="str">
        <f>IFERROR(Inv_SY!J871/Inv_SY!$P871-1,"")</f>
        <v/>
      </c>
      <c r="K870" s="9" t="str">
        <f>IFERROR(Inv_SY!K871/Inv_SY!$P871-1,"")</f>
        <v/>
      </c>
      <c r="L870" s="9" t="str">
        <f>IFERROR(Inv_SY!L871/Inv_SY!$P871-1,"")</f>
        <v/>
      </c>
      <c r="M870" s="9" t="str">
        <f>IFERROR(Inv_SY!M871/Inv_SY!$P871-1,"")</f>
        <v/>
      </c>
      <c r="N870" s="9" t="str">
        <f>IFERROR(Inv_SY!N871/Inv_SY!$P871-1,"")</f>
        <v/>
      </c>
      <c r="O870" s="9" t="str">
        <f>IFERROR(Inv_SY!O871/Inv_SY!$P871-1,"")</f>
        <v/>
      </c>
      <c r="P870" s="9" t="str">
        <f>IFERROR(Inv_SY!J871/Inv_SY!$Q871-1,"")</f>
        <v/>
      </c>
      <c r="Q870" s="9" t="str">
        <f>IFERROR(Inv_SY!K871/Inv_SY!$Q871-1,"")</f>
        <v/>
      </c>
      <c r="R870" s="9" t="str">
        <f>IFERROR(Inv_SY!L871/Inv_SY!$Q871-1,"")</f>
        <v/>
      </c>
      <c r="S870" s="9" t="str">
        <f>IFERROR(Inv_SY!M871/Inv_SY!$Q871-1,"")</f>
        <v/>
      </c>
      <c r="T870" s="9" t="str">
        <f>IFERROR(Inv_SY!N871/Inv_SY!$Q871-1,"")</f>
        <v/>
      </c>
      <c r="U870" s="52" t="str">
        <f>IFERROR(Inv_SY!O871/Inv_SY!$Q871-1,"")</f>
        <v/>
      </c>
    </row>
    <row r="871" spans="1:21">
      <c r="A871" s="102" t="s">
        <v>212</v>
      </c>
      <c r="B871" s="102">
        <v>8</v>
      </c>
      <c r="C871" s="102">
        <v>2024</v>
      </c>
      <c r="D871" s="102" t="s">
        <v>211</v>
      </c>
      <c r="E871" s="102" t="s">
        <v>211</v>
      </c>
      <c r="F871" s="103">
        <v>45505</v>
      </c>
      <c r="G871" s="102">
        <f t="shared" si="24"/>
        <v>31</v>
      </c>
      <c r="H871" s="104">
        <f t="shared" si="25"/>
        <v>45521</v>
      </c>
      <c r="I871" s="157">
        <f>_xlfn.XLOOKUP(Table5[[#This Row],[Month Year]],'Modelling New'!D:D,'Modelling New'!N:N)</f>
        <v>10.507</v>
      </c>
      <c r="J871" s="9" t="str">
        <f>IFERROR(Inv_SY!J872/Inv_SY!$P872-1,"")</f>
        <v/>
      </c>
      <c r="K871" s="9" t="str">
        <f>IFERROR(Inv_SY!K872/Inv_SY!$P872-1,"")</f>
        <v/>
      </c>
      <c r="L871" s="9" t="str">
        <f>IFERROR(Inv_SY!L872/Inv_SY!$P872-1,"")</f>
        <v/>
      </c>
      <c r="M871" s="9" t="str">
        <f>IFERROR(Inv_SY!M872/Inv_SY!$P872-1,"")</f>
        <v/>
      </c>
      <c r="N871" s="9" t="str">
        <f>IFERROR(Inv_SY!N872/Inv_SY!$P872-1,"")</f>
        <v/>
      </c>
      <c r="O871" s="9" t="str">
        <f>IFERROR(Inv_SY!O872/Inv_SY!$P872-1,"")</f>
        <v/>
      </c>
      <c r="P871" s="9" t="str">
        <f>IFERROR(Inv_SY!J872/Inv_SY!$Q872-1,"")</f>
        <v/>
      </c>
      <c r="Q871" s="9" t="str">
        <f>IFERROR(Inv_SY!K872/Inv_SY!$Q872-1,"")</f>
        <v/>
      </c>
      <c r="R871" s="9" t="str">
        <f>IFERROR(Inv_SY!L872/Inv_SY!$Q872-1,"")</f>
        <v/>
      </c>
      <c r="S871" s="9" t="str">
        <f>IFERROR(Inv_SY!M872/Inv_SY!$Q872-1,"")</f>
        <v/>
      </c>
      <c r="T871" s="9" t="str">
        <f>IFERROR(Inv_SY!N872/Inv_SY!$Q872-1,"")</f>
        <v/>
      </c>
      <c r="U871" s="52" t="str">
        <f>IFERROR(Inv_SY!O872/Inv_SY!$Q872-1,"")</f>
        <v/>
      </c>
    </row>
    <row r="872" spans="1:21">
      <c r="A872" s="102" t="s">
        <v>212</v>
      </c>
      <c r="B872" s="102">
        <v>8</v>
      </c>
      <c r="C872" s="102">
        <v>2024</v>
      </c>
      <c r="D872" s="102" t="s">
        <v>211</v>
      </c>
      <c r="E872" s="102" t="s">
        <v>211</v>
      </c>
      <c r="F872" s="103">
        <v>45505</v>
      </c>
      <c r="G872" s="102">
        <f t="shared" si="24"/>
        <v>31</v>
      </c>
      <c r="H872" s="104">
        <f t="shared" si="25"/>
        <v>45522</v>
      </c>
      <c r="I872" s="157">
        <f>_xlfn.XLOOKUP(Table5[[#This Row],[Month Year]],'Modelling New'!D:D,'Modelling New'!N:N)</f>
        <v>10.507</v>
      </c>
      <c r="J872" s="9" t="str">
        <f>IFERROR(Inv_SY!J873/Inv_SY!$P873-1,"")</f>
        <v/>
      </c>
      <c r="K872" s="9" t="str">
        <f>IFERROR(Inv_SY!K873/Inv_SY!$P873-1,"")</f>
        <v/>
      </c>
      <c r="L872" s="9" t="str">
        <f>IFERROR(Inv_SY!L873/Inv_SY!$P873-1,"")</f>
        <v/>
      </c>
      <c r="M872" s="9" t="str">
        <f>IFERROR(Inv_SY!M873/Inv_SY!$P873-1,"")</f>
        <v/>
      </c>
      <c r="N872" s="9" t="str">
        <f>IFERROR(Inv_SY!N873/Inv_SY!$P873-1,"")</f>
        <v/>
      </c>
      <c r="O872" s="9" t="str">
        <f>IFERROR(Inv_SY!O873/Inv_SY!$P873-1,"")</f>
        <v/>
      </c>
      <c r="P872" s="9" t="str">
        <f>IFERROR(Inv_SY!J873/Inv_SY!$Q873-1,"")</f>
        <v/>
      </c>
      <c r="Q872" s="9" t="str">
        <f>IFERROR(Inv_SY!K873/Inv_SY!$Q873-1,"")</f>
        <v/>
      </c>
      <c r="R872" s="9" t="str">
        <f>IFERROR(Inv_SY!L873/Inv_SY!$Q873-1,"")</f>
        <v/>
      </c>
      <c r="S872" s="9" t="str">
        <f>IFERROR(Inv_SY!M873/Inv_SY!$Q873-1,"")</f>
        <v/>
      </c>
      <c r="T872" s="9" t="str">
        <f>IFERROR(Inv_SY!N873/Inv_SY!$Q873-1,"")</f>
        <v/>
      </c>
      <c r="U872" s="52" t="str">
        <f>IFERROR(Inv_SY!O873/Inv_SY!$Q873-1,"")</f>
        <v/>
      </c>
    </row>
    <row r="873" spans="1:21">
      <c r="A873" s="102" t="s">
        <v>212</v>
      </c>
      <c r="B873" s="102">
        <v>8</v>
      </c>
      <c r="C873" s="102">
        <v>2024</v>
      </c>
      <c r="D873" s="102" t="s">
        <v>211</v>
      </c>
      <c r="E873" s="102" t="s">
        <v>211</v>
      </c>
      <c r="F873" s="103">
        <v>45505</v>
      </c>
      <c r="G873" s="102">
        <f t="shared" si="24"/>
        <v>31</v>
      </c>
      <c r="H873" s="104">
        <f t="shared" si="25"/>
        <v>45523</v>
      </c>
      <c r="I873" s="157">
        <f>_xlfn.XLOOKUP(Table5[[#This Row],[Month Year]],'Modelling New'!D:D,'Modelling New'!N:N)</f>
        <v>10.507</v>
      </c>
      <c r="J873" s="9" t="str">
        <f>IFERROR(Inv_SY!J874/Inv_SY!$P874-1,"")</f>
        <v/>
      </c>
      <c r="K873" s="9" t="str">
        <f>IFERROR(Inv_SY!K874/Inv_SY!$P874-1,"")</f>
        <v/>
      </c>
      <c r="L873" s="9" t="str">
        <f>IFERROR(Inv_SY!L874/Inv_SY!$P874-1,"")</f>
        <v/>
      </c>
      <c r="M873" s="9" t="str">
        <f>IFERROR(Inv_SY!M874/Inv_SY!$P874-1,"")</f>
        <v/>
      </c>
      <c r="N873" s="9" t="str">
        <f>IFERROR(Inv_SY!N874/Inv_SY!$P874-1,"")</f>
        <v/>
      </c>
      <c r="O873" s="9" t="str">
        <f>IFERROR(Inv_SY!O874/Inv_SY!$P874-1,"")</f>
        <v/>
      </c>
      <c r="P873" s="9" t="str">
        <f>IFERROR(Inv_SY!J874/Inv_SY!$Q874-1,"")</f>
        <v/>
      </c>
      <c r="Q873" s="9" t="str">
        <f>IFERROR(Inv_SY!K874/Inv_SY!$Q874-1,"")</f>
        <v/>
      </c>
      <c r="R873" s="9" t="str">
        <f>IFERROR(Inv_SY!L874/Inv_SY!$Q874-1,"")</f>
        <v/>
      </c>
      <c r="S873" s="9" t="str">
        <f>IFERROR(Inv_SY!M874/Inv_SY!$Q874-1,"")</f>
        <v/>
      </c>
      <c r="T873" s="9" t="str">
        <f>IFERROR(Inv_SY!N874/Inv_SY!$Q874-1,"")</f>
        <v/>
      </c>
      <c r="U873" s="52" t="str">
        <f>IFERROR(Inv_SY!O874/Inv_SY!$Q874-1,"")</f>
        <v/>
      </c>
    </row>
    <row r="874" spans="1:21">
      <c r="A874" s="102" t="s">
        <v>212</v>
      </c>
      <c r="B874" s="102">
        <v>8</v>
      </c>
      <c r="C874" s="102">
        <v>2024</v>
      </c>
      <c r="D874" s="102" t="s">
        <v>211</v>
      </c>
      <c r="E874" s="102" t="s">
        <v>211</v>
      </c>
      <c r="F874" s="103">
        <v>45505</v>
      </c>
      <c r="G874" s="102">
        <f t="shared" si="24"/>
        <v>31</v>
      </c>
      <c r="H874" s="104">
        <f t="shared" si="25"/>
        <v>45524</v>
      </c>
      <c r="I874" s="157">
        <f>_xlfn.XLOOKUP(Table5[[#This Row],[Month Year]],'Modelling New'!D:D,'Modelling New'!N:N)</f>
        <v>10.507</v>
      </c>
      <c r="J874" s="9" t="str">
        <f>IFERROR(Inv_SY!J875/Inv_SY!$P875-1,"")</f>
        <v/>
      </c>
      <c r="K874" s="9" t="str">
        <f>IFERROR(Inv_SY!K875/Inv_SY!$P875-1,"")</f>
        <v/>
      </c>
      <c r="L874" s="9" t="str">
        <f>IFERROR(Inv_SY!L875/Inv_SY!$P875-1,"")</f>
        <v/>
      </c>
      <c r="M874" s="9" t="str">
        <f>IFERROR(Inv_SY!M875/Inv_SY!$P875-1,"")</f>
        <v/>
      </c>
      <c r="N874" s="9" t="str">
        <f>IFERROR(Inv_SY!N875/Inv_SY!$P875-1,"")</f>
        <v/>
      </c>
      <c r="O874" s="9" t="str">
        <f>IFERROR(Inv_SY!O875/Inv_SY!$P875-1,"")</f>
        <v/>
      </c>
      <c r="P874" s="9" t="str">
        <f>IFERROR(Inv_SY!J875/Inv_SY!$Q875-1,"")</f>
        <v/>
      </c>
      <c r="Q874" s="9" t="str">
        <f>IFERROR(Inv_SY!K875/Inv_SY!$Q875-1,"")</f>
        <v/>
      </c>
      <c r="R874" s="9" t="str">
        <f>IFERROR(Inv_SY!L875/Inv_SY!$Q875-1,"")</f>
        <v/>
      </c>
      <c r="S874" s="9" t="str">
        <f>IFERROR(Inv_SY!M875/Inv_SY!$Q875-1,"")</f>
        <v/>
      </c>
      <c r="T874" s="9" t="str">
        <f>IFERROR(Inv_SY!N875/Inv_SY!$Q875-1,"")</f>
        <v/>
      </c>
      <c r="U874" s="52" t="str">
        <f>IFERROR(Inv_SY!O875/Inv_SY!$Q875-1,"")</f>
        <v/>
      </c>
    </row>
    <row r="875" spans="1:21">
      <c r="A875" s="102" t="s">
        <v>212</v>
      </c>
      <c r="B875" s="102">
        <v>8</v>
      </c>
      <c r="C875" s="102">
        <v>2024</v>
      </c>
      <c r="D875" s="102" t="s">
        <v>211</v>
      </c>
      <c r="E875" s="102" t="s">
        <v>211</v>
      </c>
      <c r="F875" s="103">
        <v>45505</v>
      </c>
      <c r="G875" s="102">
        <f t="shared" si="24"/>
        <v>31</v>
      </c>
      <c r="H875" s="104">
        <f t="shared" si="25"/>
        <v>45525</v>
      </c>
      <c r="I875" s="157">
        <f>_xlfn.XLOOKUP(Table5[[#This Row],[Month Year]],'Modelling New'!D:D,'Modelling New'!N:N)</f>
        <v>10.507</v>
      </c>
      <c r="J875" s="9" t="str">
        <f>IFERROR(Inv_SY!J876/Inv_SY!$P876-1,"")</f>
        <v/>
      </c>
      <c r="K875" s="9" t="str">
        <f>IFERROR(Inv_SY!K876/Inv_SY!$P876-1,"")</f>
        <v/>
      </c>
      <c r="L875" s="9" t="str">
        <f>IFERROR(Inv_SY!L876/Inv_SY!$P876-1,"")</f>
        <v/>
      </c>
      <c r="M875" s="9" t="str">
        <f>IFERROR(Inv_SY!M876/Inv_SY!$P876-1,"")</f>
        <v/>
      </c>
      <c r="N875" s="9" t="str">
        <f>IFERROR(Inv_SY!N876/Inv_SY!$P876-1,"")</f>
        <v/>
      </c>
      <c r="O875" s="9" t="str">
        <f>IFERROR(Inv_SY!O876/Inv_SY!$P876-1,"")</f>
        <v/>
      </c>
      <c r="P875" s="9" t="str">
        <f>IFERROR(Inv_SY!J876/Inv_SY!$Q876-1,"")</f>
        <v/>
      </c>
      <c r="Q875" s="9" t="str">
        <f>IFERROR(Inv_SY!K876/Inv_SY!$Q876-1,"")</f>
        <v/>
      </c>
      <c r="R875" s="9" t="str">
        <f>IFERROR(Inv_SY!L876/Inv_SY!$Q876-1,"")</f>
        <v/>
      </c>
      <c r="S875" s="9" t="str">
        <f>IFERROR(Inv_SY!M876/Inv_SY!$Q876-1,"")</f>
        <v/>
      </c>
      <c r="T875" s="9" t="str">
        <f>IFERROR(Inv_SY!N876/Inv_SY!$Q876-1,"")</f>
        <v/>
      </c>
      <c r="U875" s="52" t="str">
        <f>IFERROR(Inv_SY!O876/Inv_SY!$Q876-1,"")</f>
        <v/>
      </c>
    </row>
    <row r="876" spans="1:21">
      <c r="A876" s="102" t="s">
        <v>212</v>
      </c>
      <c r="B876" s="102">
        <v>8</v>
      </c>
      <c r="C876" s="102">
        <v>2024</v>
      </c>
      <c r="D876" s="102" t="s">
        <v>211</v>
      </c>
      <c r="E876" s="102" t="s">
        <v>211</v>
      </c>
      <c r="F876" s="103">
        <v>45505</v>
      </c>
      <c r="G876" s="102">
        <f t="shared" si="24"/>
        <v>31</v>
      </c>
      <c r="H876" s="104">
        <f t="shared" si="25"/>
        <v>45526</v>
      </c>
      <c r="I876" s="157">
        <f>_xlfn.XLOOKUP(Table5[[#This Row],[Month Year]],'Modelling New'!D:D,'Modelling New'!N:N)</f>
        <v>10.507</v>
      </c>
      <c r="J876" s="9" t="str">
        <f>IFERROR(Inv_SY!J877/Inv_SY!$P877-1,"")</f>
        <v/>
      </c>
      <c r="K876" s="9" t="str">
        <f>IFERROR(Inv_SY!K877/Inv_SY!$P877-1,"")</f>
        <v/>
      </c>
      <c r="L876" s="9" t="str">
        <f>IFERROR(Inv_SY!L877/Inv_SY!$P877-1,"")</f>
        <v/>
      </c>
      <c r="M876" s="9" t="str">
        <f>IFERROR(Inv_SY!M877/Inv_SY!$P877-1,"")</f>
        <v/>
      </c>
      <c r="N876" s="9" t="str">
        <f>IFERROR(Inv_SY!N877/Inv_SY!$P877-1,"")</f>
        <v/>
      </c>
      <c r="O876" s="9" t="str">
        <f>IFERROR(Inv_SY!O877/Inv_SY!$P877-1,"")</f>
        <v/>
      </c>
      <c r="P876" s="9" t="str">
        <f>IFERROR(Inv_SY!J877/Inv_SY!$Q877-1,"")</f>
        <v/>
      </c>
      <c r="Q876" s="9" t="str">
        <f>IFERROR(Inv_SY!K877/Inv_SY!$Q877-1,"")</f>
        <v/>
      </c>
      <c r="R876" s="9" t="str">
        <f>IFERROR(Inv_SY!L877/Inv_SY!$Q877-1,"")</f>
        <v/>
      </c>
      <c r="S876" s="9" t="str">
        <f>IFERROR(Inv_SY!M877/Inv_SY!$Q877-1,"")</f>
        <v/>
      </c>
      <c r="T876" s="9" t="str">
        <f>IFERROR(Inv_SY!N877/Inv_SY!$Q877-1,"")</f>
        <v/>
      </c>
      <c r="U876" s="52" t="str">
        <f>IFERROR(Inv_SY!O877/Inv_SY!$Q877-1,"")</f>
        <v/>
      </c>
    </row>
    <row r="877" spans="1:21">
      <c r="A877" s="102" t="s">
        <v>212</v>
      </c>
      <c r="B877" s="102">
        <v>8</v>
      </c>
      <c r="C877" s="102">
        <v>2024</v>
      </c>
      <c r="D877" s="102" t="s">
        <v>211</v>
      </c>
      <c r="E877" s="102" t="s">
        <v>211</v>
      </c>
      <c r="F877" s="103">
        <v>45505</v>
      </c>
      <c r="G877" s="102">
        <f t="shared" si="24"/>
        <v>31</v>
      </c>
      <c r="H877" s="104">
        <f t="shared" si="25"/>
        <v>45527</v>
      </c>
      <c r="I877" s="157">
        <f>_xlfn.XLOOKUP(Table5[[#This Row],[Month Year]],'Modelling New'!D:D,'Modelling New'!N:N)</f>
        <v>10.507</v>
      </c>
      <c r="J877" s="9" t="str">
        <f>IFERROR(Inv_SY!J878/Inv_SY!$P878-1,"")</f>
        <v/>
      </c>
      <c r="K877" s="9" t="str">
        <f>IFERROR(Inv_SY!K878/Inv_SY!$P878-1,"")</f>
        <v/>
      </c>
      <c r="L877" s="9" t="str">
        <f>IFERROR(Inv_SY!L878/Inv_SY!$P878-1,"")</f>
        <v/>
      </c>
      <c r="M877" s="9" t="str">
        <f>IFERROR(Inv_SY!M878/Inv_SY!$P878-1,"")</f>
        <v/>
      </c>
      <c r="N877" s="9" t="str">
        <f>IFERROR(Inv_SY!N878/Inv_SY!$P878-1,"")</f>
        <v/>
      </c>
      <c r="O877" s="9" t="str">
        <f>IFERROR(Inv_SY!O878/Inv_SY!$P878-1,"")</f>
        <v/>
      </c>
      <c r="P877" s="9" t="str">
        <f>IFERROR(Inv_SY!J878/Inv_SY!$Q878-1,"")</f>
        <v/>
      </c>
      <c r="Q877" s="9" t="str">
        <f>IFERROR(Inv_SY!K878/Inv_SY!$Q878-1,"")</f>
        <v/>
      </c>
      <c r="R877" s="9" t="str">
        <f>IFERROR(Inv_SY!L878/Inv_SY!$Q878-1,"")</f>
        <v/>
      </c>
      <c r="S877" s="9" t="str">
        <f>IFERROR(Inv_SY!M878/Inv_SY!$Q878-1,"")</f>
        <v/>
      </c>
      <c r="T877" s="9" t="str">
        <f>IFERROR(Inv_SY!N878/Inv_SY!$Q878-1,"")</f>
        <v/>
      </c>
      <c r="U877" s="52" t="str">
        <f>IFERROR(Inv_SY!O878/Inv_SY!$Q878-1,"")</f>
        <v/>
      </c>
    </row>
    <row r="878" spans="1:21">
      <c r="A878" s="102" t="s">
        <v>212</v>
      </c>
      <c r="B878" s="102">
        <v>8</v>
      </c>
      <c r="C878" s="102">
        <v>2024</v>
      </c>
      <c r="D878" s="102" t="s">
        <v>211</v>
      </c>
      <c r="E878" s="102" t="s">
        <v>211</v>
      </c>
      <c r="F878" s="103">
        <v>45505</v>
      </c>
      <c r="G878" s="102">
        <f t="shared" si="24"/>
        <v>31</v>
      </c>
      <c r="H878" s="104">
        <f t="shared" si="25"/>
        <v>45528</v>
      </c>
      <c r="I878" s="157">
        <f>_xlfn.XLOOKUP(Table5[[#This Row],[Month Year]],'Modelling New'!D:D,'Modelling New'!N:N)</f>
        <v>10.507</v>
      </c>
      <c r="J878" s="9" t="str">
        <f>IFERROR(Inv_SY!J879/Inv_SY!$P879-1,"")</f>
        <v/>
      </c>
      <c r="K878" s="9" t="str">
        <f>IFERROR(Inv_SY!K879/Inv_SY!$P879-1,"")</f>
        <v/>
      </c>
      <c r="L878" s="9" t="str">
        <f>IFERROR(Inv_SY!L879/Inv_SY!$P879-1,"")</f>
        <v/>
      </c>
      <c r="M878" s="9" t="str">
        <f>IFERROR(Inv_SY!M879/Inv_SY!$P879-1,"")</f>
        <v/>
      </c>
      <c r="N878" s="9" t="str">
        <f>IFERROR(Inv_SY!N879/Inv_SY!$P879-1,"")</f>
        <v/>
      </c>
      <c r="O878" s="9" t="str">
        <f>IFERROR(Inv_SY!O879/Inv_SY!$P879-1,"")</f>
        <v/>
      </c>
      <c r="P878" s="9" t="str">
        <f>IFERROR(Inv_SY!J879/Inv_SY!$Q879-1,"")</f>
        <v/>
      </c>
      <c r="Q878" s="9" t="str">
        <f>IFERROR(Inv_SY!K879/Inv_SY!$Q879-1,"")</f>
        <v/>
      </c>
      <c r="R878" s="9" t="str">
        <f>IFERROR(Inv_SY!L879/Inv_SY!$Q879-1,"")</f>
        <v/>
      </c>
      <c r="S878" s="9" t="str">
        <f>IFERROR(Inv_SY!M879/Inv_SY!$Q879-1,"")</f>
        <v/>
      </c>
      <c r="T878" s="9" t="str">
        <f>IFERROR(Inv_SY!N879/Inv_SY!$Q879-1,"")</f>
        <v/>
      </c>
      <c r="U878" s="52" t="str">
        <f>IFERROR(Inv_SY!O879/Inv_SY!$Q879-1,"")</f>
        <v/>
      </c>
    </row>
    <row r="879" spans="1:21">
      <c r="A879" s="102" t="s">
        <v>212</v>
      </c>
      <c r="B879" s="102">
        <v>8</v>
      </c>
      <c r="C879" s="102">
        <v>2024</v>
      </c>
      <c r="D879" s="102" t="s">
        <v>211</v>
      </c>
      <c r="E879" s="102" t="s">
        <v>211</v>
      </c>
      <c r="F879" s="103">
        <v>45505</v>
      </c>
      <c r="G879" s="102">
        <f t="shared" si="24"/>
        <v>31</v>
      </c>
      <c r="H879" s="104">
        <f t="shared" si="25"/>
        <v>45529</v>
      </c>
      <c r="I879" s="157">
        <f>_xlfn.XLOOKUP(Table5[[#This Row],[Month Year]],'Modelling New'!D:D,'Modelling New'!N:N)</f>
        <v>10.507</v>
      </c>
      <c r="J879" s="9" t="str">
        <f>IFERROR(Inv_SY!J880/Inv_SY!$P880-1,"")</f>
        <v/>
      </c>
      <c r="K879" s="9" t="str">
        <f>IFERROR(Inv_SY!K880/Inv_SY!$P880-1,"")</f>
        <v/>
      </c>
      <c r="L879" s="9" t="str">
        <f>IFERROR(Inv_SY!L880/Inv_SY!$P880-1,"")</f>
        <v/>
      </c>
      <c r="M879" s="9" t="str">
        <f>IFERROR(Inv_SY!M880/Inv_SY!$P880-1,"")</f>
        <v/>
      </c>
      <c r="N879" s="9" t="str">
        <f>IFERROR(Inv_SY!N880/Inv_SY!$P880-1,"")</f>
        <v/>
      </c>
      <c r="O879" s="9" t="str">
        <f>IFERROR(Inv_SY!O880/Inv_SY!$P880-1,"")</f>
        <v/>
      </c>
      <c r="P879" s="9" t="str">
        <f>IFERROR(Inv_SY!J880/Inv_SY!$Q880-1,"")</f>
        <v/>
      </c>
      <c r="Q879" s="9" t="str">
        <f>IFERROR(Inv_SY!K880/Inv_SY!$Q880-1,"")</f>
        <v/>
      </c>
      <c r="R879" s="9" t="str">
        <f>IFERROR(Inv_SY!L880/Inv_SY!$Q880-1,"")</f>
        <v/>
      </c>
      <c r="S879" s="9" t="str">
        <f>IFERROR(Inv_SY!M880/Inv_SY!$Q880-1,"")</f>
        <v/>
      </c>
      <c r="T879" s="9" t="str">
        <f>IFERROR(Inv_SY!N880/Inv_SY!$Q880-1,"")</f>
        <v/>
      </c>
      <c r="U879" s="52" t="str">
        <f>IFERROR(Inv_SY!O880/Inv_SY!$Q880-1,"")</f>
        <v/>
      </c>
    </row>
    <row r="880" spans="1:21">
      <c r="A880" s="102" t="s">
        <v>212</v>
      </c>
      <c r="B880" s="102">
        <v>8</v>
      </c>
      <c r="C880" s="102">
        <v>2024</v>
      </c>
      <c r="D880" s="102" t="s">
        <v>211</v>
      </c>
      <c r="E880" s="102" t="s">
        <v>211</v>
      </c>
      <c r="F880" s="103">
        <v>45505</v>
      </c>
      <c r="G880" s="102">
        <f t="shared" si="24"/>
        <v>31</v>
      </c>
      <c r="H880" s="104">
        <f t="shared" si="25"/>
        <v>45530</v>
      </c>
      <c r="I880" s="157">
        <f>_xlfn.XLOOKUP(Table5[[#This Row],[Month Year]],'Modelling New'!D:D,'Modelling New'!N:N)</f>
        <v>10.507</v>
      </c>
      <c r="J880" s="9" t="str">
        <f>IFERROR(Inv_SY!J881/Inv_SY!$P881-1,"")</f>
        <v/>
      </c>
      <c r="K880" s="9" t="str">
        <f>IFERROR(Inv_SY!K881/Inv_SY!$P881-1,"")</f>
        <v/>
      </c>
      <c r="L880" s="9" t="str">
        <f>IFERROR(Inv_SY!L881/Inv_SY!$P881-1,"")</f>
        <v/>
      </c>
      <c r="M880" s="9" t="str">
        <f>IFERROR(Inv_SY!M881/Inv_SY!$P881-1,"")</f>
        <v/>
      </c>
      <c r="N880" s="9" t="str">
        <f>IFERROR(Inv_SY!N881/Inv_SY!$P881-1,"")</f>
        <v/>
      </c>
      <c r="O880" s="9" t="str">
        <f>IFERROR(Inv_SY!O881/Inv_SY!$P881-1,"")</f>
        <v/>
      </c>
      <c r="P880" s="9" t="str">
        <f>IFERROR(Inv_SY!J881/Inv_SY!$Q881-1,"")</f>
        <v/>
      </c>
      <c r="Q880" s="9" t="str">
        <f>IFERROR(Inv_SY!K881/Inv_SY!$Q881-1,"")</f>
        <v/>
      </c>
      <c r="R880" s="9" t="str">
        <f>IFERROR(Inv_SY!L881/Inv_SY!$Q881-1,"")</f>
        <v/>
      </c>
      <c r="S880" s="9" t="str">
        <f>IFERROR(Inv_SY!M881/Inv_SY!$Q881-1,"")</f>
        <v/>
      </c>
      <c r="T880" s="9" t="str">
        <f>IFERROR(Inv_SY!N881/Inv_SY!$Q881-1,"")</f>
        <v/>
      </c>
      <c r="U880" s="52" t="str">
        <f>IFERROR(Inv_SY!O881/Inv_SY!$Q881-1,"")</f>
        <v/>
      </c>
    </row>
    <row r="881" spans="1:21">
      <c r="A881" s="102" t="s">
        <v>212</v>
      </c>
      <c r="B881" s="102">
        <v>8</v>
      </c>
      <c r="C881" s="102">
        <v>2024</v>
      </c>
      <c r="D881" s="102" t="s">
        <v>211</v>
      </c>
      <c r="E881" s="102" t="s">
        <v>211</v>
      </c>
      <c r="F881" s="103">
        <v>45505</v>
      </c>
      <c r="G881" s="102">
        <f t="shared" si="24"/>
        <v>31</v>
      </c>
      <c r="H881" s="104">
        <f t="shared" si="25"/>
        <v>45531</v>
      </c>
      <c r="I881" s="157">
        <f>_xlfn.XLOOKUP(Table5[[#This Row],[Month Year]],'Modelling New'!D:D,'Modelling New'!N:N)</f>
        <v>10.507</v>
      </c>
      <c r="J881" s="9" t="str">
        <f>IFERROR(Inv_SY!J882/Inv_SY!$P882-1,"")</f>
        <v/>
      </c>
      <c r="K881" s="9" t="str">
        <f>IFERROR(Inv_SY!K882/Inv_SY!$P882-1,"")</f>
        <v/>
      </c>
      <c r="L881" s="9" t="str">
        <f>IFERROR(Inv_SY!L882/Inv_SY!$P882-1,"")</f>
        <v/>
      </c>
      <c r="M881" s="9" t="str">
        <f>IFERROR(Inv_SY!M882/Inv_SY!$P882-1,"")</f>
        <v/>
      </c>
      <c r="N881" s="9" t="str">
        <f>IFERROR(Inv_SY!N882/Inv_SY!$P882-1,"")</f>
        <v/>
      </c>
      <c r="O881" s="9" t="str">
        <f>IFERROR(Inv_SY!O882/Inv_SY!$P882-1,"")</f>
        <v/>
      </c>
      <c r="P881" s="9" t="str">
        <f>IFERROR(Inv_SY!J882/Inv_SY!$Q882-1,"")</f>
        <v/>
      </c>
      <c r="Q881" s="9" t="str">
        <f>IFERROR(Inv_SY!K882/Inv_SY!$Q882-1,"")</f>
        <v/>
      </c>
      <c r="R881" s="9" t="str">
        <f>IFERROR(Inv_SY!L882/Inv_SY!$Q882-1,"")</f>
        <v/>
      </c>
      <c r="S881" s="9" t="str">
        <f>IFERROR(Inv_SY!M882/Inv_SY!$Q882-1,"")</f>
        <v/>
      </c>
      <c r="T881" s="9" t="str">
        <f>IFERROR(Inv_SY!N882/Inv_SY!$Q882-1,"")</f>
        <v/>
      </c>
      <c r="U881" s="52" t="str">
        <f>IFERROR(Inv_SY!O882/Inv_SY!$Q882-1,"")</f>
        <v/>
      </c>
    </row>
    <row r="882" spans="1:21">
      <c r="A882" s="102" t="s">
        <v>212</v>
      </c>
      <c r="B882" s="102">
        <v>8</v>
      </c>
      <c r="C882" s="102">
        <v>2024</v>
      </c>
      <c r="D882" s="102" t="s">
        <v>211</v>
      </c>
      <c r="E882" s="102" t="s">
        <v>211</v>
      </c>
      <c r="F882" s="103">
        <v>45505</v>
      </c>
      <c r="G882" s="102">
        <f t="shared" si="24"/>
        <v>31</v>
      </c>
      <c r="H882" s="104">
        <f t="shared" si="25"/>
        <v>45532</v>
      </c>
      <c r="I882" s="157">
        <f>_xlfn.XLOOKUP(Table5[[#This Row],[Month Year]],'Modelling New'!D:D,'Modelling New'!N:N)</f>
        <v>10.507</v>
      </c>
      <c r="J882" s="9" t="str">
        <f>IFERROR(Inv_SY!J883/Inv_SY!$P883-1,"")</f>
        <v/>
      </c>
      <c r="K882" s="9" t="str">
        <f>IFERROR(Inv_SY!K883/Inv_SY!$P883-1,"")</f>
        <v/>
      </c>
      <c r="L882" s="9" t="str">
        <f>IFERROR(Inv_SY!L883/Inv_SY!$P883-1,"")</f>
        <v/>
      </c>
      <c r="M882" s="9" t="str">
        <f>IFERROR(Inv_SY!M883/Inv_SY!$P883-1,"")</f>
        <v/>
      </c>
      <c r="N882" s="9" t="str">
        <f>IFERROR(Inv_SY!N883/Inv_SY!$P883-1,"")</f>
        <v/>
      </c>
      <c r="O882" s="9" t="str">
        <f>IFERROR(Inv_SY!O883/Inv_SY!$P883-1,"")</f>
        <v/>
      </c>
      <c r="P882" s="9" t="str">
        <f>IFERROR(Inv_SY!J883/Inv_SY!$Q883-1,"")</f>
        <v/>
      </c>
      <c r="Q882" s="9" t="str">
        <f>IFERROR(Inv_SY!K883/Inv_SY!$Q883-1,"")</f>
        <v/>
      </c>
      <c r="R882" s="9" t="str">
        <f>IFERROR(Inv_SY!L883/Inv_SY!$Q883-1,"")</f>
        <v/>
      </c>
      <c r="S882" s="9" t="str">
        <f>IFERROR(Inv_SY!M883/Inv_SY!$Q883-1,"")</f>
        <v/>
      </c>
      <c r="T882" s="9" t="str">
        <f>IFERROR(Inv_SY!N883/Inv_SY!$Q883-1,"")</f>
        <v/>
      </c>
      <c r="U882" s="52" t="str">
        <f>IFERROR(Inv_SY!O883/Inv_SY!$Q883-1,"")</f>
        <v/>
      </c>
    </row>
    <row r="883" spans="1:21">
      <c r="A883" s="102" t="s">
        <v>212</v>
      </c>
      <c r="B883" s="102">
        <v>8</v>
      </c>
      <c r="C883" s="102">
        <v>2024</v>
      </c>
      <c r="D883" s="102" t="s">
        <v>211</v>
      </c>
      <c r="E883" s="102" t="s">
        <v>211</v>
      </c>
      <c r="F883" s="103">
        <v>45505</v>
      </c>
      <c r="G883" s="102">
        <f t="shared" si="24"/>
        <v>31</v>
      </c>
      <c r="H883" s="104">
        <f t="shared" si="25"/>
        <v>45533</v>
      </c>
      <c r="I883" s="157">
        <f>_xlfn.XLOOKUP(Table5[[#This Row],[Month Year]],'Modelling New'!D:D,'Modelling New'!N:N)</f>
        <v>10.507</v>
      </c>
      <c r="J883" s="9" t="str">
        <f>IFERROR(Inv_SY!J884/Inv_SY!$P884-1,"")</f>
        <v/>
      </c>
      <c r="K883" s="9" t="str">
        <f>IFERROR(Inv_SY!K884/Inv_SY!$P884-1,"")</f>
        <v/>
      </c>
      <c r="L883" s="9" t="str">
        <f>IFERROR(Inv_SY!L884/Inv_SY!$P884-1,"")</f>
        <v/>
      </c>
      <c r="M883" s="9" t="str">
        <f>IFERROR(Inv_SY!M884/Inv_SY!$P884-1,"")</f>
        <v/>
      </c>
      <c r="N883" s="9" t="str">
        <f>IFERROR(Inv_SY!N884/Inv_SY!$P884-1,"")</f>
        <v/>
      </c>
      <c r="O883" s="9" t="str">
        <f>IFERROR(Inv_SY!O884/Inv_SY!$P884-1,"")</f>
        <v/>
      </c>
      <c r="P883" s="9" t="str">
        <f>IFERROR(Inv_SY!J884/Inv_SY!$Q884-1,"")</f>
        <v/>
      </c>
      <c r="Q883" s="9" t="str">
        <f>IFERROR(Inv_SY!K884/Inv_SY!$Q884-1,"")</f>
        <v/>
      </c>
      <c r="R883" s="9" t="str">
        <f>IFERROR(Inv_SY!L884/Inv_SY!$Q884-1,"")</f>
        <v/>
      </c>
      <c r="S883" s="9" t="str">
        <f>IFERROR(Inv_SY!M884/Inv_SY!$Q884-1,"")</f>
        <v/>
      </c>
      <c r="T883" s="9" t="str">
        <f>IFERROR(Inv_SY!N884/Inv_SY!$Q884-1,"")</f>
        <v/>
      </c>
      <c r="U883" s="52" t="str">
        <f>IFERROR(Inv_SY!O884/Inv_SY!$Q884-1,"")</f>
        <v/>
      </c>
    </row>
    <row r="884" spans="1:21">
      <c r="A884" s="102" t="s">
        <v>212</v>
      </c>
      <c r="B884" s="102">
        <v>8</v>
      </c>
      <c r="C884" s="102">
        <v>2024</v>
      </c>
      <c r="D884" s="102" t="s">
        <v>211</v>
      </c>
      <c r="E884" s="102" t="s">
        <v>211</v>
      </c>
      <c r="F884" s="103">
        <v>45505</v>
      </c>
      <c r="G884" s="102">
        <f t="shared" si="24"/>
        <v>31</v>
      </c>
      <c r="H884" s="104">
        <f t="shared" si="25"/>
        <v>45534</v>
      </c>
      <c r="I884" s="157">
        <f>_xlfn.XLOOKUP(Table5[[#This Row],[Month Year]],'Modelling New'!D:D,'Modelling New'!N:N)</f>
        <v>10.507</v>
      </c>
      <c r="J884" s="9" t="str">
        <f>IFERROR(Inv_SY!J885/Inv_SY!$P885-1,"")</f>
        <v/>
      </c>
      <c r="K884" s="9" t="str">
        <f>IFERROR(Inv_SY!K885/Inv_SY!$P885-1,"")</f>
        <v/>
      </c>
      <c r="L884" s="9" t="str">
        <f>IFERROR(Inv_SY!L885/Inv_SY!$P885-1,"")</f>
        <v/>
      </c>
      <c r="M884" s="9" t="str">
        <f>IFERROR(Inv_SY!M885/Inv_SY!$P885-1,"")</f>
        <v/>
      </c>
      <c r="N884" s="9" t="str">
        <f>IFERROR(Inv_SY!N885/Inv_SY!$P885-1,"")</f>
        <v/>
      </c>
      <c r="O884" s="9" t="str">
        <f>IFERROR(Inv_SY!O885/Inv_SY!$P885-1,"")</f>
        <v/>
      </c>
      <c r="P884" s="9" t="str">
        <f>IFERROR(Inv_SY!J885/Inv_SY!$Q885-1,"")</f>
        <v/>
      </c>
      <c r="Q884" s="9" t="str">
        <f>IFERROR(Inv_SY!K885/Inv_SY!$Q885-1,"")</f>
        <v/>
      </c>
      <c r="R884" s="9" t="str">
        <f>IFERROR(Inv_SY!L885/Inv_SY!$Q885-1,"")</f>
        <v/>
      </c>
      <c r="S884" s="9" t="str">
        <f>IFERROR(Inv_SY!M885/Inv_SY!$Q885-1,"")</f>
        <v/>
      </c>
      <c r="T884" s="9" t="str">
        <f>IFERROR(Inv_SY!N885/Inv_SY!$Q885-1,"")</f>
        <v/>
      </c>
      <c r="U884" s="52" t="str">
        <f>IFERROR(Inv_SY!O885/Inv_SY!$Q885-1,"")</f>
        <v/>
      </c>
    </row>
    <row r="885" spans="1:21">
      <c r="A885" s="102" t="s">
        <v>212</v>
      </c>
      <c r="B885" s="102">
        <v>8</v>
      </c>
      <c r="C885" s="102">
        <v>2024</v>
      </c>
      <c r="D885" s="102" t="s">
        <v>211</v>
      </c>
      <c r="E885" s="102" t="s">
        <v>211</v>
      </c>
      <c r="F885" s="103">
        <v>45505</v>
      </c>
      <c r="G885" s="102">
        <f t="shared" si="24"/>
        <v>31</v>
      </c>
      <c r="H885" s="104">
        <f t="shared" si="25"/>
        <v>45535</v>
      </c>
      <c r="I885" s="157">
        <f>_xlfn.XLOOKUP(Table5[[#This Row],[Month Year]],'Modelling New'!D:D,'Modelling New'!N:N)</f>
        <v>10.507</v>
      </c>
      <c r="J885" s="9" t="str">
        <f>IFERROR(Inv_SY!J886/Inv_SY!$P886-1,"")</f>
        <v/>
      </c>
      <c r="K885" s="9" t="str">
        <f>IFERROR(Inv_SY!K886/Inv_SY!$P886-1,"")</f>
        <v/>
      </c>
      <c r="L885" s="9" t="str">
        <f>IFERROR(Inv_SY!L886/Inv_SY!$P886-1,"")</f>
        <v/>
      </c>
      <c r="M885" s="9" t="str">
        <f>IFERROR(Inv_SY!M886/Inv_SY!$P886-1,"")</f>
        <v/>
      </c>
      <c r="N885" s="9" t="str">
        <f>IFERROR(Inv_SY!N886/Inv_SY!$P886-1,"")</f>
        <v/>
      </c>
      <c r="O885" s="9" t="str">
        <f>IFERROR(Inv_SY!O886/Inv_SY!$P886-1,"")</f>
        <v/>
      </c>
      <c r="P885" s="9" t="str">
        <f>IFERROR(Inv_SY!J886/Inv_SY!$Q886-1,"")</f>
        <v/>
      </c>
      <c r="Q885" s="9" t="str">
        <f>IFERROR(Inv_SY!K886/Inv_SY!$Q886-1,"")</f>
        <v/>
      </c>
      <c r="R885" s="9" t="str">
        <f>IFERROR(Inv_SY!L886/Inv_SY!$Q886-1,"")</f>
        <v/>
      </c>
      <c r="S885" s="9" t="str">
        <f>IFERROR(Inv_SY!M886/Inv_SY!$Q886-1,"")</f>
        <v/>
      </c>
      <c r="T885" s="9" t="str">
        <f>IFERROR(Inv_SY!N886/Inv_SY!$Q886-1,"")</f>
        <v/>
      </c>
      <c r="U885" s="52" t="str">
        <f>IFERROR(Inv_SY!O886/Inv_SY!$Q886-1,"")</f>
        <v/>
      </c>
    </row>
    <row r="886" spans="1:21">
      <c r="A886" s="102" t="s">
        <v>212</v>
      </c>
      <c r="B886" s="102">
        <v>9</v>
      </c>
      <c r="C886" s="102">
        <v>2024</v>
      </c>
      <c r="D886" s="102" t="s">
        <v>211</v>
      </c>
      <c r="E886" s="102" t="s">
        <v>211</v>
      </c>
      <c r="F886" s="103">
        <v>45536</v>
      </c>
      <c r="G886" s="102">
        <f t="shared" si="24"/>
        <v>30</v>
      </c>
      <c r="H886" s="104">
        <f t="shared" si="25"/>
        <v>45536</v>
      </c>
      <c r="I886" s="157">
        <f>_xlfn.XLOOKUP(Table5[[#This Row],[Month Year]],'Modelling New'!D:D,'Modelling New'!N:N)</f>
        <v>10.507</v>
      </c>
      <c r="J886" s="9" t="str">
        <f>IFERROR(Inv_SY!J887/Inv_SY!$P887-1,"")</f>
        <v/>
      </c>
      <c r="K886" s="9" t="str">
        <f>IFERROR(Inv_SY!K887/Inv_SY!$P887-1,"")</f>
        <v/>
      </c>
      <c r="L886" s="9" t="str">
        <f>IFERROR(Inv_SY!L887/Inv_SY!$P887-1,"")</f>
        <v/>
      </c>
      <c r="M886" s="9" t="str">
        <f>IFERROR(Inv_SY!M887/Inv_SY!$P887-1,"")</f>
        <v/>
      </c>
      <c r="N886" s="9" t="str">
        <f>IFERROR(Inv_SY!N887/Inv_SY!$P887-1,"")</f>
        <v/>
      </c>
      <c r="O886" s="9" t="str">
        <f>IFERROR(Inv_SY!O887/Inv_SY!$P887-1,"")</f>
        <v/>
      </c>
      <c r="P886" s="9" t="str">
        <f>IFERROR(Inv_SY!J887/Inv_SY!$Q887-1,"")</f>
        <v/>
      </c>
      <c r="Q886" s="9" t="str">
        <f>IFERROR(Inv_SY!K887/Inv_SY!$Q887-1,"")</f>
        <v/>
      </c>
      <c r="R886" s="9" t="str">
        <f>IFERROR(Inv_SY!L887/Inv_SY!$Q887-1,"")</f>
        <v/>
      </c>
      <c r="S886" s="9" t="str">
        <f>IFERROR(Inv_SY!M887/Inv_SY!$Q887-1,"")</f>
        <v/>
      </c>
      <c r="T886" s="9" t="str">
        <f>IFERROR(Inv_SY!N887/Inv_SY!$Q887-1,"")</f>
        <v/>
      </c>
      <c r="U886" s="52" t="str">
        <f>IFERROR(Inv_SY!O887/Inv_SY!$Q887-1,"")</f>
        <v/>
      </c>
    </row>
    <row r="887" spans="1:21">
      <c r="A887" s="102" t="s">
        <v>212</v>
      </c>
      <c r="B887" s="102">
        <v>9</v>
      </c>
      <c r="C887" s="102">
        <v>2024</v>
      </c>
      <c r="D887" s="102" t="s">
        <v>211</v>
      </c>
      <c r="E887" s="102" t="s">
        <v>211</v>
      </c>
      <c r="F887" s="103">
        <v>45536</v>
      </c>
      <c r="G887" s="102">
        <f t="shared" si="24"/>
        <v>30</v>
      </c>
      <c r="H887" s="104">
        <f t="shared" si="25"/>
        <v>45537</v>
      </c>
      <c r="I887" s="157">
        <f>_xlfn.XLOOKUP(Table5[[#This Row],[Month Year]],'Modelling New'!D:D,'Modelling New'!N:N)</f>
        <v>10.507</v>
      </c>
      <c r="J887" s="9" t="str">
        <f>IFERROR(Inv_SY!J888/Inv_SY!$P888-1,"")</f>
        <v/>
      </c>
      <c r="K887" s="9" t="str">
        <f>IFERROR(Inv_SY!K888/Inv_SY!$P888-1,"")</f>
        <v/>
      </c>
      <c r="L887" s="9" t="str">
        <f>IFERROR(Inv_SY!L888/Inv_SY!$P888-1,"")</f>
        <v/>
      </c>
      <c r="M887" s="9" t="str">
        <f>IFERROR(Inv_SY!M888/Inv_SY!$P888-1,"")</f>
        <v/>
      </c>
      <c r="N887" s="9" t="str">
        <f>IFERROR(Inv_SY!N888/Inv_SY!$P888-1,"")</f>
        <v/>
      </c>
      <c r="O887" s="9" t="str">
        <f>IFERROR(Inv_SY!O888/Inv_SY!$P888-1,"")</f>
        <v/>
      </c>
      <c r="P887" s="9" t="str">
        <f>IFERROR(Inv_SY!J888/Inv_SY!$Q888-1,"")</f>
        <v/>
      </c>
      <c r="Q887" s="9" t="str">
        <f>IFERROR(Inv_SY!K888/Inv_SY!$Q888-1,"")</f>
        <v/>
      </c>
      <c r="R887" s="9" t="str">
        <f>IFERROR(Inv_SY!L888/Inv_SY!$Q888-1,"")</f>
        <v/>
      </c>
      <c r="S887" s="9" t="str">
        <f>IFERROR(Inv_SY!M888/Inv_SY!$Q888-1,"")</f>
        <v/>
      </c>
      <c r="T887" s="9" t="str">
        <f>IFERROR(Inv_SY!N888/Inv_SY!$Q888-1,"")</f>
        <v/>
      </c>
      <c r="U887" s="52" t="str">
        <f>IFERROR(Inv_SY!O888/Inv_SY!$Q888-1,"")</f>
        <v/>
      </c>
    </row>
    <row r="888" spans="1:21">
      <c r="A888" s="102" t="s">
        <v>212</v>
      </c>
      <c r="B888" s="102">
        <v>9</v>
      </c>
      <c r="C888" s="102">
        <v>2024</v>
      </c>
      <c r="D888" s="102" t="s">
        <v>211</v>
      </c>
      <c r="E888" s="102" t="s">
        <v>211</v>
      </c>
      <c r="F888" s="103">
        <v>45536</v>
      </c>
      <c r="G888" s="102">
        <f t="shared" si="24"/>
        <v>30</v>
      </c>
      <c r="H888" s="104">
        <f t="shared" si="25"/>
        <v>45538</v>
      </c>
      <c r="I888" s="157">
        <f>_xlfn.XLOOKUP(Table5[[#This Row],[Month Year]],'Modelling New'!D:D,'Modelling New'!N:N)</f>
        <v>10.507</v>
      </c>
      <c r="J888" s="9" t="str">
        <f>IFERROR(Inv_SY!J889/Inv_SY!$P889-1,"")</f>
        <v/>
      </c>
      <c r="K888" s="9" t="str">
        <f>IFERROR(Inv_SY!K889/Inv_SY!$P889-1,"")</f>
        <v/>
      </c>
      <c r="L888" s="9" t="str">
        <f>IFERROR(Inv_SY!L889/Inv_SY!$P889-1,"")</f>
        <v/>
      </c>
      <c r="M888" s="9" t="str">
        <f>IFERROR(Inv_SY!M889/Inv_SY!$P889-1,"")</f>
        <v/>
      </c>
      <c r="N888" s="9" t="str">
        <f>IFERROR(Inv_SY!N889/Inv_SY!$P889-1,"")</f>
        <v/>
      </c>
      <c r="O888" s="9" t="str">
        <f>IFERROR(Inv_SY!O889/Inv_SY!$P889-1,"")</f>
        <v/>
      </c>
      <c r="P888" s="9" t="str">
        <f>IFERROR(Inv_SY!J889/Inv_SY!$Q889-1,"")</f>
        <v/>
      </c>
      <c r="Q888" s="9" t="str">
        <f>IFERROR(Inv_SY!K889/Inv_SY!$Q889-1,"")</f>
        <v/>
      </c>
      <c r="R888" s="9" t="str">
        <f>IFERROR(Inv_SY!L889/Inv_SY!$Q889-1,"")</f>
        <v/>
      </c>
      <c r="S888" s="9" t="str">
        <f>IFERROR(Inv_SY!M889/Inv_SY!$Q889-1,"")</f>
        <v/>
      </c>
      <c r="T888" s="9" t="str">
        <f>IFERROR(Inv_SY!N889/Inv_SY!$Q889-1,"")</f>
        <v/>
      </c>
      <c r="U888" s="52" t="str">
        <f>IFERROR(Inv_SY!O889/Inv_SY!$Q889-1,"")</f>
        <v/>
      </c>
    </row>
    <row r="889" spans="1:21">
      <c r="A889" s="102" t="s">
        <v>212</v>
      </c>
      <c r="B889" s="102">
        <v>9</v>
      </c>
      <c r="C889" s="102">
        <v>2024</v>
      </c>
      <c r="D889" s="102" t="s">
        <v>211</v>
      </c>
      <c r="E889" s="102" t="s">
        <v>211</v>
      </c>
      <c r="F889" s="103">
        <v>45536</v>
      </c>
      <c r="G889" s="102">
        <f t="shared" si="24"/>
        <v>30</v>
      </c>
      <c r="H889" s="104">
        <f t="shared" si="25"/>
        <v>45539</v>
      </c>
      <c r="I889" s="157">
        <f>_xlfn.XLOOKUP(Table5[[#This Row],[Month Year]],'Modelling New'!D:D,'Modelling New'!N:N)</f>
        <v>10.507</v>
      </c>
      <c r="J889" s="9" t="str">
        <f>IFERROR(Inv_SY!J890/Inv_SY!$P890-1,"")</f>
        <v/>
      </c>
      <c r="K889" s="9" t="str">
        <f>IFERROR(Inv_SY!K890/Inv_SY!$P890-1,"")</f>
        <v/>
      </c>
      <c r="L889" s="9" t="str">
        <f>IFERROR(Inv_SY!L890/Inv_SY!$P890-1,"")</f>
        <v/>
      </c>
      <c r="M889" s="9" t="str">
        <f>IFERROR(Inv_SY!M890/Inv_SY!$P890-1,"")</f>
        <v/>
      </c>
      <c r="N889" s="9" t="str">
        <f>IFERROR(Inv_SY!N890/Inv_SY!$P890-1,"")</f>
        <v/>
      </c>
      <c r="O889" s="9" t="str">
        <f>IFERROR(Inv_SY!O890/Inv_SY!$P890-1,"")</f>
        <v/>
      </c>
      <c r="P889" s="9" t="str">
        <f>IFERROR(Inv_SY!J890/Inv_SY!$Q890-1,"")</f>
        <v/>
      </c>
      <c r="Q889" s="9" t="str">
        <f>IFERROR(Inv_SY!K890/Inv_SY!$Q890-1,"")</f>
        <v/>
      </c>
      <c r="R889" s="9" t="str">
        <f>IFERROR(Inv_SY!L890/Inv_SY!$Q890-1,"")</f>
        <v/>
      </c>
      <c r="S889" s="9" t="str">
        <f>IFERROR(Inv_SY!M890/Inv_SY!$Q890-1,"")</f>
        <v/>
      </c>
      <c r="T889" s="9" t="str">
        <f>IFERROR(Inv_SY!N890/Inv_SY!$Q890-1,"")</f>
        <v/>
      </c>
      <c r="U889" s="52" t="str">
        <f>IFERROR(Inv_SY!O890/Inv_SY!$Q890-1,"")</f>
        <v/>
      </c>
    </row>
    <row r="890" spans="1:21">
      <c r="A890" s="102" t="s">
        <v>212</v>
      </c>
      <c r="B890" s="102">
        <v>9</v>
      </c>
      <c r="C890" s="102">
        <v>2024</v>
      </c>
      <c r="D890" s="102" t="s">
        <v>211</v>
      </c>
      <c r="E890" s="102" t="s">
        <v>211</v>
      </c>
      <c r="F890" s="103">
        <v>45536</v>
      </c>
      <c r="G890" s="102">
        <f t="shared" ref="G890:G921" si="26">DAY(EOMONTH(F890,0))</f>
        <v>30</v>
      </c>
      <c r="H890" s="104">
        <f t="shared" si="25"/>
        <v>45540</v>
      </c>
      <c r="I890" s="157">
        <f>_xlfn.XLOOKUP(Table5[[#This Row],[Month Year]],'Modelling New'!D:D,'Modelling New'!N:N)</f>
        <v>10.507</v>
      </c>
      <c r="J890" s="9" t="str">
        <f>IFERROR(Inv_SY!J891/Inv_SY!$P891-1,"")</f>
        <v/>
      </c>
      <c r="K890" s="9" t="str">
        <f>IFERROR(Inv_SY!K891/Inv_SY!$P891-1,"")</f>
        <v/>
      </c>
      <c r="L890" s="9" t="str">
        <f>IFERROR(Inv_SY!L891/Inv_SY!$P891-1,"")</f>
        <v/>
      </c>
      <c r="M890" s="9" t="str">
        <f>IFERROR(Inv_SY!M891/Inv_SY!$P891-1,"")</f>
        <v/>
      </c>
      <c r="N890" s="9" t="str">
        <f>IFERROR(Inv_SY!N891/Inv_SY!$P891-1,"")</f>
        <v/>
      </c>
      <c r="O890" s="9" t="str">
        <f>IFERROR(Inv_SY!O891/Inv_SY!$P891-1,"")</f>
        <v/>
      </c>
      <c r="P890" s="9" t="str">
        <f>IFERROR(Inv_SY!J891/Inv_SY!$Q891-1,"")</f>
        <v/>
      </c>
      <c r="Q890" s="9" t="str">
        <f>IFERROR(Inv_SY!K891/Inv_SY!$Q891-1,"")</f>
        <v/>
      </c>
      <c r="R890" s="9" t="str">
        <f>IFERROR(Inv_SY!L891/Inv_SY!$Q891-1,"")</f>
        <v/>
      </c>
      <c r="S890" s="9" t="str">
        <f>IFERROR(Inv_SY!M891/Inv_SY!$Q891-1,"")</f>
        <v/>
      </c>
      <c r="T890" s="9" t="str">
        <f>IFERROR(Inv_SY!N891/Inv_SY!$Q891-1,"")</f>
        <v/>
      </c>
      <c r="U890" s="52" t="str">
        <f>IFERROR(Inv_SY!O891/Inv_SY!$Q891-1,"")</f>
        <v/>
      </c>
    </row>
    <row r="891" spans="1:21">
      <c r="A891" s="102" t="s">
        <v>212</v>
      </c>
      <c r="B891" s="102">
        <v>9</v>
      </c>
      <c r="C891" s="102">
        <v>2024</v>
      </c>
      <c r="D891" s="102" t="s">
        <v>211</v>
      </c>
      <c r="E891" s="102" t="s">
        <v>211</v>
      </c>
      <c r="F891" s="103">
        <v>45536</v>
      </c>
      <c r="G891" s="102">
        <f t="shared" si="26"/>
        <v>30</v>
      </c>
      <c r="H891" s="104">
        <f t="shared" si="25"/>
        <v>45541</v>
      </c>
      <c r="I891" s="157">
        <f>_xlfn.XLOOKUP(Table5[[#This Row],[Month Year]],'Modelling New'!D:D,'Modelling New'!N:N)</f>
        <v>10.507</v>
      </c>
      <c r="J891" s="9" t="str">
        <f>IFERROR(Inv_SY!J892/Inv_SY!$P892-1,"")</f>
        <v/>
      </c>
      <c r="K891" s="9" t="str">
        <f>IFERROR(Inv_SY!K892/Inv_SY!$P892-1,"")</f>
        <v/>
      </c>
      <c r="L891" s="9" t="str">
        <f>IFERROR(Inv_SY!L892/Inv_SY!$P892-1,"")</f>
        <v/>
      </c>
      <c r="M891" s="9" t="str">
        <f>IFERROR(Inv_SY!M892/Inv_SY!$P892-1,"")</f>
        <v/>
      </c>
      <c r="N891" s="9" t="str">
        <f>IFERROR(Inv_SY!N892/Inv_SY!$P892-1,"")</f>
        <v/>
      </c>
      <c r="O891" s="9" t="str">
        <f>IFERROR(Inv_SY!O892/Inv_SY!$P892-1,"")</f>
        <v/>
      </c>
      <c r="P891" s="9" t="str">
        <f>IFERROR(Inv_SY!J892/Inv_SY!$Q892-1,"")</f>
        <v/>
      </c>
      <c r="Q891" s="9" t="str">
        <f>IFERROR(Inv_SY!K892/Inv_SY!$Q892-1,"")</f>
        <v/>
      </c>
      <c r="R891" s="9" t="str">
        <f>IFERROR(Inv_SY!L892/Inv_SY!$Q892-1,"")</f>
        <v/>
      </c>
      <c r="S891" s="9" t="str">
        <f>IFERROR(Inv_SY!M892/Inv_SY!$Q892-1,"")</f>
        <v/>
      </c>
      <c r="T891" s="9" t="str">
        <f>IFERROR(Inv_SY!N892/Inv_SY!$Q892-1,"")</f>
        <v/>
      </c>
      <c r="U891" s="52" t="str">
        <f>IFERROR(Inv_SY!O892/Inv_SY!$Q892-1,"")</f>
        <v/>
      </c>
    </row>
    <row r="892" spans="1:21">
      <c r="A892" s="102" t="s">
        <v>212</v>
      </c>
      <c r="B892" s="102">
        <v>9</v>
      </c>
      <c r="C892" s="102">
        <v>2024</v>
      </c>
      <c r="D892" s="102" t="s">
        <v>211</v>
      </c>
      <c r="E892" s="102" t="s">
        <v>211</v>
      </c>
      <c r="F892" s="103">
        <v>45536</v>
      </c>
      <c r="G892" s="102">
        <f t="shared" si="26"/>
        <v>30</v>
      </c>
      <c r="H892" s="104">
        <f t="shared" si="25"/>
        <v>45542</v>
      </c>
      <c r="I892" s="157">
        <f>_xlfn.XLOOKUP(Table5[[#This Row],[Month Year]],'Modelling New'!D:D,'Modelling New'!N:N)</f>
        <v>10.507</v>
      </c>
      <c r="J892" s="9" t="str">
        <f>IFERROR(Inv_SY!J893/Inv_SY!$P893-1,"")</f>
        <v/>
      </c>
      <c r="K892" s="9" t="str">
        <f>IFERROR(Inv_SY!K893/Inv_SY!$P893-1,"")</f>
        <v/>
      </c>
      <c r="L892" s="9" t="str">
        <f>IFERROR(Inv_SY!L893/Inv_SY!$P893-1,"")</f>
        <v/>
      </c>
      <c r="M892" s="9" t="str">
        <f>IFERROR(Inv_SY!M893/Inv_SY!$P893-1,"")</f>
        <v/>
      </c>
      <c r="N892" s="9" t="str">
        <f>IFERROR(Inv_SY!N893/Inv_SY!$P893-1,"")</f>
        <v/>
      </c>
      <c r="O892" s="9" t="str">
        <f>IFERROR(Inv_SY!O893/Inv_SY!$P893-1,"")</f>
        <v/>
      </c>
      <c r="P892" s="9" t="str">
        <f>IFERROR(Inv_SY!J893/Inv_SY!$Q893-1,"")</f>
        <v/>
      </c>
      <c r="Q892" s="9" t="str">
        <f>IFERROR(Inv_SY!K893/Inv_SY!$Q893-1,"")</f>
        <v/>
      </c>
      <c r="R892" s="9" t="str">
        <f>IFERROR(Inv_SY!L893/Inv_SY!$Q893-1,"")</f>
        <v/>
      </c>
      <c r="S892" s="9" t="str">
        <f>IFERROR(Inv_SY!M893/Inv_SY!$Q893-1,"")</f>
        <v/>
      </c>
      <c r="T892" s="9" t="str">
        <f>IFERROR(Inv_SY!N893/Inv_SY!$Q893-1,"")</f>
        <v/>
      </c>
      <c r="U892" s="52" t="str">
        <f>IFERROR(Inv_SY!O893/Inv_SY!$Q893-1,"")</f>
        <v/>
      </c>
    </row>
    <row r="893" spans="1:21">
      <c r="A893" s="102" t="s">
        <v>212</v>
      </c>
      <c r="B893" s="102">
        <v>9</v>
      </c>
      <c r="C893" s="102">
        <v>2024</v>
      </c>
      <c r="D893" s="102" t="s">
        <v>211</v>
      </c>
      <c r="E893" s="102" t="s">
        <v>211</v>
      </c>
      <c r="F893" s="103">
        <v>45536</v>
      </c>
      <c r="G893" s="102">
        <f t="shared" si="26"/>
        <v>30</v>
      </c>
      <c r="H893" s="104">
        <f t="shared" si="25"/>
        <v>45543</v>
      </c>
      <c r="I893" s="157">
        <f>_xlfn.XLOOKUP(Table5[[#This Row],[Month Year]],'Modelling New'!D:D,'Modelling New'!N:N)</f>
        <v>10.507</v>
      </c>
      <c r="J893" s="9" t="str">
        <f>IFERROR(Inv_SY!J894/Inv_SY!$P894-1,"")</f>
        <v/>
      </c>
      <c r="K893" s="9" t="str">
        <f>IFERROR(Inv_SY!K894/Inv_SY!$P894-1,"")</f>
        <v/>
      </c>
      <c r="L893" s="9" t="str">
        <f>IFERROR(Inv_SY!L894/Inv_SY!$P894-1,"")</f>
        <v/>
      </c>
      <c r="M893" s="9" t="str">
        <f>IFERROR(Inv_SY!M894/Inv_SY!$P894-1,"")</f>
        <v/>
      </c>
      <c r="N893" s="9" t="str">
        <f>IFERROR(Inv_SY!N894/Inv_SY!$P894-1,"")</f>
        <v/>
      </c>
      <c r="O893" s="9" t="str">
        <f>IFERROR(Inv_SY!O894/Inv_SY!$P894-1,"")</f>
        <v/>
      </c>
      <c r="P893" s="9" t="str">
        <f>IFERROR(Inv_SY!J894/Inv_SY!$Q894-1,"")</f>
        <v/>
      </c>
      <c r="Q893" s="9" t="str">
        <f>IFERROR(Inv_SY!K894/Inv_SY!$Q894-1,"")</f>
        <v/>
      </c>
      <c r="R893" s="9" t="str">
        <f>IFERROR(Inv_SY!L894/Inv_SY!$Q894-1,"")</f>
        <v/>
      </c>
      <c r="S893" s="9" t="str">
        <f>IFERROR(Inv_SY!M894/Inv_SY!$Q894-1,"")</f>
        <v/>
      </c>
      <c r="T893" s="9" t="str">
        <f>IFERROR(Inv_SY!N894/Inv_SY!$Q894-1,"")</f>
        <v/>
      </c>
      <c r="U893" s="52" t="str">
        <f>IFERROR(Inv_SY!O894/Inv_SY!$Q894-1,"")</f>
        <v/>
      </c>
    </row>
    <row r="894" spans="1:21">
      <c r="A894" s="102" t="s">
        <v>212</v>
      </c>
      <c r="B894" s="102">
        <v>9</v>
      </c>
      <c r="C894" s="102">
        <v>2024</v>
      </c>
      <c r="D894" s="102" t="s">
        <v>211</v>
      </c>
      <c r="E894" s="102" t="s">
        <v>211</v>
      </c>
      <c r="F894" s="103">
        <v>45536</v>
      </c>
      <c r="G894" s="102">
        <f t="shared" si="26"/>
        <v>30</v>
      </c>
      <c r="H894" s="104">
        <f t="shared" si="25"/>
        <v>45544</v>
      </c>
      <c r="I894" s="157">
        <f>_xlfn.XLOOKUP(Table5[[#This Row],[Month Year]],'Modelling New'!D:D,'Modelling New'!N:N)</f>
        <v>10.507</v>
      </c>
      <c r="J894" s="9" t="str">
        <f>IFERROR(Inv_SY!J895/Inv_SY!$P895-1,"")</f>
        <v/>
      </c>
      <c r="K894" s="9" t="str">
        <f>IFERROR(Inv_SY!K895/Inv_SY!$P895-1,"")</f>
        <v/>
      </c>
      <c r="L894" s="9" t="str">
        <f>IFERROR(Inv_SY!L895/Inv_SY!$P895-1,"")</f>
        <v/>
      </c>
      <c r="M894" s="9" t="str">
        <f>IFERROR(Inv_SY!M895/Inv_SY!$P895-1,"")</f>
        <v/>
      </c>
      <c r="N894" s="9" t="str">
        <f>IFERROR(Inv_SY!N895/Inv_SY!$P895-1,"")</f>
        <v/>
      </c>
      <c r="O894" s="9" t="str">
        <f>IFERROR(Inv_SY!O895/Inv_SY!$P895-1,"")</f>
        <v/>
      </c>
      <c r="P894" s="9" t="str">
        <f>IFERROR(Inv_SY!J895/Inv_SY!$Q895-1,"")</f>
        <v/>
      </c>
      <c r="Q894" s="9" t="str">
        <f>IFERROR(Inv_SY!K895/Inv_SY!$Q895-1,"")</f>
        <v/>
      </c>
      <c r="R894" s="9" t="str">
        <f>IFERROR(Inv_SY!L895/Inv_SY!$Q895-1,"")</f>
        <v/>
      </c>
      <c r="S894" s="9" t="str">
        <f>IFERROR(Inv_SY!M895/Inv_SY!$Q895-1,"")</f>
        <v/>
      </c>
      <c r="T894" s="9" t="str">
        <f>IFERROR(Inv_SY!N895/Inv_SY!$Q895-1,"")</f>
        <v/>
      </c>
      <c r="U894" s="52" t="str">
        <f>IFERROR(Inv_SY!O895/Inv_SY!$Q895-1,"")</f>
        <v/>
      </c>
    </row>
    <row r="895" spans="1:21">
      <c r="A895" s="102" t="s">
        <v>212</v>
      </c>
      <c r="B895" s="102">
        <v>9</v>
      </c>
      <c r="C895" s="102">
        <v>2024</v>
      </c>
      <c r="D895" s="102" t="s">
        <v>211</v>
      </c>
      <c r="E895" s="102" t="s">
        <v>211</v>
      </c>
      <c r="F895" s="103">
        <v>45536</v>
      </c>
      <c r="G895" s="102">
        <f t="shared" si="26"/>
        <v>30</v>
      </c>
      <c r="H895" s="104">
        <f t="shared" si="25"/>
        <v>45545</v>
      </c>
      <c r="I895" s="157">
        <f>_xlfn.XLOOKUP(Table5[[#This Row],[Month Year]],'Modelling New'!D:D,'Modelling New'!N:N)</f>
        <v>10.507</v>
      </c>
      <c r="J895" s="9" t="str">
        <f>IFERROR(Inv_SY!J896/Inv_SY!$P896-1,"")</f>
        <v/>
      </c>
      <c r="K895" s="9" t="str">
        <f>IFERROR(Inv_SY!K896/Inv_SY!$P896-1,"")</f>
        <v/>
      </c>
      <c r="L895" s="9" t="str">
        <f>IFERROR(Inv_SY!L896/Inv_SY!$P896-1,"")</f>
        <v/>
      </c>
      <c r="M895" s="9" t="str">
        <f>IFERROR(Inv_SY!M896/Inv_SY!$P896-1,"")</f>
        <v/>
      </c>
      <c r="N895" s="9" t="str">
        <f>IFERROR(Inv_SY!N896/Inv_SY!$P896-1,"")</f>
        <v/>
      </c>
      <c r="O895" s="9" t="str">
        <f>IFERROR(Inv_SY!O896/Inv_SY!$P896-1,"")</f>
        <v/>
      </c>
      <c r="P895" s="9" t="str">
        <f>IFERROR(Inv_SY!J896/Inv_SY!$Q896-1,"")</f>
        <v/>
      </c>
      <c r="Q895" s="9" t="str">
        <f>IFERROR(Inv_SY!K896/Inv_SY!$Q896-1,"")</f>
        <v/>
      </c>
      <c r="R895" s="9" t="str">
        <f>IFERROR(Inv_SY!L896/Inv_SY!$Q896-1,"")</f>
        <v/>
      </c>
      <c r="S895" s="9" t="str">
        <f>IFERROR(Inv_SY!M896/Inv_SY!$Q896-1,"")</f>
        <v/>
      </c>
      <c r="T895" s="9" t="str">
        <f>IFERROR(Inv_SY!N896/Inv_SY!$Q896-1,"")</f>
        <v/>
      </c>
      <c r="U895" s="52" t="str">
        <f>IFERROR(Inv_SY!O896/Inv_SY!$Q896-1,"")</f>
        <v/>
      </c>
    </row>
    <row r="896" spans="1:21">
      <c r="A896" s="102" t="s">
        <v>212</v>
      </c>
      <c r="B896" s="102">
        <v>9</v>
      </c>
      <c r="C896" s="102">
        <v>2024</v>
      </c>
      <c r="D896" s="102" t="s">
        <v>211</v>
      </c>
      <c r="E896" s="102" t="s">
        <v>211</v>
      </c>
      <c r="F896" s="103">
        <v>45536</v>
      </c>
      <c r="G896" s="102">
        <f t="shared" si="26"/>
        <v>30</v>
      </c>
      <c r="H896" s="104">
        <f t="shared" si="25"/>
        <v>45546</v>
      </c>
      <c r="I896" s="157">
        <f>_xlfn.XLOOKUP(Table5[[#This Row],[Month Year]],'Modelling New'!D:D,'Modelling New'!N:N)</f>
        <v>10.507</v>
      </c>
      <c r="J896" s="9" t="str">
        <f>IFERROR(Inv_SY!J897/Inv_SY!$P897-1,"")</f>
        <v/>
      </c>
      <c r="K896" s="9" t="str">
        <f>IFERROR(Inv_SY!K897/Inv_SY!$P897-1,"")</f>
        <v/>
      </c>
      <c r="L896" s="9" t="str">
        <f>IFERROR(Inv_SY!L897/Inv_SY!$P897-1,"")</f>
        <v/>
      </c>
      <c r="M896" s="9" t="str">
        <f>IFERROR(Inv_SY!M897/Inv_SY!$P897-1,"")</f>
        <v/>
      </c>
      <c r="N896" s="9" t="str">
        <f>IFERROR(Inv_SY!N897/Inv_SY!$P897-1,"")</f>
        <v/>
      </c>
      <c r="O896" s="9" t="str">
        <f>IFERROR(Inv_SY!O897/Inv_SY!$P897-1,"")</f>
        <v/>
      </c>
      <c r="P896" s="9" t="str">
        <f>IFERROR(Inv_SY!J897/Inv_SY!$Q897-1,"")</f>
        <v/>
      </c>
      <c r="Q896" s="9" t="str">
        <f>IFERROR(Inv_SY!K897/Inv_SY!$Q897-1,"")</f>
        <v/>
      </c>
      <c r="R896" s="9" t="str">
        <f>IFERROR(Inv_SY!L897/Inv_SY!$Q897-1,"")</f>
        <v/>
      </c>
      <c r="S896" s="9" t="str">
        <f>IFERROR(Inv_SY!M897/Inv_SY!$Q897-1,"")</f>
        <v/>
      </c>
      <c r="T896" s="9" t="str">
        <f>IFERROR(Inv_SY!N897/Inv_SY!$Q897-1,"")</f>
        <v/>
      </c>
      <c r="U896" s="52" t="str">
        <f>IFERROR(Inv_SY!O897/Inv_SY!$Q897-1,"")</f>
        <v/>
      </c>
    </row>
    <row r="897" spans="1:21">
      <c r="A897" s="102" t="s">
        <v>212</v>
      </c>
      <c r="B897" s="102">
        <v>9</v>
      </c>
      <c r="C897" s="102">
        <v>2024</v>
      </c>
      <c r="D897" s="102" t="s">
        <v>211</v>
      </c>
      <c r="E897" s="102" t="s">
        <v>211</v>
      </c>
      <c r="F897" s="103">
        <v>45536</v>
      </c>
      <c r="G897" s="102">
        <f t="shared" si="26"/>
        <v>30</v>
      </c>
      <c r="H897" s="104">
        <f t="shared" si="25"/>
        <v>45547</v>
      </c>
      <c r="I897" s="157">
        <f>_xlfn.XLOOKUP(Table5[[#This Row],[Month Year]],'Modelling New'!D:D,'Modelling New'!N:N)</f>
        <v>10.507</v>
      </c>
      <c r="J897" s="9" t="str">
        <f>IFERROR(Inv_SY!J898/Inv_SY!$P898-1,"")</f>
        <v/>
      </c>
      <c r="K897" s="9" t="str">
        <f>IFERROR(Inv_SY!K898/Inv_SY!$P898-1,"")</f>
        <v/>
      </c>
      <c r="L897" s="9" t="str">
        <f>IFERROR(Inv_SY!L898/Inv_SY!$P898-1,"")</f>
        <v/>
      </c>
      <c r="M897" s="9" t="str">
        <f>IFERROR(Inv_SY!M898/Inv_SY!$P898-1,"")</f>
        <v/>
      </c>
      <c r="N897" s="9" t="str">
        <f>IFERROR(Inv_SY!N898/Inv_SY!$P898-1,"")</f>
        <v/>
      </c>
      <c r="O897" s="9" t="str">
        <f>IFERROR(Inv_SY!O898/Inv_SY!$P898-1,"")</f>
        <v/>
      </c>
      <c r="P897" s="9" t="str">
        <f>IFERROR(Inv_SY!J898/Inv_SY!$Q898-1,"")</f>
        <v/>
      </c>
      <c r="Q897" s="9" t="str">
        <f>IFERROR(Inv_SY!K898/Inv_SY!$Q898-1,"")</f>
        <v/>
      </c>
      <c r="R897" s="9" t="str">
        <f>IFERROR(Inv_SY!L898/Inv_SY!$Q898-1,"")</f>
        <v/>
      </c>
      <c r="S897" s="9" t="str">
        <f>IFERROR(Inv_SY!M898/Inv_SY!$Q898-1,"")</f>
        <v/>
      </c>
      <c r="T897" s="9" t="str">
        <f>IFERROR(Inv_SY!N898/Inv_SY!$Q898-1,"")</f>
        <v/>
      </c>
      <c r="U897" s="52" t="str">
        <f>IFERROR(Inv_SY!O898/Inv_SY!$Q898-1,"")</f>
        <v/>
      </c>
    </row>
    <row r="898" spans="1:21">
      <c r="A898" s="102" t="s">
        <v>212</v>
      </c>
      <c r="B898" s="102">
        <v>9</v>
      </c>
      <c r="C898" s="102">
        <v>2024</v>
      </c>
      <c r="D898" s="102" t="s">
        <v>211</v>
      </c>
      <c r="E898" s="102" t="s">
        <v>211</v>
      </c>
      <c r="F898" s="103">
        <v>45536</v>
      </c>
      <c r="G898" s="102">
        <f t="shared" si="26"/>
        <v>30</v>
      </c>
      <c r="H898" s="104">
        <f t="shared" si="25"/>
        <v>45548</v>
      </c>
      <c r="I898" s="157">
        <f>_xlfn.XLOOKUP(Table5[[#This Row],[Month Year]],'Modelling New'!D:D,'Modelling New'!N:N)</f>
        <v>10.507</v>
      </c>
      <c r="J898" s="9" t="str">
        <f>IFERROR(Inv_SY!J899/Inv_SY!$P899-1,"")</f>
        <v/>
      </c>
      <c r="K898" s="9" t="str">
        <f>IFERROR(Inv_SY!K899/Inv_SY!$P899-1,"")</f>
        <v/>
      </c>
      <c r="L898" s="9" t="str">
        <f>IFERROR(Inv_SY!L899/Inv_SY!$P899-1,"")</f>
        <v/>
      </c>
      <c r="M898" s="9" t="str">
        <f>IFERROR(Inv_SY!M899/Inv_SY!$P899-1,"")</f>
        <v/>
      </c>
      <c r="N898" s="9" t="str">
        <f>IFERROR(Inv_SY!N899/Inv_SY!$P899-1,"")</f>
        <v/>
      </c>
      <c r="O898" s="9" t="str">
        <f>IFERROR(Inv_SY!O899/Inv_SY!$P899-1,"")</f>
        <v/>
      </c>
      <c r="P898" s="9" t="str">
        <f>IFERROR(Inv_SY!J899/Inv_SY!$Q899-1,"")</f>
        <v/>
      </c>
      <c r="Q898" s="9" t="str">
        <f>IFERROR(Inv_SY!K899/Inv_SY!$Q899-1,"")</f>
        <v/>
      </c>
      <c r="R898" s="9" t="str">
        <f>IFERROR(Inv_SY!L899/Inv_SY!$Q899-1,"")</f>
        <v/>
      </c>
      <c r="S898" s="9" t="str">
        <f>IFERROR(Inv_SY!M899/Inv_SY!$Q899-1,"")</f>
        <v/>
      </c>
      <c r="T898" s="9" t="str">
        <f>IFERROR(Inv_SY!N899/Inv_SY!$Q899-1,"")</f>
        <v/>
      </c>
      <c r="U898" s="52" t="str">
        <f>IFERROR(Inv_SY!O899/Inv_SY!$Q899-1,"")</f>
        <v/>
      </c>
    </row>
    <row r="899" spans="1:21">
      <c r="A899" s="102" t="s">
        <v>212</v>
      </c>
      <c r="B899" s="102">
        <v>9</v>
      </c>
      <c r="C899" s="102">
        <v>2024</v>
      </c>
      <c r="D899" s="102" t="s">
        <v>211</v>
      </c>
      <c r="E899" s="102" t="s">
        <v>211</v>
      </c>
      <c r="F899" s="103">
        <v>45536</v>
      </c>
      <c r="G899" s="102">
        <f t="shared" si="26"/>
        <v>30</v>
      </c>
      <c r="H899" s="104">
        <f t="shared" si="25"/>
        <v>45549</v>
      </c>
      <c r="I899" s="157">
        <f>_xlfn.XLOOKUP(Table5[[#This Row],[Month Year]],'Modelling New'!D:D,'Modelling New'!N:N)</f>
        <v>10.507</v>
      </c>
      <c r="J899" s="9" t="str">
        <f>IFERROR(Inv_SY!J900/Inv_SY!$P900-1,"")</f>
        <v/>
      </c>
      <c r="K899" s="9" t="str">
        <f>IFERROR(Inv_SY!K900/Inv_SY!$P900-1,"")</f>
        <v/>
      </c>
      <c r="L899" s="9" t="str">
        <f>IFERROR(Inv_SY!L900/Inv_SY!$P900-1,"")</f>
        <v/>
      </c>
      <c r="M899" s="9" t="str">
        <f>IFERROR(Inv_SY!M900/Inv_SY!$P900-1,"")</f>
        <v/>
      </c>
      <c r="N899" s="9" t="str">
        <f>IFERROR(Inv_SY!N900/Inv_SY!$P900-1,"")</f>
        <v/>
      </c>
      <c r="O899" s="9" t="str">
        <f>IFERROR(Inv_SY!O900/Inv_SY!$P900-1,"")</f>
        <v/>
      </c>
      <c r="P899" s="9" t="str">
        <f>IFERROR(Inv_SY!J900/Inv_SY!$Q900-1,"")</f>
        <v/>
      </c>
      <c r="Q899" s="9" t="str">
        <f>IFERROR(Inv_SY!K900/Inv_SY!$Q900-1,"")</f>
        <v/>
      </c>
      <c r="R899" s="9" t="str">
        <f>IFERROR(Inv_SY!L900/Inv_SY!$Q900-1,"")</f>
        <v/>
      </c>
      <c r="S899" s="9" t="str">
        <f>IFERROR(Inv_SY!M900/Inv_SY!$Q900-1,"")</f>
        <v/>
      </c>
      <c r="T899" s="9" t="str">
        <f>IFERROR(Inv_SY!N900/Inv_SY!$Q900-1,"")</f>
        <v/>
      </c>
      <c r="U899" s="52" t="str">
        <f>IFERROR(Inv_SY!O900/Inv_SY!$Q900-1,"")</f>
        <v/>
      </c>
    </row>
    <row r="900" spans="1:21">
      <c r="A900" s="102" t="s">
        <v>212</v>
      </c>
      <c r="B900" s="102">
        <v>9</v>
      </c>
      <c r="C900" s="102">
        <v>2024</v>
      </c>
      <c r="D900" s="102" t="s">
        <v>211</v>
      </c>
      <c r="E900" s="102" t="s">
        <v>211</v>
      </c>
      <c r="F900" s="103">
        <v>45536</v>
      </c>
      <c r="G900" s="102">
        <f t="shared" si="26"/>
        <v>30</v>
      </c>
      <c r="H900" s="104">
        <f t="shared" si="25"/>
        <v>45550</v>
      </c>
      <c r="I900" s="157">
        <f>_xlfn.XLOOKUP(Table5[[#This Row],[Month Year]],'Modelling New'!D:D,'Modelling New'!N:N)</f>
        <v>10.507</v>
      </c>
      <c r="J900" s="9" t="str">
        <f>IFERROR(Inv_SY!J901/Inv_SY!$P901-1,"")</f>
        <v/>
      </c>
      <c r="K900" s="9" t="str">
        <f>IFERROR(Inv_SY!K901/Inv_SY!$P901-1,"")</f>
        <v/>
      </c>
      <c r="L900" s="9" t="str">
        <f>IFERROR(Inv_SY!L901/Inv_SY!$P901-1,"")</f>
        <v/>
      </c>
      <c r="M900" s="9" t="str">
        <f>IFERROR(Inv_SY!M901/Inv_SY!$P901-1,"")</f>
        <v/>
      </c>
      <c r="N900" s="9" t="str">
        <f>IFERROR(Inv_SY!N901/Inv_SY!$P901-1,"")</f>
        <v/>
      </c>
      <c r="O900" s="9" t="str">
        <f>IFERROR(Inv_SY!O901/Inv_SY!$P901-1,"")</f>
        <v/>
      </c>
      <c r="P900" s="9" t="str">
        <f>IFERROR(Inv_SY!J901/Inv_SY!$Q901-1,"")</f>
        <v/>
      </c>
      <c r="Q900" s="9" t="str">
        <f>IFERROR(Inv_SY!K901/Inv_SY!$Q901-1,"")</f>
        <v/>
      </c>
      <c r="R900" s="9" t="str">
        <f>IFERROR(Inv_SY!L901/Inv_SY!$Q901-1,"")</f>
        <v/>
      </c>
      <c r="S900" s="9" t="str">
        <f>IFERROR(Inv_SY!M901/Inv_SY!$Q901-1,"")</f>
        <v/>
      </c>
      <c r="T900" s="9" t="str">
        <f>IFERROR(Inv_SY!N901/Inv_SY!$Q901-1,"")</f>
        <v/>
      </c>
      <c r="U900" s="52" t="str">
        <f>IFERROR(Inv_SY!O901/Inv_SY!$Q901-1,"")</f>
        <v/>
      </c>
    </row>
    <row r="901" spans="1:21">
      <c r="A901" s="102" t="s">
        <v>212</v>
      </c>
      <c r="B901" s="102">
        <v>9</v>
      </c>
      <c r="C901" s="102">
        <v>2024</v>
      </c>
      <c r="D901" s="102" t="s">
        <v>211</v>
      </c>
      <c r="E901" s="102" t="s">
        <v>211</v>
      </c>
      <c r="F901" s="103">
        <v>45536</v>
      </c>
      <c r="G901" s="102">
        <f t="shared" si="26"/>
        <v>30</v>
      </c>
      <c r="H901" s="104">
        <f t="shared" si="25"/>
        <v>45551</v>
      </c>
      <c r="I901" s="157">
        <f>_xlfn.XLOOKUP(Table5[[#This Row],[Month Year]],'Modelling New'!D:D,'Modelling New'!N:N)</f>
        <v>10.507</v>
      </c>
      <c r="J901" s="9" t="str">
        <f>IFERROR(Inv_SY!J902/Inv_SY!$P902-1,"")</f>
        <v/>
      </c>
      <c r="K901" s="9" t="str">
        <f>IFERROR(Inv_SY!K902/Inv_SY!$P902-1,"")</f>
        <v/>
      </c>
      <c r="L901" s="9" t="str">
        <f>IFERROR(Inv_SY!L902/Inv_SY!$P902-1,"")</f>
        <v/>
      </c>
      <c r="M901" s="9" t="str">
        <f>IFERROR(Inv_SY!M902/Inv_SY!$P902-1,"")</f>
        <v/>
      </c>
      <c r="N901" s="9" t="str">
        <f>IFERROR(Inv_SY!N902/Inv_SY!$P902-1,"")</f>
        <v/>
      </c>
      <c r="O901" s="9" t="str">
        <f>IFERROR(Inv_SY!O902/Inv_SY!$P902-1,"")</f>
        <v/>
      </c>
      <c r="P901" s="9" t="str">
        <f>IFERROR(Inv_SY!J902/Inv_SY!$Q902-1,"")</f>
        <v/>
      </c>
      <c r="Q901" s="9" t="str">
        <f>IFERROR(Inv_SY!K902/Inv_SY!$Q902-1,"")</f>
        <v/>
      </c>
      <c r="R901" s="9" t="str">
        <f>IFERROR(Inv_SY!L902/Inv_SY!$Q902-1,"")</f>
        <v/>
      </c>
      <c r="S901" s="9" t="str">
        <f>IFERROR(Inv_SY!M902/Inv_SY!$Q902-1,"")</f>
        <v/>
      </c>
      <c r="T901" s="9" t="str">
        <f>IFERROR(Inv_SY!N902/Inv_SY!$Q902-1,"")</f>
        <v/>
      </c>
      <c r="U901" s="52" t="str">
        <f>IFERROR(Inv_SY!O902/Inv_SY!$Q902-1,"")</f>
        <v/>
      </c>
    </row>
    <row r="902" spans="1:21">
      <c r="A902" s="102" t="s">
        <v>212</v>
      </c>
      <c r="B902" s="102">
        <v>9</v>
      </c>
      <c r="C902" s="102">
        <v>2024</v>
      </c>
      <c r="D902" s="102" t="s">
        <v>211</v>
      </c>
      <c r="E902" s="102" t="s">
        <v>211</v>
      </c>
      <c r="F902" s="103">
        <v>45536</v>
      </c>
      <c r="G902" s="102">
        <f t="shared" si="26"/>
        <v>30</v>
      </c>
      <c r="H902" s="104">
        <f t="shared" si="25"/>
        <v>45552</v>
      </c>
      <c r="I902" s="157">
        <f>_xlfn.XLOOKUP(Table5[[#This Row],[Month Year]],'Modelling New'!D:D,'Modelling New'!N:N)</f>
        <v>10.507</v>
      </c>
      <c r="J902" s="9" t="str">
        <f>IFERROR(Inv_SY!J903/Inv_SY!$P903-1,"")</f>
        <v/>
      </c>
      <c r="K902" s="9" t="str">
        <f>IFERROR(Inv_SY!K903/Inv_SY!$P903-1,"")</f>
        <v/>
      </c>
      <c r="L902" s="9" t="str">
        <f>IFERROR(Inv_SY!L903/Inv_SY!$P903-1,"")</f>
        <v/>
      </c>
      <c r="M902" s="9" t="str">
        <f>IFERROR(Inv_SY!M903/Inv_SY!$P903-1,"")</f>
        <v/>
      </c>
      <c r="N902" s="9" t="str">
        <f>IFERROR(Inv_SY!N903/Inv_SY!$P903-1,"")</f>
        <v/>
      </c>
      <c r="O902" s="9" t="str">
        <f>IFERROR(Inv_SY!O903/Inv_SY!$P903-1,"")</f>
        <v/>
      </c>
      <c r="P902" s="9" t="str">
        <f>IFERROR(Inv_SY!J903/Inv_SY!$Q903-1,"")</f>
        <v/>
      </c>
      <c r="Q902" s="9" t="str">
        <f>IFERROR(Inv_SY!K903/Inv_SY!$Q903-1,"")</f>
        <v/>
      </c>
      <c r="R902" s="9" t="str">
        <f>IFERROR(Inv_SY!L903/Inv_SY!$Q903-1,"")</f>
        <v/>
      </c>
      <c r="S902" s="9" t="str">
        <f>IFERROR(Inv_SY!M903/Inv_SY!$Q903-1,"")</f>
        <v/>
      </c>
      <c r="T902" s="9" t="str">
        <f>IFERROR(Inv_SY!N903/Inv_SY!$Q903-1,"")</f>
        <v/>
      </c>
      <c r="U902" s="52" t="str">
        <f>IFERROR(Inv_SY!O903/Inv_SY!$Q903-1,"")</f>
        <v/>
      </c>
    </row>
    <row r="903" spans="1:21">
      <c r="A903" s="102" t="s">
        <v>212</v>
      </c>
      <c r="B903" s="102">
        <v>9</v>
      </c>
      <c r="C903" s="102">
        <v>2024</v>
      </c>
      <c r="D903" s="102" t="s">
        <v>211</v>
      </c>
      <c r="E903" s="102" t="s">
        <v>211</v>
      </c>
      <c r="F903" s="103">
        <v>45536</v>
      </c>
      <c r="G903" s="102">
        <f t="shared" si="26"/>
        <v>30</v>
      </c>
      <c r="H903" s="104">
        <f t="shared" si="25"/>
        <v>45553</v>
      </c>
      <c r="I903" s="157">
        <f>_xlfn.XLOOKUP(Table5[[#This Row],[Month Year]],'Modelling New'!D:D,'Modelling New'!N:N)</f>
        <v>10.507</v>
      </c>
      <c r="J903" s="9" t="str">
        <f>IFERROR(Inv_SY!J904/Inv_SY!$P904-1,"")</f>
        <v/>
      </c>
      <c r="K903" s="9" t="str">
        <f>IFERROR(Inv_SY!K904/Inv_SY!$P904-1,"")</f>
        <v/>
      </c>
      <c r="L903" s="9" t="str">
        <f>IFERROR(Inv_SY!L904/Inv_SY!$P904-1,"")</f>
        <v/>
      </c>
      <c r="M903" s="9" t="str">
        <f>IFERROR(Inv_SY!M904/Inv_SY!$P904-1,"")</f>
        <v/>
      </c>
      <c r="N903" s="9" t="str">
        <f>IFERROR(Inv_SY!N904/Inv_SY!$P904-1,"")</f>
        <v/>
      </c>
      <c r="O903" s="9" t="str">
        <f>IFERROR(Inv_SY!O904/Inv_SY!$P904-1,"")</f>
        <v/>
      </c>
      <c r="P903" s="9" t="str">
        <f>IFERROR(Inv_SY!J904/Inv_SY!$Q904-1,"")</f>
        <v/>
      </c>
      <c r="Q903" s="9" t="str">
        <f>IFERROR(Inv_SY!K904/Inv_SY!$Q904-1,"")</f>
        <v/>
      </c>
      <c r="R903" s="9" t="str">
        <f>IFERROR(Inv_SY!L904/Inv_SY!$Q904-1,"")</f>
        <v/>
      </c>
      <c r="S903" s="9" t="str">
        <f>IFERROR(Inv_SY!M904/Inv_SY!$Q904-1,"")</f>
        <v/>
      </c>
      <c r="T903" s="9" t="str">
        <f>IFERROR(Inv_SY!N904/Inv_SY!$Q904-1,"")</f>
        <v/>
      </c>
      <c r="U903" s="52" t="str">
        <f>IFERROR(Inv_SY!O904/Inv_SY!$Q904-1,"")</f>
        <v/>
      </c>
    </row>
    <row r="904" spans="1:21">
      <c r="A904" s="102" t="s">
        <v>212</v>
      </c>
      <c r="B904" s="102">
        <v>9</v>
      </c>
      <c r="C904" s="102">
        <v>2024</v>
      </c>
      <c r="D904" s="102" t="s">
        <v>211</v>
      </c>
      <c r="E904" s="102" t="s">
        <v>211</v>
      </c>
      <c r="F904" s="103">
        <v>45536</v>
      </c>
      <c r="G904" s="102">
        <f t="shared" si="26"/>
        <v>30</v>
      </c>
      <c r="H904" s="104">
        <f t="shared" si="25"/>
        <v>45554</v>
      </c>
      <c r="I904" s="157">
        <f>_xlfn.XLOOKUP(Table5[[#This Row],[Month Year]],'Modelling New'!D:D,'Modelling New'!N:N)</f>
        <v>10.507</v>
      </c>
      <c r="J904" s="9" t="str">
        <f>IFERROR(Inv_SY!J905/Inv_SY!$P905-1,"")</f>
        <v/>
      </c>
      <c r="K904" s="9" t="str">
        <f>IFERROR(Inv_SY!K905/Inv_SY!$P905-1,"")</f>
        <v/>
      </c>
      <c r="L904" s="9" t="str">
        <f>IFERROR(Inv_SY!L905/Inv_SY!$P905-1,"")</f>
        <v/>
      </c>
      <c r="M904" s="9" t="str">
        <f>IFERROR(Inv_SY!M905/Inv_SY!$P905-1,"")</f>
        <v/>
      </c>
      <c r="N904" s="9" t="str">
        <f>IFERROR(Inv_SY!N905/Inv_SY!$P905-1,"")</f>
        <v/>
      </c>
      <c r="O904" s="9" t="str">
        <f>IFERROR(Inv_SY!O905/Inv_SY!$P905-1,"")</f>
        <v/>
      </c>
      <c r="P904" s="9" t="str">
        <f>IFERROR(Inv_SY!J905/Inv_SY!$Q905-1,"")</f>
        <v/>
      </c>
      <c r="Q904" s="9" t="str">
        <f>IFERROR(Inv_SY!K905/Inv_SY!$Q905-1,"")</f>
        <v/>
      </c>
      <c r="R904" s="9" t="str">
        <f>IFERROR(Inv_SY!L905/Inv_SY!$Q905-1,"")</f>
        <v/>
      </c>
      <c r="S904" s="9" t="str">
        <f>IFERROR(Inv_SY!M905/Inv_SY!$Q905-1,"")</f>
        <v/>
      </c>
      <c r="T904" s="9" t="str">
        <f>IFERROR(Inv_SY!N905/Inv_SY!$Q905-1,"")</f>
        <v/>
      </c>
      <c r="U904" s="52" t="str">
        <f>IFERROR(Inv_SY!O905/Inv_SY!$Q905-1,"")</f>
        <v/>
      </c>
    </row>
    <row r="905" spans="1:21">
      <c r="A905" s="102" t="s">
        <v>212</v>
      </c>
      <c r="B905" s="102">
        <v>9</v>
      </c>
      <c r="C905" s="102">
        <v>2024</v>
      </c>
      <c r="D905" s="102" t="s">
        <v>211</v>
      </c>
      <c r="E905" s="102" t="s">
        <v>211</v>
      </c>
      <c r="F905" s="103">
        <v>45536</v>
      </c>
      <c r="G905" s="102">
        <f t="shared" si="26"/>
        <v>30</v>
      </c>
      <c r="H905" s="104">
        <f t="shared" si="25"/>
        <v>45555</v>
      </c>
      <c r="I905" s="157">
        <f>_xlfn.XLOOKUP(Table5[[#This Row],[Month Year]],'Modelling New'!D:D,'Modelling New'!N:N)</f>
        <v>10.507</v>
      </c>
      <c r="J905" s="9" t="str">
        <f>IFERROR(Inv_SY!J906/Inv_SY!$P906-1,"")</f>
        <v/>
      </c>
      <c r="K905" s="9" t="str">
        <f>IFERROR(Inv_SY!K906/Inv_SY!$P906-1,"")</f>
        <v/>
      </c>
      <c r="L905" s="9" t="str">
        <f>IFERROR(Inv_SY!L906/Inv_SY!$P906-1,"")</f>
        <v/>
      </c>
      <c r="M905" s="9" t="str">
        <f>IFERROR(Inv_SY!M906/Inv_SY!$P906-1,"")</f>
        <v/>
      </c>
      <c r="N905" s="9" t="str">
        <f>IFERROR(Inv_SY!N906/Inv_SY!$P906-1,"")</f>
        <v/>
      </c>
      <c r="O905" s="9" t="str">
        <f>IFERROR(Inv_SY!O906/Inv_SY!$P906-1,"")</f>
        <v/>
      </c>
      <c r="P905" s="9" t="str">
        <f>IFERROR(Inv_SY!J906/Inv_SY!$Q906-1,"")</f>
        <v/>
      </c>
      <c r="Q905" s="9" t="str">
        <f>IFERROR(Inv_SY!K906/Inv_SY!$Q906-1,"")</f>
        <v/>
      </c>
      <c r="R905" s="9" t="str">
        <f>IFERROR(Inv_SY!L906/Inv_SY!$Q906-1,"")</f>
        <v/>
      </c>
      <c r="S905" s="9" t="str">
        <f>IFERROR(Inv_SY!M906/Inv_SY!$Q906-1,"")</f>
        <v/>
      </c>
      <c r="T905" s="9" t="str">
        <f>IFERROR(Inv_SY!N906/Inv_SY!$Q906-1,"")</f>
        <v/>
      </c>
      <c r="U905" s="52" t="str">
        <f>IFERROR(Inv_SY!O906/Inv_SY!$Q906-1,"")</f>
        <v/>
      </c>
    </row>
    <row r="906" spans="1:21">
      <c r="A906" s="102" t="s">
        <v>212</v>
      </c>
      <c r="B906" s="102">
        <v>9</v>
      </c>
      <c r="C906" s="102">
        <v>2024</v>
      </c>
      <c r="D906" s="102" t="s">
        <v>211</v>
      </c>
      <c r="E906" s="102" t="s">
        <v>211</v>
      </c>
      <c r="F906" s="103">
        <v>45536</v>
      </c>
      <c r="G906" s="102">
        <f t="shared" si="26"/>
        <v>30</v>
      </c>
      <c r="H906" s="104">
        <f t="shared" si="25"/>
        <v>45556</v>
      </c>
      <c r="I906" s="157">
        <f>_xlfn.XLOOKUP(Table5[[#This Row],[Month Year]],'Modelling New'!D:D,'Modelling New'!N:N)</f>
        <v>10.507</v>
      </c>
      <c r="J906" s="9" t="str">
        <f>IFERROR(Inv_SY!J907/Inv_SY!$P907-1,"")</f>
        <v/>
      </c>
      <c r="K906" s="9" t="str">
        <f>IFERROR(Inv_SY!K907/Inv_SY!$P907-1,"")</f>
        <v/>
      </c>
      <c r="L906" s="9" t="str">
        <f>IFERROR(Inv_SY!L907/Inv_SY!$P907-1,"")</f>
        <v/>
      </c>
      <c r="M906" s="9" t="str">
        <f>IFERROR(Inv_SY!M907/Inv_SY!$P907-1,"")</f>
        <v/>
      </c>
      <c r="N906" s="9" t="str">
        <f>IFERROR(Inv_SY!N907/Inv_SY!$P907-1,"")</f>
        <v/>
      </c>
      <c r="O906" s="9" t="str">
        <f>IFERROR(Inv_SY!O907/Inv_SY!$P907-1,"")</f>
        <v/>
      </c>
      <c r="P906" s="9" t="str">
        <f>IFERROR(Inv_SY!J907/Inv_SY!$Q907-1,"")</f>
        <v/>
      </c>
      <c r="Q906" s="9" t="str">
        <f>IFERROR(Inv_SY!K907/Inv_SY!$Q907-1,"")</f>
        <v/>
      </c>
      <c r="R906" s="9" t="str">
        <f>IFERROR(Inv_SY!L907/Inv_SY!$Q907-1,"")</f>
        <v/>
      </c>
      <c r="S906" s="9" t="str">
        <f>IFERROR(Inv_SY!M907/Inv_SY!$Q907-1,"")</f>
        <v/>
      </c>
      <c r="T906" s="9" t="str">
        <f>IFERROR(Inv_SY!N907/Inv_SY!$Q907-1,"")</f>
        <v/>
      </c>
      <c r="U906" s="52" t="str">
        <f>IFERROR(Inv_SY!O907/Inv_SY!$Q907-1,"")</f>
        <v/>
      </c>
    </row>
    <row r="907" spans="1:21">
      <c r="A907" s="102" t="s">
        <v>212</v>
      </c>
      <c r="B907" s="102">
        <v>9</v>
      </c>
      <c r="C907" s="102">
        <v>2024</v>
      </c>
      <c r="D907" s="102" t="s">
        <v>211</v>
      </c>
      <c r="E907" s="102" t="s">
        <v>211</v>
      </c>
      <c r="F907" s="103">
        <v>45536</v>
      </c>
      <c r="G907" s="102">
        <f t="shared" si="26"/>
        <v>30</v>
      </c>
      <c r="H907" s="104">
        <f t="shared" si="25"/>
        <v>45557</v>
      </c>
      <c r="I907" s="157">
        <f>_xlfn.XLOOKUP(Table5[[#This Row],[Month Year]],'Modelling New'!D:D,'Modelling New'!N:N)</f>
        <v>10.507</v>
      </c>
      <c r="J907" s="9" t="str">
        <f>IFERROR(Inv_SY!J908/Inv_SY!$P908-1,"")</f>
        <v/>
      </c>
      <c r="K907" s="9" t="str">
        <f>IFERROR(Inv_SY!K908/Inv_SY!$P908-1,"")</f>
        <v/>
      </c>
      <c r="L907" s="9" t="str">
        <f>IFERROR(Inv_SY!L908/Inv_SY!$P908-1,"")</f>
        <v/>
      </c>
      <c r="M907" s="9" t="str">
        <f>IFERROR(Inv_SY!M908/Inv_SY!$P908-1,"")</f>
        <v/>
      </c>
      <c r="N907" s="9" t="str">
        <f>IFERROR(Inv_SY!N908/Inv_SY!$P908-1,"")</f>
        <v/>
      </c>
      <c r="O907" s="9" t="str">
        <f>IFERROR(Inv_SY!O908/Inv_SY!$P908-1,"")</f>
        <v/>
      </c>
      <c r="P907" s="9" t="str">
        <f>IFERROR(Inv_SY!J908/Inv_SY!$Q908-1,"")</f>
        <v/>
      </c>
      <c r="Q907" s="9" t="str">
        <f>IFERROR(Inv_SY!K908/Inv_SY!$Q908-1,"")</f>
        <v/>
      </c>
      <c r="R907" s="9" t="str">
        <f>IFERROR(Inv_SY!L908/Inv_SY!$Q908-1,"")</f>
        <v/>
      </c>
      <c r="S907" s="9" t="str">
        <f>IFERROR(Inv_SY!M908/Inv_SY!$Q908-1,"")</f>
        <v/>
      </c>
      <c r="T907" s="9" t="str">
        <f>IFERROR(Inv_SY!N908/Inv_SY!$Q908-1,"")</f>
        <v/>
      </c>
      <c r="U907" s="52" t="str">
        <f>IFERROR(Inv_SY!O908/Inv_SY!$Q908-1,"")</f>
        <v/>
      </c>
    </row>
    <row r="908" spans="1:21">
      <c r="A908" s="102" t="s">
        <v>212</v>
      </c>
      <c r="B908" s="102">
        <v>9</v>
      </c>
      <c r="C908" s="102">
        <v>2024</v>
      </c>
      <c r="D908" s="102" t="s">
        <v>211</v>
      </c>
      <c r="E908" s="102" t="s">
        <v>211</v>
      </c>
      <c r="F908" s="103">
        <v>45536</v>
      </c>
      <c r="G908" s="102">
        <f t="shared" si="26"/>
        <v>30</v>
      </c>
      <c r="H908" s="104">
        <f t="shared" si="25"/>
        <v>45558</v>
      </c>
      <c r="I908" s="157">
        <f>_xlfn.XLOOKUP(Table5[[#This Row],[Month Year]],'Modelling New'!D:D,'Modelling New'!N:N)</f>
        <v>10.507</v>
      </c>
      <c r="J908" s="9" t="str">
        <f>IFERROR(Inv_SY!J909/Inv_SY!$P909-1,"")</f>
        <v/>
      </c>
      <c r="K908" s="9" t="str">
        <f>IFERROR(Inv_SY!K909/Inv_SY!$P909-1,"")</f>
        <v/>
      </c>
      <c r="L908" s="9" t="str">
        <f>IFERROR(Inv_SY!L909/Inv_SY!$P909-1,"")</f>
        <v/>
      </c>
      <c r="M908" s="9" t="str">
        <f>IFERROR(Inv_SY!M909/Inv_SY!$P909-1,"")</f>
        <v/>
      </c>
      <c r="N908" s="9" t="str">
        <f>IFERROR(Inv_SY!N909/Inv_SY!$P909-1,"")</f>
        <v/>
      </c>
      <c r="O908" s="9" t="str">
        <f>IFERROR(Inv_SY!O909/Inv_SY!$P909-1,"")</f>
        <v/>
      </c>
      <c r="P908" s="9" t="str">
        <f>IFERROR(Inv_SY!J909/Inv_SY!$Q909-1,"")</f>
        <v/>
      </c>
      <c r="Q908" s="9" t="str">
        <f>IFERROR(Inv_SY!K909/Inv_SY!$Q909-1,"")</f>
        <v/>
      </c>
      <c r="R908" s="9" t="str">
        <f>IFERROR(Inv_SY!L909/Inv_SY!$Q909-1,"")</f>
        <v/>
      </c>
      <c r="S908" s="9" t="str">
        <f>IFERROR(Inv_SY!M909/Inv_SY!$Q909-1,"")</f>
        <v/>
      </c>
      <c r="T908" s="9" t="str">
        <f>IFERROR(Inv_SY!N909/Inv_SY!$Q909-1,"")</f>
        <v/>
      </c>
      <c r="U908" s="52" t="str">
        <f>IFERROR(Inv_SY!O909/Inv_SY!$Q909-1,"")</f>
        <v/>
      </c>
    </row>
    <row r="909" spans="1:21">
      <c r="A909" s="102" t="s">
        <v>212</v>
      </c>
      <c r="B909" s="102">
        <v>9</v>
      </c>
      <c r="C909" s="102">
        <v>2024</v>
      </c>
      <c r="D909" s="102" t="s">
        <v>211</v>
      </c>
      <c r="E909" s="102" t="s">
        <v>211</v>
      </c>
      <c r="F909" s="103">
        <v>45536</v>
      </c>
      <c r="G909" s="102">
        <f t="shared" si="26"/>
        <v>30</v>
      </c>
      <c r="H909" s="104">
        <f t="shared" si="25"/>
        <v>45559</v>
      </c>
      <c r="I909" s="157">
        <f>_xlfn.XLOOKUP(Table5[[#This Row],[Month Year]],'Modelling New'!D:D,'Modelling New'!N:N)</f>
        <v>10.507</v>
      </c>
      <c r="J909" s="9" t="str">
        <f>IFERROR(Inv_SY!J910/Inv_SY!$P910-1,"")</f>
        <v/>
      </c>
      <c r="K909" s="9" t="str">
        <f>IFERROR(Inv_SY!K910/Inv_SY!$P910-1,"")</f>
        <v/>
      </c>
      <c r="L909" s="9" t="str">
        <f>IFERROR(Inv_SY!L910/Inv_SY!$P910-1,"")</f>
        <v/>
      </c>
      <c r="M909" s="9" t="str">
        <f>IFERROR(Inv_SY!M910/Inv_SY!$P910-1,"")</f>
        <v/>
      </c>
      <c r="N909" s="9" t="str">
        <f>IFERROR(Inv_SY!N910/Inv_SY!$P910-1,"")</f>
        <v/>
      </c>
      <c r="O909" s="9" t="str">
        <f>IFERROR(Inv_SY!O910/Inv_SY!$P910-1,"")</f>
        <v/>
      </c>
      <c r="P909" s="9" t="str">
        <f>IFERROR(Inv_SY!J910/Inv_SY!$Q910-1,"")</f>
        <v/>
      </c>
      <c r="Q909" s="9" t="str">
        <f>IFERROR(Inv_SY!K910/Inv_SY!$Q910-1,"")</f>
        <v/>
      </c>
      <c r="R909" s="9" t="str">
        <f>IFERROR(Inv_SY!L910/Inv_SY!$Q910-1,"")</f>
        <v/>
      </c>
      <c r="S909" s="9" t="str">
        <f>IFERROR(Inv_SY!M910/Inv_SY!$Q910-1,"")</f>
        <v/>
      </c>
      <c r="T909" s="9" t="str">
        <f>IFERROR(Inv_SY!N910/Inv_SY!$Q910-1,"")</f>
        <v/>
      </c>
      <c r="U909" s="52" t="str">
        <f>IFERROR(Inv_SY!O910/Inv_SY!$Q910-1,"")</f>
        <v/>
      </c>
    </row>
    <row r="910" spans="1:21">
      <c r="A910" s="102" t="s">
        <v>212</v>
      </c>
      <c r="B910" s="102">
        <v>9</v>
      </c>
      <c r="C910" s="102">
        <v>2024</v>
      </c>
      <c r="D910" s="102" t="s">
        <v>211</v>
      </c>
      <c r="E910" s="102" t="s">
        <v>211</v>
      </c>
      <c r="F910" s="103">
        <v>45536</v>
      </c>
      <c r="G910" s="102">
        <f t="shared" si="26"/>
        <v>30</v>
      </c>
      <c r="H910" s="104">
        <f t="shared" si="25"/>
        <v>45560</v>
      </c>
      <c r="I910" s="157">
        <f>_xlfn.XLOOKUP(Table5[[#This Row],[Month Year]],'Modelling New'!D:D,'Modelling New'!N:N)</f>
        <v>10.507</v>
      </c>
      <c r="J910" s="9" t="str">
        <f>IFERROR(Inv_SY!J911/Inv_SY!$P911-1,"")</f>
        <v/>
      </c>
      <c r="K910" s="9" t="str">
        <f>IFERROR(Inv_SY!K911/Inv_SY!$P911-1,"")</f>
        <v/>
      </c>
      <c r="L910" s="9" t="str">
        <f>IFERROR(Inv_SY!L911/Inv_SY!$P911-1,"")</f>
        <v/>
      </c>
      <c r="M910" s="9" t="str">
        <f>IFERROR(Inv_SY!M911/Inv_SY!$P911-1,"")</f>
        <v/>
      </c>
      <c r="N910" s="9" t="str">
        <f>IFERROR(Inv_SY!N911/Inv_SY!$P911-1,"")</f>
        <v/>
      </c>
      <c r="O910" s="9" t="str">
        <f>IFERROR(Inv_SY!O911/Inv_SY!$P911-1,"")</f>
        <v/>
      </c>
      <c r="P910" s="9" t="str">
        <f>IFERROR(Inv_SY!J911/Inv_SY!$Q911-1,"")</f>
        <v/>
      </c>
      <c r="Q910" s="9" t="str">
        <f>IFERROR(Inv_SY!K911/Inv_SY!$Q911-1,"")</f>
        <v/>
      </c>
      <c r="R910" s="9" t="str">
        <f>IFERROR(Inv_SY!L911/Inv_SY!$Q911-1,"")</f>
        <v/>
      </c>
      <c r="S910" s="9" t="str">
        <f>IFERROR(Inv_SY!M911/Inv_SY!$Q911-1,"")</f>
        <v/>
      </c>
      <c r="T910" s="9" t="str">
        <f>IFERROR(Inv_SY!N911/Inv_SY!$Q911-1,"")</f>
        <v/>
      </c>
      <c r="U910" s="52" t="str">
        <f>IFERROR(Inv_SY!O911/Inv_SY!$Q911-1,"")</f>
        <v/>
      </c>
    </row>
    <row r="911" spans="1:21">
      <c r="A911" s="102" t="s">
        <v>212</v>
      </c>
      <c r="B911" s="102">
        <v>9</v>
      </c>
      <c r="C911" s="102">
        <v>2024</v>
      </c>
      <c r="D911" s="102" t="s">
        <v>211</v>
      </c>
      <c r="E911" s="102" t="s">
        <v>211</v>
      </c>
      <c r="F911" s="103">
        <v>45536</v>
      </c>
      <c r="G911" s="102">
        <f t="shared" si="26"/>
        <v>30</v>
      </c>
      <c r="H911" s="104">
        <f t="shared" si="25"/>
        <v>45561</v>
      </c>
      <c r="I911" s="157">
        <f>_xlfn.XLOOKUP(Table5[[#This Row],[Month Year]],'Modelling New'!D:D,'Modelling New'!N:N)</f>
        <v>10.507</v>
      </c>
      <c r="J911" s="9" t="str">
        <f>IFERROR(Inv_SY!J912/Inv_SY!$P912-1,"")</f>
        <v/>
      </c>
      <c r="K911" s="9" t="str">
        <f>IFERROR(Inv_SY!K912/Inv_SY!$P912-1,"")</f>
        <v/>
      </c>
      <c r="L911" s="9" t="str">
        <f>IFERROR(Inv_SY!L912/Inv_SY!$P912-1,"")</f>
        <v/>
      </c>
      <c r="M911" s="9" t="str">
        <f>IFERROR(Inv_SY!M912/Inv_SY!$P912-1,"")</f>
        <v/>
      </c>
      <c r="N911" s="9" t="str">
        <f>IFERROR(Inv_SY!N912/Inv_SY!$P912-1,"")</f>
        <v/>
      </c>
      <c r="O911" s="9" t="str">
        <f>IFERROR(Inv_SY!O912/Inv_SY!$P912-1,"")</f>
        <v/>
      </c>
      <c r="P911" s="9" t="str">
        <f>IFERROR(Inv_SY!J912/Inv_SY!$Q912-1,"")</f>
        <v/>
      </c>
      <c r="Q911" s="9" t="str">
        <f>IFERROR(Inv_SY!K912/Inv_SY!$Q912-1,"")</f>
        <v/>
      </c>
      <c r="R911" s="9" t="str">
        <f>IFERROR(Inv_SY!L912/Inv_SY!$Q912-1,"")</f>
        <v/>
      </c>
      <c r="S911" s="9" t="str">
        <f>IFERROR(Inv_SY!M912/Inv_SY!$Q912-1,"")</f>
        <v/>
      </c>
      <c r="T911" s="9" t="str">
        <f>IFERROR(Inv_SY!N912/Inv_SY!$Q912-1,"")</f>
        <v/>
      </c>
      <c r="U911" s="52" t="str">
        <f>IFERROR(Inv_SY!O912/Inv_SY!$Q912-1,"")</f>
        <v/>
      </c>
    </row>
    <row r="912" spans="1:21">
      <c r="A912" s="102" t="s">
        <v>212</v>
      </c>
      <c r="B912" s="102">
        <v>9</v>
      </c>
      <c r="C912" s="102">
        <v>2024</v>
      </c>
      <c r="D912" s="102" t="s">
        <v>211</v>
      </c>
      <c r="E912" s="102" t="s">
        <v>211</v>
      </c>
      <c r="F912" s="103">
        <v>45536</v>
      </c>
      <c r="G912" s="102">
        <f t="shared" si="26"/>
        <v>30</v>
      </c>
      <c r="H912" s="104">
        <f t="shared" si="25"/>
        <v>45562</v>
      </c>
      <c r="I912" s="157">
        <f>_xlfn.XLOOKUP(Table5[[#This Row],[Month Year]],'Modelling New'!D:D,'Modelling New'!N:N)</f>
        <v>10.507</v>
      </c>
      <c r="J912" s="9" t="str">
        <f>IFERROR(Inv_SY!J913/Inv_SY!$P913-1,"")</f>
        <v/>
      </c>
      <c r="K912" s="9" t="str">
        <f>IFERROR(Inv_SY!K913/Inv_SY!$P913-1,"")</f>
        <v/>
      </c>
      <c r="L912" s="9" t="str">
        <f>IFERROR(Inv_SY!L913/Inv_SY!$P913-1,"")</f>
        <v/>
      </c>
      <c r="M912" s="9" t="str">
        <f>IFERROR(Inv_SY!M913/Inv_SY!$P913-1,"")</f>
        <v/>
      </c>
      <c r="N912" s="9" t="str">
        <f>IFERROR(Inv_SY!N913/Inv_SY!$P913-1,"")</f>
        <v/>
      </c>
      <c r="O912" s="9" t="str">
        <f>IFERROR(Inv_SY!O913/Inv_SY!$P913-1,"")</f>
        <v/>
      </c>
      <c r="P912" s="9" t="str">
        <f>IFERROR(Inv_SY!J913/Inv_SY!$Q913-1,"")</f>
        <v/>
      </c>
      <c r="Q912" s="9" t="str">
        <f>IFERROR(Inv_SY!K913/Inv_SY!$Q913-1,"")</f>
        <v/>
      </c>
      <c r="R912" s="9" t="str">
        <f>IFERROR(Inv_SY!L913/Inv_SY!$Q913-1,"")</f>
        <v/>
      </c>
      <c r="S912" s="9" t="str">
        <f>IFERROR(Inv_SY!M913/Inv_SY!$Q913-1,"")</f>
        <v/>
      </c>
      <c r="T912" s="9" t="str">
        <f>IFERROR(Inv_SY!N913/Inv_SY!$Q913-1,"")</f>
        <v/>
      </c>
      <c r="U912" s="52" t="str">
        <f>IFERROR(Inv_SY!O913/Inv_SY!$Q913-1,"")</f>
        <v/>
      </c>
    </row>
    <row r="913" spans="1:21">
      <c r="A913" s="102" t="s">
        <v>212</v>
      </c>
      <c r="B913" s="102">
        <v>9</v>
      </c>
      <c r="C913" s="102">
        <v>2024</v>
      </c>
      <c r="D913" s="102" t="s">
        <v>211</v>
      </c>
      <c r="E913" s="102" t="s">
        <v>211</v>
      </c>
      <c r="F913" s="103">
        <v>45536</v>
      </c>
      <c r="G913" s="102">
        <f t="shared" si="26"/>
        <v>30</v>
      </c>
      <c r="H913" s="104">
        <f t="shared" si="25"/>
        <v>45563</v>
      </c>
      <c r="I913" s="157">
        <f>_xlfn.XLOOKUP(Table5[[#This Row],[Month Year]],'Modelling New'!D:D,'Modelling New'!N:N)</f>
        <v>10.507</v>
      </c>
      <c r="J913" s="9" t="str">
        <f>IFERROR(Inv_SY!J914/Inv_SY!$P914-1,"")</f>
        <v/>
      </c>
      <c r="K913" s="9" t="str">
        <f>IFERROR(Inv_SY!K914/Inv_SY!$P914-1,"")</f>
        <v/>
      </c>
      <c r="L913" s="9" t="str">
        <f>IFERROR(Inv_SY!L914/Inv_SY!$P914-1,"")</f>
        <v/>
      </c>
      <c r="M913" s="9" t="str">
        <f>IFERROR(Inv_SY!M914/Inv_SY!$P914-1,"")</f>
        <v/>
      </c>
      <c r="N913" s="9" t="str">
        <f>IFERROR(Inv_SY!N914/Inv_SY!$P914-1,"")</f>
        <v/>
      </c>
      <c r="O913" s="9" t="str">
        <f>IFERROR(Inv_SY!O914/Inv_SY!$P914-1,"")</f>
        <v/>
      </c>
      <c r="P913" s="9" t="str">
        <f>IFERROR(Inv_SY!J914/Inv_SY!$Q914-1,"")</f>
        <v/>
      </c>
      <c r="Q913" s="9" t="str">
        <f>IFERROR(Inv_SY!K914/Inv_SY!$Q914-1,"")</f>
        <v/>
      </c>
      <c r="R913" s="9" t="str">
        <f>IFERROR(Inv_SY!L914/Inv_SY!$Q914-1,"")</f>
        <v/>
      </c>
      <c r="S913" s="9" t="str">
        <f>IFERROR(Inv_SY!M914/Inv_SY!$Q914-1,"")</f>
        <v/>
      </c>
      <c r="T913" s="9" t="str">
        <f>IFERROR(Inv_SY!N914/Inv_SY!$Q914-1,"")</f>
        <v/>
      </c>
      <c r="U913" s="52" t="str">
        <f>IFERROR(Inv_SY!O914/Inv_SY!$Q914-1,"")</f>
        <v/>
      </c>
    </row>
    <row r="914" spans="1:21">
      <c r="A914" s="102" t="s">
        <v>212</v>
      </c>
      <c r="B914" s="102">
        <v>9</v>
      </c>
      <c r="C914" s="102">
        <v>2024</v>
      </c>
      <c r="D914" s="102" t="s">
        <v>211</v>
      </c>
      <c r="E914" s="102" t="s">
        <v>211</v>
      </c>
      <c r="F914" s="103">
        <v>45536</v>
      </c>
      <c r="G914" s="102">
        <f t="shared" si="26"/>
        <v>30</v>
      </c>
      <c r="H914" s="104">
        <f t="shared" si="25"/>
        <v>45564</v>
      </c>
      <c r="I914" s="157">
        <f>_xlfn.XLOOKUP(Table5[[#This Row],[Month Year]],'Modelling New'!D:D,'Modelling New'!N:N)</f>
        <v>10.507</v>
      </c>
      <c r="J914" s="9" t="str">
        <f>IFERROR(Inv_SY!J915/Inv_SY!$P915-1,"")</f>
        <v/>
      </c>
      <c r="K914" s="9" t="str">
        <f>IFERROR(Inv_SY!K915/Inv_SY!$P915-1,"")</f>
        <v/>
      </c>
      <c r="L914" s="9" t="str">
        <f>IFERROR(Inv_SY!L915/Inv_SY!$P915-1,"")</f>
        <v/>
      </c>
      <c r="M914" s="9" t="str">
        <f>IFERROR(Inv_SY!M915/Inv_SY!$P915-1,"")</f>
        <v/>
      </c>
      <c r="N914" s="9" t="str">
        <f>IFERROR(Inv_SY!N915/Inv_SY!$P915-1,"")</f>
        <v/>
      </c>
      <c r="O914" s="9" t="str">
        <f>IFERROR(Inv_SY!O915/Inv_SY!$P915-1,"")</f>
        <v/>
      </c>
      <c r="P914" s="9" t="str">
        <f>IFERROR(Inv_SY!J915/Inv_SY!$Q915-1,"")</f>
        <v/>
      </c>
      <c r="Q914" s="9" t="str">
        <f>IFERROR(Inv_SY!K915/Inv_SY!$Q915-1,"")</f>
        <v/>
      </c>
      <c r="R914" s="9" t="str">
        <f>IFERROR(Inv_SY!L915/Inv_SY!$Q915-1,"")</f>
        <v/>
      </c>
      <c r="S914" s="9" t="str">
        <f>IFERROR(Inv_SY!M915/Inv_SY!$Q915-1,"")</f>
        <v/>
      </c>
      <c r="T914" s="9" t="str">
        <f>IFERROR(Inv_SY!N915/Inv_SY!$Q915-1,"")</f>
        <v/>
      </c>
      <c r="U914" s="52" t="str">
        <f>IFERROR(Inv_SY!O915/Inv_SY!$Q915-1,"")</f>
        <v/>
      </c>
    </row>
    <row r="915" spans="1:21">
      <c r="A915" s="102" t="s">
        <v>212</v>
      </c>
      <c r="B915" s="102">
        <v>9</v>
      </c>
      <c r="C915" s="102">
        <v>2024</v>
      </c>
      <c r="D915" s="102" t="s">
        <v>211</v>
      </c>
      <c r="E915" s="102" t="s">
        <v>211</v>
      </c>
      <c r="F915" s="103">
        <v>45536</v>
      </c>
      <c r="G915" s="102">
        <f t="shared" si="26"/>
        <v>30</v>
      </c>
      <c r="H915" s="104">
        <f t="shared" si="25"/>
        <v>45565</v>
      </c>
      <c r="I915" s="157">
        <f>_xlfn.XLOOKUP(Table5[[#This Row],[Month Year]],'Modelling New'!D:D,'Modelling New'!N:N)</f>
        <v>10.507</v>
      </c>
      <c r="J915" s="9" t="str">
        <f>IFERROR(Inv_SY!J916/Inv_SY!$P916-1,"")</f>
        <v/>
      </c>
      <c r="K915" s="9" t="str">
        <f>IFERROR(Inv_SY!K916/Inv_SY!$P916-1,"")</f>
        <v/>
      </c>
      <c r="L915" s="9" t="str">
        <f>IFERROR(Inv_SY!L916/Inv_SY!$P916-1,"")</f>
        <v/>
      </c>
      <c r="M915" s="9" t="str">
        <f>IFERROR(Inv_SY!M916/Inv_SY!$P916-1,"")</f>
        <v/>
      </c>
      <c r="N915" s="9" t="str">
        <f>IFERROR(Inv_SY!N916/Inv_SY!$P916-1,"")</f>
        <v/>
      </c>
      <c r="O915" s="9" t="str">
        <f>IFERROR(Inv_SY!O916/Inv_SY!$P916-1,"")</f>
        <v/>
      </c>
      <c r="P915" s="9" t="str">
        <f>IFERROR(Inv_SY!J916/Inv_SY!$Q916-1,"")</f>
        <v/>
      </c>
      <c r="Q915" s="9" t="str">
        <f>IFERROR(Inv_SY!K916/Inv_SY!$Q916-1,"")</f>
        <v/>
      </c>
      <c r="R915" s="9" t="str">
        <f>IFERROR(Inv_SY!L916/Inv_SY!$Q916-1,"")</f>
        <v/>
      </c>
      <c r="S915" s="9" t="str">
        <f>IFERROR(Inv_SY!M916/Inv_SY!$Q916-1,"")</f>
        <v/>
      </c>
      <c r="T915" s="9" t="str">
        <f>IFERROR(Inv_SY!N916/Inv_SY!$Q916-1,"")</f>
        <v/>
      </c>
      <c r="U915" s="52" t="str">
        <f>IFERROR(Inv_SY!O916/Inv_SY!$Q916-1,"")</f>
        <v/>
      </c>
    </row>
    <row r="916" spans="1:21">
      <c r="A916" s="102" t="s">
        <v>212</v>
      </c>
      <c r="B916" s="102">
        <v>9</v>
      </c>
      <c r="C916" s="102">
        <v>2024</v>
      </c>
      <c r="D916" s="102" t="s">
        <v>211</v>
      </c>
      <c r="E916" s="102" t="s">
        <v>211</v>
      </c>
      <c r="F916" s="103">
        <v>45566</v>
      </c>
      <c r="G916" s="102">
        <f t="shared" si="26"/>
        <v>31</v>
      </c>
      <c r="H916" s="104">
        <f t="shared" si="25"/>
        <v>45566</v>
      </c>
      <c r="I916" s="157">
        <f>_xlfn.XLOOKUP(Table5[[#This Row],[Month Year]],'Modelling New'!D:D,'Modelling New'!N:N)</f>
        <v>10.507</v>
      </c>
      <c r="J916" s="9" t="str">
        <f>IFERROR(Inv_SY!J917/Inv_SY!$P917-1,"")</f>
        <v/>
      </c>
      <c r="K916" s="9" t="str">
        <f>IFERROR(Inv_SY!K917/Inv_SY!$P917-1,"")</f>
        <v/>
      </c>
      <c r="L916" s="9" t="str">
        <f>IFERROR(Inv_SY!L917/Inv_SY!$P917-1,"")</f>
        <v/>
      </c>
      <c r="M916" s="9" t="str">
        <f>IFERROR(Inv_SY!M917/Inv_SY!$P917-1,"")</f>
        <v/>
      </c>
      <c r="N916" s="9" t="str">
        <f>IFERROR(Inv_SY!N917/Inv_SY!$P917-1,"")</f>
        <v/>
      </c>
      <c r="O916" s="9" t="str">
        <f>IFERROR(Inv_SY!O917/Inv_SY!$P917-1,"")</f>
        <v/>
      </c>
      <c r="P916" s="9" t="str">
        <f>IFERROR(Inv_SY!J917/Inv_SY!$Q917-1,"")</f>
        <v/>
      </c>
      <c r="Q916" s="9" t="str">
        <f>IFERROR(Inv_SY!K917/Inv_SY!$Q917-1,"")</f>
        <v/>
      </c>
      <c r="R916" s="9" t="str">
        <f>IFERROR(Inv_SY!L917/Inv_SY!$Q917-1,"")</f>
        <v/>
      </c>
      <c r="S916" s="9" t="str">
        <f>IFERROR(Inv_SY!M917/Inv_SY!$Q917-1,"")</f>
        <v/>
      </c>
      <c r="T916" s="9" t="str">
        <f>IFERROR(Inv_SY!N917/Inv_SY!$Q917-1,"")</f>
        <v/>
      </c>
      <c r="U916" s="52" t="str">
        <f>IFERROR(Inv_SY!O917/Inv_SY!$Q917-1,"")</f>
        <v/>
      </c>
    </row>
    <row r="917" spans="1:21">
      <c r="A917" s="102" t="s">
        <v>212</v>
      </c>
      <c r="B917" s="102">
        <v>9</v>
      </c>
      <c r="C917" s="102">
        <v>2024</v>
      </c>
      <c r="D917" s="102" t="s">
        <v>211</v>
      </c>
      <c r="E917" s="102" t="s">
        <v>211</v>
      </c>
      <c r="F917" s="103">
        <v>45566</v>
      </c>
      <c r="G917" s="102">
        <f t="shared" si="26"/>
        <v>31</v>
      </c>
      <c r="H917" s="104">
        <f t="shared" si="25"/>
        <v>45567</v>
      </c>
      <c r="I917" s="157">
        <f>_xlfn.XLOOKUP(Table5[[#This Row],[Month Year]],'Modelling New'!D:D,'Modelling New'!N:N)</f>
        <v>10.507</v>
      </c>
      <c r="J917" s="9" t="str">
        <f>IFERROR(Inv_SY!J918/Inv_SY!$P918-1,"")</f>
        <v/>
      </c>
      <c r="K917" s="9" t="str">
        <f>IFERROR(Inv_SY!K918/Inv_SY!$P918-1,"")</f>
        <v/>
      </c>
      <c r="L917" s="9" t="str">
        <f>IFERROR(Inv_SY!L918/Inv_SY!$P918-1,"")</f>
        <v/>
      </c>
      <c r="M917" s="9" t="str">
        <f>IFERROR(Inv_SY!M918/Inv_SY!$P918-1,"")</f>
        <v/>
      </c>
      <c r="N917" s="9" t="str">
        <f>IFERROR(Inv_SY!N918/Inv_SY!$P918-1,"")</f>
        <v/>
      </c>
      <c r="O917" s="9" t="str">
        <f>IFERROR(Inv_SY!O918/Inv_SY!$P918-1,"")</f>
        <v/>
      </c>
      <c r="P917" s="9" t="str">
        <f>IFERROR(Inv_SY!J918/Inv_SY!$Q918-1,"")</f>
        <v/>
      </c>
      <c r="Q917" s="9" t="str">
        <f>IFERROR(Inv_SY!K918/Inv_SY!$Q918-1,"")</f>
        <v/>
      </c>
      <c r="R917" s="9" t="str">
        <f>IFERROR(Inv_SY!L918/Inv_SY!$Q918-1,"")</f>
        <v/>
      </c>
      <c r="S917" s="9" t="str">
        <f>IFERROR(Inv_SY!M918/Inv_SY!$Q918-1,"")</f>
        <v/>
      </c>
      <c r="T917" s="9" t="str">
        <f>IFERROR(Inv_SY!N918/Inv_SY!$Q918-1,"")</f>
        <v/>
      </c>
      <c r="U917" s="52" t="str">
        <f>IFERROR(Inv_SY!O918/Inv_SY!$Q918-1,"")</f>
        <v/>
      </c>
    </row>
    <row r="918" spans="1:21">
      <c r="A918" s="102" t="s">
        <v>212</v>
      </c>
      <c r="B918" s="102">
        <v>9</v>
      </c>
      <c r="C918" s="102">
        <v>2024</v>
      </c>
      <c r="D918" s="102" t="s">
        <v>211</v>
      </c>
      <c r="E918" s="102" t="s">
        <v>211</v>
      </c>
      <c r="F918" s="103">
        <v>45566</v>
      </c>
      <c r="G918" s="102">
        <f t="shared" si="26"/>
        <v>31</v>
      </c>
      <c r="H918" s="104">
        <f t="shared" si="25"/>
        <v>45568</v>
      </c>
      <c r="I918" s="157">
        <f>_xlfn.XLOOKUP(Table5[[#This Row],[Month Year]],'Modelling New'!D:D,'Modelling New'!N:N)</f>
        <v>10.507</v>
      </c>
      <c r="J918" s="9" t="str">
        <f>IFERROR(Inv_SY!J919/Inv_SY!$P919-1,"")</f>
        <v/>
      </c>
      <c r="K918" s="9" t="str">
        <f>IFERROR(Inv_SY!K919/Inv_SY!$P919-1,"")</f>
        <v/>
      </c>
      <c r="L918" s="9" t="str">
        <f>IFERROR(Inv_SY!L919/Inv_SY!$P919-1,"")</f>
        <v/>
      </c>
      <c r="M918" s="9" t="str">
        <f>IFERROR(Inv_SY!M919/Inv_SY!$P919-1,"")</f>
        <v/>
      </c>
      <c r="N918" s="9" t="str">
        <f>IFERROR(Inv_SY!N919/Inv_SY!$P919-1,"")</f>
        <v/>
      </c>
      <c r="O918" s="9" t="str">
        <f>IFERROR(Inv_SY!O919/Inv_SY!$P919-1,"")</f>
        <v/>
      </c>
      <c r="P918" s="9" t="str">
        <f>IFERROR(Inv_SY!J919/Inv_SY!$Q919-1,"")</f>
        <v/>
      </c>
      <c r="Q918" s="9" t="str">
        <f>IFERROR(Inv_SY!K919/Inv_SY!$Q919-1,"")</f>
        <v/>
      </c>
      <c r="R918" s="9" t="str">
        <f>IFERROR(Inv_SY!L919/Inv_SY!$Q919-1,"")</f>
        <v/>
      </c>
      <c r="S918" s="9" t="str">
        <f>IFERROR(Inv_SY!M919/Inv_SY!$Q919-1,"")</f>
        <v/>
      </c>
      <c r="T918" s="9" t="str">
        <f>IFERROR(Inv_SY!N919/Inv_SY!$Q919-1,"")</f>
        <v/>
      </c>
      <c r="U918" s="52" t="str">
        <f>IFERROR(Inv_SY!O919/Inv_SY!$Q919-1,"")</f>
        <v/>
      </c>
    </row>
    <row r="919" spans="1:21">
      <c r="A919" s="102" t="s">
        <v>212</v>
      </c>
      <c r="B919" s="102">
        <v>9</v>
      </c>
      <c r="C919" s="102">
        <v>2024</v>
      </c>
      <c r="D919" s="102" t="s">
        <v>211</v>
      </c>
      <c r="E919" s="102" t="s">
        <v>211</v>
      </c>
      <c r="F919" s="103">
        <v>45566</v>
      </c>
      <c r="G919" s="102">
        <f t="shared" si="26"/>
        <v>31</v>
      </c>
      <c r="H919" s="104">
        <f t="shared" si="25"/>
        <v>45569</v>
      </c>
      <c r="I919" s="157">
        <f>_xlfn.XLOOKUP(Table5[[#This Row],[Month Year]],'Modelling New'!D:D,'Modelling New'!N:N)</f>
        <v>10.507</v>
      </c>
      <c r="J919" s="9" t="str">
        <f>IFERROR(Inv_SY!J920/Inv_SY!$P920-1,"")</f>
        <v/>
      </c>
      <c r="K919" s="9" t="str">
        <f>IFERROR(Inv_SY!K920/Inv_SY!$P920-1,"")</f>
        <v/>
      </c>
      <c r="L919" s="9" t="str">
        <f>IFERROR(Inv_SY!L920/Inv_SY!$P920-1,"")</f>
        <v/>
      </c>
      <c r="M919" s="9" t="str">
        <f>IFERROR(Inv_SY!M920/Inv_SY!$P920-1,"")</f>
        <v/>
      </c>
      <c r="N919" s="9" t="str">
        <f>IFERROR(Inv_SY!N920/Inv_SY!$P920-1,"")</f>
        <v/>
      </c>
      <c r="O919" s="9" t="str">
        <f>IFERROR(Inv_SY!O920/Inv_SY!$P920-1,"")</f>
        <v/>
      </c>
      <c r="P919" s="9" t="str">
        <f>IFERROR(Inv_SY!J920/Inv_SY!$Q920-1,"")</f>
        <v/>
      </c>
      <c r="Q919" s="9" t="str">
        <f>IFERROR(Inv_SY!K920/Inv_SY!$Q920-1,"")</f>
        <v/>
      </c>
      <c r="R919" s="9" t="str">
        <f>IFERROR(Inv_SY!L920/Inv_SY!$Q920-1,"")</f>
        <v/>
      </c>
      <c r="S919" s="9" t="str">
        <f>IFERROR(Inv_SY!M920/Inv_SY!$Q920-1,"")</f>
        <v/>
      </c>
      <c r="T919" s="9" t="str">
        <f>IFERROR(Inv_SY!N920/Inv_SY!$Q920-1,"")</f>
        <v/>
      </c>
      <c r="U919" s="52" t="str">
        <f>IFERROR(Inv_SY!O920/Inv_SY!$Q920-1,"")</f>
        <v/>
      </c>
    </row>
    <row r="920" spans="1:21">
      <c r="A920" s="102" t="s">
        <v>212</v>
      </c>
      <c r="B920" s="102">
        <v>9</v>
      </c>
      <c r="C920" s="102">
        <v>2024</v>
      </c>
      <c r="D920" s="102" t="s">
        <v>211</v>
      </c>
      <c r="E920" s="102" t="s">
        <v>211</v>
      </c>
      <c r="F920" s="103">
        <v>45566</v>
      </c>
      <c r="G920" s="102">
        <f t="shared" si="26"/>
        <v>31</v>
      </c>
      <c r="H920" s="104">
        <f t="shared" si="25"/>
        <v>45570</v>
      </c>
      <c r="I920" s="157">
        <f>_xlfn.XLOOKUP(Table5[[#This Row],[Month Year]],'Modelling New'!D:D,'Modelling New'!N:N)</f>
        <v>10.507</v>
      </c>
      <c r="J920" s="9" t="str">
        <f>IFERROR(Inv_SY!J921/Inv_SY!$P921-1,"")</f>
        <v/>
      </c>
      <c r="K920" s="9" t="str">
        <f>IFERROR(Inv_SY!K921/Inv_SY!$P921-1,"")</f>
        <v/>
      </c>
      <c r="L920" s="9" t="str">
        <f>IFERROR(Inv_SY!L921/Inv_SY!$P921-1,"")</f>
        <v/>
      </c>
      <c r="M920" s="9" t="str">
        <f>IFERROR(Inv_SY!M921/Inv_SY!$P921-1,"")</f>
        <v/>
      </c>
      <c r="N920" s="9" t="str">
        <f>IFERROR(Inv_SY!N921/Inv_SY!$P921-1,"")</f>
        <v/>
      </c>
      <c r="O920" s="9" t="str">
        <f>IFERROR(Inv_SY!O921/Inv_SY!$P921-1,"")</f>
        <v/>
      </c>
      <c r="P920" s="9" t="str">
        <f>IFERROR(Inv_SY!J921/Inv_SY!$Q921-1,"")</f>
        <v/>
      </c>
      <c r="Q920" s="9" t="str">
        <f>IFERROR(Inv_SY!K921/Inv_SY!$Q921-1,"")</f>
        <v/>
      </c>
      <c r="R920" s="9" t="str">
        <f>IFERROR(Inv_SY!L921/Inv_SY!$Q921-1,"")</f>
        <v/>
      </c>
      <c r="S920" s="9" t="str">
        <f>IFERROR(Inv_SY!M921/Inv_SY!$Q921-1,"")</f>
        <v/>
      </c>
      <c r="T920" s="9" t="str">
        <f>IFERROR(Inv_SY!N921/Inv_SY!$Q921-1,"")</f>
        <v/>
      </c>
      <c r="U920" s="52" t="str">
        <f>IFERROR(Inv_SY!O921/Inv_SY!$Q921-1,"")</f>
        <v/>
      </c>
    </row>
    <row r="921" spans="1:21">
      <c r="A921" s="102" t="s">
        <v>212</v>
      </c>
      <c r="B921" s="102">
        <v>9</v>
      </c>
      <c r="C921" s="102">
        <v>2024</v>
      </c>
      <c r="D921" s="102" t="s">
        <v>211</v>
      </c>
      <c r="E921" s="102" t="s">
        <v>211</v>
      </c>
      <c r="F921" s="103">
        <v>45566</v>
      </c>
      <c r="G921" s="102">
        <f t="shared" si="26"/>
        <v>31</v>
      </c>
      <c r="H921" s="104">
        <f t="shared" si="25"/>
        <v>45571</v>
      </c>
      <c r="I921" s="157">
        <f>_xlfn.XLOOKUP(Table5[[#This Row],[Month Year]],'Modelling New'!D:D,'Modelling New'!N:N)</f>
        <v>10.507</v>
      </c>
      <c r="J921" s="9" t="str">
        <f>IFERROR(Inv_SY!J922/Inv_SY!$P922-1,"")</f>
        <v/>
      </c>
      <c r="K921" s="9" t="str">
        <f>IFERROR(Inv_SY!K922/Inv_SY!$P922-1,"")</f>
        <v/>
      </c>
      <c r="L921" s="9" t="str">
        <f>IFERROR(Inv_SY!L922/Inv_SY!$P922-1,"")</f>
        <v/>
      </c>
      <c r="M921" s="9" t="str">
        <f>IFERROR(Inv_SY!M922/Inv_SY!$P922-1,"")</f>
        <v/>
      </c>
      <c r="N921" s="9" t="str">
        <f>IFERROR(Inv_SY!N922/Inv_SY!$P922-1,"")</f>
        <v/>
      </c>
      <c r="O921" s="9" t="str">
        <f>IFERROR(Inv_SY!O922/Inv_SY!$P922-1,"")</f>
        <v/>
      </c>
      <c r="P921" s="9" t="str">
        <f>IFERROR(Inv_SY!J922/Inv_SY!$Q922-1,"")</f>
        <v/>
      </c>
      <c r="Q921" s="9" t="str">
        <f>IFERROR(Inv_SY!K922/Inv_SY!$Q922-1,"")</f>
        <v/>
      </c>
      <c r="R921" s="9" t="str">
        <f>IFERROR(Inv_SY!L922/Inv_SY!$Q922-1,"")</f>
        <v/>
      </c>
      <c r="S921" s="9" t="str">
        <f>IFERROR(Inv_SY!M922/Inv_SY!$Q922-1,"")</f>
        <v/>
      </c>
      <c r="T921" s="9" t="str">
        <f>IFERROR(Inv_SY!N922/Inv_SY!$Q922-1,"")</f>
        <v/>
      </c>
      <c r="U921" s="52" t="str">
        <f>IFERROR(Inv_SY!O922/Inv_SY!$Q922-1,"")</f>
        <v/>
      </c>
    </row>
    <row r="922" spans="1:21">
      <c r="A922" s="102" t="s">
        <v>212</v>
      </c>
      <c r="B922" s="102">
        <v>9</v>
      </c>
      <c r="C922" s="102">
        <v>2024</v>
      </c>
      <c r="D922" s="102" t="s">
        <v>211</v>
      </c>
      <c r="E922" s="102" t="s">
        <v>211</v>
      </c>
      <c r="F922" s="103">
        <v>45566</v>
      </c>
      <c r="G922" s="102">
        <f t="shared" ref="G922:G953" si="27">DAY(EOMONTH(F922,0))</f>
        <v>31</v>
      </c>
      <c r="H922" s="104">
        <f t="shared" si="25"/>
        <v>45572</v>
      </c>
      <c r="I922" s="157">
        <f>_xlfn.XLOOKUP(Table5[[#This Row],[Month Year]],'Modelling New'!D:D,'Modelling New'!N:N)</f>
        <v>10.507</v>
      </c>
      <c r="J922" s="9" t="str">
        <f>IFERROR(Inv_SY!J923/Inv_SY!$P923-1,"")</f>
        <v/>
      </c>
      <c r="K922" s="9" t="str">
        <f>IFERROR(Inv_SY!K923/Inv_SY!$P923-1,"")</f>
        <v/>
      </c>
      <c r="L922" s="9" t="str">
        <f>IFERROR(Inv_SY!L923/Inv_SY!$P923-1,"")</f>
        <v/>
      </c>
      <c r="M922" s="9" t="str">
        <f>IFERROR(Inv_SY!M923/Inv_SY!$P923-1,"")</f>
        <v/>
      </c>
      <c r="N922" s="9" t="str">
        <f>IFERROR(Inv_SY!N923/Inv_SY!$P923-1,"")</f>
        <v/>
      </c>
      <c r="O922" s="9" t="str">
        <f>IFERROR(Inv_SY!O923/Inv_SY!$P923-1,"")</f>
        <v/>
      </c>
      <c r="P922" s="9" t="str">
        <f>IFERROR(Inv_SY!J923/Inv_SY!$Q923-1,"")</f>
        <v/>
      </c>
      <c r="Q922" s="9" t="str">
        <f>IFERROR(Inv_SY!K923/Inv_SY!$Q923-1,"")</f>
        <v/>
      </c>
      <c r="R922" s="9" t="str">
        <f>IFERROR(Inv_SY!L923/Inv_SY!$Q923-1,"")</f>
        <v/>
      </c>
      <c r="S922" s="9" t="str">
        <f>IFERROR(Inv_SY!M923/Inv_SY!$Q923-1,"")</f>
        <v/>
      </c>
      <c r="T922" s="9" t="str">
        <f>IFERROR(Inv_SY!N923/Inv_SY!$Q923-1,"")</f>
        <v/>
      </c>
      <c r="U922" s="52" t="str">
        <f>IFERROR(Inv_SY!O923/Inv_SY!$Q923-1,"")</f>
        <v/>
      </c>
    </row>
    <row r="923" spans="1:21">
      <c r="A923" s="102" t="s">
        <v>212</v>
      </c>
      <c r="B923" s="102">
        <v>9</v>
      </c>
      <c r="C923" s="102">
        <v>2024</v>
      </c>
      <c r="D923" s="102" t="s">
        <v>211</v>
      </c>
      <c r="E923" s="102" t="s">
        <v>211</v>
      </c>
      <c r="F923" s="103">
        <v>45566</v>
      </c>
      <c r="G923" s="102">
        <f t="shared" si="27"/>
        <v>31</v>
      </c>
      <c r="H923" s="104">
        <f t="shared" ref="H923:H986" si="28">H922+1</f>
        <v>45573</v>
      </c>
      <c r="I923" s="157">
        <f>_xlfn.XLOOKUP(Table5[[#This Row],[Month Year]],'Modelling New'!D:D,'Modelling New'!N:N)</f>
        <v>10.507</v>
      </c>
      <c r="J923" s="9" t="str">
        <f>IFERROR(Inv_SY!J924/Inv_SY!$P924-1,"")</f>
        <v/>
      </c>
      <c r="K923" s="9" t="str">
        <f>IFERROR(Inv_SY!K924/Inv_SY!$P924-1,"")</f>
        <v/>
      </c>
      <c r="L923" s="9" t="str">
        <f>IFERROR(Inv_SY!L924/Inv_SY!$P924-1,"")</f>
        <v/>
      </c>
      <c r="M923" s="9" t="str">
        <f>IFERROR(Inv_SY!M924/Inv_SY!$P924-1,"")</f>
        <v/>
      </c>
      <c r="N923" s="9" t="str">
        <f>IFERROR(Inv_SY!N924/Inv_SY!$P924-1,"")</f>
        <v/>
      </c>
      <c r="O923" s="9" t="str">
        <f>IFERROR(Inv_SY!O924/Inv_SY!$P924-1,"")</f>
        <v/>
      </c>
      <c r="P923" s="9" t="str">
        <f>IFERROR(Inv_SY!J924/Inv_SY!$Q924-1,"")</f>
        <v/>
      </c>
      <c r="Q923" s="9" t="str">
        <f>IFERROR(Inv_SY!K924/Inv_SY!$Q924-1,"")</f>
        <v/>
      </c>
      <c r="R923" s="9" t="str">
        <f>IFERROR(Inv_SY!L924/Inv_SY!$Q924-1,"")</f>
        <v/>
      </c>
      <c r="S923" s="9" t="str">
        <f>IFERROR(Inv_SY!M924/Inv_SY!$Q924-1,"")</f>
        <v/>
      </c>
      <c r="T923" s="9" t="str">
        <f>IFERROR(Inv_SY!N924/Inv_SY!$Q924-1,"")</f>
        <v/>
      </c>
      <c r="U923" s="52" t="str">
        <f>IFERROR(Inv_SY!O924/Inv_SY!$Q924-1,"")</f>
        <v/>
      </c>
    </row>
    <row r="924" spans="1:21">
      <c r="A924" s="102" t="s">
        <v>212</v>
      </c>
      <c r="B924" s="102">
        <v>9</v>
      </c>
      <c r="C924" s="102">
        <v>2024</v>
      </c>
      <c r="D924" s="102" t="s">
        <v>211</v>
      </c>
      <c r="E924" s="102" t="s">
        <v>211</v>
      </c>
      <c r="F924" s="103">
        <v>45566</v>
      </c>
      <c r="G924" s="102">
        <f t="shared" si="27"/>
        <v>31</v>
      </c>
      <c r="H924" s="104">
        <f t="shared" si="28"/>
        <v>45574</v>
      </c>
      <c r="I924" s="157">
        <f>_xlfn.XLOOKUP(Table5[[#This Row],[Month Year]],'Modelling New'!D:D,'Modelling New'!N:N)</f>
        <v>10.507</v>
      </c>
      <c r="J924" s="9" t="str">
        <f>IFERROR(Inv_SY!J925/Inv_SY!$P925-1,"")</f>
        <v/>
      </c>
      <c r="K924" s="9" t="str">
        <f>IFERROR(Inv_SY!K925/Inv_SY!$P925-1,"")</f>
        <v/>
      </c>
      <c r="L924" s="9" t="str">
        <f>IFERROR(Inv_SY!L925/Inv_SY!$P925-1,"")</f>
        <v/>
      </c>
      <c r="M924" s="9" t="str">
        <f>IFERROR(Inv_SY!M925/Inv_SY!$P925-1,"")</f>
        <v/>
      </c>
      <c r="N924" s="9" t="str">
        <f>IFERROR(Inv_SY!N925/Inv_SY!$P925-1,"")</f>
        <v/>
      </c>
      <c r="O924" s="9" t="str">
        <f>IFERROR(Inv_SY!O925/Inv_SY!$P925-1,"")</f>
        <v/>
      </c>
      <c r="P924" s="9" t="str">
        <f>IFERROR(Inv_SY!J925/Inv_SY!$Q925-1,"")</f>
        <v/>
      </c>
      <c r="Q924" s="9" t="str">
        <f>IFERROR(Inv_SY!K925/Inv_SY!$Q925-1,"")</f>
        <v/>
      </c>
      <c r="R924" s="9" t="str">
        <f>IFERROR(Inv_SY!L925/Inv_SY!$Q925-1,"")</f>
        <v/>
      </c>
      <c r="S924" s="9" t="str">
        <f>IFERROR(Inv_SY!M925/Inv_SY!$Q925-1,"")</f>
        <v/>
      </c>
      <c r="T924" s="9" t="str">
        <f>IFERROR(Inv_SY!N925/Inv_SY!$Q925-1,"")</f>
        <v/>
      </c>
      <c r="U924" s="52" t="str">
        <f>IFERROR(Inv_SY!O925/Inv_SY!$Q925-1,"")</f>
        <v/>
      </c>
    </row>
    <row r="925" spans="1:21">
      <c r="A925" s="102" t="s">
        <v>212</v>
      </c>
      <c r="B925" s="102">
        <v>9</v>
      </c>
      <c r="C925" s="102">
        <v>2024</v>
      </c>
      <c r="D925" s="102" t="s">
        <v>211</v>
      </c>
      <c r="E925" s="102" t="s">
        <v>211</v>
      </c>
      <c r="F925" s="103">
        <v>45566</v>
      </c>
      <c r="G925" s="102">
        <f t="shared" si="27"/>
        <v>31</v>
      </c>
      <c r="H925" s="104">
        <f t="shared" si="28"/>
        <v>45575</v>
      </c>
      <c r="I925" s="157">
        <f>_xlfn.XLOOKUP(Table5[[#This Row],[Month Year]],'Modelling New'!D:D,'Modelling New'!N:N)</f>
        <v>10.507</v>
      </c>
      <c r="J925" s="9" t="str">
        <f>IFERROR(Inv_SY!J926/Inv_SY!$P926-1,"")</f>
        <v/>
      </c>
      <c r="K925" s="9" t="str">
        <f>IFERROR(Inv_SY!K926/Inv_SY!$P926-1,"")</f>
        <v/>
      </c>
      <c r="L925" s="9" t="str">
        <f>IFERROR(Inv_SY!L926/Inv_SY!$P926-1,"")</f>
        <v/>
      </c>
      <c r="M925" s="9" t="str">
        <f>IFERROR(Inv_SY!M926/Inv_SY!$P926-1,"")</f>
        <v/>
      </c>
      <c r="N925" s="9" t="str">
        <f>IFERROR(Inv_SY!N926/Inv_SY!$P926-1,"")</f>
        <v/>
      </c>
      <c r="O925" s="9" t="str">
        <f>IFERROR(Inv_SY!O926/Inv_SY!$P926-1,"")</f>
        <v/>
      </c>
      <c r="P925" s="9" t="str">
        <f>IFERROR(Inv_SY!J926/Inv_SY!$Q926-1,"")</f>
        <v/>
      </c>
      <c r="Q925" s="9" t="str">
        <f>IFERROR(Inv_SY!K926/Inv_SY!$Q926-1,"")</f>
        <v/>
      </c>
      <c r="R925" s="9" t="str">
        <f>IFERROR(Inv_SY!L926/Inv_SY!$Q926-1,"")</f>
        <v/>
      </c>
      <c r="S925" s="9" t="str">
        <f>IFERROR(Inv_SY!M926/Inv_SY!$Q926-1,"")</f>
        <v/>
      </c>
      <c r="T925" s="9" t="str">
        <f>IFERROR(Inv_SY!N926/Inv_SY!$Q926-1,"")</f>
        <v/>
      </c>
      <c r="U925" s="52" t="str">
        <f>IFERROR(Inv_SY!O926/Inv_SY!$Q926-1,"")</f>
        <v/>
      </c>
    </row>
    <row r="926" spans="1:21">
      <c r="A926" s="102" t="s">
        <v>212</v>
      </c>
      <c r="B926" s="102">
        <v>9</v>
      </c>
      <c r="C926" s="102">
        <v>2024</v>
      </c>
      <c r="D926" s="102" t="s">
        <v>211</v>
      </c>
      <c r="E926" s="102" t="s">
        <v>211</v>
      </c>
      <c r="F926" s="103">
        <v>45566</v>
      </c>
      <c r="G926" s="102">
        <f t="shared" si="27"/>
        <v>31</v>
      </c>
      <c r="H926" s="104">
        <f t="shared" si="28"/>
        <v>45576</v>
      </c>
      <c r="I926" s="157">
        <f>_xlfn.XLOOKUP(Table5[[#This Row],[Month Year]],'Modelling New'!D:D,'Modelling New'!N:N)</f>
        <v>10.507</v>
      </c>
      <c r="J926" s="9" t="str">
        <f>IFERROR(Inv_SY!J927/Inv_SY!$P927-1,"")</f>
        <v/>
      </c>
      <c r="K926" s="9" t="str">
        <f>IFERROR(Inv_SY!K927/Inv_SY!$P927-1,"")</f>
        <v/>
      </c>
      <c r="L926" s="9" t="str">
        <f>IFERROR(Inv_SY!L927/Inv_SY!$P927-1,"")</f>
        <v/>
      </c>
      <c r="M926" s="9" t="str">
        <f>IFERROR(Inv_SY!M927/Inv_SY!$P927-1,"")</f>
        <v/>
      </c>
      <c r="N926" s="9" t="str">
        <f>IFERROR(Inv_SY!N927/Inv_SY!$P927-1,"")</f>
        <v/>
      </c>
      <c r="O926" s="9" t="str">
        <f>IFERROR(Inv_SY!O927/Inv_SY!$P927-1,"")</f>
        <v/>
      </c>
      <c r="P926" s="9" t="str">
        <f>IFERROR(Inv_SY!J927/Inv_SY!$Q927-1,"")</f>
        <v/>
      </c>
      <c r="Q926" s="9" t="str">
        <f>IFERROR(Inv_SY!K927/Inv_SY!$Q927-1,"")</f>
        <v/>
      </c>
      <c r="R926" s="9" t="str">
        <f>IFERROR(Inv_SY!L927/Inv_SY!$Q927-1,"")</f>
        <v/>
      </c>
      <c r="S926" s="9" t="str">
        <f>IFERROR(Inv_SY!M927/Inv_SY!$Q927-1,"")</f>
        <v/>
      </c>
      <c r="T926" s="9" t="str">
        <f>IFERROR(Inv_SY!N927/Inv_SY!$Q927-1,"")</f>
        <v/>
      </c>
      <c r="U926" s="52" t="str">
        <f>IFERROR(Inv_SY!O927/Inv_SY!$Q927-1,"")</f>
        <v/>
      </c>
    </row>
    <row r="927" spans="1:21">
      <c r="A927" s="102" t="s">
        <v>212</v>
      </c>
      <c r="B927" s="102">
        <v>9</v>
      </c>
      <c r="C927" s="102">
        <v>2024</v>
      </c>
      <c r="D927" s="102" t="s">
        <v>211</v>
      </c>
      <c r="E927" s="102" t="s">
        <v>211</v>
      </c>
      <c r="F927" s="103">
        <v>45566</v>
      </c>
      <c r="G927" s="102">
        <f t="shared" si="27"/>
        <v>31</v>
      </c>
      <c r="H927" s="104">
        <f t="shared" si="28"/>
        <v>45577</v>
      </c>
      <c r="I927" s="157">
        <f>_xlfn.XLOOKUP(Table5[[#This Row],[Month Year]],'Modelling New'!D:D,'Modelling New'!N:N)</f>
        <v>10.507</v>
      </c>
      <c r="J927" s="9" t="str">
        <f>IFERROR(Inv_SY!J928/Inv_SY!$P928-1,"")</f>
        <v/>
      </c>
      <c r="K927" s="9" t="str">
        <f>IFERROR(Inv_SY!K928/Inv_SY!$P928-1,"")</f>
        <v/>
      </c>
      <c r="L927" s="9" t="str">
        <f>IFERROR(Inv_SY!L928/Inv_SY!$P928-1,"")</f>
        <v/>
      </c>
      <c r="M927" s="9" t="str">
        <f>IFERROR(Inv_SY!M928/Inv_SY!$P928-1,"")</f>
        <v/>
      </c>
      <c r="N927" s="9" t="str">
        <f>IFERROR(Inv_SY!N928/Inv_SY!$P928-1,"")</f>
        <v/>
      </c>
      <c r="O927" s="9" t="str">
        <f>IFERROR(Inv_SY!O928/Inv_SY!$P928-1,"")</f>
        <v/>
      </c>
      <c r="P927" s="9" t="str">
        <f>IFERROR(Inv_SY!J928/Inv_SY!$Q928-1,"")</f>
        <v/>
      </c>
      <c r="Q927" s="9" t="str">
        <f>IFERROR(Inv_SY!K928/Inv_SY!$Q928-1,"")</f>
        <v/>
      </c>
      <c r="R927" s="9" t="str">
        <f>IFERROR(Inv_SY!L928/Inv_SY!$Q928-1,"")</f>
        <v/>
      </c>
      <c r="S927" s="9" t="str">
        <f>IFERROR(Inv_SY!M928/Inv_SY!$Q928-1,"")</f>
        <v/>
      </c>
      <c r="T927" s="9" t="str">
        <f>IFERROR(Inv_SY!N928/Inv_SY!$Q928-1,"")</f>
        <v/>
      </c>
      <c r="U927" s="52" t="str">
        <f>IFERROR(Inv_SY!O928/Inv_SY!$Q928-1,"")</f>
        <v/>
      </c>
    </row>
    <row r="928" spans="1:21">
      <c r="A928" s="102" t="s">
        <v>212</v>
      </c>
      <c r="B928" s="102">
        <v>9</v>
      </c>
      <c r="C928" s="102">
        <v>2024</v>
      </c>
      <c r="D928" s="102" t="s">
        <v>211</v>
      </c>
      <c r="E928" s="102" t="s">
        <v>211</v>
      </c>
      <c r="F928" s="103">
        <v>45566</v>
      </c>
      <c r="G928" s="102">
        <f t="shared" si="27"/>
        <v>31</v>
      </c>
      <c r="H928" s="104">
        <f t="shared" si="28"/>
        <v>45578</v>
      </c>
      <c r="I928" s="157">
        <f>_xlfn.XLOOKUP(Table5[[#This Row],[Month Year]],'Modelling New'!D:D,'Modelling New'!N:N)</f>
        <v>10.507</v>
      </c>
      <c r="J928" s="9" t="str">
        <f>IFERROR(Inv_SY!J929/Inv_SY!$P929-1,"")</f>
        <v/>
      </c>
      <c r="K928" s="9" t="str">
        <f>IFERROR(Inv_SY!K929/Inv_SY!$P929-1,"")</f>
        <v/>
      </c>
      <c r="L928" s="9" t="str">
        <f>IFERROR(Inv_SY!L929/Inv_SY!$P929-1,"")</f>
        <v/>
      </c>
      <c r="M928" s="9" t="str">
        <f>IFERROR(Inv_SY!M929/Inv_SY!$P929-1,"")</f>
        <v/>
      </c>
      <c r="N928" s="9" t="str">
        <f>IFERROR(Inv_SY!N929/Inv_SY!$P929-1,"")</f>
        <v/>
      </c>
      <c r="O928" s="9" t="str">
        <f>IFERROR(Inv_SY!O929/Inv_SY!$P929-1,"")</f>
        <v/>
      </c>
      <c r="P928" s="9" t="str">
        <f>IFERROR(Inv_SY!J929/Inv_SY!$Q929-1,"")</f>
        <v/>
      </c>
      <c r="Q928" s="9" t="str">
        <f>IFERROR(Inv_SY!K929/Inv_SY!$Q929-1,"")</f>
        <v/>
      </c>
      <c r="R928" s="9" t="str">
        <f>IFERROR(Inv_SY!L929/Inv_SY!$Q929-1,"")</f>
        <v/>
      </c>
      <c r="S928" s="9" t="str">
        <f>IFERROR(Inv_SY!M929/Inv_SY!$Q929-1,"")</f>
        <v/>
      </c>
      <c r="T928" s="9" t="str">
        <f>IFERROR(Inv_SY!N929/Inv_SY!$Q929-1,"")</f>
        <v/>
      </c>
      <c r="U928" s="52" t="str">
        <f>IFERROR(Inv_SY!O929/Inv_SY!$Q929-1,"")</f>
        <v/>
      </c>
    </row>
    <row r="929" spans="1:21">
      <c r="A929" s="102" t="s">
        <v>212</v>
      </c>
      <c r="B929" s="102">
        <v>9</v>
      </c>
      <c r="C929" s="102">
        <v>2024</v>
      </c>
      <c r="D929" s="102" t="s">
        <v>211</v>
      </c>
      <c r="E929" s="102" t="s">
        <v>211</v>
      </c>
      <c r="F929" s="103">
        <v>45566</v>
      </c>
      <c r="G929" s="102">
        <f t="shared" si="27"/>
        <v>31</v>
      </c>
      <c r="H929" s="104">
        <f t="shared" si="28"/>
        <v>45579</v>
      </c>
      <c r="I929" s="157">
        <f>_xlfn.XLOOKUP(Table5[[#This Row],[Month Year]],'Modelling New'!D:D,'Modelling New'!N:N)</f>
        <v>10.507</v>
      </c>
      <c r="J929" s="9" t="str">
        <f>IFERROR(Inv_SY!J930/Inv_SY!$P930-1,"")</f>
        <v/>
      </c>
      <c r="K929" s="9" t="str">
        <f>IFERROR(Inv_SY!K930/Inv_SY!$P930-1,"")</f>
        <v/>
      </c>
      <c r="L929" s="9" t="str">
        <f>IFERROR(Inv_SY!L930/Inv_SY!$P930-1,"")</f>
        <v/>
      </c>
      <c r="M929" s="9" t="str">
        <f>IFERROR(Inv_SY!M930/Inv_SY!$P930-1,"")</f>
        <v/>
      </c>
      <c r="N929" s="9" t="str">
        <f>IFERROR(Inv_SY!N930/Inv_SY!$P930-1,"")</f>
        <v/>
      </c>
      <c r="O929" s="9" t="str">
        <f>IFERROR(Inv_SY!O930/Inv_SY!$P930-1,"")</f>
        <v/>
      </c>
      <c r="P929" s="9" t="str">
        <f>IFERROR(Inv_SY!J930/Inv_SY!$Q930-1,"")</f>
        <v/>
      </c>
      <c r="Q929" s="9" t="str">
        <f>IFERROR(Inv_SY!K930/Inv_SY!$Q930-1,"")</f>
        <v/>
      </c>
      <c r="R929" s="9" t="str">
        <f>IFERROR(Inv_SY!L930/Inv_SY!$Q930-1,"")</f>
        <v/>
      </c>
      <c r="S929" s="9" t="str">
        <f>IFERROR(Inv_SY!M930/Inv_SY!$Q930-1,"")</f>
        <v/>
      </c>
      <c r="T929" s="9" t="str">
        <f>IFERROR(Inv_SY!N930/Inv_SY!$Q930-1,"")</f>
        <v/>
      </c>
      <c r="U929" s="52" t="str">
        <f>IFERROR(Inv_SY!O930/Inv_SY!$Q930-1,"")</f>
        <v/>
      </c>
    </row>
    <row r="930" spans="1:21">
      <c r="A930" s="102" t="s">
        <v>212</v>
      </c>
      <c r="B930" s="102">
        <v>9</v>
      </c>
      <c r="C930" s="102">
        <v>2024</v>
      </c>
      <c r="D930" s="102" t="s">
        <v>211</v>
      </c>
      <c r="E930" s="102" t="s">
        <v>211</v>
      </c>
      <c r="F930" s="103">
        <v>45566</v>
      </c>
      <c r="G930" s="102">
        <f t="shared" si="27"/>
        <v>31</v>
      </c>
      <c r="H930" s="104">
        <f t="shared" si="28"/>
        <v>45580</v>
      </c>
      <c r="I930" s="157">
        <f>_xlfn.XLOOKUP(Table5[[#This Row],[Month Year]],'Modelling New'!D:D,'Modelling New'!N:N)</f>
        <v>10.507</v>
      </c>
      <c r="J930" s="9" t="str">
        <f>IFERROR(Inv_SY!J931/Inv_SY!$P931-1,"")</f>
        <v/>
      </c>
      <c r="K930" s="9" t="str">
        <f>IFERROR(Inv_SY!K931/Inv_SY!$P931-1,"")</f>
        <v/>
      </c>
      <c r="L930" s="9" t="str">
        <f>IFERROR(Inv_SY!L931/Inv_SY!$P931-1,"")</f>
        <v/>
      </c>
      <c r="M930" s="9" t="str">
        <f>IFERROR(Inv_SY!M931/Inv_SY!$P931-1,"")</f>
        <v/>
      </c>
      <c r="N930" s="9" t="str">
        <f>IFERROR(Inv_SY!N931/Inv_SY!$P931-1,"")</f>
        <v/>
      </c>
      <c r="O930" s="9" t="str">
        <f>IFERROR(Inv_SY!O931/Inv_SY!$P931-1,"")</f>
        <v/>
      </c>
      <c r="P930" s="9" t="str">
        <f>IFERROR(Inv_SY!J931/Inv_SY!$Q931-1,"")</f>
        <v/>
      </c>
      <c r="Q930" s="9" t="str">
        <f>IFERROR(Inv_SY!K931/Inv_SY!$Q931-1,"")</f>
        <v/>
      </c>
      <c r="R930" s="9" t="str">
        <f>IFERROR(Inv_SY!L931/Inv_SY!$Q931-1,"")</f>
        <v/>
      </c>
      <c r="S930" s="9" t="str">
        <f>IFERROR(Inv_SY!M931/Inv_SY!$Q931-1,"")</f>
        <v/>
      </c>
      <c r="T930" s="9" t="str">
        <f>IFERROR(Inv_SY!N931/Inv_SY!$Q931-1,"")</f>
        <v/>
      </c>
      <c r="U930" s="52" t="str">
        <f>IFERROR(Inv_SY!O931/Inv_SY!$Q931-1,"")</f>
        <v/>
      </c>
    </row>
    <row r="931" spans="1:21">
      <c r="A931" s="102" t="s">
        <v>212</v>
      </c>
      <c r="B931" s="102">
        <v>9</v>
      </c>
      <c r="C931" s="102">
        <v>2024</v>
      </c>
      <c r="D931" s="102" t="s">
        <v>211</v>
      </c>
      <c r="E931" s="102" t="s">
        <v>211</v>
      </c>
      <c r="F931" s="103">
        <v>45566</v>
      </c>
      <c r="G931" s="102">
        <f t="shared" si="27"/>
        <v>31</v>
      </c>
      <c r="H931" s="104">
        <f t="shared" si="28"/>
        <v>45581</v>
      </c>
      <c r="I931" s="157">
        <f>_xlfn.XLOOKUP(Table5[[#This Row],[Month Year]],'Modelling New'!D:D,'Modelling New'!N:N)</f>
        <v>10.507</v>
      </c>
      <c r="J931" s="9" t="str">
        <f>IFERROR(Inv_SY!J932/Inv_SY!$P932-1,"")</f>
        <v/>
      </c>
      <c r="K931" s="9" t="str">
        <f>IFERROR(Inv_SY!K932/Inv_SY!$P932-1,"")</f>
        <v/>
      </c>
      <c r="L931" s="9" t="str">
        <f>IFERROR(Inv_SY!L932/Inv_SY!$P932-1,"")</f>
        <v/>
      </c>
      <c r="M931" s="9" t="str">
        <f>IFERROR(Inv_SY!M932/Inv_SY!$P932-1,"")</f>
        <v/>
      </c>
      <c r="N931" s="9" t="str">
        <f>IFERROR(Inv_SY!N932/Inv_SY!$P932-1,"")</f>
        <v/>
      </c>
      <c r="O931" s="9" t="str">
        <f>IFERROR(Inv_SY!O932/Inv_SY!$P932-1,"")</f>
        <v/>
      </c>
      <c r="P931" s="9" t="str">
        <f>IFERROR(Inv_SY!J932/Inv_SY!$Q932-1,"")</f>
        <v/>
      </c>
      <c r="Q931" s="9" t="str">
        <f>IFERROR(Inv_SY!K932/Inv_SY!$Q932-1,"")</f>
        <v/>
      </c>
      <c r="R931" s="9" t="str">
        <f>IFERROR(Inv_SY!L932/Inv_SY!$Q932-1,"")</f>
        <v/>
      </c>
      <c r="S931" s="9" t="str">
        <f>IFERROR(Inv_SY!M932/Inv_SY!$Q932-1,"")</f>
        <v/>
      </c>
      <c r="T931" s="9" t="str">
        <f>IFERROR(Inv_SY!N932/Inv_SY!$Q932-1,"")</f>
        <v/>
      </c>
      <c r="U931" s="52" t="str">
        <f>IFERROR(Inv_SY!O932/Inv_SY!$Q932-1,"")</f>
        <v/>
      </c>
    </row>
    <row r="932" spans="1:21">
      <c r="A932" s="102" t="s">
        <v>212</v>
      </c>
      <c r="B932" s="102">
        <v>9</v>
      </c>
      <c r="C932" s="102">
        <v>2024</v>
      </c>
      <c r="D932" s="102" t="s">
        <v>211</v>
      </c>
      <c r="E932" s="102" t="s">
        <v>211</v>
      </c>
      <c r="F932" s="103">
        <v>45566</v>
      </c>
      <c r="G932" s="102">
        <f t="shared" si="27"/>
        <v>31</v>
      </c>
      <c r="H932" s="104">
        <f t="shared" si="28"/>
        <v>45582</v>
      </c>
      <c r="I932" s="157">
        <f>_xlfn.XLOOKUP(Table5[[#This Row],[Month Year]],'Modelling New'!D:D,'Modelling New'!N:N)</f>
        <v>10.507</v>
      </c>
      <c r="J932" s="9" t="str">
        <f>IFERROR(Inv_SY!J933/Inv_SY!$P933-1,"")</f>
        <v/>
      </c>
      <c r="K932" s="9" t="str">
        <f>IFERROR(Inv_SY!K933/Inv_SY!$P933-1,"")</f>
        <v/>
      </c>
      <c r="L932" s="9" t="str">
        <f>IFERROR(Inv_SY!L933/Inv_SY!$P933-1,"")</f>
        <v/>
      </c>
      <c r="M932" s="9" t="str">
        <f>IFERROR(Inv_SY!M933/Inv_SY!$P933-1,"")</f>
        <v/>
      </c>
      <c r="N932" s="9" t="str">
        <f>IFERROR(Inv_SY!N933/Inv_SY!$P933-1,"")</f>
        <v/>
      </c>
      <c r="O932" s="9" t="str">
        <f>IFERROR(Inv_SY!O933/Inv_SY!$P933-1,"")</f>
        <v/>
      </c>
      <c r="P932" s="9" t="str">
        <f>IFERROR(Inv_SY!J933/Inv_SY!$Q933-1,"")</f>
        <v/>
      </c>
      <c r="Q932" s="9" t="str">
        <f>IFERROR(Inv_SY!K933/Inv_SY!$Q933-1,"")</f>
        <v/>
      </c>
      <c r="R932" s="9" t="str">
        <f>IFERROR(Inv_SY!L933/Inv_SY!$Q933-1,"")</f>
        <v/>
      </c>
      <c r="S932" s="9" t="str">
        <f>IFERROR(Inv_SY!M933/Inv_SY!$Q933-1,"")</f>
        <v/>
      </c>
      <c r="T932" s="9" t="str">
        <f>IFERROR(Inv_SY!N933/Inv_SY!$Q933-1,"")</f>
        <v/>
      </c>
      <c r="U932" s="52" t="str">
        <f>IFERROR(Inv_SY!O933/Inv_SY!$Q933-1,"")</f>
        <v/>
      </c>
    </row>
    <row r="933" spans="1:21">
      <c r="A933" s="102" t="s">
        <v>212</v>
      </c>
      <c r="B933" s="102">
        <v>9</v>
      </c>
      <c r="C933" s="102">
        <v>2024</v>
      </c>
      <c r="D933" s="102" t="s">
        <v>211</v>
      </c>
      <c r="E933" s="102" t="s">
        <v>211</v>
      </c>
      <c r="F933" s="103">
        <v>45566</v>
      </c>
      <c r="G933" s="102">
        <f t="shared" si="27"/>
        <v>31</v>
      </c>
      <c r="H933" s="104">
        <f t="shared" si="28"/>
        <v>45583</v>
      </c>
      <c r="I933" s="157">
        <f>_xlfn.XLOOKUP(Table5[[#This Row],[Month Year]],'Modelling New'!D:D,'Modelling New'!N:N)</f>
        <v>10.507</v>
      </c>
      <c r="J933" s="9" t="str">
        <f>IFERROR(Inv_SY!J934/Inv_SY!$P934-1,"")</f>
        <v/>
      </c>
      <c r="K933" s="9" t="str">
        <f>IFERROR(Inv_SY!K934/Inv_SY!$P934-1,"")</f>
        <v/>
      </c>
      <c r="L933" s="9" t="str">
        <f>IFERROR(Inv_SY!L934/Inv_SY!$P934-1,"")</f>
        <v/>
      </c>
      <c r="M933" s="9" t="str">
        <f>IFERROR(Inv_SY!M934/Inv_SY!$P934-1,"")</f>
        <v/>
      </c>
      <c r="N933" s="9" t="str">
        <f>IFERROR(Inv_SY!N934/Inv_SY!$P934-1,"")</f>
        <v/>
      </c>
      <c r="O933" s="9" t="str">
        <f>IFERROR(Inv_SY!O934/Inv_SY!$P934-1,"")</f>
        <v/>
      </c>
      <c r="P933" s="9" t="str">
        <f>IFERROR(Inv_SY!J934/Inv_SY!$Q934-1,"")</f>
        <v/>
      </c>
      <c r="Q933" s="9" t="str">
        <f>IFERROR(Inv_SY!K934/Inv_SY!$Q934-1,"")</f>
        <v/>
      </c>
      <c r="R933" s="9" t="str">
        <f>IFERROR(Inv_SY!L934/Inv_SY!$Q934-1,"")</f>
        <v/>
      </c>
      <c r="S933" s="9" t="str">
        <f>IFERROR(Inv_SY!M934/Inv_SY!$Q934-1,"")</f>
        <v/>
      </c>
      <c r="T933" s="9" t="str">
        <f>IFERROR(Inv_SY!N934/Inv_SY!$Q934-1,"")</f>
        <v/>
      </c>
      <c r="U933" s="52" t="str">
        <f>IFERROR(Inv_SY!O934/Inv_SY!$Q934-1,"")</f>
        <v/>
      </c>
    </row>
    <row r="934" spans="1:21">
      <c r="A934" s="102" t="s">
        <v>212</v>
      </c>
      <c r="B934" s="102">
        <v>9</v>
      </c>
      <c r="C934" s="102">
        <v>2024</v>
      </c>
      <c r="D934" s="102" t="s">
        <v>211</v>
      </c>
      <c r="E934" s="102" t="s">
        <v>211</v>
      </c>
      <c r="F934" s="103">
        <v>45566</v>
      </c>
      <c r="G934" s="102">
        <f t="shared" si="27"/>
        <v>31</v>
      </c>
      <c r="H934" s="104">
        <f t="shared" si="28"/>
        <v>45584</v>
      </c>
      <c r="I934" s="157">
        <f>_xlfn.XLOOKUP(Table5[[#This Row],[Month Year]],'Modelling New'!D:D,'Modelling New'!N:N)</f>
        <v>10.507</v>
      </c>
      <c r="J934" s="9" t="str">
        <f>IFERROR(Inv_SY!J935/Inv_SY!$P935-1,"")</f>
        <v/>
      </c>
      <c r="K934" s="9" t="str">
        <f>IFERROR(Inv_SY!K935/Inv_SY!$P935-1,"")</f>
        <v/>
      </c>
      <c r="L934" s="9" t="str">
        <f>IFERROR(Inv_SY!L935/Inv_SY!$P935-1,"")</f>
        <v/>
      </c>
      <c r="M934" s="9" t="str">
        <f>IFERROR(Inv_SY!M935/Inv_SY!$P935-1,"")</f>
        <v/>
      </c>
      <c r="N934" s="9" t="str">
        <f>IFERROR(Inv_SY!N935/Inv_SY!$P935-1,"")</f>
        <v/>
      </c>
      <c r="O934" s="9" t="str">
        <f>IFERROR(Inv_SY!O935/Inv_SY!$P935-1,"")</f>
        <v/>
      </c>
      <c r="P934" s="9" t="str">
        <f>IFERROR(Inv_SY!J935/Inv_SY!$Q935-1,"")</f>
        <v/>
      </c>
      <c r="Q934" s="9" t="str">
        <f>IFERROR(Inv_SY!K935/Inv_SY!$Q935-1,"")</f>
        <v/>
      </c>
      <c r="R934" s="9" t="str">
        <f>IFERROR(Inv_SY!L935/Inv_SY!$Q935-1,"")</f>
        <v/>
      </c>
      <c r="S934" s="9" t="str">
        <f>IFERROR(Inv_SY!M935/Inv_SY!$Q935-1,"")</f>
        <v/>
      </c>
      <c r="T934" s="9" t="str">
        <f>IFERROR(Inv_SY!N935/Inv_SY!$Q935-1,"")</f>
        <v/>
      </c>
      <c r="U934" s="52" t="str">
        <f>IFERROR(Inv_SY!O935/Inv_SY!$Q935-1,"")</f>
        <v/>
      </c>
    </row>
    <row r="935" spans="1:21">
      <c r="A935" s="102" t="s">
        <v>212</v>
      </c>
      <c r="B935" s="102">
        <v>9</v>
      </c>
      <c r="C935" s="102">
        <v>2024</v>
      </c>
      <c r="D935" s="102" t="s">
        <v>211</v>
      </c>
      <c r="E935" s="102" t="s">
        <v>211</v>
      </c>
      <c r="F935" s="103">
        <v>45566</v>
      </c>
      <c r="G935" s="102">
        <f t="shared" si="27"/>
        <v>31</v>
      </c>
      <c r="H935" s="104">
        <f t="shared" si="28"/>
        <v>45585</v>
      </c>
      <c r="I935" s="157">
        <f>_xlfn.XLOOKUP(Table5[[#This Row],[Month Year]],'Modelling New'!D:D,'Modelling New'!N:N)</f>
        <v>10.507</v>
      </c>
      <c r="J935" s="9" t="str">
        <f>IFERROR(Inv_SY!J936/Inv_SY!$P936-1,"")</f>
        <v/>
      </c>
      <c r="K935" s="9" t="str">
        <f>IFERROR(Inv_SY!K936/Inv_SY!$P936-1,"")</f>
        <v/>
      </c>
      <c r="L935" s="9" t="str">
        <f>IFERROR(Inv_SY!L936/Inv_SY!$P936-1,"")</f>
        <v/>
      </c>
      <c r="M935" s="9" t="str">
        <f>IFERROR(Inv_SY!M936/Inv_SY!$P936-1,"")</f>
        <v/>
      </c>
      <c r="N935" s="9" t="str">
        <f>IFERROR(Inv_SY!N936/Inv_SY!$P936-1,"")</f>
        <v/>
      </c>
      <c r="O935" s="9" t="str">
        <f>IFERROR(Inv_SY!O936/Inv_SY!$P936-1,"")</f>
        <v/>
      </c>
      <c r="P935" s="9" t="str">
        <f>IFERROR(Inv_SY!J936/Inv_SY!$Q936-1,"")</f>
        <v/>
      </c>
      <c r="Q935" s="9" t="str">
        <f>IFERROR(Inv_SY!K936/Inv_SY!$Q936-1,"")</f>
        <v/>
      </c>
      <c r="R935" s="9" t="str">
        <f>IFERROR(Inv_SY!L936/Inv_SY!$Q936-1,"")</f>
        <v/>
      </c>
      <c r="S935" s="9" t="str">
        <f>IFERROR(Inv_SY!M936/Inv_SY!$Q936-1,"")</f>
        <v/>
      </c>
      <c r="T935" s="9" t="str">
        <f>IFERROR(Inv_SY!N936/Inv_SY!$Q936-1,"")</f>
        <v/>
      </c>
      <c r="U935" s="52" t="str">
        <f>IFERROR(Inv_SY!O936/Inv_SY!$Q936-1,"")</f>
        <v/>
      </c>
    </row>
    <row r="936" spans="1:21">
      <c r="A936" s="102" t="s">
        <v>212</v>
      </c>
      <c r="B936" s="102">
        <v>9</v>
      </c>
      <c r="C936" s="102">
        <v>2024</v>
      </c>
      <c r="D936" s="102" t="s">
        <v>211</v>
      </c>
      <c r="E936" s="102" t="s">
        <v>211</v>
      </c>
      <c r="F936" s="103">
        <v>45566</v>
      </c>
      <c r="G936" s="102">
        <f t="shared" si="27"/>
        <v>31</v>
      </c>
      <c r="H936" s="104">
        <f t="shared" si="28"/>
        <v>45586</v>
      </c>
      <c r="I936" s="157">
        <f>_xlfn.XLOOKUP(Table5[[#This Row],[Month Year]],'Modelling New'!D:D,'Modelling New'!N:N)</f>
        <v>10.507</v>
      </c>
      <c r="J936" s="9" t="str">
        <f>IFERROR(Inv_SY!J937/Inv_SY!$P937-1,"")</f>
        <v/>
      </c>
      <c r="K936" s="9" t="str">
        <f>IFERROR(Inv_SY!K937/Inv_SY!$P937-1,"")</f>
        <v/>
      </c>
      <c r="L936" s="9" t="str">
        <f>IFERROR(Inv_SY!L937/Inv_SY!$P937-1,"")</f>
        <v/>
      </c>
      <c r="M936" s="9" t="str">
        <f>IFERROR(Inv_SY!M937/Inv_SY!$P937-1,"")</f>
        <v/>
      </c>
      <c r="N936" s="9" t="str">
        <f>IFERROR(Inv_SY!N937/Inv_SY!$P937-1,"")</f>
        <v/>
      </c>
      <c r="O936" s="9" t="str">
        <f>IFERROR(Inv_SY!O937/Inv_SY!$P937-1,"")</f>
        <v/>
      </c>
      <c r="P936" s="9" t="str">
        <f>IFERROR(Inv_SY!J937/Inv_SY!$Q937-1,"")</f>
        <v/>
      </c>
      <c r="Q936" s="9" t="str">
        <f>IFERROR(Inv_SY!K937/Inv_SY!$Q937-1,"")</f>
        <v/>
      </c>
      <c r="R936" s="9" t="str">
        <f>IFERROR(Inv_SY!L937/Inv_SY!$Q937-1,"")</f>
        <v/>
      </c>
      <c r="S936" s="9" t="str">
        <f>IFERROR(Inv_SY!M937/Inv_SY!$Q937-1,"")</f>
        <v/>
      </c>
      <c r="T936" s="9" t="str">
        <f>IFERROR(Inv_SY!N937/Inv_SY!$Q937-1,"")</f>
        <v/>
      </c>
      <c r="U936" s="52" t="str">
        <f>IFERROR(Inv_SY!O937/Inv_SY!$Q937-1,"")</f>
        <v/>
      </c>
    </row>
    <row r="937" spans="1:21">
      <c r="A937" s="102" t="s">
        <v>212</v>
      </c>
      <c r="B937" s="102">
        <v>9</v>
      </c>
      <c r="C937" s="102">
        <v>2024</v>
      </c>
      <c r="D937" s="102" t="s">
        <v>211</v>
      </c>
      <c r="E937" s="102" t="s">
        <v>211</v>
      </c>
      <c r="F937" s="103">
        <v>45566</v>
      </c>
      <c r="G937" s="102">
        <f t="shared" si="27"/>
        <v>31</v>
      </c>
      <c r="H937" s="104">
        <f t="shared" si="28"/>
        <v>45587</v>
      </c>
      <c r="I937" s="157">
        <f>_xlfn.XLOOKUP(Table5[[#This Row],[Month Year]],'Modelling New'!D:D,'Modelling New'!N:N)</f>
        <v>10.507</v>
      </c>
      <c r="J937" s="9" t="str">
        <f>IFERROR(Inv_SY!J938/Inv_SY!$P938-1,"")</f>
        <v/>
      </c>
      <c r="K937" s="9" t="str">
        <f>IFERROR(Inv_SY!K938/Inv_SY!$P938-1,"")</f>
        <v/>
      </c>
      <c r="L937" s="9" t="str">
        <f>IFERROR(Inv_SY!L938/Inv_SY!$P938-1,"")</f>
        <v/>
      </c>
      <c r="M937" s="9" t="str">
        <f>IFERROR(Inv_SY!M938/Inv_SY!$P938-1,"")</f>
        <v/>
      </c>
      <c r="N937" s="9" t="str">
        <f>IFERROR(Inv_SY!N938/Inv_SY!$P938-1,"")</f>
        <v/>
      </c>
      <c r="O937" s="9" t="str">
        <f>IFERROR(Inv_SY!O938/Inv_SY!$P938-1,"")</f>
        <v/>
      </c>
      <c r="P937" s="9" t="str">
        <f>IFERROR(Inv_SY!J938/Inv_SY!$Q938-1,"")</f>
        <v/>
      </c>
      <c r="Q937" s="9" t="str">
        <f>IFERROR(Inv_SY!K938/Inv_SY!$Q938-1,"")</f>
        <v/>
      </c>
      <c r="R937" s="9" t="str">
        <f>IFERROR(Inv_SY!L938/Inv_SY!$Q938-1,"")</f>
        <v/>
      </c>
      <c r="S937" s="9" t="str">
        <f>IFERROR(Inv_SY!M938/Inv_SY!$Q938-1,"")</f>
        <v/>
      </c>
      <c r="T937" s="9" t="str">
        <f>IFERROR(Inv_SY!N938/Inv_SY!$Q938-1,"")</f>
        <v/>
      </c>
      <c r="U937" s="52" t="str">
        <f>IFERROR(Inv_SY!O938/Inv_SY!$Q938-1,"")</f>
        <v/>
      </c>
    </row>
    <row r="938" spans="1:21">
      <c r="A938" s="102" t="s">
        <v>212</v>
      </c>
      <c r="B938" s="102">
        <v>9</v>
      </c>
      <c r="C938" s="102">
        <v>2024</v>
      </c>
      <c r="D938" s="102" t="s">
        <v>211</v>
      </c>
      <c r="E938" s="102" t="s">
        <v>211</v>
      </c>
      <c r="F938" s="103">
        <v>45566</v>
      </c>
      <c r="G938" s="102">
        <f t="shared" si="27"/>
        <v>31</v>
      </c>
      <c r="H938" s="104">
        <f t="shared" si="28"/>
        <v>45588</v>
      </c>
      <c r="I938" s="157">
        <f>_xlfn.XLOOKUP(Table5[[#This Row],[Month Year]],'Modelling New'!D:D,'Modelling New'!N:N)</f>
        <v>10.507</v>
      </c>
      <c r="J938" s="9" t="str">
        <f>IFERROR(Inv_SY!J939/Inv_SY!$P939-1,"")</f>
        <v/>
      </c>
      <c r="K938" s="9" t="str">
        <f>IFERROR(Inv_SY!K939/Inv_SY!$P939-1,"")</f>
        <v/>
      </c>
      <c r="L938" s="9" t="str">
        <f>IFERROR(Inv_SY!L939/Inv_SY!$P939-1,"")</f>
        <v/>
      </c>
      <c r="M938" s="9" t="str">
        <f>IFERROR(Inv_SY!M939/Inv_SY!$P939-1,"")</f>
        <v/>
      </c>
      <c r="N938" s="9" t="str">
        <f>IFERROR(Inv_SY!N939/Inv_SY!$P939-1,"")</f>
        <v/>
      </c>
      <c r="O938" s="9" t="str">
        <f>IFERROR(Inv_SY!O939/Inv_SY!$P939-1,"")</f>
        <v/>
      </c>
      <c r="P938" s="9" t="str">
        <f>IFERROR(Inv_SY!J939/Inv_SY!$Q939-1,"")</f>
        <v/>
      </c>
      <c r="Q938" s="9" t="str">
        <f>IFERROR(Inv_SY!K939/Inv_SY!$Q939-1,"")</f>
        <v/>
      </c>
      <c r="R938" s="9" t="str">
        <f>IFERROR(Inv_SY!L939/Inv_SY!$Q939-1,"")</f>
        <v/>
      </c>
      <c r="S938" s="9" t="str">
        <f>IFERROR(Inv_SY!M939/Inv_SY!$Q939-1,"")</f>
        <v/>
      </c>
      <c r="T938" s="9" t="str">
        <f>IFERROR(Inv_SY!N939/Inv_SY!$Q939-1,"")</f>
        <v/>
      </c>
      <c r="U938" s="52" t="str">
        <f>IFERROR(Inv_SY!O939/Inv_SY!$Q939-1,"")</f>
        <v/>
      </c>
    </row>
    <row r="939" spans="1:21">
      <c r="A939" s="102" t="s">
        <v>212</v>
      </c>
      <c r="B939" s="102">
        <v>9</v>
      </c>
      <c r="C939" s="102">
        <v>2024</v>
      </c>
      <c r="D939" s="102" t="s">
        <v>211</v>
      </c>
      <c r="E939" s="102" t="s">
        <v>211</v>
      </c>
      <c r="F939" s="103">
        <v>45566</v>
      </c>
      <c r="G939" s="102">
        <f t="shared" si="27"/>
        <v>31</v>
      </c>
      <c r="H939" s="104">
        <f t="shared" si="28"/>
        <v>45589</v>
      </c>
      <c r="I939" s="157">
        <f>_xlfn.XLOOKUP(Table5[[#This Row],[Month Year]],'Modelling New'!D:D,'Modelling New'!N:N)</f>
        <v>10.507</v>
      </c>
      <c r="J939" s="9" t="str">
        <f>IFERROR(Inv_SY!J940/Inv_SY!$P940-1,"")</f>
        <v/>
      </c>
      <c r="K939" s="9" t="str">
        <f>IFERROR(Inv_SY!K940/Inv_SY!$P940-1,"")</f>
        <v/>
      </c>
      <c r="L939" s="9" t="str">
        <f>IFERROR(Inv_SY!L940/Inv_SY!$P940-1,"")</f>
        <v/>
      </c>
      <c r="M939" s="9" t="str">
        <f>IFERROR(Inv_SY!M940/Inv_SY!$P940-1,"")</f>
        <v/>
      </c>
      <c r="N939" s="9" t="str">
        <f>IFERROR(Inv_SY!N940/Inv_SY!$P940-1,"")</f>
        <v/>
      </c>
      <c r="O939" s="9" t="str">
        <f>IFERROR(Inv_SY!O940/Inv_SY!$P940-1,"")</f>
        <v/>
      </c>
      <c r="P939" s="9" t="str">
        <f>IFERROR(Inv_SY!J940/Inv_SY!$Q940-1,"")</f>
        <v/>
      </c>
      <c r="Q939" s="9" t="str">
        <f>IFERROR(Inv_SY!K940/Inv_SY!$Q940-1,"")</f>
        <v/>
      </c>
      <c r="R939" s="9" t="str">
        <f>IFERROR(Inv_SY!L940/Inv_SY!$Q940-1,"")</f>
        <v/>
      </c>
      <c r="S939" s="9" t="str">
        <f>IFERROR(Inv_SY!M940/Inv_SY!$Q940-1,"")</f>
        <v/>
      </c>
      <c r="T939" s="9" t="str">
        <f>IFERROR(Inv_SY!N940/Inv_SY!$Q940-1,"")</f>
        <v/>
      </c>
      <c r="U939" s="52" t="str">
        <f>IFERROR(Inv_SY!O940/Inv_SY!$Q940-1,"")</f>
        <v/>
      </c>
    </row>
    <row r="940" spans="1:21">
      <c r="A940" s="102" t="s">
        <v>212</v>
      </c>
      <c r="B940" s="102">
        <v>9</v>
      </c>
      <c r="C940" s="102">
        <v>2024</v>
      </c>
      <c r="D940" s="102" t="s">
        <v>211</v>
      </c>
      <c r="E940" s="102" t="s">
        <v>211</v>
      </c>
      <c r="F940" s="103">
        <v>45566</v>
      </c>
      <c r="G940" s="102">
        <f t="shared" si="27"/>
        <v>31</v>
      </c>
      <c r="H940" s="104">
        <f t="shared" si="28"/>
        <v>45590</v>
      </c>
      <c r="I940" s="157">
        <f>_xlfn.XLOOKUP(Table5[[#This Row],[Month Year]],'Modelling New'!D:D,'Modelling New'!N:N)</f>
        <v>10.507</v>
      </c>
      <c r="J940" s="9" t="str">
        <f>IFERROR(Inv_SY!J941/Inv_SY!$P941-1,"")</f>
        <v/>
      </c>
      <c r="K940" s="9" t="str">
        <f>IFERROR(Inv_SY!K941/Inv_SY!$P941-1,"")</f>
        <v/>
      </c>
      <c r="L940" s="9" t="str">
        <f>IFERROR(Inv_SY!L941/Inv_SY!$P941-1,"")</f>
        <v/>
      </c>
      <c r="M940" s="9" t="str">
        <f>IFERROR(Inv_SY!M941/Inv_SY!$P941-1,"")</f>
        <v/>
      </c>
      <c r="N940" s="9" t="str">
        <f>IFERROR(Inv_SY!N941/Inv_SY!$P941-1,"")</f>
        <v/>
      </c>
      <c r="O940" s="9" t="str">
        <f>IFERROR(Inv_SY!O941/Inv_SY!$P941-1,"")</f>
        <v/>
      </c>
      <c r="P940" s="9" t="str">
        <f>IFERROR(Inv_SY!J941/Inv_SY!$Q941-1,"")</f>
        <v/>
      </c>
      <c r="Q940" s="9" t="str">
        <f>IFERROR(Inv_SY!K941/Inv_SY!$Q941-1,"")</f>
        <v/>
      </c>
      <c r="R940" s="9" t="str">
        <f>IFERROR(Inv_SY!L941/Inv_SY!$Q941-1,"")</f>
        <v/>
      </c>
      <c r="S940" s="9" t="str">
        <f>IFERROR(Inv_SY!M941/Inv_SY!$Q941-1,"")</f>
        <v/>
      </c>
      <c r="T940" s="9" t="str">
        <f>IFERROR(Inv_SY!N941/Inv_SY!$Q941-1,"")</f>
        <v/>
      </c>
      <c r="U940" s="52" t="str">
        <f>IFERROR(Inv_SY!O941/Inv_SY!$Q941-1,"")</f>
        <v/>
      </c>
    </row>
    <row r="941" spans="1:21">
      <c r="A941" s="102" t="s">
        <v>212</v>
      </c>
      <c r="B941" s="102">
        <v>9</v>
      </c>
      <c r="C941" s="102">
        <v>2024</v>
      </c>
      <c r="D941" s="102" t="s">
        <v>211</v>
      </c>
      <c r="E941" s="102" t="s">
        <v>211</v>
      </c>
      <c r="F941" s="103">
        <v>45566</v>
      </c>
      <c r="G941" s="102">
        <f t="shared" si="27"/>
        <v>31</v>
      </c>
      <c r="H941" s="104">
        <f t="shared" si="28"/>
        <v>45591</v>
      </c>
      <c r="I941" s="157">
        <f>_xlfn.XLOOKUP(Table5[[#This Row],[Month Year]],'Modelling New'!D:D,'Modelling New'!N:N)</f>
        <v>10.507</v>
      </c>
      <c r="J941" s="9" t="str">
        <f>IFERROR(Inv_SY!J942/Inv_SY!$P942-1,"")</f>
        <v/>
      </c>
      <c r="K941" s="9" t="str">
        <f>IFERROR(Inv_SY!K942/Inv_SY!$P942-1,"")</f>
        <v/>
      </c>
      <c r="L941" s="9" t="str">
        <f>IFERROR(Inv_SY!L942/Inv_SY!$P942-1,"")</f>
        <v/>
      </c>
      <c r="M941" s="9" t="str">
        <f>IFERROR(Inv_SY!M942/Inv_SY!$P942-1,"")</f>
        <v/>
      </c>
      <c r="N941" s="9" t="str">
        <f>IFERROR(Inv_SY!N942/Inv_SY!$P942-1,"")</f>
        <v/>
      </c>
      <c r="O941" s="9" t="str">
        <f>IFERROR(Inv_SY!O942/Inv_SY!$P942-1,"")</f>
        <v/>
      </c>
      <c r="P941" s="9" t="str">
        <f>IFERROR(Inv_SY!J942/Inv_SY!$Q942-1,"")</f>
        <v/>
      </c>
      <c r="Q941" s="9" t="str">
        <f>IFERROR(Inv_SY!K942/Inv_SY!$Q942-1,"")</f>
        <v/>
      </c>
      <c r="R941" s="9" t="str">
        <f>IFERROR(Inv_SY!L942/Inv_SY!$Q942-1,"")</f>
        <v/>
      </c>
      <c r="S941" s="9" t="str">
        <f>IFERROR(Inv_SY!M942/Inv_SY!$Q942-1,"")</f>
        <v/>
      </c>
      <c r="T941" s="9" t="str">
        <f>IFERROR(Inv_SY!N942/Inv_SY!$Q942-1,"")</f>
        <v/>
      </c>
      <c r="U941" s="52" t="str">
        <f>IFERROR(Inv_SY!O942/Inv_SY!$Q942-1,"")</f>
        <v/>
      </c>
    </row>
    <row r="942" spans="1:21">
      <c r="A942" s="102" t="s">
        <v>212</v>
      </c>
      <c r="B942" s="102">
        <v>9</v>
      </c>
      <c r="C942" s="102">
        <v>2024</v>
      </c>
      <c r="D942" s="102" t="s">
        <v>211</v>
      </c>
      <c r="E942" s="102" t="s">
        <v>211</v>
      </c>
      <c r="F942" s="103">
        <v>45566</v>
      </c>
      <c r="G942" s="102">
        <f t="shared" si="27"/>
        <v>31</v>
      </c>
      <c r="H942" s="104">
        <f t="shared" si="28"/>
        <v>45592</v>
      </c>
      <c r="I942" s="157">
        <f>_xlfn.XLOOKUP(Table5[[#This Row],[Month Year]],'Modelling New'!D:D,'Modelling New'!N:N)</f>
        <v>10.507</v>
      </c>
      <c r="J942" s="9" t="str">
        <f>IFERROR(Inv_SY!J943/Inv_SY!$P943-1,"")</f>
        <v/>
      </c>
      <c r="K942" s="9" t="str">
        <f>IFERROR(Inv_SY!K943/Inv_SY!$P943-1,"")</f>
        <v/>
      </c>
      <c r="L942" s="9" t="str">
        <f>IFERROR(Inv_SY!L943/Inv_SY!$P943-1,"")</f>
        <v/>
      </c>
      <c r="M942" s="9" t="str">
        <f>IFERROR(Inv_SY!M943/Inv_SY!$P943-1,"")</f>
        <v/>
      </c>
      <c r="N942" s="9" t="str">
        <f>IFERROR(Inv_SY!N943/Inv_SY!$P943-1,"")</f>
        <v/>
      </c>
      <c r="O942" s="9" t="str">
        <f>IFERROR(Inv_SY!O943/Inv_SY!$P943-1,"")</f>
        <v/>
      </c>
      <c r="P942" s="9" t="str">
        <f>IFERROR(Inv_SY!J943/Inv_SY!$Q943-1,"")</f>
        <v/>
      </c>
      <c r="Q942" s="9" t="str">
        <f>IFERROR(Inv_SY!K943/Inv_SY!$Q943-1,"")</f>
        <v/>
      </c>
      <c r="R942" s="9" t="str">
        <f>IFERROR(Inv_SY!L943/Inv_SY!$Q943-1,"")</f>
        <v/>
      </c>
      <c r="S942" s="9" t="str">
        <f>IFERROR(Inv_SY!M943/Inv_SY!$Q943-1,"")</f>
        <v/>
      </c>
      <c r="T942" s="9" t="str">
        <f>IFERROR(Inv_SY!N943/Inv_SY!$Q943-1,"")</f>
        <v/>
      </c>
      <c r="U942" s="52" t="str">
        <f>IFERROR(Inv_SY!O943/Inv_SY!$Q943-1,"")</f>
        <v/>
      </c>
    </row>
    <row r="943" spans="1:21">
      <c r="A943" s="102" t="s">
        <v>212</v>
      </c>
      <c r="B943" s="102">
        <v>9</v>
      </c>
      <c r="C943" s="102">
        <v>2024</v>
      </c>
      <c r="D943" s="102" t="s">
        <v>211</v>
      </c>
      <c r="E943" s="102" t="s">
        <v>211</v>
      </c>
      <c r="F943" s="103">
        <v>45566</v>
      </c>
      <c r="G943" s="102">
        <f t="shared" si="27"/>
        <v>31</v>
      </c>
      <c r="H943" s="104">
        <f t="shared" si="28"/>
        <v>45593</v>
      </c>
      <c r="I943" s="157">
        <f>_xlfn.XLOOKUP(Table5[[#This Row],[Month Year]],'Modelling New'!D:D,'Modelling New'!N:N)</f>
        <v>10.507</v>
      </c>
      <c r="J943" s="9" t="str">
        <f>IFERROR(Inv_SY!J944/Inv_SY!$P944-1,"")</f>
        <v/>
      </c>
      <c r="K943" s="9" t="str">
        <f>IFERROR(Inv_SY!K944/Inv_SY!$P944-1,"")</f>
        <v/>
      </c>
      <c r="L943" s="9" t="str">
        <f>IFERROR(Inv_SY!L944/Inv_SY!$P944-1,"")</f>
        <v/>
      </c>
      <c r="M943" s="9" t="str">
        <f>IFERROR(Inv_SY!M944/Inv_SY!$P944-1,"")</f>
        <v/>
      </c>
      <c r="N943" s="9" t="str">
        <f>IFERROR(Inv_SY!N944/Inv_SY!$P944-1,"")</f>
        <v/>
      </c>
      <c r="O943" s="9" t="str">
        <f>IFERROR(Inv_SY!O944/Inv_SY!$P944-1,"")</f>
        <v/>
      </c>
      <c r="P943" s="9" t="str">
        <f>IFERROR(Inv_SY!J944/Inv_SY!$Q944-1,"")</f>
        <v/>
      </c>
      <c r="Q943" s="9" t="str">
        <f>IFERROR(Inv_SY!K944/Inv_SY!$Q944-1,"")</f>
        <v/>
      </c>
      <c r="R943" s="9" t="str">
        <f>IFERROR(Inv_SY!L944/Inv_SY!$Q944-1,"")</f>
        <v/>
      </c>
      <c r="S943" s="9" t="str">
        <f>IFERROR(Inv_SY!M944/Inv_SY!$Q944-1,"")</f>
        <v/>
      </c>
      <c r="T943" s="9" t="str">
        <f>IFERROR(Inv_SY!N944/Inv_SY!$Q944-1,"")</f>
        <v/>
      </c>
      <c r="U943" s="52" t="str">
        <f>IFERROR(Inv_SY!O944/Inv_SY!$Q944-1,"")</f>
        <v/>
      </c>
    </row>
    <row r="944" spans="1:21">
      <c r="A944" s="102" t="s">
        <v>212</v>
      </c>
      <c r="B944" s="102">
        <v>9</v>
      </c>
      <c r="C944" s="102">
        <v>2024</v>
      </c>
      <c r="D944" s="102" t="s">
        <v>211</v>
      </c>
      <c r="E944" s="102" t="s">
        <v>211</v>
      </c>
      <c r="F944" s="103">
        <v>45566</v>
      </c>
      <c r="G944" s="102">
        <f t="shared" si="27"/>
        <v>31</v>
      </c>
      <c r="H944" s="104">
        <f t="shared" si="28"/>
        <v>45594</v>
      </c>
      <c r="I944" s="157">
        <f>_xlfn.XLOOKUP(Table5[[#This Row],[Month Year]],'Modelling New'!D:D,'Modelling New'!N:N)</f>
        <v>10.507</v>
      </c>
      <c r="J944" s="9" t="str">
        <f>IFERROR(Inv_SY!J945/Inv_SY!$P945-1,"")</f>
        <v/>
      </c>
      <c r="K944" s="9" t="str">
        <f>IFERROR(Inv_SY!K945/Inv_SY!$P945-1,"")</f>
        <v/>
      </c>
      <c r="L944" s="9" t="str">
        <f>IFERROR(Inv_SY!L945/Inv_SY!$P945-1,"")</f>
        <v/>
      </c>
      <c r="M944" s="9" t="str">
        <f>IFERROR(Inv_SY!M945/Inv_SY!$P945-1,"")</f>
        <v/>
      </c>
      <c r="N944" s="9" t="str">
        <f>IFERROR(Inv_SY!N945/Inv_SY!$P945-1,"")</f>
        <v/>
      </c>
      <c r="O944" s="9" t="str">
        <f>IFERROR(Inv_SY!O945/Inv_SY!$P945-1,"")</f>
        <v/>
      </c>
      <c r="P944" s="9" t="str">
        <f>IFERROR(Inv_SY!J945/Inv_SY!$Q945-1,"")</f>
        <v/>
      </c>
      <c r="Q944" s="9" t="str">
        <f>IFERROR(Inv_SY!K945/Inv_SY!$Q945-1,"")</f>
        <v/>
      </c>
      <c r="R944" s="9" t="str">
        <f>IFERROR(Inv_SY!L945/Inv_SY!$Q945-1,"")</f>
        <v/>
      </c>
      <c r="S944" s="9" t="str">
        <f>IFERROR(Inv_SY!M945/Inv_SY!$Q945-1,"")</f>
        <v/>
      </c>
      <c r="T944" s="9" t="str">
        <f>IFERROR(Inv_SY!N945/Inv_SY!$Q945-1,"")</f>
        <v/>
      </c>
      <c r="U944" s="52" t="str">
        <f>IFERROR(Inv_SY!O945/Inv_SY!$Q945-1,"")</f>
        <v/>
      </c>
    </row>
    <row r="945" spans="1:21">
      <c r="A945" s="102" t="s">
        <v>212</v>
      </c>
      <c r="B945" s="102">
        <v>9</v>
      </c>
      <c r="C945" s="102">
        <v>2024</v>
      </c>
      <c r="D945" s="102" t="s">
        <v>211</v>
      </c>
      <c r="E945" s="102" t="s">
        <v>211</v>
      </c>
      <c r="F945" s="103">
        <v>45566</v>
      </c>
      <c r="G945" s="102">
        <f t="shared" si="27"/>
        <v>31</v>
      </c>
      <c r="H945" s="104">
        <f t="shared" si="28"/>
        <v>45595</v>
      </c>
      <c r="I945" s="157">
        <f>_xlfn.XLOOKUP(Table5[[#This Row],[Month Year]],'Modelling New'!D:D,'Modelling New'!N:N)</f>
        <v>10.507</v>
      </c>
      <c r="J945" s="9" t="str">
        <f>IFERROR(Inv_SY!J946/Inv_SY!$P946-1,"")</f>
        <v/>
      </c>
      <c r="K945" s="9" t="str">
        <f>IFERROR(Inv_SY!K946/Inv_SY!$P946-1,"")</f>
        <v/>
      </c>
      <c r="L945" s="9" t="str">
        <f>IFERROR(Inv_SY!L946/Inv_SY!$P946-1,"")</f>
        <v/>
      </c>
      <c r="M945" s="9" t="str">
        <f>IFERROR(Inv_SY!M946/Inv_SY!$P946-1,"")</f>
        <v/>
      </c>
      <c r="N945" s="9" t="str">
        <f>IFERROR(Inv_SY!N946/Inv_SY!$P946-1,"")</f>
        <v/>
      </c>
      <c r="O945" s="9" t="str">
        <f>IFERROR(Inv_SY!O946/Inv_SY!$P946-1,"")</f>
        <v/>
      </c>
      <c r="P945" s="9" t="str">
        <f>IFERROR(Inv_SY!J946/Inv_SY!$Q946-1,"")</f>
        <v/>
      </c>
      <c r="Q945" s="9" t="str">
        <f>IFERROR(Inv_SY!K946/Inv_SY!$Q946-1,"")</f>
        <v/>
      </c>
      <c r="R945" s="9" t="str">
        <f>IFERROR(Inv_SY!L946/Inv_SY!$Q946-1,"")</f>
        <v/>
      </c>
      <c r="S945" s="9" t="str">
        <f>IFERROR(Inv_SY!M946/Inv_SY!$Q946-1,"")</f>
        <v/>
      </c>
      <c r="T945" s="9" t="str">
        <f>IFERROR(Inv_SY!N946/Inv_SY!$Q946-1,"")</f>
        <v/>
      </c>
      <c r="U945" s="52" t="str">
        <f>IFERROR(Inv_SY!O946/Inv_SY!$Q946-1,"")</f>
        <v/>
      </c>
    </row>
    <row r="946" spans="1:21">
      <c r="A946" s="102" t="s">
        <v>212</v>
      </c>
      <c r="B946" s="102">
        <v>9</v>
      </c>
      <c r="C946" s="102">
        <v>2024</v>
      </c>
      <c r="D946" s="102" t="s">
        <v>211</v>
      </c>
      <c r="E946" s="102" t="s">
        <v>211</v>
      </c>
      <c r="F946" s="103">
        <v>45566</v>
      </c>
      <c r="G946" s="102">
        <f t="shared" si="27"/>
        <v>31</v>
      </c>
      <c r="H946" s="104">
        <f t="shared" si="28"/>
        <v>45596</v>
      </c>
      <c r="I946" s="157">
        <f>_xlfn.XLOOKUP(Table5[[#This Row],[Month Year]],'Modelling New'!D:D,'Modelling New'!N:N)</f>
        <v>10.507</v>
      </c>
      <c r="J946" s="9" t="str">
        <f>IFERROR(Inv_SY!J947/Inv_SY!$P947-1,"")</f>
        <v/>
      </c>
      <c r="K946" s="9" t="str">
        <f>IFERROR(Inv_SY!K947/Inv_SY!$P947-1,"")</f>
        <v/>
      </c>
      <c r="L946" s="9" t="str">
        <f>IFERROR(Inv_SY!L947/Inv_SY!$P947-1,"")</f>
        <v/>
      </c>
      <c r="M946" s="9" t="str">
        <f>IFERROR(Inv_SY!M947/Inv_SY!$P947-1,"")</f>
        <v/>
      </c>
      <c r="N946" s="9" t="str">
        <f>IFERROR(Inv_SY!N947/Inv_SY!$P947-1,"")</f>
        <v/>
      </c>
      <c r="O946" s="9" t="str">
        <f>IFERROR(Inv_SY!O947/Inv_SY!$P947-1,"")</f>
        <v/>
      </c>
      <c r="P946" s="9" t="str">
        <f>IFERROR(Inv_SY!J947/Inv_SY!$Q947-1,"")</f>
        <v/>
      </c>
      <c r="Q946" s="9" t="str">
        <f>IFERROR(Inv_SY!K947/Inv_SY!$Q947-1,"")</f>
        <v/>
      </c>
      <c r="R946" s="9" t="str">
        <f>IFERROR(Inv_SY!L947/Inv_SY!$Q947-1,"")</f>
        <v/>
      </c>
      <c r="S946" s="9" t="str">
        <f>IFERROR(Inv_SY!M947/Inv_SY!$Q947-1,"")</f>
        <v/>
      </c>
      <c r="T946" s="9" t="str">
        <f>IFERROR(Inv_SY!N947/Inv_SY!$Q947-1,"")</f>
        <v/>
      </c>
      <c r="U946" s="52" t="str">
        <f>IFERROR(Inv_SY!O947/Inv_SY!$Q947-1,"")</f>
        <v/>
      </c>
    </row>
    <row r="947" spans="1:21">
      <c r="A947" s="102" t="s">
        <v>212</v>
      </c>
      <c r="B947" s="102">
        <v>9</v>
      </c>
      <c r="C947" s="102">
        <v>2024</v>
      </c>
      <c r="D947" s="102" t="s">
        <v>211</v>
      </c>
      <c r="E947" s="102" t="s">
        <v>211</v>
      </c>
      <c r="F947" s="103">
        <v>45597</v>
      </c>
      <c r="G947" s="102">
        <f t="shared" si="27"/>
        <v>30</v>
      </c>
      <c r="H947" s="104">
        <f t="shared" si="28"/>
        <v>45597</v>
      </c>
      <c r="I947" s="157">
        <f>_xlfn.XLOOKUP(Table5[[#This Row],[Month Year]],'Modelling New'!D:D,'Modelling New'!N:N)</f>
        <v>10.507</v>
      </c>
      <c r="J947" s="9" t="str">
        <f>IFERROR(Inv_SY!J948/Inv_SY!$P948-1,"")</f>
        <v/>
      </c>
      <c r="K947" s="9" t="str">
        <f>IFERROR(Inv_SY!K948/Inv_SY!$P948-1,"")</f>
        <v/>
      </c>
      <c r="L947" s="9" t="str">
        <f>IFERROR(Inv_SY!L948/Inv_SY!$P948-1,"")</f>
        <v/>
      </c>
      <c r="M947" s="9" t="str">
        <f>IFERROR(Inv_SY!M948/Inv_SY!$P948-1,"")</f>
        <v/>
      </c>
      <c r="N947" s="9" t="str">
        <f>IFERROR(Inv_SY!N948/Inv_SY!$P948-1,"")</f>
        <v/>
      </c>
      <c r="O947" s="9" t="str">
        <f>IFERROR(Inv_SY!O948/Inv_SY!$P948-1,"")</f>
        <v/>
      </c>
      <c r="P947" s="9" t="str">
        <f>IFERROR(Inv_SY!J948/Inv_SY!$Q948-1,"")</f>
        <v/>
      </c>
      <c r="Q947" s="9" t="str">
        <f>IFERROR(Inv_SY!K948/Inv_SY!$Q948-1,"")</f>
        <v/>
      </c>
      <c r="R947" s="9" t="str">
        <f>IFERROR(Inv_SY!L948/Inv_SY!$Q948-1,"")</f>
        <v/>
      </c>
      <c r="S947" s="9" t="str">
        <f>IFERROR(Inv_SY!M948/Inv_SY!$Q948-1,"")</f>
        <v/>
      </c>
      <c r="T947" s="9" t="str">
        <f>IFERROR(Inv_SY!N948/Inv_SY!$Q948-1,"")</f>
        <v/>
      </c>
      <c r="U947" s="52" t="str">
        <f>IFERROR(Inv_SY!O948/Inv_SY!$Q948-1,"")</f>
        <v/>
      </c>
    </row>
    <row r="948" spans="1:21">
      <c r="A948" s="102" t="s">
        <v>212</v>
      </c>
      <c r="B948" s="102">
        <v>9</v>
      </c>
      <c r="C948" s="102">
        <v>2024</v>
      </c>
      <c r="D948" s="102" t="s">
        <v>211</v>
      </c>
      <c r="E948" s="102" t="s">
        <v>211</v>
      </c>
      <c r="F948" s="103">
        <v>45597</v>
      </c>
      <c r="G948" s="102">
        <f t="shared" si="27"/>
        <v>30</v>
      </c>
      <c r="H948" s="104">
        <f t="shared" si="28"/>
        <v>45598</v>
      </c>
      <c r="I948" s="157">
        <f>_xlfn.XLOOKUP(Table5[[#This Row],[Month Year]],'Modelling New'!D:D,'Modelling New'!N:N)</f>
        <v>10.507</v>
      </c>
      <c r="J948" s="9" t="str">
        <f>IFERROR(Inv_SY!J949/Inv_SY!$P949-1,"")</f>
        <v/>
      </c>
      <c r="K948" s="9" t="str">
        <f>IFERROR(Inv_SY!K949/Inv_SY!$P949-1,"")</f>
        <v/>
      </c>
      <c r="L948" s="9" t="str">
        <f>IFERROR(Inv_SY!L949/Inv_SY!$P949-1,"")</f>
        <v/>
      </c>
      <c r="M948" s="9" t="str">
        <f>IFERROR(Inv_SY!M949/Inv_SY!$P949-1,"")</f>
        <v/>
      </c>
      <c r="N948" s="9" t="str">
        <f>IFERROR(Inv_SY!N949/Inv_SY!$P949-1,"")</f>
        <v/>
      </c>
      <c r="O948" s="9" t="str">
        <f>IFERROR(Inv_SY!O949/Inv_SY!$P949-1,"")</f>
        <v/>
      </c>
      <c r="P948" s="9" t="str">
        <f>IFERROR(Inv_SY!J949/Inv_SY!$Q949-1,"")</f>
        <v/>
      </c>
      <c r="Q948" s="9" t="str">
        <f>IFERROR(Inv_SY!K949/Inv_SY!$Q949-1,"")</f>
        <v/>
      </c>
      <c r="R948" s="9" t="str">
        <f>IFERROR(Inv_SY!L949/Inv_SY!$Q949-1,"")</f>
        <v/>
      </c>
      <c r="S948" s="9" t="str">
        <f>IFERROR(Inv_SY!M949/Inv_SY!$Q949-1,"")</f>
        <v/>
      </c>
      <c r="T948" s="9" t="str">
        <f>IFERROR(Inv_SY!N949/Inv_SY!$Q949-1,"")</f>
        <v/>
      </c>
      <c r="U948" s="52" t="str">
        <f>IFERROR(Inv_SY!O949/Inv_SY!$Q949-1,"")</f>
        <v/>
      </c>
    </row>
    <row r="949" spans="1:21">
      <c r="A949" s="102" t="s">
        <v>212</v>
      </c>
      <c r="B949" s="102">
        <v>9</v>
      </c>
      <c r="C949" s="102">
        <v>2024</v>
      </c>
      <c r="D949" s="102" t="s">
        <v>211</v>
      </c>
      <c r="E949" s="102" t="s">
        <v>211</v>
      </c>
      <c r="F949" s="103">
        <v>45597</v>
      </c>
      <c r="G949" s="102">
        <f t="shared" si="27"/>
        <v>30</v>
      </c>
      <c r="H949" s="104">
        <f t="shared" si="28"/>
        <v>45599</v>
      </c>
      <c r="I949" s="157">
        <f>_xlfn.XLOOKUP(Table5[[#This Row],[Month Year]],'Modelling New'!D:D,'Modelling New'!N:N)</f>
        <v>10.507</v>
      </c>
      <c r="J949" s="9" t="str">
        <f>IFERROR(Inv_SY!J950/Inv_SY!$P950-1,"")</f>
        <v/>
      </c>
      <c r="K949" s="9" t="str">
        <f>IFERROR(Inv_SY!K950/Inv_SY!$P950-1,"")</f>
        <v/>
      </c>
      <c r="L949" s="9" t="str">
        <f>IFERROR(Inv_SY!L950/Inv_SY!$P950-1,"")</f>
        <v/>
      </c>
      <c r="M949" s="9" t="str">
        <f>IFERROR(Inv_SY!M950/Inv_SY!$P950-1,"")</f>
        <v/>
      </c>
      <c r="N949" s="9" t="str">
        <f>IFERROR(Inv_SY!N950/Inv_SY!$P950-1,"")</f>
        <v/>
      </c>
      <c r="O949" s="9" t="str">
        <f>IFERROR(Inv_SY!O950/Inv_SY!$P950-1,"")</f>
        <v/>
      </c>
      <c r="P949" s="9" t="str">
        <f>IFERROR(Inv_SY!J950/Inv_SY!$Q950-1,"")</f>
        <v/>
      </c>
      <c r="Q949" s="9" t="str">
        <f>IFERROR(Inv_SY!K950/Inv_SY!$Q950-1,"")</f>
        <v/>
      </c>
      <c r="R949" s="9" t="str">
        <f>IFERROR(Inv_SY!L950/Inv_SY!$Q950-1,"")</f>
        <v/>
      </c>
      <c r="S949" s="9" t="str">
        <f>IFERROR(Inv_SY!M950/Inv_SY!$Q950-1,"")</f>
        <v/>
      </c>
      <c r="T949" s="9" t="str">
        <f>IFERROR(Inv_SY!N950/Inv_SY!$Q950-1,"")</f>
        <v/>
      </c>
      <c r="U949" s="52" t="str">
        <f>IFERROR(Inv_SY!O950/Inv_SY!$Q950-1,"")</f>
        <v/>
      </c>
    </row>
    <row r="950" spans="1:21">
      <c r="A950" s="102" t="s">
        <v>212</v>
      </c>
      <c r="B950" s="102">
        <v>9</v>
      </c>
      <c r="C950" s="102">
        <v>2024</v>
      </c>
      <c r="D950" s="102" t="s">
        <v>211</v>
      </c>
      <c r="E950" s="102" t="s">
        <v>211</v>
      </c>
      <c r="F950" s="103">
        <v>45597</v>
      </c>
      <c r="G950" s="102">
        <f t="shared" si="27"/>
        <v>30</v>
      </c>
      <c r="H950" s="104">
        <f t="shared" si="28"/>
        <v>45600</v>
      </c>
      <c r="I950" s="157">
        <f>_xlfn.XLOOKUP(Table5[[#This Row],[Month Year]],'Modelling New'!D:D,'Modelling New'!N:N)</f>
        <v>10.507</v>
      </c>
      <c r="J950" s="9" t="str">
        <f>IFERROR(Inv_SY!J951/Inv_SY!$P951-1,"")</f>
        <v/>
      </c>
      <c r="K950" s="9" t="str">
        <f>IFERROR(Inv_SY!K951/Inv_SY!$P951-1,"")</f>
        <v/>
      </c>
      <c r="L950" s="9" t="str">
        <f>IFERROR(Inv_SY!L951/Inv_SY!$P951-1,"")</f>
        <v/>
      </c>
      <c r="M950" s="9" t="str">
        <f>IFERROR(Inv_SY!M951/Inv_SY!$P951-1,"")</f>
        <v/>
      </c>
      <c r="N950" s="9" t="str">
        <f>IFERROR(Inv_SY!N951/Inv_SY!$P951-1,"")</f>
        <v/>
      </c>
      <c r="O950" s="9" t="str">
        <f>IFERROR(Inv_SY!O951/Inv_SY!$P951-1,"")</f>
        <v/>
      </c>
      <c r="P950" s="9" t="str">
        <f>IFERROR(Inv_SY!J951/Inv_SY!$Q951-1,"")</f>
        <v/>
      </c>
      <c r="Q950" s="9" t="str">
        <f>IFERROR(Inv_SY!K951/Inv_SY!$Q951-1,"")</f>
        <v/>
      </c>
      <c r="R950" s="9" t="str">
        <f>IFERROR(Inv_SY!L951/Inv_SY!$Q951-1,"")</f>
        <v/>
      </c>
      <c r="S950" s="9" t="str">
        <f>IFERROR(Inv_SY!M951/Inv_SY!$Q951-1,"")</f>
        <v/>
      </c>
      <c r="T950" s="9" t="str">
        <f>IFERROR(Inv_SY!N951/Inv_SY!$Q951-1,"")</f>
        <v/>
      </c>
      <c r="U950" s="52" t="str">
        <f>IFERROR(Inv_SY!O951/Inv_SY!$Q951-1,"")</f>
        <v/>
      </c>
    </row>
    <row r="951" spans="1:21">
      <c r="A951" s="102" t="s">
        <v>212</v>
      </c>
      <c r="B951" s="102">
        <v>9</v>
      </c>
      <c r="C951" s="102">
        <v>2024</v>
      </c>
      <c r="D951" s="102" t="s">
        <v>211</v>
      </c>
      <c r="E951" s="102" t="s">
        <v>211</v>
      </c>
      <c r="F951" s="103">
        <v>45597</v>
      </c>
      <c r="G951" s="102">
        <f t="shared" si="27"/>
        <v>30</v>
      </c>
      <c r="H951" s="104">
        <f t="shared" si="28"/>
        <v>45601</v>
      </c>
      <c r="I951" s="157">
        <f>_xlfn.XLOOKUP(Table5[[#This Row],[Month Year]],'Modelling New'!D:D,'Modelling New'!N:N)</f>
        <v>10.507</v>
      </c>
      <c r="J951" s="9" t="str">
        <f>IFERROR(Inv_SY!J952/Inv_SY!$P952-1,"")</f>
        <v/>
      </c>
      <c r="K951" s="9" t="str">
        <f>IFERROR(Inv_SY!K952/Inv_SY!$P952-1,"")</f>
        <v/>
      </c>
      <c r="L951" s="9" t="str">
        <f>IFERROR(Inv_SY!L952/Inv_SY!$P952-1,"")</f>
        <v/>
      </c>
      <c r="M951" s="9" t="str">
        <f>IFERROR(Inv_SY!M952/Inv_SY!$P952-1,"")</f>
        <v/>
      </c>
      <c r="N951" s="9" t="str">
        <f>IFERROR(Inv_SY!N952/Inv_SY!$P952-1,"")</f>
        <v/>
      </c>
      <c r="O951" s="9" t="str">
        <f>IFERROR(Inv_SY!O952/Inv_SY!$P952-1,"")</f>
        <v/>
      </c>
      <c r="P951" s="9" t="str">
        <f>IFERROR(Inv_SY!J952/Inv_SY!$Q952-1,"")</f>
        <v/>
      </c>
      <c r="Q951" s="9" t="str">
        <f>IFERROR(Inv_SY!K952/Inv_SY!$Q952-1,"")</f>
        <v/>
      </c>
      <c r="R951" s="9" t="str">
        <f>IFERROR(Inv_SY!L952/Inv_SY!$Q952-1,"")</f>
        <v/>
      </c>
      <c r="S951" s="9" t="str">
        <f>IFERROR(Inv_SY!M952/Inv_SY!$Q952-1,"")</f>
        <v/>
      </c>
      <c r="T951" s="9" t="str">
        <f>IFERROR(Inv_SY!N952/Inv_SY!$Q952-1,"")</f>
        <v/>
      </c>
      <c r="U951" s="52" t="str">
        <f>IFERROR(Inv_SY!O952/Inv_SY!$Q952-1,"")</f>
        <v/>
      </c>
    </row>
    <row r="952" spans="1:21">
      <c r="A952" s="102" t="s">
        <v>212</v>
      </c>
      <c r="B952" s="102">
        <v>9</v>
      </c>
      <c r="C952" s="102">
        <v>2024</v>
      </c>
      <c r="D952" s="102" t="s">
        <v>211</v>
      </c>
      <c r="E952" s="102" t="s">
        <v>211</v>
      </c>
      <c r="F952" s="103">
        <v>45597</v>
      </c>
      <c r="G952" s="102">
        <f t="shared" si="27"/>
        <v>30</v>
      </c>
      <c r="H952" s="104">
        <f t="shared" si="28"/>
        <v>45602</v>
      </c>
      <c r="I952" s="157">
        <f>_xlfn.XLOOKUP(Table5[[#This Row],[Month Year]],'Modelling New'!D:D,'Modelling New'!N:N)</f>
        <v>10.507</v>
      </c>
      <c r="J952" s="9" t="str">
        <f>IFERROR(Inv_SY!J953/Inv_SY!$P953-1,"")</f>
        <v/>
      </c>
      <c r="K952" s="9" t="str">
        <f>IFERROR(Inv_SY!K953/Inv_SY!$P953-1,"")</f>
        <v/>
      </c>
      <c r="L952" s="9" t="str">
        <f>IFERROR(Inv_SY!L953/Inv_SY!$P953-1,"")</f>
        <v/>
      </c>
      <c r="M952" s="9" t="str">
        <f>IFERROR(Inv_SY!M953/Inv_SY!$P953-1,"")</f>
        <v/>
      </c>
      <c r="N952" s="9" t="str">
        <f>IFERROR(Inv_SY!N953/Inv_SY!$P953-1,"")</f>
        <v/>
      </c>
      <c r="O952" s="9" t="str">
        <f>IFERROR(Inv_SY!O953/Inv_SY!$P953-1,"")</f>
        <v/>
      </c>
      <c r="P952" s="9" t="str">
        <f>IFERROR(Inv_SY!J953/Inv_SY!$Q953-1,"")</f>
        <v/>
      </c>
      <c r="Q952" s="9" t="str">
        <f>IFERROR(Inv_SY!K953/Inv_SY!$Q953-1,"")</f>
        <v/>
      </c>
      <c r="R952" s="9" t="str">
        <f>IFERROR(Inv_SY!L953/Inv_SY!$Q953-1,"")</f>
        <v/>
      </c>
      <c r="S952" s="9" t="str">
        <f>IFERROR(Inv_SY!M953/Inv_SY!$Q953-1,"")</f>
        <v/>
      </c>
      <c r="T952" s="9" t="str">
        <f>IFERROR(Inv_SY!N953/Inv_SY!$Q953-1,"")</f>
        <v/>
      </c>
      <c r="U952" s="52" t="str">
        <f>IFERROR(Inv_SY!O953/Inv_SY!$Q953-1,"")</f>
        <v/>
      </c>
    </row>
    <row r="953" spans="1:21">
      <c r="A953" s="102" t="s">
        <v>212</v>
      </c>
      <c r="B953" s="102">
        <v>9</v>
      </c>
      <c r="C953" s="102">
        <v>2024</v>
      </c>
      <c r="D953" s="102" t="s">
        <v>211</v>
      </c>
      <c r="E953" s="102" t="s">
        <v>211</v>
      </c>
      <c r="F953" s="103">
        <v>45597</v>
      </c>
      <c r="G953" s="102">
        <f t="shared" si="27"/>
        <v>30</v>
      </c>
      <c r="H953" s="104">
        <f t="shared" si="28"/>
        <v>45603</v>
      </c>
      <c r="I953" s="157">
        <f>_xlfn.XLOOKUP(Table5[[#This Row],[Month Year]],'Modelling New'!D:D,'Modelling New'!N:N)</f>
        <v>10.507</v>
      </c>
      <c r="J953" s="9" t="str">
        <f>IFERROR(Inv_SY!J954/Inv_SY!$P954-1,"")</f>
        <v/>
      </c>
      <c r="K953" s="9" t="str">
        <f>IFERROR(Inv_SY!K954/Inv_SY!$P954-1,"")</f>
        <v/>
      </c>
      <c r="L953" s="9" t="str">
        <f>IFERROR(Inv_SY!L954/Inv_SY!$P954-1,"")</f>
        <v/>
      </c>
      <c r="M953" s="9" t="str">
        <f>IFERROR(Inv_SY!M954/Inv_SY!$P954-1,"")</f>
        <v/>
      </c>
      <c r="N953" s="9" t="str">
        <f>IFERROR(Inv_SY!N954/Inv_SY!$P954-1,"")</f>
        <v/>
      </c>
      <c r="O953" s="9" t="str">
        <f>IFERROR(Inv_SY!O954/Inv_SY!$P954-1,"")</f>
        <v/>
      </c>
      <c r="P953" s="9" t="str">
        <f>IFERROR(Inv_SY!J954/Inv_SY!$Q954-1,"")</f>
        <v/>
      </c>
      <c r="Q953" s="9" t="str">
        <f>IFERROR(Inv_SY!K954/Inv_SY!$Q954-1,"")</f>
        <v/>
      </c>
      <c r="R953" s="9" t="str">
        <f>IFERROR(Inv_SY!L954/Inv_SY!$Q954-1,"")</f>
        <v/>
      </c>
      <c r="S953" s="9" t="str">
        <f>IFERROR(Inv_SY!M954/Inv_SY!$Q954-1,"")</f>
        <v/>
      </c>
      <c r="T953" s="9" t="str">
        <f>IFERROR(Inv_SY!N954/Inv_SY!$Q954-1,"")</f>
        <v/>
      </c>
      <c r="U953" s="52" t="str">
        <f>IFERROR(Inv_SY!O954/Inv_SY!$Q954-1,"")</f>
        <v/>
      </c>
    </row>
    <row r="954" spans="1:21">
      <c r="A954" s="102" t="s">
        <v>212</v>
      </c>
      <c r="B954" s="102">
        <v>9</v>
      </c>
      <c r="C954" s="102">
        <v>2024</v>
      </c>
      <c r="D954" s="102" t="s">
        <v>211</v>
      </c>
      <c r="E954" s="102" t="s">
        <v>211</v>
      </c>
      <c r="F954" s="103">
        <v>45597</v>
      </c>
      <c r="G954" s="102">
        <f t="shared" ref="G954:G985" si="29">DAY(EOMONTH(F954,0))</f>
        <v>30</v>
      </c>
      <c r="H954" s="104">
        <f t="shared" si="28"/>
        <v>45604</v>
      </c>
      <c r="I954" s="157">
        <f>_xlfn.XLOOKUP(Table5[[#This Row],[Month Year]],'Modelling New'!D:D,'Modelling New'!N:N)</f>
        <v>10.507</v>
      </c>
      <c r="J954" s="9" t="str">
        <f>IFERROR(Inv_SY!J955/Inv_SY!$P955-1,"")</f>
        <v/>
      </c>
      <c r="K954" s="9" t="str">
        <f>IFERROR(Inv_SY!K955/Inv_SY!$P955-1,"")</f>
        <v/>
      </c>
      <c r="L954" s="9" t="str">
        <f>IFERROR(Inv_SY!L955/Inv_SY!$P955-1,"")</f>
        <v/>
      </c>
      <c r="M954" s="9" t="str">
        <f>IFERROR(Inv_SY!M955/Inv_SY!$P955-1,"")</f>
        <v/>
      </c>
      <c r="N954" s="9" t="str">
        <f>IFERROR(Inv_SY!N955/Inv_SY!$P955-1,"")</f>
        <v/>
      </c>
      <c r="O954" s="9" t="str">
        <f>IFERROR(Inv_SY!O955/Inv_SY!$P955-1,"")</f>
        <v/>
      </c>
      <c r="P954" s="9" t="str">
        <f>IFERROR(Inv_SY!J955/Inv_SY!$Q955-1,"")</f>
        <v/>
      </c>
      <c r="Q954" s="9" t="str">
        <f>IFERROR(Inv_SY!K955/Inv_SY!$Q955-1,"")</f>
        <v/>
      </c>
      <c r="R954" s="9" t="str">
        <f>IFERROR(Inv_SY!L955/Inv_SY!$Q955-1,"")</f>
        <v/>
      </c>
      <c r="S954" s="9" t="str">
        <f>IFERROR(Inv_SY!M955/Inv_SY!$Q955-1,"")</f>
        <v/>
      </c>
      <c r="T954" s="9" t="str">
        <f>IFERROR(Inv_SY!N955/Inv_SY!$Q955-1,"")</f>
        <v/>
      </c>
      <c r="U954" s="52" t="str">
        <f>IFERROR(Inv_SY!O955/Inv_SY!$Q955-1,"")</f>
        <v/>
      </c>
    </row>
    <row r="955" spans="1:21">
      <c r="A955" s="102" t="s">
        <v>212</v>
      </c>
      <c r="B955" s="102">
        <v>9</v>
      </c>
      <c r="C955" s="102">
        <v>2024</v>
      </c>
      <c r="D955" s="102" t="s">
        <v>211</v>
      </c>
      <c r="E955" s="102" t="s">
        <v>211</v>
      </c>
      <c r="F955" s="103">
        <v>45597</v>
      </c>
      <c r="G955" s="102">
        <f t="shared" si="29"/>
        <v>30</v>
      </c>
      <c r="H955" s="104">
        <f t="shared" si="28"/>
        <v>45605</v>
      </c>
      <c r="I955" s="157">
        <f>_xlfn.XLOOKUP(Table5[[#This Row],[Month Year]],'Modelling New'!D:D,'Modelling New'!N:N)</f>
        <v>10.507</v>
      </c>
      <c r="J955" s="9" t="str">
        <f>IFERROR(Inv_SY!J956/Inv_SY!$P956-1,"")</f>
        <v/>
      </c>
      <c r="K955" s="9" t="str">
        <f>IFERROR(Inv_SY!K956/Inv_SY!$P956-1,"")</f>
        <v/>
      </c>
      <c r="L955" s="9" t="str">
        <f>IFERROR(Inv_SY!L956/Inv_SY!$P956-1,"")</f>
        <v/>
      </c>
      <c r="M955" s="9" t="str">
        <f>IFERROR(Inv_SY!M956/Inv_SY!$P956-1,"")</f>
        <v/>
      </c>
      <c r="N955" s="9" t="str">
        <f>IFERROR(Inv_SY!N956/Inv_SY!$P956-1,"")</f>
        <v/>
      </c>
      <c r="O955" s="9" t="str">
        <f>IFERROR(Inv_SY!O956/Inv_SY!$P956-1,"")</f>
        <v/>
      </c>
      <c r="P955" s="9" t="str">
        <f>IFERROR(Inv_SY!J956/Inv_SY!$Q956-1,"")</f>
        <v/>
      </c>
      <c r="Q955" s="9" t="str">
        <f>IFERROR(Inv_SY!K956/Inv_SY!$Q956-1,"")</f>
        <v/>
      </c>
      <c r="R955" s="9" t="str">
        <f>IFERROR(Inv_SY!L956/Inv_SY!$Q956-1,"")</f>
        <v/>
      </c>
      <c r="S955" s="9" t="str">
        <f>IFERROR(Inv_SY!M956/Inv_SY!$Q956-1,"")</f>
        <v/>
      </c>
      <c r="T955" s="9" t="str">
        <f>IFERROR(Inv_SY!N956/Inv_SY!$Q956-1,"")</f>
        <v/>
      </c>
      <c r="U955" s="52" t="str">
        <f>IFERROR(Inv_SY!O956/Inv_SY!$Q956-1,"")</f>
        <v/>
      </c>
    </row>
    <row r="956" spans="1:21">
      <c r="A956" s="102" t="s">
        <v>212</v>
      </c>
      <c r="B956" s="102">
        <v>9</v>
      </c>
      <c r="C956" s="102">
        <v>2024</v>
      </c>
      <c r="D956" s="102" t="s">
        <v>211</v>
      </c>
      <c r="E956" s="102" t="s">
        <v>211</v>
      </c>
      <c r="F956" s="103">
        <v>45597</v>
      </c>
      <c r="G956" s="102">
        <f t="shared" si="29"/>
        <v>30</v>
      </c>
      <c r="H956" s="104">
        <f t="shared" si="28"/>
        <v>45606</v>
      </c>
      <c r="I956" s="157">
        <f>_xlfn.XLOOKUP(Table5[[#This Row],[Month Year]],'Modelling New'!D:D,'Modelling New'!N:N)</f>
        <v>10.507</v>
      </c>
      <c r="J956" s="9" t="str">
        <f>IFERROR(Inv_SY!J957/Inv_SY!$P957-1,"")</f>
        <v/>
      </c>
      <c r="K956" s="9" t="str">
        <f>IFERROR(Inv_SY!K957/Inv_SY!$P957-1,"")</f>
        <v/>
      </c>
      <c r="L956" s="9" t="str">
        <f>IFERROR(Inv_SY!L957/Inv_SY!$P957-1,"")</f>
        <v/>
      </c>
      <c r="M956" s="9" t="str">
        <f>IFERROR(Inv_SY!M957/Inv_SY!$P957-1,"")</f>
        <v/>
      </c>
      <c r="N956" s="9" t="str">
        <f>IFERROR(Inv_SY!N957/Inv_SY!$P957-1,"")</f>
        <v/>
      </c>
      <c r="O956" s="9" t="str">
        <f>IFERROR(Inv_SY!O957/Inv_SY!$P957-1,"")</f>
        <v/>
      </c>
      <c r="P956" s="9" t="str">
        <f>IFERROR(Inv_SY!J957/Inv_SY!$Q957-1,"")</f>
        <v/>
      </c>
      <c r="Q956" s="9" t="str">
        <f>IFERROR(Inv_SY!K957/Inv_SY!$Q957-1,"")</f>
        <v/>
      </c>
      <c r="R956" s="9" t="str">
        <f>IFERROR(Inv_SY!L957/Inv_SY!$Q957-1,"")</f>
        <v/>
      </c>
      <c r="S956" s="9" t="str">
        <f>IFERROR(Inv_SY!M957/Inv_SY!$Q957-1,"")</f>
        <v/>
      </c>
      <c r="T956" s="9" t="str">
        <f>IFERROR(Inv_SY!N957/Inv_SY!$Q957-1,"")</f>
        <v/>
      </c>
      <c r="U956" s="52" t="str">
        <f>IFERROR(Inv_SY!O957/Inv_SY!$Q957-1,"")</f>
        <v/>
      </c>
    </row>
    <row r="957" spans="1:21">
      <c r="A957" s="102" t="s">
        <v>212</v>
      </c>
      <c r="B957" s="102">
        <v>9</v>
      </c>
      <c r="C957" s="102">
        <v>2024</v>
      </c>
      <c r="D957" s="102" t="s">
        <v>211</v>
      </c>
      <c r="E957" s="102" t="s">
        <v>211</v>
      </c>
      <c r="F957" s="103">
        <v>45597</v>
      </c>
      <c r="G957" s="102">
        <f t="shared" si="29"/>
        <v>30</v>
      </c>
      <c r="H957" s="104">
        <f t="shared" si="28"/>
        <v>45607</v>
      </c>
      <c r="I957" s="157">
        <f>_xlfn.XLOOKUP(Table5[[#This Row],[Month Year]],'Modelling New'!D:D,'Modelling New'!N:N)</f>
        <v>10.507</v>
      </c>
      <c r="J957" s="9" t="str">
        <f>IFERROR(Inv_SY!J958/Inv_SY!$P958-1,"")</f>
        <v/>
      </c>
      <c r="K957" s="9" t="str">
        <f>IFERROR(Inv_SY!K958/Inv_SY!$P958-1,"")</f>
        <v/>
      </c>
      <c r="L957" s="9" t="str">
        <f>IFERROR(Inv_SY!L958/Inv_SY!$P958-1,"")</f>
        <v/>
      </c>
      <c r="M957" s="9" t="str">
        <f>IFERROR(Inv_SY!M958/Inv_SY!$P958-1,"")</f>
        <v/>
      </c>
      <c r="N957" s="9" t="str">
        <f>IFERROR(Inv_SY!N958/Inv_SY!$P958-1,"")</f>
        <v/>
      </c>
      <c r="O957" s="9" t="str">
        <f>IFERROR(Inv_SY!O958/Inv_SY!$P958-1,"")</f>
        <v/>
      </c>
      <c r="P957" s="9" t="str">
        <f>IFERROR(Inv_SY!J958/Inv_SY!$Q958-1,"")</f>
        <v/>
      </c>
      <c r="Q957" s="9" t="str">
        <f>IFERROR(Inv_SY!K958/Inv_SY!$Q958-1,"")</f>
        <v/>
      </c>
      <c r="R957" s="9" t="str">
        <f>IFERROR(Inv_SY!L958/Inv_SY!$Q958-1,"")</f>
        <v/>
      </c>
      <c r="S957" s="9" t="str">
        <f>IFERROR(Inv_SY!M958/Inv_SY!$Q958-1,"")</f>
        <v/>
      </c>
      <c r="T957" s="9" t="str">
        <f>IFERROR(Inv_SY!N958/Inv_SY!$Q958-1,"")</f>
        <v/>
      </c>
      <c r="U957" s="52" t="str">
        <f>IFERROR(Inv_SY!O958/Inv_SY!$Q958-1,"")</f>
        <v/>
      </c>
    </row>
    <row r="958" spans="1:21">
      <c r="A958" s="102" t="s">
        <v>212</v>
      </c>
      <c r="B958" s="102">
        <v>9</v>
      </c>
      <c r="C958" s="102">
        <v>2024</v>
      </c>
      <c r="D958" s="102" t="s">
        <v>211</v>
      </c>
      <c r="E958" s="102" t="s">
        <v>211</v>
      </c>
      <c r="F958" s="103">
        <v>45597</v>
      </c>
      <c r="G958" s="102">
        <f t="shared" si="29"/>
        <v>30</v>
      </c>
      <c r="H958" s="104">
        <f t="shared" si="28"/>
        <v>45608</v>
      </c>
      <c r="I958" s="157">
        <f>_xlfn.XLOOKUP(Table5[[#This Row],[Month Year]],'Modelling New'!D:D,'Modelling New'!N:N)</f>
        <v>10.507</v>
      </c>
      <c r="J958" s="9" t="str">
        <f>IFERROR(Inv_SY!J959/Inv_SY!$P959-1,"")</f>
        <v/>
      </c>
      <c r="K958" s="9" t="str">
        <f>IFERROR(Inv_SY!K959/Inv_SY!$P959-1,"")</f>
        <v/>
      </c>
      <c r="L958" s="9" t="str">
        <f>IFERROR(Inv_SY!L959/Inv_SY!$P959-1,"")</f>
        <v/>
      </c>
      <c r="M958" s="9" t="str">
        <f>IFERROR(Inv_SY!M959/Inv_SY!$P959-1,"")</f>
        <v/>
      </c>
      <c r="N958" s="9" t="str">
        <f>IFERROR(Inv_SY!N959/Inv_SY!$P959-1,"")</f>
        <v/>
      </c>
      <c r="O958" s="9" t="str">
        <f>IFERROR(Inv_SY!O959/Inv_SY!$P959-1,"")</f>
        <v/>
      </c>
      <c r="P958" s="9" t="str">
        <f>IFERROR(Inv_SY!J959/Inv_SY!$Q959-1,"")</f>
        <v/>
      </c>
      <c r="Q958" s="9" t="str">
        <f>IFERROR(Inv_SY!K959/Inv_SY!$Q959-1,"")</f>
        <v/>
      </c>
      <c r="R958" s="9" t="str">
        <f>IFERROR(Inv_SY!L959/Inv_SY!$Q959-1,"")</f>
        <v/>
      </c>
      <c r="S958" s="9" t="str">
        <f>IFERROR(Inv_SY!M959/Inv_SY!$Q959-1,"")</f>
        <v/>
      </c>
      <c r="T958" s="9" t="str">
        <f>IFERROR(Inv_SY!N959/Inv_SY!$Q959-1,"")</f>
        <v/>
      </c>
      <c r="U958" s="52" t="str">
        <f>IFERROR(Inv_SY!O959/Inv_SY!$Q959-1,"")</f>
        <v/>
      </c>
    </row>
    <row r="959" spans="1:21">
      <c r="A959" s="102" t="s">
        <v>212</v>
      </c>
      <c r="B959" s="102">
        <v>9</v>
      </c>
      <c r="C959" s="102">
        <v>2024</v>
      </c>
      <c r="D959" s="102" t="s">
        <v>211</v>
      </c>
      <c r="E959" s="102" t="s">
        <v>211</v>
      </c>
      <c r="F959" s="103">
        <v>45597</v>
      </c>
      <c r="G959" s="102">
        <f t="shared" si="29"/>
        <v>30</v>
      </c>
      <c r="H959" s="104">
        <f t="shared" si="28"/>
        <v>45609</v>
      </c>
      <c r="I959" s="157">
        <f>_xlfn.XLOOKUP(Table5[[#This Row],[Month Year]],'Modelling New'!D:D,'Modelling New'!N:N)</f>
        <v>10.507</v>
      </c>
      <c r="J959" s="9" t="str">
        <f>IFERROR(Inv_SY!J960/Inv_SY!$P960-1,"")</f>
        <v/>
      </c>
      <c r="K959" s="9" t="str">
        <f>IFERROR(Inv_SY!K960/Inv_SY!$P960-1,"")</f>
        <v/>
      </c>
      <c r="L959" s="9" t="str">
        <f>IFERROR(Inv_SY!L960/Inv_SY!$P960-1,"")</f>
        <v/>
      </c>
      <c r="M959" s="9" t="str">
        <f>IFERROR(Inv_SY!M960/Inv_SY!$P960-1,"")</f>
        <v/>
      </c>
      <c r="N959" s="9" t="str">
        <f>IFERROR(Inv_SY!N960/Inv_SY!$P960-1,"")</f>
        <v/>
      </c>
      <c r="O959" s="9" t="str">
        <f>IFERROR(Inv_SY!O960/Inv_SY!$P960-1,"")</f>
        <v/>
      </c>
      <c r="P959" s="9" t="str">
        <f>IFERROR(Inv_SY!J960/Inv_SY!$Q960-1,"")</f>
        <v/>
      </c>
      <c r="Q959" s="9" t="str">
        <f>IFERROR(Inv_SY!K960/Inv_SY!$Q960-1,"")</f>
        <v/>
      </c>
      <c r="R959" s="9" t="str">
        <f>IFERROR(Inv_SY!L960/Inv_SY!$Q960-1,"")</f>
        <v/>
      </c>
      <c r="S959" s="9" t="str">
        <f>IFERROR(Inv_SY!M960/Inv_SY!$Q960-1,"")</f>
        <v/>
      </c>
      <c r="T959" s="9" t="str">
        <f>IFERROR(Inv_SY!N960/Inv_SY!$Q960-1,"")</f>
        <v/>
      </c>
      <c r="U959" s="52" t="str">
        <f>IFERROR(Inv_SY!O960/Inv_SY!$Q960-1,"")</f>
        <v/>
      </c>
    </row>
    <row r="960" spans="1:21">
      <c r="A960" s="102" t="s">
        <v>212</v>
      </c>
      <c r="B960" s="102">
        <v>9</v>
      </c>
      <c r="C960" s="102">
        <v>2024</v>
      </c>
      <c r="D960" s="102" t="s">
        <v>211</v>
      </c>
      <c r="E960" s="102" t="s">
        <v>211</v>
      </c>
      <c r="F960" s="103">
        <v>45597</v>
      </c>
      <c r="G960" s="102">
        <f t="shared" si="29"/>
        <v>30</v>
      </c>
      <c r="H960" s="104">
        <f t="shared" si="28"/>
        <v>45610</v>
      </c>
      <c r="I960" s="157">
        <f>_xlfn.XLOOKUP(Table5[[#This Row],[Month Year]],'Modelling New'!D:D,'Modelling New'!N:N)</f>
        <v>10.507</v>
      </c>
      <c r="J960" s="9" t="str">
        <f>IFERROR(Inv_SY!J961/Inv_SY!$P961-1,"")</f>
        <v/>
      </c>
      <c r="K960" s="9" t="str">
        <f>IFERROR(Inv_SY!K961/Inv_SY!$P961-1,"")</f>
        <v/>
      </c>
      <c r="L960" s="9" t="str">
        <f>IFERROR(Inv_SY!L961/Inv_SY!$P961-1,"")</f>
        <v/>
      </c>
      <c r="M960" s="9" t="str">
        <f>IFERROR(Inv_SY!M961/Inv_SY!$P961-1,"")</f>
        <v/>
      </c>
      <c r="N960" s="9" t="str">
        <f>IFERROR(Inv_SY!N961/Inv_SY!$P961-1,"")</f>
        <v/>
      </c>
      <c r="O960" s="9" t="str">
        <f>IFERROR(Inv_SY!O961/Inv_SY!$P961-1,"")</f>
        <v/>
      </c>
      <c r="P960" s="9" t="str">
        <f>IFERROR(Inv_SY!J961/Inv_SY!$Q961-1,"")</f>
        <v/>
      </c>
      <c r="Q960" s="9" t="str">
        <f>IFERROR(Inv_SY!K961/Inv_SY!$Q961-1,"")</f>
        <v/>
      </c>
      <c r="R960" s="9" t="str">
        <f>IFERROR(Inv_SY!L961/Inv_SY!$Q961-1,"")</f>
        <v/>
      </c>
      <c r="S960" s="9" t="str">
        <f>IFERROR(Inv_SY!M961/Inv_SY!$Q961-1,"")</f>
        <v/>
      </c>
      <c r="T960" s="9" t="str">
        <f>IFERROR(Inv_SY!N961/Inv_SY!$Q961-1,"")</f>
        <v/>
      </c>
      <c r="U960" s="52" t="str">
        <f>IFERROR(Inv_SY!O961/Inv_SY!$Q961-1,"")</f>
        <v/>
      </c>
    </row>
    <row r="961" spans="1:21">
      <c r="A961" s="102" t="s">
        <v>212</v>
      </c>
      <c r="B961" s="102">
        <v>9</v>
      </c>
      <c r="C961" s="102">
        <v>2024</v>
      </c>
      <c r="D961" s="102" t="s">
        <v>211</v>
      </c>
      <c r="E961" s="102" t="s">
        <v>211</v>
      </c>
      <c r="F961" s="103">
        <v>45597</v>
      </c>
      <c r="G961" s="102">
        <f t="shared" si="29"/>
        <v>30</v>
      </c>
      <c r="H961" s="104">
        <f t="shared" si="28"/>
        <v>45611</v>
      </c>
      <c r="I961" s="157">
        <f>_xlfn.XLOOKUP(Table5[[#This Row],[Month Year]],'Modelling New'!D:D,'Modelling New'!N:N)</f>
        <v>10.507</v>
      </c>
      <c r="J961" s="9" t="str">
        <f>IFERROR(Inv_SY!J962/Inv_SY!$P962-1,"")</f>
        <v/>
      </c>
      <c r="K961" s="9" t="str">
        <f>IFERROR(Inv_SY!K962/Inv_SY!$P962-1,"")</f>
        <v/>
      </c>
      <c r="L961" s="9" t="str">
        <f>IFERROR(Inv_SY!L962/Inv_SY!$P962-1,"")</f>
        <v/>
      </c>
      <c r="M961" s="9" t="str">
        <f>IFERROR(Inv_SY!M962/Inv_SY!$P962-1,"")</f>
        <v/>
      </c>
      <c r="N961" s="9" t="str">
        <f>IFERROR(Inv_SY!N962/Inv_SY!$P962-1,"")</f>
        <v/>
      </c>
      <c r="O961" s="9" t="str">
        <f>IFERROR(Inv_SY!O962/Inv_SY!$P962-1,"")</f>
        <v/>
      </c>
      <c r="P961" s="9" t="str">
        <f>IFERROR(Inv_SY!J962/Inv_SY!$Q962-1,"")</f>
        <v/>
      </c>
      <c r="Q961" s="9" t="str">
        <f>IFERROR(Inv_SY!K962/Inv_SY!$Q962-1,"")</f>
        <v/>
      </c>
      <c r="R961" s="9" t="str">
        <f>IFERROR(Inv_SY!L962/Inv_SY!$Q962-1,"")</f>
        <v/>
      </c>
      <c r="S961" s="9" t="str">
        <f>IFERROR(Inv_SY!M962/Inv_SY!$Q962-1,"")</f>
        <v/>
      </c>
      <c r="T961" s="9" t="str">
        <f>IFERROR(Inv_SY!N962/Inv_SY!$Q962-1,"")</f>
        <v/>
      </c>
      <c r="U961" s="52" t="str">
        <f>IFERROR(Inv_SY!O962/Inv_SY!$Q962-1,"")</f>
        <v/>
      </c>
    </row>
    <row r="962" spans="1:21">
      <c r="A962" s="102" t="s">
        <v>212</v>
      </c>
      <c r="B962" s="102">
        <v>9</v>
      </c>
      <c r="C962" s="102">
        <v>2024</v>
      </c>
      <c r="D962" s="102" t="s">
        <v>211</v>
      </c>
      <c r="E962" s="102" t="s">
        <v>211</v>
      </c>
      <c r="F962" s="103">
        <v>45597</v>
      </c>
      <c r="G962" s="102">
        <f t="shared" si="29"/>
        <v>30</v>
      </c>
      <c r="H962" s="104">
        <f t="shared" si="28"/>
        <v>45612</v>
      </c>
      <c r="I962" s="157">
        <f>_xlfn.XLOOKUP(Table5[[#This Row],[Month Year]],'Modelling New'!D:D,'Modelling New'!N:N)</f>
        <v>10.507</v>
      </c>
      <c r="J962" s="9" t="str">
        <f>IFERROR(Inv_SY!J963/Inv_SY!$P963-1,"")</f>
        <v/>
      </c>
      <c r="K962" s="9" t="str">
        <f>IFERROR(Inv_SY!K963/Inv_SY!$P963-1,"")</f>
        <v/>
      </c>
      <c r="L962" s="9" t="str">
        <f>IFERROR(Inv_SY!L963/Inv_SY!$P963-1,"")</f>
        <v/>
      </c>
      <c r="M962" s="9" t="str">
        <f>IFERROR(Inv_SY!M963/Inv_SY!$P963-1,"")</f>
        <v/>
      </c>
      <c r="N962" s="9" t="str">
        <f>IFERROR(Inv_SY!N963/Inv_SY!$P963-1,"")</f>
        <v/>
      </c>
      <c r="O962" s="9" t="str">
        <f>IFERROR(Inv_SY!O963/Inv_SY!$P963-1,"")</f>
        <v/>
      </c>
      <c r="P962" s="9" t="str">
        <f>IFERROR(Inv_SY!J963/Inv_SY!$Q963-1,"")</f>
        <v/>
      </c>
      <c r="Q962" s="9" t="str">
        <f>IFERROR(Inv_SY!K963/Inv_SY!$Q963-1,"")</f>
        <v/>
      </c>
      <c r="R962" s="9" t="str">
        <f>IFERROR(Inv_SY!L963/Inv_SY!$Q963-1,"")</f>
        <v/>
      </c>
      <c r="S962" s="9" t="str">
        <f>IFERROR(Inv_SY!M963/Inv_SY!$Q963-1,"")</f>
        <v/>
      </c>
      <c r="T962" s="9" t="str">
        <f>IFERROR(Inv_SY!N963/Inv_SY!$Q963-1,"")</f>
        <v/>
      </c>
      <c r="U962" s="52" t="str">
        <f>IFERROR(Inv_SY!O963/Inv_SY!$Q963-1,"")</f>
        <v/>
      </c>
    </row>
    <row r="963" spans="1:21">
      <c r="A963" s="102" t="s">
        <v>212</v>
      </c>
      <c r="B963" s="102">
        <v>9</v>
      </c>
      <c r="C963" s="102">
        <v>2024</v>
      </c>
      <c r="D963" s="102" t="s">
        <v>211</v>
      </c>
      <c r="E963" s="102" t="s">
        <v>211</v>
      </c>
      <c r="F963" s="103">
        <v>45597</v>
      </c>
      <c r="G963" s="102">
        <f t="shared" si="29"/>
        <v>30</v>
      </c>
      <c r="H963" s="104">
        <f t="shared" si="28"/>
        <v>45613</v>
      </c>
      <c r="I963" s="157">
        <f>_xlfn.XLOOKUP(Table5[[#This Row],[Month Year]],'Modelling New'!D:D,'Modelling New'!N:N)</f>
        <v>10.507</v>
      </c>
      <c r="J963" s="9" t="str">
        <f>IFERROR(Inv_SY!J964/Inv_SY!$P964-1,"")</f>
        <v/>
      </c>
      <c r="K963" s="9" t="str">
        <f>IFERROR(Inv_SY!K964/Inv_SY!$P964-1,"")</f>
        <v/>
      </c>
      <c r="L963" s="9" t="str">
        <f>IFERROR(Inv_SY!L964/Inv_SY!$P964-1,"")</f>
        <v/>
      </c>
      <c r="M963" s="9" t="str">
        <f>IFERROR(Inv_SY!M964/Inv_SY!$P964-1,"")</f>
        <v/>
      </c>
      <c r="N963" s="9" t="str">
        <f>IFERROR(Inv_SY!N964/Inv_SY!$P964-1,"")</f>
        <v/>
      </c>
      <c r="O963" s="9" t="str">
        <f>IFERROR(Inv_SY!O964/Inv_SY!$P964-1,"")</f>
        <v/>
      </c>
      <c r="P963" s="9" t="str">
        <f>IFERROR(Inv_SY!J964/Inv_SY!$Q964-1,"")</f>
        <v/>
      </c>
      <c r="Q963" s="9" t="str">
        <f>IFERROR(Inv_SY!K964/Inv_SY!$Q964-1,"")</f>
        <v/>
      </c>
      <c r="R963" s="9" t="str">
        <f>IFERROR(Inv_SY!L964/Inv_SY!$Q964-1,"")</f>
        <v/>
      </c>
      <c r="S963" s="9" t="str">
        <f>IFERROR(Inv_SY!M964/Inv_SY!$Q964-1,"")</f>
        <v/>
      </c>
      <c r="T963" s="9" t="str">
        <f>IFERROR(Inv_SY!N964/Inv_SY!$Q964-1,"")</f>
        <v/>
      </c>
      <c r="U963" s="52" t="str">
        <f>IFERROR(Inv_SY!O964/Inv_SY!$Q964-1,"")</f>
        <v/>
      </c>
    </row>
    <row r="964" spans="1:21">
      <c r="A964" s="102" t="s">
        <v>212</v>
      </c>
      <c r="B964" s="102">
        <v>9</v>
      </c>
      <c r="C964" s="102">
        <v>2024</v>
      </c>
      <c r="D964" s="102" t="s">
        <v>211</v>
      </c>
      <c r="E964" s="102" t="s">
        <v>211</v>
      </c>
      <c r="F964" s="103">
        <v>45597</v>
      </c>
      <c r="G964" s="102">
        <f t="shared" si="29"/>
        <v>30</v>
      </c>
      <c r="H964" s="104">
        <f t="shared" si="28"/>
        <v>45614</v>
      </c>
      <c r="I964" s="157">
        <f>_xlfn.XLOOKUP(Table5[[#This Row],[Month Year]],'Modelling New'!D:D,'Modelling New'!N:N)</f>
        <v>10.507</v>
      </c>
      <c r="J964" s="9" t="str">
        <f>IFERROR(Inv_SY!J965/Inv_SY!$P965-1,"")</f>
        <v/>
      </c>
      <c r="K964" s="9" t="str">
        <f>IFERROR(Inv_SY!K965/Inv_SY!$P965-1,"")</f>
        <v/>
      </c>
      <c r="L964" s="9" t="str">
        <f>IFERROR(Inv_SY!L965/Inv_SY!$P965-1,"")</f>
        <v/>
      </c>
      <c r="M964" s="9" t="str">
        <f>IFERROR(Inv_SY!M965/Inv_SY!$P965-1,"")</f>
        <v/>
      </c>
      <c r="N964" s="9" t="str">
        <f>IFERROR(Inv_SY!N965/Inv_SY!$P965-1,"")</f>
        <v/>
      </c>
      <c r="O964" s="9" t="str">
        <f>IFERROR(Inv_SY!O965/Inv_SY!$P965-1,"")</f>
        <v/>
      </c>
      <c r="P964" s="9" t="str">
        <f>IFERROR(Inv_SY!J965/Inv_SY!$Q965-1,"")</f>
        <v/>
      </c>
      <c r="Q964" s="9" t="str">
        <f>IFERROR(Inv_SY!K965/Inv_SY!$Q965-1,"")</f>
        <v/>
      </c>
      <c r="R964" s="9" t="str">
        <f>IFERROR(Inv_SY!L965/Inv_SY!$Q965-1,"")</f>
        <v/>
      </c>
      <c r="S964" s="9" t="str">
        <f>IFERROR(Inv_SY!M965/Inv_SY!$Q965-1,"")</f>
        <v/>
      </c>
      <c r="T964" s="9" t="str">
        <f>IFERROR(Inv_SY!N965/Inv_SY!$Q965-1,"")</f>
        <v/>
      </c>
      <c r="U964" s="52" t="str">
        <f>IFERROR(Inv_SY!O965/Inv_SY!$Q965-1,"")</f>
        <v/>
      </c>
    </row>
    <row r="965" spans="1:21">
      <c r="A965" s="102" t="s">
        <v>212</v>
      </c>
      <c r="B965" s="102">
        <v>9</v>
      </c>
      <c r="C965" s="102">
        <v>2024</v>
      </c>
      <c r="D965" s="102" t="s">
        <v>211</v>
      </c>
      <c r="E965" s="102" t="s">
        <v>211</v>
      </c>
      <c r="F965" s="103">
        <v>45597</v>
      </c>
      <c r="G965" s="102">
        <f t="shared" si="29"/>
        <v>30</v>
      </c>
      <c r="H965" s="104">
        <f t="shared" si="28"/>
        <v>45615</v>
      </c>
      <c r="I965" s="157">
        <f>_xlfn.XLOOKUP(Table5[[#This Row],[Month Year]],'Modelling New'!D:D,'Modelling New'!N:N)</f>
        <v>10.507</v>
      </c>
      <c r="J965" s="9" t="str">
        <f>IFERROR(Inv_SY!J966/Inv_SY!$P966-1,"")</f>
        <v/>
      </c>
      <c r="K965" s="9" t="str">
        <f>IFERROR(Inv_SY!K966/Inv_SY!$P966-1,"")</f>
        <v/>
      </c>
      <c r="L965" s="9" t="str">
        <f>IFERROR(Inv_SY!L966/Inv_SY!$P966-1,"")</f>
        <v/>
      </c>
      <c r="M965" s="9" t="str">
        <f>IFERROR(Inv_SY!M966/Inv_SY!$P966-1,"")</f>
        <v/>
      </c>
      <c r="N965" s="9" t="str">
        <f>IFERROR(Inv_SY!N966/Inv_SY!$P966-1,"")</f>
        <v/>
      </c>
      <c r="O965" s="9" t="str">
        <f>IFERROR(Inv_SY!O966/Inv_SY!$P966-1,"")</f>
        <v/>
      </c>
      <c r="P965" s="9" t="str">
        <f>IFERROR(Inv_SY!J966/Inv_SY!$Q966-1,"")</f>
        <v/>
      </c>
      <c r="Q965" s="9" t="str">
        <f>IFERROR(Inv_SY!K966/Inv_SY!$Q966-1,"")</f>
        <v/>
      </c>
      <c r="R965" s="9" t="str">
        <f>IFERROR(Inv_SY!L966/Inv_SY!$Q966-1,"")</f>
        <v/>
      </c>
      <c r="S965" s="9" t="str">
        <f>IFERROR(Inv_SY!M966/Inv_SY!$Q966-1,"")</f>
        <v/>
      </c>
      <c r="T965" s="9" t="str">
        <f>IFERROR(Inv_SY!N966/Inv_SY!$Q966-1,"")</f>
        <v/>
      </c>
      <c r="U965" s="52" t="str">
        <f>IFERROR(Inv_SY!O966/Inv_SY!$Q966-1,"")</f>
        <v/>
      </c>
    </row>
    <row r="966" spans="1:21">
      <c r="A966" s="102" t="s">
        <v>212</v>
      </c>
      <c r="B966" s="102">
        <v>9</v>
      </c>
      <c r="C966" s="102">
        <v>2024</v>
      </c>
      <c r="D966" s="102" t="s">
        <v>211</v>
      </c>
      <c r="E966" s="102" t="s">
        <v>211</v>
      </c>
      <c r="F966" s="103">
        <v>45597</v>
      </c>
      <c r="G966" s="102">
        <f t="shared" si="29"/>
        <v>30</v>
      </c>
      <c r="H966" s="104">
        <f t="shared" si="28"/>
        <v>45616</v>
      </c>
      <c r="I966" s="157">
        <f>_xlfn.XLOOKUP(Table5[[#This Row],[Month Year]],'Modelling New'!D:D,'Modelling New'!N:N)</f>
        <v>10.507</v>
      </c>
      <c r="J966" s="9" t="str">
        <f>IFERROR(Inv_SY!J967/Inv_SY!$P967-1,"")</f>
        <v/>
      </c>
      <c r="K966" s="9" t="str">
        <f>IFERROR(Inv_SY!K967/Inv_SY!$P967-1,"")</f>
        <v/>
      </c>
      <c r="L966" s="9" t="str">
        <f>IFERROR(Inv_SY!L967/Inv_SY!$P967-1,"")</f>
        <v/>
      </c>
      <c r="M966" s="9" t="str">
        <f>IFERROR(Inv_SY!M967/Inv_SY!$P967-1,"")</f>
        <v/>
      </c>
      <c r="N966" s="9" t="str">
        <f>IFERROR(Inv_SY!N967/Inv_SY!$P967-1,"")</f>
        <v/>
      </c>
      <c r="O966" s="9" t="str">
        <f>IFERROR(Inv_SY!O967/Inv_SY!$P967-1,"")</f>
        <v/>
      </c>
      <c r="P966" s="9" t="str">
        <f>IFERROR(Inv_SY!J967/Inv_SY!$Q967-1,"")</f>
        <v/>
      </c>
      <c r="Q966" s="9" t="str">
        <f>IFERROR(Inv_SY!K967/Inv_SY!$Q967-1,"")</f>
        <v/>
      </c>
      <c r="R966" s="9" t="str">
        <f>IFERROR(Inv_SY!L967/Inv_SY!$Q967-1,"")</f>
        <v/>
      </c>
      <c r="S966" s="9" t="str">
        <f>IFERROR(Inv_SY!M967/Inv_SY!$Q967-1,"")</f>
        <v/>
      </c>
      <c r="T966" s="9" t="str">
        <f>IFERROR(Inv_SY!N967/Inv_SY!$Q967-1,"")</f>
        <v/>
      </c>
      <c r="U966" s="52" t="str">
        <f>IFERROR(Inv_SY!O967/Inv_SY!$Q967-1,"")</f>
        <v/>
      </c>
    </row>
    <row r="967" spans="1:21">
      <c r="A967" s="102" t="s">
        <v>212</v>
      </c>
      <c r="B967" s="102">
        <v>9</v>
      </c>
      <c r="C967" s="102">
        <v>2024</v>
      </c>
      <c r="D967" s="102" t="s">
        <v>211</v>
      </c>
      <c r="E967" s="102" t="s">
        <v>211</v>
      </c>
      <c r="F967" s="103">
        <v>45597</v>
      </c>
      <c r="G967" s="102">
        <f t="shared" si="29"/>
        <v>30</v>
      </c>
      <c r="H967" s="104">
        <f t="shared" si="28"/>
        <v>45617</v>
      </c>
      <c r="I967" s="157">
        <f>_xlfn.XLOOKUP(Table5[[#This Row],[Month Year]],'Modelling New'!D:D,'Modelling New'!N:N)</f>
        <v>10.507</v>
      </c>
      <c r="J967" s="9" t="str">
        <f>IFERROR(Inv_SY!J968/Inv_SY!$P968-1,"")</f>
        <v/>
      </c>
      <c r="K967" s="9" t="str">
        <f>IFERROR(Inv_SY!K968/Inv_SY!$P968-1,"")</f>
        <v/>
      </c>
      <c r="L967" s="9" t="str">
        <f>IFERROR(Inv_SY!L968/Inv_SY!$P968-1,"")</f>
        <v/>
      </c>
      <c r="M967" s="9" t="str">
        <f>IFERROR(Inv_SY!M968/Inv_SY!$P968-1,"")</f>
        <v/>
      </c>
      <c r="N967" s="9" t="str">
        <f>IFERROR(Inv_SY!N968/Inv_SY!$P968-1,"")</f>
        <v/>
      </c>
      <c r="O967" s="9" t="str">
        <f>IFERROR(Inv_SY!O968/Inv_SY!$P968-1,"")</f>
        <v/>
      </c>
      <c r="P967" s="9" t="str">
        <f>IFERROR(Inv_SY!J968/Inv_SY!$Q968-1,"")</f>
        <v/>
      </c>
      <c r="Q967" s="9" t="str">
        <f>IFERROR(Inv_SY!K968/Inv_SY!$Q968-1,"")</f>
        <v/>
      </c>
      <c r="R967" s="9" t="str">
        <f>IFERROR(Inv_SY!L968/Inv_SY!$Q968-1,"")</f>
        <v/>
      </c>
      <c r="S967" s="9" t="str">
        <f>IFERROR(Inv_SY!M968/Inv_SY!$Q968-1,"")</f>
        <v/>
      </c>
      <c r="T967" s="9" t="str">
        <f>IFERROR(Inv_SY!N968/Inv_SY!$Q968-1,"")</f>
        <v/>
      </c>
      <c r="U967" s="52" t="str">
        <f>IFERROR(Inv_SY!O968/Inv_SY!$Q968-1,"")</f>
        <v/>
      </c>
    </row>
    <row r="968" spans="1:21">
      <c r="A968" s="102" t="s">
        <v>212</v>
      </c>
      <c r="B968" s="102">
        <v>9</v>
      </c>
      <c r="C968" s="102">
        <v>2024</v>
      </c>
      <c r="D968" s="102" t="s">
        <v>211</v>
      </c>
      <c r="E968" s="102" t="s">
        <v>211</v>
      </c>
      <c r="F968" s="103">
        <v>45597</v>
      </c>
      <c r="G968" s="102">
        <f t="shared" si="29"/>
        <v>30</v>
      </c>
      <c r="H968" s="104">
        <f t="shared" si="28"/>
        <v>45618</v>
      </c>
      <c r="I968" s="157">
        <f>_xlfn.XLOOKUP(Table5[[#This Row],[Month Year]],'Modelling New'!D:D,'Modelling New'!N:N)</f>
        <v>10.507</v>
      </c>
      <c r="J968" s="9" t="str">
        <f>IFERROR(Inv_SY!J969/Inv_SY!$P969-1,"")</f>
        <v/>
      </c>
      <c r="K968" s="9" t="str">
        <f>IFERROR(Inv_SY!K969/Inv_SY!$P969-1,"")</f>
        <v/>
      </c>
      <c r="L968" s="9" t="str">
        <f>IFERROR(Inv_SY!L969/Inv_SY!$P969-1,"")</f>
        <v/>
      </c>
      <c r="M968" s="9" t="str">
        <f>IFERROR(Inv_SY!M969/Inv_SY!$P969-1,"")</f>
        <v/>
      </c>
      <c r="N968" s="9" t="str">
        <f>IFERROR(Inv_SY!N969/Inv_SY!$P969-1,"")</f>
        <v/>
      </c>
      <c r="O968" s="9" t="str">
        <f>IFERROR(Inv_SY!O969/Inv_SY!$P969-1,"")</f>
        <v/>
      </c>
      <c r="P968" s="9" t="str">
        <f>IFERROR(Inv_SY!J969/Inv_SY!$Q969-1,"")</f>
        <v/>
      </c>
      <c r="Q968" s="9" t="str">
        <f>IFERROR(Inv_SY!K969/Inv_SY!$Q969-1,"")</f>
        <v/>
      </c>
      <c r="R968" s="9" t="str">
        <f>IFERROR(Inv_SY!L969/Inv_SY!$Q969-1,"")</f>
        <v/>
      </c>
      <c r="S968" s="9" t="str">
        <f>IFERROR(Inv_SY!M969/Inv_SY!$Q969-1,"")</f>
        <v/>
      </c>
      <c r="T968" s="9" t="str">
        <f>IFERROR(Inv_SY!N969/Inv_SY!$Q969-1,"")</f>
        <v/>
      </c>
      <c r="U968" s="52" t="str">
        <f>IFERROR(Inv_SY!O969/Inv_SY!$Q969-1,"")</f>
        <v/>
      </c>
    </row>
    <row r="969" spans="1:21">
      <c r="A969" s="102" t="s">
        <v>212</v>
      </c>
      <c r="B969" s="102">
        <v>9</v>
      </c>
      <c r="C969" s="102">
        <v>2024</v>
      </c>
      <c r="D969" s="102" t="s">
        <v>211</v>
      </c>
      <c r="E969" s="102" t="s">
        <v>211</v>
      </c>
      <c r="F969" s="103">
        <v>45597</v>
      </c>
      <c r="G969" s="102">
        <f t="shared" si="29"/>
        <v>30</v>
      </c>
      <c r="H969" s="104">
        <f t="shared" si="28"/>
        <v>45619</v>
      </c>
      <c r="I969" s="157">
        <f>_xlfn.XLOOKUP(Table5[[#This Row],[Month Year]],'Modelling New'!D:D,'Modelling New'!N:N)</f>
        <v>10.507</v>
      </c>
      <c r="J969" s="9" t="str">
        <f>IFERROR(Inv_SY!J970/Inv_SY!$P970-1,"")</f>
        <v/>
      </c>
      <c r="K969" s="9" t="str">
        <f>IFERROR(Inv_SY!K970/Inv_SY!$P970-1,"")</f>
        <v/>
      </c>
      <c r="L969" s="9" t="str">
        <f>IFERROR(Inv_SY!L970/Inv_SY!$P970-1,"")</f>
        <v/>
      </c>
      <c r="M969" s="9" t="str">
        <f>IFERROR(Inv_SY!M970/Inv_SY!$P970-1,"")</f>
        <v/>
      </c>
      <c r="N969" s="9" t="str">
        <f>IFERROR(Inv_SY!N970/Inv_SY!$P970-1,"")</f>
        <v/>
      </c>
      <c r="O969" s="9" t="str">
        <f>IFERROR(Inv_SY!O970/Inv_SY!$P970-1,"")</f>
        <v/>
      </c>
      <c r="P969" s="9" t="str">
        <f>IFERROR(Inv_SY!J970/Inv_SY!$Q970-1,"")</f>
        <v/>
      </c>
      <c r="Q969" s="9" t="str">
        <f>IFERROR(Inv_SY!K970/Inv_SY!$Q970-1,"")</f>
        <v/>
      </c>
      <c r="R969" s="9" t="str">
        <f>IFERROR(Inv_SY!L970/Inv_SY!$Q970-1,"")</f>
        <v/>
      </c>
      <c r="S969" s="9" t="str">
        <f>IFERROR(Inv_SY!M970/Inv_SY!$Q970-1,"")</f>
        <v/>
      </c>
      <c r="T969" s="9" t="str">
        <f>IFERROR(Inv_SY!N970/Inv_SY!$Q970-1,"")</f>
        <v/>
      </c>
      <c r="U969" s="52" t="str">
        <f>IFERROR(Inv_SY!O970/Inv_SY!$Q970-1,"")</f>
        <v/>
      </c>
    </row>
    <row r="970" spans="1:21">
      <c r="A970" s="102" t="s">
        <v>212</v>
      </c>
      <c r="B970" s="102">
        <v>9</v>
      </c>
      <c r="C970" s="102">
        <v>2024</v>
      </c>
      <c r="D970" s="102" t="s">
        <v>211</v>
      </c>
      <c r="E970" s="102" t="s">
        <v>211</v>
      </c>
      <c r="F970" s="103">
        <v>45597</v>
      </c>
      <c r="G970" s="102">
        <f t="shared" si="29"/>
        <v>30</v>
      </c>
      <c r="H970" s="104">
        <f t="shared" si="28"/>
        <v>45620</v>
      </c>
      <c r="I970" s="157">
        <f>_xlfn.XLOOKUP(Table5[[#This Row],[Month Year]],'Modelling New'!D:D,'Modelling New'!N:N)</f>
        <v>10.507</v>
      </c>
      <c r="J970" s="9" t="str">
        <f>IFERROR(Inv_SY!J971/Inv_SY!$P971-1,"")</f>
        <v/>
      </c>
      <c r="K970" s="9" t="str">
        <f>IFERROR(Inv_SY!K971/Inv_SY!$P971-1,"")</f>
        <v/>
      </c>
      <c r="L970" s="9" t="str">
        <f>IFERROR(Inv_SY!L971/Inv_SY!$P971-1,"")</f>
        <v/>
      </c>
      <c r="M970" s="9" t="str">
        <f>IFERROR(Inv_SY!M971/Inv_SY!$P971-1,"")</f>
        <v/>
      </c>
      <c r="N970" s="9" t="str">
        <f>IFERROR(Inv_SY!N971/Inv_SY!$P971-1,"")</f>
        <v/>
      </c>
      <c r="O970" s="9" t="str">
        <f>IFERROR(Inv_SY!O971/Inv_SY!$P971-1,"")</f>
        <v/>
      </c>
      <c r="P970" s="9" t="str">
        <f>IFERROR(Inv_SY!J971/Inv_SY!$Q971-1,"")</f>
        <v/>
      </c>
      <c r="Q970" s="9" t="str">
        <f>IFERROR(Inv_SY!K971/Inv_SY!$Q971-1,"")</f>
        <v/>
      </c>
      <c r="R970" s="9" t="str">
        <f>IFERROR(Inv_SY!L971/Inv_SY!$Q971-1,"")</f>
        <v/>
      </c>
      <c r="S970" s="9" t="str">
        <f>IFERROR(Inv_SY!M971/Inv_SY!$Q971-1,"")</f>
        <v/>
      </c>
      <c r="T970" s="9" t="str">
        <f>IFERROR(Inv_SY!N971/Inv_SY!$Q971-1,"")</f>
        <v/>
      </c>
      <c r="U970" s="52" t="str">
        <f>IFERROR(Inv_SY!O971/Inv_SY!$Q971-1,"")</f>
        <v/>
      </c>
    </row>
    <row r="971" spans="1:21">
      <c r="A971" s="102" t="s">
        <v>212</v>
      </c>
      <c r="B971" s="102">
        <v>9</v>
      </c>
      <c r="C971" s="102">
        <v>2024</v>
      </c>
      <c r="D971" s="102" t="s">
        <v>211</v>
      </c>
      <c r="E971" s="102" t="s">
        <v>211</v>
      </c>
      <c r="F971" s="103">
        <v>45597</v>
      </c>
      <c r="G971" s="102">
        <f t="shared" si="29"/>
        <v>30</v>
      </c>
      <c r="H971" s="104">
        <f t="shared" si="28"/>
        <v>45621</v>
      </c>
      <c r="I971" s="157">
        <f>_xlfn.XLOOKUP(Table5[[#This Row],[Month Year]],'Modelling New'!D:D,'Modelling New'!N:N)</f>
        <v>10.507</v>
      </c>
      <c r="J971" s="9" t="str">
        <f>IFERROR(Inv_SY!J972/Inv_SY!$P972-1,"")</f>
        <v/>
      </c>
      <c r="K971" s="9" t="str">
        <f>IFERROR(Inv_SY!K972/Inv_SY!$P972-1,"")</f>
        <v/>
      </c>
      <c r="L971" s="9" t="str">
        <f>IFERROR(Inv_SY!L972/Inv_SY!$P972-1,"")</f>
        <v/>
      </c>
      <c r="M971" s="9" t="str">
        <f>IFERROR(Inv_SY!M972/Inv_SY!$P972-1,"")</f>
        <v/>
      </c>
      <c r="N971" s="9" t="str">
        <f>IFERROR(Inv_SY!N972/Inv_SY!$P972-1,"")</f>
        <v/>
      </c>
      <c r="O971" s="9" t="str">
        <f>IFERROR(Inv_SY!O972/Inv_SY!$P972-1,"")</f>
        <v/>
      </c>
      <c r="P971" s="9" t="str">
        <f>IFERROR(Inv_SY!J972/Inv_SY!$Q972-1,"")</f>
        <v/>
      </c>
      <c r="Q971" s="9" t="str">
        <f>IFERROR(Inv_SY!K972/Inv_SY!$Q972-1,"")</f>
        <v/>
      </c>
      <c r="R971" s="9" t="str">
        <f>IFERROR(Inv_SY!L972/Inv_SY!$Q972-1,"")</f>
        <v/>
      </c>
      <c r="S971" s="9" t="str">
        <f>IFERROR(Inv_SY!M972/Inv_SY!$Q972-1,"")</f>
        <v/>
      </c>
      <c r="T971" s="9" t="str">
        <f>IFERROR(Inv_SY!N972/Inv_SY!$Q972-1,"")</f>
        <v/>
      </c>
      <c r="U971" s="52" t="str">
        <f>IFERROR(Inv_SY!O972/Inv_SY!$Q972-1,"")</f>
        <v/>
      </c>
    </row>
    <row r="972" spans="1:21">
      <c r="A972" s="102" t="s">
        <v>212</v>
      </c>
      <c r="B972" s="102">
        <v>9</v>
      </c>
      <c r="C972" s="102">
        <v>2024</v>
      </c>
      <c r="D972" s="102" t="s">
        <v>211</v>
      </c>
      <c r="E972" s="102" t="s">
        <v>211</v>
      </c>
      <c r="F972" s="103">
        <v>45597</v>
      </c>
      <c r="G972" s="102">
        <f t="shared" si="29"/>
        <v>30</v>
      </c>
      <c r="H972" s="104">
        <f t="shared" si="28"/>
        <v>45622</v>
      </c>
      <c r="I972" s="157">
        <f>_xlfn.XLOOKUP(Table5[[#This Row],[Month Year]],'Modelling New'!D:D,'Modelling New'!N:N)</f>
        <v>10.507</v>
      </c>
      <c r="J972" s="9" t="str">
        <f>IFERROR(Inv_SY!J973/Inv_SY!$P973-1,"")</f>
        <v/>
      </c>
      <c r="K972" s="9" t="str">
        <f>IFERROR(Inv_SY!K973/Inv_SY!$P973-1,"")</f>
        <v/>
      </c>
      <c r="L972" s="9" t="str">
        <f>IFERROR(Inv_SY!L973/Inv_SY!$P973-1,"")</f>
        <v/>
      </c>
      <c r="M972" s="9" t="str">
        <f>IFERROR(Inv_SY!M973/Inv_SY!$P973-1,"")</f>
        <v/>
      </c>
      <c r="N972" s="9" t="str">
        <f>IFERROR(Inv_SY!N973/Inv_SY!$P973-1,"")</f>
        <v/>
      </c>
      <c r="O972" s="9" t="str">
        <f>IFERROR(Inv_SY!O973/Inv_SY!$P973-1,"")</f>
        <v/>
      </c>
      <c r="P972" s="9" t="str">
        <f>IFERROR(Inv_SY!J973/Inv_SY!$Q973-1,"")</f>
        <v/>
      </c>
      <c r="Q972" s="9" t="str">
        <f>IFERROR(Inv_SY!K973/Inv_SY!$Q973-1,"")</f>
        <v/>
      </c>
      <c r="R972" s="9" t="str">
        <f>IFERROR(Inv_SY!L973/Inv_SY!$Q973-1,"")</f>
        <v/>
      </c>
      <c r="S972" s="9" t="str">
        <f>IFERROR(Inv_SY!M973/Inv_SY!$Q973-1,"")</f>
        <v/>
      </c>
      <c r="T972" s="9" t="str">
        <f>IFERROR(Inv_SY!N973/Inv_SY!$Q973-1,"")</f>
        <v/>
      </c>
      <c r="U972" s="52" t="str">
        <f>IFERROR(Inv_SY!O973/Inv_SY!$Q973-1,"")</f>
        <v/>
      </c>
    </row>
    <row r="973" spans="1:21">
      <c r="A973" s="102" t="s">
        <v>212</v>
      </c>
      <c r="B973" s="102">
        <v>9</v>
      </c>
      <c r="C973" s="102">
        <v>2024</v>
      </c>
      <c r="D973" s="102" t="s">
        <v>211</v>
      </c>
      <c r="E973" s="102" t="s">
        <v>211</v>
      </c>
      <c r="F973" s="103">
        <v>45597</v>
      </c>
      <c r="G973" s="102">
        <f t="shared" si="29"/>
        <v>30</v>
      </c>
      <c r="H973" s="104">
        <f t="shared" si="28"/>
        <v>45623</v>
      </c>
      <c r="I973" s="157">
        <f>_xlfn.XLOOKUP(Table5[[#This Row],[Month Year]],'Modelling New'!D:D,'Modelling New'!N:N)</f>
        <v>10.507</v>
      </c>
      <c r="J973" s="9" t="str">
        <f>IFERROR(Inv_SY!J974/Inv_SY!$P974-1,"")</f>
        <v/>
      </c>
      <c r="K973" s="9" t="str">
        <f>IFERROR(Inv_SY!K974/Inv_SY!$P974-1,"")</f>
        <v/>
      </c>
      <c r="L973" s="9" t="str">
        <f>IFERROR(Inv_SY!L974/Inv_SY!$P974-1,"")</f>
        <v/>
      </c>
      <c r="M973" s="9" t="str">
        <f>IFERROR(Inv_SY!M974/Inv_SY!$P974-1,"")</f>
        <v/>
      </c>
      <c r="N973" s="9" t="str">
        <f>IFERROR(Inv_SY!N974/Inv_SY!$P974-1,"")</f>
        <v/>
      </c>
      <c r="O973" s="9" t="str">
        <f>IFERROR(Inv_SY!O974/Inv_SY!$P974-1,"")</f>
        <v/>
      </c>
      <c r="P973" s="9" t="str">
        <f>IFERROR(Inv_SY!J974/Inv_SY!$Q974-1,"")</f>
        <v/>
      </c>
      <c r="Q973" s="9" t="str">
        <f>IFERROR(Inv_SY!K974/Inv_SY!$Q974-1,"")</f>
        <v/>
      </c>
      <c r="R973" s="9" t="str">
        <f>IFERROR(Inv_SY!L974/Inv_SY!$Q974-1,"")</f>
        <v/>
      </c>
      <c r="S973" s="9" t="str">
        <f>IFERROR(Inv_SY!M974/Inv_SY!$Q974-1,"")</f>
        <v/>
      </c>
      <c r="T973" s="9" t="str">
        <f>IFERROR(Inv_SY!N974/Inv_SY!$Q974-1,"")</f>
        <v/>
      </c>
      <c r="U973" s="52" t="str">
        <f>IFERROR(Inv_SY!O974/Inv_SY!$Q974-1,"")</f>
        <v/>
      </c>
    </row>
    <row r="974" spans="1:21">
      <c r="A974" s="102" t="s">
        <v>212</v>
      </c>
      <c r="B974" s="102">
        <v>9</v>
      </c>
      <c r="C974" s="102">
        <v>2024</v>
      </c>
      <c r="D974" s="102" t="s">
        <v>211</v>
      </c>
      <c r="E974" s="102" t="s">
        <v>211</v>
      </c>
      <c r="F974" s="103">
        <v>45597</v>
      </c>
      <c r="G974" s="102">
        <f t="shared" si="29"/>
        <v>30</v>
      </c>
      <c r="H974" s="104">
        <f t="shared" si="28"/>
        <v>45624</v>
      </c>
      <c r="I974" s="157">
        <f>_xlfn.XLOOKUP(Table5[[#This Row],[Month Year]],'Modelling New'!D:D,'Modelling New'!N:N)</f>
        <v>10.507</v>
      </c>
      <c r="J974" s="9" t="str">
        <f>IFERROR(Inv_SY!J975/Inv_SY!$P975-1,"")</f>
        <v/>
      </c>
      <c r="K974" s="9" t="str">
        <f>IFERROR(Inv_SY!K975/Inv_SY!$P975-1,"")</f>
        <v/>
      </c>
      <c r="L974" s="9" t="str">
        <f>IFERROR(Inv_SY!L975/Inv_SY!$P975-1,"")</f>
        <v/>
      </c>
      <c r="M974" s="9" t="str">
        <f>IFERROR(Inv_SY!M975/Inv_SY!$P975-1,"")</f>
        <v/>
      </c>
      <c r="N974" s="9" t="str">
        <f>IFERROR(Inv_SY!N975/Inv_SY!$P975-1,"")</f>
        <v/>
      </c>
      <c r="O974" s="9" t="str">
        <f>IFERROR(Inv_SY!O975/Inv_SY!$P975-1,"")</f>
        <v/>
      </c>
      <c r="P974" s="9" t="str">
        <f>IFERROR(Inv_SY!J975/Inv_SY!$Q975-1,"")</f>
        <v/>
      </c>
      <c r="Q974" s="9" t="str">
        <f>IFERROR(Inv_SY!K975/Inv_SY!$Q975-1,"")</f>
        <v/>
      </c>
      <c r="R974" s="9" t="str">
        <f>IFERROR(Inv_SY!L975/Inv_SY!$Q975-1,"")</f>
        <v/>
      </c>
      <c r="S974" s="9" t="str">
        <f>IFERROR(Inv_SY!M975/Inv_SY!$Q975-1,"")</f>
        <v/>
      </c>
      <c r="T974" s="9" t="str">
        <f>IFERROR(Inv_SY!N975/Inv_SY!$Q975-1,"")</f>
        <v/>
      </c>
      <c r="U974" s="52" t="str">
        <f>IFERROR(Inv_SY!O975/Inv_SY!$Q975-1,"")</f>
        <v/>
      </c>
    </row>
    <row r="975" spans="1:21">
      <c r="A975" s="102" t="s">
        <v>212</v>
      </c>
      <c r="B975" s="102">
        <v>9</v>
      </c>
      <c r="C975" s="102">
        <v>2024</v>
      </c>
      <c r="D975" s="102" t="s">
        <v>211</v>
      </c>
      <c r="E975" s="102" t="s">
        <v>211</v>
      </c>
      <c r="F975" s="103">
        <v>45597</v>
      </c>
      <c r="G975" s="102">
        <f t="shared" si="29"/>
        <v>30</v>
      </c>
      <c r="H975" s="104">
        <f t="shared" si="28"/>
        <v>45625</v>
      </c>
      <c r="I975" s="157">
        <f>_xlfn.XLOOKUP(Table5[[#This Row],[Month Year]],'Modelling New'!D:D,'Modelling New'!N:N)</f>
        <v>10.507</v>
      </c>
      <c r="J975" s="9" t="str">
        <f>IFERROR(Inv_SY!J976/Inv_SY!$P976-1,"")</f>
        <v/>
      </c>
      <c r="K975" s="9" t="str">
        <f>IFERROR(Inv_SY!K976/Inv_SY!$P976-1,"")</f>
        <v/>
      </c>
      <c r="L975" s="9" t="str">
        <f>IFERROR(Inv_SY!L976/Inv_SY!$P976-1,"")</f>
        <v/>
      </c>
      <c r="M975" s="9" t="str">
        <f>IFERROR(Inv_SY!M976/Inv_SY!$P976-1,"")</f>
        <v/>
      </c>
      <c r="N975" s="9" t="str">
        <f>IFERROR(Inv_SY!N976/Inv_SY!$P976-1,"")</f>
        <v/>
      </c>
      <c r="O975" s="9" t="str">
        <f>IFERROR(Inv_SY!O976/Inv_SY!$P976-1,"")</f>
        <v/>
      </c>
      <c r="P975" s="9" t="str">
        <f>IFERROR(Inv_SY!J976/Inv_SY!$Q976-1,"")</f>
        <v/>
      </c>
      <c r="Q975" s="9" t="str">
        <f>IFERROR(Inv_SY!K976/Inv_SY!$Q976-1,"")</f>
        <v/>
      </c>
      <c r="R975" s="9" t="str">
        <f>IFERROR(Inv_SY!L976/Inv_SY!$Q976-1,"")</f>
        <v/>
      </c>
      <c r="S975" s="9" t="str">
        <f>IFERROR(Inv_SY!M976/Inv_SY!$Q976-1,"")</f>
        <v/>
      </c>
      <c r="T975" s="9" t="str">
        <f>IFERROR(Inv_SY!N976/Inv_SY!$Q976-1,"")</f>
        <v/>
      </c>
      <c r="U975" s="52" t="str">
        <f>IFERROR(Inv_SY!O976/Inv_SY!$Q976-1,"")</f>
        <v/>
      </c>
    </row>
    <row r="976" spans="1:21">
      <c r="A976" s="102" t="s">
        <v>212</v>
      </c>
      <c r="B976" s="102">
        <v>9</v>
      </c>
      <c r="C976" s="102">
        <v>2024</v>
      </c>
      <c r="D976" s="102" t="s">
        <v>211</v>
      </c>
      <c r="E976" s="102" t="s">
        <v>211</v>
      </c>
      <c r="F976" s="103">
        <v>45597</v>
      </c>
      <c r="G976" s="102">
        <f t="shared" si="29"/>
        <v>30</v>
      </c>
      <c r="H976" s="104">
        <f t="shared" si="28"/>
        <v>45626</v>
      </c>
      <c r="I976" s="157">
        <f>_xlfn.XLOOKUP(Table5[[#This Row],[Month Year]],'Modelling New'!D:D,'Modelling New'!N:N)</f>
        <v>10.507</v>
      </c>
      <c r="J976" s="9" t="str">
        <f>IFERROR(Inv_SY!J977/Inv_SY!$P977-1,"")</f>
        <v/>
      </c>
      <c r="K976" s="9" t="str">
        <f>IFERROR(Inv_SY!K977/Inv_SY!$P977-1,"")</f>
        <v/>
      </c>
      <c r="L976" s="9" t="str">
        <f>IFERROR(Inv_SY!L977/Inv_SY!$P977-1,"")</f>
        <v/>
      </c>
      <c r="M976" s="9" t="str">
        <f>IFERROR(Inv_SY!M977/Inv_SY!$P977-1,"")</f>
        <v/>
      </c>
      <c r="N976" s="9" t="str">
        <f>IFERROR(Inv_SY!N977/Inv_SY!$P977-1,"")</f>
        <v/>
      </c>
      <c r="O976" s="9" t="str">
        <f>IFERROR(Inv_SY!O977/Inv_SY!$P977-1,"")</f>
        <v/>
      </c>
      <c r="P976" s="9" t="str">
        <f>IFERROR(Inv_SY!J977/Inv_SY!$Q977-1,"")</f>
        <v/>
      </c>
      <c r="Q976" s="9" t="str">
        <f>IFERROR(Inv_SY!K977/Inv_SY!$Q977-1,"")</f>
        <v/>
      </c>
      <c r="R976" s="9" t="str">
        <f>IFERROR(Inv_SY!L977/Inv_SY!$Q977-1,"")</f>
        <v/>
      </c>
      <c r="S976" s="9" t="str">
        <f>IFERROR(Inv_SY!M977/Inv_SY!$Q977-1,"")</f>
        <v/>
      </c>
      <c r="T976" s="9" t="str">
        <f>IFERROR(Inv_SY!N977/Inv_SY!$Q977-1,"")</f>
        <v/>
      </c>
      <c r="U976" s="52" t="str">
        <f>IFERROR(Inv_SY!O977/Inv_SY!$Q977-1,"")</f>
        <v/>
      </c>
    </row>
    <row r="977" spans="1:21">
      <c r="A977" s="102" t="s">
        <v>212</v>
      </c>
      <c r="B977" s="102">
        <v>9</v>
      </c>
      <c r="C977" s="102">
        <v>2024</v>
      </c>
      <c r="D977" s="102" t="s">
        <v>211</v>
      </c>
      <c r="E977" s="102" t="s">
        <v>211</v>
      </c>
      <c r="F977" s="103">
        <v>45627</v>
      </c>
      <c r="G977" s="102">
        <f t="shared" si="29"/>
        <v>31</v>
      </c>
      <c r="H977" s="104">
        <f t="shared" si="28"/>
        <v>45627</v>
      </c>
      <c r="I977" s="157">
        <f>_xlfn.XLOOKUP(Table5[[#This Row],[Month Year]],'Modelling New'!D:D,'Modelling New'!N:N)</f>
        <v>10.507</v>
      </c>
      <c r="J977" s="9" t="str">
        <f>IFERROR(Inv_SY!J978/Inv_SY!$P978-1,"")</f>
        <v/>
      </c>
      <c r="K977" s="9" t="str">
        <f>IFERROR(Inv_SY!K978/Inv_SY!$P978-1,"")</f>
        <v/>
      </c>
      <c r="L977" s="9" t="str">
        <f>IFERROR(Inv_SY!L978/Inv_SY!$P978-1,"")</f>
        <v/>
      </c>
      <c r="M977" s="9" t="str">
        <f>IFERROR(Inv_SY!M978/Inv_SY!$P978-1,"")</f>
        <v/>
      </c>
      <c r="N977" s="9" t="str">
        <f>IFERROR(Inv_SY!N978/Inv_SY!$P978-1,"")</f>
        <v/>
      </c>
      <c r="O977" s="9" t="str">
        <f>IFERROR(Inv_SY!O978/Inv_SY!$P978-1,"")</f>
        <v/>
      </c>
      <c r="P977" s="9" t="str">
        <f>IFERROR(Inv_SY!J978/Inv_SY!$Q978-1,"")</f>
        <v/>
      </c>
      <c r="Q977" s="9" t="str">
        <f>IFERROR(Inv_SY!K978/Inv_SY!$Q978-1,"")</f>
        <v/>
      </c>
      <c r="R977" s="9" t="str">
        <f>IFERROR(Inv_SY!L978/Inv_SY!$Q978-1,"")</f>
        <v/>
      </c>
      <c r="S977" s="9" t="str">
        <f>IFERROR(Inv_SY!M978/Inv_SY!$Q978-1,"")</f>
        <v/>
      </c>
      <c r="T977" s="9" t="str">
        <f>IFERROR(Inv_SY!N978/Inv_SY!$Q978-1,"")</f>
        <v/>
      </c>
      <c r="U977" s="52" t="str">
        <f>IFERROR(Inv_SY!O978/Inv_SY!$Q978-1,"")</f>
        <v/>
      </c>
    </row>
    <row r="978" spans="1:21">
      <c r="A978" s="102" t="s">
        <v>212</v>
      </c>
      <c r="B978" s="102">
        <v>9</v>
      </c>
      <c r="C978" s="102">
        <v>2024</v>
      </c>
      <c r="D978" s="102" t="s">
        <v>211</v>
      </c>
      <c r="E978" s="102" t="s">
        <v>211</v>
      </c>
      <c r="F978" s="103">
        <v>45627</v>
      </c>
      <c r="G978" s="102">
        <f t="shared" si="29"/>
        <v>31</v>
      </c>
      <c r="H978" s="104">
        <f t="shared" si="28"/>
        <v>45628</v>
      </c>
      <c r="I978" s="157">
        <f>_xlfn.XLOOKUP(Table5[[#This Row],[Month Year]],'Modelling New'!D:D,'Modelling New'!N:N)</f>
        <v>10.507</v>
      </c>
      <c r="J978" s="9" t="str">
        <f>IFERROR(Inv_SY!J979/Inv_SY!$P979-1,"")</f>
        <v/>
      </c>
      <c r="K978" s="9" t="str">
        <f>IFERROR(Inv_SY!K979/Inv_SY!$P979-1,"")</f>
        <v/>
      </c>
      <c r="L978" s="9" t="str">
        <f>IFERROR(Inv_SY!L979/Inv_SY!$P979-1,"")</f>
        <v/>
      </c>
      <c r="M978" s="9" t="str">
        <f>IFERROR(Inv_SY!M979/Inv_SY!$P979-1,"")</f>
        <v/>
      </c>
      <c r="N978" s="9" t="str">
        <f>IFERROR(Inv_SY!N979/Inv_SY!$P979-1,"")</f>
        <v/>
      </c>
      <c r="O978" s="9" t="str">
        <f>IFERROR(Inv_SY!O979/Inv_SY!$P979-1,"")</f>
        <v/>
      </c>
      <c r="P978" s="9" t="str">
        <f>IFERROR(Inv_SY!J979/Inv_SY!$Q979-1,"")</f>
        <v/>
      </c>
      <c r="Q978" s="9" t="str">
        <f>IFERROR(Inv_SY!K979/Inv_SY!$Q979-1,"")</f>
        <v/>
      </c>
      <c r="R978" s="9" t="str">
        <f>IFERROR(Inv_SY!L979/Inv_SY!$Q979-1,"")</f>
        <v/>
      </c>
      <c r="S978" s="9" t="str">
        <f>IFERROR(Inv_SY!M979/Inv_SY!$Q979-1,"")</f>
        <v/>
      </c>
      <c r="T978" s="9" t="str">
        <f>IFERROR(Inv_SY!N979/Inv_SY!$Q979-1,"")</f>
        <v/>
      </c>
      <c r="U978" s="52" t="str">
        <f>IFERROR(Inv_SY!O979/Inv_SY!$Q979-1,"")</f>
        <v/>
      </c>
    </row>
    <row r="979" spans="1:21">
      <c r="A979" s="102" t="s">
        <v>212</v>
      </c>
      <c r="B979" s="102">
        <v>9</v>
      </c>
      <c r="C979" s="102">
        <v>2024</v>
      </c>
      <c r="D979" s="102" t="s">
        <v>211</v>
      </c>
      <c r="E979" s="102" t="s">
        <v>211</v>
      </c>
      <c r="F979" s="103">
        <v>45627</v>
      </c>
      <c r="G979" s="102">
        <f t="shared" si="29"/>
        <v>31</v>
      </c>
      <c r="H979" s="104">
        <f t="shared" si="28"/>
        <v>45629</v>
      </c>
      <c r="I979" s="157">
        <f>_xlfn.XLOOKUP(Table5[[#This Row],[Month Year]],'Modelling New'!D:D,'Modelling New'!N:N)</f>
        <v>10.507</v>
      </c>
      <c r="J979" s="9" t="str">
        <f>IFERROR(Inv_SY!J980/Inv_SY!$P980-1,"")</f>
        <v/>
      </c>
      <c r="K979" s="9" t="str">
        <f>IFERROR(Inv_SY!K980/Inv_SY!$P980-1,"")</f>
        <v/>
      </c>
      <c r="L979" s="9" t="str">
        <f>IFERROR(Inv_SY!L980/Inv_SY!$P980-1,"")</f>
        <v/>
      </c>
      <c r="M979" s="9" t="str">
        <f>IFERROR(Inv_SY!M980/Inv_SY!$P980-1,"")</f>
        <v/>
      </c>
      <c r="N979" s="9" t="str">
        <f>IFERROR(Inv_SY!N980/Inv_SY!$P980-1,"")</f>
        <v/>
      </c>
      <c r="O979" s="9" t="str">
        <f>IFERROR(Inv_SY!O980/Inv_SY!$P980-1,"")</f>
        <v/>
      </c>
      <c r="P979" s="9" t="str">
        <f>IFERROR(Inv_SY!J980/Inv_SY!$Q980-1,"")</f>
        <v/>
      </c>
      <c r="Q979" s="9" t="str">
        <f>IFERROR(Inv_SY!K980/Inv_SY!$Q980-1,"")</f>
        <v/>
      </c>
      <c r="R979" s="9" t="str">
        <f>IFERROR(Inv_SY!L980/Inv_SY!$Q980-1,"")</f>
        <v/>
      </c>
      <c r="S979" s="9" t="str">
        <f>IFERROR(Inv_SY!M980/Inv_SY!$Q980-1,"")</f>
        <v/>
      </c>
      <c r="T979" s="9" t="str">
        <f>IFERROR(Inv_SY!N980/Inv_SY!$Q980-1,"")</f>
        <v/>
      </c>
      <c r="U979" s="52" t="str">
        <f>IFERROR(Inv_SY!O980/Inv_SY!$Q980-1,"")</f>
        <v/>
      </c>
    </row>
    <row r="980" spans="1:21">
      <c r="A980" s="102" t="s">
        <v>212</v>
      </c>
      <c r="B980" s="102">
        <v>9</v>
      </c>
      <c r="C980" s="102">
        <v>2024</v>
      </c>
      <c r="D980" s="102" t="s">
        <v>211</v>
      </c>
      <c r="E980" s="102" t="s">
        <v>211</v>
      </c>
      <c r="F980" s="103">
        <v>45627</v>
      </c>
      <c r="G980" s="102">
        <f t="shared" si="29"/>
        <v>31</v>
      </c>
      <c r="H980" s="104">
        <f t="shared" si="28"/>
        <v>45630</v>
      </c>
      <c r="I980" s="157">
        <f>_xlfn.XLOOKUP(Table5[[#This Row],[Month Year]],'Modelling New'!D:D,'Modelling New'!N:N)</f>
        <v>10.507</v>
      </c>
      <c r="J980" s="9" t="str">
        <f>IFERROR(Inv_SY!J981/Inv_SY!$P981-1,"")</f>
        <v/>
      </c>
      <c r="K980" s="9" t="str">
        <f>IFERROR(Inv_SY!K981/Inv_SY!$P981-1,"")</f>
        <v/>
      </c>
      <c r="L980" s="9" t="str">
        <f>IFERROR(Inv_SY!L981/Inv_SY!$P981-1,"")</f>
        <v/>
      </c>
      <c r="M980" s="9" t="str">
        <f>IFERROR(Inv_SY!M981/Inv_SY!$P981-1,"")</f>
        <v/>
      </c>
      <c r="N980" s="9" t="str">
        <f>IFERROR(Inv_SY!N981/Inv_SY!$P981-1,"")</f>
        <v/>
      </c>
      <c r="O980" s="9" t="str">
        <f>IFERROR(Inv_SY!O981/Inv_SY!$P981-1,"")</f>
        <v/>
      </c>
      <c r="P980" s="9" t="str">
        <f>IFERROR(Inv_SY!J981/Inv_SY!$Q981-1,"")</f>
        <v/>
      </c>
      <c r="Q980" s="9" t="str">
        <f>IFERROR(Inv_SY!K981/Inv_SY!$Q981-1,"")</f>
        <v/>
      </c>
      <c r="R980" s="9" t="str">
        <f>IFERROR(Inv_SY!L981/Inv_SY!$Q981-1,"")</f>
        <v/>
      </c>
      <c r="S980" s="9" t="str">
        <f>IFERROR(Inv_SY!M981/Inv_SY!$Q981-1,"")</f>
        <v/>
      </c>
      <c r="T980" s="9" t="str">
        <f>IFERROR(Inv_SY!N981/Inv_SY!$Q981-1,"")</f>
        <v/>
      </c>
      <c r="U980" s="52" t="str">
        <f>IFERROR(Inv_SY!O981/Inv_SY!$Q981-1,"")</f>
        <v/>
      </c>
    </row>
    <row r="981" spans="1:21">
      <c r="A981" s="102" t="s">
        <v>212</v>
      </c>
      <c r="B981" s="102">
        <v>9</v>
      </c>
      <c r="C981" s="102">
        <v>2024</v>
      </c>
      <c r="D981" s="102" t="s">
        <v>211</v>
      </c>
      <c r="E981" s="102" t="s">
        <v>211</v>
      </c>
      <c r="F981" s="103">
        <v>45627</v>
      </c>
      <c r="G981" s="102">
        <f t="shared" si="29"/>
        <v>31</v>
      </c>
      <c r="H981" s="104">
        <f t="shared" si="28"/>
        <v>45631</v>
      </c>
      <c r="I981" s="157">
        <f>_xlfn.XLOOKUP(Table5[[#This Row],[Month Year]],'Modelling New'!D:D,'Modelling New'!N:N)</f>
        <v>10.507</v>
      </c>
      <c r="J981" s="9" t="str">
        <f>IFERROR(Inv_SY!J982/Inv_SY!$P982-1,"")</f>
        <v/>
      </c>
      <c r="K981" s="9" t="str">
        <f>IFERROR(Inv_SY!K982/Inv_SY!$P982-1,"")</f>
        <v/>
      </c>
      <c r="L981" s="9" t="str">
        <f>IFERROR(Inv_SY!L982/Inv_SY!$P982-1,"")</f>
        <v/>
      </c>
      <c r="M981" s="9" t="str">
        <f>IFERROR(Inv_SY!M982/Inv_SY!$P982-1,"")</f>
        <v/>
      </c>
      <c r="N981" s="9" t="str">
        <f>IFERROR(Inv_SY!N982/Inv_SY!$P982-1,"")</f>
        <v/>
      </c>
      <c r="O981" s="9" t="str">
        <f>IFERROR(Inv_SY!O982/Inv_SY!$P982-1,"")</f>
        <v/>
      </c>
      <c r="P981" s="9" t="str">
        <f>IFERROR(Inv_SY!J982/Inv_SY!$Q982-1,"")</f>
        <v/>
      </c>
      <c r="Q981" s="9" t="str">
        <f>IFERROR(Inv_SY!K982/Inv_SY!$Q982-1,"")</f>
        <v/>
      </c>
      <c r="R981" s="9" t="str">
        <f>IFERROR(Inv_SY!L982/Inv_SY!$Q982-1,"")</f>
        <v/>
      </c>
      <c r="S981" s="9" t="str">
        <f>IFERROR(Inv_SY!M982/Inv_SY!$Q982-1,"")</f>
        <v/>
      </c>
      <c r="T981" s="9" t="str">
        <f>IFERROR(Inv_SY!N982/Inv_SY!$Q982-1,"")</f>
        <v/>
      </c>
      <c r="U981" s="52" t="str">
        <f>IFERROR(Inv_SY!O982/Inv_SY!$Q982-1,"")</f>
        <v/>
      </c>
    </row>
    <row r="982" spans="1:21">
      <c r="A982" s="102" t="s">
        <v>212</v>
      </c>
      <c r="B982" s="102">
        <v>9</v>
      </c>
      <c r="C982" s="102">
        <v>2024</v>
      </c>
      <c r="D982" s="102" t="s">
        <v>211</v>
      </c>
      <c r="E982" s="102" t="s">
        <v>211</v>
      </c>
      <c r="F982" s="103">
        <v>45627</v>
      </c>
      <c r="G982" s="102">
        <f t="shared" si="29"/>
        <v>31</v>
      </c>
      <c r="H982" s="104">
        <f t="shared" si="28"/>
        <v>45632</v>
      </c>
      <c r="I982" s="157">
        <f>_xlfn.XLOOKUP(Table5[[#This Row],[Month Year]],'Modelling New'!D:D,'Modelling New'!N:N)</f>
        <v>10.507</v>
      </c>
      <c r="J982" s="9" t="str">
        <f>IFERROR(Inv_SY!J983/Inv_SY!$P983-1,"")</f>
        <v/>
      </c>
      <c r="K982" s="9" t="str">
        <f>IFERROR(Inv_SY!K983/Inv_SY!$P983-1,"")</f>
        <v/>
      </c>
      <c r="L982" s="9" t="str">
        <f>IFERROR(Inv_SY!L983/Inv_SY!$P983-1,"")</f>
        <v/>
      </c>
      <c r="M982" s="9" t="str">
        <f>IFERROR(Inv_SY!M983/Inv_SY!$P983-1,"")</f>
        <v/>
      </c>
      <c r="N982" s="9" t="str">
        <f>IFERROR(Inv_SY!N983/Inv_SY!$P983-1,"")</f>
        <v/>
      </c>
      <c r="O982" s="9" t="str">
        <f>IFERROR(Inv_SY!O983/Inv_SY!$P983-1,"")</f>
        <v/>
      </c>
      <c r="P982" s="9" t="str">
        <f>IFERROR(Inv_SY!J983/Inv_SY!$Q983-1,"")</f>
        <v/>
      </c>
      <c r="Q982" s="9" t="str">
        <f>IFERROR(Inv_SY!K983/Inv_SY!$Q983-1,"")</f>
        <v/>
      </c>
      <c r="R982" s="9" t="str">
        <f>IFERROR(Inv_SY!L983/Inv_SY!$Q983-1,"")</f>
        <v/>
      </c>
      <c r="S982" s="9" t="str">
        <f>IFERROR(Inv_SY!M983/Inv_SY!$Q983-1,"")</f>
        <v/>
      </c>
      <c r="T982" s="9" t="str">
        <f>IFERROR(Inv_SY!N983/Inv_SY!$Q983-1,"")</f>
        <v/>
      </c>
      <c r="U982" s="52" t="str">
        <f>IFERROR(Inv_SY!O983/Inv_SY!$Q983-1,"")</f>
        <v/>
      </c>
    </row>
    <row r="983" spans="1:21">
      <c r="A983" s="102" t="s">
        <v>212</v>
      </c>
      <c r="B983" s="102">
        <v>9</v>
      </c>
      <c r="C983" s="102">
        <v>2024</v>
      </c>
      <c r="D983" s="102" t="s">
        <v>211</v>
      </c>
      <c r="E983" s="102" t="s">
        <v>211</v>
      </c>
      <c r="F983" s="103">
        <v>45627</v>
      </c>
      <c r="G983" s="102">
        <f t="shared" si="29"/>
        <v>31</v>
      </c>
      <c r="H983" s="104">
        <f t="shared" si="28"/>
        <v>45633</v>
      </c>
      <c r="I983" s="157">
        <f>_xlfn.XLOOKUP(Table5[[#This Row],[Month Year]],'Modelling New'!D:D,'Modelling New'!N:N)</f>
        <v>10.507</v>
      </c>
      <c r="J983" s="9" t="str">
        <f>IFERROR(Inv_SY!J984/Inv_SY!$P984-1,"")</f>
        <v/>
      </c>
      <c r="K983" s="9" t="str">
        <f>IFERROR(Inv_SY!K984/Inv_SY!$P984-1,"")</f>
        <v/>
      </c>
      <c r="L983" s="9" t="str">
        <f>IFERROR(Inv_SY!L984/Inv_SY!$P984-1,"")</f>
        <v/>
      </c>
      <c r="M983" s="9" t="str">
        <f>IFERROR(Inv_SY!M984/Inv_SY!$P984-1,"")</f>
        <v/>
      </c>
      <c r="N983" s="9" t="str">
        <f>IFERROR(Inv_SY!N984/Inv_SY!$P984-1,"")</f>
        <v/>
      </c>
      <c r="O983" s="9" t="str">
        <f>IFERROR(Inv_SY!O984/Inv_SY!$P984-1,"")</f>
        <v/>
      </c>
      <c r="P983" s="9" t="str">
        <f>IFERROR(Inv_SY!J984/Inv_SY!$Q984-1,"")</f>
        <v/>
      </c>
      <c r="Q983" s="9" t="str">
        <f>IFERROR(Inv_SY!K984/Inv_SY!$Q984-1,"")</f>
        <v/>
      </c>
      <c r="R983" s="9" t="str">
        <f>IFERROR(Inv_SY!L984/Inv_SY!$Q984-1,"")</f>
        <v/>
      </c>
      <c r="S983" s="9" t="str">
        <f>IFERROR(Inv_SY!M984/Inv_SY!$Q984-1,"")</f>
        <v/>
      </c>
      <c r="T983" s="9" t="str">
        <f>IFERROR(Inv_SY!N984/Inv_SY!$Q984-1,"")</f>
        <v/>
      </c>
      <c r="U983" s="52" t="str">
        <f>IFERROR(Inv_SY!O984/Inv_SY!$Q984-1,"")</f>
        <v/>
      </c>
    </row>
    <row r="984" spans="1:21">
      <c r="A984" s="102" t="s">
        <v>212</v>
      </c>
      <c r="B984" s="102">
        <v>9</v>
      </c>
      <c r="C984" s="102">
        <v>2024</v>
      </c>
      <c r="D984" s="102" t="s">
        <v>211</v>
      </c>
      <c r="E984" s="102" t="s">
        <v>211</v>
      </c>
      <c r="F984" s="103">
        <v>45627</v>
      </c>
      <c r="G984" s="102">
        <f t="shared" si="29"/>
        <v>31</v>
      </c>
      <c r="H984" s="104">
        <f t="shared" si="28"/>
        <v>45634</v>
      </c>
      <c r="I984" s="157">
        <f>_xlfn.XLOOKUP(Table5[[#This Row],[Month Year]],'Modelling New'!D:D,'Modelling New'!N:N)</f>
        <v>10.507</v>
      </c>
      <c r="J984" s="9" t="str">
        <f>IFERROR(Inv_SY!J985/Inv_SY!$P985-1,"")</f>
        <v/>
      </c>
      <c r="K984" s="9" t="str">
        <f>IFERROR(Inv_SY!K985/Inv_SY!$P985-1,"")</f>
        <v/>
      </c>
      <c r="L984" s="9" t="str">
        <f>IFERROR(Inv_SY!L985/Inv_SY!$P985-1,"")</f>
        <v/>
      </c>
      <c r="M984" s="9" t="str">
        <f>IFERROR(Inv_SY!M985/Inv_SY!$P985-1,"")</f>
        <v/>
      </c>
      <c r="N984" s="9" t="str">
        <f>IFERROR(Inv_SY!N985/Inv_SY!$P985-1,"")</f>
        <v/>
      </c>
      <c r="O984" s="9" t="str">
        <f>IFERROR(Inv_SY!O985/Inv_SY!$P985-1,"")</f>
        <v/>
      </c>
      <c r="P984" s="9" t="str">
        <f>IFERROR(Inv_SY!J985/Inv_SY!$Q985-1,"")</f>
        <v/>
      </c>
      <c r="Q984" s="9" t="str">
        <f>IFERROR(Inv_SY!K985/Inv_SY!$Q985-1,"")</f>
        <v/>
      </c>
      <c r="R984" s="9" t="str">
        <f>IFERROR(Inv_SY!L985/Inv_SY!$Q985-1,"")</f>
        <v/>
      </c>
      <c r="S984" s="9" t="str">
        <f>IFERROR(Inv_SY!M985/Inv_SY!$Q985-1,"")</f>
        <v/>
      </c>
      <c r="T984" s="9" t="str">
        <f>IFERROR(Inv_SY!N985/Inv_SY!$Q985-1,"")</f>
        <v/>
      </c>
      <c r="U984" s="52" t="str">
        <f>IFERROR(Inv_SY!O985/Inv_SY!$Q985-1,"")</f>
        <v/>
      </c>
    </row>
    <row r="985" spans="1:21">
      <c r="A985" s="102" t="s">
        <v>212</v>
      </c>
      <c r="B985" s="102">
        <v>9</v>
      </c>
      <c r="C985" s="102">
        <v>2024</v>
      </c>
      <c r="D985" s="102" t="s">
        <v>211</v>
      </c>
      <c r="E985" s="102" t="s">
        <v>211</v>
      </c>
      <c r="F985" s="103">
        <v>45627</v>
      </c>
      <c r="G985" s="102">
        <f t="shared" si="29"/>
        <v>31</v>
      </c>
      <c r="H985" s="104">
        <f t="shared" si="28"/>
        <v>45635</v>
      </c>
      <c r="I985" s="157">
        <f>_xlfn.XLOOKUP(Table5[[#This Row],[Month Year]],'Modelling New'!D:D,'Modelling New'!N:N)</f>
        <v>10.507</v>
      </c>
      <c r="J985" s="9" t="str">
        <f>IFERROR(Inv_SY!J986/Inv_SY!$P986-1,"")</f>
        <v/>
      </c>
      <c r="K985" s="9" t="str">
        <f>IFERROR(Inv_SY!K986/Inv_SY!$P986-1,"")</f>
        <v/>
      </c>
      <c r="L985" s="9" t="str">
        <f>IFERROR(Inv_SY!L986/Inv_SY!$P986-1,"")</f>
        <v/>
      </c>
      <c r="M985" s="9" t="str">
        <f>IFERROR(Inv_SY!M986/Inv_SY!$P986-1,"")</f>
        <v/>
      </c>
      <c r="N985" s="9" t="str">
        <f>IFERROR(Inv_SY!N986/Inv_SY!$P986-1,"")</f>
        <v/>
      </c>
      <c r="O985" s="9" t="str">
        <f>IFERROR(Inv_SY!O986/Inv_SY!$P986-1,"")</f>
        <v/>
      </c>
      <c r="P985" s="9" t="str">
        <f>IFERROR(Inv_SY!J986/Inv_SY!$Q986-1,"")</f>
        <v/>
      </c>
      <c r="Q985" s="9" t="str">
        <f>IFERROR(Inv_SY!K986/Inv_SY!$Q986-1,"")</f>
        <v/>
      </c>
      <c r="R985" s="9" t="str">
        <f>IFERROR(Inv_SY!L986/Inv_SY!$Q986-1,"")</f>
        <v/>
      </c>
      <c r="S985" s="9" t="str">
        <f>IFERROR(Inv_SY!M986/Inv_SY!$Q986-1,"")</f>
        <v/>
      </c>
      <c r="T985" s="9" t="str">
        <f>IFERROR(Inv_SY!N986/Inv_SY!$Q986-1,"")</f>
        <v/>
      </c>
      <c r="U985" s="52" t="str">
        <f>IFERROR(Inv_SY!O986/Inv_SY!$Q986-1,"")</f>
        <v/>
      </c>
    </row>
    <row r="986" spans="1:21">
      <c r="A986" s="102" t="s">
        <v>212</v>
      </c>
      <c r="B986" s="102">
        <v>9</v>
      </c>
      <c r="C986" s="102">
        <v>2024</v>
      </c>
      <c r="D986" s="102" t="s">
        <v>211</v>
      </c>
      <c r="E986" s="102" t="s">
        <v>211</v>
      </c>
      <c r="F986" s="103">
        <v>45627</v>
      </c>
      <c r="G986" s="102">
        <f t="shared" ref="G986:G992" si="30">DAY(EOMONTH(F986,0))</f>
        <v>31</v>
      </c>
      <c r="H986" s="104">
        <f t="shared" si="28"/>
        <v>45636</v>
      </c>
      <c r="I986" s="157">
        <f>_xlfn.XLOOKUP(Table5[[#This Row],[Month Year]],'Modelling New'!D:D,'Modelling New'!N:N)</f>
        <v>10.507</v>
      </c>
      <c r="J986" s="9" t="str">
        <f>IFERROR(Inv_SY!J987/Inv_SY!$P987-1,"")</f>
        <v/>
      </c>
      <c r="K986" s="9" t="str">
        <f>IFERROR(Inv_SY!K987/Inv_SY!$P987-1,"")</f>
        <v/>
      </c>
      <c r="L986" s="9" t="str">
        <f>IFERROR(Inv_SY!L987/Inv_SY!$P987-1,"")</f>
        <v/>
      </c>
      <c r="M986" s="9" t="str">
        <f>IFERROR(Inv_SY!M987/Inv_SY!$P987-1,"")</f>
        <v/>
      </c>
      <c r="N986" s="9" t="str">
        <f>IFERROR(Inv_SY!N987/Inv_SY!$P987-1,"")</f>
        <v/>
      </c>
      <c r="O986" s="9" t="str">
        <f>IFERROR(Inv_SY!O987/Inv_SY!$P987-1,"")</f>
        <v/>
      </c>
      <c r="P986" s="9" t="str">
        <f>IFERROR(Inv_SY!J987/Inv_SY!$Q987-1,"")</f>
        <v/>
      </c>
      <c r="Q986" s="9" t="str">
        <f>IFERROR(Inv_SY!K987/Inv_SY!$Q987-1,"")</f>
        <v/>
      </c>
      <c r="R986" s="9" t="str">
        <f>IFERROR(Inv_SY!L987/Inv_SY!$Q987-1,"")</f>
        <v/>
      </c>
      <c r="S986" s="9" t="str">
        <f>IFERROR(Inv_SY!M987/Inv_SY!$Q987-1,"")</f>
        <v/>
      </c>
      <c r="T986" s="9" t="str">
        <f>IFERROR(Inv_SY!N987/Inv_SY!$Q987-1,"")</f>
        <v/>
      </c>
      <c r="U986" s="52" t="str">
        <f>IFERROR(Inv_SY!O987/Inv_SY!$Q987-1,"")</f>
        <v/>
      </c>
    </row>
    <row r="987" spans="1:21">
      <c r="A987" s="102" t="s">
        <v>212</v>
      </c>
      <c r="B987" s="102">
        <v>9</v>
      </c>
      <c r="C987" s="102">
        <v>2024</v>
      </c>
      <c r="D987" s="102" t="s">
        <v>211</v>
      </c>
      <c r="E987" s="102" t="s">
        <v>211</v>
      </c>
      <c r="F987" s="103">
        <v>45627</v>
      </c>
      <c r="G987" s="102">
        <f t="shared" si="30"/>
        <v>31</v>
      </c>
      <c r="H987" s="104">
        <f t="shared" ref="H987:H1007" si="31">H986+1</f>
        <v>45637</v>
      </c>
      <c r="I987" s="157">
        <f>_xlfn.XLOOKUP(Table5[[#This Row],[Month Year]],'Modelling New'!D:D,'Modelling New'!N:N)</f>
        <v>10.507</v>
      </c>
      <c r="J987" s="9" t="str">
        <f>IFERROR(Inv_SY!J988/Inv_SY!$P988-1,"")</f>
        <v/>
      </c>
      <c r="K987" s="9" t="str">
        <f>IFERROR(Inv_SY!K988/Inv_SY!$P988-1,"")</f>
        <v/>
      </c>
      <c r="L987" s="9" t="str">
        <f>IFERROR(Inv_SY!L988/Inv_SY!$P988-1,"")</f>
        <v/>
      </c>
      <c r="M987" s="9" t="str">
        <f>IFERROR(Inv_SY!M988/Inv_SY!$P988-1,"")</f>
        <v/>
      </c>
      <c r="N987" s="9" t="str">
        <f>IFERROR(Inv_SY!N988/Inv_SY!$P988-1,"")</f>
        <v/>
      </c>
      <c r="O987" s="9" t="str">
        <f>IFERROR(Inv_SY!O988/Inv_SY!$P988-1,"")</f>
        <v/>
      </c>
      <c r="P987" s="9" t="str">
        <f>IFERROR(Inv_SY!J988/Inv_SY!$Q988-1,"")</f>
        <v/>
      </c>
      <c r="Q987" s="9" t="str">
        <f>IFERROR(Inv_SY!K988/Inv_SY!$Q988-1,"")</f>
        <v/>
      </c>
      <c r="R987" s="9" t="str">
        <f>IFERROR(Inv_SY!L988/Inv_SY!$Q988-1,"")</f>
        <v/>
      </c>
      <c r="S987" s="9" t="str">
        <f>IFERROR(Inv_SY!M988/Inv_SY!$Q988-1,"")</f>
        <v/>
      </c>
      <c r="T987" s="9" t="str">
        <f>IFERROR(Inv_SY!N988/Inv_SY!$Q988-1,"")</f>
        <v/>
      </c>
      <c r="U987" s="52" t="str">
        <f>IFERROR(Inv_SY!O988/Inv_SY!$Q988-1,"")</f>
        <v/>
      </c>
    </row>
    <row r="988" spans="1:21">
      <c r="A988" s="102" t="s">
        <v>212</v>
      </c>
      <c r="B988" s="102">
        <v>9</v>
      </c>
      <c r="C988" s="102">
        <v>2024</v>
      </c>
      <c r="D988" s="102" t="s">
        <v>211</v>
      </c>
      <c r="E988" s="102" t="s">
        <v>211</v>
      </c>
      <c r="F988" s="103">
        <v>45627</v>
      </c>
      <c r="G988" s="102">
        <f t="shared" si="30"/>
        <v>31</v>
      </c>
      <c r="H988" s="104">
        <f t="shared" si="31"/>
        <v>45638</v>
      </c>
      <c r="I988" s="157">
        <f>_xlfn.XLOOKUP(Table5[[#This Row],[Month Year]],'Modelling New'!D:D,'Modelling New'!N:N)</f>
        <v>10.507</v>
      </c>
      <c r="J988" s="9" t="str">
        <f>IFERROR(Inv_SY!J989/Inv_SY!$P989-1,"")</f>
        <v/>
      </c>
      <c r="K988" s="9" t="str">
        <f>IFERROR(Inv_SY!K989/Inv_SY!$P989-1,"")</f>
        <v/>
      </c>
      <c r="L988" s="9" t="str">
        <f>IFERROR(Inv_SY!L989/Inv_SY!$P989-1,"")</f>
        <v/>
      </c>
      <c r="M988" s="9" t="str">
        <f>IFERROR(Inv_SY!M989/Inv_SY!$P989-1,"")</f>
        <v/>
      </c>
      <c r="N988" s="9" t="str">
        <f>IFERROR(Inv_SY!N989/Inv_SY!$P989-1,"")</f>
        <v/>
      </c>
      <c r="O988" s="9" t="str">
        <f>IFERROR(Inv_SY!O989/Inv_SY!$P989-1,"")</f>
        <v/>
      </c>
      <c r="P988" s="9" t="str">
        <f>IFERROR(Inv_SY!J989/Inv_SY!$Q989-1,"")</f>
        <v/>
      </c>
      <c r="Q988" s="9" t="str">
        <f>IFERROR(Inv_SY!K989/Inv_SY!$Q989-1,"")</f>
        <v/>
      </c>
      <c r="R988" s="9" t="str">
        <f>IFERROR(Inv_SY!L989/Inv_SY!$Q989-1,"")</f>
        <v/>
      </c>
      <c r="S988" s="9" t="str">
        <f>IFERROR(Inv_SY!M989/Inv_SY!$Q989-1,"")</f>
        <v/>
      </c>
      <c r="T988" s="9" t="str">
        <f>IFERROR(Inv_SY!N989/Inv_SY!$Q989-1,"")</f>
        <v/>
      </c>
      <c r="U988" s="52" t="str">
        <f>IFERROR(Inv_SY!O989/Inv_SY!$Q989-1,"")</f>
        <v/>
      </c>
    </row>
    <row r="989" spans="1:21">
      <c r="A989" s="102" t="s">
        <v>212</v>
      </c>
      <c r="B989" s="102">
        <v>9</v>
      </c>
      <c r="C989" s="102">
        <v>2024</v>
      </c>
      <c r="D989" s="102" t="s">
        <v>211</v>
      </c>
      <c r="E989" s="102" t="s">
        <v>211</v>
      </c>
      <c r="F989" s="103">
        <v>45627</v>
      </c>
      <c r="G989" s="102">
        <f t="shared" si="30"/>
        <v>31</v>
      </c>
      <c r="H989" s="104">
        <f t="shared" si="31"/>
        <v>45639</v>
      </c>
      <c r="I989" s="157">
        <f>_xlfn.XLOOKUP(Table5[[#This Row],[Month Year]],'Modelling New'!D:D,'Modelling New'!N:N)</f>
        <v>10.507</v>
      </c>
      <c r="J989" s="9" t="str">
        <f>IFERROR(Inv_SY!J990/Inv_SY!$P990-1,"")</f>
        <v/>
      </c>
      <c r="K989" s="9" t="str">
        <f>IFERROR(Inv_SY!K990/Inv_SY!$P990-1,"")</f>
        <v/>
      </c>
      <c r="L989" s="9" t="str">
        <f>IFERROR(Inv_SY!L990/Inv_SY!$P990-1,"")</f>
        <v/>
      </c>
      <c r="M989" s="9" t="str">
        <f>IFERROR(Inv_SY!M990/Inv_SY!$P990-1,"")</f>
        <v/>
      </c>
      <c r="N989" s="9" t="str">
        <f>IFERROR(Inv_SY!N990/Inv_SY!$P990-1,"")</f>
        <v/>
      </c>
      <c r="O989" s="9" t="str">
        <f>IFERROR(Inv_SY!O990/Inv_SY!$P990-1,"")</f>
        <v/>
      </c>
      <c r="P989" s="9" t="str">
        <f>IFERROR(Inv_SY!J990/Inv_SY!$Q990-1,"")</f>
        <v/>
      </c>
      <c r="Q989" s="9" t="str">
        <f>IFERROR(Inv_SY!K990/Inv_SY!$Q990-1,"")</f>
        <v/>
      </c>
      <c r="R989" s="9" t="str">
        <f>IFERROR(Inv_SY!L990/Inv_SY!$Q990-1,"")</f>
        <v/>
      </c>
      <c r="S989" s="9" t="str">
        <f>IFERROR(Inv_SY!M990/Inv_SY!$Q990-1,"")</f>
        <v/>
      </c>
      <c r="T989" s="9" t="str">
        <f>IFERROR(Inv_SY!N990/Inv_SY!$Q990-1,"")</f>
        <v/>
      </c>
      <c r="U989" s="52" t="str">
        <f>IFERROR(Inv_SY!O990/Inv_SY!$Q990-1,"")</f>
        <v/>
      </c>
    </row>
    <row r="990" spans="1:21">
      <c r="A990" s="102" t="s">
        <v>212</v>
      </c>
      <c r="B990" s="102">
        <v>9</v>
      </c>
      <c r="C990" s="102">
        <v>2024</v>
      </c>
      <c r="D990" s="102" t="s">
        <v>211</v>
      </c>
      <c r="E990" s="102" t="s">
        <v>211</v>
      </c>
      <c r="F990" s="103">
        <v>45627</v>
      </c>
      <c r="G990" s="102">
        <f t="shared" si="30"/>
        <v>31</v>
      </c>
      <c r="H990" s="104">
        <f t="shared" si="31"/>
        <v>45640</v>
      </c>
      <c r="I990" s="157">
        <f>_xlfn.XLOOKUP(Table5[[#This Row],[Month Year]],'Modelling New'!D:D,'Modelling New'!N:N)</f>
        <v>10.507</v>
      </c>
      <c r="J990" s="9" t="str">
        <f>IFERROR(Inv_SY!J991/Inv_SY!$P991-1,"")</f>
        <v/>
      </c>
      <c r="K990" s="9" t="str">
        <f>IFERROR(Inv_SY!K991/Inv_SY!$P991-1,"")</f>
        <v/>
      </c>
      <c r="L990" s="9" t="str">
        <f>IFERROR(Inv_SY!L991/Inv_SY!$P991-1,"")</f>
        <v/>
      </c>
      <c r="M990" s="9" t="str">
        <f>IFERROR(Inv_SY!M991/Inv_SY!$P991-1,"")</f>
        <v/>
      </c>
      <c r="N990" s="9" t="str">
        <f>IFERROR(Inv_SY!N991/Inv_SY!$P991-1,"")</f>
        <v/>
      </c>
      <c r="O990" s="9" t="str">
        <f>IFERROR(Inv_SY!O991/Inv_SY!$P991-1,"")</f>
        <v/>
      </c>
      <c r="P990" s="9" t="str">
        <f>IFERROR(Inv_SY!J991/Inv_SY!$Q991-1,"")</f>
        <v/>
      </c>
      <c r="Q990" s="9" t="str">
        <f>IFERROR(Inv_SY!K991/Inv_SY!$Q991-1,"")</f>
        <v/>
      </c>
      <c r="R990" s="9" t="str">
        <f>IFERROR(Inv_SY!L991/Inv_SY!$Q991-1,"")</f>
        <v/>
      </c>
      <c r="S990" s="9" t="str">
        <f>IFERROR(Inv_SY!M991/Inv_SY!$Q991-1,"")</f>
        <v/>
      </c>
      <c r="T990" s="9" t="str">
        <f>IFERROR(Inv_SY!N991/Inv_SY!$Q991-1,"")</f>
        <v/>
      </c>
      <c r="U990" s="52" t="str">
        <f>IFERROR(Inv_SY!O991/Inv_SY!$Q991-1,"")</f>
        <v/>
      </c>
    </row>
    <row r="991" spans="1:21">
      <c r="A991" s="102" t="s">
        <v>212</v>
      </c>
      <c r="B991" s="102">
        <v>9</v>
      </c>
      <c r="C991" s="102">
        <v>2024</v>
      </c>
      <c r="D991" s="102" t="s">
        <v>211</v>
      </c>
      <c r="E991" s="102" t="s">
        <v>211</v>
      </c>
      <c r="F991" s="103">
        <v>45627</v>
      </c>
      <c r="G991" s="102">
        <f t="shared" si="30"/>
        <v>31</v>
      </c>
      <c r="H991" s="104">
        <f t="shared" si="31"/>
        <v>45641</v>
      </c>
      <c r="I991" s="157">
        <f>_xlfn.XLOOKUP(Table5[[#This Row],[Month Year]],'Modelling New'!D:D,'Modelling New'!N:N)</f>
        <v>10.507</v>
      </c>
      <c r="J991" s="9" t="str">
        <f>IFERROR(Inv_SY!J992/Inv_SY!$P992-1,"")</f>
        <v/>
      </c>
      <c r="K991" s="9" t="str">
        <f>IFERROR(Inv_SY!K992/Inv_SY!$P992-1,"")</f>
        <v/>
      </c>
      <c r="L991" s="9" t="str">
        <f>IFERROR(Inv_SY!L992/Inv_SY!$P992-1,"")</f>
        <v/>
      </c>
      <c r="M991" s="9" t="str">
        <f>IFERROR(Inv_SY!M992/Inv_SY!$P992-1,"")</f>
        <v/>
      </c>
      <c r="N991" s="9" t="str">
        <f>IFERROR(Inv_SY!N992/Inv_SY!$P992-1,"")</f>
        <v/>
      </c>
      <c r="O991" s="9" t="str">
        <f>IFERROR(Inv_SY!O992/Inv_SY!$P992-1,"")</f>
        <v/>
      </c>
      <c r="P991" s="9" t="str">
        <f>IFERROR(Inv_SY!J992/Inv_SY!$Q992-1,"")</f>
        <v/>
      </c>
      <c r="Q991" s="9" t="str">
        <f>IFERROR(Inv_SY!K992/Inv_SY!$Q992-1,"")</f>
        <v/>
      </c>
      <c r="R991" s="9" t="str">
        <f>IFERROR(Inv_SY!L992/Inv_SY!$Q992-1,"")</f>
        <v/>
      </c>
      <c r="S991" s="9" t="str">
        <f>IFERROR(Inv_SY!M992/Inv_SY!$Q992-1,"")</f>
        <v/>
      </c>
      <c r="T991" s="9" t="str">
        <f>IFERROR(Inv_SY!N992/Inv_SY!$Q992-1,"")</f>
        <v/>
      </c>
      <c r="U991" s="52" t="str">
        <f>IFERROR(Inv_SY!O992/Inv_SY!$Q992-1,"")</f>
        <v/>
      </c>
    </row>
    <row r="992" spans="1:21">
      <c r="A992" s="102" t="s">
        <v>212</v>
      </c>
      <c r="B992" s="102">
        <v>9</v>
      </c>
      <c r="C992" s="102">
        <v>2024</v>
      </c>
      <c r="D992" s="102" t="s">
        <v>211</v>
      </c>
      <c r="E992" s="102" t="s">
        <v>211</v>
      </c>
      <c r="F992" s="103">
        <v>45627</v>
      </c>
      <c r="G992" s="102">
        <f t="shared" si="30"/>
        <v>31</v>
      </c>
      <c r="H992" s="104">
        <f t="shared" si="31"/>
        <v>45642</v>
      </c>
      <c r="I992" s="157">
        <f>_xlfn.XLOOKUP(Table5[[#This Row],[Month Year]],'Modelling New'!D:D,'Modelling New'!N:N)</f>
        <v>10.507</v>
      </c>
      <c r="J992" s="9" t="str">
        <f>IFERROR(Inv_SY!J993/Inv_SY!$P993-1,"")</f>
        <v/>
      </c>
      <c r="K992" s="9" t="str">
        <f>IFERROR(Inv_SY!K993/Inv_SY!$P993-1,"")</f>
        <v/>
      </c>
      <c r="L992" s="9" t="str">
        <f>IFERROR(Inv_SY!L993/Inv_SY!$P993-1,"")</f>
        <v/>
      </c>
      <c r="M992" s="9" t="str">
        <f>IFERROR(Inv_SY!M993/Inv_SY!$P993-1,"")</f>
        <v/>
      </c>
      <c r="N992" s="9" t="str">
        <f>IFERROR(Inv_SY!N993/Inv_SY!$P993-1,"")</f>
        <v/>
      </c>
      <c r="O992" s="9" t="str">
        <f>IFERROR(Inv_SY!O993/Inv_SY!$P993-1,"")</f>
        <v/>
      </c>
      <c r="P992" s="9" t="str">
        <f>IFERROR(Inv_SY!J993/Inv_SY!$Q993-1,"")</f>
        <v/>
      </c>
      <c r="Q992" s="9" t="str">
        <f>IFERROR(Inv_SY!K993/Inv_SY!$Q993-1,"")</f>
        <v/>
      </c>
      <c r="R992" s="9" t="str">
        <f>IFERROR(Inv_SY!L993/Inv_SY!$Q993-1,"")</f>
        <v/>
      </c>
      <c r="S992" s="9" t="str">
        <f>IFERROR(Inv_SY!M993/Inv_SY!$Q993-1,"")</f>
        <v/>
      </c>
      <c r="T992" s="9" t="str">
        <f>IFERROR(Inv_SY!N993/Inv_SY!$Q993-1,"")</f>
        <v/>
      </c>
      <c r="U992" s="52" t="str">
        <f>IFERROR(Inv_SY!O993/Inv_SY!$Q993-1,"")</f>
        <v/>
      </c>
    </row>
    <row r="993" spans="1:21">
      <c r="A993" s="102" t="s">
        <v>212</v>
      </c>
      <c r="B993" s="102">
        <v>9</v>
      </c>
      <c r="C993" s="102">
        <v>2024</v>
      </c>
      <c r="D993" s="102" t="s">
        <v>211</v>
      </c>
      <c r="E993" s="102" t="s">
        <v>211</v>
      </c>
      <c r="F993" s="103">
        <v>45627</v>
      </c>
      <c r="G993" s="102">
        <f t="shared" ref="G993:G1007" si="32">DAY(EOMONTH(F993,0))</f>
        <v>31</v>
      </c>
      <c r="H993" s="104">
        <f t="shared" si="31"/>
        <v>45643</v>
      </c>
      <c r="I993" s="157">
        <f>_xlfn.XLOOKUP(Table5[[#This Row],[Month Year]],'Modelling New'!D:D,'Modelling New'!N:N)</f>
        <v>10.507</v>
      </c>
      <c r="J993" s="9" t="str">
        <f>IFERROR(Inv_SY!J994/Inv_SY!$P994-1,"")</f>
        <v/>
      </c>
      <c r="K993" s="9" t="str">
        <f>IFERROR(Inv_SY!K994/Inv_SY!$P994-1,"")</f>
        <v/>
      </c>
      <c r="L993" s="9" t="str">
        <f>IFERROR(Inv_SY!L994/Inv_SY!$P994-1,"")</f>
        <v/>
      </c>
      <c r="M993" s="9" t="str">
        <f>IFERROR(Inv_SY!M994/Inv_SY!$P994-1,"")</f>
        <v/>
      </c>
      <c r="N993" s="9" t="str">
        <f>IFERROR(Inv_SY!N994/Inv_SY!$P994-1,"")</f>
        <v/>
      </c>
      <c r="O993" s="9" t="str">
        <f>IFERROR(Inv_SY!O994/Inv_SY!$P994-1,"")</f>
        <v/>
      </c>
      <c r="P993" s="9" t="str">
        <f>IFERROR(Inv_SY!J994/Inv_SY!$Q994-1,"")</f>
        <v/>
      </c>
      <c r="Q993" s="9" t="str">
        <f>IFERROR(Inv_SY!K994/Inv_SY!$Q994-1,"")</f>
        <v/>
      </c>
      <c r="R993" s="9" t="str">
        <f>IFERROR(Inv_SY!L994/Inv_SY!$Q994-1,"")</f>
        <v/>
      </c>
      <c r="S993" s="9" t="str">
        <f>IFERROR(Inv_SY!M994/Inv_SY!$Q994-1,"")</f>
        <v/>
      </c>
      <c r="T993" s="9" t="str">
        <f>IFERROR(Inv_SY!N994/Inv_SY!$Q994-1,"")</f>
        <v/>
      </c>
      <c r="U993" s="52" t="str">
        <f>IFERROR(Inv_SY!O994/Inv_SY!$Q994-1,"")</f>
        <v/>
      </c>
    </row>
    <row r="994" spans="1:21">
      <c r="A994" s="102" t="s">
        <v>212</v>
      </c>
      <c r="B994" s="102">
        <v>9</v>
      </c>
      <c r="C994" s="102">
        <v>2024</v>
      </c>
      <c r="D994" s="102" t="s">
        <v>211</v>
      </c>
      <c r="E994" s="102" t="s">
        <v>211</v>
      </c>
      <c r="F994" s="103">
        <v>45627</v>
      </c>
      <c r="G994" s="102">
        <f t="shared" si="32"/>
        <v>31</v>
      </c>
      <c r="H994" s="104">
        <f t="shared" si="31"/>
        <v>45644</v>
      </c>
      <c r="I994" s="157">
        <f>_xlfn.XLOOKUP(Table5[[#This Row],[Month Year]],'Modelling New'!D:D,'Modelling New'!N:N)</f>
        <v>10.507</v>
      </c>
      <c r="J994" s="9" t="str">
        <f>IFERROR(Inv_SY!J995/Inv_SY!$P995-1,"")</f>
        <v/>
      </c>
      <c r="K994" s="9" t="str">
        <f>IFERROR(Inv_SY!K995/Inv_SY!$P995-1,"")</f>
        <v/>
      </c>
      <c r="L994" s="9" t="str">
        <f>IFERROR(Inv_SY!L995/Inv_SY!$P995-1,"")</f>
        <v/>
      </c>
      <c r="M994" s="9" t="str">
        <f>IFERROR(Inv_SY!M995/Inv_SY!$P995-1,"")</f>
        <v/>
      </c>
      <c r="N994" s="9" t="str">
        <f>IFERROR(Inv_SY!N995/Inv_SY!$P995-1,"")</f>
        <v/>
      </c>
      <c r="O994" s="9" t="str">
        <f>IFERROR(Inv_SY!O995/Inv_SY!$P995-1,"")</f>
        <v/>
      </c>
      <c r="P994" s="9" t="str">
        <f>IFERROR(Inv_SY!J995/Inv_SY!$Q995-1,"")</f>
        <v/>
      </c>
      <c r="Q994" s="9" t="str">
        <f>IFERROR(Inv_SY!K995/Inv_SY!$Q995-1,"")</f>
        <v/>
      </c>
      <c r="R994" s="9" t="str">
        <f>IFERROR(Inv_SY!L995/Inv_SY!$Q995-1,"")</f>
        <v/>
      </c>
      <c r="S994" s="9" t="str">
        <f>IFERROR(Inv_SY!M995/Inv_SY!$Q995-1,"")</f>
        <v/>
      </c>
      <c r="T994" s="9" t="str">
        <f>IFERROR(Inv_SY!N995/Inv_SY!$Q995-1,"")</f>
        <v/>
      </c>
      <c r="U994" s="52" t="str">
        <f>IFERROR(Inv_SY!O995/Inv_SY!$Q995-1,"")</f>
        <v/>
      </c>
    </row>
    <row r="995" spans="1:21">
      <c r="A995" s="102" t="s">
        <v>212</v>
      </c>
      <c r="B995" s="102">
        <v>9</v>
      </c>
      <c r="C995" s="102">
        <v>2024</v>
      </c>
      <c r="D995" s="102" t="s">
        <v>211</v>
      </c>
      <c r="E995" s="102" t="s">
        <v>211</v>
      </c>
      <c r="F995" s="103">
        <v>45627</v>
      </c>
      <c r="G995" s="102">
        <f t="shared" si="32"/>
        <v>31</v>
      </c>
      <c r="H995" s="104">
        <f t="shared" si="31"/>
        <v>45645</v>
      </c>
      <c r="I995" s="157">
        <f>_xlfn.XLOOKUP(Table5[[#This Row],[Month Year]],'Modelling New'!D:D,'Modelling New'!N:N)</f>
        <v>10.507</v>
      </c>
      <c r="J995" s="9" t="str">
        <f>IFERROR(Inv_SY!J996/Inv_SY!$P996-1,"")</f>
        <v/>
      </c>
      <c r="K995" s="9" t="str">
        <f>IFERROR(Inv_SY!K996/Inv_SY!$P996-1,"")</f>
        <v/>
      </c>
      <c r="L995" s="9" t="str">
        <f>IFERROR(Inv_SY!L996/Inv_SY!$P996-1,"")</f>
        <v/>
      </c>
      <c r="M995" s="9" t="str">
        <f>IFERROR(Inv_SY!M996/Inv_SY!$P996-1,"")</f>
        <v/>
      </c>
      <c r="N995" s="9" t="str">
        <f>IFERROR(Inv_SY!N996/Inv_SY!$P996-1,"")</f>
        <v/>
      </c>
      <c r="O995" s="9" t="str">
        <f>IFERROR(Inv_SY!O996/Inv_SY!$P996-1,"")</f>
        <v/>
      </c>
      <c r="P995" s="9" t="str">
        <f>IFERROR(Inv_SY!J996/Inv_SY!$Q996-1,"")</f>
        <v/>
      </c>
      <c r="Q995" s="9" t="str">
        <f>IFERROR(Inv_SY!K996/Inv_SY!$Q996-1,"")</f>
        <v/>
      </c>
      <c r="R995" s="9" t="str">
        <f>IFERROR(Inv_SY!L996/Inv_SY!$Q996-1,"")</f>
        <v/>
      </c>
      <c r="S995" s="9" t="str">
        <f>IFERROR(Inv_SY!M996/Inv_SY!$Q996-1,"")</f>
        <v/>
      </c>
      <c r="T995" s="9" t="str">
        <f>IFERROR(Inv_SY!N996/Inv_SY!$Q996-1,"")</f>
        <v/>
      </c>
      <c r="U995" s="52" t="str">
        <f>IFERROR(Inv_SY!O996/Inv_SY!$Q996-1,"")</f>
        <v/>
      </c>
    </row>
    <row r="996" spans="1:21">
      <c r="A996" s="102" t="s">
        <v>212</v>
      </c>
      <c r="B996" s="102">
        <v>9</v>
      </c>
      <c r="C996" s="102">
        <v>2024</v>
      </c>
      <c r="D996" s="102" t="s">
        <v>211</v>
      </c>
      <c r="E996" s="102" t="s">
        <v>211</v>
      </c>
      <c r="F996" s="103">
        <v>45627</v>
      </c>
      <c r="G996" s="102">
        <f t="shared" si="32"/>
        <v>31</v>
      </c>
      <c r="H996" s="104">
        <f t="shared" si="31"/>
        <v>45646</v>
      </c>
      <c r="I996" s="157">
        <f>_xlfn.XLOOKUP(Table5[[#This Row],[Month Year]],'Modelling New'!D:D,'Modelling New'!N:N)</f>
        <v>10.507</v>
      </c>
      <c r="J996" s="9" t="str">
        <f>IFERROR(Inv_SY!J997/Inv_SY!$P997-1,"")</f>
        <v/>
      </c>
      <c r="K996" s="9" t="str">
        <f>IFERROR(Inv_SY!K997/Inv_SY!$P997-1,"")</f>
        <v/>
      </c>
      <c r="L996" s="9" t="str">
        <f>IFERROR(Inv_SY!L997/Inv_SY!$P997-1,"")</f>
        <v/>
      </c>
      <c r="M996" s="9" t="str">
        <f>IFERROR(Inv_SY!M997/Inv_SY!$P997-1,"")</f>
        <v/>
      </c>
      <c r="N996" s="9" t="str">
        <f>IFERROR(Inv_SY!N997/Inv_SY!$P997-1,"")</f>
        <v/>
      </c>
      <c r="O996" s="9" t="str">
        <f>IFERROR(Inv_SY!O997/Inv_SY!$P997-1,"")</f>
        <v/>
      </c>
      <c r="P996" s="9" t="str">
        <f>IFERROR(Inv_SY!J997/Inv_SY!$Q997-1,"")</f>
        <v/>
      </c>
      <c r="Q996" s="9" t="str">
        <f>IFERROR(Inv_SY!K997/Inv_SY!$Q997-1,"")</f>
        <v/>
      </c>
      <c r="R996" s="9" t="str">
        <f>IFERROR(Inv_SY!L997/Inv_SY!$Q997-1,"")</f>
        <v/>
      </c>
      <c r="S996" s="9" t="str">
        <f>IFERROR(Inv_SY!M997/Inv_SY!$Q997-1,"")</f>
        <v/>
      </c>
      <c r="T996" s="9" t="str">
        <f>IFERROR(Inv_SY!N997/Inv_SY!$Q997-1,"")</f>
        <v/>
      </c>
      <c r="U996" s="52" t="str">
        <f>IFERROR(Inv_SY!O997/Inv_SY!$Q997-1,"")</f>
        <v/>
      </c>
    </row>
    <row r="997" spans="1:21">
      <c r="A997" s="102" t="s">
        <v>212</v>
      </c>
      <c r="B997" s="102">
        <v>9</v>
      </c>
      <c r="C997" s="102">
        <v>2024</v>
      </c>
      <c r="D997" s="102" t="s">
        <v>211</v>
      </c>
      <c r="E997" s="102" t="s">
        <v>211</v>
      </c>
      <c r="F997" s="103">
        <v>45627</v>
      </c>
      <c r="G997" s="102">
        <f t="shared" si="32"/>
        <v>31</v>
      </c>
      <c r="H997" s="104">
        <f t="shared" si="31"/>
        <v>45647</v>
      </c>
      <c r="I997" s="157">
        <f>_xlfn.XLOOKUP(Table5[[#This Row],[Month Year]],'Modelling New'!D:D,'Modelling New'!N:N)</f>
        <v>10.507</v>
      </c>
      <c r="J997" s="9" t="str">
        <f>IFERROR(Inv_SY!J998/Inv_SY!$P998-1,"")</f>
        <v/>
      </c>
      <c r="K997" s="9" t="str">
        <f>IFERROR(Inv_SY!K998/Inv_SY!$P998-1,"")</f>
        <v/>
      </c>
      <c r="L997" s="9" t="str">
        <f>IFERROR(Inv_SY!L998/Inv_SY!$P998-1,"")</f>
        <v/>
      </c>
      <c r="M997" s="9" t="str">
        <f>IFERROR(Inv_SY!M998/Inv_SY!$P998-1,"")</f>
        <v/>
      </c>
      <c r="N997" s="9" t="str">
        <f>IFERROR(Inv_SY!N998/Inv_SY!$P998-1,"")</f>
        <v/>
      </c>
      <c r="O997" s="9" t="str">
        <f>IFERROR(Inv_SY!O998/Inv_SY!$P998-1,"")</f>
        <v/>
      </c>
      <c r="P997" s="9" t="str">
        <f>IFERROR(Inv_SY!J998/Inv_SY!$Q998-1,"")</f>
        <v/>
      </c>
      <c r="Q997" s="9" t="str">
        <f>IFERROR(Inv_SY!K998/Inv_SY!$Q998-1,"")</f>
        <v/>
      </c>
      <c r="R997" s="9" t="str">
        <f>IFERROR(Inv_SY!L998/Inv_SY!$Q998-1,"")</f>
        <v/>
      </c>
      <c r="S997" s="9" t="str">
        <f>IFERROR(Inv_SY!M998/Inv_SY!$Q998-1,"")</f>
        <v/>
      </c>
      <c r="T997" s="9" t="str">
        <f>IFERROR(Inv_SY!N998/Inv_SY!$Q998-1,"")</f>
        <v/>
      </c>
      <c r="U997" s="52" t="str">
        <f>IFERROR(Inv_SY!O998/Inv_SY!$Q998-1,"")</f>
        <v/>
      </c>
    </row>
    <row r="998" spans="1:21">
      <c r="A998" s="102" t="s">
        <v>212</v>
      </c>
      <c r="B998" s="102">
        <v>9</v>
      </c>
      <c r="C998" s="102">
        <v>2024</v>
      </c>
      <c r="D998" s="102" t="s">
        <v>211</v>
      </c>
      <c r="E998" s="102" t="s">
        <v>211</v>
      </c>
      <c r="F998" s="103">
        <v>45627</v>
      </c>
      <c r="G998" s="102">
        <f t="shared" si="32"/>
        <v>31</v>
      </c>
      <c r="H998" s="104">
        <f t="shared" si="31"/>
        <v>45648</v>
      </c>
      <c r="I998" s="157">
        <f>_xlfn.XLOOKUP(Table5[[#This Row],[Month Year]],'Modelling New'!D:D,'Modelling New'!N:N)</f>
        <v>10.507</v>
      </c>
      <c r="J998" s="9" t="str">
        <f>IFERROR(Inv_SY!J999/Inv_SY!$P999-1,"")</f>
        <v/>
      </c>
      <c r="K998" s="9" t="str">
        <f>IFERROR(Inv_SY!K999/Inv_SY!$P999-1,"")</f>
        <v/>
      </c>
      <c r="L998" s="9" t="str">
        <f>IFERROR(Inv_SY!L999/Inv_SY!$P999-1,"")</f>
        <v/>
      </c>
      <c r="M998" s="9" t="str">
        <f>IFERROR(Inv_SY!M999/Inv_SY!$P999-1,"")</f>
        <v/>
      </c>
      <c r="N998" s="9" t="str">
        <f>IFERROR(Inv_SY!N999/Inv_SY!$P999-1,"")</f>
        <v/>
      </c>
      <c r="O998" s="9" t="str">
        <f>IFERROR(Inv_SY!O999/Inv_SY!$P999-1,"")</f>
        <v/>
      </c>
      <c r="P998" s="9" t="str">
        <f>IFERROR(Inv_SY!J999/Inv_SY!$Q999-1,"")</f>
        <v/>
      </c>
      <c r="Q998" s="9" t="str">
        <f>IFERROR(Inv_SY!K999/Inv_SY!$Q999-1,"")</f>
        <v/>
      </c>
      <c r="R998" s="9" t="str">
        <f>IFERROR(Inv_SY!L999/Inv_SY!$Q999-1,"")</f>
        <v/>
      </c>
      <c r="S998" s="9" t="str">
        <f>IFERROR(Inv_SY!M999/Inv_SY!$Q999-1,"")</f>
        <v/>
      </c>
      <c r="T998" s="9" t="str">
        <f>IFERROR(Inv_SY!N999/Inv_SY!$Q999-1,"")</f>
        <v/>
      </c>
      <c r="U998" s="52" t="str">
        <f>IFERROR(Inv_SY!O999/Inv_SY!$Q999-1,"")</f>
        <v/>
      </c>
    </row>
    <row r="999" spans="1:21">
      <c r="A999" s="102" t="s">
        <v>212</v>
      </c>
      <c r="B999" s="102">
        <v>9</v>
      </c>
      <c r="C999" s="102">
        <v>2024</v>
      </c>
      <c r="D999" s="102" t="s">
        <v>211</v>
      </c>
      <c r="E999" s="102" t="s">
        <v>211</v>
      </c>
      <c r="F999" s="103">
        <v>45627</v>
      </c>
      <c r="G999" s="102">
        <f t="shared" si="32"/>
        <v>31</v>
      </c>
      <c r="H999" s="104">
        <f t="shared" si="31"/>
        <v>45649</v>
      </c>
      <c r="I999" s="157">
        <f>_xlfn.XLOOKUP(Table5[[#This Row],[Month Year]],'Modelling New'!D:D,'Modelling New'!N:N)</f>
        <v>10.507</v>
      </c>
      <c r="J999" s="9" t="str">
        <f>IFERROR(Inv_SY!J1000/Inv_SY!$P1000-1,"")</f>
        <v/>
      </c>
      <c r="K999" s="9" t="str">
        <f>IFERROR(Inv_SY!K1000/Inv_SY!$P1000-1,"")</f>
        <v/>
      </c>
      <c r="L999" s="9" t="str">
        <f>IFERROR(Inv_SY!L1000/Inv_SY!$P1000-1,"")</f>
        <v/>
      </c>
      <c r="M999" s="9" t="str">
        <f>IFERROR(Inv_SY!M1000/Inv_SY!$P1000-1,"")</f>
        <v/>
      </c>
      <c r="N999" s="9" t="str">
        <f>IFERROR(Inv_SY!N1000/Inv_SY!$P1000-1,"")</f>
        <v/>
      </c>
      <c r="O999" s="9" t="str">
        <f>IFERROR(Inv_SY!O1000/Inv_SY!$P1000-1,"")</f>
        <v/>
      </c>
      <c r="P999" s="9" t="str">
        <f>IFERROR(Inv_SY!J1000/Inv_SY!$Q1000-1,"")</f>
        <v/>
      </c>
      <c r="Q999" s="9" t="str">
        <f>IFERROR(Inv_SY!K1000/Inv_SY!$Q1000-1,"")</f>
        <v/>
      </c>
      <c r="R999" s="9" t="str">
        <f>IFERROR(Inv_SY!L1000/Inv_SY!$Q1000-1,"")</f>
        <v/>
      </c>
      <c r="S999" s="9" t="str">
        <f>IFERROR(Inv_SY!M1000/Inv_SY!$Q1000-1,"")</f>
        <v/>
      </c>
      <c r="T999" s="9" t="str">
        <f>IFERROR(Inv_SY!N1000/Inv_SY!$Q1000-1,"")</f>
        <v/>
      </c>
      <c r="U999" s="52" t="str">
        <f>IFERROR(Inv_SY!O1000/Inv_SY!$Q1000-1,"")</f>
        <v/>
      </c>
    </row>
    <row r="1000" spans="1:21">
      <c r="A1000" s="102" t="s">
        <v>212</v>
      </c>
      <c r="B1000" s="102">
        <v>9</v>
      </c>
      <c r="C1000" s="102">
        <v>2024</v>
      </c>
      <c r="D1000" s="102" t="s">
        <v>211</v>
      </c>
      <c r="E1000" s="102" t="s">
        <v>211</v>
      </c>
      <c r="F1000" s="103">
        <v>45627</v>
      </c>
      <c r="G1000" s="102">
        <f t="shared" si="32"/>
        <v>31</v>
      </c>
      <c r="H1000" s="104">
        <f t="shared" si="31"/>
        <v>45650</v>
      </c>
      <c r="I1000" s="157">
        <f>_xlfn.XLOOKUP(Table5[[#This Row],[Month Year]],'Modelling New'!D:D,'Modelling New'!N:N)</f>
        <v>10.507</v>
      </c>
      <c r="J1000" s="9" t="str">
        <f>IFERROR(Inv_SY!J1001/Inv_SY!$P1001-1,"")</f>
        <v/>
      </c>
      <c r="K1000" s="9" t="str">
        <f>IFERROR(Inv_SY!K1001/Inv_SY!$P1001-1,"")</f>
        <v/>
      </c>
      <c r="L1000" s="9" t="str">
        <f>IFERROR(Inv_SY!L1001/Inv_SY!$P1001-1,"")</f>
        <v/>
      </c>
      <c r="M1000" s="9" t="str">
        <f>IFERROR(Inv_SY!M1001/Inv_SY!$P1001-1,"")</f>
        <v/>
      </c>
      <c r="N1000" s="9" t="str">
        <f>IFERROR(Inv_SY!N1001/Inv_SY!$P1001-1,"")</f>
        <v/>
      </c>
      <c r="O1000" s="9" t="str">
        <f>IFERROR(Inv_SY!O1001/Inv_SY!$P1001-1,"")</f>
        <v/>
      </c>
      <c r="P1000" s="9" t="str">
        <f>IFERROR(Inv_SY!J1001/Inv_SY!$Q1001-1,"")</f>
        <v/>
      </c>
      <c r="Q1000" s="9" t="str">
        <f>IFERROR(Inv_SY!K1001/Inv_SY!$Q1001-1,"")</f>
        <v/>
      </c>
      <c r="R1000" s="9" t="str">
        <f>IFERROR(Inv_SY!L1001/Inv_SY!$Q1001-1,"")</f>
        <v/>
      </c>
      <c r="S1000" s="9" t="str">
        <f>IFERROR(Inv_SY!M1001/Inv_SY!$Q1001-1,"")</f>
        <v/>
      </c>
      <c r="T1000" s="9" t="str">
        <f>IFERROR(Inv_SY!N1001/Inv_SY!$Q1001-1,"")</f>
        <v/>
      </c>
      <c r="U1000" s="52" t="str">
        <f>IFERROR(Inv_SY!O1001/Inv_SY!$Q1001-1,"")</f>
        <v/>
      </c>
    </row>
    <row r="1001" spans="1:21">
      <c r="A1001" s="102" t="s">
        <v>212</v>
      </c>
      <c r="B1001" s="102">
        <v>9</v>
      </c>
      <c r="C1001" s="102">
        <v>2024</v>
      </c>
      <c r="D1001" s="102" t="s">
        <v>211</v>
      </c>
      <c r="E1001" s="102" t="s">
        <v>211</v>
      </c>
      <c r="F1001" s="103">
        <v>45627</v>
      </c>
      <c r="G1001" s="102">
        <f t="shared" si="32"/>
        <v>31</v>
      </c>
      <c r="H1001" s="104">
        <f t="shared" si="31"/>
        <v>45651</v>
      </c>
      <c r="I1001" s="157">
        <f>_xlfn.XLOOKUP(Table5[[#This Row],[Month Year]],'Modelling New'!D:D,'Modelling New'!N:N)</f>
        <v>10.507</v>
      </c>
      <c r="J1001" s="9" t="str">
        <f>IFERROR(Inv_SY!J1002/Inv_SY!$P1002-1,"")</f>
        <v/>
      </c>
      <c r="K1001" s="9" t="str">
        <f>IFERROR(Inv_SY!K1002/Inv_SY!$P1002-1,"")</f>
        <v/>
      </c>
      <c r="L1001" s="9" t="str">
        <f>IFERROR(Inv_SY!L1002/Inv_SY!$P1002-1,"")</f>
        <v/>
      </c>
      <c r="M1001" s="9" t="str">
        <f>IFERROR(Inv_SY!M1002/Inv_SY!$P1002-1,"")</f>
        <v/>
      </c>
      <c r="N1001" s="9" t="str">
        <f>IFERROR(Inv_SY!N1002/Inv_SY!$P1002-1,"")</f>
        <v/>
      </c>
      <c r="O1001" s="9" t="str">
        <f>IFERROR(Inv_SY!O1002/Inv_SY!$P1002-1,"")</f>
        <v/>
      </c>
      <c r="P1001" s="9" t="str">
        <f>IFERROR(Inv_SY!J1002/Inv_SY!$Q1002-1,"")</f>
        <v/>
      </c>
      <c r="Q1001" s="9" t="str">
        <f>IFERROR(Inv_SY!K1002/Inv_SY!$Q1002-1,"")</f>
        <v/>
      </c>
      <c r="R1001" s="9" t="str">
        <f>IFERROR(Inv_SY!L1002/Inv_SY!$Q1002-1,"")</f>
        <v/>
      </c>
      <c r="S1001" s="9" t="str">
        <f>IFERROR(Inv_SY!M1002/Inv_SY!$Q1002-1,"")</f>
        <v/>
      </c>
      <c r="T1001" s="9" t="str">
        <f>IFERROR(Inv_SY!N1002/Inv_SY!$Q1002-1,"")</f>
        <v/>
      </c>
      <c r="U1001" s="52" t="str">
        <f>IFERROR(Inv_SY!O1002/Inv_SY!$Q1002-1,"")</f>
        <v/>
      </c>
    </row>
    <row r="1002" spans="1:21">
      <c r="A1002" s="102" t="s">
        <v>212</v>
      </c>
      <c r="B1002" s="102">
        <v>9</v>
      </c>
      <c r="C1002" s="102">
        <v>2024</v>
      </c>
      <c r="D1002" s="102" t="s">
        <v>211</v>
      </c>
      <c r="E1002" s="102" t="s">
        <v>211</v>
      </c>
      <c r="F1002" s="103">
        <v>45627</v>
      </c>
      <c r="G1002" s="102">
        <f t="shared" si="32"/>
        <v>31</v>
      </c>
      <c r="H1002" s="104">
        <f t="shared" si="31"/>
        <v>45652</v>
      </c>
      <c r="I1002" s="157">
        <f>_xlfn.XLOOKUP(Table5[[#This Row],[Month Year]],'Modelling New'!D:D,'Modelling New'!N:N)</f>
        <v>10.507</v>
      </c>
      <c r="J1002" s="9" t="str">
        <f>IFERROR(Inv_SY!J1003/Inv_SY!$P1003-1,"")</f>
        <v/>
      </c>
      <c r="K1002" s="9" t="str">
        <f>IFERROR(Inv_SY!K1003/Inv_SY!$P1003-1,"")</f>
        <v/>
      </c>
      <c r="L1002" s="9" t="str">
        <f>IFERROR(Inv_SY!L1003/Inv_SY!$P1003-1,"")</f>
        <v/>
      </c>
      <c r="M1002" s="9" t="str">
        <f>IFERROR(Inv_SY!M1003/Inv_SY!$P1003-1,"")</f>
        <v/>
      </c>
      <c r="N1002" s="9" t="str">
        <f>IFERROR(Inv_SY!N1003/Inv_SY!$P1003-1,"")</f>
        <v/>
      </c>
      <c r="O1002" s="9" t="str">
        <f>IFERROR(Inv_SY!O1003/Inv_SY!$P1003-1,"")</f>
        <v/>
      </c>
      <c r="P1002" s="9" t="str">
        <f>IFERROR(Inv_SY!J1003/Inv_SY!$Q1003-1,"")</f>
        <v/>
      </c>
      <c r="Q1002" s="9" t="str">
        <f>IFERROR(Inv_SY!K1003/Inv_SY!$Q1003-1,"")</f>
        <v/>
      </c>
      <c r="R1002" s="9" t="str">
        <f>IFERROR(Inv_SY!L1003/Inv_SY!$Q1003-1,"")</f>
        <v/>
      </c>
      <c r="S1002" s="9" t="str">
        <f>IFERROR(Inv_SY!M1003/Inv_SY!$Q1003-1,"")</f>
        <v/>
      </c>
      <c r="T1002" s="9" t="str">
        <f>IFERROR(Inv_SY!N1003/Inv_SY!$Q1003-1,"")</f>
        <v/>
      </c>
      <c r="U1002" s="52" t="str">
        <f>IFERROR(Inv_SY!O1003/Inv_SY!$Q1003-1,"")</f>
        <v/>
      </c>
    </row>
    <row r="1003" spans="1:21">
      <c r="A1003" s="102" t="s">
        <v>212</v>
      </c>
      <c r="B1003" s="102">
        <v>9</v>
      </c>
      <c r="C1003" s="102">
        <v>2024</v>
      </c>
      <c r="D1003" s="102" t="s">
        <v>211</v>
      </c>
      <c r="E1003" s="102" t="s">
        <v>211</v>
      </c>
      <c r="F1003" s="103">
        <v>45627</v>
      </c>
      <c r="G1003" s="102">
        <f t="shared" si="32"/>
        <v>31</v>
      </c>
      <c r="H1003" s="104">
        <f t="shared" si="31"/>
        <v>45653</v>
      </c>
      <c r="I1003" s="157">
        <f>_xlfn.XLOOKUP(Table5[[#This Row],[Month Year]],'Modelling New'!D:D,'Modelling New'!N:N)</f>
        <v>10.507</v>
      </c>
      <c r="J1003" s="9" t="str">
        <f>IFERROR(Inv_SY!J1004/Inv_SY!$P1004-1,"")</f>
        <v/>
      </c>
      <c r="K1003" s="9" t="str">
        <f>IFERROR(Inv_SY!K1004/Inv_SY!$P1004-1,"")</f>
        <v/>
      </c>
      <c r="L1003" s="9" t="str">
        <f>IFERROR(Inv_SY!L1004/Inv_SY!$P1004-1,"")</f>
        <v/>
      </c>
      <c r="M1003" s="9" t="str">
        <f>IFERROR(Inv_SY!M1004/Inv_SY!$P1004-1,"")</f>
        <v/>
      </c>
      <c r="N1003" s="9" t="str">
        <f>IFERROR(Inv_SY!N1004/Inv_SY!$P1004-1,"")</f>
        <v/>
      </c>
      <c r="O1003" s="9" t="str">
        <f>IFERROR(Inv_SY!O1004/Inv_SY!$P1004-1,"")</f>
        <v/>
      </c>
      <c r="P1003" s="9" t="str">
        <f>IFERROR(Inv_SY!J1004/Inv_SY!$Q1004-1,"")</f>
        <v/>
      </c>
      <c r="Q1003" s="9" t="str">
        <f>IFERROR(Inv_SY!K1004/Inv_SY!$Q1004-1,"")</f>
        <v/>
      </c>
      <c r="R1003" s="9" t="str">
        <f>IFERROR(Inv_SY!L1004/Inv_SY!$Q1004-1,"")</f>
        <v/>
      </c>
      <c r="S1003" s="9" t="str">
        <f>IFERROR(Inv_SY!M1004/Inv_SY!$Q1004-1,"")</f>
        <v/>
      </c>
      <c r="T1003" s="9" t="str">
        <f>IFERROR(Inv_SY!N1004/Inv_SY!$Q1004-1,"")</f>
        <v/>
      </c>
      <c r="U1003" s="52" t="str">
        <f>IFERROR(Inv_SY!O1004/Inv_SY!$Q1004-1,"")</f>
        <v/>
      </c>
    </row>
    <row r="1004" spans="1:21">
      <c r="A1004" s="102" t="s">
        <v>212</v>
      </c>
      <c r="B1004" s="102">
        <v>9</v>
      </c>
      <c r="C1004" s="102">
        <v>2024</v>
      </c>
      <c r="D1004" s="102" t="s">
        <v>211</v>
      </c>
      <c r="E1004" s="102" t="s">
        <v>211</v>
      </c>
      <c r="F1004" s="103">
        <v>45627</v>
      </c>
      <c r="G1004" s="102">
        <f t="shared" si="32"/>
        <v>31</v>
      </c>
      <c r="H1004" s="104">
        <f t="shared" si="31"/>
        <v>45654</v>
      </c>
      <c r="I1004" s="157">
        <f>_xlfn.XLOOKUP(Table5[[#This Row],[Month Year]],'Modelling New'!D:D,'Modelling New'!N:N)</f>
        <v>10.507</v>
      </c>
      <c r="J1004" s="9" t="str">
        <f>IFERROR(Inv_SY!J1005/Inv_SY!$P1005-1,"")</f>
        <v/>
      </c>
      <c r="K1004" s="9" t="str">
        <f>IFERROR(Inv_SY!K1005/Inv_SY!$P1005-1,"")</f>
        <v/>
      </c>
      <c r="L1004" s="9" t="str">
        <f>IFERROR(Inv_SY!L1005/Inv_SY!$P1005-1,"")</f>
        <v/>
      </c>
      <c r="M1004" s="9" t="str">
        <f>IFERROR(Inv_SY!M1005/Inv_SY!$P1005-1,"")</f>
        <v/>
      </c>
      <c r="N1004" s="9" t="str">
        <f>IFERROR(Inv_SY!N1005/Inv_SY!$P1005-1,"")</f>
        <v/>
      </c>
      <c r="O1004" s="9" t="str">
        <f>IFERROR(Inv_SY!O1005/Inv_SY!$P1005-1,"")</f>
        <v/>
      </c>
      <c r="P1004" s="9" t="str">
        <f>IFERROR(Inv_SY!J1005/Inv_SY!$Q1005-1,"")</f>
        <v/>
      </c>
      <c r="Q1004" s="9" t="str">
        <f>IFERROR(Inv_SY!K1005/Inv_SY!$Q1005-1,"")</f>
        <v/>
      </c>
      <c r="R1004" s="9" t="str">
        <f>IFERROR(Inv_SY!L1005/Inv_SY!$Q1005-1,"")</f>
        <v/>
      </c>
      <c r="S1004" s="9" t="str">
        <f>IFERROR(Inv_SY!M1005/Inv_SY!$Q1005-1,"")</f>
        <v/>
      </c>
      <c r="T1004" s="9" t="str">
        <f>IFERROR(Inv_SY!N1005/Inv_SY!$Q1005-1,"")</f>
        <v/>
      </c>
      <c r="U1004" s="52" t="str">
        <f>IFERROR(Inv_SY!O1005/Inv_SY!$Q1005-1,"")</f>
        <v/>
      </c>
    </row>
    <row r="1005" spans="1:21">
      <c r="A1005" s="102" t="s">
        <v>212</v>
      </c>
      <c r="B1005" s="102">
        <v>9</v>
      </c>
      <c r="C1005" s="102">
        <v>2024</v>
      </c>
      <c r="D1005" s="102" t="s">
        <v>211</v>
      </c>
      <c r="E1005" s="102" t="s">
        <v>211</v>
      </c>
      <c r="F1005" s="103">
        <v>45627</v>
      </c>
      <c r="G1005" s="102">
        <f t="shared" si="32"/>
        <v>31</v>
      </c>
      <c r="H1005" s="104">
        <f t="shared" si="31"/>
        <v>45655</v>
      </c>
      <c r="I1005" s="157">
        <f>_xlfn.XLOOKUP(Table5[[#This Row],[Month Year]],'Modelling New'!D:D,'Modelling New'!N:N)</f>
        <v>10.507</v>
      </c>
      <c r="J1005" s="9" t="str">
        <f>IFERROR(Inv_SY!J1006/Inv_SY!$P1006-1,"")</f>
        <v/>
      </c>
      <c r="K1005" s="9" t="str">
        <f>IFERROR(Inv_SY!K1006/Inv_SY!$P1006-1,"")</f>
        <v/>
      </c>
      <c r="L1005" s="9" t="str">
        <f>IFERROR(Inv_SY!L1006/Inv_SY!$P1006-1,"")</f>
        <v/>
      </c>
      <c r="M1005" s="9" t="str">
        <f>IFERROR(Inv_SY!M1006/Inv_SY!$P1006-1,"")</f>
        <v/>
      </c>
      <c r="N1005" s="9" t="str">
        <f>IFERROR(Inv_SY!N1006/Inv_SY!$P1006-1,"")</f>
        <v/>
      </c>
      <c r="O1005" s="9" t="str">
        <f>IFERROR(Inv_SY!O1006/Inv_SY!$P1006-1,"")</f>
        <v/>
      </c>
      <c r="P1005" s="9" t="str">
        <f>IFERROR(Inv_SY!J1006/Inv_SY!$Q1006-1,"")</f>
        <v/>
      </c>
      <c r="Q1005" s="9" t="str">
        <f>IFERROR(Inv_SY!K1006/Inv_SY!$Q1006-1,"")</f>
        <v/>
      </c>
      <c r="R1005" s="9" t="str">
        <f>IFERROR(Inv_SY!L1006/Inv_SY!$Q1006-1,"")</f>
        <v/>
      </c>
      <c r="S1005" s="9" t="str">
        <f>IFERROR(Inv_SY!M1006/Inv_SY!$Q1006-1,"")</f>
        <v/>
      </c>
      <c r="T1005" s="9" t="str">
        <f>IFERROR(Inv_SY!N1006/Inv_SY!$Q1006-1,"")</f>
        <v/>
      </c>
      <c r="U1005" s="52" t="str">
        <f>IFERROR(Inv_SY!O1006/Inv_SY!$Q1006-1,"")</f>
        <v/>
      </c>
    </row>
    <row r="1006" spans="1:21">
      <c r="A1006" s="102" t="s">
        <v>212</v>
      </c>
      <c r="B1006" s="102">
        <v>9</v>
      </c>
      <c r="C1006" s="102">
        <v>2024</v>
      </c>
      <c r="D1006" s="102" t="s">
        <v>211</v>
      </c>
      <c r="E1006" s="102" t="s">
        <v>211</v>
      </c>
      <c r="F1006" s="103">
        <v>45627</v>
      </c>
      <c r="G1006" s="102">
        <f t="shared" si="32"/>
        <v>31</v>
      </c>
      <c r="H1006" s="104">
        <f t="shared" si="31"/>
        <v>45656</v>
      </c>
      <c r="I1006" s="157">
        <f>_xlfn.XLOOKUP(Table5[[#This Row],[Month Year]],'Modelling New'!D:D,'Modelling New'!N:N)</f>
        <v>10.507</v>
      </c>
      <c r="J1006" s="9" t="str">
        <f>IFERROR(Inv_SY!J1007/Inv_SY!$P1007-1,"")</f>
        <v/>
      </c>
      <c r="K1006" s="9" t="str">
        <f>IFERROR(Inv_SY!K1007/Inv_SY!$P1007-1,"")</f>
        <v/>
      </c>
      <c r="L1006" s="9" t="str">
        <f>IFERROR(Inv_SY!L1007/Inv_SY!$P1007-1,"")</f>
        <v/>
      </c>
      <c r="M1006" s="9" t="str">
        <f>IFERROR(Inv_SY!M1007/Inv_SY!$P1007-1,"")</f>
        <v/>
      </c>
      <c r="N1006" s="9" t="str">
        <f>IFERROR(Inv_SY!N1007/Inv_SY!$P1007-1,"")</f>
        <v/>
      </c>
      <c r="O1006" s="9" t="str">
        <f>IFERROR(Inv_SY!O1007/Inv_SY!$P1007-1,"")</f>
        <v/>
      </c>
      <c r="P1006" s="9" t="str">
        <f>IFERROR(Inv_SY!J1007/Inv_SY!$Q1007-1,"")</f>
        <v/>
      </c>
      <c r="Q1006" s="9" t="str">
        <f>IFERROR(Inv_SY!K1007/Inv_SY!$Q1007-1,"")</f>
        <v/>
      </c>
      <c r="R1006" s="9" t="str">
        <f>IFERROR(Inv_SY!L1007/Inv_SY!$Q1007-1,"")</f>
        <v/>
      </c>
      <c r="S1006" s="9" t="str">
        <f>IFERROR(Inv_SY!M1007/Inv_SY!$Q1007-1,"")</f>
        <v/>
      </c>
      <c r="T1006" s="9" t="str">
        <f>IFERROR(Inv_SY!N1007/Inv_SY!$Q1007-1,"")</f>
        <v/>
      </c>
      <c r="U1006" s="52" t="str">
        <f>IFERROR(Inv_SY!O1007/Inv_SY!$Q1007-1,"")</f>
        <v/>
      </c>
    </row>
    <row r="1007" spans="1:21">
      <c r="A1007" s="102" t="s">
        <v>212</v>
      </c>
      <c r="B1007" s="102">
        <v>9</v>
      </c>
      <c r="C1007" s="102">
        <v>2024</v>
      </c>
      <c r="D1007" s="102" t="s">
        <v>211</v>
      </c>
      <c r="E1007" s="102" t="s">
        <v>211</v>
      </c>
      <c r="F1007" s="103">
        <v>45627</v>
      </c>
      <c r="G1007" s="102">
        <f t="shared" si="32"/>
        <v>31</v>
      </c>
      <c r="H1007" s="104">
        <f t="shared" si="31"/>
        <v>45657</v>
      </c>
      <c r="I1007" s="157">
        <f>_xlfn.XLOOKUP(Table5[[#This Row],[Month Year]],'Modelling New'!D:D,'Modelling New'!N:N)</f>
        <v>10.507</v>
      </c>
      <c r="J1007" s="9" t="str">
        <f>IFERROR(Inv_SY!J1008/Inv_SY!$P1008-1,"")</f>
        <v/>
      </c>
      <c r="K1007" s="9" t="str">
        <f>IFERROR(Inv_SY!K1008/Inv_SY!$P1008-1,"")</f>
        <v/>
      </c>
      <c r="L1007" s="9" t="str">
        <f>IFERROR(Inv_SY!L1008/Inv_SY!$P1008-1,"")</f>
        <v/>
      </c>
      <c r="M1007" s="9" t="str">
        <f>IFERROR(Inv_SY!M1008/Inv_SY!$P1008-1,"")</f>
        <v/>
      </c>
      <c r="N1007" s="9" t="str">
        <f>IFERROR(Inv_SY!N1008/Inv_SY!$P1008-1,"")</f>
        <v/>
      </c>
      <c r="O1007" s="9" t="str">
        <f>IFERROR(Inv_SY!O1008/Inv_SY!$P1008-1,"")</f>
        <v/>
      </c>
      <c r="P1007" s="9" t="str">
        <f>IFERROR(Inv_SY!J1008/Inv_SY!$Q1008-1,"")</f>
        <v/>
      </c>
      <c r="Q1007" s="9" t="str">
        <f>IFERROR(Inv_SY!K1008/Inv_SY!$Q1008-1,"")</f>
        <v/>
      </c>
      <c r="R1007" s="9" t="str">
        <f>IFERROR(Inv_SY!L1008/Inv_SY!$Q1008-1,"")</f>
        <v/>
      </c>
      <c r="S1007" s="9" t="str">
        <f>IFERROR(Inv_SY!M1008/Inv_SY!$Q1008-1,"")</f>
        <v/>
      </c>
      <c r="T1007" s="9" t="str">
        <f>IFERROR(Inv_SY!N1008/Inv_SY!$Q1008-1,"")</f>
        <v/>
      </c>
      <c r="U1007" s="52" t="str">
        <f>IFERROR(Inv_SY!O1008/Inv_SY!$Q1008-1,"")</f>
        <v/>
      </c>
    </row>
    <row r="1008" spans="1:21">
      <c r="A1008" s="102" t="s">
        <v>212</v>
      </c>
      <c r="B1008" s="102">
        <v>9</v>
      </c>
      <c r="C1008" s="102">
        <v>2024</v>
      </c>
      <c r="D1008" s="102" t="s">
        <v>211</v>
      </c>
      <c r="E1008" s="102" t="s">
        <v>211</v>
      </c>
      <c r="F1008" s="103">
        <v>45658</v>
      </c>
      <c r="G1008" s="102">
        <f>DAY(EOMONTH(F1008,0))</f>
        <v>31</v>
      </c>
      <c r="H1008" s="104">
        <f>H1007+1</f>
        <v>45658</v>
      </c>
      <c r="I1008" s="157">
        <f>_xlfn.XLOOKUP(Table5[[#This Row],[Month Year]],'Modelling New'!D:D,'Modelling New'!N:N)</f>
        <v>10.507</v>
      </c>
      <c r="J1008" s="9" t="str">
        <f>IFERROR(Inv_SY!J1009/Inv_SY!$P1009-1,"")</f>
        <v/>
      </c>
      <c r="K1008" s="9" t="str">
        <f>IFERROR(Inv_SY!K1009/Inv_SY!$P1009-1,"")</f>
        <v/>
      </c>
      <c r="L1008" s="9" t="str">
        <f>IFERROR(Inv_SY!L1009/Inv_SY!$P1009-1,"")</f>
        <v/>
      </c>
      <c r="M1008" s="9" t="str">
        <f>IFERROR(Inv_SY!M1009/Inv_SY!$P1009-1,"")</f>
        <v/>
      </c>
      <c r="N1008" s="9" t="str">
        <f>IFERROR(Inv_SY!N1009/Inv_SY!$P1009-1,"")</f>
        <v/>
      </c>
      <c r="O1008" s="9" t="str">
        <f>IFERROR(Inv_SY!O1009/Inv_SY!$P1009-1,"")</f>
        <v/>
      </c>
      <c r="P1008" s="9" t="str">
        <f>IFERROR(Inv_SY!J1009/Inv_SY!$Q1009-1,"")</f>
        <v/>
      </c>
      <c r="Q1008" s="9" t="str">
        <f>IFERROR(Inv_SY!K1009/Inv_SY!$Q1009-1,"")</f>
        <v/>
      </c>
      <c r="R1008" s="9" t="str">
        <f>IFERROR(Inv_SY!L1009/Inv_SY!$Q1009-1,"")</f>
        <v/>
      </c>
      <c r="S1008" s="9" t="str">
        <f>IFERROR(Inv_SY!M1009/Inv_SY!$Q1009-1,"")</f>
        <v/>
      </c>
      <c r="T1008" s="9" t="str">
        <f>IFERROR(Inv_SY!N1009/Inv_SY!$Q1009-1,"")</f>
        <v/>
      </c>
      <c r="U1008" s="52" t="str">
        <f>IFERROR(Inv_SY!O1009/Inv_SY!$Q1009-1,"")</f>
        <v/>
      </c>
    </row>
    <row r="1009" spans="1:21">
      <c r="A1009" s="102" t="s">
        <v>212</v>
      </c>
      <c r="B1009" s="102">
        <v>9</v>
      </c>
      <c r="C1009" s="102">
        <v>2024</v>
      </c>
      <c r="D1009" s="102" t="s">
        <v>211</v>
      </c>
      <c r="E1009" s="102" t="s">
        <v>211</v>
      </c>
      <c r="F1009" s="103">
        <v>45658</v>
      </c>
      <c r="G1009" s="102">
        <f t="shared" ref="G1009:G1030" si="33">DAY(EOMONTH(F1009,0))</f>
        <v>31</v>
      </c>
      <c r="H1009" s="104">
        <f t="shared" ref="H1009:H1072" si="34">H1008+1</f>
        <v>45659</v>
      </c>
      <c r="I1009" s="157">
        <f>_xlfn.XLOOKUP(Table5[[#This Row],[Month Year]],'Modelling New'!D:D,'Modelling New'!N:N)</f>
        <v>10.507</v>
      </c>
      <c r="J1009" s="9" t="str">
        <f>IFERROR(Inv_SY!J1010/Inv_SY!$P1010-1,"")</f>
        <v/>
      </c>
      <c r="K1009" s="9" t="str">
        <f>IFERROR(Inv_SY!K1010/Inv_SY!$P1010-1,"")</f>
        <v/>
      </c>
      <c r="L1009" s="9" t="str">
        <f>IFERROR(Inv_SY!L1010/Inv_SY!$P1010-1,"")</f>
        <v/>
      </c>
      <c r="M1009" s="9" t="str">
        <f>IFERROR(Inv_SY!M1010/Inv_SY!$P1010-1,"")</f>
        <v/>
      </c>
      <c r="N1009" s="9" t="str">
        <f>IFERROR(Inv_SY!N1010/Inv_SY!$P1010-1,"")</f>
        <v/>
      </c>
      <c r="O1009" s="9" t="str">
        <f>IFERROR(Inv_SY!O1010/Inv_SY!$P1010-1,"")</f>
        <v/>
      </c>
      <c r="P1009" s="9" t="str">
        <f>IFERROR(Inv_SY!J1010/Inv_SY!$Q1010-1,"")</f>
        <v/>
      </c>
      <c r="Q1009" s="9" t="str">
        <f>IFERROR(Inv_SY!K1010/Inv_SY!$Q1010-1,"")</f>
        <v/>
      </c>
      <c r="R1009" s="9" t="str">
        <f>IFERROR(Inv_SY!L1010/Inv_SY!$Q1010-1,"")</f>
        <v/>
      </c>
      <c r="S1009" s="9" t="str">
        <f>IFERROR(Inv_SY!M1010/Inv_SY!$Q1010-1,"")</f>
        <v/>
      </c>
      <c r="T1009" s="9" t="str">
        <f>IFERROR(Inv_SY!N1010/Inv_SY!$Q1010-1,"")</f>
        <v/>
      </c>
      <c r="U1009" s="52" t="str">
        <f>IFERROR(Inv_SY!O1010/Inv_SY!$Q1010-1,"")</f>
        <v/>
      </c>
    </row>
    <row r="1010" spans="1:21">
      <c r="A1010" s="102" t="s">
        <v>212</v>
      </c>
      <c r="B1010" s="102">
        <v>9</v>
      </c>
      <c r="C1010" s="102">
        <v>2024</v>
      </c>
      <c r="D1010" s="102" t="s">
        <v>211</v>
      </c>
      <c r="E1010" s="102" t="s">
        <v>211</v>
      </c>
      <c r="F1010" s="103">
        <v>45658</v>
      </c>
      <c r="G1010" s="102">
        <f t="shared" si="33"/>
        <v>31</v>
      </c>
      <c r="H1010" s="104">
        <f t="shared" si="34"/>
        <v>45660</v>
      </c>
      <c r="I1010" s="157">
        <f>_xlfn.XLOOKUP(Table5[[#This Row],[Month Year]],'Modelling New'!D:D,'Modelling New'!N:N)</f>
        <v>10.507</v>
      </c>
      <c r="J1010" s="9" t="str">
        <f>IFERROR(Inv_SY!J1011/Inv_SY!$P1011-1,"")</f>
        <v/>
      </c>
      <c r="K1010" s="9" t="str">
        <f>IFERROR(Inv_SY!K1011/Inv_SY!$P1011-1,"")</f>
        <v/>
      </c>
      <c r="L1010" s="9" t="str">
        <f>IFERROR(Inv_SY!L1011/Inv_SY!$P1011-1,"")</f>
        <v/>
      </c>
      <c r="M1010" s="9" t="str">
        <f>IFERROR(Inv_SY!M1011/Inv_SY!$P1011-1,"")</f>
        <v/>
      </c>
      <c r="N1010" s="9" t="str">
        <f>IFERROR(Inv_SY!N1011/Inv_SY!$P1011-1,"")</f>
        <v/>
      </c>
      <c r="O1010" s="9" t="str">
        <f>IFERROR(Inv_SY!O1011/Inv_SY!$P1011-1,"")</f>
        <v/>
      </c>
      <c r="P1010" s="9" t="str">
        <f>IFERROR(Inv_SY!J1011/Inv_SY!$Q1011-1,"")</f>
        <v/>
      </c>
      <c r="Q1010" s="9" t="str">
        <f>IFERROR(Inv_SY!K1011/Inv_SY!$Q1011-1,"")</f>
        <v/>
      </c>
      <c r="R1010" s="9" t="str">
        <f>IFERROR(Inv_SY!L1011/Inv_SY!$Q1011-1,"")</f>
        <v/>
      </c>
      <c r="S1010" s="9" t="str">
        <f>IFERROR(Inv_SY!M1011/Inv_SY!$Q1011-1,"")</f>
        <v/>
      </c>
      <c r="T1010" s="9" t="str">
        <f>IFERROR(Inv_SY!N1011/Inv_SY!$Q1011-1,"")</f>
        <v/>
      </c>
      <c r="U1010" s="52" t="str">
        <f>IFERROR(Inv_SY!O1011/Inv_SY!$Q1011-1,"")</f>
        <v/>
      </c>
    </row>
    <row r="1011" spans="1:21">
      <c r="A1011" s="102" t="s">
        <v>212</v>
      </c>
      <c r="B1011" s="102">
        <v>9</v>
      </c>
      <c r="C1011" s="102">
        <v>2024</v>
      </c>
      <c r="D1011" s="102" t="s">
        <v>211</v>
      </c>
      <c r="E1011" s="102" t="s">
        <v>211</v>
      </c>
      <c r="F1011" s="103">
        <v>45658</v>
      </c>
      <c r="G1011" s="102">
        <f t="shared" si="33"/>
        <v>31</v>
      </c>
      <c r="H1011" s="104">
        <f t="shared" si="34"/>
        <v>45661</v>
      </c>
      <c r="I1011" s="157">
        <f>_xlfn.XLOOKUP(Table5[[#This Row],[Month Year]],'Modelling New'!D:D,'Modelling New'!N:N)</f>
        <v>10.507</v>
      </c>
      <c r="J1011" s="9" t="str">
        <f>IFERROR(Inv_SY!J1012/Inv_SY!$P1012-1,"")</f>
        <v/>
      </c>
      <c r="K1011" s="9" t="str">
        <f>IFERROR(Inv_SY!K1012/Inv_SY!$P1012-1,"")</f>
        <v/>
      </c>
      <c r="L1011" s="9" t="str">
        <f>IFERROR(Inv_SY!L1012/Inv_SY!$P1012-1,"")</f>
        <v/>
      </c>
      <c r="M1011" s="9" t="str">
        <f>IFERROR(Inv_SY!M1012/Inv_SY!$P1012-1,"")</f>
        <v/>
      </c>
      <c r="N1011" s="9" t="str">
        <f>IFERROR(Inv_SY!N1012/Inv_SY!$P1012-1,"")</f>
        <v/>
      </c>
      <c r="O1011" s="9" t="str">
        <f>IFERROR(Inv_SY!O1012/Inv_SY!$P1012-1,"")</f>
        <v/>
      </c>
      <c r="P1011" s="9" t="str">
        <f>IFERROR(Inv_SY!J1012/Inv_SY!$Q1012-1,"")</f>
        <v/>
      </c>
      <c r="Q1011" s="9" t="str">
        <f>IFERROR(Inv_SY!K1012/Inv_SY!$Q1012-1,"")</f>
        <v/>
      </c>
      <c r="R1011" s="9" t="str">
        <f>IFERROR(Inv_SY!L1012/Inv_SY!$Q1012-1,"")</f>
        <v/>
      </c>
      <c r="S1011" s="9" t="str">
        <f>IFERROR(Inv_SY!M1012/Inv_SY!$Q1012-1,"")</f>
        <v/>
      </c>
      <c r="T1011" s="9" t="str">
        <f>IFERROR(Inv_SY!N1012/Inv_SY!$Q1012-1,"")</f>
        <v/>
      </c>
      <c r="U1011" s="52" t="str">
        <f>IFERROR(Inv_SY!O1012/Inv_SY!$Q1012-1,"")</f>
        <v/>
      </c>
    </row>
    <row r="1012" spans="1:21">
      <c r="A1012" s="102" t="s">
        <v>212</v>
      </c>
      <c r="B1012" s="102">
        <v>9</v>
      </c>
      <c r="C1012" s="102">
        <v>2024</v>
      </c>
      <c r="D1012" s="102" t="s">
        <v>211</v>
      </c>
      <c r="E1012" s="102" t="s">
        <v>211</v>
      </c>
      <c r="F1012" s="103">
        <v>45658</v>
      </c>
      <c r="G1012" s="102">
        <f t="shared" si="33"/>
        <v>31</v>
      </c>
      <c r="H1012" s="104">
        <f t="shared" si="34"/>
        <v>45662</v>
      </c>
      <c r="I1012" s="157">
        <f>_xlfn.XLOOKUP(Table5[[#This Row],[Month Year]],'Modelling New'!D:D,'Modelling New'!N:N)</f>
        <v>10.507</v>
      </c>
      <c r="J1012" s="9" t="str">
        <f>IFERROR(Inv_SY!J1013/Inv_SY!$P1013-1,"")</f>
        <v/>
      </c>
      <c r="K1012" s="9" t="str">
        <f>IFERROR(Inv_SY!K1013/Inv_SY!$P1013-1,"")</f>
        <v/>
      </c>
      <c r="L1012" s="9" t="str">
        <f>IFERROR(Inv_SY!L1013/Inv_SY!$P1013-1,"")</f>
        <v/>
      </c>
      <c r="M1012" s="9" t="str">
        <f>IFERROR(Inv_SY!M1013/Inv_SY!$P1013-1,"")</f>
        <v/>
      </c>
      <c r="N1012" s="9" t="str">
        <f>IFERROR(Inv_SY!N1013/Inv_SY!$P1013-1,"")</f>
        <v/>
      </c>
      <c r="O1012" s="9" t="str">
        <f>IFERROR(Inv_SY!O1013/Inv_SY!$P1013-1,"")</f>
        <v/>
      </c>
      <c r="P1012" s="9" t="str">
        <f>IFERROR(Inv_SY!J1013/Inv_SY!$Q1013-1,"")</f>
        <v/>
      </c>
      <c r="Q1012" s="9" t="str">
        <f>IFERROR(Inv_SY!K1013/Inv_SY!$Q1013-1,"")</f>
        <v/>
      </c>
      <c r="R1012" s="9" t="str">
        <f>IFERROR(Inv_SY!L1013/Inv_SY!$Q1013-1,"")</f>
        <v/>
      </c>
      <c r="S1012" s="9" t="str">
        <f>IFERROR(Inv_SY!M1013/Inv_SY!$Q1013-1,"")</f>
        <v/>
      </c>
      <c r="T1012" s="9" t="str">
        <f>IFERROR(Inv_SY!N1013/Inv_SY!$Q1013-1,"")</f>
        <v/>
      </c>
      <c r="U1012" s="52" t="str">
        <f>IFERROR(Inv_SY!O1013/Inv_SY!$Q1013-1,"")</f>
        <v/>
      </c>
    </row>
    <row r="1013" spans="1:21">
      <c r="A1013" s="102" t="s">
        <v>212</v>
      </c>
      <c r="B1013" s="102">
        <v>9</v>
      </c>
      <c r="C1013" s="102">
        <v>2024</v>
      </c>
      <c r="D1013" s="102" t="s">
        <v>211</v>
      </c>
      <c r="E1013" s="102" t="s">
        <v>211</v>
      </c>
      <c r="F1013" s="103">
        <v>45658</v>
      </c>
      <c r="G1013" s="102">
        <f t="shared" si="33"/>
        <v>31</v>
      </c>
      <c r="H1013" s="104">
        <f t="shared" si="34"/>
        <v>45663</v>
      </c>
      <c r="I1013" s="157">
        <f>_xlfn.XLOOKUP(Table5[[#This Row],[Month Year]],'Modelling New'!D:D,'Modelling New'!N:N)</f>
        <v>10.507</v>
      </c>
      <c r="J1013" s="9" t="str">
        <f>IFERROR(Inv_SY!J1014/Inv_SY!$P1014-1,"")</f>
        <v/>
      </c>
      <c r="K1013" s="9" t="str">
        <f>IFERROR(Inv_SY!K1014/Inv_SY!$P1014-1,"")</f>
        <v/>
      </c>
      <c r="L1013" s="9" t="str">
        <f>IFERROR(Inv_SY!L1014/Inv_SY!$P1014-1,"")</f>
        <v/>
      </c>
      <c r="M1013" s="9" t="str">
        <f>IFERROR(Inv_SY!M1014/Inv_SY!$P1014-1,"")</f>
        <v/>
      </c>
      <c r="N1013" s="9" t="str">
        <f>IFERROR(Inv_SY!N1014/Inv_SY!$P1014-1,"")</f>
        <v/>
      </c>
      <c r="O1013" s="9" t="str">
        <f>IFERROR(Inv_SY!O1014/Inv_SY!$P1014-1,"")</f>
        <v/>
      </c>
      <c r="P1013" s="9" t="str">
        <f>IFERROR(Inv_SY!J1014/Inv_SY!$Q1014-1,"")</f>
        <v/>
      </c>
      <c r="Q1013" s="9" t="str">
        <f>IFERROR(Inv_SY!K1014/Inv_SY!$Q1014-1,"")</f>
        <v/>
      </c>
      <c r="R1013" s="9" t="str">
        <f>IFERROR(Inv_SY!L1014/Inv_SY!$Q1014-1,"")</f>
        <v/>
      </c>
      <c r="S1013" s="9" t="str">
        <f>IFERROR(Inv_SY!M1014/Inv_SY!$Q1014-1,"")</f>
        <v/>
      </c>
      <c r="T1013" s="9" t="str">
        <f>IFERROR(Inv_SY!N1014/Inv_SY!$Q1014-1,"")</f>
        <v/>
      </c>
      <c r="U1013" s="52" t="str">
        <f>IFERROR(Inv_SY!O1014/Inv_SY!$Q1014-1,"")</f>
        <v/>
      </c>
    </row>
    <row r="1014" spans="1:21">
      <c r="A1014" s="102" t="s">
        <v>212</v>
      </c>
      <c r="B1014" s="102">
        <v>9</v>
      </c>
      <c r="C1014" s="102">
        <v>2024</v>
      </c>
      <c r="D1014" s="102" t="s">
        <v>211</v>
      </c>
      <c r="E1014" s="102" t="s">
        <v>211</v>
      </c>
      <c r="F1014" s="103">
        <v>45658</v>
      </c>
      <c r="G1014" s="102">
        <f t="shared" si="33"/>
        <v>31</v>
      </c>
      <c r="H1014" s="104">
        <f t="shared" si="34"/>
        <v>45664</v>
      </c>
      <c r="I1014" s="157">
        <f>_xlfn.XLOOKUP(Table5[[#This Row],[Month Year]],'Modelling New'!D:D,'Modelling New'!N:N)</f>
        <v>10.507</v>
      </c>
      <c r="J1014" s="9" t="str">
        <f>IFERROR(Inv_SY!J1015/Inv_SY!$P1015-1,"")</f>
        <v/>
      </c>
      <c r="K1014" s="9" t="str">
        <f>IFERROR(Inv_SY!K1015/Inv_SY!$P1015-1,"")</f>
        <v/>
      </c>
      <c r="L1014" s="9" t="str">
        <f>IFERROR(Inv_SY!L1015/Inv_SY!$P1015-1,"")</f>
        <v/>
      </c>
      <c r="M1014" s="9" t="str">
        <f>IFERROR(Inv_SY!M1015/Inv_SY!$P1015-1,"")</f>
        <v/>
      </c>
      <c r="N1014" s="9" t="str">
        <f>IFERROR(Inv_SY!N1015/Inv_SY!$P1015-1,"")</f>
        <v/>
      </c>
      <c r="O1014" s="9" t="str">
        <f>IFERROR(Inv_SY!O1015/Inv_SY!$P1015-1,"")</f>
        <v/>
      </c>
      <c r="P1014" s="9" t="str">
        <f>IFERROR(Inv_SY!J1015/Inv_SY!$Q1015-1,"")</f>
        <v/>
      </c>
      <c r="Q1014" s="9" t="str">
        <f>IFERROR(Inv_SY!K1015/Inv_SY!$Q1015-1,"")</f>
        <v/>
      </c>
      <c r="R1014" s="9" t="str">
        <f>IFERROR(Inv_SY!L1015/Inv_SY!$Q1015-1,"")</f>
        <v/>
      </c>
      <c r="S1014" s="9" t="str">
        <f>IFERROR(Inv_SY!M1015/Inv_SY!$Q1015-1,"")</f>
        <v/>
      </c>
      <c r="T1014" s="9" t="str">
        <f>IFERROR(Inv_SY!N1015/Inv_SY!$Q1015-1,"")</f>
        <v/>
      </c>
      <c r="U1014" s="52" t="str">
        <f>IFERROR(Inv_SY!O1015/Inv_SY!$Q1015-1,"")</f>
        <v/>
      </c>
    </row>
    <row r="1015" spans="1:21">
      <c r="A1015" s="102" t="s">
        <v>212</v>
      </c>
      <c r="B1015" s="102">
        <v>9</v>
      </c>
      <c r="C1015" s="102">
        <v>2024</v>
      </c>
      <c r="D1015" s="102" t="s">
        <v>211</v>
      </c>
      <c r="E1015" s="102" t="s">
        <v>211</v>
      </c>
      <c r="F1015" s="103">
        <v>45658</v>
      </c>
      <c r="G1015" s="102">
        <f t="shared" si="33"/>
        <v>31</v>
      </c>
      <c r="H1015" s="104">
        <f t="shared" si="34"/>
        <v>45665</v>
      </c>
      <c r="I1015" s="157">
        <f>_xlfn.XLOOKUP(Table5[[#This Row],[Month Year]],'Modelling New'!D:D,'Modelling New'!N:N)</f>
        <v>10.507</v>
      </c>
      <c r="J1015" s="9" t="str">
        <f>IFERROR(Inv_SY!J1016/Inv_SY!$P1016-1,"")</f>
        <v/>
      </c>
      <c r="K1015" s="9" t="str">
        <f>IFERROR(Inv_SY!K1016/Inv_SY!$P1016-1,"")</f>
        <v/>
      </c>
      <c r="L1015" s="9" t="str">
        <f>IFERROR(Inv_SY!L1016/Inv_SY!$P1016-1,"")</f>
        <v/>
      </c>
      <c r="M1015" s="9" t="str">
        <f>IFERROR(Inv_SY!M1016/Inv_SY!$P1016-1,"")</f>
        <v/>
      </c>
      <c r="N1015" s="9" t="str">
        <f>IFERROR(Inv_SY!N1016/Inv_SY!$P1016-1,"")</f>
        <v/>
      </c>
      <c r="O1015" s="9" t="str">
        <f>IFERROR(Inv_SY!O1016/Inv_SY!$P1016-1,"")</f>
        <v/>
      </c>
      <c r="P1015" s="9" t="str">
        <f>IFERROR(Inv_SY!J1016/Inv_SY!$Q1016-1,"")</f>
        <v/>
      </c>
      <c r="Q1015" s="9" t="str">
        <f>IFERROR(Inv_SY!K1016/Inv_SY!$Q1016-1,"")</f>
        <v/>
      </c>
      <c r="R1015" s="9" t="str">
        <f>IFERROR(Inv_SY!L1016/Inv_SY!$Q1016-1,"")</f>
        <v/>
      </c>
      <c r="S1015" s="9" t="str">
        <f>IFERROR(Inv_SY!M1016/Inv_SY!$Q1016-1,"")</f>
        <v/>
      </c>
      <c r="T1015" s="9" t="str">
        <f>IFERROR(Inv_SY!N1016/Inv_SY!$Q1016-1,"")</f>
        <v/>
      </c>
      <c r="U1015" s="52" t="str">
        <f>IFERROR(Inv_SY!O1016/Inv_SY!$Q1016-1,"")</f>
        <v/>
      </c>
    </row>
    <row r="1016" spans="1:21">
      <c r="A1016" s="102" t="s">
        <v>212</v>
      </c>
      <c r="B1016" s="102">
        <v>9</v>
      </c>
      <c r="C1016" s="102">
        <v>2024</v>
      </c>
      <c r="D1016" s="102" t="s">
        <v>211</v>
      </c>
      <c r="E1016" s="102" t="s">
        <v>211</v>
      </c>
      <c r="F1016" s="103">
        <v>45658</v>
      </c>
      <c r="G1016" s="102">
        <f t="shared" si="33"/>
        <v>31</v>
      </c>
      <c r="H1016" s="104">
        <f t="shared" si="34"/>
        <v>45666</v>
      </c>
      <c r="I1016" s="157">
        <f>_xlfn.XLOOKUP(Table5[[#This Row],[Month Year]],'Modelling New'!D:D,'Modelling New'!N:N)</f>
        <v>10.507</v>
      </c>
      <c r="J1016" s="9" t="str">
        <f>IFERROR(Inv_SY!J1017/Inv_SY!$P1017-1,"")</f>
        <v/>
      </c>
      <c r="K1016" s="9" t="str">
        <f>IFERROR(Inv_SY!K1017/Inv_SY!$P1017-1,"")</f>
        <v/>
      </c>
      <c r="L1016" s="9" t="str">
        <f>IFERROR(Inv_SY!L1017/Inv_SY!$P1017-1,"")</f>
        <v/>
      </c>
      <c r="M1016" s="9" t="str">
        <f>IFERROR(Inv_SY!M1017/Inv_SY!$P1017-1,"")</f>
        <v/>
      </c>
      <c r="N1016" s="9" t="str">
        <f>IFERROR(Inv_SY!N1017/Inv_SY!$P1017-1,"")</f>
        <v/>
      </c>
      <c r="O1016" s="9" t="str">
        <f>IFERROR(Inv_SY!O1017/Inv_SY!$P1017-1,"")</f>
        <v/>
      </c>
      <c r="P1016" s="9" t="str">
        <f>IFERROR(Inv_SY!J1017/Inv_SY!$Q1017-1,"")</f>
        <v/>
      </c>
      <c r="Q1016" s="9" t="str">
        <f>IFERROR(Inv_SY!K1017/Inv_SY!$Q1017-1,"")</f>
        <v/>
      </c>
      <c r="R1016" s="9" t="str">
        <f>IFERROR(Inv_SY!L1017/Inv_SY!$Q1017-1,"")</f>
        <v/>
      </c>
      <c r="S1016" s="9" t="str">
        <f>IFERROR(Inv_SY!M1017/Inv_SY!$Q1017-1,"")</f>
        <v/>
      </c>
      <c r="T1016" s="9" t="str">
        <f>IFERROR(Inv_SY!N1017/Inv_SY!$Q1017-1,"")</f>
        <v/>
      </c>
      <c r="U1016" s="52" t="str">
        <f>IFERROR(Inv_SY!O1017/Inv_SY!$Q1017-1,"")</f>
        <v/>
      </c>
    </row>
    <row r="1017" spans="1:21">
      <c r="A1017" s="102" t="s">
        <v>212</v>
      </c>
      <c r="B1017" s="102">
        <v>9</v>
      </c>
      <c r="C1017" s="102">
        <v>2024</v>
      </c>
      <c r="D1017" s="102" t="s">
        <v>211</v>
      </c>
      <c r="E1017" s="102" t="s">
        <v>211</v>
      </c>
      <c r="F1017" s="103">
        <v>45658</v>
      </c>
      <c r="G1017" s="102">
        <f t="shared" si="33"/>
        <v>31</v>
      </c>
      <c r="H1017" s="104">
        <f t="shared" si="34"/>
        <v>45667</v>
      </c>
      <c r="I1017" s="157">
        <f>_xlfn.XLOOKUP(Table5[[#This Row],[Month Year]],'Modelling New'!D:D,'Modelling New'!N:N)</f>
        <v>10.507</v>
      </c>
      <c r="J1017" s="9" t="str">
        <f>IFERROR(Inv_SY!J1018/Inv_SY!$P1018-1,"")</f>
        <v/>
      </c>
      <c r="K1017" s="9" t="str">
        <f>IFERROR(Inv_SY!K1018/Inv_SY!$P1018-1,"")</f>
        <v/>
      </c>
      <c r="L1017" s="9" t="str">
        <f>IFERROR(Inv_SY!L1018/Inv_SY!$P1018-1,"")</f>
        <v/>
      </c>
      <c r="M1017" s="9" t="str">
        <f>IFERROR(Inv_SY!M1018/Inv_SY!$P1018-1,"")</f>
        <v/>
      </c>
      <c r="N1017" s="9" t="str">
        <f>IFERROR(Inv_SY!N1018/Inv_SY!$P1018-1,"")</f>
        <v/>
      </c>
      <c r="O1017" s="9" t="str">
        <f>IFERROR(Inv_SY!O1018/Inv_SY!$P1018-1,"")</f>
        <v/>
      </c>
      <c r="P1017" s="9" t="str">
        <f>IFERROR(Inv_SY!J1018/Inv_SY!$Q1018-1,"")</f>
        <v/>
      </c>
      <c r="Q1017" s="9" t="str">
        <f>IFERROR(Inv_SY!K1018/Inv_SY!$Q1018-1,"")</f>
        <v/>
      </c>
      <c r="R1017" s="9" t="str">
        <f>IFERROR(Inv_SY!L1018/Inv_SY!$Q1018-1,"")</f>
        <v/>
      </c>
      <c r="S1017" s="9" t="str">
        <f>IFERROR(Inv_SY!M1018/Inv_SY!$Q1018-1,"")</f>
        <v/>
      </c>
      <c r="T1017" s="9" t="str">
        <f>IFERROR(Inv_SY!N1018/Inv_SY!$Q1018-1,"")</f>
        <v/>
      </c>
      <c r="U1017" s="52" t="str">
        <f>IFERROR(Inv_SY!O1018/Inv_SY!$Q1018-1,"")</f>
        <v/>
      </c>
    </row>
    <row r="1018" spans="1:21">
      <c r="A1018" s="102" t="s">
        <v>212</v>
      </c>
      <c r="B1018" s="102">
        <v>9</v>
      </c>
      <c r="C1018" s="102">
        <v>2024</v>
      </c>
      <c r="D1018" s="102" t="s">
        <v>211</v>
      </c>
      <c r="E1018" s="102" t="s">
        <v>211</v>
      </c>
      <c r="F1018" s="103">
        <v>45658</v>
      </c>
      <c r="G1018" s="102">
        <f t="shared" si="33"/>
        <v>31</v>
      </c>
      <c r="H1018" s="104">
        <f t="shared" si="34"/>
        <v>45668</v>
      </c>
      <c r="I1018" s="157">
        <f>_xlfn.XLOOKUP(Table5[[#This Row],[Month Year]],'Modelling New'!D:D,'Modelling New'!N:N)</f>
        <v>10.507</v>
      </c>
      <c r="J1018" s="9" t="str">
        <f>IFERROR(Inv_SY!J1019/Inv_SY!$P1019-1,"")</f>
        <v/>
      </c>
      <c r="K1018" s="9" t="str">
        <f>IFERROR(Inv_SY!K1019/Inv_SY!$P1019-1,"")</f>
        <v/>
      </c>
      <c r="L1018" s="9" t="str">
        <f>IFERROR(Inv_SY!L1019/Inv_SY!$P1019-1,"")</f>
        <v/>
      </c>
      <c r="M1018" s="9" t="str">
        <f>IFERROR(Inv_SY!M1019/Inv_SY!$P1019-1,"")</f>
        <v/>
      </c>
      <c r="N1018" s="9" t="str">
        <f>IFERROR(Inv_SY!N1019/Inv_SY!$P1019-1,"")</f>
        <v/>
      </c>
      <c r="O1018" s="9" t="str">
        <f>IFERROR(Inv_SY!O1019/Inv_SY!$P1019-1,"")</f>
        <v/>
      </c>
      <c r="P1018" s="9" t="str">
        <f>IFERROR(Inv_SY!J1019/Inv_SY!$Q1019-1,"")</f>
        <v/>
      </c>
      <c r="Q1018" s="9" t="str">
        <f>IFERROR(Inv_SY!K1019/Inv_SY!$Q1019-1,"")</f>
        <v/>
      </c>
      <c r="R1018" s="9" t="str">
        <f>IFERROR(Inv_SY!L1019/Inv_SY!$Q1019-1,"")</f>
        <v/>
      </c>
      <c r="S1018" s="9" t="str">
        <f>IFERROR(Inv_SY!M1019/Inv_SY!$Q1019-1,"")</f>
        <v/>
      </c>
      <c r="T1018" s="9" t="str">
        <f>IFERROR(Inv_SY!N1019/Inv_SY!$Q1019-1,"")</f>
        <v/>
      </c>
      <c r="U1018" s="52" t="str">
        <f>IFERROR(Inv_SY!O1019/Inv_SY!$Q1019-1,"")</f>
        <v/>
      </c>
    </row>
    <row r="1019" spans="1:21">
      <c r="A1019" s="102" t="s">
        <v>212</v>
      </c>
      <c r="B1019" s="102">
        <v>9</v>
      </c>
      <c r="C1019" s="102">
        <v>2024</v>
      </c>
      <c r="D1019" s="102" t="s">
        <v>211</v>
      </c>
      <c r="E1019" s="102" t="s">
        <v>211</v>
      </c>
      <c r="F1019" s="103">
        <v>45658</v>
      </c>
      <c r="G1019" s="102">
        <f t="shared" si="33"/>
        <v>31</v>
      </c>
      <c r="H1019" s="104">
        <f t="shared" si="34"/>
        <v>45669</v>
      </c>
      <c r="I1019" s="157">
        <f>_xlfn.XLOOKUP(Table5[[#This Row],[Month Year]],'Modelling New'!D:D,'Modelling New'!N:N)</f>
        <v>10.507</v>
      </c>
      <c r="J1019" s="9" t="str">
        <f>IFERROR(Inv_SY!J1020/Inv_SY!$P1020-1,"")</f>
        <v/>
      </c>
      <c r="K1019" s="9" t="str">
        <f>IFERROR(Inv_SY!K1020/Inv_SY!$P1020-1,"")</f>
        <v/>
      </c>
      <c r="L1019" s="9" t="str">
        <f>IFERROR(Inv_SY!L1020/Inv_SY!$P1020-1,"")</f>
        <v/>
      </c>
      <c r="M1019" s="9" t="str">
        <f>IFERROR(Inv_SY!M1020/Inv_SY!$P1020-1,"")</f>
        <v/>
      </c>
      <c r="N1019" s="9" t="str">
        <f>IFERROR(Inv_SY!N1020/Inv_SY!$P1020-1,"")</f>
        <v/>
      </c>
      <c r="O1019" s="9" t="str">
        <f>IFERROR(Inv_SY!O1020/Inv_SY!$P1020-1,"")</f>
        <v/>
      </c>
      <c r="P1019" s="9" t="str">
        <f>IFERROR(Inv_SY!J1020/Inv_SY!$Q1020-1,"")</f>
        <v/>
      </c>
      <c r="Q1019" s="9" t="str">
        <f>IFERROR(Inv_SY!K1020/Inv_SY!$Q1020-1,"")</f>
        <v/>
      </c>
      <c r="R1019" s="9" t="str">
        <f>IFERROR(Inv_SY!L1020/Inv_SY!$Q1020-1,"")</f>
        <v/>
      </c>
      <c r="S1019" s="9" t="str">
        <f>IFERROR(Inv_SY!M1020/Inv_SY!$Q1020-1,"")</f>
        <v/>
      </c>
      <c r="T1019" s="9" t="str">
        <f>IFERROR(Inv_SY!N1020/Inv_SY!$Q1020-1,"")</f>
        <v/>
      </c>
      <c r="U1019" s="52" t="str">
        <f>IFERROR(Inv_SY!O1020/Inv_SY!$Q1020-1,"")</f>
        <v/>
      </c>
    </row>
    <row r="1020" spans="1:21">
      <c r="A1020" s="102" t="s">
        <v>212</v>
      </c>
      <c r="B1020" s="102">
        <v>9</v>
      </c>
      <c r="C1020" s="102">
        <v>2024</v>
      </c>
      <c r="D1020" s="102" t="s">
        <v>211</v>
      </c>
      <c r="E1020" s="102" t="s">
        <v>211</v>
      </c>
      <c r="F1020" s="103">
        <v>45658</v>
      </c>
      <c r="G1020" s="102">
        <f t="shared" si="33"/>
        <v>31</v>
      </c>
      <c r="H1020" s="104">
        <f t="shared" si="34"/>
        <v>45670</v>
      </c>
      <c r="I1020" s="157">
        <f>_xlfn.XLOOKUP(Table5[[#This Row],[Month Year]],'Modelling New'!D:D,'Modelling New'!N:N)</f>
        <v>10.507</v>
      </c>
      <c r="J1020" s="9" t="str">
        <f>IFERROR(Inv_SY!J1021/Inv_SY!$P1021-1,"")</f>
        <v/>
      </c>
      <c r="K1020" s="9" t="str">
        <f>IFERROR(Inv_SY!K1021/Inv_SY!$P1021-1,"")</f>
        <v/>
      </c>
      <c r="L1020" s="9" t="str">
        <f>IFERROR(Inv_SY!L1021/Inv_SY!$P1021-1,"")</f>
        <v/>
      </c>
      <c r="M1020" s="9" t="str">
        <f>IFERROR(Inv_SY!M1021/Inv_SY!$P1021-1,"")</f>
        <v/>
      </c>
      <c r="N1020" s="9" t="str">
        <f>IFERROR(Inv_SY!N1021/Inv_SY!$P1021-1,"")</f>
        <v/>
      </c>
      <c r="O1020" s="9" t="str">
        <f>IFERROR(Inv_SY!O1021/Inv_SY!$P1021-1,"")</f>
        <v/>
      </c>
      <c r="P1020" s="9" t="str">
        <f>IFERROR(Inv_SY!J1021/Inv_SY!$Q1021-1,"")</f>
        <v/>
      </c>
      <c r="Q1020" s="9" t="str">
        <f>IFERROR(Inv_SY!K1021/Inv_SY!$Q1021-1,"")</f>
        <v/>
      </c>
      <c r="R1020" s="9" t="str">
        <f>IFERROR(Inv_SY!L1021/Inv_SY!$Q1021-1,"")</f>
        <v/>
      </c>
      <c r="S1020" s="9" t="str">
        <f>IFERROR(Inv_SY!M1021/Inv_SY!$Q1021-1,"")</f>
        <v/>
      </c>
      <c r="T1020" s="9" t="str">
        <f>IFERROR(Inv_SY!N1021/Inv_SY!$Q1021-1,"")</f>
        <v/>
      </c>
      <c r="U1020" s="52" t="str">
        <f>IFERROR(Inv_SY!O1021/Inv_SY!$Q1021-1,"")</f>
        <v/>
      </c>
    </row>
    <row r="1021" spans="1:21">
      <c r="A1021" s="102" t="s">
        <v>212</v>
      </c>
      <c r="B1021" s="102">
        <v>9</v>
      </c>
      <c r="C1021" s="102">
        <v>2024</v>
      </c>
      <c r="D1021" s="102" t="s">
        <v>211</v>
      </c>
      <c r="E1021" s="102" t="s">
        <v>211</v>
      </c>
      <c r="F1021" s="103">
        <v>45658</v>
      </c>
      <c r="G1021" s="102">
        <f t="shared" si="33"/>
        <v>31</v>
      </c>
      <c r="H1021" s="104">
        <f t="shared" si="34"/>
        <v>45671</v>
      </c>
      <c r="I1021" s="157">
        <f>_xlfn.XLOOKUP(Table5[[#This Row],[Month Year]],'Modelling New'!D:D,'Modelling New'!N:N)</f>
        <v>10.507</v>
      </c>
      <c r="J1021" s="9" t="str">
        <f>IFERROR(Inv_SY!J1022/Inv_SY!$P1022-1,"")</f>
        <v/>
      </c>
      <c r="K1021" s="9" t="str">
        <f>IFERROR(Inv_SY!K1022/Inv_SY!$P1022-1,"")</f>
        <v/>
      </c>
      <c r="L1021" s="9" t="str">
        <f>IFERROR(Inv_SY!L1022/Inv_SY!$P1022-1,"")</f>
        <v/>
      </c>
      <c r="M1021" s="9" t="str">
        <f>IFERROR(Inv_SY!M1022/Inv_SY!$P1022-1,"")</f>
        <v/>
      </c>
      <c r="N1021" s="9" t="str">
        <f>IFERROR(Inv_SY!N1022/Inv_SY!$P1022-1,"")</f>
        <v/>
      </c>
      <c r="O1021" s="9" t="str">
        <f>IFERROR(Inv_SY!O1022/Inv_SY!$P1022-1,"")</f>
        <v/>
      </c>
      <c r="P1021" s="9" t="str">
        <f>IFERROR(Inv_SY!J1022/Inv_SY!$Q1022-1,"")</f>
        <v/>
      </c>
      <c r="Q1021" s="9" t="str">
        <f>IFERROR(Inv_SY!K1022/Inv_SY!$Q1022-1,"")</f>
        <v/>
      </c>
      <c r="R1021" s="9" t="str">
        <f>IFERROR(Inv_SY!L1022/Inv_SY!$Q1022-1,"")</f>
        <v/>
      </c>
      <c r="S1021" s="9" t="str">
        <f>IFERROR(Inv_SY!M1022/Inv_SY!$Q1022-1,"")</f>
        <v/>
      </c>
      <c r="T1021" s="9" t="str">
        <f>IFERROR(Inv_SY!N1022/Inv_SY!$Q1022-1,"")</f>
        <v/>
      </c>
      <c r="U1021" s="52" t="str">
        <f>IFERROR(Inv_SY!O1022/Inv_SY!$Q1022-1,"")</f>
        <v/>
      </c>
    </row>
    <row r="1022" spans="1:21">
      <c r="A1022" s="102" t="s">
        <v>212</v>
      </c>
      <c r="B1022" s="102">
        <v>9</v>
      </c>
      <c r="C1022" s="102">
        <v>2024</v>
      </c>
      <c r="D1022" s="102" t="s">
        <v>211</v>
      </c>
      <c r="E1022" s="102" t="s">
        <v>211</v>
      </c>
      <c r="F1022" s="103">
        <v>45658</v>
      </c>
      <c r="G1022" s="102">
        <f t="shared" si="33"/>
        <v>31</v>
      </c>
      <c r="H1022" s="104">
        <f t="shared" si="34"/>
        <v>45672</v>
      </c>
      <c r="I1022" s="157">
        <f>_xlfn.XLOOKUP(Table5[[#This Row],[Month Year]],'Modelling New'!D:D,'Modelling New'!N:N)</f>
        <v>10.507</v>
      </c>
      <c r="J1022" s="9" t="str">
        <f>IFERROR(Inv_SY!J1023/Inv_SY!$P1023-1,"")</f>
        <v/>
      </c>
      <c r="K1022" s="9" t="str">
        <f>IFERROR(Inv_SY!K1023/Inv_SY!$P1023-1,"")</f>
        <v/>
      </c>
      <c r="L1022" s="9" t="str">
        <f>IFERROR(Inv_SY!L1023/Inv_SY!$P1023-1,"")</f>
        <v/>
      </c>
      <c r="M1022" s="9" t="str">
        <f>IFERROR(Inv_SY!M1023/Inv_SY!$P1023-1,"")</f>
        <v/>
      </c>
      <c r="N1022" s="9" t="str">
        <f>IFERROR(Inv_SY!N1023/Inv_SY!$P1023-1,"")</f>
        <v/>
      </c>
      <c r="O1022" s="9" t="str">
        <f>IFERROR(Inv_SY!O1023/Inv_SY!$P1023-1,"")</f>
        <v/>
      </c>
      <c r="P1022" s="9" t="str">
        <f>IFERROR(Inv_SY!J1023/Inv_SY!$Q1023-1,"")</f>
        <v/>
      </c>
      <c r="Q1022" s="9" t="str">
        <f>IFERROR(Inv_SY!K1023/Inv_SY!$Q1023-1,"")</f>
        <v/>
      </c>
      <c r="R1022" s="9" t="str">
        <f>IFERROR(Inv_SY!L1023/Inv_SY!$Q1023-1,"")</f>
        <v/>
      </c>
      <c r="S1022" s="9" t="str">
        <f>IFERROR(Inv_SY!M1023/Inv_SY!$Q1023-1,"")</f>
        <v/>
      </c>
      <c r="T1022" s="9" t="str">
        <f>IFERROR(Inv_SY!N1023/Inv_SY!$Q1023-1,"")</f>
        <v/>
      </c>
      <c r="U1022" s="52" t="str">
        <f>IFERROR(Inv_SY!O1023/Inv_SY!$Q1023-1,"")</f>
        <v/>
      </c>
    </row>
    <row r="1023" spans="1:21">
      <c r="A1023" s="102" t="s">
        <v>212</v>
      </c>
      <c r="B1023" s="102">
        <v>9</v>
      </c>
      <c r="C1023" s="102">
        <v>2024</v>
      </c>
      <c r="D1023" s="102" t="s">
        <v>211</v>
      </c>
      <c r="E1023" s="102" t="s">
        <v>211</v>
      </c>
      <c r="F1023" s="103">
        <v>45658</v>
      </c>
      <c r="G1023" s="102">
        <f t="shared" si="33"/>
        <v>31</v>
      </c>
      <c r="H1023" s="104">
        <f t="shared" si="34"/>
        <v>45673</v>
      </c>
      <c r="I1023" s="157">
        <f>_xlfn.XLOOKUP(Table5[[#This Row],[Month Year]],'Modelling New'!D:D,'Modelling New'!N:N)</f>
        <v>10.507</v>
      </c>
      <c r="J1023" s="9" t="str">
        <f>IFERROR(Inv_SY!J1024/Inv_SY!$P1024-1,"")</f>
        <v/>
      </c>
      <c r="K1023" s="9" t="str">
        <f>IFERROR(Inv_SY!K1024/Inv_SY!$P1024-1,"")</f>
        <v/>
      </c>
      <c r="L1023" s="9" t="str">
        <f>IFERROR(Inv_SY!L1024/Inv_SY!$P1024-1,"")</f>
        <v/>
      </c>
      <c r="M1023" s="9" t="str">
        <f>IFERROR(Inv_SY!M1024/Inv_SY!$P1024-1,"")</f>
        <v/>
      </c>
      <c r="N1023" s="9" t="str">
        <f>IFERROR(Inv_SY!N1024/Inv_SY!$P1024-1,"")</f>
        <v/>
      </c>
      <c r="O1023" s="9" t="str">
        <f>IFERROR(Inv_SY!O1024/Inv_SY!$P1024-1,"")</f>
        <v/>
      </c>
      <c r="P1023" s="9" t="str">
        <f>IFERROR(Inv_SY!J1024/Inv_SY!$Q1024-1,"")</f>
        <v/>
      </c>
      <c r="Q1023" s="9" t="str">
        <f>IFERROR(Inv_SY!K1024/Inv_SY!$Q1024-1,"")</f>
        <v/>
      </c>
      <c r="R1023" s="9" t="str">
        <f>IFERROR(Inv_SY!L1024/Inv_SY!$Q1024-1,"")</f>
        <v/>
      </c>
      <c r="S1023" s="9" t="str">
        <f>IFERROR(Inv_SY!M1024/Inv_SY!$Q1024-1,"")</f>
        <v/>
      </c>
      <c r="T1023" s="9" t="str">
        <f>IFERROR(Inv_SY!N1024/Inv_SY!$Q1024-1,"")</f>
        <v/>
      </c>
      <c r="U1023" s="52" t="str">
        <f>IFERROR(Inv_SY!O1024/Inv_SY!$Q1024-1,"")</f>
        <v/>
      </c>
    </row>
    <row r="1024" spans="1:21">
      <c r="A1024" s="102" t="s">
        <v>212</v>
      </c>
      <c r="B1024" s="102">
        <v>9</v>
      </c>
      <c r="C1024" s="102">
        <v>2024</v>
      </c>
      <c r="D1024" s="102" t="s">
        <v>211</v>
      </c>
      <c r="E1024" s="102" t="s">
        <v>211</v>
      </c>
      <c r="F1024" s="103">
        <v>45658</v>
      </c>
      <c r="G1024" s="102">
        <f t="shared" si="33"/>
        <v>31</v>
      </c>
      <c r="H1024" s="104">
        <f t="shared" si="34"/>
        <v>45674</v>
      </c>
      <c r="I1024" s="157">
        <f>_xlfn.XLOOKUP(Table5[[#This Row],[Month Year]],'Modelling New'!D:D,'Modelling New'!N:N)</f>
        <v>10.507</v>
      </c>
      <c r="J1024" s="9" t="str">
        <f>IFERROR(Inv_SY!J1025/Inv_SY!$P1025-1,"")</f>
        <v/>
      </c>
      <c r="K1024" s="9" t="str">
        <f>IFERROR(Inv_SY!K1025/Inv_SY!$P1025-1,"")</f>
        <v/>
      </c>
      <c r="L1024" s="9" t="str">
        <f>IFERROR(Inv_SY!L1025/Inv_SY!$P1025-1,"")</f>
        <v/>
      </c>
      <c r="M1024" s="9" t="str">
        <f>IFERROR(Inv_SY!M1025/Inv_SY!$P1025-1,"")</f>
        <v/>
      </c>
      <c r="N1024" s="9" t="str">
        <f>IFERROR(Inv_SY!N1025/Inv_SY!$P1025-1,"")</f>
        <v/>
      </c>
      <c r="O1024" s="9" t="str">
        <f>IFERROR(Inv_SY!O1025/Inv_SY!$P1025-1,"")</f>
        <v/>
      </c>
      <c r="P1024" s="9" t="str">
        <f>IFERROR(Inv_SY!J1025/Inv_SY!$Q1025-1,"")</f>
        <v/>
      </c>
      <c r="Q1024" s="9" t="str">
        <f>IFERROR(Inv_SY!K1025/Inv_SY!$Q1025-1,"")</f>
        <v/>
      </c>
      <c r="R1024" s="9" t="str">
        <f>IFERROR(Inv_SY!L1025/Inv_SY!$Q1025-1,"")</f>
        <v/>
      </c>
      <c r="S1024" s="9" t="str">
        <f>IFERROR(Inv_SY!M1025/Inv_SY!$Q1025-1,"")</f>
        <v/>
      </c>
      <c r="T1024" s="9" t="str">
        <f>IFERROR(Inv_SY!N1025/Inv_SY!$Q1025-1,"")</f>
        <v/>
      </c>
      <c r="U1024" s="52" t="str">
        <f>IFERROR(Inv_SY!O1025/Inv_SY!$Q1025-1,"")</f>
        <v/>
      </c>
    </row>
    <row r="1025" spans="1:21">
      <c r="A1025" s="102" t="s">
        <v>212</v>
      </c>
      <c r="B1025" s="102">
        <v>9</v>
      </c>
      <c r="C1025" s="102">
        <v>2024</v>
      </c>
      <c r="D1025" s="102" t="s">
        <v>211</v>
      </c>
      <c r="E1025" s="102" t="s">
        <v>211</v>
      </c>
      <c r="F1025" s="103">
        <v>45658</v>
      </c>
      <c r="G1025" s="102">
        <f t="shared" si="33"/>
        <v>31</v>
      </c>
      <c r="H1025" s="104">
        <f t="shared" si="34"/>
        <v>45675</v>
      </c>
      <c r="I1025" s="157">
        <f>_xlfn.XLOOKUP(Table5[[#This Row],[Month Year]],'Modelling New'!D:D,'Modelling New'!N:N)</f>
        <v>10.507</v>
      </c>
      <c r="J1025" s="9" t="str">
        <f>IFERROR(Inv_SY!J1026/Inv_SY!$P1026-1,"")</f>
        <v/>
      </c>
      <c r="K1025" s="9" t="str">
        <f>IFERROR(Inv_SY!K1026/Inv_SY!$P1026-1,"")</f>
        <v/>
      </c>
      <c r="L1025" s="9" t="str">
        <f>IFERROR(Inv_SY!L1026/Inv_SY!$P1026-1,"")</f>
        <v/>
      </c>
      <c r="M1025" s="9" t="str">
        <f>IFERROR(Inv_SY!M1026/Inv_SY!$P1026-1,"")</f>
        <v/>
      </c>
      <c r="N1025" s="9" t="str">
        <f>IFERROR(Inv_SY!N1026/Inv_SY!$P1026-1,"")</f>
        <v/>
      </c>
      <c r="O1025" s="9" t="str">
        <f>IFERROR(Inv_SY!O1026/Inv_SY!$P1026-1,"")</f>
        <v/>
      </c>
      <c r="P1025" s="9" t="str">
        <f>IFERROR(Inv_SY!J1026/Inv_SY!$Q1026-1,"")</f>
        <v/>
      </c>
      <c r="Q1025" s="9" t="str">
        <f>IFERROR(Inv_SY!K1026/Inv_SY!$Q1026-1,"")</f>
        <v/>
      </c>
      <c r="R1025" s="9" t="str">
        <f>IFERROR(Inv_SY!L1026/Inv_SY!$Q1026-1,"")</f>
        <v/>
      </c>
      <c r="S1025" s="9" t="str">
        <f>IFERROR(Inv_SY!M1026/Inv_SY!$Q1026-1,"")</f>
        <v/>
      </c>
      <c r="T1025" s="9" t="str">
        <f>IFERROR(Inv_SY!N1026/Inv_SY!$Q1026-1,"")</f>
        <v/>
      </c>
      <c r="U1025" s="52" t="str">
        <f>IFERROR(Inv_SY!O1026/Inv_SY!$Q1026-1,"")</f>
        <v/>
      </c>
    </row>
    <row r="1026" spans="1:21">
      <c r="A1026" s="102" t="s">
        <v>212</v>
      </c>
      <c r="B1026" s="102">
        <v>9</v>
      </c>
      <c r="C1026" s="102">
        <v>2024</v>
      </c>
      <c r="D1026" s="102" t="s">
        <v>211</v>
      </c>
      <c r="E1026" s="102" t="s">
        <v>211</v>
      </c>
      <c r="F1026" s="103">
        <v>45658</v>
      </c>
      <c r="G1026" s="102">
        <f t="shared" si="33"/>
        <v>31</v>
      </c>
      <c r="H1026" s="104">
        <f t="shared" si="34"/>
        <v>45676</v>
      </c>
      <c r="I1026" s="157">
        <f>_xlfn.XLOOKUP(Table5[[#This Row],[Month Year]],'Modelling New'!D:D,'Modelling New'!N:N)</f>
        <v>10.507</v>
      </c>
      <c r="J1026" s="9" t="str">
        <f>IFERROR(Inv_SY!J1027/Inv_SY!$P1027-1,"")</f>
        <v/>
      </c>
      <c r="K1026" s="9" t="str">
        <f>IFERROR(Inv_SY!K1027/Inv_SY!$P1027-1,"")</f>
        <v/>
      </c>
      <c r="L1026" s="9" t="str">
        <f>IFERROR(Inv_SY!L1027/Inv_SY!$P1027-1,"")</f>
        <v/>
      </c>
      <c r="M1026" s="9" t="str">
        <f>IFERROR(Inv_SY!M1027/Inv_SY!$P1027-1,"")</f>
        <v/>
      </c>
      <c r="N1026" s="9" t="str">
        <f>IFERROR(Inv_SY!N1027/Inv_SY!$P1027-1,"")</f>
        <v/>
      </c>
      <c r="O1026" s="9" t="str">
        <f>IFERROR(Inv_SY!O1027/Inv_SY!$P1027-1,"")</f>
        <v/>
      </c>
      <c r="P1026" s="9" t="str">
        <f>IFERROR(Inv_SY!J1027/Inv_SY!$Q1027-1,"")</f>
        <v/>
      </c>
      <c r="Q1026" s="9" t="str">
        <f>IFERROR(Inv_SY!K1027/Inv_SY!$Q1027-1,"")</f>
        <v/>
      </c>
      <c r="R1026" s="9" t="str">
        <f>IFERROR(Inv_SY!L1027/Inv_SY!$Q1027-1,"")</f>
        <v/>
      </c>
      <c r="S1026" s="9" t="str">
        <f>IFERROR(Inv_SY!M1027/Inv_SY!$Q1027-1,"")</f>
        <v/>
      </c>
      <c r="T1026" s="9" t="str">
        <f>IFERROR(Inv_SY!N1027/Inv_SY!$Q1027-1,"")</f>
        <v/>
      </c>
      <c r="U1026" s="52" t="str">
        <f>IFERROR(Inv_SY!O1027/Inv_SY!$Q1027-1,"")</f>
        <v/>
      </c>
    </row>
    <row r="1027" spans="1:21">
      <c r="A1027" s="102" t="s">
        <v>212</v>
      </c>
      <c r="B1027" s="102">
        <v>9</v>
      </c>
      <c r="C1027" s="102">
        <v>2024</v>
      </c>
      <c r="D1027" s="102" t="s">
        <v>211</v>
      </c>
      <c r="E1027" s="102" t="s">
        <v>211</v>
      </c>
      <c r="F1027" s="103">
        <v>45658</v>
      </c>
      <c r="G1027" s="102">
        <f t="shared" si="33"/>
        <v>31</v>
      </c>
      <c r="H1027" s="104">
        <f t="shared" si="34"/>
        <v>45677</v>
      </c>
      <c r="I1027" s="157">
        <f>_xlfn.XLOOKUP(Table5[[#This Row],[Month Year]],'Modelling New'!D:D,'Modelling New'!N:N)</f>
        <v>10.507</v>
      </c>
      <c r="J1027" s="9" t="str">
        <f>IFERROR(Inv_SY!J1028/Inv_SY!$P1028-1,"")</f>
        <v/>
      </c>
      <c r="K1027" s="9" t="str">
        <f>IFERROR(Inv_SY!K1028/Inv_SY!$P1028-1,"")</f>
        <v/>
      </c>
      <c r="L1027" s="9" t="str">
        <f>IFERROR(Inv_SY!L1028/Inv_SY!$P1028-1,"")</f>
        <v/>
      </c>
      <c r="M1027" s="9" t="str">
        <f>IFERROR(Inv_SY!M1028/Inv_SY!$P1028-1,"")</f>
        <v/>
      </c>
      <c r="N1027" s="9" t="str">
        <f>IFERROR(Inv_SY!N1028/Inv_SY!$P1028-1,"")</f>
        <v/>
      </c>
      <c r="O1027" s="9" t="str">
        <f>IFERROR(Inv_SY!O1028/Inv_SY!$P1028-1,"")</f>
        <v/>
      </c>
      <c r="P1027" s="9" t="str">
        <f>IFERROR(Inv_SY!J1028/Inv_SY!$Q1028-1,"")</f>
        <v/>
      </c>
      <c r="Q1027" s="9" t="str">
        <f>IFERROR(Inv_SY!K1028/Inv_SY!$Q1028-1,"")</f>
        <v/>
      </c>
      <c r="R1027" s="9" t="str">
        <f>IFERROR(Inv_SY!L1028/Inv_SY!$Q1028-1,"")</f>
        <v/>
      </c>
      <c r="S1027" s="9" t="str">
        <f>IFERROR(Inv_SY!M1028/Inv_SY!$Q1028-1,"")</f>
        <v/>
      </c>
      <c r="T1027" s="9" t="str">
        <f>IFERROR(Inv_SY!N1028/Inv_SY!$Q1028-1,"")</f>
        <v/>
      </c>
      <c r="U1027" s="52" t="str">
        <f>IFERROR(Inv_SY!O1028/Inv_SY!$Q1028-1,"")</f>
        <v/>
      </c>
    </row>
    <row r="1028" spans="1:21">
      <c r="A1028" s="102" t="s">
        <v>212</v>
      </c>
      <c r="B1028" s="102">
        <v>9</v>
      </c>
      <c r="C1028" s="102">
        <v>2024</v>
      </c>
      <c r="D1028" s="102" t="s">
        <v>211</v>
      </c>
      <c r="E1028" s="102" t="s">
        <v>211</v>
      </c>
      <c r="F1028" s="103">
        <v>45658</v>
      </c>
      <c r="G1028" s="102">
        <f t="shared" si="33"/>
        <v>31</v>
      </c>
      <c r="H1028" s="104">
        <f t="shared" si="34"/>
        <v>45678</v>
      </c>
      <c r="I1028" s="157">
        <f>_xlfn.XLOOKUP(Table5[[#This Row],[Month Year]],'Modelling New'!D:D,'Modelling New'!N:N)</f>
        <v>10.507</v>
      </c>
      <c r="J1028" s="9" t="str">
        <f>IFERROR(Inv_SY!J1029/Inv_SY!$P1029-1,"")</f>
        <v/>
      </c>
      <c r="K1028" s="9" t="str">
        <f>IFERROR(Inv_SY!K1029/Inv_SY!$P1029-1,"")</f>
        <v/>
      </c>
      <c r="L1028" s="9" t="str">
        <f>IFERROR(Inv_SY!L1029/Inv_SY!$P1029-1,"")</f>
        <v/>
      </c>
      <c r="M1028" s="9" t="str">
        <f>IFERROR(Inv_SY!M1029/Inv_SY!$P1029-1,"")</f>
        <v/>
      </c>
      <c r="N1028" s="9" t="str">
        <f>IFERROR(Inv_SY!N1029/Inv_SY!$P1029-1,"")</f>
        <v/>
      </c>
      <c r="O1028" s="9" t="str">
        <f>IFERROR(Inv_SY!O1029/Inv_SY!$P1029-1,"")</f>
        <v/>
      </c>
      <c r="P1028" s="9" t="str">
        <f>IFERROR(Inv_SY!J1029/Inv_SY!$Q1029-1,"")</f>
        <v/>
      </c>
      <c r="Q1028" s="9" t="str">
        <f>IFERROR(Inv_SY!K1029/Inv_SY!$Q1029-1,"")</f>
        <v/>
      </c>
      <c r="R1028" s="9" t="str">
        <f>IFERROR(Inv_SY!L1029/Inv_SY!$Q1029-1,"")</f>
        <v/>
      </c>
      <c r="S1028" s="9" t="str">
        <f>IFERROR(Inv_SY!M1029/Inv_SY!$Q1029-1,"")</f>
        <v/>
      </c>
      <c r="T1028" s="9" t="str">
        <f>IFERROR(Inv_SY!N1029/Inv_SY!$Q1029-1,"")</f>
        <v/>
      </c>
      <c r="U1028" s="52" t="str">
        <f>IFERROR(Inv_SY!O1029/Inv_SY!$Q1029-1,"")</f>
        <v/>
      </c>
    </row>
    <row r="1029" spans="1:21">
      <c r="A1029" s="102" t="s">
        <v>212</v>
      </c>
      <c r="B1029" s="102">
        <v>9</v>
      </c>
      <c r="C1029" s="102">
        <v>2024</v>
      </c>
      <c r="D1029" s="102" t="s">
        <v>211</v>
      </c>
      <c r="E1029" s="102" t="s">
        <v>211</v>
      </c>
      <c r="F1029" s="103">
        <v>45658</v>
      </c>
      <c r="G1029" s="102">
        <f t="shared" si="33"/>
        <v>31</v>
      </c>
      <c r="H1029" s="104">
        <f t="shared" si="34"/>
        <v>45679</v>
      </c>
      <c r="I1029" s="157">
        <f>_xlfn.XLOOKUP(Table5[[#This Row],[Month Year]],'Modelling New'!D:D,'Modelling New'!N:N)</f>
        <v>10.507</v>
      </c>
      <c r="J1029" s="9" t="str">
        <f>IFERROR(Inv_SY!J1030/Inv_SY!$P1030-1,"")</f>
        <v/>
      </c>
      <c r="K1029" s="9" t="str">
        <f>IFERROR(Inv_SY!K1030/Inv_SY!$P1030-1,"")</f>
        <v/>
      </c>
      <c r="L1029" s="9" t="str">
        <f>IFERROR(Inv_SY!L1030/Inv_SY!$P1030-1,"")</f>
        <v/>
      </c>
      <c r="M1029" s="9" t="str">
        <f>IFERROR(Inv_SY!M1030/Inv_SY!$P1030-1,"")</f>
        <v/>
      </c>
      <c r="N1029" s="9" t="str">
        <f>IFERROR(Inv_SY!N1030/Inv_SY!$P1030-1,"")</f>
        <v/>
      </c>
      <c r="O1029" s="9" t="str">
        <f>IFERROR(Inv_SY!O1030/Inv_SY!$P1030-1,"")</f>
        <v/>
      </c>
      <c r="P1029" s="9" t="str">
        <f>IFERROR(Inv_SY!J1030/Inv_SY!$Q1030-1,"")</f>
        <v/>
      </c>
      <c r="Q1029" s="9" t="str">
        <f>IFERROR(Inv_SY!K1030/Inv_SY!$Q1030-1,"")</f>
        <v/>
      </c>
      <c r="R1029" s="9" t="str">
        <f>IFERROR(Inv_SY!L1030/Inv_SY!$Q1030-1,"")</f>
        <v/>
      </c>
      <c r="S1029" s="9" t="str">
        <f>IFERROR(Inv_SY!M1030/Inv_SY!$Q1030-1,"")</f>
        <v/>
      </c>
      <c r="T1029" s="9" t="str">
        <f>IFERROR(Inv_SY!N1030/Inv_SY!$Q1030-1,"")</f>
        <v/>
      </c>
      <c r="U1029" s="52" t="str">
        <f>IFERROR(Inv_SY!O1030/Inv_SY!$Q1030-1,"")</f>
        <v/>
      </c>
    </row>
    <row r="1030" spans="1:21">
      <c r="A1030" s="102" t="s">
        <v>212</v>
      </c>
      <c r="B1030" s="102">
        <v>9</v>
      </c>
      <c r="C1030" s="102">
        <v>2024</v>
      </c>
      <c r="D1030" s="102" t="s">
        <v>211</v>
      </c>
      <c r="E1030" s="102" t="s">
        <v>211</v>
      </c>
      <c r="F1030" s="103">
        <v>45658</v>
      </c>
      <c r="G1030" s="102">
        <f t="shared" si="33"/>
        <v>31</v>
      </c>
      <c r="H1030" s="104">
        <f t="shared" si="34"/>
        <v>45680</v>
      </c>
      <c r="I1030" s="157">
        <f>_xlfn.XLOOKUP(Table5[[#This Row],[Month Year]],'Modelling New'!D:D,'Modelling New'!N:N)</f>
        <v>10.507</v>
      </c>
      <c r="J1030" s="9" t="str">
        <f>IFERROR(Inv_SY!J1031/Inv_SY!$P1031-1,"")</f>
        <v/>
      </c>
      <c r="K1030" s="9" t="str">
        <f>IFERROR(Inv_SY!K1031/Inv_SY!$P1031-1,"")</f>
        <v/>
      </c>
      <c r="L1030" s="9" t="str">
        <f>IFERROR(Inv_SY!L1031/Inv_SY!$P1031-1,"")</f>
        <v/>
      </c>
      <c r="M1030" s="9" t="str">
        <f>IFERROR(Inv_SY!M1031/Inv_SY!$P1031-1,"")</f>
        <v/>
      </c>
      <c r="N1030" s="9" t="str">
        <f>IFERROR(Inv_SY!N1031/Inv_SY!$P1031-1,"")</f>
        <v/>
      </c>
      <c r="O1030" s="9" t="str">
        <f>IFERROR(Inv_SY!O1031/Inv_SY!$P1031-1,"")</f>
        <v/>
      </c>
      <c r="P1030" s="9" t="str">
        <f>IFERROR(Inv_SY!J1031/Inv_SY!$Q1031-1,"")</f>
        <v/>
      </c>
      <c r="Q1030" s="9" t="str">
        <f>IFERROR(Inv_SY!K1031/Inv_SY!$Q1031-1,"")</f>
        <v/>
      </c>
      <c r="R1030" s="9" t="str">
        <f>IFERROR(Inv_SY!L1031/Inv_SY!$Q1031-1,"")</f>
        <v/>
      </c>
      <c r="S1030" s="9" t="str">
        <f>IFERROR(Inv_SY!M1031/Inv_SY!$Q1031-1,"")</f>
        <v/>
      </c>
      <c r="T1030" s="9" t="str">
        <f>IFERROR(Inv_SY!N1031/Inv_SY!$Q1031-1,"")</f>
        <v/>
      </c>
      <c r="U1030" s="52" t="str">
        <f>IFERROR(Inv_SY!O1031/Inv_SY!$Q1031-1,"")</f>
        <v/>
      </c>
    </row>
    <row r="1031" spans="1:21">
      <c r="A1031" s="102" t="s">
        <v>212</v>
      </c>
      <c r="B1031" s="102">
        <v>9</v>
      </c>
      <c r="C1031" s="102">
        <v>2024</v>
      </c>
      <c r="D1031" s="102" t="s">
        <v>211</v>
      </c>
      <c r="E1031" s="102" t="s">
        <v>211</v>
      </c>
      <c r="F1031" s="103">
        <v>45658</v>
      </c>
      <c r="G1031" s="102">
        <f t="shared" ref="G1031:G1045" si="35">DAY(EOMONTH(F1031,0))</f>
        <v>31</v>
      </c>
      <c r="H1031" s="104">
        <f t="shared" si="34"/>
        <v>45681</v>
      </c>
      <c r="I1031" s="157">
        <f>_xlfn.XLOOKUP(Table5[[#This Row],[Month Year]],'Modelling New'!D:D,'Modelling New'!N:N)</f>
        <v>10.507</v>
      </c>
      <c r="J1031" s="9" t="str">
        <f>IFERROR(Inv_SY!J1032/Inv_SY!$P1032-1,"")</f>
        <v/>
      </c>
      <c r="K1031" s="9" t="str">
        <f>IFERROR(Inv_SY!K1032/Inv_SY!$P1032-1,"")</f>
        <v/>
      </c>
      <c r="L1031" s="9" t="str">
        <f>IFERROR(Inv_SY!L1032/Inv_SY!$P1032-1,"")</f>
        <v/>
      </c>
      <c r="M1031" s="9" t="str">
        <f>IFERROR(Inv_SY!M1032/Inv_SY!$P1032-1,"")</f>
        <v/>
      </c>
      <c r="N1031" s="9" t="str">
        <f>IFERROR(Inv_SY!N1032/Inv_SY!$P1032-1,"")</f>
        <v/>
      </c>
      <c r="O1031" s="9" t="str">
        <f>IFERROR(Inv_SY!O1032/Inv_SY!$P1032-1,"")</f>
        <v/>
      </c>
      <c r="P1031" s="9" t="str">
        <f>IFERROR(Inv_SY!J1032/Inv_SY!$Q1032-1,"")</f>
        <v/>
      </c>
      <c r="Q1031" s="9" t="str">
        <f>IFERROR(Inv_SY!K1032/Inv_SY!$Q1032-1,"")</f>
        <v/>
      </c>
      <c r="R1031" s="9" t="str">
        <f>IFERROR(Inv_SY!L1032/Inv_SY!$Q1032-1,"")</f>
        <v/>
      </c>
      <c r="S1031" s="9" t="str">
        <f>IFERROR(Inv_SY!M1032/Inv_SY!$Q1032-1,"")</f>
        <v/>
      </c>
      <c r="T1031" s="9" t="str">
        <f>IFERROR(Inv_SY!N1032/Inv_SY!$Q1032-1,"")</f>
        <v/>
      </c>
      <c r="U1031" s="52" t="str">
        <f>IFERROR(Inv_SY!O1032/Inv_SY!$Q1032-1,"")</f>
        <v/>
      </c>
    </row>
    <row r="1032" spans="1:21">
      <c r="A1032" s="102" t="s">
        <v>212</v>
      </c>
      <c r="B1032" s="102">
        <v>9</v>
      </c>
      <c r="C1032" s="102">
        <v>2024</v>
      </c>
      <c r="D1032" s="102" t="s">
        <v>211</v>
      </c>
      <c r="E1032" s="102" t="s">
        <v>211</v>
      </c>
      <c r="F1032" s="103">
        <v>45658</v>
      </c>
      <c r="G1032" s="102">
        <f t="shared" si="35"/>
        <v>31</v>
      </c>
      <c r="H1032" s="104">
        <f t="shared" si="34"/>
        <v>45682</v>
      </c>
      <c r="I1032" s="157">
        <f>_xlfn.XLOOKUP(Table5[[#This Row],[Month Year]],'Modelling New'!D:D,'Modelling New'!N:N)</f>
        <v>10.507</v>
      </c>
      <c r="J1032" s="9" t="str">
        <f>IFERROR(Inv_SY!J1033/Inv_SY!$P1033-1,"")</f>
        <v/>
      </c>
      <c r="K1032" s="9" t="str">
        <f>IFERROR(Inv_SY!K1033/Inv_SY!$P1033-1,"")</f>
        <v/>
      </c>
      <c r="L1032" s="9" t="str">
        <f>IFERROR(Inv_SY!L1033/Inv_SY!$P1033-1,"")</f>
        <v/>
      </c>
      <c r="M1032" s="9" t="str">
        <f>IFERROR(Inv_SY!M1033/Inv_SY!$P1033-1,"")</f>
        <v/>
      </c>
      <c r="N1032" s="9" t="str">
        <f>IFERROR(Inv_SY!N1033/Inv_SY!$P1033-1,"")</f>
        <v/>
      </c>
      <c r="O1032" s="9" t="str">
        <f>IFERROR(Inv_SY!O1033/Inv_SY!$P1033-1,"")</f>
        <v/>
      </c>
      <c r="P1032" s="9" t="str">
        <f>IFERROR(Inv_SY!J1033/Inv_SY!$Q1033-1,"")</f>
        <v/>
      </c>
      <c r="Q1032" s="9" t="str">
        <f>IFERROR(Inv_SY!K1033/Inv_SY!$Q1033-1,"")</f>
        <v/>
      </c>
      <c r="R1032" s="9" t="str">
        <f>IFERROR(Inv_SY!L1033/Inv_SY!$Q1033-1,"")</f>
        <v/>
      </c>
      <c r="S1032" s="9" t="str">
        <f>IFERROR(Inv_SY!M1033/Inv_SY!$Q1033-1,"")</f>
        <v/>
      </c>
      <c r="T1032" s="9" t="str">
        <f>IFERROR(Inv_SY!N1033/Inv_SY!$Q1033-1,"")</f>
        <v/>
      </c>
      <c r="U1032" s="52" t="str">
        <f>IFERROR(Inv_SY!O1033/Inv_SY!$Q1033-1,"")</f>
        <v/>
      </c>
    </row>
    <row r="1033" spans="1:21">
      <c r="A1033" s="102" t="s">
        <v>212</v>
      </c>
      <c r="B1033" s="102">
        <v>9</v>
      </c>
      <c r="C1033" s="102">
        <v>2024</v>
      </c>
      <c r="D1033" s="102" t="s">
        <v>211</v>
      </c>
      <c r="E1033" s="102" t="s">
        <v>211</v>
      </c>
      <c r="F1033" s="103">
        <v>45658</v>
      </c>
      <c r="G1033" s="102">
        <f t="shared" si="35"/>
        <v>31</v>
      </c>
      <c r="H1033" s="104">
        <f t="shared" si="34"/>
        <v>45683</v>
      </c>
      <c r="I1033" s="157">
        <f>_xlfn.XLOOKUP(Table5[[#This Row],[Month Year]],'Modelling New'!D:D,'Modelling New'!N:N)</f>
        <v>10.507</v>
      </c>
      <c r="J1033" s="9" t="str">
        <f>IFERROR(Inv_SY!J1034/Inv_SY!$P1034-1,"")</f>
        <v/>
      </c>
      <c r="K1033" s="9" t="str">
        <f>IFERROR(Inv_SY!K1034/Inv_SY!$P1034-1,"")</f>
        <v/>
      </c>
      <c r="L1033" s="9" t="str">
        <f>IFERROR(Inv_SY!L1034/Inv_SY!$P1034-1,"")</f>
        <v/>
      </c>
      <c r="M1033" s="9" t="str">
        <f>IFERROR(Inv_SY!M1034/Inv_SY!$P1034-1,"")</f>
        <v/>
      </c>
      <c r="N1033" s="9" t="str">
        <f>IFERROR(Inv_SY!N1034/Inv_SY!$P1034-1,"")</f>
        <v/>
      </c>
      <c r="O1033" s="9" t="str">
        <f>IFERROR(Inv_SY!O1034/Inv_SY!$P1034-1,"")</f>
        <v/>
      </c>
      <c r="P1033" s="9" t="str">
        <f>IFERROR(Inv_SY!J1034/Inv_SY!$Q1034-1,"")</f>
        <v/>
      </c>
      <c r="Q1033" s="9" t="str">
        <f>IFERROR(Inv_SY!K1034/Inv_SY!$Q1034-1,"")</f>
        <v/>
      </c>
      <c r="R1033" s="9" t="str">
        <f>IFERROR(Inv_SY!L1034/Inv_SY!$Q1034-1,"")</f>
        <v/>
      </c>
      <c r="S1033" s="9" t="str">
        <f>IFERROR(Inv_SY!M1034/Inv_SY!$Q1034-1,"")</f>
        <v/>
      </c>
      <c r="T1033" s="9" t="str">
        <f>IFERROR(Inv_SY!N1034/Inv_SY!$Q1034-1,"")</f>
        <v/>
      </c>
      <c r="U1033" s="52" t="str">
        <f>IFERROR(Inv_SY!O1034/Inv_SY!$Q1034-1,"")</f>
        <v/>
      </c>
    </row>
    <row r="1034" spans="1:21">
      <c r="A1034" s="102" t="s">
        <v>212</v>
      </c>
      <c r="B1034" s="102">
        <v>9</v>
      </c>
      <c r="C1034" s="102">
        <v>2024</v>
      </c>
      <c r="D1034" s="102" t="s">
        <v>211</v>
      </c>
      <c r="E1034" s="102" t="s">
        <v>211</v>
      </c>
      <c r="F1034" s="103">
        <v>45658</v>
      </c>
      <c r="G1034" s="102">
        <f t="shared" si="35"/>
        <v>31</v>
      </c>
      <c r="H1034" s="104">
        <f t="shared" si="34"/>
        <v>45684</v>
      </c>
      <c r="I1034" s="157">
        <f>_xlfn.XLOOKUP(Table5[[#This Row],[Month Year]],'Modelling New'!D:D,'Modelling New'!N:N)</f>
        <v>10.507</v>
      </c>
      <c r="J1034" s="9" t="str">
        <f>IFERROR(Inv_SY!J1035/Inv_SY!$P1035-1,"")</f>
        <v/>
      </c>
      <c r="K1034" s="9" t="str">
        <f>IFERROR(Inv_SY!K1035/Inv_SY!$P1035-1,"")</f>
        <v/>
      </c>
      <c r="L1034" s="9" t="str">
        <f>IFERROR(Inv_SY!L1035/Inv_SY!$P1035-1,"")</f>
        <v/>
      </c>
      <c r="M1034" s="9" t="str">
        <f>IFERROR(Inv_SY!M1035/Inv_SY!$P1035-1,"")</f>
        <v/>
      </c>
      <c r="N1034" s="9" t="str">
        <f>IFERROR(Inv_SY!N1035/Inv_SY!$P1035-1,"")</f>
        <v/>
      </c>
      <c r="O1034" s="9" t="str">
        <f>IFERROR(Inv_SY!O1035/Inv_SY!$P1035-1,"")</f>
        <v/>
      </c>
      <c r="P1034" s="9" t="str">
        <f>IFERROR(Inv_SY!J1035/Inv_SY!$Q1035-1,"")</f>
        <v/>
      </c>
      <c r="Q1034" s="9" t="str">
        <f>IFERROR(Inv_SY!K1035/Inv_SY!$Q1035-1,"")</f>
        <v/>
      </c>
      <c r="R1034" s="9" t="str">
        <f>IFERROR(Inv_SY!L1035/Inv_SY!$Q1035-1,"")</f>
        <v/>
      </c>
      <c r="S1034" s="9" t="str">
        <f>IFERROR(Inv_SY!M1035/Inv_SY!$Q1035-1,"")</f>
        <v/>
      </c>
      <c r="T1034" s="9" t="str">
        <f>IFERROR(Inv_SY!N1035/Inv_SY!$Q1035-1,"")</f>
        <v/>
      </c>
      <c r="U1034" s="52" t="str">
        <f>IFERROR(Inv_SY!O1035/Inv_SY!$Q1035-1,"")</f>
        <v/>
      </c>
    </row>
    <row r="1035" spans="1:21">
      <c r="A1035" s="102" t="s">
        <v>212</v>
      </c>
      <c r="B1035" s="102">
        <v>9</v>
      </c>
      <c r="C1035" s="102">
        <v>2024</v>
      </c>
      <c r="D1035" s="102" t="s">
        <v>211</v>
      </c>
      <c r="E1035" s="102" t="s">
        <v>211</v>
      </c>
      <c r="F1035" s="103">
        <v>45658</v>
      </c>
      <c r="G1035" s="102">
        <f t="shared" si="35"/>
        <v>31</v>
      </c>
      <c r="H1035" s="104">
        <f t="shared" si="34"/>
        <v>45685</v>
      </c>
      <c r="I1035" s="157">
        <f>_xlfn.XLOOKUP(Table5[[#This Row],[Month Year]],'Modelling New'!D:D,'Modelling New'!N:N)</f>
        <v>10.507</v>
      </c>
      <c r="J1035" s="9" t="str">
        <f>IFERROR(Inv_SY!J1036/Inv_SY!$P1036-1,"")</f>
        <v/>
      </c>
      <c r="K1035" s="9" t="str">
        <f>IFERROR(Inv_SY!K1036/Inv_SY!$P1036-1,"")</f>
        <v/>
      </c>
      <c r="L1035" s="9" t="str">
        <f>IFERROR(Inv_SY!L1036/Inv_SY!$P1036-1,"")</f>
        <v/>
      </c>
      <c r="M1035" s="9" t="str">
        <f>IFERROR(Inv_SY!M1036/Inv_SY!$P1036-1,"")</f>
        <v/>
      </c>
      <c r="N1035" s="9" t="str">
        <f>IFERROR(Inv_SY!N1036/Inv_SY!$P1036-1,"")</f>
        <v/>
      </c>
      <c r="O1035" s="9" t="str">
        <f>IFERROR(Inv_SY!O1036/Inv_SY!$P1036-1,"")</f>
        <v/>
      </c>
      <c r="P1035" s="9" t="str">
        <f>IFERROR(Inv_SY!J1036/Inv_SY!$Q1036-1,"")</f>
        <v/>
      </c>
      <c r="Q1035" s="9" t="str">
        <f>IFERROR(Inv_SY!K1036/Inv_SY!$Q1036-1,"")</f>
        <v/>
      </c>
      <c r="R1035" s="9" t="str">
        <f>IFERROR(Inv_SY!L1036/Inv_SY!$Q1036-1,"")</f>
        <v/>
      </c>
      <c r="S1035" s="9" t="str">
        <f>IFERROR(Inv_SY!M1036/Inv_SY!$Q1036-1,"")</f>
        <v/>
      </c>
      <c r="T1035" s="9" t="str">
        <f>IFERROR(Inv_SY!N1036/Inv_SY!$Q1036-1,"")</f>
        <v/>
      </c>
      <c r="U1035" s="52" t="str">
        <f>IFERROR(Inv_SY!O1036/Inv_SY!$Q1036-1,"")</f>
        <v/>
      </c>
    </row>
    <row r="1036" spans="1:21">
      <c r="A1036" s="102" t="s">
        <v>212</v>
      </c>
      <c r="B1036" s="102">
        <v>9</v>
      </c>
      <c r="C1036" s="102">
        <v>2024</v>
      </c>
      <c r="D1036" s="102" t="s">
        <v>211</v>
      </c>
      <c r="E1036" s="102" t="s">
        <v>211</v>
      </c>
      <c r="F1036" s="103">
        <v>45658</v>
      </c>
      <c r="G1036" s="102">
        <f t="shared" si="35"/>
        <v>31</v>
      </c>
      <c r="H1036" s="104">
        <f t="shared" si="34"/>
        <v>45686</v>
      </c>
      <c r="I1036" s="157">
        <f>_xlfn.XLOOKUP(Table5[[#This Row],[Month Year]],'Modelling New'!D:D,'Modelling New'!N:N)</f>
        <v>10.507</v>
      </c>
      <c r="J1036" s="9" t="str">
        <f>IFERROR(Inv_SY!J1037/Inv_SY!$P1037-1,"")</f>
        <v/>
      </c>
      <c r="K1036" s="9" t="str">
        <f>IFERROR(Inv_SY!K1037/Inv_SY!$P1037-1,"")</f>
        <v/>
      </c>
      <c r="L1036" s="9" t="str">
        <f>IFERROR(Inv_SY!L1037/Inv_SY!$P1037-1,"")</f>
        <v/>
      </c>
      <c r="M1036" s="9" t="str">
        <f>IFERROR(Inv_SY!M1037/Inv_SY!$P1037-1,"")</f>
        <v/>
      </c>
      <c r="N1036" s="9" t="str">
        <f>IFERROR(Inv_SY!N1037/Inv_SY!$P1037-1,"")</f>
        <v/>
      </c>
      <c r="O1036" s="9" t="str">
        <f>IFERROR(Inv_SY!O1037/Inv_SY!$P1037-1,"")</f>
        <v/>
      </c>
      <c r="P1036" s="9" t="str">
        <f>IFERROR(Inv_SY!J1037/Inv_SY!$Q1037-1,"")</f>
        <v/>
      </c>
      <c r="Q1036" s="9" t="str">
        <f>IFERROR(Inv_SY!K1037/Inv_SY!$Q1037-1,"")</f>
        <v/>
      </c>
      <c r="R1036" s="9" t="str">
        <f>IFERROR(Inv_SY!L1037/Inv_SY!$Q1037-1,"")</f>
        <v/>
      </c>
      <c r="S1036" s="9" t="str">
        <f>IFERROR(Inv_SY!M1037/Inv_SY!$Q1037-1,"")</f>
        <v/>
      </c>
      <c r="T1036" s="9" t="str">
        <f>IFERROR(Inv_SY!N1037/Inv_SY!$Q1037-1,"")</f>
        <v/>
      </c>
      <c r="U1036" s="52" t="str">
        <f>IFERROR(Inv_SY!O1037/Inv_SY!$Q1037-1,"")</f>
        <v/>
      </c>
    </row>
    <row r="1037" spans="1:21">
      <c r="A1037" s="102" t="s">
        <v>212</v>
      </c>
      <c r="B1037" s="102">
        <v>9</v>
      </c>
      <c r="C1037" s="102">
        <v>2024</v>
      </c>
      <c r="D1037" s="102" t="s">
        <v>211</v>
      </c>
      <c r="E1037" s="102" t="s">
        <v>211</v>
      </c>
      <c r="F1037" s="103">
        <v>45658</v>
      </c>
      <c r="G1037" s="102">
        <f t="shared" si="35"/>
        <v>31</v>
      </c>
      <c r="H1037" s="104">
        <f t="shared" si="34"/>
        <v>45687</v>
      </c>
      <c r="I1037" s="157">
        <f>_xlfn.XLOOKUP(Table5[[#This Row],[Month Year]],'Modelling New'!D:D,'Modelling New'!N:N)</f>
        <v>10.507</v>
      </c>
      <c r="J1037" s="9" t="str">
        <f>IFERROR(Inv_SY!J1038/Inv_SY!$P1038-1,"")</f>
        <v/>
      </c>
      <c r="K1037" s="9" t="str">
        <f>IFERROR(Inv_SY!K1038/Inv_SY!$P1038-1,"")</f>
        <v/>
      </c>
      <c r="L1037" s="9" t="str">
        <f>IFERROR(Inv_SY!L1038/Inv_SY!$P1038-1,"")</f>
        <v/>
      </c>
      <c r="M1037" s="9" t="str">
        <f>IFERROR(Inv_SY!M1038/Inv_SY!$P1038-1,"")</f>
        <v/>
      </c>
      <c r="N1037" s="9" t="str">
        <f>IFERROR(Inv_SY!N1038/Inv_SY!$P1038-1,"")</f>
        <v/>
      </c>
      <c r="O1037" s="9" t="str">
        <f>IFERROR(Inv_SY!O1038/Inv_SY!$P1038-1,"")</f>
        <v/>
      </c>
      <c r="P1037" s="9" t="str">
        <f>IFERROR(Inv_SY!J1038/Inv_SY!$Q1038-1,"")</f>
        <v/>
      </c>
      <c r="Q1037" s="9" t="str">
        <f>IFERROR(Inv_SY!K1038/Inv_SY!$Q1038-1,"")</f>
        <v/>
      </c>
      <c r="R1037" s="9" t="str">
        <f>IFERROR(Inv_SY!L1038/Inv_SY!$Q1038-1,"")</f>
        <v/>
      </c>
      <c r="S1037" s="9" t="str">
        <f>IFERROR(Inv_SY!M1038/Inv_SY!$Q1038-1,"")</f>
        <v/>
      </c>
      <c r="T1037" s="9" t="str">
        <f>IFERROR(Inv_SY!N1038/Inv_SY!$Q1038-1,"")</f>
        <v/>
      </c>
      <c r="U1037" s="52" t="str">
        <f>IFERROR(Inv_SY!O1038/Inv_SY!$Q1038-1,"")</f>
        <v/>
      </c>
    </row>
    <row r="1038" spans="1:21">
      <c r="A1038" s="102" t="s">
        <v>212</v>
      </c>
      <c r="B1038" s="102">
        <v>9</v>
      </c>
      <c r="C1038" s="102">
        <v>2024</v>
      </c>
      <c r="D1038" s="102" t="s">
        <v>211</v>
      </c>
      <c r="E1038" s="102" t="s">
        <v>211</v>
      </c>
      <c r="F1038" s="103">
        <v>45658</v>
      </c>
      <c r="G1038" s="102">
        <f t="shared" si="35"/>
        <v>31</v>
      </c>
      <c r="H1038" s="104">
        <f t="shared" si="34"/>
        <v>45688</v>
      </c>
      <c r="I1038" s="157">
        <f>_xlfn.XLOOKUP(Table5[[#This Row],[Month Year]],'Modelling New'!D:D,'Modelling New'!N:N)</f>
        <v>10.507</v>
      </c>
      <c r="J1038" s="9" t="str">
        <f>IFERROR(Inv_SY!J1039/Inv_SY!$P1039-1,"")</f>
        <v/>
      </c>
      <c r="K1038" s="9" t="str">
        <f>IFERROR(Inv_SY!K1039/Inv_SY!$P1039-1,"")</f>
        <v/>
      </c>
      <c r="L1038" s="9" t="str">
        <f>IFERROR(Inv_SY!L1039/Inv_SY!$P1039-1,"")</f>
        <v/>
      </c>
      <c r="M1038" s="9" t="str">
        <f>IFERROR(Inv_SY!M1039/Inv_SY!$P1039-1,"")</f>
        <v/>
      </c>
      <c r="N1038" s="9" t="str">
        <f>IFERROR(Inv_SY!N1039/Inv_SY!$P1039-1,"")</f>
        <v/>
      </c>
      <c r="O1038" s="9" t="str">
        <f>IFERROR(Inv_SY!O1039/Inv_SY!$P1039-1,"")</f>
        <v/>
      </c>
      <c r="P1038" s="9" t="str">
        <f>IFERROR(Inv_SY!J1039/Inv_SY!$Q1039-1,"")</f>
        <v/>
      </c>
      <c r="Q1038" s="9" t="str">
        <f>IFERROR(Inv_SY!K1039/Inv_SY!$Q1039-1,"")</f>
        <v/>
      </c>
      <c r="R1038" s="9" t="str">
        <f>IFERROR(Inv_SY!L1039/Inv_SY!$Q1039-1,"")</f>
        <v/>
      </c>
      <c r="S1038" s="9" t="str">
        <f>IFERROR(Inv_SY!M1039/Inv_SY!$Q1039-1,"")</f>
        <v/>
      </c>
      <c r="T1038" s="9" t="str">
        <f>IFERROR(Inv_SY!N1039/Inv_SY!$Q1039-1,"")</f>
        <v/>
      </c>
      <c r="U1038" s="52" t="str">
        <f>IFERROR(Inv_SY!O1039/Inv_SY!$Q1039-1,"")</f>
        <v/>
      </c>
    </row>
    <row r="1039" spans="1:21">
      <c r="A1039" s="102" t="s">
        <v>212</v>
      </c>
      <c r="B1039" s="102">
        <v>9</v>
      </c>
      <c r="C1039" s="102">
        <v>2024</v>
      </c>
      <c r="D1039" s="102" t="s">
        <v>211</v>
      </c>
      <c r="E1039" s="102" t="s">
        <v>211</v>
      </c>
      <c r="F1039" s="103">
        <v>45689</v>
      </c>
      <c r="G1039" s="102">
        <f t="shared" si="35"/>
        <v>28</v>
      </c>
      <c r="H1039" s="104">
        <f t="shared" si="34"/>
        <v>45689</v>
      </c>
      <c r="I1039" s="157">
        <f>_xlfn.XLOOKUP(Table5[[#This Row],[Month Year]],'Modelling New'!D:D,'Modelling New'!N:N)</f>
        <v>10.507</v>
      </c>
      <c r="J1039" s="9" t="str">
        <f>IFERROR(Inv_SY!J1040/Inv_SY!$P1040-1,"")</f>
        <v/>
      </c>
      <c r="K1039" s="9" t="str">
        <f>IFERROR(Inv_SY!K1040/Inv_SY!$P1040-1,"")</f>
        <v/>
      </c>
      <c r="L1039" s="9" t="str">
        <f>IFERROR(Inv_SY!L1040/Inv_SY!$P1040-1,"")</f>
        <v/>
      </c>
      <c r="M1039" s="9" t="str">
        <f>IFERROR(Inv_SY!M1040/Inv_SY!$P1040-1,"")</f>
        <v/>
      </c>
      <c r="N1039" s="9" t="str">
        <f>IFERROR(Inv_SY!N1040/Inv_SY!$P1040-1,"")</f>
        <v/>
      </c>
      <c r="O1039" s="9" t="str">
        <f>IFERROR(Inv_SY!O1040/Inv_SY!$P1040-1,"")</f>
        <v/>
      </c>
      <c r="P1039" s="9" t="str">
        <f>IFERROR(Inv_SY!J1040/Inv_SY!$Q1040-1,"")</f>
        <v/>
      </c>
      <c r="Q1039" s="9" t="str">
        <f>IFERROR(Inv_SY!K1040/Inv_SY!$Q1040-1,"")</f>
        <v/>
      </c>
      <c r="R1039" s="9" t="str">
        <f>IFERROR(Inv_SY!L1040/Inv_SY!$Q1040-1,"")</f>
        <v/>
      </c>
      <c r="S1039" s="9" t="str">
        <f>IFERROR(Inv_SY!M1040/Inv_SY!$Q1040-1,"")</f>
        <v/>
      </c>
      <c r="T1039" s="9" t="str">
        <f>IFERROR(Inv_SY!N1040/Inv_SY!$Q1040-1,"")</f>
        <v/>
      </c>
      <c r="U1039" s="52" t="str">
        <f>IFERROR(Inv_SY!O1040/Inv_SY!$Q1040-1,"")</f>
        <v/>
      </c>
    </row>
    <row r="1040" spans="1:21">
      <c r="A1040" s="102" t="s">
        <v>212</v>
      </c>
      <c r="B1040" s="102">
        <v>9</v>
      </c>
      <c r="C1040" s="102">
        <v>2024</v>
      </c>
      <c r="D1040" s="102" t="s">
        <v>211</v>
      </c>
      <c r="E1040" s="102" t="s">
        <v>211</v>
      </c>
      <c r="F1040" s="103">
        <v>45689</v>
      </c>
      <c r="G1040" s="102">
        <f t="shared" si="35"/>
        <v>28</v>
      </c>
      <c r="H1040" s="104">
        <f t="shared" si="34"/>
        <v>45690</v>
      </c>
      <c r="I1040" s="157">
        <f>_xlfn.XLOOKUP(Table5[[#This Row],[Month Year]],'Modelling New'!D:D,'Modelling New'!N:N)</f>
        <v>10.507</v>
      </c>
      <c r="J1040" s="9" t="str">
        <f>IFERROR(Inv_SY!J1041/Inv_SY!$P1041-1,"")</f>
        <v/>
      </c>
      <c r="K1040" s="9" t="str">
        <f>IFERROR(Inv_SY!K1041/Inv_SY!$P1041-1,"")</f>
        <v/>
      </c>
      <c r="L1040" s="9" t="str">
        <f>IFERROR(Inv_SY!L1041/Inv_SY!$P1041-1,"")</f>
        <v/>
      </c>
      <c r="M1040" s="9" t="str">
        <f>IFERROR(Inv_SY!M1041/Inv_SY!$P1041-1,"")</f>
        <v/>
      </c>
      <c r="N1040" s="9" t="str">
        <f>IFERROR(Inv_SY!N1041/Inv_SY!$P1041-1,"")</f>
        <v/>
      </c>
      <c r="O1040" s="9" t="str">
        <f>IFERROR(Inv_SY!O1041/Inv_SY!$P1041-1,"")</f>
        <v/>
      </c>
      <c r="P1040" s="9" t="str">
        <f>IFERROR(Inv_SY!J1041/Inv_SY!$Q1041-1,"")</f>
        <v/>
      </c>
      <c r="Q1040" s="9" t="str">
        <f>IFERROR(Inv_SY!K1041/Inv_SY!$Q1041-1,"")</f>
        <v/>
      </c>
      <c r="R1040" s="9" t="str">
        <f>IFERROR(Inv_SY!L1041/Inv_SY!$Q1041-1,"")</f>
        <v/>
      </c>
      <c r="S1040" s="9" t="str">
        <f>IFERROR(Inv_SY!M1041/Inv_SY!$Q1041-1,"")</f>
        <v/>
      </c>
      <c r="T1040" s="9" t="str">
        <f>IFERROR(Inv_SY!N1041/Inv_SY!$Q1041-1,"")</f>
        <v/>
      </c>
      <c r="U1040" s="52" t="str">
        <f>IFERROR(Inv_SY!O1041/Inv_SY!$Q1041-1,"")</f>
        <v/>
      </c>
    </row>
    <row r="1041" spans="1:21">
      <c r="A1041" s="102" t="s">
        <v>212</v>
      </c>
      <c r="B1041" s="102">
        <v>9</v>
      </c>
      <c r="C1041" s="102">
        <v>2024</v>
      </c>
      <c r="D1041" s="102" t="s">
        <v>211</v>
      </c>
      <c r="E1041" s="102" t="s">
        <v>211</v>
      </c>
      <c r="F1041" s="103">
        <v>45689</v>
      </c>
      <c r="G1041" s="102">
        <f t="shared" si="35"/>
        <v>28</v>
      </c>
      <c r="H1041" s="104">
        <f t="shared" si="34"/>
        <v>45691</v>
      </c>
      <c r="I1041" s="157">
        <f>_xlfn.XLOOKUP(Table5[[#This Row],[Month Year]],'Modelling New'!D:D,'Modelling New'!N:N)</f>
        <v>10.507</v>
      </c>
      <c r="J1041" s="9" t="str">
        <f>IFERROR(Inv_SY!J1042/Inv_SY!$P1042-1,"")</f>
        <v/>
      </c>
      <c r="K1041" s="9" t="str">
        <f>IFERROR(Inv_SY!K1042/Inv_SY!$P1042-1,"")</f>
        <v/>
      </c>
      <c r="L1041" s="9" t="str">
        <f>IFERROR(Inv_SY!L1042/Inv_SY!$P1042-1,"")</f>
        <v/>
      </c>
      <c r="M1041" s="9" t="str">
        <f>IFERROR(Inv_SY!M1042/Inv_SY!$P1042-1,"")</f>
        <v/>
      </c>
      <c r="N1041" s="9" t="str">
        <f>IFERROR(Inv_SY!N1042/Inv_SY!$P1042-1,"")</f>
        <v/>
      </c>
      <c r="O1041" s="9" t="str">
        <f>IFERROR(Inv_SY!O1042/Inv_SY!$P1042-1,"")</f>
        <v/>
      </c>
      <c r="P1041" s="9" t="str">
        <f>IFERROR(Inv_SY!J1042/Inv_SY!$Q1042-1,"")</f>
        <v/>
      </c>
      <c r="Q1041" s="9" t="str">
        <f>IFERROR(Inv_SY!K1042/Inv_SY!$Q1042-1,"")</f>
        <v/>
      </c>
      <c r="R1041" s="9" t="str">
        <f>IFERROR(Inv_SY!L1042/Inv_SY!$Q1042-1,"")</f>
        <v/>
      </c>
      <c r="S1041" s="9" t="str">
        <f>IFERROR(Inv_SY!M1042/Inv_SY!$Q1042-1,"")</f>
        <v/>
      </c>
      <c r="T1041" s="9" t="str">
        <f>IFERROR(Inv_SY!N1042/Inv_SY!$Q1042-1,"")</f>
        <v/>
      </c>
      <c r="U1041" s="52" t="str">
        <f>IFERROR(Inv_SY!O1042/Inv_SY!$Q1042-1,"")</f>
        <v/>
      </c>
    </row>
    <row r="1042" spans="1:21">
      <c r="A1042" s="102" t="s">
        <v>212</v>
      </c>
      <c r="B1042" s="102">
        <v>9</v>
      </c>
      <c r="C1042" s="102">
        <v>2024</v>
      </c>
      <c r="D1042" s="102" t="s">
        <v>211</v>
      </c>
      <c r="E1042" s="102" t="s">
        <v>211</v>
      </c>
      <c r="F1042" s="103">
        <v>45689</v>
      </c>
      <c r="G1042" s="102">
        <f t="shared" si="35"/>
        <v>28</v>
      </c>
      <c r="H1042" s="104">
        <f t="shared" si="34"/>
        <v>45692</v>
      </c>
      <c r="I1042" s="157">
        <f>_xlfn.XLOOKUP(Table5[[#This Row],[Month Year]],'Modelling New'!D:D,'Modelling New'!N:N)</f>
        <v>10.507</v>
      </c>
      <c r="J1042" s="9" t="str">
        <f>IFERROR(Inv_SY!J1043/Inv_SY!$P1043-1,"")</f>
        <v/>
      </c>
      <c r="K1042" s="9" t="str">
        <f>IFERROR(Inv_SY!K1043/Inv_SY!$P1043-1,"")</f>
        <v/>
      </c>
      <c r="L1042" s="9" t="str">
        <f>IFERROR(Inv_SY!L1043/Inv_SY!$P1043-1,"")</f>
        <v/>
      </c>
      <c r="M1042" s="9" t="str">
        <f>IFERROR(Inv_SY!M1043/Inv_SY!$P1043-1,"")</f>
        <v/>
      </c>
      <c r="N1042" s="9" t="str">
        <f>IFERROR(Inv_SY!N1043/Inv_SY!$P1043-1,"")</f>
        <v/>
      </c>
      <c r="O1042" s="9" t="str">
        <f>IFERROR(Inv_SY!O1043/Inv_SY!$P1043-1,"")</f>
        <v/>
      </c>
      <c r="P1042" s="9" t="str">
        <f>IFERROR(Inv_SY!J1043/Inv_SY!$Q1043-1,"")</f>
        <v/>
      </c>
      <c r="Q1042" s="9" t="str">
        <f>IFERROR(Inv_SY!K1043/Inv_SY!$Q1043-1,"")</f>
        <v/>
      </c>
      <c r="R1042" s="9" t="str">
        <f>IFERROR(Inv_SY!L1043/Inv_SY!$Q1043-1,"")</f>
        <v/>
      </c>
      <c r="S1042" s="9" t="str">
        <f>IFERROR(Inv_SY!M1043/Inv_SY!$Q1043-1,"")</f>
        <v/>
      </c>
      <c r="T1042" s="9" t="str">
        <f>IFERROR(Inv_SY!N1043/Inv_SY!$Q1043-1,"")</f>
        <v/>
      </c>
      <c r="U1042" s="52" t="str">
        <f>IFERROR(Inv_SY!O1043/Inv_SY!$Q1043-1,"")</f>
        <v/>
      </c>
    </row>
    <row r="1043" spans="1:21">
      <c r="A1043" s="102" t="s">
        <v>212</v>
      </c>
      <c r="B1043" s="102">
        <v>9</v>
      </c>
      <c r="C1043" s="102">
        <v>2024</v>
      </c>
      <c r="D1043" s="102" t="s">
        <v>211</v>
      </c>
      <c r="E1043" s="102" t="s">
        <v>211</v>
      </c>
      <c r="F1043" s="103">
        <v>45689</v>
      </c>
      <c r="G1043" s="102">
        <f t="shared" si="35"/>
        <v>28</v>
      </c>
      <c r="H1043" s="104">
        <f t="shared" si="34"/>
        <v>45693</v>
      </c>
      <c r="I1043" s="157">
        <f>_xlfn.XLOOKUP(Table5[[#This Row],[Month Year]],'Modelling New'!D:D,'Modelling New'!N:N)</f>
        <v>10.507</v>
      </c>
      <c r="J1043" s="9" t="str">
        <f>IFERROR(Inv_SY!J1044/Inv_SY!$P1044-1,"")</f>
        <v/>
      </c>
      <c r="K1043" s="9" t="str">
        <f>IFERROR(Inv_SY!K1044/Inv_SY!$P1044-1,"")</f>
        <v/>
      </c>
      <c r="L1043" s="9" t="str">
        <f>IFERROR(Inv_SY!L1044/Inv_SY!$P1044-1,"")</f>
        <v/>
      </c>
      <c r="M1043" s="9" t="str">
        <f>IFERROR(Inv_SY!M1044/Inv_SY!$P1044-1,"")</f>
        <v/>
      </c>
      <c r="N1043" s="9" t="str">
        <f>IFERROR(Inv_SY!N1044/Inv_SY!$P1044-1,"")</f>
        <v/>
      </c>
      <c r="O1043" s="9" t="str">
        <f>IFERROR(Inv_SY!O1044/Inv_SY!$P1044-1,"")</f>
        <v/>
      </c>
      <c r="P1043" s="9" t="str">
        <f>IFERROR(Inv_SY!J1044/Inv_SY!$Q1044-1,"")</f>
        <v/>
      </c>
      <c r="Q1043" s="9" t="str">
        <f>IFERROR(Inv_SY!K1044/Inv_SY!$Q1044-1,"")</f>
        <v/>
      </c>
      <c r="R1043" s="9" t="str">
        <f>IFERROR(Inv_SY!L1044/Inv_SY!$Q1044-1,"")</f>
        <v/>
      </c>
      <c r="S1043" s="9" t="str">
        <f>IFERROR(Inv_SY!M1044/Inv_SY!$Q1044-1,"")</f>
        <v/>
      </c>
      <c r="T1043" s="9" t="str">
        <f>IFERROR(Inv_SY!N1044/Inv_SY!$Q1044-1,"")</f>
        <v/>
      </c>
      <c r="U1043" s="52" t="str">
        <f>IFERROR(Inv_SY!O1044/Inv_SY!$Q1044-1,"")</f>
        <v/>
      </c>
    </row>
    <row r="1044" spans="1:21">
      <c r="A1044" s="102" t="s">
        <v>212</v>
      </c>
      <c r="B1044" s="102">
        <v>9</v>
      </c>
      <c r="C1044" s="102">
        <v>2024</v>
      </c>
      <c r="D1044" s="102" t="s">
        <v>211</v>
      </c>
      <c r="E1044" s="102" t="s">
        <v>211</v>
      </c>
      <c r="F1044" s="103">
        <v>45689</v>
      </c>
      <c r="G1044" s="102">
        <f t="shared" si="35"/>
        <v>28</v>
      </c>
      <c r="H1044" s="104">
        <f t="shared" si="34"/>
        <v>45694</v>
      </c>
      <c r="I1044" s="157">
        <f>_xlfn.XLOOKUP(Table5[[#This Row],[Month Year]],'Modelling New'!D:D,'Modelling New'!N:N)</f>
        <v>10.507</v>
      </c>
      <c r="J1044" s="9" t="str">
        <f>IFERROR(Inv_SY!J1045/Inv_SY!$P1045-1,"")</f>
        <v/>
      </c>
      <c r="K1044" s="9" t="str">
        <f>IFERROR(Inv_SY!K1045/Inv_SY!$P1045-1,"")</f>
        <v/>
      </c>
      <c r="L1044" s="9" t="str">
        <f>IFERROR(Inv_SY!L1045/Inv_SY!$P1045-1,"")</f>
        <v/>
      </c>
      <c r="M1044" s="9" t="str">
        <f>IFERROR(Inv_SY!M1045/Inv_SY!$P1045-1,"")</f>
        <v/>
      </c>
      <c r="N1044" s="9" t="str">
        <f>IFERROR(Inv_SY!N1045/Inv_SY!$P1045-1,"")</f>
        <v/>
      </c>
      <c r="O1044" s="9" t="str">
        <f>IFERROR(Inv_SY!O1045/Inv_SY!$P1045-1,"")</f>
        <v/>
      </c>
      <c r="P1044" s="9" t="str">
        <f>IFERROR(Inv_SY!J1045/Inv_SY!$Q1045-1,"")</f>
        <v/>
      </c>
      <c r="Q1044" s="9" t="str">
        <f>IFERROR(Inv_SY!K1045/Inv_SY!$Q1045-1,"")</f>
        <v/>
      </c>
      <c r="R1044" s="9" t="str">
        <f>IFERROR(Inv_SY!L1045/Inv_SY!$Q1045-1,"")</f>
        <v/>
      </c>
      <c r="S1044" s="9" t="str">
        <f>IFERROR(Inv_SY!M1045/Inv_SY!$Q1045-1,"")</f>
        <v/>
      </c>
      <c r="T1044" s="9" t="str">
        <f>IFERROR(Inv_SY!N1045/Inv_SY!$Q1045-1,"")</f>
        <v/>
      </c>
      <c r="U1044" s="52" t="str">
        <f>IFERROR(Inv_SY!O1045/Inv_SY!$Q1045-1,"")</f>
        <v/>
      </c>
    </row>
    <row r="1045" spans="1:21">
      <c r="A1045" s="102" t="s">
        <v>212</v>
      </c>
      <c r="B1045" s="102">
        <v>9</v>
      </c>
      <c r="C1045" s="102">
        <v>2024</v>
      </c>
      <c r="D1045" s="102" t="s">
        <v>211</v>
      </c>
      <c r="E1045" s="102" t="s">
        <v>211</v>
      </c>
      <c r="F1045" s="103">
        <v>45689</v>
      </c>
      <c r="G1045" s="102">
        <f t="shared" si="35"/>
        <v>28</v>
      </c>
      <c r="H1045" s="104">
        <f t="shared" si="34"/>
        <v>45695</v>
      </c>
      <c r="I1045" s="157">
        <f>_xlfn.XLOOKUP(Table5[[#This Row],[Month Year]],'Modelling New'!D:D,'Modelling New'!N:N)</f>
        <v>10.507</v>
      </c>
      <c r="J1045" s="9" t="str">
        <f>IFERROR(Inv_SY!J1046/Inv_SY!$P1046-1,"")</f>
        <v/>
      </c>
      <c r="K1045" s="9" t="str">
        <f>IFERROR(Inv_SY!K1046/Inv_SY!$P1046-1,"")</f>
        <v/>
      </c>
      <c r="L1045" s="9" t="str">
        <f>IFERROR(Inv_SY!L1046/Inv_SY!$P1046-1,"")</f>
        <v/>
      </c>
      <c r="M1045" s="9" t="str">
        <f>IFERROR(Inv_SY!M1046/Inv_SY!$P1046-1,"")</f>
        <v/>
      </c>
      <c r="N1045" s="9" t="str">
        <f>IFERROR(Inv_SY!N1046/Inv_SY!$P1046-1,"")</f>
        <v/>
      </c>
      <c r="O1045" s="9" t="str">
        <f>IFERROR(Inv_SY!O1046/Inv_SY!$P1046-1,"")</f>
        <v/>
      </c>
      <c r="P1045" s="9" t="str">
        <f>IFERROR(Inv_SY!J1046/Inv_SY!$Q1046-1,"")</f>
        <v/>
      </c>
      <c r="Q1045" s="9" t="str">
        <f>IFERROR(Inv_SY!K1046/Inv_SY!$Q1046-1,"")</f>
        <v/>
      </c>
      <c r="R1045" s="9" t="str">
        <f>IFERROR(Inv_SY!L1046/Inv_SY!$Q1046-1,"")</f>
        <v/>
      </c>
      <c r="S1045" s="9" t="str">
        <f>IFERROR(Inv_SY!M1046/Inv_SY!$Q1046-1,"")</f>
        <v/>
      </c>
      <c r="T1045" s="9" t="str">
        <f>IFERROR(Inv_SY!N1046/Inv_SY!$Q1046-1,"")</f>
        <v/>
      </c>
      <c r="U1045" s="52" t="str">
        <f>IFERROR(Inv_SY!O1046/Inv_SY!$Q1046-1,"")</f>
        <v/>
      </c>
    </row>
    <row r="1046" spans="1:21">
      <c r="A1046" s="102" t="s">
        <v>212</v>
      </c>
      <c r="B1046" s="102">
        <v>9</v>
      </c>
      <c r="C1046" s="102">
        <v>2024</v>
      </c>
      <c r="D1046" s="102" t="s">
        <v>211</v>
      </c>
      <c r="E1046" s="102" t="s">
        <v>211</v>
      </c>
      <c r="F1046" s="103">
        <v>45689</v>
      </c>
      <c r="G1046" s="102">
        <f t="shared" ref="G1046:G1059" si="36">DAY(EOMONTH(F1046,0))</f>
        <v>28</v>
      </c>
      <c r="H1046" s="104">
        <f t="shared" si="34"/>
        <v>45696</v>
      </c>
      <c r="I1046" s="157">
        <f>_xlfn.XLOOKUP(Table5[[#This Row],[Month Year]],'Modelling New'!D:D,'Modelling New'!N:N)</f>
        <v>10.507</v>
      </c>
      <c r="J1046" s="9" t="str">
        <f>IFERROR(Inv_SY!J1047/Inv_SY!$P1047-1,"")</f>
        <v/>
      </c>
      <c r="K1046" s="9" t="str">
        <f>IFERROR(Inv_SY!K1047/Inv_SY!$P1047-1,"")</f>
        <v/>
      </c>
      <c r="L1046" s="9" t="str">
        <f>IFERROR(Inv_SY!L1047/Inv_SY!$P1047-1,"")</f>
        <v/>
      </c>
      <c r="M1046" s="9" t="str">
        <f>IFERROR(Inv_SY!M1047/Inv_SY!$P1047-1,"")</f>
        <v/>
      </c>
      <c r="N1046" s="9" t="str">
        <f>IFERROR(Inv_SY!N1047/Inv_SY!$P1047-1,"")</f>
        <v/>
      </c>
      <c r="O1046" s="9" t="str">
        <f>IFERROR(Inv_SY!O1047/Inv_SY!$P1047-1,"")</f>
        <v/>
      </c>
      <c r="P1046" s="9" t="str">
        <f>IFERROR(Inv_SY!J1047/Inv_SY!$Q1047-1,"")</f>
        <v/>
      </c>
      <c r="Q1046" s="9" t="str">
        <f>IFERROR(Inv_SY!K1047/Inv_SY!$Q1047-1,"")</f>
        <v/>
      </c>
      <c r="R1046" s="9" t="str">
        <f>IFERROR(Inv_SY!L1047/Inv_SY!$Q1047-1,"")</f>
        <v/>
      </c>
      <c r="S1046" s="9" t="str">
        <f>IFERROR(Inv_SY!M1047/Inv_SY!$Q1047-1,"")</f>
        <v/>
      </c>
      <c r="T1046" s="9" t="str">
        <f>IFERROR(Inv_SY!N1047/Inv_SY!$Q1047-1,"")</f>
        <v/>
      </c>
      <c r="U1046" s="52" t="str">
        <f>IFERROR(Inv_SY!O1047/Inv_SY!$Q1047-1,"")</f>
        <v/>
      </c>
    </row>
    <row r="1047" spans="1:21">
      <c r="A1047" s="102" t="s">
        <v>212</v>
      </c>
      <c r="B1047" s="102">
        <v>9</v>
      </c>
      <c r="C1047" s="102">
        <v>2024</v>
      </c>
      <c r="D1047" s="102" t="s">
        <v>211</v>
      </c>
      <c r="E1047" s="102" t="s">
        <v>211</v>
      </c>
      <c r="F1047" s="103">
        <v>45689</v>
      </c>
      <c r="G1047" s="102">
        <f t="shared" si="36"/>
        <v>28</v>
      </c>
      <c r="H1047" s="104">
        <f t="shared" si="34"/>
        <v>45697</v>
      </c>
      <c r="I1047" s="157">
        <f>_xlfn.XLOOKUP(Table5[[#This Row],[Month Year]],'Modelling New'!D:D,'Modelling New'!N:N)</f>
        <v>10.507</v>
      </c>
      <c r="J1047" s="9" t="str">
        <f>IFERROR(Inv_SY!J1048/Inv_SY!$P1048-1,"")</f>
        <v/>
      </c>
      <c r="K1047" s="9" t="str">
        <f>IFERROR(Inv_SY!K1048/Inv_SY!$P1048-1,"")</f>
        <v/>
      </c>
      <c r="L1047" s="9" t="str">
        <f>IFERROR(Inv_SY!L1048/Inv_SY!$P1048-1,"")</f>
        <v/>
      </c>
      <c r="M1047" s="9" t="str">
        <f>IFERROR(Inv_SY!M1048/Inv_SY!$P1048-1,"")</f>
        <v/>
      </c>
      <c r="N1047" s="9" t="str">
        <f>IFERROR(Inv_SY!N1048/Inv_SY!$P1048-1,"")</f>
        <v/>
      </c>
      <c r="O1047" s="9" t="str">
        <f>IFERROR(Inv_SY!O1048/Inv_SY!$P1048-1,"")</f>
        <v/>
      </c>
      <c r="P1047" s="9" t="str">
        <f>IFERROR(Inv_SY!J1048/Inv_SY!$Q1048-1,"")</f>
        <v/>
      </c>
      <c r="Q1047" s="9" t="str">
        <f>IFERROR(Inv_SY!K1048/Inv_SY!$Q1048-1,"")</f>
        <v/>
      </c>
      <c r="R1047" s="9" t="str">
        <f>IFERROR(Inv_SY!L1048/Inv_SY!$Q1048-1,"")</f>
        <v/>
      </c>
      <c r="S1047" s="9" t="str">
        <f>IFERROR(Inv_SY!M1048/Inv_SY!$Q1048-1,"")</f>
        <v/>
      </c>
      <c r="T1047" s="9" t="str">
        <f>IFERROR(Inv_SY!N1048/Inv_SY!$Q1048-1,"")</f>
        <v/>
      </c>
      <c r="U1047" s="52" t="str">
        <f>IFERROR(Inv_SY!O1048/Inv_SY!$Q1048-1,"")</f>
        <v/>
      </c>
    </row>
    <row r="1048" spans="1:21">
      <c r="A1048" s="102" t="s">
        <v>212</v>
      </c>
      <c r="B1048" s="102">
        <v>9</v>
      </c>
      <c r="C1048" s="102">
        <v>2024</v>
      </c>
      <c r="D1048" s="102" t="s">
        <v>211</v>
      </c>
      <c r="E1048" s="102" t="s">
        <v>211</v>
      </c>
      <c r="F1048" s="103">
        <v>45689</v>
      </c>
      <c r="G1048" s="102">
        <f t="shared" si="36"/>
        <v>28</v>
      </c>
      <c r="H1048" s="104">
        <f t="shared" si="34"/>
        <v>45698</v>
      </c>
      <c r="I1048" s="157">
        <f>_xlfn.XLOOKUP(Table5[[#This Row],[Month Year]],'Modelling New'!D:D,'Modelling New'!N:N)</f>
        <v>10.507</v>
      </c>
      <c r="J1048" s="9" t="str">
        <f>IFERROR(Inv_SY!J1049/Inv_SY!$P1049-1,"")</f>
        <v/>
      </c>
      <c r="K1048" s="9" t="str">
        <f>IFERROR(Inv_SY!K1049/Inv_SY!$P1049-1,"")</f>
        <v/>
      </c>
      <c r="L1048" s="9" t="str">
        <f>IFERROR(Inv_SY!L1049/Inv_SY!$P1049-1,"")</f>
        <v/>
      </c>
      <c r="M1048" s="9" t="str">
        <f>IFERROR(Inv_SY!M1049/Inv_SY!$P1049-1,"")</f>
        <v/>
      </c>
      <c r="N1048" s="9" t="str">
        <f>IFERROR(Inv_SY!N1049/Inv_SY!$P1049-1,"")</f>
        <v/>
      </c>
      <c r="O1048" s="9" t="str">
        <f>IFERROR(Inv_SY!O1049/Inv_SY!$P1049-1,"")</f>
        <v/>
      </c>
      <c r="P1048" s="9" t="str">
        <f>IFERROR(Inv_SY!J1049/Inv_SY!$Q1049-1,"")</f>
        <v/>
      </c>
      <c r="Q1048" s="9" t="str">
        <f>IFERROR(Inv_SY!K1049/Inv_SY!$Q1049-1,"")</f>
        <v/>
      </c>
      <c r="R1048" s="9" t="str">
        <f>IFERROR(Inv_SY!L1049/Inv_SY!$Q1049-1,"")</f>
        <v/>
      </c>
      <c r="S1048" s="9" t="str">
        <f>IFERROR(Inv_SY!M1049/Inv_SY!$Q1049-1,"")</f>
        <v/>
      </c>
      <c r="T1048" s="9" t="str">
        <f>IFERROR(Inv_SY!N1049/Inv_SY!$Q1049-1,"")</f>
        <v/>
      </c>
      <c r="U1048" s="52" t="str">
        <f>IFERROR(Inv_SY!O1049/Inv_SY!$Q1049-1,"")</f>
        <v/>
      </c>
    </row>
    <row r="1049" spans="1:21">
      <c r="A1049" s="102" t="s">
        <v>212</v>
      </c>
      <c r="B1049" s="102">
        <v>9</v>
      </c>
      <c r="C1049" s="102">
        <v>2024</v>
      </c>
      <c r="D1049" s="102" t="s">
        <v>211</v>
      </c>
      <c r="E1049" s="102" t="s">
        <v>211</v>
      </c>
      <c r="F1049" s="103">
        <v>45689</v>
      </c>
      <c r="G1049" s="102">
        <f t="shared" si="36"/>
        <v>28</v>
      </c>
      <c r="H1049" s="104">
        <f t="shared" si="34"/>
        <v>45699</v>
      </c>
      <c r="I1049" s="157">
        <f>_xlfn.XLOOKUP(Table5[[#This Row],[Month Year]],'Modelling New'!D:D,'Modelling New'!N:N)</f>
        <v>10.507</v>
      </c>
      <c r="J1049" s="9" t="str">
        <f>IFERROR(Inv_SY!J1050/Inv_SY!$P1050-1,"")</f>
        <v/>
      </c>
      <c r="K1049" s="9" t="str">
        <f>IFERROR(Inv_SY!K1050/Inv_SY!$P1050-1,"")</f>
        <v/>
      </c>
      <c r="L1049" s="9" t="str">
        <f>IFERROR(Inv_SY!L1050/Inv_SY!$P1050-1,"")</f>
        <v/>
      </c>
      <c r="M1049" s="9" t="str">
        <f>IFERROR(Inv_SY!M1050/Inv_SY!$P1050-1,"")</f>
        <v/>
      </c>
      <c r="N1049" s="9" t="str">
        <f>IFERROR(Inv_SY!N1050/Inv_SY!$P1050-1,"")</f>
        <v/>
      </c>
      <c r="O1049" s="9" t="str">
        <f>IFERROR(Inv_SY!O1050/Inv_SY!$P1050-1,"")</f>
        <v/>
      </c>
      <c r="P1049" s="9" t="str">
        <f>IFERROR(Inv_SY!J1050/Inv_SY!$Q1050-1,"")</f>
        <v/>
      </c>
      <c r="Q1049" s="9" t="str">
        <f>IFERROR(Inv_SY!K1050/Inv_SY!$Q1050-1,"")</f>
        <v/>
      </c>
      <c r="R1049" s="9" t="str">
        <f>IFERROR(Inv_SY!L1050/Inv_SY!$Q1050-1,"")</f>
        <v/>
      </c>
      <c r="S1049" s="9" t="str">
        <f>IFERROR(Inv_SY!M1050/Inv_SY!$Q1050-1,"")</f>
        <v/>
      </c>
      <c r="T1049" s="9" t="str">
        <f>IFERROR(Inv_SY!N1050/Inv_SY!$Q1050-1,"")</f>
        <v/>
      </c>
      <c r="U1049" s="52" t="str">
        <f>IFERROR(Inv_SY!O1050/Inv_SY!$Q1050-1,"")</f>
        <v/>
      </c>
    </row>
    <row r="1050" spans="1:21">
      <c r="A1050" s="102" t="s">
        <v>212</v>
      </c>
      <c r="B1050" s="102">
        <v>9</v>
      </c>
      <c r="C1050" s="102">
        <v>2024</v>
      </c>
      <c r="D1050" s="102" t="s">
        <v>211</v>
      </c>
      <c r="E1050" s="102" t="s">
        <v>211</v>
      </c>
      <c r="F1050" s="103">
        <v>45689</v>
      </c>
      <c r="G1050" s="102">
        <f t="shared" si="36"/>
        <v>28</v>
      </c>
      <c r="H1050" s="104">
        <f t="shared" si="34"/>
        <v>45700</v>
      </c>
      <c r="I1050" s="157">
        <f>_xlfn.XLOOKUP(Table5[[#This Row],[Month Year]],'Modelling New'!D:D,'Modelling New'!N:N)</f>
        <v>10.507</v>
      </c>
      <c r="J1050" s="9" t="str">
        <f>IFERROR(Inv_SY!J1051/Inv_SY!$P1051-1,"")</f>
        <v/>
      </c>
      <c r="K1050" s="9" t="str">
        <f>IFERROR(Inv_SY!K1051/Inv_SY!$P1051-1,"")</f>
        <v/>
      </c>
      <c r="L1050" s="9" t="str">
        <f>IFERROR(Inv_SY!L1051/Inv_SY!$P1051-1,"")</f>
        <v/>
      </c>
      <c r="M1050" s="9" t="str">
        <f>IFERROR(Inv_SY!M1051/Inv_SY!$P1051-1,"")</f>
        <v/>
      </c>
      <c r="N1050" s="9" t="str">
        <f>IFERROR(Inv_SY!N1051/Inv_SY!$P1051-1,"")</f>
        <v/>
      </c>
      <c r="O1050" s="9" t="str">
        <f>IFERROR(Inv_SY!O1051/Inv_SY!$P1051-1,"")</f>
        <v/>
      </c>
      <c r="P1050" s="9" t="str">
        <f>IFERROR(Inv_SY!J1051/Inv_SY!$Q1051-1,"")</f>
        <v/>
      </c>
      <c r="Q1050" s="9" t="str">
        <f>IFERROR(Inv_SY!K1051/Inv_SY!$Q1051-1,"")</f>
        <v/>
      </c>
      <c r="R1050" s="9" t="str">
        <f>IFERROR(Inv_SY!L1051/Inv_SY!$Q1051-1,"")</f>
        <v/>
      </c>
      <c r="S1050" s="9" t="str">
        <f>IFERROR(Inv_SY!M1051/Inv_SY!$Q1051-1,"")</f>
        <v/>
      </c>
      <c r="T1050" s="9" t="str">
        <f>IFERROR(Inv_SY!N1051/Inv_SY!$Q1051-1,"")</f>
        <v/>
      </c>
      <c r="U1050" s="52" t="str">
        <f>IFERROR(Inv_SY!O1051/Inv_SY!$Q1051-1,"")</f>
        <v/>
      </c>
    </row>
    <row r="1051" spans="1:21">
      <c r="A1051" s="102" t="s">
        <v>212</v>
      </c>
      <c r="B1051" s="102">
        <v>9</v>
      </c>
      <c r="C1051" s="102">
        <v>2024</v>
      </c>
      <c r="D1051" s="102" t="s">
        <v>211</v>
      </c>
      <c r="E1051" s="102" t="s">
        <v>211</v>
      </c>
      <c r="F1051" s="103">
        <v>45689</v>
      </c>
      <c r="G1051" s="102">
        <f t="shared" si="36"/>
        <v>28</v>
      </c>
      <c r="H1051" s="104">
        <f t="shared" si="34"/>
        <v>45701</v>
      </c>
      <c r="I1051" s="157">
        <f>_xlfn.XLOOKUP(Table5[[#This Row],[Month Year]],'Modelling New'!D:D,'Modelling New'!N:N)</f>
        <v>10.507</v>
      </c>
      <c r="J1051" s="9" t="str">
        <f>IFERROR(Inv_SY!J1052/Inv_SY!$P1052-1,"")</f>
        <v/>
      </c>
      <c r="K1051" s="9" t="str">
        <f>IFERROR(Inv_SY!K1052/Inv_SY!$P1052-1,"")</f>
        <v/>
      </c>
      <c r="L1051" s="9" t="str">
        <f>IFERROR(Inv_SY!L1052/Inv_SY!$P1052-1,"")</f>
        <v/>
      </c>
      <c r="M1051" s="9" t="str">
        <f>IFERROR(Inv_SY!M1052/Inv_SY!$P1052-1,"")</f>
        <v/>
      </c>
      <c r="N1051" s="9" t="str">
        <f>IFERROR(Inv_SY!N1052/Inv_SY!$P1052-1,"")</f>
        <v/>
      </c>
      <c r="O1051" s="9" t="str">
        <f>IFERROR(Inv_SY!O1052/Inv_SY!$P1052-1,"")</f>
        <v/>
      </c>
      <c r="P1051" s="9" t="str">
        <f>IFERROR(Inv_SY!J1052/Inv_SY!$Q1052-1,"")</f>
        <v/>
      </c>
      <c r="Q1051" s="9" t="str">
        <f>IFERROR(Inv_SY!K1052/Inv_SY!$Q1052-1,"")</f>
        <v/>
      </c>
      <c r="R1051" s="9" t="str">
        <f>IFERROR(Inv_SY!L1052/Inv_SY!$Q1052-1,"")</f>
        <v/>
      </c>
      <c r="S1051" s="9" t="str">
        <f>IFERROR(Inv_SY!M1052/Inv_SY!$Q1052-1,"")</f>
        <v/>
      </c>
      <c r="T1051" s="9" t="str">
        <f>IFERROR(Inv_SY!N1052/Inv_SY!$Q1052-1,"")</f>
        <v/>
      </c>
      <c r="U1051" s="52" t="str">
        <f>IFERROR(Inv_SY!O1052/Inv_SY!$Q1052-1,"")</f>
        <v/>
      </c>
    </row>
    <row r="1052" spans="1:21">
      <c r="A1052" s="102" t="s">
        <v>212</v>
      </c>
      <c r="B1052" s="102">
        <v>9</v>
      </c>
      <c r="C1052" s="102">
        <v>2024</v>
      </c>
      <c r="D1052" s="102" t="s">
        <v>211</v>
      </c>
      <c r="E1052" s="102" t="s">
        <v>211</v>
      </c>
      <c r="F1052" s="103">
        <v>45689</v>
      </c>
      <c r="G1052" s="102">
        <f t="shared" si="36"/>
        <v>28</v>
      </c>
      <c r="H1052" s="104">
        <f t="shared" si="34"/>
        <v>45702</v>
      </c>
      <c r="I1052" s="157">
        <f>_xlfn.XLOOKUP(Table5[[#This Row],[Month Year]],'Modelling New'!D:D,'Modelling New'!N:N)</f>
        <v>10.507</v>
      </c>
      <c r="J1052" s="9" t="str">
        <f>IFERROR(Inv_SY!J1053/Inv_SY!$P1053-1,"")</f>
        <v/>
      </c>
      <c r="K1052" s="9" t="str">
        <f>IFERROR(Inv_SY!K1053/Inv_SY!$P1053-1,"")</f>
        <v/>
      </c>
      <c r="L1052" s="9" t="str">
        <f>IFERROR(Inv_SY!L1053/Inv_SY!$P1053-1,"")</f>
        <v/>
      </c>
      <c r="M1052" s="9" t="str">
        <f>IFERROR(Inv_SY!M1053/Inv_SY!$P1053-1,"")</f>
        <v/>
      </c>
      <c r="N1052" s="9" t="str">
        <f>IFERROR(Inv_SY!N1053/Inv_SY!$P1053-1,"")</f>
        <v/>
      </c>
      <c r="O1052" s="9" t="str">
        <f>IFERROR(Inv_SY!O1053/Inv_SY!$P1053-1,"")</f>
        <v/>
      </c>
      <c r="P1052" s="9" t="str">
        <f>IFERROR(Inv_SY!J1053/Inv_SY!$Q1053-1,"")</f>
        <v/>
      </c>
      <c r="Q1052" s="9" t="str">
        <f>IFERROR(Inv_SY!K1053/Inv_SY!$Q1053-1,"")</f>
        <v/>
      </c>
      <c r="R1052" s="9" t="str">
        <f>IFERROR(Inv_SY!L1053/Inv_SY!$Q1053-1,"")</f>
        <v/>
      </c>
      <c r="S1052" s="9" t="str">
        <f>IFERROR(Inv_SY!M1053/Inv_SY!$Q1053-1,"")</f>
        <v/>
      </c>
      <c r="T1052" s="9" t="str">
        <f>IFERROR(Inv_SY!N1053/Inv_SY!$Q1053-1,"")</f>
        <v/>
      </c>
      <c r="U1052" s="52" t="str">
        <f>IFERROR(Inv_SY!O1053/Inv_SY!$Q1053-1,"")</f>
        <v/>
      </c>
    </row>
    <row r="1053" spans="1:21">
      <c r="A1053" s="102" t="s">
        <v>212</v>
      </c>
      <c r="B1053" s="102">
        <v>9</v>
      </c>
      <c r="C1053" s="102">
        <v>2024</v>
      </c>
      <c r="D1053" s="102" t="s">
        <v>211</v>
      </c>
      <c r="E1053" s="102" t="s">
        <v>211</v>
      </c>
      <c r="F1053" s="103">
        <v>45689</v>
      </c>
      <c r="G1053" s="102">
        <f t="shared" si="36"/>
        <v>28</v>
      </c>
      <c r="H1053" s="104">
        <f t="shared" si="34"/>
        <v>45703</v>
      </c>
      <c r="I1053" s="157">
        <f>_xlfn.XLOOKUP(Table5[[#This Row],[Month Year]],'Modelling New'!D:D,'Modelling New'!N:N)</f>
        <v>10.507</v>
      </c>
      <c r="J1053" s="9" t="str">
        <f>IFERROR(Inv_SY!J1054/Inv_SY!$P1054-1,"")</f>
        <v/>
      </c>
      <c r="K1053" s="9" t="str">
        <f>IFERROR(Inv_SY!K1054/Inv_SY!$P1054-1,"")</f>
        <v/>
      </c>
      <c r="L1053" s="9" t="str">
        <f>IFERROR(Inv_SY!L1054/Inv_SY!$P1054-1,"")</f>
        <v/>
      </c>
      <c r="M1053" s="9" t="str">
        <f>IFERROR(Inv_SY!M1054/Inv_SY!$P1054-1,"")</f>
        <v/>
      </c>
      <c r="N1053" s="9" t="str">
        <f>IFERROR(Inv_SY!N1054/Inv_SY!$P1054-1,"")</f>
        <v/>
      </c>
      <c r="O1053" s="9" t="str">
        <f>IFERROR(Inv_SY!O1054/Inv_SY!$P1054-1,"")</f>
        <v/>
      </c>
      <c r="P1053" s="9" t="str">
        <f>IFERROR(Inv_SY!J1054/Inv_SY!$Q1054-1,"")</f>
        <v/>
      </c>
      <c r="Q1053" s="9" t="str">
        <f>IFERROR(Inv_SY!K1054/Inv_SY!$Q1054-1,"")</f>
        <v/>
      </c>
      <c r="R1053" s="9" t="str">
        <f>IFERROR(Inv_SY!L1054/Inv_SY!$Q1054-1,"")</f>
        <v/>
      </c>
      <c r="S1053" s="9" t="str">
        <f>IFERROR(Inv_SY!M1054/Inv_SY!$Q1054-1,"")</f>
        <v/>
      </c>
      <c r="T1053" s="9" t="str">
        <f>IFERROR(Inv_SY!N1054/Inv_SY!$Q1054-1,"")</f>
        <v/>
      </c>
      <c r="U1053" s="52" t="str">
        <f>IFERROR(Inv_SY!O1054/Inv_SY!$Q1054-1,"")</f>
        <v/>
      </c>
    </row>
    <row r="1054" spans="1:21">
      <c r="A1054" s="102" t="s">
        <v>212</v>
      </c>
      <c r="B1054" s="102">
        <v>9</v>
      </c>
      <c r="C1054" s="102">
        <v>2024</v>
      </c>
      <c r="D1054" s="102" t="s">
        <v>211</v>
      </c>
      <c r="E1054" s="102" t="s">
        <v>211</v>
      </c>
      <c r="F1054" s="103">
        <v>45689</v>
      </c>
      <c r="G1054" s="102">
        <f t="shared" si="36"/>
        <v>28</v>
      </c>
      <c r="H1054" s="104">
        <f t="shared" si="34"/>
        <v>45704</v>
      </c>
      <c r="I1054" s="157">
        <f>_xlfn.XLOOKUP(Table5[[#This Row],[Month Year]],'Modelling New'!D:D,'Modelling New'!N:N)</f>
        <v>10.507</v>
      </c>
      <c r="J1054" s="9" t="str">
        <f>IFERROR(Inv_SY!J1055/Inv_SY!$P1055-1,"")</f>
        <v/>
      </c>
      <c r="K1054" s="9" t="str">
        <f>IFERROR(Inv_SY!K1055/Inv_SY!$P1055-1,"")</f>
        <v/>
      </c>
      <c r="L1054" s="9" t="str">
        <f>IFERROR(Inv_SY!L1055/Inv_SY!$P1055-1,"")</f>
        <v/>
      </c>
      <c r="M1054" s="9" t="str">
        <f>IFERROR(Inv_SY!M1055/Inv_SY!$P1055-1,"")</f>
        <v/>
      </c>
      <c r="N1054" s="9" t="str">
        <f>IFERROR(Inv_SY!N1055/Inv_SY!$P1055-1,"")</f>
        <v/>
      </c>
      <c r="O1054" s="9" t="str">
        <f>IFERROR(Inv_SY!O1055/Inv_SY!$P1055-1,"")</f>
        <v/>
      </c>
      <c r="P1054" s="9" t="str">
        <f>IFERROR(Inv_SY!J1055/Inv_SY!$Q1055-1,"")</f>
        <v/>
      </c>
      <c r="Q1054" s="9" t="str">
        <f>IFERROR(Inv_SY!K1055/Inv_SY!$Q1055-1,"")</f>
        <v/>
      </c>
      <c r="R1054" s="9" t="str">
        <f>IFERROR(Inv_SY!L1055/Inv_SY!$Q1055-1,"")</f>
        <v/>
      </c>
      <c r="S1054" s="9" t="str">
        <f>IFERROR(Inv_SY!M1055/Inv_SY!$Q1055-1,"")</f>
        <v/>
      </c>
      <c r="T1054" s="9" t="str">
        <f>IFERROR(Inv_SY!N1055/Inv_SY!$Q1055-1,"")</f>
        <v/>
      </c>
      <c r="U1054" s="52" t="str">
        <f>IFERROR(Inv_SY!O1055/Inv_SY!$Q1055-1,"")</f>
        <v/>
      </c>
    </row>
    <row r="1055" spans="1:21">
      <c r="A1055" s="102" t="s">
        <v>212</v>
      </c>
      <c r="B1055" s="102">
        <v>9</v>
      </c>
      <c r="C1055" s="102">
        <v>2024</v>
      </c>
      <c r="D1055" s="102" t="s">
        <v>211</v>
      </c>
      <c r="E1055" s="102" t="s">
        <v>211</v>
      </c>
      <c r="F1055" s="103">
        <v>45689</v>
      </c>
      <c r="G1055" s="102">
        <f t="shared" si="36"/>
        <v>28</v>
      </c>
      <c r="H1055" s="104">
        <f t="shared" si="34"/>
        <v>45705</v>
      </c>
      <c r="I1055" s="157">
        <f>_xlfn.XLOOKUP(Table5[[#This Row],[Month Year]],'Modelling New'!D:D,'Modelling New'!N:N)</f>
        <v>10.507</v>
      </c>
      <c r="J1055" s="9" t="str">
        <f>IFERROR(Inv_SY!J1056/Inv_SY!$P1056-1,"")</f>
        <v/>
      </c>
      <c r="K1055" s="9" t="str">
        <f>IFERROR(Inv_SY!K1056/Inv_SY!$P1056-1,"")</f>
        <v/>
      </c>
      <c r="L1055" s="9" t="str">
        <f>IFERROR(Inv_SY!L1056/Inv_SY!$P1056-1,"")</f>
        <v/>
      </c>
      <c r="M1055" s="9" t="str">
        <f>IFERROR(Inv_SY!M1056/Inv_SY!$P1056-1,"")</f>
        <v/>
      </c>
      <c r="N1055" s="9" t="str">
        <f>IFERROR(Inv_SY!N1056/Inv_SY!$P1056-1,"")</f>
        <v/>
      </c>
      <c r="O1055" s="9" t="str">
        <f>IFERROR(Inv_SY!O1056/Inv_SY!$P1056-1,"")</f>
        <v/>
      </c>
      <c r="P1055" s="9" t="str">
        <f>IFERROR(Inv_SY!J1056/Inv_SY!$Q1056-1,"")</f>
        <v/>
      </c>
      <c r="Q1055" s="9" t="str">
        <f>IFERROR(Inv_SY!K1056/Inv_SY!$Q1056-1,"")</f>
        <v/>
      </c>
      <c r="R1055" s="9" t="str">
        <f>IFERROR(Inv_SY!L1056/Inv_SY!$Q1056-1,"")</f>
        <v/>
      </c>
      <c r="S1055" s="9" t="str">
        <f>IFERROR(Inv_SY!M1056/Inv_SY!$Q1056-1,"")</f>
        <v/>
      </c>
      <c r="T1055" s="9" t="str">
        <f>IFERROR(Inv_SY!N1056/Inv_SY!$Q1056-1,"")</f>
        <v/>
      </c>
      <c r="U1055" s="52" t="str">
        <f>IFERROR(Inv_SY!O1056/Inv_SY!$Q1056-1,"")</f>
        <v/>
      </c>
    </row>
    <row r="1056" spans="1:21">
      <c r="A1056" s="102" t="s">
        <v>212</v>
      </c>
      <c r="B1056" s="102">
        <v>9</v>
      </c>
      <c r="C1056" s="102">
        <v>2024</v>
      </c>
      <c r="D1056" s="102" t="s">
        <v>211</v>
      </c>
      <c r="E1056" s="102" t="s">
        <v>211</v>
      </c>
      <c r="F1056" s="103">
        <v>45689</v>
      </c>
      <c r="G1056" s="102">
        <f t="shared" si="36"/>
        <v>28</v>
      </c>
      <c r="H1056" s="104">
        <f t="shared" si="34"/>
        <v>45706</v>
      </c>
      <c r="I1056" s="157">
        <f>_xlfn.XLOOKUP(Table5[[#This Row],[Month Year]],'Modelling New'!D:D,'Modelling New'!N:N)</f>
        <v>10.507</v>
      </c>
      <c r="J1056" s="9" t="str">
        <f>IFERROR(Inv_SY!J1057/Inv_SY!$P1057-1,"")</f>
        <v/>
      </c>
      <c r="K1056" s="9" t="str">
        <f>IFERROR(Inv_SY!K1057/Inv_SY!$P1057-1,"")</f>
        <v/>
      </c>
      <c r="L1056" s="9" t="str">
        <f>IFERROR(Inv_SY!L1057/Inv_SY!$P1057-1,"")</f>
        <v/>
      </c>
      <c r="M1056" s="9" t="str">
        <f>IFERROR(Inv_SY!M1057/Inv_SY!$P1057-1,"")</f>
        <v/>
      </c>
      <c r="N1056" s="9" t="str">
        <f>IFERROR(Inv_SY!N1057/Inv_SY!$P1057-1,"")</f>
        <v/>
      </c>
      <c r="O1056" s="9" t="str">
        <f>IFERROR(Inv_SY!O1057/Inv_SY!$P1057-1,"")</f>
        <v/>
      </c>
      <c r="P1056" s="9" t="str">
        <f>IFERROR(Inv_SY!J1057/Inv_SY!$Q1057-1,"")</f>
        <v/>
      </c>
      <c r="Q1056" s="9" t="str">
        <f>IFERROR(Inv_SY!K1057/Inv_SY!$Q1057-1,"")</f>
        <v/>
      </c>
      <c r="R1056" s="9" t="str">
        <f>IFERROR(Inv_SY!L1057/Inv_SY!$Q1057-1,"")</f>
        <v/>
      </c>
      <c r="S1056" s="9" t="str">
        <f>IFERROR(Inv_SY!M1057/Inv_SY!$Q1057-1,"")</f>
        <v/>
      </c>
      <c r="T1056" s="9" t="str">
        <f>IFERROR(Inv_SY!N1057/Inv_SY!$Q1057-1,"")</f>
        <v/>
      </c>
      <c r="U1056" s="52" t="str">
        <f>IFERROR(Inv_SY!O1057/Inv_SY!$Q1057-1,"")</f>
        <v/>
      </c>
    </row>
    <row r="1057" spans="1:21">
      <c r="A1057" s="102" t="s">
        <v>212</v>
      </c>
      <c r="B1057" s="102">
        <v>9</v>
      </c>
      <c r="C1057" s="102">
        <v>2024</v>
      </c>
      <c r="D1057" s="102" t="s">
        <v>211</v>
      </c>
      <c r="E1057" s="102" t="s">
        <v>211</v>
      </c>
      <c r="F1057" s="103">
        <v>45689</v>
      </c>
      <c r="G1057" s="102">
        <f t="shared" si="36"/>
        <v>28</v>
      </c>
      <c r="H1057" s="104">
        <f t="shared" si="34"/>
        <v>45707</v>
      </c>
      <c r="I1057" s="157">
        <f>_xlfn.XLOOKUP(Table5[[#This Row],[Month Year]],'Modelling New'!D:D,'Modelling New'!N:N)</f>
        <v>10.507</v>
      </c>
      <c r="J1057" s="9" t="str">
        <f>IFERROR(Inv_SY!J1058/Inv_SY!$P1058-1,"")</f>
        <v/>
      </c>
      <c r="K1057" s="9" t="str">
        <f>IFERROR(Inv_SY!K1058/Inv_SY!$P1058-1,"")</f>
        <v/>
      </c>
      <c r="L1057" s="9" t="str">
        <f>IFERROR(Inv_SY!L1058/Inv_SY!$P1058-1,"")</f>
        <v/>
      </c>
      <c r="M1057" s="9" t="str">
        <f>IFERROR(Inv_SY!M1058/Inv_SY!$P1058-1,"")</f>
        <v/>
      </c>
      <c r="N1057" s="9" t="str">
        <f>IFERROR(Inv_SY!N1058/Inv_SY!$P1058-1,"")</f>
        <v/>
      </c>
      <c r="O1057" s="9" t="str">
        <f>IFERROR(Inv_SY!O1058/Inv_SY!$P1058-1,"")</f>
        <v/>
      </c>
      <c r="P1057" s="9" t="str">
        <f>IFERROR(Inv_SY!J1058/Inv_SY!$Q1058-1,"")</f>
        <v/>
      </c>
      <c r="Q1057" s="9" t="str">
        <f>IFERROR(Inv_SY!K1058/Inv_SY!$Q1058-1,"")</f>
        <v/>
      </c>
      <c r="R1057" s="9" t="str">
        <f>IFERROR(Inv_SY!L1058/Inv_SY!$Q1058-1,"")</f>
        <v/>
      </c>
      <c r="S1057" s="9" t="str">
        <f>IFERROR(Inv_SY!M1058/Inv_SY!$Q1058-1,"")</f>
        <v/>
      </c>
      <c r="T1057" s="9" t="str">
        <f>IFERROR(Inv_SY!N1058/Inv_SY!$Q1058-1,"")</f>
        <v/>
      </c>
      <c r="U1057" s="52" t="str">
        <f>IFERROR(Inv_SY!O1058/Inv_SY!$Q1058-1,"")</f>
        <v/>
      </c>
    </row>
    <row r="1058" spans="1:21">
      <c r="A1058" s="102" t="s">
        <v>212</v>
      </c>
      <c r="B1058" s="102">
        <v>9</v>
      </c>
      <c r="C1058" s="102">
        <v>2024</v>
      </c>
      <c r="D1058" s="102" t="s">
        <v>211</v>
      </c>
      <c r="E1058" s="102" t="s">
        <v>211</v>
      </c>
      <c r="F1058" s="103">
        <v>45689</v>
      </c>
      <c r="G1058" s="102">
        <f t="shared" si="36"/>
        <v>28</v>
      </c>
      <c r="H1058" s="104">
        <f t="shared" si="34"/>
        <v>45708</v>
      </c>
      <c r="I1058" s="157">
        <f>_xlfn.XLOOKUP(Table5[[#This Row],[Month Year]],'Modelling New'!D:D,'Modelling New'!N:N)</f>
        <v>10.507</v>
      </c>
      <c r="J1058" s="9" t="str">
        <f>IFERROR(Inv_SY!J1059/Inv_SY!$P1059-1,"")</f>
        <v/>
      </c>
      <c r="K1058" s="9" t="str">
        <f>IFERROR(Inv_SY!K1059/Inv_SY!$P1059-1,"")</f>
        <v/>
      </c>
      <c r="L1058" s="9" t="str">
        <f>IFERROR(Inv_SY!L1059/Inv_SY!$P1059-1,"")</f>
        <v/>
      </c>
      <c r="M1058" s="9" t="str">
        <f>IFERROR(Inv_SY!M1059/Inv_SY!$P1059-1,"")</f>
        <v/>
      </c>
      <c r="N1058" s="9" t="str">
        <f>IFERROR(Inv_SY!N1059/Inv_SY!$P1059-1,"")</f>
        <v/>
      </c>
      <c r="O1058" s="9" t="str">
        <f>IFERROR(Inv_SY!O1059/Inv_SY!$P1059-1,"")</f>
        <v/>
      </c>
      <c r="P1058" s="9" t="str">
        <f>IFERROR(Inv_SY!J1059/Inv_SY!$Q1059-1,"")</f>
        <v/>
      </c>
      <c r="Q1058" s="9" t="str">
        <f>IFERROR(Inv_SY!K1059/Inv_SY!$Q1059-1,"")</f>
        <v/>
      </c>
      <c r="R1058" s="9" t="str">
        <f>IFERROR(Inv_SY!L1059/Inv_SY!$Q1059-1,"")</f>
        <v/>
      </c>
      <c r="S1058" s="9" t="str">
        <f>IFERROR(Inv_SY!M1059/Inv_SY!$Q1059-1,"")</f>
        <v/>
      </c>
      <c r="T1058" s="9" t="str">
        <f>IFERROR(Inv_SY!N1059/Inv_SY!$Q1059-1,"")</f>
        <v/>
      </c>
      <c r="U1058" s="52" t="str">
        <f>IFERROR(Inv_SY!O1059/Inv_SY!$Q1059-1,"")</f>
        <v/>
      </c>
    </row>
    <row r="1059" spans="1:21">
      <c r="A1059" s="102" t="s">
        <v>212</v>
      </c>
      <c r="B1059" s="102">
        <v>9</v>
      </c>
      <c r="C1059" s="102">
        <v>2024</v>
      </c>
      <c r="D1059" s="102" t="s">
        <v>211</v>
      </c>
      <c r="E1059" s="102" t="s">
        <v>211</v>
      </c>
      <c r="F1059" s="103">
        <v>45689</v>
      </c>
      <c r="G1059" s="102">
        <f t="shared" si="36"/>
        <v>28</v>
      </c>
      <c r="H1059" s="104">
        <f t="shared" si="34"/>
        <v>45709</v>
      </c>
      <c r="I1059" s="157">
        <f>_xlfn.XLOOKUP(Table5[[#This Row],[Month Year]],'Modelling New'!D:D,'Modelling New'!N:N)</f>
        <v>10.507</v>
      </c>
      <c r="J1059" s="9" t="str">
        <f>IFERROR(Inv_SY!J1060/Inv_SY!$P1060-1,"")</f>
        <v/>
      </c>
      <c r="K1059" s="9" t="str">
        <f>IFERROR(Inv_SY!K1060/Inv_SY!$P1060-1,"")</f>
        <v/>
      </c>
      <c r="L1059" s="9" t="str">
        <f>IFERROR(Inv_SY!L1060/Inv_SY!$P1060-1,"")</f>
        <v/>
      </c>
      <c r="M1059" s="9" t="str">
        <f>IFERROR(Inv_SY!M1060/Inv_SY!$P1060-1,"")</f>
        <v/>
      </c>
      <c r="N1059" s="9" t="str">
        <f>IFERROR(Inv_SY!N1060/Inv_SY!$P1060-1,"")</f>
        <v/>
      </c>
      <c r="O1059" s="9" t="str">
        <f>IFERROR(Inv_SY!O1060/Inv_SY!$P1060-1,"")</f>
        <v/>
      </c>
      <c r="P1059" s="9" t="str">
        <f>IFERROR(Inv_SY!J1060/Inv_SY!$Q1060-1,"")</f>
        <v/>
      </c>
      <c r="Q1059" s="9" t="str">
        <f>IFERROR(Inv_SY!K1060/Inv_SY!$Q1060-1,"")</f>
        <v/>
      </c>
      <c r="R1059" s="9" t="str">
        <f>IFERROR(Inv_SY!L1060/Inv_SY!$Q1060-1,"")</f>
        <v/>
      </c>
      <c r="S1059" s="9" t="str">
        <f>IFERROR(Inv_SY!M1060/Inv_SY!$Q1060-1,"")</f>
        <v/>
      </c>
      <c r="T1059" s="9" t="str">
        <f>IFERROR(Inv_SY!N1060/Inv_SY!$Q1060-1,"")</f>
        <v/>
      </c>
      <c r="U1059" s="52" t="str">
        <f>IFERROR(Inv_SY!O1060/Inv_SY!$Q1060-1,"")</f>
        <v/>
      </c>
    </row>
    <row r="1060" spans="1:21">
      <c r="A1060" s="102" t="s">
        <v>212</v>
      </c>
      <c r="B1060" s="102">
        <v>9</v>
      </c>
      <c r="C1060" s="102">
        <v>2024</v>
      </c>
      <c r="D1060" s="102" t="s">
        <v>211</v>
      </c>
      <c r="E1060" s="102" t="s">
        <v>211</v>
      </c>
      <c r="F1060" s="103">
        <v>45689</v>
      </c>
      <c r="G1060" s="102">
        <f t="shared" ref="G1060:G1064" si="37">DAY(EOMONTH(F1060,0))</f>
        <v>28</v>
      </c>
      <c r="H1060" s="104">
        <f t="shared" si="34"/>
        <v>45710</v>
      </c>
      <c r="I1060" s="157">
        <f>_xlfn.XLOOKUP(Table5[[#This Row],[Month Year]],'Modelling New'!D:D,'Modelling New'!N:N)</f>
        <v>10.507</v>
      </c>
      <c r="J1060" s="9" t="str">
        <f>IFERROR(Inv_SY!J1061/Inv_SY!$P1061-1,"")</f>
        <v/>
      </c>
      <c r="K1060" s="9" t="str">
        <f>IFERROR(Inv_SY!K1061/Inv_SY!$P1061-1,"")</f>
        <v/>
      </c>
      <c r="L1060" s="9" t="str">
        <f>IFERROR(Inv_SY!L1061/Inv_SY!$P1061-1,"")</f>
        <v/>
      </c>
      <c r="M1060" s="9" t="str">
        <f>IFERROR(Inv_SY!M1061/Inv_SY!$P1061-1,"")</f>
        <v/>
      </c>
      <c r="N1060" s="9" t="str">
        <f>IFERROR(Inv_SY!N1061/Inv_SY!$P1061-1,"")</f>
        <v/>
      </c>
      <c r="O1060" s="9" t="str">
        <f>IFERROR(Inv_SY!O1061/Inv_SY!$P1061-1,"")</f>
        <v/>
      </c>
      <c r="P1060" s="9" t="str">
        <f>IFERROR(Inv_SY!J1061/Inv_SY!$Q1061-1,"")</f>
        <v/>
      </c>
      <c r="Q1060" s="9" t="str">
        <f>IFERROR(Inv_SY!K1061/Inv_SY!$Q1061-1,"")</f>
        <v/>
      </c>
      <c r="R1060" s="9" t="str">
        <f>IFERROR(Inv_SY!L1061/Inv_SY!$Q1061-1,"")</f>
        <v/>
      </c>
      <c r="S1060" s="9" t="str">
        <f>IFERROR(Inv_SY!M1061/Inv_SY!$Q1061-1,"")</f>
        <v/>
      </c>
      <c r="T1060" s="9" t="str">
        <f>IFERROR(Inv_SY!N1061/Inv_SY!$Q1061-1,"")</f>
        <v/>
      </c>
      <c r="U1060" s="52" t="str">
        <f>IFERROR(Inv_SY!O1061/Inv_SY!$Q1061-1,"")</f>
        <v/>
      </c>
    </row>
    <row r="1061" spans="1:21">
      <c r="A1061" s="102" t="s">
        <v>212</v>
      </c>
      <c r="B1061" s="102">
        <v>9</v>
      </c>
      <c r="C1061" s="102">
        <v>2024</v>
      </c>
      <c r="D1061" s="102" t="s">
        <v>211</v>
      </c>
      <c r="E1061" s="102" t="s">
        <v>211</v>
      </c>
      <c r="F1061" s="103">
        <v>45689</v>
      </c>
      <c r="G1061" s="102">
        <f t="shared" si="37"/>
        <v>28</v>
      </c>
      <c r="H1061" s="104">
        <f t="shared" si="34"/>
        <v>45711</v>
      </c>
      <c r="I1061" s="157">
        <f>_xlfn.XLOOKUP(Table5[[#This Row],[Month Year]],'Modelling New'!D:D,'Modelling New'!N:N)</f>
        <v>10.507</v>
      </c>
      <c r="J1061" s="9" t="str">
        <f>IFERROR(Inv_SY!J1062/Inv_SY!$P1062-1,"")</f>
        <v/>
      </c>
      <c r="K1061" s="9" t="str">
        <f>IFERROR(Inv_SY!K1062/Inv_SY!$P1062-1,"")</f>
        <v/>
      </c>
      <c r="L1061" s="9" t="str">
        <f>IFERROR(Inv_SY!L1062/Inv_SY!$P1062-1,"")</f>
        <v/>
      </c>
      <c r="M1061" s="9" t="str">
        <f>IFERROR(Inv_SY!M1062/Inv_SY!$P1062-1,"")</f>
        <v/>
      </c>
      <c r="N1061" s="9" t="str">
        <f>IFERROR(Inv_SY!N1062/Inv_SY!$P1062-1,"")</f>
        <v/>
      </c>
      <c r="O1061" s="9" t="str">
        <f>IFERROR(Inv_SY!O1062/Inv_SY!$P1062-1,"")</f>
        <v/>
      </c>
      <c r="P1061" s="9" t="str">
        <f>IFERROR(Inv_SY!J1062/Inv_SY!$Q1062-1,"")</f>
        <v/>
      </c>
      <c r="Q1061" s="9" t="str">
        <f>IFERROR(Inv_SY!K1062/Inv_SY!$Q1062-1,"")</f>
        <v/>
      </c>
      <c r="R1061" s="9" t="str">
        <f>IFERROR(Inv_SY!L1062/Inv_SY!$Q1062-1,"")</f>
        <v/>
      </c>
      <c r="S1061" s="9" t="str">
        <f>IFERROR(Inv_SY!M1062/Inv_SY!$Q1062-1,"")</f>
        <v/>
      </c>
      <c r="T1061" s="9" t="str">
        <f>IFERROR(Inv_SY!N1062/Inv_SY!$Q1062-1,"")</f>
        <v/>
      </c>
      <c r="U1061" s="52" t="str">
        <f>IFERROR(Inv_SY!O1062/Inv_SY!$Q1062-1,"")</f>
        <v/>
      </c>
    </row>
    <row r="1062" spans="1:21">
      <c r="A1062" s="102" t="s">
        <v>212</v>
      </c>
      <c r="B1062" s="102">
        <v>9</v>
      </c>
      <c r="C1062" s="102">
        <v>2024</v>
      </c>
      <c r="D1062" s="102" t="s">
        <v>211</v>
      </c>
      <c r="E1062" s="102" t="s">
        <v>211</v>
      </c>
      <c r="F1062" s="103">
        <v>45689</v>
      </c>
      <c r="G1062" s="102">
        <f t="shared" si="37"/>
        <v>28</v>
      </c>
      <c r="H1062" s="104">
        <f t="shared" si="34"/>
        <v>45712</v>
      </c>
      <c r="I1062" s="157">
        <f>_xlfn.XLOOKUP(Table5[[#This Row],[Month Year]],'Modelling New'!D:D,'Modelling New'!N:N)</f>
        <v>10.507</v>
      </c>
      <c r="J1062" s="9" t="str">
        <f>IFERROR(Inv_SY!J1063/Inv_SY!$P1063-1,"")</f>
        <v/>
      </c>
      <c r="K1062" s="9" t="str">
        <f>IFERROR(Inv_SY!K1063/Inv_SY!$P1063-1,"")</f>
        <v/>
      </c>
      <c r="L1062" s="9" t="str">
        <f>IFERROR(Inv_SY!L1063/Inv_SY!$P1063-1,"")</f>
        <v/>
      </c>
      <c r="M1062" s="9" t="str">
        <f>IFERROR(Inv_SY!M1063/Inv_SY!$P1063-1,"")</f>
        <v/>
      </c>
      <c r="N1062" s="9" t="str">
        <f>IFERROR(Inv_SY!N1063/Inv_SY!$P1063-1,"")</f>
        <v/>
      </c>
      <c r="O1062" s="9" t="str">
        <f>IFERROR(Inv_SY!O1063/Inv_SY!$P1063-1,"")</f>
        <v/>
      </c>
      <c r="P1062" s="9" t="str">
        <f>IFERROR(Inv_SY!J1063/Inv_SY!$Q1063-1,"")</f>
        <v/>
      </c>
      <c r="Q1062" s="9" t="str">
        <f>IFERROR(Inv_SY!K1063/Inv_SY!$Q1063-1,"")</f>
        <v/>
      </c>
      <c r="R1062" s="9" t="str">
        <f>IFERROR(Inv_SY!L1063/Inv_SY!$Q1063-1,"")</f>
        <v/>
      </c>
      <c r="S1062" s="9" t="str">
        <f>IFERROR(Inv_SY!M1063/Inv_SY!$Q1063-1,"")</f>
        <v/>
      </c>
      <c r="T1062" s="9" t="str">
        <f>IFERROR(Inv_SY!N1063/Inv_SY!$Q1063-1,"")</f>
        <v/>
      </c>
      <c r="U1062" s="52" t="str">
        <f>IFERROR(Inv_SY!O1063/Inv_SY!$Q1063-1,"")</f>
        <v/>
      </c>
    </row>
    <row r="1063" spans="1:21">
      <c r="A1063" s="102" t="s">
        <v>212</v>
      </c>
      <c r="B1063" s="102">
        <v>9</v>
      </c>
      <c r="C1063" s="102">
        <v>2024</v>
      </c>
      <c r="D1063" s="102" t="s">
        <v>211</v>
      </c>
      <c r="E1063" s="102" t="s">
        <v>211</v>
      </c>
      <c r="F1063" s="103">
        <v>45689</v>
      </c>
      <c r="G1063" s="102">
        <f t="shared" si="37"/>
        <v>28</v>
      </c>
      <c r="H1063" s="104">
        <f t="shared" si="34"/>
        <v>45713</v>
      </c>
      <c r="I1063" s="157">
        <f>_xlfn.XLOOKUP(Table5[[#This Row],[Month Year]],'Modelling New'!D:D,'Modelling New'!N:N)</f>
        <v>10.507</v>
      </c>
      <c r="J1063" s="9" t="str">
        <f>IFERROR(Inv_SY!J1064/Inv_SY!$P1064-1,"")</f>
        <v/>
      </c>
      <c r="K1063" s="9" t="str">
        <f>IFERROR(Inv_SY!K1064/Inv_SY!$P1064-1,"")</f>
        <v/>
      </c>
      <c r="L1063" s="9" t="str">
        <f>IFERROR(Inv_SY!L1064/Inv_SY!$P1064-1,"")</f>
        <v/>
      </c>
      <c r="M1063" s="9" t="str">
        <f>IFERROR(Inv_SY!M1064/Inv_SY!$P1064-1,"")</f>
        <v/>
      </c>
      <c r="N1063" s="9" t="str">
        <f>IFERROR(Inv_SY!N1064/Inv_SY!$P1064-1,"")</f>
        <v/>
      </c>
      <c r="O1063" s="9" t="str">
        <f>IFERROR(Inv_SY!O1064/Inv_SY!$P1064-1,"")</f>
        <v/>
      </c>
      <c r="P1063" s="9" t="str">
        <f>IFERROR(Inv_SY!J1064/Inv_SY!$Q1064-1,"")</f>
        <v/>
      </c>
      <c r="Q1063" s="9" t="str">
        <f>IFERROR(Inv_SY!K1064/Inv_SY!$Q1064-1,"")</f>
        <v/>
      </c>
      <c r="R1063" s="9" t="str">
        <f>IFERROR(Inv_SY!L1064/Inv_SY!$Q1064-1,"")</f>
        <v/>
      </c>
      <c r="S1063" s="9" t="str">
        <f>IFERROR(Inv_SY!M1064/Inv_SY!$Q1064-1,"")</f>
        <v/>
      </c>
      <c r="T1063" s="9" t="str">
        <f>IFERROR(Inv_SY!N1064/Inv_SY!$Q1064-1,"")</f>
        <v/>
      </c>
      <c r="U1063" s="52" t="str">
        <f>IFERROR(Inv_SY!O1064/Inv_SY!$Q1064-1,"")</f>
        <v/>
      </c>
    </row>
    <row r="1064" spans="1:21">
      <c r="A1064" s="102" t="s">
        <v>212</v>
      </c>
      <c r="B1064" s="102">
        <v>9</v>
      </c>
      <c r="C1064" s="102">
        <v>2024</v>
      </c>
      <c r="D1064" s="102" t="s">
        <v>211</v>
      </c>
      <c r="E1064" s="102" t="s">
        <v>211</v>
      </c>
      <c r="F1064" s="103">
        <v>45689</v>
      </c>
      <c r="G1064" s="102">
        <f t="shared" si="37"/>
        <v>28</v>
      </c>
      <c r="H1064" s="104">
        <f t="shared" si="34"/>
        <v>45714</v>
      </c>
      <c r="I1064" s="157">
        <f>_xlfn.XLOOKUP(Table5[[#This Row],[Month Year]],'Modelling New'!D:D,'Modelling New'!N:N)</f>
        <v>10.507</v>
      </c>
      <c r="J1064" s="9" t="str">
        <f>IFERROR(Inv_SY!J1065/Inv_SY!$P1065-1,"")</f>
        <v/>
      </c>
      <c r="K1064" s="9" t="str">
        <f>IFERROR(Inv_SY!K1065/Inv_SY!$P1065-1,"")</f>
        <v/>
      </c>
      <c r="L1064" s="9" t="str">
        <f>IFERROR(Inv_SY!L1065/Inv_SY!$P1065-1,"")</f>
        <v/>
      </c>
      <c r="M1064" s="9" t="str">
        <f>IFERROR(Inv_SY!M1065/Inv_SY!$P1065-1,"")</f>
        <v/>
      </c>
      <c r="N1064" s="9" t="str">
        <f>IFERROR(Inv_SY!N1065/Inv_SY!$P1065-1,"")</f>
        <v/>
      </c>
      <c r="O1064" s="9" t="str">
        <f>IFERROR(Inv_SY!O1065/Inv_SY!$P1065-1,"")</f>
        <v/>
      </c>
      <c r="P1064" s="9" t="str">
        <f>IFERROR(Inv_SY!J1065/Inv_SY!$Q1065-1,"")</f>
        <v/>
      </c>
      <c r="Q1064" s="9" t="str">
        <f>IFERROR(Inv_SY!K1065/Inv_SY!$Q1065-1,"")</f>
        <v/>
      </c>
      <c r="R1064" s="9" t="str">
        <f>IFERROR(Inv_SY!L1065/Inv_SY!$Q1065-1,"")</f>
        <v/>
      </c>
      <c r="S1064" s="9" t="str">
        <f>IFERROR(Inv_SY!M1065/Inv_SY!$Q1065-1,"")</f>
        <v/>
      </c>
      <c r="T1064" s="9" t="str">
        <f>IFERROR(Inv_SY!N1065/Inv_SY!$Q1065-1,"")</f>
        <v/>
      </c>
      <c r="U1064" s="52" t="str">
        <f>IFERROR(Inv_SY!O1065/Inv_SY!$Q1065-1,"")</f>
        <v/>
      </c>
    </row>
    <row r="1065" spans="1:21">
      <c r="A1065" s="102" t="s">
        <v>212</v>
      </c>
      <c r="B1065" s="102">
        <v>9</v>
      </c>
      <c r="C1065" s="102">
        <v>2024</v>
      </c>
      <c r="D1065" s="102" t="s">
        <v>211</v>
      </c>
      <c r="E1065" s="102" t="s">
        <v>211</v>
      </c>
      <c r="F1065" s="103">
        <v>45689</v>
      </c>
      <c r="G1065" s="102">
        <f t="shared" ref="G1065:G1066" si="38">DAY(EOMONTH(F1065,0))</f>
        <v>28</v>
      </c>
      <c r="H1065" s="104">
        <f t="shared" si="34"/>
        <v>45715</v>
      </c>
      <c r="I1065" s="157">
        <f>_xlfn.XLOOKUP(Table5[[#This Row],[Month Year]],'Modelling New'!D:D,'Modelling New'!N:N)</f>
        <v>10.507</v>
      </c>
      <c r="J1065" s="9" t="str">
        <f>IFERROR(Inv_SY!J1066/Inv_SY!$P1066-1,"")</f>
        <v/>
      </c>
      <c r="K1065" s="9" t="str">
        <f>IFERROR(Inv_SY!K1066/Inv_SY!$P1066-1,"")</f>
        <v/>
      </c>
      <c r="L1065" s="9" t="str">
        <f>IFERROR(Inv_SY!L1066/Inv_SY!$P1066-1,"")</f>
        <v/>
      </c>
      <c r="M1065" s="9" t="str">
        <f>IFERROR(Inv_SY!M1066/Inv_SY!$P1066-1,"")</f>
        <v/>
      </c>
      <c r="N1065" s="9" t="str">
        <f>IFERROR(Inv_SY!N1066/Inv_SY!$P1066-1,"")</f>
        <v/>
      </c>
      <c r="O1065" s="9" t="str">
        <f>IFERROR(Inv_SY!O1066/Inv_SY!$P1066-1,"")</f>
        <v/>
      </c>
      <c r="P1065" s="9" t="str">
        <f>IFERROR(Inv_SY!J1066/Inv_SY!$Q1066-1,"")</f>
        <v/>
      </c>
      <c r="Q1065" s="9" t="str">
        <f>IFERROR(Inv_SY!K1066/Inv_SY!$Q1066-1,"")</f>
        <v/>
      </c>
      <c r="R1065" s="9" t="str">
        <f>IFERROR(Inv_SY!L1066/Inv_SY!$Q1066-1,"")</f>
        <v/>
      </c>
      <c r="S1065" s="9" t="str">
        <f>IFERROR(Inv_SY!M1066/Inv_SY!$Q1066-1,"")</f>
        <v/>
      </c>
      <c r="T1065" s="9" t="str">
        <f>IFERROR(Inv_SY!N1066/Inv_SY!$Q1066-1,"")</f>
        <v/>
      </c>
      <c r="U1065" s="52" t="str">
        <f>IFERROR(Inv_SY!O1066/Inv_SY!$Q1066-1,"")</f>
        <v/>
      </c>
    </row>
    <row r="1066" spans="1:21">
      <c r="A1066" s="102" t="s">
        <v>212</v>
      </c>
      <c r="B1066" s="102">
        <v>9</v>
      </c>
      <c r="C1066" s="102">
        <v>2024</v>
      </c>
      <c r="D1066" s="102" t="s">
        <v>211</v>
      </c>
      <c r="E1066" s="102" t="s">
        <v>211</v>
      </c>
      <c r="F1066" s="103">
        <v>45689</v>
      </c>
      <c r="G1066" s="102">
        <f t="shared" si="38"/>
        <v>28</v>
      </c>
      <c r="H1066" s="104">
        <f t="shared" si="34"/>
        <v>45716</v>
      </c>
      <c r="I1066" s="157">
        <f>_xlfn.XLOOKUP(Table5[[#This Row],[Month Year]],'Modelling New'!D:D,'Modelling New'!N:N)</f>
        <v>10.507</v>
      </c>
      <c r="J1066" s="9" t="str">
        <f>IFERROR(Inv_SY!J1067/Inv_SY!$P1067-1,"")</f>
        <v/>
      </c>
      <c r="K1066" s="9" t="str">
        <f>IFERROR(Inv_SY!K1067/Inv_SY!$P1067-1,"")</f>
        <v/>
      </c>
      <c r="L1066" s="9" t="str">
        <f>IFERROR(Inv_SY!L1067/Inv_SY!$P1067-1,"")</f>
        <v/>
      </c>
      <c r="M1066" s="9" t="str">
        <f>IFERROR(Inv_SY!M1067/Inv_SY!$P1067-1,"")</f>
        <v/>
      </c>
      <c r="N1066" s="9" t="str">
        <f>IFERROR(Inv_SY!N1067/Inv_SY!$P1067-1,"")</f>
        <v/>
      </c>
      <c r="O1066" s="9" t="str">
        <f>IFERROR(Inv_SY!O1067/Inv_SY!$P1067-1,"")</f>
        <v/>
      </c>
      <c r="P1066" s="9" t="str">
        <f>IFERROR(Inv_SY!J1067/Inv_SY!$Q1067-1,"")</f>
        <v/>
      </c>
      <c r="Q1066" s="9" t="str">
        <f>IFERROR(Inv_SY!K1067/Inv_SY!$Q1067-1,"")</f>
        <v/>
      </c>
      <c r="R1066" s="9" t="str">
        <f>IFERROR(Inv_SY!L1067/Inv_SY!$Q1067-1,"")</f>
        <v/>
      </c>
      <c r="S1066" s="9" t="str">
        <f>IFERROR(Inv_SY!M1067/Inv_SY!$Q1067-1,"")</f>
        <v/>
      </c>
      <c r="T1066" s="9" t="str">
        <f>IFERROR(Inv_SY!N1067/Inv_SY!$Q1067-1,"")</f>
        <v/>
      </c>
      <c r="U1066" s="52" t="str">
        <f>IFERROR(Inv_SY!O1067/Inv_SY!$Q1067-1,"")</f>
        <v/>
      </c>
    </row>
    <row r="1067" spans="1:21">
      <c r="A1067" s="102" t="s">
        <v>212</v>
      </c>
      <c r="B1067" s="102">
        <v>3</v>
      </c>
      <c r="C1067" s="102">
        <v>2024</v>
      </c>
      <c r="D1067" s="102" t="s">
        <v>211</v>
      </c>
      <c r="E1067" s="102" t="s">
        <v>211</v>
      </c>
      <c r="F1067" s="103">
        <v>45717</v>
      </c>
      <c r="G1067" s="102">
        <f t="shared" ref="G1067:G1092" si="39">DAY(EOMONTH(F1067,0))</f>
        <v>31</v>
      </c>
      <c r="H1067" s="104">
        <f t="shared" si="34"/>
        <v>45717</v>
      </c>
      <c r="I1067" s="157">
        <f>_xlfn.XLOOKUP(Table5[[#This Row],[Month Year]],'Modelling New'!D:D,'Modelling New'!N:N)</f>
        <v>10.507</v>
      </c>
      <c r="J1067" s="9" t="str">
        <f>IFERROR(Inv_SY!J1068/Inv_SY!$P1068-1,"")</f>
        <v/>
      </c>
      <c r="K1067" s="9" t="str">
        <f>IFERROR(Inv_SY!K1068/Inv_SY!$P1068-1,"")</f>
        <v/>
      </c>
      <c r="L1067" s="9" t="str">
        <f>IFERROR(Inv_SY!L1068/Inv_SY!$P1068-1,"")</f>
        <v/>
      </c>
      <c r="M1067" s="9" t="str">
        <f>IFERROR(Inv_SY!M1068/Inv_SY!$P1068-1,"")</f>
        <v/>
      </c>
      <c r="N1067" s="9" t="str">
        <f>IFERROR(Inv_SY!N1068/Inv_SY!$P1068-1,"")</f>
        <v/>
      </c>
      <c r="O1067" s="9" t="str">
        <f>IFERROR(Inv_SY!O1068/Inv_SY!$P1068-1,"")</f>
        <v/>
      </c>
      <c r="P1067" s="9" t="str">
        <f>IFERROR(Inv_SY!J1068/Inv_SY!$Q1068-1,"")</f>
        <v/>
      </c>
      <c r="Q1067" s="9" t="str">
        <f>IFERROR(Inv_SY!K1068/Inv_SY!$Q1068-1,"")</f>
        <v/>
      </c>
      <c r="R1067" s="9" t="str">
        <f>IFERROR(Inv_SY!L1068/Inv_SY!$Q1068-1,"")</f>
        <v/>
      </c>
      <c r="S1067" s="9" t="str">
        <f>IFERROR(Inv_SY!M1068/Inv_SY!$Q1068-1,"")</f>
        <v/>
      </c>
      <c r="T1067" s="9" t="str">
        <f>IFERROR(Inv_SY!N1068/Inv_SY!$Q1068-1,"")</f>
        <v/>
      </c>
      <c r="U1067" s="52" t="str">
        <f>IFERROR(Inv_SY!O1068/Inv_SY!$Q1068-1,"")</f>
        <v/>
      </c>
    </row>
    <row r="1068" spans="1:21">
      <c r="A1068" s="102" t="s">
        <v>212</v>
      </c>
      <c r="B1068" s="102">
        <v>3</v>
      </c>
      <c r="C1068" s="102">
        <v>2024</v>
      </c>
      <c r="D1068" s="102" t="s">
        <v>211</v>
      </c>
      <c r="E1068" s="102" t="s">
        <v>211</v>
      </c>
      <c r="F1068" s="103">
        <v>45717</v>
      </c>
      <c r="G1068" s="102">
        <f t="shared" si="39"/>
        <v>31</v>
      </c>
      <c r="H1068" s="104">
        <f t="shared" si="34"/>
        <v>45718</v>
      </c>
      <c r="I1068" s="157">
        <f>_xlfn.XLOOKUP(Table5[[#This Row],[Month Year]],'Modelling New'!D:D,'Modelling New'!N:N)</f>
        <v>10.507</v>
      </c>
      <c r="J1068" s="9" t="str">
        <f>IFERROR(Inv_SY!J1069/Inv_SY!$P1069-1,"")</f>
        <v/>
      </c>
      <c r="K1068" s="9" t="str">
        <f>IFERROR(Inv_SY!K1069/Inv_SY!$P1069-1,"")</f>
        <v/>
      </c>
      <c r="L1068" s="9" t="str">
        <f>IFERROR(Inv_SY!L1069/Inv_SY!$P1069-1,"")</f>
        <v/>
      </c>
      <c r="M1068" s="9" t="str">
        <f>IFERROR(Inv_SY!M1069/Inv_SY!$P1069-1,"")</f>
        <v/>
      </c>
      <c r="N1068" s="9" t="str">
        <f>IFERROR(Inv_SY!N1069/Inv_SY!$P1069-1,"")</f>
        <v/>
      </c>
      <c r="O1068" s="9" t="str">
        <f>IFERROR(Inv_SY!O1069/Inv_SY!$P1069-1,"")</f>
        <v/>
      </c>
      <c r="P1068" s="9" t="str">
        <f>IFERROR(Inv_SY!J1069/Inv_SY!$Q1069-1,"")</f>
        <v/>
      </c>
      <c r="Q1068" s="9" t="str">
        <f>IFERROR(Inv_SY!K1069/Inv_SY!$Q1069-1,"")</f>
        <v/>
      </c>
      <c r="R1068" s="9" t="str">
        <f>IFERROR(Inv_SY!L1069/Inv_SY!$Q1069-1,"")</f>
        <v/>
      </c>
      <c r="S1068" s="9" t="str">
        <f>IFERROR(Inv_SY!M1069/Inv_SY!$Q1069-1,"")</f>
        <v/>
      </c>
      <c r="T1068" s="9" t="str">
        <f>IFERROR(Inv_SY!N1069/Inv_SY!$Q1069-1,"")</f>
        <v/>
      </c>
      <c r="U1068" s="52" t="str">
        <f>IFERROR(Inv_SY!O1069/Inv_SY!$Q1069-1,"")</f>
        <v/>
      </c>
    </row>
    <row r="1069" spans="1:21">
      <c r="A1069" s="102" t="s">
        <v>212</v>
      </c>
      <c r="B1069" s="102">
        <v>3</v>
      </c>
      <c r="C1069" s="102">
        <v>2024</v>
      </c>
      <c r="D1069" s="102" t="s">
        <v>211</v>
      </c>
      <c r="E1069" s="102" t="s">
        <v>211</v>
      </c>
      <c r="F1069" s="103">
        <v>45717</v>
      </c>
      <c r="G1069" s="102">
        <f t="shared" si="39"/>
        <v>31</v>
      </c>
      <c r="H1069" s="104">
        <f t="shared" si="34"/>
        <v>45719</v>
      </c>
      <c r="I1069" s="157">
        <f>_xlfn.XLOOKUP(Table5[[#This Row],[Month Year]],'Modelling New'!D:D,'Modelling New'!N:N)</f>
        <v>10.507</v>
      </c>
      <c r="J1069" s="9" t="str">
        <f>IFERROR(Inv_SY!J1070/Inv_SY!$P1070-1,"")</f>
        <v/>
      </c>
      <c r="K1069" s="9" t="str">
        <f>IFERROR(Inv_SY!K1070/Inv_SY!$P1070-1,"")</f>
        <v/>
      </c>
      <c r="L1069" s="9" t="str">
        <f>IFERROR(Inv_SY!L1070/Inv_SY!$P1070-1,"")</f>
        <v/>
      </c>
      <c r="M1069" s="9" t="str">
        <f>IFERROR(Inv_SY!M1070/Inv_SY!$P1070-1,"")</f>
        <v/>
      </c>
      <c r="N1069" s="9" t="str">
        <f>IFERROR(Inv_SY!N1070/Inv_SY!$P1070-1,"")</f>
        <v/>
      </c>
      <c r="O1069" s="9" t="str">
        <f>IFERROR(Inv_SY!O1070/Inv_SY!$P1070-1,"")</f>
        <v/>
      </c>
      <c r="P1069" s="9" t="str">
        <f>IFERROR(Inv_SY!J1070/Inv_SY!$Q1070-1,"")</f>
        <v/>
      </c>
      <c r="Q1069" s="9" t="str">
        <f>IFERROR(Inv_SY!K1070/Inv_SY!$Q1070-1,"")</f>
        <v/>
      </c>
      <c r="R1069" s="9" t="str">
        <f>IFERROR(Inv_SY!L1070/Inv_SY!$Q1070-1,"")</f>
        <v/>
      </c>
      <c r="S1069" s="9" t="str">
        <f>IFERROR(Inv_SY!M1070/Inv_SY!$Q1070-1,"")</f>
        <v/>
      </c>
      <c r="T1069" s="9" t="str">
        <f>IFERROR(Inv_SY!N1070/Inv_SY!$Q1070-1,"")</f>
        <v/>
      </c>
      <c r="U1069" s="52" t="str">
        <f>IFERROR(Inv_SY!O1070/Inv_SY!$Q1070-1,"")</f>
        <v/>
      </c>
    </row>
    <row r="1070" spans="1:21">
      <c r="A1070" s="102" t="s">
        <v>212</v>
      </c>
      <c r="B1070" s="102">
        <v>3</v>
      </c>
      <c r="C1070" s="102">
        <v>2024</v>
      </c>
      <c r="D1070" s="102" t="s">
        <v>211</v>
      </c>
      <c r="E1070" s="102" t="s">
        <v>211</v>
      </c>
      <c r="F1070" s="103">
        <v>45717</v>
      </c>
      <c r="G1070" s="102">
        <f t="shared" si="39"/>
        <v>31</v>
      </c>
      <c r="H1070" s="104">
        <f t="shared" si="34"/>
        <v>45720</v>
      </c>
      <c r="I1070" s="157">
        <f>_xlfn.XLOOKUP(Table5[[#This Row],[Month Year]],'Modelling New'!D:D,'Modelling New'!N:N)</f>
        <v>10.507</v>
      </c>
      <c r="J1070" s="9" t="str">
        <f>IFERROR(Inv_SY!J1071/Inv_SY!$P1071-1,"")</f>
        <v/>
      </c>
      <c r="K1070" s="9" t="str">
        <f>IFERROR(Inv_SY!K1071/Inv_SY!$P1071-1,"")</f>
        <v/>
      </c>
      <c r="L1070" s="9" t="str">
        <f>IFERROR(Inv_SY!L1071/Inv_SY!$P1071-1,"")</f>
        <v/>
      </c>
      <c r="M1070" s="9" t="str">
        <f>IFERROR(Inv_SY!M1071/Inv_SY!$P1071-1,"")</f>
        <v/>
      </c>
      <c r="N1070" s="9" t="str">
        <f>IFERROR(Inv_SY!N1071/Inv_SY!$P1071-1,"")</f>
        <v/>
      </c>
      <c r="O1070" s="9" t="str">
        <f>IFERROR(Inv_SY!O1071/Inv_SY!$P1071-1,"")</f>
        <v/>
      </c>
      <c r="P1070" s="9" t="str">
        <f>IFERROR(Inv_SY!J1071/Inv_SY!$Q1071-1,"")</f>
        <v/>
      </c>
      <c r="Q1070" s="9" t="str">
        <f>IFERROR(Inv_SY!K1071/Inv_SY!$Q1071-1,"")</f>
        <v/>
      </c>
      <c r="R1070" s="9" t="str">
        <f>IFERROR(Inv_SY!L1071/Inv_SY!$Q1071-1,"")</f>
        <v/>
      </c>
      <c r="S1070" s="9" t="str">
        <f>IFERROR(Inv_SY!M1071/Inv_SY!$Q1071-1,"")</f>
        <v/>
      </c>
      <c r="T1070" s="9" t="str">
        <f>IFERROR(Inv_SY!N1071/Inv_SY!$Q1071-1,"")</f>
        <v/>
      </c>
      <c r="U1070" s="52" t="str">
        <f>IFERROR(Inv_SY!O1071/Inv_SY!$Q1071-1,"")</f>
        <v/>
      </c>
    </row>
    <row r="1071" spans="1:21">
      <c r="A1071" s="102" t="s">
        <v>212</v>
      </c>
      <c r="B1071" s="102">
        <v>3</v>
      </c>
      <c r="C1071" s="102">
        <v>2024</v>
      </c>
      <c r="D1071" s="102" t="s">
        <v>211</v>
      </c>
      <c r="E1071" s="102" t="s">
        <v>211</v>
      </c>
      <c r="F1071" s="103">
        <v>45717</v>
      </c>
      <c r="G1071" s="102">
        <f t="shared" si="39"/>
        <v>31</v>
      </c>
      <c r="H1071" s="104">
        <f t="shared" si="34"/>
        <v>45721</v>
      </c>
      <c r="I1071" s="157">
        <f>_xlfn.XLOOKUP(Table5[[#This Row],[Month Year]],'Modelling New'!D:D,'Modelling New'!N:N)</f>
        <v>10.507</v>
      </c>
      <c r="J1071" s="9" t="str">
        <f>IFERROR(Inv_SY!J1072/Inv_SY!$P1072-1,"")</f>
        <v/>
      </c>
      <c r="K1071" s="9" t="str">
        <f>IFERROR(Inv_SY!K1072/Inv_SY!$P1072-1,"")</f>
        <v/>
      </c>
      <c r="L1071" s="9" t="str">
        <f>IFERROR(Inv_SY!L1072/Inv_SY!$P1072-1,"")</f>
        <v/>
      </c>
      <c r="M1071" s="9" t="str">
        <f>IFERROR(Inv_SY!M1072/Inv_SY!$P1072-1,"")</f>
        <v/>
      </c>
      <c r="N1071" s="9" t="str">
        <f>IFERROR(Inv_SY!N1072/Inv_SY!$P1072-1,"")</f>
        <v/>
      </c>
      <c r="O1071" s="9" t="str">
        <f>IFERROR(Inv_SY!O1072/Inv_SY!$P1072-1,"")</f>
        <v/>
      </c>
      <c r="P1071" s="9" t="str">
        <f>IFERROR(Inv_SY!J1072/Inv_SY!$Q1072-1,"")</f>
        <v/>
      </c>
      <c r="Q1071" s="9" t="str">
        <f>IFERROR(Inv_SY!K1072/Inv_SY!$Q1072-1,"")</f>
        <v/>
      </c>
      <c r="R1071" s="9" t="str">
        <f>IFERROR(Inv_SY!L1072/Inv_SY!$Q1072-1,"")</f>
        <v/>
      </c>
      <c r="S1071" s="9" t="str">
        <f>IFERROR(Inv_SY!M1072/Inv_SY!$Q1072-1,"")</f>
        <v/>
      </c>
      <c r="T1071" s="9" t="str">
        <f>IFERROR(Inv_SY!N1072/Inv_SY!$Q1072-1,"")</f>
        <v/>
      </c>
      <c r="U1071" s="52" t="str">
        <f>IFERROR(Inv_SY!O1072/Inv_SY!$Q1072-1,"")</f>
        <v/>
      </c>
    </row>
    <row r="1072" spans="1:21">
      <c r="A1072" s="102" t="s">
        <v>212</v>
      </c>
      <c r="B1072" s="102">
        <v>3</v>
      </c>
      <c r="C1072" s="102">
        <v>2024</v>
      </c>
      <c r="D1072" s="102" t="s">
        <v>211</v>
      </c>
      <c r="E1072" s="102" t="s">
        <v>211</v>
      </c>
      <c r="F1072" s="103">
        <v>45717</v>
      </c>
      <c r="G1072" s="102">
        <f t="shared" si="39"/>
        <v>31</v>
      </c>
      <c r="H1072" s="104">
        <f t="shared" si="34"/>
        <v>45722</v>
      </c>
      <c r="I1072" s="157">
        <f>_xlfn.XLOOKUP(Table5[[#This Row],[Month Year]],'Modelling New'!D:D,'Modelling New'!N:N)</f>
        <v>10.507</v>
      </c>
      <c r="J1072" s="9" t="str">
        <f>IFERROR(Inv_SY!J1073/Inv_SY!$P1073-1,"")</f>
        <v/>
      </c>
      <c r="K1072" s="9" t="str">
        <f>IFERROR(Inv_SY!K1073/Inv_SY!$P1073-1,"")</f>
        <v/>
      </c>
      <c r="L1072" s="9" t="str">
        <f>IFERROR(Inv_SY!L1073/Inv_SY!$P1073-1,"")</f>
        <v/>
      </c>
      <c r="M1072" s="9" t="str">
        <f>IFERROR(Inv_SY!M1073/Inv_SY!$P1073-1,"")</f>
        <v/>
      </c>
      <c r="N1072" s="9" t="str">
        <f>IFERROR(Inv_SY!N1073/Inv_SY!$P1073-1,"")</f>
        <v/>
      </c>
      <c r="O1072" s="9" t="str">
        <f>IFERROR(Inv_SY!O1073/Inv_SY!$P1073-1,"")</f>
        <v/>
      </c>
      <c r="P1072" s="9" t="str">
        <f>IFERROR(Inv_SY!J1073/Inv_SY!$Q1073-1,"")</f>
        <v/>
      </c>
      <c r="Q1072" s="9" t="str">
        <f>IFERROR(Inv_SY!K1073/Inv_SY!$Q1073-1,"")</f>
        <v/>
      </c>
      <c r="R1072" s="9" t="str">
        <f>IFERROR(Inv_SY!L1073/Inv_SY!$Q1073-1,"")</f>
        <v/>
      </c>
      <c r="S1072" s="9" t="str">
        <f>IFERROR(Inv_SY!M1073/Inv_SY!$Q1073-1,"")</f>
        <v/>
      </c>
      <c r="T1072" s="9" t="str">
        <f>IFERROR(Inv_SY!N1073/Inv_SY!$Q1073-1,"")</f>
        <v/>
      </c>
      <c r="U1072" s="52" t="str">
        <f>IFERROR(Inv_SY!O1073/Inv_SY!$Q1073-1,"")</f>
        <v/>
      </c>
    </row>
    <row r="1073" spans="1:21">
      <c r="A1073" s="102" t="s">
        <v>212</v>
      </c>
      <c r="B1073" s="102">
        <v>3</v>
      </c>
      <c r="C1073" s="102">
        <v>2024</v>
      </c>
      <c r="D1073" s="102" t="s">
        <v>211</v>
      </c>
      <c r="E1073" s="102" t="s">
        <v>211</v>
      </c>
      <c r="F1073" s="103">
        <v>45717</v>
      </c>
      <c r="G1073" s="102">
        <f t="shared" si="39"/>
        <v>31</v>
      </c>
      <c r="H1073" s="104">
        <f t="shared" ref="H1073:H1092" si="40">H1072+1</f>
        <v>45723</v>
      </c>
      <c r="I1073" s="157">
        <f>_xlfn.XLOOKUP(Table5[[#This Row],[Month Year]],'Modelling New'!D:D,'Modelling New'!N:N)</f>
        <v>10.507</v>
      </c>
      <c r="J1073" s="9" t="str">
        <f>IFERROR(Inv_SY!J1074/Inv_SY!$P1074-1,"")</f>
        <v/>
      </c>
      <c r="K1073" s="9" t="str">
        <f>IFERROR(Inv_SY!K1074/Inv_SY!$P1074-1,"")</f>
        <v/>
      </c>
      <c r="L1073" s="9" t="str">
        <f>IFERROR(Inv_SY!L1074/Inv_SY!$P1074-1,"")</f>
        <v/>
      </c>
      <c r="M1073" s="9" t="str">
        <f>IFERROR(Inv_SY!M1074/Inv_SY!$P1074-1,"")</f>
        <v/>
      </c>
      <c r="N1073" s="9" t="str">
        <f>IFERROR(Inv_SY!N1074/Inv_SY!$P1074-1,"")</f>
        <v/>
      </c>
      <c r="O1073" s="9" t="str">
        <f>IFERROR(Inv_SY!O1074/Inv_SY!$P1074-1,"")</f>
        <v/>
      </c>
      <c r="P1073" s="9" t="str">
        <f>IFERROR(Inv_SY!J1074/Inv_SY!$Q1074-1,"")</f>
        <v/>
      </c>
      <c r="Q1073" s="9" t="str">
        <f>IFERROR(Inv_SY!K1074/Inv_SY!$Q1074-1,"")</f>
        <v/>
      </c>
      <c r="R1073" s="9" t="str">
        <f>IFERROR(Inv_SY!L1074/Inv_SY!$Q1074-1,"")</f>
        <v/>
      </c>
      <c r="S1073" s="9" t="str">
        <f>IFERROR(Inv_SY!M1074/Inv_SY!$Q1074-1,"")</f>
        <v/>
      </c>
      <c r="T1073" s="9" t="str">
        <f>IFERROR(Inv_SY!N1074/Inv_SY!$Q1074-1,"")</f>
        <v/>
      </c>
      <c r="U1073" s="52" t="str">
        <f>IFERROR(Inv_SY!O1074/Inv_SY!$Q1074-1,"")</f>
        <v/>
      </c>
    </row>
    <row r="1074" spans="1:21">
      <c r="A1074" s="102" t="s">
        <v>212</v>
      </c>
      <c r="B1074" s="102">
        <v>3</v>
      </c>
      <c r="C1074" s="102">
        <v>2024</v>
      </c>
      <c r="D1074" s="102" t="s">
        <v>211</v>
      </c>
      <c r="E1074" s="102" t="s">
        <v>211</v>
      </c>
      <c r="F1074" s="103">
        <v>45717</v>
      </c>
      <c r="G1074" s="102">
        <f t="shared" si="39"/>
        <v>31</v>
      </c>
      <c r="H1074" s="104">
        <f t="shared" si="40"/>
        <v>45724</v>
      </c>
      <c r="I1074" s="157">
        <f>_xlfn.XLOOKUP(Table5[[#This Row],[Month Year]],'Modelling New'!D:D,'Modelling New'!N:N)</f>
        <v>10.507</v>
      </c>
      <c r="J1074" s="9" t="str">
        <f>IFERROR(Inv_SY!J1075/Inv_SY!$P1075-1,"")</f>
        <v/>
      </c>
      <c r="K1074" s="9" t="str">
        <f>IFERROR(Inv_SY!K1075/Inv_SY!$P1075-1,"")</f>
        <v/>
      </c>
      <c r="L1074" s="9" t="str">
        <f>IFERROR(Inv_SY!L1075/Inv_SY!$P1075-1,"")</f>
        <v/>
      </c>
      <c r="M1074" s="9" t="str">
        <f>IFERROR(Inv_SY!M1075/Inv_SY!$P1075-1,"")</f>
        <v/>
      </c>
      <c r="N1074" s="9" t="str">
        <f>IFERROR(Inv_SY!N1075/Inv_SY!$P1075-1,"")</f>
        <v/>
      </c>
      <c r="O1074" s="9" t="str">
        <f>IFERROR(Inv_SY!O1075/Inv_SY!$P1075-1,"")</f>
        <v/>
      </c>
      <c r="P1074" s="9" t="str">
        <f>IFERROR(Inv_SY!J1075/Inv_SY!$Q1075-1,"")</f>
        <v/>
      </c>
      <c r="Q1074" s="9" t="str">
        <f>IFERROR(Inv_SY!K1075/Inv_SY!$Q1075-1,"")</f>
        <v/>
      </c>
      <c r="R1074" s="9" t="str">
        <f>IFERROR(Inv_SY!L1075/Inv_SY!$Q1075-1,"")</f>
        <v/>
      </c>
      <c r="S1074" s="9" t="str">
        <f>IFERROR(Inv_SY!M1075/Inv_SY!$Q1075-1,"")</f>
        <v/>
      </c>
      <c r="T1074" s="9" t="str">
        <f>IFERROR(Inv_SY!N1075/Inv_SY!$Q1075-1,"")</f>
        <v/>
      </c>
      <c r="U1074" s="52" t="str">
        <f>IFERROR(Inv_SY!O1075/Inv_SY!$Q1075-1,"")</f>
        <v/>
      </c>
    </row>
    <row r="1075" spans="1:21">
      <c r="A1075" s="102" t="s">
        <v>212</v>
      </c>
      <c r="B1075" s="102">
        <v>3</v>
      </c>
      <c r="C1075" s="102">
        <v>2024</v>
      </c>
      <c r="D1075" s="102" t="s">
        <v>211</v>
      </c>
      <c r="E1075" s="102" t="s">
        <v>211</v>
      </c>
      <c r="F1075" s="103">
        <v>45717</v>
      </c>
      <c r="G1075" s="102">
        <f t="shared" si="39"/>
        <v>31</v>
      </c>
      <c r="H1075" s="104">
        <f t="shared" si="40"/>
        <v>45725</v>
      </c>
      <c r="I1075" s="157">
        <f>_xlfn.XLOOKUP(Table5[[#This Row],[Month Year]],'Modelling New'!D:D,'Modelling New'!N:N)</f>
        <v>10.507</v>
      </c>
      <c r="J1075" s="9" t="str">
        <f>IFERROR(Inv_SY!J1076/Inv_SY!$P1076-1,"")</f>
        <v/>
      </c>
      <c r="K1075" s="9" t="str">
        <f>IFERROR(Inv_SY!K1076/Inv_SY!$P1076-1,"")</f>
        <v/>
      </c>
      <c r="L1075" s="9" t="str">
        <f>IFERROR(Inv_SY!L1076/Inv_SY!$P1076-1,"")</f>
        <v/>
      </c>
      <c r="M1075" s="9" t="str">
        <f>IFERROR(Inv_SY!M1076/Inv_SY!$P1076-1,"")</f>
        <v/>
      </c>
      <c r="N1075" s="9" t="str">
        <f>IFERROR(Inv_SY!N1076/Inv_SY!$P1076-1,"")</f>
        <v/>
      </c>
      <c r="O1075" s="9" t="str">
        <f>IFERROR(Inv_SY!O1076/Inv_SY!$P1076-1,"")</f>
        <v/>
      </c>
      <c r="P1075" s="9" t="str">
        <f>IFERROR(Inv_SY!J1076/Inv_SY!$Q1076-1,"")</f>
        <v/>
      </c>
      <c r="Q1075" s="9" t="str">
        <f>IFERROR(Inv_SY!K1076/Inv_SY!$Q1076-1,"")</f>
        <v/>
      </c>
      <c r="R1075" s="9" t="str">
        <f>IFERROR(Inv_SY!L1076/Inv_SY!$Q1076-1,"")</f>
        <v/>
      </c>
      <c r="S1075" s="9" t="str">
        <f>IFERROR(Inv_SY!M1076/Inv_SY!$Q1076-1,"")</f>
        <v/>
      </c>
      <c r="T1075" s="9" t="str">
        <f>IFERROR(Inv_SY!N1076/Inv_SY!$Q1076-1,"")</f>
        <v/>
      </c>
      <c r="U1075" s="52" t="str">
        <f>IFERROR(Inv_SY!O1076/Inv_SY!$Q1076-1,"")</f>
        <v/>
      </c>
    </row>
    <row r="1076" spans="1:21">
      <c r="A1076" s="102" t="s">
        <v>212</v>
      </c>
      <c r="B1076" s="102">
        <v>3</v>
      </c>
      <c r="C1076" s="102">
        <v>2024</v>
      </c>
      <c r="D1076" s="102" t="s">
        <v>211</v>
      </c>
      <c r="E1076" s="102" t="s">
        <v>211</v>
      </c>
      <c r="F1076" s="103">
        <v>45717</v>
      </c>
      <c r="G1076" s="102">
        <f t="shared" si="39"/>
        <v>31</v>
      </c>
      <c r="H1076" s="104">
        <f t="shared" si="40"/>
        <v>45726</v>
      </c>
      <c r="I1076" s="157">
        <f>_xlfn.XLOOKUP(Table5[[#This Row],[Month Year]],'Modelling New'!D:D,'Modelling New'!N:N)</f>
        <v>10.507</v>
      </c>
      <c r="J1076" s="9" t="str">
        <f>IFERROR(Inv_SY!J1077/Inv_SY!$P1077-1,"")</f>
        <v/>
      </c>
      <c r="K1076" s="9" t="str">
        <f>IFERROR(Inv_SY!K1077/Inv_SY!$P1077-1,"")</f>
        <v/>
      </c>
      <c r="L1076" s="9" t="str">
        <f>IFERROR(Inv_SY!L1077/Inv_SY!$P1077-1,"")</f>
        <v/>
      </c>
      <c r="M1076" s="9" t="str">
        <f>IFERROR(Inv_SY!M1077/Inv_SY!$P1077-1,"")</f>
        <v/>
      </c>
      <c r="N1076" s="9" t="str">
        <f>IFERROR(Inv_SY!N1077/Inv_SY!$P1077-1,"")</f>
        <v/>
      </c>
      <c r="O1076" s="9" t="str">
        <f>IFERROR(Inv_SY!O1077/Inv_SY!$P1077-1,"")</f>
        <v/>
      </c>
      <c r="P1076" s="9" t="str">
        <f>IFERROR(Inv_SY!J1077/Inv_SY!$Q1077-1,"")</f>
        <v/>
      </c>
      <c r="Q1076" s="9" t="str">
        <f>IFERROR(Inv_SY!K1077/Inv_SY!$Q1077-1,"")</f>
        <v/>
      </c>
      <c r="R1076" s="9" t="str">
        <f>IFERROR(Inv_SY!L1077/Inv_SY!$Q1077-1,"")</f>
        <v/>
      </c>
      <c r="S1076" s="9" t="str">
        <f>IFERROR(Inv_SY!M1077/Inv_SY!$Q1077-1,"")</f>
        <v/>
      </c>
      <c r="T1076" s="9" t="str">
        <f>IFERROR(Inv_SY!N1077/Inv_SY!$Q1077-1,"")</f>
        <v/>
      </c>
      <c r="U1076" s="52" t="str">
        <f>IFERROR(Inv_SY!O1077/Inv_SY!$Q1077-1,"")</f>
        <v/>
      </c>
    </row>
    <row r="1077" spans="1:21">
      <c r="A1077" s="102" t="s">
        <v>212</v>
      </c>
      <c r="B1077" s="102">
        <v>3</v>
      </c>
      <c r="C1077" s="102">
        <v>2024</v>
      </c>
      <c r="D1077" s="102" t="s">
        <v>211</v>
      </c>
      <c r="E1077" s="102" t="s">
        <v>211</v>
      </c>
      <c r="F1077" s="103">
        <v>45717</v>
      </c>
      <c r="G1077" s="102">
        <f t="shared" si="39"/>
        <v>31</v>
      </c>
      <c r="H1077" s="104">
        <f t="shared" si="40"/>
        <v>45727</v>
      </c>
      <c r="I1077" s="157">
        <f>_xlfn.XLOOKUP(Table5[[#This Row],[Month Year]],'Modelling New'!D:D,'Modelling New'!N:N)</f>
        <v>10.507</v>
      </c>
      <c r="J1077" s="9" t="str">
        <f>IFERROR(Inv_SY!J1078/Inv_SY!$P1078-1,"")</f>
        <v/>
      </c>
      <c r="K1077" s="9" t="str">
        <f>IFERROR(Inv_SY!K1078/Inv_SY!$P1078-1,"")</f>
        <v/>
      </c>
      <c r="L1077" s="9" t="str">
        <f>IFERROR(Inv_SY!L1078/Inv_SY!$P1078-1,"")</f>
        <v/>
      </c>
      <c r="M1077" s="9" t="str">
        <f>IFERROR(Inv_SY!M1078/Inv_SY!$P1078-1,"")</f>
        <v/>
      </c>
      <c r="N1077" s="9" t="str">
        <f>IFERROR(Inv_SY!N1078/Inv_SY!$P1078-1,"")</f>
        <v/>
      </c>
      <c r="O1077" s="9" t="str">
        <f>IFERROR(Inv_SY!O1078/Inv_SY!$P1078-1,"")</f>
        <v/>
      </c>
      <c r="P1077" s="9" t="str">
        <f>IFERROR(Inv_SY!J1078/Inv_SY!$Q1078-1,"")</f>
        <v/>
      </c>
      <c r="Q1077" s="9" t="str">
        <f>IFERROR(Inv_SY!K1078/Inv_SY!$Q1078-1,"")</f>
        <v/>
      </c>
      <c r="R1077" s="9" t="str">
        <f>IFERROR(Inv_SY!L1078/Inv_SY!$Q1078-1,"")</f>
        <v/>
      </c>
      <c r="S1077" s="9" t="str">
        <f>IFERROR(Inv_SY!M1078/Inv_SY!$Q1078-1,"")</f>
        <v/>
      </c>
      <c r="T1077" s="9" t="str">
        <f>IFERROR(Inv_SY!N1078/Inv_SY!$Q1078-1,"")</f>
        <v/>
      </c>
      <c r="U1077" s="52" t="str">
        <f>IFERROR(Inv_SY!O1078/Inv_SY!$Q1078-1,"")</f>
        <v/>
      </c>
    </row>
    <row r="1078" spans="1:21">
      <c r="A1078" s="102" t="s">
        <v>212</v>
      </c>
      <c r="B1078" s="102">
        <v>3</v>
      </c>
      <c r="C1078" s="102">
        <v>2024</v>
      </c>
      <c r="D1078" s="102" t="s">
        <v>211</v>
      </c>
      <c r="E1078" s="102" t="s">
        <v>211</v>
      </c>
      <c r="F1078" s="103">
        <v>45717</v>
      </c>
      <c r="G1078" s="102">
        <f t="shared" si="39"/>
        <v>31</v>
      </c>
      <c r="H1078" s="104">
        <f t="shared" si="40"/>
        <v>45728</v>
      </c>
      <c r="I1078" s="157">
        <f>_xlfn.XLOOKUP(Table5[[#This Row],[Month Year]],'Modelling New'!D:D,'Modelling New'!N:N)</f>
        <v>10.507</v>
      </c>
      <c r="J1078" s="9" t="str">
        <f>IFERROR(Inv_SY!J1079/Inv_SY!$P1079-1,"")</f>
        <v/>
      </c>
      <c r="K1078" s="9" t="str">
        <f>IFERROR(Inv_SY!K1079/Inv_SY!$P1079-1,"")</f>
        <v/>
      </c>
      <c r="L1078" s="9" t="str">
        <f>IFERROR(Inv_SY!L1079/Inv_SY!$P1079-1,"")</f>
        <v/>
      </c>
      <c r="M1078" s="9" t="str">
        <f>IFERROR(Inv_SY!M1079/Inv_SY!$P1079-1,"")</f>
        <v/>
      </c>
      <c r="N1078" s="9" t="str">
        <f>IFERROR(Inv_SY!N1079/Inv_SY!$P1079-1,"")</f>
        <v/>
      </c>
      <c r="O1078" s="9" t="str">
        <f>IFERROR(Inv_SY!O1079/Inv_SY!$P1079-1,"")</f>
        <v/>
      </c>
      <c r="P1078" s="9" t="str">
        <f>IFERROR(Inv_SY!J1079/Inv_SY!$Q1079-1,"")</f>
        <v/>
      </c>
      <c r="Q1078" s="9" t="str">
        <f>IFERROR(Inv_SY!K1079/Inv_SY!$Q1079-1,"")</f>
        <v/>
      </c>
      <c r="R1078" s="9" t="str">
        <f>IFERROR(Inv_SY!L1079/Inv_SY!$Q1079-1,"")</f>
        <v/>
      </c>
      <c r="S1078" s="9" t="str">
        <f>IFERROR(Inv_SY!M1079/Inv_SY!$Q1079-1,"")</f>
        <v/>
      </c>
      <c r="T1078" s="9" t="str">
        <f>IFERROR(Inv_SY!N1079/Inv_SY!$Q1079-1,"")</f>
        <v/>
      </c>
      <c r="U1078" s="52" t="str">
        <f>IFERROR(Inv_SY!O1079/Inv_SY!$Q1079-1,"")</f>
        <v/>
      </c>
    </row>
    <row r="1079" spans="1:21">
      <c r="A1079" s="102" t="s">
        <v>212</v>
      </c>
      <c r="B1079" s="102">
        <v>3</v>
      </c>
      <c r="C1079" s="102">
        <v>2024</v>
      </c>
      <c r="D1079" s="102" t="s">
        <v>211</v>
      </c>
      <c r="E1079" s="102" t="s">
        <v>211</v>
      </c>
      <c r="F1079" s="103">
        <v>45717</v>
      </c>
      <c r="G1079" s="102">
        <f t="shared" si="39"/>
        <v>31</v>
      </c>
      <c r="H1079" s="104">
        <f t="shared" si="40"/>
        <v>45729</v>
      </c>
      <c r="I1079" s="157">
        <f>_xlfn.XLOOKUP(Table5[[#This Row],[Month Year]],'Modelling New'!D:D,'Modelling New'!N:N)</f>
        <v>10.507</v>
      </c>
      <c r="J1079" s="9" t="str">
        <f>IFERROR(Inv_SY!J1080/Inv_SY!$P1080-1,"")</f>
        <v/>
      </c>
      <c r="K1079" s="9" t="str">
        <f>IFERROR(Inv_SY!K1080/Inv_SY!$P1080-1,"")</f>
        <v/>
      </c>
      <c r="L1079" s="9" t="str">
        <f>IFERROR(Inv_SY!L1080/Inv_SY!$P1080-1,"")</f>
        <v/>
      </c>
      <c r="M1079" s="9" t="str">
        <f>IFERROR(Inv_SY!M1080/Inv_SY!$P1080-1,"")</f>
        <v/>
      </c>
      <c r="N1079" s="9" t="str">
        <f>IFERROR(Inv_SY!N1080/Inv_SY!$P1080-1,"")</f>
        <v/>
      </c>
      <c r="O1079" s="9" t="str">
        <f>IFERROR(Inv_SY!O1080/Inv_SY!$P1080-1,"")</f>
        <v/>
      </c>
      <c r="P1079" s="9" t="str">
        <f>IFERROR(Inv_SY!J1080/Inv_SY!$Q1080-1,"")</f>
        <v/>
      </c>
      <c r="Q1079" s="9" t="str">
        <f>IFERROR(Inv_SY!K1080/Inv_SY!$Q1080-1,"")</f>
        <v/>
      </c>
      <c r="R1079" s="9" t="str">
        <f>IFERROR(Inv_SY!L1080/Inv_SY!$Q1080-1,"")</f>
        <v/>
      </c>
      <c r="S1079" s="9" t="str">
        <f>IFERROR(Inv_SY!M1080/Inv_SY!$Q1080-1,"")</f>
        <v/>
      </c>
      <c r="T1079" s="9" t="str">
        <f>IFERROR(Inv_SY!N1080/Inv_SY!$Q1080-1,"")</f>
        <v/>
      </c>
      <c r="U1079" s="52" t="str">
        <f>IFERROR(Inv_SY!O1080/Inv_SY!$Q1080-1,"")</f>
        <v/>
      </c>
    </row>
    <row r="1080" spans="1:21">
      <c r="A1080" s="102" t="s">
        <v>212</v>
      </c>
      <c r="B1080" s="102">
        <v>3</v>
      </c>
      <c r="C1080" s="102">
        <v>2024</v>
      </c>
      <c r="D1080" s="102" t="s">
        <v>211</v>
      </c>
      <c r="E1080" s="102" t="s">
        <v>211</v>
      </c>
      <c r="F1080" s="103">
        <v>45717</v>
      </c>
      <c r="G1080" s="102">
        <f t="shared" si="39"/>
        <v>31</v>
      </c>
      <c r="H1080" s="104">
        <f t="shared" si="40"/>
        <v>45730</v>
      </c>
      <c r="I1080" s="157">
        <f>_xlfn.XLOOKUP(Table5[[#This Row],[Month Year]],'Modelling New'!D:D,'Modelling New'!N:N)</f>
        <v>10.507</v>
      </c>
      <c r="J1080" s="9" t="str">
        <f>IFERROR(Inv_SY!J1081/Inv_SY!$P1081-1,"")</f>
        <v/>
      </c>
      <c r="K1080" s="9" t="str">
        <f>IFERROR(Inv_SY!K1081/Inv_SY!$P1081-1,"")</f>
        <v/>
      </c>
      <c r="L1080" s="9" t="str">
        <f>IFERROR(Inv_SY!L1081/Inv_SY!$P1081-1,"")</f>
        <v/>
      </c>
      <c r="M1080" s="9" t="str">
        <f>IFERROR(Inv_SY!M1081/Inv_SY!$P1081-1,"")</f>
        <v/>
      </c>
      <c r="N1080" s="9" t="str">
        <f>IFERROR(Inv_SY!N1081/Inv_SY!$P1081-1,"")</f>
        <v/>
      </c>
      <c r="O1080" s="9" t="str">
        <f>IFERROR(Inv_SY!O1081/Inv_SY!$P1081-1,"")</f>
        <v/>
      </c>
      <c r="P1080" s="9" t="str">
        <f>IFERROR(Inv_SY!J1081/Inv_SY!$Q1081-1,"")</f>
        <v/>
      </c>
      <c r="Q1080" s="9" t="str">
        <f>IFERROR(Inv_SY!K1081/Inv_SY!$Q1081-1,"")</f>
        <v/>
      </c>
      <c r="R1080" s="9" t="str">
        <f>IFERROR(Inv_SY!L1081/Inv_SY!$Q1081-1,"")</f>
        <v/>
      </c>
      <c r="S1080" s="9" t="str">
        <f>IFERROR(Inv_SY!M1081/Inv_SY!$Q1081-1,"")</f>
        <v/>
      </c>
      <c r="T1080" s="9" t="str">
        <f>IFERROR(Inv_SY!N1081/Inv_SY!$Q1081-1,"")</f>
        <v/>
      </c>
      <c r="U1080" s="52" t="str">
        <f>IFERROR(Inv_SY!O1081/Inv_SY!$Q1081-1,"")</f>
        <v/>
      </c>
    </row>
    <row r="1081" spans="1:21">
      <c r="A1081" s="102" t="s">
        <v>212</v>
      </c>
      <c r="B1081" s="102">
        <v>3</v>
      </c>
      <c r="C1081" s="102">
        <v>2024</v>
      </c>
      <c r="D1081" s="102" t="s">
        <v>211</v>
      </c>
      <c r="E1081" s="102" t="s">
        <v>211</v>
      </c>
      <c r="F1081" s="103">
        <v>45717</v>
      </c>
      <c r="G1081" s="102">
        <f t="shared" si="39"/>
        <v>31</v>
      </c>
      <c r="H1081" s="104">
        <f t="shared" si="40"/>
        <v>45731</v>
      </c>
      <c r="I1081" s="157">
        <f>_xlfn.XLOOKUP(Table5[[#This Row],[Month Year]],'Modelling New'!D:D,'Modelling New'!N:N)</f>
        <v>10.507</v>
      </c>
      <c r="J1081" s="9" t="str">
        <f>IFERROR(Inv_SY!J1082/Inv_SY!$P1082-1,"")</f>
        <v/>
      </c>
      <c r="K1081" s="9" t="str">
        <f>IFERROR(Inv_SY!K1082/Inv_SY!$P1082-1,"")</f>
        <v/>
      </c>
      <c r="L1081" s="9" t="str">
        <f>IFERROR(Inv_SY!L1082/Inv_SY!$P1082-1,"")</f>
        <v/>
      </c>
      <c r="M1081" s="9" t="str">
        <f>IFERROR(Inv_SY!M1082/Inv_SY!$P1082-1,"")</f>
        <v/>
      </c>
      <c r="N1081" s="9" t="str">
        <f>IFERROR(Inv_SY!N1082/Inv_SY!$P1082-1,"")</f>
        <v/>
      </c>
      <c r="O1081" s="9" t="str">
        <f>IFERROR(Inv_SY!O1082/Inv_SY!$P1082-1,"")</f>
        <v/>
      </c>
      <c r="P1081" s="9" t="str">
        <f>IFERROR(Inv_SY!J1082/Inv_SY!$Q1082-1,"")</f>
        <v/>
      </c>
      <c r="Q1081" s="9" t="str">
        <f>IFERROR(Inv_SY!K1082/Inv_SY!$Q1082-1,"")</f>
        <v/>
      </c>
      <c r="R1081" s="9" t="str">
        <f>IFERROR(Inv_SY!L1082/Inv_SY!$Q1082-1,"")</f>
        <v/>
      </c>
      <c r="S1081" s="9" t="str">
        <f>IFERROR(Inv_SY!M1082/Inv_SY!$Q1082-1,"")</f>
        <v/>
      </c>
      <c r="T1081" s="9" t="str">
        <f>IFERROR(Inv_SY!N1082/Inv_SY!$Q1082-1,"")</f>
        <v/>
      </c>
      <c r="U1081" s="52" t="str">
        <f>IFERROR(Inv_SY!O1082/Inv_SY!$Q1082-1,"")</f>
        <v/>
      </c>
    </row>
    <row r="1082" spans="1:21">
      <c r="A1082" s="102" t="s">
        <v>212</v>
      </c>
      <c r="B1082" s="102">
        <v>3</v>
      </c>
      <c r="C1082" s="102">
        <v>2024</v>
      </c>
      <c r="D1082" s="102" t="s">
        <v>211</v>
      </c>
      <c r="E1082" s="102" t="s">
        <v>211</v>
      </c>
      <c r="F1082" s="103">
        <v>45717</v>
      </c>
      <c r="G1082" s="102">
        <f t="shared" si="39"/>
        <v>31</v>
      </c>
      <c r="H1082" s="104">
        <f t="shared" si="40"/>
        <v>45732</v>
      </c>
      <c r="I1082" s="157">
        <f>_xlfn.XLOOKUP(Table5[[#This Row],[Month Year]],'Modelling New'!D:D,'Modelling New'!N:N)</f>
        <v>10.507</v>
      </c>
      <c r="J1082" s="9" t="str">
        <f>IFERROR(Inv_SY!J1083/Inv_SY!$P1083-1,"")</f>
        <v/>
      </c>
      <c r="K1082" s="9" t="str">
        <f>IFERROR(Inv_SY!K1083/Inv_SY!$P1083-1,"")</f>
        <v/>
      </c>
      <c r="L1082" s="9" t="str">
        <f>IFERROR(Inv_SY!L1083/Inv_SY!$P1083-1,"")</f>
        <v/>
      </c>
      <c r="M1082" s="9" t="str">
        <f>IFERROR(Inv_SY!M1083/Inv_SY!$P1083-1,"")</f>
        <v/>
      </c>
      <c r="N1082" s="9" t="str">
        <f>IFERROR(Inv_SY!N1083/Inv_SY!$P1083-1,"")</f>
        <v/>
      </c>
      <c r="O1082" s="9" t="str">
        <f>IFERROR(Inv_SY!O1083/Inv_SY!$P1083-1,"")</f>
        <v/>
      </c>
      <c r="P1082" s="9" t="str">
        <f>IFERROR(Inv_SY!J1083/Inv_SY!$Q1083-1,"")</f>
        <v/>
      </c>
      <c r="Q1082" s="9" t="str">
        <f>IFERROR(Inv_SY!K1083/Inv_SY!$Q1083-1,"")</f>
        <v/>
      </c>
      <c r="R1082" s="9" t="str">
        <f>IFERROR(Inv_SY!L1083/Inv_SY!$Q1083-1,"")</f>
        <v/>
      </c>
      <c r="S1082" s="9" t="str">
        <f>IFERROR(Inv_SY!M1083/Inv_SY!$Q1083-1,"")</f>
        <v/>
      </c>
      <c r="T1082" s="9" t="str">
        <f>IFERROR(Inv_SY!N1083/Inv_SY!$Q1083-1,"")</f>
        <v/>
      </c>
      <c r="U1082" s="52" t="str">
        <f>IFERROR(Inv_SY!O1083/Inv_SY!$Q1083-1,"")</f>
        <v/>
      </c>
    </row>
    <row r="1083" spans="1:21">
      <c r="A1083" s="102" t="s">
        <v>212</v>
      </c>
      <c r="B1083" s="102">
        <v>3</v>
      </c>
      <c r="C1083" s="102">
        <v>2024</v>
      </c>
      <c r="D1083" s="102" t="s">
        <v>211</v>
      </c>
      <c r="E1083" s="102" t="s">
        <v>211</v>
      </c>
      <c r="F1083" s="103">
        <v>45717</v>
      </c>
      <c r="G1083" s="102">
        <f t="shared" si="39"/>
        <v>31</v>
      </c>
      <c r="H1083" s="104">
        <f t="shared" si="40"/>
        <v>45733</v>
      </c>
      <c r="I1083" s="157">
        <f>_xlfn.XLOOKUP(Table5[[#This Row],[Month Year]],'Modelling New'!D:D,'Modelling New'!N:N)</f>
        <v>10.507</v>
      </c>
      <c r="J1083" s="9" t="str">
        <f>IFERROR(Inv_SY!J1084/Inv_SY!$P1084-1,"")</f>
        <v/>
      </c>
      <c r="K1083" s="9" t="str">
        <f>IFERROR(Inv_SY!K1084/Inv_SY!$P1084-1,"")</f>
        <v/>
      </c>
      <c r="L1083" s="9" t="str">
        <f>IFERROR(Inv_SY!L1084/Inv_SY!$P1084-1,"")</f>
        <v/>
      </c>
      <c r="M1083" s="9" t="str">
        <f>IFERROR(Inv_SY!M1084/Inv_SY!$P1084-1,"")</f>
        <v/>
      </c>
      <c r="N1083" s="9" t="str">
        <f>IFERROR(Inv_SY!N1084/Inv_SY!$P1084-1,"")</f>
        <v/>
      </c>
      <c r="O1083" s="9" t="str">
        <f>IFERROR(Inv_SY!O1084/Inv_SY!$P1084-1,"")</f>
        <v/>
      </c>
      <c r="P1083" s="9" t="str">
        <f>IFERROR(Inv_SY!J1084/Inv_SY!$Q1084-1,"")</f>
        <v/>
      </c>
      <c r="Q1083" s="9" t="str">
        <f>IFERROR(Inv_SY!K1084/Inv_SY!$Q1084-1,"")</f>
        <v/>
      </c>
      <c r="R1083" s="9" t="str">
        <f>IFERROR(Inv_SY!L1084/Inv_SY!$Q1084-1,"")</f>
        <v/>
      </c>
      <c r="S1083" s="9" t="str">
        <f>IFERROR(Inv_SY!M1084/Inv_SY!$Q1084-1,"")</f>
        <v/>
      </c>
      <c r="T1083" s="9" t="str">
        <f>IFERROR(Inv_SY!N1084/Inv_SY!$Q1084-1,"")</f>
        <v/>
      </c>
      <c r="U1083" s="52" t="str">
        <f>IFERROR(Inv_SY!O1084/Inv_SY!$Q1084-1,"")</f>
        <v/>
      </c>
    </row>
    <row r="1084" spans="1:21">
      <c r="A1084" s="102" t="s">
        <v>212</v>
      </c>
      <c r="B1084" s="102">
        <v>3</v>
      </c>
      <c r="C1084" s="102">
        <v>2024</v>
      </c>
      <c r="D1084" s="102" t="s">
        <v>211</v>
      </c>
      <c r="E1084" s="102" t="s">
        <v>211</v>
      </c>
      <c r="F1084" s="103">
        <v>45717</v>
      </c>
      <c r="G1084" s="102">
        <f t="shared" si="39"/>
        <v>31</v>
      </c>
      <c r="H1084" s="104">
        <f t="shared" si="40"/>
        <v>45734</v>
      </c>
      <c r="I1084" s="157">
        <f>_xlfn.XLOOKUP(Table5[[#This Row],[Month Year]],'Modelling New'!D:D,'Modelling New'!N:N)</f>
        <v>10.507</v>
      </c>
      <c r="J1084" s="9" t="str">
        <f>IFERROR(Inv_SY!J1085/Inv_SY!$P1085-1,"")</f>
        <v/>
      </c>
      <c r="K1084" s="9" t="str">
        <f>IFERROR(Inv_SY!K1085/Inv_SY!$P1085-1,"")</f>
        <v/>
      </c>
      <c r="L1084" s="9" t="str">
        <f>IFERROR(Inv_SY!L1085/Inv_SY!$P1085-1,"")</f>
        <v/>
      </c>
      <c r="M1084" s="9" t="str">
        <f>IFERROR(Inv_SY!M1085/Inv_SY!$P1085-1,"")</f>
        <v/>
      </c>
      <c r="N1084" s="9" t="str">
        <f>IFERROR(Inv_SY!N1085/Inv_SY!$P1085-1,"")</f>
        <v/>
      </c>
      <c r="O1084" s="9" t="str">
        <f>IFERROR(Inv_SY!O1085/Inv_SY!$P1085-1,"")</f>
        <v/>
      </c>
      <c r="P1084" s="9" t="str">
        <f>IFERROR(Inv_SY!J1085/Inv_SY!$Q1085-1,"")</f>
        <v/>
      </c>
      <c r="Q1084" s="9" t="str">
        <f>IFERROR(Inv_SY!K1085/Inv_SY!$Q1085-1,"")</f>
        <v/>
      </c>
      <c r="R1084" s="9" t="str">
        <f>IFERROR(Inv_SY!L1085/Inv_SY!$Q1085-1,"")</f>
        <v/>
      </c>
      <c r="S1084" s="9" t="str">
        <f>IFERROR(Inv_SY!M1085/Inv_SY!$Q1085-1,"")</f>
        <v/>
      </c>
      <c r="T1084" s="9" t="str">
        <f>IFERROR(Inv_SY!N1085/Inv_SY!$Q1085-1,"")</f>
        <v/>
      </c>
      <c r="U1084" s="52" t="str">
        <f>IFERROR(Inv_SY!O1085/Inv_SY!$Q1085-1,"")</f>
        <v/>
      </c>
    </row>
    <row r="1085" spans="1:21">
      <c r="A1085" s="102" t="s">
        <v>212</v>
      </c>
      <c r="B1085" s="102">
        <v>3</v>
      </c>
      <c r="C1085" s="102">
        <v>2024</v>
      </c>
      <c r="D1085" s="102" t="s">
        <v>211</v>
      </c>
      <c r="E1085" s="102" t="s">
        <v>211</v>
      </c>
      <c r="F1085" s="103">
        <v>45717</v>
      </c>
      <c r="G1085" s="102">
        <f t="shared" si="39"/>
        <v>31</v>
      </c>
      <c r="H1085" s="104">
        <f t="shared" si="40"/>
        <v>45735</v>
      </c>
      <c r="I1085" s="157">
        <f>_xlfn.XLOOKUP(Table5[[#This Row],[Month Year]],'Modelling New'!D:D,'Modelling New'!N:N)</f>
        <v>10.507</v>
      </c>
      <c r="J1085" s="9" t="str">
        <f>IFERROR(Inv_SY!J1086/Inv_SY!$P1086-1,"")</f>
        <v/>
      </c>
      <c r="K1085" s="9" t="str">
        <f>IFERROR(Inv_SY!K1086/Inv_SY!$P1086-1,"")</f>
        <v/>
      </c>
      <c r="L1085" s="9" t="str">
        <f>IFERROR(Inv_SY!L1086/Inv_SY!$P1086-1,"")</f>
        <v/>
      </c>
      <c r="M1085" s="9" t="str">
        <f>IFERROR(Inv_SY!M1086/Inv_SY!$P1086-1,"")</f>
        <v/>
      </c>
      <c r="N1085" s="9" t="str">
        <f>IFERROR(Inv_SY!N1086/Inv_SY!$P1086-1,"")</f>
        <v/>
      </c>
      <c r="O1085" s="9" t="str">
        <f>IFERROR(Inv_SY!O1086/Inv_SY!$P1086-1,"")</f>
        <v/>
      </c>
      <c r="P1085" s="9" t="str">
        <f>IFERROR(Inv_SY!J1086/Inv_SY!$Q1086-1,"")</f>
        <v/>
      </c>
      <c r="Q1085" s="9" t="str">
        <f>IFERROR(Inv_SY!K1086/Inv_SY!$Q1086-1,"")</f>
        <v/>
      </c>
      <c r="R1085" s="9" t="str">
        <f>IFERROR(Inv_SY!L1086/Inv_SY!$Q1086-1,"")</f>
        <v/>
      </c>
      <c r="S1085" s="9" t="str">
        <f>IFERROR(Inv_SY!M1086/Inv_SY!$Q1086-1,"")</f>
        <v/>
      </c>
      <c r="T1085" s="9" t="str">
        <f>IFERROR(Inv_SY!N1086/Inv_SY!$Q1086-1,"")</f>
        <v/>
      </c>
      <c r="U1085" s="52" t="str">
        <f>IFERROR(Inv_SY!O1086/Inv_SY!$Q1086-1,"")</f>
        <v/>
      </c>
    </row>
    <row r="1086" spans="1:21">
      <c r="A1086" s="102" t="s">
        <v>212</v>
      </c>
      <c r="B1086" s="102">
        <v>3</v>
      </c>
      <c r="C1086" s="102">
        <v>2024</v>
      </c>
      <c r="D1086" s="102" t="s">
        <v>211</v>
      </c>
      <c r="E1086" s="102" t="s">
        <v>211</v>
      </c>
      <c r="F1086" s="103">
        <v>45717</v>
      </c>
      <c r="G1086" s="102">
        <f t="shared" si="39"/>
        <v>31</v>
      </c>
      <c r="H1086" s="104">
        <f t="shared" si="40"/>
        <v>45736</v>
      </c>
      <c r="I1086" s="157">
        <f>_xlfn.XLOOKUP(Table5[[#This Row],[Month Year]],'Modelling New'!D:D,'Modelling New'!N:N)</f>
        <v>10.507</v>
      </c>
      <c r="J1086" s="9" t="str">
        <f>IFERROR(Inv_SY!J1087/Inv_SY!$P1087-1,"")</f>
        <v/>
      </c>
      <c r="K1086" s="9" t="str">
        <f>IFERROR(Inv_SY!K1087/Inv_SY!$P1087-1,"")</f>
        <v/>
      </c>
      <c r="L1086" s="9" t="str">
        <f>IFERROR(Inv_SY!L1087/Inv_SY!$P1087-1,"")</f>
        <v/>
      </c>
      <c r="M1086" s="9" t="str">
        <f>IFERROR(Inv_SY!M1087/Inv_SY!$P1087-1,"")</f>
        <v/>
      </c>
      <c r="N1086" s="9" t="str">
        <f>IFERROR(Inv_SY!N1087/Inv_SY!$P1087-1,"")</f>
        <v/>
      </c>
      <c r="O1086" s="9" t="str">
        <f>IFERROR(Inv_SY!O1087/Inv_SY!$P1087-1,"")</f>
        <v/>
      </c>
      <c r="P1086" s="9" t="str">
        <f>IFERROR(Inv_SY!J1087/Inv_SY!$Q1087-1,"")</f>
        <v/>
      </c>
      <c r="Q1086" s="9" t="str">
        <f>IFERROR(Inv_SY!K1087/Inv_SY!$Q1087-1,"")</f>
        <v/>
      </c>
      <c r="R1086" s="9" t="str">
        <f>IFERROR(Inv_SY!L1087/Inv_SY!$Q1087-1,"")</f>
        <v/>
      </c>
      <c r="S1086" s="9" t="str">
        <f>IFERROR(Inv_SY!M1087/Inv_SY!$Q1087-1,"")</f>
        <v/>
      </c>
      <c r="T1086" s="9" t="str">
        <f>IFERROR(Inv_SY!N1087/Inv_SY!$Q1087-1,"")</f>
        <v/>
      </c>
      <c r="U1086" s="52" t="str">
        <f>IFERROR(Inv_SY!O1087/Inv_SY!$Q1087-1,"")</f>
        <v/>
      </c>
    </row>
    <row r="1087" spans="1:21">
      <c r="A1087" s="102" t="s">
        <v>212</v>
      </c>
      <c r="B1087" s="102">
        <v>3</v>
      </c>
      <c r="C1087" s="102">
        <v>2024</v>
      </c>
      <c r="D1087" s="102" t="s">
        <v>211</v>
      </c>
      <c r="E1087" s="102" t="s">
        <v>211</v>
      </c>
      <c r="F1087" s="103">
        <v>45717</v>
      </c>
      <c r="G1087" s="102">
        <f t="shared" si="39"/>
        <v>31</v>
      </c>
      <c r="H1087" s="104">
        <f t="shared" si="40"/>
        <v>45737</v>
      </c>
      <c r="I1087" s="157">
        <f>_xlfn.XLOOKUP(Table5[[#This Row],[Month Year]],'Modelling New'!D:D,'Modelling New'!N:N)</f>
        <v>10.507</v>
      </c>
      <c r="J1087" s="9" t="str">
        <f>IFERROR(Inv_SY!J1088/Inv_SY!$P1088-1,"")</f>
        <v/>
      </c>
      <c r="K1087" s="9" t="str">
        <f>IFERROR(Inv_SY!K1088/Inv_SY!$P1088-1,"")</f>
        <v/>
      </c>
      <c r="L1087" s="9" t="str">
        <f>IFERROR(Inv_SY!L1088/Inv_SY!$P1088-1,"")</f>
        <v/>
      </c>
      <c r="M1087" s="9" t="str">
        <f>IFERROR(Inv_SY!M1088/Inv_SY!$P1088-1,"")</f>
        <v/>
      </c>
      <c r="N1087" s="9" t="str">
        <f>IFERROR(Inv_SY!N1088/Inv_SY!$P1088-1,"")</f>
        <v/>
      </c>
      <c r="O1087" s="9" t="str">
        <f>IFERROR(Inv_SY!O1088/Inv_SY!$P1088-1,"")</f>
        <v/>
      </c>
      <c r="P1087" s="9" t="str">
        <f>IFERROR(Inv_SY!J1088/Inv_SY!$Q1088-1,"")</f>
        <v/>
      </c>
      <c r="Q1087" s="9" t="str">
        <f>IFERROR(Inv_SY!K1088/Inv_SY!$Q1088-1,"")</f>
        <v/>
      </c>
      <c r="R1087" s="9" t="str">
        <f>IFERROR(Inv_SY!L1088/Inv_SY!$Q1088-1,"")</f>
        <v/>
      </c>
      <c r="S1087" s="9" t="str">
        <f>IFERROR(Inv_SY!M1088/Inv_SY!$Q1088-1,"")</f>
        <v/>
      </c>
      <c r="T1087" s="9" t="str">
        <f>IFERROR(Inv_SY!N1088/Inv_SY!$Q1088-1,"")</f>
        <v/>
      </c>
      <c r="U1087" s="52" t="str">
        <f>IFERROR(Inv_SY!O1088/Inv_SY!$Q1088-1,"")</f>
        <v/>
      </c>
    </row>
    <row r="1088" spans="1:21">
      <c r="A1088" s="102" t="s">
        <v>212</v>
      </c>
      <c r="B1088" s="102">
        <v>3</v>
      </c>
      <c r="C1088" s="102">
        <v>2024</v>
      </c>
      <c r="D1088" s="102" t="s">
        <v>211</v>
      </c>
      <c r="E1088" s="102" t="s">
        <v>211</v>
      </c>
      <c r="F1088" s="103">
        <v>45717</v>
      </c>
      <c r="G1088" s="102">
        <f t="shared" si="39"/>
        <v>31</v>
      </c>
      <c r="H1088" s="104">
        <f t="shared" si="40"/>
        <v>45738</v>
      </c>
      <c r="I1088" s="157">
        <f>_xlfn.XLOOKUP(Table5[[#This Row],[Month Year]],'Modelling New'!D:D,'Modelling New'!N:N)</f>
        <v>10.507</v>
      </c>
      <c r="J1088" s="9" t="str">
        <f>IFERROR(Inv_SY!J1089/Inv_SY!$P1089-1,"")</f>
        <v/>
      </c>
      <c r="K1088" s="9" t="str">
        <f>IFERROR(Inv_SY!K1089/Inv_SY!$P1089-1,"")</f>
        <v/>
      </c>
      <c r="L1088" s="9" t="str">
        <f>IFERROR(Inv_SY!L1089/Inv_SY!$P1089-1,"")</f>
        <v/>
      </c>
      <c r="M1088" s="9" t="str">
        <f>IFERROR(Inv_SY!M1089/Inv_SY!$P1089-1,"")</f>
        <v/>
      </c>
      <c r="N1088" s="9" t="str">
        <f>IFERROR(Inv_SY!N1089/Inv_SY!$P1089-1,"")</f>
        <v/>
      </c>
      <c r="O1088" s="9" t="str">
        <f>IFERROR(Inv_SY!O1089/Inv_SY!$P1089-1,"")</f>
        <v/>
      </c>
      <c r="P1088" s="9" t="str">
        <f>IFERROR(Inv_SY!J1089/Inv_SY!$Q1089-1,"")</f>
        <v/>
      </c>
      <c r="Q1088" s="9" t="str">
        <f>IFERROR(Inv_SY!K1089/Inv_SY!$Q1089-1,"")</f>
        <v/>
      </c>
      <c r="R1088" s="9" t="str">
        <f>IFERROR(Inv_SY!L1089/Inv_SY!$Q1089-1,"")</f>
        <v/>
      </c>
      <c r="S1088" s="9" t="str">
        <f>IFERROR(Inv_SY!M1089/Inv_SY!$Q1089-1,"")</f>
        <v/>
      </c>
      <c r="T1088" s="9" t="str">
        <f>IFERROR(Inv_SY!N1089/Inv_SY!$Q1089-1,"")</f>
        <v/>
      </c>
      <c r="U1088" s="52" t="str">
        <f>IFERROR(Inv_SY!O1089/Inv_SY!$Q1089-1,"")</f>
        <v/>
      </c>
    </row>
    <row r="1089" spans="1:21">
      <c r="A1089" s="102" t="s">
        <v>212</v>
      </c>
      <c r="B1089" s="102">
        <v>3</v>
      </c>
      <c r="C1089" s="102">
        <v>2024</v>
      </c>
      <c r="D1089" s="102" t="s">
        <v>211</v>
      </c>
      <c r="E1089" s="102" t="s">
        <v>211</v>
      </c>
      <c r="F1089" s="103">
        <v>45717</v>
      </c>
      <c r="G1089" s="102">
        <f t="shared" si="39"/>
        <v>31</v>
      </c>
      <c r="H1089" s="104">
        <f t="shared" si="40"/>
        <v>45739</v>
      </c>
      <c r="I1089" s="157">
        <f>_xlfn.XLOOKUP(Table5[[#This Row],[Month Year]],'Modelling New'!D:D,'Modelling New'!N:N)</f>
        <v>10.507</v>
      </c>
      <c r="J1089" s="9" t="str">
        <f>IFERROR(Inv_SY!J1090/Inv_SY!$P1090-1,"")</f>
        <v/>
      </c>
      <c r="K1089" s="9" t="str">
        <f>IFERROR(Inv_SY!K1090/Inv_SY!$P1090-1,"")</f>
        <v/>
      </c>
      <c r="L1089" s="9" t="str">
        <f>IFERROR(Inv_SY!L1090/Inv_SY!$P1090-1,"")</f>
        <v/>
      </c>
      <c r="M1089" s="9" t="str">
        <f>IFERROR(Inv_SY!M1090/Inv_SY!$P1090-1,"")</f>
        <v/>
      </c>
      <c r="N1089" s="9" t="str">
        <f>IFERROR(Inv_SY!N1090/Inv_SY!$P1090-1,"")</f>
        <v/>
      </c>
      <c r="O1089" s="9" t="str">
        <f>IFERROR(Inv_SY!O1090/Inv_SY!$P1090-1,"")</f>
        <v/>
      </c>
      <c r="P1089" s="9" t="str">
        <f>IFERROR(Inv_SY!J1090/Inv_SY!$Q1090-1,"")</f>
        <v/>
      </c>
      <c r="Q1089" s="9" t="str">
        <f>IFERROR(Inv_SY!K1090/Inv_SY!$Q1090-1,"")</f>
        <v/>
      </c>
      <c r="R1089" s="9" t="str">
        <f>IFERROR(Inv_SY!L1090/Inv_SY!$Q1090-1,"")</f>
        <v/>
      </c>
      <c r="S1089" s="9" t="str">
        <f>IFERROR(Inv_SY!M1090/Inv_SY!$Q1090-1,"")</f>
        <v/>
      </c>
      <c r="T1089" s="9" t="str">
        <f>IFERROR(Inv_SY!N1090/Inv_SY!$Q1090-1,"")</f>
        <v/>
      </c>
      <c r="U1089" s="52" t="str">
        <f>IFERROR(Inv_SY!O1090/Inv_SY!$Q1090-1,"")</f>
        <v/>
      </c>
    </row>
    <row r="1090" spans="1:21">
      <c r="A1090" s="102" t="s">
        <v>212</v>
      </c>
      <c r="B1090" s="102">
        <v>3</v>
      </c>
      <c r="C1090" s="102">
        <v>2024</v>
      </c>
      <c r="D1090" s="102" t="s">
        <v>211</v>
      </c>
      <c r="E1090" s="102" t="s">
        <v>211</v>
      </c>
      <c r="F1090" s="103">
        <v>45717</v>
      </c>
      <c r="G1090" s="102">
        <f t="shared" si="39"/>
        <v>31</v>
      </c>
      <c r="H1090" s="104">
        <f t="shared" si="40"/>
        <v>45740</v>
      </c>
      <c r="I1090" s="157">
        <f>_xlfn.XLOOKUP(Table5[[#This Row],[Month Year]],'Modelling New'!D:D,'Modelling New'!N:N)</f>
        <v>10.507</v>
      </c>
      <c r="J1090" s="9" t="str">
        <f>IFERROR(Inv_SY!J1091/Inv_SY!$P1091-1,"")</f>
        <v/>
      </c>
      <c r="K1090" s="9" t="str">
        <f>IFERROR(Inv_SY!K1091/Inv_SY!$P1091-1,"")</f>
        <v/>
      </c>
      <c r="L1090" s="9" t="str">
        <f>IFERROR(Inv_SY!L1091/Inv_SY!$P1091-1,"")</f>
        <v/>
      </c>
      <c r="M1090" s="9" t="str">
        <f>IFERROR(Inv_SY!M1091/Inv_SY!$P1091-1,"")</f>
        <v/>
      </c>
      <c r="N1090" s="9" t="str">
        <f>IFERROR(Inv_SY!N1091/Inv_SY!$P1091-1,"")</f>
        <v/>
      </c>
      <c r="O1090" s="9" t="str">
        <f>IFERROR(Inv_SY!O1091/Inv_SY!$P1091-1,"")</f>
        <v/>
      </c>
      <c r="P1090" s="9" t="str">
        <f>IFERROR(Inv_SY!J1091/Inv_SY!$Q1091-1,"")</f>
        <v/>
      </c>
      <c r="Q1090" s="9" t="str">
        <f>IFERROR(Inv_SY!K1091/Inv_SY!$Q1091-1,"")</f>
        <v/>
      </c>
      <c r="R1090" s="9" t="str">
        <f>IFERROR(Inv_SY!L1091/Inv_SY!$Q1091-1,"")</f>
        <v/>
      </c>
      <c r="S1090" s="9" t="str">
        <f>IFERROR(Inv_SY!M1091/Inv_SY!$Q1091-1,"")</f>
        <v/>
      </c>
      <c r="T1090" s="9" t="str">
        <f>IFERROR(Inv_SY!N1091/Inv_SY!$Q1091-1,"")</f>
        <v/>
      </c>
      <c r="U1090" s="52" t="str">
        <f>IFERROR(Inv_SY!O1091/Inv_SY!$Q1091-1,"")</f>
        <v/>
      </c>
    </row>
    <row r="1091" spans="1:21">
      <c r="A1091" s="102" t="s">
        <v>212</v>
      </c>
      <c r="B1091" s="102">
        <v>3</v>
      </c>
      <c r="C1091" s="102">
        <v>2024</v>
      </c>
      <c r="D1091" s="102" t="s">
        <v>211</v>
      </c>
      <c r="E1091" s="102" t="s">
        <v>211</v>
      </c>
      <c r="F1091" s="103">
        <v>45717</v>
      </c>
      <c r="G1091" s="102">
        <f t="shared" si="39"/>
        <v>31</v>
      </c>
      <c r="H1091" s="104">
        <f t="shared" si="40"/>
        <v>45741</v>
      </c>
      <c r="I1091" s="157">
        <f>_xlfn.XLOOKUP(Table5[[#This Row],[Month Year]],'Modelling New'!D:D,'Modelling New'!N:N)</f>
        <v>10.507</v>
      </c>
      <c r="J1091" s="9" t="str">
        <f>IFERROR(Inv_SY!J1092/Inv_SY!$P1092-1,"")</f>
        <v/>
      </c>
      <c r="K1091" s="9" t="str">
        <f>IFERROR(Inv_SY!K1092/Inv_SY!$P1092-1,"")</f>
        <v/>
      </c>
      <c r="L1091" s="9" t="str">
        <f>IFERROR(Inv_SY!L1092/Inv_SY!$P1092-1,"")</f>
        <v/>
      </c>
      <c r="M1091" s="9" t="str">
        <f>IFERROR(Inv_SY!M1092/Inv_SY!$P1092-1,"")</f>
        <v/>
      </c>
      <c r="N1091" s="9" t="str">
        <f>IFERROR(Inv_SY!N1092/Inv_SY!$P1092-1,"")</f>
        <v/>
      </c>
      <c r="O1091" s="9" t="str">
        <f>IFERROR(Inv_SY!O1092/Inv_SY!$P1092-1,"")</f>
        <v/>
      </c>
      <c r="P1091" s="9" t="str">
        <f>IFERROR(Inv_SY!J1092/Inv_SY!$Q1092-1,"")</f>
        <v/>
      </c>
      <c r="Q1091" s="9" t="str">
        <f>IFERROR(Inv_SY!K1092/Inv_SY!$Q1092-1,"")</f>
        <v/>
      </c>
      <c r="R1091" s="9" t="str">
        <f>IFERROR(Inv_SY!L1092/Inv_SY!$Q1092-1,"")</f>
        <v/>
      </c>
      <c r="S1091" s="9" t="str">
        <f>IFERROR(Inv_SY!M1092/Inv_SY!$Q1092-1,"")</f>
        <v/>
      </c>
      <c r="T1091" s="9" t="str">
        <f>IFERROR(Inv_SY!N1092/Inv_SY!$Q1092-1,"")</f>
        <v/>
      </c>
      <c r="U1091" s="52" t="str">
        <f>IFERROR(Inv_SY!O1092/Inv_SY!$Q1092-1,"")</f>
        <v/>
      </c>
    </row>
    <row r="1092" spans="1:21">
      <c r="A1092" s="102" t="s">
        <v>212</v>
      </c>
      <c r="B1092" s="102">
        <v>3</v>
      </c>
      <c r="C1092" s="102">
        <v>2024</v>
      </c>
      <c r="D1092" s="102" t="s">
        <v>211</v>
      </c>
      <c r="E1092" s="102" t="s">
        <v>211</v>
      </c>
      <c r="F1092" s="103">
        <v>45717</v>
      </c>
      <c r="G1092" s="102">
        <f t="shared" si="39"/>
        <v>31</v>
      </c>
      <c r="H1092" s="104">
        <f t="shared" si="40"/>
        <v>45742</v>
      </c>
      <c r="I1092" s="157">
        <f>_xlfn.XLOOKUP(Table5[[#This Row],[Month Year]],'Modelling New'!D:D,'Modelling New'!N:N)</f>
        <v>10.507</v>
      </c>
      <c r="J1092" s="9" t="str">
        <f>IFERROR(Inv_SY!J1093/Inv_SY!$P1093-1,"")</f>
        <v/>
      </c>
      <c r="K1092" s="9" t="str">
        <f>IFERROR(Inv_SY!K1093/Inv_SY!$P1093-1,"")</f>
        <v/>
      </c>
      <c r="L1092" s="9" t="str">
        <f>IFERROR(Inv_SY!L1093/Inv_SY!$P1093-1,"")</f>
        <v/>
      </c>
      <c r="M1092" s="9" t="str">
        <f>IFERROR(Inv_SY!M1093/Inv_SY!$P1093-1,"")</f>
        <v/>
      </c>
      <c r="N1092" s="9" t="str">
        <f>IFERROR(Inv_SY!N1093/Inv_SY!$P1093-1,"")</f>
        <v/>
      </c>
      <c r="O1092" s="9" t="str">
        <f>IFERROR(Inv_SY!O1093/Inv_SY!$P1093-1,"")</f>
        <v/>
      </c>
      <c r="P1092" s="9" t="str">
        <f>IFERROR(Inv_SY!J1093/Inv_SY!$Q1093-1,"")</f>
        <v/>
      </c>
      <c r="Q1092" s="9" t="str">
        <f>IFERROR(Inv_SY!K1093/Inv_SY!$Q1093-1,"")</f>
        <v/>
      </c>
      <c r="R1092" s="9" t="str">
        <f>IFERROR(Inv_SY!L1093/Inv_SY!$Q1093-1,"")</f>
        <v/>
      </c>
      <c r="S1092" s="9" t="str">
        <f>IFERROR(Inv_SY!M1093/Inv_SY!$Q1093-1,"")</f>
        <v/>
      </c>
      <c r="T1092" s="9" t="str">
        <f>IFERROR(Inv_SY!N1093/Inv_SY!$Q1093-1,"")</f>
        <v/>
      </c>
      <c r="U1092" s="52" t="str">
        <f>IFERROR(Inv_SY!O1093/Inv_SY!$Q1093-1,"")</f>
        <v/>
      </c>
    </row>
    <row r="1093" spans="1:21">
      <c r="A1093" s="102" t="s">
        <v>212</v>
      </c>
      <c r="B1093" s="102">
        <v>3</v>
      </c>
      <c r="C1093" s="102">
        <v>2024</v>
      </c>
      <c r="D1093" s="102" t="s">
        <v>211</v>
      </c>
      <c r="E1093" s="102" t="s">
        <v>211</v>
      </c>
      <c r="F1093" s="103">
        <v>45717</v>
      </c>
      <c r="G1093" s="102">
        <f t="shared" ref="G1093:G1097" si="41">DAY(EOMONTH(F1093,0))</f>
        <v>31</v>
      </c>
      <c r="H1093" s="104">
        <f t="shared" ref="H1093:H1146" si="42">H1092+1</f>
        <v>45743</v>
      </c>
      <c r="I1093" s="157">
        <f>_xlfn.XLOOKUP(Table5[[#This Row],[Month Year]],'Modelling New'!D:D,'Modelling New'!N:N)</f>
        <v>10.507</v>
      </c>
      <c r="J1093" s="9" t="str">
        <f>IFERROR(Inv_SY!J1094/Inv_SY!$P1094-1,"")</f>
        <v/>
      </c>
      <c r="K1093" s="9" t="str">
        <f>IFERROR(Inv_SY!K1094/Inv_SY!$P1094-1,"")</f>
        <v/>
      </c>
      <c r="L1093" s="9" t="str">
        <f>IFERROR(Inv_SY!L1094/Inv_SY!$P1094-1,"")</f>
        <v/>
      </c>
      <c r="M1093" s="9" t="str">
        <f>IFERROR(Inv_SY!M1094/Inv_SY!$P1094-1,"")</f>
        <v/>
      </c>
      <c r="N1093" s="9" t="str">
        <f>IFERROR(Inv_SY!N1094/Inv_SY!$P1094-1,"")</f>
        <v/>
      </c>
      <c r="O1093" s="9" t="str">
        <f>IFERROR(Inv_SY!O1094/Inv_SY!$P1094-1,"")</f>
        <v/>
      </c>
      <c r="P1093" s="9" t="str">
        <f>IFERROR(Inv_SY!J1094/Inv_SY!$Q1094-1,"")</f>
        <v/>
      </c>
      <c r="Q1093" s="9" t="str">
        <f>IFERROR(Inv_SY!K1094/Inv_SY!$Q1094-1,"")</f>
        <v/>
      </c>
      <c r="R1093" s="9" t="str">
        <f>IFERROR(Inv_SY!L1094/Inv_SY!$Q1094-1,"")</f>
        <v/>
      </c>
      <c r="S1093" s="9" t="str">
        <f>IFERROR(Inv_SY!M1094/Inv_SY!$Q1094-1,"")</f>
        <v/>
      </c>
      <c r="T1093" s="9" t="str">
        <f>IFERROR(Inv_SY!N1094/Inv_SY!$Q1094-1,"")</f>
        <v/>
      </c>
      <c r="U1093" s="52" t="str">
        <f>IFERROR(Inv_SY!O1094/Inv_SY!$Q1094-1,"")</f>
        <v/>
      </c>
    </row>
    <row r="1094" spans="1:21">
      <c r="A1094" s="102" t="s">
        <v>212</v>
      </c>
      <c r="B1094" s="102">
        <v>3</v>
      </c>
      <c r="C1094" s="102">
        <v>2024</v>
      </c>
      <c r="D1094" s="102" t="s">
        <v>211</v>
      </c>
      <c r="E1094" s="102" t="s">
        <v>211</v>
      </c>
      <c r="F1094" s="103">
        <v>45717</v>
      </c>
      <c r="G1094" s="102">
        <f t="shared" si="41"/>
        <v>31</v>
      </c>
      <c r="H1094" s="104">
        <f t="shared" si="42"/>
        <v>45744</v>
      </c>
      <c r="I1094" s="157">
        <f>_xlfn.XLOOKUP(Table5[[#This Row],[Month Year]],'Modelling New'!D:D,'Modelling New'!N:N)</f>
        <v>10.507</v>
      </c>
      <c r="J1094" s="9" t="str">
        <f>IFERROR(Inv_SY!J1095/Inv_SY!$P1095-1,"")</f>
        <v/>
      </c>
      <c r="K1094" s="9" t="str">
        <f>IFERROR(Inv_SY!K1095/Inv_SY!$P1095-1,"")</f>
        <v/>
      </c>
      <c r="L1094" s="9" t="str">
        <f>IFERROR(Inv_SY!L1095/Inv_SY!$P1095-1,"")</f>
        <v/>
      </c>
      <c r="M1094" s="9" t="str">
        <f>IFERROR(Inv_SY!M1095/Inv_SY!$P1095-1,"")</f>
        <v/>
      </c>
      <c r="N1094" s="9" t="str">
        <f>IFERROR(Inv_SY!N1095/Inv_SY!$P1095-1,"")</f>
        <v/>
      </c>
      <c r="O1094" s="9" t="str">
        <f>IFERROR(Inv_SY!O1095/Inv_SY!$P1095-1,"")</f>
        <v/>
      </c>
      <c r="P1094" s="9" t="str">
        <f>IFERROR(Inv_SY!J1095/Inv_SY!$Q1095-1,"")</f>
        <v/>
      </c>
      <c r="Q1094" s="9" t="str">
        <f>IFERROR(Inv_SY!K1095/Inv_SY!$Q1095-1,"")</f>
        <v/>
      </c>
      <c r="R1094" s="9" t="str">
        <f>IFERROR(Inv_SY!L1095/Inv_SY!$Q1095-1,"")</f>
        <v/>
      </c>
      <c r="S1094" s="9" t="str">
        <f>IFERROR(Inv_SY!M1095/Inv_SY!$Q1095-1,"")</f>
        <v/>
      </c>
      <c r="T1094" s="9" t="str">
        <f>IFERROR(Inv_SY!N1095/Inv_SY!$Q1095-1,"")</f>
        <v/>
      </c>
      <c r="U1094" s="52" t="str">
        <f>IFERROR(Inv_SY!O1095/Inv_SY!$Q1095-1,"")</f>
        <v/>
      </c>
    </row>
    <row r="1095" spans="1:21">
      <c r="A1095" s="102" t="s">
        <v>212</v>
      </c>
      <c r="B1095" s="102">
        <v>3</v>
      </c>
      <c r="C1095" s="102">
        <v>2024</v>
      </c>
      <c r="D1095" s="102" t="s">
        <v>211</v>
      </c>
      <c r="E1095" s="102" t="s">
        <v>211</v>
      </c>
      <c r="F1095" s="103">
        <v>45717</v>
      </c>
      <c r="G1095" s="102">
        <f t="shared" si="41"/>
        <v>31</v>
      </c>
      <c r="H1095" s="104">
        <f t="shared" si="42"/>
        <v>45745</v>
      </c>
      <c r="I1095" s="157">
        <f>_xlfn.XLOOKUP(Table5[[#This Row],[Month Year]],'Modelling New'!D:D,'Modelling New'!N:N)</f>
        <v>10.507</v>
      </c>
      <c r="J1095" s="9">
        <f>IFERROR(Inv_SY!J1096/Inv_SY!$P1096-1,"")</f>
        <v>8.9992564825906562E-2</v>
      </c>
      <c r="K1095" s="9">
        <f>IFERROR(Inv_SY!K1096/Inv_SY!$P1096-1,"")</f>
        <v>8.1600715203451246E-2</v>
      </c>
      <c r="L1095" s="9">
        <f>IFERROR(Inv_SY!L1096/Inv_SY!$P1096-1,"")</f>
        <v>6.0441894781465555E-2</v>
      </c>
      <c r="M1095" s="9">
        <f>IFERROR(Inv_SY!M1096/Inv_SY!$P1096-1,"")</f>
        <v>5.3758728611092543E-2</v>
      </c>
      <c r="N1095" s="9">
        <f>IFERROR(Inv_SY!N1096/Inv_SY!$P1096-1,"")</f>
        <v>6.1446376917037471E-2</v>
      </c>
      <c r="O1095" s="9">
        <f>IFERROR(Inv_SY!O1096/Inv_SY!$P1096-1,"")</f>
        <v>-0.34724028033895271</v>
      </c>
      <c r="P1095" s="9">
        <f>IFERROR(Inv_SY!J1096/Inv_SY!$Q1096-1,"")</f>
        <v>0</v>
      </c>
      <c r="Q1095" s="9">
        <f>IFERROR(Inv_SY!K1096/Inv_SY!$Q1096-1,"")</f>
        <v>-7.6989971246231859E-3</v>
      </c>
      <c r="R1095" s="9">
        <f>IFERROR(Inv_SY!L1096/Inv_SY!$Q1096-1,"")</f>
        <v>-2.7110891393246073E-2</v>
      </c>
      <c r="S1095" s="9">
        <f>IFERROR(Inv_SY!M1096/Inv_SY!$Q1096-1,"")</f>
        <v>-3.3242278327468511E-2</v>
      </c>
      <c r="T1095" s="9">
        <f>IFERROR(Inv_SY!N1096/Inv_SY!$Q1096-1,"")</f>
        <v>-2.6189341863472548E-2</v>
      </c>
      <c r="U1095" s="52">
        <f>IFERROR(Inv_SY!O1096/Inv_SY!$Q1096-1,"")</f>
        <v>-0.40113378684807266</v>
      </c>
    </row>
    <row r="1096" spans="1:21">
      <c r="A1096" s="102" t="s">
        <v>212</v>
      </c>
      <c r="B1096" s="102">
        <v>3</v>
      </c>
      <c r="C1096" s="102">
        <v>2024</v>
      </c>
      <c r="D1096" s="102" t="s">
        <v>211</v>
      </c>
      <c r="E1096" s="102" t="s">
        <v>211</v>
      </c>
      <c r="F1096" s="103">
        <v>45717</v>
      </c>
      <c r="G1096" s="102">
        <f t="shared" si="41"/>
        <v>31</v>
      </c>
      <c r="H1096" s="104">
        <f t="shared" si="42"/>
        <v>45746</v>
      </c>
      <c r="I1096" s="157">
        <f>_xlfn.XLOOKUP(Table5[[#This Row],[Month Year]],'Modelling New'!D:D,'Modelling New'!N:N)</f>
        <v>10.507</v>
      </c>
      <c r="J1096" s="9">
        <f>IFERROR(Inv_SY!J1097/Inv_SY!$P1097-1,"")</f>
        <v>6.5046932537913049E-2</v>
      </c>
      <c r="K1096" s="9">
        <f>IFERROR(Inv_SY!K1097/Inv_SY!$P1097-1,"")</f>
        <v>9.3252672919655666E-2</v>
      </c>
      <c r="L1096" s="9">
        <f>IFERROR(Inv_SY!L1097/Inv_SY!$P1097-1,"")</f>
        <v>6.4156055626192643E-2</v>
      </c>
      <c r="M1096" s="9">
        <f>IFERROR(Inv_SY!M1097/Inv_SY!$P1097-1,"")</f>
        <v>5.4285801071816131E-2</v>
      </c>
      <c r="N1096" s="9">
        <f>IFERROR(Inv_SY!N1097/Inv_SY!$P1097-1,"")</f>
        <v>6.606485821063024E-2</v>
      </c>
      <c r="O1096" s="9">
        <f>IFERROR(Inv_SY!O1097/Inv_SY!$P1097-1,"")</f>
        <v>-0.34280632036620828</v>
      </c>
      <c r="P1096" s="9">
        <f>IFERROR(Inv_SY!J1097/Inv_SY!$Q1097-1,"")</f>
        <v>-2.5799836652963259E-2</v>
      </c>
      <c r="Q1096" s="9">
        <f>IFERROR(Inv_SY!K1097/Inv_SY!$Q1097-1,"")</f>
        <v>0</v>
      </c>
      <c r="R1096" s="9">
        <f>IFERROR(Inv_SY!L1097/Inv_SY!$Q1097-1,"")</f>
        <v>-2.6614723214677505E-2</v>
      </c>
      <c r="S1096" s="9">
        <f>IFERROR(Inv_SY!M1097/Inv_SY!$Q1097-1,"")</f>
        <v>-3.5643061126732878E-2</v>
      </c>
      <c r="T1096" s="9">
        <f>IFERROR(Inv_SY!N1097/Inv_SY!$Q1097-1,"")</f>
        <v>-2.4868738382698985E-2</v>
      </c>
      <c r="U1096" s="52">
        <f>IFERROR(Inv_SY!O1097/Inv_SY!$Q1097-1,"")</f>
        <v>-0.39886387116833555</v>
      </c>
    </row>
    <row r="1097" spans="1:21">
      <c r="A1097" s="102" t="s">
        <v>212</v>
      </c>
      <c r="B1097" s="102">
        <v>3</v>
      </c>
      <c r="C1097" s="102">
        <v>2024</v>
      </c>
      <c r="D1097" s="102" t="s">
        <v>211</v>
      </c>
      <c r="E1097" s="102" t="s">
        <v>211</v>
      </c>
      <c r="F1097" s="103">
        <v>45717</v>
      </c>
      <c r="G1097" s="102">
        <f t="shared" si="41"/>
        <v>31</v>
      </c>
      <c r="H1097" s="104">
        <f t="shared" si="42"/>
        <v>45747</v>
      </c>
      <c r="I1097" s="157">
        <f>_xlfn.XLOOKUP(Table5[[#This Row],[Month Year]],'Modelling New'!D:D,'Modelling New'!N:N)</f>
        <v>10.507</v>
      </c>
      <c r="J1097" s="9">
        <f>IFERROR(Inv_SY!J1098/Inv_SY!$P1098-1,"")</f>
        <v>7.537776181749023E-2</v>
      </c>
      <c r="K1097" s="9">
        <f>IFERROR(Inv_SY!K1098/Inv_SY!$P1098-1,"")</f>
        <v>7.3724584454988751E-2</v>
      </c>
      <c r="L1097" s="9">
        <f>IFERROR(Inv_SY!L1098/Inv_SY!$P1098-1,"")</f>
        <v>3.4048585088726435E-2</v>
      </c>
      <c r="M1097" s="9">
        <f>IFERROR(Inv_SY!M1098/Inv_SY!$P1098-1,"")</f>
        <v>4.6823334016028895E-2</v>
      </c>
      <c r="N1097" s="9">
        <f>IFERROR(Inv_SY!N1098/Inv_SY!$P1098-1,"")</f>
        <v>5.4912384765031685E-2</v>
      </c>
      <c r="O1097" s="9">
        <f>IFERROR(Inv_SY!O1098/Inv_SY!$P1098-1,"")</f>
        <v>-0.28488665014226577</v>
      </c>
      <c r="P1097" s="9">
        <f>IFERROR(Inv_SY!J1098/Inv_SY!$Q1098-1,"")</f>
        <v>0</v>
      </c>
      <c r="Q1097" s="9">
        <f>IFERROR(Inv_SY!K1098/Inv_SY!$Q1098-1,"")</f>
        <v>-1.5372991902932176E-3</v>
      </c>
      <c r="R1097" s="9">
        <f>IFERROR(Inv_SY!L1098/Inv_SY!$Q1098-1,"")</f>
        <v>-3.843224046116922E-2</v>
      </c>
      <c r="S1097" s="9">
        <f>IFERROR(Inv_SY!M1098/Inv_SY!$Q1098-1,"")</f>
        <v>-2.6552927552827121E-2</v>
      </c>
      <c r="T1097" s="9">
        <f>IFERROR(Inv_SY!N1098/Inv_SY!$Q1098-1,"")</f>
        <v>-1.9030872479518179E-2</v>
      </c>
      <c r="U1097" s="52">
        <f>IFERROR(Inv_SY!O1098/Inv_SY!$Q1098-1,"")</f>
        <v>-0.33501196021654289</v>
      </c>
    </row>
    <row r="1098" spans="1:21">
      <c r="A1098" s="102" t="s">
        <v>4</v>
      </c>
      <c r="B1098" s="102">
        <v>3</v>
      </c>
      <c r="C1098" s="102">
        <v>2024</v>
      </c>
      <c r="D1098" s="102" t="s">
        <v>211</v>
      </c>
      <c r="E1098" s="102" t="s">
        <v>211</v>
      </c>
      <c r="F1098" s="103">
        <v>45748</v>
      </c>
      <c r="G1098" s="102">
        <f t="shared" ref="G1098:G1121" si="43">DAY(EOMONTH(F1098,0))</f>
        <v>30</v>
      </c>
      <c r="H1098" s="104">
        <f t="shared" si="42"/>
        <v>45748</v>
      </c>
      <c r="I1098" s="157">
        <f>_xlfn.XLOOKUP(Table5[[#This Row],[Month Year]],'Modelling New'!D:D,'Modelling New'!N:N)</f>
        <v>10.507</v>
      </c>
      <c r="J1098" s="9">
        <f>IFERROR(Inv_SY!J1099/Inv_SY!$P1099-1,"")</f>
        <v>4.5985128698366351E-2</v>
      </c>
      <c r="K1098" s="9">
        <f>IFERROR(Inv_SY!K1099/Inv_SY!$P1099-1,"")</f>
        <v>3.0175152020291307E-2</v>
      </c>
      <c r="L1098" s="9">
        <f>IFERROR(Inv_SY!L1099/Inv_SY!$P1099-1,"")</f>
        <v>1.5095216941951817E-2</v>
      </c>
      <c r="M1098" s="9">
        <f>IFERROR(Inv_SY!M1099/Inv_SY!$P1099-1,"")</f>
        <v>3.686686338515166E-2</v>
      </c>
      <c r="N1098" s="9">
        <f>IFERROR(Inv_SY!N1099/Inv_SY!$P1099-1,"")</f>
        <v>2.7092707794488691E-2</v>
      </c>
      <c r="O1098" s="9">
        <f>IFERROR(Inv_SY!O1099/Inv_SY!$P1099-1,"")</f>
        <v>-0.15521506884024916</v>
      </c>
      <c r="P1098" s="9">
        <f>IFERROR(Inv_SY!J1099/Inv_SY!$Q1099-1,"")</f>
        <v>0</v>
      </c>
      <c r="Q1098" s="9">
        <f>IFERROR(Inv_SY!K1099/Inv_SY!$Q1099-1,"")</f>
        <v>-1.5114915350420866E-2</v>
      </c>
      <c r="R1098" s="9">
        <f>IFERROR(Inv_SY!L1099/Inv_SY!$Q1099-1,"")</f>
        <v>-2.9531884258100494E-2</v>
      </c>
      <c r="S1098" s="9">
        <f>IFERROR(Inv_SY!M1099/Inv_SY!$Q1099-1,"")</f>
        <v>-8.7173947917993377E-3</v>
      </c>
      <c r="T1098" s="9">
        <f>IFERROR(Inv_SY!N1099/Inv_SY!$Q1099-1,"")</f>
        <v>-1.806184465298033E-2</v>
      </c>
      <c r="U1098" s="52">
        <f>IFERROR(Inv_SY!O1099/Inv_SY!$Q1099-1,"")</f>
        <v>-0.19235474006116204</v>
      </c>
    </row>
    <row r="1099" spans="1:21">
      <c r="A1099" s="102" t="s">
        <v>4</v>
      </c>
      <c r="B1099" s="102">
        <v>3</v>
      </c>
      <c r="C1099" s="102">
        <v>2024</v>
      </c>
      <c r="D1099" s="102" t="s">
        <v>211</v>
      </c>
      <c r="E1099" s="102" t="s">
        <v>211</v>
      </c>
      <c r="F1099" s="103">
        <v>45748</v>
      </c>
      <c r="G1099" s="102">
        <f t="shared" si="43"/>
        <v>30</v>
      </c>
      <c r="H1099" s="104">
        <f t="shared" si="42"/>
        <v>45749</v>
      </c>
      <c r="I1099" s="157">
        <f>_xlfn.XLOOKUP(Table5[[#This Row],[Month Year]],'Modelling New'!D:D,'Modelling New'!N:N)</f>
        <v>10.507</v>
      </c>
      <c r="J1099" s="9">
        <f>IFERROR(Inv_SY!J1100/Inv_SY!$P1100-1,"")</f>
        <v>6.0467696775160285E-2</v>
      </c>
      <c r="K1099" s="9">
        <f>IFERROR(Inv_SY!K1100/Inv_SY!$P1100-1,"")</f>
        <v>5.8432474831388914E-2</v>
      </c>
      <c r="L1099" s="9">
        <f>IFERROR(Inv_SY!L1100/Inv_SY!$P1100-1,"")</f>
        <v>3.6075477814770274E-2</v>
      </c>
      <c r="M1099" s="9">
        <f>IFERROR(Inv_SY!M1100/Inv_SY!$P1100-1,"")</f>
        <v>5.6096286958491559E-2</v>
      </c>
      <c r="N1099" s="9">
        <f>IFERROR(Inv_SY!N1100/Inv_SY!$P1100-1,"")</f>
        <v>4.4062322348062066E-2</v>
      </c>
      <c r="O1099" s="9">
        <f>IFERROR(Inv_SY!O1100/Inv_SY!$P1100-1,"")</f>
        <v>-0.25513425872787288</v>
      </c>
      <c r="P1099" s="9">
        <f>IFERROR(Inv_SY!J1100/Inv_SY!$Q1100-1,"")</f>
        <v>0</v>
      </c>
      <c r="Q1099" s="9">
        <f>IFERROR(Inv_SY!K1100/Inv_SY!$Q1100-1,"")</f>
        <v>-1.9191739172822464E-3</v>
      </c>
      <c r="R1099" s="9">
        <f>IFERROR(Inv_SY!L1100/Inv_SY!$Q1100-1,"")</f>
        <v>-2.3001378575288722E-2</v>
      </c>
      <c r="S1099" s="9">
        <f>IFERROR(Inv_SY!M1100/Inv_SY!$Q1100-1,"")</f>
        <v>-4.1221527350262521E-3</v>
      </c>
      <c r="T1099" s="9">
        <f>IFERROR(Inv_SY!N1100/Inv_SY!$Q1100-1,"")</f>
        <v>-1.546994262718826E-2</v>
      </c>
      <c r="U1099" s="52">
        <f>IFERROR(Inv_SY!O1100/Inv_SY!$Q1100-1,"")</f>
        <v>-0.29760638297872344</v>
      </c>
    </row>
    <row r="1100" spans="1:21">
      <c r="A1100" s="102" t="s">
        <v>4</v>
      </c>
      <c r="B1100" s="102">
        <v>3</v>
      </c>
      <c r="C1100" s="102">
        <v>2024</v>
      </c>
      <c r="D1100" s="102" t="s">
        <v>211</v>
      </c>
      <c r="E1100" s="102" t="s">
        <v>211</v>
      </c>
      <c r="F1100" s="103">
        <v>45748</v>
      </c>
      <c r="G1100" s="102">
        <f t="shared" si="43"/>
        <v>30</v>
      </c>
      <c r="H1100" s="104">
        <f t="shared" si="42"/>
        <v>45750</v>
      </c>
      <c r="I1100" s="157">
        <f>_xlfn.XLOOKUP(Table5[[#This Row],[Month Year]],'Modelling New'!D:D,'Modelling New'!N:N)</f>
        <v>10.507</v>
      </c>
      <c r="J1100" s="9">
        <f>IFERROR(Inv_SY!J1101/Inv_SY!$P1101-1,"")</f>
        <v>-1.9743401233203728E-2</v>
      </c>
      <c r="K1100" s="9">
        <f>IFERROR(Inv_SY!K1101/Inv_SY!$P1101-1,"")</f>
        <v>3.2093376967687881E-3</v>
      </c>
      <c r="L1100" s="9">
        <f>IFERROR(Inv_SY!L1101/Inv_SY!$P1101-1,"")</f>
        <v>-9.8856675659270143E-3</v>
      </c>
      <c r="M1100" s="9">
        <f>IFERROR(Inv_SY!M1101/Inv_SY!$P1101-1,"")</f>
        <v>1.515326658639693E-2</v>
      </c>
      <c r="N1100" s="9">
        <f>IFERROR(Inv_SY!N1101/Inv_SY!$P1101-1,"")</f>
        <v>-5.8509435212592331E-2</v>
      </c>
      <c r="O1100" s="9">
        <f>IFERROR(Inv_SY!O1101/Inv_SY!$P1101-1,"")</f>
        <v>6.9775899728557356E-2</v>
      </c>
      <c r="P1100" s="9">
        <f>IFERROR(Inv_SY!J1101/Inv_SY!$Q1101-1,"")</f>
        <v>-8.3680424081787108E-2</v>
      </c>
      <c r="Q1100" s="9">
        <f>IFERROR(Inv_SY!K1101/Inv_SY!$Q1101-1,"")</f>
        <v>-6.2224772542248341E-2</v>
      </c>
      <c r="R1100" s="9">
        <f>IFERROR(Inv_SY!L1101/Inv_SY!$Q1101-1,"")</f>
        <v>-7.4465658942865942E-2</v>
      </c>
      <c r="S1100" s="9">
        <f>IFERROR(Inv_SY!M1101/Inv_SY!$Q1101-1,"")</f>
        <v>-5.105988380932891E-2</v>
      </c>
      <c r="T1100" s="9">
        <f>IFERROR(Inv_SY!N1101/Inv_SY!$Q1101-1,"")</f>
        <v>-0.11991795195021737</v>
      </c>
      <c r="U1100" s="52">
        <f>IFERROR(Inv_SY!O1101/Inv_SY!$Q1101-1,"")</f>
        <v>0</v>
      </c>
    </row>
    <row r="1101" spans="1:21">
      <c r="A1101" s="102" t="s">
        <v>4</v>
      </c>
      <c r="B1101" s="102">
        <v>3</v>
      </c>
      <c r="C1101" s="102">
        <v>2024</v>
      </c>
      <c r="D1101" s="102" t="s">
        <v>211</v>
      </c>
      <c r="E1101" s="102" t="s">
        <v>211</v>
      </c>
      <c r="F1101" s="103">
        <v>45748</v>
      </c>
      <c r="G1101" s="102">
        <f t="shared" si="43"/>
        <v>30</v>
      </c>
      <c r="H1101" s="104">
        <f t="shared" si="42"/>
        <v>45751</v>
      </c>
      <c r="I1101" s="157">
        <f>_xlfn.XLOOKUP(Table5[[#This Row],[Month Year]],'Modelling New'!D:D,'Modelling New'!N:N)</f>
        <v>10.507</v>
      </c>
      <c r="J1101" s="9">
        <f>IFERROR(Inv_SY!J1102/Inv_SY!$P1102-1,"")</f>
        <v>0.16640235658676383</v>
      </c>
      <c r="K1101" s="9">
        <f>IFERROR(Inv_SY!K1102/Inv_SY!$P1102-1,"")</f>
        <v>0.15482245044090059</v>
      </c>
      <c r="L1101" s="9">
        <f>IFERROR(Inv_SY!L1102/Inv_SY!$P1102-1,"")</f>
        <v>0.14746829562198149</v>
      </c>
      <c r="M1101" s="9">
        <f>IFERROR(Inv_SY!M1102/Inv_SY!$P1102-1,"")</f>
        <v>-0.25231299183533806</v>
      </c>
      <c r="N1101" s="9">
        <f>IFERROR(Inv_SY!N1102/Inv_SY!$P1102-1,"")</f>
        <v>9.0133031070958491E-2</v>
      </c>
      <c r="O1101" s="9">
        <f>IFERROR(Inv_SY!O1102/Inv_SY!$P1102-1,"")</f>
        <v>-0.30651314188526713</v>
      </c>
      <c r="P1101" s="9">
        <f>IFERROR(Inv_SY!J1102/Inv_SY!$Q1102-1,"")</f>
        <v>0</v>
      </c>
      <c r="Q1101" s="9">
        <f>IFERROR(Inv_SY!K1102/Inv_SY!$Q1102-1,"")</f>
        <v>-9.9278830160712817E-3</v>
      </c>
      <c r="R1101" s="9">
        <f>IFERROR(Inv_SY!L1102/Inv_SY!$Q1102-1,"")</f>
        <v>-1.6232872694281086E-2</v>
      </c>
      <c r="S1101" s="9">
        <f>IFERROR(Inv_SY!M1102/Inv_SY!$Q1102-1,"")</f>
        <v>-0.35898019757726329</v>
      </c>
      <c r="T1101" s="9">
        <f>IFERROR(Inv_SY!N1102/Inv_SY!$Q1102-1,"")</f>
        <v>-6.5388521452401593E-2</v>
      </c>
      <c r="U1101" s="52">
        <f>IFERROR(Inv_SY!O1102/Inv_SY!$Q1102-1,"")</f>
        <v>-0.40544799639801898</v>
      </c>
    </row>
    <row r="1102" spans="1:21">
      <c r="A1102" s="102" t="s">
        <v>4</v>
      </c>
      <c r="B1102" s="102">
        <v>3</v>
      </c>
      <c r="C1102" s="102">
        <v>2024</v>
      </c>
      <c r="D1102" s="102" t="s">
        <v>211</v>
      </c>
      <c r="E1102" s="102" t="s">
        <v>211</v>
      </c>
      <c r="F1102" s="103">
        <v>45748</v>
      </c>
      <c r="G1102" s="102">
        <f t="shared" si="43"/>
        <v>30</v>
      </c>
      <c r="H1102" s="104">
        <f t="shared" si="42"/>
        <v>45752</v>
      </c>
      <c r="I1102" s="157">
        <f>_xlfn.XLOOKUP(Table5[[#This Row],[Month Year]],'Modelling New'!D:D,'Modelling New'!N:N)</f>
        <v>10.507</v>
      </c>
      <c r="J1102" s="9">
        <f>IFERROR(Inv_SY!J1103/Inv_SY!$P1103-1,"")</f>
        <v>0.18952621119751223</v>
      </c>
      <c r="K1102" s="9">
        <f>IFERROR(Inv_SY!K1103/Inv_SY!$P1103-1,"")</f>
        <v>0.18519867229901465</v>
      </c>
      <c r="L1102" s="9">
        <f>IFERROR(Inv_SY!L1103/Inv_SY!$P1103-1,"")</f>
        <v>0.16023057212060765</v>
      </c>
      <c r="M1102" s="9">
        <f>IFERROR(Inv_SY!M1103/Inv_SY!$P1103-1,"")</f>
        <v>-0.50345027131372455</v>
      </c>
      <c r="N1102" s="9">
        <f>IFERROR(Inv_SY!N1103/Inv_SY!$P1103-1,"")</f>
        <v>0.14824971810582577</v>
      </c>
      <c r="O1102" s="9">
        <f>IFERROR(Inv_SY!O1103/Inv_SY!$P1103-1,"")</f>
        <v>-0.17975490240923497</v>
      </c>
      <c r="P1102" s="9">
        <f>IFERROR(Inv_SY!J1103/Inv_SY!$Q1103-1,"")</f>
        <v>0</v>
      </c>
      <c r="Q1102" s="9">
        <f>IFERROR(Inv_SY!K1103/Inv_SY!$Q1103-1,"")</f>
        <v>-3.6380357639543837E-3</v>
      </c>
      <c r="R1102" s="9">
        <f>IFERROR(Inv_SY!L1103/Inv_SY!$Q1103-1,"")</f>
        <v>-2.4627989531573524E-2</v>
      </c>
      <c r="S1102" s="9">
        <f>IFERROR(Inv_SY!M1103/Inv_SY!$Q1103-1,"")</f>
        <v>-0.58256512213682787</v>
      </c>
      <c r="T1102" s="9">
        <f>IFERROR(Inv_SY!N1103/Inv_SY!$Q1103-1,"")</f>
        <v>-3.4699944148463113E-2</v>
      </c>
      <c r="U1102" s="52">
        <f>IFERROR(Inv_SY!O1103/Inv_SY!$Q1103-1,"")</f>
        <v>-0.310443864229765</v>
      </c>
    </row>
    <row r="1103" spans="1:21">
      <c r="A1103" s="102" t="s">
        <v>4</v>
      </c>
      <c r="B1103" s="102">
        <v>3</v>
      </c>
      <c r="C1103" s="102">
        <v>2024</v>
      </c>
      <c r="D1103" s="102" t="s">
        <v>211</v>
      </c>
      <c r="E1103" s="102" t="s">
        <v>211</v>
      </c>
      <c r="F1103" s="103">
        <v>45748</v>
      </c>
      <c r="G1103" s="102">
        <f t="shared" si="43"/>
        <v>30</v>
      </c>
      <c r="H1103" s="104">
        <f t="shared" si="42"/>
        <v>45753</v>
      </c>
      <c r="I1103" s="157">
        <f>_xlfn.XLOOKUP(Table5[[#This Row],[Month Year]],'Modelling New'!D:D,'Modelling New'!N:N)</f>
        <v>10.507</v>
      </c>
      <c r="J1103" s="9">
        <f>IFERROR(Inv_SY!J1104/Inv_SY!$P1104-1,"")</f>
        <v>0.15445049198863003</v>
      </c>
      <c r="K1103" s="9">
        <f>IFERROR(Inv_SY!K1104/Inv_SY!$P1104-1,"")</f>
        <v>0.16941293176783057</v>
      </c>
      <c r="L1103" s="9">
        <f>IFERROR(Inv_SY!L1104/Inv_SY!$P1104-1,"")</f>
        <v>0.151257457575809</v>
      </c>
      <c r="M1103" s="9">
        <f>IFERROR(Inv_SY!M1104/Inv_SY!$P1104-1,"")</f>
        <v>-0.35628775799422241</v>
      </c>
      <c r="N1103" s="9">
        <f>IFERROR(Inv_SY!N1104/Inv_SY!$P1104-1,"")</f>
        <v>0.16963741357164541</v>
      </c>
      <c r="O1103" s="9">
        <f>IFERROR(Inv_SY!O1104/Inv_SY!$P1104-1,"")</f>
        <v>-0.28847053690969149</v>
      </c>
      <c r="P1103" s="9">
        <f>IFERROR(Inv_SY!J1104/Inv_SY!$Q1104-1,"")</f>
        <v>-1.2984298729501242E-2</v>
      </c>
      <c r="Q1103" s="9">
        <f>IFERROR(Inv_SY!K1104/Inv_SY!$Q1104-1,"")</f>
        <v>-1.9192426747827174E-4</v>
      </c>
      <c r="R1103" s="9">
        <f>IFERROR(Inv_SY!L1104/Inv_SY!$Q1104-1,"")</f>
        <v>-1.5714233986164117E-2</v>
      </c>
      <c r="S1103" s="9">
        <f>IFERROR(Inv_SY!M1104/Inv_SY!$Q1104-1,"")</f>
        <v>-0.44964804089147981</v>
      </c>
      <c r="T1103" s="9">
        <f>IFERROR(Inv_SY!N1104/Inv_SY!$Q1104-1,"")</f>
        <v>0</v>
      </c>
      <c r="U1103" s="52">
        <f>IFERROR(Inv_SY!O1104/Inv_SY!$Q1104-1,"")</f>
        <v>-0.39166663545965297</v>
      </c>
    </row>
    <row r="1104" spans="1:21">
      <c r="A1104" s="102" t="s">
        <v>4</v>
      </c>
      <c r="B1104" s="102">
        <v>3</v>
      </c>
      <c r="C1104" s="102">
        <v>2024</v>
      </c>
      <c r="D1104" s="102" t="s">
        <v>211</v>
      </c>
      <c r="E1104" s="102" t="s">
        <v>211</v>
      </c>
      <c r="F1104" s="103">
        <v>45748</v>
      </c>
      <c r="G1104" s="102">
        <f t="shared" si="43"/>
        <v>30</v>
      </c>
      <c r="H1104" s="104">
        <f t="shared" si="42"/>
        <v>45754</v>
      </c>
      <c r="I1104" s="157">
        <f>_xlfn.XLOOKUP(Table5[[#This Row],[Month Year]],'Modelling New'!D:D,'Modelling New'!N:N)</f>
        <v>10.507</v>
      </c>
      <c r="J1104" s="9">
        <f>IFERROR(Inv_SY!J1105/Inv_SY!$P1105-1,"")</f>
        <v>0.15795744257999611</v>
      </c>
      <c r="K1104" s="9">
        <f>IFERROR(Inv_SY!K1105/Inv_SY!$P1105-1,"")</f>
        <v>0.1285051165556983</v>
      </c>
      <c r="L1104" s="9">
        <f>IFERROR(Inv_SY!L1105/Inv_SY!$P1105-1,"")</f>
        <v>0.1072812415493507</v>
      </c>
      <c r="M1104" s="9">
        <f>IFERROR(Inv_SY!M1105/Inv_SY!$P1105-1,"")</f>
        <v>-0.18914665299698019</v>
      </c>
      <c r="N1104" s="9">
        <f>IFERROR(Inv_SY!N1105/Inv_SY!$P1105-1,"")</f>
        <v>0.12548705694418705</v>
      </c>
      <c r="O1104" s="9">
        <f>IFERROR(Inv_SY!O1105/Inv_SY!$P1105-1,"")</f>
        <v>-0.33008420463225208</v>
      </c>
      <c r="P1104" s="9">
        <f>IFERROR(Inv_SY!J1105/Inv_SY!$Q1105-1,"")</f>
        <v>0</v>
      </c>
      <c r="Q1104" s="9">
        <f>IFERROR(Inv_SY!K1105/Inv_SY!$Q1105-1,"")</f>
        <v>-2.543472233200228E-2</v>
      </c>
      <c r="R1104" s="9">
        <f>IFERROR(Inv_SY!L1105/Inv_SY!$Q1105-1,"")</f>
        <v>-4.3763439973869778E-2</v>
      </c>
      <c r="S1104" s="9">
        <f>IFERROR(Inv_SY!M1105/Inv_SY!$Q1105-1,"")</f>
        <v>-0.29975548566241628</v>
      </c>
      <c r="T1104" s="9">
        <f>IFERROR(Inv_SY!N1105/Inv_SY!$Q1105-1,"")</f>
        <v>-2.8041087212551608E-2</v>
      </c>
      <c r="U1104" s="52">
        <f>IFERROR(Inv_SY!O1105/Inv_SY!$Q1105-1,"")</f>
        <v>-0.42146768893756847</v>
      </c>
    </row>
    <row r="1105" spans="1:21">
      <c r="A1105" s="102" t="s">
        <v>4</v>
      </c>
      <c r="B1105" s="102">
        <v>3</v>
      </c>
      <c r="C1105" s="102">
        <v>2024</v>
      </c>
      <c r="D1105" s="102" t="s">
        <v>211</v>
      </c>
      <c r="E1105" s="102" t="s">
        <v>211</v>
      </c>
      <c r="F1105" s="103">
        <v>45748</v>
      </c>
      <c r="G1105" s="102">
        <f t="shared" si="43"/>
        <v>30</v>
      </c>
      <c r="H1105" s="104">
        <f t="shared" si="42"/>
        <v>45755</v>
      </c>
      <c r="I1105" s="157">
        <f>_xlfn.XLOOKUP(Table5[[#This Row],[Month Year]],'Modelling New'!D:D,'Modelling New'!N:N)</f>
        <v>10.507</v>
      </c>
      <c r="J1105" s="9">
        <f>IFERROR(Inv_SY!J1106/Inv_SY!$P1106-1,"")</f>
        <v>6.1703769029000988E-2</v>
      </c>
      <c r="K1105" s="9">
        <f>IFERROR(Inv_SY!K1106/Inv_SY!$P1106-1,"")</f>
        <v>6.5707539866306952E-2</v>
      </c>
      <c r="L1105" s="9">
        <f>IFERROR(Inv_SY!L1106/Inv_SY!$P1106-1,"")</f>
        <v>6.0407429811334845E-2</v>
      </c>
      <c r="M1105" s="9">
        <f>IFERROR(Inv_SY!M1106/Inv_SY!$P1106-1,"")</f>
        <v>5.6406250049586992E-2</v>
      </c>
      <c r="N1105" s="9">
        <f>IFERROR(Inv_SY!N1106/Inv_SY!$P1106-1,"")</f>
        <v>4.9487944743622059E-2</v>
      </c>
      <c r="O1105" s="9">
        <f>IFERROR(Inv_SY!O1106/Inv_SY!$P1106-1,"")</f>
        <v>-0.29371293349985106</v>
      </c>
      <c r="P1105" s="9">
        <f>IFERROR(Inv_SY!J1106/Inv_SY!$Q1106-1,"")</f>
        <v>-3.7569133064483395E-3</v>
      </c>
      <c r="Q1105" s="9">
        <f>IFERROR(Inv_SY!K1106/Inv_SY!$Q1106-1,"")</f>
        <v>0</v>
      </c>
      <c r="R1105" s="9">
        <f>IFERROR(Inv_SY!L1106/Inv_SY!$Q1106-1,"")</f>
        <v>-4.9733250978377663E-3</v>
      </c>
      <c r="S1105" s="9">
        <f>IFERROR(Inv_SY!M1106/Inv_SY!$Q1106-1,"")</f>
        <v>-8.7278070847531808E-3</v>
      </c>
      <c r="T1105" s="9">
        <f>IFERROR(Inv_SY!N1106/Inv_SY!$Q1106-1,"")</f>
        <v>-1.5219555568425136E-2</v>
      </c>
      <c r="U1105" s="52">
        <f>IFERROR(Inv_SY!O1106/Inv_SY!$Q1106-1,"")</f>
        <v>-0.33725995164794209</v>
      </c>
    </row>
    <row r="1106" spans="1:21">
      <c r="A1106" s="102" t="s">
        <v>4</v>
      </c>
      <c r="B1106" s="102">
        <v>3</v>
      </c>
      <c r="C1106" s="102">
        <v>2024</v>
      </c>
      <c r="D1106" s="102" t="s">
        <v>211</v>
      </c>
      <c r="E1106" s="102" t="s">
        <v>211</v>
      </c>
      <c r="F1106" s="103">
        <v>45748</v>
      </c>
      <c r="G1106" s="102">
        <f t="shared" si="43"/>
        <v>30</v>
      </c>
      <c r="H1106" s="104">
        <f t="shared" si="42"/>
        <v>45756</v>
      </c>
      <c r="I1106" s="157">
        <f>_xlfn.XLOOKUP(Table5[[#This Row],[Month Year]],'Modelling New'!D:D,'Modelling New'!N:N)</f>
        <v>10.507</v>
      </c>
      <c r="J1106" s="9">
        <f>IFERROR(Inv_SY!J1107/Inv_SY!$P1107-1,"")</f>
        <v>5.52312076720467E-2</v>
      </c>
      <c r="K1106" s="9">
        <f>IFERROR(Inv_SY!K1107/Inv_SY!$P1107-1,"")</f>
        <v>7.502061094399437E-2</v>
      </c>
      <c r="L1106" s="9">
        <f>IFERROR(Inv_SY!L1107/Inv_SY!$P1107-1,"")</f>
        <v>6.6882672496520801E-2</v>
      </c>
      <c r="M1106" s="9">
        <f>IFERROR(Inv_SY!M1107/Inv_SY!$P1107-1,"")</f>
        <v>8.2767567091414751E-2</v>
      </c>
      <c r="N1106" s="9">
        <f>IFERROR(Inv_SY!N1107/Inv_SY!$P1107-1,"")</f>
        <v>5.0982546967240694E-2</v>
      </c>
      <c r="O1106" s="9">
        <f>IFERROR(Inv_SY!O1107/Inv_SY!$P1107-1,"")</f>
        <v>-0.33088460517121843</v>
      </c>
      <c r="P1106" s="9">
        <f>IFERROR(Inv_SY!J1107/Inv_SY!$Q1107-1,"")</f>
        <v>-2.5431459397456613E-2</v>
      </c>
      <c r="Q1106" s="9">
        <f>IFERROR(Inv_SY!K1107/Inv_SY!$Q1107-1,"")</f>
        <v>-7.1547729936450866E-3</v>
      </c>
      <c r="R1106" s="9">
        <f>IFERROR(Inv_SY!L1107/Inv_SY!$Q1107-1,"")</f>
        <v>-1.4670641306300691E-2</v>
      </c>
      <c r="S1106" s="9">
        <f>IFERROR(Inv_SY!M1107/Inv_SY!$Q1107-1,"")</f>
        <v>0</v>
      </c>
      <c r="T1106" s="9">
        <f>IFERROR(Inv_SY!N1107/Inv_SY!$Q1107-1,"")</f>
        <v>-2.9355349282909171E-2</v>
      </c>
      <c r="U1106" s="52">
        <f>IFERROR(Inv_SY!O1107/Inv_SY!$Q1107-1,"")</f>
        <v>-0.38203228914013998</v>
      </c>
    </row>
    <row r="1107" spans="1:21">
      <c r="A1107" s="102" t="s">
        <v>4</v>
      </c>
      <c r="B1107" s="102">
        <v>3</v>
      </c>
      <c r="C1107" s="102">
        <v>2024</v>
      </c>
      <c r="D1107" s="102" t="s">
        <v>211</v>
      </c>
      <c r="E1107" s="102" t="s">
        <v>211</v>
      </c>
      <c r="F1107" s="103">
        <v>45748</v>
      </c>
      <c r="G1107" s="102">
        <f t="shared" si="43"/>
        <v>30</v>
      </c>
      <c r="H1107" s="104">
        <f t="shared" si="42"/>
        <v>45757</v>
      </c>
      <c r="I1107" s="157">
        <f>_xlfn.XLOOKUP(Table5[[#This Row],[Month Year]],'Modelling New'!D:D,'Modelling New'!N:N)</f>
        <v>10.507</v>
      </c>
      <c r="J1107" s="9">
        <f>IFERROR(Inv_SY!J1108/Inv_SY!$P1108-1,"")</f>
        <v>7.3006129563104594E-2</v>
      </c>
      <c r="K1107" s="9">
        <f>IFERROR(Inv_SY!K1108/Inv_SY!$P1108-1,"")</f>
        <v>4.8255091935313965E-2</v>
      </c>
      <c r="L1107" s="9">
        <f>IFERROR(Inv_SY!L1108/Inv_SY!$P1108-1,"")</f>
        <v>6.3438167700400339E-2</v>
      </c>
      <c r="M1107" s="9">
        <f>IFERROR(Inv_SY!M1108/Inv_SY!$P1108-1,"")</f>
        <v>5.532081709871628E-2</v>
      </c>
      <c r="N1107" s="9">
        <f>IFERROR(Inv_SY!N1108/Inv_SY!$P1108-1,"")</f>
        <v>4.3738371188587033E-2</v>
      </c>
      <c r="O1107" s="9">
        <f>IFERROR(Inv_SY!O1108/Inv_SY!$P1108-1,"")</f>
        <v>-0.28375857748612177</v>
      </c>
      <c r="P1107" s="9">
        <f>IFERROR(Inv_SY!J1108/Inv_SY!$Q1108-1,"")</f>
        <v>0</v>
      </c>
      <c r="Q1107" s="9">
        <f>IFERROR(Inv_SY!K1108/Inv_SY!$Q1108-1,"")</f>
        <v>-2.3067004880828024E-2</v>
      </c>
      <c r="R1107" s="9">
        <f>IFERROR(Inv_SY!L1108/Inv_SY!$Q1108-1,"")</f>
        <v>-8.9169685047373326E-3</v>
      </c>
      <c r="S1107" s="9">
        <f>IFERROR(Inv_SY!M1108/Inv_SY!$Q1108-1,"")</f>
        <v>-1.648202370622931E-2</v>
      </c>
      <c r="T1107" s="9">
        <f>IFERROR(Inv_SY!N1108/Inv_SY!$Q1108-1,"")</f>
        <v>-2.7276413030775881E-2</v>
      </c>
      <c r="U1107" s="52">
        <f>IFERROR(Inv_SY!O1108/Inv_SY!$Q1108-1,"")</f>
        <v>-0.33249083786174649</v>
      </c>
    </row>
    <row r="1108" spans="1:21">
      <c r="A1108" s="102" t="s">
        <v>4</v>
      </c>
      <c r="B1108" s="102">
        <v>3</v>
      </c>
      <c r="C1108" s="102">
        <v>2024</v>
      </c>
      <c r="D1108" s="102" t="s">
        <v>211</v>
      </c>
      <c r="E1108" s="102" t="s">
        <v>211</v>
      </c>
      <c r="F1108" s="103">
        <v>45748</v>
      </c>
      <c r="G1108" s="102">
        <f t="shared" si="43"/>
        <v>30</v>
      </c>
      <c r="H1108" s="104">
        <f t="shared" si="42"/>
        <v>45758</v>
      </c>
      <c r="I1108" s="157">
        <f>_xlfn.XLOOKUP(Table5[[#This Row],[Month Year]],'Modelling New'!D:D,'Modelling New'!N:N)</f>
        <v>10.507</v>
      </c>
      <c r="J1108" s="9">
        <f>IFERROR(Inv_SY!J1109/Inv_SY!$P1109-1,"")</f>
        <v>4.9536150303548743E-2</v>
      </c>
      <c r="K1108" s="9">
        <f>IFERROR(Inv_SY!K1109/Inv_SY!$P1109-1,"")</f>
        <v>7.1950658316543681E-2</v>
      </c>
      <c r="L1108" s="9">
        <f>IFERROR(Inv_SY!L1109/Inv_SY!$P1109-1,"")</f>
        <v>9.5453923432706311E-2</v>
      </c>
      <c r="M1108" s="9">
        <f>IFERROR(Inv_SY!M1109/Inv_SY!$P1109-1,"")</f>
        <v>8.5276267933214855E-2</v>
      </c>
      <c r="N1108" s="9">
        <f>IFERROR(Inv_SY!N1109/Inv_SY!$P1109-1,"")</f>
        <v>4.2737514263857745E-2</v>
      </c>
      <c r="O1108" s="9">
        <f>IFERROR(Inv_SY!O1109/Inv_SY!$P1109-1,"")</f>
        <v>-0.34495451424987067</v>
      </c>
      <c r="P1108" s="9">
        <f>IFERROR(Inv_SY!J1109/Inv_SY!$Q1109-1,"")</f>
        <v>-4.1916663172166913E-2</v>
      </c>
      <c r="Q1108" s="9">
        <f>IFERROR(Inv_SY!K1109/Inv_SY!$Q1109-1,"")</f>
        <v>-2.145527494439281E-2</v>
      </c>
      <c r="R1108" s="9">
        <f>IFERROR(Inv_SY!L1109/Inv_SY!$Q1109-1,"")</f>
        <v>0</v>
      </c>
      <c r="S1108" s="9">
        <f>IFERROR(Inv_SY!M1109/Inv_SY!$Q1109-1,"")</f>
        <v>-9.2908111256735371E-3</v>
      </c>
      <c r="T1108" s="9">
        <f>IFERROR(Inv_SY!N1109/Inv_SY!$Q1109-1,"")</f>
        <v>-4.812289046686391E-2</v>
      </c>
      <c r="U1108" s="52">
        <f>IFERROR(Inv_SY!O1109/Inv_SY!$Q1109-1,"")</f>
        <v>-0.4020328269969734</v>
      </c>
    </row>
    <row r="1109" spans="1:21">
      <c r="A1109" s="102" t="s">
        <v>4</v>
      </c>
      <c r="B1109" s="102">
        <v>3</v>
      </c>
      <c r="C1109" s="102">
        <v>2024</v>
      </c>
      <c r="D1109" s="102" t="s">
        <v>211</v>
      </c>
      <c r="E1109" s="102" t="s">
        <v>211</v>
      </c>
      <c r="F1109" s="103">
        <v>45748</v>
      </c>
      <c r="G1109" s="102">
        <f t="shared" si="43"/>
        <v>30</v>
      </c>
      <c r="H1109" s="104">
        <f t="shared" si="42"/>
        <v>45759</v>
      </c>
      <c r="I1109" s="157">
        <f>_xlfn.XLOOKUP(Table5[[#This Row],[Month Year]],'Modelling New'!D:D,'Modelling New'!N:N)</f>
        <v>10.507</v>
      </c>
      <c r="J1109" s="9">
        <f>IFERROR(Inv_SY!J1110/Inv_SY!$P1110-1,"")</f>
        <v>6.2368380826397951E-2</v>
      </c>
      <c r="K1109" s="9">
        <f>IFERROR(Inv_SY!K1110/Inv_SY!$P1110-1,"")</f>
        <v>6.2382449228901127E-2</v>
      </c>
      <c r="L1109" s="9">
        <f>IFERROR(Inv_SY!L1110/Inv_SY!$P1110-1,"")</f>
        <v>7.8896698368900342E-2</v>
      </c>
      <c r="M1109" s="9">
        <f>IFERROR(Inv_SY!M1110/Inv_SY!$P1110-1,"")</f>
        <v>7.6519005795266493E-2</v>
      </c>
      <c r="N1109" s="9">
        <f>IFERROR(Inv_SY!N1110/Inv_SY!$P1110-1,"")</f>
        <v>4.4083250519812101E-2</v>
      </c>
      <c r="O1109" s="9">
        <f>IFERROR(Inv_SY!O1110/Inv_SY!$P1110-1,"")</f>
        <v>-0.32424978473927824</v>
      </c>
      <c r="P1109" s="9">
        <f>IFERROR(Inv_SY!J1110/Inv_SY!$Q1110-1,"")</f>
        <v>-1.5319647902797717E-2</v>
      </c>
      <c r="Q1109" s="9">
        <f>IFERROR(Inv_SY!K1110/Inv_SY!$Q1110-1,"")</f>
        <v>-1.5306608283226719E-2</v>
      </c>
      <c r="R1109" s="9">
        <f>IFERROR(Inv_SY!L1110/Inv_SY!$Q1110-1,"")</f>
        <v>0</v>
      </c>
      <c r="S1109" s="9">
        <f>IFERROR(Inv_SY!M1110/Inv_SY!$Q1110-1,"")</f>
        <v>-2.2038185650476994E-3</v>
      </c>
      <c r="T1109" s="9">
        <f>IFERROR(Inv_SY!N1110/Inv_SY!$Q1110-1,"")</f>
        <v>-3.2267637765246771E-2</v>
      </c>
      <c r="U1109" s="52">
        <f>IFERROR(Inv_SY!O1110/Inv_SY!$Q1110-1,"")</f>
        <v>-0.37366550821562827</v>
      </c>
    </row>
    <row r="1110" spans="1:21">
      <c r="A1110" s="102" t="s">
        <v>4</v>
      </c>
      <c r="B1110" s="102">
        <v>3</v>
      </c>
      <c r="C1110" s="102">
        <v>2024</v>
      </c>
      <c r="D1110" s="102" t="s">
        <v>211</v>
      </c>
      <c r="E1110" s="102" t="s">
        <v>211</v>
      </c>
      <c r="F1110" s="103">
        <v>45748</v>
      </c>
      <c r="G1110" s="102">
        <f t="shared" si="43"/>
        <v>30</v>
      </c>
      <c r="H1110" s="104">
        <f t="shared" si="42"/>
        <v>45760</v>
      </c>
      <c r="I1110" s="157">
        <f>_xlfn.XLOOKUP(Table5[[#This Row],[Month Year]],'Modelling New'!D:D,'Modelling New'!N:N)</f>
        <v>10.507</v>
      </c>
      <c r="J1110" s="9">
        <f>IFERROR(Inv_SY!J1111/Inv_SY!$P1111-1,"")</f>
        <v>7.7212620140805877E-2</v>
      </c>
      <c r="K1110" s="9">
        <f>IFERROR(Inv_SY!K1111/Inv_SY!$P1111-1,"")</f>
        <v>6.4496969828284678E-2</v>
      </c>
      <c r="L1110" s="9">
        <f>IFERROR(Inv_SY!L1111/Inv_SY!$P1111-1,"")</f>
        <v>8.1097337298480676E-2</v>
      </c>
      <c r="M1110" s="9">
        <f>IFERROR(Inv_SY!M1111/Inv_SY!$P1111-1,"")</f>
        <v>6.7807263683909547E-2</v>
      </c>
      <c r="N1110" s="9">
        <f>IFERROR(Inv_SY!N1111/Inv_SY!$P1111-1,"")</f>
        <v>5.5381549326251056E-2</v>
      </c>
      <c r="O1110" s="9">
        <f>IFERROR(Inv_SY!O1111/Inv_SY!$P1111-1,"")</f>
        <v>-0.3459957402777315</v>
      </c>
      <c r="P1110" s="9">
        <f>IFERROR(Inv_SY!J1111/Inv_SY!$Q1111-1,"")</f>
        <v>-3.5933093382528591E-3</v>
      </c>
      <c r="Q1110" s="9">
        <f>IFERROR(Inv_SY!K1111/Inv_SY!$Q1111-1,"")</f>
        <v>-1.5355109015140256E-2</v>
      </c>
      <c r="R1110" s="9">
        <f>IFERROR(Inv_SY!L1111/Inv_SY!$Q1111-1,"")</f>
        <v>0</v>
      </c>
      <c r="S1110" s="9">
        <f>IFERROR(Inv_SY!M1111/Inv_SY!$Q1111-1,"")</f>
        <v>-1.2293133241620291E-2</v>
      </c>
      <c r="T1110" s="9">
        <f>IFERROR(Inv_SY!N1111/Inv_SY!$Q1111-1,"")</f>
        <v>-2.3786746192983932E-2</v>
      </c>
      <c r="U1110" s="52">
        <f>IFERROR(Inv_SY!O1111/Inv_SY!$Q1111-1,"")</f>
        <v>-0.39505515631317834</v>
      </c>
    </row>
    <row r="1111" spans="1:21">
      <c r="A1111" s="102" t="s">
        <v>4</v>
      </c>
      <c r="B1111" s="102">
        <v>3</v>
      </c>
      <c r="C1111" s="102">
        <v>2024</v>
      </c>
      <c r="D1111" s="102" t="s">
        <v>211</v>
      </c>
      <c r="E1111" s="102" t="s">
        <v>211</v>
      </c>
      <c r="F1111" s="103">
        <v>45748</v>
      </c>
      <c r="G1111" s="102">
        <f t="shared" si="43"/>
        <v>30</v>
      </c>
      <c r="H1111" s="104">
        <f t="shared" si="42"/>
        <v>45761</v>
      </c>
      <c r="I1111" s="157">
        <f>_xlfn.XLOOKUP(Table5[[#This Row],[Month Year]],'Modelling New'!D:D,'Modelling New'!N:N)</f>
        <v>10.507</v>
      </c>
      <c r="J1111" s="9">
        <f>IFERROR(Inv_SY!J1112/Inv_SY!$P1112-1,"")</f>
        <v>3.8230996833616304E-2</v>
      </c>
      <c r="K1111" s="9">
        <f>IFERROR(Inv_SY!K1112/Inv_SY!$P1112-1,"")</f>
        <v>4.907728908906317E-2</v>
      </c>
      <c r="L1111" s="9">
        <f>IFERROR(Inv_SY!L1112/Inv_SY!$P1112-1,"")</f>
        <v>7.2745276900799238E-2</v>
      </c>
      <c r="M1111" s="9">
        <f>IFERROR(Inv_SY!M1112/Inv_SY!$P1112-1,"")</f>
        <v>5.6277297038946239E-2</v>
      </c>
      <c r="N1111" s="9">
        <f>IFERROR(Inv_SY!N1112/Inv_SY!$P1112-1,"")</f>
        <v>3.9882876028641823E-2</v>
      </c>
      <c r="O1111" s="9">
        <f>IFERROR(Inv_SY!O1112/Inv_SY!$P1112-1,"")</f>
        <v>-0.25621373589106722</v>
      </c>
      <c r="P1111" s="9">
        <f>IFERROR(Inv_SY!J1112/Inv_SY!$Q1112-1,"")</f>
        <v>-3.2173788885741739E-2</v>
      </c>
      <c r="Q1111" s="9">
        <f>IFERROR(Inv_SY!K1112/Inv_SY!$Q1112-1,"")</f>
        <v>-2.2063008172931609E-2</v>
      </c>
      <c r="R1111" s="9">
        <f>IFERROR(Inv_SY!L1112/Inv_SY!$Q1112-1,"")</f>
        <v>0</v>
      </c>
      <c r="S1111" s="9">
        <f>IFERROR(Inv_SY!M1112/Inv_SY!$Q1112-1,"")</f>
        <v>-1.5351249002400258E-2</v>
      </c>
      <c r="T1111" s="9">
        <f>IFERROR(Inv_SY!N1112/Inv_SY!$Q1112-1,"")</f>
        <v>-3.063392734489423E-2</v>
      </c>
      <c r="U1111" s="52">
        <f>IFERROR(Inv_SY!O1112/Inv_SY!$Q1112-1,"")</f>
        <v>-0.30665156013759498</v>
      </c>
    </row>
    <row r="1112" spans="1:21">
      <c r="A1112" s="102" t="s">
        <v>4</v>
      </c>
      <c r="B1112" s="102">
        <v>3</v>
      </c>
      <c r="C1112" s="102">
        <v>2024</v>
      </c>
      <c r="D1112" s="102" t="s">
        <v>211</v>
      </c>
      <c r="E1112" s="102" t="s">
        <v>211</v>
      </c>
      <c r="F1112" s="103">
        <v>45748</v>
      </c>
      <c r="G1112" s="102">
        <f t="shared" si="43"/>
        <v>30</v>
      </c>
      <c r="H1112" s="104">
        <f t="shared" si="42"/>
        <v>45762</v>
      </c>
      <c r="I1112" s="157">
        <f>_xlfn.XLOOKUP(Table5[[#This Row],[Month Year]],'Modelling New'!D:D,'Modelling New'!N:N)</f>
        <v>10.507</v>
      </c>
      <c r="J1112" s="9">
        <f>IFERROR(Inv_SY!J1113/Inv_SY!$P1113-1,"")</f>
        <v>0.24950159051099252</v>
      </c>
      <c r="K1112" s="9">
        <f>IFERROR(Inv_SY!K1113/Inv_SY!$P1113-1,"")</f>
        <v>0.18996012037976384</v>
      </c>
      <c r="L1112" s="9">
        <f>IFERROR(Inv_SY!L1113/Inv_SY!$P1113-1,"")</f>
        <v>0.2360752405811819</v>
      </c>
      <c r="M1112" s="9">
        <f>IFERROR(Inv_SY!M1113/Inv_SY!$P1113-1,"")</f>
        <v>-0.58473959149226773</v>
      </c>
      <c r="N1112" s="9">
        <f>IFERROR(Inv_SY!N1113/Inv_SY!$P1113-1,"")</f>
        <v>0.20932274595043876</v>
      </c>
      <c r="O1112" s="9">
        <f>IFERROR(Inv_SY!O1113/Inv_SY!$P1113-1,"")</f>
        <v>-0.30012010593011007</v>
      </c>
      <c r="P1112" s="9">
        <f>IFERROR(Inv_SY!J1113/Inv_SY!$Q1113-1,"")</f>
        <v>0</v>
      </c>
      <c r="Q1112" s="9">
        <f>IFERROR(Inv_SY!K1113/Inv_SY!$Q1113-1,"")</f>
        <v>-4.7652176342471653E-2</v>
      </c>
      <c r="R1112" s="9">
        <f>IFERROR(Inv_SY!L1113/Inv_SY!$Q1113-1,"")</f>
        <v>-1.0745364417119152E-2</v>
      </c>
      <c r="S1112" s="9">
        <f>IFERROR(Inv_SY!M1113/Inv_SY!$Q1113-1,"")</f>
        <v>-0.66765915973111434</v>
      </c>
      <c r="T1112" s="9">
        <f>IFERROR(Inv_SY!N1113/Inv_SY!$Q1113-1,"")</f>
        <v>-3.215589709183353E-2</v>
      </c>
      <c r="U1112" s="52">
        <f>IFERROR(Inv_SY!O1113/Inv_SY!$Q1113-1,"")</f>
        <v>-0.43987274655355246</v>
      </c>
    </row>
    <row r="1113" spans="1:21">
      <c r="A1113" s="102" t="s">
        <v>4</v>
      </c>
      <c r="B1113" s="102">
        <v>3</v>
      </c>
      <c r="C1113" s="102">
        <v>2024</v>
      </c>
      <c r="D1113" s="102" t="s">
        <v>211</v>
      </c>
      <c r="E1113" s="102" t="s">
        <v>211</v>
      </c>
      <c r="F1113" s="103">
        <v>45748</v>
      </c>
      <c r="G1113" s="102">
        <f t="shared" si="43"/>
        <v>30</v>
      </c>
      <c r="H1113" s="104">
        <f t="shared" si="42"/>
        <v>45763</v>
      </c>
      <c r="I1113" s="157">
        <f>_xlfn.XLOOKUP(Table5[[#This Row],[Month Year]],'Modelling New'!D:D,'Modelling New'!N:N)</f>
        <v>10.507</v>
      </c>
      <c r="J1113" s="9">
        <f>IFERROR(Inv_SY!J1114/Inv_SY!$P1114-1,"")</f>
        <v>7.9947012085294089E-2</v>
      </c>
      <c r="K1113" s="9">
        <f>IFERROR(Inv_SY!K1114/Inv_SY!$P1114-1,"")</f>
        <v>4.0523371817724696E-2</v>
      </c>
      <c r="L1113" s="9">
        <f>IFERROR(Inv_SY!L1114/Inv_SY!$P1114-1,"")</f>
        <v>7.1891864775539549E-2</v>
      </c>
      <c r="M1113" s="9">
        <f>IFERROR(Inv_SY!M1114/Inv_SY!$P1114-1,"")</f>
        <v>4.5631556401987794E-2</v>
      </c>
      <c r="N1113" s="9">
        <f>IFERROR(Inv_SY!N1114/Inv_SY!$P1114-1,"")</f>
        <v>6.209452401951232E-2</v>
      </c>
      <c r="O1113" s="9">
        <f>IFERROR(Inv_SY!O1114/Inv_SY!$P1114-1,"")</f>
        <v>-0.30008832910005845</v>
      </c>
      <c r="P1113" s="9">
        <f>IFERROR(Inv_SY!J1114/Inv_SY!$Q1114-1,"")</f>
        <v>0</v>
      </c>
      <c r="Q1113" s="9">
        <f>IFERROR(Inv_SY!K1114/Inv_SY!$Q1114-1,"")</f>
        <v>-3.6505161666631647E-2</v>
      </c>
      <c r="R1113" s="9">
        <f>IFERROR(Inv_SY!L1114/Inv_SY!$Q1114-1,"")</f>
        <v>-7.4588356832441249E-3</v>
      </c>
      <c r="S1113" s="9">
        <f>IFERROR(Inv_SY!M1114/Inv_SY!$Q1114-1,"")</f>
        <v>-3.1775129056606066E-2</v>
      </c>
      <c r="T1113" s="9">
        <f>IFERROR(Inv_SY!N1114/Inv_SY!$Q1114-1,"")</f>
        <v>-1.653089259565621E-2</v>
      </c>
      <c r="U1113" s="52">
        <f>IFERROR(Inv_SY!O1114/Inv_SY!$Q1114-1,"")</f>
        <v>-0.35190184049079754</v>
      </c>
    </row>
    <row r="1114" spans="1:21">
      <c r="A1114" s="102" t="s">
        <v>4</v>
      </c>
      <c r="B1114" s="102">
        <v>3</v>
      </c>
      <c r="C1114" s="102">
        <v>2024</v>
      </c>
      <c r="D1114" s="102" t="s">
        <v>211</v>
      </c>
      <c r="E1114" s="102" t="s">
        <v>211</v>
      </c>
      <c r="F1114" s="103">
        <v>45748</v>
      </c>
      <c r="G1114" s="102">
        <f t="shared" si="43"/>
        <v>30</v>
      </c>
      <c r="H1114" s="104">
        <f t="shared" si="42"/>
        <v>45764</v>
      </c>
      <c r="I1114" s="157">
        <f>_xlfn.XLOOKUP(Table5[[#This Row],[Month Year]],'Modelling New'!D:D,'Modelling New'!N:N)</f>
        <v>10.507</v>
      </c>
      <c r="J1114" s="9">
        <f>IFERROR(Inv_SY!J1115/Inv_SY!$P1115-1,"")</f>
        <v>2.2046303166225245E-2</v>
      </c>
      <c r="K1114" s="9">
        <f>IFERROR(Inv_SY!K1115/Inv_SY!$P1115-1,"")</f>
        <v>8.6511695120221832E-2</v>
      </c>
      <c r="L1114" s="9">
        <f>IFERROR(Inv_SY!L1115/Inv_SY!$P1115-1,"")</f>
        <v>9.4851102045275359E-2</v>
      </c>
      <c r="M1114" s="9">
        <f>IFERROR(Inv_SY!M1115/Inv_SY!$P1115-1,"")</f>
        <v>8.7517686248167026E-2</v>
      </c>
      <c r="N1114" s="9">
        <f>IFERROR(Inv_SY!N1115/Inv_SY!$P1115-1,"")</f>
        <v>7.8413333358895221E-2</v>
      </c>
      <c r="O1114" s="9">
        <f>IFERROR(Inv_SY!O1115/Inv_SY!$P1115-1,"")</f>
        <v>-0.36934011993878491</v>
      </c>
      <c r="P1114" s="9">
        <f>IFERROR(Inv_SY!J1115/Inv_SY!$Q1115-1,"")</f>
        <v>-6.6497443116278143E-2</v>
      </c>
      <c r="Q1114" s="9">
        <f>IFERROR(Inv_SY!K1115/Inv_SY!$Q1115-1,"")</f>
        <v>-7.61693248467743E-3</v>
      </c>
      <c r="R1114" s="9">
        <f>IFERROR(Inv_SY!L1115/Inv_SY!$Q1115-1,"")</f>
        <v>0</v>
      </c>
      <c r="S1114" s="9">
        <f>IFERROR(Inv_SY!M1115/Inv_SY!$Q1115-1,"")</f>
        <v>-6.6980941823128193E-3</v>
      </c>
      <c r="T1114" s="9">
        <f>IFERROR(Inv_SY!N1115/Inv_SY!$Q1115-1,"")</f>
        <v>-1.5013702462072565E-2</v>
      </c>
      <c r="U1114" s="52">
        <f>IFERROR(Inv_SY!O1115/Inv_SY!$Q1115-1,"")</f>
        <v>-0.42397657646497444</v>
      </c>
    </row>
    <row r="1115" spans="1:21">
      <c r="A1115" s="102" t="s">
        <v>4</v>
      </c>
      <c r="B1115" s="102">
        <v>3</v>
      </c>
      <c r="C1115" s="102">
        <v>2024</v>
      </c>
      <c r="D1115" s="102" t="s">
        <v>211</v>
      </c>
      <c r="E1115" s="102" t="s">
        <v>211</v>
      </c>
      <c r="F1115" s="103">
        <v>45748</v>
      </c>
      <c r="G1115" s="102">
        <f t="shared" si="43"/>
        <v>30</v>
      </c>
      <c r="H1115" s="104">
        <f t="shared" si="42"/>
        <v>45765</v>
      </c>
      <c r="I1115" s="157">
        <f>_xlfn.XLOOKUP(Table5[[#This Row],[Month Year]],'Modelling New'!D:D,'Modelling New'!N:N)</f>
        <v>10.507</v>
      </c>
      <c r="J1115" s="9">
        <f>IFERROR(Inv_SY!J1116/Inv_SY!$P1116-1,"")</f>
        <v>5.0407046269047351E-2</v>
      </c>
      <c r="K1115" s="9">
        <f>IFERROR(Inv_SY!K1116/Inv_SY!$P1116-1,"")</f>
        <v>6.6710204265524764E-2</v>
      </c>
      <c r="L1115" s="9">
        <f>IFERROR(Inv_SY!L1116/Inv_SY!$P1116-1,"")</f>
        <v>6.7502349646375359E-2</v>
      </c>
      <c r="M1115" s="9">
        <f>IFERROR(Inv_SY!M1116/Inv_SY!$P1116-1,"")</f>
        <v>9.3826517373071461E-2</v>
      </c>
      <c r="N1115" s="9">
        <f>IFERROR(Inv_SY!N1116/Inv_SY!$P1116-1,"")</f>
        <v>2.0131629804627016E-2</v>
      </c>
      <c r="O1115" s="9">
        <f>IFERROR(Inv_SY!O1116/Inv_SY!$P1116-1,"")</f>
        <v>-0.29857774735864617</v>
      </c>
      <c r="P1115" s="9">
        <f>IFERROR(Inv_SY!J1116/Inv_SY!$Q1116-1,"")</f>
        <v>-3.9695025138264284E-2</v>
      </c>
      <c r="Q1115" s="9">
        <f>IFERROR(Inv_SY!K1116/Inv_SY!$Q1116-1,"")</f>
        <v>-2.4790323398512171E-2</v>
      </c>
      <c r="R1115" s="9">
        <f>IFERROR(Inv_SY!L1116/Inv_SY!$Q1116-1,"")</f>
        <v>-2.4066126857041459E-2</v>
      </c>
      <c r="S1115" s="9">
        <f>IFERROR(Inv_SY!M1116/Inv_SY!$Q1116-1,"")</f>
        <v>0</v>
      </c>
      <c r="T1115" s="9">
        <f>IFERROR(Inv_SY!N1116/Inv_SY!$Q1116-1,"")</f>
        <v>-6.737346955660739E-2</v>
      </c>
      <c r="U1115" s="52">
        <f>IFERROR(Inv_SY!O1116/Inv_SY!$Q1116-1,"")</f>
        <v>-0.35874451615427461</v>
      </c>
    </row>
    <row r="1116" spans="1:21">
      <c r="A1116" s="102" t="s">
        <v>4</v>
      </c>
      <c r="B1116" s="102">
        <v>3</v>
      </c>
      <c r="C1116" s="102">
        <v>2024</v>
      </c>
      <c r="D1116" s="102" t="s">
        <v>211</v>
      </c>
      <c r="E1116" s="102" t="s">
        <v>211</v>
      </c>
      <c r="F1116" s="103">
        <v>45748</v>
      </c>
      <c r="G1116" s="102">
        <f t="shared" si="43"/>
        <v>30</v>
      </c>
      <c r="H1116" s="104">
        <f t="shared" si="42"/>
        <v>45766</v>
      </c>
      <c r="I1116" s="157">
        <f>_xlfn.XLOOKUP(Table5[[#This Row],[Month Year]],'Modelling New'!D:D,'Modelling New'!N:N)</f>
        <v>10.507</v>
      </c>
      <c r="J1116" s="9">
        <f>IFERROR(Inv_SY!J1117/Inv_SY!$P1117-1,"")</f>
        <v>7.4589964252217866E-2</v>
      </c>
      <c r="K1116" s="9">
        <f>IFERROR(Inv_SY!K1117/Inv_SY!$P1117-1,"")</f>
        <v>4.9101997293345745E-2</v>
      </c>
      <c r="L1116" s="9">
        <f>IFERROR(Inv_SY!L1117/Inv_SY!$P1117-1,"")</f>
        <v>6.5016173875053429E-2</v>
      </c>
      <c r="M1116" s="9">
        <f>IFERROR(Inv_SY!M1117/Inv_SY!$P1117-1,"")</f>
        <v>6.925646991444423E-2</v>
      </c>
      <c r="N1116" s="9">
        <f>IFERROR(Inv_SY!N1117/Inv_SY!$P1117-1,"")</f>
        <v>5.9004806075261484E-2</v>
      </c>
      <c r="O1116" s="9">
        <f>IFERROR(Inv_SY!O1117/Inv_SY!$P1117-1,"")</f>
        <v>-0.31696941141032309</v>
      </c>
      <c r="P1116" s="9">
        <f>IFERROR(Inv_SY!J1117/Inv_SY!$Q1117-1,"")</f>
        <v>0</v>
      </c>
      <c r="Q1116" s="9">
        <f>IFERROR(Inv_SY!K1117/Inv_SY!$Q1117-1,"")</f>
        <v>-2.3718783728460147E-2</v>
      </c>
      <c r="R1116" s="9">
        <f>IFERROR(Inv_SY!L1117/Inv_SY!$Q1117-1,"")</f>
        <v>-8.9092497563260098E-3</v>
      </c>
      <c r="S1116" s="9">
        <f>IFERROR(Inv_SY!M1117/Inv_SY!$Q1117-1,"")</f>
        <v>-4.9632832198328591E-3</v>
      </c>
      <c r="T1116" s="9">
        <f>IFERROR(Inv_SY!N1117/Inv_SY!$Q1117-1,"")</f>
        <v>-1.450335355383825E-2</v>
      </c>
      <c r="U1116" s="52">
        <f>IFERROR(Inv_SY!O1117/Inv_SY!$Q1117-1,"")</f>
        <v>-0.36438026474127549</v>
      </c>
    </row>
    <row r="1117" spans="1:21">
      <c r="A1117" s="102" t="s">
        <v>4</v>
      </c>
      <c r="B1117" s="102">
        <v>3</v>
      </c>
      <c r="C1117" s="102">
        <v>2024</v>
      </c>
      <c r="D1117" s="102" t="s">
        <v>211</v>
      </c>
      <c r="E1117" s="102" t="s">
        <v>211</v>
      </c>
      <c r="F1117" s="103">
        <v>45748</v>
      </c>
      <c r="G1117" s="102">
        <f t="shared" si="43"/>
        <v>30</v>
      </c>
      <c r="H1117" s="104">
        <f t="shared" si="42"/>
        <v>45767</v>
      </c>
      <c r="I1117" s="157">
        <f>_xlfn.XLOOKUP(Table5[[#This Row],[Month Year]],'Modelling New'!D:D,'Modelling New'!N:N)</f>
        <v>10.507</v>
      </c>
      <c r="J1117" s="9">
        <f>IFERROR(Inv_SY!J1118/Inv_SY!$P1118-1,"")</f>
        <v>2.7414844320119647E-2</v>
      </c>
      <c r="K1117" s="9">
        <f>IFERROR(Inv_SY!K1118/Inv_SY!$P1118-1,"")</f>
        <v>-3.8474163674868667E-3</v>
      </c>
      <c r="L1117" s="9">
        <f>IFERROR(Inv_SY!L1118/Inv_SY!$P1118-1,"")</f>
        <v>2.8493858611262191E-2</v>
      </c>
      <c r="M1117" s="9">
        <f>IFERROR(Inv_SY!M1118/Inv_SY!$P1118-1,"")</f>
        <v>4.0474148514095587E-2</v>
      </c>
      <c r="N1117" s="9">
        <f>IFERROR(Inv_SY!N1118/Inv_SY!$P1118-1,"")</f>
        <v>-1.3581804341206039E-2</v>
      </c>
      <c r="O1117" s="9">
        <f>IFERROR(Inv_SY!O1118/Inv_SY!$P1118-1,"")</f>
        <v>-7.8953630736783409E-2</v>
      </c>
      <c r="P1117" s="9">
        <f>IFERROR(Inv_SY!J1118/Inv_SY!$Q1118-1,"")</f>
        <v>-1.2551300974297019E-2</v>
      </c>
      <c r="Q1117" s="9">
        <f>IFERROR(Inv_SY!K1118/Inv_SY!$Q1118-1,"")</f>
        <v>-4.2597468610708122E-2</v>
      </c>
      <c r="R1117" s="9">
        <f>IFERROR(Inv_SY!L1118/Inv_SY!$Q1118-1,"")</f>
        <v>-1.1514260032257861E-2</v>
      </c>
      <c r="S1117" s="9">
        <f>IFERROR(Inv_SY!M1118/Inv_SY!$Q1118-1,"")</f>
        <v>0</v>
      </c>
      <c r="T1117" s="9">
        <f>IFERROR(Inv_SY!N1118/Inv_SY!$Q1118-1,"")</f>
        <v>-5.195319166026291E-2</v>
      </c>
      <c r="U1117" s="52">
        <f>IFERROR(Inv_SY!O1118/Inv_SY!$Q1118-1,"")</f>
        <v>-0.11478207259779993</v>
      </c>
    </row>
    <row r="1118" spans="1:21">
      <c r="A1118" s="102" t="s">
        <v>4</v>
      </c>
      <c r="B1118" s="102">
        <v>3</v>
      </c>
      <c r="C1118" s="102">
        <v>2024</v>
      </c>
      <c r="D1118" s="102" t="s">
        <v>211</v>
      </c>
      <c r="E1118" s="102" t="s">
        <v>211</v>
      </c>
      <c r="F1118" s="103">
        <v>45748</v>
      </c>
      <c r="G1118" s="102">
        <f t="shared" si="43"/>
        <v>30</v>
      </c>
      <c r="H1118" s="104">
        <f t="shared" si="42"/>
        <v>45768</v>
      </c>
      <c r="I1118" s="157">
        <f>_xlfn.XLOOKUP(Table5[[#This Row],[Month Year]],'Modelling New'!D:D,'Modelling New'!N:N)</f>
        <v>10.507</v>
      </c>
      <c r="J1118" s="9">
        <f>IFERROR(Inv_SY!J1119/Inv_SY!$P1119-1,"")</f>
        <v>0.15658890841348883</v>
      </c>
      <c r="K1118" s="9">
        <f>IFERROR(Inv_SY!K1119/Inv_SY!$P1119-1,"")</f>
        <v>0.12008747086049709</v>
      </c>
      <c r="L1118" s="9">
        <f>IFERROR(Inv_SY!L1119/Inv_SY!$P1119-1,"")</f>
        <v>0.15255063690094106</v>
      </c>
      <c r="M1118" s="9">
        <f>IFERROR(Inv_SY!M1119/Inv_SY!$P1119-1,"")</f>
        <v>-0.30372262264970018</v>
      </c>
      <c r="N1118" s="9">
        <f>IFERROR(Inv_SY!N1119/Inv_SY!$P1119-1,"")</f>
        <v>0.11276211342738618</v>
      </c>
      <c r="O1118" s="9">
        <f>IFERROR(Inv_SY!O1119/Inv_SY!$P1119-1,"")</f>
        <v>-0.23826650695261242</v>
      </c>
      <c r="P1118" s="9">
        <f>IFERROR(Inv_SY!J1119/Inv_SY!$Q1119-1,"")</f>
        <v>0</v>
      </c>
      <c r="Q1118" s="9">
        <f>IFERROR(Inv_SY!K1119/Inv_SY!$Q1119-1,"")</f>
        <v>-3.1559560434538003E-2</v>
      </c>
      <c r="R1118" s="9">
        <f>IFERROR(Inv_SY!L1119/Inv_SY!$Q1119-1,"")</f>
        <v>-3.4915357420184367E-3</v>
      </c>
      <c r="S1118" s="9">
        <f>IFERROR(Inv_SY!M1119/Inv_SY!$Q1119-1,"")</f>
        <v>-0.39799061508778044</v>
      </c>
      <c r="T1118" s="9">
        <f>IFERROR(Inv_SY!N1119/Inv_SY!$Q1119-1,"")</f>
        <v>-3.7893148263215215E-2</v>
      </c>
      <c r="U1118" s="52">
        <f>IFERROR(Inv_SY!O1119/Inv_SY!$Q1119-1,"")</f>
        <v>-0.34139650872817962</v>
      </c>
    </row>
    <row r="1119" spans="1:21">
      <c r="A1119" s="102" t="s">
        <v>4</v>
      </c>
      <c r="B1119" s="102">
        <v>3</v>
      </c>
      <c r="C1119" s="102">
        <v>2024</v>
      </c>
      <c r="D1119" s="102" t="s">
        <v>211</v>
      </c>
      <c r="E1119" s="102" t="s">
        <v>211</v>
      </c>
      <c r="F1119" s="103">
        <v>45748</v>
      </c>
      <c r="G1119" s="102">
        <f t="shared" si="43"/>
        <v>30</v>
      </c>
      <c r="H1119" s="104">
        <f t="shared" si="42"/>
        <v>45769</v>
      </c>
      <c r="I1119" s="157">
        <f>_xlfn.XLOOKUP(Table5[[#This Row],[Month Year]],'Modelling New'!D:D,'Modelling New'!N:N)</f>
        <v>10.507</v>
      </c>
      <c r="J1119" s="9">
        <f>IFERROR(Inv_SY!J1120/Inv_SY!$P1120-1,"")</f>
        <v>9.2248034345270513E-2</v>
      </c>
      <c r="K1119" s="9">
        <f>IFERROR(Inv_SY!K1120/Inv_SY!$P1120-1,"")</f>
        <v>7.9629978714627514E-2</v>
      </c>
      <c r="L1119" s="9">
        <f>IFERROR(Inv_SY!L1120/Inv_SY!$P1120-1,"")</f>
        <v>6.6278107896556859E-2</v>
      </c>
      <c r="M1119" s="9">
        <f>IFERROR(Inv_SY!M1120/Inv_SY!$P1120-1,"")</f>
        <v>5.0174715358197286E-2</v>
      </c>
      <c r="N1119" s="9">
        <f>IFERROR(Inv_SY!N1120/Inv_SY!$P1120-1,"")</f>
        <v>5.1722456134247308E-2</v>
      </c>
      <c r="O1119" s="9">
        <f>IFERROR(Inv_SY!O1120/Inv_SY!$P1120-1,"")</f>
        <v>-0.3400532924488997</v>
      </c>
      <c r="P1119" s="9">
        <f>IFERROR(Inv_SY!J1120/Inv_SY!$Q1120-1,"")</f>
        <v>0</v>
      </c>
      <c r="Q1119" s="9">
        <f>IFERROR(Inv_SY!K1120/Inv_SY!$Q1120-1,"")</f>
        <v>-1.1552372019791868E-2</v>
      </c>
      <c r="R1119" s="9">
        <f>IFERROR(Inv_SY!L1120/Inv_SY!$Q1120-1,"")</f>
        <v>-2.3776583369436777E-2</v>
      </c>
      <c r="S1119" s="9">
        <f>IFERROR(Inv_SY!M1120/Inv_SY!$Q1120-1,"")</f>
        <v>-3.8519931063362711E-2</v>
      </c>
      <c r="T1119" s="9">
        <f>IFERROR(Inv_SY!N1120/Inv_SY!$Q1120-1,"")</f>
        <v>-3.7102907889704495E-2</v>
      </c>
      <c r="U1119" s="52">
        <f>IFERROR(Inv_SY!O1120/Inv_SY!$Q1120-1,"")</f>
        <v>-0.39579043697094485</v>
      </c>
    </row>
    <row r="1120" spans="1:21">
      <c r="A1120" s="102" t="s">
        <v>4</v>
      </c>
      <c r="B1120" s="102">
        <v>3</v>
      </c>
      <c r="C1120" s="102">
        <v>2024</v>
      </c>
      <c r="D1120" s="102" t="s">
        <v>211</v>
      </c>
      <c r="E1120" s="102" t="s">
        <v>211</v>
      </c>
      <c r="F1120" s="103">
        <v>45748</v>
      </c>
      <c r="G1120" s="102">
        <f t="shared" si="43"/>
        <v>30</v>
      </c>
      <c r="H1120" s="104">
        <f t="shared" si="42"/>
        <v>45770</v>
      </c>
      <c r="I1120" s="157">
        <f>_xlfn.XLOOKUP(Table5[[#This Row],[Month Year]],'Modelling New'!D:D,'Modelling New'!N:N)</f>
        <v>10.507</v>
      </c>
      <c r="J1120" s="9">
        <f>IFERROR(Inv_SY!J1121/Inv_SY!$P1121-1,"")</f>
        <v>6.891238468668659E-2</v>
      </c>
      <c r="K1120" s="9">
        <f>IFERROR(Inv_SY!K1121/Inv_SY!$P1121-1,"")</f>
        <v>5.8137583524445091E-2</v>
      </c>
      <c r="L1120" s="9">
        <f>IFERROR(Inv_SY!L1121/Inv_SY!$P1121-1,"")</f>
        <v>5.7909981726868676E-2</v>
      </c>
      <c r="M1120" s="9">
        <f>IFERROR(Inv_SY!M1121/Inv_SY!$P1121-1,"")</f>
        <v>3.4959258298477014E-2</v>
      </c>
      <c r="N1120" s="9">
        <f>IFERROR(Inv_SY!N1121/Inv_SY!$P1121-1,"")</f>
        <v>5.1941094070063976E-2</v>
      </c>
      <c r="O1120" s="9">
        <f>IFERROR(Inv_SY!O1121/Inv_SY!$P1121-1,"")</f>
        <v>-0.27186030230654123</v>
      </c>
      <c r="P1120" s="9">
        <f>IFERROR(Inv_SY!J1121/Inv_SY!$Q1121-1,"")</f>
        <v>0</v>
      </c>
      <c r="Q1120" s="9">
        <f>IFERROR(Inv_SY!K1121/Inv_SY!$Q1121-1,"")</f>
        <v>-1.0080153730653962E-2</v>
      </c>
      <c r="R1120" s="9">
        <f>IFERROR(Inv_SY!L1121/Inv_SY!$Q1121-1,"")</f>
        <v>-1.0293082124820718E-2</v>
      </c>
      <c r="S1120" s="9">
        <f>IFERROR(Inv_SY!M1121/Inv_SY!$Q1121-1,"")</f>
        <v>-3.176418093252964E-2</v>
      </c>
      <c r="T1120" s="9">
        <f>IFERROR(Inv_SY!N1121/Inv_SY!$Q1121-1,"")</f>
        <v>-1.5877157809895959E-2</v>
      </c>
      <c r="U1120" s="52">
        <f>IFERROR(Inv_SY!O1121/Inv_SY!$Q1121-1,"")</f>
        <v>-0.31880319834923909</v>
      </c>
    </row>
    <row r="1121" spans="1:21">
      <c r="A1121" s="102" t="s">
        <v>4</v>
      </c>
      <c r="B1121" s="102">
        <v>3</v>
      </c>
      <c r="C1121" s="102">
        <v>2024</v>
      </c>
      <c r="D1121" s="102" t="s">
        <v>211</v>
      </c>
      <c r="E1121" s="102" t="s">
        <v>211</v>
      </c>
      <c r="F1121" s="103">
        <v>45748</v>
      </c>
      <c r="G1121" s="102">
        <f t="shared" si="43"/>
        <v>30</v>
      </c>
      <c r="H1121" s="104">
        <f t="shared" si="42"/>
        <v>45771</v>
      </c>
      <c r="I1121" s="157">
        <f>_xlfn.XLOOKUP(Table5[[#This Row],[Month Year]],'Modelling New'!D:D,'Modelling New'!N:N)</f>
        <v>10.507</v>
      </c>
      <c r="J1121" s="9">
        <f>IFERROR(Inv_SY!J1122/Inv_SY!$P1122-1,"")</f>
        <v>8.514909984595298E-2</v>
      </c>
      <c r="K1121" s="9">
        <f>IFERROR(Inv_SY!K1122/Inv_SY!$P1122-1,"")</f>
        <v>8.4132247326210718E-2</v>
      </c>
      <c r="L1121" s="9">
        <f>IFERROR(Inv_SY!L1122/Inv_SY!$P1122-1,"")</f>
        <v>8.0072092857914612E-2</v>
      </c>
      <c r="M1121" s="9">
        <f>IFERROR(Inv_SY!M1122/Inv_SY!$P1122-1,"")</f>
        <v>4.2749605331401819E-2</v>
      </c>
      <c r="N1121" s="9">
        <f>IFERROR(Inv_SY!N1122/Inv_SY!$P1122-1,"")</f>
        <v>4.4499090589178003E-2</v>
      </c>
      <c r="O1121" s="9">
        <f>IFERROR(Inv_SY!O1122/Inv_SY!$P1122-1,"")</f>
        <v>-0.33660213595065691</v>
      </c>
      <c r="P1121" s="9">
        <f>IFERROR(Inv_SY!J1122/Inv_SY!$Q1122-1,"")</f>
        <v>0</v>
      </c>
      <c r="Q1121" s="9">
        <f>IFERROR(Inv_SY!K1122/Inv_SY!$Q1122-1,"")</f>
        <v>-9.3706249204528191E-4</v>
      </c>
      <c r="R1121" s="9">
        <f>IFERROR(Inv_SY!L1122/Inv_SY!$Q1122-1,"")</f>
        <v>-4.6786261802724827E-3</v>
      </c>
      <c r="S1121" s="9">
        <f>IFERROR(Inv_SY!M1122/Inv_SY!$Q1122-1,"")</f>
        <v>-3.9072505815625047E-2</v>
      </c>
      <c r="T1121" s="9">
        <f>IFERROR(Inv_SY!N1122/Inv_SY!$Q1122-1,"")</f>
        <v>-3.7460298554867433E-2</v>
      </c>
      <c r="U1121" s="52">
        <f>IFERROR(Inv_SY!O1122/Inv_SY!$Q1122-1,"")</f>
        <v>-0.3886574074074074</v>
      </c>
    </row>
    <row r="1122" spans="1:21">
      <c r="A1122" s="102" t="s">
        <v>4</v>
      </c>
      <c r="B1122" s="102">
        <v>3</v>
      </c>
      <c r="C1122" s="102">
        <v>2024</v>
      </c>
      <c r="D1122" s="102" t="s">
        <v>211</v>
      </c>
      <c r="E1122" s="102" t="s">
        <v>211</v>
      </c>
      <c r="F1122" s="103">
        <v>45748</v>
      </c>
      <c r="G1122" s="102">
        <f t="shared" ref="G1122:G1126" si="44">DAY(EOMONTH(F1122,0))</f>
        <v>30</v>
      </c>
      <c r="H1122" s="104">
        <f t="shared" si="42"/>
        <v>45772</v>
      </c>
      <c r="I1122" s="157">
        <f>_xlfn.XLOOKUP(Table5[[#This Row],[Month Year]],'Modelling New'!D:D,'Modelling New'!N:N)</f>
        <v>10.507</v>
      </c>
      <c r="J1122" s="9">
        <f>IFERROR(Inv_SY!J1123/Inv_SY!$P1123-1,"")</f>
        <v>8.6259084332359404E-2</v>
      </c>
      <c r="K1122" s="9">
        <f>IFERROR(Inv_SY!K1123/Inv_SY!$P1123-1,"")</f>
        <v>5.6286381531150953E-2</v>
      </c>
      <c r="L1122" s="9">
        <f>IFERROR(Inv_SY!L1123/Inv_SY!$P1123-1,"")</f>
        <v>6.3698666696950124E-2</v>
      </c>
      <c r="M1122" s="9">
        <f>IFERROR(Inv_SY!M1123/Inv_SY!$P1123-1,"")</f>
        <v>2.3003248612669891E-2</v>
      </c>
      <c r="N1122" s="9">
        <f>IFERROR(Inv_SY!N1123/Inv_SY!$P1123-1,"")</f>
        <v>5.0127087120826364E-2</v>
      </c>
      <c r="O1122" s="9">
        <f>IFERROR(Inv_SY!O1123/Inv_SY!$P1123-1,"")</f>
        <v>-0.27937446829395596</v>
      </c>
      <c r="P1122" s="9">
        <f>IFERROR(Inv_SY!J1123/Inv_SY!$Q1123-1,"")</f>
        <v>0</v>
      </c>
      <c r="Q1122" s="9">
        <f>IFERROR(Inv_SY!K1123/Inv_SY!$Q1123-1,"")</f>
        <v>-2.7592591153914658E-2</v>
      </c>
      <c r="R1122" s="9">
        <f>IFERROR(Inv_SY!L1123/Inv_SY!$Q1123-1,"")</f>
        <v>-2.0768910438411226E-2</v>
      </c>
      <c r="S1122" s="9">
        <f>IFERROR(Inv_SY!M1123/Inv_SY!$Q1123-1,"")</f>
        <v>-5.8232733453794983E-2</v>
      </c>
      <c r="T1122" s="9">
        <f>IFERROR(Inv_SY!N1123/Inv_SY!$Q1123-1,"")</f>
        <v>-3.3262780245230994E-2</v>
      </c>
      <c r="U1122" s="52">
        <f>IFERROR(Inv_SY!O1123/Inv_SY!$Q1123-1,"")</f>
        <v>-0.3365988445114293</v>
      </c>
    </row>
    <row r="1123" spans="1:21">
      <c r="A1123" s="102" t="s">
        <v>4</v>
      </c>
      <c r="B1123" s="102">
        <v>3</v>
      </c>
      <c r="C1123" s="102">
        <v>2024</v>
      </c>
      <c r="D1123" s="102" t="s">
        <v>211</v>
      </c>
      <c r="E1123" s="102" t="s">
        <v>211</v>
      </c>
      <c r="F1123" s="103">
        <v>45748</v>
      </c>
      <c r="G1123" s="102">
        <f t="shared" si="44"/>
        <v>30</v>
      </c>
      <c r="H1123" s="104">
        <f t="shared" si="42"/>
        <v>45773</v>
      </c>
      <c r="I1123" s="157">
        <f>_xlfn.XLOOKUP(Table5[[#This Row],[Month Year]],'Modelling New'!D:D,'Modelling New'!N:N)</f>
        <v>10.507</v>
      </c>
      <c r="J1123" s="9">
        <f>IFERROR(Inv_SY!J1124/Inv_SY!$P1124-1,"")</f>
        <v>7.4411445108035768E-2</v>
      </c>
      <c r="K1123" s="9">
        <f>IFERROR(Inv_SY!K1124/Inv_SY!$P1124-1,"")</f>
        <v>6.345923744253601E-2</v>
      </c>
      <c r="L1123" s="9">
        <f>IFERROR(Inv_SY!L1124/Inv_SY!$P1124-1,"")</f>
        <v>8.3668702187216448E-2</v>
      </c>
      <c r="M1123" s="9">
        <f>IFERROR(Inv_SY!M1124/Inv_SY!$P1124-1,"")</f>
        <v>6.5513030752909263E-2</v>
      </c>
      <c r="N1123" s="9">
        <f>IFERROR(Inv_SY!N1124/Inv_SY!$P1124-1,"")</f>
        <v>6.2885585304188973E-2</v>
      </c>
      <c r="O1123" s="9">
        <f>IFERROR(Inv_SY!O1124/Inv_SY!$P1124-1,"")</f>
        <v>-0.34993800079488602</v>
      </c>
      <c r="P1123" s="9">
        <f>IFERROR(Inv_SY!J1124/Inv_SY!$Q1124-1,"")</f>
        <v>-8.5425158634704346E-3</v>
      </c>
      <c r="Q1123" s="9">
        <f>IFERROR(Inv_SY!K1124/Inv_SY!$Q1124-1,"")</f>
        <v>-1.8649117303001228E-2</v>
      </c>
      <c r="R1123" s="9">
        <f>IFERROR(Inv_SY!L1124/Inv_SY!$Q1124-1,"")</f>
        <v>0</v>
      </c>
      <c r="S1123" s="9">
        <f>IFERROR(Inv_SY!M1124/Inv_SY!$Q1124-1,"")</f>
        <v>-1.6753894799824698E-2</v>
      </c>
      <c r="T1123" s="9">
        <f>IFERROR(Inv_SY!N1124/Inv_SY!$Q1124-1,"")</f>
        <v>-1.9178478478782179E-2</v>
      </c>
      <c r="U1123" s="52">
        <f>IFERROR(Inv_SY!O1124/Inv_SY!$Q1124-1,"")</f>
        <v>-0.40012847294282361</v>
      </c>
    </row>
    <row r="1124" spans="1:21">
      <c r="A1124" s="102" t="s">
        <v>4</v>
      </c>
      <c r="B1124" s="102">
        <v>3</v>
      </c>
      <c r="C1124" s="102">
        <v>2024</v>
      </c>
      <c r="D1124" s="102" t="s">
        <v>211</v>
      </c>
      <c r="E1124" s="102" t="s">
        <v>211</v>
      </c>
      <c r="F1124" s="103">
        <v>45748</v>
      </c>
      <c r="G1124" s="102">
        <f t="shared" si="44"/>
        <v>30</v>
      </c>
      <c r="H1124" s="104">
        <f t="shared" si="42"/>
        <v>45774</v>
      </c>
      <c r="I1124" s="157">
        <f>_xlfn.XLOOKUP(Table5[[#This Row],[Month Year]],'Modelling New'!D:D,'Modelling New'!N:N)</f>
        <v>10.507</v>
      </c>
      <c r="J1124" s="9">
        <f>IFERROR(Inv_SY!J1125/Inv_SY!$P1125-1,"")</f>
        <v>6.3012129335528577E-2</v>
      </c>
      <c r="K1124" s="9">
        <f>IFERROR(Inv_SY!K1125/Inv_SY!$P1125-1,"")</f>
        <v>4.9036097732729766E-2</v>
      </c>
      <c r="L1124" s="9">
        <f>IFERROR(Inv_SY!L1125/Inv_SY!$P1125-1,"")</f>
        <v>4.4226177383417609E-2</v>
      </c>
      <c r="M1124" s="9">
        <f>IFERROR(Inv_SY!M1125/Inv_SY!$P1125-1,"")</f>
        <v>3.0199534124971006E-2</v>
      </c>
      <c r="N1124" s="9">
        <f>IFERROR(Inv_SY!N1125/Inv_SY!$P1125-1,"")</f>
        <v>8.051952524185757E-2</v>
      </c>
      <c r="O1124" s="9">
        <f>IFERROR(Inv_SY!O1125/Inv_SY!$P1125-1,"")</f>
        <v>-0.26699346381850364</v>
      </c>
      <c r="P1124" s="9">
        <f>IFERROR(Inv_SY!J1125/Inv_SY!$Q1125-1,"")</f>
        <v>-1.6202757559989567E-2</v>
      </c>
      <c r="Q1124" s="9">
        <f>IFERROR(Inv_SY!K1125/Inv_SY!$Q1125-1,"")</f>
        <v>-2.9137305503184496E-2</v>
      </c>
      <c r="R1124" s="9">
        <f>IFERROR(Inv_SY!L1125/Inv_SY!$Q1125-1,"")</f>
        <v>-3.3588794103758701E-2</v>
      </c>
      <c r="S1124" s="9">
        <f>IFERROR(Inv_SY!M1125/Inv_SY!$Q1125-1,"")</f>
        <v>-4.6570182159015761E-2</v>
      </c>
      <c r="T1124" s="9">
        <f>IFERROR(Inv_SY!N1125/Inv_SY!$Q1125-1,"")</f>
        <v>0</v>
      </c>
      <c r="U1124" s="52">
        <f>IFERROR(Inv_SY!O1125/Inv_SY!$Q1125-1,"")</f>
        <v>-0.32161657512165343</v>
      </c>
    </row>
    <row r="1125" spans="1:21">
      <c r="A1125" s="102" t="s">
        <v>4</v>
      </c>
      <c r="B1125" s="102">
        <v>3</v>
      </c>
      <c r="C1125" s="102">
        <v>2024</v>
      </c>
      <c r="D1125" s="102" t="s">
        <v>211</v>
      </c>
      <c r="E1125" s="102" t="s">
        <v>211</v>
      </c>
      <c r="F1125" s="103">
        <v>45748</v>
      </c>
      <c r="G1125" s="102">
        <f t="shared" si="44"/>
        <v>30</v>
      </c>
      <c r="H1125" s="104">
        <f t="shared" si="42"/>
        <v>45775</v>
      </c>
      <c r="I1125" s="157">
        <f>_xlfn.XLOOKUP(Table5[[#This Row],[Month Year]],'Modelling New'!D:D,'Modelling New'!N:N)</f>
        <v>10.507</v>
      </c>
      <c r="J1125" s="9">
        <f>IFERROR(Inv_SY!J1126/Inv_SY!$P1126-1,"")</f>
        <v>7.4548737382489128E-2</v>
      </c>
      <c r="K1125" s="9">
        <f>IFERROR(Inv_SY!K1126/Inv_SY!$P1126-1,"")</f>
        <v>6.6645134694205854E-2</v>
      </c>
      <c r="L1125" s="9">
        <f>IFERROR(Inv_SY!L1126/Inv_SY!$P1126-1,"")</f>
        <v>6.1317809354103803E-2</v>
      </c>
      <c r="M1125" s="9">
        <f>IFERROR(Inv_SY!M1126/Inv_SY!$P1126-1,"")</f>
        <v>7.3181996215911926E-2</v>
      </c>
      <c r="N1125" s="9">
        <f>IFERROR(Inv_SY!N1126/Inv_SY!$P1126-1,"")</f>
        <v>6.8148353468398426E-2</v>
      </c>
      <c r="O1125" s="9">
        <f>IFERROR(Inv_SY!O1126/Inv_SY!$P1126-1,"")</f>
        <v>-0.34384203111510891</v>
      </c>
      <c r="P1125" s="9">
        <f>IFERROR(Inv_SY!J1126/Inv_SY!$Q1126-1,"")</f>
        <v>0</v>
      </c>
      <c r="Q1125" s="9">
        <f>IFERROR(Inv_SY!K1126/Inv_SY!$Q1126-1,"")</f>
        <v>-7.3552761390197618E-3</v>
      </c>
      <c r="R1125" s="9">
        <f>IFERROR(Inv_SY!L1126/Inv_SY!$Q1126-1,"")</f>
        <v>-1.2313008771118961E-2</v>
      </c>
      <c r="S1125" s="9">
        <f>IFERROR(Inv_SY!M1126/Inv_SY!$Q1126-1,"")</f>
        <v>-1.271921057677039E-3</v>
      </c>
      <c r="T1125" s="9">
        <f>IFERROR(Inv_SY!N1126/Inv_SY!$Q1126-1,"")</f>
        <v>-5.9563458514515499E-3</v>
      </c>
      <c r="U1125" s="52">
        <f>IFERROR(Inv_SY!O1126/Inv_SY!$Q1126-1,"")</f>
        <v>-0.38936416184971101</v>
      </c>
    </row>
    <row r="1126" spans="1:21">
      <c r="A1126" s="102" t="s">
        <v>4</v>
      </c>
      <c r="B1126" s="102">
        <v>3</v>
      </c>
      <c r="C1126" s="102">
        <v>2024</v>
      </c>
      <c r="D1126" s="102" t="s">
        <v>211</v>
      </c>
      <c r="E1126" s="102" t="s">
        <v>211</v>
      </c>
      <c r="F1126" s="103">
        <v>45748</v>
      </c>
      <c r="G1126" s="102">
        <f t="shared" si="44"/>
        <v>30</v>
      </c>
      <c r="H1126" s="104">
        <f t="shared" si="42"/>
        <v>45776</v>
      </c>
      <c r="I1126" s="157">
        <f>_xlfn.XLOOKUP(Table5[[#This Row],[Month Year]],'Modelling New'!D:D,'Modelling New'!N:N)</f>
        <v>10.507</v>
      </c>
      <c r="J1126" s="9">
        <f>IFERROR(Inv_SY!J1127/Inv_SY!$P1127-1,"")</f>
        <v>6.0529552830316691E-2</v>
      </c>
      <c r="K1126" s="9">
        <f>IFERROR(Inv_SY!K1127/Inv_SY!$P1127-1,"")</f>
        <v>4.1888605635062692E-2</v>
      </c>
      <c r="L1126" s="9">
        <f>IFERROR(Inv_SY!L1127/Inv_SY!$P1127-1,"")</f>
        <v>6.1006027494403092E-2</v>
      </c>
      <c r="M1126" s="9">
        <f>IFERROR(Inv_SY!M1127/Inv_SY!$P1127-1,"")</f>
        <v>7.4799331362203736E-2</v>
      </c>
      <c r="N1126" s="9">
        <f>IFERROR(Inv_SY!N1127/Inv_SY!$P1127-1,"")</f>
        <v>5.9806921518900769E-2</v>
      </c>
      <c r="O1126" s="9">
        <f>IFERROR(Inv_SY!O1127/Inv_SY!$P1127-1,"")</f>
        <v>-0.29803043884088554</v>
      </c>
      <c r="P1126" s="9">
        <f>IFERROR(Inv_SY!J1127/Inv_SY!$Q1127-1,"")</f>
        <v>-1.327669092778605E-2</v>
      </c>
      <c r="Q1126" s="9">
        <f>IFERROR(Inv_SY!K1127/Inv_SY!$Q1127-1,"")</f>
        <v>-3.0620344437160996E-2</v>
      </c>
      <c r="R1126" s="9">
        <f>IFERROR(Inv_SY!L1127/Inv_SY!$Q1127-1,"")</f>
        <v>-1.2833375929178326E-2</v>
      </c>
      <c r="S1126" s="9">
        <f>IFERROR(Inv_SY!M1127/Inv_SY!$Q1127-1,"")</f>
        <v>0</v>
      </c>
      <c r="T1126" s="9">
        <f>IFERROR(Inv_SY!N1127/Inv_SY!$Q1127-1,"")</f>
        <v>-1.3949031606022233E-2</v>
      </c>
      <c r="U1126" s="52">
        <f>IFERROR(Inv_SY!O1127/Inv_SY!$Q1127-1,"")</f>
        <v>-0.34688314304267742</v>
      </c>
    </row>
    <row r="1127" spans="1:21">
      <c r="A1127" s="102" t="s">
        <v>4</v>
      </c>
      <c r="B1127" s="102">
        <v>3</v>
      </c>
      <c r="C1127" s="102">
        <v>2024</v>
      </c>
      <c r="D1127" s="102" t="s">
        <v>211</v>
      </c>
      <c r="E1127" s="102" t="s">
        <v>211</v>
      </c>
      <c r="F1127" s="103">
        <v>45748</v>
      </c>
      <c r="G1127" s="102">
        <f>DAY(EOMONTH(F1127,0))</f>
        <v>30</v>
      </c>
      <c r="H1127" s="104">
        <f t="shared" si="42"/>
        <v>45777</v>
      </c>
      <c r="I1127" s="157">
        <f>_xlfn.XLOOKUP(Table5[[#This Row],[Month Year]],'Modelling New'!D:D,'Modelling New'!N:N)</f>
        <v>10.507</v>
      </c>
      <c r="J1127" s="9">
        <f>IFERROR(Inv_SY!J1128/Inv_SY!$P1128-1,"")</f>
        <v>6.3818499430960962E-2</v>
      </c>
      <c r="K1127" s="9">
        <f>IFERROR(Inv_SY!K1128/Inv_SY!$P1128-1,"")</f>
        <v>6.240285094153375E-2</v>
      </c>
      <c r="L1127" s="9">
        <f>IFERROR(Inv_SY!L1128/Inv_SY!$P1128-1,"")</f>
        <v>5.569306912060612E-2</v>
      </c>
      <c r="M1127" s="9">
        <f>IFERROR(Inv_SY!M1128/Inv_SY!$P1128-1,"")</f>
        <v>8.9684125026060268E-2</v>
      </c>
      <c r="N1127" s="9">
        <f>IFERROR(Inv_SY!N1128/Inv_SY!$P1128-1,"")</f>
        <v>4.5146431892034045E-2</v>
      </c>
      <c r="O1127" s="9">
        <f>IFERROR(Inv_SY!O1128/Inv_SY!$P1128-1,"")</f>
        <v>-0.31674497641119459</v>
      </c>
      <c r="P1127" s="9">
        <f>IFERROR(Inv_SY!J1128/Inv_SY!$Q1128-1,"")</f>
        <v>-2.373681051330423E-2</v>
      </c>
      <c r="Q1127" s="9">
        <f>IFERROR(Inv_SY!K1128/Inv_SY!$Q1128-1,"")</f>
        <v>-2.5035947076749387E-2</v>
      </c>
      <c r="R1127" s="9">
        <f>IFERROR(Inv_SY!L1128/Inv_SY!$Q1128-1,"")</f>
        <v>-3.1193494632805741E-2</v>
      </c>
      <c r="S1127" s="9">
        <f>IFERROR(Inv_SY!M1128/Inv_SY!$Q1128-1,"")</f>
        <v>0</v>
      </c>
      <c r="T1127" s="9">
        <f>IFERROR(Inv_SY!N1128/Inv_SY!$Q1128-1,"")</f>
        <v>-4.0872113405305388E-2</v>
      </c>
      <c r="U1127" s="52">
        <f>IFERROR(Inv_SY!O1128/Inv_SY!$Q1128-1,"")</f>
        <v>-0.37297882212199329</v>
      </c>
    </row>
    <row r="1128" spans="1:21">
      <c r="A1128" s="102" t="s">
        <v>4</v>
      </c>
      <c r="B1128" s="203">
        <v>5</v>
      </c>
      <c r="C1128" s="102">
        <v>2024</v>
      </c>
      <c r="D1128" s="102" t="s">
        <v>211</v>
      </c>
      <c r="E1128" s="102" t="s">
        <v>211</v>
      </c>
      <c r="F1128" s="103">
        <v>45778</v>
      </c>
      <c r="G1128" s="203">
        <f t="shared" ref="G1128:G1146" si="45">DAY(EOMONTH(F1128,0))</f>
        <v>31</v>
      </c>
      <c r="H1128" s="104">
        <f t="shared" si="42"/>
        <v>45778</v>
      </c>
      <c r="I1128" s="157">
        <f>_xlfn.XLOOKUP(Table5[[#This Row],[Month Year]],'Modelling New'!D:D,'Modelling New'!N:N)</f>
        <v>10.507</v>
      </c>
      <c r="J1128" s="204">
        <f>IFERROR(Inv_SY!J1129/Inv_SY!$P1129-1,"")</f>
        <v>5.0710196494287985E-3</v>
      </c>
      <c r="K1128" s="204">
        <f>IFERROR(Inv_SY!K1129/Inv_SY!$P1129-1,"")</f>
        <v>-1.8137133953043505E-2</v>
      </c>
      <c r="L1128" s="204">
        <f>IFERROR(Inv_SY!L1129/Inv_SY!$P1129-1,"")</f>
        <v>-4.5431343245084022E-2</v>
      </c>
      <c r="M1128" s="204">
        <f>IFERROR(Inv_SY!M1129/Inv_SY!$P1129-1,"")</f>
        <v>-1.0675732971440643E-2</v>
      </c>
      <c r="N1128" s="204">
        <f>IFERROR(Inv_SY!N1129/Inv_SY!$P1129-1,"")</f>
        <v>3.1520809240983549E-3</v>
      </c>
      <c r="O1128" s="204">
        <f>IFERROR(Inv_SY!O1129/Inv_SY!$P1129-1,"")</f>
        <v>6.6021109596040795E-2</v>
      </c>
      <c r="P1128" s="204">
        <f>IFERROR(Inv_SY!J1129/Inv_SY!$Q1129-1,"")</f>
        <v>-5.7175312381673615E-2</v>
      </c>
      <c r="Q1128" s="204">
        <f>IFERROR(Inv_SY!K1129/Inv_SY!$Q1129-1,"")</f>
        <v>-7.8946132296550231E-2</v>
      </c>
      <c r="R1128" s="204">
        <f>IFERROR(Inv_SY!L1129/Inv_SY!$Q1129-1,"")</f>
        <v>-0.10454994918755289</v>
      </c>
      <c r="S1128" s="204">
        <f>IFERROR(Inv_SY!M1129/Inv_SY!$Q1129-1,"")</f>
        <v>-7.1946832831992436E-2</v>
      </c>
      <c r="T1128" s="204">
        <f>IFERROR(Inv_SY!N1129/Inv_SY!$Q1129-1,"")</f>
        <v>-5.8975406871413782E-2</v>
      </c>
      <c r="U1128" s="205">
        <f>IFERROR(Inv_SY!O1129/Inv_SY!$Q1129-1,"")</f>
        <v>0</v>
      </c>
    </row>
    <row r="1129" spans="1:21">
      <c r="A1129" s="102" t="s">
        <v>4</v>
      </c>
      <c r="B1129" s="203">
        <v>5</v>
      </c>
      <c r="C1129" s="102">
        <v>2024</v>
      </c>
      <c r="D1129" s="102" t="s">
        <v>211</v>
      </c>
      <c r="E1129" s="102" t="s">
        <v>211</v>
      </c>
      <c r="F1129" s="103">
        <v>45778</v>
      </c>
      <c r="G1129" s="203">
        <f t="shared" si="45"/>
        <v>31</v>
      </c>
      <c r="H1129" s="104">
        <f t="shared" si="42"/>
        <v>45779</v>
      </c>
      <c r="I1129" s="157">
        <f>_xlfn.XLOOKUP(Table5[[#This Row],[Month Year]],'Modelling New'!D:D,'Modelling New'!N:N)</f>
        <v>10.507</v>
      </c>
      <c r="J1129" s="204">
        <f>IFERROR(Inv_SY!J1130/Inv_SY!$P1130-1,"")</f>
        <v>6.7431104442709167E-2</v>
      </c>
      <c r="K1129" s="204">
        <f>IFERROR(Inv_SY!K1130/Inv_SY!$P1130-1,"")</f>
        <v>4.0400467077603475E-2</v>
      </c>
      <c r="L1129" s="204">
        <f>IFERROR(Inv_SY!L1130/Inv_SY!$P1130-1,"")</f>
        <v>4.0438708088434083E-2</v>
      </c>
      <c r="M1129" s="204">
        <f>IFERROR(Inv_SY!M1130/Inv_SY!$P1130-1,"")</f>
        <v>6.3279722904294067E-2</v>
      </c>
      <c r="N1129" s="204">
        <f>IFERROR(Inv_SY!N1130/Inv_SY!$P1130-1,"")</f>
        <v>7.924608633395569E-2</v>
      </c>
      <c r="O1129" s="204">
        <f>IFERROR(Inv_SY!O1130/Inv_SY!$P1130-1,"")</f>
        <v>-0.29079608884699504</v>
      </c>
      <c r="P1129" s="204">
        <f>IFERROR(Inv_SY!J1130/Inv_SY!$Q1130-1,"")</f>
        <v>-1.0947440107362705E-2</v>
      </c>
      <c r="Q1129" s="204">
        <f>IFERROR(Inv_SY!K1130/Inv_SY!$Q1130-1,"")</f>
        <v>-3.599329175082322E-2</v>
      </c>
      <c r="R1129" s="204">
        <f>IFERROR(Inv_SY!L1130/Inv_SY!$Q1130-1,"")</f>
        <v>-3.5957858672756249E-2</v>
      </c>
      <c r="S1129" s="204">
        <f>IFERROR(Inv_SY!M1130/Inv_SY!$Q1130-1,"")</f>
        <v>-1.4793997061316344E-2</v>
      </c>
      <c r="T1129" s="204">
        <f>IFERROR(Inv_SY!N1130/Inv_SY!$Q1130-1,"")</f>
        <v>0</v>
      </c>
      <c r="U1129" s="205">
        <f>IFERROR(Inv_SY!O1130/Inv_SY!$Q1130-1,"")</f>
        <v>-0.34287099102479124</v>
      </c>
    </row>
    <row r="1130" spans="1:21">
      <c r="A1130" s="102" t="s">
        <v>4</v>
      </c>
      <c r="B1130" s="203">
        <v>5</v>
      </c>
      <c r="C1130" s="102">
        <v>2024</v>
      </c>
      <c r="D1130" s="102" t="s">
        <v>211</v>
      </c>
      <c r="E1130" s="102" t="s">
        <v>211</v>
      </c>
      <c r="F1130" s="103">
        <v>45778</v>
      </c>
      <c r="G1130" s="203">
        <f t="shared" si="45"/>
        <v>31</v>
      </c>
      <c r="H1130" s="104">
        <f t="shared" si="42"/>
        <v>45780</v>
      </c>
      <c r="I1130" s="157">
        <f>_xlfn.XLOOKUP(Table5[[#This Row],[Month Year]],'Modelling New'!D:D,'Modelling New'!N:N)</f>
        <v>10.507</v>
      </c>
      <c r="J1130" s="204">
        <f>IFERROR(Inv_SY!J1131/Inv_SY!$P1131-1,"")</f>
        <v>8.4273089446102345E-2</v>
      </c>
      <c r="K1130" s="204">
        <f>IFERROR(Inv_SY!K1131/Inv_SY!$P1131-1,"")</f>
        <v>5.8447696867593102E-2</v>
      </c>
      <c r="L1130" s="204">
        <f>IFERROR(Inv_SY!L1131/Inv_SY!$P1131-1,"")</f>
        <v>5.7114223791039365E-2</v>
      </c>
      <c r="M1130" s="204">
        <f>IFERROR(Inv_SY!M1131/Inv_SY!$P1131-1,"")</f>
        <v>6.2313761105727172E-2</v>
      </c>
      <c r="N1130" s="204">
        <f>IFERROR(Inv_SY!N1131/Inv_SY!$P1131-1,"")</f>
        <v>7.1905826643687609E-2</v>
      </c>
      <c r="O1130" s="204">
        <f>IFERROR(Inv_SY!O1131/Inv_SY!$P1131-1,"")</f>
        <v>-0.33405459785414982</v>
      </c>
      <c r="P1130" s="204">
        <f>IFERROR(Inv_SY!J1131/Inv_SY!$Q1131-1,"")</f>
        <v>0</v>
      </c>
      <c r="Q1130" s="204">
        <f>IFERROR(Inv_SY!K1131/Inv_SY!$Q1131-1,"")</f>
        <v>-2.3818162444391278E-2</v>
      </c>
      <c r="R1130" s="204">
        <f>IFERROR(Inv_SY!L1131/Inv_SY!$Q1131-1,"")</f>
        <v>-2.5047993830536686E-2</v>
      </c>
      <c r="S1130" s="204">
        <f>IFERROR(Inv_SY!M1131/Inv_SY!$Q1131-1,"")</f>
        <v>-2.0252580788104657E-2</v>
      </c>
      <c r="T1130" s="204">
        <f>IFERROR(Inv_SY!N1131/Inv_SY!$Q1131-1,"")</f>
        <v>-1.1406040528712635E-2</v>
      </c>
      <c r="U1130" s="205">
        <f>IFERROR(Inv_SY!O1131/Inv_SY!$Q1131-1,"")</f>
        <v>-0.38581395348837211</v>
      </c>
    </row>
    <row r="1131" spans="1:21">
      <c r="A1131" s="102" t="s">
        <v>4</v>
      </c>
      <c r="B1131" s="203">
        <v>5</v>
      </c>
      <c r="C1131" s="102">
        <v>2024</v>
      </c>
      <c r="D1131" s="102" t="s">
        <v>211</v>
      </c>
      <c r="E1131" s="102" t="s">
        <v>211</v>
      </c>
      <c r="F1131" s="103">
        <v>45778</v>
      </c>
      <c r="G1131" s="203">
        <f t="shared" si="45"/>
        <v>31</v>
      </c>
      <c r="H1131" s="104">
        <f t="shared" si="42"/>
        <v>45781</v>
      </c>
      <c r="I1131" s="157">
        <f>_xlfn.XLOOKUP(Table5[[#This Row],[Month Year]],'Modelling New'!D:D,'Modelling New'!N:N)</f>
        <v>10.507</v>
      </c>
      <c r="J1131" s="204">
        <f>IFERROR(Inv_SY!J1132/Inv_SY!$P1132-1,"")</f>
        <v>8.3172133618719224E-2</v>
      </c>
      <c r="K1131" s="204">
        <f>IFERROR(Inv_SY!K1132/Inv_SY!$P1132-1,"")</f>
        <v>6.0481297723910421E-2</v>
      </c>
      <c r="L1131" s="204">
        <f>IFERROR(Inv_SY!L1132/Inv_SY!$P1132-1,"")</f>
        <v>6.6002833350186751E-2</v>
      </c>
      <c r="M1131" s="204">
        <f>IFERROR(Inv_SY!M1132/Inv_SY!$P1132-1,"")</f>
        <v>7.8783018032032803E-2</v>
      </c>
      <c r="N1131" s="204">
        <f>IFERROR(Inv_SY!N1132/Inv_SY!$P1132-1,"")</f>
        <v>6.8065586269181022E-2</v>
      </c>
      <c r="O1131" s="204">
        <f>IFERROR(Inv_SY!O1132/Inv_SY!$P1132-1,"")</f>
        <v>-0.35650486899403044</v>
      </c>
      <c r="P1131" s="204">
        <f>IFERROR(Inv_SY!J1132/Inv_SY!$Q1132-1,"")</f>
        <v>0</v>
      </c>
      <c r="Q1131" s="204">
        <f>IFERROR(Inv_SY!K1132/Inv_SY!$Q1132-1,"")</f>
        <v>-2.0948504111716781E-2</v>
      </c>
      <c r="R1131" s="204">
        <f>IFERROR(Inv_SY!L1132/Inv_SY!$Q1132-1,"")</f>
        <v>-1.5850943479474799E-2</v>
      </c>
      <c r="S1131" s="204">
        <f>IFERROR(Inv_SY!M1132/Inv_SY!$Q1132-1,"")</f>
        <v>-4.0520942613461175E-3</v>
      </c>
      <c r="T1131" s="204">
        <f>IFERROR(Inv_SY!N1132/Inv_SY!$Q1132-1,"")</f>
        <v>-1.3946580493231053E-2</v>
      </c>
      <c r="U1131" s="205">
        <f>IFERROR(Inv_SY!O1132/Inv_SY!$Q1132-1,"")</f>
        <v>-0.40591609492745473</v>
      </c>
    </row>
    <row r="1132" spans="1:21">
      <c r="A1132" s="102" t="s">
        <v>4</v>
      </c>
      <c r="B1132" s="203">
        <v>5</v>
      </c>
      <c r="C1132" s="102">
        <v>2024</v>
      </c>
      <c r="D1132" s="102" t="s">
        <v>211</v>
      </c>
      <c r="E1132" s="102" t="s">
        <v>211</v>
      </c>
      <c r="F1132" s="103">
        <v>45778</v>
      </c>
      <c r="G1132" s="203">
        <f t="shared" si="45"/>
        <v>31</v>
      </c>
      <c r="H1132" s="104">
        <f t="shared" si="42"/>
        <v>45782</v>
      </c>
      <c r="I1132" s="157">
        <f>_xlfn.XLOOKUP(Table5[[#This Row],[Month Year]],'Modelling New'!D:D,'Modelling New'!N:N)</f>
        <v>10.507</v>
      </c>
      <c r="J1132" s="204">
        <f>IFERROR(Inv_SY!J1133/Inv_SY!$P1133-1,"")</f>
        <v>8.3296377910141439E-2</v>
      </c>
      <c r="K1132" s="204">
        <f>IFERROR(Inv_SY!K1133/Inv_SY!$P1133-1,"")</f>
        <v>6.2583712437843886E-2</v>
      </c>
      <c r="L1132" s="204">
        <f>IFERROR(Inv_SY!L1133/Inv_SY!$P1133-1,"")</f>
        <v>6.0444746277298345E-2</v>
      </c>
      <c r="M1132" s="204">
        <f>IFERROR(Inv_SY!M1133/Inv_SY!$P1133-1,"")</f>
        <v>8.6293329587030509E-2</v>
      </c>
      <c r="N1132" s="204">
        <f>IFERROR(Inv_SY!N1133/Inv_SY!$P1133-1,"")</f>
        <v>7.8593760367755117E-2</v>
      </c>
      <c r="O1132" s="204">
        <f>IFERROR(Inv_SY!O1133/Inv_SY!$P1133-1,"")</f>
        <v>-0.37121192658006952</v>
      </c>
      <c r="P1132" s="204">
        <f>IFERROR(Inv_SY!J1133/Inv_SY!$Q1133-1,"")</f>
        <v>-2.7588788361871952E-3</v>
      </c>
      <c r="Q1132" s="204">
        <f>IFERROR(Inv_SY!K1133/Inv_SY!$Q1133-1,"")</f>
        <v>-2.1826164723114161E-2</v>
      </c>
      <c r="R1132" s="204">
        <f>IFERROR(Inv_SY!L1133/Inv_SY!$Q1133-1,"")</f>
        <v>-2.3795214980799839E-2</v>
      </c>
      <c r="S1132" s="204">
        <f>IFERROR(Inv_SY!M1133/Inv_SY!$Q1133-1,"")</f>
        <v>0</v>
      </c>
      <c r="T1132" s="204">
        <f>IFERROR(Inv_SY!N1133/Inv_SY!$Q1133-1,"")</f>
        <v>-7.0879282874749538E-3</v>
      </c>
      <c r="U1132" s="205">
        <f>IFERROR(Inv_SY!O1133/Inv_SY!$Q1133-1,"")</f>
        <v>-0.4211618019794221</v>
      </c>
    </row>
    <row r="1133" spans="1:21">
      <c r="A1133" s="102" t="s">
        <v>4</v>
      </c>
      <c r="B1133" s="203">
        <v>5</v>
      </c>
      <c r="C1133" s="102">
        <v>2024</v>
      </c>
      <c r="D1133" s="102" t="s">
        <v>211</v>
      </c>
      <c r="E1133" s="102" t="s">
        <v>211</v>
      </c>
      <c r="F1133" s="103">
        <v>45778</v>
      </c>
      <c r="G1133" s="203">
        <f t="shared" si="45"/>
        <v>31</v>
      </c>
      <c r="H1133" s="104">
        <f t="shared" si="42"/>
        <v>45783</v>
      </c>
      <c r="I1133" s="157">
        <f>_xlfn.XLOOKUP(Table5[[#This Row],[Month Year]],'Modelling New'!D:D,'Modelling New'!N:N)</f>
        <v>10.507</v>
      </c>
      <c r="J1133" s="204">
        <f>IFERROR(Inv_SY!J1134/Inv_SY!$P1134-1,"")</f>
        <v>0.10291030085833008</v>
      </c>
      <c r="K1133" s="204">
        <f>IFERROR(Inv_SY!K1134/Inv_SY!$P1134-1,"")</f>
        <v>9.0320050066663216E-2</v>
      </c>
      <c r="L1133" s="204">
        <f>IFERROR(Inv_SY!L1134/Inv_SY!$P1134-1,"")</f>
        <v>5.3021989112493451E-2</v>
      </c>
      <c r="M1133" s="204">
        <f>IFERROR(Inv_SY!M1134/Inv_SY!$P1134-1,"")</f>
        <v>8.3784007720698606E-2</v>
      </c>
      <c r="N1133" s="204">
        <f>IFERROR(Inv_SY!N1134/Inv_SY!$P1134-1,"")</f>
        <v>7.5517508452662252E-2</v>
      </c>
      <c r="O1133" s="204">
        <f>IFERROR(Inv_SY!O1134/Inv_SY!$P1134-1,"")</f>
        <v>-0.40555385621084694</v>
      </c>
      <c r="P1133" s="204">
        <f>IFERROR(Inv_SY!J1134/Inv_SY!$Q1134-1,"")</f>
        <v>0</v>
      </c>
      <c r="Q1133" s="204">
        <f>IFERROR(Inv_SY!K1134/Inv_SY!$Q1134-1,"")</f>
        <v>-1.1415480281459556E-2</v>
      </c>
      <c r="R1133" s="204">
        <f>IFERROR(Inv_SY!L1134/Inv_SY!$Q1134-1,"")</f>
        <v>-4.5233335573175548E-2</v>
      </c>
      <c r="S1133" s="204">
        <f>IFERROR(Inv_SY!M1134/Inv_SY!$Q1134-1,"")</f>
        <v>-1.7341657905222796E-2</v>
      </c>
      <c r="T1133" s="204">
        <f>IFERROR(Inv_SY!N1134/Inv_SY!$Q1134-1,"")</f>
        <v>-2.483682706050494E-2</v>
      </c>
      <c r="U1133" s="205">
        <f>IFERROR(Inv_SY!O1134/Inv_SY!$Q1134-1,"")</f>
        <v>-0.46102040816326528</v>
      </c>
    </row>
    <row r="1134" spans="1:21">
      <c r="A1134" s="102" t="s">
        <v>4</v>
      </c>
      <c r="B1134" s="203">
        <v>5</v>
      </c>
      <c r="C1134" s="102">
        <v>2024</v>
      </c>
      <c r="D1134" s="102" t="s">
        <v>211</v>
      </c>
      <c r="E1134" s="102" t="s">
        <v>211</v>
      </c>
      <c r="F1134" s="103">
        <v>45778</v>
      </c>
      <c r="G1134" s="203">
        <f t="shared" si="45"/>
        <v>31</v>
      </c>
      <c r="H1134" s="104">
        <f t="shared" si="42"/>
        <v>45784</v>
      </c>
      <c r="I1134" s="157">
        <f>_xlfn.XLOOKUP(Table5[[#This Row],[Month Year]],'Modelling New'!D:D,'Modelling New'!N:N)</f>
        <v>10.507</v>
      </c>
      <c r="J1134" s="204">
        <f>IFERROR(Inv_SY!J1135/Inv_SY!$P1135-1,"")</f>
        <v>9.1423196014909003E-2</v>
      </c>
      <c r="K1134" s="204">
        <f>IFERROR(Inv_SY!K1135/Inv_SY!$P1135-1,"")</f>
        <v>7.7123257177510229E-2</v>
      </c>
      <c r="L1134" s="204">
        <f>IFERROR(Inv_SY!L1135/Inv_SY!$P1135-1,"")</f>
        <v>6.0667482852604593E-2</v>
      </c>
      <c r="M1134" s="204">
        <f>IFERROR(Inv_SY!M1135/Inv_SY!$P1135-1,"")</f>
        <v>8.1104038124680145E-2</v>
      </c>
      <c r="N1134" s="204">
        <f>IFERROR(Inv_SY!N1135/Inv_SY!$P1135-1,"")</f>
        <v>6.9867240178134615E-2</v>
      </c>
      <c r="O1134" s="204">
        <f>IFERROR(Inv_SY!O1135/Inv_SY!$P1135-1,"")</f>
        <v>-0.38018521434783903</v>
      </c>
      <c r="P1134" s="204">
        <f>IFERROR(Inv_SY!J1135/Inv_SY!$Q1135-1,"")</f>
        <v>0</v>
      </c>
      <c r="Q1134" s="204">
        <f>IFERROR(Inv_SY!K1135/Inv_SY!$Q1135-1,"")</f>
        <v>-1.3102102731196941E-2</v>
      </c>
      <c r="R1134" s="204">
        <f>IFERROR(Inv_SY!L1135/Inv_SY!$Q1135-1,"")</f>
        <v>-2.8179457129555163E-2</v>
      </c>
      <c r="S1134" s="204">
        <f>IFERROR(Inv_SY!M1135/Inv_SY!$Q1135-1,"")</f>
        <v>-9.4547723815170404E-3</v>
      </c>
      <c r="T1134" s="204">
        <f>IFERROR(Inv_SY!N1135/Inv_SY!$Q1135-1,"")</f>
        <v>-1.9750318589050631E-2</v>
      </c>
      <c r="U1134" s="205">
        <f>IFERROR(Inv_SY!O1135/Inv_SY!$Q1135-1,"")</f>
        <v>-0.43210407483066338</v>
      </c>
    </row>
    <row r="1135" spans="1:21">
      <c r="A1135" s="102" t="s">
        <v>4</v>
      </c>
      <c r="B1135" s="203">
        <v>5</v>
      </c>
      <c r="C1135" s="102">
        <v>2024</v>
      </c>
      <c r="D1135" s="102" t="s">
        <v>211</v>
      </c>
      <c r="E1135" s="102" t="s">
        <v>211</v>
      </c>
      <c r="F1135" s="103">
        <v>45778</v>
      </c>
      <c r="G1135" s="203">
        <f t="shared" si="45"/>
        <v>31</v>
      </c>
      <c r="H1135" s="104">
        <f t="shared" si="42"/>
        <v>45785</v>
      </c>
      <c r="I1135" s="157">
        <f>_xlfn.XLOOKUP(Table5[[#This Row],[Month Year]],'Modelling New'!D:D,'Modelling New'!N:N)</f>
        <v>10.507</v>
      </c>
      <c r="J1135" s="204">
        <f>IFERROR(Inv_SY!J1136/Inv_SY!$P1136-1,"")</f>
        <v>8.7457855470749912E-2</v>
      </c>
      <c r="K1135" s="204">
        <f>IFERROR(Inv_SY!K1136/Inv_SY!$P1136-1,"")</f>
        <v>8.4433032347803083E-2</v>
      </c>
      <c r="L1135" s="204">
        <f>IFERROR(Inv_SY!L1136/Inv_SY!$P1136-1,"")</f>
        <v>6.3205089291983763E-2</v>
      </c>
      <c r="M1135" s="204">
        <f>IFERROR(Inv_SY!M1136/Inv_SY!$P1136-1,"")</f>
        <v>8.3545519959897785E-2</v>
      </c>
      <c r="N1135" s="204">
        <f>IFERROR(Inv_SY!N1136/Inv_SY!$P1136-1,"")</f>
        <v>5.4289464436498402E-2</v>
      </c>
      <c r="O1135" s="204">
        <f>IFERROR(Inv_SY!O1136/Inv_SY!$P1136-1,"")</f>
        <v>-0.37293096150693217</v>
      </c>
      <c r="P1135" s="204">
        <f>IFERROR(Inv_SY!J1136/Inv_SY!$Q1136-1,"")</f>
        <v>0</v>
      </c>
      <c r="Q1135" s="204">
        <f>IFERROR(Inv_SY!K1136/Inv_SY!$Q1136-1,"")</f>
        <v>-2.7815543450531166E-3</v>
      </c>
      <c r="R1135" s="204">
        <f>IFERROR(Inv_SY!L1136/Inv_SY!$Q1136-1,"")</f>
        <v>-2.2302258479954928E-2</v>
      </c>
      <c r="S1135" s="204">
        <f>IFERROR(Inv_SY!M1136/Inv_SY!$Q1136-1,"")</f>
        <v>-3.5976893184136438E-3</v>
      </c>
      <c r="T1135" s="204">
        <f>IFERROR(Inv_SY!N1136/Inv_SY!$Q1136-1,"")</f>
        <v>-3.0500851934067152E-2</v>
      </c>
      <c r="U1135" s="205">
        <f>IFERROR(Inv_SY!O1136/Inv_SY!$Q1136-1,"")</f>
        <v>-0.42336244541484713</v>
      </c>
    </row>
    <row r="1136" spans="1:21">
      <c r="A1136" s="102" t="s">
        <v>4</v>
      </c>
      <c r="B1136" s="203">
        <v>5</v>
      </c>
      <c r="C1136" s="102">
        <v>2024</v>
      </c>
      <c r="D1136" s="102" t="s">
        <v>211</v>
      </c>
      <c r="E1136" s="102" t="s">
        <v>211</v>
      </c>
      <c r="F1136" s="103">
        <v>45778</v>
      </c>
      <c r="G1136" s="203">
        <f t="shared" si="45"/>
        <v>31</v>
      </c>
      <c r="H1136" s="104">
        <f t="shared" si="42"/>
        <v>45786</v>
      </c>
      <c r="I1136" s="157">
        <f>_xlfn.XLOOKUP(Table5[[#This Row],[Month Year]],'Modelling New'!D:D,'Modelling New'!N:N)</f>
        <v>10.507</v>
      </c>
      <c r="J1136" s="204">
        <f>IFERROR(Inv_SY!J1137/Inv_SY!$P1137-1,"")</f>
        <v>9.1040643467943605E-2</v>
      </c>
      <c r="K1136" s="204">
        <f>IFERROR(Inv_SY!K1137/Inv_SY!$P1137-1,"")</f>
        <v>8.0679780294992121E-2</v>
      </c>
      <c r="L1136" s="204">
        <f>IFERROR(Inv_SY!L1137/Inv_SY!$P1137-1,"")</f>
        <v>5.4705873166071228E-2</v>
      </c>
      <c r="M1136" s="204">
        <f>IFERROR(Inv_SY!M1137/Inv_SY!$P1137-1,"")</f>
        <v>5.7342916520689347E-2</v>
      </c>
      <c r="N1136" s="204">
        <f>IFERROR(Inv_SY!N1137/Inv_SY!$P1137-1,"")</f>
        <v>4.1420871000224402E-2</v>
      </c>
      <c r="O1136" s="204">
        <f>IFERROR(Inv_SY!O1137/Inv_SY!$P1137-1,"")</f>
        <v>-0.32519008444992059</v>
      </c>
      <c r="P1136" s="204">
        <f>IFERROR(Inv_SY!J1137/Inv_SY!$Q1137-1,"")</f>
        <v>0</v>
      </c>
      <c r="Q1136" s="204">
        <f>IFERROR(Inv_SY!K1137/Inv_SY!$Q1137-1,"")</f>
        <v>-9.4963127496505706E-3</v>
      </c>
      <c r="R1136" s="204">
        <f>IFERROR(Inv_SY!L1137/Inv_SY!$Q1137-1,"")</f>
        <v>-3.3302856790357382E-2</v>
      </c>
      <c r="S1136" s="204">
        <f>IFERROR(Inv_SY!M1137/Inv_SY!$Q1137-1,"")</f>
        <v>-3.0885858514073217E-2</v>
      </c>
      <c r="T1136" s="204">
        <f>IFERROR(Inv_SY!N1137/Inv_SY!$Q1137-1,"")</f>
        <v>-4.5479307086122356E-2</v>
      </c>
      <c r="U1136" s="205">
        <f>IFERROR(Inv_SY!O1137/Inv_SY!$Q1137-1,"")</f>
        <v>-0.38149882903981258</v>
      </c>
    </row>
    <row r="1137" spans="1:21">
      <c r="A1137" s="102" t="s">
        <v>4</v>
      </c>
      <c r="B1137" s="203">
        <v>5</v>
      </c>
      <c r="C1137" s="102">
        <v>2024</v>
      </c>
      <c r="D1137" s="102" t="s">
        <v>211</v>
      </c>
      <c r="E1137" s="102" t="s">
        <v>211</v>
      </c>
      <c r="F1137" s="103">
        <v>45778</v>
      </c>
      <c r="G1137" s="203">
        <f t="shared" si="45"/>
        <v>31</v>
      </c>
      <c r="H1137" s="104">
        <f t="shared" si="42"/>
        <v>45787</v>
      </c>
      <c r="I1137" s="157">
        <f>_xlfn.XLOOKUP(Table5[[#This Row],[Month Year]],'Modelling New'!D:D,'Modelling New'!N:N)</f>
        <v>10.507</v>
      </c>
      <c r="J1137" s="204">
        <f>IFERROR(Inv_SY!J1138/Inv_SY!$P1138-1,"")</f>
        <v>0.10840537074948897</v>
      </c>
      <c r="K1137" s="204">
        <f>IFERROR(Inv_SY!K1138/Inv_SY!$P1138-1,"")</f>
        <v>9.0150385006387168E-2</v>
      </c>
      <c r="L1137" s="204">
        <f>IFERROR(Inv_SY!L1138/Inv_SY!$P1138-1,"")</f>
        <v>6.7106698546278709E-2</v>
      </c>
      <c r="M1137" s="204">
        <f>IFERROR(Inv_SY!M1138/Inv_SY!$P1138-1,"")</f>
        <v>7.0218704104815899E-2</v>
      </c>
      <c r="N1137" s="204">
        <f>IFERROR(Inv_SY!N1138/Inv_SY!$P1138-1,"")</f>
        <v>6.5489274282313881E-2</v>
      </c>
      <c r="O1137" s="204">
        <f>IFERROR(Inv_SY!O1138/Inv_SY!$P1138-1,"")</f>
        <v>-0.40137043268928418</v>
      </c>
      <c r="P1137" s="204">
        <f>IFERROR(Inv_SY!J1138/Inv_SY!$Q1138-1,"")</f>
        <v>0</v>
      </c>
      <c r="Q1137" s="204">
        <f>IFERROR(Inv_SY!K1138/Inv_SY!$Q1138-1,"")</f>
        <v>-1.6469593367955282E-2</v>
      </c>
      <c r="R1137" s="204">
        <f>IFERROR(Inv_SY!L1138/Inv_SY!$Q1138-1,"")</f>
        <v>-3.7259538155507643E-2</v>
      </c>
      <c r="S1137" s="204">
        <f>IFERROR(Inv_SY!M1138/Inv_SY!$Q1138-1,"")</f>
        <v>-3.4451896077381639E-2</v>
      </c>
      <c r="T1137" s="204">
        <f>IFERROR(Inv_SY!N1138/Inv_SY!$Q1138-1,"")</f>
        <v>-3.8718773473784052E-2</v>
      </c>
      <c r="U1137" s="205">
        <f>IFERROR(Inv_SY!O1138/Inv_SY!$Q1138-1,"")</f>
        <v>-0.459918200408998</v>
      </c>
    </row>
    <row r="1138" spans="1:21">
      <c r="A1138" s="102" t="s">
        <v>4</v>
      </c>
      <c r="B1138" s="203">
        <v>5</v>
      </c>
      <c r="C1138" s="102">
        <v>2024</v>
      </c>
      <c r="D1138" s="102" t="s">
        <v>211</v>
      </c>
      <c r="E1138" s="102" t="s">
        <v>211</v>
      </c>
      <c r="F1138" s="103">
        <v>45778</v>
      </c>
      <c r="G1138" s="203">
        <f t="shared" si="45"/>
        <v>31</v>
      </c>
      <c r="H1138" s="104">
        <f t="shared" si="42"/>
        <v>45788</v>
      </c>
      <c r="I1138" s="157">
        <f>_xlfn.XLOOKUP(Table5[[#This Row],[Month Year]],'Modelling New'!D:D,'Modelling New'!N:N)</f>
        <v>10.507</v>
      </c>
      <c r="J1138" s="204">
        <f>IFERROR(Inv_SY!J1139/Inv_SY!$P1139-1,"")</f>
        <v>5.4919513097812622E-2</v>
      </c>
      <c r="K1138" s="204">
        <f>IFERROR(Inv_SY!K1139/Inv_SY!$P1139-1,"")</f>
        <v>7.5818607978197727E-2</v>
      </c>
      <c r="L1138" s="204">
        <f>IFERROR(Inv_SY!L1139/Inv_SY!$P1139-1,"")</f>
        <v>7.9294105669069692E-2</v>
      </c>
      <c r="M1138" s="204">
        <f>IFERROR(Inv_SY!M1139/Inv_SY!$P1139-1,"")</f>
        <v>8.382625903290819E-2</v>
      </c>
      <c r="N1138" s="204">
        <f>IFERROR(Inv_SY!N1139/Inv_SY!$P1139-1,"")</f>
        <v>8.640123303163838E-2</v>
      </c>
      <c r="O1138" s="204">
        <f>IFERROR(Inv_SY!O1139/Inv_SY!$P1139-1,"")</f>
        <v>-0.38025971880962661</v>
      </c>
      <c r="P1138" s="204">
        <f>IFERROR(Inv_SY!J1139/Inv_SY!$Q1139-1,"")</f>
        <v>-2.8977986195740102E-2</v>
      </c>
      <c r="Q1138" s="204">
        <f>IFERROR(Inv_SY!K1139/Inv_SY!$Q1139-1,"")</f>
        <v>-9.7409913866810527E-3</v>
      </c>
      <c r="R1138" s="204">
        <f>IFERROR(Inv_SY!L1139/Inv_SY!$Q1139-1,"")</f>
        <v>-6.541899204897117E-3</v>
      </c>
      <c r="S1138" s="204">
        <f>IFERROR(Inv_SY!M1139/Inv_SY!$Q1139-1,"")</f>
        <v>-2.3701869258236918E-3</v>
      </c>
      <c r="T1138" s="204">
        <f>IFERROR(Inv_SY!N1139/Inv_SY!$Q1139-1,"")</f>
        <v>0</v>
      </c>
      <c r="U1138" s="205">
        <f>IFERROR(Inv_SY!O1139/Inv_SY!$Q1139-1,"")</f>
        <v>-0.4295475167485151</v>
      </c>
    </row>
    <row r="1139" spans="1:21">
      <c r="A1139" s="102" t="s">
        <v>4</v>
      </c>
      <c r="B1139" s="203">
        <v>5</v>
      </c>
      <c r="C1139" s="102">
        <v>2024</v>
      </c>
      <c r="D1139" s="102" t="s">
        <v>211</v>
      </c>
      <c r="E1139" s="102" t="s">
        <v>211</v>
      </c>
      <c r="F1139" s="103">
        <v>45778</v>
      </c>
      <c r="G1139" s="203">
        <f t="shared" si="45"/>
        <v>31</v>
      </c>
      <c r="H1139" s="104">
        <f t="shared" si="42"/>
        <v>45789</v>
      </c>
      <c r="I1139" s="157">
        <f>_xlfn.XLOOKUP(Table5[[#This Row],[Month Year]],'Modelling New'!D:D,'Modelling New'!N:N)</f>
        <v>10.507</v>
      </c>
      <c r="J1139" s="204">
        <f>IFERROR(Inv_SY!J1140/Inv_SY!$P1140-1,"")</f>
        <v>8.1552974561444058E-2</v>
      </c>
      <c r="K1139" s="204">
        <f>IFERROR(Inv_SY!K1140/Inv_SY!$P1140-1,"")</f>
        <v>6.787798935032896E-2</v>
      </c>
      <c r="L1139" s="204">
        <f>IFERROR(Inv_SY!L1140/Inv_SY!$P1140-1,"")</f>
        <v>7.075237869107065E-2</v>
      </c>
      <c r="M1139" s="204">
        <f>IFERROR(Inv_SY!M1140/Inv_SY!$P1140-1,"")</f>
        <v>6.9599972356800155E-2</v>
      </c>
      <c r="N1139" s="204">
        <f>IFERROR(Inv_SY!N1140/Inv_SY!$P1140-1,"")</f>
        <v>4.9093804397659646E-2</v>
      </c>
      <c r="O1139" s="204">
        <f>IFERROR(Inv_SY!O1140/Inv_SY!$P1140-1,"")</f>
        <v>-0.33887711935730269</v>
      </c>
      <c r="P1139" s="204">
        <f>IFERROR(Inv_SY!J1140/Inv_SY!$Q1140-1,"")</f>
        <v>0</v>
      </c>
      <c r="Q1139" s="204">
        <f>IFERROR(Inv_SY!K1140/Inv_SY!$Q1140-1,"")</f>
        <v>-1.264384226455495E-2</v>
      </c>
      <c r="R1139" s="204">
        <f>IFERROR(Inv_SY!L1140/Inv_SY!$Q1140-1,"")</f>
        <v>-9.9861921925303854E-3</v>
      </c>
      <c r="S1139" s="204">
        <f>IFERROR(Inv_SY!M1140/Inv_SY!$Q1140-1,"")</f>
        <v>-1.1051702954717246E-2</v>
      </c>
      <c r="T1139" s="204">
        <f>IFERROR(Inv_SY!N1140/Inv_SY!$Q1140-1,"")</f>
        <v>-3.0011632279913325E-2</v>
      </c>
      <c r="U1139" s="205">
        <f>IFERROR(Inv_SY!O1140/Inv_SY!$Q1140-1,"")</f>
        <v>-0.38872815646337233</v>
      </c>
    </row>
    <row r="1140" spans="1:21">
      <c r="A1140" s="102" t="s">
        <v>4</v>
      </c>
      <c r="B1140" s="203">
        <v>5</v>
      </c>
      <c r="C1140" s="102">
        <v>2024</v>
      </c>
      <c r="D1140" s="102" t="s">
        <v>211</v>
      </c>
      <c r="E1140" s="102" t="s">
        <v>211</v>
      </c>
      <c r="F1140" s="103">
        <v>45778</v>
      </c>
      <c r="G1140" s="203">
        <f t="shared" si="45"/>
        <v>31</v>
      </c>
      <c r="H1140" s="104">
        <f t="shared" si="42"/>
        <v>45790</v>
      </c>
      <c r="I1140" s="157">
        <f>_xlfn.XLOOKUP(Table5[[#This Row],[Month Year]],'Modelling New'!D:D,'Modelling New'!N:N)</f>
        <v>10.507</v>
      </c>
      <c r="J1140" s="204">
        <f>IFERROR(Inv_SY!J1141/Inv_SY!$P1141-1,"")</f>
        <v>9.5484018349588862E-2</v>
      </c>
      <c r="K1140" s="204">
        <f>IFERROR(Inv_SY!K1141/Inv_SY!$P1141-1,"")</f>
        <v>7.6995932599418948E-2</v>
      </c>
      <c r="L1140" s="204">
        <f>IFERROR(Inv_SY!L1141/Inv_SY!$P1141-1,"")</f>
        <v>6.0495251599501199E-2</v>
      </c>
      <c r="M1140" s="204">
        <f>IFERROR(Inv_SY!M1141/Inv_SY!$P1141-1,"")</f>
        <v>6.1425121914442604E-2</v>
      </c>
      <c r="N1140" s="204">
        <f>IFERROR(Inv_SY!N1141/Inv_SY!$P1141-1,"")</f>
        <v>6.4950142219672991E-2</v>
      </c>
      <c r="O1140" s="204">
        <f>IFERROR(Inv_SY!O1141/Inv_SY!$P1141-1,"")</f>
        <v>-0.35935046668262527</v>
      </c>
      <c r="P1140" s="204">
        <f>IFERROR(Inv_SY!J1141/Inv_SY!$Q1141-1,"")</f>
        <v>0</v>
      </c>
      <c r="Q1140" s="204">
        <f>IFERROR(Inv_SY!K1141/Inv_SY!$Q1141-1,"")</f>
        <v>-1.6876636665154821E-2</v>
      </c>
      <c r="R1140" s="204">
        <f>IFERROR(Inv_SY!L1141/Inv_SY!$Q1141-1,"")</f>
        <v>-3.1939093737579305E-2</v>
      </c>
      <c r="S1140" s="204">
        <f>IFERROR(Inv_SY!M1141/Inv_SY!$Q1141-1,"")</f>
        <v>-3.1090272303979427E-2</v>
      </c>
      <c r="T1140" s="204">
        <f>IFERROR(Inv_SY!N1141/Inv_SY!$Q1141-1,"")</f>
        <v>-2.7872498017741054E-2</v>
      </c>
      <c r="U1140" s="205">
        <f>IFERROR(Inv_SY!O1141/Inv_SY!$Q1141-1,"")</f>
        <v>-0.4151904340124003</v>
      </c>
    </row>
    <row r="1141" spans="1:21">
      <c r="A1141" s="102" t="s">
        <v>4</v>
      </c>
      <c r="B1141" s="203">
        <v>5</v>
      </c>
      <c r="C1141" s="102">
        <v>2024</v>
      </c>
      <c r="D1141" s="102" t="s">
        <v>211</v>
      </c>
      <c r="E1141" s="102" t="s">
        <v>211</v>
      </c>
      <c r="F1141" s="103">
        <v>45778</v>
      </c>
      <c r="G1141" s="203">
        <f t="shared" si="45"/>
        <v>31</v>
      </c>
      <c r="H1141" s="104">
        <f t="shared" si="42"/>
        <v>45791</v>
      </c>
      <c r="I1141" s="157">
        <f>_xlfn.XLOOKUP(Table5[[#This Row],[Month Year]],'Modelling New'!D:D,'Modelling New'!N:N)</f>
        <v>10.507</v>
      </c>
      <c r="J1141" s="204">
        <f>IFERROR(Inv_SY!J1142/Inv_SY!$P1142-1,"")</f>
        <v>6.8153153400514199E-2</v>
      </c>
      <c r="K1141" s="204">
        <f>IFERROR(Inv_SY!K1142/Inv_SY!$P1142-1,"")</f>
        <v>5.9023232130759107E-2</v>
      </c>
      <c r="L1141" s="204">
        <f>IFERROR(Inv_SY!L1142/Inv_SY!$P1142-1,"")</f>
        <v>5.6317162214817751E-2</v>
      </c>
      <c r="M1141" s="204">
        <f>IFERROR(Inv_SY!M1142/Inv_SY!$P1142-1,"")</f>
        <v>6.8908705608738741E-2</v>
      </c>
      <c r="N1141" s="204">
        <f>IFERROR(Inv_SY!N1142/Inv_SY!$P1142-1,"")</f>
        <v>5.0281598299908303E-2</v>
      </c>
      <c r="O1141" s="204">
        <f>IFERROR(Inv_SY!O1142/Inv_SY!$P1142-1,"")</f>
        <v>-0.30268385165473788</v>
      </c>
      <c r="P1141" s="204">
        <f>IFERROR(Inv_SY!J1142/Inv_SY!$Q1142-1,"")</f>
        <v>-7.0684447068303236E-4</v>
      </c>
      <c r="Q1141" s="204">
        <f>IFERROR(Inv_SY!K1142/Inv_SY!$Q1142-1,"")</f>
        <v>-9.2481925033530699E-3</v>
      </c>
      <c r="R1141" s="204">
        <f>IFERROR(Inv_SY!L1142/Inv_SY!$Q1142-1,"")</f>
        <v>-1.1779811809793594E-2</v>
      </c>
      <c r="S1141" s="204">
        <f>IFERROR(Inv_SY!M1142/Inv_SY!$Q1142-1,"")</f>
        <v>0</v>
      </c>
      <c r="T1141" s="204">
        <f>IFERROR(Inv_SY!N1142/Inv_SY!$Q1142-1,"")</f>
        <v>-1.7426284593895613E-2</v>
      </c>
      <c r="U1141" s="205">
        <f>IFERROR(Inv_SY!O1142/Inv_SY!$Q1142-1,"")</f>
        <v>-0.34763731955186605</v>
      </c>
    </row>
    <row r="1142" spans="1:21">
      <c r="A1142" s="102" t="s">
        <v>4</v>
      </c>
      <c r="B1142" s="203">
        <v>5</v>
      </c>
      <c r="C1142" s="102">
        <v>2024</v>
      </c>
      <c r="D1142" s="102" t="s">
        <v>211</v>
      </c>
      <c r="E1142" s="102" t="s">
        <v>211</v>
      </c>
      <c r="F1142" s="103">
        <v>45778</v>
      </c>
      <c r="G1142" s="203">
        <f t="shared" si="45"/>
        <v>31</v>
      </c>
      <c r="H1142" s="104">
        <f t="shared" si="42"/>
        <v>45792</v>
      </c>
      <c r="I1142" s="157">
        <f>_xlfn.XLOOKUP(Table5[[#This Row],[Month Year]],'Modelling New'!D:D,'Modelling New'!N:N)</f>
        <v>10.507</v>
      </c>
      <c r="J1142" s="204">
        <f>IFERROR(Inv_SY!J1143/Inv_SY!$P1143-1,"")</f>
        <v>5.5775698039789212E-2</v>
      </c>
      <c r="K1142" s="204">
        <f>IFERROR(Inv_SY!K1143/Inv_SY!$P1143-1,"")</f>
        <v>4.6508058886598924E-2</v>
      </c>
      <c r="L1142" s="204">
        <f>IFERROR(Inv_SY!L1143/Inv_SY!$P1143-1,"")</f>
        <v>5.7899483150373632E-2</v>
      </c>
      <c r="M1142" s="204">
        <f>IFERROR(Inv_SY!M1143/Inv_SY!$P1143-1,"")</f>
        <v>6.5914802097831293E-2</v>
      </c>
      <c r="N1142" s="204">
        <f>IFERROR(Inv_SY!N1143/Inv_SY!$P1143-1,"")</f>
        <v>5.461816612591508E-2</v>
      </c>
      <c r="O1142" s="204">
        <f>IFERROR(Inv_SY!O1143/Inv_SY!$P1143-1,"")</f>
        <v>-0.28071620830050736</v>
      </c>
      <c r="P1142" s="204">
        <f>IFERROR(Inv_SY!J1143/Inv_SY!$Q1143-1,"")</f>
        <v>-9.5121148876884387E-3</v>
      </c>
      <c r="Q1142" s="204">
        <f>IFERROR(Inv_SY!K1143/Inv_SY!$Q1143-1,"")</f>
        <v>-1.820665514076536E-2</v>
      </c>
      <c r="R1142" s="204">
        <f>IFERROR(Inv_SY!L1143/Inv_SY!$Q1143-1,"")</f>
        <v>-7.5196619201486348E-3</v>
      </c>
      <c r="S1142" s="204">
        <f>IFERROR(Inv_SY!M1143/Inv_SY!$Q1143-1,"")</f>
        <v>0</v>
      </c>
      <c r="T1142" s="204">
        <f>IFERROR(Inv_SY!N1143/Inv_SY!$Q1143-1,"")</f>
        <v>-1.0598066514962867E-2</v>
      </c>
      <c r="U1142" s="205">
        <f>IFERROR(Inv_SY!O1143/Inv_SY!$Q1143-1,"")</f>
        <v>-0.3251957939941662</v>
      </c>
    </row>
    <row r="1143" spans="1:21">
      <c r="A1143" s="102" t="s">
        <v>4</v>
      </c>
      <c r="B1143" s="203">
        <v>5</v>
      </c>
      <c r="C1143" s="102">
        <v>2024</v>
      </c>
      <c r="D1143" s="102" t="s">
        <v>211</v>
      </c>
      <c r="E1143" s="102" t="s">
        <v>211</v>
      </c>
      <c r="F1143" s="103">
        <v>45778</v>
      </c>
      <c r="G1143" s="203">
        <f t="shared" si="45"/>
        <v>31</v>
      </c>
      <c r="H1143" s="104">
        <f t="shared" si="42"/>
        <v>45793</v>
      </c>
      <c r="I1143" s="157">
        <f>_xlfn.XLOOKUP(Table5[[#This Row],[Month Year]],'Modelling New'!D:D,'Modelling New'!N:N)</f>
        <v>10.507</v>
      </c>
      <c r="J1143" s="204">
        <f>IFERROR(Inv_SY!J1144/Inv_SY!$P1144-1,"")</f>
        <v>5.9743750420664599E-2</v>
      </c>
      <c r="K1143" s="204">
        <f>IFERROR(Inv_SY!K1144/Inv_SY!$P1144-1,"")</f>
        <v>5.6223334704367245E-2</v>
      </c>
      <c r="L1143" s="204">
        <f>IFERROR(Inv_SY!L1144/Inv_SY!$P1144-1,"")</f>
        <v>6.7131231190267648E-2</v>
      </c>
      <c r="M1143" s="204">
        <f>IFERROR(Inv_SY!M1144/Inv_SY!$P1144-1,"")</f>
        <v>6.8617229153964399E-2</v>
      </c>
      <c r="N1143" s="204">
        <f>IFERROR(Inv_SY!N1144/Inv_SY!$P1144-1,"")</f>
        <v>5.0594501929221991E-2</v>
      </c>
      <c r="O1143" s="204">
        <f>IFERROR(Inv_SY!O1144/Inv_SY!$P1144-1,"")</f>
        <v>-0.30231004739848566</v>
      </c>
      <c r="P1143" s="204">
        <f>IFERROR(Inv_SY!J1144/Inv_SY!$Q1144-1,"")</f>
        <v>-8.3037017289390169E-3</v>
      </c>
      <c r="Q1143" s="204">
        <f>IFERROR(Inv_SY!K1144/Inv_SY!$Q1144-1,"")</f>
        <v>-1.1598067213841823E-2</v>
      </c>
      <c r="R1143" s="204">
        <f>IFERROR(Inv_SY!L1144/Inv_SY!$Q1144-1,"")</f>
        <v>-1.3905802032343484E-3</v>
      </c>
      <c r="S1143" s="204">
        <f>IFERROR(Inv_SY!M1144/Inv_SY!$Q1144-1,"")</f>
        <v>0</v>
      </c>
      <c r="T1143" s="204">
        <f>IFERROR(Inv_SY!N1144/Inv_SY!$Q1144-1,"")</f>
        <v>-1.6865465700015903E-2</v>
      </c>
      <c r="U1143" s="205">
        <f>IFERROR(Inv_SY!O1144/Inv_SY!$Q1144-1,"")</f>
        <v>-0.34710957902682982</v>
      </c>
    </row>
    <row r="1144" spans="1:21">
      <c r="A1144" s="102" t="s">
        <v>4</v>
      </c>
      <c r="B1144" s="203">
        <v>5</v>
      </c>
      <c r="C1144" s="102">
        <v>2024</v>
      </c>
      <c r="D1144" s="102" t="s">
        <v>211</v>
      </c>
      <c r="E1144" s="102" t="s">
        <v>211</v>
      </c>
      <c r="F1144" s="103">
        <v>45778</v>
      </c>
      <c r="G1144" s="203">
        <f t="shared" si="45"/>
        <v>31</v>
      </c>
      <c r="H1144" s="104">
        <f t="shared" si="42"/>
        <v>45794</v>
      </c>
      <c r="I1144" s="157">
        <f>_xlfn.XLOOKUP(Table5[[#This Row],[Month Year]],'Modelling New'!D:D,'Modelling New'!N:N)</f>
        <v>10.507</v>
      </c>
      <c r="J1144" s="204">
        <f>IFERROR(Inv_SY!J1145/Inv_SY!$P1145-1,"")</f>
        <v>-1.1060811022556738E-2</v>
      </c>
      <c r="K1144" s="204">
        <f>IFERROR(Inv_SY!K1145/Inv_SY!$P1145-1,"")</f>
        <v>-3.1716088226941497E-2</v>
      </c>
      <c r="L1144" s="204">
        <f>IFERROR(Inv_SY!L1145/Inv_SY!$P1145-1,"")</f>
        <v>-3.8965609159120618E-3</v>
      </c>
      <c r="M1144" s="204">
        <f>IFERROR(Inv_SY!M1145/Inv_SY!$P1145-1,"")</f>
        <v>-5.7494060481299014E-3</v>
      </c>
      <c r="N1144" s="204">
        <f>IFERROR(Inv_SY!N1145/Inv_SY!$P1145-1,"")</f>
        <v>-1.9519837701676979E-2</v>
      </c>
      <c r="O1144" s="204">
        <f>IFERROR(Inv_SY!O1145/Inv_SY!$P1145-1,"")</f>
        <v>7.1942703915217621E-2</v>
      </c>
      <c r="P1144" s="204">
        <f>IFERROR(Inv_SY!J1145/Inv_SY!$Q1145-1,"")</f>
        <v>-7.7432790609617608E-2</v>
      </c>
      <c r="Q1144" s="204">
        <f>IFERROR(Inv_SY!K1145/Inv_SY!$Q1145-1,"")</f>
        <v>-9.6701802963489181E-2</v>
      </c>
      <c r="R1144" s="204">
        <f>IFERROR(Inv_SY!L1145/Inv_SY!$Q1145-1,"")</f>
        <v>-7.0749364265581205E-2</v>
      </c>
      <c r="S1144" s="204">
        <f>IFERROR(Inv_SY!M1145/Inv_SY!$Q1145-1,"")</f>
        <v>-7.2477856959687337E-2</v>
      </c>
      <c r="T1144" s="204">
        <f>IFERROR(Inv_SY!N1145/Inv_SY!$Q1145-1,"")</f>
        <v>-8.5324095479014206E-2</v>
      </c>
      <c r="U1144" s="205">
        <f>IFERROR(Inv_SY!O1145/Inv_SY!$Q1145-1,"")</f>
        <v>0</v>
      </c>
    </row>
    <row r="1145" spans="1:21">
      <c r="A1145" s="102" t="s">
        <v>4</v>
      </c>
      <c r="B1145" s="203">
        <v>5</v>
      </c>
      <c r="C1145" s="102">
        <v>2024</v>
      </c>
      <c r="D1145" s="102" t="s">
        <v>211</v>
      </c>
      <c r="E1145" s="102" t="s">
        <v>211</v>
      </c>
      <c r="F1145" s="103">
        <v>45778</v>
      </c>
      <c r="G1145" s="203">
        <f t="shared" si="45"/>
        <v>31</v>
      </c>
      <c r="H1145" s="104">
        <f t="shared" si="42"/>
        <v>45795</v>
      </c>
      <c r="I1145" s="157">
        <f>_xlfn.XLOOKUP(Table5[[#This Row],[Month Year]],'Modelling New'!D:D,'Modelling New'!N:N)</f>
        <v>10.507</v>
      </c>
      <c r="J1145" s="204">
        <f>IFERROR(Inv_SY!J1146/Inv_SY!$P1146-1,"")</f>
        <v>-2.4214157301739814E-2</v>
      </c>
      <c r="K1145" s="204">
        <f>IFERROR(Inv_SY!K1146/Inv_SY!$P1146-1,"")</f>
        <v>5.5513127158068665E-2</v>
      </c>
      <c r="L1145" s="204">
        <f>IFERROR(Inv_SY!L1146/Inv_SY!$P1146-1,"")</f>
        <v>8.3049645158287611E-2</v>
      </c>
      <c r="M1145" s="204">
        <f>IFERROR(Inv_SY!M1146/Inv_SY!$P1146-1,"")</f>
        <v>8.2403811046144693E-2</v>
      </c>
      <c r="N1145" s="204">
        <f>IFERROR(Inv_SY!N1146/Inv_SY!$P1146-1,"")</f>
        <v>7.6396520331537987E-2</v>
      </c>
      <c r="O1145" s="204">
        <f>IFERROR(Inv_SY!O1146/Inv_SY!$P1146-1,"")</f>
        <v>-0.27314894639229859</v>
      </c>
      <c r="P1145" s="204">
        <f>IFERROR(Inv_SY!J1146/Inv_SY!$Q1146-1,"")</f>
        <v>-9.903867559492241E-2</v>
      </c>
      <c r="Q1145" s="204">
        <f>IFERROR(Inv_SY!K1146/Inv_SY!$Q1146-1,"")</f>
        <v>-2.5424982246492145E-2</v>
      </c>
      <c r="R1145" s="204">
        <f>IFERROR(Inv_SY!L1146/Inv_SY!$Q1146-1,"")</f>
        <v>0</v>
      </c>
      <c r="S1145" s="204">
        <f>IFERROR(Inv_SY!M1146/Inv_SY!$Q1146-1,"")</f>
        <v>-5.9631071856236506E-4</v>
      </c>
      <c r="T1145" s="204">
        <f>IFERROR(Inv_SY!N1146/Inv_SY!$Q1146-1,"")</f>
        <v>-6.1429546249260891E-3</v>
      </c>
      <c r="U1145" s="205">
        <f>IFERROR(Inv_SY!O1146/Inv_SY!$Q1146-1,"")</f>
        <v>-0.32888482364862226</v>
      </c>
    </row>
    <row r="1146" spans="1:21">
      <c r="A1146" s="102" t="s">
        <v>4</v>
      </c>
      <c r="B1146" s="203">
        <v>5</v>
      </c>
      <c r="C1146" s="102">
        <v>2024</v>
      </c>
      <c r="D1146" s="102" t="s">
        <v>211</v>
      </c>
      <c r="E1146" s="102" t="s">
        <v>211</v>
      </c>
      <c r="F1146" s="103">
        <v>45778</v>
      </c>
      <c r="G1146" s="203">
        <f t="shared" si="45"/>
        <v>31</v>
      </c>
      <c r="H1146" s="104">
        <f t="shared" si="42"/>
        <v>45796</v>
      </c>
      <c r="I1146" s="157">
        <f>_xlfn.XLOOKUP(Table5[[#This Row],[Month Year]],'Modelling New'!D:D,'Modelling New'!N:N)</f>
        <v>10.507</v>
      </c>
      <c r="J1146" s="204">
        <f>IFERROR(Inv_SY!J1147/Inv_SY!$P1147-1,"")</f>
        <v>-7.2255361111304039E-2</v>
      </c>
      <c r="K1146" s="204">
        <f>IFERROR(Inv_SY!K1147/Inv_SY!$P1147-1,"")</f>
        <v>-9.3274178514285211E-2</v>
      </c>
      <c r="L1146" s="204">
        <f>IFERROR(Inv_SY!L1147/Inv_SY!$P1147-1,"")</f>
        <v>-5.0089521674094084E-2</v>
      </c>
      <c r="M1146" s="204">
        <f>IFERROR(Inv_SY!M1147/Inv_SY!$P1147-1,"")</f>
        <v>-6.1179990199939249E-2</v>
      </c>
      <c r="N1146" s="204">
        <f>IFERROR(Inv_SY!N1147/Inv_SY!$P1147-1,"")</f>
        <v>-5.4817030731380778E-2</v>
      </c>
      <c r="O1146" s="204">
        <f>IFERROR(Inv_SY!O1147/Inv_SY!$P1147-1,"")</f>
        <v>0.33161608223100325</v>
      </c>
      <c r="P1146" s="204">
        <f>IFERROR(Inv_SY!J1147/Inv_SY!$Q1147-1,"")</f>
        <v>-0.30329420673987129</v>
      </c>
      <c r="Q1146" s="204">
        <f>IFERROR(Inv_SY!K1147/Inv_SY!$Q1147-1,"")</f>
        <v>-0.31907864918049278</v>
      </c>
      <c r="R1146" s="204">
        <f>IFERROR(Inv_SY!L1147/Inv_SY!$Q1147-1,"")</f>
        <v>-0.28664838837451101</v>
      </c>
      <c r="S1146" s="204">
        <f>IFERROR(Inv_SY!M1147/Inv_SY!$Q1147-1,"")</f>
        <v>-0.29497696646382343</v>
      </c>
      <c r="T1146" s="204">
        <f>IFERROR(Inv_SY!N1147/Inv_SY!$Q1147-1,"")</f>
        <v>-0.29019859261158065</v>
      </c>
      <c r="U1146" s="205">
        <f>IFERROR(Inv_SY!O1147/Inv_SY!$Q1147-1,"")</f>
        <v>0</v>
      </c>
    </row>
    <row r="1147" spans="1:21">
      <c r="A1147" s="102" t="s">
        <v>4</v>
      </c>
      <c r="B1147" s="203">
        <v>5</v>
      </c>
      <c r="C1147" s="102">
        <v>2024</v>
      </c>
      <c r="D1147" s="102" t="s">
        <v>211</v>
      </c>
      <c r="E1147" s="102" t="s">
        <v>211</v>
      </c>
      <c r="F1147" s="103">
        <v>45778</v>
      </c>
      <c r="G1147" s="225">
        <f t="shared" ref="G1147:G1150" si="46">DAY(EOMONTH(F1147,0))</f>
        <v>31</v>
      </c>
      <c r="H1147" s="226">
        <f t="shared" ref="H1147:H1158" si="47">H1146+1</f>
        <v>45797</v>
      </c>
      <c r="I1147" s="157">
        <f>_xlfn.XLOOKUP(Table5[[#This Row],[Month Year]],'Modelling New'!D:D,'Modelling New'!N:N)</f>
        <v>10.507</v>
      </c>
      <c r="J1147" s="204">
        <f>IFERROR(Inv_SY!J1148/Inv_SY!$P1148-1,"")</f>
        <v>-3.2399437622962934E-2</v>
      </c>
      <c r="K1147" s="204">
        <f>IFERROR(Inv_SY!K1148/Inv_SY!$P1148-1,"")</f>
        <v>-6.2610094174119446E-2</v>
      </c>
      <c r="L1147" s="204">
        <f>IFERROR(Inv_SY!L1148/Inv_SY!$P1148-1,"")</f>
        <v>-3.4858661643829558E-3</v>
      </c>
      <c r="M1147" s="204">
        <f>IFERROR(Inv_SY!M1148/Inv_SY!$P1148-1,"")</f>
        <v>-1.2791695726503294E-2</v>
      </c>
      <c r="N1147" s="204">
        <f>IFERROR(Inv_SY!N1148/Inv_SY!$P1148-1,"")</f>
        <v>-6.0392450208296422E-2</v>
      </c>
      <c r="O1147" s="204">
        <f>IFERROR(Inv_SY!O1148/Inv_SY!$P1148-1,"")</f>
        <v>0.17167954389626527</v>
      </c>
      <c r="P1147" s="204">
        <f>IFERROR(Inv_SY!J1148/Inv_SY!$Q1148-1,"")</f>
        <v>-0.17417644831503221</v>
      </c>
      <c r="Q1147" s="204">
        <f>IFERROR(Inv_SY!K1148/Inv_SY!$Q1148-1,"")</f>
        <v>-0.19996050907510565</v>
      </c>
      <c r="R1147" s="204">
        <f>IFERROR(Inv_SY!L1148/Inv_SY!$Q1148-1,"")</f>
        <v>-0.14949941814137935</v>
      </c>
      <c r="S1147" s="204">
        <f>IFERROR(Inv_SY!M1148/Inv_SY!$Q1148-1,"")</f>
        <v>-0.15744171739086088</v>
      </c>
      <c r="T1147" s="204">
        <f>IFERROR(Inv_SY!N1148/Inv_SY!$Q1148-1,"")</f>
        <v>-0.19806780387480105</v>
      </c>
      <c r="U1147" s="205">
        <f>IFERROR(Inv_SY!O1148/Inv_SY!$Q1148-1,"")</f>
        <v>0</v>
      </c>
    </row>
    <row r="1148" spans="1:21">
      <c r="A1148" s="102" t="s">
        <v>4</v>
      </c>
      <c r="B1148" s="203">
        <v>5</v>
      </c>
      <c r="C1148" s="102">
        <v>2024</v>
      </c>
      <c r="D1148" s="102" t="s">
        <v>211</v>
      </c>
      <c r="E1148" s="102" t="s">
        <v>211</v>
      </c>
      <c r="F1148" s="103">
        <v>45778</v>
      </c>
      <c r="G1148" s="225">
        <f t="shared" si="46"/>
        <v>31</v>
      </c>
      <c r="H1148" s="226">
        <f t="shared" si="47"/>
        <v>45798</v>
      </c>
      <c r="I1148" s="157">
        <f>_xlfn.XLOOKUP(Table5[[#This Row],[Month Year]],'Modelling New'!D:D,'Modelling New'!N:N)</f>
        <v>10.507</v>
      </c>
      <c r="J1148" s="204">
        <f>IFERROR(Inv_SY!J1149/Inv_SY!$P1149-1,"")</f>
        <v>-4.7641434061643784E-3</v>
      </c>
      <c r="K1148" s="204">
        <f>IFERROR(Inv_SY!K1149/Inv_SY!$P1149-1,"")</f>
        <v>-3.0492146131901654E-2</v>
      </c>
      <c r="L1148" s="204">
        <f>IFERROR(Inv_SY!L1149/Inv_SY!$P1149-1,"")</f>
        <v>6.7857207991630641E-3</v>
      </c>
      <c r="M1148" s="204">
        <f>IFERROR(Inv_SY!M1149/Inv_SY!$P1149-1,"")</f>
        <v>4.9795369978100634E-3</v>
      </c>
      <c r="N1148" s="204">
        <f>IFERROR(Inv_SY!N1149/Inv_SY!$P1149-1,"")</f>
        <v>-2.5777589921310629E-2</v>
      </c>
      <c r="O1148" s="204">
        <f>IFERROR(Inv_SY!O1149/Inv_SY!$P1149-1,"")</f>
        <v>4.92686216624032E-2</v>
      </c>
      <c r="P1148" s="204">
        <f>IFERROR(Inv_SY!J1149/Inv_SY!$Q1149-1,"")</f>
        <v>-5.149564558879216E-2</v>
      </c>
      <c r="Q1148" s="204">
        <f>IFERROR(Inv_SY!K1149/Inv_SY!$Q1149-1,"")</f>
        <v>-7.6015584710744766E-2</v>
      </c>
      <c r="R1148" s="204">
        <f>IFERROR(Inv_SY!L1149/Inv_SY!$Q1149-1,"")</f>
        <v>-4.048810760769006E-2</v>
      </c>
      <c r="S1148" s="204">
        <f>IFERROR(Inv_SY!M1149/Inv_SY!$Q1149-1,"")</f>
        <v>-4.220948168108174E-2</v>
      </c>
      <c r="T1148" s="204">
        <f>IFERROR(Inv_SY!N1149/Inv_SY!$Q1149-1,"")</f>
        <v>-7.1522401446461603E-2</v>
      </c>
      <c r="U1148" s="205">
        <f>IFERROR(Inv_SY!O1149/Inv_SY!$Q1149-1,"")</f>
        <v>0</v>
      </c>
    </row>
    <row r="1149" spans="1:21">
      <c r="A1149" s="102" t="s">
        <v>4</v>
      </c>
      <c r="B1149" s="203">
        <v>5</v>
      </c>
      <c r="C1149" s="102">
        <v>2024</v>
      </c>
      <c r="D1149" s="102" t="s">
        <v>211</v>
      </c>
      <c r="E1149" s="102" t="s">
        <v>211</v>
      </c>
      <c r="F1149" s="103">
        <v>45778</v>
      </c>
      <c r="G1149" s="225">
        <f t="shared" si="46"/>
        <v>31</v>
      </c>
      <c r="H1149" s="226">
        <f t="shared" si="47"/>
        <v>45799</v>
      </c>
      <c r="I1149" s="157">
        <f>_xlfn.XLOOKUP(Table5[[#This Row],[Month Year]],'Modelling New'!D:D,'Modelling New'!N:N)</f>
        <v>10.507</v>
      </c>
      <c r="J1149" s="204">
        <f>IFERROR(Inv_SY!J1150/Inv_SY!$P1150-1,"")</f>
        <v>6.7899379842037089E-2</v>
      </c>
      <c r="K1149" s="204">
        <f>IFERROR(Inv_SY!K1150/Inv_SY!$P1150-1,"")</f>
        <v>1.8866481120616951E-2</v>
      </c>
      <c r="L1149" s="204">
        <f>IFERROR(Inv_SY!L1150/Inv_SY!$P1150-1,"")</f>
        <v>4.2492590724529489E-2</v>
      </c>
      <c r="M1149" s="204">
        <f>IFERROR(Inv_SY!M1150/Inv_SY!$P1150-1,"")</f>
        <v>3.8710700001906906E-2</v>
      </c>
      <c r="N1149" s="204">
        <f>IFERROR(Inv_SY!N1150/Inv_SY!$P1150-1,"")</f>
        <v>1.9492023141558068E-2</v>
      </c>
      <c r="O1149" s="204">
        <f>IFERROR(Inv_SY!O1150/Inv_SY!$P1150-1,"")</f>
        <v>-0.18746117483064839</v>
      </c>
      <c r="P1149" s="204">
        <f>IFERROR(Inv_SY!J1150/Inv_SY!$Q1150-1,"")</f>
        <v>0</v>
      </c>
      <c r="Q1149" s="204">
        <f>IFERROR(Inv_SY!K1150/Inv_SY!$Q1150-1,"")</f>
        <v>-4.5915279704229151E-2</v>
      </c>
      <c r="R1149" s="204">
        <f>IFERROR(Inv_SY!L1150/Inv_SY!$Q1150-1,"")</f>
        <v>-2.3791369858521372E-2</v>
      </c>
      <c r="S1149" s="204">
        <f>IFERROR(Inv_SY!M1150/Inv_SY!$Q1150-1,"")</f>
        <v>-2.7332799691715981E-2</v>
      </c>
      <c r="T1149" s="204">
        <f>IFERROR(Inv_SY!N1150/Inv_SY!$Q1150-1,"")</f>
        <v>-4.5329511014080004E-2</v>
      </c>
      <c r="U1149" s="205">
        <f>IFERROR(Inv_SY!O1150/Inv_SY!$Q1150-1,"")</f>
        <v>-0.23912417170844147</v>
      </c>
    </row>
    <row r="1150" spans="1:21">
      <c r="A1150" s="102" t="s">
        <v>4</v>
      </c>
      <c r="B1150" s="203">
        <v>5</v>
      </c>
      <c r="C1150" s="102">
        <v>2024</v>
      </c>
      <c r="D1150" s="102" t="s">
        <v>211</v>
      </c>
      <c r="E1150" s="102" t="s">
        <v>211</v>
      </c>
      <c r="F1150" s="103">
        <v>45778</v>
      </c>
      <c r="G1150" s="225">
        <f t="shared" si="46"/>
        <v>31</v>
      </c>
      <c r="H1150" s="226">
        <f t="shared" si="47"/>
        <v>45800</v>
      </c>
      <c r="I1150" s="157">
        <f>_xlfn.XLOOKUP(Table5[[#This Row],[Month Year]],'Modelling New'!D:D,'Modelling New'!N:N)</f>
        <v>10.507</v>
      </c>
      <c r="J1150" s="204">
        <f>IFERROR(Inv_SY!J1151/Inv_SY!$P1151-1,"")</f>
        <v>7.4033467337765169E-2</v>
      </c>
      <c r="K1150" s="204">
        <f>IFERROR(Inv_SY!K1151/Inv_SY!$P1151-1,"")</f>
        <v>6.0167000103881207E-3</v>
      </c>
      <c r="L1150" s="204">
        <f>IFERROR(Inv_SY!L1151/Inv_SY!$P1151-1,"")</f>
        <v>4.1851466715724372E-2</v>
      </c>
      <c r="M1150" s="204">
        <f>IFERROR(Inv_SY!M1151/Inv_SY!$P1151-1,"")</f>
        <v>3.147839066659408E-2</v>
      </c>
      <c r="N1150" s="204">
        <f>IFERROR(Inv_SY!N1151/Inv_SY!$P1151-1,"")</f>
        <v>-1.0335428730181451E-2</v>
      </c>
      <c r="O1150" s="204">
        <f>IFERROR(Inv_SY!O1151/Inv_SY!$P1151-1,"")</f>
        <v>-0.14304459600029074</v>
      </c>
      <c r="P1150" s="204">
        <f>IFERROR(Inv_SY!J1151/Inv_SY!$Q1151-1,"")</f>
        <v>0</v>
      </c>
      <c r="Q1150" s="204">
        <f>IFERROR(Inv_SY!K1151/Inv_SY!$Q1151-1,"")</f>
        <v>-6.3328349996366384E-2</v>
      </c>
      <c r="R1150" s="204">
        <f>IFERROR(Inv_SY!L1151/Inv_SY!$Q1151-1,"")</f>
        <v>-2.9963685118501227E-2</v>
      </c>
      <c r="S1150" s="204">
        <f>IFERROR(Inv_SY!M1151/Inv_SY!$Q1151-1,"")</f>
        <v>-3.9621741747632222E-2</v>
      </c>
      <c r="T1150" s="204">
        <f>IFERROR(Inv_SY!N1151/Inv_SY!$Q1151-1,"")</f>
        <v>-7.8553321319748126E-2</v>
      </c>
      <c r="U1150" s="205">
        <f>IFERROR(Inv_SY!O1151/Inv_SY!$Q1151-1,"")</f>
        <v>-0.2021148036253777</v>
      </c>
    </row>
    <row r="1151" spans="1:21">
      <c r="A1151" s="102" t="s">
        <v>4</v>
      </c>
      <c r="B1151" s="203">
        <v>5</v>
      </c>
      <c r="C1151" s="102">
        <v>2024</v>
      </c>
      <c r="D1151" s="102" t="s">
        <v>211</v>
      </c>
      <c r="E1151" s="102" t="s">
        <v>211</v>
      </c>
      <c r="F1151" s="103">
        <v>45778</v>
      </c>
      <c r="G1151" s="225">
        <f t="shared" ref="G1151:G1158" si="48">DAY(EOMONTH(F1151,0))</f>
        <v>31</v>
      </c>
      <c r="H1151" s="226">
        <f t="shared" si="47"/>
        <v>45801</v>
      </c>
      <c r="I1151" s="157">
        <f>_xlfn.XLOOKUP(Table5[[#This Row],[Month Year]],'Modelling New'!D:D,'Modelling New'!N:N)</f>
        <v>10.507</v>
      </c>
      <c r="J1151" s="204">
        <f>IFERROR(Inv_SY!J1152/Inv_SY!$P1152-1,"")</f>
        <v>4.9009680157409585E-2</v>
      </c>
      <c r="K1151" s="204">
        <f>IFERROR(Inv_SY!K1152/Inv_SY!$P1152-1,"")</f>
        <v>2.3897422637998211E-2</v>
      </c>
      <c r="L1151" s="204">
        <f>IFERROR(Inv_SY!L1152/Inv_SY!$P1152-1,"")</f>
        <v>4.3808880336582368E-2</v>
      </c>
      <c r="M1151" s="204">
        <f>IFERROR(Inv_SY!M1152/Inv_SY!$P1152-1,"")</f>
        <v>-0.52421296032806797</v>
      </c>
      <c r="N1151" s="204">
        <f>IFERROR(Inv_SY!N1152/Inv_SY!$P1152-1,"")</f>
        <v>3.2591485734182912E-2</v>
      </c>
      <c r="O1151" s="204">
        <f>IFERROR(Inv_SY!O1152/Inv_SY!$P1152-1,"")</f>
        <v>0.374905491461895</v>
      </c>
      <c r="P1151" s="204">
        <f>IFERROR(Inv_SY!J1152/Inv_SY!$Q1152-1,"")</f>
        <v>-0.23703142748958717</v>
      </c>
      <c r="Q1151" s="204">
        <f>IFERROR(Inv_SY!K1152/Inv_SY!$Q1152-1,"")</f>
        <v>-0.25529614290119718</v>
      </c>
      <c r="R1151" s="204">
        <f>IFERROR(Inv_SY!L1152/Inv_SY!$Q1152-1,"")</f>
        <v>-0.24081408735466447</v>
      </c>
      <c r="S1151" s="204">
        <f>IFERROR(Inv_SY!M1152/Inv_SY!$Q1152-1,"")</f>
        <v>-0.65394927678553216</v>
      </c>
      <c r="T1151" s="204">
        <f>IFERROR(Inv_SY!N1152/Inv_SY!$Q1152-1,"")</f>
        <v>-0.24897275329356638</v>
      </c>
      <c r="U1151" s="205">
        <f>IFERROR(Inv_SY!O1152/Inv_SY!$Q1152-1,"")</f>
        <v>0</v>
      </c>
    </row>
    <row r="1152" spans="1:21">
      <c r="A1152" s="102" t="s">
        <v>4</v>
      </c>
      <c r="B1152" s="203">
        <v>5</v>
      </c>
      <c r="C1152" s="102">
        <v>2024</v>
      </c>
      <c r="D1152" s="102" t="s">
        <v>211</v>
      </c>
      <c r="E1152" s="102" t="s">
        <v>211</v>
      </c>
      <c r="F1152" s="103">
        <v>45778</v>
      </c>
      <c r="G1152" s="225">
        <f t="shared" si="48"/>
        <v>31</v>
      </c>
      <c r="H1152" s="226">
        <f t="shared" si="47"/>
        <v>45802</v>
      </c>
      <c r="I1152" s="157">
        <f>_xlfn.XLOOKUP(Table5[[#This Row],[Month Year]],'Modelling New'!D:D,'Modelling New'!N:N)</f>
        <v>10.507</v>
      </c>
      <c r="J1152" s="204">
        <f>IFERROR(Inv_SY!J1153/Inv_SY!$P1153-1,"")</f>
        <v>1.8104834613394738E-2</v>
      </c>
      <c r="K1152" s="204">
        <f>IFERROR(Inv_SY!K1153/Inv_SY!$P1153-1,"")</f>
        <v>-0.11538932070322183</v>
      </c>
      <c r="L1152" s="204">
        <f>IFERROR(Inv_SY!L1153/Inv_SY!$P1153-1,"")</f>
        <v>1.2408502830895785E-2</v>
      </c>
      <c r="M1152" s="204">
        <f>IFERROR(Inv_SY!M1153/Inv_SY!$P1153-1,"")</f>
        <v>-9.9132276578134282E-2</v>
      </c>
      <c r="N1152" s="204">
        <f>IFERROR(Inv_SY!N1153/Inv_SY!$P1153-1,"")</f>
        <v>1.2411367369101312E-2</v>
      </c>
      <c r="O1152" s="204">
        <f>IFERROR(Inv_SY!O1153/Inv_SY!$P1153-1,"")</f>
        <v>0.17159689246796317</v>
      </c>
      <c r="P1152" s="204">
        <f>IFERROR(Inv_SY!J1153/Inv_SY!$Q1153-1,"")</f>
        <v>-0.13101098068913297</v>
      </c>
      <c r="Q1152" s="204">
        <f>IFERROR(Inv_SY!K1153/Inv_SY!$Q1153-1,"")</f>
        <v>-0.24495303377482502</v>
      </c>
      <c r="R1152" s="204">
        <f>IFERROR(Inv_SY!L1153/Inv_SY!$Q1153-1,"")</f>
        <v>-0.1358730043246682</v>
      </c>
      <c r="S1152" s="204">
        <f>IFERROR(Inv_SY!M1153/Inv_SY!$Q1153-1,"")</f>
        <v>-0.23107706309787812</v>
      </c>
      <c r="T1152" s="204">
        <f>IFERROR(Inv_SY!N1153/Inv_SY!$Q1153-1,"")</f>
        <v>-0.13587055933849246</v>
      </c>
      <c r="U1152" s="205">
        <f>IFERROR(Inv_SY!O1153/Inv_SY!$Q1153-1,"")</f>
        <v>0</v>
      </c>
    </row>
    <row r="1153" spans="1:21">
      <c r="A1153" s="102" t="s">
        <v>4</v>
      </c>
      <c r="B1153" s="203">
        <v>5</v>
      </c>
      <c r="C1153" s="102">
        <v>2024</v>
      </c>
      <c r="D1153" s="102" t="s">
        <v>211</v>
      </c>
      <c r="E1153" s="102" t="s">
        <v>211</v>
      </c>
      <c r="F1153" s="103">
        <v>45778</v>
      </c>
      <c r="G1153" s="225">
        <f t="shared" si="48"/>
        <v>31</v>
      </c>
      <c r="H1153" s="226">
        <f t="shared" si="47"/>
        <v>45803</v>
      </c>
      <c r="I1153" s="157">
        <f>_xlfn.XLOOKUP(Table5[[#This Row],[Month Year]],'Modelling New'!D:D,'Modelling New'!N:N)</f>
        <v>10.507</v>
      </c>
      <c r="J1153" s="204">
        <f>IFERROR(Inv_SY!J1154/Inv_SY!$P1154-1,"")</f>
        <v>-3.7854052646238645E-2</v>
      </c>
      <c r="K1153" s="204">
        <f>IFERROR(Inv_SY!K1154/Inv_SY!$P1154-1,"")</f>
        <v>-3.6132487793422929E-2</v>
      </c>
      <c r="L1153" s="204">
        <f>IFERROR(Inv_SY!L1154/Inv_SY!$P1154-1,"")</f>
        <v>-1.3677435423259388E-3</v>
      </c>
      <c r="M1153" s="204">
        <f>IFERROR(Inv_SY!M1154/Inv_SY!$P1154-1,"")</f>
        <v>-8.5318426211243859E-3</v>
      </c>
      <c r="N1153" s="204">
        <f>IFERROR(Inv_SY!N1154/Inv_SY!$P1154-1,"")</f>
        <v>-1.6125755198309055E-2</v>
      </c>
      <c r="O1153" s="204">
        <f>IFERROR(Inv_SY!O1154/Inv_SY!$P1154-1,"")</f>
        <v>0.10001188180142151</v>
      </c>
      <c r="P1153" s="204">
        <f>IFERROR(Inv_SY!J1154/Inv_SY!$Q1154-1,"")</f>
        <v>-0.12533131389625141</v>
      </c>
      <c r="Q1153" s="204">
        <f>IFERROR(Inv_SY!K1154/Inv_SY!$Q1154-1,"")</f>
        <v>-0.12376627184416322</v>
      </c>
      <c r="R1153" s="204">
        <f>IFERROR(Inv_SY!L1154/Inv_SY!$Q1154-1,"")</f>
        <v>-9.2162300263270103E-2</v>
      </c>
      <c r="S1153" s="204">
        <f>IFERROR(Inv_SY!M1154/Inv_SY!$Q1154-1,"")</f>
        <v>-9.8675047259299098E-2</v>
      </c>
      <c r="T1153" s="204">
        <f>IFERROR(Inv_SY!N1154/Inv_SY!$Q1154-1,"")</f>
        <v>-0.10557852957873426</v>
      </c>
      <c r="U1153" s="205">
        <f>IFERROR(Inv_SY!O1154/Inv_SY!$Q1154-1,"")</f>
        <v>0</v>
      </c>
    </row>
    <row r="1154" spans="1:21">
      <c r="A1154" s="102" t="s">
        <v>4</v>
      </c>
      <c r="B1154" s="203">
        <v>5</v>
      </c>
      <c r="C1154" s="102">
        <v>2024</v>
      </c>
      <c r="D1154" s="102" t="s">
        <v>211</v>
      </c>
      <c r="E1154" s="102" t="s">
        <v>211</v>
      </c>
      <c r="F1154" s="103">
        <v>45778</v>
      </c>
      <c r="G1154" s="225">
        <f t="shared" si="48"/>
        <v>31</v>
      </c>
      <c r="H1154" s="226">
        <f t="shared" si="47"/>
        <v>45804</v>
      </c>
      <c r="I1154" s="157">
        <f>_xlfn.XLOOKUP(Table5[[#This Row],[Month Year]],'Modelling New'!D:D,'Modelling New'!N:N)</f>
        <v>10.507</v>
      </c>
      <c r="J1154" s="204">
        <f>IFERROR(Inv_SY!J1155/Inv_SY!$P1155-1,"")</f>
        <v>9.7743827260574623E-3</v>
      </c>
      <c r="K1154" s="204">
        <f>IFERROR(Inv_SY!K1155/Inv_SY!$P1155-1,"")</f>
        <v>-3.3429303690677759E-2</v>
      </c>
      <c r="L1154" s="204">
        <f>IFERROR(Inv_SY!L1155/Inv_SY!$P1155-1,"")</f>
        <v>6.8872815671627841E-4</v>
      </c>
      <c r="M1154" s="204">
        <f>IFERROR(Inv_SY!M1155/Inv_SY!$P1155-1,"")</f>
        <v>-8.0585234995740329E-3</v>
      </c>
      <c r="N1154" s="204">
        <f>IFERROR(Inv_SY!N1155/Inv_SY!$P1155-1,"")</f>
        <v>-4.6312622476740728E-3</v>
      </c>
      <c r="O1154" s="204">
        <f>IFERROR(Inv_SY!O1155/Inv_SY!$P1155-1,"")</f>
        <v>3.5655978555152457E-2</v>
      </c>
      <c r="P1154" s="204">
        <f>IFERROR(Inv_SY!J1155/Inv_SY!$Q1155-1,"")</f>
        <v>-2.4990533888678557E-2</v>
      </c>
      <c r="Q1154" s="204">
        <f>IFERROR(Inv_SY!K1155/Inv_SY!$Q1155-1,"")</f>
        <v>-6.6706786497009674E-2</v>
      </c>
      <c r="R1154" s="204">
        <f>IFERROR(Inv_SY!L1155/Inv_SY!$Q1155-1,"")</f>
        <v>-3.3763383905936584E-2</v>
      </c>
      <c r="S1154" s="204">
        <f>IFERROR(Inv_SY!M1155/Inv_SY!$Q1155-1,"")</f>
        <v>-4.220948168108174E-2</v>
      </c>
      <c r="T1154" s="204">
        <f>IFERROR(Inv_SY!N1155/Inv_SY!$Q1155-1,"")</f>
        <v>-3.8900215551337158E-2</v>
      </c>
      <c r="U1154" s="205">
        <f>IFERROR(Inv_SY!O1155/Inv_SY!$Q1155-1,"")</f>
        <v>0</v>
      </c>
    </row>
    <row r="1155" spans="1:21">
      <c r="A1155" s="102" t="s">
        <v>4</v>
      </c>
      <c r="B1155" s="203">
        <v>5</v>
      </c>
      <c r="C1155" s="102">
        <v>2024</v>
      </c>
      <c r="D1155" s="102" t="s">
        <v>211</v>
      </c>
      <c r="E1155" s="102" t="s">
        <v>211</v>
      </c>
      <c r="F1155" s="103">
        <v>45778</v>
      </c>
      <c r="G1155" s="225">
        <f t="shared" si="48"/>
        <v>31</v>
      </c>
      <c r="H1155" s="226">
        <f t="shared" si="47"/>
        <v>45805</v>
      </c>
      <c r="I1155" s="157">
        <f>_xlfn.XLOOKUP(Table5[[#This Row],[Month Year]],'Modelling New'!D:D,'Modelling New'!N:N)</f>
        <v>10.507</v>
      </c>
      <c r="J1155" s="204">
        <f>IFERROR(Inv_SY!J1156/Inv_SY!$P1156-1,"")</f>
        <v>-1.3375843438845125E-2</v>
      </c>
      <c r="K1155" s="204">
        <f>IFERROR(Inv_SY!K1156/Inv_SY!$P1156-1,"")</f>
        <v>-5.6129258170795948E-2</v>
      </c>
      <c r="L1155" s="204">
        <f>IFERROR(Inv_SY!L1156/Inv_SY!$P1156-1,"")</f>
        <v>-1.2356768763560289E-2</v>
      </c>
      <c r="M1155" s="204">
        <f>IFERROR(Inv_SY!M1156/Inv_SY!$P1156-1,"")</f>
        <v>-1.8626291584221466E-2</v>
      </c>
      <c r="N1155" s="204">
        <f>IFERROR(Inv_SY!N1156/Inv_SY!$P1156-1,"")</f>
        <v>-4.7386021953594759E-2</v>
      </c>
      <c r="O1155" s="204">
        <f>IFERROR(Inv_SY!O1156/Inv_SY!$P1156-1,"")</f>
        <v>0.14787418391101759</v>
      </c>
      <c r="P1155" s="204">
        <f>IFERROR(Inv_SY!J1156/Inv_SY!$Q1156-1,"")</f>
        <v>-0.1404770920106021</v>
      </c>
      <c r="Q1155" s="204">
        <f>IFERROR(Inv_SY!K1156/Inv_SY!$Q1156-1,"")</f>
        <v>-0.17772282445340526</v>
      </c>
      <c r="R1155" s="204">
        <f>IFERROR(Inv_SY!L1156/Inv_SY!$Q1156-1,"")</f>
        <v>-0.13958929900195305</v>
      </c>
      <c r="S1155" s="204">
        <f>IFERROR(Inv_SY!M1156/Inv_SY!$Q1156-1,"")</f>
        <v>-0.14505115441131489</v>
      </c>
      <c r="T1155" s="204">
        <f>IFERROR(Inv_SY!N1156/Inv_SY!$Q1156-1,"")</f>
        <v>-0.17010593025040877</v>
      </c>
      <c r="U1155" s="205">
        <f>IFERROR(Inv_SY!O1156/Inv_SY!$Q1156-1,"")</f>
        <v>0</v>
      </c>
    </row>
    <row r="1156" spans="1:21">
      <c r="A1156" s="102" t="s">
        <v>4</v>
      </c>
      <c r="B1156" s="203">
        <v>5</v>
      </c>
      <c r="C1156" s="102">
        <v>2024</v>
      </c>
      <c r="D1156" s="102" t="s">
        <v>211</v>
      </c>
      <c r="E1156" s="102" t="s">
        <v>211</v>
      </c>
      <c r="F1156" s="103">
        <v>45778</v>
      </c>
      <c r="G1156" s="225">
        <f t="shared" si="48"/>
        <v>31</v>
      </c>
      <c r="H1156" s="226">
        <f t="shared" si="47"/>
        <v>45806</v>
      </c>
      <c r="I1156" s="157">
        <f>_xlfn.XLOOKUP(Table5[[#This Row],[Month Year]],'Modelling New'!D:D,'Modelling New'!N:N)</f>
        <v>10.507</v>
      </c>
      <c r="J1156" s="204">
        <f>IFERROR(Inv_SY!J1157/Inv_SY!$P1157-1,"")</f>
        <v>3.2707380136876019E-3</v>
      </c>
      <c r="K1156" s="204">
        <f>IFERROR(Inv_SY!K1157/Inv_SY!$P1157-1,"")</f>
        <v>-3.6987900145124653E-2</v>
      </c>
      <c r="L1156" s="204">
        <f>IFERROR(Inv_SY!L1157/Inv_SY!$P1157-1,"")</f>
        <v>5.3577425913766685E-3</v>
      </c>
      <c r="M1156" s="204">
        <f>IFERROR(Inv_SY!M1157/Inv_SY!$P1157-1,"")</f>
        <v>7.2515111041862035E-3</v>
      </c>
      <c r="N1156" s="204">
        <f>IFERROR(Inv_SY!N1157/Inv_SY!$P1157-1,"")</f>
        <v>-1.9189704086367776E-2</v>
      </c>
      <c r="O1156" s="204">
        <f>IFERROR(Inv_SY!O1157/Inv_SY!$P1157-1,"")</f>
        <v>4.0297612522241621E-2</v>
      </c>
      <c r="P1156" s="204">
        <f>IFERROR(Inv_SY!J1157/Inv_SY!$Q1157-1,"")</f>
        <v>-3.5592578568723998E-2</v>
      </c>
      <c r="Q1156" s="204">
        <f>IFERROR(Inv_SY!K1157/Inv_SY!$Q1157-1,"")</f>
        <v>-7.4291733189682629E-2</v>
      </c>
      <c r="R1156" s="204">
        <f>IFERROR(Inv_SY!L1157/Inv_SY!$Q1157-1,"")</f>
        <v>-3.3586417492732612E-2</v>
      </c>
      <c r="S1156" s="204">
        <f>IFERROR(Inv_SY!M1157/Inv_SY!$Q1157-1,"")</f>
        <v>-3.1766007169749977E-2</v>
      </c>
      <c r="T1156" s="204">
        <f>IFERROR(Inv_SY!N1157/Inv_SY!$Q1157-1,"")</f>
        <v>-5.718297907497838E-2</v>
      </c>
      <c r="U1156" s="205">
        <f>IFERROR(Inv_SY!O1157/Inv_SY!$Q1157-1,"")</f>
        <v>0</v>
      </c>
    </row>
    <row r="1157" spans="1:21">
      <c r="A1157" s="102" t="s">
        <v>4</v>
      </c>
      <c r="B1157" s="203">
        <v>5</v>
      </c>
      <c r="C1157" s="102">
        <v>2024</v>
      </c>
      <c r="D1157" s="102" t="s">
        <v>211</v>
      </c>
      <c r="E1157" s="102" t="s">
        <v>211</v>
      </c>
      <c r="F1157" s="103">
        <v>45778</v>
      </c>
      <c r="G1157" s="225">
        <f t="shared" si="48"/>
        <v>31</v>
      </c>
      <c r="H1157" s="226">
        <f t="shared" si="47"/>
        <v>45807</v>
      </c>
      <c r="I1157" s="157">
        <f>_xlfn.XLOOKUP(Table5[[#This Row],[Month Year]],'Modelling New'!D:D,'Modelling New'!N:N)</f>
        <v>10.507</v>
      </c>
      <c r="J1157" s="204">
        <f>IFERROR(Inv_SY!J1158/Inv_SY!$P1158-1,"")</f>
        <v>-4.4505925444087158E-2</v>
      </c>
      <c r="K1157" s="204">
        <f>IFERROR(Inv_SY!K1158/Inv_SY!$P1158-1,"")</f>
        <v>-8.2611170279878299E-2</v>
      </c>
      <c r="L1157" s="204">
        <f>IFERROR(Inv_SY!L1158/Inv_SY!$P1158-1,"")</f>
        <v>-4.0277283389537066E-2</v>
      </c>
      <c r="M1157" s="204">
        <f>IFERROR(Inv_SY!M1158/Inv_SY!$P1158-1,"")</f>
        <v>-5.6190837923666526E-2</v>
      </c>
      <c r="N1157" s="204">
        <f>IFERROR(Inv_SY!N1158/Inv_SY!$P1158-1,"")</f>
        <v>-6.0618269427036964E-2</v>
      </c>
      <c r="O1157" s="204">
        <f>IFERROR(Inv_SY!O1158/Inv_SY!$P1158-1,"")</f>
        <v>0.28420348646420668</v>
      </c>
      <c r="P1157" s="204">
        <f>IFERROR(Inv_SY!J1158/Inv_SY!$Q1158-1,"")</f>
        <v>-0.25596365013252564</v>
      </c>
      <c r="Q1157" s="204">
        <f>IFERROR(Inv_SY!K1158/Inv_SY!$Q1158-1,"")</f>
        <v>-0.28563592967188911</v>
      </c>
      <c r="R1157" s="204">
        <f>IFERROR(Inv_SY!L1158/Inv_SY!$Q1158-1,"")</f>
        <v>-0.25267083703933524</v>
      </c>
      <c r="S1157" s="204">
        <f>IFERROR(Inv_SY!M1158/Inv_SY!$Q1158-1,"")</f>
        <v>-0.26506260727034758</v>
      </c>
      <c r="T1157" s="204">
        <f>IFERROR(Inv_SY!N1158/Inv_SY!$Q1158-1,"")</f>
        <v>-0.26851021627471228</v>
      </c>
      <c r="U1157" s="205">
        <f>IFERROR(Inv_SY!O1158/Inv_SY!$Q1158-1,"")</f>
        <v>0</v>
      </c>
    </row>
    <row r="1158" spans="1:21">
      <c r="A1158" s="102" t="s">
        <v>4</v>
      </c>
      <c r="B1158" s="203">
        <v>5</v>
      </c>
      <c r="C1158" s="102">
        <v>2024</v>
      </c>
      <c r="D1158" s="102" t="s">
        <v>211</v>
      </c>
      <c r="E1158" s="102" t="s">
        <v>211</v>
      </c>
      <c r="F1158" s="103">
        <v>45778</v>
      </c>
      <c r="G1158" s="225">
        <f t="shared" si="48"/>
        <v>31</v>
      </c>
      <c r="H1158" s="226">
        <f t="shared" si="47"/>
        <v>45808</v>
      </c>
      <c r="I1158" s="157">
        <f>_xlfn.XLOOKUP(Table5[[#This Row],[Month Year]],'Modelling New'!D:D,'Modelling New'!N:N)</f>
        <v>10.507</v>
      </c>
      <c r="J1158" s="204">
        <f>IFERROR(Inv_SY!J1159/Inv_SY!$P1159-1,"")</f>
        <v>4.7379531880297865E-2</v>
      </c>
      <c r="K1158" s="204">
        <f>IFERROR(Inv_SY!K1159/Inv_SY!$P1159-1,"")</f>
        <v>2.5888453834101099E-2</v>
      </c>
      <c r="L1158" s="204">
        <f>IFERROR(Inv_SY!L1159/Inv_SY!$P1159-1,"")</f>
        <v>4.4292241946251254E-2</v>
      </c>
      <c r="M1158" s="204">
        <f>IFERROR(Inv_SY!M1159/Inv_SY!$P1159-1,"")</f>
        <v>2.9472449485719698E-2</v>
      </c>
      <c r="N1158" s="204">
        <f>IFERROR(Inv_SY!N1159/Inv_SY!$P1159-1,"")</f>
        <v>1.853916487599272E-2</v>
      </c>
      <c r="O1158" s="204">
        <f>IFERROR(Inv_SY!O1159/Inv_SY!$P1159-1,"")</f>
        <v>-0.16557184202236297</v>
      </c>
      <c r="P1158" s="204">
        <f>IFERROR(Inv_SY!J1159/Inv_SY!$Q1159-1,"")</f>
        <v>0</v>
      </c>
      <c r="Q1158" s="204">
        <f>IFERROR(Inv_SY!K1159/Inv_SY!$Q1159-1,"")</f>
        <v>-2.0518902071357981E-2</v>
      </c>
      <c r="R1158" s="204">
        <f>IFERROR(Inv_SY!L1159/Inv_SY!$Q1159-1,"")</f>
        <v>-2.9476324866728465E-3</v>
      </c>
      <c r="S1158" s="204">
        <f>IFERROR(Inv_SY!M1159/Inv_SY!$Q1159-1,"")</f>
        <v>-1.7097032975649795E-2</v>
      </c>
      <c r="T1158" s="204">
        <f>IFERROR(Inv_SY!N1159/Inv_SY!$Q1159-1,"")</f>
        <v>-2.7535736689955792E-2</v>
      </c>
      <c r="U1158" s="205">
        <f>IFERROR(Inv_SY!O1159/Inv_SY!$Q1159-1,"")</f>
        <v>-0.20331825037707385</v>
      </c>
    </row>
    <row r="1159" spans="1:21">
      <c r="A1159" s="102" t="s">
        <v>4</v>
      </c>
      <c r="B1159" s="235">
        <v>6</v>
      </c>
      <c r="C1159" s="235">
        <v>2025</v>
      </c>
      <c r="D1159" s="102" t="s">
        <v>211</v>
      </c>
      <c r="E1159" s="102" t="s">
        <v>211</v>
      </c>
      <c r="F1159" s="103">
        <v>45809</v>
      </c>
      <c r="G1159" s="235">
        <f>DAY(EOMONTH(F1159,0))</f>
        <v>30</v>
      </c>
      <c r="H1159" s="236">
        <f>H1158+1</f>
        <v>45809</v>
      </c>
      <c r="I1159" s="158">
        <f>_xlfn.XLOOKUP(Table5[[#This Row],[Month Year]],'Modelling New'!D:D,'Modelling New'!N:N)</f>
        <v>10.507</v>
      </c>
      <c r="J1159" s="204">
        <f>IFERROR(Inv_SY!J1160/Inv_SY!$P1160-1,"")</f>
        <v>0.10919225714349534</v>
      </c>
      <c r="K1159" s="204">
        <f>IFERROR(Inv_SY!K1160/Inv_SY!$P1160-1,"")</f>
        <v>7.1730677408215371E-2</v>
      </c>
      <c r="L1159" s="204">
        <f>IFERROR(Inv_SY!L1160/Inv_SY!$P1160-1,"")</f>
        <v>5.916175449018457E-2</v>
      </c>
      <c r="M1159" s="204">
        <f>IFERROR(Inv_SY!M1160/Inv_SY!$P1160-1,"")</f>
        <v>5.3376066608156192E-2</v>
      </c>
      <c r="N1159" s="204">
        <f>IFERROR(Inv_SY!N1160/Inv_SY!$P1160-1,"")</f>
        <v>3.8037019083866586E-2</v>
      </c>
      <c r="O1159" s="204">
        <f>IFERROR(Inv_SY!O1160/Inv_SY!$P1160-1,"")</f>
        <v>-0.33149777473391806</v>
      </c>
      <c r="P1159" s="204">
        <f>IFERROR(Inv_SY!J1160/Inv_SY!$Q1160-1,"")</f>
        <v>0</v>
      </c>
      <c r="Q1159" s="204">
        <f>IFERROR(Inv_SY!K1160/Inv_SY!$Q1160-1,"")</f>
        <v>-3.377374796300403E-2</v>
      </c>
      <c r="R1159" s="204">
        <f>IFERROR(Inv_SY!L1160/Inv_SY!$Q1160-1,"")</f>
        <v>-4.510534790619114E-2</v>
      </c>
      <c r="S1159" s="204">
        <f>IFERROR(Inv_SY!M1160/Inv_SY!$Q1160-1,"")</f>
        <v>-5.0321475087720891E-2</v>
      </c>
      <c r="T1159" s="204">
        <f>IFERROR(Inv_SY!N1160/Inv_SY!$Q1160-1,"")</f>
        <v>-6.4150500151231693E-2</v>
      </c>
      <c r="U1159" s="205">
        <f>IFERROR(Inv_SY!O1160/Inv_SY!$Q1160-1,"")</f>
        <v>-0.39730716567777269</v>
      </c>
    </row>
    <row r="1160" spans="1:21">
      <c r="A1160" s="102" t="s">
        <v>4</v>
      </c>
      <c r="B1160" s="235">
        <v>6</v>
      </c>
      <c r="C1160" s="235">
        <v>2025</v>
      </c>
      <c r="D1160" s="102" t="s">
        <v>211</v>
      </c>
      <c r="E1160" s="102" t="s">
        <v>211</v>
      </c>
      <c r="F1160" s="103">
        <v>45809</v>
      </c>
      <c r="G1160" s="225">
        <f t="shared" ref="G1160:G1184" si="49">DAY(EOMONTH(F1160,0))</f>
        <v>30</v>
      </c>
      <c r="H1160" s="236">
        <f t="shared" ref="H1160:H1197" si="50">H1159+1</f>
        <v>45810</v>
      </c>
      <c r="I1160" s="157">
        <f>_xlfn.XLOOKUP(Table5[[#This Row],[Month Year]],'Modelling New'!D:D,'Modelling New'!N:N)</f>
        <v>10.507</v>
      </c>
      <c r="J1160" s="204">
        <f>IFERROR(Inv_SY!J1161/Inv_SY!$P1161-1,"")</f>
        <v>8.2133508250010312E-2</v>
      </c>
      <c r="K1160" s="204">
        <f>IFERROR(Inv_SY!K1161/Inv_SY!$P1161-1,"")</f>
        <v>4.7310396426257562E-2</v>
      </c>
      <c r="L1160" s="204">
        <f>IFERROR(Inv_SY!L1161/Inv_SY!$P1161-1,"")</f>
        <v>5.6583621105637638E-2</v>
      </c>
      <c r="M1160" s="204">
        <f>IFERROR(Inv_SY!M1161/Inv_SY!$P1161-1,"")</f>
        <v>3.4820358701307841E-2</v>
      </c>
      <c r="N1160" s="204">
        <f>IFERROR(Inv_SY!N1161/Inv_SY!$P1161-1,"")</f>
        <v>3.0026402466123869E-2</v>
      </c>
      <c r="O1160" s="204">
        <f>IFERROR(Inv_SY!O1161/Inv_SY!$P1161-1,"")</f>
        <v>-0.25087428694933755</v>
      </c>
      <c r="P1160" s="204">
        <f>IFERROR(Inv_SY!J1161/Inv_SY!$Q1161-1,"")</f>
        <v>0</v>
      </c>
      <c r="Q1160" s="204">
        <f>IFERROR(Inv_SY!K1161/Inv_SY!$Q1161-1,"")</f>
        <v>-3.2180051313693836E-2</v>
      </c>
      <c r="R1160" s="204">
        <f>IFERROR(Inv_SY!L1161/Inv_SY!$Q1161-1,"")</f>
        <v>-2.3610660745263301E-2</v>
      </c>
      <c r="S1160" s="204">
        <f>IFERROR(Inv_SY!M1161/Inv_SY!$Q1161-1,"")</f>
        <v>-4.3722100080992532E-2</v>
      </c>
      <c r="T1160" s="204">
        <f>IFERROR(Inv_SY!N1161/Inv_SY!$Q1161-1,"")</f>
        <v>-4.8152196920833057E-2</v>
      </c>
      <c r="U1160" s="205">
        <f>IFERROR(Inv_SY!O1161/Inv_SY!$Q1161-1,"")</f>
        <v>-0.30773263433813902</v>
      </c>
    </row>
    <row r="1161" spans="1:21">
      <c r="A1161" s="102" t="s">
        <v>4</v>
      </c>
      <c r="B1161" s="235">
        <v>6</v>
      </c>
      <c r="C1161" s="235">
        <v>2025</v>
      </c>
      <c r="D1161" s="102" t="s">
        <v>211</v>
      </c>
      <c r="E1161" s="102" t="s">
        <v>211</v>
      </c>
      <c r="F1161" s="103">
        <v>45809</v>
      </c>
      <c r="G1161" s="225">
        <f t="shared" si="49"/>
        <v>30</v>
      </c>
      <c r="H1161" s="236">
        <f t="shared" si="50"/>
        <v>45811</v>
      </c>
      <c r="I1161" s="157">
        <f>_xlfn.XLOOKUP(Table5[[#This Row],[Month Year]],'Modelling New'!D:D,'Modelling New'!N:N)</f>
        <v>10.507</v>
      </c>
      <c r="J1161" s="204">
        <f>IFERROR(Inv_SY!J1162/Inv_SY!$P1162-1,"")</f>
        <v>5.6606666195939681E-2</v>
      </c>
      <c r="K1161" s="204">
        <f>IFERROR(Inv_SY!K1162/Inv_SY!$P1162-1,"")</f>
        <v>-1.1984391941034511E-3</v>
      </c>
      <c r="L1161" s="204">
        <f>IFERROR(Inv_SY!L1162/Inv_SY!$P1162-1,"")</f>
        <v>5.1280648679599583E-2</v>
      </c>
      <c r="M1161" s="204">
        <f>IFERROR(Inv_SY!M1162/Inv_SY!$P1162-1,"")</f>
        <v>2.2570210178306294E-2</v>
      </c>
      <c r="N1161" s="204">
        <f>IFERROR(Inv_SY!N1162/Inv_SY!$P1162-1,"")</f>
        <v>1.8680393400264395E-2</v>
      </c>
      <c r="O1161" s="204">
        <f>IFERROR(Inv_SY!O1162/Inv_SY!$P1162-1,"")</f>
        <v>-0.14793947926000706</v>
      </c>
      <c r="P1161" s="204">
        <f>IFERROR(Inv_SY!J1162/Inv_SY!$Q1162-1,"")</f>
        <v>0</v>
      </c>
      <c r="Q1161" s="204">
        <f>IFERROR(Inv_SY!K1162/Inv_SY!$Q1162-1,"")</f>
        <v>-5.4708253543541141E-2</v>
      </c>
      <c r="R1161" s="204">
        <f>IFERROR(Inv_SY!L1162/Inv_SY!$Q1162-1,"")</f>
        <v>-5.0406813497734237E-3</v>
      </c>
      <c r="S1161" s="204">
        <f>IFERROR(Inv_SY!M1162/Inv_SY!$Q1162-1,"")</f>
        <v>-3.2212986257387111E-2</v>
      </c>
      <c r="T1161" s="204">
        <f>IFERROR(Inv_SY!N1162/Inv_SY!$Q1162-1,"")</f>
        <v>-3.5894409915299685E-2</v>
      </c>
      <c r="U1161" s="205">
        <f>IFERROR(Inv_SY!O1162/Inv_SY!$Q1162-1,"")</f>
        <v>-0.19358778625954198</v>
      </c>
    </row>
    <row r="1162" spans="1:21">
      <c r="A1162" s="102" t="s">
        <v>4</v>
      </c>
      <c r="B1162" s="235">
        <v>6</v>
      </c>
      <c r="C1162" s="235">
        <v>2025</v>
      </c>
      <c r="D1162" s="102" t="s">
        <v>211</v>
      </c>
      <c r="E1162" s="102" t="s">
        <v>211</v>
      </c>
      <c r="F1162" s="103">
        <v>45809</v>
      </c>
      <c r="G1162" s="225">
        <f t="shared" si="49"/>
        <v>30</v>
      </c>
      <c r="H1162" s="236">
        <f t="shared" si="50"/>
        <v>45812</v>
      </c>
      <c r="I1162" s="157">
        <f>_xlfn.XLOOKUP(Table5[[#This Row],[Month Year]],'Modelling New'!D:D,'Modelling New'!N:N)</f>
        <v>10.507</v>
      </c>
      <c r="J1162" s="204">
        <f>IFERROR(Inv_SY!J1163/Inv_SY!$P1163-1,"")</f>
        <v>8.7646378923781798E-2</v>
      </c>
      <c r="K1162" s="204">
        <f>IFERROR(Inv_SY!K1163/Inv_SY!$P1163-1,"")</f>
        <v>7.9031266045640036E-2</v>
      </c>
      <c r="L1162" s="204">
        <f>IFERROR(Inv_SY!L1163/Inv_SY!$P1163-1,"")</f>
        <v>7.0355745007918635E-2</v>
      </c>
      <c r="M1162" s="204">
        <f>IFERROR(Inv_SY!M1163/Inv_SY!$P1163-1,"")</f>
        <v>5.472938535745997E-2</v>
      </c>
      <c r="N1162" s="204">
        <f>IFERROR(Inv_SY!N1163/Inv_SY!$P1163-1,"")</f>
        <v>4.8656492922902306E-2</v>
      </c>
      <c r="O1162" s="204">
        <f>IFERROR(Inv_SY!O1163/Inv_SY!$P1163-1,"")</f>
        <v>-0.34041926825770208</v>
      </c>
      <c r="P1162" s="204">
        <f>IFERROR(Inv_SY!J1163/Inv_SY!$Q1163-1,"")</f>
        <v>0</v>
      </c>
      <c r="Q1162" s="204">
        <f>IFERROR(Inv_SY!K1163/Inv_SY!$Q1163-1,"")</f>
        <v>-7.9208767160759974E-3</v>
      </c>
      <c r="R1162" s="204">
        <f>IFERROR(Inv_SY!L1163/Inv_SY!$Q1163-1,"")</f>
        <v>-1.5897293689307368E-2</v>
      </c>
      <c r="S1162" s="204">
        <f>IFERROR(Inv_SY!M1163/Inv_SY!$Q1163-1,"")</f>
        <v>-3.0264426199711036E-2</v>
      </c>
      <c r="T1162" s="204">
        <f>IFERROR(Inv_SY!N1163/Inv_SY!$Q1163-1,"")</f>
        <v>-3.5847943556305051E-2</v>
      </c>
      <c r="U1162" s="205">
        <f>IFERROR(Inv_SY!O1163/Inv_SY!$Q1163-1,"")</f>
        <v>-0.39357060849598169</v>
      </c>
    </row>
    <row r="1163" spans="1:21">
      <c r="A1163" s="102" t="s">
        <v>4</v>
      </c>
      <c r="B1163" s="235">
        <v>6</v>
      </c>
      <c r="C1163" s="235">
        <v>2025</v>
      </c>
      <c r="D1163" s="102" t="s">
        <v>211</v>
      </c>
      <c r="E1163" s="102" t="s">
        <v>211</v>
      </c>
      <c r="F1163" s="103">
        <v>45809</v>
      </c>
      <c r="G1163" s="225">
        <f t="shared" si="49"/>
        <v>30</v>
      </c>
      <c r="H1163" s="236">
        <f t="shared" si="50"/>
        <v>45813</v>
      </c>
      <c r="I1163" s="157">
        <f>_xlfn.XLOOKUP(Table5[[#This Row],[Month Year]],'Modelling New'!D:D,'Modelling New'!N:N)</f>
        <v>10.507</v>
      </c>
      <c r="J1163" s="204">
        <f>IFERROR(Inv_SY!J1164/Inv_SY!$P1164-1,"")</f>
        <v>7.7193550275281186E-2</v>
      </c>
      <c r="K1163" s="204">
        <f>IFERROR(Inv_SY!K1164/Inv_SY!$P1164-1,"")</f>
        <v>8.1707830583751084E-2</v>
      </c>
      <c r="L1163" s="204">
        <f>IFERROR(Inv_SY!L1164/Inv_SY!$P1164-1,"")</f>
        <v>9.1949337107718687E-2</v>
      </c>
      <c r="M1163" s="204">
        <f>IFERROR(Inv_SY!M1164/Inv_SY!$P1164-1,"")</f>
        <v>6.116455586069014E-2</v>
      </c>
      <c r="N1163" s="204">
        <f>IFERROR(Inv_SY!N1164/Inv_SY!$P1164-1,"")</f>
        <v>3.8471446200637249E-2</v>
      </c>
      <c r="O1163" s="204">
        <f>IFERROR(Inv_SY!O1164/Inv_SY!$P1164-1,"")</f>
        <v>-0.35048672002807824</v>
      </c>
      <c r="P1163" s="204">
        <f>IFERROR(Inv_SY!J1164/Inv_SY!$Q1164-1,"")</f>
        <v>-1.3513252246227569E-2</v>
      </c>
      <c r="Q1163" s="204">
        <f>IFERROR(Inv_SY!K1164/Inv_SY!$Q1164-1,"")</f>
        <v>-9.3791041176825019E-3</v>
      </c>
      <c r="R1163" s="204">
        <f>IFERROR(Inv_SY!L1164/Inv_SY!$Q1164-1,"")</f>
        <v>0</v>
      </c>
      <c r="S1163" s="204">
        <f>IFERROR(Inv_SY!M1164/Inv_SY!$Q1164-1,"")</f>
        <v>-2.8192499597617937E-2</v>
      </c>
      <c r="T1163" s="204">
        <f>IFERROR(Inv_SY!N1164/Inv_SY!$Q1164-1,"")</f>
        <v>-4.8974699731701876E-2</v>
      </c>
      <c r="U1163" s="205">
        <f>IFERROR(Inv_SY!O1164/Inv_SY!$Q1164-1,"")</f>
        <v>-0.40518002264435771</v>
      </c>
    </row>
    <row r="1164" spans="1:21">
      <c r="A1164" s="102" t="s">
        <v>4</v>
      </c>
      <c r="B1164" s="235">
        <v>6</v>
      </c>
      <c r="C1164" s="235">
        <v>2025</v>
      </c>
      <c r="D1164" s="102" t="s">
        <v>211</v>
      </c>
      <c r="E1164" s="102" t="s">
        <v>211</v>
      </c>
      <c r="F1164" s="103">
        <v>45809</v>
      </c>
      <c r="G1164" s="225">
        <f t="shared" si="49"/>
        <v>30</v>
      </c>
      <c r="H1164" s="236">
        <f t="shared" si="50"/>
        <v>45814</v>
      </c>
      <c r="I1164" s="157">
        <f>_xlfn.XLOOKUP(Table5[[#This Row],[Month Year]],'Modelling New'!D:D,'Modelling New'!N:N)</f>
        <v>10.507</v>
      </c>
      <c r="J1164" s="204">
        <f>IFERROR(Inv_SY!J1165/Inv_SY!$P1165-1,"")</f>
        <v>7.2785206777634892E-2</v>
      </c>
      <c r="K1164" s="204">
        <f>IFERROR(Inv_SY!K1165/Inv_SY!$P1165-1,"")</f>
        <v>9.2734328418927037E-2</v>
      </c>
      <c r="L1164" s="204">
        <f>IFERROR(Inv_SY!L1165/Inv_SY!$P1165-1,"")</f>
        <v>8.2550104166240423E-2</v>
      </c>
      <c r="M1164" s="204">
        <f>IFERROR(Inv_SY!M1165/Inv_SY!$P1165-1,"")</f>
        <v>8.7237944157512182E-2</v>
      </c>
      <c r="N1164" s="204">
        <f>IFERROR(Inv_SY!N1165/Inv_SY!$P1165-1,"")</f>
        <v>3.856518308747825E-2</v>
      </c>
      <c r="O1164" s="204">
        <f>IFERROR(Inv_SY!O1165/Inv_SY!$P1165-1,"")</f>
        <v>-0.37387276660779367</v>
      </c>
      <c r="P1164" s="204">
        <f>IFERROR(Inv_SY!J1165/Inv_SY!$Q1165-1,"")</f>
        <v>-1.8256149845824354E-2</v>
      </c>
      <c r="Q1164" s="204">
        <f>IFERROR(Inv_SY!K1165/Inv_SY!$Q1165-1,"")</f>
        <v>0</v>
      </c>
      <c r="R1164" s="204">
        <f>IFERROR(Inv_SY!L1165/Inv_SY!$Q1165-1,"")</f>
        <v>-9.3199453772282448E-3</v>
      </c>
      <c r="S1164" s="204">
        <f>IFERROR(Inv_SY!M1165/Inv_SY!$Q1165-1,"")</f>
        <v>-5.0299364799563095E-3</v>
      </c>
      <c r="T1164" s="204">
        <f>IFERROR(Inv_SY!N1165/Inv_SY!$Q1165-1,"")</f>
        <v>-4.9572109086959748E-2</v>
      </c>
      <c r="U1164" s="205">
        <f>IFERROR(Inv_SY!O1165/Inv_SY!$Q1165-1,"")</f>
        <v>-0.42700872745697727</v>
      </c>
    </row>
    <row r="1165" spans="1:21">
      <c r="A1165" s="102" t="s">
        <v>4</v>
      </c>
      <c r="B1165" s="235">
        <v>6</v>
      </c>
      <c r="C1165" s="235">
        <v>2025</v>
      </c>
      <c r="D1165" s="102" t="s">
        <v>211</v>
      </c>
      <c r="E1165" s="102" t="s">
        <v>211</v>
      </c>
      <c r="F1165" s="103">
        <v>45809</v>
      </c>
      <c r="G1165" s="225">
        <f t="shared" si="49"/>
        <v>30</v>
      </c>
      <c r="H1165" s="236">
        <f t="shared" si="50"/>
        <v>45815</v>
      </c>
      <c r="I1165" s="157">
        <f>_xlfn.XLOOKUP(Table5[[#This Row],[Month Year]],'Modelling New'!D:D,'Modelling New'!N:N)</f>
        <v>10.507</v>
      </c>
      <c r="J1165" s="204">
        <f>IFERROR(Inv_SY!J1166/Inv_SY!$P1166-1,"")</f>
        <v>3.4597557413764246E-2</v>
      </c>
      <c r="K1165" s="204">
        <f>IFERROR(Inv_SY!K1166/Inv_SY!$P1166-1,"")</f>
        <v>0.10972235543095987</v>
      </c>
      <c r="L1165" s="204">
        <f>IFERROR(Inv_SY!L1166/Inv_SY!$P1166-1,"")</f>
        <v>8.6505580829847828E-2</v>
      </c>
      <c r="M1165" s="204">
        <f>IFERROR(Inv_SY!M1166/Inv_SY!$P1166-1,"")</f>
        <v>9.3229985545919991E-2</v>
      </c>
      <c r="N1165" s="204">
        <f>IFERROR(Inv_SY!N1166/Inv_SY!$P1166-1,"")</f>
        <v>6.6855767072475647E-2</v>
      </c>
      <c r="O1165" s="204">
        <f>IFERROR(Inv_SY!O1166/Inv_SY!$P1166-1,"")</f>
        <v>-0.3909112462929667</v>
      </c>
      <c r="P1165" s="204">
        <f>IFERROR(Inv_SY!J1166/Inv_SY!$Q1166-1,"")</f>
        <v>-6.7696931263515059E-2</v>
      </c>
      <c r="Q1165" s="204">
        <f>IFERROR(Inv_SY!K1166/Inv_SY!$Q1166-1,"")</f>
        <v>0</v>
      </c>
      <c r="R1165" s="204">
        <f>IFERROR(Inv_SY!L1166/Inv_SY!$Q1166-1,"")</f>
        <v>-2.0921246190535481E-2</v>
      </c>
      <c r="S1165" s="204">
        <f>IFERROR(Inv_SY!M1166/Inv_SY!$Q1166-1,"")</f>
        <v>-1.4861708250110017E-2</v>
      </c>
      <c r="T1165" s="204">
        <f>IFERROR(Inv_SY!N1166/Inv_SY!$Q1166-1,"")</f>
        <v>-3.8628210154275089E-2</v>
      </c>
      <c r="U1165" s="205">
        <f>IFERROR(Inv_SY!O1166/Inv_SY!$Q1166-1,"")</f>
        <v>-0.45113410509740148</v>
      </c>
    </row>
    <row r="1166" spans="1:21">
      <c r="A1166" s="102" t="s">
        <v>4</v>
      </c>
      <c r="B1166" s="235">
        <v>6</v>
      </c>
      <c r="C1166" s="235">
        <v>2025</v>
      </c>
      <c r="D1166" s="102" t="s">
        <v>211</v>
      </c>
      <c r="E1166" s="102" t="s">
        <v>211</v>
      </c>
      <c r="F1166" s="103">
        <v>45809</v>
      </c>
      <c r="G1166" s="225">
        <f t="shared" si="49"/>
        <v>30</v>
      </c>
      <c r="H1166" s="236">
        <f t="shared" si="50"/>
        <v>45816</v>
      </c>
      <c r="I1166" s="157">
        <f>_xlfn.XLOOKUP(Table5[[#This Row],[Month Year]],'Modelling New'!D:D,'Modelling New'!N:N)</f>
        <v>10.507</v>
      </c>
      <c r="J1166" s="204">
        <f>IFERROR(Inv_SY!J1167/Inv_SY!$P1167-1,"")</f>
        <v>9.2969290502453061E-2</v>
      </c>
      <c r="K1166" s="204">
        <f>IFERROR(Inv_SY!K1167/Inv_SY!$P1167-1,"")</f>
        <v>9.3060040991915338E-2</v>
      </c>
      <c r="L1166" s="204">
        <f>IFERROR(Inv_SY!L1167/Inv_SY!$P1167-1,"")</f>
        <v>7.2438091621986E-2</v>
      </c>
      <c r="M1166" s="204">
        <f>IFERROR(Inv_SY!M1167/Inv_SY!$P1167-1,"")</f>
        <v>5.1236563223982845E-2</v>
      </c>
      <c r="N1166" s="204">
        <f>IFERROR(Inv_SY!N1167/Inv_SY!$P1167-1,"")</f>
        <v>5.2388412285745201E-2</v>
      </c>
      <c r="O1166" s="204">
        <f>IFERROR(Inv_SY!O1167/Inv_SY!$P1167-1,"")</f>
        <v>-0.362092398626082</v>
      </c>
      <c r="P1166" s="204">
        <f>IFERROR(Inv_SY!J1167/Inv_SY!$Q1167-1,"")</f>
        <v>-8.3024249409091588E-5</v>
      </c>
      <c r="Q1166" s="204">
        <f>IFERROR(Inv_SY!K1167/Inv_SY!$Q1167-1,"")</f>
        <v>0</v>
      </c>
      <c r="R1166" s="204">
        <f>IFERROR(Inv_SY!L1167/Inv_SY!$Q1167-1,"")</f>
        <v>-1.8866254914245761E-2</v>
      </c>
      <c r="S1166" s="204">
        <f>IFERROR(Inv_SY!M1167/Inv_SY!$Q1167-1,"")</f>
        <v>-3.826274513701855E-2</v>
      </c>
      <c r="T1166" s="204">
        <f>IFERROR(Inv_SY!N1167/Inv_SY!$Q1167-1,"")</f>
        <v>-3.7208961247235828E-2</v>
      </c>
      <c r="U1166" s="205">
        <f>IFERROR(Inv_SY!O1167/Inv_SY!$Q1167-1,"")</f>
        <v>-0.41640204796523517</v>
      </c>
    </row>
    <row r="1167" spans="1:21">
      <c r="A1167" s="102" t="s">
        <v>4</v>
      </c>
      <c r="B1167" s="235">
        <v>6</v>
      </c>
      <c r="C1167" s="235">
        <v>2025</v>
      </c>
      <c r="D1167" s="102" t="s">
        <v>211</v>
      </c>
      <c r="E1167" s="102" t="s">
        <v>211</v>
      </c>
      <c r="F1167" s="103">
        <v>45809</v>
      </c>
      <c r="G1167" s="225">
        <f t="shared" si="49"/>
        <v>30</v>
      </c>
      <c r="H1167" s="236">
        <f t="shared" si="50"/>
        <v>45817</v>
      </c>
      <c r="I1167" s="157">
        <f>_xlfn.XLOOKUP(Table5[[#This Row],[Month Year]],'Modelling New'!D:D,'Modelling New'!N:N)</f>
        <v>10.507</v>
      </c>
      <c r="J1167" s="204">
        <f>IFERROR(Inv_SY!J1168/Inv_SY!$P1168-1,"")</f>
        <v>3.1040709735037364E-3</v>
      </c>
      <c r="K1167" s="204">
        <f>IFERROR(Inv_SY!K1168/Inv_SY!$P1168-1,"")</f>
        <v>3.0609954842322873E-2</v>
      </c>
      <c r="L1167" s="204">
        <f>IFERROR(Inv_SY!L1168/Inv_SY!$P1168-1,"")</f>
        <v>2.4163392934203332E-2</v>
      </c>
      <c r="M1167" s="204">
        <f>IFERROR(Inv_SY!M1168/Inv_SY!$P1168-1,"")</f>
        <v>5.2093632041216864E-3</v>
      </c>
      <c r="N1167" s="204">
        <f>IFERROR(Inv_SY!N1168/Inv_SY!$P1168-1,"")</f>
        <v>-1.4324789652903736E-2</v>
      </c>
      <c r="O1167" s="204">
        <f>IFERROR(Inv_SY!O1168/Inv_SY!$P1168-1,"")</f>
        <v>-4.8761992301248336E-2</v>
      </c>
      <c r="P1167" s="204">
        <f>IFERROR(Inv_SY!J1168/Inv_SY!$Q1168-1,"")</f>
        <v>-2.6688936720999812E-2</v>
      </c>
      <c r="Q1167" s="204">
        <f>IFERROR(Inv_SY!K1168/Inv_SY!$Q1168-1,"")</f>
        <v>0</v>
      </c>
      <c r="R1167" s="204">
        <f>IFERROR(Inv_SY!L1168/Inv_SY!$Q1168-1,"")</f>
        <v>-6.2550937702768872E-3</v>
      </c>
      <c r="S1167" s="204">
        <f>IFERROR(Inv_SY!M1168/Inv_SY!$Q1168-1,"")</f>
        <v>-2.4646173383884529E-2</v>
      </c>
      <c r="T1167" s="204">
        <f>IFERROR(Inv_SY!N1168/Inv_SY!$Q1168-1,"")</f>
        <v>-4.3600145995194906E-2</v>
      </c>
      <c r="U1167" s="205">
        <f>IFERROR(Inv_SY!O1168/Inv_SY!$Q1168-1,"")</f>
        <v>-7.7014535684079122E-2</v>
      </c>
    </row>
    <row r="1168" spans="1:21">
      <c r="A1168" s="102" t="s">
        <v>4</v>
      </c>
      <c r="B1168" s="235">
        <v>6</v>
      </c>
      <c r="C1168" s="235">
        <v>2025</v>
      </c>
      <c r="D1168" s="102" t="s">
        <v>211</v>
      </c>
      <c r="E1168" s="102" t="s">
        <v>211</v>
      </c>
      <c r="F1168" s="103">
        <v>45809</v>
      </c>
      <c r="G1168" s="225">
        <f t="shared" si="49"/>
        <v>30</v>
      </c>
      <c r="H1168" s="236">
        <f t="shared" si="50"/>
        <v>45818</v>
      </c>
      <c r="I1168" s="157">
        <f>_xlfn.XLOOKUP(Table5[[#This Row],[Month Year]],'Modelling New'!D:D,'Modelling New'!N:N)</f>
        <v>10.507</v>
      </c>
      <c r="J1168" s="204">
        <f>IFERROR(Inv_SY!J1169/Inv_SY!$P1169-1,"")</f>
        <v>5.8050242426071597E-2</v>
      </c>
      <c r="K1168" s="204">
        <f>IFERROR(Inv_SY!K1169/Inv_SY!$P1169-1,"")</f>
        <v>5.3626899389140892E-2</v>
      </c>
      <c r="L1168" s="204">
        <f>IFERROR(Inv_SY!L1169/Inv_SY!$P1169-1,"")</f>
        <v>5.4551480607394121E-2</v>
      </c>
      <c r="M1168" s="204">
        <f>IFERROR(Inv_SY!M1169/Inv_SY!$P1169-1,"")</f>
        <v>1.0897084157889703E-2</v>
      </c>
      <c r="N1168" s="204">
        <f>IFERROR(Inv_SY!N1169/Inv_SY!$P1169-1,"")</f>
        <v>1.7597437440467489E-2</v>
      </c>
      <c r="O1168" s="204">
        <f>IFERROR(Inv_SY!O1169/Inv_SY!$P1169-1,"")</f>
        <v>-0.19472314402096391</v>
      </c>
      <c r="P1168" s="204">
        <f>IFERROR(Inv_SY!J1169/Inv_SY!$Q1169-1,"")</f>
        <v>0</v>
      </c>
      <c r="Q1168" s="204">
        <f>IFERROR(Inv_SY!K1169/Inv_SY!$Q1169-1,"")</f>
        <v>-4.1806550006436849E-3</v>
      </c>
      <c r="R1168" s="204">
        <f>IFERROR(Inv_SY!L1169/Inv_SY!$Q1169-1,"")</f>
        <v>-3.3068012069588093E-3</v>
      </c>
      <c r="S1168" s="204">
        <f>IFERROR(Inv_SY!M1169/Inv_SY!$Q1169-1,"")</f>
        <v>-4.4566086162469376E-2</v>
      </c>
      <c r="T1168" s="204">
        <f>IFERROR(Inv_SY!N1169/Inv_SY!$Q1169-1,"")</f>
        <v>-3.823334976309567E-2</v>
      </c>
      <c r="U1168" s="205">
        <f>IFERROR(Inv_SY!O1169/Inv_SY!$Q1169-1,"")</f>
        <v>-0.23890489913544666</v>
      </c>
    </row>
    <row r="1169" spans="1:21">
      <c r="A1169" s="102" t="s">
        <v>4</v>
      </c>
      <c r="B1169" s="235">
        <v>6</v>
      </c>
      <c r="C1169" s="235">
        <v>2025</v>
      </c>
      <c r="D1169" s="102" t="s">
        <v>211</v>
      </c>
      <c r="E1169" s="102" t="s">
        <v>211</v>
      </c>
      <c r="F1169" s="103">
        <v>45809</v>
      </c>
      <c r="G1169" s="225">
        <f t="shared" si="49"/>
        <v>30</v>
      </c>
      <c r="H1169" s="236">
        <f t="shared" si="50"/>
        <v>45819</v>
      </c>
      <c r="I1169" s="157">
        <f>_xlfn.XLOOKUP(Table5[[#This Row],[Month Year]],'Modelling New'!D:D,'Modelling New'!N:N)</f>
        <v>10.507</v>
      </c>
      <c r="J1169" s="204">
        <f>IFERROR(Inv_SY!J1170/Inv_SY!$P1170-1,"")</f>
        <v>1.7182163959713614E-2</v>
      </c>
      <c r="K1169" s="204">
        <f>IFERROR(Inv_SY!K1170/Inv_SY!$P1170-1,"")</f>
        <v>1.6838092651070502E-2</v>
      </c>
      <c r="L1169" s="204">
        <f>IFERROR(Inv_SY!L1170/Inv_SY!$P1170-1,"")</f>
        <v>1.9839393401400951E-2</v>
      </c>
      <c r="M1169" s="204">
        <f>IFERROR(Inv_SY!M1170/Inv_SY!$P1170-1,"")</f>
        <v>-6.9727132178384332E-3</v>
      </c>
      <c r="N1169" s="204">
        <f>IFERROR(Inv_SY!N1170/Inv_SY!$P1170-1,"")</f>
        <v>3.8628529520832178E-3</v>
      </c>
      <c r="O1169" s="204">
        <f>IFERROR(Inv_SY!O1170/Inv_SY!$P1170-1,"")</f>
        <v>-5.0749789746429741E-2</v>
      </c>
      <c r="P1169" s="204">
        <f>IFERROR(Inv_SY!J1170/Inv_SY!$Q1170-1,"")</f>
        <v>-2.60553716485179E-3</v>
      </c>
      <c r="Q1169" s="204">
        <f>IFERROR(Inv_SY!K1170/Inv_SY!$Q1170-1,"")</f>
        <v>-2.9429150999162879E-3</v>
      </c>
      <c r="R1169" s="204">
        <f>IFERROR(Inv_SY!L1170/Inv_SY!$Q1170-1,"")</f>
        <v>0</v>
      </c>
      <c r="S1169" s="204">
        <f>IFERROR(Inv_SY!M1170/Inv_SY!$Q1170-1,"")</f>
        <v>-2.6290518676489572E-2</v>
      </c>
      <c r="T1169" s="204">
        <f>IFERROR(Inv_SY!N1170/Inv_SY!$Q1170-1,"")</f>
        <v>-1.5665741638036024E-2</v>
      </c>
      <c r="U1169" s="205">
        <f>IFERROR(Inv_SY!O1170/Inv_SY!$Q1170-1,"")</f>
        <v>-6.9215980089177842E-2</v>
      </c>
    </row>
    <row r="1170" spans="1:21">
      <c r="A1170" s="102" t="s">
        <v>4</v>
      </c>
      <c r="B1170" s="235">
        <v>6</v>
      </c>
      <c r="C1170" s="235">
        <v>2025</v>
      </c>
      <c r="D1170" s="102" t="s">
        <v>211</v>
      </c>
      <c r="E1170" s="102" t="s">
        <v>211</v>
      </c>
      <c r="F1170" s="103">
        <v>45809</v>
      </c>
      <c r="G1170" s="225">
        <f t="shared" si="49"/>
        <v>30</v>
      </c>
      <c r="H1170" s="236">
        <f t="shared" si="50"/>
        <v>45820</v>
      </c>
      <c r="I1170" s="157">
        <f>_xlfn.XLOOKUP(Table5[[#This Row],[Month Year]],'Modelling New'!D:D,'Modelling New'!N:N)</f>
        <v>10.507</v>
      </c>
      <c r="J1170" s="204">
        <f>IFERROR(Inv_SY!J1171/Inv_SY!$P1171-1,"")</f>
        <v>3.5289523731457884E-2</v>
      </c>
      <c r="K1170" s="204">
        <f>IFERROR(Inv_SY!K1171/Inv_SY!$P1171-1,"")</f>
        <v>7.6826209597586903E-3</v>
      </c>
      <c r="L1170" s="204">
        <f>IFERROR(Inv_SY!L1171/Inv_SY!$P1171-1,"")</f>
        <v>2.1281466574943453E-2</v>
      </c>
      <c r="M1170" s="204">
        <f>IFERROR(Inv_SY!M1171/Inv_SY!$P1171-1,"")</f>
        <v>-6.3485916227086214E-3</v>
      </c>
      <c r="N1170" s="204">
        <f>IFERROR(Inv_SY!N1171/Inv_SY!$P1171-1,"")</f>
        <v>-7.3247901406570115E-4</v>
      </c>
      <c r="O1170" s="204">
        <f>IFERROR(Inv_SY!O1171/Inv_SY!$P1171-1,"")</f>
        <v>-5.7172540629386148E-2</v>
      </c>
      <c r="P1170" s="204">
        <f>IFERROR(Inv_SY!J1171/Inv_SY!$Q1171-1,"")</f>
        <v>0</v>
      </c>
      <c r="Q1170" s="204">
        <f>IFERROR(Inv_SY!K1171/Inv_SY!$Q1171-1,"")</f>
        <v>-2.6665876683651279E-2</v>
      </c>
      <c r="R1170" s="204">
        <f>IFERROR(Inv_SY!L1171/Inv_SY!$Q1171-1,"")</f>
        <v>-1.3530569792714164E-2</v>
      </c>
      <c r="S1170" s="204">
        <f>IFERROR(Inv_SY!M1171/Inv_SY!$Q1171-1,"")</f>
        <v>-4.0218812612042742E-2</v>
      </c>
      <c r="T1170" s="204">
        <f>IFERROR(Inv_SY!N1171/Inv_SY!$Q1171-1,"")</f>
        <v>-3.4794134316834091E-2</v>
      </c>
      <c r="U1170" s="205">
        <f>IFERROR(Inv_SY!O1171/Inv_SY!$Q1171-1,"")</f>
        <v>-8.9310344827586263E-2</v>
      </c>
    </row>
    <row r="1171" spans="1:21">
      <c r="A1171" s="102" t="s">
        <v>4</v>
      </c>
      <c r="B1171" s="235">
        <v>6</v>
      </c>
      <c r="C1171" s="235">
        <v>2025</v>
      </c>
      <c r="D1171" s="102" t="s">
        <v>211</v>
      </c>
      <c r="E1171" s="102" t="s">
        <v>211</v>
      </c>
      <c r="F1171" s="103">
        <v>45809</v>
      </c>
      <c r="G1171" s="225">
        <f t="shared" si="49"/>
        <v>30</v>
      </c>
      <c r="H1171" s="236">
        <f t="shared" si="50"/>
        <v>45821</v>
      </c>
      <c r="I1171" s="157">
        <f>_xlfn.XLOOKUP(Table5[[#This Row],[Month Year]],'Modelling New'!D:D,'Modelling New'!N:N)</f>
        <v>10.507</v>
      </c>
      <c r="J1171" s="233">
        <f>IFERROR(Inv_SY!J1172/Inv_SY!$P1172-1,"")</f>
        <v>4.1151035698359095E-3</v>
      </c>
      <c r="K1171" s="233">
        <f>IFERROR(Inv_SY!K1172/Inv_SY!$P1172-1,"")</f>
        <v>4.6340018828217033E-3</v>
      </c>
      <c r="L1171" s="233">
        <f>IFERROR(Inv_SY!L1172/Inv_SY!$P1172-1,"")</f>
        <v>-2.1087601746455631E-3</v>
      </c>
      <c r="M1171" s="204">
        <f>IFERROR(Inv_SY!M1172/Inv_SY!$P1172-1,"")</f>
        <v>-2.9409801842159466E-2</v>
      </c>
      <c r="N1171" s="204">
        <f>IFERROR(Inv_SY!N1172/Inv_SY!$P1172-1,"")</f>
        <v>-2.1273058604332817E-2</v>
      </c>
      <c r="O1171" s="204">
        <f>IFERROR(Inv_SY!O1172/Inv_SY!$P1172-1,"")</f>
        <v>4.4042515168479124E-2</v>
      </c>
      <c r="P1171" s="204">
        <f>IFERROR(Inv_SY!J1172/Inv_SY!$Q1172-1,"")</f>
        <v>-3.8243089738735359E-2</v>
      </c>
      <c r="Q1171" s="204">
        <f>IFERROR(Inv_SY!K1172/Inv_SY!$Q1172-1,"")</f>
        <v>-3.7746080943167337E-2</v>
      </c>
      <c r="R1171" s="204">
        <f>IFERROR(Inv_SY!L1172/Inv_SY!$Q1172-1,"")</f>
        <v>-4.420440228497502E-2</v>
      </c>
      <c r="S1171" s="204">
        <f>IFERROR(Inv_SY!M1172/Inv_SY!$Q1172-1,"")</f>
        <v>-7.0353760448907954E-2</v>
      </c>
      <c r="T1171" s="204">
        <f>IFERROR(Inv_SY!N1172/Inv_SY!$Q1172-1,"")</f>
        <v>-6.2560262464284588E-2</v>
      </c>
      <c r="U1171" s="205">
        <f>IFERROR(Inv_SY!O1172/Inv_SY!$Q1172-1,"")</f>
        <v>0</v>
      </c>
    </row>
    <row r="1172" spans="1:21">
      <c r="A1172" s="102" t="s">
        <v>4</v>
      </c>
      <c r="B1172" s="235">
        <v>6</v>
      </c>
      <c r="C1172" s="235">
        <v>2025</v>
      </c>
      <c r="D1172" s="102" t="s">
        <v>211</v>
      </c>
      <c r="E1172" s="102" t="s">
        <v>211</v>
      </c>
      <c r="F1172" s="103">
        <v>45809</v>
      </c>
      <c r="G1172" s="225">
        <f t="shared" si="49"/>
        <v>30</v>
      </c>
      <c r="H1172" s="236">
        <f t="shared" si="50"/>
        <v>45822</v>
      </c>
      <c r="I1172" s="157">
        <f>_xlfn.XLOOKUP(Table5[[#This Row],[Month Year]],'Modelling New'!D:D,'Modelling New'!N:N)</f>
        <v>10.507</v>
      </c>
      <c r="J1172" s="233">
        <f>IFERROR(Inv_SY!J1173/Inv_SY!$P1173-1,"")</f>
        <v>-2.4181832824604177E-2</v>
      </c>
      <c r="K1172" s="233">
        <f>IFERROR(Inv_SY!K1173/Inv_SY!$P1173-1,"")</f>
        <v>-6.4061847915990455E-3</v>
      </c>
      <c r="L1172" s="233">
        <f>IFERROR(Inv_SY!L1173/Inv_SY!$P1173-1,"")</f>
        <v>9.4018999704092998E-3</v>
      </c>
      <c r="M1172" s="204">
        <f>IFERROR(Inv_SY!M1173/Inv_SY!$P1173-1,"")</f>
        <v>-3.029951401417863E-2</v>
      </c>
      <c r="N1172" s="204">
        <f>IFERROR(Inv_SY!N1173/Inv_SY!$P1173-1,"")</f>
        <v>-1.7865314194892234E-2</v>
      </c>
      <c r="O1172" s="204">
        <f>IFERROR(Inv_SY!O1173/Inv_SY!$P1173-1,"")</f>
        <v>6.9350945854863344E-2</v>
      </c>
      <c r="P1172" s="204">
        <f>IFERROR(Inv_SY!J1173/Inv_SY!$Q1173-1,"")</f>
        <v>-8.7466868610374893E-2</v>
      </c>
      <c r="Q1172" s="204">
        <f>IFERROR(Inv_SY!K1173/Inv_SY!$Q1173-1,"")</f>
        <v>-7.0844030147558579E-2</v>
      </c>
      <c r="R1172" s="204">
        <f>IFERROR(Inv_SY!L1173/Inv_SY!$Q1173-1,"")</f>
        <v>-5.6061151969645673E-2</v>
      </c>
      <c r="S1172" s="204">
        <f>IFERROR(Inv_SY!M1173/Inv_SY!$Q1173-1,"")</f>
        <v>-9.3187797939785821E-2</v>
      </c>
      <c r="T1172" s="204">
        <f>IFERROR(Inv_SY!N1173/Inv_SY!$Q1173-1,"")</f>
        <v>-8.155999710649986E-2</v>
      </c>
      <c r="U1172" s="205">
        <f>IFERROR(Inv_SY!O1173/Inv_SY!$Q1173-1,"")</f>
        <v>0</v>
      </c>
    </row>
    <row r="1173" spans="1:21">
      <c r="A1173" s="102" t="s">
        <v>4</v>
      </c>
      <c r="B1173" s="235">
        <v>6</v>
      </c>
      <c r="C1173" s="235">
        <v>2025</v>
      </c>
      <c r="D1173" s="102" t="s">
        <v>211</v>
      </c>
      <c r="E1173" s="102" t="s">
        <v>211</v>
      </c>
      <c r="F1173" s="103">
        <v>45809</v>
      </c>
      <c r="G1173" s="225">
        <f t="shared" si="49"/>
        <v>30</v>
      </c>
      <c r="H1173" s="236">
        <f t="shared" si="50"/>
        <v>45823</v>
      </c>
      <c r="I1173" s="157">
        <f>_xlfn.XLOOKUP(Table5[[#This Row],[Month Year]],'Modelling New'!D:D,'Modelling New'!N:N)</f>
        <v>10.507</v>
      </c>
      <c r="J1173" s="233">
        <f>IFERROR(Inv_SY!J1174/Inv_SY!$P1174-1,"")</f>
        <v>-3.7337227672086248E-2</v>
      </c>
      <c r="K1173" s="233">
        <f>IFERROR(Inv_SY!K1174/Inv_SY!$P1174-1,"")</f>
        <v>-3.9671560029686859E-2</v>
      </c>
      <c r="L1173" s="233">
        <f>IFERROR(Inv_SY!L1174/Inv_SY!$P1174-1,"")</f>
        <v>-3.620493849159967E-2</v>
      </c>
      <c r="M1173" s="204">
        <f>IFERROR(Inv_SY!M1174/Inv_SY!$P1174-1,"")</f>
        <v>-7.1274208601505462E-2</v>
      </c>
      <c r="N1173" s="204">
        <f>IFERROR(Inv_SY!N1174/Inv_SY!$P1174-1,"")</f>
        <v>-6.1782840557091379E-2</v>
      </c>
      <c r="O1173" s="204">
        <f>IFERROR(Inv_SY!O1174/Inv_SY!$P1174-1,"")</f>
        <v>0.24627077535197062</v>
      </c>
      <c r="P1173" s="204">
        <f>IFERROR(Inv_SY!J1174/Inv_SY!$Q1174-1,"")</f>
        <v>-0.22756531616811804</v>
      </c>
      <c r="Q1173" s="204">
        <f>IFERROR(Inv_SY!K1174/Inv_SY!$Q1174-1,"")</f>
        <v>-0.22943837008526646</v>
      </c>
      <c r="R1173" s="204">
        <f>IFERROR(Inv_SY!L1174/Inv_SY!$Q1174-1,"")</f>
        <v>-0.22665677429834119</v>
      </c>
      <c r="S1173" s="204">
        <f>IFERROR(Inv_SY!M1174/Inv_SY!$Q1174-1,"")</f>
        <v>-0.25479614080158086</v>
      </c>
      <c r="T1173" s="204">
        <f>IFERROR(Inv_SY!N1174/Inv_SY!$Q1174-1,"")</f>
        <v>-0.24718032549713098</v>
      </c>
      <c r="U1173" s="205">
        <f>IFERROR(Inv_SY!O1174/Inv_SY!$Q1174-1,"")</f>
        <v>0</v>
      </c>
    </row>
    <row r="1174" spans="1:21">
      <c r="A1174" s="102" t="s">
        <v>4</v>
      </c>
      <c r="B1174" s="235">
        <v>6</v>
      </c>
      <c r="C1174" s="235">
        <v>2025</v>
      </c>
      <c r="D1174" s="102" t="s">
        <v>211</v>
      </c>
      <c r="E1174" s="102" t="s">
        <v>211</v>
      </c>
      <c r="F1174" s="103">
        <v>45809</v>
      </c>
      <c r="G1174" s="225">
        <f t="shared" si="49"/>
        <v>30</v>
      </c>
      <c r="H1174" s="236">
        <f t="shared" si="50"/>
        <v>45824</v>
      </c>
      <c r="I1174" s="157">
        <f>_xlfn.XLOOKUP(Table5[[#This Row],[Month Year]],'Modelling New'!D:D,'Modelling New'!N:N)</f>
        <v>10.507</v>
      </c>
      <c r="J1174" s="233">
        <f>IFERROR(Inv_SY!J1175/Inv_SY!$P1175-1,"")</f>
        <v>2.5704061529623123E-2</v>
      </c>
      <c r="K1174" s="233">
        <f>IFERROR(Inv_SY!K1175/Inv_SY!$P1175-1,"")</f>
        <v>2.6702183199560636E-3</v>
      </c>
      <c r="L1174" s="233">
        <f>IFERROR(Inv_SY!L1175/Inv_SY!$P1175-1,"")</f>
        <v>1.0106720339308151E-2</v>
      </c>
      <c r="M1174" s="204">
        <f>IFERROR(Inv_SY!M1175/Inv_SY!$P1175-1,"")</f>
        <v>-1.4285426793106293E-2</v>
      </c>
      <c r="N1174" s="204">
        <f>IFERROR(Inv_SY!N1175/Inv_SY!$P1175-1,"")</f>
        <v>-1.1038716018635708E-2</v>
      </c>
      <c r="O1174" s="204">
        <f>IFERROR(Inv_SY!O1175/Inv_SY!$P1175-1,"")</f>
        <v>-1.3156857377145781E-2</v>
      </c>
      <c r="P1174" s="204">
        <f>IFERROR(Inv_SY!J1175/Inv_SY!$Q1175-1,"")</f>
        <v>0</v>
      </c>
      <c r="Q1174" s="204">
        <f>IFERROR(Inv_SY!K1175/Inv_SY!$Q1175-1,"")</f>
        <v>-2.2456616945941477E-2</v>
      </c>
      <c r="R1174" s="204">
        <f>IFERROR(Inv_SY!L1175/Inv_SY!$Q1175-1,"")</f>
        <v>-1.5206473070853321E-2</v>
      </c>
      <c r="S1174" s="204">
        <f>IFERROR(Inv_SY!M1175/Inv_SY!$Q1175-1,"")</f>
        <v>-3.8987354952161879E-2</v>
      </c>
      <c r="T1174" s="204">
        <f>IFERROR(Inv_SY!N1175/Inv_SY!$Q1175-1,"")</f>
        <v>-3.5822006489342306E-2</v>
      </c>
      <c r="U1174" s="205">
        <f>IFERROR(Inv_SY!O1175/Inv_SY!$Q1175-1,"")</f>
        <v>-3.7887067395264151E-2</v>
      </c>
    </row>
    <row r="1175" spans="1:21">
      <c r="A1175" s="102" t="s">
        <v>4</v>
      </c>
      <c r="B1175" s="235">
        <v>6</v>
      </c>
      <c r="C1175" s="235">
        <v>2025</v>
      </c>
      <c r="D1175" s="102" t="s">
        <v>211</v>
      </c>
      <c r="E1175" s="102" t="s">
        <v>211</v>
      </c>
      <c r="F1175" s="103">
        <v>45809</v>
      </c>
      <c r="G1175" s="225">
        <f t="shared" si="49"/>
        <v>30</v>
      </c>
      <c r="H1175" s="236">
        <f t="shared" si="50"/>
        <v>45825</v>
      </c>
      <c r="I1175" s="157">
        <f>_xlfn.XLOOKUP(Table5[[#This Row],[Month Year]],'Modelling New'!D:D,'Modelling New'!N:N)</f>
        <v>10.507</v>
      </c>
      <c r="J1175" s="233">
        <f>IFERROR(Inv_SY!J1176/Inv_SY!$P1176-1,"")</f>
        <v>-1.0734410426842644E-2</v>
      </c>
      <c r="K1175" s="233">
        <f>IFERROR(Inv_SY!K1176/Inv_SY!$P1176-1,"")</f>
        <v>-3.3121073202141638E-2</v>
      </c>
      <c r="L1175" s="233">
        <f>IFERROR(Inv_SY!L1176/Inv_SY!$P1176-1,"")</f>
        <v>-1.1348779928619268E-2</v>
      </c>
      <c r="M1175" s="204">
        <f>IFERROR(Inv_SY!M1176/Inv_SY!$P1176-1,"")</f>
        <v>-2.6812778916267543E-2</v>
      </c>
      <c r="N1175" s="204">
        <f>IFERROR(Inv_SY!N1176/Inv_SY!$P1176-1,"")</f>
        <v>-2.6447285936273435E-2</v>
      </c>
      <c r="O1175" s="204">
        <f>IFERROR(Inv_SY!O1176/Inv_SY!$P1176-1,"")</f>
        <v>0.10846432841014364</v>
      </c>
      <c r="P1175" s="204">
        <f>IFERROR(Inv_SY!J1176/Inv_SY!$Q1176-1,"")</f>
        <v>-0.10753502461188946</v>
      </c>
      <c r="Q1175" s="204">
        <f>IFERROR(Inv_SY!K1176/Inv_SY!$Q1176-1,"")</f>
        <v>-0.12773113034260597</v>
      </c>
      <c r="R1175" s="204">
        <f>IFERROR(Inv_SY!L1176/Inv_SY!$Q1176-1,"")</f>
        <v>-0.10808927745163377</v>
      </c>
      <c r="S1175" s="204">
        <f>IFERROR(Inv_SY!M1176/Inv_SY!$Q1176-1,"")</f>
        <v>-0.12204010887787198</v>
      </c>
      <c r="T1175" s="204">
        <f>IFERROR(Inv_SY!N1176/Inv_SY!$Q1176-1,"")</f>
        <v>-0.12171037974665277</v>
      </c>
      <c r="U1175" s="205">
        <f>IFERROR(Inv_SY!O1176/Inv_SY!$Q1176-1,"")</f>
        <v>0</v>
      </c>
    </row>
    <row r="1176" spans="1:21">
      <c r="A1176" s="102" t="s">
        <v>4</v>
      </c>
      <c r="B1176" s="235">
        <v>6</v>
      </c>
      <c r="C1176" s="235">
        <v>2025</v>
      </c>
      <c r="D1176" s="102" t="s">
        <v>211</v>
      </c>
      <c r="E1176" s="102" t="s">
        <v>211</v>
      </c>
      <c r="F1176" s="103">
        <v>45809</v>
      </c>
      <c r="G1176" s="225">
        <f t="shared" si="49"/>
        <v>30</v>
      </c>
      <c r="H1176" s="236">
        <f t="shared" si="50"/>
        <v>45826</v>
      </c>
      <c r="I1176" s="157">
        <f>_xlfn.XLOOKUP(Table5[[#This Row],[Month Year]],'Modelling New'!D:D,'Modelling New'!N:N)</f>
        <v>10.507</v>
      </c>
      <c r="J1176" s="233">
        <f>IFERROR(Inv_SY!J1177/Inv_SY!$P1177-1,"")</f>
        <v>1.8776358497978318E-2</v>
      </c>
      <c r="K1176" s="233">
        <f>IFERROR(Inv_SY!K1177/Inv_SY!$P1177-1,"")</f>
        <v>1.9176791855482378E-2</v>
      </c>
      <c r="L1176" s="233">
        <f>IFERROR(Inv_SY!L1177/Inv_SY!$P1177-1,"")</f>
        <v>1.0699552773408616E-2</v>
      </c>
      <c r="M1176" s="204">
        <f>IFERROR(Inv_SY!M1177/Inv_SY!$P1177-1,"")</f>
        <v>-1.8275566308780578E-2</v>
      </c>
      <c r="N1176" s="204">
        <f>IFERROR(Inv_SY!N1177/Inv_SY!$P1177-1,"")</f>
        <v>-1.1829686034598996E-3</v>
      </c>
      <c r="O1176" s="204">
        <f>IFERROR(Inv_SY!O1177/Inv_SY!$P1177-1,"")</f>
        <v>-2.9194168214627281E-2</v>
      </c>
      <c r="P1176" s="204">
        <f>IFERROR(Inv_SY!J1177/Inv_SY!$Q1177-1,"")</f>
        <v>-3.9289881863879828E-4</v>
      </c>
      <c r="Q1176" s="204">
        <f>IFERROR(Inv_SY!K1177/Inv_SY!$Q1177-1,"")</f>
        <v>0</v>
      </c>
      <c r="R1176" s="204">
        <f>IFERROR(Inv_SY!L1177/Inv_SY!$Q1177-1,"")</f>
        <v>-8.3177316730695949E-3</v>
      </c>
      <c r="S1176" s="204">
        <f>IFERROR(Inv_SY!M1177/Inv_SY!$Q1177-1,"")</f>
        <v>-3.6747656013711105E-2</v>
      </c>
      <c r="T1176" s="204">
        <f>IFERROR(Inv_SY!N1177/Inv_SY!$Q1177-1,"")</f>
        <v>-1.9976671978446325E-2</v>
      </c>
      <c r="U1176" s="205">
        <f>IFERROR(Inv_SY!O1177/Inv_SY!$Q1177-1,"")</f>
        <v>-4.7460813920268796E-2</v>
      </c>
    </row>
    <row r="1177" spans="1:21">
      <c r="A1177" s="102" t="s">
        <v>4</v>
      </c>
      <c r="B1177" s="235">
        <v>6</v>
      </c>
      <c r="C1177" s="235">
        <v>2025</v>
      </c>
      <c r="D1177" s="102" t="s">
        <v>211</v>
      </c>
      <c r="E1177" s="102" t="s">
        <v>211</v>
      </c>
      <c r="F1177" s="103">
        <v>45809</v>
      </c>
      <c r="G1177" s="225">
        <f t="shared" si="49"/>
        <v>30</v>
      </c>
      <c r="H1177" s="236">
        <f t="shared" si="50"/>
        <v>45827</v>
      </c>
      <c r="I1177" s="157">
        <f>_xlfn.XLOOKUP(Table5[[#This Row],[Month Year]],'Modelling New'!D:D,'Modelling New'!N:N)</f>
        <v>10.507</v>
      </c>
      <c r="J1177" s="233">
        <f>IFERROR(Inv_SY!J1178/Inv_SY!$P1178-1,"")</f>
        <v>6.2464525259859016E-2</v>
      </c>
      <c r="K1177" s="233">
        <f>IFERROR(Inv_SY!K1178/Inv_SY!$P1178-1,"")</f>
        <v>6.2805906524315835E-2</v>
      </c>
      <c r="L1177" s="233">
        <f>IFERROR(Inv_SY!L1178/Inv_SY!$P1178-1,"")</f>
        <v>4.931656671786766E-2</v>
      </c>
      <c r="M1177" s="204">
        <f>IFERROR(Inv_SY!M1178/Inv_SY!$P1178-1,"")</f>
        <v>-4.6895048474951184E-2</v>
      </c>
      <c r="N1177" s="204">
        <f>IFERROR(Inv_SY!N1178/Inv_SY!$P1178-1,"")</f>
        <v>3.0054166973872753E-2</v>
      </c>
      <c r="O1177" s="204">
        <f>IFERROR(Inv_SY!O1178/Inv_SY!$P1178-1,"")</f>
        <v>-0.15774611700096419</v>
      </c>
      <c r="P1177" s="204">
        <f>IFERROR(Inv_SY!J1178/Inv_SY!$Q1178-1,"")</f>
        <v>-3.2120753409548009E-4</v>
      </c>
      <c r="Q1177" s="204">
        <f>IFERROR(Inv_SY!K1178/Inv_SY!$Q1178-1,"")</f>
        <v>0</v>
      </c>
      <c r="R1177" s="204">
        <f>IFERROR(Inv_SY!L1178/Inv_SY!$Q1178-1,"")</f>
        <v>-1.26921949940626E-2</v>
      </c>
      <c r="S1177" s="204">
        <f>IFERROR(Inv_SY!M1178/Inv_SY!$Q1178-1,"")</f>
        <v>-0.10321823987412804</v>
      </c>
      <c r="T1177" s="204">
        <f>IFERROR(Inv_SY!N1178/Inv_SY!$Q1178-1,"")</f>
        <v>-3.081629425409449E-2</v>
      </c>
      <c r="U1177" s="205">
        <f>IFERROR(Inv_SY!O1178/Inv_SY!$Q1178-1,"")</f>
        <v>-0.20751862797464982</v>
      </c>
    </row>
    <row r="1178" spans="1:21">
      <c r="A1178" s="102" t="s">
        <v>4</v>
      </c>
      <c r="B1178" s="235">
        <v>6</v>
      </c>
      <c r="C1178" s="235">
        <v>2025</v>
      </c>
      <c r="D1178" s="102" t="s">
        <v>211</v>
      </c>
      <c r="E1178" s="102" t="s">
        <v>211</v>
      </c>
      <c r="F1178" s="103">
        <v>45809</v>
      </c>
      <c r="G1178" s="225">
        <f t="shared" si="49"/>
        <v>30</v>
      </c>
      <c r="H1178" s="236">
        <f t="shared" si="50"/>
        <v>45828</v>
      </c>
      <c r="I1178" s="157">
        <f>_xlfn.XLOOKUP(Table5[[#This Row],[Month Year]],'Modelling New'!D:D,'Modelling New'!N:N)</f>
        <v>10.507</v>
      </c>
      <c r="J1178" s="233">
        <f>IFERROR(Inv_SY!J1179/Inv_SY!$P1179-1,"")</f>
        <v>6.9118106804666679E-2</v>
      </c>
      <c r="K1178" s="233">
        <f>IFERROR(Inv_SY!K1179/Inv_SY!$P1179-1,"")</f>
        <v>7.8269772920384506E-2</v>
      </c>
      <c r="L1178" s="233">
        <f>IFERROR(Inv_SY!L1179/Inv_SY!$P1179-1,"")</f>
        <v>5.2486615402794978E-2</v>
      </c>
      <c r="M1178" s="204">
        <f>IFERROR(Inv_SY!M1179/Inv_SY!$P1179-1,"")</f>
        <v>4.2362435529199605E-2</v>
      </c>
      <c r="N1178" s="204">
        <f>IFERROR(Inv_SY!N1179/Inv_SY!$P1179-1,"")</f>
        <v>2.5327033008031741E-2</v>
      </c>
      <c r="O1178" s="204">
        <f>IFERROR(Inv_SY!O1179/Inv_SY!$P1179-1,"")</f>
        <v>-0.26756396366507795</v>
      </c>
      <c r="P1178" s="204">
        <f>IFERROR(Inv_SY!J1179/Inv_SY!$Q1179-1,"")</f>
        <v>-8.4873622033672103E-3</v>
      </c>
      <c r="Q1178" s="204">
        <f>IFERROR(Inv_SY!K1179/Inv_SY!$Q1179-1,"")</f>
        <v>0</v>
      </c>
      <c r="R1178" s="204">
        <f>IFERROR(Inv_SY!L1179/Inv_SY!$Q1179-1,"")</f>
        <v>-2.3911601869129995E-2</v>
      </c>
      <c r="S1178" s="204">
        <f>IFERROR(Inv_SY!M1179/Inv_SY!$Q1179-1,"")</f>
        <v>-3.3300884707111345E-2</v>
      </c>
      <c r="T1178" s="204">
        <f>IFERROR(Inv_SY!N1179/Inv_SY!$Q1179-1,"")</f>
        <v>-4.9099716269484839E-2</v>
      </c>
      <c r="U1178" s="205">
        <f>IFERROR(Inv_SY!O1179/Inv_SY!$Q1179-1,"")</f>
        <v>-0.32073025254969989</v>
      </c>
    </row>
    <row r="1179" spans="1:21">
      <c r="A1179" s="102" t="s">
        <v>4</v>
      </c>
      <c r="B1179" s="235">
        <v>6</v>
      </c>
      <c r="C1179" s="235">
        <v>2025</v>
      </c>
      <c r="D1179" s="102" t="s">
        <v>211</v>
      </c>
      <c r="E1179" s="102" t="s">
        <v>211</v>
      </c>
      <c r="F1179" s="103">
        <v>45809</v>
      </c>
      <c r="G1179" s="225">
        <f t="shared" si="49"/>
        <v>30</v>
      </c>
      <c r="H1179" s="236">
        <f t="shared" si="50"/>
        <v>45829</v>
      </c>
      <c r="I1179" s="157">
        <f>_xlfn.XLOOKUP(Table5[[#This Row],[Month Year]],'Modelling New'!D:D,'Modelling New'!N:N)</f>
        <v>10.507</v>
      </c>
      <c r="J1179" s="233">
        <f>IFERROR(Inv_SY!J1180/Inv_SY!$P1180-1,"")</f>
        <v>7.953073189698201E-2</v>
      </c>
      <c r="K1179" s="233">
        <f>IFERROR(Inv_SY!K1180/Inv_SY!$P1180-1,"")</f>
        <v>7.570998798286821E-2</v>
      </c>
      <c r="L1179" s="233">
        <f>IFERROR(Inv_SY!L1180/Inv_SY!$P1180-1,"")</f>
        <v>5.0074761141190471E-2</v>
      </c>
      <c r="M1179" s="233">
        <f>IFERROR(Inv_SY!M1180/Inv_SY!$P1180-1,"")</f>
        <v>2.6643240577375993E-2</v>
      </c>
      <c r="N1179" s="233">
        <f>IFERROR(Inv_SY!N1180/Inv_SY!$P1180-1,"")</f>
        <v>2.0717382480239355E-2</v>
      </c>
      <c r="O1179" s="233">
        <f>IFERROR(Inv_SY!O1180/Inv_SY!$P1180-1,"")</f>
        <v>-0.25267610407865559</v>
      </c>
      <c r="P1179" s="233">
        <f>IFERROR(Inv_SY!J1180/Inv_SY!$Q1180-1,"")</f>
        <v>0</v>
      </c>
      <c r="Q1179" s="233">
        <f>IFERROR(Inv_SY!K1180/Inv_SY!$Q1180-1,"")</f>
        <v>-3.5392636830261504E-3</v>
      </c>
      <c r="R1179" s="233">
        <f>IFERROR(Inv_SY!L1180/Inv_SY!$Q1180-1,"")</f>
        <v>-2.7285902925645034E-2</v>
      </c>
      <c r="S1179" s="233">
        <f>IFERROR(Inv_SY!M1180/Inv_SY!$Q1180-1,"")</f>
        <v>-4.8991186408070653E-2</v>
      </c>
      <c r="T1179" s="233">
        <f>IFERROR(Inv_SY!N1180/Inv_SY!$Q1180-1,"")</f>
        <v>-5.4480477191597987E-2</v>
      </c>
      <c r="U1179" s="234">
        <f>IFERROR(Inv_SY!O1180/Inv_SY!$Q1180-1,"")</f>
        <v>-0.30773263433813902</v>
      </c>
    </row>
    <row r="1180" spans="1:21">
      <c r="A1180" s="102" t="s">
        <v>4</v>
      </c>
      <c r="B1180" s="235">
        <v>6</v>
      </c>
      <c r="C1180" s="235">
        <v>2025</v>
      </c>
      <c r="D1180" s="102" t="s">
        <v>211</v>
      </c>
      <c r="E1180" s="102" t="s">
        <v>211</v>
      </c>
      <c r="F1180" s="103">
        <v>45809</v>
      </c>
      <c r="G1180" s="225">
        <f t="shared" si="49"/>
        <v>30</v>
      </c>
      <c r="H1180" s="236">
        <f t="shared" si="50"/>
        <v>45830</v>
      </c>
      <c r="I1180" s="157">
        <f>_xlfn.XLOOKUP(Table5[[#This Row],[Month Year]],'Modelling New'!D:D,'Modelling New'!N:N)</f>
        <v>10.507</v>
      </c>
      <c r="J1180" s="233">
        <f>IFERROR(Inv_SY!J1181/Inv_SY!$P1181-1,"")</f>
        <v>-0.3656066536219541</v>
      </c>
      <c r="K1180" s="233">
        <f>IFERROR(Inv_SY!K1181/Inv_SY!$P1181-1,"")</f>
        <v>-0.35324125957544927</v>
      </c>
      <c r="L1180" s="233">
        <f>IFERROR(Inv_SY!L1181/Inv_SY!$P1181-1,"")</f>
        <v>-0.37001076024793311</v>
      </c>
      <c r="M1180" s="233">
        <f>IFERROR(Inv_SY!M1181/Inv_SY!$P1181-1,"")</f>
        <v>-0.39166136349708525</v>
      </c>
      <c r="N1180" s="233">
        <f>IFERROR(Inv_SY!N1181/Inv_SY!$P1181-1,"")</f>
        <v>-0.38346770286000431</v>
      </c>
      <c r="O1180" s="233">
        <f>IFERROR(Inv_SY!O1181/Inv_SY!$P1181-1,"")</f>
        <v>1.8639877398024258</v>
      </c>
      <c r="P1180" s="233">
        <f>IFERROR(Inv_SY!J1181/Inv_SY!$Q1181-1,"")</f>
        <v>-0.77849299507762204</v>
      </c>
      <c r="Q1180" s="233">
        <f>IFERROR(Inv_SY!K1181/Inv_SY!$Q1181-1,"")</f>
        <v>-0.77417545074087224</v>
      </c>
      <c r="R1180" s="233">
        <f>IFERROR(Inv_SY!L1181/Inv_SY!$Q1181-1,"")</f>
        <v>-0.78003074838737718</v>
      </c>
      <c r="S1180" s="233">
        <f>IFERROR(Inv_SY!M1181/Inv_SY!$Q1181-1,"")</f>
        <v>-0.78759034892206581</v>
      </c>
      <c r="T1180" s="233">
        <f>IFERROR(Inv_SY!N1181/Inv_SY!$Q1181-1,"")</f>
        <v>-0.78472942164810822</v>
      </c>
      <c r="U1180" s="234">
        <f>IFERROR(Inv_SY!O1181/Inv_SY!$Q1181-1,"")</f>
        <v>0</v>
      </c>
    </row>
    <row r="1181" spans="1:21">
      <c r="A1181" s="102" t="s">
        <v>4</v>
      </c>
      <c r="B1181" s="235">
        <v>6</v>
      </c>
      <c r="C1181" s="235">
        <v>2025</v>
      </c>
      <c r="D1181" s="102" t="s">
        <v>211</v>
      </c>
      <c r="E1181" s="102" t="s">
        <v>211</v>
      </c>
      <c r="F1181" s="103">
        <v>45809</v>
      </c>
      <c r="G1181" s="225">
        <f t="shared" si="49"/>
        <v>30</v>
      </c>
      <c r="H1181" s="236">
        <f t="shared" si="50"/>
        <v>45831</v>
      </c>
      <c r="I1181" s="157">
        <f>_xlfn.XLOOKUP(Table5[[#This Row],[Month Year]],'Modelling New'!D:D,'Modelling New'!N:N)</f>
        <v>10.507</v>
      </c>
      <c r="J1181" s="233">
        <f>IFERROR(Inv_SY!J1182/Inv_SY!$P1182-1,"")</f>
        <v>3.9944273753679038E-2</v>
      </c>
      <c r="K1181" s="233">
        <f>IFERROR(Inv_SY!K1182/Inv_SY!$P1182-1,"")</f>
        <v>3.9810649576717427E-2</v>
      </c>
      <c r="L1181" s="233">
        <f>IFERROR(Inv_SY!L1182/Inv_SY!$P1182-1,"")</f>
        <v>3.3766222427151549E-2</v>
      </c>
      <c r="M1181" s="233">
        <f>IFERROR(Inv_SY!M1182/Inv_SY!$P1182-1,"")</f>
        <v>1.6707010910475439E-2</v>
      </c>
      <c r="N1181" s="233">
        <f>IFERROR(Inv_SY!N1182/Inv_SY!$P1182-1,"")</f>
        <v>4.7347324710416139E-3</v>
      </c>
      <c r="O1181" s="233">
        <f>IFERROR(Inv_SY!O1182/Inv_SY!$P1182-1,"")</f>
        <v>-0.13496288913906584</v>
      </c>
      <c r="P1181" s="233">
        <f>IFERROR(Inv_SY!J1182/Inv_SY!$Q1182-1,"")</f>
        <v>0</v>
      </c>
      <c r="Q1181" s="233">
        <f>IFERROR(Inv_SY!K1182/Inv_SY!$Q1182-1,"")</f>
        <v>-1.2849167049999721E-4</v>
      </c>
      <c r="R1181" s="233">
        <f>IFERROR(Inv_SY!L1182/Inv_SY!$Q1182-1,"")</f>
        <v>-5.940752290723883E-3</v>
      </c>
      <c r="S1181" s="233">
        <f>IFERROR(Inv_SY!M1182/Inv_SY!$Q1182-1,"")</f>
        <v>-2.2344719260127932E-2</v>
      </c>
      <c r="T1181" s="233">
        <f>IFERROR(Inv_SY!N1182/Inv_SY!$Q1182-1,"")</f>
        <v>-3.3857142321240485E-2</v>
      </c>
      <c r="U1181" s="234">
        <f>IFERROR(Inv_SY!O1182/Inv_SY!$Q1182-1,"")</f>
        <v>-0.16818897637795283</v>
      </c>
    </row>
    <row r="1182" spans="1:21">
      <c r="A1182" s="102" t="s">
        <v>4</v>
      </c>
      <c r="B1182" s="235">
        <v>6</v>
      </c>
      <c r="C1182" s="235">
        <v>2025</v>
      </c>
      <c r="D1182" s="102" t="s">
        <v>211</v>
      </c>
      <c r="E1182" s="102" t="s">
        <v>211</v>
      </c>
      <c r="F1182" s="103">
        <v>45809</v>
      </c>
      <c r="G1182" s="225">
        <f t="shared" si="49"/>
        <v>30</v>
      </c>
      <c r="H1182" s="236">
        <f t="shared" si="50"/>
        <v>45832</v>
      </c>
      <c r="I1182" s="157">
        <f>_xlfn.XLOOKUP(Table5[[#This Row],[Month Year]],'Modelling New'!D:D,'Modelling New'!N:N)</f>
        <v>10.507</v>
      </c>
      <c r="J1182" s="233">
        <f>IFERROR(Inv_SY!J1183/Inv_SY!$P1183-1,"")</f>
        <v>-4.6664904391020556E-3</v>
      </c>
      <c r="K1182" s="233">
        <f>IFERROR(Inv_SY!K1183/Inv_SY!$P1183-1,"")</f>
        <v>-1.5569203949610921E-2</v>
      </c>
      <c r="L1182" s="233">
        <f>IFERROR(Inv_SY!L1183/Inv_SY!$P1183-1,"")</f>
        <v>-1.5240187542277406E-2</v>
      </c>
      <c r="M1182" s="233">
        <f>IFERROR(Inv_SY!M1183/Inv_SY!$P1183-1,"")</f>
        <v>-2.6665237599187375E-2</v>
      </c>
      <c r="N1182" s="233">
        <f>IFERROR(Inv_SY!N1183/Inv_SY!$P1183-1,"")</f>
        <v>-3.5427063664116076E-2</v>
      </c>
      <c r="O1182" s="233">
        <f>IFERROR(Inv_SY!O1183/Inv_SY!$P1183-1,"")</f>
        <v>9.7568183194292946E-2</v>
      </c>
      <c r="P1182" s="233">
        <f>IFERROR(Inv_SY!J1183/Inv_SY!$Q1183-1,"")</f>
        <v>-9.3146535403256459E-2</v>
      </c>
      <c r="Q1182" s="233">
        <f>IFERROR(Inv_SY!K1183/Inv_SY!$Q1183-1,"")</f>
        <v>-0.10308005359141881</v>
      </c>
      <c r="R1182" s="233">
        <f>IFERROR(Inv_SY!L1183/Inv_SY!$Q1183-1,"")</f>
        <v>-0.10278028505551251</v>
      </c>
      <c r="S1182" s="233">
        <f>IFERROR(Inv_SY!M1183/Inv_SY!$Q1183-1,"")</f>
        <v>-0.1131897067496247</v>
      </c>
      <c r="T1182" s="233">
        <f>IFERROR(Inv_SY!N1183/Inv_SY!$Q1183-1,"")</f>
        <v>-0.12117265140772215</v>
      </c>
      <c r="U1182" s="234">
        <f>IFERROR(Inv_SY!O1183/Inv_SY!$Q1183-1,"")</f>
        <v>0</v>
      </c>
    </row>
    <row r="1183" spans="1:21">
      <c r="A1183" s="102" t="s">
        <v>4</v>
      </c>
      <c r="B1183" s="235">
        <v>6</v>
      </c>
      <c r="C1183" s="235">
        <v>2025</v>
      </c>
      <c r="D1183" s="102" t="s">
        <v>211</v>
      </c>
      <c r="E1183" s="102" t="s">
        <v>211</v>
      </c>
      <c r="F1183" s="103">
        <v>45809</v>
      </c>
      <c r="G1183" s="225">
        <f t="shared" si="49"/>
        <v>30</v>
      </c>
      <c r="H1183" s="236">
        <f t="shared" si="50"/>
        <v>45833</v>
      </c>
      <c r="I1183" s="157">
        <f>_xlfn.XLOOKUP(Table5[[#This Row],[Month Year]],'Modelling New'!D:D,'Modelling New'!N:N)</f>
        <v>10.507</v>
      </c>
      <c r="J1183" s="233">
        <f>IFERROR(Inv_SY!J1184/Inv_SY!$P1184-1,"")</f>
        <v>-2.5736610048188502E-2</v>
      </c>
      <c r="K1183" s="233">
        <f>IFERROR(Inv_SY!K1184/Inv_SY!$P1184-1,"")</f>
        <v>-7.2451668158817872E-2</v>
      </c>
      <c r="L1183" s="233">
        <f>IFERROR(Inv_SY!L1184/Inv_SY!$P1184-1,"")</f>
        <v>-4.4151376383236851E-2</v>
      </c>
      <c r="M1183" s="233">
        <f>IFERROR(Inv_SY!M1184/Inv_SY!$P1184-1,"")</f>
        <v>-5.9442751985726239E-2</v>
      </c>
      <c r="N1183" s="233">
        <f>IFERROR(Inv_SY!N1184/Inv_SY!$P1184-1,"")</f>
        <v>-8.7310585840229549E-2</v>
      </c>
      <c r="O1183" s="233">
        <f>IFERROR(Inv_SY!O1184/Inv_SY!$P1184-1,"")</f>
        <v>0.28909299241619957</v>
      </c>
      <c r="P1183" s="233">
        <f>IFERROR(Inv_SY!J1184/Inv_SY!$Q1184-1,"")</f>
        <v>-0.24422567209390378</v>
      </c>
      <c r="Q1183" s="233">
        <f>IFERROR(Inv_SY!K1184/Inv_SY!$Q1184-1,"")</f>
        <v>-0.28046437510870303</v>
      </c>
      <c r="R1183" s="233">
        <f>IFERROR(Inv_SY!L1184/Inv_SY!$Q1184-1,"")</f>
        <v>-0.25851072867506852</v>
      </c>
      <c r="S1183" s="233">
        <f>IFERROR(Inv_SY!M1184/Inv_SY!$Q1184-1,"")</f>
        <v>-0.27037284854729604</v>
      </c>
      <c r="T1183" s="233">
        <f>IFERROR(Inv_SY!N1184/Inv_SY!$Q1184-1,"")</f>
        <v>-0.29199102040801606</v>
      </c>
      <c r="U1183" s="234">
        <f>IFERROR(Inv_SY!O1184/Inv_SY!$Q1184-1,"")</f>
        <v>0</v>
      </c>
    </row>
    <row r="1184" spans="1:21">
      <c r="A1184" s="102" t="s">
        <v>4</v>
      </c>
      <c r="B1184" s="235">
        <v>6</v>
      </c>
      <c r="C1184" s="235">
        <v>2025</v>
      </c>
      <c r="D1184" s="102" t="s">
        <v>211</v>
      </c>
      <c r="E1184" s="102" t="s">
        <v>211</v>
      </c>
      <c r="F1184" s="103">
        <v>45809</v>
      </c>
      <c r="G1184" s="225">
        <f t="shared" si="49"/>
        <v>30</v>
      </c>
      <c r="H1184" s="236">
        <f t="shared" si="50"/>
        <v>45834</v>
      </c>
      <c r="I1184" s="157">
        <f>_xlfn.XLOOKUP(Table5[[#This Row],[Month Year]],'Modelling New'!D:D,'Modelling New'!N:N)</f>
        <v>10.507</v>
      </c>
      <c r="J1184" s="233">
        <f>IFERROR(Inv_SY!J1185/Inv_SY!$P1185-1,"")</f>
        <v>1.8313634131055689E-2</v>
      </c>
      <c r="K1184" s="233">
        <f>IFERROR(Inv_SY!K1185/Inv_SY!$P1185-1,"")</f>
        <v>2.0602064236682871E-2</v>
      </c>
      <c r="L1184" s="233">
        <f>IFERROR(Inv_SY!L1185/Inv_SY!$P1185-1,"")</f>
        <v>2.2045766315541337E-2</v>
      </c>
      <c r="M1184" s="233">
        <f>IFERROR(Inv_SY!M1185/Inv_SY!$P1185-1,"")</f>
        <v>-1.8468266767935781E-2</v>
      </c>
      <c r="N1184" s="233">
        <f>IFERROR(Inv_SY!N1185/Inv_SY!$P1185-1,"")</f>
        <v>-9.8911503398474432E-3</v>
      </c>
      <c r="O1184" s="233">
        <f>IFERROR(Inv_SY!O1185/Inv_SY!$P1185-1,"")</f>
        <v>-3.2602047575497006E-2</v>
      </c>
      <c r="P1184" s="233">
        <f>IFERROR(Inv_SY!J1185/Inv_SY!$Q1185-1,"")</f>
        <v>-3.6516292200298173E-3</v>
      </c>
      <c r="Q1184" s="233">
        <f>IFERROR(Inv_SY!K1185/Inv_SY!$Q1185-1,"")</f>
        <v>-1.4125610872230965E-3</v>
      </c>
      <c r="R1184" s="233">
        <f>IFERROR(Inv_SY!L1185/Inv_SY!$Q1185-1,"")</f>
        <v>0</v>
      </c>
      <c r="S1184" s="233">
        <f>IFERROR(Inv_SY!M1185/Inv_SY!$Q1185-1,"")</f>
        <v>-3.9640135910478547E-2</v>
      </c>
      <c r="T1184" s="233">
        <f>IFERROR(Inv_SY!N1185/Inv_SY!$Q1185-1,"")</f>
        <v>-3.1248029890599605E-2</v>
      </c>
      <c r="U1184" s="234">
        <f>IFERROR(Inv_SY!O1185/Inv_SY!$Q1185-1,"")</f>
        <v>-5.3469047759028387E-2</v>
      </c>
    </row>
    <row r="1185" spans="1:21">
      <c r="A1185" s="102" t="s">
        <v>4</v>
      </c>
      <c r="B1185" s="235">
        <v>6</v>
      </c>
      <c r="C1185" s="235">
        <v>2025</v>
      </c>
      <c r="D1185" s="102" t="s">
        <v>211</v>
      </c>
      <c r="E1185" s="102" t="s">
        <v>211</v>
      </c>
      <c r="F1185" s="103">
        <v>45809</v>
      </c>
      <c r="G1185" s="225">
        <f t="shared" ref="G1185:G1190" si="51">DAY(EOMONTH(F1185,0))</f>
        <v>30</v>
      </c>
      <c r="H1185" s="236">
        <f>H1184+1</f>
        <v>45835</v>
      </c>
      <c r="I1185" s="157">
        <f>_xlfn.XLOOKUP(Table5[[#This Row],[Month Year]],'Modelling New'!D:D,'Modelling New'!N:N)</f>
        <v>10.507</v>
      </c>
      <c r="J1185" s="233">
        <f>IFERROR(Inv_SY!J1186/Inv_SY!$P1186-1,"")</f>
        <v>1.759864510081588E-3</v>
      </c>
      <c r="K1185" s="233">
        <f>IFERROR(Inv_SY!K1186/Inv_SY!$P1186-1,"")</f>
        <v>-4.9373117162588853E-3</v>
      </c>
      <c r="L1185" s="233">
        <f>IFERROR(Inv_SY!L1186/Inv_SY!$P1186-1,"")</f>
        <v>-1.0206114616622131E-3</v>
      </c>
      <c r="M1185" s="233">
        <f>IFERROR(Inv_SY!M1186/Inv_SY!$P1186-1,"")</f>
        <v>-1.7408402957231228E-2</v>
      </c>
      <c r="N1185" s="233">
        <f>IFERROR(Inv_SY!N1186/Inv_SY!$P1186-1,"")</f>
        <v>-2.1835779420531609E-2</v>
      </c>
      <c r="O1185" s="233">
        <f>IFERROR(Inv_SY!O1186/Inv_SY!$P1186-1,"")</f>
        <v>4.344224104560257E-2</v>
      </c>
      <c r="P1185" s="233">
        <f>IFERROR(Inv_SY!J1186/Inv_SY!$Q1186-1,"")</f>
        <v>-3.9946989776599828E-2</v>
      </c>
      <c r="Q1185" s="233">
        <f>IFERROR(Inv_SY!K1186/Inv_SY!$Q1186-1,"")</f>
        <v>-4.6365338548477575E-2</v>
      </c>
      <c r="R1185" s="233">
        <f>IFERROR(Inv_SY!L1186/Inv_SY!$Q1186-1,"")</f>
        <v>-4.2611704566138608E-2</v>
      </c>
      <c r="S1185" s="233">
        <f>IFERROR(Inv_SY!M1186/Inv_SY!$Q1186-1,"")</f>
        <v>-5.8317213554491709E-2</v>
      </c>
      <c r="T1185" s="233">
        <f>IFERROR(Inv_SY!N1186/Inv_SY!$Q1186-1,"")</f>
        <v>-6.2560262464284588E-2</v>
      </c>
      <c r="U1185" s="234">
        <f>IFERROR(Inv_SY!O1186/Inv_SY!$Q1186-1,"")</f>
        <v>0</v>
      </c>
    </row>
    <row r="1186" spans="1:21">
      <c r="A1186" s="102" t="s">
        <v>4</v>
      </c>
      <c r="B1186" s="235">
        <v>6</v>
      </c>
      <c r="C1186" s="235">
        <v>2025</v>
      </c>
      <c r="D1186" s="102" t="s">
        <v>211</v>
      </c>
      <c r="E1186" s="102" t="s">
        <v>211</v>
      </c>
      <c r="F1186" s="103">
        <v>45809</v>
      </c>
      <c r="G1186" s="225">
        <f t="shared" si="51"/>
        <v>30</v>
      </c>
      <c r="H1186" s="236">
        <f t="shared" si="50"/>
        <v>45836</v>
      </c>
      <c r="I1186" s="157">
        <f>_xlfn.XLOOKUP(Table5[[#This Row],[Month Year]],'Modelling New'!D:D,'Modelling New'!N:N)</f>
        <v>10.507</v>
      </c>
      <c r="J1186" s="233">
        <f>IFERROR(Inv_SY!J1187/Inv_SY!$P1187-1,"")</f>
        <v>4.8582064270508152E-3</v>
      </c>
      <c r="K1186" s="233">
        <f>IFERROR(Inv_SY!K1187/Inv_SY!$P1187-1,"")</f>
        <v>2.2356427619038444E-2</v>
      </c>
      <c r="L1186" s="233">
        <f>IFERROR(Inv_SY!L1187/Inv_SY!$P1187-1,"")</f>
        <v>2.0881654817993089E-2</v>
      </c>
      <c r="M1186" s="233">
        <f>IFERROR(Inv_SY!M1187/Inv_SY!$P1187-1,"")</f>
        <v>1.6624205636831535E-2</v>
      </c>
      <c r="N1186" s="233">
        <f>IFERROR(Inv_SY!N1187/Inv_SY!$P1187-1,"")</f>
        <v>-5.7951481086576662E-3</v>
      </c>
      <c r="O1186" s="233">
        <f>IFERROR(Inv_SY!O1187/Inv_SY!$P1187-1,"")</f>
        <v>-5.8925346392254885E-2</v>
      </c>
      <c r="P1186" s="233">
        <f>IFERROR(Inv_SY!J1187/Inv_SY!$Q1187-1,"")</f>
        <v>-1.7115578011026145E-2</v>
      </c>
      <c r="Q1186" s="233">
        <f>IFERROR(Inv_SY!K1187/Inv_SY!$Q1187-1,"")</f>
        <v>0</v>
      </c>
      <c r="R1186" s="233">
        <f>IFERROR(Inv_SY!L1187/Inv_SY!$Q1187-1,"")</f>
        <v>-1.4425231369454838E-3</v>
      </c>
      <c r="S1186" s="233">
        <f>IFERROR(Inv_SY!M1187/Inv_SY!$Q1187-1,"")</f>
        <v>-5.6068723464249848E-3</v>
      </c>
      <c r="T1186" s="233">
        <f>IFERROR(Inv_SY!N1187/Inv_SY!$Q1187-1,"")</f>
        <v>-2.7535969811681271E-2</v>
      </c>
      <c r="U1186" s="234">
        <f>IFERROR(Inv_SY!O1187/Inv_SY!$Q1187-1,"")</f>
        <v>-7.9504340967063936E-2</v>
      </c>
    </row>
    <row r="1187" spans="1:21">
      <c r="A1187" s="102" t="s">
        <v>4</v>
      </c>
      <c r="B1187" s="235">
        <v>6</v>
      </c>
      <c r="C1187" s="235">
        <v>2025</v>
      </c>
      <c r="D1187" s="102" t="s">
        <v>211</v>
      </c>
      <c r="E1187" s="102" t="s">
        <v>211</v>
      </c>
      <c r="F1187" s="103">
        <v>45809</v>
      </c>
      <c r="G1187" s="225">
        <f t="shared" si="51"/>
        <v>30</v>
      </c>
      <c r="H1187" s="236">
        <f t="shared" si="50"/>
        <v>45837</v>
      </c>
      <c r="I1187" s="157">
        <f>_xlfn.XLOOKUP(Table5[[#This Row],[Month Year]],'Modelling New'!D:D,'Modelling New'!N:N)</f>
        <v>10.507</v>
      </c>
      <c r="J1187" s="233">
        <f>IFERROR(Inv_SY!J1188/Inv_SY!$P1188-1,"")</f>
        <v>6.9912032671134217E-2</v>
      </c>
      <c r="K1187" s="233">
        <f>IFERROR(Inv_SY!K1188/Inv_SY!$P1188-1,"")</f>
        <v>5.3150405910092013E-2</v>
      </c>
      <c r="L1187" s="233">
        <f>IFERROR(Inv_SY!L1188/Inv_SY!$P1188-1,"")</f>
        <v>4.8848289598742101E-2</v>
      </c>
      <c r="M1187" s="233">
        <f>IFERROR(Inv_SY!M1188/Inv_SY!$P1188-1,"")</f>
        <v>5.6548392941591308E-2</v>
      </c>
      <c r="N1187" s="233">
        <f>IFERROR(Inv_SY!N1188/Inv_SY!$P1188-1,"")</f>
        <v>3.2812074098188537E-2</v>
      </c>
      <c r="O1187" s="233">
        <f>IFERROR(Inv_SY!O1188/Inv_SY!$P1188-1,"")</f>
        <v>-0.26127119521974762</v>
      </c>
      <c r="P1187" s="233">
        <f>IFERROR(Inv_SY!J1188/Inv_SY!$Q1188-1,"")</f>
        <v>0</v>
      </c>
      <c r="Q1187" s="233">
        <f>IFERROR(Inv_SY!K1188/Inv_SY!$Q1188-1,"")</f>
        <v>-1.5666359709213817E-2</v>
      </c>
      <c r="R1187" s="233">
        <f>IFERROR(Inv_SY!L1188/Inv_SY!$Q1188-1,"")</f>
        <v>-1.968735973536484E-2</v>
      </c>
      <c r="S1187" s="233">
        <f>IFERROR(Inv_SY!M1188/Inv_SY!$Q1188-1,"")</f>
        <v>-1.2490409792082824E-2</v>
      </c>
      <c r="T1187" s="233">
        <f>IFERROR(Inv_SY!N1188/Inv_SY!$Q1188-1,"")</f>
        <v>-3.4675709254640474E-2</v>
      </c>
      <c r="U1187" s="234">
        <f>IFERROR(Inv_SY!O1188/Inv_SY!$Q1188-1,"")</f>
        <v>-0.30954248366013071</v>
      </c>
    </row>
    <row r="1188" spans="1:21">
      <c r="A1188" s="102" t="s">
        <v>4</v>
      </c>
      <c r="B1188" s="235">
        <v>6</v>
      </c>
      <c r="C1188" s="235">
        <v>2025</v>
      </c>
      <c r="D1188" s="102" t="s">
        <v>211</v>
      </c>
      <c r="E1188" s="102" t="s">
        <v>211</v>
      </c>
      <c r="F1188" s="103">
        <v>45809</v>
      </c>
      <c r="G1188" s="225">
        <f t="shared" si="51"/>
        <v>30</v>
      </c>
      <c r="H1188" s="236">
        <f t="shared" si="50"/>
        <v>45838</v>
      </c>
      <c r="I1188" s="157">
        <f>_xlfn.XLOOKUP(Table5[[#This Row],[Month Year]],'Modelling New'!D:D,'Modelling New'!N:N)</f>
        <v>10.507</v>
      </c>
      <c r="J1188" s="233">
        <f>IFERROR(Inv_SY!J1189/Inv_SY!$P1189-1,"")</f>
        <v>7.5387821385492826E-2</v>
      </c>
      <c r="K1188" s="233">
        <f>IFERROR(Inv_SY!K1189/Inv_SY!$P1189-1,"")</f>
        <v>5.05805562665953E-2</v>
      </c>
      <c r="L1188" s="233">
        <f>IFERROR(Inv_SY!L1189/Inv_SY!$P1189-1,"")</f>
        <v>5.5071909525267193E-2</v>
      </c>
      <c r="M1188" s="233">
        <f>IFERROR(Inv_SY!M1189/Inv_SY!$P1189-1,"")</f>
        <v>5.0345265984699461E-2</v>
      </c>
      <c r="N1188" s="233">
        <f>IFERROR(Inv_SY!N1189/Inv_SY!$P1189-1,"")</f>
        <v>2.9005270723600152E-2</v>
      </c>
      <c r="O1188" s="233">
        <f>IFERROR(Inv_SY!O1189/Inv_SY!$P1189-1,"")</f>
        <v>-0.26039082388565449</v>
      </c>
      <c r="P1188" s="233">
        <f>IFERROR(Inv_SY!J1189/Inv_SY!$Q1189-1,"")</f>
        <v>0</v>
      </c>
      <c r="Q1188" s="233">
        <f>IFERROR(Inv_SY!K1189/Inv_SY!$Q1189-1,"")</f>
        <v>-2.3068203512791263E-2</v>
      </c>
      <c r="R1188" s="233">
        <f>IFERROR(Inv_SY!L1189/Inv_SY!$Q1189-1,"")</f>
        <v>-1.8891707211312392E-2</v>
      </c>
      <c r="S1188" s="233">
        <f>IFERROR(Inv_SY!M1189/Inv_SY!$Q1189-1,"")</f>
        <v>-2.3286999259978125E-2</v>
      </c>
      <c r="T1188" s="233">
        <f>IFERROR(Inv_SY!N1189/Inv_SY!$Q1189-1,"")</f>
        <v>-4.3130998640225515E-2</v>
      </c>
      <c r="U1188" s="234">
        <f>IFERROR(Inv_SY!O1189/Inv_SY!$Q1189-1,"")</f>
        <v>-0.31223958333333335</v>
      </c>
    </row>
    <row r="1189" spans="1:21">
      <c r="A1189" s="102" t="s">
        <v>4</v>
      </c>
      <c r="B1189" s="235">
        <v>6</v>
      </c>
      <c r="C1189" s="235">
        <v>2025</v>
      </c>
      <c r="D1189" s="102" t="s">
        <v>211</v>
      </c>
      <c r="E1189" s="102" t="s">
        <v>211</v>
      </c>
      <c r="F1189" s="103">
        <v>45839</v>
      </c>
      <c r="G1189" s="225">
        <f t="shared" si="51"/>
        <v>31</v>
      </c>
      <c r="H1189" s="236">
        <f t="shared" si="50"/>
        <v>45839</v>
      </c>
      <c r="I1189" s="157">
        <f>_xlfn.XLOOKUP(Table5[[#This Row],[Month Year]],'Modelling New'!D:D,'Modelling New'!N:N)</f>
        <v>10.507</v>
      </c>
      <c r="J1189" s="233">
        <f>IFERROR(Inv_SY!J1190/Inv_SY!$P1190-1,"")</f>
        <v>-6.1725099546863782E-2</v>
      </c>
      <c r="K1189" s="233">
        <f>IFERROR(Inv_SY!K1190/Inv_SY!$P1190-1,"")</f>
        <v>-7.1374672082526569E-2</v>
      </c>
      <c r="L1189" s="233">
        <f>IFERROR(Inv_SY!L1190/Inv_SY!$P1190-1,"")</f>
        <v>-5.8612079749465029E-2</v>
      </c>
      <c r="M1189" s="233">
        <f>IFERROR(Inv_SY!M1190/Inv_SY!$P1190-1,"")</f>
        <v>-6.5065328155550217E-2</v>
      </c>
      <c r="N1189" s="233">
        <f>IFERROR(Inv_SY!N1190/Inv_SY!$P1190-1,"")</f>
        <v>-8.9953261822514508E-2</v>
      </c>
      <c r="O1189" s="233">
        <f>IFERROR(Inv_SY!O1190/Inv_SY!$P1190-1,"")</f>
        <v>0.34673044135691988</v>
      </c>
      <c r="P1189" s="233">
        <f>IFERROR(Inv_SY!J1190/Inv_SY!$Q1190-1,"")</f>
        <v>-0.30329420673987129</v>
      </c>
      <c r="Q1189" s="233">
        <f>IFERROR(Inv_SY!K1190/Inv_SY!$Q1190-1,"")</f>
        <v>-0.31045939157518254</v>
      </c>
      <c r="R1189" s="233">
        <f>IFERROR(Inv_SY!L1190/Inv_SY!$Q1190-1,"")</f>
        <v>-0.30098266784403827</v>
      </c>
      <c r="S1189" s="233">
        <f>IFERROR(Inv_SY!M1190/Inv_SY!$Q1190-1,"")</f>
        <v>-0.30577445706028494</v>
      </c>
      <c r="T1189" s="233">
        <f>IFERROR(Inv_SY!N1190/Inv_SY!$Q1190-1,"")</f>
        <v>-0.32425472074385331</v>
      </c>
      <c r="U1189" s="234">
        <f>IFERROR(Inv_SY!O1190/Inv_SY!$Q1190-1,"")</f>
        <v>0</v>
      </c>
    </row>
    <row r="1190" spans="1:21">
      <c r="A1190" s="102" t="s">
        <v>4</v>
      </c>
      <c r="B1190" s="235">
        <v>6</v>
      </c>
      <c r="C1190" s="235">
        <v>2025</v>
      </c>
      <c r="D1190" s="102" t="s">
        <v>211</v>
      </c>
      <c r="E1190" s="102" t="s">
        <v>211</v>
      </c>
      <c r="F1190" s="103">
        <v>45839</v>
      </c>
      <c r="G1190" s="225">
        <f t="shared" si="51"/>
        <v>31</v>
      </c>
      <c r="H1190" s="236">
        <f t="shared" si="50"/>
        <v>45840</v>
      </c>
      <c r="I1190" s="157">
        <f>_xlfn.XLOOKUP(Table5[[#This Row],[Month Year]],'Modelling New'!D:D,'Modelling New'!N:N)</f>
        <v>10.507</v>
      </c>
      <c r="J1190" s="233">
        <f>IFERROR(Inv_SY!J1191/Inv_SY!$P1191-1,"")</f>
        <v>1.7954982334664304E-2</v>
      </c>
      <c r="K1190" s="233">
        <f>IFERROR(Inv_SY!K1191/Inv_SY!$P1191-1,"")</f>
        <v>4.2239519075204512E-4</v>
      </c>
      <c r="L1190" s="233">
        <f>IFERROR(Inv_SY!L1191/Inv_SY!$P1191-1,"")</f>
        <v>6.2936055713853634E-3</v>
      </c>
      <c r="M1190" s="233">
        <f>IFERROR(Inv_SY!M1191/Inv_SY!$P1191-1,"")</f>
        <v>4.7743403222839653E-3</v>
      </c>
      <c r="N1190" s="233">
        <f>IFERROR(Inv_SY!N1191/Inv_SY!$P1191-1,"")</f>
        <v>-2.1481894764417753E-2</v>
      </c>
      <c r="O1190" s="233">
        <f>IFERROR(Inv_SY!O1191/Inv_SY!$P1191-1,"")</f>
        <v>-7.9634286546685917E-3</v>
      </c>
      <c r="P1190" s="233">
        <f>IFERROR(Inv_SY!J1191/Inv_SY!$Q1191-1,"")</f>
        <v>0</v>
      </c>
      <c r="Q1190" s="233">
        <f>IFERROR(Inv_SY!K1191/Inv_SY!$Q1191-1,"")</f>
        <v>-1.7223342336516123E-2</v>
      </c>
      <c r="R1190" s="233">
        <f>IFERROR(Inv_SY!L1191/Inv_SY!$Q1191-1,"")</f>
        <v>-1.1455690050785727E-2</v>
      </c>
      <c r="S1190" s="233">
        <f>IFERROR(Inv_SY!M1191/Inv_SY!$Q1191-1,"")</f>
        <v>-1.294815806309102E-2</v>
      </c>
      <c r="T1190" s="233">
        <f>IFERROR(Inv_SY!N1191/Inv_SY!$Q1191-1,"")</f>
        <v>-3.8741278134553747E-2</v>
      </c>
      <c r="U1190" s="234">
        <f>IFERROR(Inv_SY!O1191/Inv_SY!$Q1191-1,"")</f>
        <v>-2.5461254612546114E-2</v>
      </c>
    </row>
    <row r="1191" spans="1:21">
      <c r="A1191" s="102" t="s">
        <v>4</v>
      </c>
      <c r="B1191" s="235">
        <v>6</v>
      </c>
      <c r="C1191" s="235">
        <v>2025</v>
      </c>
      <c r="D1191" s="102" t="s">
        <v>211</v>
      </c>
      <c r="E1191" s="102" t="s">
        <v>211</v>
      </c>
      <c r="F1191" s="103">
        <v>45839</v>
      </c>
      <c r="G1191" s="245">
        <f t="shared" ref="G1191:G1197" si="52">DAY(EOMONTH(F1191,0))</f>
        <v>31</v>
      </c>
      <c r="H1191" s="236">
        <f t="shared" si="50"/>
        <v>45841</v>
      </c>
      <c r="I1191" s="157">
        <f>_xlfn.XLOOKUP(Table5[[#This Row],[Month Year]],'Modelling New'!D:D,'Modelling New'!N:N)</f>
        <v>10.507</v>
      </c>
      <c r="J1191" s="246">
        <f>IFERROR(Inv_SY!J1192/Inv_SY!$P1192-1,"")</f>
        <v>-2.4383537365045505E-2</v>
      </c>
      <c r="K1191" s="246">
        <f>IFERROR(Inv_SY!K1192/Inv_SY!$P1192-1,"")</f>
        <v>-4.0023754721368765E-2</v>
      </c>
      <c r="L1191" s="246">
        <f>IFERROR(Inv_SY!L1192/Inv_SY!$P1192-1,"")</f>
        <v>-3.1321721319351625E-2</v>
      </c>
      <c r="M1191" s="246">
        <f>IFERROR(Inv_SY!M1192/Inv_SY!$P1192-1,"")</f>
        <v>-3.2985424462510737E-2</v>
      </c>
      <c r="N1191" s="246">
        <f>IFERROR(Inv_SY!N1192/Inv_SY!$P1192-1,"")</f>
        <v>-5.8660252370854926E-2</v>
      </c>
      <c r="O1191" s="246">
        <f>IFERROR(Inv_SY!O1192/Inv_SY!$P1192-1,"")</f>
        <v>0.18737469023913111</v>
      </c>
      <c r="P1191" s="246">
        <f>IFERROR(Inv_SY!J1192/Inv_SY!$Q1192-1,"")</f>
        <v>-0.17834153729647861</v>
      </c>
      <c r="Q1191" s="246">
        <f>IFERROR(Inv_SY!K1192/Inv_SY!$Q1192-1,"")</f>
        <v>-0.19151363662190157</v>
      </c>
      <c r="R1191" s="246">
        <f>IFERROR(Inv_SY!L1192/Inv_SY!$Q1192-1,"")</f>
        <v>-0.18418483512937145</v>
      </c>
      <c r="S1191" s="246">
        <f>IFERROR(Inv_SY!M1192/Inv_SY!$Q1192-1,"")</f>
        <v>-0.18558599615868732</v>
      </c>
      <c r="T1191" s="246">
        <f>IFERROR(Inv_SY!N1192/Inv_SY!$Q1192-1,"")</f>
        <v>-0.2072091856366215</v>
      </c>
      <c r="U1191" s="247">
        <f>IFERROR(Inv_SY!O1192/Inv_SY!$Q1192-1,"")</f>
        <v>0</v>
      </c>
    </row>
    <row r="1192" spans="1:21">
      <c r="A1192" s="102" t="s">
        <v>4</v>
      </c>
      <c r="B1192" s="235">
        <v>6</v>
      </c>
      <c r="C1192" s="235">
        <v>2025</v>
      </c>
      <c r="D1192" s="102" t="s">
        <v>211</v>
      </c>
      <c r="E1192" s="102" t="s">
        <v>211</v>
      </c>
      <c r="F1192" s="103">
        <v>45839</v>
      </c>
      <c r="G1192" s="245">
        <f t="shared" si="52"/>
        <v>31</v>
      </c>
      <c r="H1192" s="236">
        <f t="shared" si="50"/>
        <v>45842</v>
      </c>
      <c r="I1192" s="157">
        <f>_xlfn.XLOOKUP(Table5[[#This Row],[Month Year]],'Modelling New'!D:D,'Modelling New'!N:N)</f>
        <v>10.507</v>
      </c>
      <c r="J1192" s="246">
        <f>IFERROR(Inv_SY!J1193/Inv_SY!$P1193-1,"")</f>
        <v>5.3782899101895598E-2</v>
      </c>
      <c r="K1192" s="246">
        <f>IFERROR(Inv_SY!K1193/Inv_SY!$P1193-1,"")</f>
        <v>3.2324635295910786E-2</v>
      </c>
      <c r="L1192" s="246">
        <f>IFERROR(Inv_SY!L1193/Inv_SY!$P1193-1,"")</f>
        <v>4.1836906100417126E-2</v>
      </c>
      <c r="M1192" s="246">
        <f>IFERROR(Inv_SY!M1193/Inv_SY!$P1193-1,"")</f>
        <v>4.9515018881459261E-2</v>
      </c>
      <c r="N1192" s="246">
        <f>IFERROR(Inv_SY!N1193/Inv_SY!$P1193-1,"")</f>
        <v>-8.4426308622331803E-4</v>
      </c>
      <c r="O1192" s="246">
        <f>IFERROR(Inv_SY!O1193/Inv_SY!$P1193-1,"")</f>
        <v>-0.17661519629345979</v>
      </c>
      <c r="P1192" s="246">
        <f>IFERROR(Inv_SY!J1193/Inv_SY!$Q1193-1,"")</f>
        <v>0</v>
      </c>
      <c r="Q1192" s="246">
        <f>IFERROR(Inv_SY!K1193/Inv_SY!$Q1193-1,"")</f>
        <v>-2.0363078414228464E-2</v>
      </c>
      <c r="R1192" s="246">
        <f>IFERROR(Inv_SY!L1193/Inv_SY!$Q1193-1,"")</f>
        <v>-1.1336294232578426E-2</v>
      </c>
      <c r="S1192" s="246">
        <f>IFERROR(Inv_SY!M1193/Inv_SY!$Q1193-1,"")</f>
        <v>-4.0500564433848529E-3</v>
      </c>
      <c r="T1192" s="246">
        <f>IFERROR(Inv_SY!N1193/Inv_SY!$Q1193-1,"")</f>
        <v>-5.1839104842824724E-2</v>
      </c>
      <c r="U1192" s="247">
        <f>IFERROR(Inv_SY!O1193/Inv_SY!$Q1193-1,"")</f>
        <v>-0.218639053254438</v>
      </c>
    </row>
    <row r="1193" spans="1:21">
      <c r="A1193" s="102" t="s">
        <v>4</v>
      </c>
      <c r="B1193" s="235">
        <v>6</v>
      </c>
      <c r="C1193" s="235">
        <v>2025</v>
      </c>
      <c r="D1193" s="102" t="s">
        <v>211</v>
      </c>
      <c r="E1193" s="102" t="s">
        <v>211</v>
      </c>
      <c r="F1193" s="103">
        <v>45839</v>
      </c>
      <c r="G1193" s="245">
        <f t="shared" si="52"/>
        <v>31</v>
      </c>
      <c r="H1193" s="236">
        <f t="shared" si="50"/>
        <v>45843</v>
      </c>
      <c r="I1193" s="157">
        <f>_xlfn.XLOOKUP(Table5[[#This Row],[Month Year]],'Modelling New'!D:D,'Modelling New'!N:N)</f>
        <v>10.507</v>
      </c>
      <c r="J1193" s="246">
        <f>IFERROR(Inv_SY!J1194/Inv_SY!$P1194-1,"")</f>
        <v>-1.477951832904445E-4</v>
      </c>
      <c r="K1193" s="246">
        <f>IFERROR(Inv_SY!K1194/Inv_SY!$P1194-1,"")</f>
        <v>-8.0999375552063269E-3</v>
      </c>
      <c r="L1193" s="246">
        <f>IFERROR(Inv_SY!L1194/Inv_SY!$P1194-1,"")</f>
        <v>-8.3254216213276555E-3</v>
      </c>
      <c r="M1193" s="246">
        <f>IFERROR(Inv_SY!M1194/Inv_SY!$P1194-1,"")</f>
        <v>-6.6044654873511632E-3</v>
      </c>
      <c r="N1193" s="246">
        <f>IFERROR(Inv_SY!N1194/Inv_SY!$P1194-1,"")</f>
        <v>-2.7393167071832147E-2</v>
      </c>
      <c r="O1193" s="246">
        <f>IFERROR(Inv_SY!O1194/Inv_SY!$P1194-1,"")</f>
        <v>5.0570786919009292E-2</v>
      </c>
      <c r="P1193" s="246">
        <f>IFERROR(Inv_SY!J1194/Inv_SY!$Q1194-1,"")</f>
        <v>-4.8277167739492532E-2</v>
      </c>
      <c r="Q1193" s="246">
        <f>IFERROR(Inv_SY!K1194/Inv_SY!$Q1194-1,"")</f>
        <v>-5.5846521914318714E-2</v>
      </c>
      <c r="R1193" s="246">
        <f>IFERROR(Inv_SY!L1194/Inv_SY!$Q1194-1,"")</f>
        <v>-5.6061151969645673E-2</v>
      </c>
      <c r="S1193" s="246">
        <f>IFERROR(Inv_SY!M1194/Inv_SY!$Q1194-1,"")</f>
        <v>-5.4423036618062914E-2</v>
      </c>
      <c r="T1193" s="246">
        <f>IFERROR(Inv_SY!N1194/Inv_SY!$Q1194-1,"")</f>
        <v>-7.4211043141114708E-2</v>
      </c>
      <c r="U1193" s="247">
        <f>IFERROR(Inv_SY!O1194/Inv_SY!$Q1194-1,"")</f>
        <v>0</v>
      </c>
    </row>
    <row r="1194" spans="1:21">
      <c r="A1194" s="102" t="s">
        <v>4</v>
      </c>
      <c r="B1194" s="235">
        <v>6</v>
      </c>
      <c r="C1194" s="235">
        <v>2025</v>
      </c>
      <c r="D1194" s="102" t="s">
        <v>211</v>
      </c>
      <c r="E1194" s="102" t="s">
        <v>211</v>
      </c>
      <c r="F1194" s="103">
        <v>45839</v>
      </c>
      <c r="G1194" s="245">
        <f t="shared" si="52"/>
        <v>31</v>
      </c>
      <c r="H1194" s="236">
        <f t="shared" si="50"/>
        <v>45844</v>
      </c>
      <c r="I1194" s="157">
        <f>_xlfn.XLOOKUP(Table5[[#This Row],[Month Year]],'Modelling New'!D:D,'Modelling New'!N:N)</f>
        <v>10.507</v>
      </c>
      <c r="J1194" s="246">
        <f>IFERROR(Inv_SY!J1195/Inv_SY!$P1195-1,"")</f>
        <v>3.3020768581730087E-2</v>
      </c>
      <c r="K1194" s="246">
        <f>IFERROR(Inv_SY!K1195/Inv_SY!$P1195-1,"")</f>
        <v>-2.3243345117333503E-2</v>
      </c>
      <c r="L1194" s="246">
        <f>IFERROR(Inv_SY!L1195/Inv_SY!$P1195-1,"")</f>
        <v>2.5186379202972509E-2</v>
      </c>
      <c r="M1194" s="246">
        <f>IFERROR(Inv_SY!M1195/Inv_SY!$P1195-1,"")</f>
        <v>2.9505524730273347E-3</v>
      </c>
      <c r="N1194" s="246">
        <f>IFERROR(Inv_SY!N1195/Inv_SY!$P1195-1,"")</f>
        <v>9.4160436349133292E-5</v>
      </c>
      <c r="O1194" s="246">
        <f>IFERROR(Inv_SY!O1195/Inv_SY!$P1195-1,"")</f>
        <v>-3.8008515576745894E-2</v>
      </c>
      <c r="P1194" s="246">
        <f>IFERROR(Inv_SY!J1195/Inv_SY!$Q1195-1,"")</f>
        <v>0</v>
      </c>
      <c r="Q1194" s="246">
        <f>IFERROR(Inv_SY!K1195/Inv_SY!$Q1195-1,"")</f>
        <v>-5.446561715918885E-2</v>
      </c>
      <c r="R1194" s="246">
        <f>IFERROR(Inv_SY!L1195/Inv_SY!$Q1195-1,"")</f>
        <v>-7.5839611526046236E-3</v>
      </c>
      <c r="S1194" s="246">
        <f>IFERROR(Inv_SY!M1195/Inv_SY!$Q1195-1,"")</f>
        <v>-2.9109014090769159E-2</v>
      </c>
      <c r="T1194" s="246">
        <f>IFERROR(Inv_SY!N1195/Inv_SY!$Q1195-1,"")</f>
        <v>-3.1874100837863018E-2</v>
      </c>
      <c r="U1194" s="247">
        <f>IFERROR(Inv_SY!O1195/Inv_SY!$Q1195-1,"")</f>
        <v>-6.8758815232722204E-2</v>
      </c>
    </row>
    <row r="1195" spans="1:21">
      <c r="A1195" s="102" t="s">
        <v>4</v>
      </c>
      <c r="B1195" s="235">
        <v>6</v>
      </c>
      <c r="C1195" s="235">
        <v>2025</v>
      </c>
      <c r="D1195" s="102" t="s">
        <v>211</v>
      </c>
      <c r="E1195" s="102" t="s">
        <v>211</v>
      </c>
      <c r="F1195" s="103">
        <v>45839</v>
      </c>
      <c r="G1195" s="245">
        <f t="shared" si="52"/>
        <v>31</v>
      </c>
      <c r="H1195" s="236">
        <f t="shared" si="50"/>
        <v>45845</v>
      </c>
      <c r="I1195" s="157">
        <f>_xlfn.XLOOKUP(Table5[[#This Row],[Month Year]],'Modelling New'!D:D,'Modelling New'!N:N)</f>
        <v>10.507</v>
      </c>
      <c r="J1195" s="246">
        <f>IFERROR(Inv_SY!J1196/Inv_SY!$P1196-1,"")</f>
        <v>5.2826318798590455E-2</v>
      </c>
      <c r="K1195" s="246">
        <f>IFERROR(Inv_SY!K1196/Inv_SY!$P1196-1,"")</f>
        <v>3.6063509895170043E-2</v>
      </c>
      <c r="L1195" s="246">
        <f>IFERROR(Inv_SY!L1196/Inv_SY!$P1196-1,"")</f>
        <v>3.7007711706281032E-2</v>
      </c>
      <c r="M1195" s="246">
        <f>IFERROR(Inv_SY!M1196/Inv_SY!$P1196-1,"")</f>
        <v>6.4997958219351393E-2</v>
      </c>
      <c r="N1195" s="246">
        <f>IFERROR(Inv_SY!N1196/Inv_SY!$P1196-1,"")</f>
        <v>-3.080194967305161E-3</v>
      </c>
      <c r="O1195" s="246">
        <f>IFERROR(Inv_SY!O1196/Inv_SY!$P1196-1,"")</f>
        <v>-0.18781530365208787</v>
      </c>
      <c r="P1195" s="246">
        <f>IFERROR(Inv_SY!J1196/Inv_SY!$Q1196-1,"")</f>
        <v>-1.1428791320043152E-2</v>
      </c>
      <c r="Q1195" s="246">
        <f>IFERROR(Inv_SY!K1196/Inv_SY!$Q1196-1,"")</f>
        <v>-2.716854816563119E-2</v>
      </c>
      <c r="R1195" s="246">
        <f>IFERROR(Inv_SY!L1196/Inv_SY!$Q1196-1,"")</f>
        <v>-2.628197199539184E-2</v>
      </c>
      <c r="S1195" s="246">
        <f>IFERROR(Inv_SY!M1196/Inv_SY!$Q1196-1,"")</f>
        <v>0</v>
      </c>
      <c r="T1195" s="246">
        <f>IFERROR(Inv_SY!N1196/Inv_SY!$Q1196-1,"")</f>
        <v>-6.3923271083525357E-2</v>
      </c>
      <c r="U1195" s="247">
        <f>IFERROR(Inv_SY!O1196/Inv_SY!$Q1196-1,"")</f>
        <v>-0.23738379958411981</v>
      </c>
    </row>
    <row r="1196" spans="1:21">
      <c r="A1196" s="102" t="s">
        <v>4</v>
      </c>
      <c r="B1196" s="235">
        <v>6</v>
      </c>
      <c r="C1196" s="235">
        <v>2025</v>
      </c>
      <c r="D1196" s="102" t="s">
        <v>211</v>
      </c>
      <c r="E1196" s="102" t="s">
        <v>211</v>
      </c>
      <c r="F1196" s="103">
        <v>45839</v>
      </c>
      <c r="G1196" s="245">
        <f t="shared" si="52"/>
        <v>31</v>
      </c>
      <c r="H1196" s="236">
        <f t="shared" si="50"/>
        <v>45846</v>
      </c>
      <c r="I1196" s="157">
        <f>_xlfn.XLOOKUP(Table5[[#This Row],[Month Year]],'Modelling New'!D:D,'Modelling New'!N:N)</f>
        <v>10.507</v>
      </c>
      <c r="J1196" s="246">
        <f>IFERROR(Inv_SY!J1197/Inv_SY!$P1197-1,"")</f>
        <v>5.2201267876926583E-2</v>
      </c>
      <c r="K1196" s="246">
        <f>IFERROR(Inv_SY!K1197/Inv_SY!$P1197-1,"")</f>
        <v>2.8707339983417679E-2</v>
      </c>
      <c r="L1196" s="246">
        <f>IFERROR(Inv_SY!L1197/Inv_SY!$P1197-1,"")</f>
        <v>5.3193432272609531E-2</v>
      </c>
      <c r="M1196" s="246">
        <f>IFERROR(Inv_SY!M1197/Inv_SY!$P1197-1,"")</f>
        <v>1.8751959172507826E-2</v>
      </c>
      <c r="N1196" s="246">
        <f>IFERROR(Inv_SY!N1197/Inv_SY!$P1197-1,"")</f>
        <v>-1.2324296101373644E-3</v>
      </c>
      <c r="O1196" s="246">
        <f>IFERROR(Inv_SY!O1197/Inv_SY!$P1197-1,"")</f>
        <v>-0.15162156969532503</v>
      </c>
      <c r="P1196" s="246">
        <f>IFERROR(Inv_SY!J1197/Inv_SY!$Q1197-1,"")</f>
        <v>-9.4205334488473014E-4</v>
      </c>
      <c r="Q1196" s="246">
        <f>IFERROR(Inv_SY!K1197/Inv_SY!$Q1197-1,"")</f>
        <v>-2.3249378071372173E-2</v>
      </c>
      <c r="R1196" s="246">
        <f>IFERROR(Inv_SY!L1197/Inv_SY!$Q1197-1,"")</f>
        <v>0</v>
      </c>
      <c r="S1196" s="246">
        <f>IFERROR(Inv_SY!M1197/Inv_SY!$Q1197-1,"")</f>
        <v>-3.2701944433685792E-2</v>
      </c>
      <c r="T1196" s="246">
        <f>IFERROR(Inv_SY!N1197/Inv_SY!$Q1197-1,"")</f>
        <v>-5.167698564669676E-2</v>
      </c>
      <c r="U1196" s="247">
        <f>IFERROR(Inv_SY!O1197/Inv_SY!$Q1197-1,"")</f>
        <v>-0.19447045119335693</v>
      </c>
    </row>
    <row r="1197" spans="1:21">
      <c r="A1197" s="102" t="s">
        <v>4</v>
      </c>
      <c r="B1197" s="235">
        <v>6</v>
      </c>
      <c r="C1197" s="235">
        <v>2025</v>
      </c>
      <c r="D1197" s="102" t="s">
        <v>211</v>
      </c>
      <c r="E1197" s="102" t="s">
        <v>211</v>
      </c>
      <c r="F1197" s="103">
        <v>45839</v>
      </c>
      <c r="G1197" s="245">
        <f t="shared" si="52"/>
        <v>31</v>
      </c>
      <c r="H1197" s="236">
        <f t="shared" si="50"/>
        <v>45847</v>
      </c>
      <c r="I1197" s="157">
        <f>_xlfn.XLOOKUP(Table5[[#This Row],[Month Year]],'Modelling New'!D:D,'Modelling New'!N:N)</f>
        <v>10.507</v>
      </c>
      <c r="J1197" s="246">
        <f>IFERROR(Inv_SY!J1198/Inv_SY!$P1198-1,"")</f>
        <v>-2.8720939844058657E-2</v>
      </c>
      <c r="K1197" s="246">
        <f>IFERROR(Inv_SY!K1198/Inv_SY!$P1198-1,"")</f>
        <v>-6.1208505738515107E-2</v>
      </c>
      <c r="L1197" s="246">
        <f>IFERROR(Inv_SY!L1198/Inv_SY!$P1198-1,"")</f>
        <v>-2.0911213377542426E-2</v>
      </c>
      <c r="M1197" s="246">
        <f>IFERROR(Inv_SY!M1198/Inv_SY!$P1198-1,"")</f>
        <v>-4.0510346575688083E-2</v>
      </c>
      <c r="N1197" s="246">
        <f>IFERROR(Inv_SY!N1198/Inv_SY!$P1198-1,"")</f>
        <v>-5.322659384050088E-2</v>
      </c>
      <c r="O1197" s="246">
        <f>IFERROR(Inv_SY!O1198/Inv_SY!$P1198-1,"")</f>
        <v>0.2045775993763046</v>
      </c>
      <c r="P1197" s="246">
        <f>IFERROR(Inv_SY!J1198/Inv_SY!$Q1198-1,"")</f>
        <v>-0.19367663763725851</v>
      </c>
      <c r="Q1197" s="246">
        <f>IFERROR(Inv_SY!K1198/Inv_SY!$Q1198-1,"")</f>
        <v>-0.22064672732785018</v>
      </c>
      <c r="R1197" s="246">
        <f>IFERROR(Inv_SY!L1198/Inv_SY!$Q1198-1,"")</f>
        <v>-0.18719326415384008</v>
      </c>
      <c r="S1197" s="246">
        <f>IFERROR(Inv_SY!M1198/Inv_SY!$Q1198-1,"")</f>
        <v>-0.2034638084577467</v>
      </c>
      <c r="T1197" s="246">
        <f>IFERROR(Inv_SY!N1198/Inv_SY!$Q1198-1,"")</f>
        <v>-0.21402041126307603</v>
      </c>
      <c r="U1197" s="247">
        <f>IFERROR(Inv_SY!O1198/Inv_SY!$Q1198-1,"")</f>
        <v>0</v>
      </c>
    </row>
    <row r="1198" spans="1:21">
      <c r="A1198" s="102" t="s">
        <v>4</v>
      </c>
      <c r="B1198" s="235">
        <v>6</v>
      </c>
      <c r="C1198" s="235">
        <v>2025</v>
      </c>
      <c r="D1198" s="102" t="s">
        <v>211</v>
      </c>
      <c r="E1198" s="102" t="s">
        <v>211</v>
      </c>
      <c r="F1198" s="103">
        <v>45839</v>
      </c>
      <c r="G1198" s="102">
        <f>DAY(EOMONTH(F1198,0))</f>
        <v>31</v>
      </c>
      <c r="H1198" s="104">
        <f>H1197+1</f>
        <v>45848</v>
      </c>
      <c r="I1198" s="157">
        <f>_xlfn.XLOOKUP(Table5[[#This Row],[Month Year]],'Modelling New'!D:D,'Modelling New'!N:N)</f>
        <v>10.507</v>
      </c>
      <c r="J1198" s="250">
        <f>IFERROR(Inv_SY!J1199/Inv_SY!$P1199-1,"")</f>
        <v>4.3833346256317629E-2</v>
      </c>
      <c r="K1198" s="250">
        <f>IFERROR(Inv_SY!K1199/Inv_SY!$P1199-1,"")</f>
        <v>2.0977409180276574E-2</v>
      </c>
      <c r="L1198" s="250">
        <f>IFERROR(Inv_SY!L1199/Inv_SY!$P1199-1,"")</f>
        <v>5.7030718644584866E-2</v>
      </c>
      <c r="M1198" s="246">
        <f>IFERROR(Inv_SY!M1199/Inv_SY!$P1199-1,"")</f>
        <v>2.9025775369253104E-2</v>
      </c>
      <c r="N1198" s="246">
        <f>IFERROR(Inv_SY!N1199/Inv_SY!$P1199-1,"")</f>
        <v>9.0401503780204173E-3</v>
      </c>
      <c r="O1198" s="246">
        <f>IFERROR(Inv_SY!O1199/Inv_SY!$P1199-1,"")</f>
        <v>-0.15990739982845192</v>
      </c>
      <c r="P1198" s="246">
        <f>IFERROR(Inv_SY!J1199/Inv_SY!$Q1199-1,"")</f>
        <v>-1.2485325313146944E-2</v>
      </c>
      <c r="Q1198" s="246">
        <f>IFERROR(Inv_SY!K1199/Inv_SY!$Q1199-1,"")</f>
        <v>-3.4108100009183184E-2</v>
      </c>
      <c r="R1198" s="246">
        <f>IFERROR(Inv_SY!L1199/Inv_SY!$Q1199-1,"")</f>
        <v>0</v>
      </c>
      <c r="S1198" s="246">
        <f>IFERROR(Inv_SY!M1199/Inv_SY!$Q1199-1,"")</f>
        <v>-2.6493972957798428E-2</v>
      </c>
      <c r="T1198" s="246">
        <f>IFERROR(Inv_SY!N1199/Inv_SY!$Q1199-1,"")</f>
        <v>-4.5401299527134009E-2</v>
      </c>
      <c r="U1198" s="247">
        <f>IFERROR(Inv_SY!O1199/Inv_SY!$Q1199-1,"")</f>
        <v>-0.20523350423648368</v>
      </c>
    </row>
    <row r="1199" spans="1:21">
      <c r="A1199" s="102" t="s">
        <v>4</v>
      </c>
      <c r="B1199" s="235">
        <v>6</v>
      </c>
      <c r="C1199" s="235">
        <v>2025</v>
      </c>
      <c r="D1199" s="102" t="s">
        <v>211</v>
      </c>
      <c r="E1199" s="102" t="s">
        <v>211</v>
      </c>
      <c r="F1199" s="103">
        <v>45839</v>
      </c>
      <c r="G1199" s="260">
        <f t="shared" ref="G1199:G1208" si="53">DAY(EOMONTH(F1199,0))</f>
        <v>31</v>
      </c>
      <c r="H1199" s="104">
        <f t="shared" ref="H1199:H1224" si="54">H1198+1</f>
        <v>45849</v>
      </c>
      <c r="I1199" s="157">
        <f>_xlfn.XLOOKUP(Table5[[#This Row],[Month Year]],'Modelling New'!D:D,'Modelling New'!N:N)</f>
        <v>10.507</v>
      </c>
      <c r="J1199" s="262">
        <f>IFERROR(Inv_SY!J1200/Inv_SY!$P1200-1,"")</f>
        <v>2.434726508839935E-2</v>
      </c>
      <c r="K1199" s="262">
        <f>IFERROR(Inv_SY!K1200/Inv_SY!$P1200-1,"")</f>
        <v>2.4973204613095046E-2</v>
      </c>
      <c r="L1199" s="262">
        <f>IFERROR(Inv_SY!L1200/Inv_SY!$P1200-1,"")</f>
        <v>2.7010930248346998E-2</v>
      </c>
      <c r="M1199" s="246">
        <f>IFERROR(Inv_SY!M1200/Inv_SY!$P1200-1,"")</f>
        <v>-1.0305128500205929E-2</v>
      </c>
      <c r="N1199" s="246">
        <f>IFERROR(Inv_SY!N1200/Inv_SY!$P1200-1,"")</f>
        <v>-2.1794201885410702E-2</v>
      </c>
      <c r="O1199" s="246">
        <f>IFERROR(Inv_SY!O1200/Inv_SY!$P1200-1,"")</f>
        <v>-4.423206956422443E-2</v>
      </c>
      <c r="P1199" s="246">
        <f>IFERROR(Inv_SY!J1200/Inv_SY!$Q1200-1,"")</f>
        <v>-2.5936093584745246E-3</v>
      </c>
      <c r="Q1199" s="246">
        <f>IFERROR(Inv_SY!K1200/Inv_SY!$Q1200-1,"")</f>
        <v>-1.9841323740920069E-3</v>
      </c>
      <c r="R1199" s="246">
        <f>IFERROR(Inv_SY!L1200/Inv_SY!$Q1200-1,"")</f>
        <v>0</v>
      </c>
      <c r="S1199" s="246">
        <f>IFERROR(Inv_SY!M1200/Inv_SY!$Q1200-1,"")</f>
        <v>-3.6334626681655102E-2</v>
      </c>
      <c r="T1199" s="246">
        <f>IFERROR(Inv_SY!N1200/Inv_SY!$Q1200-1,"")</f>
        <v>-4.7521531364769332E-2</v>
      </c>
      <c r="U1199" s="247">
        <f>IFERROR(Inv_SY!O1200/Inv_SY!$Q1200-1,"")</f>
        <v>-6.9369271265052546E-2</v>
      </c>
    </row>
    <row r="1200" spans="1:21">
      <c r="A1200" s="102" t="s">
        <v>4</v>
      </c>
      <c r="B1200" s="235">
        <v>6</v>
      </c>
      <c r="C1200" s="235">
        <v>2025</v>
      </c>
      <c r="D1200" s="102" t="s">
        <v>211</v>
      </c>
      <c r="E1200" s="102" t="s">
        <v>211</v>
      </c>
      <c r="F1200" s="103">
        <v>45839</v>
      </c>
      <c r="G1200" s="260">
        <f t="shared" si="53"/>
        <v>31</v>
      </c>
      <c r="H1200" s="104">
        <f t="shared" si="54"/>
        <v>45850</v>
      </c>
      <c r="I1200" s="157">
        <f>_xlfn.XLOOKUP(Table5[[#This Row],[Month Year]],'Modelling New'!D:D,'Modelling New'!N:N)</f>
        <v>10.507</v>
      </c>
      <c r="J1200" s="262">
        <f>IFERROR(Inv_SY!J1201/Inv_SY!$P1201-1,"")</f>
        <v>3.7845754052256986E-3</v>
      </c>
      <c r="K1200" s="262">
        <f>IFERROR(Inv_SY!K1201/Inv_SY!$P1201-1,"")</f>
        <v>1.4803627448371826E-2</v>
      </c>
      <c r="L1200" s="262">
        <f>IFERROR(Inv_SY!L1201/Inv_SY!$P1201-1,"")</f>
        <v>2.8199187081211941E-2</v>
      </c>
      <c r="M1200" s="246">
        <f>IFERROR(Inv_SY!M1201/Inv_SY!$P1201-1,"")</f>
        <v>1.3167182270908073E-2</v>
      </c>
      <c r="N1200" s="246">
        <f>IFERROR(Inv_SY!N1201/Inv_SY!$P1201-1,"")</f>
        <v>-1.8723130486080208E-2</v>
      </c>
      <c r="O1200" s="246">
        <f>IFERROR(Inv_SY!O1201/Inv_SY!$P1201-1,"")</f>
        <v>-4.1231441719637885E-2</v>
      </c>
      <c r="P1200" s="246">
        <f>IFERROR(Inv_SY!J1201/Inv_SY!$Q1201-1,"")</f>
        <v>-2.3745021375958242E-2</v>
      </c>
      <c r="Q1200" s="246">
        <f>IFERROR(Inv_SY!K1201/Inv_SY!$Q1201-1,"")</f>
        <v>-1.3028175669800635E-2</v>
      </c>
      <c r="R1200" s="246">
        <f>IFERROR(Inv_SY!L1201/Inv_SY!$Q1201-1,"")</f>
        <v>0</v>
      </c>
      <c r="S1200" s="246">
        <f>IFERROR(Inv_SY!M1201/Inv_SY!$Q1201-1,"")</f>
        <v>-1.461974002622568E-2</v>
      </c>
      <c r="T1200" s="246">
        <f>IFERROR(Inv_SY!N1201/Inv_SY!$Q1201-1,"")</f>
        <v>-4.5635435387273882E-2</v>
      </c>
      <c r="U1200" s="247">
        <f>IFERROR(Inv_SY!O1201/Inv_SY!$Q1201-1,"")</f>
        <v>-6.7526438138844735E-2</v>
      </c>
    </row>
    <row r="1201" spans="1:21">
      <c r="A1201" s="102" t="s">
        <v>4</v>
      </c>
      <c r="B1201" s="235">
        <v>6</v>
      </c>
      <c r="C1201" s="235">
        <v>2025</v>
      </c>
      <c r="D1201" s="102" t="s">
        <v>211</v>
      </c>
      <c r="E1201" s="102" t="s">
        <v>211</v>
      </c>
      <c r="F1201" s="103">
        <v>45839</v>
      </c>
      <c r="G1201" s="260">
        <f t="shared" si="53"/>
        <v>31</v>
      </c>
      <c r="H1201" s="104">
        <f t="shared" si="54"/>
        <v>45851</v>
      </c>
      <c r="I1201" s="157">
        <f>_xlfn.XLOOKUP(Table5[[#This Row],[Month Year]],'Modelling New'!D:D,'Modelling New'!N:N)</f>
        <v>10.507</v>
      </c>
      <c r="J1201" s="262">
        <f>IFERROR(Inv_SY!J1202/Inv_SY!$P1202-1,"")</f>
        <v>-3.1182443826639483E-3</v>
      </c>
      <c r="K1201" s="262">
        <f>IFERROR(Inv_SY!K1202/Inv_SY!$P1202-1,"")</f>
        <v>3.5587967798180742E-2</v>
      </c>
      <c r="L1201" s="262">
        <f>IFERROR(Inv_SY!L1202/Inv_SY!$P1202-1,"")</f>
        <v>4.3896651254925478E-2</v>
      </c>
      <c r="M1201" s="246">
        <f>IFERROR(Inv_SY!M1202/Inv_SY!$P1202-1,"")</f>
        <v>3.2932100398131769E-2</v>
      </c>
      <c r="N1201" s="246">
        <f>IFERROR(Inv_SY!N1202/Inv_SY!$P1202-1,"")</f>
        <v>-1.402861822506285E-2</v>
      </c>
      <c r="O1201" s="246">
        <f>IFERROR(Inv_SY!O1202/Inv_SY!$P1202-1,"")</f>
        <v>-9.5269856843510414E-2</v>
      </c>
      <c r="P1201" s="246">
        <f>IFERROR(Inv_SY!J1202/Inv_SY!$Q1202-1,"")</f>
        <v>-4.5037883377698651E-2</v>
      </c>
      <c r="Q1201" s="246">
        <f>IFERROR(Inv_SY!K1202/Inv_SY!$Q1202-1,"")</f>
        <v>-7.9592969732745766E-3</v>
      </c>
      <c r="R1201" s="246">
        <f>IFERROR(Inv_SY!L1202/Inv_SY!$Q1202-1,"")</f>
        <v>0</v>
      </c>
      <c r="S1201" s="246">
        <f>IFERROR(Inv_SY!M1202/Inv_SY!$Q1202-1,"")</f>
        <v>-1.0503483121257817E-2</v>
      </c>
      <c r="T1201" s="246">
        <f>IFERROR(Inv_SY!N1202/Inv_SY!$Q1202-1,"")</f>
        <v>-5.5489467669384007E-2</v>
      </c>
      <c r="U1201" s="247">
        <f>IFERROR(Inv_SY!O1202/Inv_SY!$Q1202-1,"")</f>
        <v>-0.13331445017199373</v>
      </c>
    </row>
    <row r="1202" spans="1:21">
      <c r="A1202" s="102" t="s">
        <v>4</v>
      </c>
      <c r="B1202" s="235">
        <v>6</v>
      </c>
      <c r="C1202" s="235">
        <v>2025</v>
      </c>
      <c r="D1202" s="102" t="s">
        <v>211</v>
      </c>
      <c r="E1202" s="102" t="s">
        <v>211</v>
      </c>
      <c r="F1202" s="103">
        <v>45839</v>
      </c>
      <c r="G1202" s="260">
        <f t="shared" si="53"/>
        <v>31</v>
      </c>
      <c r="H1202" s="104">
        <f t="shared" si="54"/>
        <v>45852</v>
      </c>
      <c r="I1202" s="157">
        <f>_xlfn.XLOOKUP(Table5[[#This Row],[Month Year]],'Modelling New'!D:D,'Modelling New'!N:N)</f>
        <v>10.507</v>
      </c>
      <c r="J1202" s="262">
        <f>IFERROR(Inv_SY!J1203/Inv_SY!$P1203-1,"")</f>
        <v>-1.3658620429463308E-2</v>
      </c>
      <c r="K1202" s="262">
        <f>IFERROR(Inv_SY!K1203/Inv_SY!$P1203-1,"")</f>
        <v>-2.9063394748580329E-2</v>
      </c>
      <c r="L1202" s="262">
        <f>IFERROR(Inv_SY!L1203/Inv_SY!$P1203-1,"")</f>
        <v>-1.4716827658301623E-2</v>
      </c>
      <c r="M1202" s="246">
        <f>IFERROR(Inv_SY!M1203/Inv_SY!$P1203-1,"")</f>
        <v>-1.9913223773833977E-2</v>
      </c>
      <c r="N1202" s="246">
        <f>IFERROR(Inv_SY!N1203/Inv_SY!$P1203-1,"")</f>
        <v>-5.8434976531651195E-2</v>
      </c>
      <c r="O1202" s="246">
        <f>IFERROR(Inv_SY!O1203/Inv_SY!$P1203-1,"")</f>
        <v>0.13578704314182999</v>
      </c>
      <c r="P1202" s="246">
        <f>IFERROR(Inv_SY!J1203/Inv_SY!$Q1203-1,"")</f>
        <v>-0.13157894736842102</v>
      </c>
      <c r="Q1202" s="246">
        <f>IFERROR(Inv_SY!K1203/Inv_SY!$Q1203-1,"")</f>
        <v>-0.1451420307053326</v>
      </c>
      <c r="R1202" s="246">
        <f>IFERROR(Inv_SY!L1203/Inv_SY!$Q1203-1,"")</f>
        <v>-0.13251064247379141</v>
      </c>
      <c r="S1202" s="246">
        <f>IFERROR(Inv_SY!M1203/Inv_SY!$Q1203-1,"")</f>
        <v>-0.13708579249589226</v>
      </c>
      <c r="T1202" s="246">
        <f>IFERROR(Inv_SY!N1203/Inv_SY!$Q1203-1,"")</f>
        <v>-0.17100214414862636</v>
      </c>
      <c r="U1202" s="247">
        <f>IFERROR(Inv_SY!O1203/Inv_SY!$Q1203-1,"")</f>
        <v>0</v>
      </c>
    </row>
    <row r="1203" spans="1:21">
      <c r="A1203" s="102" t="s">
        <v>4</v>
      </c>
      <c r="B1203" s="235">
        <v>6</v>
      </c>
      <c r="C1203" s="235">
        <v>2025</v>
      </c>
      <c r="D1203" s="102" t="s">
        <v>211</v>
      </c>
      <c r="E1203" s="102" t="s">
        <v>211</v>
      </c>
      <c r="F1203" s="103">
        <v>45839</v>
      </c>
      <c r="G1203" s="260">
        <f t="shared" si="53"/>
        <v>31</v>
      </c>
      <c r="H1203" s="104">
        <f t="shared" si="54"/>
        <v>45853</v>
      </c>
      <c r="I1203" s="157">
        <f>_xlfn.XLOOKUP(Table5[[#This Row],[Month Year]],'Modelling New'!D:D,'Modelling New'!N:N)</f>
        <v>10.507</v>
      </c>
      <c r="J1203" s="262">
        <f>IFERROR(Inv_SY!J1204/Inv_SY!$P1204-1,"")</f>
        <v>9.9411973853456015E-3</v>
      </c>
      <c r="K1203" s="262">
        <f>IFERROR(Inv_SY!K1204/Inv_SY!$P1204-1,"")</f>
        <v>1.0686783912060793E-2</v>
      </c>
      <c r="L1203" s="262">
        <f>IFERROR(Inv_SY!L1204/Inv_SY!$P1204-1,"")</f>
        <v>9.3252566547117333E-3</v>
      </c>
      <c r="M1203" s="262">
        <f>IFERROR(Inv_SY!M1204/Inv_SY!$P1204-1,"")</f>
        <v>-1.4790796836943398E-2</v>
      </c>
      <c r="N1203" s="262">
        <f>IFERROR(Inv_SY!N1204/Inv_SY!$P1204-1,"")</f>
        <v>-5.7465959010718271E-2</v>
      </c>
      <c r="O1203" s="262">
        <f>IFERROR(Inv_SY!O1204/Inv_SY!$P1204-1,"")</f>
        <v>4.2303517895544207E-2</v>
      </c>
      <c r="P1203" s="262">
        <f>IFERROR(Inv_SY!J1204/Inv_SY!$Q1204-1,"")</f>
        <v>-3.1048845134418745E-2</v>
      </c>
      <c r="Q1203" s="262">
        <f>IFERROR(Inv_SY!K1204/Inv_SY!$Q1204-1,"")</f>
        <v>-3.0333519402600539E-2</v>
      </c>
      <c r="R1203" s="262">
        <f>IFERROR(Inv_SY!L1204/Inv_SY!$Q1204-1,"")</f>
        <v>-3.1639786947488036E-2</v>
      </c>
      <c r="S1203" s="262">
        <f>IFERROR(Inv_SY!M1204/Inv_SY!$Q1204-1,"")</f>
        <v>-5.4777052703192775E-2</v>
      </c>
      <c r="T1203" s="262">
        <f>IFERROR(Inv_SY!N1204/Inv_SY!$Q1204-1,"")</f>
        <v>-9.5720176698339543E-2</v>
      </c>
      <c r="U1203" s="263">
        <f>IFERROR(Inv_SY!O1204/Inv_SY!$Q1204-1,"")</f>
        <v>0</v>
      </c>
    </row>
    <row r="1204" spans="1:21">
      <c r="A1204" s="102" t="s">
        <v>4</v>
      </c>
      <c r="B1204" s="235">
        <v>6</v>
      </c>
      <c r="C1204" s="235">
        <v>2025</v>
      </c>
      <c r="D1204" s="102" t="s">
        <v>211</v>
      </c>
      <c r="E1204" s="102" t="s">
        <v>211</v>
      </c>
      <c r="F1204" s="103">
        <v>45839</v>
      </c>
      <c r="G1204" s="260">
        <f t="shared" si="53"/>
        <v>31</v>
      </c>
      <c r="H1204" s="104">
        <f t="shared" si="54"/>
        <v>45854</v>
      </c>
      <c r="I1204" s="157">
        <f>_xlfn.XLOOKUP(Table5[[#This Row],[Month Year]],'Modelling New'!D:D,'Modelling New'!N:N)</f>
        <v>10.507</v>
      </c>
      <c r="J1204" s="262">
        <f>IFERROR(Inv_SY!J1205/Inv_SY!$P1205-1,"")</f>
        <v>5.2819114678628765E-2</v>
      </c>
      <c r="K1204" s="262">
        <f>IFERROR(Inv_SY!K1205/Inv_SY!$P1205-1,"")</f>
        <v>-1.6922085396062769E-3</v>
      </c>
      <c r="L1204" s="262">
        <f>IFERROR(Inv_SY!L1205/Inv_SY!$P1205-1,"")</f>
        <v>3.0828253989880761E-2</v>
      </c>
      <c r="M1204" s="262">
        <f>IFERROR(Inv_SY!M1205/Inv_SY!$P1205-1,"")</f>
        <v>2.6427631293507003E-2</v>
      </c>
      <c r="N1204" s="262">
        <f>IFERROR(Inv_SY!N1205/Inv_SY!$P1205-1,"")</f>
        <v>4.5453093584814752E-2</v>
      </c>
      <c r="O1204" s="262">
        <f>IFERROR(Inv_SY!O1205/Inv_SY!$P1205-1,"")</f>
        <v>-0.15383588500722511</v>
      </c>
      <c r="P1204" s="262">
        <f>IFERROR(Inv_SY!J1205/Inv_SY!$Q1205-1,"")</f>
        <v>0</v>
      </c>
      <c r="Q1204" s="262">
        <f>IFERROR(Inv_SY!K1205/Inv_SY!$Q1205-1,"")</f>
        <v>-5.1776532604914216E-2</v>
      </c>
      <c r="R1204" s="262">
        <f>IFERROR(Inv_SY!L1205/Inv_SY!$Q1205-1,"")</f>
        <v>-2.0887596342188841E-2</v>
      </c>
      <c r="S1204" s="262">
        <f>IFERROR(Inv_SY!M1205/Inv_SY!$Q1205-1,"")</f>
        <v>-2.5067443226634123E-2</v>
      </c>
      <c r="T1204" s="262">
        <f>IFERROR(Inv_SY!N1205/Inv_SY!$Q1205-1,"")</f>
        <v>-6.9964735547780599E-3</v>
      </c>
      <c r="U1204" s="263">
        <f>IFERROR(Inv_SY!O1205/Inv_SY!$Q1205-1,"")</f>
        <v>-0.19628727936701151</v>
      </c>
    </row>
    <row r="1205" spans="1:21">
      <c r="A1205" s="102" t="s">
        <v>4</v>
      </c>
      <c r="B1205" s="235">
        <v>6</v>
      </c>
      <c r="C1205" s="235">
        <v>2025</v>
      </c>
      <c r="D1205" s="102" t="s">
        <v>211</v>
      </c>
      <c r="E1205" s="102" t="s">
        <v>211</v>
      </c>
      <c r="F1205" s="103">
        <v>45839</v>
      </c>
      <c r="G1205" s="260">
        <f t="shared" si="53"/>
        <v>31</v>
      </c>
      <c r="H1205" s="104">
        <f t="shared" si="54"/>
        <v>45855</v>
      </c>
      <c r="I1205" s="157">
        <f>_xlfn.XLOOKUP(Table5[[#This Row],[Month Year]],'Modelling New'!D:D,'Modelling New'!N:N)</f>
        <v>10.507</v>
      </c>
      <c r="J1205" s="262">
        <f>IFERROR(Inv_SY!J1206/Inv_SY!$P1206-1,"")</f>
        <v>-6.8974145033259271E-3</v>
      </c>
      <c r="K1205" s="262">
        <f>IFERROR(Inv_SY!K1206/Inv_SY!$P1206-1,"")</f>
        <v>4.9477896104406227E-3</v>
      </c>
      <c r="L1205" s="262">
        <f>IFERROR(Inv_SY!L1206/Inv_SY!$P1206-1,"")</f>
        <v>6.3595350446203902E-3</v>
      </c>
      <c r="M1205" s="262">
        <f>IFERROR(Inv_SY!M1206/Inv_SY!$P1206-1,"")</f>
        <v>-5.0533072617670038E-3</v>
      </c>
      <c r="N1205" s="262">
        <f>IFERROR(Inv_SY!N1206/Inv_SY!$P1206-1,"")</f>
        <v>-2.7697684362901431E-2</v>
      </c>
      <c r="O1205" s="262">
        <f>IFERROR(Inv_SY!O1206/Inv_SY!$P1206-1,"")</f>
        <v>2.8341081472933016E-2</v>
      </c>
      <c r="P1205" s="262">
        <f>IFERROR(Inv_SY!J1206/Inv_SY!$Q1206-1,"")</f>
        <v>-3.4267322983718262E-2</v>
      </c>
      <c r="Q1205" s="262">
        <f>IFERROR(Inv_SY!K1206/Inv_SY!$Q1206-1,"")</f>
        <v>-2.2748572709927473E-2</v>
      </c>
      <c r="R1205" s="262">
        <f>IFERROR(Inv_SY!L1206/Inv_SY!$Q1206-1,"")</f>
        <v>-2.1375734981653793E-2</v>
      </c>
      <c r="S1205" s="262">
        <f>IFERROR(Inv_SY!M1206/Inv_SY!$Q1206-1,"")</f>
        <v>-3.2474039340009697E-2</v>
      </c>
      <c r="T1205" s="262">
        <f>IFERROR(Inv_SY!N1206/Inv_SY!$Q1206-1,"")</f>
        <v>-5.4494337380325275E-2</v>
      </c>
      <c r="U1205" s="263">
        <f>IFERROR(Inv_SY!O1206/Inv_SY!$Q1206-1,"")</f>
        <v>0</v>
      </c>
    </row>
    <row r="1206" spans="1:21">
      <c r="A1206" s="102" t="s">
        <v>4</v>
      </c>
      <c r="B1206" s="235">
        <v>6</v>
      </c>
      <c r="C1206" s="235">
        <v>2025</v>
      </c>
      <c r="D1206" s="102" t="s">
        <v>211</v>
      </c>
      <c r="E1206" s="102" t="s">
        <v>211</v>
      </c>
      <c r="F1206" s="103">
        <v>45839</v>
      </c>
      <c r="G1206" s="260">
        <f t="shared" si="53"/>
        <v>31</v>
      </c>
      <c r="H1206" s="104">
        <f t="shared" si="54"/>
        <v>45856</v>
      </c>
      <c r="I1206" s="157">
        <f>_xlfn.XLOOKUP(Table5[[#This Row],[Month Year]],'Modelling New'!D:D,'Modelling New'!N:N)</f>
        <v>10.507</v>
      </c>
      <c r="J1206" s="262">
        <f>IFERROR(Inv_SY!J1207/Inv_SY!$P1207-1,"")</f>
        <v>-0.11127723771394249</v>
      </c>
      <c r="K1206" s="262">
        <f>IFERROR(Inv_SY!K1207/Inv_SY!$P1207-1,"")</f>
        <v>-0.10453171652317383</v>
      </c>
      <c r="L1206" s="262">
        <f>IFERROR(Inv_SY!L1207/Inv_SY!$P1207-1,"")</f>
        <v>-8.9533429326841829E-2</v>
      </c>
      <c r="M1206" s="262">
        <f>IFERROR(Inv_SY!M1207/Inv_SY!$P1207-1,"")</f>
        <v>-0.10692226281954553</v>
      </c>
      <c r="N1206" s="262">
        <f>IFERROR(Inv_SY!N1207/Inv_SY!$P1207-1,"")</f>
        <v>-0.14160282478331432</v>
      </c>
      <c r="O1206" s="262">
        <f>IFERROR(Inv_SY!O1207/Inv_SY!$P1207-1,"")</f>
        <v>0.55386747116681745</v>
      </c>
      <c r="P1206" s="262">
        <f>IFERROR(Inv_SY!J1207/Inv_SY!$Q1207-1,"")</f>
        <v>-0.42805755395683454</v>
      </c>
      <c r="Q1206" s="262">
        <f>IFERROR(Inv_SY!K1207/Inv_SY!$Q1207-1,"")</f>
        <v>-0.42371643650895885</v>
      </c>
      <c r="R1206" s="262">
        <f>IFERROR(Inv_SY!L1207/Inv_SY!$Q1207-1,"")</f>
        <v>-0.41406420588142057</v>
      </c>
      <c r="S1206" s="262">
        <f>IFERROR(Inv_SY!M1207/Inv_SY!$Q1207-1,"")</f>
        <v>-0.42525488579162296</v>
      </c>
      <c r="T1206" s="262">
        <f>IFERROR(Inv_SY!N1207/Inv_SY!$Q1207-1,"")</f>
        <v>-0.44757375313860903</v>
      </c>
      <c r="U1206" s="263">
        <f>IFERROR(Inv_SY!O1207/Inv_SY!$Q1207-1,"")</f>
        <v>0</v>
      </c>
    </row>
    <row r="1207" spans="1:21">
      <c r="A1207" s="102" t="s">
        <v>4</v>
      </c>
      <c r="B1207" s="235">
        <v>6</v>
      </c>
      <c r="C1207" s="235">
        <v>2025</v>
      </c>
      <c r="D1207" s="102" t="s">
        <v>211</v>
      </c>
      <c r="E1207" s="102" t="s">
        <v>211</v>
      </c>
      <c r="F1207" s="103">
        <v>45839</v>
      </c>
      <c r="G1207" s="260">
        <f t="shared" si="53"/>
        <v>31</v>
      </c>
      <c r="H1207" s="104">
        <f t="shared" si="54"/>
        <v>45857</v>
      </c>
      <c r="I1207" s="157">
        <f>_xlfn.XLOOKUP(Table5[[#This Row],[Month Year]],'Modelling New'!D:D,'Modelling New'!N:N)</f>
        <v>10.507</v>
      </c>
      <c r="J1207" s="262">
        <f>IFERROR(Inv_SY!J1208/Inv_SY!$P1208-1,"")</f>
        <v>-4.6528658469875972E-2</v>
      </c>
      <c r="K1207" s="262">
        <f>IFERROR(Inv_SY!K1208/Inv_SY!$P1208-1,"")</f>
        <v>1.5718758870635785E-2</v>
      </c>
      <c r="L1207" s="262">
        <f>IFERROR(Inv_SY!L1208/Inv_SY!$P1208-1,"")</f>
        <v>1.9479865306197386E-2</v>
      </c>
      <c r="M1207" s="262">
        <f>IFERROR(Inv_SY!M1208/Inv_SY!$P1208-1,"")</f>
        <v>6.9114363486897368E-3</v>
      </c>
      <c r="N1207" s="262">
        <f>IFERROR(Inv_SY!N1208/Inv_SY!$P1208-1,"")</f>
        <v>-2.9291505906654414E-2</v>
      </c>
      <c r="O1207" s="262">
        <f>IFERROR(Inv_SY!O1208/Inv_SY!$P1208-1,"")</f>
        <v>3.371010385100881E-2</v>
      </c>
      <c r="P1207" s="262">
        <f>IFERROR(Inv_SY!J1208/Inv_SY!$Q1208-1,"")</f>
        <v>-7.7622112836046919E-2</v>
      </c>
      <c r="Q1207" s="262">
        <f>IFERROR(Inv_SY!K1208/Inv_SY!$Q1208-1,"")</f>
        <v>-1.7404632994635238E-2</v>
      </c>
      <c r="R1207" s="262">
        <f>IFERROR(Inv_SY!L1208/Inv_SY!$Q1208-1,"")</f>
        <v>-1.3766179213879903E-2</v>
      </c>
      <c r="S1207" s="262">
        <f>IFERROR(Inv_SY!M1208/Inv_SY!$Q1208-1,"")</f>
        <v>-2.5924741765106729E-2</v>
      </c>
      <c r="T1207" s="262">
        <f>IFERROR(Inv_SY!N1208/Inv_SY!$Q1208-1,"")</f>
        <v>-6.0947077447492726E-2</v>
      </c>
      <c r="U1207" s="263">
        <f>IFERROR(Inv_SY!O1208/Inv_SY!$Q1208-1,"")</f>
        <v>0</v>
      </c>
    </row>
    <row r="1208" spans="1:21">
      <c r="A1208" s="102" t="s">
        <v>4</v>
      </c>
      <c r="B1208" s="235">
        <v>6</v>
      </c>
      <c r="C1208" s="235">
        <v>2025</v>
      </c>
      <c r="D1208" s="102" t="s">
        <v>211</v>
      </c>
      <c r="E1208" s="102" t="s">
        <v>211</v>
      </c>
      <c r="F1208" s="103">
        <v>45839</v>
      </c>
      <c r="G1208" s="260">
        <f t="shared" si="53"/>
        <v>31</v>
      </c>
      <c r="H1208" s="104">
        <f t="shared" si="54"/>
        <v>45858</v>
      </c>
      <c r="I1208" s="157">
        <f>_xlfn.XLOOKUP(Table5[[#This Row],[Month Year]],'Modelling New'!D:D,'Modelling New'!N:N)</f>
        <v>10.507</v>
      </c>
      <c r="J1208" s="262">
        <f>IFERROR(Inv_SY!J1209/Inv_SY!$P1209-1,"")</f>
        <v>-8.6942115932813202E-3</v>
      </c>
      <c r="K1208" s="262">
        <f>IFERROR(Inv_SY!K1209/Inv_SY!$P1209-1,"")</f>
        <v>-5.1728193597301408E-2</v>
      </c>
      <c r="L1208" s="262">
        <f>IFERROR(Inv_SY!L1209/Inv_SY!$P1209-1,"")</f>
        <v>1.0653402201604267E-2</v>
      </c>
      <c r="M1208" s="262">
        <f>IFERROR(Inv_SY!M1209/Inv_SY!$P1209-1,"")</f>
        <v>-4.6044060639175433E-3</v>
      </c>
      <c r="N1208" s="262">
        <f>IFERROR(Inv_SY!N1209/Inv_SY!$P1209-1,"")</f>
        <v>-3.9895592904112154E-2</v>
      </c>
      <c r="O1208" s="262">
        <f>IFERROR(Inv_SY!O1209/Inv_SY!$P1209-1,"")</f>
        <v>9.4269001957008935E-2</v>
      </c>
      <c r="P1208" s="262">
        <f>IFERROR(Inv_SY!J1209/Inv_SY!$Q1209-1,"")</f>
        <v>-9.4093146535403238E-2</v>
      </c>
      <c r="Q1208" s="262">
        <f>IFERROR(Inv_SY!K1209/Inv_SY!$Q1209-1,"")</f>
        <v>-0.13341984036211074</v>
      </c>
      <c r="R1208" s="262">
        <f>IFERROR(Inv_SY!L1209/Inv_SY!$Q1209-1,"")</f>
        <v>-7.6412289488110408E-2</v>
      </c>
      <c r="S1208" s="262">
        <f>IFERROR(Inv_SY!M1209/Inv_SY!$Q1209-1,"")</f>
        <v>-9.0355669258746829E-2</v>
      </c>
      <c r="T1208" s="262">
        <f>IFERROR(Inv_SY!N1209/Inv_SY!$Q1209-1,"")</f>
        <v>-0.12260659364487048</v>
      </c>
      <c r="U1208" s="263">
        <f>IFERROR(Inv_SY!O1209/Inv_SY!$Q1209-1,"")</f>
        <v>0</v>
      </c>
    </row>
    <row r="1209" spans="1:21">
      <c r="A1209" s="102" t="s">
        <v>4</v>
      </c>
      <c r="B1209" s="235">
        <v>6</v>
      </c>
      <c r="C1209" s="235">
        <v>2025</v>
      </c>
      <c r="D1209" s="102" t="s">
        <v>211</v>
      </c>
      <c r="E1209" s="102" t="s">
        <v>211</v>
      </c>
      <c r="F1209" s="103">
        <v>45839</v>
      </c>
      <c r="G1209" s="260">
        <f t="shared" ref="G1209:G1224" si="55">DAY(EOMONTH(F1209,0))</f>
        <v>31</v>
      </c>
      <c r="H1209" s="104">
        <f t="shared" si="54"/>
        <v>45859</v>
      </c>
      <c r="I1209" s="157">
        <f>_xlfn.XLOOKUP(Table5[[#This Row],[Month Year]],'Modelling New'!D:D,'Modelling New'!N:N)</f>
        <v>10.507</v>
      </c>
      <c r="J1209" s="262">
        <f>IFERROR(Inv_SY!J1210/Inv_SY!$P1210-1,"")</f>
        <v>4.9602691815244793E-3</v>
      </c>
      <c r="K1209" s="262">
        <f>IFERROR(Inv_SY!K1210/Inv_SY!$P1210-1,"")</f>
        <v>6.6683700587515382E-3</v>
      </c>
      <c r="L1209" s="262">
        <f>IFERROR(Inv_SY!L1210/Inv_SY!$P1210-1,"")</f>
        <v>1.7900595283784959E-2</v>
      </c>
      <c r="M1209" s="262">
        <f>IFERROR(Inv_SY!M1210/Inv_SY!$P1210-1,"")</f>
        <v>-4.222442862229836E-3</v>
      </c>
      <c r="N1209" s="262">
        <f>IFERROR(Inv_SY!N1210/Inv_SY!$P1210-1,"")</f>
        <v>-1.1488298929067442E-2</v>
      </c>
      <c r="O1209" s="262">
        <f>IFERROR(Inv_SY!O1210/Inv_SY!$P1210-1,"")</f>
        <v>-1.3818492732764365E-2</v>
      </c>
      <c r="P1209" s="262">
        <f>IFERROR(Inv_SY!J1210/Inv_SY!$Q1210-1,"")</f>
        <v>-1.2712760128264611E-2</v>
      </c>
      <c r="Q1209" s="262">
        <f>IFERROR(Inv_SY!K1210/Inv_SY!$Q1210-1,"")</f>
        <v>-1.1034697569758278E-2</v>
      </c>
      <c r="R1209" s="262">
        <f>IFERROR(Inv_SY!L1210/Inv_SY!$Q1210-1,"")</f>
        <v>0</v>
      </c>
      <c r="S1209" s="262">
        <f>IFERROR(Inv_SY!M1210/Inv_SY!$Q1210-1,"")</f>
        <v>-2.1733986843624042E-2</v>
      </c>
      <c r="T1209" s="262">
        <f>IFERROR(Inv_SY!N1210/Inv_SY!$Q1210-1,"")</f>
        <v>-2.8872067026013526E-2</v>
      </c>
      <c r="U1209" s="263">
        <f>IFERROR(Inv_SY!O1210/Inv_SY!$Q1210-1,"")</f>
        <v>-3.1161282509817534E-2</v>
      </c>
    </row>
    <row r="1210" spans="1:21">
      <c r="A1210" s="102" t="s">
        <v>4</v>
      </c>
      <c r="B1210" s="235">
        <v>6</v>
      </c>
      <c r="C1210" s="235">
        <v>2025</v>
      </c>
      <c r="D1210" s="102" t="s">
        <v>211</v>
      </c>
      <c r="E1210" s="102" t="s">
        <v>211</v>
      </c>
      <c r="F1210" s="103">
        <v>45839</v>
      </c>
      <c r="G1210" s="260">
        <f t="shared" si="55"/>
        <v>31</v>
      </c>
      <c r="H1210" s="104">
        <f t="shared" si="54"/>
        <v>45860</v>
      </c>
      <c r="I1210" s="157">
        <f>_xlfn.XLOOKUP(Table5[[#This Row],[Month Year]],'Modelling New'!D:D,'Modelling New'!N:N)</f>
        <v>10.507</v>
      </c>
      <c r="J1210" s="262">
        <f>IFERROR(Inv_SY!J1211/Inv_SY!$P1211-1,"")</f>
        <v>-1.7053896992361817E-2</v>
      </c>
      <c r="K1210" s="262">
        <f>IFERROR(Inv_SY!K1211/Inv_SY!$P1211-1,"")</f>
        <v>3.8330583995553003E-2</v>
      </c>
      <c r="L1210" s="262">
        <f>IFERROR(Inv_SY!L1211/Inv_SY!$P1211-1,"")</f>
        <v>4.9916090528154156E-2</v>
      </c>
      <c r="M1210" s="262">
        <f>IFERROR(Inv_SY!M1211/Inv_SY!$P1211-1,"")</f>
        <v>2.7097228029705933E-2</v>
      </c>
      <c r="N1210" s="262">
        <f>IFERROR(Inv_SY!N1211/Inv_SY!$P1211-1,"")</f>
        <v>-4.7186741382985842E-2</v>
      </c>
      <c r="O1210" s="262">
        <f>IFERROR(Inv_SY!O1211/Inv_SY!$P1211-1,"")</f>
        <v>-5.1103264178065211E-2</v>
      </c>
      <c r="P1210" s="262">
        <f>IFERROR(Inv_SY!J1211/Inv_SY!$Q1211-1,"")</f>
        <v>-6.3786037879300483E-2</v>
      </c>
      <c r="Q1210" s="262">
        <f>IFERROR(Inv_SY!K1211/Inv_SY!$Q1211-1,"")</f>
        <v>-1.1034697569758278E-2</v>
      </c>
      <c r="R1210" s="262">
        <f>IFERROR(Inv_SY!L1211/Inv_SY!$Q1211-1,"")</f>
        <v>0</v>
      </c>
      <c r="S1210" s="262">
        <f>IFERROR(Inv_SY!M1211/Inv_SY!$Q1211-1,"")</f>
        <v>-2.1733986843624042E-2</v>
      </c>
      <c r="T1210" s="262">
        <f>IFERROR(Inv_SY!N1211/Inv_SY!$Q1211-1,"")</f>
        <v>-9.2486278462779792E-2</v>
      </c>
      <c r="U1210" s="263">
        <f>IFERROR(Inv_SY!O1211/Inv_SY!$Q1211-1,"")</f>
        <v>-9.6216598276346099E-2</v>
      </c>
    </row>
    <row r="1211" spans="1:21">
      <c r="A1211" s="102" t="s">
        <v>4</v>
      </c>
      <c r="B1211" s="235">
        <v>6</v>
      </c>
      <c r="C1211" s="235">
        <v>2025</v>
      </c>
      <c r="D1211" s="102" t="s">
        <v>211</v>
      </c>
      <c r="E1211" s="102" t="s">
        <v>211</v>
      </c>
      <c r="F1211" s="103">
        <v>45839</v>
      </c>
      <c r="G1211" s="260">
        <f t="shared" si="55"/>
        <v>31</v>
      </c>
      <c r="H1211" s="104">
        <f t="shared" si="54"/>
        <v>45861</v>
      </c>
      <c r="I1211" s="157">
        <f>_xlfn.XLOOKUP(Table5[[#This Row],[Month Year]],'Modelling New'!D:D,'Modelling New'!N:N)</f>
        <v>10.507</v>
      </c>
      <c r="J1211" s="262">
        <f>IFERROR(Inv_SY!J1212/Inv_SY!$P1212-1,"")</f>
        <v>-8.5984482397041262E-3</v>
      </c>
      <c r="K1211" s="262">
        <f>IFERROR(Inv_SY!K1212/Inv_SY!$P1212-1,"")</f>
        <v>1.9336543704165488E-2</v>
      </c>
      <c r="L1211" s="262">
        <f>IFERROR(Inv_SY!L1212/Inv_SY!$P1212-1,"")</f>
        <v>2.0496612773327039E-2</v>
      </c>
      <c r="M1211" s="262">
        <f>IFERROR(Inv_SY!M1212/Inv_SY!$P1212-1,"")</f>
        <v>1.2392162112057736E-2</v>
      </c>
      <c r="N1211" s="262">
        <f>IFERROR(Inv_SY!N1212/Inv_SY!$P1212-1,"")</f>
        <v>-1.5248634459450239E-2</v>
      </c>
      <c r="O1211" s="262">
        <f>IFERROR(Inv_SY!O1212/Inv_SY!$P1212-1,"")</f>
        <v>-2.837823589039612E-2</v>
      </c>
      <c r="P1211" s="262">
        <f>IFERROR(Inv_SY!J1212/Inv_SY!$Q1212-1,"")</f>
        <v>-2.8510688471529155E-2</v>
      </c>
      <c r="Q1211" s="262">
        <f>IFERROR(Inv_SY!K1212/Inv_SY!$Q1212-1,"")</f>
        <v>-1.1367691520395296E-3</v>
      </c>
      <c r="R1211" s="262">
        <f>IFERROR(Inv_SY!L1212/Inv_SY!$Q1212-1,"")</f>
        <v>0</v>
      </c>
      <c r="S1211" s="262">
        <f>IFERROR(Inv_SY!M1212/Inv_SY!$Q1212-1,"")</f>
        <v>-7.9416732596930828E-3</v>
      </c>
      <c r="T1211" s="262">
        <f>IFERROR(Inv_SY!N1212/Inv_SY!$Q1212-1,"")</f>
        <v>-3.5027306103089351E-2</v>
      </c>
      <c r="U1211" s="263">
        <f>IFERROR(Inv_SY!O1212/Inv_SY!$Q1212-1,"")</f>
        <v>-4.7893200283046111E-2</v>
      </c>
    </row>
    <row r="1212" spans="1:21">
      <c r="A1212" s="102" t="s">
        <v>4</v>
      </c>
      <c r="B1212" s="235">
        <v>6</v>
      </c>
      <c r="C1212" s="235">
        <v>2025</v>
      </c>
      <c r="D1212" s="102" t="s">
        <v>211</v>
      </c>
      <c r="E1212" s="102" t="s">
        <v>211</v>
      </c>
      <c r="F1212" s="103">
        <v>45839</v>
      </c>
      <c r="G1212" s="260">
        <f t="shared" si="55"/>
        <v>31</v>
      </c>
      <c r="H1212" s="104">
        <f t="shared" si="54"/>
        <v>45862</v>
      </c>
      <c r="I1212" s="157">
        <f>_xlfn.XLOOKUP(Table5[[#This Row],[Month Year]],'Modelling New'!D:D,'Modelling New'!N:N)</f>
        <v>10.507</v>
      </c>
      <c r="J1212" s="262">
        <f>IFERROR(Inv_SY!J1213/Inv_SY!$P1213-1,"")</f>
        <v>1.0608158999748873E-2</v>
      </c>
      <c r="K1212" s="262">
        <f>IFERROR(Inv_SY!K1213/Inv_SY!$P1213-1,"")</f>
        <v>1.1245220569735981E-2</v>
      </c>
      <c r="L1212" s="262">
        <f>IFERROR(Inv_SY!L1213/Inv_SY!$P1213-1,"")</f>
        <v>8.1836310501590681E-3</v>
      </c>
      <c r="M1212" s="262">
        <f>IFERROR(Inv_SY!M1213/Inv_SY!$P1213-1,"")</f>
        <v>1.4742139399737786E-2</v>
      </c>
      <c r="N1212" s="262">
        <f>IFERROR(Inv_SY!N1213/Inv_SY!$P1213-1,"")</f>
        <v>-1.6244035255055689E-2</v>
      </c>
      <c r="O1212" s="262">
        <f>IFERROR(Inv_SY!O1213/Inv_SY!$P1213-1,"")</f>
        <v>-2.8535114764325908E-2</v>
      </c>
      <c r="P1212" s="262">
        <f>IFERROR(Inv_SY!J1213/Inv_SY!$Q1213-1,"")</f>
        <v>-4.0739220728868153E-3</v>
      </c>
      <c r="Q1212" s="262">
        <f>IFERROR(Inv_SY!K1213/Inv_SY!$Q1213-1,"")</f>
        <v>-3.4461157117908758E-3</v>
      </c>
      <c r="R1212" s="262">
        <f>IFERROR(Inv_SY!L1213/Inv_SY!$Q1213-1,"")</f>
        <v>-6.4632265626205498E-3</v>
      </c>
      <c r="S1212" s="262">
        <f>IFERROR(Inv_SY!M1213/Inv_SY!$Q1213-1,"")</f>
        <v>0</v>
      </c>
      <c r="T1212" s="262">
        <f>IFERROR(Inv_SY!N1213/Inv_SY!$Q1213-1,"")</f>
        <v>-3.0536008559891914E-2</v>
      </c>
      <c r="U1212" s="263">
        <f>IFERROR(Inv_SY!O1213/Inv_SY!$Q1213-1,"")</f>
        <v>-4.2648523682739747E-2</v>
      </c>
    </row>
    <row r="1213" spans="1:21">
      <c r="A1213" s="102" t="s">
        <v>4</v>
      </c>
      <c r="B1213" s="235">
        <v>6</v>
      </c>
      <c r="C1213" s="235">
        <v>2025</v>
      </c>
      <c r="D1213" s="102" t="s">
        <v>211</v>
      </c>
      <c r="E1213" s="102" t="s">
        <v>211</v>
      </c>
      <c r="F1213" s="103">
        <v>45839</v>
      </c>
      <c r="G1213" s="260">
        <f t="shared" si="55"/>
        <v>31</v>
      </c>
      <c r="H1213" s="104">
        <f t="shared" si="54"/>
        <v>45863</v>
      </c>
      <c r="I1213" s="157">
        <f>_xlfn.XLOOKUP(Table5[[#This Row],[Month Year]],'Modelling New'!D:D,'Modelling New'!N:N)</f>
        <v>10.507</v>
      </c>
      <c r="J1213" s="262">
        <f>IFERROR(Inv_SY!J1214/Inv_SY!$P1214-1,"")</f>
        <v>1.7559883374486329E-2</v>
      </c>
      <c r="K1213" s="262">
        <f>IFERROR(Inv_SY!K1214/Inv_SY!$P1214-1,"")</f>
        <v>8.5299227515218679E-3</v>
      </c>
      <c r="L1213" s="262">
        <f>IFERROR(Inv_SY!L1214/Inv_SY!$P1214-1,"")</f>
        <v>1.2976986550279568E-2</v>
      </c>
      <c r="M1213" s="262">
        <f>IFERROR(Inv_SY!M1214/Inv_SY!$P1214-1,"")</f>
        <v>9.7214322217140658E-3</v>
      </c>
      <c r="N1213" s="262">
        <f>IFERROR(Inv_SY!N1214/Inv_SY!$P1214-1,"")</f>
        <v>-1.2910332538902836E-2</v>
      </c>
      <c r="O1213" s="262">
        <f>IFERROR(Inv_SY!O1214/Inv_SY!$P1214-1,"")</f>
        <v>-3.5877892359098329E-2</v>
      </c>
      <c r="P1213" s="262">
        <f>IFERROR(Inv_SY!J1214/Inv_SY!$Q1214-1,"")</f>
        <v>0</v>
      </c>
      <c r="Q1213" s="262">
        <f>IFERROR(Inv_SY!K1214/Inv_SY!$Q1214-1,"")</f>
        <v>-8.8741319017204834E-3</v>
      </c>
      <c r="R1213" s="262">
        <f>IFERROR(Inv_SY!L1214/Inv_SY!$Q1214-1,"")</f>
        <v>-4.5038104381718291E-3</v>
      </c>
      <c r="S1213" s="262">
        <f>IFERROR(Inv_SY!M1214/Inv_SY!$Q1214-1,"")</f>
        <v>-7.7031841377022126E-3</v>
      </c>
      <c r="T1213" s="262">
        <f>IFERROR(Inv_SY!N1214/Inv_SY!$Q1214-1,"")</f>
        <v>-2.9944395815155622E-2</v>
      </c>
      <c r="U1213" s="263">
        <f>IFERROR(Inv_SY!O1214/Inv_SY!$Q1214-1,"")</f>
        <v>-5.2515607785530549E-2</v>
      </c>
    </row>
    <row r="1214" spans="1:21">
      <c r="A1214" s="102" t="s">
        <v>4</v>
      </c>
      <c r="B1214" s="235">
        <v>6</v>
      </c>
      <c r="C1214" s="235">
        <v>2025</v>
      </c>
      <c r="D1214" s="102" t="s">
        <v>211</v>
      </c>
      <c r="E1214" s="102" t="s">
        <v>211</v>
      </c>
      <c r="F1214" s="103">
        <v>45839</v>
      </c>
      <c r="G1214" s="260">
        <f t="shared" si="55"/>
        <v>31</v>
      </c>
      <c r="H1214" s="104">
        <f t="shared" si="54"/>
        <v>45864</v>
      </c>
      <c r="I1214" s="157">
        <f>_xlfn.XLOOKUP(Table5[[#This Row],[Month Year]],'Modelling New'!D:D,'Modelling New'!N:N)</f>
        <v>10.507</v>
      </c>
      <c r="J1214" s="262">
        <f>IFERROR(Inv_SY!J1215/Inv_SY!$P1215-1,"")</f>
        <v>1.9867138017871211E-2</v>
      </c>
      <c r="K1214" s="262">
        <f>IFERROR(Inv_SY!K1215/Inv_SY!$P1215-1,"")</f>
        <v>-3.856189299331847E-3</v>
      </c>
      <c r="L1214" s="262">
        <f>IFERROR(Inv_SY!L1215/Inv_SY!$P1215-1,"")</f>
        <v>2.7348111508813222E-2</v>
      </c>
      <c r="M1214" s="262">
        <f>IFERROR(Inv_SY!M1215/Inv_SY!$P1215-1,"")</f>
        <v>6.2950379237158849E-3</v>
      </c>
      <c r="N1214" s="262">
        <f>IFERROR(Inv_SY!N1215/Inv_SY!$P1215-1,"")</f>
        <v>-2.2450445183499035E-2</v>
      </c>
      <c r="O1214" s="262">
        <f>IFERROR(Inv_SY!O1215/Inv_SY!$P1215-1,"")</f>
        <v>-2.7203652967569214E-2</v>
      </c>
      <c r="P1214" s="262">
        <f>IFERROR(Inv_SY!J1215/Inv_SY!$Q1215-1,"")</f>
        <v>-7.2818292136199725E-3</v>
      </c>
      <c r="Q1214" s="262">
        <f>IFERROR(Inv_SY!K1215/Inv_SY!$Q1215-1,"")</f>
        <v>-3.0373639138068786E-2</v>
      </c>
      <c r="R1214" s="262">
        <f>IFERROR(Inv_SY!L1215/Inv_SY!$Q1215-1,"")</f>
        <v>0</v>
      </c>
      <c r="S1214" s="262">
        <f>IFERROR(Inv_SY!M1215/Inv_SY!$Q1215-1,"")</f>
        <v>-2.0492638619034165E-2</v>
      </c>
      <c r="T1214" s="262">
        <f>IFERROR(Inv_SY!N1215/Inv_SY!$Q1215-1,"")</f>
        <v>-4.8472914034149328E-2</v>
      </c>
      <c r="U1214" s="263">
        <f>IFERROR(Inv_SY!O1215/Inv_SY!$Q1215-1,"")</f>
        <v>-5.3099590942222274E-2</v>
      </c>
    </row>
    <row r="1215" spans="1:21">
      <c r="A1215" s="102" t="s">
        <v>4</v>
      </c>
      <c r="B1215" s="235">
        <v>6</v>
      </c>
      <c r="C1215" s="235">
        <v>2025</v>
      </c>
      <c r="D1215" s="102" t="s">
        <v>211</v>
      </c>
      <c r="E1215" s="102" t="s">
        <v>211</v>
      </c>
      <c r="F1215" s="103">
        <v>45839</v>
      </c>
      <c r="G1215" s="260">
        <f t="shared" si="55"/>
        <v>31</v>
      </c>
      <c r="H1215" s="104">
        <f t="shared" si="54"/>
        <v>45865</v>
      </c>
      <c r="I1215" s="157">
        <f>_xlfn.XLOOKUP(Table5[[#This Row],[Month Year]],'Modelling New'!D:D,'Modelling New'!N:N)</f>
        <v>10.507</v>
      </c>
      <c r="J1215" s="262">
        <f>IFERROR(Inv_SY!J1216/Inv_SY!$P1216-1,"")</f>
        <v>1.3417792517366856E-2</v>
      </c>
      <c r="K1215" s="262">
        <f>IFERROR(Inv_SY!K1216/Inv_SY!$P1216-1,"")</f>
        <v>1.921655599505856E-2</v>
      </c>
      <c r="L1215" s="262">
        <f>IFERROR(Inv_SY!L1216/Inv_SY!$P1216-1,"")</f>
        <v>1.3677809303106914E-2</v>
      </c>
      <c r="M1215" s="262">
        <f>IFERROR(Inv_SY!M1216/Inv_SY!$P1216-1,"")</f>
        <v>1.5065923794892466E-3</v>
      </c>
      <c r="N1215" s="262">
        <f>IFERROR(Inv_SY!N1216/Inv_SY!$P1216-1,"")</f>
        <v>-1.773061274014176E-2</v>
      </c>
      <c r="O1215" s="262">
        <f>IFERROR(Inv_SY!O1216/Inv_SY!$P1216-1,"")</f>
        <v>-3.0088137454880037E-2</v>
      </c>
      <c r="P1215" s="262">
        <f>IFERROR(Inv_SY!J1216/Inv_SY!$Q1216-1,"")</f>
        <v>-5.6894321855186503E-3</v>
      </c>
      <c r="Q1215" s="262">
        <f>IFERROR(Inv_SY!K1216/Inv_SY!$Q1216-1,"")</f>
        <v>0</v>
      </c>
      <c r="R1215" s="262">
        <f>IFERROR(Inv_SY!L1216/Inv_SY!$Q1216-1,"")</f>
        <v>-5.434317819282497E-3</v>
      </c>
      <c r="S1215" s="262">
        <f>IFERROR(Inv_SY!M1216/Inv_SY!$Q1216-1,"")</f>
        <v>-1.7376055668835821E-2</v>
      </c>
      <c r="T1215" s="262">
        <f>IFERROR(Inv_SY!N1216/Inv_SY!$Q1216-1,"")</f>
        <v>-3.6250557860227128E-2</v>
      </c>
      <c r="U1215" s="263">
        <f>IFERROR(Inv_SY!O1216/Inv_SY!$Q1216-1,"")</f>
        <v>-4.8375090808648213E-2</v>
      </c>
    </row>
    <row r="1216" spans="1:21">
      <c r="A1216" s="102" t="s">
        <v>4</v>
      </c>
      <c r="B1216" s="235">
        <v>6</v>
      </c>
      <c r="C1216" s="235">
        <v>2025</v>
      </c>
      <c r="D1216" s="102" t="s">
        <v>211</v>
      </c>
      <c r="E1216" s="102" t="s">
        <v>211</v>
      </c>
      <c r="F1216" s="103">
        <v>45839</v>
      </c>
      <c r="G1216" s="260">
        <f t="shared" si="55"/>
        <v>31</v>
      </c>
      <c r="H1216" s="104">
        <f t="shared" si="54"/>
        <v>45866</v>
      </c>
      <c r="I1216" s="157">
        <f>_xlfn.XLOOKUP(Table5[[#This Row],[Month Year]],'Modelling New'!D:D,'Modelling New'!N:N)</f>
        <v>10.507</v>
      </c>
      <c r="J1216" s="262">
        <f>IFERROR(Inv_SY!J1217/Inv_SY!$P1217-1,"")</f>
        <v>8.3625971405829613E-3</v>
      </c>
      <c r="K1216" s="262">
        <f>IFERROR(Inv_SY!K1217/Inv_SY!$P1217-1,"")</f>
        <v>1.6769255066173772E-2</v>
      </c>
      <c r="L1216" s="262">
        <f>IFERROR(Inv_SY!L1217/Inv_SY!$P1217-1,"")</f>
        <v>2.005225688160639E-2</v>
      </c>
      <c r="M1216" s="262">
        <f>IFERROR(Inv_SY!M1217/Inv_SY!$P1217-1,"")</f>
        <v>-8.3293405540219023E-4</v>
      </c>
      <c r="N1216" s="262">
        <f>IFERROR(Inv_SY!N1217/Inv_SY!$P1217-1,"")</f>
        <v>-1.3499671173632932E-2</v>
      </c>
      <c r="O1216" s="262">
        <f>IFERROR(Inv_SY!O1217/Inv_SY!$P1217-1,"")</f>
        <v>-3.0851503859328444E-2</v>
      </c>
      <c r="P1216" s="262">
        <f>IFERROR(Inv_SY!J1217/Inv_SY!$Q1217-1,"")</f>
        <v>-1.1459863612046428E-2</v>
      </c>
      <c r="Q1216" s="262">
        <f>IFERROR(Inv_SY!K1217/Inv_SY!$Q1217-1,"")</f>
        <v>-3.2184643416888203E-3</v>
      </c>
      <c r="R1216" s="262">
        <f>IFERROR(Inv_SY!L1217/Inv_SY!$Q1217-1,"")</f>
        <v>0</v>
      </c>
      <c r="S1216" s="262">
        <f>IFERROR(Inv_SY!M1217/Inv_SY!$Q1217-1,"")</f>
        <v>-2.0474628428210684E-2</v>
      </c>
      <c r="T1216" s="262">
        <f>IFERROR(Inv_SY!N1217/Inv_SY!$Q1217-1,"")</f>
        <v>-3.2892361963700378E-2</v>
      </c>
      <c r="U1216" s="263">
        <f>IFERROR(Inv_SY!O1217/Inv_SY!$Q1217-1,"")</f>
        <v>-4.9903091138244648E-2</v>
      </c>
    </row>
    <row r="1217" spans="1:21">
      <c r="A1217" s="102" t="s">
        <v>4</v>
      </c>
      <c r="B1217" s="235">
        <v>6</v>
      </c>
      <c r="C1217" s="235">
        <v>2025</v>
      </c>
      <c r="D1217" s="102" t="s">
        <v>211</v>
      </c>
      <c r="E1217" s="102" t="s">
        <v>211</v>
      </c>
      <c r="F1217" s="103">
        <v>45839</v>
      </c>
      <c r="G1217" s="260">
        <f t="shared" si="55"/>
        <v>31</v>
      </c>
      <c r="H1217" s="104">
        <f t="shared" si="54"/>
        <v>45867</v>
      </c>
      <c r="I1217" s="157">
        <f>_xlfn.XLOOKUP(Table5[[#This Row],[Month Year]],'Modelling New'!D:D,'Modelling New'!N:N)</f>
        <v>10.507</v>
      </c>
      <c r="J1217" s="262">
        <f>IFERROR(Inv_SY!J1218/Inv_SY!$P1218-1,"")</f>
        <v>1.4720490199146008E-2</v>
      </c>
      <c r="K1217" s="262">
        <f>IFERROR(Inv_SY!K1218/Inv_SY!$P1218-1,"")</f>
        <v>2.4022233668941073E-3</v>
      </c>
      <c r="L1217" s="262">
        <f>IFERROR(Inv_SY!L1218/Inv_SY!$P1218-1,"")</f>
        <v>1.2878833169165382E-2</v>
      </c>
      <c r="M1217" s="262">
        <f>IFERROR(Inv_SY!M1218/Inv_SY!$P1218-1,"")</f>
        <v>5.0337204080663778E-3</v>
      </c>
      <c r="N1217" s="262">
        <f>IFERROR(Inv_SY!N1218/Inv_SY!$P1218-1,"")</f>
        <v>-1.2290928110412658E-2</v>
      </c>
      <c r="O1217" s="262">
        <f>IFERROR(Inv_SY!O1218/Inv_SY!$P1218-1,"")</f>
        <v>-2.2744339032858885E-2</v>
      </c>
      <c r="P1217" s="262">
        <f>IFERROR(Inv_SY!J1218/Inv_SY!$Q1218-1,"")</f>
        <v>0</v>
      </c>
      <c r="Q1217" s="262">
        <f>IFERROR(Inv_SY!K1218/Inv_SY!$Q1218-1,"")</f>
        <v>-1.2139566463109763E-2</v>
      </c>
      <c r="R1217" s="262">
        <f>IFERROR(Inv_SY!L1218/Inv_SY!$Q1218-1,"")</f>
        <v>-1.8149402202563003E-3</v>
      </c>
      <c r="S1217" s="262">
        <f>IFERROR(Inv_SY!M1218/Inv_SY!$Q1218-1,"")</f>
        <v>-9.5462443940385056E-3</v>
      </c>
      <c r="T1217" s="262">
        <f>IFERROR(Inv_SY!N1218/Inv_SY!$Q1218-1,"")</f>
        <v>-2.661956526004261E-2</v>
      </c>
      <c r="U1217" s="263">
        <f>IFERROR(Inv_SY!O1218/Inv_SY!$Q1218-1,"")</f>
        <v>-3.692132916785007E-2</v>
      </c>
    </row>
    <row r="1218" spans="1:21">
      <c r="A1218" s="102" t="s">
        <v>4</v>
      </c>
      <c r="B1218" s="235">
        <v>6</v>
      </c>
      <c r="C1218" s="235">
        <v>2025</v>
      </c>
      <c r="D1218" s="102" t="s">
        <v>211</v>
      </c>
      <c r="E1218" s="102" t="s">
        <v>211</v>
      </c>
      <c r="F1218" s="103">
        <v>45839</v>
      </c>
      <c r="G1218" s="260">
        <f t="shared" si="55"/>
        <v>31</v>
      </c>
      <c r="H1218" s="104">
        <f t="shared" si="54"/>
        <v>45868</v>
      </c>
      <c r="I1218" s="157">
        <f>_xlfn.XLOOKUP(Table5[[#This Row],[Month Year]],'Modelling New'!D:D,'Modelling New'!N:N)</f>
        <v>10.507</v>
      </c>
      <c r="J1218" s="262">
        <f>IFERROR(Inv_SY!J1219/Inv_SY!$P1219-1,"")</f>
        <v>1.5468554245229971E-2</v>
      </c>
      <c r="K1218" s="262">
        <f>IFERROR(Inv_SY!K1219/Inv_SY!$P1219-1,"")</f>
        <v>1.1851678632192719E-2</v>
      </c>
      <c r="L1218" s="262">
        <f>IFERROR(Inv_SY!L1219/Inv_SY!$P1219-1,"")</f>
        <v>3.3170576522730588E-2</v>
      </c>
      <c r="M1218" s="262">
        <f>IFERROR(Inv_SY!M1219/Inv_SY!$P1219-1,"")</f>
        <v>-1.0773173549846637E-2</v>
      </c>
      <c r="N1218" s="262">
        <f>IFERROR(Inv_SY!N1219/Inv_SY!$P1219-1,"")</f>
        <v>-1.6222297542832331E-2</v>
      </c>
      <c r="O1218" s="262">
        <f>IFERROR(Inv_SY!O1219/Inv_SY!$P1219-1,"")</f>
        <v>-3.3495338307475198E-2</v>
      </c>
      <c r="P1218" s="262">
        <f>IFERROR(Inv_SY!J1219/Inv_SY!$Q1219-1,"")</f>
        <v>-1.7133687969588807E-2</v>
      </c>
      <c r="Q1218" s="262">
        <f>IFERROR(Inv_SY!K1219/Inv_SY!$Q1219-1,"")</f>
        <v>-2.0634441567518591E-2</v>
      </c>
      <c r="R1218" s="262">
        <f>IFERROR(Inv_SY!L1219/Inv_SY!$Q1219-1,"")</f>
        <v>0</v>
      </c>
      <c r="S1218" s="262">
        <f>IFERROR(Inv_SY!M1219/Inv_SY!$Q1219-1,"")</f>
        <v>-4.2532908961147142E-2</v>
      </c>
      <c r="T1218" s="262">
        <f>IFERROR(Inv_SY!N1219/Inv_SY!$Q1219-1,"")</f>
        <v>-4.7807085478373645E-2</v>
      </c>
      <c r="U1218" s="263">
        <f>IFERROR(Inv_SY!O1219/Inv_SY!$Q1219-1,"")</f>
        <v>-6.452556465030046E-2</v>
      </c>
    </row>
    <row r="1219" spans="1:21">
      <c r="A1219" s="102" t="s">
        <v>4</v>
      </c>
      <c r="B1219" s="235">
        <v>6</v>
      </c>
      <c r="C1219" s="235">
        <v>2025</v>
      </c>
      <c r="D1219" s="102" t="s">
        <v>211</v>
      </c>
      <c r="E1219" s="102" t="s">
        <v>211</v>
      </c>
      <c r="F1219" s="103">
        <v>45839</v>
      </c>
      <c r="G1219" s="260">
        <f t="shared" si="55"/>
        <v>31</v>
      </c>
      <c r="H1219" s="104">
        <f t="shared" si="54"/>
        <v>45869</v>
      </c>
      <c r="I1219" s="157">
        <f>_xlfn.XLOOKUP(Table5[[#This Row],[Month Year]],'Modelling New'!D:D,'Modelling New'!N:N)</f>
        <v>10.507</v>
      </c>
      <c r="J1219" s="262">
        <f>IFERROR(Inv_SY!J1220/Inv_SY!$P1220-1,"")</f>
        <v>-1.9375566856630333E-2</v>
      </c>
      <c r="K1219" s="262">
        <f>IFERROR(Inv_SY!K1220/Inv_SY!$P1220-1,"")</f>
        <v>8.1172098230555267E-3</v>
      </c>
      <c r="L1219" s="262">
        <f>IFERROR(Inv_SY!L1220/Inv_SY!$P1220-1,"")</f>
        <v>2.2696133711455069E-2</v>
      </c>
      <c r="M1219" s="262">
        <f>IFERROR(Inv_SY!M1220/Inv_SY!$P1220-1,"")</f>
        <v>-4.9253779286754229E-3</v>
      </c>
      <c r="N1219" s="262">
        <f>IFERROR(Inv_SY!N1220/Inv_SY!$P1220-1,"")</f>
        <v>3.4679639575478927E-3</v>
      </c>
      <c r="O1219" s="262">
        <f>IFERROR(Inv_SY!O1220/Inv_SY!$P1220-1,"")</f>
        <v>-9.9803627067537315E-3</v>
      </c>
      <c r="P1219" s="262">
        <f>IFERROR(Inv_SY!J1220/Inv_SY!$Q1220-1,"")</f>
        <v>-4.1138026419835327E-2</v>
      </c>
      <c r="Q1219" s="262">
        <f>IFERROR(Inv_SY!K1220/Inv_SY!$Q1220-1,"")</f>
        <v>-1.4255381836138725E-2</v>
      </c>
      <c r="R1219" s="262">
        <f>IFERROR(Inv_SY!L1220/Inv_SY!$Q1220-1,"")</f>
        <v>0</v>
      </c>
      <c r="S1219" s="262">
        <f>IFERROR(Inv_SY!M1220/Inv_SY!$Q1220-1,"")</f>
        <v>-2.70085225998552E-2</v>
      </c>
      <c r="T1219" s="262">
        <f>IFERROR(Inv_SY!N1220/Inv_SY!$Q1220-1,"")</f>
        <v>-1.8801449541151816E-2</v>
      </c>
      <c r="U1219" s="263">
        <f>IFERROR(Inv_SY!O1220/Inv_SY!$Q1220-1,"")</f>
        <v>-3.1951324876552278E-2</v>
      </c>
    </row>
    <row r="1220" spans="1:21">
      <c r="A1220" s="260"/>
      <c r="B1220" s="260"/>
      <c r="C1220" s="260"/>
      <c r="D1220" s="260"/>
      <c r="E1220" s="260"/>
      <c r="F1220" s="261"/>
      <c r="G1220" s="260">
        <f t="shared" si="55"/>
        <v>31</v>
      </c>
      <c r="H1220" s="104">
        <f t="shared" si="54"/>
        <v>45870</v>
      </c>
      <c r="I1220" s="157">
        <f>_xlfn.XLOOKUP(Table5[[#This Row],[Month Year]],'Modelling New'!D:D,'Modelling New'!N:N)</f>
        <v>0</v>
      </c>
      <c r="J1220" s="262" t="str">
        <f>IFERROR(Inv_SY!J1221/Inv_SY!$P1221-1,"")</f>
        <v/>
      </c>
      <c r="K1220" s="262" t="str">
        <f>IFERROR(Inv_SY!K1221/Inv_SY!$P1221-1,"")</f>
        <v/>
      </c>
      <c r="L1220" s="262" t="str">
        <f>IFERROR(Inv_SY!L1221/Inv_SY!$P1221-1,"")</f>
        <v/>
      </c>
      <c r="M1220" s="262" t="str">
        <f>IFERROR(Inv_SY!M1221/Inv_SY!$P1221-1,"")</f>
        <v/>
      </c>
      <c r="N1220" s="262" t="str">
        <f>IFERROR(Inv_SY!N1221/Inv_SY!$P1221-1,"")</f>
        <v/>
      </c>
      <c r="O1220" s="262" t="str">
        <f>IFERROR(Inv_SY!O1221/Inv_SY!$P1221-1,"")</f>
        <v/>
      </c>
      <c r="P1220" s="262" t="str">
        <f>IFERROR(Inv_SY!J1221/Inv_SY!$Q1221-1,"")</f>
        <v/>
      </c>
      <c r="Q1220" s="262" t="str">
        <f>IFERROR(Inv_SY!K1221/Inv_SY!$Q1221-1,"")</f>
        <v/>
      </c>
      <c r="R1220" s="262" t="str">
        <f>IFERROR(Inv_SY!L1221/Inv_SY!$Q1221-1,"")</f>
        <v/>
      </c>
      <c r="S1220" s="262" t="str">
        <f>IFERROR(Inv_SY!M1221/Inv_SY!$Q1221-1,"")</f>
        <v/>
      </c>
      <c r="T1220" s="262" t="str">
        <f>IFERROR(Inv_SY!N1221/Inv_SY!$Q1221-1,"")</f>
        <v/>
      </c>
      <c r="U1220" s="263" t="str">
        <f>IFERROR(Inv_SY!O1221/Inv_SY!$Q1221-1,"")</f>
        <v/>
      </c>
    </row>
    <row r="1221" spans="1:21">
      <c r="A1221" s="260"/>
      <c r="B1221" s="260"/>
      <c r="C1221" s="260"/>
      <c r="D1221" s="260"/>
      <c r="E1221" s="260"/>
      <c r="F1221" s="261"/>
      <c r="G1221" s="260">
        <f t="shared" si="55"/>
        <v>31</v>
      </c>
      <c r="H1221" s="104">
        <f t="shared" si="54"/>
        <v>45871</v>
      </c>
      <c r="I1221" s="157">
        <f>_xlfn.XLOOKUP(Table5[[#This Row],[Month Year]],'Modelling New'!D:D,'Modelling New'!N:N)</f>
        <v>0</v>
      </c>
      <c r="J1221" s="262" t="str">
        <f>IFERROR(Inv_SY!J1222/Inv_SY!$P1222-1,"")</f>
        <v/>
      </c>
      <c r="K1221" s="262" t="str">
        <f>IFERROR(Inv_SY!K1222/Inv_SY!$P1222-1,"")</f>
        <v/>
      </c>
      <c r="L1221" s="262" t="str">
        <f>IFERROR(Inv_SY!L1222/Inv_SY!$P1222-1,"")</f>
        <v/>
      </c>
      <c r="M1221" s="262" t="str">
        <f>IFERROR(Inv_SY!M1222/Inv_SY!$P1222-1,"")</f>
        <v/>
      </c>
      <c r="N1221" s="262" t="str">
        <f>IFERROR(Inv_SY!N1222/Inv_SY!$P1222-1,"")</f>
        <v/>
      </c>
      <c r="O1221" s="262" t="str">
        <f>IFERROR(Inv_SY!O1222/Inv_SY!$P1222-1,"")</f>
        <v/>
      </c>
      <c r="P1221" s="262" t="str">
        <f>IFERROR(Inv_SY!J1222/Inv_SY!$Q1222-1,"")</f>
        <v/>
      </c>
      <c r="Q1221" s="262" t="str">
        <f>IFERROR(Inv_SY!K1222/Inv_SY!$Q1222-1,"")</f>
        <v/>
      </c>
      <c r="R1221" s="262" t="str">
        <f>IFERROR(Inv_SY!L1222/Inv_SY!$Q1222-1,"")</f>
        <v/>
      </c>
      <c r="S1221" s="262" t="str">
        <f>IFERROR(Inv_SY!M1222/Inv_SY!$Q1222-1,"")</f>
        <v/>
      </c>
      <c r="T1221" s="262" t="str">
        <f>IFERROR(Inv_SY!N1222/Inv_SY!$Q1222-1,"")</f>
        <v/>
      </c>
      <c r="U1221" s="263" t="str">
        <f>IFERROR(Inv_SY!O1222/Inv_SY!$Q1222-1,"")</f>
        <v/>
      </c>
    </row>
    <row r="1222" spans="1:21">
      <c r="A1222" s="260"/>
      <c r="B1222" s="260"/>
      <c r="C1222" s="260"/>
      <c r="D1222" s="260"/>
      <c r="E1222" s="260"/>
      <c r="F1222" s="261"/>
      <c r="G1222" s="260">
        <f t="shared" si="55"/>
        <v>31</v>
      </c>
      <c r="H1222" s="104">
        <f t="shared" si="54"/>
        <v>45872</v>
      </c>
      <c r="I1222" s="157">
        <f>_xlfn.XLOOKUP(Table5[[#This Row],[Month Year]],'Modelling New'!D:D,'Modelling New'!N:N)</f>
        <v>0</v>
      </c>
      <c r="J1222" s="262" t="str">
        <f>IFERROR(Inv_SY!J1223/Inv_SY!$P1223-1,"")</f>
        <v/>
      </c>
      <c r="K1222" s="262" t="str">
        <f>IFERROR(Inv_SY!K1223/Inv_SY!$P1223-1,"")</f>
        <v/>
      </c>
      <c r="L1222" s="262" t="str">
        <f>IFERROR(Inv_SY!L1223/Inv_SY!$P1223-1,"")</f>
        <v/>
      </c>
      <c r="M1222" s="262" t="str">
        <f>IFERROR(Inv_SY!M1223/Inv_SY!$P1223-1,"")</f>
        <v/>
      </c>
      <c r="N1222" s="262" t="str">
        <f>IFERROR(Inv_SY!N1223/Inv_SY!$P1223-1,"")</f>
        <v/>
      </c>
      <c r="O1222" s="262" t="str">
        <f>IFERROR(Inv_SY!O1223/Inv_SY!$P1223-1,"")</f>
        <v/>
      </c>
      <c r="P1222" s="262" t="str">
        <f>IFERROR(Inv_SY!J1223/Inv_SY!$Q1223-1,"")</f>
        <v/>
      </c>
      <c r="Q1222" s="262" t="str">
        <f>IFERROR(Inv_SY!K1223/Inv_SY!$Q1223-1,"")</f>
        <v/>
      </c>
      <c r="R1222" s="262" t="str">
        <f>IFERROR(Inv_SY!L1223/Inv_SY!$Q1223-1,"")</f>
        <v/>
      </c>
      <c r="S1222" s="262" t="str">
        <f>IFERROR(Inv_SY!M1223/Inv_SY!$Q1223-1,"")</f>
        <v/>
      </c>
      <c r="T1222" s="262" t="str">
        <f>IFERROR(Inv_SY!N1223/Inv_SY!$Q1223-1,"")</f>
        <v/>
      </c>
      <c r="U1222" s="263" t="str">
        <f>IFERROR(Inv_SY!O1223/Inv_SY!$Q1223-1,"")</f>
        <v/>
      </c>
    </row>
    <row r="1223" spans="1:21">
      <c r="A1223" s="260"/>
      <c r="B1223" s="260"/>
      <c r="C1223" s="260"/>
      <c r="D1223" s="260"/>
      <c r="E1223" s="260"/>
      <c r="F1223" s="261"/>
      <c r="G1223" s="260">
        <f t="shared" si="55"/>
        <v>31</v>
      </c>
      <c r="H1223" s="104">
        <f t="shared" si="54"/>
        <v>45873</v>
      </c>
      <c r="I1223" s="157">
        <f>_xlfn.XLOOKUP(Table5[[#This Row],[Month Year]],'Modelling New'!D:D,'Modelling New'!N:N)</f>
        <v>0</v>
      </c>
      <c r="J1223" s="262" t="str">
        <f>IFERROR(Inv_SY!J1224/Inv_SY!$P1224-1,"")</f>
        <v/>
      </c>
      <c r="K1223" s="262" t="str">
        <f>IFERROR(Inv_SY!K1224/Inv_SY!$P1224-1,"")</f>
        <v/>
      </c>
      <c r="L1223" s="262" t="str">
        <f>IFERROR(Inv_SY!L1224/Inv_SY!$P1224-1,"")</f>
        <v/>
      </c>
      <c r="M1223" s="262" t="str">
        <f>IFERROR(Inv_SY!M1224/Inv_SY!$P1224-1,"")</f>
        <v/>
      </c>
      <c r="N1223" s="262" t="str">
        <f>IFERROR(Inv_SY!N1224/Inv_SY!$P1224-1,"")</f>
        <v/>
      </c>
      <c r="O1223" s="262" t="str">
        <f>IFERROR(Inv_SY!O1224/Inv_SY!$P1224-1,"")</f>
        <v/>
      </c>
      <c r="P1223" s="262" t="str">
        <f>IFERROR(Inv_SY!J1224/Inv_SY!$Q1224-1,"")</f>
        <v/>
      </c>
      <c r="Q1223" s="262" t="str">
        <f>IFERROR(Inv_SY!K1224/Inv_SY!$Q1224-1,"")</f>
        <v/>
      </c>
      <c r="R1223" s="262" t="str">
        <f>IFERROR(Inv_SY!L1224/Inv_SY!$Q1224-1,"")</f>
        <v/>
      </c>
      <c r="S1223" s="262" t="str">
        <f>IFERROR(Inv_SY!M1224/Inv_SY!$Q1224-1,"")</f>
        <v/>
      </c>
      <c r="T1223" s="262" t="str">
        <f>IFERROR(Inv_SY!N1224/Inv_SY!$Q1224-1,"")</f>
        <v/>
      </c>
      <c r="U1223" s="263" t="str">
        <f>IFERROR(Inv_SY!O1224/Inv_SY!$Q1224-1,"")</f>
        <v/>
      </c>
    </row>
    <row r="1224" spans="1:21">
      <c r="A1224" s="260"/>
      <c r="B1224" s="260"/>
      <c r="C1224" s="260"/>
      <c r="D1224" s="260"/>
      <c r="E1224" s="260"/>
      <c r="F1224" s="261"/>
      <c r="G1224" s="260">
        <f t="shared" si="55"/>
        <v>31</v>
      </c>
      <c r="H1224" s="104">
        <f t="shared" si="54"/>
        <v>45874</v>
      </c>
      <c r="I1224" s="157">
        <f>_xlfn.XLOOKUP(Table5[[#This Row],[Month Year]],'Modelling New'!D:D,'Modelling New'!N:N)</f>
        <v>0</v>
      </c>
      <c r="J1224" s="262" t="str">
        <f>IFERROR(Inv_SY!J1225/Inv_SY!$P1225-1,"")</f>
        <v/>
      </c>
      <c r="K1224" s="262" t="str">
        <f>IFERROR(Inv_SY!K1225/Inv_SY!$P1225-1,"")</f>
        <v/>
      </c>
      <c r="L1224" s="262" t="str">
        <f>IFERROR(Inv_SY!L1225/Inv_SY!$P1225-1,"")</f>
        <v/>
      </c>
      <c r="M1224" s="262" t="str">
        <f>IFERROR(Inv_SY!M1225/Inv_SY!$P1225-1,"")</f>
        <v/>
      </c>
      <c r="N1224" s="262" t="str">
        <f>IFERROR(Inv_SY!N1225/Inv_SY!$P1225-1,"")</f>
        <v/>
      </c>
      <c r="O1224" s="262" t="str">
        <f>IFERROR(Inv_SY!O1225/Inv_SY!$P1225-1,"")</f>
        <v/>
      </c>
      <c r="P1224" s="262" t="str">
        <f>IFERROR(Inv_SY!J1225/Inv_SY!$Q1225-1,"")</f>
        <v/>
      </c>
      <c r="Q1224" s="262" t="str">
        <f>IFERROR(Inv_SY!K1225/Inv_SY!$Q1225-1,"")</f>
        <v/>
      </c>
      <c r="R1224" s="262" t="str">
        <f>IFERROR(Inv_SY!L1225/Inv_SY!$Q1225-1,"")</f>
        <v/>
      </c>
      <c r="S1224" s="262" t="str">
        <f>IFERROR(Inv_SY!M1225/Inv_SY!$Q1225-1,"")</f>
        <v/>
      </c>
      <c r="T1224" s="262" t="str">
        <f>IFERROR(Inv_SY!N1225/Inv_SY!$Q1225-1,"")</f>
        <v/>
      </c>
      <c r="U1224" s="263" t="str">
        <f>IFERROR(Inv_SY!O1225/Inv_SY!$Q1225-1,"")</f>
        <v/>
      </c>
    </row>
    <row r="1225" spans="1:21">
      <c r="A1225" s="260"/>
      <c r="B1225" s="260"/>
      <c r="C1225" s="260"/>
      <c r="D1225" s="260"/>
      <c r="E1225" s="260"/>
      <c r="F1225" s="261"/>
      <c r="G1225" s="260">
        <f t="shared" ref="G1225:G1226" si="56">DAY(EOMONTH(F1225,0))</f>
        <v>31</v>
      </c>
      <c r="H1225" s="279">
        <f t="shared" ref="H1225:H1226" si="57">H1224+1</f>
        <v>45875</v>
      </c>
      <c r="I1225" s="157">
        <f>_xlfn.XLOOKUP(Table5[[#This Row],[Month Year]],'Modelling New'!D:D,'Modelling New'!N:N)</f>
        <v>0</v>
      </c>
      <c r="J1225" s="262" t="str">
        <f>IFERROR(Inv_SY!J1226/Inv_SY!$P1226-1,"")</f>
        <v/>
      </c>
      <c r="K1225" s="262" t="str">
        <f>IFERROR(Inv_SY!K1226/Inv_SY!$P1226-1,"")</f>
        <v/>
      </c>
      <c r="L1225" s="262" t="str">
        <f>IFERROR(Inv_SY!L1226/Inv_SY!$P1226-1,"")</f>
        <v/>
      </c>
      <c r="M1225" s="262" t="str">
        <f>IFERROR(Inv_SY!M1226/Inv_SY!$P1226-1,"")</f>
        <v/>
      </c>
      <c r="N1225" s="262" t="str">
        <f>IFERROR(Inv_SY!N1226/Inv_SY!$P1226-1,"")</f>
        <v/>
      </c>
      <c r="O1225" s="262" t="str">
        <f>IFERROR(Inv_SY!O1226/Inv_SY!$P1226-1,"")</f>
        <v/>
      </c>
      <c r="P1225" s="262" t="str">
        <f>IFERROR(Inv_SY!J1226/Inv_SY!$Q1226-1,"")</f>
        <v/>
      </c>
      <c r="Q1225" s="262" t="str">
        <f>IFERROR(Inv_SY!K1226/Inv_SY!$Q1226-1,"")</f>
        <v/>
      </c>
      <c r="R1225" s="262" t="str">
        <f>IFERROR(Inv_SY!L1226/Inv_SY!$Q1226-1,"")</f>
        <v/>
      </c>
      <c r="S1225" s="262" t="str">
        <f>IFERROR(Inv_SY!M1226/Inv_SY!$Q1226-1,"")</f>
        <v/>
      </c>
      <c r="T1225" s="262" t="str">
        <f>IFERROR(Inv_SY!N1226/Inv_SY!$Q1226-1,"")</f>
        <v/>
      </c>
      <c r="U1225" s="263" t="str">
        <f>IFERROR(Inv_SY!O1226/Inv_SY!$Q1226-1,"")</f>
        <v/>
      </c>
    </row>
    <row r="1226" spans="1:21">
      <c r="A1226" s="260"/>
      <c r="B1226" s="260"/>
      <c r="C1226" s="260"/>
      <c r="D1226" s="260"/>
      <c r="E1226" s="260"/>
      <c r="F1226" s="261"/>
      <c r="G1226" s="260">
        <f t="shared" si="56"/>
        <v>31</v>
      </c>
      <c r="H1226" s="279">
        <f t="shared" si="57"/>
        <v>45876</v>
      </c>
      <c r="I1226" s="157">
        <f>_xlfn.XLOOKUP(Table5[[#This Row],[Month Year]],'Modelling New'!D:D,'Modelling New'!N:N)</f>
        <v>0</v>
      </c>
      <c r="J1226" s="262" t="str">
        <f>IFERROR(Inv_SY!J1227/Inv_SY!$P1227-1,"")</f>
        <v/>
      </c>
      <c r="K1226" s="262" t="str">
        <f>IFERROR(Inv_SY!K1227/Inv_SY!$P1227-1,"")</f>
        <v/>
      </c>
      <c r="L1226" s="262" t="str">
        <f>IFERROR(Inv_SY!L1227/Inv_SY!$P1227-1,"")</f>
        <v/>
      </c>
      <c r="M1226" s="262" t="str">
        <f>IFERROR(Inv_SY!M1227/Inv_SY!$P1227-1,"")</f>
        <v/>
      </c>
      <c r="N1226" s="262" t="str">
        <f>IFERROR(Inv_SY!N1227/Inv_SY!$P1227-1,"")</f>
        <v/>
      </c>
      <c r="O1226" s="262" t="str">
        <f>IFERROR(Inv_SY!O1227/Inv_SY!$P1227-1,"")</f>
        <v/>
      </c>
      <c r="P1226" s="262" t="str">
        <f>IFERROR(Inv_SY!J1227/Inv_SY!$Q1227-1,"")</f>
        <v/>
      </c>
      <c r="Q1226" s="262" t="str">
        <f>IFERROR(Inv_SY!K1227/Inv_SY!$Q1227-1,"")</f>
        <v/>
      </c>
      <c r="R1226" s="262" t="str">
        <f>IFERROR(Inv_SY!L1227/Inv_SY!$Q1227-1,"")</f>
        <v/>
      </c>
      <c r="S1226" s="262" t="str">
        <f>IFERROR(Inv_SY!M1227/Inv_SY!$Q1227-1,"")</f>
        <v/>
      </c>
      <c r="T1226" s="262" t="str">
        <f>IFERROR(Inv_SY!N1227/Inv_SY!$Q1227-1,"")</f>
        <v/>
      </c>
      <c r="U1226" s="263" t="str">
        <f>IFERROR(Inv_SY!O1227/Inv_SY!$Q1227-1,"")</f>
        <v/>
      </c>
    </row>
  </sheetData>
  <conditionalFormatting sqref="J3:O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O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O1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O54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U1194 J1195:L1197 M1195:U120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AG402"/>
  <sheetViews>
    <sheetView zoomScale="98" zoomScaleNormal="98" workbookViewId="0">
      <pane xSplit="8" ySplit="3" topLeftCell="X33" activePane="bottomRight" state="frozen"/>
      <selection activeCell="I9" sqref="I9"/>
      <selection pane="topRight" activeCell="I9" sqref="I9"/>
      <selection pane="bottomLeft" activeCell="I9" sqref="I9"/>
      <selection pane="bottomRight" activeCell="AF42" sqref="AF42"/>
    </sheetView>
  </sheetViews>
  <sheetFormatPr defaultColWidth="9" defaultRowHeight="14.4"/>
  <cols>
    <col min="1" max="1" width="9" style="2" customWidth="1"/>
    <col min="2" max="2" width="9.88671875" customWidth="1"/>
    <col min="3" max="7" width="9" customWidth="1"/>
    <col min="8" max="11" width="10.109375" customWidth="1"/>
    <col min="12" max="12" width="12.88671875" style="41" customWidth="1"/>
    <col min="13" max="13" width="11.109375" style="2" customWidth="1"/>
    <col min="14" max="14" width="11.109375" customWidth="1"/>
    <col min="15" max="15" width="27.109375" style="3" bestFit="1" customWidth="1"/>
    <col min="16" max="16" width="13.88671875" customWidth="1"/>
    <col min="17" max="17" width="21.88671875" customWidth="1"/>
    <col min="18" max="18" width="42" customWidth="1"/>
    <col min="19" max="19" width="9.88671875" customWidth="1"/>
    <col min="20" max="20" width="11.44140625" customWidth="1"/>
    <col min="21" max="21" width="9.88671875" customWidth="1"/>
    <col min="22" max="22" width="12" customWidth="1"/>
    <col min="23" max="23" width="10" style="2" customWidth="1"/>
    <col min="24" max="24" width="10.44140625" style="2" customWidth="1"/>
    <col min="25" max="26" width="10.109375" style="2" customWidth="1"/>
    <col min="27" max="27" width="29.44140625" style="2" customWidth="1"/>
    <col min="28" max="30" width="9.88671875" style="2" customWidth="1"/>
    <col min="31" max="31" width="13.44140625" style="2" customWidth="1"/>
  </cols>
  <sheetData>
    <row r="1" spans="1:33" hidden="1"/>
    <row r="2" spans="1:33" hidden="1"/>
    <row r="3" spans="1:33" ht="36">
      <c r="A3" s="34" t="s">
        <v>7</v>
      </c>
      <c r="B3" s="34" t="s">
        <v>178</v>
      </c>
      <c r="C3" s="34" t="s">
        <v>215</v>
      </c>
      <c r="D3" s="34" t="s">
        <v>179</v>
      </c>
      <c r="E3" s="34" t="s">
        <v>180</v>
      </c>
      <c r="F3" s="34" t="s">
        <v>139</v>
      </c>
      <c r="G3" s="34" t="s">
        <v>65</v>
      </c>
      <c r="H3" s="35" t="s">
        <v>36</v>
      </c>
      <c r="I3" s="38" t="s">
        <v>182</v>
      </c>
      <c r="J3" s="38" t="s">
        <v>183</v>
      </c>
      <c r="K3" s="34" t="s">
        <v>232</v>
      </c>
      <c r="L3" s="44" t="s">
        <v>432</v>
      </c>
      <c r="M3" s="34" t="s">
        <v>433</v>
      </c>
      <c r="N3" s="34" t="s">
        <v>234</v>
      </c>
      <c r="O3" s="44" t="s">
        <v>434</v>
      </c>
      <c r="P3" s="34" t="s">
        <v>435</v>
      </c>
      <c r="Q3" s="34" t="s">
        <v>242</v>
      </c>
      <c r="R3" s="34" t="s">
        <v>243</v>
      </c>
      <c r="S3" s="34" t="s">
        <v>244</v>
      </c>
      <c r="T3" s="34" t="s">
        <v>436</v>
      </c>
      <c r="U3" s="34" t="s">
        <v>246</v>
      </c>
      <c r="V3" s="34" t="s">
        <v>437</v>
      </c>
      <c r="W3" s="34" t="s">
        <v>438</v>
      </c>
      <c r="X3" s="34" t="s">
        <v>249</v>
      </c>
      <c r="Y3" s="34" t="s">
        <v>250</v>
      </c>
      <c r="Z3" s="34" t="s">
        <v>251</v>
      </c>
      <c r="AA3" s="34" t="s">
        <v>252</v>
      </c>
      <c r="AB3" s="34" t="s">
        <v>253</v>
      </c>
      <c r="AC3" s="34" t="s">
        <v>256</v>
      </c>
      <c r="AD3" s="34" t="s">
        <v>439</v>
      </c>
      <c r="AE3" s="34" t="s">
        <v>440</v>
      </c>
      <c r="AF3" s="1" t="s">
        <v>441</v>
      </c>
      <c r="AG3" s="1" t="s">
        <v>442</v>
      </c>
    </row>
    <row r="4" spans="1:33">
      <c r="A4" s="2">
        <v>1</v>
      </c>
      <c r="B4" s="1" t="s">
        <v>212</v>
      </c>
      <c r="C4" s="1">
        <v>2024</v>
      </c>
      <c r="D4" s="1" t="s">
        <v>211</v>
      </c>
      <c r="E4" s="1" t="s">
        <v>211</v>
      </c>
      <c r="F4" s="23">
        <v>45717</v>
      </c>
      <c r="G4" s="1">
        <v>31</v>
      </c>
      <c r="H4" s="24">
        <v>45746</v>
      </c>
      <c r="I4" s="25">
        <f>IFERROR(VLOOKUP(PA[[#This Row],[Date]],Raw_Data[[Date]:[Sunset Time (POA&lt;20 W/m2)]],3,0),"")</f>
        <v>0.26944444444444443</v>
      </c>
      <c r="J4" s="25">
        <f>IFERROR(VLOOKUP(PA[[#This Row],[Date]],Raw_Data[[Date]:[Sunset Time (POA&lt;20 W/m2)]],4,0),"")</f>
        <v>0.77013888888888893</v>
      </c>
      <c r="K4" s="26">
        <f>IFERROR((PA[[#This Row],[Sunset Time (POA&lt;20 W/m2)]]-PA[[#This Row],[Sunrise Time (POA&gt;20 W/m2)]])*24,"")</f>
        <v>12.016666666666669</v>
      </c>
      <c r="L4" s="41" t="s">
        <v>184</v>
      </c>
      <c r="M4" s="45">
        <f>IFERROR(VLOOKUP(PA[[#This Row],[Affceted Equipment]],'Basic Data'!$A$2:$B$116,2,0),"")</f>
        <v>1669.29</v>
      </c>
      <c r="N4" s="46">
        <v>0.15888466919848093</v>
      </c>
      <c r="O4" s="213" t="s">
        <v>184</v>
      </c>
      <c r="P4" t="s">
        <v>443</v>
      </c>
      <c r="Q4" t="s">
        <v>446</v>
      </c>
      <c r="R4" t="s">
        <v>446</v>
      </c>
      <c r="S4" s="22">
        <v>0.55902777777777779</v>
      </c>
      <c r="T4" s="22">
        <v>0.55902777777777779</v>
      </c>
      <c r="U4" s="22">
        <v>0.55902777777777779</v>
      </c>
      <c r="V4" s="22">
        <v>0.5708333333333333</v>
      </c>
      <c r="W4" s="33">
        <f>(PA[[#This Row],[Acknowledgemnet Time ]]-PA[[#This Row],[Fault Time]])*24</f>
        <v>0</v>
      </c>
      <c r="X4" s="33">
        <f>(PA[[#This Row],[Work Start time on Fault]]-PA[[#This Row],[Fault Time]])*24</f>
        <v>0</v>
      </c>
      <c r="Y4" s="33">
        <f>(PA[[#This Row],[Work Completiuon time on fualt]]-PA[[#This Row],[Fault Time]])*24</f>
        <v>0.28333333333333233</v>
      </c>
      <c r="Z4" s="33">
        <f>IFERROR((PA[[#This Row],[Work Completiuon time on fualt]]-PA[[#This Row],[Fault Time]])*24,"")</f>
        <v>0.28333333333333233</v>
      </c>
      <c r="AA4" s="2" t="s">
        <v>734</v>
      </c>
      <c r="AB4" s="17" t="s">
        <v>266</v>
      </c>
      <c r="AC4" s="47">
        <f>IFERROR(PA[[#This Row],[Breakdown Time]]*PA[[#This Row],[Plant Equivalent Weightage]],"")</f>
        <v>4.5017322939569435E-2</v>
      </c>
      <c r="AD4" s="2">
        <v>0.26</v>
      </c>
      <c r="AE4" s="2">
        <v>315</v>
      </c>
      <c r="AF4" s="2"/>
      <c r="AG4" s="2"/>
    </row>
    <row r="5" spans="1:33">
      <c r="A5" s="2">
        <f t="shared" ref="A5:A48" si="0">A4+1</f>
        <v>2</v>
      </c>
      <c r="B5" s="1" t="s">
        <v>4</v>
      </c>
      <c r="C5" s="1">
        <v>2025</v>
      </c>
      <c r="D5" s="1" t="s">
        <v>211</v>
      </c>
      <c r="E5" s="1" t="s">
        <v>211</v>
      </c>
      <c r="F5" s="23">
        <v>45748</v>
      </c>
      <c r="G5">
        <v>30</v>
      </c>
      <c r="H5" s="24">
        <v>45749</v>
      </c>
      <c r="I5" s="25">
        <f>IFERROR(VLOOKUP(PA[[#This Row],[Date]],Raw_Data[[Date]:[Sunset Time (POA&lt;20 W/m2)]],3,0),"")</f>
        <v>0.26597222222222222</v>
      </c>
      <c r="J5" s="25">
        <f>IFERROR(VLOOKUP(PA[[#This Row],[Date]],Raw_Data[[Date]:[Sunset Time (POA&lt;20 W/m2)]],4,0),"")</f>
        <v>0.75972222222222219</v>
      </c>
      <c r="K5" s="26">
        <f>IFERROR((PA[[#This Row],[Sunset Time (POA&lt;20 W/m2)]]-PA[[#This Row],[Sunrise Time (POA&gt;20 W/m2)]])*24,"")</f>
        <v>11.85</v>
      </c>
      <c r="L5" s="41" t="s">
        <v>184</v>
      </c>
      <c r="M5" s="45">
        <f>IFERROR(VLOOKUP(PA[[#This Row],[Affceted Equipment]],'Basic Data'!$A$2:$B$116,2,0),"")</f>
        <v>1669.29</v>
      </c>
      <c r="N5" s="46">
        <v>0.15888466919848093</v>
      </c>
      <c r="O5" s="213" t="s">
        <v>184</v>
      </c>
      <c r="P5" t="s">
        <v>443</v>
      </c>
      <c r="Q5" t="s">
        <v>446</v>
      </c>
      <c r="R5" t="s">
        <v>446</v>
      </c>
      <c r="S5" s="22">
        <v>0.46875</v>
      </c>
      <c r="T5" s="22">
        <v>0.46875</v>
      </c>
      <c r="U5" s="22">
        <v>0.46875</v>
      </c>
      <c r="V5" s="22">
        <v>0.47430555555555554</v>
      </c>
      <c r="W5" s="33">
        <f>(PA[[#This Row],[Acknowledgemnet Time ]]-PA[[#This Row],[Fault Time]])*24</f>
        <v>0</v>
      </c>
      <c r="X5" s="33">
        <f>(PA[[#This Row],[Work Start time on Fault]]-PA[[#This Row],[Fault Time]])*24</f>
        <v>0</v>
      </c>
      <c r="Y5" s="33">
        <f>(PA[[#This Row],[Work Completiuon time on fualt]]-PA[[#This Row],[Fault Time]])*24</f>
        <v>0.13333333333333286</v>
      </c>
      <c r="Z5" s="33">
        <f>IFERROR((PA[[#This Row],[Work Completiuon time on fualt]]-PA[[#This Row],[Fault Time]])*24,"")</f>
        <v>0.13333333333333286</v>
      </c>
      <c r="AA5" s="2" t="s">
        <v>734</v>
      </c>
      <c r="AB5" s="17" t="s">
        <v>266</v>
      </c>
      <c r="AC5" s="47">
        <f>IFERROR(PA[[#This Row],[Breakdown Time]]*PA[[#This Row],[Plant Equivalent Weightage]],"")</f>
        <v>2.1184622559797382E-2</v>
      </c>
      <c r="AD5" s="2">
        <v>0.11519999999999959</v>
      </c>
      <c r="AE5" s="2">
        <v>130</v>
      </c>
      <c r="AF5" s="2"/>
      <c r="AG5" s="2"/>
    </row>
    <row r="6" spans="1:33">
      <c r="A6" s="2">
        <f t="shared" si="0"/>
        <v>3</v>
      </c>
      <c r="B6" s="1" t="s">
        <v>4</v>
      </c>
      <c r="C6" s="1">
        <v>2025</v>
      </c>
      <c r="D6" s="1" t="s">
        <v>211</v>
      </c>
      <c r="E6" s="1" t="s">
        <v>211</v>
      </c>
      <c r="F6" s="23">
        <v>45748</v>
      </c>
      <c r="G6">
        <v>30</v>
      </c>
      <c r="H6" s="24">
        <v>45751</v>
      </c>
      <c r="I6" s="25">
        <f>IFERROR(VLOOKUP(PA[[#This Row],[Date]],Raw_Data[[Date]:[Sunset Time (POA&lt;20 W/m2)]],3,0),"")</f>
        <v>0.27152777777777776</v>
      </c>
      <c r="J6" s="25">
        <f>IFERROR(VLOOKUP(PA[[#This Row],[Date]],Raw_Data[[Date]:[Sunset Time (POA&lt;20 W/m2)]],4,0),"")</f>
        <v>0.75972222222222219</v>
      </c>
      <c r="K6" s="26">
        <f>IFERROR((PA[[#This Row],[Sunset Time (POA&lt;20 W/m2)]]-PA[[#This Row],[Sunrise Time (POA&gt;20 W/m2)]])*24,"")</f>
        <v>11.716666666666667</v>
      </c>
      <c r="L6" s="41" t="s">
        <v>187</v>
      </c>
      <c r="M6" s="45">
        <f>IFERROR(VLOOKUP(PA[[#This Row],[Affceted Equipment]],'Basic Data'!$A$2:$B$116,2,0),"")</f>
        <v>1785.42</v>
      </c>
      <c r="N6" s="46">
        <v>0.1699380371776934</v>
      </c>
      <c r="O6" s="41" t="s">
        <v>187</v>
      </c>
      <c r="P6" t="s">
        <v>443</v>
      </c>
      <c r="Q6" t="s">
        <v>446</v>
      </c>
      <c r="R6" t="s">
        <v>446</v>
      </c>
      <c r="S6" s="22">
        <v>0.50555555555555554</v>
      </c>
      <c r="T6" s="22">
        <v>0.50555555555555554</v>
      </c>
      <c r="U6" s="22">
        <v>0.50555555555555554</v>
      </c>
      <c r="V6" s="22">
        <v>0.61805555555555558</v>
      </c>
      <c r="W6" s="33">
        <f>(PA[[#This Row],[Acknowledgemnet Time ]]-PA[[#This Row],[Fault Time]])*24</f>
        <v>0</v>
      </c>
      <c r="X6" s="33">
        <f>(PA[[#This Row],[Work Start time on Fault]]-PA[[#This Row],[Fault Time]])*24</f>
        <v>0</v>
      </c>
      <c r="Y6" s="33">
        <f>(PA[[#This Row],[Work Completiuon time on fualt]]-PA[[#This Row],[Fault Time]])*24</f>
        <v>2.7000000000000011</v>
      </c>
      <c r="Z6" s="33">
        <f>IFERROR((PA[[#This Row],[Work Completiuon time on fualt]]-PA[[#This Row],[Fault Time]])*24,"")</f>
        <v>2.7000000000000011</v>
      </c>
      <c r="AA6" s="2" t="s">
        <v>902</v>
      </c>
      <c r="AB6" s="2" t="s">
        <v>266</v>
      </c>
      <c r="AC6" s="47">
        <f>IFERROR(PA[[#This Row],[Breakdown Time]]*PA[[#This Row],[Plant Equivalent Weightage]],"")</f>
        <v>0.45883270037977236</v>
      </c>
      <c r="AD6" s="2">
        <v>2.15</v>
      </c>
      <c r="AE6" s="2">
        <v>3350</v>
      </c>
      <c r="AF6" s="2"/>
      <c r="AG6" s="2"/>
    </row>
    <row r="7" spans="1:33">
      <c r="A7" s="2">
        <f t="shared" si="0"/>
        <v>4</v>
      </c>
      <c r="B7" s="1" t="s">
        <v>4</v>
      </c>
      <c r="C7" s="1">
        <v>2025</v>
      </c>
      <c r="D7" s="1" t="s">
        <v>211</v>
      </c>
      <c r="E7" s="1" t="s">
        <v>211</v>
      </c>
      <c r="F7" s="23">
        <v>45748</v>
      </c>
      <c r="G7">
        <v>30</v>
      </c>
      <c r="H7" s="24">
        <v>45752</v>
      </c>
      <c r="I7" s="25">
        <f>IFERROR(VLOOKUP(PA[[#This Row],[Date]],Raw_Data[[Date]:[Sunset Time (POA&lt;20 W/m2)]],3,0),"")</f>
        <v>0.26458333333333334</v>
      </c>
      <c r="J7" s="25">
        <f>IFERROR(VLOOKUP(PA[[#This Row],[Date]],Raw_Data[[Date]:[Sunset Time (POA&lt;20 W/m2)]],4,0),"")</f>
        <v>0.76597222222222228</v>
      </c>
      <c r="K7" s="26">
        <f>IFERROR((PA[[#This Row],[Sunset Time (POA&lt;20 W/m2)]]-PA[[#This Row],[Sunrise Time (POA&gt;20 W/m2)]])*24,"")</f>
        <v>12.033333333333333</v>
      </c>
      <c r="L7" s="41" t="s">
        <v>187</v>
      </c>
      <c r="M7" s="45">
        <f>IFERROR(VLOOKUP(PA[[#This Row],[Affceted Equipment]],'Basic Data'!$A$2:$B$116,2,0),"")</f>
        <v>1785.42</v>
      </c>
      <c r="N7" s="46">
        <v>0.1699380371776934</v>
      </c>
      <c r="O7" s="41" t="s">
        <v>187</v>
      </c>
      <c r="P7" t="s">
        <v>443</v>
      </c>
      <c r="Q7" t="s">
        <v>446</v>
      </c>
      <c r="R7" t="s">
        <v>446</v>
      </c>
      <c r="S7" s="22">
        <v>0.36875000000000002</v>
      </c>
      <c r="T7" s="22">
        <v>0.36875000000000002</v>
      </c>
      <c r="U7" s="22">
        <v>0.36875000000000002</v>
      </c>
      <c r="V7" s="22">
        <v>0.46041666666666664</v>
      </c>
      <c r="W7" s="33">
        <f>(PA[[#This Row],[Acknowledgemnet Time ]]-PA[[#This Row],[Fault Time]])*24</f>
        <v>0</v>
      </c>
      <c r="X7" s="33">
        <f>(PA[[#This Row],[Work Start time on Fault]]-PA[[#This Row],[Fault Time]])*24</f>
        <v>0</v>
      </c>
      <c r="Y7" s="33">
        <f>(PA[[#This Row],[Work Completiuon time on fualt]]-PA[[#This Row],[Fault Time]])*24</f>
        <v>2.1999999999999988</v>
      </c>
      <c r="Z7" s="33">
        <f>IFERROR((PA[[#This Row],[Work Completiuon time on fualt]]-PA[[#This Row],[Fault Time]])*24,"")</f>
        <v>2.1999999999999988</v>
      </c>
      <c r="AA7" s="2" t="s">
        <v>903</v>
      </c>
      <c r="AB7" s="2" t="s">
        <v>266</v>
      </c>
      <c r="AC7" s="47">
        <f>IFERROR(PA[[#This Row],[Breakdown Time]]*PA[[#This Row],[Plant Equivalent Weightage]],"")</f>
        <v>0.37386368179092527</v>
      </c>
      <c r="AD7" s="2">
        <v>2.0499999999999998</v>
      </c>
      <c r="AE7" s="2">
        <v>2435</v>
      </c>
      <c r="AF7" s="2"/>
      <c r="AG7" s="2"/>
    </row>
    <row r="8" spans="1:33">
      <c r="A8" s="2">
        <f t="shared" si="0"/>
        <v>5</v>
      </c>
      <c r="B8" s="1" t="s">
        <v>4</v>
      </c>
      <c r="C8" s="1">
        <v>2025</v>
      </c>
      <c r="D8" s="1" t="s">
        <v>211</v>
      </c>
      <c r="E8" s="1" t="s">
        <v>211</v>
      </c>
      <c r="F8" s="23">
        <v>45748</v>
      </c>
      <c r="G8">
        <v>30</v>
      </c>
      <c r="H8" s="24">
        <v>45753</v>
      </c>
      <c r="I8" s="25">
        <f>IFERROR(VLOOKUP(PA[[#This Row],[Date]],Raw_Data[[Date]:[Sunset Time (POA&lt;20 W/m2)]],3,0),"")</f>
        <v>0.27083333333333331</v>
      </c>
      <c r="J8" s="25">
        <f>IFERROR(VLOOKUP(PA[[#This Row],[Date]],Raw_Data[[Date]:[Sunset Time (POA&lt;20 W/m2)]],4,0),"")</f>
        <v>0.7680555555555556</v>
      </c>
      <c r="K8" s="26">
        <f>IFERROR((PA[[#This Row],[Sunset Time (POA&lt;20 W/m2)]]-PA[[#This Row],[Sunrise Time (POA&gt;20 W/m2)]])*24,"")</f>
        <v>11.933333333333335</v>
      </c>
      <c r="L8" s="41" t="s">
        <v>187</v>
      </c>
      <c r="M8" s="45">
        <f>IFERROR(VLOOKUP(PA[[#This Row],[Affceted Equipment]],'Basic Data'!$A$2:$B$116,2,0),"")</f>
        <v>1785.42</v>
      </c>
      <c r="N8" s="46">
        <v>0.1699380371776934</v>
      </c>
      <c r="O8" s="41" t="s">
        <v>187</v>
      </c>
      <c r="P8" t="s">
        <v>443</v>
      </c>
      <c r="Q8" t="s">
        <v>446</v>
      </c>
      <c r="R8" t="s">
        <v>446</v>
      </c>
      <c r="S8" s="22">
        <v>0.3923611111111111</v>
      </c>
      <c r="T8" s="22">
        <v>0.3923611111111111</v>
      </c>
      <c r="U8" s="22">
        <v>0.3923611111111111</v>
      </c>
      <c r="V8" s="22">
        <v>0.43263888888888891</v>
      </c>
      <c r="W8" s="33">
        <f>(PA[[#This Row],[Acknowledgemnet Time ]]-PA[[#This Row],[Fault Time]])*24</f>
        <v>0</v>
      </c>
      <c r="X8" s="33">
        <f>(PA[[#This Row],[Work Start time on Fault]]-PA[[#This Row],[Fault Time]])*24</f>
        <v>0</v>
      </c>
      <c r="Y8" s="33">
        <f>(PA[[#This Row],[Work Completiuon time on fualt]]-PA[[#This Row],[Fault Time]])*24</f>
        <v>0.96666666666666723</v>
      </c>
      <c r="Z8" s="33">
        <f>IFERROR((PA[[#This Row],[Work Completiuon time on fualt]]-PA[[#This Row],[Fault Time]])*24,"")</f>
        <v>0.96666666666666723</v>
      </c>
      <c r="AA8" s="2" t="s">
        <v>902</v>
      </c>
      <c r="AB8" s="2" t="s">
        <v>266</v>
      </c>
      <c r="AC8" s="47">
        <f>IFERROR(PA[[#This Row],[Breakdown Time]]*PA[[#This Row],[Plant Equivalent Weightage]],"")</f>
        <v>0.16427343593843705</v>
      </c>
      <c r="AD8" s="2">
        <v>3.02</v>
      </c>
      <c r="AE8" s="2">
        <v>4235</v>
      </c>
      <c r="AF8" s="2"/>
      <c r="AG8" s="2"/>
    </row>
    <row r="9" spans="1:33">
      <c r="A9" s="2">
        <f t="shared" si="0"/>
        <v>6</v>
      </c>
      <c r="B9" s="1" t="s">
        <v>4</v>
      </c>
      <c r="C9" s="1">
        <v>2025</v>
      </c>
      <c r="D9" s="1" t="s">
        <v>211</v>
      </c>
      <c r="E9" s="1" t="s">
        <v>211</v>
      </c>
      <c r="F9" s="23">
        <v>45748</v>
      </c>
      <c r="G9">
        <v>30</v>
      </c>
      <c r="H9" s="24">
        <v>45754</v>
      </c>
      <c r="I9" s="25">
        <f>IFERROR(VLOOKUP(PA[[#This Row],[Date]],Raw_Data[[Date]:[Sunset Time (POA&lt;20 W/m2)]],3,0),"")</f>
        <v>0.26458333333333334</v>
      </c>
      <c r="J9" s="25">
        <f>IFERROR(VLOOKUP(PA[[#This Row],[Date]],Raw_Data[[Date]:[Sunset Time (POA&lt;20 W/m2)]],4,0),"")</f>
        <v>0.7680555555555556</v>
      </c>
      <c r="K9" s="26">
        <f>IFERROR((PA[[#This Row],[Sunset Time (POA&lt;20 W/m2)]]-PA[[#This Row],[Sunrise Time (POA&gt;20 W/m2)]])*24,"")</f>
        <v>12.083333333333336</v>
      </c>
      <c r="L9" s="41" t="s">
        <v>187</v>
      </c>
      <c r="M9" s="45">
        <f>IFERROR(VLOOKUP(PA[[#This Row],[Affceted Equipment]],'Basic Data'!$A$2:$B$116,2,0),"")</f>
        <v>1785.42</v>
      </c>
      <c r="N9" s="46">
        <v>0.1699380371776934</v>
      </c>
      <c r="O9" s="41" t="s">
        <v>187</v>
      </c>
      <c r="P9" t="s">
        <v>443</v>
      </c>
      <c r="Q9" t="s">
        <v>446</v>
      </c>
      <c r="R9" t="s">
        <v>446</v>
      </c>
      <c r="S9" s="22">
        <v>0.36736111111111114</v>
      </c>
      <c r="T9" s="22">
        <v>0.36736111111111114</v>
      </c>
      <c r="U9" s="22">
        <v>0.36736111111111114</v>
      </c>
      <c r="V9" s="22">
        <v>0.46527777777777779</v>
      </c>
      <c r="W9" s="33">
        <f>(PA[[#This Row],[Acknowledgemnet Time ]]-PA[[#This Row],[Fault Time]])*24</f>
        <v>0</v>
      </c>
      <c r="X9" s="33">
        <f>(PA[[#This Row],[Work Start time on Fault]]-PA[[#This Row],[Fault Time]])*24</f>
        <v>0</v>
      </c>
      <c r="Y9" s="33">
        <f>(PA[[#This Row],[Work Completiuon time on fualt]]-PA[[#This Row],[Fault Time]])*24</f>
        <v>2.3499999999999996</v>
      </c>
      <c r="Z9" s="33">
        <f>IFERROR((PA[[#This Row],[Work Completiuon time on fualt]]-PA[[#This Row],[Fault Time]])*24,"")</f>
        <v>2.3499999999999996</v>
      </c>
      <c r="AA9" s="2" t="s">
        <v>904</v>
      </c>
      <c r="AB9" s="2" t="s">
        <v>266</v>
      </c>
      <c r="AC9" s="47">
        <f>IFERROR(PA[[#This Row],[Breakdown Time]]*PA[[#This Row],[Plant Equivalent Weightage]],"")</f>
        <v>0.39935438736757944</v>
      </c>
      <c r="AD9" s="2">
        <v>2.1</v>
      </c>
      <c r="AE9" s="2">
        <v>2550</v>
      </c>
      <c r="AF9" s="2"/>
      <c r="AG9" s="2"/>
    </row>
    <row r="10" spans="1:33">
      <c r="A10" s="2">
        <f t="shared" si="0"/>
        <v>7</v>
      </c>
      <c r="B10" s="1" t="s">
        <v>4</v>
      </c>
      <c r="C10" s="1">
        <v>2025</v>
      </c>
      <c r="D10" s="1" t="s">
        <v>211</v>
      </c>
      <c r="E10" s="1" t="s">
        <v>211</v>
      </c>
      <c r="F10" s="23">
        <v>45748</v>
      </c>
      <c r="G10">
        <v>30</v>
      </c>
      <c r="H10" s="24">
        <v>45756</v>
      </c>
      <c r="I10" s="25">
        <f>IFERROR(VLOOKUP(PA[[#This Row],[Date]],Raw_Data[[Date]:[Sunset Time (POA&lt;20 W/m2)]],3,0),"")</f>
        <v>0.26250000000000001</v>
      </c>
      <c r="J10" s="25">
        <f>IFERROR(VLOOKUP(PA[[#This Row],[Date]],Raw_Data[[Date]:[Sunset Time (POA&lt;20 W/m2)]],4,0),"")</f>
        <v>0.76041666666666663</v>
      </c>
      <c r="K10" s="26">
        <f>IFERROR((PA[[#This Row],[Sunset Time (POA&lt;20 W/m2)]]-PA[[#This Row],[Sunrise Time (POA&gt;20 W/m2)]])*24,"")</f>
        <v>11.95</v>
      </c>
      <c r="L10" s="41" t="s">
        <v>187</v>
      </c>
      <c r="M10" s="45">
        <f>IFERROR(VLOOKUP(PA[[#This Row],[Affceted Equipment]],'Basic Data'!$A$2:$B$116,2,0),"")</f>
        <v>1785.42</v>
      </c>
      <c r="N10" s="46">
        <v>0.1699380371776934</v>
      </c>
      <c r="O10" s="41" t="s">
        <v>187</v>
      </c>
      <c r="P10" t="s">
        <v>443</v>
      </c>
      <c r="Q10" t="s">
        <v>446</v>
      </c>
      <c r="R10" t="s">
        <v>446</v>
      </c>
      <c r="S10" s="22">
        <v>0.54305555555555551</v>
      </c>
      <c r="T10" s="22">
        <v>0.54305555555555551</v>
      </c>
      <c r="U10" s="22">
        <v>0.54305555555555551</v>
      </c>
      <c r="V10" s="22">
        <v>0.55208333333333337</v>
      </c>
      <c r="W10" s="33">
        <f>(PA[[#This Row],[Acknowledgemnet Time ]]-PA[[#This Row],[Fault Time]])*24</f>
        <v>0</v>
      </c>
      <c r="X10" s="33">
        <f>(PA[[#This Row],[Work Start time on Fault]]-PA[[#This Row],[Fault Time]])*24</f>
        <v>0</v>
      </c>
      <c r="Y10" s="33">
        <f>(PA[[#This Row],[Work Completiuon time on fualt]]-PA[[#This Row],[Fault Time]])*24</f>
        <v>0.21666666666666856</v>
      </c>
      <c r="Z10" s="33">
        <f>IFERROR((PA[[#This Row],[Work Completiuon time on fualt]]-PA[[#This Row],[Fault Time]])*24,"")</f>
        <v>0.21666666666666856</v>
      </c>
      <c r="AA10" s="2" t="s">
        <v>734</v>
      </c>
      <c r="AB10" s="17" t="s">
        <v>266</v>
      </c>
      <c r="AC10" s="47">
        <f>IFERROR(PA[[#This Row],[Breakdown Time]]*PA[[#This Row],[Plant Equivalent Weightage]],"")</f>
        <v>3.6819908055167223E-2</v>
      </c>
      <c r="AD10" s="2">
        <v>0.2</v>
      </c>
      <c r="AE10" s="2">
        <v>238.1101103333354</v>
      </c>
      <c r="AF10" s="2"/>
      <c r="AG10" s="2"/>
    </row>
    <row r="11" spans="1:33">
      <c r="A11" s="2">
        <f t="shared" si="0"/>
        <v>8</v>
      </c>
      <c r="B11" s="1" t="s">
        <v>4</v>
      </c>
      <c r="C11" s="1">
        <v>2025</v>
      </c>
      <c r="D11" s="1" t="s">
        <v>211</v>
      </c>
      <c r="E11" s="1" t="s">
        <v>211</v>
      </c>
      <c r="F11" s="23">
        <v>45748</v>
      </c>
      <c r="G11">
        <v>30</v>
      </c>
      <c r="H11" s="24">
        <v>45758</v>
      </c>
      <c r="I11" s="25">
        <f>IFERROR(VLOOKUP(PA[[#This Row],[Date]],Raw_Data[[Date]:[Sunset Time (POA&lt;20 W/m2)]],3,0),"")</f>
        <v>0.2638888888888889</v>
      </c>
      <c r="J11" s="25">
        <f>IFERROR(VLOOKUP(PA[[#This Row],[Date]],Raw_Data[[Date]:[Sunset Time (POA&lt;20 W/m2)]],4,0),"")</f>
        <v>0.75902777777777775</v>
      </c>
      <c r="K11" s="26">
        <f>IFERROR((PA[[#This Row],[Sunset Time (POA&lt;20 W/m2)]]-PA[[#This Row],[Sunrise Time (POA&gt;20 W/m2)]])*24,"")</f>
        <v>11.883333333333333</v>
      </c>
      <c r="L11" s="41" t="s">
        <v>184</v>
      </c>
      <c r="M11" s="45">
        <f>IFERROR(VLOOKUP(PA[[#This Row],[Affceted Equipment]],'Basic Data'!$A$2:$B$116,2,0),"")</f>
        <v>1669.29</v>
      </c>
      <c r="N11" s="46">
        <v>0.15888466919848093</v>
      </c>
      <c r="O11" s="213" t="s">
        <v>184</v>
      </c>
      <c r="P11" t="s">
        <v>443</v>
      </c>
      <c r="Q11" t="s">
        <v>446</v>
      </c>
      <c r="R11" t="s">
        <v>446</v>
      </c>
      <c r="S11" s="22">
        <v>0.61250000000000004</v>
      </c>
      <c r="T11" s="22">
        <v>0.61250000000000004</v>
      </c>
      <c r="U11" s="22">
        <v>0.61250000000000004</v>
      </c>
      <c r="V11" s="22">
        <v>0.63194444444444442</v>
      </c>
      <c r="W11" s="33">
        <f>(PA[[#This Row],[Acknowledgemnet Time ]]-PA[[#This Row],[Fault Time]])*24</f>
        <v>0</v>
      </c>
      <c r="X11" s="33">
        <f>(PA[[#This Row],[Work Start time on Fault]]-PA[[#This Row],[Fault Time]])*24</f>
        <v>0</v>
      </c>
      <c r="Y11" s="33">
        <f>(PA[[#This Row],[Work Completiuon time on fualt]]-PA[[#This Row],[Fault Time]])*24</f>
        <v>0.46666666666666501</v>
      </c>
      <c r="Z11" s="33">
        <f>IFERROR((PA[[#This Row],[Work Completiuon time on fualt]]-PA[[#This Row],[Fault Time]])*24,"")</f>
        <v>0.46666666666666501</v>
      </c>
      <c r="AA11" s="2" t="s">
        <v>734</v>
      </c>
      <c r="AB11" s="17" t="s">
        <v>266</v>
      </c>
      <c r="AC11" s="47">
        <f>IFERROR(PA[[#This Row],[Breakdown Time]]*PA[[#This Row],[Plant Equivalent Weightage]],"")</f>
        <v>7.4146178959290834E-2</v>
      </c>
      <c r="AD11" s="2">
        <v>0.41</v>
      </c>
      <c r="AE11" s="2">
        <v>499.53169999999994</v>
      </c>
      <c r="AF11" s="2"/>
      <c r="AG11" s="2"/>
    </row>
    <row r="12" spans="1:33">
      <c r="A12" s="2">
        <f t="shared" si="0"/>
        <v>9</v>
      </c>
      <c r="B12" s="1" t="s">
        <v>4</v>
      </c>
      <c r="C12" s="1">
        <v>2025</v>
      </c>
      <c r="D12" s="1" t="s">
        <v>211</v>
      </c>
      <c r="E12" s="1" t="s">
        <v>211</v>
      </c>
      <c r="F12" s="23">
        <v>45748</v>
      </c>
      <c r="G12">
        <v>30</v>
      </c>
      <c r="H12" s="24">
        <v>45759</v>
      </c>
      <c r="I12" s="25">
        <f>IFERROR(VLOOKUP(PA[[#This Row],[Date]],Raw_Data[[Date]:[Sunset Time (POA&lt;20 W/m2)]],3,0),"")</f>
        <v>0.26458333333333334</v>
      </c>
      <c r="J12" s="25">
        <f>IFERROR(VLOOKUP(PA[[#This Row],[Date]],Raw_Data[[Date]:[Sunset Time (POA&lt;20 W/m2)]],4,0),"")</f>
        <v>0.76458333333333328</v>
      </c>
      <c r="K12" s="26">
        <f>IFERROR((PA[[#This Row],[Sunset Time (POA&lt;20 W/m2)]]-PA[[#This Row],[Sunrise Time (POA&gt;20 W/m2)]])*24,"")</f>
        <v>11.999999999999998</v>
      </c>
      <c r="L12" s="41" t="s">
        <v>184</v>
      </c>
      <c r="M12" s="45">
        <f>IFERROR(VLOOKUP(PA[[#This Row],[Affceted Equipment]],'Basic Data'!$A$2:$B$116,2,0),"")</f>
        <v>1669.29</v>
      </c>
      <c r="N12" s="46">
        <v>0.15888466919848093</v>
      </c>
      <c r="O12" s="213" t="s">
        <v>184</v>
      </c>
      <c r="P12" t="s">
        <v>443</v>
      </c>
      <c r="Q12" t="s">
        <v>446</v>
      </c>
      <c r="R12" t="s">
        <v>446</v>
      </c>
      <c r="S12" s="22">
        <v>0.40486111111111112</v>
      </c>
      <c r="T12" s="22">
        <v>0.40486111111111112</v>
      </c>
      <c r="U12" s="22">
        <v>0.40486111111111112</v>
      </c>
      <c r="V12" s="22">
        <v>0.40972222222222221</v>
      </c>
      <c r="W12" s="33">
        <f>(PA[[#This Row],[Acknowledgemnet Time ]]-PA[[#This Row],[Fault Time]])*24</f>
        <v>0</v>
      </c>
      <c r="X12" s="33">
        <f>(PA[[#This Row],[Work Start time on Fault]]-PA[[#This Row],[Fault Time]])*24</f>
        <v>0</v>
      </c>
      <c r="Y12" s="33">
        <f>(PA[[#This Row],[Work Completiuon time on fualt]]-PA[[#This Row],[Fault Time]])*24</f>
        <v>0.11666666666666625</v>
      </c>
      <c r="Z12" s="33">
        <f>IFERROR((PA[[#This Row],[Work Completiuon time on fualt]]-PA[[#This Row],[Fault Time]])*24,"")</f>
        <v>0.11666666666666625</v>
      </c>
      <c r="AA12" s="2" t="s">
        <v>734</v>
      </c>
      <c r="AB12" s="17" t="s">
        <v>266</v>
      </c>
      <c r="AC12" s="47">
        <f>IFERROR(PA[[#This Row],[Breakdown Time]]*PA[[#This Row],[Plant Equivalent Weightage]],"")</f>
        <v>1.8536544739822709E-2</v>
      </c>
      <c r="AD12" s="2">
        <v>0.1</v>
      </c>
      <c r="AE12" s="2">
        <v>124</v>
      </c>
      <c r="AF12" s="2"/>
      <c r="AG12" s="2"/>
    </row>
    <row r="13" spans="1:33">
      <c r="A13" s="2">
        <f t="shared" si="0"/>
        <v>10</v>
      </c>
      <c r="B13" s="1" t="s">
        <v>4</v>
      </c>
      <c r="C13" s="1">
        <v>2025</v>
      </c>
      <c r="D13" s="1" t="s">
        <v>211</v>
      </c>
      <c r="E13" s="1" t="s">
        <v>211</v>
      </c>
      <c r="F13" s="23">
        <v>45748</v>
      </c>
      <c r="G13">
        <v>30</v>
      </c>
      <c r="H13" s="24">
        <v>45760</v>
      </c>
      <c r="I13" s="25">
        <f>IFERROR(VLOOKUP(PA[[#This Row],[Date]],Raw_Data[[Date]:[Sunset Time (POA&lt;20 W/m2)]],3,0),"")</f>
        <v>0.2638888888888889</v>
      </c>
      <c r="J13" s="25">
        <f>IFERROR(VLOOKUP(PA[[#This Row],[Date]],Raw_Data[[Date]:[Sunset Time (POA&lt;20 W/m2)]],4,0),"")</f>
        <v>0.76875000000000004</v>
      </c>
      <c r="K13" s="26">
        <f>IFERROR((PA[[#This Row],[Sunset Time (POA&lt;20 W/m2)]]-PA[[#This Row],[Sunrise Time (POA&gt;20 W/m2)]])*24,"")</f>
        <v>12.116666666666669</v>
      </c>
      <c r="L13" s="41" t="s">
        <v>184</v>
      </c>
      <c r="M13" s="45">
        <f>IFERROR(VLOOKUP(PA[[#This Row],[Affceted Equipment]],'Basic Data'!$A$2:$B$116,2,0),"")</f>
        <v>1669.29</v>
      </c>
      <c r="N13" s="46">
        <v>0.15888466919848093</v>
      </c>
      <c r="O13" s="213" t="s">
        <v>184</v>
      </c>
      <c r="P13" t="s">
        <v>443</v>
      </c>
      <c r="Q13" t="s">
        <v>446</v>
      </c>
      <c r="R13" t="s">
        <v>446</v>
      </c>
      <c r="S13" s="22">
        <v>0.44166666666666665</v>
      </c>
      <c r="T13" s="22">
        <v>0.44166666666666665</v>
      </c>
      <c r="U13" s="22">
        <v>0.44166666666666665</v>
      </c>
      <c r="V13" s="22">
        <v>0.44791666666666669</v>
      </c>
      <c r="W13" s="33">
        <f>(PA[[#This Row],[Acknowledgemnet Time ]]-PA[[#This Row],[Fault Time]])*24</f>
        <v>0</v>
      </c>
      <c r="X13" s="33">
        <f>(PA[[#This Row],[Work Start time on Fault]]-PA[[#This Row],[Fault Time]])*24</f>
        <v>0</v>
      </c>
      <c r="Y13" s="33">
        <f>(PA[[#This Row],[Work Completiuon time on fualt]]-PA[[#This Row],[Fault Time]])*24</f>
        <v>0.1500000000000008</v>
      </c>
      <c r="Z13" s="33">
        <f>IFERROR((PA[[#This Row],[Work Completiuon time on fualt]]-PA[[#This Row],[Fault Time]])*24,"")</f>
        <v>0.1500000000000008</v>
      </c>
      <c r="AA13" s="2" t="s">
        <v>734</v>
      </c>
      <c r="AB13" s="17" t="s">
        <v>266</v>
      </c>
      <c r="AC13" s="47">
        <f>IFERROR(PA[[#This Row],[Breakdown Time]]*PA[[#This Row],[Plant Equivalent Weightage]],"")</f>
        <v>2.3832700379772268E-2</v>
      </c>
      <c r="AD13" s="2">
        <v>0.08</v>
      </c>
      <c r="AE13" s="2">
        <v>97</v>
      </c>
      <c r="AF13" s="2"/>
      <c r="AG13" s="2"/>
    </row>
    <row r="14" spans="1:33">
      <c r="A14" s="2">
        <f t="shared" si="0"/>
        <v>11</v>
      </c>
      <c r="B14" s="1" t="s">
        <v>4</v>
      </c>
      <c r="C14" s="1">
        <v>2025</v>
      </c>
      <c r="D14" s="1" t="s">
        <v>211</v>
      </c>
      <c r="E14" s="1" t="s">
        <v>211</v>
      </c>
      <c r="F14" s="23">
        <v>45748</v>
      </c>
      <c r="G14">
        <v>30</v>
      </c>
      <c r="H14" s="24">
        <v>45762</v>
      </c>
      <c r="I14" s="25">
        <f>IFERROR(VLOOKUP(PA[[#This Row],[Date]],Raw_Data[[Date]:[Sunset Time (POA&lt;20 W/m2)]],3,0),"")</f>
        <v>0.26527777777777778</v>
      </c>
      <c r="J14" s="25">
        <f>IFERROR(VLOOKUP(PA[[#This Row],[Date]],Raw_Data[[Date]:[Sunset Time (POA&lt;20 W/m2)]],4,0),"")</f>
        <v>0.76458333333333328</v>
      </c>
      <c r="K14" s="26">
        <f>IFERROR((PA[[#This Row],[Sunset Time (POA&lt;20 W/m2)]]-PA[[#This Row],[Sunrise Time (POA&gt;20 W/m2)]])*24,"")</f>
        <v>11.983333333333333</v>
      </c>
      <c r="L14" s="41" t="s">
        <v>187</v>
      </c>
      <c r="M14" s="45">
        <f>IFERROR(VLOOKUP(PA[[#This Row],[Affceted Equipment]],'Basic Data'!$A$2:$B$116,2,0),"")</f>
        <v>1785.42</v>
      </c>
      <c r="N14" s="46">
        <v>0.1699380371776934</v>
      </c>
      <c r="O14" s="41" t="s">
        <v>187</v>
      </c>
      <c r="P14" t="s">
        <v>443</v>
      </c>
      <c r="Q14" t="s">
        <v>446</v>
      </c>
      <c r="R14" t="s">
        <v>446</v>
      </c>
      <c r="S14" s="22">
        <v>0.37638888888888888</v>
      </c>
      <c r="T14" s="22">
        <v>0.37638888888888888</v>
      </c>
      <c r="U14" s="22">
        <v>0.37638888888888888</v>
      </c>
      <c r="V14" s="22">
        <v>0.76527777777777772</v>
      </c>
      <c r="W14" s="33">
        <f>(PA[[#This Row],[Acknowledgemnet Time ]]-PA[[#This Row],[Fault Time]])*24</f>
        <v>0</v>
      </c>
      <c r="X14" s="33">
        <f>(PA[[#This Row],[Work Start time on Fault]]-PA[[#This Row],[Fault Time]])*24</f>
        <v>0</v>
      </c>
      <c r="Y14" s="33">
        <f>(PA[[#This Row],[Work Completiuon time on fualt]]-PA[[#This Row],[Fault Time]])*24</f>
        <v>9.3333333333333321</v>
      </c>
      <c r="Z14" s="33">
        <f>IFERROR((PA[[#This Row],[Work Completiuon time on fualt]]-PA[[#This Row],[Fault Time]])*24,"")</f>
        <v>9.3333333333333321</v>
      </c>
      <c r="AA14" s="2" t="s">
        <v>902</v>
      </c>
      <c r="AB14" s="17" t="s">
        <v>266</v>
      </c>
      <c r="AC14" s="47">
        <f>IFERROR(PA[[#This Row],[Breakdown Time]]*PA[[#This Row],[Plant Equivalent Weightage]],"")</f>
        <v>1.5860883469918048</v>
      </c>
      <c r="AD14" s="2">
        <v>8</v>
      </c>
      <c r="AE14" s="2">
        <v>4870.5599999999995</v>
      </c>
      <c r="AF14" s="2"/>
      <c r="AG14" s="2"/>
    </row>
    <row r="15" spans="1:33">
      <c r="A15" s="2">
        <f t="shared" si="0"/>
        <v>12</v>
      </c>
      <c r="B15" s="1" t="s">
        <v>4</v>
      </c>
      <c r="C15" s="1">
        <v>2025</v>
      </c>
      <c r="D15" s="1" t="s">
        <v>211</v>
      </c>
      <c r="E15" s="1" t="s">
        <v>211</v>
      </c>
      <c r="F15" s="23">
        <v>45748</v>
      </c>
      <c r="G15">
        <v>30</v>
      </c>
      <c r="H15" s="24">
        <v>45764</v>
      </c>
      <c r="I15" s="25">
        <f>IFERROR(VLOOKUP(PA[[#This Row],[Date]],Raw_Data[[Date]:[Sunset Time (POA&lt;20 W/m2)]],3,0),"")</f>
        <v>0.2638888888888889</v>
      </c>
      <c r="J15" s="25">
        <f>IFERROR(VLOOKUP(PA[[#This Row],[Date]],Raw_Data[[Date]:[Sunset Time (POA&lt;20 W/m2)]],4,0),"")</f>
        <v>0.76388888888888884</v>
      </c>
      <c r="K15" s="26">
        <f>IFERROR((PA[[#This Row],[Sunset Time (POA&lt;20 W/m2)]]-PA[[#This Row],[Sunrise Time (POA&gt;20 W/m2)]])*24,"")</f>
        <v>11.999999999999998</v>
      </c>
      <c r="L15" s="41" t="s">
        <v>184</v>
      </c>
      <c r="M15" s="45">
        <f>IFERROR(VLOOKUP(PA[[#This Row],[Affceted Equipment]],'Basic Data'!$A$2:$B$116,2,0),"")</f>
        <v>1669.29</v>
      </c>
      <c r="N15" s="46">
        <v>0.15888466919848093</v>
      </c>
      <c r="O15" s="213" t="s">
        <v>184</v>
      </c>
      <c r="P15" t="s">
        <v>443</v>
      </c>
      <c r="Q15" t="s">
        <v>446</v>
      </c>
      <c r="R15" t="s">
        <v>446</v>
      </c>
      <c r="S15" s="22">
        <v>0.37361111111111112</v>
      </c>
      <c r="T15" s="22">
        <v>0.37361111111111112</v>
      </c>
      <c r="U15" s="22">
        <v>0.37361111111111112</v>
      </c>
      <c r="V15" s="22">
        <v>0.38750000000000001</v>
      </c>
      <c r="W15" s="33">
        <f>(PA[[#This Row],[Acknowledgemnet Time ]]-PA[[#This Row],[Fault Time]])*24</f>
        <v>0</v>
      </c>
      <c r="X15" s="33">
        <f>(PA[[#This Row],[Work Start time on Fault]]-PA[[#This Row],[Fault Time]])*24</f>
        <v>0</v>
      </c>
      <c r="Y15" s="33">
        <f>(PA[[#This Row],[Work Completiuon time on fualt]]-PA[[#This Row],[Fault Time]])*24</f>
        <v>0.33333333333333348</v>
      </c>
      <c r="Z15" s="33">
        <f>IFERROR((PA[[#This Row],[Work Completiuon time on fualt]]-PA[[#This Row],[Fault Time]])*24,"")</f>
        <v>0.33333333333333348</v>
      </c>
      <c r="AA15" s="2" t="s">
        <v>734</v>
      </c>
      <c r="AB15" s="17" t="s">
        <v>266</v>
      </c>
      <c r="AC15" s="47">
        <f>IFERROR(PA[[#This Row],[Breakdown Time]]*PA[[#This Row],[Plant Equivalent Weightage]],"")</f>
        <v>5.2961556399493667E-2</v>
      </c>
      <c r="AD15" s="2">
        <v>0.2</v>
      </c>
      <c r="AE15" s="2">
        <v>200</v>
      </c>
      <c r="AF15" s="2"/>
      <c r="AG15" s="2"/>
    </row>
    <row r="16" spans="1:33">
      <c r="A16" s="2">
        <f t="shared" si="0"/>
        <v>13</v>
      </c>
      <c r="B16" s="1" t="s">
        <v>4</v>
      </c>
      <c r="C16" s="1">
        <v>2025</v>
      </c>
      <c r="D16" s="1" t="s">
        <v>211</v>
      </c>
      <c r="E16" s="1" t="s">
        <v>211</v>
      </c>
      <c r="F16" s="23">
        <v>45748</v>
      </c>
      <c r="G16">
        <v>30</v>
      </c>
      <c r="H16" s="24">
        <v>45768</v>
      </c>
      <c r="I16" s="25">
        <f>IFERROR(VLOOKUP(PA[[#This Row],[Date]],Raw_Data[[Date]:[Sunset Time (POA&lt;20 W/m2)]],3,0),"")</f>
        <v>0.26319444444444445</v>
      </c>
      <c r="J16" s="25">
        <f>IFERROR(VLOOKUP(PA[[#This Row],[Date]],Raw_Data[[Date]:[Sunset Time (POA&lt;20 W/m2)]],4,0),"")</f>
        <v>0.76666666666666672</v>
      </c>
      <c r="K16" s="26">
        <f>IFERROR((PA[[#This Row],[Sunset Time (POA&lt;20 W/m2)]]-PA[[#This Row],[Sunrise Time (POA&gt;20 W/m2)]])*24,"")</f>
        <v>12.083333333333336</v>
      </c>
      <c r="L16" s="41" t="s">
        <v>187</v>
      </c>
      <c r="M16" s="45">
        <f>IFERROR(VLOOKUP(PA[[#This Row],[Affceted Equipment]],'Basic Data'!$A$2:$B$116,2,0),"")</f>
        <v>1785.42</v>
      </c>
      <c r="N16" s="46">
        <v>0.1699380371776934</v>
      </c>
      <c r="O16" s="41" t="s">
        <v>187</v>
      </c>
      <c r="P16" t="s">
        <v>443</v>
      </c>
      <c r="Q16" t="s">
        <v>446</v>
      </c>
      <c r="R16" t="s">
        <v>446</v>
      </c>
      <c r="S16" s="22">
        <v>0.44791666666666669</v>
      </c>
      <c r="T16" s="22">
        <v>0.44791666666666669</v>
      </c>
      <c r="U16" s="22">
        <v>0.44791666666666669</v>
      </c>
      <c r="V16" s="22">
        <v>0.6333333333333333</v>
      </c>
      <c r="W16" s="33">
        <f>(PA[[#This Row],[Acknowledgemnet Time ]]-PA[[#This Row],[Fault Time]])*24</f>
        <v>0</v>
      </c>
      <c r="X16" s="33">
        <f>(PA[[#This Row],[Work Start time on Fault]]-PA[[#This Row],[Fault Time]])*24</f>
        <v>0</v>
      </c>
      <c r="Y16" s="33">
        <f>(PA[[#This Row],[Work Completiuon time on fualt]]-PA[[#This Row],[Fault Time]])*24</f>
        <v>4.4499999999999993</v>
      </c>
      <c r="Z16" s="33">
        <f>IFERROR((PA[[#This Row],[Work Completiuon time on fualt]]-PA[[#This Row],[Fault Time]])*24,"")</f>
        <v>4.4499999999999993</v>
      </c>
      <c r="AA16" s="108" t="s">
        <v>905</v>
      </c>
      <c r="AB16" s="17" t="s">
        <v>266</v>
      </c>
      <c r="AC16" s="47">
        <f>IFERROR(PA[[#This Row],[Breakdown Time]]*PA[[#This Row],[Plant Equivalent Weightage]],"")</f>
        <v>0.75622426544073551</v>
      </c>
      <c r="AD16" s="108">
        <v>5.34</v>
      </c>
      <c r="AE16" s="2">
        <v>3251.0987999999998</v>
      </c>
      <c r="AF16" s="2"/>
      <c r="AG16" s="2"/>
    </row>
    <row r="17" spans="1:33">
      <c r="A17" s="2">
        <f t="shared" si="0"/>
        <v>14</v>
      </c>
      <c r="B17" s="1" t="s">
        <v>4</v>
      </c>
      <c r="C17" s="1">
        <v>2025</v>
      </c>
      <c r="D17" s="1" t="s">
        <v>211</v>
      </c>
      <c r="E17" s="1" t="s">
        <v>211</v>
      </c>
      <c r="F17" s="23">
        <v>45748</v>
      </c>
      <c r="G17">
        <v>30</v>
      </c>
      <c r="H17" s="24">
        <v>45773</v>
      </c>
      <c r="I17" s="25">
        <f>IFERROR(VLOOKUP(PA[[#This Row],[Date]],Raw_Data[[Date]:[Sunset Time (POA&lt;20 W/m2)]],3,0),"")</f>
        <v>0.25624999999999998</v>
      </c>
      <c r="J17" s="25">
        <f>IFERROR(VLOOKUP(PA[[#This Row],[Date]],Raw_Data[[Date]:[Sunset Time (POA&lt;20 W/m2)]],4,0),"")</f>
        <v>0.76666666666666672</v>
      </c>
      <c r="K17" s="26">
        <f>IFERROR((PA[[#This Row],[Sunset Time (POA&lt;20 W/m2)]]-PA[[#This Row],[Sunrise Time (POA&gt;20 W/m2)]])*24,"")</f>
        <v>12.250000000000002</v>
      </c>
      <c r="L17" s="41" t="s">
        <v>184</v>
      </c>
      <c r="M17" s="45">
        <f>IFERROR(VLOOKUP(PA[[#This Row],[Affceted Equipment]],'Basic Data'!$A$2:$B$116,2,0),"")</f>
        <v>1669.29</v>
      </c>
      <c r="N17" s="46">
        <v>0.15888466919848093</v>
      </c>
      <c r="O17" s="213" t="s">
        <v>184</v>
      </c>
      <c r="P17" t="s">
        <v>443</v>
      </c>
      <c r="Q17" t="s">
        <v>446</v>
      </c>
      <c r="R17" t="s">
        <v>446</v>
      </c>
      <c r="S17" s="22">
        <v>0.41180555555555554</v>
      </c>
      <c r="T17" s="22">
        <v>0.41180555555555554</v>
      </c>
      <c r="U17" s="22">
        <v>0.41180555555555554</v>
      </c>
      <c r="V17" s="22">
        <v>0.41875000000000001</v>
      </c>
      <c r="W17" s="33">
        <f>(PA[[#This Row],[Acknowledgemnet Time ]]-PA[[#This Row],[Fault Time]])*24</f>
        <v>0</v>
      </c>
      <c r="X17" s="33">
        <f>(PA[[#This Row],[Work Start time on Fault]]-PA[[#This Row],[Fault Time]])*24</f>
        <v>0</v>
      </c>
      <c r="Y17" s="33">
        <f>(PA[[#This Row],[Work Completiuon time on fualt]]-PA[[#This Row],[Fault Time]])*24</f>
        <v>0.16666666666666741</v>
      </c>
      <c r="Z17" s="33">
        <f>IFERROR((PA[[#This Row],[Work Completiuon time on fualt]]-PA[[#This Row],[Fault Time]])*24,"")</f>
        <v>0.16666666666666741</v>
      </c>
      <c r="AA17" s="2" t="s">
        <v>734</v>
      </c>
      <c r="AB17" s="17" t="s">
        <v>266</v>
      </c>
      <c r="AC17" s="47">
        <f>IFERROR(PA[[#This Row],[Breakdown Time]]*PA[[#This Row],[Plant Equivalent Weightage]],"")</f>
        <v>2.6480778199746941E-2</v>
      </c>
      <c r="AD17" s="2">
        <v>0.16</v>
      </c>
      <c r="AE17" s="2">
        <v>190</v>
      </c>
      <c r="AF17" s="2"/>
      <c r="AG17" s="2"/>
    </row>
    <row r="18" spans="1:33">
      <c r="A18" s="2">
        <f t="shared" si="0"/>
        <v>15</v>
      </c>
      <c r="B18" s="1" t="s">
        <v>4</v>
      </c>
      <c r="C18" s="1">
        <v>2025</v>
      </c>
      <c r="D18" s="1" t="s">
        <v>211</v>
      </c>
      <c r="E18" s="1" t="s">
        <v>211</v>
      </c>
      <c r="F18" s="23">
        <v>45778</v>
      </c>
      <c r="G18">
        <v>31</v>
      </c>
      <c r="H18" s="24">
        <v>45788</v>
      </c>
      <c r="I18" s="25">
        <f>IFERROR(VLOOKUP(PA[[#This Row],[Date]],Raw_Data[[Date]:[Sunset Time (POA&lt;20 W/m2)]],3,0),"")</f>
        <v>0.25347222222222221</v>
      </c>
      <c r="J18" s="25">
        <f>IFERROR(VLOOKUP(PA[[#This Row],[Date]],Raw_Data[[Date]:[Sunset Time (POA&lt;20 W/m2)]],4,0),"")</f>
        <v>0.7729166666666667</v>
      </c>
      <c r="K18" s="26">
        <f>IFERROR((PA[[#This Row],[Sunset Time (POA&lt;20 W/m2)]]-PA[[#This Row],[Sunrise Time (POA&gt;20 W/m2)]])*24,"")</f>
        <v>12.466666666666669</v>
      </c>
      <c r="L18" s="41" t="s">
        <v>184</v>
      </c>
      <c r="M18" s="45">
        <f>IFERROR(VLOOKUP(PA[[#This Row],[Affceted Equipment]],'Basic Data'!$A$2:$B$116,2,0),"")</f>
        <v>1669.29</v>
      </c>
      <c r="N18" s="46">
        <v>0.15888466919848093</v>
      </c>
      <c r="O18" s="213" t="s">
        <v>184</v>
      </c>
      <c r="P18" t="s">
        <v>443</v>
      </c>
      <c r="Q18" t="s">
        <v>446</v>
      </c>
      <c r="R18" t="s">
        <v>446</v>
      </c>
      <c r="S18" s="22">
        <v>0.38541666666666669</v>
      </c>
      <c r="T18" s="22">
        <v>0.38541666666666669</v>
      </c>
      <c r="U18" s="22">
        <v>0.38541666666666669</v>
      </c>
      <c r="V18" s="22">
        <v>0.40416666666666667</v>
      </c>
      <c r="W18" s="33">
        <f>(PA[[#This Row],[Acknowledgemnet Time ]]-PA[[#This Row],[Fault Time]])*24</f>
        <v>0</v>
      </c>
      <c r="X18" s="33">
        <f>(PA[[#This Row],[Work Start time on Fault]]-PA[[#This Row],[Fault Time]])*24</f>
        <v>0</v>
      </c>
      <c r="Y18" s="33">
        <f>(PA[[#This Row],[Work Completiuon time on fualt]]-PA[[#This Row],[Fault Time]])*24</f>
        <v>0.44999999999999973</v>
      </c>
      <c r="Z18" s="33">
        <f>IFERROR((PA[[#This Row],[Work Completiuon time on fualt]]-PA[[#This Row],[Fault Time]])*24,"")</f>
        <v>0.44999999999999973</v>
      </c>
      <c r="AA18" s="2" t="s">
        <v>734</v>
      </c>
      <c r="AB18" s="17" t="s">
        <v>266</v>
      </c>
      <c r="AC18" s="47">
        <f>IFERROR(PA[[#This Row],[Breakdown Time]]*PA[[#This Row],[Plant Equivalent Weightage]],"")</f>
        <v>7.1498101139316372E-2</v>
      </c>
      <c r="AD18" s="2">
        <v>0.35</v>
      </c>
      <c r="AE18" s="2">
        <v>435</v>
      </c>
      <c r="AF18" s="2"/>
      <c r="AG18" s="2"/>
    </row>
    <row r="19" spans="1:33">
      <c r="A19" s="2">
        <f t="shared" si="0"/>
        <v>16</v>
      </c>
      <c r="B19" s="1" t="s">
        <v>4</v>
      </c>
      <c r="C19" s="1">
        <v>2025</v>
      </c>
      <c r="D19" s="1" t="s">
        <v>211</v>
      </c>
      <c r="E19" s="1" t="s">
        <v>211</v>
      </c>
      <c r="F19" s="23">
        <v>45778</v>
      </c>
      <c r="G19">
        <v>31</v>
      </c>
      <c r="H19" s="24">
        <v>45789</v>
      </c>
      <c r="I19" s="25">
        <f>IFERROR(VLOOKUP(PA[[#This Row],[Date]],Raw_Data[[Date]:[Sunset Time (POA&lt;20 W/m2)]],3,0),"")</f>
        <v>0.25138888888888888</v>
      </c>
      <c r="J19" s="25">
        <f>IFERROR(VLOOKUP(PA[[#This Row],[Date]],Raw_Data[[Date]:[Sunset Time (POA&lt;20 W/m2)]],4,0),"")</f>
        <v>0.76180555555555551</v>
      </c>
      <c r="K19" s="26">
        <f>IFERROR((PA[[#This Row],[Sunset Time (POA&lt;20 W/m2)]]-PA[[#This Row],[Sunrise Time (POA&gt;20 W/m2)]])*24,"")</f>
        <v>12.25</v>
      </c>
      <c r="L19" s="41" t="s">
        <v>184</v>
      </c>
      <c r="M19" s="45">
        <f>IFERROR(VLOOKUP(PA[[#This Row],[Affceted Equipment]],'Basic Data'!$A$2:$B$116,2,0),"")</f>
        <v>1669.29</v>
      </c>
      <c r="N19" s="46">
        <v>0.15888466919848093</v>
      </c>
      <c r="O19" s="213" t="s">
        <v>184</v>
      </c>
      <c r="P19" t="s">
        <v>443</v>
      </c>
      <c r="Q19" t="s">
        <v>446</v>
      </c>
      <c r="R19" t="s">
        <v>446</v>
      </c>
      <c r="S19" s="22">
        <v>0.49652777777777779</v>
      </c>
      <c r="T19" s="22">
        <v>0.49652777777777779</v>
      </c>
      <c r="U19" s="22">
        <v>0.49652777777777779</v>
      </c>
      <c r="V19" s="22">
        <v>0.50138888888888888</v>
      </c>
      <c r="W19" s="33">
        <f>(PA[[#This Row],[Acknowledgemnet Time ]]-PA[[#This Row],[Fault Time]])*24</f>
        <v>0</v>
      </c>
      <c r="X19" s="33">
        <f>(PA[[#This Row],[Work Start time on Fault]]-PA[[#This Row],[Fault Time]])*24</f>
        <v>0</v>
      </c>
      <c r="Y19" s="33">
        <f>(PA[[#This Row],[Work Completiuon time on fualt]]-PA[[#This Row],[Fault Time]])*24</f>
        <v>0.11666666666666625</v>
      </c>
      <c r="Z19" s="33">
        <f>IFERROR((PA[[#This Row],[Work Completiuon time on fualt]]-PA[[#This Row],[Fault Time]])*24,"")</f>
        <v>0.11666666666666625</v>
      </c>
      <c r="AA19" s="2" t="s">
        <v>734</v>
      </c>
      <c r="AB19" s="17" t="s">
        <v>266</v>
      </c>
      <c r="AC19" s="47">
        <f>IFERROR(PA[[#This Row],[Breakdown Time]]*PA[[#This Row],[Plant Equivalent Weightage]],"")</f>
        <v>1.8536544739822709E-2</v>
      </c>
      <c r="AD19" s="2">
        <v>0.13239999999999952</v>
      </c>
      <c r="AE19" s="2">
        <v>158</v>
      </c>
      <c r="AF19" s="2"/>
      <c r="AG19" s="2"/>
    </row>
    <row r="20" spans="1:33">
      <c r="A20" s="2">
        <f t="shared" si="0"/>
        <v>17</v>
      </c>
      <c r="B20" s="1" t="s">
        <v>4</v>
      </c>
      <c r="C20" s="1">
        <v>2025</v>
      </c>
      <c r="D20" s="1" t="s">
        <v>211</v>
      </c>
      <c r="E20" s="1" t="s">
        <v>211</v>
      </c>
      <c r="F20" s="23">
        <v>45778</v>
      </c>
      <c r="G20">
        <v>31</v>
      </c>
      <c r="H20" s="24">
        <v>45791</v>
      </c>
      <c r="I20" s="25">
        <f>IFERROR(VLOOKUP(PA[[#This Row],[Date]],Raw_Data[[Date]:[Sunset Time (POA&lt;20 W/m2)]],3,0),"")</f>
        <v>0.25208333333333333</v>
      </c>
      <c r="J20" s="25">
        <f>IFERROR(VLOOKUP(PA[[#This Row],[Date]],Raw_Data[[Date]:[Sunset Time (POA&lt;20 W/m2)]],4,0),"")</f>
        <v>0.77222222222222225</v>
      </c>
      <c r="K20" s="26">
        <f>IFERROR((PA[[#This Row],[Sunset Time (POA&lt;20 W/m2)]]-PA[[#This Row],[Sunrise Time (POA&gt;20 W/m2)]])*24,"")</f>
        <v>12.483333333333334</v>
      </c>
      <c r="L20" s="41" t="s">
        <v>184</v>
      </c>
      <c r="M20" s="45">
        <f>IFERROR(VLOOKUP(PA[[#This Row],[Affceted Equipment]],'Basic Data'!$A$2:$B$116,2,0),"")</f>
        <v>1669.29</v>
      </c>
      <c r="N20" s="46">
        <v>0.15888466919848093</v>
      </c>
      <c r="O20" s="213" t="s">
        <v>184</v>
      </c>
      <c r="P20" t="s">
        <v>443</v>
      </c>
      <c r="Q20" t="s">
        <v>446</v>
      </c>
      <c r="R20" t="s">
        <v>446</v>
      </c>
      <c r="S20" s="22">
        <v>0.53055555555555556</v>
      </c>
      <c r="T20" s="22">
        <v>0.53055555555555556</v>
      </c>
      <c r="U20" s="22">
        <v>0.53055555555555556</v>
      </c>
      <c r="V20" s="22">
        <v>0.53749999999999998</v>
      </c>
      <c r="W20" s="33">
        <f>(PA[[#This Row],[Acknowledgemnet Time ]]-PA[[#This Row],[Fault Time]])*24</f>
        <v>0</v>
      </c>
      <c r="X20" s="33">
        <f>(PA[[#This Row],[Work Start time on Fault]]-PA[[#This Row],[Fault Time]])*24</f>
        <v>0</v>
      </c>
      <c r="Y20" s="33">
        <f>(PA[[#This Row],[Work Completiuon time on fualt]]-PA[[#This Row],[Fault Time]])*24</f>
        <v>0.16666666666666607</v>
      </c>
      <c r="Z20" s="33">
        <f>IFERROR((PA[[#This Row],[Work Completiuon time on fualt]]-PA[[#This Row],[Fault Time]])*24,"")</f>
        <v>0.16666666666666607</v>
      </c>
      <c r="AA20" s="2" t="s">
        <v>734</v>
      </c>
      <c r="AB20" s="17" t="s">
        <v>266</v>
      </c>
      <c r="AC20" s="47">
        <f>IFERROR(PA[[#This Row],[Breakdown Time]]*PA[[#This Row],[Plant Equivalent Weightage]],"")</f>
        <v>2.648077819974673E-2</v>
      </c>
      <c r="AD20" s="2">
        <v>0.12299999999999957</v>
      </c>
      <c r="AE20" s="2">
        <v>146</v>
      </c>
      <c r="AF20" s="2"/>
      <c r="AG20" s="2"/>
    </row>
    <row r="21" spans="1:33">
      <c r="A21" s="2">
        <f t="shared" si="0"/>
        <v>18</v>
      </c>
      <c r="B21" s="1" t="s">
        <v>4</v>
      </c>
      <c r="C21" s="1">
        <v>2025</v>
      </c>
      <c r="D21" s="1" t="s">
        <v>211</v>
      </c>
      <c r="E21" s="1" t="s">
        <v>211</v>
      </c>
      <c r="F21" s="23">
        <v>45778</v>
      </c>
      <c r="G21">
        <v>31</v>
      </c>
      <c r="H21" s="24">
        <v>45793</v>
      </c>
      <c r="I21" s="25">
        <f>IFERROR(VLOOKUP(PA[[#This Row],[Date]],Raw_Data[[Date]:[Sunset Time (POA&lt;20 W/m2)]],3,0),"")</f>
        <v>0.25347222222222221</v>
      </c>
      <c r="J21" s="25">
        <f>IFERROR(VLOOKUP(PA[[#This Row],[Date]],Raw_Data[[Date]:[Sunset Time (POA&lt;20 W/m2)]],4,0),"")</f>
        <v>0.77152777777777781</v>
      </c>
      <c r="K21" s="26">
        <f>IFERROR((PA[[#This Row],[Sunset Time (POA&lt;20 W/m2)]]-PA[[#This Row],[Sunrise Time (POA&gt;20 W/m2)]])*24,"")</f>
        <v>12.433333333333334</v>
      </c>
      <c r="L21" s="41" t="s">
        <v>184</v>
      </c>
      <c r="M21" s="45">
        <f>IFERROR(VLOOKUP(PA[[#This Row],[Affceted Equipment]],'Basic Data'!$A$2:$B$116,2,0),"")</f>
        <v>1669.29</v>
      </c>
      <c r="N21" s="46">
        <v>0.15888466919848093</v>
      </c>
      <c r="O21" s="213" t="s">
        <v>184</v>
      </c>
      <c r="P21" t="s">
        <v>443</v>
      </c>
      <c r="Q21" t="s">
        <v>446</v>
      </c>
      <c r="R21" t="s">
        <v>446</v>
      </c>
      <c r="S21" s="22">
        <v>0.53541666666666665</v>
      </c>
      <c r="T21" s="22">
        <v>0.53541666666666665</v>
      </c>
      <c r="U21" s="22">
        <v>0.53541666666666665</v>
      </c>
      <c r="V21" s="22">
        <v>0.5444444444444444</v>
      </c>
      <c r="W21" s="33">
        <f>(PA[[#This Row],[Acknowledgemnet Time ]]-PA[[#This Row],[Fault Time]])*24</f>
        <v>0</v>
      </c>
      <c r="X21" s="33">
        <f>(PA[[#This Row],[Work Start time on Fault]]-PA[[#This Row],[Fault Time]])*24</f>
        <v>0</v>
      </c>
      <c r="Y21" s="33">
        <f>(PA[[#This Row],[Work Completiuon time on fualt]]-PA[[#This Row],[Fault Time]])*24</f>
        <v>0.2166666666666659</v>
      </c>
      <c r="Z21" s="33">
        <f>IFERROR((PA[[#This Row],[Work Completiuon time on fualt]]-PA[[#This Row],[Fault Time]])*24,"")</f>
        <v>0.2166666666666659</v>
      </c>
      <c r="AA21" s="2" t="s">
        <v>734</v>
      </c>
      <c r="AB21" s="17" t="s">
        <v>266</v>
      </c>
      <c r="AC21" s="47">
        <f>IFERROR(PA[[#This Row],[Breakdown Time]]*PA[[#This Row],[Plant Equivalent Weightage]],"")</f>
        <v>3.4425011659670747E-2</v>
      </c>
      <c r="AD21" s="2">
        <v>7.0416666666666419E-2</v>
      </c>
      <c r="AE21" s="2">
        <v>85.793554166666354</v>
      </c>
      <c r="AF21" s="2"/>
      <c r="AG21" s="2"/>
    </row>
    <row r="22" spans="1:33">
      <c r="A22" s="2">
        <f t="shared" si="0"/>
        <v>19</v>
      </c>
      <c r="B22" s="1" t="s">
        <v>4</v>
      </c>
      <c r="C22" s="1">
        <v>2025</v>
      </c>
      <c r="D22" s="1" t="s">
        <v>211</v>
      </c>
      <c r="E22" s="1" t="s">
        <v>211</v>
      </c>
      <c r="F22" s="23">
        <v>45778</v>
      </c>
      <c r="G22">
        <v>31</v>
      </c>
      <c r="H22" s="24">
        <v>45793</v>
      </c>
      <c r="I22" s="25">
        <f>IFERROR(VLOOKUP(PA[[#This Row],[Date]],Raw_Data[[Date]:[Sunset Time (POA&lt;20 W/m2)]],3,0),"")</f>
        <v>0.25347222222222221</v>
      </c>
      <c r="J22" s="25">
        <f>IFERROR(VLOOKUP(PA[[#This Row],[Date]],Raw_Data[[Date]:[Sunset Time (POA&lt;20 W/m2)]],4,0),"")</f>
        <v>0.77152777777777781</v>
      </c>
      <c r="K22" s="26">
        <f>IFERROR((PA[[#This Row],[Sunset Time (POA&lt;20 W/m2)]]-PA[[#This Row],[Sunrise Time (POA&gt;20 W/m2)]])*24,"")</f>
        <v>12.433333333333334</v>
      </c>
      <c r="L22" s="41" t="s">
        <v>184</v>
      </c>
      <c r="M22" s="45">
        <f>IFERROR(VLOOKUP(PA[[#This Row],[Affceted Equipment]],'Basic Data'!$A$2:$B$116,2,0),"")</f>
        <v>1669.29</v>
      </c>
      <c r="N22" s="46">
        <v>0.15888466919848093</v>
      </c>
      <c r="O22" s="213" t="s">
        <v>184</v>
      </c>
      <c r="P22" t="s">
        <v>443</v>
      </c>
      <c r="Q22" t="s">
        <v>446</v>
      </c>
      <c r="R22" t="s">
        <v>446</v>
      </c>
      <c r="S22" s="22">
        <v>0.59861111111111109</v>
      </c>
      <c r="T22" s="22">
        <v>0.59861111111111109</v>
      </c>
      <c r="U22" s="22">
        <v>0.59861111111111109</v>
      </c>
      <c r="V22" s="22">
        <v>0.60486111111111107</v>
      </c>
      <c r="W22" s="33">
        <f>(PA[[#This Row],[Acknowledgemnet Time ]]-PA[[#This Row],[Fault Time]])*24</f>
        <v>0</v>
      </c>
      <c r="X22" s="33">
        <f>(PA[[#This Row],[Work Start time on Fault]]-PA[[#This Row],[Fault Time]])*24</f>
        <v>0</v>
      </c>
      <c r="Y22" s="33">
        <f>(PA[[#This Row],[Work Completiuon time on fualt]]-PA[[#This Row],[Fault Time]])*24</f>
        <v>0.14999999999999947</v>
      </c>
      <c r="Z22" s="33">
        <f>IFERROR((PA[[#This Row],[Work Completiuon time on fualt]]-PA[[#This Row],[Fault Time]])*24,"")</f>
        <v>0.14999999999999947</v>
      </c>
      <c r="AA22" s="2" t="s">
        <v>734</v>
      </c>
      <c r="AB22" s="17" t="s">
        <v>266</v>
      </c>
      <c r="AC22" s="47">
        <f>IFERROR(PA[[#This Row],[Breakdown Time]]*PA[[#This Row],[Plant Equivalent Weightage]],"")</f>
        <v>2.3832700379772056E-2</v>
      </c>
      <c r="AD22" s="2">
        <v>0.09</v>
      </c>
      <c r="AE22" s="2">
        <v>109.65329999999999</v>
      </c>
      <c r="AF22" s="2"/>
      <c r="AG22" s="2"/>
    </row>
    <row r="23" spans="1:33">
      <c r="A23" s="2">
        <f t="shared" si="0"/>
        <v>20</v>
      </c>
      <c r="B23" s="1" t="s">
        <v>4</v>
      </c>
      <c r="C23" s="1">
        <v>2025</v>
      </c>
      <c r="D23" s="1" t="s">
        <v>211</v>
      </c>
      <c r="E23" s="1" t="s">
        <v>211</v>
      </c>
      <c r="F23" s="23">
        <v>45778</v>
      </c>
      <c r="G23">
        <v>31</v>
      </c>
      <c r="H23" s="24">
        <v>45795</v>
      </c>
      <c r="I23" s="25">
        <f>IFERROR(VLOOKUP(PA[[#This Row],[Date]],Raw_Data[[Date]:[Sunset Time (POA&lt;20 W/m2)]],3,0),"")</f>
        <v>0.2590277777777778</v>
      </c>
      <c r="J23" s="25">
        <f>IFERROR(VLOOKUP(PA[[#This Row],[Date]],Raw_Data[[Date]:[Sunset Time (POA&lt;20 W/m2)]],4,0),"")</f>
        <v>0.7729166666666667</v>
      </c>
      <c r="K23" s="26">
        <f>IFERROR((PA[[#This Row],[Sunset Time (POA&lt;20 W/m2)]]-PA[[#This Row],[Sunrise Time (POA&gt;20 W/m2)]])*24,"")</f>
        <v>12.333333333333332</v>
      </c>
      <c r="L23" s="41" t="s">
        <v>184</v>
      </c>
      <c r="M23" s="45">
        <f>IFERROR(VLOOKUP(PA[[#This Row],[Affceted Equipment]],'Basic Data'!$A$2:$B$116,2,0),"")</f>
        <v>1669.29</v>
      </c>
      <c r="N23" s="46">
        <v>0.15888466919848093</v>
      </c>
      <c r="O23" s="213" t="s">
        <v>184</v>
      </c>
      <c r="P23" t="s">
        <v>443</v>
      </c>
      <c r="Q23" t="s">
        <v>446</v>
      </c>
      <c r="R23" t="s">
        <v>446</v>
      </c>
      <c r="S23" s="22">
        <v>0.48819444444444443</v>
      </c>
      <c r="T23" s="22">
        <v>0.48819444444444443</v>
      </c>
      <c r="U23" s="22">
        <v>0.48819444444444443</v>
      </c>
      <c r="V23" s="22">
        <v>0.51736111111111116</v>
      </c>
      <c r="W23" s="33">
        <f>(PA[[#This Row],[Acknowledgemnet Time ]]-PA[[#This Row],[Fault Time]])*24</f>
        <v>0</v>
      </c>
      <c r="X23" s="33">
        <f>(PA[[#This Row],[Work Start time on Fault]]-PA[[#This Row],[Fault Time]])*24</f>
        <v>0</v>
      </c>
      <c r="Y23" s="33">
        <f>(PA[[#This Row],[Work Completiuon time on fualt]]-PA[[#This Row],[Fault Time]])*24</f>
        <v>0.70000000000000151</v>
      </c>
      <c r="Z23" s="33">
        <f>IFERROR((PA[[#This Row],[Work Completiuon time on fualt]]-PA[[#This Row],[Fault Time]])*24,"")</f>
        <v>0.70000000000000151</v>
      </c>
      <c r="AA23" s="2" t="s">
        <v>734</v>
      </c>
      <c r="AB23" s="17" t="s">
        <v>266</v>
      </c>
      <c r="AC23" s="47">
        <f>IFERROR(PA[[#This Row],[Breakdown Time]]*PA[[#This Row],[Plant Equivalent Weightage]],"")</f>
        <v>0.1112192684389369</v>
      </c>
      <c r="AD23" s="2">
        <v>0.7</v>
      </c>
      <c r="AE23" s="2">
        <v>853</v>
      </c>
      <c r="AF23" s="2"/>
      <c r="AG23" s="2"/>
    </row>
    <row r="24" spans="1:33">
      <c r="A24" s="2">
        <f t="shared" si="0"/>
        <v>21</v>
      </c>
      <c r="B24" s="1" t="s">
        <v>4</v>
      </c>
      <c r="C24" s="1">
        <v>2025</v>
      </c>
      <c r="D24" s="1" t="s">
        <v>211</v>
      </c>
      <c r="E24" s="1" t="s">
        <v>211</v>
      </c>
      <c r="F24" s="23">
        <v>45778</v>
      </c>
      <c r="G24">
        <v>31</v>
      </c>
      <c r="H24" s="24">
        <v>45800</v>
      </c>
      <c r="I24" s="25">
        <f>IFERROR(VLOOKUP(PA[[#This Row],[Date]],Raw_Data[[Date]:[Sunset Time (POA&lt;20 W/m2)]],3,0),"")</f>
        <v>0.25277777777777777</v>
      </c>
      <c r="J24" s="25">
        <f>IFERROR(VLOOKUP(PA[[#This Row],[Date]],Raw_Data[[Date]:[Sunset Time (POA&lt;20 W/m2)]],4,0),"")</f>
        <v>0.77569444444444446</v>
      </c>
      <c r="K24" s="26">
        <f>IFERROR((PA[[#This Row],[Sunset Time (POA&lt;20 W/m2)]]-PA[[#This Row],[Sunrise Time (POA&gt;20 W/m2)]])*24,"")</f>
        <v>12.55</v>
      </c>
      <c r="L24" s="41" t="s">
        <v>185</v>
      </c>
      <c r="M24" s="45">
        <f>IFERROR(VLOOKUP(PA[[#This Row],[Affceted Equipment]],'Basic Data'!$A$2:$B$116,2,0),"")</f>
        <v>1833.3</v>
      </c>
      <c r="N24" s="46">
        <v>0.17449530281830902</v>
      </c>
      <c r="O24" s="41" t="s">
        <v>185</v>
      </c>
      <c r="P24" t="s">
        <v>443</v>
      </c>
      <c r="Q24" t="s">
        <v>733</v>
      </c>
      <c r="R24" t="s">
        <v>733</v>
      </c>
      <c r="S24" s="22">
        <v>0.49791666666666667</v>
      </c>
      <c r="T24" s="22">
        <v>0.49791666666666667</v>
      </c>
      <c r="U24" s="22">
        <v>0.49791666666666667</v>
      </c>
      <c r="V24" s="22">
        <v>0.50763888888888886</v>
      </c>
      <c r="W24" s="33">
        <f>(PA[[#This Row],[Acknowledgemnet Time ]]-PA[[#This Row],[Fault Time]])*24</f>
        <v>0</v>
      </c>
      <c r="X24" s="33">
        <f>(PA[[#This Row],[Work Start time on Fault]]-PA[[#This Row],[Fault Time]])*24</f>
        <v>0</v>
      </c>
      <c r="Y24" s="33">
        <f>(PA[[#This Row],[Work Completiuon time on fualt]]-PA[[#This Row],[Fault Time]])*24</f>
        <v>0.2333333333333325</v>
      </c>
      <c r="Z24" s="33">
        <f>IFERROR((PA[[#This Row],[Work Completiuon time on fualt]]-PA[[#This Row],[Fault Time]])*24,"")</f>
        <v>0.2333333333333325</v>
      </c>
      <c r="AA24" s="2" t="s">
        <v>734</v>
      </c>
      <c r="AB24" s="17" t="s">
        <v>266</v>
      </c>
      <c r="AC24" s="47">
        <f>IFERROR(PA[[#This Row],[Breakdown Time]]*PA[[#This Row],[Plant Equivalent Weightage]],"")</f>
        <v>4.0715570657605296E-2</v>
      </c>
      <c r="AD24" s="2">
        <v>0.12</v>
      </c>
      <c r="AE24" s="2">
        <v>135</v>
      </c>
      <c r="AF24" s="2"/>
      <c r="AG24" s="2"/>
    </row>
    <row r="25" spans="1:33">
      <c r="A25" s="2">
        <f t="shared" si="0"/>
        <v>22</v>
      </c>
      <c r="B25" s="1" t="s">
        <v>4</v>
      </c>
      <c r="C25" s="1">
        <v>2025</v>
      </c>
      <c r="D25" s="1" t="s">
        <v>211</v>
      </c>
      <c r="E25" s="1" t="s">
        <v>211</v>
      </c>
      <c r="F25" s="23">
        <v>45778</v>
      </c>
      <c r="G25">
        <v>31</v>
      </c>
      <c r="H25" s="24">
        <v>45801</v>
      </c>
      <c r="I25" s="25">
        <f>IFERROR(VLOOKUP(PA[[#This Row],[Date]],Raw_Data[[Date]:[Sunset Time (POA&lt;20 W/m2)]],3,0),"")</f>
        <v>0.25277777777777777</v>
      </c>
      <c r="J25" s="25">
        <f>IFERROR(VLOOKUP(PA[[#This Row],[Date]],Raw_Data[[Date]:[Sunset Time (POA&lt;20 W/m2)]],4,0),"")</f>
        <v>0.76388888888888884</v>
      </c>
      <c r="K25" s="26">
        <f>IFERROR((PA[[#This Row],[Sunset Time (POA&lt;20 W/m2)]]-PA[[#This Row],[Sunrise Time (POA&gt;20 W/m2)]])*24,"")</f>
        <v>12.266666666666666</v>
      </c>
      <c r="L25" s="41" t="s">
        <v>187</v>
      </c>
      <c r="M25" s="45">
        <v>892</v>
      </c>
      <c r="N25" s="46">
        <v>0.1699380371776934</v>
      </c>
      <c r="O25" s="41" t="s">
        <v>187</v>
      </c>
      <c r="P25" t="s">
        <v>443</v>
      </c>
      <c r="Q25" t="s">
        <v>732</v>
      </c>
      <c r="R25" t="s">
        <v>732</v>
      </c>
      <c r="S25" s="22">
        <v>0.45347222222222222</v>
      </c>
      <c r="T25" s="22">
        <v>0.45347222222222222</v>
      </c>
      <c r="U25" s="22">
        <v>0.45347222222222222</v>
      </c>
      <c r="V25" s="22">
        <v>0.76388888888888884</v>
      </c>
      <c r="W25" s="33">
        <f>(PA[[#This Row],[Acknowledgemnet Time ]]-PA[[#This Row],[Fault Time]])*24</f>
        <v>0</v>
      </c>
      <c r="X25" s="33">
        <f>(PA[[#This Row],[Work Start time on Fault]]-PA[[#This Row],[Fault Time]])*24</f>
        <v>0</v>
      </c>
      <c r="Y25" s="33">
        <f>(PA[[#This Row],[Work Completiuon time on fualt]]-PA[[#This Row],[Fault Time]])*24</f>
        <v>7.4499999999999993</v>
      </c>
      <c r="Z25" s="33">
        <f>IFERROR((PA[[#This Row],[Work Completiuon time on fualt]]-PA[[#This Row],[Fault Time]])*24,"")</f>
        <v>7.4499999999999993</v>
      </c>
      <c r="AA25" s="2" t="s">
        <v>1624</v>
      </c>
      <c r="AB25" s="17" t="s">
        <v>266</v>
      </c>
      <c r="AC25" s="47">
        <f>IFERROR(PA[[#This Row],[Breakdown Time]]*PA[[#This Row],[Plant Equivalent Weightage]],"")</f>
        <v>1.2660383769738157</v>
      </c>
      <c r="AD25" s="2">
        <v>3.24</v>
      </c>
      <c r="AE25" s="2">
        <v>2300</v>
      </c>
      <c r="AF25" s="2"/>
      <c r="AG25" s="2"/>
    </row>
    <row r="26" spans="1:33">
      <c r="A26" s="2">
        <f t="shared" si="0"/>
        <v>23</v>
      </c>
      <c r="B26" s="1" t="s">
        <v>4</v>
      </c>
      <c r="C26" s="1">
        <v>2025</v>
      </c>
      <c r="D26" s="1" t="s">
        <v>211</v>
      </c>
      <c r="E26" s="1" t="s">
        <v>211</v>
      </c>
      <c r="F26" s="23">
        <v>45778</v>
      </c>
      <c r="G26">
        <v>31</v>
      </c>
      <c r="H26" s="24">
        <v>45802</v>
      </c>
      <c r="I26" s="25">
        <f>IFERROR(VLOOKUP(PA[[#This Row],[Date]],Raw_Data[[Date]:[Sunset Time (POA&lt;20 W/m2)]],3,0),"")</f>
        <v>0.25833333333333336</v>
      </c>
      <c r="J26" s="25">
        <f>IFERROR(VLOOKUP(PA[[#This Row],[Date]],Raw_Data[[Date]:[Sunset Time (POA&lt;20 W/m2)]],4,0),"")</f>
        <v>0.77222222222222225</v>
      </c>
      <c r="K26" s="26">
        <f>IFERROR((PA[[#This Row],[Sunset Time (POA&lt;20 W/m2)]]-PA[[#This Row],[Sunrise Time (POA&gt;20 W/m2)]])*24,"")</f>
        <v>12.333333333333332</v>
      </c>
      <c r="L26" s="41" t="s">
        <v>185</v>
      </c>
      <c r="M26" s="45">
        <f>IFERROR(VLOOKUP(PA[[#This Row],[Affceted Equipment]],'Basic Data'!$A$2:$B$116,2,0),"")</f>
        <v>1833.3</v>
      </c>
      <c r="N26" s="46">
        <v>0.17449530281830902</v>
      </c>
      <c r="O26" s="41" t="s">
        <v>185</v>
      </c>
      <c r="P26" t="s">
        <v>443</v>
      </c>
      <c r="Q26" t="s">
        <v>733</v>
      </c>
      <c r="R26" t="s">
        <v>733</v>
      </c>
      <c r="S26" s="22">
        <v>0.51944444444444449</v>
      </c>
      <c r="T26" s="22">
        <v>0.51944444444444449</v>
      </c>
      <c r="U26" s="22">
        <v>0.51944444444444449</v>
      </c>
      <c r="V26" s="22">
        <v>0.52986111111111112</v>
      </c>
      <c r="W26" s="33">
        <f>(PA[[#This Row],[Acknowledgemnet Time ]]-PA[[#This Row],[Fault Time]])*24</f>
        <v>0</v>
      </c>
      <c r="X26" s="33">
        <f>(PA[[#This Row],[Work Start time on Fault]]-PA[[#This Row],[Fault Time]])*24</f>
        <v>0</v>
      </c>
      <c r="Y26" s="33">
        <f>(PA[[#This Row],[Work Completiuon time on fualt]]-PA[[#This Row],[Fault Time]])*24</f>
        <v>0.24999999999999911</v>
      </c>
      <c r="Z26" s="33">
        <f>IFERROR((PA[[#This Row],[Work Completiuon time on fualt]]-PA[[#This Row],[Fault Time]])*24,"")</f>
        <v>0.24999999999999911</v>
      </c>
      <c r="AA26" s="2" t="s">
        <v>734</v>
      </c>
      <c r="AB26" s="17" t="s">
        <v>266</v>
      </c>
      <c r="AC26" s="47">
        <f>IFERROR(PA[[#This Row],[Breakdown Time]]*PA[[#This Row],[Plant Equivalent Weightage]],"")</f>
        <v>4.3623825704577103E-2</v>
      </c>
      <c r="AD26" s="2">
        <v>0.23</v>
      </c>
      <c r="AE26" s="2">
        <v>312</v>
      </c>
      <c r="AF26" s="2"/>
      <c r="AG26" s="2"/>
    </row>
    <row r="27" spans="1:33">
      <c r="A27" s="2">
        <f t="shared" si="0"/>
        <v>24</v>
      </c>
      <c r="B27" s="1" t="s">
        <v>4</v>
      </c>
      <c r="C27" s="1">
        <v>2025</v>
      </c>
      <c r="D27" s="1" t="s">
        <v>211</v>
      </c>
      <c r="E27" s="1" t="s">
        <v>211</v>
      </c>
      <c r="F27" s="23">
        <v>45778</v>
      </c>
      <c r="G27">
        <v>31</v>
      </c>
      <c r="H27" s="24">
        <v>45803</v>
      </c>
      <c r="I27" s="25">
        <f>IFERROR(VLOOKUP(PA[[#This Row],[Date]],Raw_Data[[Date]:[Sunset Time (POA&lt;20 W/m2)]],3,0),"")</f>
        <v>0.25694444444444442</v>
      </c>
      <c r="J27" s="25">
        <f>IFERROR(VLOOKUP(PA[[#This Row],[Date]],Raw_Data[[Date]:[Sunset Time (POA&lt;20 W/m2)]],4,0),"")</f>
        <v>0.77152777777777781</v>
      </c>
      <c r="K27" s="26">
        <f>IFERROR((PA[[#This Row],[Sunset Time (POA&lt;20 W/m2)]]-PA[[#This Row],[Sunrise Time (POA&gt;20 W/m2)]])*24,"")</f>
        <v>12.350000000000001</v>
      </c>
      <c r="L27" s="41" t="s">
        <v>184</v>
      </c>
      <c r="M27" s="45">
        <f>IFERROR(VLOOKUP(PA[[#This Row],[Affceted Equipment]],'Basic Data'!$A$2:$B$116,2,0),"")</f>
        <v>1669.29</v>
      </c>
      <c r="N27" s="46">
        <v>0.15888466919848093</v>
      </c>
      <c r="O27" s="213" t="s">
        <v>184</v>
      </c>
      <c r="P27" t="s">
        <v>443</v>
      </c>
      <c r="Q27" t="s">
        <v>446</v>
      </c>
      <c r="R27" t="s">
        <v>446</v>
      </c>
      <c r="S27" s="22">
        <v>0.44583333333333336</v>
      </c>
      <c r="T27" s="22">
        <v>0.44583333333333336</v>
      </c>
      <c r="U27" s="22">
        <v>0.44583333333333336</v>
      </c>
      <c r="V27" s="22">
        <v>0.4548611111111111</v>
      </c>
      <c r="W27" s="33">
        <f>(PA[[#This Row],[Acknowledgemnet Time ]]-PA[[#This Row],[Fault Time]])*24</f>
        <v>0</v>
      </c>
      <c r="X27" s="33">
        <f>(PA[[#This Row],[Work Start time on Fault]]-PA[[#This Row],[Fault Time]])*24</f>
        <v>0</v>
      </c>
      <c r="Y27" s="33">
        <f>(PA[[#This Row],[Work Completiuon time on fualt]]-PA[[#This Row],[Fault Time]])*24</f>
        <v>0.2166666666666659</v>
      </c>
      <c r="Z27" s="33">
        <f>IFERROR((PA[[#This Row],[Work Completiuon time on fualt]]-PA[[#This Row],[Fault Time]])*24,"")</f>
        <v>0.2166666666666659</v>
      </c>
      <c r="AA27" s="2" t="s">
        <v>734</v>
      </c>
      <c r="AB27" s="17" t="s">
        <v>266</v>
      </c>
      <c r="AC27" s="47">
        <f>IFERROR(PA[[#This Row],[Breakdown Time]]*PA[[#This Row],[Plant Equivalent Weightage]],"")</f>
        <v>3.4425011659670747E-2</v>
      </c>
      <c r="AD27" s="2">
        <v>7.0000000000000007E-2</v>
      </c>
      <c r="AE27" s="2">
        <v>90</v>
      </c>
      <c r="AF27" s="2"/>
      <c r="AG27" s="2"/>
    </row>
    <row r="28" spans="1:33">
      <c r="A28" s="2">
        <f t="shared" si="0"/>
        <v>25</v>
      </c>
      <c r="B28" s="1" t="s">
        <v>4</v>
      </c>
      <c r="C28" s="1">
        <v>2025</v>
      </c>
      <c r="D28" s="1" t="s">
        <v>211</v>
      </c>
      <c r="E28" s="1" t="s">
        <v>211</v>
      </c>
      <c r="F28" s="23">
        <v>45778</v>
      </c>
      <c r="G28">
        <v>31</v>
      </c>
      <c r="H28" s="24">
        <v>45805</v>
      </c>
      <c r="I28" s="25">
        <f>IFERROR(VLOOKUP(PA[[#This Row],[Date]],Raw_Data[[Date]:[Sunset Time (POA&lt;20 W/m2)]],3,0),"")</f>
        <v>0.25416666666666665</v>
      </c>
      <c r="J28" s="25">
        <f>IFERROR(VLOOKUP(PA[[#This Row],[Date]],Raw_Data[[Date]:[Sunset Time (POA&lt;20 W/m2)]],4,0),"")</f>
        <v>0.75486111111111109</v>
      </c>
      <c r="K28" s="26">
        <f>IFERROR((PA[[#This Row],[Sunset Time (POA&lt;20 W/m2)]]-PA[[#This Row],[Sunrise Time (POA&gt;20 W/m2)]])*24,"")</f>
        <v>12.016666666666666</v>
      </c>
      <c r="L28" s="41" t="s">
        <v>185</v>
      </c>
      <c r="M28" s="45">
        <f>IFERROR(VLOOKUP(PA[[#This Row],[Affceted Equipment]],'Basic Data'!$A$2:$B$116,2,0),"")</f>
        <v>1833.3</v>
      </c>
      <c r="N28" s="46">
        <v>0.17449530281830902</v>
      </c>
      <c r="O28" s="41" t="s">
        <v>185</v>
      </c>
      <c r="P28" t="s">
        <v>443</v>
      </c>
      <c r="Q28" t="s">
        <v>733</v>
      </c>
      <c r="R28" t="s">
        <v>733</v>
      </c>
      <c r="S28" s="22">
        <v>0.49375000000000002</v>
      </c>
      <c r="T28" s="22">
        <v>0.49375000000000002</v>
      </c>
      <c r="U28" s="22">
        <v>0.49375000000000002</v>
      </c>
      <c r="V28" s="22">
        <v>0.50069444444444444</v>
      </c>
      <c r="W28" s="33">
        <f>(PA[[#This Row],[Acknowledgemnet Time ]]-PA[[#This Row],[Fault Time]])*24</f>
        <v>0</v>
      </c>
      <c r="X28" s="33">
        <f>(PA[[#This Row],[Work Start time on Fault]]-PA[[#This Row],[Fault Time]])*24</f>
        <v>0</v>
      </c>
      <c r="Y28" s="33">
        <f>(PA[[#This Row],[Work Completiuon time on fualt]]-PA[[#This Row],[Fault Time]])*24</f>
        <v>0.16666666666666607</v>
      </c>
      <c r="Z28" s="33">
        <f>IFERROR((PA[[#This Row],[Work Completiuon time on fualt]]-PA[[#This Row],[Fault Time]])*24,"")</f>
        <v>0.16666666666666607</v>
      </c>
      <c r="AA28" s="2" t="s">
        <v>734</v>
      </c>
      <c r="AB28" s="17" t="s">
        <v>266</v>
      </c>
      <c r="AC28" s="47">
        <f>IFERROR(PA[[#This Row],[Breakdown Time]]*PA[[#This Row],[Plant Equivalent Weightage]],"")</f>
        <v>2.9082550469718069E-2</v>
      </c>
      <c r="AD28" s="2">
        <v>0.18</v>
      </c>
      <c r="AE28" s="2">
        <v>245</v>
      </c>
      <c r="AF28" s="2"/>
      <c r="AG28" s="2"/>
    </row>
    <row r="29" spans="1:33">
      <c r="A29" s="2">
        <f t="shared" si="0"/>
        <v>26</v>
      </c>
      <c r="B29" s="1" t="s">
        <v>4</v>
      </c>
      <c r="C29" s="1">
        <v>2025</v>
      </c>
      <c r="D29" s="1" t="s">
        <v>211</v>
      </c>
      <c r="E29" s="1" t="s">
        <v>211</v>
      </c>
      <c r="F29" s="23">
        <v>45809</v>
      </c>
      <c r="G29">
        <v>30</v>
      </c>
      <c r="H29" s="24">
        <v>45811</v>
      </c>
      <c r="I29" s="25">
        <f>IFERROR(VLOOKUP(PA[[#This Row],[Date]],Raw_Data[[Date]:[Sunset Time (POA&lt;20 W/m2)]],3,0),"")</f>
        <v>0.25138888888888888</v>
      </c>
      <c r="J29" s="25">
        <f>IFERROR(VLOOKUP(PA[[#This Row],[Date]],Raw_Data[[Date]:[Sunset Time (POA&lt;20 W/m2)]],4,0),"")</f>
        <v>0.77430555555555558</v>
      </c>
      <c r="K29" s="26">
        <f>IFERROR((PA[[#This Row],[Sunset Time (POA&lt;20 W/m2)]]-PA[[#This Row],[Sunrise Time (POA&gt;20 W/m2)]])*24,"")</f>
        <v>12.55</v>
      </c>
      <c r="L29" s="41" t="s">
        <v>185</v>
      </c>
      <c r="M29" s="45">
        <f>IFERROR(VLOOKUP(PA[[#This Row],[Affceted Equipment]],'Basic Data'!$A$2:$B$116,2,0),"")</f>
        <v>1833.3</v>
      </c>
      <c r="N29" s="46">
        <v>0.17449530281830902</v>
      </c>
      <c r="O29" s="41" t="s">
        <v>185</v>
      </c>
      <c r="P29" t="s">
        <v>443</v>
      </c>
      <c r="Q29" t="s">
        <v>733</v>
      </c>
      <c r="R29" t="s">
        <v>733</v>
      </c>
      <c r="S29" s="22">
        <v>0.47152777777777777</v>
      </c>
      <c r="T29" s="22">
        <v>0.47152777777777777</v>
      </c>
      <c r="U29" s="22">
        <v>0.47152777777777777</v>
      </c>
      <c r="V29" s="22">
        <v>0.48125000000000001</v>
      </c>
      <c r="W29" s="33">
        <f>(PA[[#This Row],[Acknowledgemnet Time ]]-PA[[#This Row],[Fault Time]])*24</f>
        <v>0</v>
      </c>
      <c r="X29" s="33">
        <f>(PA[[#This Row],[Work Start time on Fault]]-PA[[#This Row],[Fault Time]])*24</f>
        <v>0</v>
      </c>
      <c r="Y29" s="33">
        <f>(PA[[#This Row],[Work Completiuon time on fualt]]-PA[[#This Row],[Fault Time]])*24</f>
        <v>0.23333333333333384</v>
      </c>
      <c r="Z29" s="33">
        <f>IFERROR((PA[[#This Row],[Work Completiuon time on fualt]]-PA[[#This Row],[Fault Time]])*24,"")</f>
        <v>0.23333333333333384</v>
      </c>
      <c r="AA29" s="2" t="s">
        <v>734</v>
      </c>
      <c r="AB29" s="17" t="s">
        <v>266</v>
      </c>
      <c r="AC29" s="47">
        <f>IFERROR(PA[[#This Row],[Breakdown Time]]*PA[[#This Row],[Plant Equivalent Weightage]],"")</f>
        <v>4.0715570657605525E-2</v>
      </c>
      <c r="AD29" s="2">
        <v>0.15</v>
      </c>
      <c r="AE29" s="2">
        <v>207</v>
      </c>
      <c r="AF29" s="2"/>
      <c r="AG29" s="2"/>
    </row>
    <row r="30" spans="1:33">
      <c r="A30" s="2">
        <f t="shared" si="0"/>
        <v>27</v>
      </c>
      <c r="B30" s="1" t="s">
        <v>4</v>
      </c>
      <c r="C30" s="1">
        <v>2025</v>
      </c>
      <c r="D30" s="1" t="s">
        <v>211</v>
      </c>
      <c r="E30" s="1" t="s">
        <v>211</v>
      </c>
      <c r="F30" s="23">
        <v>45809</v>
      </c>
      <c r="G30">
        <v>30</v>
      </c>
      <c r="H30" s="24">
        <v>45814</v>
      </c>
      <c r="I30" s="25">
        <f>IFERROR(VLOOKUP(PA[[#This Row],[Date]],Raw_Data[[Date]:[Sunset Time (POA&lt;20 W/m2)]],3,0),"")</f>
        <v>0.25069444444444444</v>
      </c>
      <c r="J30" s="25">
        <f>IFERROR(VLOOKUP(PA[[#This Row],[Date]],Raw_Data[[Date]:[Sunset Time (POA&lt;20 W/m2)]],4,0),"")</f>
        <v>0.77638888888888891</v>
      </c>
      <c r="K30" s="26">
        <f>IFERROR((PA[[#This Row],[Sunset Time (POA&lt;20 W/m2)]]-PA[[#This Row],[Sunrise Time (POA&gt;20 W/m2)]])*24,"")</f>
        <v>12.616666666666667</v>
      </c>
      <c r="L30" s="41" t="s">
        <v>184</v>
      </c>
      <c r="M30" s="45">
        <f>IFERROR(VLOOKUP(PA[[#This Row],[Affceted Equipment]],'Basic Data'!$A$2:$B$116,2,0),"")</f>
        <v>1669.29</v>
      </c>
      <c r="N30" s="46">
        <v>0.15888466919848093</v>
      </c>
      <c r="O30" s="213" t="s">
        <v>184</v>
      </c>
      <c r="P30" t="s">
        <v>443</v>
      </c>
      <c r="Q30" t="s">
        <v>446</v>
      </c>
      <c r="R30" t="s">
        <v>446</v>
      </c>
      <c r="S30" s="22">
        <v>0.62569444444444444</v>
      </c>
      <c r="T30" s="22">
        <v>0.62569444444444444</v>
      </c>
      <c r="U30" s="22">
        <v>0.62569444444444444</v>
      </c>
      <c r="V30" s="22">
        <v>0.6381944444444444</v>
      </c>
      <c r="W30" s="33">
        <f>(PA[[#This Row],[Acknowledgemnet Time ]]-PA[[#This Row],[Fault Time]])*24</f>
        <v>0</v>
      </c>
      <c r="X30" s="33">
        <f>(PA[[#This Row],[Work Start time on Fault]]-PA[[#This Row],[Fault Time]])*24</f>
        <v>0</v>
      </c>
      <c r="Y30" s="33">
        <f>(PA[[#This Row],[Work Completiuon time on fualt]]-PA[[#This Row],[Fault Time]])*24</f>
        <v>0.29999999999999893</v>
      </c>
      <c r="Z30" s="33">
        <f>IFERROR((PA[[#This Row],[Work Completiuon time on fualt]]-PA[[#This Row],[Fault Time]])*24,"")</f>
        <v>0.29999999999999893</v>
      </c>
      <c r="AA30" s="2" t="s">
        <v>734</v>
      </c>
      <c r="AB30" s="17" t="s">
        <v>266</v>
      </c>
      <c r="AC30" s="47">
        <f>IFERROR(PA[[#This Row],[Breakdown Time]]*PA[[#This Row],[Plant Equivalent Weightage]],"")</f>
        <v>4.7665400759544112E-2</v>
      </c>
      <c r="AD30" s="2">
        <v>0.25</v>
      </c>
      <c r="AE30" s="2">
        <v>320</v>
      </c>
      <c r="AF30" s="2"/>
      <c r="AG30" s="2"/>
    </row>
    <row r="31" spans="1:33">
      <c r="A31" s="2">
        <f t="shared" si="0"/>
        <v>28</v>
      </c>
      <c r="B31" s="1" t="s">
        <v>4</v>
      </c>
      <c r="C31" s="1">
        <v>2025</v>
      </c>
      <c r="D31" s="1" t="s">
        <v>211</v>
      </c>
      <c r="E31" s="1" t="s">
        <v>211</v>
      </c>
      <c r="F31" s="23">
        <v>45809</v>
      </c>
      <c r="G31">
        <v>30</v>
      </c>
      <c r="H31" s="24">
        <v>45815</v>
      </c>
      <c r="I31" s="25">
        <f>IFERROR(VLOOKUP(PA[[#This Row],[Date]],Raw_Data[[Date]:[Sunset Time (POA&lt;20 W/m2)]],3,0),"")</f>
        <v>0.25069444444444444</v>
      </c>
      <c r="J31" s="25">
        <f>IFERROR(VLOOKUP(PA[[#This Row],[Date]],Raw_Data[[Date]:[Sunset Time (POA&lt;20 W/m2)]],4,0),"")</f>
        <v>0.77847222222222223</v>
      </c>
      <c r="K31" s="26">
        <f>IFERROR((PA[[#This Row],[Sunset Time (POA&lt;20 W/m2)]]-PA[[#This Row],[Sunrise Time (POA&gt;20 W/m2)]])*24,"")</f>
        <v>12.666666666666668</v>
      </c>
      <c r="L31" s="41" t="s">
        <v>184</v>
      </c>
      <c r="M31" s="45">
        <f>IFERROR(VLOOKUP(PA[[#This Row],[Affceted Equipment]],'Basic Data'!$A$2:$B$116,2,0),"")</f>
        <v>1669.29</v>
      </c>
      <c r="N31" s="46">
        <v>0.15888466919848093</v>
      </c>
      <c r="O31" s="213" t="s">
        <v>184</v>
      </c>
      <c r="P31" t="s">
        <v>443</v>
      </c>
      <c r="Q31" t="s">
        <v>446</v>
      </c>
      <c r="R31" t="s">
        <v>446</v>
      </c>
      <c r="S31" s="22">
        <v>0.3611111111111111</v>
      </c>
      <c r="T31" s="22">
        <v>0.3611111111111111</v>
      </c>
      <c r="U31" s="22">
        <v>0.3611111111111111</v>
      </c>
      <c r="V31" s="22">
        <v>0.3923611111111111</v>
      </c>
      <c r="W31" s="33">
        <f>(PA[[#This Row],[Acknowledgemnet Time ]]-PA[[#This Row],[Fault Time]])*24</f>
        <v>0</v>
      </c>
      <c r="X31" s="33">
        <f>(PA[[#This Row],[Work Start time on Fault]]-PA[[#This Row],[Fault Time]])*24</f>
        <v>0</v>
      </c>
      <c r="Y31" s="33">
        <f>(PA[[#This Row],[Work Completiuon time on fualt]]-PA[[#This Row],[Fault Time]])*24</f>
        <v>0.75</v>
      </c>
      <c r="Z31" s="33">
        <f>IFERROR((PA[[#This Row],[Work Completiuon time on fualt]]-PA[[#This Row],[Fault Time]])*24,"")</f>
        <v>0.75</v>
      </c>
      <c r="AA31" s="2" t="s">
        <v>734</v>
      </c>
      <c r="AB31" s="17" t="s">
        <v>266</v>
      </c>
      <c r="AC31" s="47">
        <f>IFERROR(PA[[#This Row],[Breakdown Time]]*PA[[#This Row],[Plant Equivalent Weightage]],"")</f>
        <v>0.1191635018988607</v>
      </c>
      <c r="AD31" s="2">
        <v>0.58574999999999999</v>
      </c>
      <c r="AE31" s="2">
        <v>525</v>
      </c>
      <c r="AF31" s="2"/>
      <c r="AG31" s="2"/>
    </row>
    <row r="32" spans="1:33">
      <c r="A32" s="2">
        <f t="shared" si="0"/>
        <v>29</v>
      </c>
      <c r="B32" s="1" t="s">
        <v>4</v>
      </c>
      <c r="C32" s="1">
        <v>2025</v>
      </c>
      <c r="D32" s="1" t="s">
        <v>211</v>
      </c>
      <c r="E32" s="1" t="s">
        <v>211</v>
      </c>
      <c r="F32" s="23">
        <v>45809</v>
      </c>
      <c r="G32">
        <v>30</v>
      </c>
      <c r="H32" s="24">
        <v>45817</v>
      </c>
      <c r="I32" s="25">
        <f>IFERROR(VLOOKUP(PA[[#This Row],[Date]],Raw_Data[[Date]:[Sunset Time (POA&lt;20 W/m2)]],3,0),"")</f>
        <v>0.25069444444444444</v>
      </c>
      <c r="J32" s="25">
        <f>IFERROR(VLOOKUP(PA[[#This Row],[Date]],Raw_Data[[Date]:[Sunset Time (POA&lt;20 W/m2)]],4,0),"")</f>
        <v>0.71666666666666667</v>
      </c>
      <c r="K32" s="26">
        <f>IFERROR((PA[[#This Row],[Sunset Time (POA&lt;20 W/m2)]]-PA[[#This Row],[Sunrise Time (POA&gt;20 W/m2)]])*24,"")</f>
        <v>11.183333333333334</v>
      </c>
      <c r="L32" s="41" t="s">
        <v>184</v>
      </c>
      <c r="M32" s="45">
        <f>IFERROR(VLOOKUP(PA[[#This Row],[Affceted Equipment]],'Basic Data'!$A$2:$B$116,2,0),"")</f>
        <v>1669.29</v>
      </c>
      <c r="N32" s="46">
        <v>0.15888466919848093</v>
      </c>
      <c r="O32" s="213" t="s">
        <v>184</v>
      </c>
      <c r="P32" t="s">
        <v>443</v>
      </c>
      <c r="Q32" t="s">
        <v>446</v>
      </c>
      <c r="R32" t="s">
        <v>446</v>
      </c>
      <c r="S32" s="22">
        <v>0.37847222222222221</v>
      </c>
      <c r="T32" s="22">
        <v>0.37847222222222221</v>
      </c>
      <c r="U32" s="22">
        <v>0.37847222222222221</v>
      </c>
      <c r="V32" s="22">
        <v>0.38541666666666669</v>
      </c>
      <c r="W32" s="33">
        <f>(PA[[#This Row],[Acknowledgemnet Time ]]-PA[[#This Row],[Fault Time]])*24</f>
        <v>0</v>
      </c>
      <c r="X32" s="33">
        <f>(PA[[#This Row],[Work Start time on Fault]]-PA[[#This Row],[Fault Time]])*24</f>
        <v>0</v>
      </c>
      <c r="Y32" s="33">
        <f>(PA[[#This Row],[Work Completiuon time on fualt]]-PA[[#This Row],[Fault Time]])*24</f>
        <v>0.16666666666666741</v>
      </c>
      <c r="Z32" s="33">
        <f>IFERROR((PA[[#This Row],[Work Completiuon time on fualt]]-PA[[#This Row],[Fault Time]])*24,"")</f>
        <v>0.16666666666666741</v>
      </c>
      <c r="AA32" s="2" t="s">
        <v>734</v>
      </c>
      <c r="AB32" s="17" t="s">
        <v>266</v>
      </c>
      <c r="AC32" s="47">
        <f>IFERROR(PA[[#This Row],[Breakdown Time]]*PA[[#This Row],[Plant Equivalent Weightage]],"")</f>
        <v>2.6480778199746941E-2</v>
      </c>
      <c r="AD32" s="2">
        <v>0.11633333333333384</v>
      </c>
      <c r="AE32" s="2">
        <v>126</v>
      </c>
      <c r="AF32" s="2"/>
      <c r="AG32" s="2"/>
    </row>
    <row r="33" spans="1:33">
      <c r="A33" s="2">
        <f t="shared" si="0"/>
        <v>30</v>
      </c>
      <c r="B33" s="1" t="s">
        <v>4</v>
      </c>
      <c r="C33" s="1">
        <v>2025</v>
      </c>
      <c r="D33" s="1" t="s">
        <v>211</v>
      </c>
      <c r="E33" s="1" t="s">
        <v>211</v>
      </c>
      <c r="F33" s="23">
        <v>45809</v>
      </c>
      <c r="G33">
        <v>30</v>
      </c>
      <c r="H33" s="24">
        <v>45822</v>
      </c>
      <c r="I33" s="25">
        <f>IFERROR(VLOOKUP(PA[[#This Row],[Date]],Raw_Data[[Date]:[Sunset Time (POA&lt;20 W/m2)]],3,0),"")</f>
        <v>0.25069444444444444</v>
      </c>
      <c r="J33" s="25">
        <f>IFERROR(VLOOKUP(PA[[#This Row],[Date]],Raw_Data[[Date]:[Sunset Time (POA&lt;20 W/m2)]],4,0),"")</f>
        <v>0.74305555555555558</v>
      </c>
      <c r="K33" s="26">
        <f>IFERROR((PA[[#This Row],[Sunset Time (POA&lt;20 W/m2)]]-PA[[#This Row],[Sunrise Time (POA&gt;20 W/m2)]])*24,"")</f>
        <v>11.816666666666666</v>
      </c>
      <c r="L33" s="41" t="s">
        <v>184</v>
      </c>
      <c r="M33" s="45">
        <f>IFERROR(VLOOKUP(PA[[#This Row],[Affceted Equipment]],'Basic Data'!$A$2:$B$116,2,0),"")</f>
        <v>1669.29</v>
      </c>
      <c r="N33" s="46">
        <v>0.15888466919848093</v>
      </c>
      <c r="O33" s="213" t="s">
        <v>184</v>
      </c>
      <c r="P33" t="s">
        <v>443</v>
      </c>
      <c r="Q33" t="s">
        <v>446</v>
      </c>
      <c r="R33" t="s">
        <v>446</v>
      </c>
      <c r="S33" s="22">
        <v>0.54791666666666672</v>
      </c>
      <c r="T33" s="22">
        <v>0.54791666666666672</v>
      </c>
      <c r="U33" s="22">
        <v>0.54791666666666672</v>
      </c>
      <c r="V33" s="22">
        <v>0.55486111111111114</v>
      </c>
      <c r="W33" s="33">
        <f>(PA[[#This Row],[Acknowledgemnet Time ]]-PA[[#This Row],[Fault Time]])*24</f>
        <v>0</v>
      </c>
      <c r="X33" s="33">
        <f>(PA[[#This Row],[Work Start time on Fault]]-PA[[#This Row],[Fault Time]])*24</f>
        <v>0</v>
      </c>
      <c r="Y33" s="33">
        <f>(PA[[#This Row],[Work Completiuon time on fualt]]-PA[[#This Row],[Fault Time]])*24</f>
        <v>0.16666666666666607</v>
      </c>
      <c r="Z33" s="33">
        <f>IFERROR((PA[[#This Row],[Work Completiuon time on fualt]]-PA[[#This Row],[Fault Time]])*24,"")</f>
        <v>0.16666666666666607</v>
      </c>
      <c r="AA33" s="2" t="s">
        <v>734</v>
      </c>
      <c r="AB33" s="17" t="s">
        <v>266</v>
      </c>
      <c r="AC33" s="47">
        <f>IFERROR(PA[[#This Row],[Breakdown Time]]*PA[[#This Row],[Plant Equivalent Weightage]],"")</f>
        <v>2.648077819974673E-2</v>
      </c>
      <c r="AD33" s="2">
        <v>0.14000000000000001</v>
      </c>
      <c r="AE33" s="2">
        <v>167.3228133333327</v>
      </c>
      <c r="AF33" s="2"/>
      <c r="AG33" s="2"/>
    </row>
    <row r="34" spans="1:33">
      <c r="A34" s="2">
        <f t="shared" si="0"/>
        <v>31</v>
      </c>
      <c r="B34" s="1" t="s">
        <v>4</v>
      </c>
      <c r="C34" s="1">
        <v>2025</v>
      </c>
      <c r="D34" s="1" t="s">
        <v>211</v>
      </c>
      <c r="E34" s="1" t="s">
        <v>211</v>
      </c>
      <c r="F34" s="23">
        <v>45809</v>
      </c>
      <c r="G34">
        <v>30</v>
      </c>
      <c r="H34" s="24">
        <v>45824</v>
      </c>
      <c r="I34" s="25">
        <f>IFERROR(VLOOKUP(PA[[#This Row],[Date]],Raw_Data[[Date]:[Sunset Time (POA&lt;20 W/m2)]],3,0),"")</f>
        <v>0.25347222222222221</v>
      </c>
      <c r="J34" s="25">
        <f>IFERROR(VLOOKUP(PA[[#This Row],[Date]],Raw_Data[[Date]:[Sunset Time (POA&lt;20 W/m2)]],4,0),"")</f>
        <v>0.77361111111111114</v>
      </c>
      <c r="K34" s="26">
        <f>IFERROR((PA[[#This Row],[Sunset Time (POA&lt;20 W/m2)]]-PA[[#This Row],[Sunrise Time (POA&gt;20 W/m2)]])*24,"")</f>
        <v>12.483333333333334</v>
      </c>
      <c r="L34" s="41" t="s">
        <v>185</v>
      </c>
      <c r="M34" s="45">
        <f>IFERROR(VLOOKUP(PA[[#This Row],[Affceted Equipment]],'Basic Data'!$A$2:$B$116,2,0),"")</f>
        <v>1833.3</v>
      </c>
      <c r="N34" s="46">
        <v>0.17449530281830902</v>
      </c>
      <c r="O34" s="41" t="s">
        <v>185</v>
      </c>
      <c r="P34" t="s">
        <v>443</v>
      </c>
      <c r="Q34" t="s">
        <v>733</v>
      </c>
      <c r="R34" t="s">
        <v>733</v>
      </c>
      <c r="S34" s="22">
        <v>0.54236111111111107</v>
      </c>
      <c r="T34" s="22">
        <v>0.54236111111111107</v>
      </c>
      <c r="U34" s="22">
        <v>0.54236111111111107</v>
      </c>
      <c r="V34" s="22">
        <v>0.5493055555555556</v>
      </c>
      <c r="W34" s="33">
        <f>(PA[[#This Row],[Acknowledgemnet Time ]]-PA[[#This Row],[Fault Time]])*24</f>
        <v>0</v>
      </c>
      <c r="X34" s="33">
        <f>(PA[[#This Row],[Work Start time on Fault]]-PA[[#This Row],[Fault Time]])*24</f>
        <v>0</v>
      </c>
      <c r="Y34" s="33">
        <f>(PA[[#This Row],[Work Completiuon time on fualt]]-PA[[#This Row],[Fault Time]])*24</f>
        <v>0.16666666666666874</v>
      </c>
      <c r="Z34" s="33">
        <f>IFERROR((PA[[#This Row],[Work Completiuon time on fualt]]-PA[[#This Row],[Fault Time]])*24,"")</f>
        <v>0.16666666666666874</v>
      </c>
      <c r="AA34" s="2" t="s">
        <v>734</v>
      </c>
      <c r="AB34" s="17" t="s">
        <v>266</v>
      </c>
      <c r="AC34" s="47">
        <f>IFERROR(PA[[#This Row],[Breakdown Time]]*PA[[#This Row],[Plant Equivalent Weightage]],"")</f>
        <v>2.9082550469718534E-2</v>
      </c>
      <c r="AD34" s="2">
        <v>8.4333333333334384E-2</v>
      </c>
      <c r="AE34" s="2">
        <v>107.04719999999999</v>
      </c>
      <c r="AF34" s="2"/>
      <c r="AG34" s="2"/>
    </row>
    <row r="35" spans="1:33">
      <c r="A35" s="2">
        <f t="shared" si="0"/>
        <v>32</v>
      </c>
      <c r="B35" s="1" t="s">
        <v>4</v>
      </c>
      <c r="C35" s="1">
        <v>2025</v>
      </c>
      <c r="D35" s="1" t="s">
        <v>211</v>
      </c>
      <c r="E35" s="1" t="s">
        <v>211</v>
      </c>
      <c r="F35" s="23">
        <v>45809</v>
      </c>
      <c r="G35">
        <v>30</v>
      </c>
      <c r="H35" s="24">
        <v>45827</v>
      </c>
      <c r="I35" s="25">
        <f>IFERROR(VLOOKUP(PA[[#This Row],[Date]],Raw_Data[[Date]:[Sunset Time (POA&lt;20 W/m2)]],3,0),"")</f>
        <v>0.25416666666666665</v>
      </c>
      <c r="J35" s="25">
        <f>IFERROR(VLOOKUP(PA[[#This Row],[Date]],Raw_Data[[Date]:[Sunset Time (POA&lt;20 W/m2)]],4,0),"")</f>
        <v>0.77847222222222223</v>
      </c>
      <c r="K35" s="26">
        <f>IFERROR((PA[[#This Row],[Sunset Time (POA&lt;20 W/m2)]]-PA[[#This Row],[Sunrise Time (POA&gt;20 W/m2)]])*24,"")</f>
        <v>12.583333333333334</v>
      </c>
      <c r="L35" s="41" t="s">
        <v>187</v>
      </c>
      <c r="M35" s="45">
        <f>IFERROR(VLOOKUP(PA[[#This Row],[Affceted Equipment]],'Basic Data'!$A$2:$B$116,2,0),"")</f>
        <v>1785.42</v>
      </c>
      <c r="N35" s="46">
        <v>0.1699380371776934</v>
      </c>
      <c r="O35" s="41" t="s">
        <v>187</v>
      </c>
      <c r="P35" t="s">
        <v>443</v>
      </c>
      <c r="Q35" t="s">
        <v>446</v>
      </c>
      <c r="R35" t="s">
        <v>446</v>
      </c>
      <c r="S35" s="22">
        <v>0.36805555555555558</v>
      </c>
      <c r="T35" s="22">
        <v>0.36805555555555558</v>
      </c>
      <c r="U35" s="22">
        <v>0.36805555555555558</v>
      </c>
      <c r="V35" s="22">
        <v>0.39305555555555555</v>
      </c>
      <c r="W35" s="33">
        <f>(PA[[#This Row],[Acknowledgemnet Time ]]-PA[[#This Row],[Fault Time]])*24</f>
        <v>0</v>
      </c>
      <c r="X35" s="33">
        <f>(PA[[#This Row],[Work Start time on Fault]]-PA[[#This Row],[Fault Time]])*24</f>
        <v>0</v>
      </c>
      <c r="Y35" s="33">
        <f>(PA[[#This Row],[Work Completiuon time on fualt]]-PA[[#This Row],[Fault Time]])*24</f>
        <v>0.5999999999999992</v>
      </c>
      <c r="Z35" s="33">
        <f>IFERROR((PA[[#This Row],[Work Completiuon time on fualt]]-PA[[#This Row],[Fault Time]])*24,"")</f>
        <v>0.5999999999999992</v>
      </c>
      <c r="AA35" s="2" t="s">
        <v>734</v>
      </c>
      <c r="AB35" s="17" t="s">
        <v>266</v>
      </c>
      <c r="AC35" s="47">
        <f>IFERROR(PA[[#This Row],[Breakdown Time]]*PA[[#This Row],[Plant Equivalent Weightage]],"")</f>
        <v>0.10196282230661591</v>
      </c>
      <c r="AD35" s="2">
        <v>0.38</v>
      </c>
      <c r="AE35" s="2">
        <v>462.7369259999993</v>
      </c>
      <c r="AF35" s="2"/>
      <c r="AG35" s="2"/>
    </row>
    <row r="36" spans="1:33">
      <c r="A36" s="2">
        <f t="shared" si="0"/>
        <v>33</v>
      </c>
      <c r="B36" s="1" t="s">
        <v>4</v>
      </c>
      <c r="C36" s="1">
        <v>2025</v>
      </c>
      <c r="D36" s="1" t="s">
        <v>211</v>
      </c>
      <c r="E36" s="1" t="s">
        <v>211</v>
      </c>
      <c r="F36" s="23">
        <v>45839</v>
      </c>
      <c r="G36">
        <v>30</v>
      </c>
      <c r="H36" s="24">
        <v>45842</v>
      </c>
      <c r="I36" s="25">
        <f>IFERROR(VLOOKUP(PA[[#This Row],[Date]],Raw_Data[[Date]:[Sunset Time (POA&lt;20 W/m2)]],3,0),"")</f>
        <v>0.25486111111111109</v>
      </c>
      <c r="J36" s="25">
        <f>IFERROR(VLOOKUP(PA[[#This Row],[Date]],Raw_Data[[Date]:[Sunset Time (POA&lt;20 W/m2)]],4,0),"")</f>
        <v>0.77708333333333335</v>
      </c>
      <c r="K36" s="26">
        <f>IFERROR((PA[[#This Row],[Sunset Time (POA&lt;20 W/m2)]]-PA[[#This Row],[Sunrise Time (POA&gt;20 W/m2)]])*24,"")</f>
        <v>12.533333333333335</v>
      </c>
      <c r="L36" s="41" t="s">
        <v>185</v>
      </c>
      <c r="M36" s="45">
        <f>IFERROR(VLOOKUP(PA[[#This Row],[Affceted Equipment]],'Basic Data'!$A$2:$B$116,2,0),"")</f>
        <v>1833.3</v>
      </c>
      <c r="N36" s="46">
        <v>0.17449530281830902</v>
      </c>
      <c r="O36" s="41" t="s">
        <v>185</v>
      </c>
      <c r="P36" t="s">
        <v>443</v>
      </c>
      <c r="Q36" t="s">
        <v>733</v>
      </c>
      <c r="R36" t="s">
        <v>733</v>
      </c>
      <c r="S36" s="22">
        <v>0.48402777777777778</v>
      </c>
      <c r="T36" s="22">
        <v>0.48402777777777778</v>
      </c>
      <c r="U36" s="22">
        <v>0.48402777777777778</v>
      </c>
      <c r="V36" s="22">
        <v>0.49305555555555558</v>
      </c>
      <c r="W36" s="33">
        <f>(PA[[#This Row],[Acknowledgemnet Time ]]-PA[[#This Row],[Fault Time]])*24</f>
        <v>0</v>
      </c>
      <c r="X36" s="33">
        <f>(PA[[#This Row],[Work Start time on Fault]]-PA[[#This Row],[Fault Time]])*24</f>
        <v>0</v>
      </c>
      <c r="Y36" s="33">
        <f>(PA[[#This Row],[Work Completiuon time on fualt]]-PA[[#This Row],[Fault Time]])*24</f>
        <v>0.21666666666666723</v>
      </c>
      <c r="Z36" s="33">
        <f>IFERROR((PA[[#This Row],[Work Completiuon time on fualt]]-PA[[#This Row],[Fault Time]])*24,"")</f>
        <v>0.21666666666666723</v>
      </c>
      <c r="AA36" s="2" t="s">
        <v>734</v>
      </c>
      <c r="AB36" s="17" t="s">
        <v>266</v>
      </c>
      <c r="AC36" s="47">
        <f>IFERROR(PA[[#This Row],[Breakdown Time]]*PA[[#This Row],[Plant Equivalent Weightage]],"")</f>
        <v>3.7807315610633718E-2</v>
      </c>
      <c r="AD36" s="2">
        <v>0.11</v>
      </c>
      <c r="AE36" s="2">
        <v>147</v>
      </c>
      <c r="AF36" s="2"/>
      <c r="AG36" s="2"/>
    </row>
    <row r="37" spans="1:33">
      <c r="A37" s="2">
        <f t="shared" si="0"/>
        <v>34</v>
      </c>
      <c r="B37" s="1" t="s">
        <v>4</v>
      </c>
      <c r="C37" s="1">
        <v>2025</v>
      </c>
      <c r="D37" s="1" t="s">
        <v>211</v>
      </c>
      <c r="E37" s="1" t="s">
        <v>211</v>
      </c>
      <c r="F37" s="23">
        <v>45839</v>
      </c>
      <c r="G37">
        <v>30</v>
      </c>
      <c r="H37" s="24">
        <v>45845</v>
      </c>
      <c r="I37" s="25">
        <f>IFERROR(VLOOKUP(PA[[#This Row],[Date]],Raw_Data[[Date]:[Sunset Time (POA&lt;20 W/m2)]],3,0),"")</f>
        <v>0.25694444444444442</v>
      </c>
      <c r="J37" s="25">
        <f>IFERROR(VLOOKUP(PA[[#This Row],[Date]],Raw_Data[[Date]:[Sunset Time (POA&lt;20 W/m2)]],4,0),"")</f>
        <v>0.78333333333333333</v>
      </c>
      <c r="K37" s="26">
        <f>IFERROR((PA[[#This Row],[Sunset Time (POA&lt;20 W/m2)]]-PA[[#This Row],[Sunrise Time (POA&gt;20 W/m2)]])*24,"")</f>
        <v>12.633333333333333</v>
      </c>
      <c r="L37" s="41" t="s">
        <v>1605</v>
      </c>
      <c r="M37" s="45">
        <f>IFERROR(VLOOKUP(PA[[#This Row],[Affceted Equipment]],'Basic Data'!$A$2:$B$116,2,0),"")</f>
        <v>10506.3</v>
      </c>
      <c r="N37" s="46">
        <v>0.17449530281830902</v>
      </c>
      <c r="O37" s="252" t="s">
        <v>1678</v>
      </c>
      <c r="P37" t="s">
        <v>901</v>
      </c>
      <c r="Q37" s="140" t="s">
        <v>1679</v>
      </c>
      <c r="R37" s="140" t="s">
        <v>1679</v>
      </c>
      <c r="S37" s="22">
        <v>0.57291666666666663</v>
      </c>
      <c r="T37" s="22">
        <v>0.57291666666666663</v>
      </c>
      <c r="U37" s="22">
        <v>0.57291666666666663</v>
      </c>
      <c r="V37" s="22">
        <v>0.61458333333333337</v>
      </c>
      <c r="W37" s="33">
        <f>(PA[[#This Row],[Acknowledgemnet Time ]]-PA[[#This Row],[Fault Time]])*24</f>
        <v>0</v>
      </c>
      <c r="X37" s="33">
        <f>(PA[[#This Row],[Work Start time on Fault]]-PA[[#This Row],[Fault Time]])*24</f>
        <v>0</v>
      </c>
      <c r="Y37" s="33">
        <f>(PA[[#This Row],[Work Completiuon time on fualt]]-PA[[#This Row],[Fault Time]])*24</f>
        <v>1.0000000000000018</v>
      </c>
      <c r="Z37" s="33">
        <f>IFERROR((PA[[#This Row],[Work Completiuon time on fualt]]-PA[[#This Row],[Fault Time]])*24,"")</f>
        <v>1.0000000000000018</v>
      </c>
      <c r="AA37" s="2" t="s">
        <v>734</v>
      </c>
      <c r="AB37" s="17" t="s">
        <v>266</v>
      </c>
      <c r="AC37" s="47">
        <f>IFERROR(PA[[#This Row],[Breakdown Time]]*PA[[#This Row],[Plant Equivalent Weightage]],"")</f>
        <v>0.17449530281830933</v>
      </c>
      <c r="AD37" s="2">
        <v>0.4</v>
      </c>
      <c r="AE37" s="2">
        <v>3066</v>
      </c>
      <c r="AF37" s="2"/>
      <c r="AG37" s="2"/>
    </row>
    <row r="38" spans="1:33">
      <c r="A38" s="2">
        <f t="shared" si="0"/>
        <v>35</v>
      </c>
      <c r="B38" s="1" t="s">
        <v>4</v>
      </c>
      <c r="C38" s="1">
        <v>2025</v>
      </c>
      <c r="D38" s="1" t="s">
        <v>211</v>
      </c>
      <c r="E38" s="1" t="s">
        <v>211</v>
      </c>
      <c r="F38" s="23">
        <v>45839</v>
      </c>
      <c r="G38">
        <v>30</v>
      </c>
      <c r="H38" s="24">
        <v>45849</v>
      </c>
      <c r="I38" s="25">
        <f>IFERROR(VLOOKUP(PA[[#This Row],[Date]],Raw_Data[[Date]:[Sunset Time (POA&lt;20 W/m2)]],3,0),"")</f>
        <v>0.25694444444444442</v>
      </c>
      <c r="J38" s="25">
        <f>IFERROR(VLOOKUP(PA[[#This Row],[Date]],Raw_Data[[Date]:[Sunset Time (POA&lt;20 W/m2)]],4,0),"")</f>
        <v>0.77152777777777781</v>
      </c>
      <c r="K38" s="26">
        <f>IFERROR((PA[[#This Row],[Sunset Time (POA&lt;20 W/m2)]]-PA[[#This Row],[Sunrise Time (POA&gt;20 W/m2)]])*24,"")</f>
        <v>12.350000000000001</v>
      </c>
      <c r="L38" s="41" t="s">
        <v>185</v>
      </c>
      <c r="M38" s="45">
        <f>IFERROR(VLOOKUP(PA[[#This Row],[Affceted Equipment]],'Basic Data'!$A$2:$B$116,2,0),"")</f>
        <v>1833.3</v>
      </c>
      <c r="N38" s="46">
        <v>0.17449530281830902</v>
      </c>
      <c r="O38" s="41" t="s">
        <v>185</v>
      </c>
      <c r="P38" t="s">
        <v>443</v>
      </c>
      <c r="Q38" t="s">
        <v>733</v>
      </c>
      <c r="R38" t="s">
        <v>733</v>
      </c>
      <c r="S38" s="22">
        <v>0.55069444444444449</v>
      </c>
      <c r="T38" s="22">
        <v>0.55069444444444449</v>
      </c>
      <c r="U38" s="22">
        <v>0.55069444444444449</v>
      </c>
      <c r="V38" s="22">
        <v>0.56180555555555556</v>
      </c>
      <c r="W38" s="33">
        <f>(PA[[#This Row],[Acknowledgemnet Time ]]-PA[[#This Row],[Fault Time]])*24</f>
        <v>0</v>
      </c>
      <c r="X38" s="33">
        <f>(PA[[#This Row],[Work Start time on Fault]]-PA[[#This Row],[Fault Time]])*24</f>
        <v>0</v>
      </c>
      <c r="Y38" s="33">
        <f>(PA[[#This Row],[Work Completiuon time on fualt]]-PA[[#This Row],[Fault Time]])*24</f>
        <v>0.26666666666666572</v>
      </c>
      <c r="Z38" s="33">
        <f>IFERROR((PA[[#This Row],[Work Completiuon time on fualt]]-PA[[#This Row],[Fault Time]])*24,"")</f>
        <v>0.26666666666666572</v>
      </c>
      <c r="AA38" s="2" t="s">
        <v>734</v>
      </c>
      <c r="AB38" s="17" t="s">
        <v>266</v>
      </c>
      <c r="AC38" s="47">
        <f>IFERROR(PA[[#This Row],[Breakdown Time]]*PA[[#This Row],[Plant Equivalent Weightage]],"")</f>
        <v>4.653208075154891E-2</v>
      </c>
      <c r="AD38" s="2">
        <v>0.22</v>
      </c>
      <c r="AE38" s="2">
        <v>120</v>
      </c>
      <c r="AF38" s="2"/>
      <c r="AG38" s="2"/>
    </row>
    <row r="39" spans="1:33">
      <c r="A39" s="2">
        <f t="shared" si="0"/>
        <v>36</v>
      </c>
      <c r="B39" s="1" t="s">
        <v>4</v>
      </c>
      <c r="C39" s="1">
        <v>2025</v>
      </c>
      <c r="D39" s="1" t="s">
        <v>211</v>
      </c>
      <c r="E39" s="1" t="s">
        <v>211</v>
      </c>
      <c r="F39" s="23">
        <v>45839</v>
      </c>
      <c r="G39">
        <v>30</v>
      </c>
      <c r="H39" s="24">
        <v>45855</v>
      </c>
      <c r="I39" s="25">
        <f>IFERROR(VLOOKUP(PA[[#This Row],[Date]],Raw_Data[[Date]:[Sunset Time (POA&lt;20 W/m2)]],3,0),"")</f>
        <v>0.25972222222222224</v>
      </c>
      <c r="J39" s="25">
        <f>IFERROR(VLOOKUP(PA[[#This Row],[Date]],Raw_Data[[Date]:[Sunset Time (POA&lt;20 W/m2)]],4,0),"")</f>
        <v>0.77708333333333335</v>
      </c>
      <c r="K39" s="26">
        <f>IFERROR((PA[[#This Row],[Sunset Time (POA&lt;20 W/m2)]]-PA[[#This Row],[Sunrise Time (POA&gt;20 W/m2)]])*24,"")</f>
        <v>12.416666666666668</v>
      </c>
      <c r="L39" s="41" t="s">
        <v>185</v>
      </c>
      <c r="M39" s="45">
        <f>IFERROR(VLOOKUP(PA[[#This Row],[Affceted Equipment]],'Basic Data'!$A$2:$B$116,2,0),"")</f>
        <v>1833.3</v>
      </c>
      <c r="N39" s="46">
        <v>0.17449530281830902</v>
      </c>
      <c r="O39" s="41" t="s">
        <v>185</v>
      </c>
      <c r="P39" t="s">
        <v>443</v>
      </c>
      <c r="Q39" t="s">
        <v>733</v>
      </c>
      <c r="R39" t="s">
        <v>733</v>
      </c>
      <c r="S39" s="22">
        <v>0.56111111111111112</v>
      </c>
      <c r="T39" s="22">
        <v>0.56111111111111112</v>
      </c>
      <c r="U39" s="22">
        <v>0.56111111111111112</v>
      </c>
      <c r="V39" s="22">
        <v>0.57222222222222219</v>
      </c>
      <c r="W39" s="33">
        <f>(PA[[#This Row],[Acknowledgemnet Time ]]-PA[[#This Row],[Fault Time]])*24</f>
        <v>0</v>
      </c>
      <c r="X39" s="33">
        <f>(PA[[#This Row],[Work Start time on Fault]]-PA[[#This Row],[Fault Time]])*24</f>
        <v>0</v>
      </c>
      <c r="Y39" s="33">
        <f>(PA[[#This Row],[Work Completiuon time on fualt]]-PA[[#This Row],[Fault Time]])*24</f>
        <v>0.26666666666666572</v>
      </c>
      <c r="Z39" s="33">
        <f>IFERROR((PA[[#This Row],[Work Completiuon time on fualt]]-PA[[#This Row],[Fault Time]])*24,"")</f>
        <v>0.26666666666666572</v>
      </c>
      <c r="AA39" s="2" t="s">
        <v>734</v>
      </c>
      <c r="AB39" s="17" t="s">
        <v>266</v>
      </c>
      <c r="AC39" s="47">
        <f>IFERROR(PA[[#This Row],[Breakdown Time]]*PA[[#This Row],[Plant Equivalent Weightage]],"")</f>
        <v>4.653208075154891E-2</v>
      </c>
      <c r="AD39" s="2">
        <v>0.2</v>
      </c>
      <c r="AE39" s="2">
        <v>267</v>
      </c>
      <c r="AF39" s="2"/>
      <c r="AG39" s="2"/>
    </row>
    <row r="40" spans="1:33">
      <c r="A40" s="2">
        <f t="shared" si="0"/>
        <v>37</v>
      </c>
      <c r="B40" s="1" t="s">
        <v>4</v>
      </c>
      <c r="C40" s="1">
        <v>2025</v>
      </c>
      <c r="D40" s="1" t="s">
        <v>211</v>
      </c>
      <c r="E40" s="1" t="s">
        <v>211</v>
      </c>
      <c r="F40" s="23">
        <v>45839</v>
      </c>
      <c r="G40">
        <v>30</v>
      </c>
      <c r="H40" s="24">
        <v>45863</v>
      </c>
      <c r="I40" s="25">
        <f>IFERROR(VLOOKUP(PA[[#This Row],[Date]],Raw_Data[[Date]:[Sunset Time (POA&lt;20 W/m2)]],3,0),"")</f>
        <v>0.26458333333333334</v>
      </c>
      <c r="J40" s="25">
        <f>IFERROR(VLOOKUP(PA[[#This Row],[Date]],Raw_Data[[Date]:[Sunset Time (POA&lt;20 W/m2)]],4,0),"")</f>
        <v>0.74861111111111112</v>
      </c>
      <c r="K40" s="26">
        <f>IFERROR((PA[[#This Row],[Sunset Time (POA&lt;20 W/m2)]]-PA[[#This Row],[Sunrise Time (POA&gt;20 W/m2)]])*24,"")</f>
        <v>11.616666666666667</v>
      </c>
      <c r="L40" s="41" t="s">
        <v>1605</v>
      </c>
      <c r="M40" s="45">
        <f>IFERROR(VLOOKUP(PA[[#This Row],[Affceted Equipment]],'Basic Data'!$A$2:$B$116,2,0),"")</f>
        <v>10506.3</v>
      </c>
      <c r="N40" s="46">
        <v>1</v>
      </c>
      <c r="O40" s="252" t="s">
        <v>1678</v>
      </c>
      <c r="P40" t="s">
        <v>901</v>
      </c>
      <c r="Q40" s="140" t="s">
        <v>1679</v>
      </c>
      <c r="R40" s="140" t="s">
        <v>1679</v>
      </c>
      <c r="S40" s="22">
        <v>0.53472222222222221</v>
      </c>
      <c r="T40" s="22">
        <v>0.53472222222222221</v>
      </c>
      <c r="U40" s="22">
        <v>0.53472222222222221</v>
      </c>
      <c r="V40" s="22">
        <v>0.54513888888888884</v>
      </c>
      <c r="W40" s="33">
        <f>(PA[[#This Row],[Acknowledgemnet Time ]]-PA[[#This Row],[Fault Time]])*24</f>
        <v>0</v>
      </c>
      <c r="X40" s="33">
        <f>(PA[[#This Row],[Work Start time on Fault]]-PA[[#This Row],[Fault Time]])*24</f>
        <v>0</v>
      </c>
      <c r="Y40" s="33">
        <f>(PA[[#This Row],[Work Completiuon time on fualt]]-PA[[#This Row],[Fault Time]])*24</f>
        <v>0.24999999999999911</v>
      </c>
      <c r="Z40" s="33">
        <f>IFERROR((PA[[#This Row],[Work Completiuon time on fualt]]-PA[[#This Row],[Fault Time]])*24,"")</f>
        <v>0.24999999999999911</v>
      </c>
      <c r="AA40" s="2" t="s">
        <v>734</v>
      </c>
      <c r="AB40" s="17" t="s">
        <v>266</v>
      </c>
      <c r="AC40" s="47">
        <f>IFERROR(PA[[#This Row],[Breakdown Time]]*PA[[#This Row],[Plant Equivalent Weightage]],"")</f>
        <v>0.24999999999999911</v>
      </c>
      <c r="AD40" s="2">
        <v>0.04</v>
      </c>
      <c r="AE40" s="2">
        <v>306</v>
      </c>
      <c r="AF40" s="2"/>
      <c r="AG40" s="2"/>
    </row>
    <row r="41" spans="1:33">
      <c r="A41" s="2">
        <f t="shared" si="0"/>
        <v>38</v>
      </c>
      <c r="B41" s="1" t="s">
        <v>4</v>
      </c>
      <c r="C41" s="1">
        <v>2025</v>
      </c>
      <c r="D41" s="1" t="s">
        <v>211</v>
      </c>
      <c r="E41" s="1" t="s">
        <v>211</v>
      </c>
      <c r="F41" s="23">
        <v>45839</v>
      </c>
      <c r="G41">
        <v>30</v>
      </c>
      <c r="H41" s="24">
        <v>45866</v>
      </c>
      <c r="I41" s="25">
        <f>IFERROR(VLOOKUP(PA[[#This Row],[Date]],Raw_Data[[Date]:[Sunset Time (POA&lt;20 W/m2)]],3,0),"")</f>
        <v>0.27291666666666664</v>
      </c>
      <c r="J41" s="25">
        <f>IFERROR(VLOOKUP(PA[[#This Row],[Date]],Raw_Data[[Date]:[Sunset Time (POA&lt;20 W/m2)]],4,0),"")</f>
        <v>0.77847222222222223</v>
      </c>
      <c r="K41" s="26">
        <f>IFERROR((PA[[#This Row],[Sunset Time (POA&lt;20 W/m2)]]-PA[[#This Row],[Sunrise Time (POA&gt;20 W/m2)]])*24,"")</f>
        <v>12.133333333333333</v>
      </c>
      <c r="L41" s="41" t="s">
        <v>185</v>
      </c>
      <c r="M41" s="45">
        <f>IFERROR(VLOOKUP(PA[[#This Row],[Affceted Equipment]],'Basic Data'!$A$2:$B$116,2,0),"")</f>
        <v>1833.3</v>
      </c>
      <c r="N41" s="46">
        <v>0.17449530281830902</v>
      </c>
      <c r="O41" s="41" t="s">
        <v>185</v>
      </c>
      <c r="P41" t="s">
        <v>443</v>
      </c>
      <c r="Q41" t="s">
        <v>733</v>
      </c>
      <c r="R41" t="s">
        <v>733</v>
      </c>
      <c r="S41" s="22">
        <v>0.47222222222222221</v>
      </c>
      <c r="T41" s="22">
        <v>0.47222222222222221</v>
      </c>
      <c r="U41" s="22">
        <v>0.47222222222222221</v>
      </c>
      <c r="V41" s="22">
        <v>0.4777777777777778</v>
      </c>
      <c r="W41" s="33">
        <f>(PA[[#This Row],[Acknowledgemnet Time ]]-PA[[#This Row],[Fault Time]])*24</f>
        <v>0</v>
      </c>
      <c r="X41" s="33">
        <f>(PA[[#This Row],[Work Start time on Fault]]-PA[[#This Row],[Fault Time]])*24</f>
        <v>0</v>
      </c>
      <c r="Y41" s="33">
        <f>(PA[[#This Row],[Work Completiuon time on fualt]]-PA[[#This Row],[Fault Time]])*24</f>
        <v>0.13333333333333419</v>
      </c>
      <c r="Z41" s="33">
        <f>IFERROR((PA[[#This Row],[Work Completiuon time on fualt]]-PA[[#This Row],[Fault Time]])*24,"")</f>
        <v>0.13333333333333419</v>
      </c>
      <c r="AA41" s="2" t="s">
        <v>734</v>
      </c>
      <c r="AB41" s="17" t="s">
        <v>266</v>
      </c>
      <c r="AC41" s="47">
        <f>IFERROR(PA[[#This Row],[Breakdown Time]]*PA[[#This Row],[Plant Equivalent Weightage]],"")</f>
        <v>2.3266040375774687E-2</v>
      </c>
      <c r="AD41" s="2">
        <v>0.13</v>
      </c>
      <c r="AE41" s="2">
        <v>173</v>
      </c>
      <c r="AF41" s="2"/>
      <c r="AG41" s="2"/>
    </row>
    <row r="42" spans="1:33">
      <c r="A42" s="2">
        <f t="shared" si="0"/>
        <v>39</v>
      </c>
      <c r="B42" s="1" t="s">
        <v>4</v>
      </c>
      <c r="C42" s="1">
        <v>2025</v>
      </c>
      <c r="D42" s="1" t="s">
        <v>211</v>
      </c>
      <c r="E42" s="1" t="s">
        <v>211</v>
      </c>
      <c r="F42" s="23">
        <v>45870</v>
      </c>
      <c r="G42">
        <v>30</v>
      </c>
      <c r="H42" s="24">
        <v>45871</v>
      </c>
      <c r="I42" s="25">
        <f>IFERROR(VLOOKUP(PA[[#This Row],[Date]],Raw_Data[[Date]:[Sunset Time (POA&lt;20 W/m2)]],3,0),"")</f>
        <v>0.26180555555555557</v>
      </c>
      <c r="J42" s="25">
        <f>IFERROR(VLOOKUP(PA[[#This Row],[Date]],Raw_Data[[Date]:[Sunset Time (POA&lt;20 W/m2)]],4,0),"")</f>
        <v>0.77013888888888893</v>
      </c>
      <c r="K42" s="26">
        <f>IFERROR((PA[[#This Row],[Sunset Time (POA&lt;20 W/m2)]]-PA[[#This Row],[Sunrise Time (POA&gt;20 W/m2)]])*24,"")</f>
        <v>12.2</v>
      </c>
      <c r="L42" s="41" t="s">
        <v>184</v>
      </c>
      <c r="M42" s="45">
        <f>IFERROR(VLOOKUP(PA[[#This Row],[Affceted Equipment]],'Basic Data'!$A$2:$B$116,2,0),"")</f>
        <v>1669.29</v>
      </c>
      <c r="N42" s="46">
        <v>0.15888466919848093</v>
      </c>
      <c r="O42" s="213" t="s">
        <v>184</v>
      </c>
      <c r="P42" t="s">
        <v>443</v>
      </c>
      <c r="Q42" t="s">
        <v>446</v>
      </c>
      <c r="R42" t="s">
        <v>446</v>
      </c>
      <c r="S42" s="22">
        <v>0.51180555555555551</v>
      </c>
      <c r="T42" s="22">
        <v>0.51180555555555551</v>
      </c>
      <c r="U42" s="22">
        <v>0.51180555555555551</v>
      </c>
      <c r="V42" s="22">
        <v>0.5229166666666667</v>
      </c>
      <c r="W42" s="33">
        <f>(PA[[#This Row],[Acknowledgemnet Time ]]-PA[[#This Row],[Fault Time]])*24</f>
        <v>0</v>
      </c>
      <c r="X42" s="33">
        <f>(PA[[#This Row],[Work Start time on Fault]]-PA[[#This Row],[Fault Time]])*24</f>
        <v>0</v>
      </c>
      <c r="Y42" s="33">
        <f>(PA[[#This Row],[Work Completiuon time on fualt]]-PA[[#This Row],[Fault Time]])*24</f>
        <v>0.26666666666666838</v>
      </c>
      <c r="Z42" s="33">
        <f>IFERROR((PA[[#This Row],[Work Completiuon time on fualt]]-PA[[#This Row],[Fault Time]])*24,"")</f>
        <v>0.26666666666666838</v>
      </c>
      <c r="AA42" s="2" t="s">
        <v>734</v>
      </c>
      <c r="AB42" s="17" t="s">
        <v>266</v>
      </c>
      <c r="AC42" s="47">
        <f>IFERROR(PA[[#This Row],[Breakdown Time]]*PA[[#This Row],[Plant Equivalent Weightage]],"")</f>
        <v>4.2369245119595188E-2</v>
      </c>
      <c r="AD42" s="2">
        <v>0.2648000000000017</v>
      </c>
      <c r="AE42" s="2">
        <v>350</v>
      </c>
      <c r="AF42" s="2"/>
      <c r="AG42" s="2"/>
    </row>
    <row r="43" spans="1:33">
      <c r="A43" s="2">
        <f t="shared" si="0"/>
        <v>40</v>
      </c>
      <c r="I43" s="25" t="str">
        <f>IFERROR(VLOOKUP(PA[[#This Row],[Date]],Raw_Data[[Date]:[Sunset Time (POA&lt;20 W/m2)]],3,0),"")</f>
        <v/>
      </c>
      <c r="J43" s="25" t="str">
        <f>IFERROR(VLOOKUP(PA[[#This Row],[Date]],Raw_Data[[Date]:[Sunset Time (POA&lt;20 W/m2)]],4,0),"")</f>
        <v/>
      </c>
      <c r="K43" s="26" t="str">
        <f>IFERROR((PA[[#This Row],[Sunset Time (POA&lt;20 W/m2)]]-PA[[#This Row],[Sunrise Time (POA&gt;20 W/m2)]])*24,"")</f>
        <v/>
      </c>
      <c r="M43" s="45" t="str">
        <f>IFERROR(VLOOKUP(PA[[#This Row],[Affceted Equipment]],'Basic Data'!$A$2:$B$116,2,0),"")</f>
        <v/>
      </c>
      <c r="N43" s="50" t="s">
        <v>261</v>
      </c>
      <c r="W43" s="33">
        <f>(PA[[#This Row],[Acknowledgemnet Time ]]-PA[[#This Row],[Fault Time]])*24</f>
        <v>0</v>
      </c>
      <c r="X43" s="33">
        <f>(PA[[#This Row],[Work Start time on Fault]]-PA[[#This Row],[Fault Time]])*24</f>
        <v>0</v>
      </c>
      <c r="Y43" s="33">
        <f>(PA[[#This Row],[Work Completiuon time on fualt]]-PA[[#This Row],[Fault Time]])*24</f>
        <v>0</v>
      </c>
      <c r="Z43" s="33">
        <f>IFERROR((PA[[#This Row],[Work Completiuon time on fualt]]-PA[[#This Row],[Fault Time]])*24,"")</f>
        <v>0</v>
      </c>
      <c r="AC43" s="47" t="str">
        <f>IFERROR(PA[[#This Row],[Breakdown Time]]*PA[[#This Row],[Plant Equivalent Weightage]],"")</f>
        <v/>
      </c>
      <c r="AF43" s="2"/>
      <c r="AG43" s="2"/>
    </row>
    <row r="44" spans="1:33">
      <c r="A44" s="2">
        <f t="shared" si="0"/>
        <v>41</v>
      </c>
      <c r="I44" s="25" t="str">
        <f>IFERROR(VLOOKUP(PA[[#This Row],[Date]],Raw_Data[[Date]:[Sunset Time (POA&lt;20 W/m2)]],3,0),"")</f>
        <v/>
      </c>
      <c r="J44" s="25" t="str">
        <f>IFERROR(VLOOKUP(PA[[#This Row],[Date]],Raw_Data[[Date]:[Sunset Time (POA&lt;20 W/m2)]],4,0),"")</f>
        <v/>
      </c>
      <c r="K44" s="26" t="str">
        <f>IFERROR((PA[[#This Row],[Sunset Time (POA&lt;20 W/m2)]]-PA[[#This Row],[Sunrise Time (POA&gt;20 W/m2)]])*24,"")</f>
        <v/>
      </c>
      <c r="M44" s="45" t="str">
        <f>IFERROR(VLOOKUP(PA[[#This Row],[Affceted Equipment]],'Basic Data'!$A$2:$B$116,2,0),"")</f>
        <v/>
      </c>
      <c r="N44" s="50" t="s">
        <v>261</v>
      </c>
      <c r="W44" s="33">
        <f>(PA[[#This Row],[Acknowledgemnet Time ]]-PA[[#This Row],[Fault Time]])*24</f>
        <v>0</v>
      </c>
      <c r="X44" s="33">
        <f>(PA[[#This Row],[Work Start time on Fault]]-PA[[#This Row],[Fault Time]])*24</f>
        <v>0</v>
      </c>
      <c r="Y44" s="33">
        <f>(PA[[#This Row],[Work Completiuon time on fualt]]-PA[[#This Row],[Fault Time]])*24</f>
        <v>0</v>
      </c>
      <c r="Z44" s="33">
        <f>IFERROR((PA[[#This Row],[Work Completiuon time on fualt]]-PA[[#This Row],[Fault Time]])*24,"")</f>
        <v>0</v>
      </c>
      <c r="AC44" s="47" t="str">
        <f>IFERROR(PA[[#This Row],[Breakdown Time]]*PA[[#This Row],[Plant Equivalent Weightage]],"")</f>
        <v/>
      </c>
      <c r="AF44" s="2"/>
      <c r="AG44" s="2"/>
    </row>
    <row r="45" spans="1:33">
      <c r="A45" s="2">
        <f t="shared" si="0"/>
        <v>42</v>
      </c>
      <c r="I45" s="25" t="str">
        <f>IFERROR(VLOOKUP(PA[[#This Row],[Date]],Raw_Data[[Date]:[Sunset Time (POA&lt;20 W/m2)]],3,0),"")</f>
        <v/>
      </c>
      <c r="J45" s="25" t="str">
        <f>IFERROR(VLOOKUP(PA[[#This Row],[Date]],Raw_Data[[Date]:[Sunset Time (POA&lt;20 W/m2)]],4,0),"")</f>
        <v/>
      </c>
      <c r="K45" s="26" t="str">
        <f>IFERROR((PA[[#This Row],[Sunset Time (POA&lt;20 W/m2)]]-PA[[#This Row],[Sunrise Time (POA&gt;20 W/m2)]])*24,"")</f>
        <v/>
      </c>
      <c r="M45" s="45" t="str">
        <f>IFERROR(VLOOKUP(PA[[#This Row],[Affceted Equipment]],'Basic Data'!$A$2:$B$116,2,0),"")</f>
        <v/>
      </c>
      <c r="N45" s="50" t="s">
        <v>261</v>
      </c>
      <c r="W45" s="33">
        <f>(PA[[#This Row],[Acknowledgemnet Time ]]-PA[[#This Row],[Fault Time]])*24</f>
        <v>0</v>
      </c>
      <c r="X45" s="33">
        <f>(PA[[#This Row],[Work Start time on Fault]]-PA[[#This Row],[Fault Time]])*24</f>
        <v>0</v>
      </c>
      <c r="Y45" s="33">
        <f>(PA[[#This Row],[Work Completiuon time on fualt]]-PA[[#This Row],[Fault Time]])*24</f>
        <v>0</v>
      </c>
      <c r="Z45" s="33">
        <f>IFERROR((PA[[#This Row],[Work Completiuon time on fualt]]-PA[[#This Row],[Fault Time]])*24,"")</f>
        <v>0</v>
      </c>
      <c r="AC45" s="47" t="str">
        <f>IFERROR(PA[[#This Row],[Breakdown Time]]*PA[[#This Row],[Plant Equivalent Weightage]],"")</f>
        <v/>
      </c>
      <c r="AF45" s="2"/>
      <c r="AG45" s="2"/>
    </row>
    <row r="46" spans="1:33">
      <c r="A46" s="2">
        <f t="shared" si="0"/>
        <v>43</v>
      </c>
      <c r="I46" s="25" t="str">
        <f>IFERROR(VLOOKUP(PA[[#This Row],[Date]],Raw_Data[[Date]:[Sunset Time (POA&lt;20 W/m2)]],3,0),"")</f>
        <v/>
      </c>
      <c r="J46" s="25" t="str">
        <f>IFERROR(VLOOKUP(PA[[#This Row],[Date]],Raw_Data[[Date]:[Sunset Time (POA&lt;20 W/m2)]],4,0),"")</f>
        <v/>
      </c>
      <c r="K46" s="26" t="str">
        <f>IFERROR((PA[[#This Row],[Sunset Time (POA&lt;20 W/m2)]]-PA[[#This Row],[Sunrise Time (POA&gt;20 W/m2)]])*24,"")</f>
        <v/>
      </c>
      <c r="M46" s="45" t="str">
        <f>IFERROR(VLOOKUP(PA[[#This Row],[Affceted Equipment]],'Basic Data'!$A$2:$B$116,2,0),"")</f>
        <v/>
      </c>
      <c r="N46" s="50" t="s">
        <v>261</v>
      </c>
      <c r="W46" s="33">
        <f>(PA[[#This Row],[Acknowledgemnet Time ]]-PA[[#This Row],[Fault Time]])*24</f>
        <v>0</v>
      </c>
      <c r="X46" s="33">
        <f>(PA[[#This Row],[Work Start time on Fault]]-PA[[#This Row],[Fault Time]])*24</f>
        <v>0</v>
      </c>
      <c r="Y46" s="33">
        <f>(PA[[#This Row],[Work Completiuon time on fualt]]-PA[[#This Row],[Fault Time]])*24</f>
        <v>0</v>
      </c>
      <c r="Z46" s="33">
        <f>IFERROR((PA[[#This Row],[Work Completiuon time on fualt]]-PA[[#This Row],[Fault Time]])*24,"")</f>
        <v>0</v>
      </c>
      <c r="AC46" s="47" t="str">
        <f>IFERROR(PA[[#This Row],[Breakdown Time]]*PA[[#This Row],[Plant Equivalent Weightage]],"")</f>
        <v/>
      </c>
      <c r="AF46" s="2"/>
      <c r="AG46" s="2"/>
    </row>
    <row r="47" spans="1:33">
      <c r="A47" s="2">
        <f t="shared" si="0"/>
        <v>44</v>
      </c>
      <c r="I47" s="25" t="str">
        <f>IFERROR(VLOOKUP(PA[[#This Row],[Date]],Raw_Data[[Date]:[Sunset Time (POA&lt;20 W/m2)]],3,0),"")</f>
        <v/>
      </c>
      <c r="J47" s="25" t="str">
        <f>IFERROR(VLOOKUP(PA[[#This Row],[Date]],Raw_Data[[Date]:[Sunset Time (POA&lt;20 W/m2)]],4,0),"")</f>
        <v/>
      </c>
      <c r="K47" s="26" t="str">
        <f>IFERROR((PA[[#This Row],[Sunset Time (POA&lt;20 W/m2)]]-PA[[#This Row],[Sunrise Time (POA&gt;20 W/m2)]])*24,"")</f>
        <v/>
      </c>
      <c r="M47" s="45" t="str">
        <f>IFERROR(VLOOKUP(PA[[#This Row],[Affceted Equipment]],'Basic Data'!$A$2:$B$116,2,0),"")</f>
        <v/>
      </c>
      <c r="N47" s="50" t="s">
        <v>261</v>
      </c>
      <c r="W47" s="33">
        <f>(PA[[#This Row],[Acknowledgemnet Time ]]-PA[[#This Row],[Fault Time]])*24</f>
        <v>0</v>
      </c>
      <c r="X47" s="33">
        <f>(PA[[#This Row],[Work Start time on Fault]]-PA[[#This Row],[Fault Time]])*24</f>
        <v>0</v>
      </c>
      <c r="Y47" s="33">
        <f>(PA[[#This Row],[Work Completiuon time on fualt]]-PA[[#This Row],[Fault Time]])*24</f>
        <v>0</v>
      </c>
      <c r="Z47" s="33">
        <f>IFERROR((PA[[#This Row],[Work Completiuon time on fualt]]-PA[[#This Row],[Fault Time]])*24,"")</f>
        <v>0</v>
      </c>
      <c r="AC47" s="47" t="str">
        <f>IFERROR(PA[[#This Row],[Breakdown Time]]*PA[[#This Row],[Plant Equivalent Weightage]],"")</f>
        <v/>
      </c>
      <c r="AF47" s="2"/>
      <c r="AG47" s="2"/>
    </row>
    <row r="48" spans="1:33">
      <c r="A48" s="2">
        <f t="shared" si="0"/>
        <v>45</v>
      </c>
      <c r="I48" s="25" t="str">
        <f>IFERROR(VLOOKUP(PA[[#This Row],[Date]],Raw_Data[[Date]:[Sunset Time (POA&lt;20 W/m2)]],3,0),"")</f>
        <v/>
      </c>
      <c r="J48" s="25" t="str">
        <f>IFERROR(VLOOKUP(PA[[#This Row],[Date]],Raw_Data[[Date]:[Sunset Time (POA&lt;20 W/m2)]],4,0),"")</f>
        <v/>
      </c>
      <c r="K48" s="26" t="str">
        <f>IFERROR((PA[[#This Row],[Sunset Time (POA&lt;20 W/m2)]]-PA[[#This Row],[Sunrise Time (POA&gt;20 W/m2)]])*24,"")</f>
        <v/>
      </c>
      <c r="M48" s="45" t="str">
        <f>IFERROR(VLOOKUP(PA[[#This Row],[Affceted Equipment]],'Basic Data'!$A$2:$B$116,2,0),"")</f>
        <v/>
      </c>
      <c r="N48" s="50" t="s">
        <v>261</v>
      </c>
      <c r="W48" s="33">
        <f>(PA[[#This Row],[Acknowledgemnet Time ]]-PA[[#This Row],[Fault Time]])*24</f>
        <v>0</v>
      </c>
      <c r="X48" s="33">
        <f>(PA[[#This Row],[Work Start time on Fault]]-PA[[#This Row],[Fault Time]])*24</f>
        <v>0</v>
      </c>
      <c r="Y48" s="33">
        <f>(PA[[#This Row],[Work Completiuon time on fualt]]-PA[[#This Row],[Fault Time]])*24</f>
        <v>0</v>
      </c>
      <c r="Z48" s="33">
        <f>IFERROR((PA[[#This Row],[Work Completiuon time on fualt]]-PA[[#This Row],[Fault Time]])*24,"")</f>
        <v>0</v>
      </c>
      <c r="AC48" s="47" t="str">
        <f>IFERROR(PA[[#This Row],[Breakdown Time]]*PA[[#This Row],[Plant Equivalent Weightage]],"")</f>
        <v/>
      </c>
      <c r="AF48" s="2"/>
      <c r="AG48" s="2"/>
    </row>
    <row r="49" spans="1:33">
      <c r="A49" s="2">
        <f t="shared" ref="A49:A112" si="1">A48+1</f>
        <v>46</v>
      </c>
      <c r="I49" s="25" t="str">
        <f>IFERROR(VLOOKUP(PA[[#This Row],[Date]],Raw_Data[[Date]:[Sunset Time (POA&lt;20 W/m2)]],3,0),"")</f>
        <v/>
      </c>
      <c r="J49" s="25" t="str">
        <f>IFERROR(VLOOKUP(PA[[#This Row],[Date]],Raw_Data[[Date]:[Sunset Time (POA&lt;20 W/m2)]],4,0),"")</f>
        <v/>
      </c>
      <c r="K49" s="26" t="str">
        <f>IFERROR((PA[[#This Row],[Sunset Time (POA&lt;20 W/m2)]]-PA[[#This Row],[Sunrise Time (POA&gt;20 W/m2)]])*24,"")</f>
        <v/>
      </c>
      <c r="M49" s="45" t="str">
        <f>IFERROR(VLOOKUP(PA[[#This Row],[Affceted Equipment]],'Basic Data'!$A$2:$B$116,2,0),"")</f>
        <v/>
      </c>
      <c r="N49" s="50" t="s">
        <v>261</v>
      </c>
      <c r="W49" s="33">
        <f>(PA[[#This Row],[Acknowledgemnet Time ]]-PA[[#This Row],[Fault Time]])*24</f>
        <v>0</v>
      </c>
      <c r="X49" s="33">
        <f>(PA[[#This Row],[Work Start time on Fault]]-PA[[#This Row],[Fault Time]])*24</f>
        <v>0</v>
      </c>
      <c r="Y49" s="33">
        <f>(PA[[#This Row],[Work Completiuon time on fualt]]-PA[[#This Row],[Fault Time]])*24</f>
        <v>0</v>
      </c>
      <c r="Z49" s="33">
        <f>IFERROR((PA[[#This Row],[Work Completiuon time on fualt]]-PA[[#This Row],[Fault Time]])*24,"")</f>
        <v>0</v>
      </c>
      <c r="AC49" s="47" t="str">
        <f>IFERROR(PA[[#This Row],[Breakdown Time]]*PA[[#This Row],[Plant Equivalent Weightage]],"")</f>
        <v/>
      </c>
      <c r="AF49" s="2"/>
      <c r="AG49" s="2"/>
    </row>
    <row r="50" spans="1:33">
      <c r="A50" s="2">
        <f t="shared" si="1"/>
        <v>47</v>
      </c>
      <c r="I50" s="25" t="str">
        <f>IFERROR(VLOOKUP(PA[[#This Row],[Date]],Raw_Data[[Date]:[Sunset Time (POA&lt;20 W/m2)]],3,0),"")</f>
        <v/>
      </c>
      <c r="J50" s="25" t="str">
        <f>IFERROR(VLOOKUP(PA[[#This Row],[Date]],Raw_Data[[Date]:[Sunset Time (POA&lt;20 W/m2)]],4,0),"")</f>
        <v/>
      </c>
      <c r="K50" s="26" t="str">
        <f>IFERROR((PA[[#This Row],[Sunset Time (POA&lt;20 W/m2)]]-PA[[#This Row],[Sunrise Time (POA&gt;20 W/m2)]])*24,"")</f>
        <v/>
      </c>
      <c r="M50" s="45" t="str">
        <f>IFERROR(VLOOKUP(PA[[#This Row],[Affceted Equipment]],'Basic Data'!$A$2:$B$116,2,0),"")</f>
        <v/>
      </c>
      <c r="N50" s="50" t="s">
        <v>261</v>
      </c>
      <c r="W50" s="33">
        <f>(PA[[#This Row],[Acknowledgemnet Time ]]-PA[[#This Row],[Fault Time]])*24</f>
        <v>0</v>
      </c>
      <c r="X50" s="33">
        <f>(PA[[#This Row],[Work Start time on Fault]]-PA[[#This Row],[Fault Time]])*24</f>
        <v>0</v>
      </c>
      <c r="Y50" s="33">
        <f>(PA[[#This Row],[Work Completiuon time on fualt]]-PA[[#This Row],[Fault Time]])*24</f>
        <v>0</v>
      </c>
      <c r="Z50" s="33">
        <f>IFERROR((PA[[#This Row],[Work Completiuon time on fualt]]-PA[[#This Row],[Fault Time]])*24,"")</f>
        <v>0</v>
      </c>
      <c r="AC50" s="47" t="str">
        <f>IFERROR(PA[[#This Row],[Breakdown Time]]*PA[[#This Row],[Plant Equivalent Weightage]],"")</f>
        <v/>
      </c>
      <c r="AF50" s="2"/>
      <c r="AG50" s="2"/>
    </row>
    <row r="51" spans="1:33">
      <c r="A51" s="2">
        <f t="shared" si="1"/>
        <v>48</v>
      </c>
      <c r="I51" s="25" t="str">
        <f>IFERROR(VLOOKUP(PA[[#This Row],[Date]],Raw_Data[[Date]:[Sunset Time (POA&lt;20 W/m2)]],3,0),"")</f>
        <v/>
      </c>
      <c r="J51" s="25" t="str">
        <f>IFERROR(VLOOKUP(PA[[#This Row],[Date]],Raw_Data[[Date]:[Sunset Time (POA&lt;20 W/m2)]],4,0),"")</f>
        <v/>
      </c>
      <c r="K51" s="26" t="str">
        <f>IFERROR((PA[[#This Row],[Sunset Time (POA&lt;20 W/m2)]]-PA[[#This Row],[Sunrise Time (POA&gt;20 W/m2)]])*24,"")</f>
        <v/>
      </c>
      <c r="M51" s="45" t="str">
        <f>IFERROR(VLOOKUP(PA[[#This Row],[Affceted Equipment]],'Basic Data'!$A$2:$B$116,2,0),"")</f>
        <v/>
      </c>
      <c r="N51" s="50" t="s">
        <v>261</v>
      </c>
      <c r="W51" s="33">
        <f>(PA[[#This Row],[Acknowledgemnet Time ]]-PA[[#This Row],[Fault Time]])*24</f>
        <v>0</v>
      </c>
      <c r="X51" s="33">
        <f>(PA[[#This Row],[Work Start time on Fault]]-PA[[#This Row],[Fault Time]])*24</f>
        <v>0</v>
      </c>
      <c r="Y51" s="33">
        <f>(PA[[#This Row],[Work Completiuon time on fualt]]-PA[[#This Row],[Fault Time]])*24</f>
        <v>0</v>
      </c>
      <c r="Z51" s="33">
        <f>IFERROR((PA[[#This Row],[Work Completiuon time on fualt]]-PA[[#This Row],[Fault Time]])*24,"")</f>
        <v>0</v>
      </c>
      <c r="AC51" s="47" t="str">
        <f>IFERROR(PA[[#This Row],[Breakdown Time]]*PA[[#This Row],[Plant Equivalent Weightage]],"")</f>
        <v/>
      </c>
      <c r="AF51" s="2"/>
      <c r="AG51" s="2"/>
    </row>
    <row r="52" spans="1:33">
      <c r="A52" s="2">
        <f t="shared" si="1"/>
        <v>49</v>
      </c>
      <c r="I52" s="25" t="str">
        <f>IFERROR(VLOOKUP(PA[[#This Row],[Date]],Raw_Data[[Date]:[Sunset Time (POA&lt;20 W/m2)]],3,0),"")</f>
        <v/>
      </c>
      <c r="J52" s="25" t="str">
        <f>IFERROR(VLOOKUP(PA[[#This Row],[Date]],Raw_Data[[Date]:[Sunset Time (POA&lt;20 W/m2)]],4,0),"")</f>
        <v/>
      </c>
      <c r="K52" s="26" t="str">
        <f>IFERROR((PA[[#This Row],[Sunset Time (POA&lt;20 W/m2)]]-PA[[#This Row],[Sunrise Time (POA&gt;20 W/m2)]])*24,"")</f>
        <v/>
      </c>
      <c r="M52" s="45" t="str">
        <f>IFERROR(VLOOKUP(PA[[#This Row],[Affceted Equipment]],'Basic Data'!$A$2:$B$116,2,0),"")</f>
        <v/>
      </c>
      <c r="N52" s="50" t="s">
        <v>261</v>
      </c>
      <c r="W52" s="33">
        <f>(PA[[#This Row],[Acknowledgemnet Time ]]-PA[[#This Row],[Fault Time]])*24</f>
        <v>0</v>
      </c>
      <c r="X52" s="33">
        <f>(PA[[#This Row],[Work Start time on Fault]]-PA[[#This Row],[Fault Time]])*24</f>
        <v>0</v>
      </c>
      <c r="Y52" s="33">
        <f>(PA[[#This Row],[Work Completiuon time on fualt]]-PA[[#This Row],[Fault Time]])*24</f>
        <v>0</v>
      </c>
      <c r="Z52" s="33">
        <f>IFERROR((PA[[#This Row],[Work Completiuon time on fualt]]-PA[[#This Row],[Fault Time]])*24,"")</f>
        <v>0</v>
      </c>
      <c r="AC52" s="47" t="str">
        <f>IFERROR(PA[[#This Row],[Breakdown Time]]*PA[[#This Row],[Plant Equivalent Weightage]],"")</f>
        <v/>
      </c>
      <c r="AF52" s="2"/>
      <c r="AG52" s="2"/>
    </row>
    <row r="53" spans="1:33">
      <c r="A53" s="2">
        <f t="shared" si="1"/>
        <v>50</v>
      </c>
      <c r="I53" s="25" t="str">
        <f>IFERROR(VLOOKUP(PA[[#This Row],[Date]],Raw_Data[[Date]:[Sunset Time (POA&lt;20 W/m2)]],3,0),"")</f>
        <v/>
      </c>
      <c r="J53" s="25" t="str">
        <f>IFERROR(VLOOKUP(PA[[#This Row],[Date]],Raw_Data[[Date]:[Sunset Time (POA&lt;20 W/m2)]],4,0),"")</f>
        <v/>
      </c>
      <c r="K53" s="26" t="str">
        <f>IFERROR((PA[[#This Row],[Sunset Time (POA&lt;20 W/m2)]]-PA[[#This Row],[Sunrise Time (POA&gt;20 W/m2)]])*24,"")</f>
        <v/>
      </c>
      <c r="M53" s="45" t="str">
        <f>IFERROR(VLOOKUP(PA[[#This Row],[Affceted Equipment]],'Basic Data'!$A$2:$B$116,2,0),"")</f>
        <v/>
      </c>
      <c r="N53" s="50" t="s">
        <v>261</v>
      </c>
      <c r="W53" s="33">
        <f>(PA[[#This Row],[Acknowledgemnet Time ]]-PA[[#This Row],[Fault Time]])*24</f>
        <v>0</v>
      </c>
      <c r="X53" s="33">
        <f>(PA[[#This Row],[Work Start time on Fault]]-PA[[#This Row],[Fault Time]])*24</f>
        <v>0</v>
      </c>
      <c r="Y53" s="33">
        <f>(PA[[#This Row],[Work Completiuon time on fualt]]-PA[[#This Row],[Fault Time]])*24</f>
        <v>0</v>
      </c>
      <c r="Z53" s="33">
        <f>IFERROR((PA[[#This Row],[Work Completiuon time on fualt]]-PA[[#This Row],[Fault Time]])*24,"")</f>
        <v>0</v>
      </c>
      <c r="AC53" s="47" t="str">
        <f>IFERROR(PA[[#This Row],[Breakdown Time]]*PA[[#This Row],[Plant Equivalent Weightage]],"")</f>
        <v/>
      </c>
      <c r="AF53" s="2"/>
      <c r="AG53" s="2"/>
    </row>
    <row r="54" spans="1:33">
      <c r="A54" s="2">
        <f t="shared" si="1"/>
        <v>51</v>
      </c>
      <c r="I54" s="25" t="str">
        <f>IFERROR(VLOOKUP(PA[[#This Row],[Date]],Raw_Data[[Date]:[Sunset Time (POA&lt;20 W/m2)]],3,0),"")</f>
        <v/>
      </c>
      <c r="J54" s="25" t="str">
        <f>IFERROR(VLOOKUP(PA[[#This Row],[Date]],Raw_Data[[Date]:[Sunset Time (POA&lt;20 W/m2)]],4,0),"")</f>
        <v/>
      </c>
      <c r="K54" s="26" t="str">
        <f>IFERROR((PA[[#This Row],[Sunset Time (POA&lt;20 W/m2)]]-PA[[#This Row],[Sunrise Time (POA&gt;20 W/m2)]])*24,"")</f>
        <v/>
      </c>
      <c r="M54" s="45" t="str">
        <f>IFERROR(VLOOKUP(PA[[#This Row],[Affceted Equipment]],'Basic Data'!$A$2:$B$116,2,0),"")</f>
        <v/>
      </c>
      <c r="N54" s="50" t="s">
        <v>261</v>
      </c>
      <c r="W54" s="33">
        <f>(PA[[#This Row],[Acknowledgemnet Time ]]-PA[[#This Row],[Fault Time]])*24</f>
        <v>0</v>
      </c>
      <c r="X54" s="33">
        <f>(PA[[#This Row],[Work Start time on Fault]]-PA[[#This Row],[Fault Time]])*24</f>
        <v>0</v>
      </c>
      <c r="Y54" s="33">
        <f>(PA[[#This Row],[Work Completiuon time on fualt]]-PA[[#This Row],[Fault Time]])*24</f>
        <v>0</v>
      </c>
      <c r="Z54" s="33">
        <f>IFERROR((PA[[#This Row],[Work Completiuon time on fualt]]-PA[[#This Row],[Fault Time]])*24,"")</f>
        <v>0</v>
      </c>
      <c r="AC54" s="47" t="str">
        <f>IFERROR(PA[[#This Row],[Breakdown Time]]*PA[[#This Row],[Plant Equivalent Weightage]],"")</f>
        <v/>
      </c>
      <c r="AF54" s="2"/>
      <c r="AG54" s="2"/>
    </row>
    <row r="55" spans="1:33">
      <c r="A55" s="2">
        <f t="shared" si="1"/>
        <v>52</v>
      </c>
      <c r="I55" s="25" t="str">
        <f>IFERROR(VLOOKUP(PA[[#This Row],[Date]],Raw_Data[[Date]:[Sunset Time (POA&lt;20 W/m2)]],3,0),"")</f>
        <v/>
      </c>
      <c r="J55" s="25" t="str">
        <f>IFERROR(VLOOKUP(PA[[#This Row],[Date]],Raw_Data[[Date]:[Sunset Time (POA&lt;20 W/m2)]],4,0),"")</f>
        <v/>
      </c>
      <c r="K55" s="26" t="str">
        <f>IFERROR((PA[[#This Row],[Sunset Time (POA&lt;20 W/m2)]]-PA[[#This Row],[Sunrise Time (POA&gt;20 W/m2)]])*24,"")</f>
        <v/>
      </c>
      <c r="M55" s="45" t="str">
        <f>IFERROR(VLOOKUP(PA[[#This Row],[Affceted Equipment]],'Basic Data'!$A$2:$B$116,2,0),"")</f>
        <v/>
      </c>
      <c r="N55" s="50" t="s">
        <v>261</v>
      </c>
      <c r="W55" s="33">
        <f>(PA[[#This Row],[Acknowledgemnet Time ]]-PA[[#This Row],[Fault Time]])*24</f>
        <v>0</v>
      </c>
      <c r="X55" s="33">
        <f>(PA[[#This Row],[Work Start time on Fault]]-PA[[#This Row],[Fault Time]])*24</f>
        <v>0</v>
      </c>
      <c r="Y55" s="33">
        <f>(PA[[#This Row],[Work Completiuon time on fualt]]-PA[[#This Row],[Fault Time]])*24</f>
        <v>0</v>
      </c>
      <c r="Z55" s="33">
        <f>IFERROR((PA[[#This Row],[Work Completiuon time on fualt]]-PA[[#This Row],[Fault Time]])*24,"")</f>
        <v>0</v>
      </c>
      <c r="AC55" s="47" t="str">
        <f>IFERROR(PA[[#This Row],[Breakdown Time]]*PA[[#This Row],[Plant Equivalent Weightage]],"")</f>
        <v/>
      </c>
      <c r="AF55" s="2"/>
      <c r="AG55" s="2"/>
    </row>
    <row r="56" spans="1:33">
      <c r="A56" s="2">
        <f t="shared" si="1"/>
        <v>53</v>
      </c>
      <c r="I56" s="25" t="str">
        <f>IFERROR(VLOOKUP(PA[[#This Row],[Date]],Raw_Data[[Date]:[Sunset Time (POA&lt;20 W/m2)]],3,0),"")</f>
        <v/>
      </c>
      <c r="J56" s="25" t="str">
        <f>IFERROR(VLOOKUP(PA[[#This Row],[Date]],Raw_Data[[Date]:[Sunset Time (POA&lt;20 W/m2)]],4,0),"")</f>
        <v/>
      </c>
      <c r="K56" s="26" t="str">
        <f>IFERROR((PA[[#This Row],[Sunset Time (POA&lt;20 W/m2)]]-PA[[#This Row],[Sunrise Time (POA&gt;20 W/m2)]])*24,"")</f>
        <v/>
      </c>
      <c r="M56" s="45" t="str">
        <f>IFERROR(VLOOKUP(PA[[#This Row],[Affceted Equipment]],'Basic Data'!$A$2:$B$116,2,0),"")</f>
        <v/>
      </c>
      <c r="N56" s="50" t="s">
        <v>261</v>
      </c>
      <c r="W56" s="33">
        <f>(PA[[#This Row],[Acknowledgemnet Time ]]-PA[[#This Row],[Fault Time]])*24</f>
        <v>0</v>
      </c>
      <c r="X56" s="33">
        <f>(PA[[#This Row],[Work Start time on Fault]]-PA[[#This Row],[Fault Time]])*24</f>
        <v>0</v>
      </c>
      <c r="Y56" s="33">
        <f>(PA[[#This Row],[Work Completiuon time on fualt]]-PA[[#This Row],[Fault Time]])*24</f>
        <v>0</v>
      </c>
      <c r="Z56" s="33">
        <f>IFERROR((PA[[#This Row],[Work Completiuon time on fualt]]-PA[[#This Row],[Fault Time]])*24,"")</f>
        <v>0</v>
      </c>
      <c r="AC56" s="47" t="str">
        <f>IFERROR(PA[[#This Row],[Breakdown Time]]*PA[[#This Row],[Plant Equivalent Weightage]],"")</f>
        <v/>
      </c>
      <c r="AF56" s="2"/>
      <c r="AG56" s="2"/>
    </row>
    <row r="57" spans="1:33">
      <c r="A57" s="2">
        <f t="shared" si="1"/>
        <v>54</v>
      </c>
      <c r="I57" s="25" t="str">
        <f>IFERROR(VLOOKUP(PA[[#This Row],[Date]],Raw_Data[[Date]:[Sunset Time (POA&lt;20 W/m2)]],3,0),"")</f>
        <v/>
      </c>
      <c r="J57" s="25" t="str">
        <f>IFERROR(VLOOKUP(PA[[#This Row],[Date]],Raw_Data[[Date]:[Sunset Time (POA&lt;20 W/m2)]],4,0),"")</f>
        <v/>
      </c>
      <c r="K57" s="26" t="str">
        <f>IFERROR((PA[[#This Row],[Sunset Time (POA&lt;20 W/m2)]]-PA[[#This Row],[Sunrise Time (POA&gt;20 W/m2)]])*24,"")</f>
        <v/>
      </c>
      <c r="M57" s="45" t="str">
        <f>IFERROR(VLOOKUP(PA[[#This Row],[Affceted Equipment]],'Basic Data'!$A$2:$B$116,2,0),"")</f>
        <v/>
      </c>
      <c r="N57" s="50" t="s">
        <v>261</v>
      </c>
      <c r="W57" s="33">
        <f>(PA[[#This Row],[Acknowledgemnet Time ]]-PA[[#This Row],[Fault Time]])*24</f>
        <v>0</v>
      </c>
      <c r="X57" s="33">
        <f>(PA[[#This Row],[Work Start time on Fault]]-PA[[#This Row],[Fault Time]])*24</f>
        <v>0</v>
      </c>
      <c r="Y57" s="33">
        <f>(PA[[#This Row],[Work Completiuon time on fualt]]-PA[[#This Row],[Fault Time]])*24</f>
        <v>0</v>
      </c>
      <c r="Z57" s="33">
        <f>IFERROR((PA[[#This Row],[Work Completiuon time on fualt]]-PA[[#This Row],[Fault Time]])*24,"")</f>
        <v>0</v>
      </c>
      <c r="AC57" s="47" t="str">
        <f>IFERROR(PA[[#This Row],[Breakdown Time]]*PA[[#This Row],[Plant Equivalent Weightage]],"")</f>
        <v/>
      </c>
      <c r="AF57" s="2"/>
      <c r="AG57" s="2"/>
    </row>
    <row r="58" spans="1:33">
      <c r="A58" s="2">
        <f t="shared" si="1"/>
        <v>55</v>
      </c>
      <c r="I58" s="25" t="str">
        <f>IFERROR(VLOOKUP(PA[[#This Row],[Date]],Raw_Data[[Date]:[Sunset Time (POA&lt;20 W/m2)]],3,0),"")</f>
        <v/>
      </c>
      <c r="J58" s="25" t="str">
        <f>IFERROR(VLOOKUP(PA[[#This Row],[Date]],Raw_Data[[Date]:[Sunset Time (POA&lt;20 W/m2)]],4,0),"")</f>
        <v/>
      </c>
      <c r="K58" s="26" t="str">
        <f>IFERROR((PA[[#This Row],[Sunset Time (POA&lt;20 W/m2)]]-PA[[#This Row],[Sunrise Time (POA&gt;20 W/m2)]])*24,"")</f>
        <v/>
      </c>
      <c r="M58" s="45" t="str">
        <f>IFERROR(VLOOKUP(PA[[#This Row],[Affceted Equipment]],'Basic Data'!$A$2:$B$116,2,0),"")</f>
        <v/>
      </c>
      <c r="N58" s="50" t="s">
        <v>261</v>
      </c>
      <c r="W58" s="33">
        <f>(PA[[#This Row],[Acknowledgemnet Time ]]-PA[[#This Row],[Fault Time]])*24</f>
        <v>0</v>
      </c>
      <c r="X58" s="33">
        <f>(PA[[#This Row],[Work Start time on Fault]]-PA[[#This Row],[Fault Time]])*24</f>
        <v>0</v>
      </c>
      <c r="Y58" s="33">
        <f>(PA[[#This Row],[Work Completiuon time on fualt]]-PA[[#This Row],[Fault Time]])*24</f>
        <v>0</v>
      </c>
      <c r="Z58" s="33">
        <f>IFERROR((PA[[#This Row],[Work Completiuon time on fualt]]-PA[[#This Row],[Fault Time]])*24,"")</f>
        <v>0</v>
      </c>
      <c r="AC58" s="47" t="str">
        <f>IFERROR(PA[[#This Row],[Breakdown Time]]*PA[[#This Row],[Plant Equivalent Weightage]],"")</f>
        <v/>
      </c>
      <c r="AF58" s="2"/>
      <c r="AG58" s="2"/>
    </row>
    <row r="59" spans="1:33">
      <c r="A59" s="2">
        <f t="shared" si="1"/>
        <v>56</v>
      </c>
      <c r="I59" s="25" t="str">
        <f>IFERROR(VLOOKUP(PA[[#This Row],[Date]],Raw_Data[[Date]:[Sunset Time (POA&lt;20 W/m2)]],3,0),"")</f>
        <v/>
      </c>
      <c r="J59" s="25" t="str">
        <f>IFERROR(VLOOKUP(PA[[#This Row],[Date]],Raw_Data[[Date]:[Sunset Time (POA&lt;20 W/m2)]],4,0),"")</f>
        <v/>
      </c>
      <c r="K59" s="26" t="str">
        <f>IFERROR((PA[[#This Row],[Sunset Time (POA&lt;20 W/m2)]]-PA[[#This Row],[Sunrise Time (POA&gt;20 W/m2)]])*24,"")</f>
        <v/>
      </c>
      <c r="M59" s="45" t="str">
        <f>IFERROR(VLOOKUP(PA[[#This Row],[Affceted Equipment]],'Basic Data'!$A$2:$B$116,2,0),"")</f>
        <v/>
      </c>
      <c r="N59" s="50" t="s">
        <v>261</v>
      </c>
      <c r="W59" s="33">
        <f>(PA[[#This Row],[Acknowledgemnet Time ]]-PA[[#This Row],[Fault Time]])*24</f>
        <v>0</v>
      </c>
      <c r="X59" s="33">
        <f>(PA[[#This Row],[Work Start time on Fault]]-PA[[#This Row],[Fault Time]])*24</f>
        <v>0</v>
      </c>
      <c r="Y59" s="33">
        <f>(PA[[#This Row],[Work Completiuon time on fualt]]-PA[[#This Row],[Fault Time]])*24</f>
        <v>0</v>
      </c>
      <c r="Z59" s="33">
        <f>IFERROR((PA[[#This Row],[Work Completiuon time on fualt]]-PA[[#This Row],[Fault Time]])*24,"")</f>
        <v>0</v>
      </c>
      <c r="AC59" s="47" t="str">
        <f>IFERROR(PA[[#This Row],[Breakdown Time]]*PA[[#This Row],[Plant Equivalent Weightage]],"")</f>
        <v/>
      </c>
      <c r="AF59" s="2"/>
      <c r="AG59" s="2"/>
    </row>
    <row r="60" spans="1:33">
      <c r="A60" s="2">
        <f t="shared" si="1"/>
        <v>57</v>
      </c>
      <c r="I60" s="25" t="str">
        <f>IFERROR(VLOOKUP(PA[[#This Row],[Date]],Raw_Data[[Date]:[Sunset Time (POA&lt;20 W/m2)]],3,0),"")</f>
        <v/>
      </c>
      <c r="J60" s="25" t="str">
        <f>IFERROR(VLOOKUP(PA[[#This Row],[Date]],Raw_Data[[Date]:[Sunset Time (POA&lt;20 W/m2)]],4,0),"")</f>
        <v/>
      </c>
      <c r="K60" s="26" t="str">
        <f>IFERROR((PA[[#This Row],[Sunset Time (POA&lt;20 W/m2)]]-PA[[#This Row],[Sunrise Time (POA&gt;20 W/m2)]])*24,"")</f>
        <v/>
      </c>
      <c r="M60" s="45" t="str">
        <f>IFERROR(VLOOKUP(PA[[#This Row],[Affceted Equipment]],'Basic Data'!$A$2:$B$116,2,0),"")</f>
        <v/>
      </c>
      <c r="N60" s="50" t="s">
        <v>261</v>
      </c>
      <c r="W60" s="33">
        <f>(PA[[#This Row],[Acknowledgemnet Time ]]-PA[[#This Row],[Fault Time]])*24</f>
        <v>0</v>
      </c>
      <c r="X60" s="33">
        <f>(PA[[#This Row],[Work Start time on Fault]]-PA[[#This Row],[Fault Time]])*24</f>
        <v>0</v>
      </c>
      <c r="Y60" s="33">
        <f>(PA[[#This Row],[Work Completiuon time on fualt]]-PA[[#This Row],[Fault Time]])*24</f>
        <v>0</v>
      </c>
      <c r="Z60" s="33">
        <f>IFERROR((PA[[#This Row],[Work Completiuon time on fualt]]-PA[[#This Row],[Fault Time]])*24,"")</f>
        <v>0</v>
      </c>
      <c r="AC60" s="47" t="str">
        <f>IFERROR(PA[[#This Row],[Breakdown Time]]*PA[[#This Row],[Plant Equivalent Weightage]],"")</f>
        <v/>
      </c>
      <c r="AF60" s="2"/>
      <c r="AG60" s="2"/>
    </row>
    <row r="61" spans="1:33">
      <c r="A61" s="2">
        <f t="shared" si="1"/>
        <v>58</v>
      </c>
      <c r="I61" s="25" t="str">
        <f>IFERROR(VLOOKUP(PA[[#This Row],[Date]],Raw_Data[[Date]:[Sunset Time (POA&lt;20 W/m2)]],3,0),"")</f>
        <v/>
      </c>
      <c r="J61" s="25" t="str">
        <f>IFERROR(VLOOKUP(PA[[#This Row],[Date]],Raw_Data[[Date]:[Sunset Time (POA&lt;20 W/m2)]],4,0),"")</f>
        <v/>
      </c>
      <c r="K61" s="26" t="str">
        <f>IFERROR((PA[[#This Row],[Sunset Time (POA&lt;20 W/m2)]]-PA[[#This Row],[Sunrise Time (POA&gt;20 W/m2)]])*24,"")</f>
        <v/>
      </c>
      <c r="M61" s="45" t="str">
        <f>IFERROR(VLOOKUP(PA[[#This Row],[Affceted Equipment]],'Basic Data'!$A$2:$B$116,2,0),"")</f>
        <v/>
      </c>
      <c r="N61" s="50" t="s">
        <v>261</v>
      </c>
      <c r="W61" s="33">
        <f>(PA[[#This Row],[Acknowledgemnet Time ]]-PA[[#This Row],[Fault Time]])*24</f>
        <v>0</v>
      </c>
      <c r="X61" s="33">
        <f>(PA[[#This Row],[Work Start time on Fault]]-PA[[#This Row],[Fault Time]])*24</f>
        <v>0</v>
      </c>
      <c r="Y61" s="33">
        <f>(PA[[#This Row],[Work Completiuon time on fualt]]-PA[[#This Row],[Fault Time]])*24</f>
        <v>0</v>
      </c>
      <c r="Z61" s="33">
        <f>IFERROR((PA[[#This Row],[Work Completiuon time on fualt]]-PA[[#This Row],[Fault Time]])*24,"")</f>
        <v>0</v>
      </c>
      <c r="AC61" s="47" t="str">
        <f>IFERROR(PA[[#This Row],[Breakdown Time]]*PA[[#This Row],[Plant Equivalent Weightage]],"")</f>
        <v/>
      </c>
      <c r="AF61" s="2"/>
      <c r="AG61" s="2"/>
    </row>
    <row r="62" spans="1:33">
      <c r="A62" s="2">
        <f t="shared" si="1"/>
        <v>59</v>
      </c>
      <c r="I62" s="25" t="str">
        <f>IFERROR(VLOOKUP(PA[[#This Row],[Date]],Raw_Data[[Date]:[Sunset Time (POA&lt;20 W/m2)]],3,0),"")</f>
        <v/>
      </c>
      <c r="J62" s="25" t="str">
        <f>IFERROR(VLOOKUP(PA[[#This Row],[Date]],Raw_Data[[Date]:[Sunset Time (POA&lt;20 W/m2)]],4,0),"")</f>
        <v/>
      </c>
      <c r="K62" s="26" t="str">
        <f>IFERROR((PA[[#This Row],[Sunset Time (POA&lt;20 W/m2)]]-PA[[#This Row],[Sunrise Time (POA&gt;20 W/m2)]])*24,"")</f>
        <v/>
      </c>
      <c r="M62" s="45" t="str">
        <f>IFERROR(VLOOKUP(PA[[#This Row],[Affceted Equipment]],'Basic Data'!$A$2:$B$116,2,0),"")</f>
        <v/>
      </c>
      <c r="N62" s="50" t="s">
        <v>261</v>
      </c>
      <c r="W62" s="33">
        <f>(PA[[#This Row],[Acknowledgemnet Time ]]-PA[[#This Row],[Fault Time]])*24</f>
        <v>0</v>
      </c>
      <c r="X62" s="33">
        <f>(PA[[#This Row],[Work Start time on Fault]]-PA[[#This Row],[Fault Time]])*24</f>
        <v>0</v>
      </c>
      <c r="Y62" s="33">
        <f>(PA[[#This Row],[Work Completiuon time on fualt]]-PA[[#This Row],[Fault Time]])*24</f>
        <v>0</v>
      </c>
      <c r="Z62" s="33">
        <f>IFERROR((PA[[#This Row],[Work Completiuon time on fualt]]-PA[[#This Row],[Fault Time]])*24,"")</f>
        <v>0</v>
      </c>
      <c r="AC62" s="47" t="str">
        <f>IFERROR(PA[[#This Row],[Breakdown Time]]*PA[[#This Row],[Plant Equivalent Weightage]],"")</f>
        <v/>
      </c>
      <c r="AF62" s="2"/>
      <c r="AG62" s="2"/>
    </row>
    <row r="63" spans="1:33">
      <c r="A63" s="2">
        <f t="shared" si="1"/>
        <v>60</v>
      </c>
      <c r="I63" s="25" t="str">
        <f>IFERROR(VLOOKUP(PA[[#This Row],[Date]],Raw_Data[[Date]:[Sunset Time (POA&lt;20 W/m2)]],3,0),"")</f>
        <v/>
      </c>
      <c r="J63" s="25" t="str">
        <f>IFERROR(VLOOKUP(PA[[#This Row],[Date]],Raw_Data[[Date]:[Sunset Time (POA&lt;20 W/m2)]],4,0),"")</f>
        <v/>
      </c>
      <c r="K63" s="26" t="str">
        <f>IFERROR((PA[[#This Row],[Sunset Time (POA&lt;20 W/m2)]]-PA[[#This Row],[Sunrise Time (POA&gt;20 W/m2)]])*24,"")</f>
        <v/>
      </c>
      <c r="M63" s="45" t="str">
        <f>IFERROR(VLOOKUP(PA[[#This Row],[Affceted Equipment]],'Basic Data'!$A$2:$B$116,2,0),"")</f>
        <v/>
      </c>
      <c r="N63" s="50" t="s">
        <v>261</v>
      </c>
      <c r="W63" s="33">
        <f>(PA[[#This Row],[Acknowledgemnet Time ]]-PA[[#This Row],[Fault Time]])*24</f>
        <v>0</v>
      </c>
      <c r="X63" s="33">
        <f>(PA[[#This Row],[Work Start time on Fault]]-PA[[#This Row],[Fault Time]])*24</f>
        <v>0</v>
      </c>
      <c r="Y63" s="33">
        <f>(PA[[#This Row],[Work Completiuon time on fualt]]-PA[[#This Row],[Fault Time]])*24</f>
        <v>0</v>
      </c>
      <c r="Z63" s="33">
        <f>IFERROR((PA[[#This Row],[Work Completiuon time on fualt]]-PA[[#This Row],[Fault Time]])*24,"")</f>
        <v>0</v>
      </c>
      <c r="AC63" s="47" t="str">
        <f>IFERROR(PA[[#This Row],[Breakdown Time]]*PA[[#This Row],[Plant Equivalent Weightage]],"")</f>
        <v/>
      </c>
      <c r="AF63" s="2"/>
      <c r="AG63" s="2"/>
    </row>
    <row r="64" spans="1:33">
      <c r="A64" s="2">
        <f t="shared" si="1"/>
        <v>61</v>
      </c>
      <c r="I64" s="25" t="str">
        <f>IFERROR(VLOOKUP(PA[[#This Row],[Date]],Raw_Data[[Date]:[Sunset Time (POA&lt;20 W/m2)]],3,0),"")</f>
        <v/>
      </c>
      <c r="J64" s="25" t="str">
        <f>IFERROR(VLOOKUP(PA[[#This Row],[Date]],Raw_Data[[Date]:[Sunset Time (POA&lt;20 W/m2)]],4,0),"")</f>
        <v/>
      </c>
      <c r="K64" s="26" t="str">
        <f>IFERROR((PA[[#This Row],[Sunset Time (POA&lt;20 W/m2)]]-PA[[#This Row],[Sunrise Time (POA&gt;20 W/m2)]])*24,"")</f>
        <v/>
      </c>
      <c r="M64" s="45" t="str">
        <f>IFERROR(VLOOKUP(PA[[#This Row],[Affceted Equipment]],'Basic Data'!$A$2:$B$116,2,0),"")</f>
        <v/>
      </c>
      <c r="N64" s="50" t="s">
        <v>261</v>
      </c>
      <c r="W64" s="33">
        <f>(PA[[#This Row],[Acknowledgemnet Time ]]-PA[[#This Row],[Fault Time]])*24</f>
        <v>0</v>
      </c>
      <c r="X64" s="33">
        <f>(PA[[#This Row],[Work Start time on Fault]]-PA[[#This Row],[Fault Time]])*24</f>
        <v>0</v>
      </c>
      <c r="Y64" s="33">
        <f>(PA[[#This Row],[Work Completiuon time on fualt]]-PA[[#This Row],[Fault Time]])*24</f>
        <v>0</v>
      </c>
      <c r="Z64" s="33">
        <f>IFERROR((PA[[#This Row],[Work Completiuon time on fualt]]-PA[[#This Row],[Fault Time]])*24,"")</f>
        <v>0</v>
      </c>
      <c r="AC64" s="47" t="str">
        <f>IFERROR(PA[[#This Row],[Breakdown Time]]*PA[[#This Row],[Plant Equivalent Weightage]],"")</f>
        <v/>
      </c>
      <c r="AF64" s="2"/>
      <c r="AG64" s="2"/>
    </row>
    <row r="65" spans="1:33">
      <c r="A65" s="2">
        <f t="shared" si="1"/>
        <v>62</v>
      </c>
      <c r="I65" s="25" t="str">
        <f>IFERROR(VLOOKUP(PA[[#This Row],[Date]],Raw_Data[[Date]:[Sunset Time (POA&lt;20 W/m2)]],3,0),"")</f>
        <v/>
      </c>
      <c r="J65" s="25" t="str">
        <f>IFERROR(VLOOKUP(PA[[#This Row],[Date]],Raw_Data[[Date]:[Sunset Time (POA&lt;20 W/m2)]],4,0),"")</f>
        <v/>
      </c>
      <c r="K65" s="26" t="str">
        <f>IFERROR((PA[[#This Row],[Sunset Time (POA&lt;20 W/m2)]]-PA[[#This Row],[Sunrise Time (POA&gt;20 W/m2)]])*24,"")</f>
        <v/>
      </c>
      <c r="M65" s="45" t="str">
        <f>IFERROR(VLOOKUP(PA[[#This Row],[Affceted Equipment]],'Basic Data'!$A$2:$B$116,2,0),"")</f>
        <v/>
      </c>
      <c r="N65" s="50" t="s">
        <v>261</v>
      </c>
      <c r="W65" s="33">
        <f>(PA[[#This Row],[Acknowledgemnet Time ]]-PA[[#This Row],[Fault Time]])*24</f>
        <v>0</v>
      </c>
      <c r="X65" s="33">
        <f>(PA[[#This Row],[Work Start time on Fault]]-PA[[#This Row],[Fault Time]])*24</f>
        <v>0</v>
      </c>
      <c r="Y65" s="33">
        <f>(PA[[#This Row],[Work Completiuon time on fualt]]-PA[[#This Row],[Fault Time]])*24</f>
        <v>0</v>
      </c>
      <c r="Z65" s="33">
        <f>IFERROR((PA[[#This Row],[Work Completiuon time on fualt]]-PA[[#This Row],[Fault Time]])*24,"")</f>
        <v>0</v>
      </c>
      <c r="AC65" s="47" t="str">
        <f>IFERROR(PA[[#This Row],[Breakdown Time]]*PA[[#This Row],[Plant Equivalent Weightage]],"")</f>
        <v/>
      </c>
      <c r="AF65" s="2"/>
      <c r="AG65" s="2"/>
    </row>
    <row r="66" spans="1:33">
      <c r="A66" s="2">
        <f t="shared" si="1"/>
        <v>63</v>
      </c>
      <c r="I66" s="25" t="str">
        <f>IFERROR(VLOOKUP(PA[[#This Row],[Date]],Raw_Data[[Date]:[Sunset Time (POA&lt;20 W/m2)]],3,0),"")</f>
        <v/>
      </c>
      <c r="J66" s="25" t="str">
        <f>IFERROR(VLOOKUP(PA[[#This Row],[Date]],Raw_Data[[Date]:[Sunset Time (POA&lt;20 W/m2)]],4,0),"")</f>
        <v/>
      </c>
      <c r="K66" s="26" t="str">
        <f>IFERROR((PA[[#This Row],[Sunset Time (POA&lt;20 W/m2)]]-PA[[#This Row],[Sunrise Time (POA&gt;20 W/m2)]])*24,"")</f>
        <v/>
      </c>
      <c r="M66" s="45" t="str">
        <f>IFERROR(VLOOKUP(PA[[#This Row],[Affceted Equipment]],'Basic Data'!$A$2:$B$116,2,0),"")</f>
        <v/>
      </c>
      <c r="N66" s="50" t="s">
        <v>261</v>
      </c>
      <c r="W66" s="33">
        <f>(PA[[#This Row],[Acknowledgemnet Time ]]-PA[[#This Row],[Fault Time]])*24</f>
        <v>0</v>
      </c>
      <c r="X66" s="33">
        <f>(PA[[#This Row],[Work Start time on Fault]]-PA[[#This Row],[Fault Time]])*24</f>
        <v>0</v>
      </c>
      <c r="Y66" s="33">
        <f>(PA[[#This Row],[Work Completiuon time on fualt]]-PA[[#This Row],[Fault Time]])*24</f>
        <v>0</v>
      </c>
      <c r="Z66" s="33">
        <f>IFERROR((PA[[#This Row],[Work Completiuon time on fualt]]-PA[[#This Row],[Fault Time]])*24,"")</f>
        <v>0</v>
      </c>
      <c r="AC66" s="47" t="str">
        <f>IFERROR(PA[[#This Row],[Breakdown Time]]*PA[[#This Row],[Plant Equivalent Weightage]],"")</f>
        <v/>
      </c>
      <c r="AF66" s="2"/>
      <c r="AG66" s="2"/>
    </row>
    <row r="67" spans="1:33">
      <c r="A67" s="2">
        <f t="shared" si="1"/>
        <v>64</v>
      </c>
      <c r="I67" s="25" t="str">
        <f>IFERROR(VLOOKUP(PA[[#This Row],[Date]],Raw_Data[[Date]:[Sunset Time (POA&lt;20 W/m2)]],3,0),"")</f>
        <v/>
      </c>
      <c r="J67" s="25" t="str">
        <f>IFERROR(VLOOKUP(PA[[#This Row],[Date]],Raw_Data[[Date]:[Sunset Time (POA&lt;20 W/m2)]],4,0),"")</f>
        <v/>
      </c>
      <c r="K67" s="26" t="str">
        <f>IFERROR((PA[[#This Row],[Sunset Time (POA&lt;20 W/m2)]]-PA[[#This Row],[Sunrise Time (POA&gt;20 W/m2)]])*24,"")</f>
        <v/>
      </c>
      <c r="M67" s="45" t="str">
        <f>IFERROR(VLOOKUP(PA[[#This Row],[Affceted Equipment]],'Basic Data'!$A$2:$B$116,2,0),"")</f>
        <v/>
      </c>
      <c r="N67" s="50" t="s">
        <v>261</v>
      </c>
      <c r="W67" s="33">
        <f>(PA[[#This Row],[Acknowledgemnet Time ]]-PA[[#This Row],[Fault Time]])*24</f>
        <v>0</v>
      </c>
      <c r="X67" s="33">
        <f>(PA[[#This Row],[Work Start time on Fault]]-PA[[#This Row],[Fault Time]])*24</f>
        <v>0</v>
      </c>
      <c r="Y67" s="33">
        <f>(PA[[#This Row],[Work Completiuon time on fualt]]-PA[[#This Row],[Fault Time]])*24</f>
        <v>0</v>
      </c>
      <c r="Z67" s="33">
        <f>IFERROR((PA[[#This Row],[Work Completiuon time on fualt]]-PA[[#This Row],[Fault Time]])*24,"")</f>
        <v>0</v>
      </c>
      <c r="AC67" s="47" t="str">
        <f>IFERROR(PA[[#This Row],[Breakdown Time]]*PA[[#This Row],[Plant Equivalent Weightage]],"")</f>
        <v/>
      </c>
      <c r="AF67" s="2"/>
      <c r="AG67" s="2"/>
    </row>
    <row r="68" spans="1:33">
      <c r="A68" s="2">
        <f t="shared" si="1"/>
        <v>65</v>
      </c>
      <c r="I68" s="25" t="str">
        <f>IFERROR(VLOOKUP(PA[[#This Row],[Date]],Raw_Data[[Date]:[Sunset Time (POA&lt;20 W/m2)]],3,0),"")</f>
        <v/>
      </c>
      <c r="J68" s="25" t="str">
        <f>IFERROR(VLOOKUP(PA[[#This Row],[Date]],Raw_Data[[Date]:[Sunset Time (POA&lt;20 W/m2)]],4,0),"")</f>
        <v/>
      </c>
      <c r="K68" s="26" t="str">
        <f>IFERROR((PA[[#This Row],[Sunset Time (POA&lt;20 W/m2)]]-PA[[#This Row],[Sunrise Time (POA&gt;20 W/m2)]])*24,"")</f>
        <v/>
      </c>
      <c r="M68" s="45" t="str">
        <f>IFERROR(VLOOKUP(PA[[#This Row],[Affceted Equipment]],'Basic Data'!$A$2:$B$116,2,0),"")</f>
        <v/>
      </c>
      <c r="N68" s="50" t="s">
        <v>261</v>
      </c>
      <c r="W68" s="33">
        <f>(PA[[#This Row],[Acknowledgemnet Time ]]-PA[[#This Row],[Fault Time]])*24</f>
        <v>0</v>
      </c>
      <c r="X68" s="33">
        <f>(PA[[#This Row],[Work Start time on Fault]]-PA[[#This Row],[Fault Time]])*24</f>
        <v>0</v>
      </c>
      <c r="Y68" s="33">
        <f>(PA[[#This Row],[Work Completiuon time on fualt]]-PA[[#This Row],[Fault Time]])*24</f>
        <v>0</v>
      </c>
      <c r="Z68" s="33">
        <f>IFERROR((PA[[#This Row],[Work Completiuon time on fualt]]-PA[[#This Row],[Fault Time]])*24,"")</f>
        <v>0</v>
      </c>
      <c r="AC68" s="47" t="str">
        <f>IFERROR(PA[[#This Row],[Breakdown Time]]*PA[[#This Row],[Plant Equivalent Weightage]],"")</f>
        <v/>
      </c>
      <c r="AF68" s="2"/>
      <c r="AG68" s="2"/>
    </row>
    <row r="69" spans="1:33">
      <c r="A69" s="2">
        <f t="shared" si="1"/>
        <v>66</v>
      </c>
      <c r="I69" s="25" t="str">
        <f>IFERROR(VLOOKUP(PA[[#This Row],[Date]],Raw_Data[[Date]:[Sunset Time (POA&lt;20 W/m2)]],3,0),"")</f>
        <v/>
      </c>
      <c r="J69" s="25" t="str">
        <f>IFERROR(VLOOKUP(PA[[#This Row],[Date]],Raw_Data[[Date]:[Sunset Time (POA&lt;20 W/m2)]],4,0),"")</f>
        <v/>
      </c>
      <c r="K69" s="26" t="str">
        <f>IFERROR((PA[[#This Row],[Sunset Time (POA&lt;20 W/m2)]]-PA[[#This Row],[Sunrise Time (POA&gt;20 W/m2)]])*24,"")</f>
        <v/>
      </c>
      <c r="M69" s="45" t="str">
        <f>IFERROR(VLOOKUP(PA[[#This Row],[Affceted Equipment]],'Basic Data'!$A$2:$B$116,2,0),"")</f>
        <v/>
      </c>
      <c r="N69" s="50" t="s">
        <v>261</v>
      </c>
      <c r="W69" s="33">
        <f>(PA[[#This Row],[Acknowledgemnet Time ]]-PA[[#This Row],[Fault Time]])*24</f>
        <v>0</v>
      </c>
      <c r="X69" s="33">
        <f>(PA[[#This Row],[Work Start time on Fault]]-PA[[#This Row],[Fault Time]])*24</f>
        <v>0</v>
      </c>
      <c r="Y69" s="33">
        <f>(PA[[#This Row],[Work Completiuon time on fualt]]-PA[[#This Row],[Fault Time]])*24</f>
        <v>0</v>
      </c>
      <c r="Z69" s="33">
        <f>IFERROR((PA[[#This Row],[Work Completiuon time on fualt]]-PA[[#This Row],[Fault Time]])*24,"")</f>
        <v>0</v>
      </c>
      <c r="AC69" s="47" t="str">
        <f>IFERROR(PA[[#This Row],[Breakdown Time]]*PA[[#This Row],[Plant Equivalent Weightage]],"")</f>
        <v/>
      </c>
      <c r="AF69" s="2"/>
      <c r="AG69" s="2"/>
    </row>
    <row r="70" spans="1:33">
      <c r="A70" s="2">
        <f t="shared" si="1"/>
        <v>67</v>
      </c>
      <c r="I70" s="25" t="str">
        <f>IFERROR(VLOOKUP(PA[[#This Row],[Date]],Raw_Data[[Date]:[Sunset Time (POA&lt;20 W/m2)]],3,0),"")</f>
        <v/>
      </c>
      <c r="J70" s="25" t="str">
        <f>IFERROR(VLOOKUP(PA[[#This Row],[Date]],Raw_Data[[Date]:[Sunset Time (POA&lt;20 W/m2)]],4,0),"")</f>
        <v/>
      </c>
      <c r="K70" s="26" t="str">
        <f>IFERROR((PA[[#This Row],[Sunset Time (POA&lt;20 W/m2)]]-PA[[#This Row],[Sunrise Time (POA&gt;20 W/m2)]])*24,"")</f>
        <v/>
      </c>
      <c r="M70" s="45" t="str">
        <f>IFERROR(VLOOKUP(PA[[#This Row],[Affceted Equipment]],'Basic Data'!$A$2:$B$116,2,0),"")</f>
        <v/>
      </c>
      <c r="N70" s="50" t="s">
        <v>261</v>
      </c>
      <c r="W70" s="33">
        <f>(PA[[#This Row],[Acknowledgemnet Time ]]-PA[[#This Row],[Fault Time]])*24</f>
        <v>0</v>
      </c>
      <c r="X70" s="33">
        <f>(PA[[#This Row],[Work Start time on Fault]]-PA[[#This Row],[Fault Time]])*24</f>
        <v>0</v>
      </c>
      <c r="Y70" s="33">
        <f>(PA[[#This Row],[Work Completiuon time on fualt]]-PA[[#This Row],[Fault Time]])*24</f>
        <v>0</v>
      </c>
      <c r="Z70" s="33">
        <f>IFERROR((PA[[#This Row],[Work Completiuon time on fualt]]-PA[[#This Row],[Fault Time]])*24,"")</f>
        <v>0</v>
      </c>
      <c r="AC70" s="47" t="str">
        <f>IFERROR(PA[[#This Row],[Breakdown Time]]*PA[[#This Row],[Plant Equivalent Weightage]],"")</f>
        <v/>
      </c>
      <c r="AF70" s="2"/>
      <c r="AG70" s="2"/>
    </row>
    <row r="71" spans="1:33">
      <c r="A71" s="2">
        <f t="shared" si="1"/>
        <v>68</v>
      </c>
      <c r="I71" s="25" t="str">
        <f>IFERROR(VLOOKUP(PA[[#This Row],[Date]],Raw_Data[[Date]:[Sunset Time (POA&lt;20 W/m2)]],3,0),"")</f>
        <v/>
      </c>
      <c r="J71" s="25" t="str">
        <f>IFERROR(VLOOKUP(PA[[#This Row],[Date]],Raw_Data[[Date]:[Sunset Time (POA&lt;20 W/m2)]],4,0),"")</f>
        <v/>
      </c>
      <c r="K71" s="26" t="str">
        <f>IFERROR((PA[[#This Row],[Sunset Time (POA&lt;20 W/m2)]]-PA[[#This Row],[Sunrise Time (POA&gt;20 W/m2)]])*24,"")</f>
        <v/>
      </c>
      <c r="M71" s="45" t="str">
        <f>IFERROR(VLOOKUP(PA[[#This Row],[Affceted Equipment]],'Basic Data'!$A$2:$B$116,2,0),"")</f>
        <v/>
      </c>
      <c r="N71" s="50" t="s">
        <v>261</v>
      </c>
      <c r="W71" s="33">
        <f>(PA[[#This Row],[Acknowledgemnet Time ]]-PA[[#This Row],[Fault Time]])*24</f>
        <v>0</v>
      </c>
      <c r="X71" s="33">
        <f>(PA[[#This Row],[Work Start time on Fault]]-PA[[#This Row],[Fault Time]])*24</f>
        <v>0</v>
      </c>
      <c r="Y71" s="33">
        <f>(PA[[#This Row],[Work Completiuon time on fualt]]-PA[[#This Row],[Fault Time]])*24</f>
        <v>0</v>
      </c>
      <c r="Z71" s="33">
        <f>IFERROR((PA[[#This Row],[Work Completiuon time on fualt]]-PA[[#This Row],[Fault Time]])*24,"")</f>
        <v>0</v>
      </c>
      <c r="AC71" s="47" t="str">
        <f>IFERROR(PA[[#This Row],[Breakdown Time]]*PA[[#This Row],[Plant Equivalent Weightage]],"")</f>
        <v/>
      </c>
      <c r="AF71" s="2"/>
      <c r="AG71" s="2"/>
    </row>
    <row r="72" spans="1:33">
      <c r="A72" s="2">
        <f t="shared" si="1"/>
        <v>69</v>
      </c>
      <c r="I72" s="25" t="str">
        <f>IFERROR(VLOOKUP(PA[[#This Row],[Date]],Raw_Data[[Date]:[Sunset Time (POA&lt;20 W/m2)]],3,0),"")</f>
        <v/>
      </c>
      <c r="J72" s="25" t="str">
        <f>IFERROR(VLOOKUP(PA[[#This Row],[Date]],Raw_Data[[Date]:[Sunset Time (POA&lt;20 W/m2)]],4,0),"")</f>
        <v/>
      </c>
      <c r="K72" s="26" t="str">
        <f>IFERROR((PA[[#This Row],[Sunset Time (POA&lt;20 W/m2)]]-PA[[#This Row],[Sunrise Time (POA&gt;20 W/m2)]])*24,"")</f>
        <v/>
      </c>
      <c r="M72" s="45" t="str">
        <f>IFERROR(VLOOKUP(PA[[#This Row],[Affceted Equipment]],'Basic Data'!$A$2:$B$116,2,0),"")</f>
        <v/>
      </c>
      <c r="N72" s="50" t="s">
        <v>261</v>
      </c>
      <c r="W72" s="33">
        <f>(PA[[#This Row],[Acknowledgemnet Time ]]-PA[[#This Row],[Fault Time]])*24</f>
        <v>0</v>
      </c>
      <c r="X72" s="33">
        <f>(PA[[#This Row],[Work Start time on Fault]]-PA[[#This Row],[Fault Time]])*24</f>
        <v>0</v>
      </c>
      <c r="Y72" s="33">
        <f>(PA[[#This Row],[Work Completiuon time on fualt]]-PA[[#This Row],[Fault Time]])*24</f>
        <v>0</v>
      </c>
      <c r="Z72" s="33">
        <f>IFERROR((PA[[#This Row],[Work Completiuon time on fualt]]-PA[[#This Row],[Fault Time]])*24,"")</f>
        <v>0</v>
      </c>
      <c r="AC72" s="47" t="str">
        <f>IFERROR(PA[[#This Row],[Breakdown Time]]*PA[[#This Row],[Plant Equivalent Weightage]],"")</f>
        <v/>
      </c>
      <c r="AF72" s="2"/>
      <c r="AG72" s="2"/>
    </row>
    <row r="73" spans="1:33">
      <c r="A73" s="2">
        <f t="shared" si="1"/>
        <v>70</v>
      </c>
      <c r="I73" s="25" t="str">
        <f>IFERROR(VLOOKUP(PA[[#This Row],[Date]],Raw_Data[[Date]:[Sunset Time (POA&lt;20 W/m2)]],3,0),"")</f>
        <v/>
      </c>
      <c r="J73" s="25" t="str">
        <f>IFERROR(VLOOKUP(PA[[#This Row],[Date]],Raw_Data[[Date]:[Sunset Time (POA&lt;20 W/m2)]],4,0),"")</f>
        <v/>
      </c>
      <c r="K73" s="26" t="str">
        <f>IFERROR((PA[[#This Row],[Sunset Time (POA&lt;20 W/m2)]]-PA[[#This Row],[Sunrise Time (POA&gt;20 W/m2)]])*24,"")</f>
        <v/>
      </c>
      <c r="M73" s="45" t="str">
        <f>IFERROR(VLOOKUP(PA[[#This Row],[Affceted Equipment]],'Basic Data'!$A$2:$B$116,2,0),"")</f>
        <v/>
      </c>
      <c r="N73" s="50" t="s">
        <v>261</v>
      </c>
      <c r="W73" s="33">
        <f>(PA[[#This Row],[Acknowledgemnet Time ]]-PA[[#This Row],[Fault Time]])*24</f>
        <v>0</v>
      </c>
      <c r="X73" s="33">
        <f>(PA[[#This Row],[Work Start time on Fault]]-PA[[#This Row],[Fault Time]])*24</f>
        <v>0</v>
      </c>
      <c r="Y73" s="33">
        <f>(PA[[#This Row],[Work Completiuon time on fualt]]-PA[[#This Row],[Fault Time]])*24</f>
        <v>0</v>
      </c>
      <c r="Z73" s="33">
        <f>IFERROR((PA[[#This Row],[Work Completiuon time on fualt]]-PA[[#This Row],[Fault Time]])*24,"")</f>
        <v>0</v>
      </c>
      <c r="AC73" s="47" t="str">
        <f>IFERROR(PA[[#This Row],[Breakdown Time]]*PA[[#This Row],[Plant Equivalent Weightage]],"")</f>
        <v/>
      </c>
      <c r="AF73" s="2"/>
      <c r="AG73" s="2"/>
    </row>
    <row r="74" spans="1:33">
      <c r="A74" s="2">
        <f t="shared" si="1"/>
        <v>71</v>
      </c>
      <c r="I74" s="25" t="str">
        <f>IFERROR(VLOOKUP(PA[[#This Row],[Date]],Raw_Data[[Date]:[Sunset Time (POA&lt;20 W/m2)]],3,0),"")</f>
        <v/>
      </c>
      <c r="J74" s="25" t="str">
        <f>IFERROR(VLOOKUP(PA[[#This Row],[Date]],Raw_Data[[Date]:[Sunset Time (POA&lt;20 W/m2)]],4,0),"")</f>
        <v/>
      </c>
      <c r="K74" s="26" t="str">
        <f>IFERROR((PA[[#This Row],[Sunset Time (POA&lt;20 W/m2)]]-PA[[#This Row],[Sunrise Time (POA&gt;20 W/m2)]])*24,"")</f>
        <v/>
      </c>
      <c r="M74" s="45" t="str">
        <f>IFERROR(VLOOKUP(PA[[#This Row],[Affceted Equipment]],'Basic Data'!$A$2:$B$116,2,0),"")</f>
        <v/>
      </c>
      <c r="N74" s="50" t="s">
        <v>261</v>
      </c>
      <c r="W74" s="33">
        <f>(PA[[#This Row],[Acknowledgemnet Time ]]-PA[[#This Row],[Fault Time]])*24</f>
        <v>0</v>
      </c>
      <c r="X74" s="33">
        <f>(PA[[#This Row],[Work Start time on Fault]]-PA[[#This Row],[Fault Time]])*24</f>
        <v>0</v>
      </c>
      <c r="Y74" s="33">
        <f>(PA[[#This Row],[Work Completiuon time on fualt]]-PA[[#This Row],[Fault Time]])*24</f>
        <v>0</v>
      </c>
      <c r="Z74" s="33">
        <f>IFERROR((PA[[#This Row],[Work Completiuon time on fualt]]-PA[[#This Row],[Fault Time]])*24,"")</f>
        <v>0</v>
      </c>
      <c r="AC74" s="47" t="str">
        <f>IFERROR(PA[[#This Row],[Breakdown Time]]*PA[[#This Row],[Plant Equivalent Weightage]],"")</f>
        <v/>
      </c>
      <c r="AF74" s="2"/>
      <c r="AG74" s="2"/>
    </row>
    <row r="75" spans="1:33">
      <c r="A75" s="2">
        <f t="shared" si="1"/>
        <v>72</v>
      </c>
      <c r="I75" s="25" t="str">
        <f>IFERROR(VLOOKUP(PA[[#This Row],[Date]],Raw_Data[[Date]:[Sunset Time (POA&lt;20 W/m2)]],3,0),"")</f>
        <v/>
      </c>
      <c r="J75" s="25" t="str">
        <f>IFERROR(VLOOKUP(PA[[#This Row],[Date]],Raw_Data[[Date]:[Sunset Time (POA&lt;20 W/m2)]],4,0),"")</f>
        <v/>
      </c>
      <c r="K75" s="26" t="str">
        <f>IFERROR((PA[[#This Row],[Sunset Time (POA&lt;20 W/m2)]]-PA[[#This Row],[Sunrise Time (POA&gt;20 W/m2)]])*24,"")</f>
        <v/>
      </c>
      <c r="M75" s="45" t="str">
        <f>IFERROR(VLOOKUP(PA[[#This Row],[Affceted Equipment]],'Basic Data'!$A$2:$B$116,2,0),"")</f>
        <v/>
      </c>
      <c r="N75" s="50" t="s">
        <v>261</v>
      </c>
      <c r="W75" s="33">
        <f>(PA[[#This Row],[Acknowledgemnet Time ]]-PA[[#This Row],[Fault Time]])*24</f>
        <v>0</v>
      </c>
      <c r="X75" s="33">
        <f>(PA[[#This Row],[Work Start time on Fault]]-PA[[#This Row],[Fault Time]])*24</f>
        <v>0</v>
      </c>
      <c r="Y75" s="33">
        <f>(PA[[#This Row],[Work Completiuon time on fualt]]-PA[[#This Row],[Fault Time]])*24</f>
        <v>0</v>
      </c>
      <c r="Z75" s="33">
        <f>IFERROR((PA[[#This Row],[Work Completiuon time on fualt]]-PA[[#This Row],[Fault Time]])*24,"")</f>
        <v>0</v>
      </c>
      <c r="AC75" s="47" t="str">
        <f>IFERROR(PA[[#This Row],[Breakdown Time]]*PA[[#This Row],[Plant Equivalent Weightage]],"")</f>
        <v/>
      </c>
      <c r="AF75" s="2"/>
      <c r="AG75" s="2"/>
    </row>
    <row r="76" spans="1:33">
      <c r="A76" s="2">
        <f t="shared" si="1"/>
        <v>73</v>
      </c>
      <c r="I76" s="25" t="str">
        <f>IFERROR(VLOOKUP(PA[[#This Row],[Date]],Raw_Data[[Date]:[Sunset Time (POA&lt;20 W/m2)]],3,0),"")</f>
        <v/>
      </c>
      <c r="J76" s="25" t="str">
        <f>IFERROR(VLOOKUP(PA[[#This Row],[Date]],Raw_Data[[Date]:[Sunset Time (POA&lt;20 W/m2)]],4,0),"")</f>
        <v/>
      </c>
      <c r="K76" s="26" t="str">
        <f>IFERROR((PA[[#This Row],[Sunset Time (POA&lt;20 W/m2)]]-PA[[#This Row],[Sunrise Time (POA&gt;20 W/m2)]])*24,"")</f>
        <v/>
      </c>
      <c r="M76" s="45" t="str">
        <f>IFERROR(VLOOKUP(PA[[#This Row],[Affceted Equipment]],'Basic Data'!$A$2:$B$116,2,0),"")</f>
        <v/>
      </c>
      <c r="N76" s="50" t="s">
        <v>261</v>
      </c>
      <c r="W76" s="33">
        <f>(PA[[#This Row],[Acknowledgemnet Time ]]-PA[[#This Row],[Fault Time]])*24</f>
        <v>0</v>
      </c>
      <c r="X76" s="33">
        <f>(PA[[#This Row],[Work Start time on Fault]]-PA[[#This Row],[Fault Time]])*24</f>
        <v>0</v>
      </c>
      <c r="Y76" s="33">
        <f>(PA[[#This Row],[Work Completiuon time on fualt]]-PA[[#This Row],[Fault Time]])*24</f>
        <v>0</v>
      </c>
      <c r="Z76" s="33">
        <f>IFERROR((PA[[#This Row],[Work Completiuon time on fualt]]-PA[[#This Row],[Fault Time]])*24,"")</f>
        <v>0</v>
      </c>
      <c r="AC76" s="47" t="str">
        <f>IFERROR(PA[[#This Row],[Breakdown Time]]*PA[[#This Row],[Plant Equivalent Weightage]],"")</f>
        <v/>
      </c>
      <c r="AF76" s="2"/>
      <c r="AG76" s="2"/>
    </row>
    <row r="77" spans="1:33">
      <c r="A77" s="2">
        <f t="shared" si="1"/>
        <v>74</v>
      </c>
      <c r="I77" s="25" t="str">
        <f>IFERROR(VLOOKUP(PA[[#This Row],[Date]],Raw_Data[[Date]:[Sunset Time (POA&lt;20 W/m2)]],3,0),"")</f>
        <v/>
      </c>
      <c r="J77" s="25" t="str">
        <f>IFERROR(VLOOKUP(PA[[#This Row],[Date]],Raw_Data[[Date]:[Sunset Time (POA&lt;20 W/m2)]],4,0),"")</f>
        <v/>
      </c>
      <c r="K77" s="26" t="str">
        <f>IFERROR((PA[[#This Row],[Sunset Time (POA&lt;20 W/m2)]]-PA[[#This Row],[Sunrise Time (POA&gt;20 W/m2)]])*24,"")</f>
        <v/>
      </c>
      <c r="M77" s="45" t="str">
        <f>IFERROR(VLOOKUP(PA[[#This Row],[Affceted Equipment]],'Basic Data'!$A$2:$B$116,2,0),"")</f>
        <v/>
      </c>
      <c r="N77" s="50" t="s">
        <v>261</v>
      </c>
      <c r="W77" s="33">
        <f>(PA[[#This Row],[Acknowledgemnet Time ]]-PA[[#This Row],[Fault Time]])*24</f>
        <v>0</v>
      </c>
      <c r="X77" s="33">
        <f>(PA[[#This Row],[Work Start time on Fault]]-PA[[#This Row],[Fault Time]])*24</f>
        <v>0</v>
      </c>
      <c r="Y77" s="33">
        <f>(PA[[#This Row],[Work Completiuon time on fualt]]-PA[[#This Row],[Fault Time]])*24</f>
        <v>0</v>
      </c>
      <c r="Z77" s="33">
        <f>IFERROR((PA[[#This Row],[Work Completiuon time on fualt]]-PA[[#This Row],[Fault Time]])*24,"")</f>
        <v>0</v>
      </c>
      <c r="AC77" s="47" t="str">
        <f>IFERROR(PA[[#This Row],[Breakdown Time]]*PA[[#This Row],[Plant Equivalent Weightage]],"")</f>
        <v/>
      </c>
      <c r="AF77" s="2"/>
      <c r="AG77" s="2"/>
    </row>
    <row r="78" spans="1:33">
      <c r="A78" s="2">
        <f t="shared" si="1"/>
        <v>75</v>
      </c>
      <c r="I78" s="25" t="str">
        <f>IFERROR(VLOOKUP(PA[[#This Row],[Date]],Raw_Data[[Date]:[Sunset Time (POA&lt;20 W/m2)]],3,0),"")</f>
        <v/>
      </c>
      <c r="J78" s="25" t="str">
        <f>IFERROR(VLOOKUP(PA[[#This Row],[Date]],Raw_Data[[Date]:[Sunset Time (POA&lt;20 W/m2)]],4,0),"")</f>
        <v/>
      </c>
      <c r="K78" s="26" t="str">
        <f>IFERROR((PA[[#This Row],[Sunset Time (POA&lt;20 W/m2)]]-PA[[#This Row],[Sunrise Time (POA&gt;20 W/m2)]])*24,"")</f>
        <v/>
      </c>
      <c r="M78" s="45" t="str">
        <f>IFERROR(VLOOKUP(PA[[#This Row],[Affceted Equipment]],'Basic Data'!$A$2:$B$116,2,0),"")</f>
        <v/>
      </c>
      <c r="N78" s="50" t="s">
        <v>261</v>
      </c>
      <c r="W78" s="33">
        <f>(PA[[#This Row],[Acknowledgemnet Time ]]-PA[[#This Row],[Fault Time]])*24</f>
        <v>0</v>
      </c>
      <c r="X78" s="33">
        <f>(PA[[#This Row],[Work Start time on Fault]]-PA[[#This Row],[Fault Time]])*24</f>
        <v>0</v>
      </c>
      <c r="Y78" s="33">
        <f>(PA[[#This Row],[Work Completiuon time on fualt]]-PA[[#This Row],[Fault Time]])*24</f>
        <v>0</v>
      </c>
      <c r="Z78" s="33">
        <f>IFERROR((PA[[#This Row],[Work Completiuon time on fualt]]-PA[[#This Row],[Fault Time]])*24,"")</f>
        <v>0</v>
      </c>
      <c r="AC78" s="47" t="str">
        <f>IFERROR(PA[[#This Row],[Breakdown Time]]*PA[[#This Row],[Plant Equivalent Weightage]],"")</f>
        <v/>
      </c>
      <c r="AF78" s="2"/>
      <c r="AG78" s="2"/>
    </row>
    <row r="79" spans="1:33">
      <c r="A79" s="2">
        <f t="shared" si="1"/>
        <v>76</v>
      </c>
      <c r="I79" s="25" t="str">
        <f>IFERROR(VLOOKUP(PA[[#This Row],[Date]],Raw_Data[[Date]:[Sunset Time (POA&lt;20 W/m2)]],3,0),"")</f>
        <v/>
      </c>
      <c r="J79" s="25" t="str">
        <f>IFERROR(VLOOKUP(PA[[#This Row],[Date]],Raw_Data[[Date]:[Sunset Time (POA&lt;20 W/m2)]],4,0),"")</f>
        <v/>
      </c>
      <c r="K79" s="26" t="str">
        <f>IFERROR((PA[[#This Row],[Sunset Time (POA&lt;20 W/m2)]]-PA[[#This Row],[Sunrise Time (POA&gt;20 W/m2)]])*24,"")</f>
        <v/>
      </c>
      <c r="M79" s="45" t="str">
        <f>IFERROR(VLOOKUP(PA[[#This Row],[Affceted Equipment]],'Basic Data'!$A$2:$B$116,2,0),"")</f>
        <v/>
      </c>
      <c r="N79" s="50" t="s">
        <v>261</v>
      </c>
      <c r="W79" s="33">
        <f>(PA[[#This Row],[Acknowledgemnet Time ]]-PA[[#This Row],[Fault Time]])*24</f>
        <v>0</v>
      </c>
      <c r="X79" s="33">
        <f>(PA[[#This Row],[Work Start time on Fault]]-PA[[#This Row],[Fault Time]])*24</f>
        <v>0</v>
      </c>
      <c r="Y79" s="33">
        <f>(PA[[#This Row],[Work Completiuon time on fualt]]-PA[[#This Row],[Fault Time]])*24</f>
        <v>0</v>
      </c>
      <c r="Z79" s="33">
        <f>IFERROR((PA[[#This Row],[Work Completiuon time on fualt]]-PA[[#This Row],[Fault Time]])*24,"")</f>
        <v>0</v>
      </c>
      <c r="AC79" s="47" t="str">
        <f>IFERROR(PA[[#This Row],[Breakdown Time]]*PA[[#This Row],[Plant Equivalent Weightage]],"")</f>
        <v/>
      </c>
      <c r="AF79" s="2"/>
      <c r="AG79" s="2"/>
    </row>
    <row r="80" spans="1:33">
      <c r="A80" s="2">
        <f t="shared" si="1"/>
        <v>77</v>
      </c>
      <c r="I80" s="25" t="str">
        <f>IFERROR(VLOOKUP(PA[[#This Row],[Date]],Raw_Data[[Date]:[Sunset Time (POA&lt;20 W/m2)]],3,0),"")</f>
        <v/>
      </c>
      <c r="J80" s="25" t="str">
        <f>IFERROR(VLOOKUP(PA[[#This Row],[Date]],Raw_Data[[Date]:[Sunset Time (POA&lt;20 W/m2)]],4,0),"")</f>
        <v/>
      </c>
      <c r="K80" s="26" t="str">
        <f>IFERROR((PA[[#This Row],[Sunset Time (POA&lt;20 W/m2)]]-PA[[#This Row],[Sunrise Time (POA&gt;20 W/m2)]])*24,"")</f>
        <v/>
      </c>
      <c r="M80" s="45" t="str">
        <f>IFERROR(VLOOKUP(PA[[#This Row],[Affceted Equipment]],'Basic Data'!$A$2:$B$116,2,0),"")</f>
        <v/>
      </c>
      <c r="N80" s="50" t="s">
        <v>261</v>
      </c>
      <c r="W80" s="33">
        <f>(PA[[#This Row],[Acknowledgemnet Time ]]-PA[[#This Row],[Fault Time]])*24</f>
        <v>0</v>
      </c>
      <c r="X80" s="33">
        <f>(PA[[#This Row],[Work Start time on Fault]]-PA[[#This Row],[Fault Time]])*24</f>
        <v>0</v>
      </c>
      <c r="Y80" s="33">
        <f>(PA[[#This Row],[Work Completiuon time on fualt]]-PA[[#This Row],[Fault Time]])*24</f>
        <v>0</v>
      </c>
      <c r="Z80" s="33">
        <f>IFERROR((PA[[#This Row],[Work Completiuon time on fualt]]-PA[[#This Row],[Fault Time]])*24,"")</f>
        <v>0</v>
      </c>
      <c r="AC80" s="47" t="str">
        <f>IFERROR(PA[[#This Row],[Breakdown Time]]*PA[[#This Row],[Plant Equivalent Weightage]],"")</f>
        <v/>
      </c>
      <c r="AF80" s="2"/>
      <c r="AG80" s="2"/>
    </row>
    <row r="81" spans="1:33">
      <c r="A81" s="2">
        <f t="shared" si="1"/>
        <v>78</v>
      </c>
      <c r="I81" s="25" t="str">
        <f>IFERROR(VLOOKUP(PA[[#This Row],[Date]],Raw_Data[[Date]:[Sunset Time (POA&lt;20 W/m2)]],3,0),"")</f>
        <v/>
      </c>
      <c r="J81" s="25" t="str">
        <f>IFERROR(VLOOKUP(PA[[#This Row],[Date]],Raw_Data[[Date]:[Sunset Time (POA&lt;20 W/m2)]],4,0),"")</f>
        <v/>
      </c>
      <c r="K81" s="26" t="str">
        <f>IFERROR((PA[[#This Row],[Sunset Time (POA&lt;20 W/m2)]]-PA[[#This Row],[Sunrise Time (POA&gt;20 W/m2)]])*24,"")</f>
        <v/>
      </c>
      <c r="M81" s="45" t="str">
        <f>IFERROR(VLOOKUP(PA[[#This Row],[Affceted Equipment]],'Basic Data'!$A$2:$B$116,2,0),"")</f>
        <v/>
      </c>
      <c r="N81" s="50" t="s">
        <v>261</v>
      </c>
      <c r="W81" s="33">
        <f>(PA[[#This Row],[Acknowledgemnet Time ]]-PA[[#This Row],[Fault Time]])*24</f>
        <v>0</v>
      </c>
      <c r="X81" s="33">
        <f>(PA[[#This Row],[Work Start time on Fault]]-PA[[#This Row],[Fault Time]])*24</f>
        <v>0</v>
      </c>
      <c r="Y81" s="33">
        <f>(PA[[#This Row],[Work Completiuon time on fualt]]-PA[[#This Row],[Fault Time]])*24</f>
        <v>0</v>
      </c>
      <c r="Z81" s="33">
        <f>IFERROR((PA[[#This Row],[Work Completiuon time on fualt]]-PA[[#This Row],[Fault Time]])*24,"")</f>
        <v>0</v>
      </c>
      <c r="AC81" s="47" t="str">
        <f>IFERROR(PA[[#This Row],[Breakdown Time]]*PA[[#This Row],[Plant Equivalent Weightage]],"")</f>
        <v/>
      </c>
      <c r="AF81" s="2"/>
      <c r="AG81" s="2"/>
    </row>
    <row r="82" spans="1:33">
      <c r="A82" s="2">
        <f t="shared" si="1"/>
        <v>79</v>
      </c>
      <c r="I82" s="25" t="str">
        <f>IFERROR(VLOOKUP(PA[[#This Row],[Date]],Raw_Data[[Date]:[Sunset Time (POA&lt;20 W/m2)]],3,0),"")</f>
        <v/>
      </c>
      <c r="J82" s="25" t="str">
        <f>IFERROR(VLOOKUP(PA[[#This Row],[Date]],Raw_Data[[Date]:[Sunset Time (POA&lt;20 W/m2)]],4,0),"")</f>
        <v/>
      </c>
      <c r="K82" s="26" t="str">
        <f>IFERROR((PA[[#This Row],[Sunset Time (POA&lt;20 W/m2)]]-PA[[#This Row],[Sunrise Time (POA&gt;20 W/m2)]])*24,"")</f>
        <v/>
      </c>
      <c r="M82" s="45" t="str">
        <f>IFERROR(VLOOKUP(PA[[#This Row],[Affceted Equipment]],'Basic Data'!$A$2:$B$116,2,0),"")</f>
        <v/>
      </c>
      <c r="N82" s="50" t="s">
        <v>261</v>
      </c>
      <c r="W82" s="33">
        <f>(PA[[#This Row],[Acknowledgemnet Time ]]-PA[[#This Row],[Fault Time]])*24</f>
        <v>0</v>
      </c>
      <c r="X82" s="33">
        <f>(PA[[#This Row],[Work Start time on Fault]]-PA[[#This Row],[Fault Time]])*24</f>
        <v>0</v>
      </c>
      <c r="Y82" s="33">
        <f>(PA[[#This Row],[Work Completiuon time on fualt]]-PA[[#This Row],[Fault Time]])*24</f>
        <v>0</v>
      </c>
      <c r="Z82" s="33">
        <f>IFERROR((PA[[#This Row],[Work Completiuon time on fualt]]-PA[[#This Row],[Fault Time]])*24,"")</f>
        <v>0</v>
      </c>
      <c r="AC82" s="47" t="str">
        <f>IFERROR(PA[[#This Row],[Breakdown Time]]*PA[[#This Row],[Plant Equivalent Weightage]],"")</f>
        <v/>
      </c>
      <c r="AF82" s="2"/>
      <c r="AG82" s="2"/>
    </row>
    <row r="83" spans="1:33">
      <c r="A83" s="2">
        <f t="shared" si="1"/>
        <v>80</v>
      </c>
      <c r="I83" s="25" t="str">
        <f>IFERROR(VLOOKUP(PA[[#This Row],[Date]],Raw_Data[[Date]:[Sunset Time (POA&lt;20 W/m2)]],3,0),"")</f>
        <v/>
      </c>
      <c r="J83" s="25" t="str">
        <f>IFERROR(VLOOKUP(PA[[#This Row],[Date]],Raw_Data[[Date]:[Sunset Time (POA&lt;20 W/m2)]],4,0),"")</f>
        <v/>
      </c>
      <c r="K83" s="26" t="str">
        <f>IFERROR((PA[[#This Row],[Sunset Time (POA&lt;20 W/m2)]]-PA[[#This Row],[Sunrise Time (POA&gt;20 W/m2)]])*24,"")</f>
        <v/>
      </c>
      <c r="M83" s="45" t="str">
        <f>IFERROR(VLOOKUP(PA[[#This Row],[Affceted Equipment]],'Basic Data'!$A$2:$B$116,2,0),"")</f>
        <v/>
      </c>
      <c r="N83" s="50" t="s">
        <v>261</v>
      </c>
      <c r="W83" s="33">
        <f>(PA[[#This Row],[Acknowledgemnet Time ]]-PA[[#This Row],[Fault Time]])*24</f>
        <v>0</v>
      </c>
      <c r="X83" s="33">
        <f>(PA[[#This Row],[Work Start time on Fault]]-PA[[#This Row],[Fault Time]])*24</f>
        <v>0</v>
      </c>
      <c r="Y83" s="33">
        <f>(PA[[#This Row],[Work Completiuon time on fualt]]-PA[[#This Row],[Fault Time]])*24</f>
        <v>0</v>
      </c>
      <c r="Z83" s="33">
        <f>IFERROR((PA[[#This Row],[Work Completiuon time on fualt]]-PA[[#This Row],[Fault Time]])*24,"")</f>
        <v>0</v>
      </c>
      <c r="AC83" s="47" t="str">
        <f>IFERROR(PA[[#This Row],[Breakdown Time]]*PA[[#This Row],[Plant Equivalent Weightage]],"")</f>
        <v/>
      </c>
      <c r="AF83" s="2"/>
      <c r="AG83" s="2"/>
    </row>
    <row r="84" spans="1:33">
      <c r="A84" s="2">
        <f t="shared" si="1"/>
        <v>81</v>
      </c>
      <c r="I84" s="25" t="str">
        <f>IFERROR(VLOOKUP(PA[[#This Row],[Date]],Raw_Data[[Date]:[Sunset Time (POA&lt;20 W/m2)]],3,0),"")</f>
        <v/>
      </c>
      <c r="J84" s="25" t="str">
        <f>IFERROR(VLOOKUP(PA[[#This Row],[Date]],Raw_Data[[Date]:[Sunset Time (POA&lt;20 W/m2)]],4,0),"")</f>
        <v/>
      </c>
      <c r="K84" s="26" t="str">
        <f>IFERROR((PA[[#This Row],[Sunset Time (POA&lt;20 W/m2)]]-PA[[#This Row],[Sunrise Time (POA&gt;20 W/m2)]])*24,"")</f>
        <v/>
      </c>
      <c r="M84" s="45" t="str">
        <f>IFERROR(VLOOKUP(PA[[#This Row],[Affceted Equipment]],'Basic Data'!$A$2:$B$116,2,0),"")</f>
        <v/>
      </c>
      <c r="N84" s="50" t="s">
        <v>261</v>
      </c>
      <c r="W84" s="33">
        <f>(PA[[#This Row],[Acknowledgemnet Time ]]-PA[[#This Row],[Fault Time]])*24</f>
        <v>0</v>
      </c>
      <c r="X84" s="33">
        <f>(PA[[#This Row],[Work Start time on Fault]]-PA[[#This Row],[Fault Time]])*24</f>
        <v>0</v>
      </c>
      <c r="Y84" s="33">
        <f>(PA[[#This Row],[Work Completiuon time on fualt]]-PA[[#This Row],[Fault Time]])*24</f>
        <v>0</v>
      </c>
      <c r="Z84" s="33">
        <f>IFERROR((PA[[#This Row],[Work Completiuon time on fualt]]-PA[[#This Row],[Fault Time]])*24,"")</f>
        <v>0</v>
      </c>
      <c r="AC84" s="47" t="str">
        <f>IFERROR(PA[[#This Row],[Breakdown Time]]*PA[[#This Row],[Plant Equivalent Weightage]],"")</f>
        <v/>
      </c>
      <c r="AF84" s="2"/>
      <c r="AG84" s="2"/>
    </row>
    <row r="85" spans="1:33">
      <c r="A85" s="2">
        <f t="shared" si="1"/>
        <v>82</v>
      </c>
      <c r="I85" s="25" t="str">
        <f>IFERROR(VLOOKUP(PA[[#This Row],[Date]],Raw_Data[[Date]:[Sunset Time (POA&lt;20 W/m2)]],3,0),"")</f>
        <v/>
      </c>
      <c r="J85" s="25" t="str">
        <f>IFERROR(VLOOKUP(PA[[#This Row],[Date]],Raw_Data[[Date]:[Sunset Time (POA&lt;20 W/m2)]],4,0),"")</f>
        <v/>
      </c>
      <c r="K85" s="26" t="str">
        <f>IFERROR((PA[[#This Row],[Sunset Time (POA&lt;20 W/m2)]]-PA[[#This Row],[Sunrise Time (POA&gt;20 W/m2)]])*24,"")</f>
        <v/>
      </c>
      <c r="M85" s="45" t="str">
        <f>IFERROR(VLOOKUP(PA[[#This Row],[Affceted Equipment]],'Basic Data'!$A$2:$B$116,2,0),"")</f>
        <v/>
      </c>
      <c r="N85" s="50" t="s">
        <v>261</v>
      </c>
      <c r="W85" s="33">
        <f>(PA[[#This Row],[Acknowledgemnet Time ]]-PA[[#This Row],[Fault Time]])*24</f>
        <v>0</v>
      </c>
      <c r="X85" s="33">
        <f>(PA[[#This Row],[Work Start time on Fault]]-PA[[#This Row],[Fault Time]])*24</f>
        <v>0</v>
      </c>
      <c r="Y85" s="33">
        <f>(PA[[#This Row],[Work Completiuon time on fualt]]-PA[[#This Row],[Fault Time]])*24</f>
        <v>0</v>
      </c>
      <c r="Z85" s="33">
        <f>IFERROR((PA[[#This Row],[Work Completiuon time on fualt]]-PA[[#This Row],[Fault Time]])*24,"")</f>
        <v>0</v>
      </c>
      <c r="AC85" s="47" t="str">
        <f>IFERROR(PA[[#This Row],[Breakdown Time]]*PA[[#This Row],[Plant Equivalent Weightage]],"")</f>
        <v/>
      </c>
      <c r="AF85" s="2"/>
      <c r="AG85" s="2"/>
    </row>
    <row r="86" spans="1:33">
      <c r="A86" s="2">
        <f t="shared" si="1"/>
        <v>83</v>
      </c>
      <c r="I86" s="25" t="str">
        <f>IFERROR(VLOOKUP(PA[[#This Row],[Date]],Raw_Data[[Date]:[Sunset Time (POA&lt;20 W/m2)]],3,0),"")</f>
        <v/>
      </c>
      <c r="J86" s="25" t="str">
        <f>IFERROR(VLOOKUP(PA[[#This Row],[Date]],Raw_Data[[Date]:[Sunset Time (POA&lt;20 W/m2)]],4,0),"")</f>
        <v/>
      </c>
      <c r="K86" s="26" t="str">
        <f>IFERROR((PA[[#This Row],[Sunset Time (POA&lt;20 W/m2)]]-PA[[#This Row],[Sunrise Time (POA&gt;20 W/m2)]])*24,"")</f>
        <v/>
      </c>
      <c r="M86" s="45" t="str">
        <f>IFERROR(VLOOKUP(PA[[#This Row],[Affceted Equipment]],'Basic Data'!$A$2:$B$116,2,0),"")</f>
        <v/>
      </c>
      <c r="N86" s="50" t="s">
        <v>261</v>
      </c>
      <c r="W86" s="33">
        <f>(PA[[#This Row],[Acknowledgemnet Time ]]-PA[[#This Row],[Fault Time]])*24</f>
        <v>0</v>
      </c>
      <c r="X86" s="33">
        <f>(PA[[#This Row],[Work Start time on Fault]]-PA[[#This Row],[Fault Time]])*24</f>
        <v>0</v>
      </c>
      <c r="Y86" s="33">
        <f>(PA[[#This Row],[Work Completiuon time on fualt]]-PA[[#This Row],[Fault Time]])*24</f>
        <v>0</v>
      </c>
      <c r="Z86" s="33">
        <f>IFERROR((PA[[#This Row],[Work Completiuon time on fualt]]-PA[[#This Row],[Fault Time]])*24,"")</f>
        <v>0</v>
      </c>
      <c r="AC86" s="47" t="str">
        <f>IFERROR(PA[[#This Row],[Breakdown Time]]*PA[[#This Row],[Plant Equivalent Weightage]],"")</f>
        <v/>
      </c>
      <c r="AF86" s="2"/>
      <c r="AG86" s="2"/>
    </row>
    <row r="87" spans="1:33">
      <c r="A87" s="2">
        <f t="shared" si="1"/>
        <v>84</v>
      </c>
      <c r="I87" s="25" t="str">
        <f>IFERROR(VLOOKUP(PA[[#This Row],[Date]],Raw_Data[[Date]:[Sunset Time (POA&lt;20 W/m2)]],3,0),"")</f>
        <v/>
      </c>
      <c r="J87" s="25" t="str">
        <f>IFERROR(VLOOKUP(PA[[#This Row],[Date]],Raw_Data[[Date]:[Sunset Time (POA&lt;20 W/m2)]],4,0),"")</f>
        <v/>
      </c>
      <c r="K87" s="26" t="str">
        <f>IFERROR((PA[[#This Row],[Sunset Time (POA&lt;20 W/m2)]]-PA[[#This Row],[Sunrise Time (POA&gt;20 W/m2)]])*24,"")</f>
        <v/>
      </c>
      <c r="M87" s="45" t="str">
        <f>IFERROR(VLOOKUP(PA[[#This Row],[Affceted Equipment]],'Basic Data'!$A$2:$B$116,2,0),"")</f>
        <v/>
      </c>
      <c r="N87" s="50" t="s">
        <v>261</v>
      </c>
      <c r="W87" s="33">
        <f>(PA[[#This Row],[Acknowledgemnet Time ]]-PA[[#This Row],[Fault Time]])*24</f>
        <v>0</v>
      </c>
      <c r="X87" s="33">
        <f>(PA[[#This Row],[Work Start time on Fault]]-PA[[#This Row],[Fault Time]])*24</f>
        <v>0</v>
      </c>
      <c r="Y87" s="33">
        <f>(PA[[#This Row],[Work Completiuon time on fualt]]-PA[[#This Row],[Fault Time]])*24</f>
        <v>0</v>
      </c>
      <c r="Z87" s="33">
        <f>IFERROR((PA[[#This Row],[Work Completiuon time on fualt]]-PA[[#This Row],[Fault Time]])*24,"")</f>
        <v>0</v>
      </c>
      <c r="AC87" s="47" t="str">
        <f>IFERROR(PA[[#This Row],[Breakdown Time]]*PA[[#This Row],[Plant Equivalent Weightage]],"")</f>
        <v/>
      </c>
      <c r="AF87" s="2"/>
      <c r="AG87" s="2"/>
    </row>
    <row r="88" spans="1:33">
      <c r="A88" s="2">
        <f t="shared" si="1"/>
        <v>85</v>
      </c>
      <c r="I88" s="25" t="str">
        <f>IFERROR(VLOOKUP(PA[[#This Row],[Date]],Raw_Data[[Date]:[Sunset Time (POA&lt;20 W/m2)]],3,0),"")</f>
        <v/>
      </c>
      <c r="J88" s="25" t="str">
        <f>IFERROR(VLOOKUP(PA[[#This Row],[Date]],Raw_Data[[Date]:[Sunset Time (POA&lt;20 W/m2)]],4,0),"")</f>
        <v/>
      </c>
      <c r="K88" s="26" t="str">
        <f>IFERROR((PA[[#This Row],[Sunset Time (POA&lt;20 W/m2)]]-PA[[#This Row],[Sunrise Time (POA&gt;20 W/m2)]])*24,"")</f>
        <v/>
      </c>
      <c r="M88" s="45" t="str">
        <f>IFERROR(VLOOKUP(PA[[#This Row],[Affceted Equipment]],'Basic Data'!$A$2:$B$116,2,0),"")</f>
        <v/>
      </c>
      <c r="N88" s="50" t="s">
        <v>261</v>
      </c>
      <c r="W88" s="33">
        <f>(PA[[#This Row],[Acknowledgemnet Time ]]-PA[[#This Row],[Fault Time]])*24</f>
        <v>0</v>
      </c>
      <c r="X88" s="33">
        <f>(PA[[#This Row],[Work Start time on Fault]]-PA[[#This Row],[Fault Time]])*24</f>
        <v>0</v>
      </c>
      <c r="Y88" s="33">
        <f>(PA[[#This Row],[Work Completiuon time on fualt]]-PA[[#This Row],[Fault Time]])*24</f>
        <v>0</v>
      </c>
      <c r="Z88" s="33">
        <f>IFERROR((PA[[#This Row],[Work Completiuon time on fualt]]-PA[[#This Row],[Fault Time]])*24,"")</f>
        <v>0</v>
      </c>
      <c r="AC88" s="47" t="str">
        <f>IFERROR(PA[[#This Row],[Breakdown Time]]*PA[[#This Row],[Plant Equivalent Weightage]],"")</f>
        <v/>
      </c>
      <c r="AF88" s="2"/>
      <c r="AG88" s="2"/>
    </row>
    <row r="89" spans="1:33">
      <c r="A89" s="2">
        <f t="shared" si="1"/>
        <v>86</v>
      </c>
      <c r="I89" s="25" t="str">
        <f>IFERROR(VLOOKUP(PA[[#This Row],[Date]],Raw_Data[[Date]:[Sunset Time (POA&lt;20 W/m2)]],3,0),"")</f>
        <v/>
      </c>
      <c r="J89" s="25" t="str">
        <f>IFERROR(VLOOKUP(PA[[#This Row],[Date]],Raw_Data[[Date]:[Sunset Time (POA&lt;20 W/m2)]],4,0),"")</f>
        <v/>
      </c>
      <c r="K89" s="26" t="str">
        <f>IFERROR((PA[[#This Row],[Sunset Time (POA&lt;20 W/m2)]]-PA[[#This Row],[Sunrise Time (POA&gt;20 W/m2)]])*24,"")</f>
        <v/>
      </c>
      <c r="M89" s="45" t="str">
        <f>IFERROR(VLOOKUP(PA[[#This Row],[Affceted Equipment]],'Basic Data'!$A$2:$B$116,2,0),"")</f>
        <v/>
      </c>
      <c r="N89" s="50" t="s">
        <v>261</v>
      </c>
      <c r="W89" s="33">
        <f>(PA[[#This Row],[Acknowledgemnet Time ]]-PA[[#This Row],[Fault Time]])*24</f>
        <v>0</v>
      </c>
      <c r="X89" s="33">
        <f>(PA[[#This Row],[Work Start time on Fault]]-PA[[#This Row],[Fault Time]])*24</f>
        <v>0</v>
      </c>
      <c r="Y89" s="33">
        <f>(PA[[#This Row],[Work Completiuon time on fualt]]-PA[[#This Row],[Fault Time]])*24</f>
        <v>0</v>
      </c>
      <c r="Z89" s="33">
        <f>IFERROR((PA[[#This Row],[Work Completiuon time on fualt]]-PA[[#This Row],[Fault Time]])*24,"")</f>
        <v>0</v>
      </c>
      <c r="AC89" s="47" t="str">
        <f>IFERROR(PA[[#This Row],[Breakdown Time]]*PA[[#This Row],[Plant Equivalent Weightage]],"")</f>
        <v/>
      </c>
      <c r="AF89" s="2"/>
      <c r="AG89" s="2"/>
    </row>
    <row r="90" spans="1:33">
      <c r="A90" s="2">
        <f t="shared" si="1"/>
        <v>87</v>
      </c>
      <c r="I90" s="25" t="str">
        <f>IFERROR(VLOOKUP(PA[[#This Row],[Date]],Raw_Data[[Date]:[Sunset Time (POA&lt;20 W/m2)]],3,0),"")</f>
        <v/>
      </c>
      <c r="J90" s="25" t="str">
        <f>IFERROR(VLOOKUP(PA[[#This Row],[Date]],Raw_Data[[Date]:[Sunset Time (POA&lt;20 W/m2)]],4,0),"")</f>
        <v/>
      </c>
      <c r="K90" s="26" t="str">
        <f>IFERROR((PA[[#This Row],[Sunset Time (POA&lt;20 W/m2)]]-PA[[#This Row],[Sunrise Time (POA&gt;20 W/m2)]])*24,"")</f>
        <v/>
      </c>
      <c r="M90" s="45" t="str">
        <f>IFERROR(VLOOKUP(PA[[#This Row],[Affceted Equipment]],'Basic Data'!$A$2:$B$116,2,0),"")</f>
        <v/>
      </c>
      <c r="N90" s="50" t="s">
        <v>261</v>
      </c>
      <c r="W90" s="33">
        <f>(PA[[#This Row],[Acknowledgemnet Time ]]-PA[[#This Row],[Fault Time]])*24</f>
        <v>0</v>
      </c>
      <c r="X90" s="33">
        <f>(PA[[#This Row],[Work Start time on Fault]]-PA[[#This Row],[Fault Time]])*24</f>
        <v>0</v>
      </c>
      <c r="Y90" s="33">
        <f>(PA[[#This Row],[Work Completiuon time on fualt]]-PA[[#This Row],[Fault Time]])*24</f>
        <v>0</v>
      </c>
      <c r="Z90" s="33">
        <f>IFERROR((PA[[#This Row],[Work Completiuon time on fualt]]-PA[[#This Row],[Fault Time]])*24,"")</f>
        <v>0</v>
      </c>
      <c r="AC90" s="47" t="str">
        <f>IFERROR(PA[[#This Row],[Breakdown Time]]*PA[[#This Row],[Plant Equivalent Weightage]],"")</f>
        <v/>
      </c>
      <c r="AF90" s="2"/>
      <c r="AG90" s="2"/>
    </row>
    <row r="91" spans="1:33">
      <c r="A91" s="2">
        <f t="shared" si="1"/>
        <v>88</v>
      </c>
      <c r="I91" s="25" t="str">
        <f>IFERROR(VLOOKUP(PA[[#This Row],[Date]],Raw_Data[[Date]:[Sunset Time (POA&lt;20 W/m2)]],3,0),"")</f>
        <v/>
      </c>
      <c r="J91" s="25" t="str">
        <f>IFERROR(VLOOKUP(PA[[#This Row],[Date]],Raw_Data[[Date]:[Sunset Time (POA&lt;20 W/m2)]],4,0),"")</f>
        <v/>
      </c>
      <c r="K91" s="26" t="str">
        <f>IFERROR((PA[[#This Row],[Sunset Time (POA&lt;20 W/m2)]]-PA[[#This Row],[Sunrise Time (POA&gt;20 W/m2)]])*24,"")</f>
        <v/>
      </c>
      <c r="M91" s="45" t="str">
        <f>IFERROR(VLOOKUP(PA[[#This Row],[Affceted Equipment]],'Basic Data'!$A$2:$B$116,2,0),"")</f>
        <v/>
      </c>
      <c r="N91" s="50" t="s">
        <v>261</v>
      </c>
      <c r="W91" s="33">
        <f>(PA[[#This Row],[Acknowledgemnet Time ]]-PA[[#This Row],[Fault Time]])*24</f>
        <v>0</v>
      </c>
      <c r="X91" s="33">
        <f>(PA[[#This Row],[Work Start time on Fault]]-PA[[#This Row],[Fault Time]])*24</f>
        <v>0</v>
      </c>
      <c r="Y91" s="33">
        <f>(PA[[#This Row],[Work Completiuon time on fualt]]-PA[[#This Row],[Fault Time]])*24</f>
        <v>0</v>
      </c>
      <c r="Z91" s="33">
        <f>IFERROR((PA[[#This Row],[Work Completiuon time on fualt]]-PA[[#This Row],[Fault Time]])*24,"")</f>
        <v>0</v>
      </c>
      <c r="AC91" s="47" t="str">
        <f>IFERROR(PA[[#This Row],[Breakdown Time]]*PA[[#This Row],[Plant Equivalent Weightage]],"")</f>
        <v/>
      </c>
      <c r="AF91" s="2"/>
      <c r="AG91" s="2"/>
    </row>
    <row r="92" spans="1:33">
      <c r="A92" s="2">
        <f t="shared" si="1"/>
        <v>89</v>
      </c>
      <c r="I92" s="25" t="str">
        <f>IFERROR(VLOOKUP(PA[[#This Row],[Date]],Raw_Data[[Date]:[Sunset Time (POA&lt;20 W/m2)]],3,0),"")</f>
        <v/>
      </c>
      <c r="J92" s="25" t="str">
        <f>IFERROR(VLOOKUP(PA[[#This Row],[Date]],Raw_Data[[Date]:[Sunset Time (POA&lt;20 W/m2)]],4,0),"")</f>
        <v/>
      </c>
      <c r="K92" s="26" t="str">
        <f>IFERROR((PA[[#This Row],[Sunset Time (POA&lt;20 W/m2)]]-PA[[#This Row],[Sunrise Time (POA&gt;20 W/m2)]])*24,"")</f>
        <v/>
      </c>
      <c r="M92" s="45" t="str">
        <f>IFERROR(VLOOKUP(PA[[#This Row],[Affceted Equipment]],'Basic Data'!$A$2:$B$116,2,0),"")</f>
        <v/>
      </c>
      <c r="N92" s="50" t="s">
        <v>261</v>
      </c>
      <c r="W92" s="33">
        <f>(PA[[#This Row],[Acknowledgemnet Time ]]-PA[[#This Row],[Fault Time]])*24</f>
        <v>0</v>
      </c>
      <c r="X92" s="33">
        <f>(PA[[#This Row],[Work Start time on Fault]]-PA[[#This Row],[Fault Time]])*24</f>
        <v>0</v>
      </c>
      <c r="Y92" s="33">
        <f>(PA[[#This Row],[Work Completiuon time on fualt]]-PA[[#This Row],[Fault Time]])*24</f>
        <v>0</v>
      </c>
      <c r="Z92" s="33">
        <f>IFERROR((PA[[#This Row],[Work Completiuon time on fualt]]-PA[[#This Row],[Fault Time]])*24,"")</f>
        <v>0</v>
      </c>
      <c r="AC92" s="47" t="str">
        <f>IFERROR(PA[[#This Row],[Breakdown Time]]*PA[[#This Row],[Plant Equivalent Weightage]],"")</f>
        <v/>
      </c>
      <c r="AF92" s="2"/>
      <c r="AG92" s="2"/>
    </row>
    <row r="93" spans="1:33">
      <c r="A93" s="2">
        <f t="shared" si="1"/>
        <v>90</v>
      </c>
      <c r="I93" s="25" t="str">
        <f>IFERROR(VLOOKUP(PA[[#This Row],[Date]],Raw_Data[[Date]:[Sunset Time (POA&lt;20 W/m2)]],3,0),"")</f>
        <v/>
      </c>
      <c r="J93" s="25" t="str">
        <f>IFERROR(VLOOKUP(PA[[#This Row],[Date]],Raw_Data[[Date]:[Sunset Time (POA&lt;20 W/m2)]],4,0),"")</f>
        <v/>
      </c>
      <c r="K93" s="26" t="str">
        <f>IFERROR((PA[[#This Row],[Sunset Time (POA&lt;20 W/m2)]]-PA[[#This Row],[Sunrise Time (POA&gt;20 W/m2)]])*24,"")</f>
        <v/>
      </c>
      <c r="M93" s="45" t="str">
        <f>IFERROR(VLOOKUP(PA[[#This Row],[Affceted Equipment]],'Basic Data'!$A$2:$B$116,2,0),"")</f>
        <v/>
      </c>
      <c r="N93" s="50" t="s">
        <v>261</v>
      </c>
      <c r="W93" s="33">
        <f>(PA[[#This Row],[Acknowledgemnet Time ]]-PA[[#This Row],[Fault Time]])*24</f>
        <v>0</v>
      </c>
      <c r="X93" s="33">
        <f>(PA[[#This Row],[Work Start time on Fault]]-PA[[#This Row],[Fault Time]])*24</f>
        <v>0</v>
      </c>
      <c r="Y93" s="33">
        <f>(PA[[#This Row],[Work Completiuon time on fualt]]-PA[[#This Row],[Fault Time]])*24</f>
        <v>0</v>
      </c>
      <c r="Z93" s="33">
        <f>IFERROR((PA[[#This Row],[Work Completiuon time on fualt]]-PA[[#This Row],[Fault Time]])*24,"")</f>
        <v>0</v>
      </c>
      <c r="AC93" s="47" t="str">
        <f>IFERROR(PA[[#This Row],[Breakdown Time]]*PA[[#This Row],[Plant Equivalent Weightage]],"")</f>
        <v/>
      </c>
      <c r="AF93" s="2"/>
      <c r="AG93" s="2"/>
    </row>
    <row r="94" spans="1:33">
      <c r="A94" s="2">
        <f t="shared" si="1"/>
        <v>91</v>
      </c>
      <c r="I94" s="25" t="str">
        <f>IFERROR(VLOOKUP(PA[[#This Row],[Date]],Raw_Data[[Date]:[Sunset Time (POA&lt;20 W/m2)]],3,0),"")</f>
        <v/>
      </c>
      <c r="J94" s="25" t="str">
        <f>IFERROR(VLOOKUP(PA[[#This Row],[Date]],Raw_Data[[Date]:[Sunset Time (POA&lt;20 W/m2)]],4,0),"")</f>
        <v/>
      </c>
      <c r="K94" s="26" t="str">
        <f>IFERROR((PA[[#This Row],[Sunset Time (POA&lt;20 W/m2)]]-PA[[#This Row],[Sunrise Time (POA&gt;20 W/m2)]])*24,"")</f>
        <v/>
      </c>
      <c r="M94" s="45" t="str">
        <f>IFERROR(VLOOKUP(PA[[#This Row],[Affceted Equipment]],'Basic Data'!$A$2:$B$116,2,0),"")</f>
        <v/>
      </c>
      <c r="N94" s="50" t="s">
        <v>261</v>
      </c>
      <c r="W94" s="33">
        <f>(PA[[#This Row],[Acknowledgemnet Time ]]-PA[[#This Row],[Fault Time]])*24</f>
        <v>0</v>
      </c>
      <c r="X94" s="33">
        <f>(PA[[#This Row],[Work Start time on Fault]]-PA[[#This Row],[Fault Time]])*24</f>
        <v>0</v>
      </c>
      <c r="Y94" s="33">
        <f>(PA[[#This Row],[Work Completiuon time on fualt]]-PA[[#This Row],[Fault Time]])*24</f>
        <v>0</v>
      </c>
      <c r="Z94" s="33">
        <f>IFERROR((PA[[#This Row],[Work Completiuon time on fualt]]-PA[[#This Row],[Fault Time]])*24,"")</f>
        <v>0</v>
      </c>
      <c r="AC94" s="47" t="str">
        <f>IFERROR(PA[[#This Row],[Breakdown Time]]*PA[[#This Row],[Plant Equivalent Weightage]],"")</f>
        <v/>
      </c>
      <c r="AF94" s="2"/>
      <c r="AG94" s="2"/>
    </row>
    <row r="95" spans="1:33">
      <c r="A95" s="2">
        <f t="shared" si="1"/>
        <v>92</v>
      </c>
      <c r="I95" s="25" t="str">
        <f>IFERROR(VLOOKUP(PA[[#This Row],[Date]],Raw_Data[[Date]:[Sunset Time (POA&lt;20 W/m2)]],3,0),"")</f>
        <v/>
      </c>
      <c r="J95" s="25" t="str">
        <f>IFERROR(VLOOKUP(PA[[#This Row],[Date]],Raw_Data[[Date]:[Sunset Time (POA&lt;20 W/m2)]],4,0),"")</f>
        <v/>
      </c>
      <c r="K95" s="26" t="str">
        <f>IFERROR((PA[[#This Row],[Sunset Time (POA&lt;20 W/m2)]]-PA[[#This Row],[Sunrise Time (POA&gt;20 W/m2)]])*24,"")</f>
        <v/>
      </c>
      <c r="M95" s="45" t="str">
        <f>IFERROR(VLOOKUP(PA[[#This Row],[Affceted Equipment]],'Basic Data'!$A$2:$B$116,2,0),"")</f>
        <v/>
      </c>
      <c r="N95" s="50" t="s">
        <v>261</v>
      </c>
      <c r="W95" s="33">
        <f>(PA[[#This Row],[Acknowledgemnet Time ]]-PA[[#This Row],[Fault Time]])*24</f>
        <v>0</v>
      </c>
      <c r="X95" s="33">
        <f>(PA[[#This Row],[Work Start time on Fault]]-PA[[#This Row],[Fault Time]])*24</f>
        <v>0</v>
      </c>
      <c r="Y95" s="33">
        <f>(PA[[#This Row],[Work Completiuon time on fualt]]-PA[[#This Row],[Fault Time]])*24</f>
        <v>0</v>
      </c>
      <c r="Z95" s="33">
        <f>IFERROR((PA[[#This Row],[Work Completiuon time on fualt]]-PA[[#This Row],[Fault Time]])*24,"")</f>
        <v>0</v>
      </c>
      <c r="AC95" s="47" t="str">
        <f>IFERROR(PA[[#This Row],[Breakdown Time]]*PA[[#This Row],[Plant Equivalent Weightage]],"")</f>
        <v/>
      </c>
      <c r="AF95" s="2"/>
      <c r="AG95" s="2"/>
    </row>
    <row r="96" spans="1:33">
      <c r="A96" s="2">
        <f t="shared" si="1"/>
        <v>93</v>
      </c>
      <c r="I96" s="25" t="str">
        <f>IFERROR(VLOOKUP(PA[[#This Row],[Date]],Raw_Data[[Date]:[Sunset Time (POA&lt;20 W/m2)]],3,0),"")</f>
        <v/>
      </c>
      <c r="J96" s="25" t="str">
        <f>IFERROR(VLOOKUP(PA[[#This Row],[Date]],Raw_Data[[Date]:[Sunset Time (POA&lt;20 W/m2)]],4,0),"")</f>
        <v/>
      </c>
      <c r="K96" s="26" t="str">
        <f>IFERROR((PA[[#This Row],[Sunset Time (POA&lt;20 W/m2)]]-PA[[#This Row],[Sunrise Time (POA&gt;20 W/m2)]])*24,"")</f>
        <v/>
      </c>
      <c r="M96" s="45" t="str">
        <f>IFERROR(VLOOKUP(PA[[#This Row],[Affceted Equipment]],'Basic Data'!$A$2:$B$116,2,0),"")</f>
        <v/>
      </c>
      <c r="N96" s="50" t="s">
        <v>261</v>
      </c>
      <c r="W96" s="33">
        <f>(PA[[#This Row],[Acknowledgemnet Time ]]-PA[[#This Row],[Fault Time]])*24</f>
        <v>0</v>
      </c>
      <c r="X96" s="33">
        <f>(PA[[#This Row],[Work Start time on Fault]]-PA[[#This Row],[Fault Time]])*24</f>
        <v>0</v>
      </c>
      <c r="Y96" s="33">
        <f>(PA[[#This Row],[Work Completiuon time on fualt]]-PA[[#This Row],[Fault Time]])*24</f>
        <v>0</v>
      </c>
      <c r="Z96" s="33">
        <f>IFERROR((PA[[#This Row],[Work Completiuon time on fualt]]-PA[[#This Row],[Fault Time]])*24,"")</f>
        <v>0</v>
      </c>
      <c r="AC96" s="47" t="str">
        <f>IFERROR(PA[[#This Row],[Breakdown Time]]*PA[[#This Row],[Plant Equivalent Weightage]],"")</f>
        <v/>
      </c>
      <c r="AF96" s="2"/>
      <c r="AG96" s="2"/>
    </row>
    <row r="97" spans="1:33">
      <c r="A97" s="2">
        <f t="shared" si="1"/>
        <v>94</v>
      </c>
      <c r="I97" s="25" t="str">
        <f>IFERROR(VLOOKUP(PA[[#This Row],[Date]],Raw_Data[[Date]:[Sunset Time (POA&lt;20 W/m2)]],3,0),"")</f>
        <v/>
      </c>
      <c r="J97" s="25" t="str">
        <f>IFERROR(VLOOKUP(PA[[#This Row],[Date]],Raw_Data[[Date]:[Sunset Time (POA&lt;20 W/m2)]],4,0),"")</f>
        <v/>
      </c>
      <c r="K97" s="26" t="str">
        <f>IFERROR((PA[[#This Row],[Sunset Time (POA&lt;20 W/m2)]]-PA[[#This Row],[Sunrise Time (POA&gt;20 W/m2)]])*24,"")</f>
        <v/>
      </c>
      <c r="M97" s="45" t="str">
        <f>IFERROR(VLOOKUP(PA[[#This Row],[Affceted Equipment]],'Basic Data'!$A$2:$B$116,2,0),"")</f>
        <v/>
      </c>
      <c r="N97" s="50" t="s">
        <v>261</v>
      </c>
      <c r="W97" s="33">
        <f>(PA[[#This Row],[Acknowledgemnet Time ]]-PA[[#This Row],[Fault Time]])*24</f>
        <v>0</v>
      </c>
      <c r="X97" s="33">
        <f>(PA[[#This Row],[Work Start time on Fault]]-PA[[#This Row],[Fault Time]])*24</f>
        <v>0</v>
      </c>
      <c r="Y97" s="33">
        <f>(PA[[#This Row],[Work Completiuon time on fualt]]-PA[[#This Row],[Fault Time]])*24</f>
        <v>0</v>
      </c>
      <c r="Z97" s="33">
        <f>IFERROR((PA[[#This Row],[Work Completiuon time on fualt]]-PA[[#This Row],[Fault Time]])*24,"")</f>
        <v>0</v>
      </c>
      <c r="AC97" s="47" t="str">
        <f>IFERROR(PA[[#This Row],[Breakdown Time]]*PA[[#This Row],[Plant Equivalent Weightage]],"")</f>
        <v/>
      </c>
      <c r="AF97" s="2"/>
      <c r="AG97" s="2"/>
    </row>
    <row r="98" spans="1:33">
      <c r="A98" s="2">
        <f t="shared" si="1"/>
        <v>95</v>
      </c>
      <c r="I98" s="25" t="str">
        <f>IFERROR(VLOOKUP(PA[[#This Row],[Date]],Raw_Data[[Date]:[Sunset Time (POA&lt;20 W/m2)]],3,0),"")</f>
        <v/>
      </c>
      <c r="J98" s="25" t="str">
        <f>IFERROR(VLOOKUP(PA[[#This Row],[Date]],Raw_Data[[Date]:[Sunset Time (POA&lt;20 W/m2)]],4,0),"")</f>
        <v/>
      </c>
      <c r="K98" s="26" t="str">
        <f>IFERROR((PA[[#This Row],[Sunset Time (POA&lt;20 W/m2)]]-PA[[#This Row],[Sunrise Time (POA&gt;20 W/m2)]])*24,"")</f>
        <v/>
      </c>
      <c r="M98" s="45" t="str">
        <f>IFERROR(VLOOKUP(PA[[#This Row],[Affceted Equipment]],'Basic Data'!$A$2:$B$116,2,0),"")</f>
        <v/>
      </c>
      <c r="N98" s="50" t="s">
        <v>261</v>
      </c>
      <c r="W98" s="33">
        <f>(PA[[#This Row],[Acknowledgemnet Time ]]-PA[[#This Row],[Fault Time]])*24</f>
        <v>0</v>
      </c>
      <c r="X98" s="33">
        <f>(PA[[#This Row],[Work Start time on Fault]]-PA[[#This Row],[Fault Time]])*24</f>
        <v>0</v>
      </c>
      <c r="Y98" s="33">
        <f>(PA[[#This Row],[Work Completiuon time on fualt]]-PA[[#This Row],[Fault Time]])*24</f>
        <v>0</v>
      </c>
      <c r="Z98" s="33">
        <f>IFERROR((PA[[#This Row],[Work Completiuon time on fualt]]-PA[[#This Row],[Fault Time]])*24,"")</f>
        <v>0</v>
      </c>
      <c r="AC98" s="47" t="str">
        <f>IFERROR(PA[[#This Row],[Breakdown Time]]*PA[[#This Row],[Plant Equivalent Weightage]],"")</f>
        <v/>
      </c>
      <c r="AF98" s="2"/>
      <c r="AG98" s="2"/>
    </row>
    <row r="99" spans="1:33">
      <c r="A99" s="2">
        <f t="shared" si="1"/>
        <v>96</v>
      </c>
      <c r="I99" s="25" t="str">
        <f>IFERROR(VLOOKUP(PA[[#This Row],[Date]],Raw_Data[[Date]:[Sunset Time (POA&lt;20 W/m2)]],3,0),"")</f>
        <v/>
      </c>
      <c r="J99" s="25" t="str">
        <f>IFERROR(VLOOKUP(PA[[#This Row],[Date]],Raw_Data[[Date]:[Sunset Time (POA&lt;20 W/m2)]],4,0),"")</f>
        <v/>
      </c>
      <c r="K99" s="26" t="str">
        <f>IFERROR((PA[[#This Row],[Sunset Time (POA&lt;20 W/m2)]]-PA[[#This Row],[Sunrise Time (POA&gt;20 W/m2)]])*24,"")</f>
        <v/>
      </c>
      <c r="M99" s="45" t="str">
        <f>IFERROR(VLOOKUP(PA[[#This Row],[Affceted Equipment]],'Basic Data'!$A$2:$B$116,2,0),"")</f>
        <v/>
      </c>
      <c r="N99" s="50" t="s">
        <v>261</v>
      </c>
      <c r="W99" s="33">
        <f>(PA[[#This Row],[Acknowledgemnet Time ]]-PA[[#This Row],[Fault Time]])*24</f>
        <v>0</v>
      </c>
      <c r="X99" s="33">
        <f>(PA[[#This Row],[Work Start time on Fault]]-PA[[#This Row],[Fault Time]])*24</f>
        <v>0</v>
      </c>
      <c r="Y99" s="33">
        <f>(PA[[#This Row],[Work Completiuon time on fualt]]-PA[[#This Row],[Fault Time]])*24</f>
        <v>0</v>
      </c>
      <c r="Z99" s="33">
        <f>IFERROR((PA[[#This Row],[Work Completiuon time on fualt]]-PA[[#This Row],[Fault Time]])*24,"")</f>
        <v>0</v>
      </c>
      <c r="AC99" s="47" t="str">
        <f>IFERROR(PA[[#This Row],[Breakdown Time]]*PA[[#This Row],[Plant Equivalent Weightage]],"")</f>
        <v/>
      </c>
      <c r="AF99" s="2"/>
      <c r="AG99" s="2"/>
    </row>
    <row r="100" spans="1:33">
      <c r="A100" s="2">
        <f t="shared" si="1"/>
        <v>97</v>
      </c>
      <c r="I100" s="25" t="str">
        <f>IFERROR(VLOOKUP(PA[[#This Row],[Date]],Raw_Data[[Date]:[Sunset Time (POA&lt;20 W/m2)]],3,0),"")</f>
        <v/>
      </c>
      <c r="J100" s="25" t="str">
        <f>IFERROR(VLOOKUP(PA[[#This Row],[Date]],Raw_Data[[Date]:[Sunset Time (POA&lt;20 W/m2)]],4,0),"")</f>
        <v/>
      </c>
      <c r="K100" s="26" t="str">
        <f>IFERROR((PA[[#This Row],[Sunset Time (POA&lt;20 W/m2)]]-PA[[#This Row],[Sunrise Time (POA&gt;20 W/m2)]])*24,"")</f>
        <v/>
      </c>
      <c r="M100" s="45" t="str">
        <f>IFERROR(VLOOKUP(PA[[#This Row],[Affceted Equipment]],'Basic Data'!$A$2:$B$116,2,0),"")</f>
        <v/>
      </c>
      <c r="N100" s="50" t="s">
        <v>261</v>
      </c>
      <c r="W100" s="33">
        <f>(PA[[#This Row],[Acknowledgemnet Time ]]-PA[[#This Row],[Fault Time]])*24</f>
        <v>0</v>
      </c>
      <c r="X100" s="33">
        <f>(PA[[#This Row],[Work Start time on Fault]]-PA[[#This Row],[Fault Time]])*24</f>
        <v>0</v>
      </c>
      <c r="Y100" s="33">
        <f>(PA[[#This Row],[Work Completiuon time on fualt]]-PA[[#This Row],[Fault Time]])*24</f>
        <v>0</v>
      </c>
      <c r="Z100" s="33">
        <f>IFERROR((PA[[#This Row],[Work Completiuon time on fualt]]-PA[[#This Row],[Fault Time]])*24,"")</f>
        <v>0</v>
      </c>
      <c r="AC100" s="47" t="str">
        <f>IFERROR(PA[[#This Row],[Breakdown Time]]*PA[[#This Row],[Plant Equivalent Weightage]],"")</f>
        <v/>
      </c>
      <c r="AF100" s="2"/>
      <c r="AG100" s="2"/>
    </row>
    <row r="101" spans="1:33">
      <c r="A101" s="2">
        <f t="shared" si="1"/>
        <v>98</v>
      </c>
      <c r="I101" s="25" t="str">
        <f>IFERROR(VLOOKUP(PA[[#This Row],[Date]],Raw_Data[[Date]:[Sunset Time (POA&lt;20 W/m2)]],3,0),"")</f>
        <v/>
      </c>
      <c r="J101" s="25" t="str">
        <f>IFERROR(VLOOKUP(PA[[#This Row],[Date]],Raw_Data[[Date]:[Sunset Time (POA&lt;20 W/m2)]],4,0),"")</f>
        <v/>
      </c>
      <c r="K101" s="26" t="str">
        <f>IFERROR((PA[[#This Row],[Sunset Time (POA&lt;20 W/m2)]]-PA[[#This Row],[Sunrise Time (POA&gt;20 W/m2)]])*24,"")</f>
        <v/>
      </c>
      <c r="M101" s="45" t="str">
        <f>IFERROR(VLOOKUP(PA[[#This Row],[Affceted Equipment]],'Basic Data'!$A$2:$B$116,2,0),"")</f>
        <v/>
      </c>
      <c r="N101" s="50" t="s">
        <v>261</v>
      </c>
      <c r="W101" s="33">
        <f>(PA[[#This Row],[Acknowledgemnet Time ]]-PA[[#This Row],[Fault Time]])*24</f>
        <v>0</v>
      </c>
      <c r="X101" s="33">
        <f>(PA[[#This Row],[Work Start time on Fault]]-PA[[#This Row],[Fault Time]])*24</f>
        <v>0</v>
      </c>
      <c r="Y101" s="33">
        <f>(PA[[#This Row],[Work Completiuon time on fualt]]-PA[[#This Row],[Fault Time]])*24</f>
        <v>0</v>
      </c>
      <c r="Z101" s="33">
        <f>IFERROR((PA[[#This Row],[Work Completiuon time on fualt]]-PA[[#This Row],[Fault Time]])*24,"")</f>
        <v>0</v>
      </c>
      <c r="AC101" s="47" t="str">
        <f>IFERROR(PA[[#This Row],[Breakdown Time]]*PA[[#This Row],[Plant Equivalent Weightage]],"")</f>
        <v/>
      </c>
      <c r="AF101" s="2"/>
      <c r="AG101" s="2"/>
    </row>
    <row r="102" spans="1:33">
      <c r="A102" s="2">
        <f t="shared" si="1"/>
        <v>99</v>
      </c>
      <c r="I102" s="25" t="str">
        <f>IFERROR(VLOOKUP(PA[[#This Row],[Date]],Raw_Data[[Date]:[Sunset Time (POA&lt;20 W/m2)]],3,0),"")</f>
        <v/>
      </c>
      <c r="J102" s="25" t="str">
        <f>IFERROR(VLOOKUP(PA[[#This Row],[Date]],Raw_Data[[Date]:[Sunset Time (POA&lt;20 W/m2)]],4,0),"")</f>
        <v/>
      </c>
      <c r="K102" s="26" t="str">
        <f>IFERROR((PA[[#This Row],[Sunset Time (POA&lt;20 W/m2)]]-PA[[#This Row],[Sunrise Time (POA&gt;20 W/m2)]])*24,"")</f>
        <v/>
      </c>
      <c r="M102" s="45" t="str">
        <f>IFERROR(VLOOKUP(PA[[#This Row],[Affceted Equipment]],'Basic Data'!$A$2:$B$116,2,0),"")</f>
        <v/>
      </c>
      <c r="N102" s="50" t="s">
        <v>261</v>
      </c>
      <c r="W102" s="33">
        <f>(PA[[#This Row],[Acknowledgemnet Time ]]-PA[[#This Row],[Fault Time]])*24</f>
        <v>0</v>
      </c>
      <c r="X102" s="33">
        <f>(PA[[#This Row],[Work Start time on Fault]]-PA[[#This Row],[Fault Time]])*24</f>
        <v>0</v>
      </c>
      <c r="Y102" s="33">
        <f>(PA[[#This Row],[Work Completiuon time on fualt]]-PA[[#This Row],[Fault Time]])*24</f>
        <v>0</v>
      </c>
      <c r="Z102" s="33">
        <f>IFERROR((PA[[#This Row],[Work Completiuon time on fualt]]-PA[[#This Row],[Fault Time]])*24,"")</f>
        <v>0</v>
      </c>
      <c r="AC102" s="47" t="str">
        <f>IFERROR(PA[[#This Row],[Breakdown Time]]*PA[[#This Row],[Plant Equivalent Weightage]],"")</f>
        <v/>
      </c>
      <c r="AF102" s="2"/>
      <c r="AG102" s="2"/>
    </row>
    <row r="103" spans="1:33">
      <c r="A103" s="2">
        <f t="shared" si="1"/>
        <v>100</v>
      </c>
      <c r="I103" s="25" t="str">
        <f>IFERROR(VLOOKUP(PA[[#This Row],[Date]],Raw_Data[[Date]:[Sunset Time (POA&lt;20 W/m2)]],3,0),"")</f>
        <v/>
      </c>
      <c r="J103" s="25" t="str">
        <f>IFERROR(VLOOKUP(PA[[#This Row],[Date]],Raw_Data[[Date]:[Sunset Time (POA&lt;20 W/m2)]],4,0),"")</f>
        <v/>
      </c>
      <c r="K103" s="26" t="str">
        <f>IFERROR((PA[[#This Row],[Sunset Time (POA&lt;20 W/m2)]]-PA[[#This Row],[Sunrise Time (POA&gt;20 W/m2)]])*24,"")</f>
        <v/>
      </c>
      <c r="M103" s="45" t="str">
        <f>IFERROR(VLOOKUP(PA[[#This Row],[Affceted Equipment]],'Basic Data'!$A$2:$B$116,2,0),"")</f>
        <v/>
      </c>
      <c r="N103" s="50" t="s">
        <v>261</v>
      </c>
      <c r="W103" s="33">
        <f>(PA[[#This Row],[Acknowledgemnet Time ]]-PA[[#This Row],[Fault Time]])*24</f>
        <v>0</v>
      </c>
      <c r="X103" s="33">
        <f>(PA[[#This Row],[Work Start time on Fault]]-PA[[#This Row],[Fault Time]])*24</f>
        <v>0</v>
      </c>
      <c r="Y103" s="33">
        <f>(PA[[#This Row],[Work Completiuon time on fualt]]-PA[[#This Row],[Fault Time]])*24</f>
        <v>0</v>
      </c>
      <c r="Z103" s="33">
        <f>IFERROR((PA[[#This Row],[Work Completiuon time on fualt]]-PA[[#This Row],[Fault Time]])*24,"")</f>
        <v>0</v>
      </c>
      <c r="AC103" s="47" t="str">
        <f>IFERROR(PA[[#This Row],[Breakdown Time]]*PA[[#This Row],[Plant Equivalent Weightage]],"")</f>
        <v/>
      </c>
      <c r="AF103" s="2"/>
      <c r="AG103" s="2"/>
    </row>
    <row r="104" spans="1:33">
      <c r="A104" s="2">
        <f t="shared" si="1"/>
        <v>101</v>
      </c>
      <c r="I104" s="25" t="str">
        <f>IFERROR(VLOOKUP(PA[[#This Row],[Date]],Raw_Data[[Date]:[Sunset Time (POA&lt;20 W/m2)]],3,0),"")</f>
        <v/>
      </c>
      <c r="J104" s="25" t="str">
        <f>IFERROR(VLOOKUP(PA[[#This Row],[Date]],Raw_Data[[Date]:[Sunset Time (POA&lt;20 W/m2)]],4,0),"")</f>
        <v/>
      </c>
      <c r="K104" s="26" t="str">
        <f>IFERROR((PA[[#This Row],[Sunset Time (POA&lt;20 W/m2)]]-PA[[#This Row],[Sunrise Time (POA&gt;20 W/m2)]])*24,"")</f>
        <v/>
      </c>
      <c r="M104" s="45" t="str">
        <f>IFERROR(VLOOKUP(PA[[#This Row],[Affceted Equipment]],'Basic Data'!$A$2:$B$116,2,0),"")</f>
        <v/>
      </c>
      <c r="N104" s="50" t="s">
        <v>261</v>
      </c>
      <c r="W104" s="33">
        <f>(PA[[#This Row],[Acknowledgemnet Time ]]-PA[[#This Row],[Fault Time]])*24</f>
        <v>0</v>
      </c>
      <c r="X104" s="33">
        <f>(PA[[#This Row],[Work Start time on Fault]]-PA[[#This Row],[Fault Time]])*24</f>
        <v>0</v>
      </c>
      <c r="Y104" s="33">
        <f>(PA[[#This Row],[Work Completiuon time on fualt]]-PA[[#This Row],[Fault Time]])*24</f>
        <v>0</v>
      </c>
      <c r="Z104" s="33">
        <f>IFERROR((PA[[#This Row],[Work Completiuon time on fualt]]-PA[[#This Row],[Fault Time]])*24,"")</f>
        <v>0</v>
      </c>
      <c r="AC104" s="47" t="str">
        <f>IFERROR(PA[[#This Row],[Breakdown Time]]*PA[[#This Row],[Plant Equivalent Weightage]],"")</f>
        <v/>
      </c>
      <c r="AF104" s="2"/>
      <c r="AG104" s="2"/>
    </row>
    <row r="105" spans="1:33">
      <c r="A105" s="2">
        <f t="shared" si="1"/>
        <v>102</v>
      </c>
      <c r="I105" s="25" t="str">
        <f>IFERROR(VLOOKUP(PA[[#This Row],[Date]],Raw_Data[[Date]:[Sunset Time (POA&lt;20 W/m2)]],3,0),"")</f>
        <v/>
      </c>
      <c r="J105" s="25" t="str">
        <f>IFERROR(VLOOKUP(PA[[#This Row],[Date]],Raw_Data[[Date]:[Sunset Time (POA&lt;20 W/m2)]],4,0),"")</f>
        <v/>
      </c>
      <c r="K105" s="26" t="str">
        <f>IFERROR((PA[[#This Row],[Sunset Time (POA&lt;20 W/m2)]]-PA[[#This Row],[Sunrise Time (POA&gt;20 W/m2)]])*24,"")</f>
        <v/>
      </c>
      <c r="M105" s="45" t="str">
        <f>IFERROR(VLOOKUP(PA[[#This Row],[Affceted Equipment]],'Basic Data'!$A$2:$B$116,2,0),"")</f>
        <v/>
      </c>
      <c r="N105" s="50" t="s">
        <v>261</v>
      </c>
      <c r="W105" s="33">
        <f>(PA[[#This Row],[Acknowledgemnet Time ]]-PA[[#This Row],[Fault Time]])*24</f>
        <v>0</v>
      </c>
      <c r="X105" s="33">
        <f>(PA[[#This Row],[Work Start time on Fault]]-PA[[#This Row],[Fault Time]])*24</f>
        <v>0</v>
      </c>
      <c r="Y105" s="33">
        <f>(PA[[#This Row],[Work Completiuon time on fualt]]-PA[[#This Row],[Fault Time]])*24</f>
        <v>0</v>
      </c>
      <c r="Z105" s="33">
        <f>IFERROR((PA[[#This Row],[Work Completiuon time on fualt]]-PA[[#This Row],[Fault Time]])*24,"")</f>
        <v>0</v>
      </c>
      <c r="AC105" s="47" t="str">
        <f>IFERROR(PA[[#This Row],[Breakdown Time]]*PA[[#This Row],[Plant Equivalent Weightage]],"")</f>
        <v/>
      </c>
      <c r="AF105" s="2"/>
      <c r="AG105" s="2"/>
    </row>
    <row r="106" spans="1:33">
      <c r="A106" s="2">
        <f t="shared" si="1"/>
        <v>103</v>
      </c>
      <c r="I106" s="25" t="str">
        <f>IFERROR(VLOOKUP(PA[[#This Row],[Date]],Raw_Data[[Date]:[Sunset Time (POA&lt;20 W/m2)]],3,0),"")</f>
        <v/>
      </c>
      <c r="J106" s="25" t="str">
        <f>IFERROR(VLOOKUP(PA[[#This Row],[Date]],Raw_Data[[Date]:[Sunset Time (POA&lt;20 W/m2)]],4,0),"")</f>
        <v/>
      </c>
      <c r="K106" s="26" t="str">
        <f>IFERROR((PA[[#This Row],[Sunset Time (POA&lt;20 W/m2)]]-PA[[#This Row],[Sunrise Time (POA&gt;20 W/m2)]])*24,"")</f>
        <v/>
      </c>
      <c r="M106" s="45" t="str">
        <f>IFERROR(VLOOKUP(PA[[#This Row],[Affceted Equipment]],'Basic Data'!$A$2:$B$116,2,0),"")</f>
        <v/>
      </c>
      <c r="N106" s="50" t="s">
        <v>261</v>
      </c>
      <c r="W106" s="33">
        <f>(PA[[#This Row],[Acknowledgemnet Time ]]-PA[[#This Row],[Fault Time]])*24</f>
        <v>0</v>
      </c>
      <c r="X106" s="33">
        <f>(PA[[#This Row],[Work Start time on Fault]]-PA[[#This Row],[Fault Time]])*24</f>
        <v>0</v>
      </c>
      <c r="Y106" s="33">
        <f>(PA[[#This Row],[Work Completiuon time on fualt]]-PA[[#This Row],[Fault Time]])*24</f>
        <v>0</v>
      </c>
      <c r="Z106" s="33">
        <f>IFERROR((PA[[#This Row],[Work Completiuon time on fualt]]-PA[[#This Row],[Fault Time]])*24,"")</f>
        <v>0</v>
      </c>
      <c r="AC106" s="47" t="str">
        <f>IFERROR(PA[[#This Row],[Breakdown Time]]*PA[[#This Row],[Plant Equivalent Weightage]],"")</f>
        <v/>
      </c>
      <c r="AF106" s="2"/>
      <c r="AG106" s="2"/>
    </row>
    <row r="107" spans="1:33">
      <c r="A107" s="2">
        <f t="shared" si="1"/>
        <v>104</v>
      </c>
      <c r="I107" s="25" t="str">
        <f>IFERROR(VLOOKUP(PA[[#This Row],[Date]],Raw_Data[[Date]:[Sunset Time (POA&lt;20 W/m2)]],3,0),"")</f>
        <v/>
      </c>
      <c r="J107" s="25" t="str">
        <f>IFERROR(VLOOKUP(PA[[#This Row],[Date]],Raw_Data[[Date]:[Sunset Time (POA&lt;20 W/m2)]],4,0),"")</f>
        <v/>
      </c>
      <c r="K107" s="26" t="str">
        <f>IFERROR((PA[[#This Row],[Sunset Time (POA&lt;20 W/m2)]]-PA[[#This Row],[Sunrise Time (POA&gt;20 W/m2)]])*24,"")</f>
        <v/>
      </c>
      <c r="M107" s="45" t="str">
        <f>IFERROR(VLOOKUP(PA[[#This Row],[Affceted Equipment]],'Basic Data'!$A$2:$B$116,2,0),"")</f>
        <v/>
      </c>
      <c r="N107" s="50" t="s">
        <v>261</v>
      </c>
      <c r="W107" s="33">
        <f>(PA[[#This Row],[Acknowledgemnet Time ]]-PA[[#This Row],[Fault Time]])*24</f>
        <v>0</v>
      </c>
      <c r="X107" s="33">
        <f>(PA[[#This Row],[Work Start time on Fault]]-PA[[#This Row],[Fault Time]])*24</f>
        <v>0</v>
      </c>
      <c r="Y107" s="33">
        <f>(PA[[#This Row],[Work Completiuon time on fualt]]-PA[[#This Row],[Fault Time]])*24</f>
        <v>0</v>
      </c>
      <c r="Z107" s="33">
        <f>IFERROR((PA[[#This Row],[Work Completiuon time on fualt]]-PA[[#This Row],[Fault Time]])*24,"")</f>
        <v>0</v>
      </c>
      <c r="AC107" s="47" t="str">
        <f>IFERROR(PA[[#This Row],[Breakdown Time]]*PA[[#This Row],[Plant Equivalent Weightage]],"")</f>
        <v/>
      </c>
      <c r="AF107" s="2"/>
      <c r="AG107" s="2"/>
    </row>
    <row r="108" spans="1:33">
      <c r="A108" s="2">
        <f t="shared" si="1"/>
        <v>105</v>
      </c>
      <c r="I108" s="25" t="str">
        <f>IFERROR(VLOOKUP(PA[[#This Row],[Date]],Raw_Data[[Date]:[Sunset Time (POA&lt;20 W/m2)]],3,0),"")</f>
        <v/>
      </c>
      <c r="J108" s="25" t="str">
        <f>IFERROR(VLOOKUP(PA[[#This Row],[Date]],Raw_Data[[Date]:[Sunset Time (POA&lt;20 W/m2)]],4,0),"")</f>
        <v/>
      </c>
      <c r="K108" s="26" t="str">
        <f>IFERROR((PA[[#This Row],[Sunset Time (POA&lt;20 W/m2)]]-PA[[#This Row],[Sunrise Time (POA&gt;20 W/m2)]])*24,"")</f>
        <v/>
      </c>
      <c r="M108" s="45" t="str">
        <f>IFERROR(VLOOKUP(PA[[#This Row],[Affceted Equipment]],'Basic Data'!$A$2:$B$116,2,0),"")</f>
        <v/>
      </c>
      <c r="N108" s="50" t="s">
        <v>261</v>
      </c>
      <c r="W108" s="33">
        <f>(PA[[#This Row],[Acknowledgemnet Time ]]-PA[[#This Row],[Fault Time]])*24</f>
        <v>0</v>
      </c>
      <c r="X108" s="33">
        <f>(PA[[#This Row],[Work Start time on Fault]]-PA[[#This Row],[Fault Time]])*24</f>
        <v>0</v>
      </c>
      <c r="Y108" s="33">
        <f>(PA[[#This Row],[Work Completiuon time on fualt]]-PA[[#This Row],[Fault Time]])*24</f>
        <v>0</v>
      </c>
      <c r="Z108" s="33">
        <f>IFERROR((PA[[#This Row],[Work Completiuon time on fualt]]-PA[[#This Row],[Fault Time]])*24,"")</f>
        <v>0</v>
      </c>
      <c r="AC108" s="47" t="str">
        <f>IFERROR(PA[[#This Row],[Breakdown Time]]*PA[[#This Row],[Plant Equivalent Weightage]],"")</f>
        <v/>
      </c>
      <c r="AF108" s="2"/>
      <c r="AG108" s="2"/>
    </row>
    <row r="109" spans="1:33">
      <c r="A109" s="2">
        <f t="shared" si="1"/>
        <v>106</v>
      </c>
      <c r="I109" s="25" t="str">
        <f>IFERROR(VLOOKUP(PA[[#This Row],[Date]],Raw_Data[[Date]:[Sunset Time (POA&lt;20 W/m2)]],3,0),"")</f>
        <v/>
      </c>
      <c r="J109" s="25" t="str">
        <f>IFERROR(VLOOKUP(PA[[#This Row],[Date]],Raw_Data[[Date]:[Sunset Time (POA&lt;20 W/m2)]],4,0),"")</f>
        <v/>
      </c>
      <c r="K109" s="26" t="str">
        <f>IFERROR((PA[[#This Row],[Sunset Time (POA&lt;20 W/m2)]]-PA[[#This Row],[Sunrise Time (POA&gt;20 W/m2)]])*24,"")</f>
        <v/>
      </c>
      <c r="M109" s="45" t="str">
        <f>IFERROR(VLOOKUP(PA[[#This Row],[Affceted Equipment]],'Basic Data'!$A$2:$B$116,2,0),"")</f>
        <v/>
      </c>
      <c r="N109" s="50" t="s">
        <v>261</v>
      </c>
      <c r="W109" s="33">
        <f>(PA[[#This Row],[Acknowledgemnet Time ]]-PA[[#This Row],[Fault Time]])*24</f>
        <v>0</v>
      </c>
      <c r="X109" s="33">
        <f>(PA[[#This Row],[Work Start time on Fault]]-PA[[#This Row],[Fault Time]])*24</f>
        <v>0</v>
      </c>
      <c r="Y109" s="33">
        <f>(PA[[#This Row],[Work Completiuon time on fualt]]-PA[[#This Row],[Fault Time]])*24</f>
        <v>0</v>
      </c>
      <c r="Z109" s="33">
        <f>IFERROR((PA[[#This Row],[Work Completiuon time on fualt]]-PA[[#This Row],[Fault Time]])*24,"")</f>
        <v>0</v>
      </c>
      <c r="AC109" s="47" t="str">
        <f>IFERROR(PA[[#This Row],[Breakdown Time]]*PA[[#This Row],[Plant Equivalent Weightage]],"")</f>
        <v/>
      </c>
      <c r="AF109" s="2"/>
      <c r="AG109" s="2"/>
    </row>
    <row r="110" spans="1:33">
      <c r="A110" s="2">
        <f t="shared" si="1"/>
        <v>107</v>
      </c>
      <c r="I110" s="25" t="str">
        <f>IFERROR(VLOOKUP(PA[[#This Row],[Date]],Raw_Data[[Date]:[Sunset Time (POA&lt;20 W/m2)]],3,0),"")</f>
        <v/>
      </c>
      <c r="J110" s="25" t="str">
        <f>IFERROR(VLOOKUP(PA[[#This Row],[Date]],Raw_Data[[Date]:[Sunset Time (POA&lt;20 W/m2)]],4,0),"")</f>
        <v/>
      </c>
      <c r="K110" s="26" t="str">
        <f>IFERROR((PA[[#This Row],[Sunset Time (POA&lt;20 W/m2)]]-PA[[#This Row],[Sunrise Time (POA&gt;20 W/m2)]])*24,"")</f>
        <v/>
      </c>
      <c r="M110" s="45" t="str">
        <f>IFERROR(VLOOKUP(PA[[#This Row],[Affceted Equipment]],'Basic Data'!$A$2:$B$116,2,0),"")</f>
        <v/>
      </c>
      <c r="N110" s="50" t="s">
        <v>261</v>
      </c>
      <c r="W110" s="33">
        <f>(PA[[#This Row],[Acknowledgemnet Time ]]-PA[[#This Row],[Fault Time]])*24</f>
        <v>0</v>
      </c>
      <c r="X110" s="33">
        <f>(PA[[#This Row],[Work Start time on Fault]]-PA[[#This Row],[Fault Time]])*24</f>
        <v>0</v>
      </c>
      <c r="Y110" s="33">
        <f>(PA[[#This Row],[Work Completiuon time on fualt]]-PA[[#This Row],[Fault Time]])*24</f>
        <v>0</v>
      </c>
      <c r="Z110" s="33">
        <f>IFERROR((PA[[#This Row],[Work Completiuon time on fualt]]-PA[[#This Row],[Fault Time]])*24,"")</f>
        <v>0</v>
      </c>
      <c r="AC110" s="47" t="str">
        <f>IFERROR(PA[[#This Row],[Breakdown Time]]*PA[[#This Row],[Plant Equivalent Weightage]],"")</f>
        <v/>
      </c>
      <c r="AF110" s="2"/>
      <c r="AG110" s="2"/>
    </row>
    <row r="111" spans="1:33">
      <c r="A111" s="2">
        <f t="shared" si="1"/>
        <v>108</v>
      </c>
      <c r="I111" s="25" t="str">
        <f>IFERROR(VLOOKUP(PA[[#This Row],[Date]],Raw_Data[[Date]:[Sunset Time (POA&lt;20 W/m2)]],3,0),"")</f>
        <v/>
      </c>
      <c r="J111" s="25" t="str">
        <f>IFERROR(VLOOKUP(PA[[#This Row],[Date]],Raw_Data[[Date]:[Sunset Time (POA&lt;20 W/m2)]],4,0),"")</f>
        <v/>
      </c>
      <c r="K111" s="26" t="str">
        <f>IFERROR((PA[[#This Row],[Sunset Time (POA&lt;20 W/m2)]]-PA[[#This Row],[Sunrise Time (POA&gt;20 W/m2)]])*24,"")</f>
        <v/>
      </c>
      <c r="M111" s="45" t="str">
        <f>IFERROR(VLOOKUP(PA[[#This Row],[Affceted Equipment]],'Basic Data'!$A$2:$B$116,2,0),"")</f>
        <v/>
      </c>
      <c r="N111" s="50" t="s">
        <v>261</v>
      </c>
      <c r="W111" s="33">
        <f>(PA[[#This Row],[Acknowledgemnet Time ]]-PA[[#This Row],[Fault Time]])*24</f>
        <v>0</v>
      </c>
      <c r="X111" s="33">
        <f>(PA[[#This Row],[Work Start time on Fault]]-PA[[#This Row],[Fault Time]])*24</f>
        <v>0</v>
      </c>
      <c r="Y111" s="33">
        <f>(PA[[#This Row],[Work Completiuon time on fualt]]-PA[[#This Row],[Fault Time]])*24</f>
        <v>0</v>
      </c>
      <c r="Z111" s="33">
        <f>IFERROR((PA[[#This Row],[Work Completiuon time on fualt]]-PA[[#This Row],[Fault Time]])*24,"")</f>
        <v>0</v>
      </c>
      <c r="AC111" s="47" t="str">
        <f>IFERROR(PA[[#This Row],[Breakdown Time]]*PA[[#This Row],[Plant Equivalent Weightage]],"")</f>
        <v/>
      </c>
      <c r="AF111" s="2"/>
      <c r="AG111" s="2"/>
    </row>
    <row r="112" spans="1:33">
      <c r="A112" s="2">
        <f t="shared" si="1"/>
        <v>109</v>
      </c>
      <c r="I112" s="25" t="str">
        <f>IFERROR(VLOOKUP(PA[[#This Row],[Date]],Raw_Data[[Date]:[Sunset Time (POA&lt;20 W/m2)]],3,0),"")</f>
        <v/>
      </c>
      <c r="J112" s="25" t="str">
        <f>IFERROR(VLOOKUP(PA[[#This Row],[Date]],Raw_Data[[Date]:[Sunset Time (POA&lt;20 W/m2)]],4,0),"")</f>
        <v/>
      </c>
      <c r="K112" s="26" t="str">
        <f>IFERROR((PA[[#This Row],[Sunset Time (POA&lt;20 W/m2)]]-PA[[#This Row],[Sunrise Time (POA&gt;20 W/m2)]])*24,"")</f>
        <v/>
      </c>
      <c r="M112" s="45" t="str">
        <f>IFERROR(VLOOKUP(PA[[#This Row],[Affceted Equipment]],'Basic Data'!$A$2:$B$116,2,0),"")</f>
        <v/>
      </c>
      <c r="N112" s="50" t="s">
        <v>261</v>
      </c>
      <c r="W112" s="33">
        <f>(PA[[#This Row],[Acknowledgemnet Time ]]-PA[[#This Row],[Fault Time]])*24</f>
        <v>0</v>
      </c>
      <c r="X112" s="33">
        <f>(PA[[#This Row],[Work Start time on Fault]]-PA[[#This Row],[Fault Time]])*24</f>
        <v>0</v>
      </c>
      <c r="Y112" s="33">
        <f>(PA[[#This Row],[Work Completiuon time on fualt]]-PA[[#This Row],[Fault Time]])*24</f>
        <v>0</v>
      </c>
      <c r="Z112" s="33">
        <f>IFERROR((PA[[#This Row],[Work Completiuon time on fualt]]-PA[[#This Row],[Fault Time]])*24,"")</f>
        <v>0</v>
      </c>
      <c r="AC112" s="47" t="str">
        <f>IFERROR(PA[[#This Row],[Breakdown Time]]*PA[[#This Row],[Plant Equivalent Weightage]],"")</f>
        <v/>
      </c>
      <c r="AF112" s="2"/>
      <c r="AG112" s="2"/>
    </row>
    <row r="113" spans="1:33">
      <c r="A113" s="2">
        <f t="shared" ref="A113:A176" si="2">A112+1</f>
        <v>110</v>
      </c>
      <c r="I113" s="25" t="str">
        <f>IFERROR(VLOOKUP(PA[[#This Row],[Date]],Raw_Data[[Date]:[Sunset Time (POA&lt;20 W/m2)]],3,0),"")</f>
        <v/>
      </c>
      <c r="J113" s="25" t="str">
        <f>IFERROR(VLOOKUP(PA[[#This Row],[Date]],Raw_Data[[Date]:[Sunset Time (POA&lt;20 W/m2)]],4,0),"")</f>
        <v/>
      </c>
      <c r="K113" s="26" t="str">
        <f>IFERROR((PA[[#This Row],[Sunset Time (POA&lt;20 W/m2)]]-PA[[#This Row],[Sunrise Time (POA&gt;20 W/m2)]])*24,"")</f>
        <v/>
      </c>
      <c r="M113" s="45" t="str">
        <f>IFERROR(VLOOKUP(PA[[#This Row],[Affceted Equipment]],'Basic Data'!$A$2:$B$116,2,0),"")</f>
        <v/>
      </c>
      <c r="N113" s="50" t="s">
        <v>261</v>
      </c>
      <c r="W113" s="33">
        <f>(PA[[#This Row],[Acknowledgemnet Time ]]-PA[[#This Row],[Fault Time]])*24</f>
        <v>0</v>
      </c>
      <c r="X113" s="33">
        <f>(PA[[#This Row],[Work Start time on Fault]]-PA[[#This Row],[Fault Time]])*24</f>
        <v>0</v>
      </c>
      <c r="Y113" s="33">
        <f>(PA[[#This Row],[Work Completiuon time on fualt]]-PA[[#This Row],[Fault Time]])*24</f>
        <v>0</v>
      </c>
      <c r="Z113" s="33">
        <f>IFERROR((PA[[#This Row],[Work Completiuon time on fualt]]-PA[[#This Row],[Fault Time]])*24,"")</f>
        <v>0</v>
      </c>
      <c r="AC113" s="47" t="str">
        <f>IFERROR(PA[[#This Row],[Breakdown Time]]*PA[[#This Row],[Plant Equivalent Weightage]],"")</f>
        <v/>
      </c>
      <c r="AF113" s="2"/>
      <c r="AG113" s="2"/>
    </row>
    <row r="114" spans="1:33">
      <c r="A114" s="2">
        <f t="shared" si="2"/>
        <v>111</v>
      </c>
      <c r="I114" s="25" t="str">
        <f>IFERROR(VLOOKUP(PA[[#This Row],[Date]],Raw_Data[[Date]:[Sunset Time (POA&lt;20 W/m2)]],3,0),"")</f>
        <v/>
      </c>
      <c r="J114" s="25" t="str">
        <f>IFERROR(VLOOKUP(PA[[#This Row],[Date]],Raw_Data[[Date]:[Sunset Time (POA&lt;20 W/m2)]],4,0),"")</f>
        <v/>
      </c>
      <c r="K114" s="26" t="str">
        <f>IFERROR((PA[[#This Row],[Sunset Time (POA&lt;20 W/m2)]]-PA[[#This Row],[Sunrise Time (POA&gt;20 W/m2)]])*24,"")</f>
        <v/>
      </c>
      <c r="M114" s="45" t="str">
        <f>IFERROR(VLOOKUP(PA[[#This Row],[Affceted Equipment]],'Basic Data'!$A$2:$B$116,2,0),"")</f>
        <v/>
      </c>
      <c r="N114" s="50" t="s">
        <v>261</v>
      </c>
      <c r="W114" s="33">
        <f>(PA[[#This Row],[Acknowledgemnet Time ]]-PA[[#This Row],[Fault Time]])*24</f>
        <v>0</v>
      </c>
      <c r="X114" s="33">
        <f>(PA[[#This Row],[Work Start time on Fault]]-PA[[#This Row],[Fault Time]])*24</f>
        <v>0</v>
      </c>
      <c r="Y114" s="33">
        <f>(PA[[#This Row],[Work Completiuon time on fualt]]-PA[[#This Row],[Fault Time]])*24</f>
        <v>0</v>
      </c>
      <c r="Z114" s="33">
        <f>IFERROR((PA[[#This Row],[Work Completiuon time on fualt]]-PA[[#This Row],[Fault Time]])*24,"")</f>
        <v>0</v>
      </c>
      <c r="AC114" s="47" t="str">
        <f>IFERROR(PA[[#This Row],[Breakdown Time]]*PA[[#This Row],[Plant Equivalent Weightage]],"")</f>
        <v/>
      </c>
      <c r="AF114" s="2"/>
      <c r="AG114" s="2"/>
    </row>
    <row r="115" spans="1:33">
      <c r="A115" s="2">
        <f t="shared" si="2"/>
        <v>112</v>
      </c>
      <c r="I115" s="25" t="str">
        <f>IFERROR(VLOOKUP(PA[[#This Row],[Date]],Raw_Data[[Date]:[Sunset Time (POA&lt;20 W/m2)]],3,0),"")</f>
        <v/>
      </c>
      <c r="J115" s="25" t="str">
        <f>IFERROR(VLOOKUP(PA[[#This Row],[Date]],Raw_Data[[Date]:[Sunset Time (POA&lt;20 W/m2)]],4,0),"")</f>
        <v/>
      </c>
      <c r="K115" s="26" t="str">
        <f>IFERROR((PA[[#This Row],[Sunset Time (POA&lt;20 W/m2)]]-PA[[#This Row],[Sunrise Time (POA&gt;20 W/m2)]])*24,"")</f>
        <v/>
      </c>
      <c r="M115" s="45" t="str">
        <f>IFERROR(VLOOKUP(PA[[#This Row],[Affceted Equipment]],'Basic Data'!$A$2:$B$116,2,0),"")</f>
        <v/>
      </c>
      <c r="N115" s="50" t="s">
        <v>261</v>
      </c>
      <c r="W115" s="33">
        <f>(PA[[#This Row],[Acknowledgemnet Time ]]-PA[[#This Row],[Fault Time]])*24</f>
        <v>0</v>
      </c>
      <c r="X115" s="33">
        <f>(PA[[#This Row],[Work Start time on Fault]]-PA[[#This Row],[Fault Time]])*24</f>
        <v>0</v>
      </c>
      <c r="Y115" s="33">
        <f>(PA[[#This Row],[Work Completiuon time on fualt]]-PA[[#This Row],[Fault Time]])*24</f>
        <v>0</v>
      </c>
      <c r="Z115" s="33">
        <f>IFERROR((PA[[#This Row],[Work Completiuon time on fualt]]-PA[[#This Row],[Fault Time]])*24,"")</f>
        <v>0</v>
      </c>
      <c r="AC115" s="47" t="str">
        <f>IFERROR(PA[[#This Row],[Breakdown Time]]*PA[[#This Row],[Plant Equivalent Weightage]],"")</f>
        <v/>
      </c>
      <c r="AF115" s="2"/>
      <c r="AG115" s="2"/>
    </row>
    <row r="116" spans="1:33">
      <c r="A116" s="2">
        <f t="shared" si="2"/>
        <v>113</v>
      </c>
      <c r="I116" s="25" t="str">
        <f>IFERROR(VLOOKUP(PA[[#This Row],[Date]],Raw_Data[[Date]:[Sunset Time (POA&lt;20 W/m2)]],3,0),"")</f>
        <v/>
      </c>
      <c r="J116" s="25" t="str">
        <f>IFERROR(VLOOKUP(PA[[#This Row],[Date]],Raw_Data[[Date]:[Sunset Time (POA&lt;20 W/m2)]],4,0),"")</f>
        <v/>
      </c>
      <c r="K116" s="26" t="str">
        <f>IFERROR((PA[[#This Row],[Sunset Time (POA&lt;20 W/m2)]]-PA[[#This Row],[Sunrise Time (POA&gt;20 W/m2)]])*24,"")</f>
        <v/>
      </c>
      <c r="M116" s="45" t="str">
        <f>IFERROR(VLOOKUP(PA[[#This Row],[Affceted Equipment]],'Basic Data'!$A$2:$B$116,2,0),"")</f>
        <v/>
      </c>
      <c r="N116" s="50" t="s">
        <v>261</v>
      </c>
      <c r="W116" s="33">
        <f>(PA[[#This Row],[Acknowledgemnet Time ]]-PA[[#This Row],[Fault Time]])*24</f>
        <v>0</v>
      </c>
      <c r="X116" s="33">
        <f>(PA[[#This Row],[Work Start time on Fault]]-PA[[#This Row],[Fault Time]])*24</f>
        <v>0</v>
      </c>
      <c r="Y116" s="33">
        <f>(PA[[#This Row],[Work Completiuon time on fualt]]-PA[[#This Row],[Fault Time]])*24</f>
        <v>0</v>
      </c>
      <c r="Z116" s="33">
        <f>IFERROR((PA[[#This Row],[Work Completiuon time on fualt]]-PA[[#This Row],[Fault Time]])*24,"")</f>
        <v>0</v>
      </c>
      <c r="AC116" s="47" t="str">
        <f>IFERROR(PA[[#This Row],[Breakdown Time]]*PA[[#This Row],[Plant Equivalent Weightage]],"")</f>
        <v/>
      </c>
      <c r="AF116" s="2"/>
      <c r="AG116" s="2"/>
    </row>
    <row r="117" spans="1:33">
      <c r="A117" s="2">
        <f t="shared" si="2"/>
        <v>114</v>
      </c>
      <c r="I117" s="25" t="str">
        <f>IFERROR(VLOOKUP(PA[[#This Row],[Date]],Raw_Data[[Date]:[Sunset Time (POA&lt;20 W/m2)]],3,0),"")</f>
        <v/>
      </c>
      <c r="J117" s="25" t="str">
        <f>IFERROR(VLOOKUP(PA[[#This Row],[Date]],Raw_Data[[Date]:[Sunset Time (POA&lt;20 W/m2)]],4,0),"")</f>
        <v/>
      </c>
      <c r="K117" s="26" t="str">
        <f>IFERROR((PA[[#This Row],[Sunset Time (POA&lt;20 W/m2)]]-PA[[#This Row],[Sunrise Time (POA&gt;20 W/m2)]])*24,"")</f>
        <v/>
      </c>
      <c r="M117" s="45" t="str">
        <f>IFERROR(VLOOKUP(PA[[#This Row],[Affceted Equipment]],'Basic Data'!$A$2:$B$116,2,0),"")</f>
        <v/>
      </c>
      <c r="N117" s="50" t="s">
        <v>261</v>
      </c>
      <c r="W117" s="33">
        <f>(PA[[#This Row],[Acknowledgemnet Time ]]-PA[[#This Row],[Fault Time]])*24</f>
        <v>0</v>
      </c>
      <c r="X117" s="33">
        <f>(PA[[#This Row],[Work Start time on Fault]]-PA[[#This Row],[Fault Time]])*24</f>
        <v>0</v>
      </c>
      <c r="Y117" s="33">
        <f>(PA[[#This Row],[Work Completiuon time on fualt]]-PA[[#This Row],[Fault Time]])*24</f>
        <v>0</v>
      </c>
      <c r="Z117" s="33">
        <f>IFERROR((PA[[#This Row],[Work Completiuon time on fualt]]-PA[[#This Row],[Fault Time]])*24,"")</f>
        <v>0</v>
      </c>
      <c r="AC117" s="47" t="str">
        <f>IFERROR(PA[[#This Row],[Breakdown Time]]*PA[[#This Row],[Plant Equivalent Weightage]],"")</f>
        <v/>
      </c>
      <c r="AF117" s="2"/>
      <c r="AG117" s="2"/>
    </row>
    <row r="118" spans="1:33">
      <c r="A118" s="2">
        <f t="shared" si="2"/>
        <v>115</v>
      </c>
      <c r="I118" s="25" t="str">
        <f>IFERROR(VLOOKUP(PA[[#This Row],[Date]],Raw_Data[[Date]:[Sunset Time (POA&lt;20 W/m2)]],3,0),"")</f>
        <v/>
      </c>
      <c r="J118" s="25" t="str">
        <f>IFERROR(VLOOKUP(PA[[#This Row],[Date]],Raw_Data[[Date]:[Sunset Time (POA&lt;20 W/m2)]],4,0),"")</f>
        <v/>
      </c>
      <c r="K118" s="26" t="str">
        <f>IFERROR((PA[[#This Row],[Sunset Time (POA&lt;20 W/m2)]]-PA[[#This Row],[Sunrise Time (POA&gt;20 W/m2)]])*24,"")</f>
        <v/>
      </c>
      <c r="M118" s="45" t="str">
        <f>IFERROR(VLOOKUP(PA[[#This Row],[Affceted Equipment]],'Basic Data'!$A$2:$B$116,2,0),"")</f>
        <v/>
      </c>
      <c r="N118" s="50" t="s">
        <v>261</v>
      </c>
      <c r="W118" s="33">
        <f>(PA[[#This Row],[Acknowledgemnet Time ]]-PA[[#This Row],[Fault Time]])*24</f>
        <v>0</v>
      </c>
      <c r="X118" s="33">
        <f>(PA[[#This Row],[Work Start time on Fault]]-PA[[#This Row],[Fault Time]])*24</f>
        <v>0</v>
      </c>
      <c r="Y118" s="33">
        <f>(PA[[#This Row],[Work Completiuon time on fualt]]-PA[[#This Row],[Fault Time]])*24</f>
        <v>0</v>
      </c>
      <c r="Z118" s="33">
        <f>IFERROR((PA[[#This Row],[Work Completiuon time on fualt]]-PA[[#This Row],[Fault Time]])*24,"")</f>
        <v>0</v>
      </c>
      <c r="AC118" s="47" t="str">
        <f>IFERROR(PA[[#This Row],[Breakdown Time]]*PA[[#This Row],[Plant Equivalent Weightage]],"")</f>
        <v/>
      </c>
      <c r="AF118" s="2"/>
      <c r="AG118" s="2"/>
    </row>
    <row r="119" spans="1:33">
      <c r="A119" s="2">
        <f t="shared" si="2"/>
        <v>116</v>
      </c>
      <c r="I119" s="25" t="str">
        <f>IFERROR(VLOOKUP(PA[[#This Row],[Date]],Raw_Data[[Date]:[Sunset Time (POA&lt;20 W/m2)]],3,0),"")</f>
        <v/>
      </c>
      <c r="J119" s="25" t="str">
        <f>IFERROR(VLOOKUP(PA[[#This Row],[Date]],Raw_Data[[Date]:[Sunset Time (POA&lt;20 W/m2)]],4,0),"")</f>
        <v/>
      </c>
      <c r="K119" s="26" t="str">
        <f>IFERROR((PA[[#This Row],[Sunset Time (POA&lt;20 W/m2)]]-PA[[#This Row],[Sunrise Time (POA&gt;20 W/m2)]])*24,"")</f>
        <v/>
      </c>
      <c r="M119" s="45" t="str">
        <f>IFERROR(VLOOKUP(PA[[#This Row],[Affceted Equipment]],'Basic Data'!$A$2:$B$116,2,0),"")</f>
        <v/>
      </c>
      <c r="N119" s="50" t="s">
        <v>261</v>
      </c>
      <c r="W119" s="33">
        <f>(PA[[#This Row],[Acknowledgemnet Time ]]-PA[[#This Row],[Fault Time]])*24</f>
        <v>0</v>
      </c>
      <c r="X119" s="33">
        <f>(PA[[#This Row],[Work Start time on Fault]]-PA[[#This Row],[Fault Time]])*24</f>
        <v>0</v>
      </c>
      <c r="Y119" s="33">
        <f>(PA[[#This Row],[Work Completiuon time on fualt]]-PA[[#This Row],[Fault Time]])*24</f>
        <v>0</v>
      </c>
      <c r="Z119" s="33">
        <f>IFERROR((PA[[#This Row],[Work Completiuon time on fualt]]-PA[[#This Row],[Fault Time]])*24,"")</f>
        <v>0</v>
      </c>
      <c r="AC119" s="47" t="str">
        <f>IFERROR(PA[[#This Row],[Breakdown Time]]*PA[[#This Row],[Plant Equivalent Weightage]],"")</f>
        <v/>
      </c>
      <c r="AF119" s="2"/>
      <c r="AG119" s="2"/>
    </row>
    <row r="120" spans="1:33">
      <c r="A120" s="2">
        <f t="shared" si="2"/>
        <v>117</v>
      </c>
      <c r="I120" s="25" t="str">
        <f>IFERROR(VLOOKUP(PA[[#This Row],[Date]],Raw_Data[[Date]:[Sunset Time (POA&lt;20 W/m2)]],3,0),"")</f>
        <v/>
      </c>
      <c r="J120" s="25" t="str">
        <f>IFERROR(VLOOKUP(PA[[#This Row],[Date]],Raw_Data[[Date]:[Sunset Time (POA&lt;20 W/m2)]],4,0),"")</f>
        <v/>
      </c>
      <c r="K120" s="26" t="str">
        <f>IFERROR((PA[[#This Row],[Sunset Time (POA&lt;20 W/m2)]]-PA[[#This Row],[Sunrise Time (POA&gt;20 W/m2)]])*24,"")</f>
        <v/>
      </c>
      <c r="M120" s="45" t="str">
        <f>IFERROR(VLOOKUP(PA[[#This Row],[Affceted Equipment]],'Basic Data'!$A$2:$B$116,2,0),"")</f>
        <v/>
      </c>
      <c r="N120" s="50" t="s">
        <v>261</v>
      </c>
      <c r="W120" s="33">
        <f>(PA[[#This Row],[Acknowledgemnet Time ]]-PA[[#This Row],[Fault Time]])*24</f>
        <v>0</v>
      </c>
      <c r="X120" s="33">
        <f>(PA[[#This Row],[Work Start time on Fault]]-PA[[#This Row],[Fault Time]])*24</f>
        <v>0</v>
      </c>
      <c r="Y120" s="33">
        <f>(PA[[#This Row],[Work Completiuon time on fualt]]-PA[[#This Row],[Fault Time]])*24</f>
        <v>0</v>
      </c>
      <c r="Z120" s="33">
        <f>IFERROR((PA[[#This Row],[Work Completiuon time on fualt]]-PA[[#This Row],[Fault Time]])*24,"")</f>
        <v>0</v>
      </c>
      <c r="AC120" s="47" t="str">
        <f>IFERROR(PA[[#This Row],[Breakdown Time]]*PA[[#This Row],[Plant Equivalent Weightage]],"")</f>
        <v/>
      </c>
      <c r="AF120" s="2"/>
      <c r="AG120" s="2"/>
    </row>
    <row r="121" spans="1:33">
      <c r="A121" s="2">
        <f t="shared" si="2"/>
        <v>118</v>
      </c>
      <c r="I121" s="25" t="str">
        <f>IFERROR(VLOOKUP(PA[[#This Row],[Date]],Raw_Data[[Date]:[Sunset Time (POA&lt;20 W/m2)]],3,0),"")</f>
        <v/>
      </c>
      <c r="J121" s="25" t="str">
        <f>IFERROR(VLOOKUP(PA[[#This Row],[Date]],Raw_Data[[Date]:[Sunset Time (POA&lt;20 W/m2)]],4,0),"")</f>
        <v/>
      </c>
      <c r="K121" s="26" t="str">
        <f>IFERROR((PA[[#This Row],[Sunset Time (POA&lt;20 W/m2)]]-PA[[#This Row],[Sunrise Time (POA&gt;20 W/m2)]])*24,"")</f>
        <v/>
      </c>
      <c r="M121" s="45" t="str">
        <f>IFERROR(VLOOKUP(PA[[#This Row],[Affceted Equipment]],'Basic Data'!$A$2:$B$116,2,0),"")</f>
        <v/>
      </c>
      <c r="N121" s="50" t="s">
        <v>261</v>
      </c>
      <c r="W121" s="33">
        <f>(PA[[#This Row],[Acknowledgemnet Time ]]-PA[[#This Row],[Fault Time]])*24</f>
        <v>0</v>
      </c>
      <c r="X121" s="33">
        <f>(PA[[#This Row],[Work Start time on Fault]]-PA[[#This Row],[Fault Time]])*24</f>
        <v>0</v>
      </c>
      <c r="Y121" s="33">
        <f>(PA[[#This Row],[Work Completiuon time on fualt]]-PA[[#This Row],[Fault Time]])*24</f>
        <v>0</v>
      </c>
      <c r="Z121" s="33">
        <f>IFERROR((PA[[#This Row],[Work Completiuon time on fualt]]-PA[[#This Row],[Fault Time]])*24,"")</f>
        <v>0</v>
      </c>
      <c r="AC121" s="47" t="str">
        <f>IFERROR(PA[[#This Row],[Breakdown Time]]*PA[[#This Row],[Plant Equivalent Weightage]],"")</f>
        <v/>
      </c>
      <c r="AF121" s="2"/>
      <c r="AG121" s="2"/>
    </row>
    <row r="122" spans="1:33">
      <c r="A122" s="2">
        <f t="shared" si="2"/>
        <v>119</v>
      </c>
      <c r="I122" s="25" t="str">
        <f>IFERROR(VLOOKUP(PA[[#This Row],[Date]],Raw_Data[[Date]:[Sunset Time (POA&lt;20 W/m2)]],3,0),"")</f>
        <v/>
      </c>
      <c r="J122" s="25" t="str">
        <f>IFERROR(VLOOKUP(PA[[#This Row],[Date]],Raw_Data[[Date]:[Sunset Time (POA&lt;20 W/m2)]],4,0),"")</f>
        <v/>
      </c>
      <c r="K122" s="26" t="str">
        <f>IFERROR((PA[[#This Row],[Sunset Time (POA&lt;20 W/m2)]]-PA[[#This Row],[Sunrise Time (POA&gt;20 W/m2)]])*24,"")</f>
        <v/>
      </c>
      <c r="M122" s="45" t="str">
        <f>IFERROR(VLOOKUP(PA[[#This Row],[Affceted Equipment]],'Basic Data'!$A$2:$B$116,2,0),"")</f>
        <v/>
      </c>
      <c r="N122" s="50" t="s">
        <v>261</v>
      </c>
      <c r="W122" s="33">
        <f>(PA[[#This Row],[Acknowledgemnet Time ]]-PA[[#This Row],[Fault Time]])*24</f>
        <v>0</v>
      </c>
      <c r="X122" s="33">
        <f>(PA[[#This Row],[Work Start time on Fault]]-PA[[#This Row],[Fault Time]])*24</f>
        <v>0</v>
      </c>
      <c r="Y122" s="33">
        <f>(PA[[#This Row],[Work Completiuon time on fualt]]-PA[[#This Row],[Fault Time]])*24</f>
        <v>0</v>
      </c>
      <c r="Z122" s="33">
        <f>IFERROR((PA[[#This Row],[Work Completiuon time on fualt]]-PA[[#This Row],[Fault Time]])*24,"")</f>
        <v>0</v>
      </c>
      <c r="AC122" s="47" t="str">
        <f>IFERROR(PA[[#This Row],[Breakdown Time]]*PA[[#This Row],[Plant Equivalent Weightage]],"")</f>
        <v/>
      </c>
      <c r="AF122" s="2"/>
      <c r="AG122" s="2"/>
    </row>
    <row r="123" spans="1:33">
      <c r="A123" s="2">
        <f t="shared" si="2"/>
        <v>120</v>
      </c>
      <c r="I123" s="25" t="str">
        <f>IFERROR(VLOOKUP(PA[[#This Row],[Date]],Raw_Data[[Date]:[Sunset Time (POA&lt;20 W/m2)]],3,0),"")</f>
        <v/>
      </c>
      <c r="J123" s="25" t="str">
        <f>IFERROR(VLOOKUP(PA[[#This Row],[Date]],Raw_Data[[Date]:[Sunset Time (POA&lt;20 W/m2)]],4,0),"")</f>
        <v/>
      </c>
      <c r="K123" s="26" t="str">
        <f>IFERROR((PA[[#This Row],[Sunset Time (POA&lt;20 W/m2)]]-PA[[#This Row],[Sunrise Time (POA&gt;20 W/m2)]])*24,"")</f>
        <v/>
      </c>
      <c r="M123" s="45" t="str">
        <f>IFERROR(VLOOKUP(PA[[#This Row],[Affceted Equipment]],'Basic Data'!$A$2:$B$116,2,0),"")</f>
        <v/>
      </c>
      <c r="N123" s="50" t="s">
        <v>261</v>
      </c>
      <c r="W123" s="33">
        <f>(PA[[#This Row],[Acknowledgemnet Time ]]-PA[[#This Row],[Fault Time]])*24</f>
        <v>0</v>
      </c>
      <c r="X123" s="33">
        <f>(PA[[#This Row],[Work Start time on Fault]]-PA[[#This Row],[Fault Time]])*24</f>
        <v>0</v>
      </c>
      <c r="Y123" s="33">
        <f>(PA[[#This Row],[Work Completiuon time on fualt]]-PA[[#This Row],[Fault Time]])*24</f>
        <v>0</v>
      </c>
      <c r="Z123" s="33">
        <f>IFERROR((PA[[#This Row],[Work Completiuon time on fualt]]-PA[[#This Row],[Fault Time]])*24,"")</f>
        <v>0</v>
      </c>
      <c r="AC123" s="47" t="str">
        <f>IFERROR(PA[[#This Row],[Breakdown Time]]*PA[[#This Row],[Plant Equivalent Weightage]],"")</f>
        <v/>
      </c>
      <c r="AF123" s="2"/>
      <c r="AG123" s="2"/>
    </row>
    <row r="124" spans="1:33">
      <c r="A124" s="2">
        <f t="shared" si="2"/>
        <v>121</v>
      </c>
      <c r="I124" s="25" t="str">
        <f>IFERROR(VLOOKUP(PA[[#This Row],[Date]],Raw_Data[[Date]:[Sunset Time (POA&lt;20 W/m2)]],3,0),"")</f>
        <v/>
      </c>
      <c r="J124" s="25" t="str">
        <f>IFERROR(VLOOKUP(PA[[#This Row],[Date]],Raw_Data[[Date]:[Sunset Time (POA&lt;20 W/m2)]],4,0),"")</f>
        <v/>
      </c>
      <c r="K124" s="26" t="str">
        <f>IFERROR((PA[[#This Row],[Sunset Time (POA&lt;20 W/m2)]]-PA[[#This Row],[Sunrise Time (POA&gt;20 W/m2)]])*24,"")</f>
        <v/>
      </c>
      <c r="M124" s="45" t="str">
        <f>IFERROR(VLOOKUP(PA[[#This Row],[Affceted Equipment]],'Basic Data'!$A$2:$B$116,2,0),"")</f>
        <v/>
      </c>
      <c r="N124" s="50" t="s">
        <v>261</v>
      </c>
      <c r="W124" s="33">
        <f>(PA[[#This Row],[Acknowledgemnet Time ]]-PA[[#This Row],[Fault Time]])*24</f>
        <v>0</v>
      </c>
      <c r="X124" s="33">
        <f>(PA[[#This Row],[Work Start time on Fault]]-PA[[#This Row],[Fault Time]])*24</f>
        <v>0</v>
      </c>
      <c r="Y124" s="33">
        <f>(PA[[#This Row],[Work Completiuon time on fualt]]-PA[[#This Row],[Fault Time]])*24</f>
        <v>0</v>
      </c>
      <c r="Z124" s="33">
        <f>IFERROR((PA[[#This Row],[Work Completiuon time on fualt]]-PA[[#This Row],[Fault Time]])*24,"")</f>
        <v>0</v>
      </c>
      <c r="AC124" s="47" t="str">
        <f>IFERROR(PA[[#This Row],[Breakdown Time]]*PA[[#This Row],[Plant Equivalent Weightage]],"")</f>
        <v/>
      </c>
      <c r="AF124" s="2"/>
      <c r="AG124" s="2"/>
    </row>
    <row r="125" spans="1:33">
      <c r="A125" s="2">
        <f t="shared" si="2"/>
        <v>122</v>
      </c>
      <c r="I125" s="25" t="str">
        <f>IFERROR(VLOOKUP(PA[[#This Row],[Date]],Raw_Data[[Date]:[Sunset Time (POA&lt;20 W/m2)]],3,0),"")</f>
        <v/>
      </c>
      <c r="J125" s="25" t="str">
        <f>IFERROR(VLOOKUP(PA[[#This Row],[Date]],Raw_Data[[Date]:[Sunset Time (POA&lt;20 W/m2)]],4,0),"")</f>
        <v/>
      </c>
      <c r="K125" s="26" t="str">
        <f>IFERROR((PA[[#This Row],[Sunset Time (POA&lt;20 W/m2)]]-PA[[#This Row],[Sunrise Time (POA&gt;20 W/m2)]])*24,"")</f>
        <v/>
      </c>
      <c r="M125" s="45" t="str">
        <f>IFERROR(VLOOKUP(PA[[#This Row],[Affceted Equipment]],'Basic Data'!$A$2:$B$116,2,0),"")</f>
        <v/>
      </c>
      <c r="N125" s="50" t="s">
        <v>261</v>
      </c>
      <c r="W125" s="33">
        <f>(PA[[#This Row],[Acknowledgemnet Time ]]-PA[[#This Row],[Fault Time]])*24</f>
        <v>0</v>
      </c>
      <c r="X125" s="33">
        <f>(PA[[#This Row],[Work Start time on Fault]]-PA[[#This Row],[Fault Time]])*24</f>
        <v>0</v>
      </c>
      <c r="Y125" s="33">
        <f>(PA[[#This Row],[Work Completiuon time on fualt]]-PA[[#This Row],[Fault Time]])*24</f>
        <v>0</v>
      </c>
      <c r="Z125" s="33">
        <f>IFERROR((PA[[#This Row],[Work Completiuon time on fualt]]-PA[[#This Row],[Fault Time]])*24,"")</f>
        <v>0</v>
      </c>
      <c r="AC125" s="47" t="str">
        <f>IFERROR(PA[[#This Row],[Breakdown Time]]*PA[[#This Row],[Plant Equivalent Weightage]],"")</f>
        <v/>
      </c>
      <c r="AF125" s="2"/>
      <c r="AG125" s="2"/>
    </row>
    <row r="126" spans="1:33">
      <c r="A126" s="2">
        <f t="shared" si="2"/>
        <v>123</v>
      </c>
      <c r="I126" s="25" t="str">
        <f>IFERROR(VLOOKUP(PA[[#This Row],[Date]],Raw_Data[[Date]:[Sunset Time (POA&lt;20 W/m2)]],3,0),"")</f>
        <v/>
      </c>
      <c r="J126" s="25" t="str">
        <f>IFERROR(VLOOKUP(PA[[#This Row],[Date]],Raw_Data[[Date]:[Sunset Time (POA&lt;20 W/m2)]],4,0),"")</f>
        <v/>
      </c>
      <c r="K126" s="26" t="str">
        <f>IFERROR((PA[[#This Row],[Sunset Time (POA&lt;20 W/m2)]]-PA[[#This Row],[Sunrise Time (POA&gt;20 W/m2)]])*24,"")</f>
        <v/>
      </c>
      <c r="M126" s="45" t="str">
        <f>IFERROR(VLOOKUP(PA[[#This Row],[Affceted Equipment]],'Basic Data'!$A$2:$B$116,2,0),"")</f>
        <v/>
      </c>
      <c r="N126" s="50" t="s">
        <v>261</v>
      </c>
      <c r="W126" s="33">
        <f>(PA[[#This Row],[Acknowledgemnet Time ]]-PA[[#This Row],[Fault Time]])*24</f>
        <v>0</v>
      </c>
      <c r="X126" s="33">
        <f>(PA[[#This Row],[Work Start time on Fault]]-PA[[#This Row],[Fault Time]])*24</f>
        <v>0</v>
      </c>
      <c r="Y126" s="33">
        <f>(PA[[#This Row],[Work Completiuon time on fualt]]-PA[[#This Row],[Fault Time]])*24</f>
        <v>0</v>
      </c>
      <c r="Z126" s="33">
        <f>IFERROR((PA[[#This Row],[Work Completiuon time on fualt]]-PA[[#This Row],[Fault Time]])*24,"")</f>
        <v>0</v>
      </c>
      <c r="AC126" s="47" t="str">
        <f>IFERROR(PA[[#This Row],[Breakdown Time]]*PA[[#This Row],[Plant Equivalent Weightage]],"")</f>
        <v/>
      </c>
      <c r="AF126" s="2"/>
      <c r="AG126" s="2"/>
    </row>
    <row r="127" spans="1:33">
      <c r="A127" s="2">
        <f t="shared" si="2"/>
        <v>124</v>
      </c>
      <c r="I127" s="25" t="str">
        <f>IFERROR(VLOOKUP(PA[[#This Row],[Date]],Raw_Data[[Date]:[Sunset Time (POA&lt;20 W/m2)]],3,0),"")</f>
        <v/>
      </c>
      <c r="J127" s="25" t="str">
        <f>IFERROR(VLOOKUP(PA[[#This Row],[Date]],Raw_Data[[Date]:[Sunset Time (POA&lt;20 W/m2)]],4,0),"")</f>
        <v/>
      </c>
      <c r="K127" s="26" t="str">
        <f>IFERROR((PA[[#This Row],[Sunset Time (POA&lt;20 W/m2)]]-PA[[#This Row],[Sunrise Time (POA&gt;20 W/m2)]])*24,"")</f>
        <v/>
      </c>
      <c r="M127" s="45" t="str">
        <f>IFERROR(VLOOKUP(PA[[#This Row],[Affceted Equipment]],'Basic Data'!$A$2:$B$116,2,0),"")</f>
        <v/>
      </c>
      <c r="N127" s="50" t="s">
        <v>261</v>
      </c>
      <c r="W127" s="33">
        <f>(PA[[#This Row],[Acknowledgemnet Time ]]-PA[[#This Row],[Fault Time]])*24</f>
        <v>0</v>
      </c>
      <c r="X127" s="33">
        <f>(PA[[#This Row],[Work Start time on Fault]]-PA[[#This Row],[Fault Time]])*24</f>
        <v>0</v>
      </c>
      <c r="Y127" s="33">
        <f>(PA[[#This Row],[Work Completiuon time on fualt]]-PA[[#This Row],[Fault Time]])*24</f>
        <v>0</v>
      </c>
      <c r="Z127" s="33">
        <f>IFERROR((PA[[#This Row],[Work Completiuon time on fualt]]-PA[[#This Row],[Fault Time]])*24,"")</f>
        <v>0</v>
      </c>
      <c r="AC127" s="47" t="str">
        <f>IFERROR(PA[[#This Row],[Breakdown Time]]*PA[[#This Row],[Plant Equivalent Weightage]],"")</f>
        <v/>
      </c>
      <c r="AF127" s="2"/>
      <c r="AG127" s="2"/>
    </row>
    <row r="128" spans="1:33">
      <c r="A128" s="2">
        <f t="shared" si="2"/>
        <v>125</v>
      </c>
      <c r="I128" s="25" t="str">
        <f>IFERROR(VLOOKUP(PA[[#This Row],[Date]],Raw_Data[[Date]:[Sunset Time (POA&lt;20 W/m2)]],3,0),"")</f>
        <v/>
      </c>
      <c r="J128" s="25" t="str">
        <f>IFERROR(VLOOKUP(PA[[#This Row],[Date]],Raw_Data[[Date]:[Sunset Time (POA&lt;20 W/m2)]],4,0),"")</f>
        <v/>
      </c>
      <c r="K128" s="26" t="str">
        <f>IFERROR((PA[[#This Row],[Sunset Time (POA&lt;20 W/m2)]]-PA[[#This Row],[Sunrise Time (POA&gt;20 W/m2)]])*24,"")</f>
        <v/>
      </c>
      <c r="M128" s="45" t="str">
        <f>IFERROR(VLOOKUP(PA[[#This Row],[Affceted Equipment]],'Basic Data'!$A$2:$B$116,2,0),"")</f>
        <v/>
      </c>
      <c r="N128" s="50" t="s">
        <v>261</v>
      </c>
      <c r="W128" s="33">
        <f>(PA[[#This Row],[Acknowledgemnet Time ]]-PA[[#This Row],[Fault Time]])*24</f>
        <v>0</v>
      </c>
      <c r="X128" s="33">
        <f>(PA[[#This Row],[Work Start time on Fault]]-PA[[#This Row],[Fault Time]])*24</f>
        <v>0</v>
      </c>
      <c r="Y128" s="33">
        <f>(PA[[#This Row],[Work Completiuon time on fualt]]-PA[[#This Row],[Fault Time]])*24</f>
        <v>0</v>
      </c>
      <c r="Z128" s="33">
        <f>IFERROR((PA[[#This Row],[Work Completiuon time on fualt]]-PA[[#This Row],[Fault Time]])*24,"")</f>
        <v>0</v>
      </c>
      <c r="AC128" s="47" t="str">
        <f>IFERROR(PA[[#This Row],[Breakdown Time]]*PA[[#This Row],[Plant Equivalent Weightage]],"")</f>
        <v/>
      </c>
      <c r="AF128" s="2"/>
      <c r="AG128" s="2"/>
    </row>
    <row r="129" spans="1:33">
      <c r="A129" s="2">
        <f t="shared" si="2"/>
        <v>126</v>
      </c>
      <c r="I129" s="25" t="str">
        <f>IFERROR(VLOOKUP(PA[[#This Row],[Date]],Raw_Data[[Date]:[Sunset Time (POA&lt;20 W/m2)]],3,0),"")</f>
        <v/>
      </c>
      <c r="J129" s="25" t="str">
        <f>IFERROR(VLOOKUP(PA[[#This Row],[Date]],Raw_Data[[Date]:[Sunset Time (POA&lt;20 W/m2)]],4,0),"")</f>
        <v/>
      </c>
      <c r="K129" s="26" t="str">
        <f>IFERROR((PA[[#This Row],[Sunset Time (POA&lt;20 W/m2)]]-PA[[#This Row],[Sunrise Time (POA&gt;20 W/m2)]])*24,"")</f>
        <v/>
      </c>
      <c r="M129" s="45" t="str">
        <f>IFERROR(VLOOKUP(PA[[#This Row],[Affceted Equipment]],'Basic Data'!$A$2:$B$116,2,0),"")</f>
        <v/>
      </c>
      <c r="N129" s="50" t="s">
        <v>261</v>
      </c>
      <c r="W129" s="33">
        <f>(PA[[#This Row],[Acknowledgemnet Time ]]-PA[[#This Row],[Fault Time]])*24</f>
        <v>0</v>
      </c>
      <c r="X129" s="33">
        <f>(PA[[#This Row],[Work Start time on Fault]]-PA[[#This Row],[Fault Time]])*24</f>
        <v>0</v>
      </c>
      <c r="Y129" s="33">
        <f>(PA[[#This Row],[Work Completiuon time on fualt]]-PA[[#This Row],[Fault Time]])*24</f>
        <v>0</v>
      </c>
      <c r="Z129" s="33">
        <f>IFERROR((PA[[#This Row],[Work Completiuon time on fualt]]-PA[[#This Row],[Fault Time]])*24,"")</f>
        <v>0</v>
      </c>
      <c r="AC129" s="47" t="str">
        <f>IFERROR(PA[[#This Row],[Breakdown Time]]*PA[[#This Row],[Plant Equivalent Weightage]],"")</f>
        <v/>
      </c>
      <c r="AF129" s="2"/>
      <c r="AG129" s="2"/>
    </row>
    <row r="130" spans="1:33">
      <c r="A130" s="2">
        <f t="shared" si="2"/>
        <v>127</v>
      </c>
      <c r="I130" s="25" t="str">
        <f>IFERROR(VLOOKUP(PA[[#This Row],[Date]],Raw_Data[[Date]:[Sunset Time (POA&lt;20 W/m2)]],3,0),"")</f>
        <v/>
      </c>
      <c r="J130" s="25" t="str">
        <f>IFERROR(VLOOKUP(PA[[#This Row],[Date]],Raw_Data[[Date]:[Sunset Time (POA&lt;20 W/m2)]],4,0),"")</f>
        <v/>
      </c>
      <c r="K130" s="26" t="str">
        <f>IFERROR((PA[[#This Row],[Sunset Time (POA&lt;20 W/m2)]]-PA[[#This Row],[Sunrise Time (POA&gt;20 W/m2)]])*24,"")</f>
        <v/>
      </c>
      <c r="M130" s="45" t="str">
        <f>IFERROR(VLOOKUP(PA[[#This Row],[Affceted Equipment]],'Basic Data'!$A$2:$B$116,2,0),"")</f>
        <v/>
      </c>
      <c r="N130" s="50" t="s">
        <v>261</v>
      </c>
      <c r="W130" s="33">
        <f>(PA[[#This Row],[Acknowledgemnet Time ]]-PA[[#This Row],[Fault Time]])*24</f>
        <v>0</v>
      </c>
      <c r="X130" s="33">
        <f>(PA[[#This Row],[Work Start time on Fault]]-PA[[#This Row],[Fault Time]])*24</f>
        <v>0</v>
      </c>
      <c r="Y130" s="33">
        <f>(PA[[#This Row],[Work Completiuon time on fualt]]-PA[[#This Row],[Fault Time]])*24</f>
        <v>0</v>
      </c>
      <c r="Z130" s="33">
        <f>IFERROR((PA[[#This Row],[Work Completiuon time on fualt]]-PA[[#This Row],[Fault Time]])*24,"")</f>
        <v>0</v>
      </c>
      <c r="AC130" s="47" t="str">
        <f>IFERROR(PA[[#This Row],[Breakdown Time]]*PA[[#This Row],[Plant Equivalent Weightage]],"")</f>
        <v/>
      </c>
      <c r="AF130" s="2"/>
      <c r="AG130" s="2"/>
    </row>
    <row r="131" spans="1:33">
      <c r="A131" s="2">
        <f t="shared" si="2"/>
        <v>128</v>
      </c>
      <c r="I131" s="25" t="str">
        <f>IFERROR(VLOOKUP(PA[[#This Row],[Date]],Raw_Data[[Date]:[Sunset Time (POA&lt;20 W/m2)]],3,0),"")</f>
        <v/>
      </c>
      <c r="J131" s="25" t="str">
        <f>IFERROR(VLOOKUP(PA[[#This Row],[Date]],Raw_Data[[Date]:[Sunset Time (POA&lt;20 W/m2)]],4,0),"")</f>
        <v/>
      </c>
      <c r="K131" s="26" t="str">
        <f>IFERROR((PA[[#This Row],[Sunset Time (POA&lt;20 W/m2)]]-PA[[#This Row],[Sunrise Time (POA&gt;20 W/m2)]])*24,"")</f>
        <v/>
      </c>
      <c r="M131" s="45" t="str">
        <f>IFERROR(VLOOKUP(PA[[#This Row],[Affceted Equipment]],'Basic Data'!$A$2:$B$116,2,0),"")</f>
        <v/>
      </c>
      <c r="N131" s="50" t="s">
        <v>261</v>
      </c>
      <c r="W131" s="33">
        <f>(PA[[#This Row],[Acknowledgemnet Time ]]-PA[[#This Row],[Fault Time]])*24</f>
        <v>0</v>
      </c>
      <c r="X131" s="33">
        <f>(PA[[#This Row],[Work Start time on Fault]]-PA[[#This Row],[Fault Time]])*24</f>
        <v>0</v>
      </c>
      <c r="Y131" s="33">
        <f>(PA[[#This Row],[Work Completiuon time on fualt]]-PA[[#This Row],[Fault Time]])*24</f>
        <v>0</v>
      </c>
      <c r="Z131" s="33">
        <f>IFERROR((PA[[#This Row],[Work Completiuon time on fualt]]-PA[[#This Row],[Fault Time]])*24,"")</f>
        <v>0</v>
      </c>
      <c r="AC131" s="47" t="str">
        <f>IFERROR(PA[[#This Row],[Breakdown Time]]*PA[[#This Row],[Plant Equivalent Weightage]],"")</f>
        <v/>
      </c>
      <c r="AF131" s="2"/>
      <c r="AG131" s="2"/>
    </row>
    <row r="132" spans="1:33">
      <c r="A132" s="2">
        <f t="shared" si="2"/>
        <v>129</v>
      </c>
      <c r="I132" s="25" t="str">
        <f>IFERROR(VLOOKUP(PA[[#This Row],[Date]],Raw_Data[[Date]:[Sunset Time (POA&lt;20 W/m2)]],3,0),"")</f>
        <v/>
      </c>
      <c r="J132" s="25" t="str">
        <f>IFERROR(VLOOKUP(PA[[#This Row],[Date]],Raw_Data[[Date]:[Sunset Time (POA&lt;20 W/m2)]],4,0),"")</f>
        <v/>
      </c>
      <c r="K132" s="26" t="str">
        <f>IFERROR((PA[[#This Row],[Sunset Time (POA&lt;20 W/m2)]]-PA[[#This Row],[Sunrise Time (POA&gt;20 W/m2)]])*24,"")</f>
        <v/>
      </c>
      <c r="M132" s="45" t="str">
        <f>IFERROR(VLOOKUP(PA[[#This Row],[Affceted Equipment]],'Basic Data'!$A$2:$B$116,2,0),"")</f>
        <v/>
      </c>
      <c r="N132" s="50" t="s">
        <v>261</v>
      </c>
      <c r="W132" s="33">
        <f>(PA[[#This Row],[Acknowledgemnet Time ]]-PA[[#This Row],[Fault Time]])*24</f>
        <v>0</v>
      </c>
      <c r="X132" s="33">
        <f>(PA[[#This Row],[Work Start time on Fault]]-PA[[#This Row],[Fault Time]])*24</f>
        <v>0</v>
      </c>
      <c r="Y132" s="33">
        <f>(PA[[#This Row],[Work Completiuon time on fualt]]-PA[[#This Row],[Fault Time]])*24</f>
        <v>0</v>
      </c>
      <c r="Z132" s="33">
        <f>IFERROR((PA[[#This Row],[Work Completiuon time on fualt]]-PA[[#This Row],[Fault Time]])*24,"")</f>
        <v>0</v>
      </c>
      <c r="AC132" s="47" t="str">
        <f>IFERROR(PA[[#This Row],[Breakdown Time]]*PA[[#This Row],[Plant Equivalent Weightage]],"")</f>
        <v/>
      </c>
      <c r="AF132" s="2"/>
      <c r="AG132" s="2"/>
    </row>
    <row r="133" spans="1:33">
      <c r="A133" s="2">
        <f t="shared" si="2"/>
        <v>130</v>
      </c>
      <c r="I133" s="25" t="str">
        <f>IFERROR(VLOOKUP(PA[[#This Row],[Date]],Raw_Data[[Date]:[Sunset Time (POA&lt;20 W/m2)]],3,0),"")</f>
        <v/>
      </c>
      <c r="J133" s="25" t="str">
        <f>IFERROR(VLOOKUP(PA[[#This Row],[Date]],Raw_Data[[Date]:[Sunset Time (POA&lt;20 W/m2)]],4,0),"")</f>
        <v/>
      </c>
      <c r="K133" s="26" t="str">
        <f>IFERROR((PA[[#This Row],[Sunset Time (POA&lt;20 W/m2)]]-PA[[#This Row],[Sunrise Time (POA&gt;20 W/m2)]])*24,"")</f>
        <v/>
      </c>
      <c r="M133" s="45" t="str">
        <f>IFERROR(VLOOKUP(PA[[#This Row],[Affceted Equipment]],'Basic Data'!$A$2:$B$116,2,0),"")</f>
        <v/>
      </c>
      <c r="N133" s="50" t="s">
        <v>261</v>
      </c>
      <c r="W133" s="33">
        <f>(PA[[#This Row],[Acknowledgemnet Time ]]-PA[[#This Row],[Fault Time]])*24</f>
        <v>0</v>
      </c>
      <c r="X133" s="33">
        <f>(PA[[#This Row],[Work Start time on Fault]]-PA[[#This Row],[Fault Time]])*24</f>
        <v>0</v>
      </c>
      <c r="Y133" s="33">
        <f>(PA[[#This Row],[Work Completiuon time on fualt]]-PA[[#This Row],[Fault Time]])*24</f>
        <v>0</v>
      </c>
      <c r="Z133" s="33">
        <f>IFERROR((PA[[#This Row],[Work Completiuon time on fualt]]-PA[[#This Row],[Fault Time]])*24,"")</f>
        <v>0</v>
      </c>
      <c r="AC133" s="47" t="str">
        <f>IFERROR(PA[[#This Row],[Breakdown Time]]*PA[[#This Row],[Plant Equivalent Weightage]],"")</f>
        <v/>
      </c>
      <c r="AF133" s="2"/>
      <c r="AG133" s="2"/>
    </row>
    <row r="134" spans="1:33">
      <c r="A134" s="2">
        <f t="shared" si="2"/>
        <v>131</v>
      </c>
      <c r="I134" s="25" t="str">
        <f>IFERROR(VLOOKUP(PA[[#This Row],[Date]],Raw_Data[[Date]:[Sunset Time (POA&lt;20 W/m2)]],3,0),"")</f>
        <v/>
      </c>
      <c r="J134" s="25" t="str">
        <f>IFERROR(VLOOKUP(PA[[#This Row],[Date]],Raw_Data[[Date]:[Sunset Time (POA&lt;20 W/m2)]],4,0),"")</f>
        <v/>
      </c>
      <c r="K134" s="26" t="str">
        <f>IFERROR((PA[[#This Row],[Sunset Time (POA&lt;20 W/m2)]]-PA[[#This Row],[Sunrise Time (POA&gt;20 W/m2)]])*24,"")</f>
        <v/>
      </c>
      <c r="M134" s="45" t="str">
        <f>IFERROR(VLOOKUP(PA[[#This Row],[Affceted Equipment]],'Basic Data'!$A$2:$B$116,2,0),"")</f>
        <v/>
      </c>
      <c r="N134" s="50" t="s">
        <v>261</v>
      </c>
      <c r="W134" s="33">
        <f>(PA[[#This Row],[Acknowledgemnet Time ]]-PA[[#This Row],[Fault Time]])*24</f>
        <v>0</v>
      </c>
      <c r="X134" s="33">
        <f>(PA[[#This Row],[Work Start time on Fault]]-PA[[#This Row],[Fault Time]])*24</f>
        <v>0</v>
      </c>
      <c r="Y134" s="33">
        <f>(PA[[#This Row],[Work Completiuon time on fualt]]-PA[[#This Row],[Fault Time]])*24</f>
        <v>0</v>
      </c>
      <c r="Z134" s="33">
        <f>IFERROR((PA[[#This Row],[Work Completiuon time on fualt]]-PA[[#This Row],[Fault Time]])*24,"")</f>
        <v>0</v>
      </c>
      <c r="AC134" s="47" t="str">
        <f>IFERROR(PA[[#This Row],[Breakdown Time]]*PA[[#This Row],[Plant Equivalent Weightage]],"")</f>
        <v/>
      </c>
      <c r="AF134" s="2"/>
      <c r="AG134" s="2"/>
    </row>
    <row r="135" spans="1:33">
      <c r="A135" s="2">
        <f t="shared" si="2"/>
        <v>132</v>
      </c>
      <c r="I135" s="25" t="str">
        <f>IFERROR(VLOOKUP(PA[[#This Row],[Date]],Raw_Data[[Date]:[Sunset Time (POA&lt;20 W/m2)]],3,0),"")</f>
        <v/>
      </c>
      <c r="J135" s="25" t="str">
        <f>IFERROR(VLOOKUP(PA[[#This Row],[Date]],Raw_Data[[Date]:[Sunset Time (POA&lt;20 W/m2)]],4,0),"")</f>
        <v/>
      </c>
      <c r="K135" s="26" t="str">
        <f>IFERROR((PA[[#This Row],[Sunset Time (POA&lt;20 W/m2)]]-PA[[#This Row],[Sunrise Time (POA&gt;20 W/m2)]])*24,"")</f>
        <v/>
      </c>
      <c r="M135" s="45" t="str">
        <f>IFERROR(VLOOKUP(PA[[#This Row],[Affceted Equipment]],'Basic Data'!$A$2:$B$116,2,0),"")</f>
        <v/>
      </c>
      <c r="N135" s="50" t="s">
        <v>261</v>
      </c>
      <c r="W135" s="33">
        <f>(PA[[#This Row],[Acknowledgemnet Time ]]-PA[[#This Row],[Fault Time]])*24</f>
        <v>0</v>
      </c>
      <c r="X135" s="33">
        <f>(PA[[#This Row],[Work Start time on Fault]]-PA[[#This Row],[Fault Time]])*24</f>
        <v>0</v>
      </c>
      <c r="Y135" s="33">
        <f>(PA[[#This Row],[Work Completiuon time on fualt]]-PA[[#This Row],[Fault Time]])*24</f>
        <v>0</v>
      </c>
      <c r="Z135" s="33">
        <f>IFERROR((PA[[#This Row],[Work Completiuon time on fualt]]-PA[[#This Row],[Fault Time]])*24,"")</f>
        <v>0</v>
      </c>
      <c r="AC135" s="47" t="str">
        <f>IFERROR(PA[[#This Row],[Breakdown Time]]*PA[[#This Row],[Plant Equivalent Weightage]],"")</f>
        <v/>
      </c>
      <c r="AF135" s="2"/>
      <c r="AG135" s="2"/>
    </row>
    <row r="136" spans="1:33">
      <c r="A136" s="2">
        <f t="shared" si="2"/>
        <v>133</v>
      </c>
      <c r="I136" s="25" t="str">
        <f>IFERROR(VLOOKUP(PA[[#This Row],[Date]],Raw_Data[[Date]:[Sunset Time (POA&lt;20 W/m2)]],3,0),"")</f>
        <v/>
      </c>
      <c r="J136" s="25" t="str">
        <f>IFERROR(VLOOKUP(PA[[#This Row],[Date]],Raw_Data[[Date]:[Sunset Time (POA&lt;20 W/m2)]],4,0),"")</f>
        <v/>
      </c>
      <c r="K136" s="26" t="str">
        <f>IFERROR((PA[[#This Row],[Sunset Time (POA&lt;20 W/m2)]]-PA[[#This Row],[Sunrise Time (POA&gt;20 W/m2)]])*24,"")</f>
        <v/>
      </c>
      <c r="M136" s="45" t="str">
        <f>IFERROR(VLOOKUP(PA[[#This Row],[Affceted Equipment]],'Basic Data'!$A$2:$B$116,2,0),"")</f>
        <v/>
      </c>
      <c r="N136" s="50" t="s">
        <v>261</v>
      </c>
      <c r="W136" s="33">
        <f>(PA[[#This Row],[Acknowledgemnet Time ]]-PA[[#This Row],[Fault Time]])*24</f>
        <v>0</v>
      </c>
      <c r="X136" s="33">
        <f>(PA[[#This Row],[Work Start time on Fault]]-PA[[#This Row],[Fault Time]])*24</f>
        <v>0</v>
      </c>
      <c r="Y136" s="33">
        <f>(PA[[#This Row],[Work Completiuon time on fualt]]-PA[[#This Row],[Fault Time]])*24</f>
        <v>0</v>
      </c>
      <c r="Z136" s="33">
        <f>IFERROR((PA[[#This Row],[Work Completiuon time on fualt]]-PA[[#This Row],[Fault Time]])*24,"")</f>
        <v>0</v>
      </c>
      <c r="AC136" s="47" t="str">
        <f>IFERROR(PA[[#This Row],[Breakdown Time]]*PA[[#This Row],[Plant Equivalent Weightage]],"")</f>
        <v/>
      </c>
      <c r="AF136" s="2"/>
      <c r="AG136" s="2"/>
    </row>
    <row r="137" spans="1:33">
      <c r="A137" s="2">
        <f t="shared" si="2"/>
        <v>134</v>
      </c>
      <c r="I137" s="25" t="str">
        <f>IFERROR(VLOOKUP(PA[[#This Row],[Date]],Raw_Data[[Date]:[Sunset Time (POA&lt;20 W/m2)]],3,0),"")</f>
        <v/>
      </c>
      <c r="J137" s="25" t="str">
        <f>IFERROR(VLOOKUP(PA[[#This Row],[Date]],Raw_Data[[Date]:[Sunset Time (POA&lt;20 W/m2)]],4,0),"")</f>
        <v/>
      </c>
      <c r="K137" s="26" t="str">
        <f>IFERROR((PA[[#This Row],[Sunset Time (POA&lt;20 W/m2)]]-PA[[#This Row],[Sunrise Time (POA&gt;20 W/m2)]])*24,"")</f>
        <v/>
      </c>
      <c r="M137" s="45" t="str">
        <f>IFERROR(VLOOKUP(PA[[#This Row],[Affceted Equipment]],'Basic Data'!$A$2:$B$116,2,0),"")</f>
        <v/>
      </c>
      <c r="N137" s="50" t="s">
        <v>261</v>
      </c>
      <c r="W137" s="33">
        <f>(PA[[#This Row],[Acknowledgemnet Time ]]-PA[[#This Row],[Fault Time]])*24</f>
        <v>0</v>
      </c>
      <c r="X137" s="33">
        <f>(PA[[#This Row],[Work Start time on Fault]]-PA[[#This Row],[Fault Time]])*24</f>
        <v>0</v>
      </c>
      <c r="Y137" s="33">
        <f>(PA[[#This Row],[Work Completiuon time on fualt]]-PA[[#This Row],[Fault Time]])*24</f>
        <v>0</v>
      </c>
      <c r="Z137" s="33">
        <f>IFERROR((PA[[#This Row],[Work Completiuon time on fualt]]-PA[[#This Row],[Fault Time]])*24,"")</f>
        <v>0</v>
      </c>
      <c r="AC137" s="47" t="str">
        <f>IFERROR(PA[[#This Row],[Breakdown Time]]*PA[[#This Row],[Plant Equivalent Weightage]],"")</f>
        <v/>
      </c>
      <c r="AF137" s="2"/>
      <c r="AG137" s="2"/>
    </row>
    <row r="138" spans="1:33">
      <c r="A138" s="2">
        <f t="shared" si="2"/>
        <v>135</v>
      </c>
      <c r="I138" s="25" t="str">
        <f>IFERROR(VLOOKUP(PA[[#This Row],[Date]],Raw_Data[[Date]:[Sunset Time (POA&lt;20 W/m2)]],3,0),"")</f>
        <v/>
      </c>
      <c r="J138" s="25" t="str">
        <f>IFERROR(VLOOKUP(PA[[#This Row],[Date]],Raw_Data[[Date]:[Sunset Time (POA&lt;20 W/m2)]],4,0),"")</f>
        <v/>
      </c>
      <c r="K138" s="26" t="str">
        <f>IFERROR((PA[[#This Row],[Sunset Time (POA&lt;20 W/m2)]]-PA[[#This Row],[Sunrise Time (POA&gt;20 W/m2)]])*24,"")</f>
        <v/>
      </c>
      <c r="M138" s="45" t="str">
        <f>IFERROR(VLOOKUP(PA[[#This Row],[Affceted Equipment]],'Basic Data'!$A$2:$B$116,2,0),"")</f>
        <v/>
      </c>
      <c r="N138" s="50" t="s">
        <v>261</v>
      </c>
      <c r="W138" s="33">
        <f>(PA[[#This Row],[Acknowledgemnet Time ]]-PA[[#This Row],[Fault Time]])*24</f>
        <v>0</v>
      </c>
      <c r="X138" s="33">
        <f>(PA[[#This Row],[Work Start time on Fault]]-PA[[#This Row],[Fault Time]])*24</f>
        <v>0</v>
      </c>
      <c r="Y138" s="33">
        <f>(PA[[#This Row],[Work Completiuon time on fualt]]-PA[[#This Row],[Fault Time]])*24</f>
        <v>0</v>
      </c>
      <c r="Z138" s="33">
        <f>IFERROR((PA[[#This Row],[Work Completiuon time on fualt]]-PA[[#This Row],[Fault Time]])*24,"")</f>
        <v>0</v>
      </c>
      <c r="AC138" s="47" t="str">
        <f>IFERROR(PA[[#This Row],[Breakdown Time]]*PA[[#This Row],[Plant Equivalent Weightage]],"")</f>
        <v/>
      </c>
      <c r="AF138" s="2"/>
      <c r="AG138" s="2"/>
    </row>
    <row r="139" spans="1:33">
      <c r="A139" s="2">
        <f t="shared" si="2"/>
        <v>136</v>
      </c>
      <c r="I139" s="25" t="str">
        <f>IFERROR(VLOOKUP(PA[[#This Row],[Date]],Raw_Data[[Date]:[Sunset Time (POA&lt;20 W/m2)]],3,0),"")</f>
        <v/>
      </c>
      <c r="J139" s="25" t="str">
        <f>IFERROR(VLOOKUP(PA[[#This Row],[Date]],Raw_Data[[Date]:[Sunset Time (POA&lt;20 W/m2)]],4,0),"")</f>
        <v/>
      </c>
      <c r="K139" s="26" t="str">
        <f>IFERROR((PA[[#This Row],[Sunset Time (POA&lt;20 W/m2)]]-PA[[#This Row],[Sunrise Time (POA&gt;20 W/m2)]])*24,"")</f>
        <v/>
      </c>
      <c r="M139" s="45" t="str">
        <f>IFERROR(VLOOKUP(PA[[#This Row],[Affceted Equipment]],'Basic Data'!$A$2:$B$116,2,0),"")</f>
        <v/>
      </c>
      <c r="N139" s="50" t="s">
        <v>261</v>
      </c>
      <c r="W139" s="33">
        <f>(PA[[#This Row],[Acknowledgemnet Time ]]-PA[[#This Row],[Fault Time]])*24</f>
        <v>0</v>
      </c>
      <c r="X139" s="33">
        <f>(PA[[#This Row],[Work Start time on Fault]]-PA[[#This Row],[Fault Time]])*24</f>
        <v>0</v>
      </c>
      <c r="Y139" s="33">
        <f>(PA[[#This Row],[Work Completiuon time on fualt]]-PA[[#This Row],[Fault Time]])*24</f>
        <v>0</v>
      </c>
      <c r="Z139" s="33">
        <f>IFERROR((PA[[#This Row],[Work Completiuon time on fualt]]-PA[[#This Row],[Fault Time]])*24,"")</f>
        <v>0</v>
      </c>
      <c r="AC139" s="47" t="str">
        <f>IFERROR(PA[[#This Row],[Breakdown Time]]*PA[[#This Row],[Plant Equivalent Weightage]],"")</f>
        <v/>
      </c>
      <c r="AF139" s="2"/>
      <c r="AG139" s="2"/>
    </row>
    <row r="140" spans="1:33">
      <c r="A140" s="2">
        <f t="shared" si="2"/>
        <v>137</v>
      </c>
      <c r="I140" s="25" t="str">
        <f>IFERROR(VLOOKUP(PA[[#This Row],[Date]],Raw_Data[[Date]:[Sunset Time (POA&lt;20 W/m2)]],3,0),"")</f>
        <v/>
      </c>
      <c r="J140" s="25" t="str">
        <f>IFERROR(VLOOKUP(PA[[#This Row],[Date]],Raw_Data[[Date]:[Sunset Time (POA&lt;20 W/m2)]],4,0),"")</f>
        <v/>
      </c>
      <c r="K140" s="26" t="str">
        <f>IFERROR((PA[[#This Row],[Sunset Time (POA&lt;20 W/m2)]]-PA[[#This Row],[Sunrise Time (POA&gt;20 W/m2)]])*24,"")</f>
        <v/>
      </c>
      <c r="M140" s="45" t="str">
        <f>IFERROR(VLOOKUP(PA[[#This Row],[Affceted Equipment]],'Basic Data'!$A$2:$B$116,2,0),"")</f>
        <v/>
      </c>
      <c r="N140" s="50" t="s">
        <v>261</v>
      </c>
      <c r="W140" s="33">
        <f>(PA[[#This Row],[Acknowledgemnet Time ]]-PA[[#This Row],[Fault Time]])*24</f>
        <v>0</v>
      </c>
      <c r="X140" s="33">
        <f>(PA[[#This Row],[Work Start time on Fault]]-PA[[#This Row],[Fault Time]])*24</f>
        <v>0</v>
      </c>
      <c r="Y140" s="33">
        <f>(PA[[#This Row],[Work Completiuon time on fualt]]-PA[[#This Row],[Fault Time]])*24</f>
        <v>0</v>
      </c>
      <c r="Z140" s="33">
        <f>IFERROR((PA[[#This Row],[Work Completiuon time on fualt]]-PA[[#This Row],[Fault Time]])*24,"")</f>
        <v>0</v>
      </c>
      <c r="AC140" s="47" t="str">
        <f>IFERROR(PA[[#This Row],[Breakdown Time]]*PA[[#This Row],[Plant Equivalent Weightage]],"")</f>
        <v/>
      </c>
      <c r="AF140" s="2"/>
      <c r="AG140" s="2"/>
    </row>
    <row r="141" spans="1:33">
      <c r="A141" s="2">
        <f t="shared" si="2"/>
        <v>138</v>
      </c>
      <c r="I141" s="25" t="str">
        <f>IFERROR(VLOOKUP(PA[[#This Row],[Date]],Raw_Data[[Date]:[Sunset Time (POA&lt;20 W/m2)]],3,0),"")</f>
        <v/>
      </c>
      <c r="J141" s="25" t="str">
        <f>IFERROR(VLOOKUP(PA[[#This Row],[Date]],Raw_Data[[Date]:[Sunset Time (POA&lt;20 W/m2)]],4,0),"")</f>
        <v/>
      </c>
      <c r="K141" s="26" t="str">
        <f>IFERROR((PA[[#This Row],[Sunset Time (POA&lt;20 W/m2)]]-PA[[#This Row],[Sunrise Time (POA&gt;20 W/m2)]])*24,"")</f>
        <v/>
      </c>
      <c r="M141" s="45" t="str">
        <f>IFERROR(VLOOKUP(PA[[#This Row],[Affceted Equipment]],'Basic Data'!$A$2:$B$116,2,0),"")</f>
        <v/>
      </c>
      <c r="N141" s="50" t="s">
        <v>261</v>
      </c>
      <c r="W141" s="33">
        <f>(PA[[#This Row],[Acknowledgemnet Time ]]-PA[[#This Row],[Fault Time]])*24</f>
        <v>0</v>
      </c>
      <c r="X141" s="33">
        <f>(PA[[#This Row],[Work Start time on Fault]]-PA[[#This Row],[Fault Time]])*24</f>
        <v>0</v>
      </c>
      <c r="Y141" s="33">
        <f>(PA[[#This Row],[Work Completiuon time on fualt]]-PA[[#This Row],[Fault Time]])*24</f>
        <v>0</v>
      </c>
      <c r="Z141" s="33">
        <f>IFERROR((PA[[#This Row],[Work Completiuon time on fualt]]-PA[[#This Row],[Fault Time]])*24,"")</f>
        <v>0</v>
      </c>
      <c r="AC141" s="47" t="str">
        <f>IFERROR(PA[[#This Row],[Breakdown Time]]*PA[[#This Row],[Plant Equivalent Weightage]],"")</f>
        <v/>
      </c>
      <c r="AF141" s="2"/>
      <c r="AG141" s="2"/>
    </row>
    <row r="142" spans="1:33">
      <c r="A142" s="2">
        <f t="shared" si="2"/>
        <v>139</v>
      </c>
      <c r="I142" s="25" t="str">
        <f>IFERROR(VLOOKUP(PA[[#This Row],[Date]],Raw_Data[[Date]:[Sunset Time (POA&lt;20 W/m2)]],3,0),"")</f>
        <v/>
      </c>
      <c r="J142" s="25" t="str">
        <f>IFERROR(VLOOKUP(PA[[#This Row],[Date]],Raw_Data[[Date]:[Sunset Time (POA&lt;20 W/m2)]],4,0),"")</f>
        <v/>
      </c>
      <c r="K142" s="26" t="str">
        <f>IFERROR((PA[[#This Row],[Sunset Time (POA&lt;20 W/m2)]]-PA[[#This Row],[Sunrise Time (POA&gt;20 W/m2)]])*24,"")</f>
        <v/>
      </c>
      <c r="M142" s="45" t="str">
        <f>IFERROR(VLOOKUP(PA[[#This Row],[Affceted Equipment]],'Basic Data'!$A$2:$B$116,2,0),"")</f>
        <v/>
      </c>
      <c r="N142" s="50" t="s">
        <v>261</v>
      </c>
      <c r="W142" s="33">
        <f>(PA[[#This Row],[Acknowledgemnet Time ]]-PA[[#This Row],[Fault Time]])*24</f>
        <v>0</v>
      </c>
      <c r="X142" s="33">
        <f>(PA[[#This Row],[Work Start time on Fault]]-PA[[#This Row],[Fault Time]])*24</f>
        <v>0</v>
      </c>
      <c r="Y142" s="33">
        <f>(PA[[#This Row],[Work Completiuon time on fualt]]-PA[[#This Row],[Fault Time]])*24</f>
        <v>0</v>
      </c>
      <c r="Z142" s="33">
        <f>IFERROR((PA[[#This Row],[Work Completiuon time on fualt]]-PA[[#This Row],[Fault Time]])*24,"")</f>
        <v>0</v>
      </c>
      <c r="AC142" s="47" t="str">
        <f>IFERROR(PA[[#This Row],[Breakdown Time]]*PA[[#This Row],[Plant Equivalent Weightage]],"")</f>
        <v/>
      </c>
      <c r="AF142" s="2"/>
      <c r="AG142" s="2"/>
    </row>
    <row r="143" spans="1:33">
      <c r="A143" s="2">
        <f t="shared" si="2"/>
        <v>140</v>
      </c>
      <c r="I143" s="25" t="str">
        <f>IFERROR(VLOOKUP(PA[[#This Row],[Date]],Raw_Data[[Date]:[Sunset Time (POA&lt;20 W/m2)]],3,0),"")</f>
        <v/>
      </c>
      <c r="J143" s="25" t="str">
        <f>IFERROR(VLOOKUP(PA[[#This Row],[Date]],Raw_Data[[Date]:[Sunset Time (POA&lt;20 W/m2)]],4,0),"")</f>
        <v/>
      </c>
      <c r="K143" s="26" t="str">
        <f>IFERROR((PA[[#This Row],[Sunset Time (POA&lt;20 W/m2)]]-PA[[#This Row],[Sunrise Time (POA&gt;20 W/m2)]])*24,"")</f>
        <v/>
      </c>
      <c r="M143" s="45" t="str">
        <f>IFERROR(VLOOKUP(PA[[#This Row],[Affceted Equipment]],'Basic Data'!$A$2:$B$116,2,0),"")</f>
        <v/>
      </c>
      <c r="N143" s="50" t="s">
        <v>261</v>
      </c>
      <c r="W143" s="33">
        <f>(PA[[#This Row],[Acknowledgemnet Time ]]-PA[[#This Row],[Fault Time]])*24</f>
        <v>0</v>
      </c>
      <c r="X143" s="33">
        <f>(PA[[#This Row],[Work Start time on Fault]]-PA[[#This Row],[Fault Time]])*24</f>
        <v>0</v>
      </c>
      <c r="Y143" s="33">
        <f>(PA[[#This Row],[Work Completiuon time on fualt]]-PA[[#This Row],[Fault Time]])*24</f>
        <v>0</v>
      </c>
      <c r="Z143" s="33">
        <f>IFERROR((PA[[#This Row],[Work Completiuon time on fualt]]-PA[[#This Row],[Fault Time]])*24,"")</f>
        <v>0</v>
      </c>
      <c r="AC143" s="47" t="str">
        <f>IFERROR(PA[[#This Row],[Breakdown Time]]*PA[[#This Row],[Plant Equivalent Weightage]],"")</f>
        <v/>
      </c>
      <c r="AF143" s="2"/>
      <c r="AG143" s="2"/>
    </row>
    <row r="144" spans="1:33">
      <c r="A144" s="2">
        <f t="shared" si="2"/>
        <v>141</v>
      </c>
      <c r="I144" s="25" t="str">
        <f>IFERROR(VLOOKUP(PA[[#This Row],[Date]],Raw_Data[[Date]:[Sunset Time (POA&lt;20 W/m2)]],3,0),"")</f>
        <v/>
      </c>
      <c r="J144" s="25" t="str">
        <f>IFERROR(VLOOKUP(PA[[#This Row],[Date]],Raw_Data[[Date]:[Sunset Time (POA&lt;20 W/m2)]],4,0),"")</f>
        <v/>
      </c>
      <c r="K144" s="26" t="str">
        <f>IFERROR((PA[[#This Row],[Sunset Time (POA&lt;20 W/m2)]]-PA[[#This Row],[Sunrise Time (POA&gt;20 W/m2)]])*24,"")</f>
        <v/>
      </c>
      <c r="M144" s="45" t="str">
        <f>IFERROR(VLOOKUP(PA[[#This Row],[Affceted Equipment]],'Basic Data'!$A$2:$B$116,2,0),"")</f>
        <v/>
      </c>
      <c r="N144" s="50" t="s">
        <v>261</v>
      </c>
      <c r="W144" s="33">
        <f>(PA[[#This Row],[Acknowledgemnet Time ]]-PA[[#This Row],[Fault Time]])*24</f>
        <v>0</v>
      </c>
      <c r="X144" s="33">
        <f>(PA[[#This Row],[Work Start time on Fault]]-PA[[#This Row],[Fault Time]])*24</f>
        <v>0</v>
      </c>
      <c r="Y144" s="33">
        <f>(PA[[#This Row],[Work Completiuon time on fualt]]-PA[[#This Row],[Fault Time]])*24</f>
        <v>0</v>
      </c>
      <c r="Z144" s="33">
        <f>IFERROR((PA[[#This Row],[Work Completiuon time on fualt]]-PA[[#This Row],[Fault Time]])*24,"")</f>
        <v>0</v>
      </c>
      <c r="AC144" s="47" t="str">
        <f>IFERROR(PA[[#This Row],[Breakdown Time]]*PA[[#This Row],[Plant Equivalent Weightage]],"")</f>
        <v/>
      </c>
      <c r="AF144" s="2"/>
      <c r="AG144" s="2"/>
    </row>
    <row r="145" spans="1:33">
      <c r="A145" s="2">
        <f t="shared" si="2"/>
        <v>142</v>
      </c>
      <c r="I145" s="25" t="str">
        <f>IFERROR(VLOOKUP(PA[[#This Row],[Date]],Raw_Data[[Date]:[Sunset Time (POA&lt;20 W/m2)]],3,0),"")</f>
        <v/>
      </c>
      <c r="J145" s="25" t="str">
        <f>IFERROR(VLOOKUP(PA[[#This Row],[Date]],Raw_Data[[Date]:[Sunset Time (POA&lt;20 W/m2)]],4,0),"")</f>
        <v/>
      </c>
      <c r="K145" s="26" t="str">
        <f>IFERROR((PA[[#This Row],[Sunset Time (POA&lt;20 W/m2)]]-PA[[#This Row],[Sunrise Time (POA&gt;20 W/m2)]])*24,"")</f>
        <v/>
      </c>
      <c r="M145" s="45" t="str">
        <f>IFERROR(VLOOKUP(PA[[#This Row],[Affceted Equipment]],'Basic Data'!$A$2:$B$116,2,0),"")</f>
        <v/>
      </c>
      <c r="N145" s="50" t="s">
        <v>261</v>
      </c>
      <c r="W145" s="33">
        <f>(PA[[#This Row],[Acknowledgemnet Time ]]-PA[[#This Row],[Fault Time]])*24</f>
        <v>0</v>
      </c>
      <c r="X145" s="33">
        <f>(PA[[#This Row],[Work Start time on Fault]]-PA[[#This Row],[Fault Time]])*24</f>
        <v>0</v>
      </c>
      <c r="Y145" s="33">
        <f>(PA[[#This Row],[Work Completiuon time on fualt]]-PA[[#This Row],[Fault Time]])*24</f>
        <v>0</v>
      </c>
      <c r="Z145" s="33">
        <f>IFERROR((PA[[#This Row],[Work Completiuon time on fualt]]-PA[[#This Row],[Fault Time]])*24,"")</f>
        <v>0</v>
      </c>
      <c r="AC145" s="47" t="str">
        <f>IFERROR(PA[[#This Row],[Breakdown Time]]*PA[[#This Row],[Plant Equivalent Weightage]],"")</f>
        <v/>
      </c>
      <c r="AF145" s="2"/>
      <c r="AG145" s="2"/>
    </row>
    <row r="146" spans="1:33">
      <c r="A146" s="2">
        <f t="shared" si="2"/>
        <v>143</v>
      </c>
      <c r="I146" s="25" t="str">
        <f>IFERROR(VLOOKUP(PA[[#This Row],[Date]],Raw_Data[[Date]:[Sunset Time (POA&lt;20 W/m2)]],3,0),"")</f>
        <v/>
      </c>
      <c r="J146" s="25" t="str">
        <f>IFERROR(VLOOKUP(PA[[#This Row],[Date]],Raw_Data[[Date]:[Sunset Time (POA&lt;20 W/m2)]],4,0),"")</f>
        <v/>
      </c>
      <c r="K146" s="26" t="str">
        <f>IFERROR((PA[[#This Row],[Sunset Time (POA&lt;20 W/m2)]]-PA[[#This Row],[Sunrise Time (POA&gt;20 W/m2)]])*24,"")</f>
        <v/>
      </c>
      <c r="M146" s="45" t="str">
        <f>IFERROR(VLOOKUP(PA[[#This Row],[Affceted Equipment]],'Basic Data'!$A$2:$B$116,2,0),"")</f>
        <v/>
      </c>
      <c r="N146" s="50" t="s">
        <v>261</v>
      </c>
      <c r="W146" s="33">
        <f>(PA[[#This Row],[Acknowledgemnet Time ]]-PA[[#This Row],[Fault Time]])*24</f>
        <v>0</v>
      </c>
      <c r="X146" s="33">
        <f>(PA[[#This Row],[Work Start time on Fault]]-PA[[#This Row],[Fault Time]])*24</f>
        <v>0</v>
      </c>
      <c r="Y146" s="33">
        <f>(PA[[#This Row],[Work Completiuon time on fualt]]-PA[[#This Row],[Fault Time]])*24</f>
        <v>0</v>
      </c>
      <c r="Z146" s="33">
        <f>IFERROR((PA[[#This Row],[Work Completiuon time on fualt]]-PA[[#This Row],[Fault Time]])*24,"")</f>
        <v>0</v>
      </c>
      <c r="AC146" s="47" t="str">
        <f>IFERROR(PA[[#This Row],[Breakdown Time]]*PA[[#This Row],[Plant Equivalent Weightage]],"")</f>
        <v/>
      </c>
      <c r="AF146" s="2"/>
      <c r="AG146" s="2"/>
    </row>
    <row r="147" spans="1:33">
      <c r="A147" s="2">
        <f t="shared" si="2"/>
        <v>144</v>
      </c>
      <c r="I147" s="25" t="str">
        <f>IFERROR(VLOOKUP(PA[[#This Row],[Date]],Raw_Data[[Date]:[Sunset Time (POA&lt;20 W/m2)]],3,0),"")</f>
        <v/>
      </c>
      <c r="J147" s="25" t="str">
        <f>IFERROR(VLOOKUP(PA[[#This Row],[Date]],Raw_Data[[Date]:[Sunset Time (POA&lt;20 W/m2)]],4,0),"")</f>
        <v/>
      </c>
      <c r="K147" s="26" t="str">
        <f>IFERROR((PA[[#This Row],[Sunset Time (POA&lt;20 W/m2)]]-PA[[#This Row],[Sunrise Time (POA&gt;20 W/m2)]])*24,"")</f>
        <v/>
      </c>
      <c r="M147" s="45" t="str">
        <f>IFERROR(VLOOKUP(PA[[#This Row],[Affceted Equipment]],'Basic Data'!$A$2:$B$116,2,0),"")</f>
        <v/>
      </c>
      <c r="N147" s="50" t="s">
        <v>261</v>
      </c>
      <c r="W147" s="33">
        <f>(PA[[#This Row],[Acknowledgemnet Time ]]-PA[[#This Row],[Fault Time]])*24</f>
        <v>0</v>
      </c>
      <c r="X147" s="33">
        <f>(PA[[#This Row],[Work Start time on Fault]]-PA[[#This Row],[Fault Time]])*24</f>
        <v>0</v>
      </c>
      <c r="Y147" s="33">
        <f>(PA[[#This Row],[Work Completiuon time on fualt]]-PA[[#This Row],[Fault Time]])*24</f>
        <v>0</v>
      </c>
      <c r="Z147" s="33">
        <f>IFERROR((PA[[#This Row],[Work Completiuon time on fualt]]-PA[[#This Row],[Fault Time]])*24,"")</f>
        <v>0</v>
      </c>
      <c r="AC147" s="47" t="str">
        <f>IFERROR(PA[[#This Row],[Breakdown Time]]*PA[[#This Row],[Plant Equivalent Weightage]],"")</f>
        <v/>
      </c>
      <c r="AF147" s="2"/>
      <c r="AG147" s="2"/>
    </row>
    <row r="148" spans="1:33">
      <c r="A148" s="2">
        <f t="shared" si="2"/>
        <v>145</v>
      </c>
      <c r="I148" s="25" t="str">
        <f>IFERROR(VLOOKUP(PA[[#This Row],[Date]],Raw_Data[[Date]:[Sunset Time (POA&lt;20 W/m2)]],3,0),"")</f>
        <v/>
      </c>
      <c r="J148" s="25" t="str">
        <f>IFERROR(VLOOKUP(PA[[#This Row],[Date]],Raw_Data[[Date]:[Sunset Time (POA&lt;20 W/m2)]],4,0),"")</f>
        <v/>
      </c>
      <c r="K148" s="26" t="str">
        <f>IFERROR((PA[[#This Row],[Sunset Time (POA&lt;20 W/m2)]]-PA[[#This Row],[Sunrise Time (POA&gt;20 W/m2)]])*24,"")</f>
        <v/>
      </c>
      <c r="M148" s="45" t="str">
        <f>IFERROR(VLOOKUP(PA[[#This Row],[Affceted Equipment]],'Basic Data'!$A$2:$B$116,2,0),"")</f>
        <v/>
      </c>
      <c r="N148" s="50" t="s">
        <v>261</v>
      </c>
      <c r="W148" s="33">
        <f>(PA[[#This Row],[Acknowledgemnet Time ]]-PA[[#This Row],[Fault Time]])*24</f>
        <v>0</v>
      </c>
      <c r="X148" s="33">
        <f>(PA[[#This Row],[Work Start time on Fault]]-PA[[#This Row],[Fault Time]])*24</f>
        <v>0</v>
      </c>
      <c r="Y148" s="33">
        <f>(PA[[#This Row],[Work Completiuon time on fualt]]-PA[[#This Row],[Fault Time]])*24</f>
        <v>0</v>
      </c>
      <c r="Z148" s="33">
        <f>IFERROR((PA[[#This Row],[Work Completiuon time on fualt]]-PA[[#This Row],[Fault Time]])*24,"")</f>
        <v>0</v>
      </c>
      <c r="AC148" s="47" t="str">
        <f>IFERROR(PA[[#This Row],[Breakdown Time]]*PA[[#This Row],[Plant Equivalent Weightage]],"")</f>
        <v/>
      </c>
      <c r="AF148" s="2"/>
      <c r="AG148" s="2"/>
    </row>
    <row r="149" spans="1:33">
      <c r="A149" s="2">
        <f t="shared" si="2"/>
        <v>146</v>
      </c>
      <c r="I149" s="25" t="str">
        <f>IFERROR(VLOOKUP(PA[[#This Row],[Date]],Raw_Data[[Date]:[Sunset Time (POA&lt;20 W/m2)]],3,0),"")</f>
        <v/>
      </c>
      <c r="J149" s="25" t="str">
        <f>IFERROR(VLOOKUP(PA[[#This Row],[Date]],Raw_Data[[Date]:[Sunset Time (POA&lt;20 W/m2)]],4,0),"")</f>
        <v/>
      </c>
      <c r="K149" s="26" t="str">
        <f>IFERROR((PA[[#This Row],[Sunset Time (POA&lt;20 W/m2)]]-PA[[#This Row],[Sunrise Time (POA&gt;20 W/m2)]])*24,"")</f>
        <v/>
      </c>
      <c r="M149" s="45" t="str">
        <f>IFERROR(VLOOKUP(PA[[#This Row],[Affceted Equipment]],'Basic Data'!$A$2:$B$116,2,0),"")</f>
        <v/>
      </c>
      <c r="N149" s="50" t="s">
        <v>261</v>
      </c>
      <c r="W149" s="33">
        <f>(PA[[#This Row],[Acknowledgemnet Time ]]-PA[[#This Row],[Fault Time]])*24</f>
        <v>0</v>
      </c>
      <c r="X149" s="33">
        <f>(PA[[#This Row],[Work Start time on Fault]]-PA[[#This Row],[Fault Time]])*24</f>
        <v>0</v>
      </c>
      <c r="Y149" s="33">
        <f>(PA[[#This Row],[Work Completiuon time on fualt]]-PA[[#This Row],[Fault Time]])*24</f>
        <v>0</v>
      </c>
      <c r="Z149" s="33">
        <f>IFERROR((PA[[#This Row],[Work Completiuon time on fualt]]-PA[[#This Row],[Fault Time]])*24,"")</f>
        <v>0</v>
      </c>
      <c r="AC149" s="47" t="str">
        <f>IFERROR(PA[[#This Row],[Breakdown Time]]*PA[[#This Row],[Plant Equivalent Weightage]],"")</f>
        <v/>
      </c>
      <c r="AF149" s="2"/>
      <c r="AG149" s="2"/>
    </row>
    <row r="150" spans="1:33">
      <c r="A150" s="2">
        <f t="shared" si="2"/>
        <v>147</v>
      </c>
      <c r="I150" s="25" t="str">
        <f>IFERROR(VLOOKUP(PA[[#This Row],[Date]],Raw_Data[[Date]:[Sunset Time (POA&lt;20 W/m2)]],3,0),"")</f>
        <v/>
      </c>
      <c r="J150" s="25" t="str">
        <f>IFERROR(VLOOKUP(PA[[#This Row],[Date]],Raw_Data[[Date]:[Sunset Time (POA&lt;20 W/m2)]],4,0),"")</f>
        <v/>
      </c>
      <c r="K150" s="26" t="str">
        <f>IFERROR((PA[[#This Row],[Sunset Time (POA&lt;20 W/m2)]]-PA[[#This Row],[Sunrise Time (POA&gt;20 W/m2)]])*24,"")</f>
        <v/>
      </c>
      <c r="M150" s="45" t="str">
        <f>IFERROR(VLOOKUP(PA[[#This Row],[Affceted Equipment]],'Basic Data'!$A$2:$B$116,2,0),"")</f>
        <v/>
      </c>
      <c r="N150" s="50" t="s">
        <v>261</v>
      </c>
      <c r="W150" s="33">
        <f>(PA[[#This Row],[Acknowledgemnet Time ]]-PA[[#This Row],[Fault Time]])*24</f>
        <v>0</v>
      </c>
      <c r="X150" s="33">
        <f>(PA[[#This Row],[Work Start time on Fault]]-PA[[#This Row],[Fault Time]])*24</f>
        <v>0</v>
      </c>
      <c r="Y150" s="33">
        <f>(PA[[#This Row],[Work Completiuon time on fualt]]-PA[[#This Row],[Fault Time]])*24</f>
        <v>0</v>
      </c>
      <c r="Z150" s="33">
        <f>IFERROR((PA[[#This Row],[Work Completiuon time on fualt]]-PA[[#This Row],[Fault Time]])*24,"")</f>
        <v>0</v>
      </c>
      <c r="AC150" s="47" t="str">
        <f>IFERROR(PA[[#This Row],[Breakdown Time]]*PA[[#This Row],[Plant Equivalent Weightage]],"")</f>
        <v/>
      </c>
      <c r="AF150" s="2"/>
      <c r="AG150" s="2"/>
    </row>
    <row r="151" spans="1:33">
      <c r="A151" s="2">
        <f t="shared" si="2"/>
        <v>148</v>
      </c>
      <c r="I151" s="25" t="str">
        <f>IFERROR(VLOOKUP(PA[[#This Row],[Date]],Raw_Data[[Date]:[Sunset Time (POA&lt;20 W/m2)]],3,0),"")</f>
        <v/>
      </c>
      <c r="J151" s="25" t="str">
        <f>IFERROR(VLOOKUP(PA[[#This Row],[Date]],Raw_Data[[Date]:[Sunset Time (POA&lt;20 W/m2)]],4,0),"")</f>
        <v/>
      </c>
      <c r="K151" s="26" t="str">
        <f>IFERROR((PA[[#This Row],[Sunset Time (POA&lt;20 W/m2)]]-PA[[#This Row],[Sunrise Time (POA&gt;20 W/m2)]])*24,"")</f>
        <v/>
      </c>
      <c r="M151" s="45" t="str">
        <f>IFERROR(VLOOKUP(PA[[#This Row],[Affceted Equipment]],'Basic Data'!$A$2:$B$116,2,0),"")</f>
        <v/>
      </c>
      <c r="N151" s="50" t="s">
        <v>261</v>
      </c>
      <c r="W151" s="33">
        <f>(PA[[#This Row],[Acknowledgemnet Time ]]-PA[[#This Row],[Fault Time]])*24</f>
        <v>0</v>
      </c>
      <c r="X151" s="33">
        <f>(PA[[#This Row],[Work Start time on Fault]]-PA[[#This Row],[Fault Time]])*24</f>
        <v>0</v>
      </c>
      <c r="Y151" s="33">
        <f>(PA[[#This Row],[Work Completiuon time on fualt]]-PA[[#This Row],[Fault Time]])*24</f>
        <v>0</v>
      </c>
      <c r="Z151" s="33">
        <f>IFERROR((PA[[#This Row],[Work Completiuon time on fualt]]-PA[[#This Row],[Fault Time]])*24,"")</f>
        <v>0</v>
      </c>
      <c r="AC151" s="47" t="str">
        <f>IFERROR(PA[[#This Row],[Breakdown Time]]*PA[[#This Row],[Plant Equivalent Weightage]],"")</f>
        <v/>
      </c>
      <c r="AF151" s="2"/>
      <c r="AG151" s="2"/>
    </row>
    <row r="152" spans="1:33">
      <c r="A152" s="2">
        <f t="shared" si="2"/>
        <v>149</v>
      </c>
      <c r="I152" s="25" t="str">
        <f>IFERROR(VLOOKUP(PA[[#This Row],[Date]],Raw_Data[[Date]:[Sunset Time (POA&lt;20 W/m2)]],3,0),"")</f>
        <v/>
      </c>
      <c r="J152" s="25" t="str">
        <f>IFERROR(VLOOKUP(PA[[#This Row],[Date]],Raw_Data[[Date]:[Sunset Time (POA&lt;20 W/m2)]],4,0),"")</f>
        <v/>
      </c>
      <c r="K152" s="26" t="str">
        <f>IFERROR((PA[[#This Row],[Sunset Time (POA&lt;20 W/m2)]]-PA[[#This Row],[Sunrise Time (POA&gt;20 W/m2)]])*24,"")</f>
        <v/>
      </c>
      <c r="M152" s="45" t="str">
        <f>IFERROR(VLOOKUP(PA[[#This Row],[Affceted Equipment]],'Basic Data'!$A$2:$B$116,2,0),"")</f>
        <v/>
      </c>
      <c r="N152" s="50" t="s">
        <v>261</v>
      </c>
      <c r="W152" s="33">
        <f>(PA[[#This Row],[Acknowledgemnet Time ]]-PA[[#This Row],[Fault Time]])*24</f>
        <v>0</v>
      </c>
      <c r="X152" s="33">
        <f>(PA[[#This Row],[Work Start time on Fault]]-PA[[#This Row],[Fault Time]])*24</f>
        <v>0</v>
      </c>
      <c r="Y152" s="33">
        <f>(PA[[#This Row],[Work Completiuon time on fualt]]-PA[[#This Row],[Fault Time]])*24</f>
        <v>0</v>
      </c>
      <c r="Z152" s="33">
        <f>IFERROR((PA[[#This Row],[Work Completiuon time on fualt]]-PA[[#This Row],[Fault Time]])*24,"")</f>
        <v>0</v>
      </c>
      <c r="AC152" s="47" t="str">
        <f>IFERROR(PA[[#This Row],[Breakdown Time]]*PA[[#This Row],[Plant Equivalent Weightage]],"")</f>
        <v/>
      </c>
      <c r="AF152" s="2"/>
      <c r="AG152" s="2"/>
    </row>
    <row r="153" spans="1:33">
      <c r="A153" s="2">
        <f t="shared" si="2"/>
        <v>150</v>
      </c>
      <c r="I153" s="25" t="str">
        <f>IFERROR(VLOOKUP(PA[[#This Row],[Date]],Raw_Data[[Date]:[Sunset Time (POA&lt;20 W/m2)]],3,0),"")</f>
        <v/>
      </c>
      <c r="J153" s="25" t="str">
        <f>IFERROR(VLOOKUP(PA[[#This Row],[Date]],Raw_Data[[Date]:[Sunset Time (POA&lt;20 W/m2)]],4,0),"")</f>
        <v/>
      </c>
      <c r="K153" s="26" t="str">
        <f>IFERROR((PA[[#This Row],[Sunset Time (POA&lt;20 W/m2)]]-PA[[#This Row],[Sunrise Time (POA&gt;20 W/m2)]])*24,"")</f>
        <v/>
      </c>
      <c r="M153" s="45" t="str">
        <f>IFERROR(VLOOKUP(PA[[#This Row],[Affceted Equipment]],'Basic Data'!$A$2:$B$116,2,0),"")</f>
        <v/>
      </c>
      <c r="N153" s="50" t="s">
        <v>261</v>
      </c>
      <c r="W153" s="33">
        <f>(PA[[#This Row],[Acknowledgemnet Time ]]-PA[[#This Row],[Fault Time]])*24</f>
        <v>0</v>
      </c>
      <c r="X153" s="33">
        <f>(PA[[#This Row],[Work Start time on Fault]]-PA[[#This Row],[Fault Time]])*24</f>
        <v>0</v>
      </c>
      <c r="Y153" s="33">
        <f>(PA[[#This Row],[Work Completiuon time on fualt]]-PA[[#This Row],[Fault Time]])*24</f>
        <v>0</v>
      </c>
      <c r="Z153" s="33">
        <f>IFERROR((PA[[#This Row],[Work Completiuon time on fualt]]-PA[[#This Row],[Fault Time]])*24,"")</f>
        <v>0</v>
      </c>
      <c r="AC153" s="47" t="str">
        <f>IFERROR(PA[[#This Row],[Breakdown Time]]*PA[[#This Row],[Plant Equivalent Weightage]],"")</f>
        <v/>
      </c>
      <c r="AF153" s="2"/>
      <c r="AG153" s="2"/>
    </row>
    <row r="154" spans="1:33">
      <c r="A154" s="2">
        <f t="shared" si="2"/>
        <v>151</v>
      </c>
      <c r="I154" s="25" t="str">
        <f>IFERROR(VLOOKUP(PA[[#This Row],[Date]],Raw_Data[[Date]:[Sunset Time (POA&lt;20 W/m2)]],3,0),"")</f>
        <v/>
      </c>
      <c r="J154" s="25" t="str">
        <f>IFERROR(VLOOKUP(PA[[#This Row],[Date]],Raw_Data[[Date]:[Sunset Time (POA&lt;20 W/m2)]],4,0),"")</f>
        <v/>
      </c>
      <c r="K154" s="26" t="str">
        <f>IFERROR((PA[[#This Row],[Sunset Time (POA&lt;20 W/m2)]]-PA[[#This Row],[Sunrise Time (POA&gt;20 W/m2)]])*24,"")</f>
        <v/>
      </c>
      <c r="M154" s="45" t="str">
        <f>IFERROR(VLOOKUP(PA[[#This Row],[Affceted Equipment]],'Basic Data'!$A$2:$B$116,2,0),"")</f>
        <v/>
      </c>
      <c r="N154" s="50" t="s">
        <v>261</v>
      </c>
      <c r="W154" s="33">
        <f>(PA[[#This Row],[Acknowledgemnet Time ]]-PA[[#This Row],[Fault Time]])*24</f>
        <v>0</v>
      </c>
      <c r="X154" s="33">
        <f>(PA[[#This Row],[Work Start time on Fault]]-PA[[#This Row],[Fault Time]])*24</f>
        <v>0</v>
      </c>
      <c r="Y154" s="33">
        <f>(PA[[#This Row],[Work Completiuon time on fualt]]-PA[[#This Row],[Fault Time]])*24</f>
        <v>0</v>
      </c>
      <c r="Z154" s="33">
        <f>IFERROR((PA[[#This Row],[Work Completiuon time on fualt]]-PA[[#This Row],[Fault Time]])*24,"")</f>
        <v>0</v>
      </c>
      <c r="AC154" s="47" t="str">
        <f>IFERROR(PA[[#This Row],[Breakdown Time]]*PA[[#This Row],[Plant Equivalent Weightage]],"")</f>
        <v/>
      </c>
      <c r="AF154" s="2"/>
      <c r="AG154" s="2"/>
    </row>
    <row r="155" spans="1:33">
      <c r="A155" s="2">
        <f t="shared" si="2"/>
        <v>152</v>
      </c>
      <c r="I155" s="25" t="str">
        <f>IFERROR(VLOOKUP(PA[[#This Row],[Date]],Raw_Data[[Date]:[Sunset Time (POA&lt;20 W/m2)]],3,0),"")</f>
        <v/>
      </c>
      <c r="J155" s="25" t="str">
        <f>IFERROR(VLOOKUP(PA[[#This Row],[Date]],Raw_Data[[Date]:[Sunset Time (POA&lt;20 W/m2)]],4,0),"")</f>
        <v/>
      </c>
      <c r="K155" s="26" t="str">
        <f>IFERROR((PA[[#This Row],[Sunset Time (POA&lt;20 W/m2)]]-PA[[#This Row],[Sunrise Time (POA&gt;20 W/m2)]])*24,"")</f>
        <v/>
      </c>
      <c r="M155" s="45" t="str">
        <f>IFERROR(VLOOKUP(PA[[#This Row],[Affceted Equipment]],'Basic Data'!$A$2:$B$116,2,0),"")</f>
        <v/>
      </c>
      <c r="N155" s="50" t="s">
        <v>261</v>
      </c>
      <c r="W155" s="33">
        <f>(PA[[#This Row],[Acknowledgemnet Time ]]-PA[[#This Row],[Fault Time]])*24</f>
        <v>0</v>
      </c>
      <c r="X155" s="33">
        <f>(PA[[#This Row],[Work Start time on Fault]]-PA[[#This Row],[Fault Time]])*24</f>
        <v>0</v>
      </c>
      <c r="Y155" s="33">
        <f>(PA[[#This Row],[Work Completiuon time on fualt]]-PA[[#This Row],[Fault Time]])*24</f>
        <v>0</v>
      </c>
      <c r="Z155" s="33">
        <f>IFERROR((PA[[#This Row],[Work Completiuon time on fualt]]-PA[[#This Row],[Fault Time]])*24,"")</f>
        <v>0</v>
      </c>
      <c r="AC155" s="47" t="str">
        <f>IFERROR(PA[[#This Row],[Breakdown Time]]*PA[[#This Row],[Plant Equivalent Weightage]],"")</f>
        <v/>
      </c>
      <c r="AF155" s="2"/>
      <c r="AG155" s="2"/>
    </row>
    <row r="156" spans="1:33">
      <c r="A156" s="2">
        <f t="shared" si="2"/>
        <v>153</v>
      </c>
      <c r="I156" s="25" t="str">
        <f>IFERROR(VLOOKUP(PA[[#This Row],[Date]],Raw_Data[[Date]:[Sunset Time (POA&lt;20 W/m2)]],3,0),"")</f>
        <v/>
      </c>
      <c r="J156" s="25" t="str">
        <f>IFERROR(VLOOKUP(PA[[#This Row],[Date]],Raw_Data[[Date]:[Sunset Time (POA&lt;20 W/m2)]],4,0),"")</f>
        <v/>
      </c>
      <c r="K156" s="26" t="str">
        <f>IFERROR((PA[[#This Row],[Sunset Time (POA&lt;20 W/m2)]]-PA[[#This Row],[Sunrise Time (POA&gt;20 W/m2)]])*24,"")</f>
        <v/>
      </c>
      <c r="M156" s="45" t="str">
        <f>IFERROR(VLOOKUP(PA[[#This Row],[Affceted Equipment]],'Basic Data'!$A$2:$B$116,2,0),"")</f>
        <v/>
      </c>
      <c r="N156" s="50" t="s">
        <v>261</v>
      </c>
      <c r="W156" s="33">
        <f>(PA[[#This Row],[Acknowledgemnet Time ]]-PA[[#This Row],[Fault Time]])*24</f>
        <v>0</v>
      </c>
      <c r="X156" s="33">
        <f>(PA[[#This Row],[Work Start time on Fault]]-PA[[#This Row],[Fault Time]])*24</f>
        <v>0</v>
      </c>
      <c r="Y156" s="33">
        <f>(PA[[#This Row],[Work Completiuon time on fualt]]-PA[[#This Row],[Fault Time]])*24</f>
        <v>0</v>
      </c>
      <c r="Z156" s="33">
        <f>IFERROR((PA[[#This Row],[Work Completiuon time on fualt]]-PA[[#This Row],[Fault Time]])*24,"")</f>
        <v>0</v>
      </c>
      <c r="AC156" s="47" t="str">
        <f>IFERROR(PA[[#This Row],[Breakdown Time]]*PA[[#This Row],[Plant Equivalent Weightage]],"")</f>
        <v/>
      </c>
      <c r="AF156" s="2"/>
      <c r="AG156" s="2"/>
    </row>
    <row r="157" spans="1:33">
      <c r="A157" s="2">
        <f t="shared" si="2"/>
        <v>154</v>
      </c>
      <c r="I157" s="25" t="str">
        <f>IFERROR(VLOOKUP(PA[[#This Row],[Date]],Raw_Data[[Date]:[Sunset Time (POA&lt;20 W/m2)]],3,0),"")</f>
        <v/>
      </c>
      <c r="J157" s="25" t="str">
        <f>IFERROR(VLOOKUP(PA[[#This Row],[Date]],Raw_Data[[Date]:[Sunset Time (POA&lt;20 W/m2)]],4,0),"")</f>
        <v/>
      </c>
      <c r="K157" s="26" t="str">
        <f>IFERROR((PA[[#This Row],[Sunset Time (POA&lt;20 W/m2)]]-PA[[#This Row],[Sunrise Time (POA&gt;20 W/m2)]])*24,"")</f>
        <v/>
      </c>
      <c r="M157" s="45" t="str">
        <f>IFERROR(VLOOKUP(PA[[#This Row],[Affceted Equipment]],'Basic Data'!$A$2:$B$116,2,0),"")</f>
        <v/>
      </c>
      <c r="N157" s="50" t="s">
        <v>261</v>
      </c>
      <c r="W157" s="33">
        <f>(PA[[#This Row],[Acknowledgemnet Time ]]-PA[[#This Row],[Fault Time]])*24</f>
        <v>0</v>
      </c>
      <c r="X157" s="33">
        <f>(PA[[#This Row],[Work Start time on Fault]]-PA[[#This Row],[Fault Time]])*24</f>
        <v>0</v>
      </c>
      <c r="Y157" s="33">
        <f>(PA[[#This Row],[Work Completiuon time on fualt]]-PA[[#This Row],[Fault Time]])*24</f>
        <v>0</v>
      </c>
      <c r="Z157" s="33">
        <f>IFERROR((PA[[#This Row],[Work Completiuon time on fualt]]-PA[[#This Row],[Fault Time]])*24,"")</f>
        <v>0</v>
      </c>
      <c r="AC157" s="47" t="str">
        <f>IFERROR(PA[[#This Row],[Breakdown Time]]*PA[[#This Row],[Plant Equivalent Weightage]],"")</f>
        <v/>
      </c>
      <c r="AF157" s="2"/>
      <c r="AG157" s="2"/>
    </row>
    <row r="158" spans="1:33">
      <c r="A158" s="2">
        <f t="shared" si="2"/>
        <v>155</v>
      </c>
      <c r="I158" s="25" t="str">
        <f>IFERROR(VLOOKUP(PA[[#This Row],[Date]],Raw_Data[[Date]:[Sunset Time (POA&lt;20 W/m2)]],3,0),"")</f>
        <v/>
      </c>
      <c r="J158" s="25" t="str">
        <f>IFERROR(VLOOKUP(PA[[#This Row],[Date]],Raw_Data[[Date]:[Sunset Time (POA&lt;20 W/m2)]],4,0),"")</f>
        <v/>
      </c>
      <c r="K158" s="26" t="str">
        <f>IFERROR((PA[[#This Row],[Sunset Time (POA&lt;20 W/m2)]]-PA[[#This Row],[Sunrise Time (POA&gt;20 W/m2)]])*24,"")</f>
        <v/>
      </c>
      <c r="M158" s="45" t="str">
        <f>IFERROR(VLOOKUP(PA[[#This Row],[Affceted Equipment]],'Basic Data'!$A$2:$B$116,2,0),"")</f>
        <v/>
      </c>
      <c r="N158" s="50" t="s">
        <v>261</v>
      </c>
      <c r="W158" s="33">
        <f>(PA[[#This Row],[Acknowledgemnet Time ]]-PA[[#This Row],[Fault Time]])*24</f>
        <v>0</v>
      </c>
      <c r="X158" s="33">
        <f>(PA[[#This Row],[Work Start time on Fault]]-PA[[#This Row],[Fault Time]])*24</f>
        <v>0</v>
      </c>
      <c r="Y158" s="33">
        <f>(PA[[#This Row],[Work Completiuon time on fualt]]-PA[[#This Row],[Fault Time]])*24</f>
        <v>0</v>
      </c>
      <c r="Z158" s="33">
        <f>IFERROR((PA[[#This Row],[Work Completiuon time on fualt]]-PA[[#This Row],[Fault Time]])*24,"")</f>
        <v>0</v>
      </c>
      <c r="AC158" s="47" t="str">
        <f>IFERROR(PA[[#This Row],[Breakdown Time]]*PA[[#This Row],[Plant Equivalent Weightage]],"")</f>
        <v/>
      </c>
      <c r="AF158" s="2"/>
      <c r="AG158" s="2"/>
    </row>
    <row r="159" spans="1:33">
      <c r="A159" s="2">
        <f t="shared" si="2"/>
        <v>156</v>
      </c>
      <c r="I159" s="25" t="str">
        <f>IFERROR(VLOOKUP(PA[[#This Row],[Date]],Raw_Data[[Date]:[Sunset Time (POA&lt;20 W/m2)]],3,0),"")</f>
        <v/>
      </c>
      <c r="J159" s="25" t="str">
        <f>IFERROR(VLOOKUP(PA[[#This Row],[Date]],Raw_Data[[Date]:[Sunset Time (POA&lt;20 W/m2)]],4,0),"")</f>
        <v/>
      </c>
      <c r="K159" s="26" t="str">
        <f>IFERROR((PA[[#This Row],[Sunset Time (POA&lt;20 W/m2)]]-PA[[#This Row],[Sunrise Time (POA&gt;20 W/m2)]])*24,"")</f>
        <v/>
      </c>
      <c r="M159" s="45" t="str">
        <f>IFERROR(VLOOKUP(PA[[#This Row],[Affceted Equipment]],'Basic Data'!$A$2:$B$116,2,0),"")</f>
        <v/>
      </c>
      <c r="N159" s="50" t="s">
        <v>261</v>
      </c>
      <c r="W159" s="33">
        <f>(PA[[#This Row],[Acknowledgemnet Time ]]-PA[[#This Row],[Fault Time]])*24</f>
        <v>0</v>
      </c>
      <c r="X159" s="33">
        <f>(PA[[#This Row],[Work Start time on Fault]]-PA[[#This Row],[Fault Time]])*24</f>
        <v>0</v>
      </c>
      <c r="Y159" s="33">
        <f>(PA[[#This Row],[Work Completiuon time on fualt]]-PA[[#This Row],[Fault Time]])*24</f>
        <v>0</v>
      </c>
      <c r="Z159" s="33">
        <f>IFERROR((PA[[#This Row],[Work Completiuon time on fualt]]-PA[[#This Row],[Fault Time]])*24,"")</f>
        <v>0</v>
      </c>
      <c r="AC159" s="47" t="str">
        <f>IFERROR(PA[[#This Row],[Breakdown Time]]*PA[[#This Row],[Plant Equivalent Weightage]],"")</f>
        <v/>
      </c>
      <c r="AF159" s="2"/>
      <c r="AG159" s="2"/>
    </row>
    <row r="160" spans="1:33">
      <c r="A160" s="2">
        <f t="shared" si="2"/>
        <v>157</v>
      </c>
      <c r="I160" s="25" t="str">
        <f>IFERROR(VLOOKUP(PA[[#This Row],[Date]],Raw_Data[[Date]:[Sunset Time (POA&lt;20 W/m2)]],3,0),"")</f>
        <v/>
      </c>
      <c r="J160" s="25" t="str">
        <f>IFERROR(VLOOKUP(PA[[#This Row],[Date]],Raw_Data[[Date]:[Sunset Time (POA&lt;20 W/m2)]],4,0),"")</f>
        <v/>
      </c>
      <c r="K160" s="26" t="str">
        <f>IFERROR((PA[[#This Row],[Sunset Time (POA&lt;20 W/m2)]]-PA[[#This Row],[Sunrise Time (POA&gt;20 W/m2)]])*24,"")</f>
        <v/>
      </c>
      <c r="M160" s="45" t="str">
        <f>IFERROR(VLOOKUP(PA[[#This Row],[Affceted Equipment]],'Basic Data'!$A$2:$B$116,2,0),"")</f>
        <v/>
      </c>
      <c r="N160" s="50" t="s">
        <v>261</v>
      </c>
      <c r="W160" s="33">
        <f>(PA[[#This Row],[Acknowledgemnet Time ]]-PA[[#This Row],[Fault Time]])*24</f>
        <v>0</v>
      </c>
      <c r="X160" s="33">
        <f>(PA[[#This Row],[Work Start time on Fault]]-PA[[#This Row],[Fault Time]])*24</f>
        <v>0</v>
      </c>
      <c r="Y160" s="33">
        <f>(PA[[#This Row],[Work Completiuon time on fualt]]-PA[[#This Row],[Fault Time]])*24</f>
        <v>0</v>
      </c>
      <c r="Z160" s="33">
        <f>IFERROR((PA[[#This Row],[Work Completiuon time on fualt]]-PA[[#This Row],[Fault Time]])*24,"")</f>
        <v>0</v>
      </c>
      <c r="AC160" s="47" t="str">
        <f>IFERROR(PA[[#This Row],[Breakdown Time]]*PA[[#This Row],[Plant Equivalent Weightage]],"")</f>
        <v/>
      </c>
      <c r="AF160" s="2"/>
      <c r="AG160" s="2"/>
    </row>
    <row r="161" spans="1:33">
      <c r="A161" s="2">
        <f t="shared" si="2"/>
        <v>158</v>
      </c>
      <c r="I161" s="25" t="str">
        <f>IFERROR(VLOOKUP(PA[[#This Row],[Date]],Raw_Data[[Date]:[Sunset Time (POA&lt;20 W/m2)]],3,0),"")</f>
        <v/>
      </c>
      <c r="J161" s="25" t="str">
        <f>IFERROR(VLOOKUP(PA[[#This Row],[Date]],Raw_Data[[Date]:[Sunset Time (POA&lt;20 W/m2)]],4,0),"")</f>
        <v/>
      </c>
      <c r="K161" s="26" t="str">
        <f>IFERROR((PA[[#This Row],[Sunset Time (POA&lt;20 W/m2)]]-PA[[#This Row],[Sunrise Time (POA&gt;20 W/m2)]])*24,"")</f>
        <v/>
      </c>
      <c r="M161" s="45" t="str">
        <f>IFERROR(VLOOKUP(PA[[#This Row],[Affceted Equipment]],'Basic Data'!$A$2:$B$116,2,0),"")</f>
        <v/>
      </c>
      <c r="N161" s="50" t="s">
        <v>261</v>
      </c>
      <c r="W161" s="33">
        <f>(PA[[#This Row],[Acknowledgemnet Time ]]-PA[[#This Row],[Fault Time]])*24</f>
        <v>0</v>
      </c>
      <c r="X161" s="33">
        <f>(PA[[#This Row],[Work Start time on Fault]]-PA[[#This Row],[Fault Time]])*24</f>
        <v>0</v>
      </c>
      <c r="Y161" s="33">
        <f>(PA[[#This Row],[Work Completiuon time on fualt]]-PA[[#This Row],[Fault Time]])*24</f>
        <v>0</v>
      </c>
      <c r="Z161" s="33">
        <f>IFERROR((PA[[#This Row],[Work Completiuon time on fualt]]-PA[[#This Row],[Fault Time]])*24,"")</f>
        <v>0</v>
      </c>
      <c r="AC161" s="47" t="str">
        <f>IFERROR(PA[[#This Row],[Breakdown Time]]*PA[[#This Row],[Plant Equivalent Weightage]],"")</f>
        <v/>
      </c>
      <c r="AF161" s="2"/>
      <c r="AG161" s="2"/>
    </row>
    <row r="162" spans="1:33">
      <c r="A162" s="2">
        <f t="shared" si="2"/>
        <v>159</v>
      </c>
      <c r="I162" s="25" t="str">
        <f>IFERROR(VLOOKUP(PA[[#This Row],[Date]],Raw_Data[[Date]:[Sunset Time (POA&lt;20 W/m2)]],3,0),"")</f>
        <v/>
      </c>
      <c r="J162" s="25" t="str">
        <f>IFERROR(VLOOKUP(PA[[#This Row],[Date]],Raw_Data[[Date]:[Sunset Time (POA&lt;20 W/m2)]],4,0),"")</f>
        <v/>
      </c>
      <c r="K162" s="26" t="str">
        <f>IFERROR((PA[[#This Row],[Sunset Time (POA&lt;20 W/m2)]]-PA[[#This Row],[Sunrise Time (POA&gt;20 W/m2)]])*24,"")</f>
        <v/>
      </c>
      <c r="M162" s="45" t="str">
        <f>IFERROR(VLOOKUP(PA[[#This Row],[Affceted Equipment]],'Basic Data'!$A$2:$B$116,2,0),"")</f>
        <v/>
      </c>
      <c r="N162" s="50" t="s">
        <v>261</v>
      </c>
      <c r="W162" s="33">
        <f>(PA[[#This Row],[Acknowledgemnet Time ]]-PA[[#This Row],[Fault Time]])*24</f>
        <v>0</v>
      </c>
      <c r="X162" s="33">
        <f>(PA[[#This Row],[Work Start time on Fault]]-PA[[#This Row],[Fault Time]])*24</f>
        <v>0</v>
      </c>
      <c r="Y162" s="33">
        <f>(PA[[#This Row],[Work Completiuon time on fualt]]-PA[[#This Row],[Fault Time]])*24</f>
        <v>0</v>
      </c>
      <c r="Z162" s="33">
        <f>IFERROR((PA[[#This Row],[Work Completiuon time on fualt]]-PA[[#This Row],[Fault Time]])*24,"")</f>
        <v>0</v>
      </c>
      <c r="AC162" s="47" t="str">
        <f>IFERROR(PA[[#This Row],[Breakdown Time]]*PA[[#This Row],[Plant Equivalent Weightage]],"")</f>
        <v/>
      </c>
      <c r="AF162" s="2"/>
      <c r="AG162" s="2"/>
    </row>
    <row r="163" spans="1:33">
      <c r="A163" s="2">
        <f t="shared" si="2"/>
        <v>160</v>
      </c>
      <c r="I163" s="25" t="str">
        <f>IFERROR(VLOOKUP(PA[[#This Row],[Date]],Raw_Data[[Date]:[Sunset Time (POA&lt;20 W/m2)]],3,0),"")</f>
        <v/>
      </c>
      <c r="J163" s="25" t="str">
        <f>IFERROR(VLOOKUP(PA[[#This Row],[Date]],Raw_Data[[Date]:[Sunset Time (POA&lt;20 W/m2)]],4,0),"")</f>
        <v/>
      </c>
      <c r="K163" s="26" t="str">
        <f>IFERROR((PA[[#This Row],[Sunset Time (POA&lt;20 W/m2)]]-PA[[#This Row],[Sunrise Time (POA&gt;20 W/m2)]])*24,"")</f>
        <v/>
      </c>
      <c r="M163" s="45" t="str">
        <f>IFERROR(VLOOKUP(PA[[#This Row],[Affceted Equipment]],'Basic Data'!$A$2:$B$116,2,0),"")</f>
        <v/>
      </c>
      <c r="N163" s="50" t="s">
        <v>261</v>
      </c>
      <c r="W163" s="33">
        <f>(PA[[#This Row],[Acknowledgemnet Time ]]-PA[[#This Row],[Fault Time]])*24</f>
        <v>0</v>
      </c>
      <c r="X163" s="33">
        <f>(PA[[#This Row],[Work Start time on Fault]]-PA[[#This Row],[Fault Time]])*24</f>
        <v>0</v>
      </c>
      <c r="Y163" s="33">
        <f>(PA[[#This Row],[Work Completiuon time on fualt]]-PA[[#This Row],[Fault Time]])*24</f>
        <v>0</v>
      </c>
      <c r="Z163" s="33">
        <f>IFERROR((PA[[#This Row],[Work Completiuon time on fualt]]-PA[[#This Row],[Fault Time]])*24,"")</f>
        <v>0</v>
      </c>
      <c r="AC163" s="47" t="str">
        <f>IFERROR(PA[[#This Row],[Breakdown Time]]*PA[[#This Row],[Plant Equivalent Weightage]],"")</f>
        <v/>
      </c>
      <c r="AF163" s="2"/>
      <c r="AG163" s="2"/>
    </row>
    <row r="164" spans="1:33">
      <c r="A164" s="2">
        <f t="shared" si="2"/>
        <v>161</v>
      </c>
      <c r="I164" s="25" t="str">
        <f>IFERROR(VLOOKUP(PA[[#This Row],[Date]],Raw_Data[[Date]:[Sunset Time (POA&lt;20 W/m2)]],3,0),"")</f>
        <v/>
      </c>
      <c r="J164" s="25" t="str">
        <f>IFERROR(VLOOKUP(PA[[#This Row],[Date]],Raw_Data[[Date]:[Sunset Time (POA&lt;20 W/m2)]],4,0),"")</f>
        <v/>
      </c>
      <c r="K164" s="26" t="str">
        <f>IFERROR((PA[[#This Row],[Sunset Time (POA&lt;20 W/m2)]]-PA[[#This Row],[Sunrise Time (POA&gt;20 W/m2)]])*24,"")</f>
        <v/>
      </c>
      <c r="M164" s="45" t="str">
        <f>IFERROR(VLOOKUP(PA[[#This Row],[Affceted Equipment]],'Basic Data'!$A$2:$B$116,2,0),"")</f>
        <v/>
      </c>
      <c r="N164" s="50" t="s">
        <v>261</v>
      </c>
      <c r="W164" s="33">
        <f>(PA[[#This Row],[Acknowledgemnet Time ]]-PA[[#This Row],[Fault Time]])*24</f>
        <v>0</v>
      </c>
      <c r="X164" s="33">
        <f>(PA[[#This Row],[Work Start time on Fault]]-PA[[#This Row],[Fault Time]])*24</f>
        <v>0</v>
      </c>
      <c r="Y164" s="33">
        <f>(PA[[#This Row],[Work Completiuon time on fualt]]-PA[[#This Row],[Fault Time]])*24</f>
        <v>0</v>
      </c>
      <c r="Z164" s="33">
        <f>IFERROR((PA[[#This Row],[Work Completiuon time on fualt]]-PA[[#This Row],[Fault Time]])*24,"")</f>
        <v>0</v>
      </c>
      <c r="AC164" s="47" t="str">
        <f>IFERROR(PA[[#This Row],[Breakdown Time]]*PA[[#This Row],[Plant Equivalent Weightage]],"")</f>
        <v/>
      </c>
      <c r="AF164" s="2"/>
      <c r="AG164" s="2"/>
    </row>
    <row r="165" spans="1:33">
      <c r="A165" s="2">
        <f t="shared" si="2"/>
        <v>162</v>
      </c>
      <c r="I165" s="25" t="str">
        <f>IFERROR(VLOOKUP(PA[[#This Row],[Date]],Raw_Data[[Date]:[Sunset Time (POA&lt;20 W/m2)]],3,0),"")</f>
        <v/>
      </c>
      <c r="J165" s="25" t="str">
        <f>IFERROR(VLOOKUP(PA[[#This Row],[Date]],Raw_Data[[Date]:[Sunset Time (POA&lt;20 W/m2)]],4,0),"")</f>
        <v/>
      </c>
      <c r="K165" s="26" t="str">
        <f>IFERROR((PA[[#This Row],[Sunset Time (POA&lt;20 W/m2)]]-PA[[#This Row],[Sunrise Time (POA&gt;20 W/m2)]])*24,"")</f>
        <v/>
      </c>
      <c r="M165" s="45" t="str">
        <f>IFERROR(VLOOKUP(PA[[#This Row],[Affceted Equipment]],'Basic Data'!$A$2:$B$116,2,0),"")</f>
        <v/>
      </c>
      <c r="N165" s="50" t="s">
        <v>261</v>
      </c>
      <c r="W165" s="33">
        <f>(PA[[#This Row],[Acknowledgemnet Time ]]-PA[[#This Row],[Fault Time]])*24</f>
        <v>0</v>
      </c>
      <c r="X165" s="33">
        <f>(PA[[#This Row],[Work Start time on Fault]]-PA[[#This Row],[Fault Time]])*24</f>
        <v>0</v>
      </c>
      <c r="Y165" s="33">
        <f>(PA[[#This Row],[Work Completiuon time on fualt]]-PA[[#This Row],[Fault Time]])*24</f>
        <v>0</v>
      </c>
      <c r="Z165" s="33">
        <f>IFERROR((PA[[#This Row],[Work Completiuon time on fualt]]-PA[[#This Row],[Fault Time]])*24,"")</f>
        <v>0</v>
      </c>
      <c r="AC165" s="47" t="str">
        <f>IFERROR(PA[[#This Row],[Breakdown Time]]*PA[[#This Row],[Plant Equivalent Weightage]],"")</f>
        <v/>
      </c>
      <c r="AF165" s="2"/>
      <c r="AG165" s="2"/>
    </row>
    <row r="166" spans="1:33">
      <c r="A166" s="2">
        <f t="shared" si="2"/>
        <v>163</v>
      </c>
      <c r="I166" s="25" t="str">
        <f>IFERROR(VLOOKUP(PA[[#This Row],[Date]],Raw_Data[[Date]:[Sunset Time (POA&lt;20 W/m2)]],3,0),"")</f>
        <v/>
      </c>
      <c r="J166" s="25" t="str">
        <f>IFERROR(VLOOKUP(PA[[#This Row],[Date]],Raw_Data[[Date]:[Sunset Time (POA&lt;20 W/m2)]],4,0),"")</f>
        <v/>
      </c>
      <c r="K166" s="26" t="str">
        <f>IFERROR((PA[[#This Row],[Sunset Time (POA&lt;20 W/m2)]]-PA[[#This Row],[Sunrise Time (POA&gt;20 W/m2)]])*24,"")</f>
        <v/>
      </c>
      <c r="M166" s="45" t="str">
        <f>IFERROR(VLOOKUP(PA[[#This Row],[Affceted Equipment]],'Basic Data'!$A$2:$B$116,2,0),"")</f>
        <v/>
      </c>
      <c r="N166" s="50" t="s">
        <v>261</v>
      </c>
      <c r="W166" s="33">
        <f>(PA[[#This Row],[Acknowledgemnet Time ]]-PA[[#This Row],[Fault Time]])*24</f>
        <v>0</v>
      </c>
      <c r="X166" s="33">
        <f>(PA[[#This Row],[Work Start time on Fault]]-PA[[#This Row],[Fault Time]])*24</f>
        <v>0</v>
      </c>
      <c r="Y166" s="33">
        <f>(PA[[#This Row],[Work Completiuon time on fualt]]-PA[[#This Row],[Fault Time]])*24</f>
        <v>0</v>
      </c>
      <c r="Z166" s="33">
        <f>IFERROR((PA[[#This Row],[Work Completiuon time on fualt]]-PA[[#This Row],[Fault Time]])*24,"")</f>
        <v>0</v>
      </c>
      <c r="AC166" s="47" t="str">
        <f>IFERROR(PA[[#This Row],[Breakdown Time]]*PA[[#This Row],[Plant Equivalent Weightage]],"")</f>
        <v/>
      </c>
      <c r="AF166" s="2"/>
      <c r="AG166" s="2"/>
    </row>
    <row r="167" spans="1:33">
      <c r="A167" s="2">
        <f t="shared" si="2"/>
        <v>164</v>
      </c>
      <c r="I167" s="25" t="str">
        <f>IFERROR(VLOOKUP(PA[[#This Row],[Date]],Raw_Data[[Date]:[Sunset Time (POA&lt;20 W/m2)]],3,0),"")</f>
        <v/>
      </c>
      <c r="J167" s="25" t="str">
        <f>IFERROR(VLOOKUP(PA[[#This Row],[Date]],Raw_Data[[Date]:[Sunset Time (POA&lt;20 W/m2)]],4,0),"")</f>
        <v/>
      </c>
      <c r="K167" s="26" t="str">
        <f>IFERROR((PA[[#This Row],[Sunset Time (POA&lt;20 W/m2)]]-PA[[#This Row],[Sunrise Time (POA&gt;20 W/m2)]])*24,"")</f>
        <v/>
      </c>
      <c r="M167" s="45" t="str">
        <f>IFERROR(VLOOKUP(PA[[#This Row],[Affceted Equipment]],'Basic Data'!$A$2:$B$116,2,0),"")</f>
        <v/>
      </c>
      <c r="N167" s="50" t="s">
        <v>261</v>
      </c>
      <c r="W167" s="33">
        <f>(PA[[#This Row],[Acknowledgemnet Time ]]-PA[[#This Row],[Fault Time]])*24</f>
        <v>0</v>
      </c>
      <c r="X167" s="33">
        <f>(PA[[#This Row],[Work Start time on Fault]]-PA[[#This Row],[Fault Time]])*24</f>
        <v>0</v>
      </c>
      <c r="Y167" s="33">
        <f>(PA[[#This Row],[Work Completiuon time on fualt]]-PA[[#This Row],[Fault Time]])*24</f>
        <v>0</v>
      </c>
      <c r="Z167" s="33">
        <f>IFERROR((PA[[#This Row],[Work Completiuon time on fualt]]-PA[[#This Row],[Fault Time]])*24,"")</f>
        <v>0</v>
      </c>
      <c r="AC167" s="47" t="str">
        <f>IFERROR(PA[[#This Row],[Breakdown Time]]*PA[[#This Row],[Plant Equivalent Weightage]],"")</f>
        <v/>
      </c>
      <c r="AF167" s="2"/>
      <c r="AG167" s="2"/>
    </row>
    <row r="168" spans="1:33">
      <c r="A168" s="2">
        <f t="shared" si="2"/>
        <v>165</v>
      </c>
      <c r="I168" s="25" t="str">
        <f>IFERROR(VLOOKUP(PA[[#This Row],[Date]],Raw_Data[[Date]:[Sunset Time (POA&lt;20 W/m2)]],3,0),"")</f>
        <v/>
      </c>
      <c r="J168" s="25" t="str">
        <f>IFERROR(VLOOKUP(PA[[#This Row],[Date]],Raw_Data[[Date]:[Sunset Time (POA&lt;20 W/m2)]],4,0),"")</f>
        <v/>
      </c>
      <c r="K168" s="26" t="str">
        <f>IFERROR((PA[[#This Row],[Sunset Time (POA&lt;20 W/m2)]]-PA[[#This Row],[Sunrise Time (POA&gt;20 W/m2)]])*24,"")</f>
        <v/>
      </c>
      <c r="M168" s="45" t="str">
        <f>IFERROR(VLOOKUP(PA[[#This Row],[Affceted Equipment]],'Basic Data'!$A$2:$B$116,2,0),"")</f>
        <v/>
      </c>
      <c r="N168" s="50" t="s">
        <v>261</v>
      </c>
      <c r="W168" s="33">
        <f>(PA[[#This Row],[Acknowledgemnet Time ]]-PA[[#This Row],[Fault Time]])*24</f>
        <v>0</v>
      </c>
      <c r="X168" s="33">
        <f>(PA[[#This Row],[Work Start time on Fault]]-PA[[#This Row],[Fault Time]])*24</f>
        <v>0</v>
      </c>
      <c r="Y168" s="33">
        <f>(PA[[#This Row],[Work Completiuon time on fualt]]-PA[[#This Row],[Fault Time]])*24</f>
        <v>0</v>
      </c>
      <c r="Z168" s="33">
        <f>IFERROR((PA[[#This Row],[Work Completiuon time on fualt]]-PA[[#This Row],[Fault Time]])*24,"")</f>
        <v>0</v>
      </c>
      <c r="AC168" s="47" t="str">
        <f>IFERROR(PA[[#This Row],[Breakdown Time]]*PA[[#This Row],[Plant Equivalent Weightage]],"")</f>
        <v/>
      </c>
      <c r="AF168" s="2"/>
      <c r="AG168" s="2"/>
    </row>
    <row r="169" spans="1:33">
      <c r="A169" s="2">
        <f t="shared" si="2"/>
        <v>166</v>
      </c>
      <c r="I169" s="25" t="str">
        <f>IFERROR(VLOOKUP(PA[[#This Row],[Date]],Raw_Data[[Date]:[Sunset Time (POA&lt;20 W/m2)]],3,0),"")</f>
        <v/>
      </c>
      <c r="J169" s="25" t="str">
        <f>IFERROR(VLOOKUP(PA[[#This Row],[Date]],Raw_Data[[Date]:[Sunset Time (POA&lt;20 W/m2)]],4,0),"")</f>
        <v/>
      </c>
      <c r="K169" s="26" t="str">
        <f>IFERROR((PA[[#This Row],[Sunset Time (POA&lt;20 W/m2)]]-PA[[#This Row],[Sunrise Time (POA&gt;20 W/m2)]])*24,"")</f>
        <v/>
      </c>
      <c r="M169" s="45" t="str">
        <f>IFERROR(VLOOKUP(PA[[#This Row],[Affceted Equipment]],'Basic Data'!$A$2:$B$116,2,0),"")</f>
        <v/>
      </c>
      <c r="N169" s="50" t="s">
        <v>261</v>
      </c>
      <c r="W169" s="33">
        <f>(PA[[#This Row],[Acknowledgemnet Time ]]-PA[[#This Row],[Fault Time]])*24</f>
        <v>0</v>
      </c>
      <c r="X169" s="33">
        <f>(PA[[#This Row],[Work Start time on Fault]]-PA[[#This Row],[Fault Time]])*24</f>
        <v>0</v>
      </c>
      <c r="Y169" s="33">
        <f>(PA[[#This Row],[Work Completiuon time on fualt]]-PA[[#This Row],[Fault Time]])*24</f>
        <v>0</v>
      </c>
      <c r="Z169" s="33">
        <f>IFERROR((PA[[#This Row],[Work Completiuon time on fualt]]-PA[[#This Row],[Fault Time]])*24,"")</f>
        <v>0</v>
      </c>
      <c r="AC169" s="47" t="str">
        <f>IFERROR(PA[[#This Row],[Breakdown Time]]*PA[[#This Row],[Plant Equivalent Weightage]],"")</f>
        <v/>
      </c>
      <c r="AF169" s="2"/>
      <c r="AG169" s="2"/>
    </row>
    <row r="170" spans="1:33">
      <c r="A170" s="2">
        <f t="shared" si="2"/>
        <v>167</v>
      </c>
      <c r="I170" s="25" t="str">
        <f>IFERROR(VLOOKUP(PA[[#This Row],[Date]],Raw_Data[[Date]:[Sunset Time (POA&lt;20 W/m2)]],3,0),"")</f>
        <v/>
      </c>
      <c r="J170" s="25" t="str">
        <f>IFERROR(VLOOKUP(PA[[#This Row],[Date]],Raw_Data[[Date]:[Sunset Time (POA&lt;20 W/m2)]],4,0),"")</f>
        <v/>
      </c>
      <c r="K170" s="26" t="str">
        <f>IFERROR((PA[[#This Row],[Sunset Time (POA&lt;20 W/m2)]]-PA[[#This Row],[Sunrise Time (POA&gt;20 W/m2)]])*24,"")</f>
        <v/>
      </c>
      <c r="M170" s="45" t="str">
        <f>IFERROR(VLOOKUP(PA[[#This Row],[Affceted Equipment]],'Basic Data'!$A$2:$B$116,2,0),"")</f>
        <v/>
      </c>
      <c r="N170" s="50" t="s">
        <v>261</v>
      </c>
      <c r="W170" s="33">
        <f>(PA[[#This Row],[Acknowledgemnet Time ]]-PA[[#This Row],[Fault Time]])*24</f>
        <v>0</v>
      </c>
      <c r="X170" s="33">
        <f>(PA[[#This Row],[Work Start time on Fault]]-PA[[#This Row],[Fault Time]])*24</f>
        <v>0</v>
      </c>
      <c r="Y170" s="33">
        <f>(PA[[#This Row],[Work Completiuon time on fualt]]-PA[[#This Row],[Fault Time]])*24</f>
        <v>0</v>
      </c>
      <c r="Z170" s="33">
        <f>IFERROR((PA[[#This Row],[Work Completiuon time on fualt]]-PA[[#This Row],[Fault Time]])*24,"")</f>
        <v>0</v>
      </c>
      <c r="AC170" s="47" t="str">
        <f>IFERROR(PA[[#This Row],[Breakdown Time]]*PA[[#This Row],[Plant Equivalent Weightage]],"")</f>
        <v/>
      </c>
      <c r="AF170" s="2"/>
      <c r="AG170" s="2"/>
    </row>
    <row r="171" spans="1:33">
      <c r="A171" s="2">
        <f t="shared" si="2"/>
        <v>168</v>
      </c>
      <c r="I171" s="25" t="str">
        <f>IFERROR(VLOOKUP(PA[[#This Row],[Date]],Raw_Data[[Date]:[Sunset Time (POA&lt;20 W/m2)]],3,0),"")</f>
        <v/>
      </c>
      <c r="J171" s="25" t="str">
        <f>IFERROR(VLOOKUP(PA[[#This Row],[Date]],Raw_Data[[Date]:[Sunset Time (POA&lt;20 W/m2)]],4,0),"")</f>
        <v/>
      </c>
      <c r="K171" s="26" t="str">
        <f>IFERROR((PA[[#This Row],[Sunset Time (POA&lt;20 W/m2)]]-PA[[#This Row],[Sunrise Time (POA&gt;20 W/m2)]])*24,"")</f>
        <v/>
      </c>
      <c r="M171" s="45" t="str">
        <f>IFERROR(VLOOKUP(PA[[#This Row],[Affceted Equipment]],'Basic Data'!$A$2:$B$116,2,0),"")</f>
        <v/>
      </c>
      <c r="N171" s="50" t="s">
        <v>261</v>
      </c>
      <c r="W171" s="33">
        <f>(PA[[#This Row],[Acknowledgemnet Time ]]-PA[[#This Row],[Fault Time]])*24</f>
        <v>0</v>
      </c>
      <c r="X171" s="33">
        <f>(PA[[#This Row],[Work Start time on Fault]]-PA[[#This Row],[Fault Time]])*24</f>
        <v>0</v>
      </c>
      <c r="Y171" s="33">
        <f>(PA[[#This Row],[Work Completiuon time on fualt]]-PA[[#This Row],[Fault Time]])*24</f>
        <v>0</v>
      </c>
      <c r="Z171" s="33">
        <f>IFERROR((PA[[#This Row],[Work Completiuon time on fualt]]-PA[[#This Row],[Fault Time]])*24,"")</f>
        <v>0</v>
      </c>
      <c r="AC171" s="47" t="str">
        <f>IFERROR(PA[[#This Row],[Breakdown Time]]*PA[[#This Row],[Plant Equivalent Weightage]],"")</f>
        <v/>
      </c>
      <c r="AF171" s="2"/>
      <c r="AG171" s="2"/>
    </row>
    <row r="172" spans="1:33">
      <c r="A172" s="2">
        <f t="shared" si="2"/>
        <v>169</v>
      </c>
      <c r="I172" s="25" t="str">
        <f>IFERROR(VLOOKUP(PA[[#This Row],[Date]],Raw_Data[[Date]:[Sunset Time (POA&lt;20 W/m2)]],3,0),"")</f>
        <v/>
      </c>
      <c r="J172" s="25" t="str">
        <f>IFERROR(VLOOKUP(PA[[#This Row],[Date]],Raw_Data[[Date]:[Sunset Time (POA&lt;20 W/m2)]],4,0),"")</f>
        <v/>
      </c>
      <c r="K172" s="26" t="str">
        <f>IFERROR((PA[[#This Row],[Sunset Time (POA&lt;20 W/m2)]]-PA[[#This Row],[Sunrise Time (POA&gt;20 W/m2)]])*24,"")</f>
        <v/>
      </c>
      <c r="M172" s="45" t="str">
        <f>IFERROR(VLOOKUP(PA[[#This Row],[Affceted Equipment]],'Basic Data'!$A$2:$B$116,2,0),"")</f>
        <v/>
      </c>
      <c r="N172" s="50" t="s">
        <v>261</v>
      </c>
      <c r="W172" s="33">
        <f>(PA[[#This Row],[Acknowledgemnet Time ]]-PA[[#This Row],[Fault Time]])*24</f>
        <v>0</v>
      </c>
      <c r="X172" s="33">
        <f>(PA[[#This Row],[Work Start time on Fault]]-PA[[#This Row],[Fault Time]])*24</f>
        <v>0</v>
      </c>
      <c r="Y172" s="33">
        <f>(PA[[#This Row],[Work Completiuon time on fualt]]-PA[[#This Row],[Fault Time]])*24</f>
        <v>0</v>
      </c>
      <c r="Z172" s="33">
        <f>IFERROR((PA[[#This Row],[Work Completiuon time on fualt]]-PA[[#This Row],[Fault Time]])*24,"")</f>
        <v>0</v>
      </c>
      <c r="AC172" s="47" t="str">
        <f>IFERROR(PA[[#This Row],[Breakdown Time]]*PA[[#This Row],[Plant Equivalent Weightage]],"")</f>
        <v/>
      </c>
      <c r="AF172" s="2"/>
      <c r="AG172" s="2"/>
    </row>
    <row r="173" spans="1:33">
      <c r="A173" s="2">
        <f t="shared" si="2"/>
        <v>170</v>
      </c>
      <c r="I173" s="25" t="str">
        <f>IFERROR(VLOOKUP(PA[[#This Row],[Date]],Raw_Data[[Date]:[Sunset Time (POA&lt;20 W/m2)]],3,0),"")</f>
        <v/>
      </c>
      <c r="J173" s="25" t="str">
        <f>IFERROR(VLOOKUP(PA[[#This Row],[Date]],Raw_Data[[Date]:[Sunset Time (POA&lt;20 W/m2)]],4,0),"")</f>
        <v/>
      </c>
      <c r="K173" s="26" t="str">
        <f>IFERROR((PA[[#This Row],[Sunset Time (POA&lt;20 W/m2)]]-PA[[#This Row],[Sunrise Time (POA&gt;20 W/m2)]])*24,"")</f>
        <v/>
      </c>
      <c r="M173" s="45" t="str">
        <f>IFERROR(VLOOKUP(PA[[#This Row],[Affceted Equipment]],'Basic Data'!$A$2:$B$116,2,0),"")</f>
        <v/>
      </c>
      <c r="N173" s="50" t="s">
        <v>261</v>
      </c>
      <c r="W173" s="33">
        <f>(PA[[#This Row],[Acknowledgemnet Time ]]-PA[[#This Row],[Fault Time]])*24</f>
        <v>0</v>
      </c>
      <c r="X173" s="33">
        <f>(PA[[#This Row],[Work Start time on Fault]]-PA[[#This Row],[Fault Time]])*24</f>
        <v>0</v>
      </c>
      <c r="Y173" s="33">
        <f>(PA[[#This Row],[Work Completiuon time on fualt]]-PA[[#This Row],[Fault Time]])*24</f>
        <v>0</v>
      </c>
      <c r="Z173" s="33">
        <f>IFERROR((PA[[#This Row],[Work Completiuon time on fualt]]-PA[[#This Row],[Fault Time]])*24,"")</f>
        <v>0</v>
      </c>
      <c r="AC173" s="47" t="str">
        <f>IFERROR(PA[[#This Row],[Breakdown Time]]*PA[[#This Row],[Plant Equivalent Weightage]],"")</f>
        <v/>
      </c>
      <c r="AF173" s="2"/>
      <c r="AG173" s="2"/>
    </row>
    <row r="174" spans="1:33">
      <c r="A174" s="2">
        <f t="shared" si="2"/>
        <v>171</v>
      </c>
      <c r="I174" s="25" t="str">
        <f>IFERROR(VLOOKUP(PA[[#This Row],[Date]],Raw_Data[[Date]:[Sunset Time (POA&lt;20 W/m2)]],3,0),"")</f>
        <v/>
      </c>
      <c r="J174" s="25" t="str">
        <f>IFERROR(VLOOKUP(PA[[#This Row],[Date]],Raw_Data[[Date]:[Sunset Time (POA&lt;20 W/m2)]],4,0),"")</f>
        <v/>
      </c>
      <c r="K174" s="26" t="str">
        <f>IFERROR((PA[[#This Row],[Sunset Time (POA&lt;20 W/m2)]]-PA[[#This Row],[Sunrise Time (POA&gt;20 W/m2)]])*24,"")</f>
        <v/>
      </c>
      <c r="M174" s="45" t="str">
        <f>IFERROR(VLOOKUP(PA[[#This Row],[Affceted Equipment]],'Basic Data'!$A$2:$B$116,2,0),"")</f>
        <v/>
      </c>
      <c r="N174" s="50" t="s">
        <v>261</v>
      </c>
      <c r="W174" s="33">
        <f>(PA[[#This Row],[Acknowledgemnet Time ]]-PA[[#This Row],[Fault Time]])*24</f>
        <v>0</v>
      </c>
      <c r="X174" s="33">
        <f>(PA[[#This Row],[Work Start time on Fault]]-PA[[#This Row],[Fault Time]])*24</f>
        <v>0</v>
      </c>
      <c r="Y174" s="33">
        <f>(PA[[#This Row],[Work Completiuon time on fualt]]-PA[[#This Row],[Fault Time]])*24</f>
        <v>0</v>
      </c>
      <c r="Z174" s="33">
        <f>IFERROR((PA[[#This Row],[Work Completiuon time on fualt]]-PA[[#This Row],[Fault Time]])*24,"")</f>
        <v>0</v>
      </c>
      <c r="AC174" s="47" t="str">
        <f>IFERROR(PA[[#This Row],[Breakdown Time]]*PA[[#This Row],[Plant Equivalent Weightage]],"")</f>
        <v/>
      </c>
      <c r="AF174" s="2"/>
      <c r="AG174" s="2"/>
    </row>
    <row r="175" spans="1:33">
      <c r="A175" s="2">
        <f t="shared" si="2"/>
        <v>172</v>
      </c>
      <c r="I175" s="25" t="str">
        <f>IFERROR(VLOOKUP(PA[[#This Row],[Date]],Raw_Data[[Date]:[Sunset Time (POA&lt;20 W/m2)]],3,0),"")</f>
        <v/>
      </c>
      <c r="J175" s="25" t="str">
        <f>IFERROR(VLOOKUP(PA[[#This Row],[Date]],Raw_Data[[Date]:[Sunset Time (POA&lt;20 W/m2)]],4,0),"")</f>
        <v/>
      </c>
      <c r="K175" s="26" t="str">
        <f>IFERROR((PA[[#This Row],[Sunset Time (POA&lt;20 W/m2)]]-PA[[#This Row],[Sunrise Time (POA&gt;20 W/m2)]])*24,"")</f>
        <v/>
      </c>
      <c r="M175" s="45" t="str">
        <f>IFERROR(VLOOKUP(PA[[#This Row],[Affceted Equipment]],'Basic Data'!$A$2:$B$116,2,0),"")</f>
        <v/>
      </c>
      <c r="N175" s="50" t="s">
        <v>261</v>
      </c>
      <c r="W175" s="33">
        <f>(PA[[#This Row],[Acknowledgemnet Time ]]-PA[[#This Row],[Fault Time]])*24</f>
        <v>0</v>
      </c>
      <c r="X175" s="33">
        <f>(PA[[#This Row],[Work Start time on Fault]]-PA[[#This Row],[Fault Time]])*24</f>
        <v>0</v>
      </c>
      <c r="Y175" s="33">
        <f>(PA[[#This Row],[Work Completiuon time on fualt]]-PA[[#This Row],[Fault Time]])*24</f>
        <v>0</v>
      </c>
      <c r="Z175" s="33">
        <f>IFERROR((PA[[#This Row],[Work Completiuon time on fualt]]-PA[[#This Row],[Fault Time]])*24,"")</f>
        <v>0</v>
      </c>
      <c r="AC175" s="47" t="str">
        <f>IFERROR(PA[[#This Row],[Breakdown Time]]*PA[[#This Row],[Plant Equivalent Weightage]],"")</f>
        <v/>
      </c>
      <c r="AF175" s="2"/>
      <c r="AG175" s="2"/>
    </row>
    <row r="176" spans="1:33">
      <c r="A176" s="2">
        <f t="shared" si="2"/>
        <v>173</v>
      </c>
      <c r="I176" s="25" t="str">
        <f>IFERROR(VLOOKUP(PA[[#This Row],[Date]],Raw_Data[[Date]:[Sunset Time (POA&lt;20 W/m2)]],3,0),"")</f>
        <v/>
      </c>
      <c r="J176" s="25" t="str">
        <f>IFERROR(VLOOKUP(PA[[#This Row],[Date]],Raw_Data[[Date]:[Sunset Time (POA&lt;20 W/m2)]],4,0),"")</f>
        <v/>
      </c>
      <c r="K176" s="26" t="str">
        <f>IFERROR((PA[[#This Row],[Sunset Time (POA&lt;20 W/m2)]]-PA[[#This Row],[Sunrise Time (POA&gt;20 W/m2)]])*24,"")</f>
        <v/>
      </c>
      <c r="M176" s="45" t="str">
        <f>IFERROR(VLOOKUP(PA[[#This Row],[Affceted Equipment]],'Basic Data'!$A$2:$B$116,2,0),"")</f>
        <v/>
      </c>
      <c r="N176" s="50" t="s">
        <v>261</v>
      </c>
      <c r="W176" s="33">
        <f>(PA[[#This Row],[Acknowledgemnet Time ]]-PA[[#This Row],[Fault Time]])*24</f>
        <v>0</v>
      </c>
      <c r="X176" s="33">
        <f>(PA[[#This Row],[Work Start time on Fault]]-PA[[#This Row],[Fault Time]])*24</f>
        <v>0</v>
      </c>
      <c r="Y176" s="33">
        <f>(PA[[#This Row],[Work Completiuon time on fualt]]-PA[[#This Row],[Fault Time]])*24</f>
        <v>0</v>
      </c>
      <c r="Z176" s="33">
        <f>IFERROR((PA[[#This Row],[Work Completiuon time on fualt]]-PA[[#This Row],[Fault Time]])*24,"")</f>
        <v>0</v>
      </c>
      <c r="AC176" s="47" t="str">
        <f>IFERROR(PA[[#This Row],[Breakdown Time]]*PA[[#This Row],[Plant Equivalent Weightage]],"")</f>
        <v/>
      </c>
      <c r="AF176" s="2"/>
      <c r="AG176" s="2"/>
    </row>
    <row r="177" spans="1:33">
      <c r="A177" s="2">
        <f t="shared" ref="A177:A240" si="3">A176+1</f>
        <v>174</v>
      </c>
      <c r="I177" s="25" t="str">
        <f>IFERROR(VLOOKUP(PA[[#This Row],[Date]],Raw_Data[[Date]:[Sunset Time (POA&lt;20 W/m2)]],3,0),"")</f>
        <v/>
      </c>
      <c r="J177" s="25" t="str">
        <f>IFERROR(VLOOKUP(PA[[#This Row],[Date]],Raw_Data[[Date]:[Sunset Time (POA&lt;20 W/m2)]],4,0),"")</f>
        <v/>
      </c>
      <c r="K177" s="26" t="str">
        <f>IFERROR((PA[[#This Row],[Sunset Time (POA&lt;20 W/m2)]]-PA[[#This Row],[Sunrise Time (POA&gt;20 W/m2)]])*24,"")</f>
        <v/>
      </c>
      <c r="M177" s="45" t="str">
        <f>IFERROR(VLOOKUP(PA[[#This Row],[Affceted Equipment]],'Basic Data'!$A$2:$B$116,2,0),"")</f>
        <v/>
      </c>
      <c r="N177" s="50" t="s">
        <v>261</v>
      </c>
      <c r="W177" s="33">
        <f>(PA[[#This Row],[Acknowledgemnet Time ]]-PA[[#This Row],[Fault Time]])*24</f>
        <v>0</v>
      </c>
      <c r="X177" s="33">
        <f>(PA[[#This Row],[Work Start time on Fault]]-PA[[#This Row],[Fault Time]])*24</f>
        <v>0</v>
      </c>
      <c r="Y177" s="33">
        <f>(PA[[#This Row],[Work Completiuon time on fualt]]-PA[[#This Row],[Fault Time]])*24</f>
        <v>0</v>
      </c>
      <c r="Z177" s="33">
        <f>IFERROR((PA[[#This Row],[Work Completiuon time on fualt]]-PA[[#This Row],[Fault Time]])*24,"")</f>
        <v>0</v>
      </c>
      <c r="AC177" s="47" t="str">
        <f>IFERROR(PA[[#This Row],[Breakdown Time]]*PA[[#This Row],[Plant Equivalent Weightage]],"")</f>
        <v/>
      </c>
      <c r="AF177" s="2"/>
      <c r="AG177" s="2"/>
    </row>
    <row r="178" spans="1:33">
      <c r="A178" s="2">
        <f t="shared" si="3"/>
        <v>175</v>
      </c>
      <c r="I178" s="25" t="str">
        <f>IFERROR(VLOOKUP(PA[[#This Row],[Date]],Raw_Data[[Date]:[Sunset Time (POA&lt;20 W/m2)]],3,0),"")</f>
        <v/>
      </c>
      <c r="J178" s="25" t="str">
        <f>IFERROR(VLOOKUP(PA[[#This Row],[Date]],Raw_Data[[Date]:[Sunset Time (POA&lt;20 W/m2)]],4,0),"")</f>
        <v/>
      </c>
      <c r="K178" s="26" t="str">
        <f>IFERROR((PA[[#This Row],[Sunset Time (POA&lt;20 W/m2)]]-PA[[#This Row],[Sunrise Time (POA&gt;20 W/m2)]])*24,"")</f>
        <v/>
      </c>
      <c r="M178" s="45" t="str">
        <f>IFERROR(VLOOKUP(PA[[#This Row],[Affceted Equipment]],'Basic Data'!$A$2:$B$116,2,0),"")</f>
        <v/>
      </c>
      <c r="N178" s="50" t="s">
        <v>261</v>
      </c>
      <c r="W178" s="33">
        <f>(PA[[#This Row],[Acknowledgemnet Time ]]-PA[[#This Row],[Fault Time]])*24</f>
        <v>0</v>
      </c>
      <c r="X178" s="33">
        <f>(PA[[#This Row],[Work Start time on Fault]]-PA[[#This Row],[Fault Time]])*24</f>
        <v>0</v>
      </c>
      <c r="Y178" s="33">
        <f>(PA[[#This Row],[Work Completiuon time on fualt]]-PA[[#This Row],[Fault Time]])*24</f>
        <v>0</v>
      </c>
      <c r="Z178" s="33">
        <f>IFERROR((PA[[#This Row],[Work Completiuon time on fualt]]-PA[[#This Row],[Fault Time]])*24,"")</f>
        <v>0</v>
      </c>
      <c r="AC178" s="47" t="str">
        <f>IFERROR(PA[[#This Row],[Breakdown Time]]*PA[[#This Row],[Plant Equivalent Weightage]],"")</f>
        <v/>
      </c>
      <c r="AF178" s="2"/>
      <c r="AG178" s="2"/>
    </row>
    <row r="179" spans="1:33">
      <c r="A179" s="2">
        <f t="shared" si="3"/>
        <v>176</v>
      </c>
      <c r="I179" s="25" t="str">
        <f>IFERROR(VLOOKUP(PA[[#This Row],[Date]],Raw_Data[[Date]:[Sunset Time (POA&lt;20 W/m2)]],3,0),"")</f>
        <v/>
      </c>
      <c r="J179" s="25" t="str">
        <f>IFERROR(VLOOKUP(PA[[#This Row],[Date]],Raw_Data[[Date]:[Sunset Time (POA&lt;20 W/m2)]],4,0),"")</f>
        <v/>
      </c>
      <c r="K179" s="26" t="str">
        <f>IFERROR((PA[[#This Row],[Sunset Time (POA&lt;20 W/m2)]]-PA[[#This Row],[Sunrise Time (POA&gt;20 W/m2)]])*24,"")</f>
        <v/>
      </c>
      <c r="M179" s="45" t="str">
        <f>IFERROR(VLOOKUP(PA[[#This Row],[Affceted Equipment]],'Basic Data'!$A$2:$B$116,2,0),"")</f>
        <v/>
      </c>
      <c r="N179" s="50" t="s">
        <v>261</v>
      </c>
      <c r="W179" s="33">
        <f>(PA[[#This Row],[Acknowledgemnet Time ]]-PA[[#This Row],[Fault Time]])*24</f>
        <v>0</v>
      </c>
      <c r="X179" s="33">
        <f>(PA[[#This Row],[Work Start time on Fault]]-PA[[#This Row],[Fault Time]])*24</f>
        <v>0</v>
      </c>
      <c r="Y179" s="33">
        <f>(PA[[#This Row],[Work Completiuon time on fualt]]-PA[[#This Row],[Fault Time]])*24</f>
        <v>0</v>
      </c>
      <c r="Z179" s="33">
        <f>IFERROR((PA[[#This Row],[Work Completiuon time on fualt]]-PA[[#This Row],[Fault Time]])*24,"")</f>
        <v>0</v>
      </c>
      <c r="AC179" s="47" t="str">
        <f>IFERROR(PA[[#This Row],[Breakdown Time]]*PA[[#This Row],[Plant Equivalent Weightage]],"")</f>
        <v/>
      </c>
      <c r="AF179" s="2"/>
      <c r="AG179" s="2"/>
    </row>
    <row r="180" spans="1:33">
      <c r="A180" s="2">
        <f t="shared" si="3"/>
        <v>177</v>
      </c>
      <c r="I180" s="25" t="str">
        <f>IFERROR(VLOOKUP(PA[[#This Row],[Date]],Raw_Data[[Date]:[Sunset Time (POA&lt;20 W/m2)]],3,0),"")</f>
        <v/>
      </c>
      <c r="J180" s="25" t="str">
        <f>IFERROR(VLOOKUP(PA[[#This Row],[Date]],Raw_Data[[Date]:[Sunset Time (POA&lt;20 W/m2)]],4,0),"")</f>
        <v/>
      </c>
      <c r="K180" s="26" t="str">
        <f>IFERROR((PA[[#This Row],[Sunset Time (POA&lt;20 W/m2)]]-PA[[#This Row],[Sunrise Time (POA&gt;20 W/m2)]])*24,"")</f>
        <v/>
      </c>
      <c r="M180" s="45" t="str">
        <f>IFERROR(VLOOKUP(PA[[#This Row],[Affceted Equipment]],'Basic Data'!$A$2:$B$116,2,0),"")</f>
        <v/>
      </c>
      <c r="N180" s="50" t="s">
        <v>261</v>
      </c>
      <c r="W180" s="33">
        <f>(PA[[#This Row],[Acknowledgemnet Time ]]-PA[[#This Row],[Fault Time]])*24</f>
        <v>0</v>
      </c>
      <c r="X180" s="33">
        <f>(PA[[#This Row],[Work Start time on Fault]]-PA[[#This Row],[Fault Time]])*24</f>
        <v>0</v>
      </c>
      <c r="Y180" s="33">
        <f>(PA[[#This Row],[Work Completiuon time on fualt]]-PA[[#This Row],[Fault Time]])*24</f>
        <v>0</v>
      </c>
      <c r="Z180" s="33">
        <f>IFERROR((PA[[#This Row],[Work Completiuon time on fualt]]-PA[[#This Row],[Fault Time]])*24,"")</f>
        <v>0</v>
      </c>
      <c r="AC180" s="47" t="str">
        <f>IFERROR(PA[[#This Row],[Breakdown Time]]*PA[[#This Row],[Plant Equivalent Weightage]],"")</f>
        <v/>
      </c>
      <c r="AF180" s="2"/>
      <c r="AG180" s="2"/>
    </row>
    <row r="181" spans="1:33">
      <c r="A181" s="2">
        <f t="shared" si="3"/>
        <v>178</v>
      </c>
      <c r="I181" s="25" t="str">
        <f>IFERROR(VLOOKUP(PA[[#This Row],[Date]],Raw_Data[[Date]:[Sunset Time (POA&lt;20 W/m2)]],3,0),"")</f>
        <v/>
      </c>
      <c r="J181" s="25" t="str">
        <f>IFERROR(VLOOKUP(PA[[#This Row],[Date]],Raw_Data[[Date]:[Sunset Time (POA&lt;20 W/m2)]],4,0),"")</f>
        <v/>
      </c>
      <c r="K181" s="26" t="str">
        <f>IFERROR((PA[[#This Row],[Sunset Time (POA&lt;20 W/m2)]]-PA[[#This Row],[Sunrise Time (POA&gt;20 W/m2)]])*24,"")</f>
        <v/>
      </c>
      <c r="M181" s="45" t="str">
        <f>IFERROR(VLOOKUP(PA[[#This Row],[Affceted Equipment]],'Basic Data'!$A$2:$B$116,2,0),"")</f>
        <v/>
      </c>
      <c r="N181" s="50" t="s">
        <v>261</v>
      </c>
      <c r="W181" s="33">
        <f>(PA[[#This Row],[Acknowledgemnet Time ]]-PA[[#This Row],[Fault Time]])*24</f>
        <v>0</v>
      </c>
      <c r="X181" s="33">
        <f>(PA[[#This Row],[Work Start time on Fault]]-PA[[#This Row],[Fault Time]])*24</f>
        <v>0</v>
      </c>
      <c r="Y181" s="33">
        <f>(PA[[#This Row],[Work Completiuon time on fualt]]-PA[[#This Row],[Fault Time]])*24</f>
        <v>0</v>
      </c>
      <c r="Z181" s="33">
        <f>IFERROR((PA[[#This Row],[Work Completiuon time on fualt]]-PA[[#This Row],[Fault Time]])*24,"")</f>
        <v>0</v>
      </c>
      <c r="AC181" s="47" t="str">
        <f>IFERROR(PA[[#This Row],[Breakdown Time]]*PA[[#This Row],[Plant Equivalent Weightage]],"")</f>
        <v/>
      </c>
      <c r="AF181" s="2"/>
      <c r="AG181" s="2"/>
    </row>
    <row r="182" spans="1:33">
      <c r="A182" s="2">
        <f t="shared" si="3"/>
        <v>179</v>
      </c>
      <c r="I182" s="25" t="str">
        <f>IFERROR(VLOOKUP(PA[[#This Row],[Date]],Raw_Data[[Date]:[Sunset Time (POA&lt;20 W/m2)]],3,0),"")</f>
        <v/>
      </c>
      <c r="J182" s="25" t="str">
        <f>IFERROR(VLOOKUP(PA[[#This Row],[Date]],Raw_Data[[Date]:[Sunset Time (POA&lt;20 W/m2)]],4,0),"")</f>
        <v/>
      </c>
      <c r="K182" s="26" t="str">
        <f>IFERROR((PA[[#This Row],[Sunset Time (POA&lt;20 W/m2)]]-PA[[#This Row],[Sunrise Time (POA&gt;20 W/m2)]])*24,"")</f>
        <v/>
      </c>
      <c r="M182" s="45" t="str">
        <f>IFERROR(VLOOKUP(PA[[#This Row],[Affceted Equipment]],'Basic Data'!$A$2:$B$116,2,0),"")</f>
        <v/>
      </c>
      <c r="N182" s="50" t="s">
        <v>261</v>
      </c>
      <c r="W182" s="33">
        <f>(PA[[#This Row],[Acknowledgemnet Time ]]-PA[[#This Row],[Fault Time]])*24</f>
        <v>0</v>
      </c>
      <c r="X182" s="33">
        <f>(PA[[#This Row],[Work Start time on Fault]]-PA[[#This Row],[Fault Time]])*24</f>
        <v>0</v>
      </c>
      <c r="Y182" s="33">
        <f>(PA[[#This Row],[Work Completiuon time on fualt]]-PA[[#This Row],[Fault Time]])*24</f>
        <v>0</v>
      </c>
      <c r="Z182" s="33">
        <f>IFERROR((PA[[#This Row],[Work Completiuon time on fualt]]-PA[[#This Row],[Fault Time]])*24,"")</f>
        <v>0</v>
      </c>
      <c r="AC182" s="47" t="str">
        <f>IFERROR(PA[[#This Row],[Breakdown Time]]*PA[[#This Row],[Plant Equivalent Weightage]],"")</f>
        <v/>
      </c>
      <c r="AF182" s="2"/>
      <c r="AG182" s="2"/>
    </row>
    <row r="183" spans="1:33">
      <c r="A183" s="2">
        <f t="shared" si="3"/>
        <v>180</v>
      </c>
      <c r="I183" s="25" t="str">
        <f>IFERROR(VLOOKUP(PA[[#This Row],[Date]],Raw_Data[[Date]:[Sunset Time (POA&lt;20 W/m2)]],3,0),"")</f>
        <v/>
      </c>
      <c r="J183" s="25" t="str">
        <f>IFERROR(VLOOKUP(PA[[#This Row],[Date]],Raw_Data[[Date]:[Sunset Time (POA&lt;20 W/m2)]],4,0),"")</f>
        <v/>
      </c>
      <c r="K183" s="26" t="str">
        <f>IFERROR((PA[[#This Row],[Sunset Time (POA&lt;20 W/m2)]]-PA[[#This Row],[Sunrise Time (POA&gt;20 W/m2)]])*24,"")</f>
        <v/>
      </c>
      <c r="M183" s="45" t="str">
        <f>IFERROR(VLOOKUP(PA[[#This Row],[Affceted Equipment]],'Basic Data'!$A$2:$B$116,2,0),"")</f>
        <v/>
      </c>
      <c r="N183" s="50" t="s">
        <v>261</v>
      </c>
      <c r="W183" s="33">
        <f>(PA[[#This Row],[Acknowledgemnet Time ]]-PA[[#This Row],[Fault Time]])*24</f>
        <v>0</v>
      </c>
      <c r="X183" s="33">
        <f>(PA[[#This Row],[Work Start time on Fault]]-PA[[#This Row],[Fault Time]])*24</f>
        <v>0</v>
      </c>
      <c r="Y183" s="33">
        <f>(PA[[#This Row],[Work Completiuon time on fualt]]-PA[[#This Row],[Fault Time]])*24</f>
        <v>0</v>
      </c>
      <c r="Z183" s="33">
        <f>IFERROR((PA[[#This Row],[Work Completiuon time on fualt]]-PA[[#This Row],[Fault Time]])*24,"")</f>
        <v>0</v>
      </c>
      <c r="AC183" s="47" t="str">
        <f>IFERROR(PA[[#This Row],[Breakdown Time]]*PA[[#This Row],[Plant Equivalent Weightage]],"")</f>
        <v/>
      </c>
      <c r="AF183" s="2"/>
      <c r="AG183" s="2"/>
    </row>
    <row r="184" spans="1:33">
      <c r="A184" s="2">
        <f t="shared" si="3"/>
        <v>181</v>
      </c>
      <c r="I184" s="25" t="str">
        <f>IFERROR(VLOOKUP(PA[[#This Row],[Date]],Raw_Data[[Date]:[Sunset Time (POA&lt;20 W/m2)]],3,0),"")</f>
        <v/>
      </c>
      <c r="J184" s="25" t="str">
        <f>IFERROR(VLOOKUP(PA[[#This Row],[Date]],Raw_Data[[Date]:[Sunset Time (POA&lt;20 W/m2)]],4,0),"")</f>
        <v/>
      </c>
      <c r="K184" s="26" t="str">
        <f>IFERROR((PA[[#This Row],[Sunset Time (POA&lt;20 W/m2)]]-PA[[#This Row],[Sunrise Time (POA&gt;20 W/m2)]])*24,"")</f>
        <v/>
      </c>
      <c r="M184" s="45" t="str">
        <f>IFERROR(VLOOKUP(PA[[#This Row],[Affceted Equipment]],'Basic Data'!$A$2:$B$116,2,0),"")</f>
        <v/>
      </c>
      <c r="N184" s="50" t="s">
        <v>261</v>
      </c>
      <c r="W184" s="33">
        <f>(PA[[#This Row],[Acknowledgemnet Time ]]-PA[[#This Row],[Fault Time]])*24</f>
        <v>0</v>
      </c>
      <c r="X184" s="33">
        <f>(PA[[#This Row],[Work Start time on Fault]]-PA[[#This Row],[Fault Time]])*24</f>
        <v>0</v>
      </c>
      <c r="Y184" s="33">
        <f>(PA[[#This Row],[Work Completiuon time on fualt]]-PA[[#This Row],[Fault Time]])*24</f>
        <v>0</v>
      </c>
      <c r="Z184" s="33">
        <f>IFERROR((PA[[#This Row],[Work Completiuon time on fualt]]-PA[[#This Row],[Fault Time]])*24,"")</f>
        <v>0</v>
      </c>
      <c r="AC184" s="47" t="str">
        <f>IFERROR(PA[[#This Row],[Breakdown Time]]*PA[[#This Row],[Plant Equivalent Weightage]],"")</f>
        <v/>
      </c>
      <c r="AF184" s="2"/>
      <c r="AG184" s="2"/>
    </row>
    <row r="185" spans="1:33">
      <c r="A185" s="2">
        <f t="shared" si="3"/>
        <v>182</v>
      </c>
      <c r="I185" s="25" t="str">
        <f>IFERROR(VLOOKUP(PA[[#This Row],[Date]],Raw_Data[[Date]:[Sunset Time (POA&lt;20 W/m2)]],3,0),"")</f>
        <v/>
      </c>
      <c r="J185" s="25" t="str">
        <f>IFERROR(VLOOKUP(PA[[#This Row],[Date]],Raw_Data[[Date]:[Sunset Time (POA&lt;20 W/m2)]],4,0),"")</f>
        <v/>
      </c>
      <c r="K185" s="26" t="str">
        <f>IFERROR((PA[[#This Row],[Sunset Time (POA&lt;20 W/m2)]]-PA[[#This Row],[Sunrise Time (POA&gt;20 W/m2)]])*24,"")</f>
        <v/>
      </c>
      <c r="M185" s="45" t="str">
        <f>IFERROR(VLOOKUP(PA[[#This Row],[Affceted Equipment]],'Basic Data'!$A$2:$B$116,2,0),"")</f>
        <v/>
      </c>
      <c r="N185" s="50" t="s">
        <v>261</v>
      </c>
      <c r="W185" s="33">
        <f>(PA[[#This Row],[Acknowledgemnet Time ]]-PA[[#This Row],[Fault Time]])*24</f>
        <v>0</v>
      </c>
      <c r="X185" s="33">
        <f>(PA[[#This Row],[Work Start time on Fault]]-PA[[#This Row],[Fault Time]])*24</f>
        <v>0</v>
      </c>
      <c r="Y185" s="33">
        <f>(PA[[#This Row],[Work Completiuon time on fualt]]-PA[[#This Row],[Fault Time]])*24</f>
        <v>0</v>
      </c>
      <c r="Z185" s="33">
        <f>IFERROR((PA[[#This Row],[Work Completiuon time on fualt]]-PA[[#This Row],[Fault Time]])*24,"")</f>
        <v>0</v>
      </c>
      <c r="AC185" s="47" t="str">
        <f>IFERROR(PA[[#This Row],[Breakdown Time]]*PA[[#This Row],[Plant Equivalent Weightage]],"")</f>
        <v/>
      </c>
      <c r="AF185" s="2"/>
      <c r="AG185" s="2"/>
    </row>
    <row r="186" spans="1:33">
      <c r="A186" s="2">
        <f t="shared" si="3"/>
        <v>183</v>
      </c>
      <c r="I186" s="25" t="str">
        <f>IFERROR(VLOOKUP(PA[[#This Row],[Date]],Raw_Data[[Date]:[Sunset Time (POA&lt;20 W/m2)]],3,0),"")</f>
        <v/>
      </c>
      <c r="J186" s="25" t="str">
        <f>IFERROR(VLOOKUP(PA[[#This Row],[Date]],Raw_Data[[Date]:[Sunset Time (POA&lt;20 W/m2)]],4,0),"")</f>
        <v/>
      </c>
      <c r="K186" s="26" t="str">
        <f>IFERROR((PA[[#This Row],[Sunset Time (POA&lt;20 W/m2)]]-PA[[#This Row],[Sunrise Time (POA&gt;20 W/m2)]])*24,"")</f>
        <v/>
      </c>
      <c r="M186" s="45" t="str">
        <f>IFERROR(VLOOKUP(PA[[#This Row],[Affceted Equipment]],'Basic Data'!$A$2:$B$116,2,0),"")</f>
        <v/>
      </c>
      <c r="N186" s="50" t="s">
        <v>261</v>
      </c>
      <c r="W186" s="33">
        <f>(PA[[#This Row],[Acknowledgemnet Time ]]-PA[[#This Row],[Fault Time]])*24</f>
        <v>0</v>
      </c>
      <c r="X186" s="33">
        <f>(PA[[#This Row],[Work Start time on Fault]]-PA[[#This Row],[Fault Time]])*24</f>
        <v>0</v>
      </c>
      <c r="Y186" s="33">
        <f>(PA[[#This Row],[Work Completiuon time on fualt]]-PA[[#This Row],[Fault Time]])*24</f>
        <v>0</v>
      </c>
      <c r="Z186" s="33">
        <f>IFERROR((PA[[#This Row],[Work Completiuon time on fualt]]-PA[[#This Row],[Fault Time]])*24,"")</f>
        <v>0</v>
      </c>
      <c r="AC186" s="47" t="str">
        <f>IFERROR(PA[[#This Row],[Breakdown Time]]*PA[[#This Row],[Plant Equivalent Weightage]],"")</f>
        <v/>
      </c>
      <c r="AF186" s="2"/>
      <c r="AG186" s="2"/>
    </row>
    <row r="187" spans="1:33">
      <c r="A187" s="2">
        <f t="shared" si="3"/>
        <v>184</v>
      </c>
      <c r="I187" s="25" t="str">
        <f>IFERROR(VLOOKUP(PA[[#This Row],[Date]],Raw_Data[[Date]:[Sunset Time (POA&lt;20 W/m2)]],3,0),"")</f>
        <v/>
      </c>
      <c r="J187" s="25" t="str">
        <f>IFERROR(VLOOKUP(PA[[#This Row],[Date]],Raw_Data[[Date]:[Sunset Time (POA&lt;20 W/m2)]],4,0),"")</f>
        <v/>
      </c>
      <c r="K187" s="26" t="str">
        <f>IFERROR((PA[[#This Row],[Sunset Time (POA&lt;20 W/m2)]]-PA[[#This Row],[Sunrise Time (POA&gt;20 W/m2)]])*24,"")</f>
        <v/>
      </c>
      <c r="M187" s="45" t="str">
        <f>IFERROR(VLOOKUP(PA[[#This Row],[Affceted Equipment]],'Basic Data'!$A$2:$B$116,2,0),"")</f>
        <v/>
      </c>
      <c r="N187" s="50" t="s">
        <v>261</v>
      </c>
      <c r="W187" s="33">
        <f>(PA[[#This Row],[Acknowledgemnet Time ]]-PA[[#This Row],[Fault Time]])*24</f>
        <v>0</v>
      </c>
      <c r="X187" s="33">
        <f>(PA[[#This Row],[Work Start time on Fault]]-PA[[#This Row],[Fault Time]])*24</f>
        <v>0</v>
      </c>
      <c r="Y187" s="33">
        <f>(PA[[#This Row],[Work Completiuon time on fualt]]-PA[[#This Row],[Fault Time]])*24</f>
        <v>0</v>
      </c>
      <c r="Z187" s="33">
        <f>IFERROR((PA[[#This Row],[Work Completiuon time on fualt]]-PA[[#This Row],[Fault Time]])*24,"")</f>
        <v>0</v>
      </c>
      <c r="AC187" s="47" t="str">
        <f>IFERROR(PA[[#This Row],[Breakdown Time]]*PA[[#This Row],[Plant Equivalent Weightage]],"")</f>
        <v/>
      </c>
      <c r="AF187" s="2"/>
      <c r="AG187" s="2"/>
    </row>
    <row r="188" spans="1:33">
      <c r="A188" s="2">
        <f t="shared" si="3"/>
        <v>185</v>
      </c>
      <c r="I188" s="25" t="str">
        <f>IFERROR(VLOOKUP(PA[[#This Row],[Date]],Raw_Data[[Date]:[Sunset Time (POA&lt;20 W/m2)]],3,0),"")</f>
        <v/>
      </c>
      <c r="J188" s="25" t="str">
        <f>IFERROR(VLOOKUP(PA[[#This Row],[Date]],Raw_Data[[Date]:[Sunset Time (POA&lt;20 W/m2)]],4,0),"")</f>
        <v/>
      </c>
      <c r="K188" s="26" t="str">
        <f>IFERROR((PA[[#This Row],[Sunset Time (POA&lt;20 W/m2)]]-PA[[#This Row],[Sunrise Time (POA&gt;20 W/m2)]])*24,"")</f>
        <v/>
      </c>
      <c r="M188" s="45" t="str">
        <f>IFERROR(VLOOKUP(PA[[#This Row],[Affceted Equipment]],'Basic Data'!$A$2:$B$116,2,0),"")</f>
        <v/>
      </c>
      <c r="N188" s="50" t="s">
        <v>261</v>
      </c>
      <c r="W188" s="33">
        <f>(PA[[#This Row],[Acknowledgemnet Time ]]-PA[[#This Row],[Fault Time]])*24</f>
        <v>0</v>
      </c>
      <c r="X188" s="33">
        <f>(PA[[#This Row],[Work Start time on Fault]]-PA[[#This Row],[Fault Time]])*24</f>
        <v>0</v>
      </c>
      <c r="Y188" s="33">
        <f>(PA[[#This Row],[Work Completiuon time on fualt]]-PA[[#This Row],[Fault Time]])*24</f>
        <v>0</v>
      </c>
      <c r="Z188" s="33">
        <f>IFERROR((PA[[#This Row],[Work Completiuon time on fualt]]-PA[[#This Row],[Fault Time]])*24,"")</f>
        <v>0</v>
      </c>
      <c r="AC188" s="47" t="str">
        <f>IFERROR(PA[[#This Row],[Breakdown Time]]*PA[[#This Row],[Plant Equivalent Weightage]],"")</f>
        <v/>
      </c>
      <c r="AF188" s="2"/>
      <c r="AG188" s="2"/>
    </row>
    <row r="189" spans="1:33">
      <c r="A189" s="2">
        <f t="shared" si="3"/>
        <v>186</v>
      </c>
      <c r="I189" s="25" t="str">
        <f>IFERROR(VLOOKUP(PA[[#This Row],[Date]],Raw_Data[[Date]:[Sunset Time (POA&lt;20 W/m2)]],3,0),"")</f>
        <v/>
      </c>
      <c r="J189" s="25" t="str">
        <f>IFERROR(VLOOKUP(PA[[#This Row],[Date]],Raw_Data[[Date]:[Sunset Time (POA&lt;20 W/m2)]],4,0),"")</f>
        <v/>
      </c>
      <c r="K189" s="26" t="str">
        <f>IFERROR((PA[[#This Row],[Sunset Time (POA&lt;20 W/m2)]]-PA[[#This Row],[Sunrise Time (POA&gt;20 W/m2)]])*24,"")</f>
        <v/>
      </c>
      <c r="M189" s="45" t="str">
        <f>IFERROR(VLOOKUP(PA[[#This Row],[Affceted Equipment]],'Basic Data'!$A$2:$B$116,2,0),"")</f>
        <v/>
      </c>
      <c r="N189" s="50" t="s">
        <v>261</v>
      </c>
      <c r="W189" s="33">
        <f>(PA[[#This Row],[Acknowledgemnet Time ]]-PA[[#This Row],[Fault Time]])*24</f>
        <v>0</v>
      </c>
      <c r="X189" s="33">
        <f>(PA[[#This Row],[Work Start time on Fault]]-PA[[#This Row],[Fault Time]])*24</f>
        <v>0</v>
      </c>
      <c r="Y189" s="33">
        <f>(PA[[#This Row],[Work Completiuon time on fualt]]-PA[[#This Row],[Fault Time]])*24</f>
        <v>0</v>
      </c>
      <c r="Z189" s="33">
        <f>IFERROR((PA[[#This Row],[Work Completiuon time on fualt]]-PA[[#This Row],[Fault Time]])*24,"")</f>
        <v>0</v>
      </c>
      <c r="AC189" s="47" t="str">
        <f>IFERROR(PA[[#This Row],[Breakdown Time]]*PA[[#This Row],[Plant Equivalent Weightage]],"")</f>
        <v/>
      </c>
      <c r="AF189" s="2"/>
      <c r="AG189" s="2"/>
    </row>
    <row r="190" spans="1:33">
      <c r="A190" s="2">
        <f t="shared" si="3"/>
        <v>187</v>
      </c>
      <c r="I190" s="25" t="str">
        <f>IFERROR(VLOOKUP(PA[[#This Row],[Date]],Raw_Data[[Date]:[Sunset Time (POA&lt;20 W/m2)]],3,0),"")</f>
        <v/>
      </c>
      <c r="J190" s="25" t="str">
        <f>IFERROR(VLOOKUP(PA[[#This Row],[Date]],Raw_Data[[Date]:[Sunset Time (POA&lt;20 W/m2)]],4,0),"")</f>
        <v/>
      </c>
      <c r="K190" s="26" t="str">
        <f>IFERROR((PA[[#This Row],[Sunset Time (POA&lt;20 W/m2)]]-PA[[#This Row],[Sunrise Time (POA&gt;20 W/m2)]])*24,"")</f>
        <v/>
      </c>
      <c r="M190" s="45" t="str">
        <f>IFERROR(VLOOKUP(PA[[#This Row],[Affceted Equipment]],'Basic Data'!$A$2:$B$116,2,0),"")</f>
        <v/>
      </c>
      <c r="N190" s="50" t="s">
        <v>261</v>
      </c>
      <c r="W190" s="33">
        <f>(PA[[#This Row],[Acknowledgemnet Time ]]-PA[[#This Row],[Fault Time]])*24</f>
        <v>0</v>
      </c>
      <c r="X190" s="33">
        <f>(PA[[#This Row],[Work Start time on Fault]]-PA[[#This Row],[Fault Time]])*24</f>
        <v>0</v>
      </c>
      <c r="Y190" s="33">
        <f>(PA[[#This Row],[Work Completiuon time on fualt]]-PA[[#This Row],[Fault Time]])*24</f>
        <v>0</v>
      </c>
      <c r="Z190" s="33">
        <f>IFERROR((PA[[#This Row],[Work Completiuon time on fualt]]-PA[[#This Row],[Fault Time]])*24,"")</f>
        <v>0</v>
      </c>
      <c r="AC190" s="47" t="str">
        <f>IFERROR(PA[[#This Row],[Breakdown Time]]*PA[[#This Row],[Plant Equivalent Weightage]],"")</f>
        <v/>
      </c>
      <c r="AF190" s="2"/>
      <c r="AG190" s="2"/>
    </row>
    <row r="191" spans="1:33">
      <c r="A191" s="2">
        <f t="shared" si="3"/>
        <v>188</v>
      </c>
      <c r="I191" s="25" t="str">
        <f>IFERROR(VLOOKUP(PA[[#This Row],[Date]],Raw_Data[[Date]:[Sunset Time (POA&lt;20 W/m2)]],3,0),"")</f>
        <v/>
      </c>
      <c r="J191" s="25" t="str">
        <f>IFERROR(VLOOKUP(PA[[#This Row],[Date]],Raw_Data[[Date]:[Sunset Time (POA&lt;20 W/m2)]],4,0),"")</f>
        <v/>
      </c>
      <c r="K191" s="26" t="str">
        <f>IFERROR((PA[[#This Row],[Sunset Time (POA&lt;20 W/m2)]]-PA[[#This Row],[Sunrise Time (POA&gt;20 W/m2)]])*24,"")</f>
        <v/>
      </c>
      <c r="M191" s="45" t="str">
        <f>IFERROR(VLOOKUP(PA[[#This Row],[Affceted Equipment]],'Basic Data'!$A$2:$B$116,2,0),"")</f>
        <v/>
      </c>
      <c r="N191" s="50" t="s">
        <v>261</v>
      </c>
      <c r="W191" s="33">
        <f>(PA[[#This Row],[Acknowledgemnet Time ]]-PA[[#This Row],[Fault Time]])*24</f>
        <v>0</v>
      </c>
      <c r="X191" s="33">
        <f>(PA[[#This Row],[Work Start time on Fault]]-PA[[#This Row],[Fault Time]])*24</f>
        <v>0</v>
      </c>
      <c r="Y191" s="33">
        <f>(PA[[#This Row],[Work Completiuon time on fualt]]-PA[[#This Row],[Fault Time]])*24</f>
        <v>0</v>
      </c>
      <c r="Z191" s="33">
        <f>IFERROR((PA[[#This Row],[Work Completiuon time on fualt]]-PA[[#This Row],[Fault Time]])*24,"")</f>
        <v>0</v>
      </c>
      <c r="AC191" s="47" t="str">
        <f>IFERROR(PA[[#This Row],[Breakdown Time]]*PA[[#This Row],[Plant Equivalent Weightage]],"")</f>
        <v/>
      </c>
      <c r="AF191" s="2"/>
      <c r="AG191" s="2"/>
    </row>
    <row r="192" spans="1:33">
      <c r="A192" s="2">
        <f t="shared" si="3"/>
        <v>189</v>
      </c>
      <c r="I192" s="25" t="str">
        <f>IFERROR(VLOOKUP(PA[[#This Row],[Date]],Raw_Data[[Date]:[Sunset Time (POA&lt;20 W/m2)]],3,0),"")</f>
        <v/>
      </c>
      <c r="J192" s="25" t="str">
        <f>IFERROR(VLOOKUP(PA[[#This Row],[Date]],Raw_Data[[Date]:[Sunset Time (POA&lt;20 W/m2)]],4,0),"")</f>
        <v/>
      </c>
      <c r="K192" s="26" t="str">
        <f>IFERROR((PA[[#This Row],[Sunset Time (POA&lt;20 W/m2)]]-PA[[#This Row],[Sunrise Time (POA&gt;20 W/m2)]])*24,"")</f>
        <v/>
      </c>
      <c r="M192" s="45" t="str">
        <f>IFERROR(VLOOKUP(PA[[#This Row],[Affceted Equipment]],'Basic Data'!$A$2:$B$116,2,0),"")</f>
        <v/>
      </c>
      <c r="N192" s="50" t="s">
        <v>261</v>
      </c>
      <c r="W192" s="33">
        <f>(PA[[#This Row],[Acknowledgemnet Time ]]-PA[[#This Row],[Fault Time]])*24</f>
        <v>0</v>
      </c>
      <c r="X192" s="33">
        <f>(PA[[#This Row],[Work Start time on Fault]]-PA[[#This Row],[Fault Time]])*24</f>
        <v>0</v>
      </c>
      <c r="Y192" s="33">
        <f>(PA[[#This Row],[Work Completiuon time on fualt]]-PA[[#This Row],[Fault Time]])*24</f>
        <v>0</v>
      </c>
      <c r="Z192" s="33">
        <f>IFERROR((PA[[#This Row],[Work Completiuon time on fualt]]-PA[[#This Row],[Fault Time]])*24,"")</f>
        <v>0</v>
      </c>
      <c r="AC192" s="47" t="str">
        <f>IFERROR(PA[[#This Row],[Breakdown Time]]*PA[[#This Row],[Plant Equivalent Weightage]],"")</f>
        <v/>
      </c>
      <c r="AF192" s="2"/>
      <c r="AG192" s="2"/>
    </row>
    <row r="193" spans="1:33">
      <c r="A193" s="2">
        <f t="shared" si="3"/>
        <v>190</v>
      </c>
      <c r="I193" s="25" t="str">
        <f>IFERROR(VLOOKUP(PA[[#This Row],[Date]],Raw_Data[[Date]:[Sunset Time (POA&lt;20 W/m2)]],3,0),"")</f>
        <v/>
      </c>
      <c r="J193" s="25" t="str">
        <f>IFERROR(VLOOKUP(PA[[#This Row],[Date]],Raw_Data[[Date]:[Sunset Time (POA&lt;20 W/m2)]],4,0),"")</f>
        <v/>
      </c>
      <c r="K193" s="26" t="str">
        <f>IFERROR((PA[[#This Row],[Sunset Time (POA&lt;20 W/m2)]]-PA[[#This Row],[Sunrise Time (POA&gt;20 W/m2)]])*24,"")</f>
        <v/>
      </c>
      <c r="M193" s="45" t="str">
        <f>IFERROR(VLOOKUP(PA[[#This Row],[Affceted Equipment]],'Basic Data'!$A$2:$B$116,2,0),"")</f>
        <v/>
      </c>
      <c r="N193" s="50" t="s">
        <v>261</v>
      </c>
      <c r="W193" s="33">
        <f>(PA[[#This Row],[Acknowledgemnet Time ]]-PA[[#This Row],[Fault Time]])*24</f>
        <v>0</v>
      </c>
      <c r="X193" s="33">
        <f>(PA[[#This Row],[Work Start time on Fault]]-PA[[#This Row],[Fault Time]])*24</f>
        <v>0</v>
      </c>
      <c r="Y193" s="33">
        <f>(PA[[#This Row],[Work Completiuon time on fualt]]-PA[[#This Row],[Fault Time]])*24</f>
        <v>0</v>
      </c>
      <c r="Z193" s="33">
        <f>IFERROR((PA[[#This Row],[Work Completiuon time on fualt]]-PA[[#This Row],[Fault Time]])*24,"")</f>
        <v>0</v>
      </c>
      <c r="AC193" s="47" t="str">
        <f>IFERROR(PA[[#This Row],[Breakdown Time]]*PA[[#This Row],[Plant Equivalent Weightage]],"")</f>
        <v/>
      </c>
      <c r="AF193" s="2"/>
      <c r="AG193" s="2"/>
    </row>
    <row r="194" spans="1:33">
      <c r="A194" s="2">
        <f t="shared" si="3"/>
        <v>191</v>
      </c>
      <c r="I194" s="25" t="str">
        <f>IFERROR(VLOOKUP(PA[[#This Row],[Date]],Raw_Data[[Date]:[Sunset Time (POA&lt;20 W/m2)]],3,0),"")</f>
        <v/>
      </c>
      <c r="J194" s="25" t="str">
        <f>IFERROR(VLOOKUP(PA[[#This Row],[Date]],Raw_Data[[Date]:[Sunset Time (POA&lt;20 W/m2)]],4,0),"")</f>
        <v/>
      </c>
      <c r="K194" s="26" t="str">
        <f>IFERROR((PA[[#This Row],[Sunset Time (POA&lt;20 W/m2)]]-PA[[#This Row],[Sunrise Time (POA&gt;20 W/m2)]])*24,"")</f>
        <v/>
      </c>
      <c r="M194" s="45" t="str">
        <f>IFERROR(VLOOKUP(PA[[#This Row],[Affceted Equipment]],'Basic Data'!$A$2:$B$116,2,0),"")</f>
        <v/>
      </c>
      <c r="N194" s="50" t="s">
        <v>261</v>
      </c>
      <c r="W194" s="33">
        <f>(PA[[#This Row],[Acknowledgemnet Time ]]-PA[[#This Row],[Fault Time]])*24</f>
        <v>0</v>
      </c>
      <c r="X194" s="33">
        <f>(PA[[#This Row],[Work Start time on Fault]]-PA[[#This Row],[Fault Time]])*24</f>
        <v>0</v>
      </c>
      <c r="Y194" s="33">
        <f>(PA[[#This Row],[Work Completiuon time on fualt]]-PA[[#This Row],[Fault Time]])*24</f>
        <v>0</v>
      </c>
      <c r="Z194" s="33">
        <f>IFERROR((PA[[#This Row],[Work Completiuon time on fualt]]-PA[[#This Row],[Fault Time]])*24,"")</f>
        <v>0</v>
      </c>
      <c r="AC194" s="47" t="str">
        <f>IFERROR(PA[[#This Row],[Breakdown Time]]*PA[[#This Row],[Plant Equivalent Weightage]],"")</f>
        <v/>
      </c>
      <c r="AF194" s="2"/>
      <c r="AG194" s="2"/>
    </row>
    <row r="195" spans="1:33">
      <c r="A195" s="2">
        <f t="shared" si="3"/>
        <v>192</v>
      </c>
      <c r="I195" s="25" t="str">
        <f>IFERROR(VLOOKUP(PA[[#This Row],[Date]],Raw_Data[[Date]:[Sunset Time (POA&lt;20 W/m2)]],3,0),"")</f>
        <v/>
      </c>
      <c r="J195" s="25" t="str">
        <f>IFERROR(VLOOKUP(PA[[#This Row],[Date]],Raw_Data[[Date]:[Sunset Time (POA&lt;20 W/m2)]],4,0),"")</f>
        <v/>
      </c>
      <c r="K195" s="26" t="str">
        <f>IFERROR((PA[[#This Row],[Sunset Time (POA&lt;20 W/m2)]]-PA[[#This Row],[Sunrise Time (POA&gt;20 W/m2)]])*24,"")</f>
        <v/>
      </c>
      <c r="M195" s="45" t="str">
        <f>IFERROR(VLOOKUP(PA[[#This Row],[Affceted Equipment]],'Basic Data'!$A$2:$B$116,2,0),"")</f>
        <v/>
      </c>
      <c r="N195" s="50" t="s">
        <v>261</v>
      </c>
      <c r="W195" s="33">
        <f>(PA[[#This Row],[Acknowledgemnet Time ]]-PA[[#This Row],[Fault Time]])*24</f>
        <v>0</v>
      </c>
      <c r="X195" s="33">
        <f>(PA[[#This Row],[Work Start time on Fault]]-PA[[#This Row],[Fault Time]])*24</f>
        <v>0</v>
      </c>
      <c r="Y195" s="33">
        <f>(PA[[#This Row],[Work Completiuon time on fualt]]-PA[[#This Row],[Fault Time]])*24</f>
        <v>0</v>
      </c>
      <c r="Z195" s="33">
        <f>IFERROR((PA[[#This Row],[Work Completiuon time on fualt]]-PA[[#This Row],[Fault Time]])*24,"")</f>
        <v>0</v>
      </c>
      <c r="AC195" s="47" t="str">
        <f>IFERROR(PA[[#This Row],[Breakdown Time]]*PA[[#This Row],[Plant Equivalent Weightage]],"")</f>
        <v/>
      </c>
      <c r="AF195" s="2"/>
      <c r="AG195" s="2"/>
    </row>
    <row r="196" spans="1:33">
      <c r="A196" s="2">
        <f t="shared" si="3"/>
        <v>193</v>
      </c>
      <c r="I196" s="25" t="str">
        <f>IFERROR(VLOOKUP(PA[[#This Row],[Date]],Raw_Data[[Date]:[Sunset Time (POA&lt;20 W/m2)]],3,0),"")</f>
        <v/>
      </c>
      <c r="J196" s="25" t="str">
        <f>IFERROR(VLOOKUP(PA[[#This Row],[Date]],Raw_Data[[Date]:[Sunset Time (POA&lt;20 W/m2)]],4,0),"")</f>
        <v/>
      </c>
      <c r="K196" s="26" t="str">
        <f>IFERROR((PA[[#This Row],[Sunset Time (POA&lt;20 W/m2)]]-PA[[#This Row],[Sunrise Time (POA&gt;20 W/m2)]])*24,"")</f>
        <v/>
      </c>
      <c r="M196" s="45" t="str">
        <f>IFERROR(VLOOKUP(PA[[#This Row],[Affceted Equipment]],'Basic Data'!$A$2:$B$116,2,0),"")</f>
        <v/>
      </c>
      <c r="N196" s="50" t="s">
        <v>261</v>
      </c>
      <c r="W196" s="33">
        <f>(PA[[#This Row],[Acknowledgemnet Time ]]-PA[[#This Row],[Fault Time]])*24</f>
        <v>0</v>
      </c>
      <c r="X196" s="33">
        <f>(PA[[#This Row],[Work Start time on Fault]]-PA[[#This Row],[Fault Time]])*24</f>
        <v>0</v>
      </c>
      <c r="Y196" s="33">
        <f>(PA[[#This Row],[Work Completiuon time on fualt]]-PA[[#This Row],[Fault Time]])*24</f>
        <v>0</v>
      </c>
      <c r="Z196" s="33">
        <f>IFERROR((PA[[#This Row],[Work Completiuon time on fualt]]-PA[[#This Row],[Fault Time]])*24,"")</f>
        <v>0</v>
      </c>
      <c r="AC196" s="47" t="str">
        <f>IFERROR(PA[[#This Row],[Breakdown Time]]*PA[[#This Row],[Plant Equivalent Weightage]],"")</f>
        <v/>
      </c>
      <c r="AF196" s="2"/>
      <c r="AG196" s="2"/>
    </row>
    <row r="197" spans="1:33">
      <c r="A197" s="2">
        <f t="shared" si="3"/>
        <v>194</v>
      </c>
      <c r="I197" s="25" t="str">
        <f>IFERROR(VLOOKUP(PA[[#This Row],[Date]],Raw_Data[[Date]:[Sunset Time (POA&lt;20 W/m2)]],3,0),"")</f>
        <v/>
      </c>
      <c r="J197" s="25" t="str">
        <f>IFERROR(VLOOKUP(PA[[#This Row],[Date]],Raw_Data[[Date]:[Sunset Time (POA&lt;20 W/m2)]],4,0),"")</f>
        <v/>
      </c>
      <c r="K197" s="26" t="str">
        <f>IFERROR((PA[[#This Row],[Sunset Time (POA&lt;20 W/m2)]]-PA[[#This Row],[Sunrise Time (POA&gt;20 W/m2)]])*24,"")</f>
        <v/>
      </c>
      <c r="M197" s="45" t="str">
        <f>IFERROR(VLOOKUP(PA[[#This Row],[Affceted Equipment]],'Basic Data'!$A$2:$B$116,2,0),"")</f>
        <v/>
      </c>
      <c r="N197" s="50" t="s">
        <v>261</v>
      </c>
      <c r="W197" s="33">
        <f>(PA[[#This Row],[Acknowledgemnet Time ]]-PA[[#This Row],[Fault Time]])*24</f>
        <v>0</v>
      </c>
      <c r="X197" s="33">
        <f>(PA[[#This Row],[Work Start time on Fault]]-PA[[#This Row],[Fault Time]])*24</f>
        <v>0</v>
      </c>
      <c r="Y197" s="33">
        <f>(PA[[#This Row],[Work Completiuon time on fualt]]-PA[[#This Row],[Fault Time]])*24</f>
        <v>0</v>
      </c>
      <c r="Z197" s="33">
        <f>IFERROR((PA[[#This Row],[Work Completiuon time on fualt]]-PA[[#This Row],[Fault Time]])*24,"")</f>
        <v>0</v>
      </c>
      <c r="AC197" s="47" t="str">
        <f>IFERROR(PA[[#This Row],[Breakdown Time]]*PA[[#This Row],[Plant Equivalent Weightage]],"")</f>
        <v/>
      </c>
      <c r="AF197" s="2"/>
      <c r="AG197" s="2"/>
    </row>
    <row r="198" spans="1:33">
      <c r="A198" s="2">
        <f t="shared" si="3"/>
        <v>195</v>
      </c>
      <c r="I198" s="25" t="str">
        <f>IFERROR(VLOOKUP(PA[[#This Row],[Date]],Raw_Data[[Date]:[Sunset Time (POA&lt;20 W/m2)]],3,0),"")</f>
        <v/>
      </c>
      <c r="J198" s="25" t="str">
        <f>IFERROR(VLOOKUP(PA[[#This Row],[Date]],Raw_Data[[Date]:[Sunset Time (POA&lt;20 W/m2)]],4,0),"")</f>
        <v/>
      </c>
      <c r="K198" s="26" t="str">
        <f>IFERROR((PA[[#This Row],[Sunset Time (POA&lt;20 W/m2)]]-PA[[#This Row],[Sunrise Time (POA&gt;20 W/m2)]])*24,"")</f>
        <v/>
      </c>
      <c r="M198" s="45" t="str">
        <f>IFERROR(VLOOKUP(PA[[#This Row],[Affceted Equipment]],'Basic Data'!$A$2:$B$116,2,0),"")</f>
        <v/>
      </c>
      <c r="N198" s="50" t="s">
        <v>261</v>
      </c>
      <c r="W198" s="33">
        <f>(PA[[#This Row],[Acknowledgemnet Time ]]-PA[[#This Row],[Fault Time]])*24</f>
        <v>0</v>
      </c>
      <c r="X198" s="33">
        <f>(PA[[#This Row],[Work Start time on Fault]]-PA[[#This Row],[Fault Time]])*24</f>
        <v>0</v>
      </c>
      <c r="Y198" s="33">
        <f>(PA[[#This Row],[Work Completiuon time on fualt]]-PA[[#This Row],[Fault Time]])*24</f>
        <v>0</v>
      </c>
      <c r="Z198" s="33">
        <f>IFERROR((PA[[#This Row],[Work Completiuon time on fualt]]-PA[[#This Row],[Fault Time]])*24,"")</f>
        <v>0</v>
      </c>
      <c r="AC198" s="47" t="str">
        <f>IFERROR(PA[[#This Row],[Breakdown Time]]*PA[[#This Row],[Plant Equivalent Weightage]],"")</f>
        <v/>
      </c>
      <c r="AF198" s="2"/>
      <c r="AG198" s="2"/>
    </row>
    <row r="199" spans="1:33">
      <c r="A199" s="2">
        <f t="shared" si="3"/>
        <v>196</v>
      </c>
      <c r="I199" s="25" t="str">
        <f>IFERROR(VLOOKUP(PA[[#This Row],[Date]],Raw_Data[[Date]:[Sunset Time (POA&lt;20 W/m2)]],3,0),"")</f>
        <v/>
      </c>
      <c r="J199" s="25" t="str">
        <f>IFERROR(VLOOKUP(PA[[#This Row],[Date]],Raw_Data[[Date]:[Sunset Time (POA&lt;20 W/m2)]],4,0),"")</f>
        <v/>
      </c>
      <c r="K199" s="26" t="str">
        <f>IFERROR((PA[[#This Row],[Sunset Time (POA&lt;20 W/m2)]]-PA[[#This Row],[Sunrise Time (POA&gt;20 W/m2)]])*24,"")</f>
        <v/>
      </c>
      <c r="M199" s="45" t="str">
        <f>IFERROR(VLOOKUP(PA[[#This Row],[Affceted Equipment]],'Basic Data'!$A$2:$B$116,2,0),"")</f>
        <v/>
      </c>
      <c r="N199" s="50" t="s">
        <v>261</v>
      </c>
      <c r="W199" s="33">
        <f>(PA[[#This Row],[Acknowledgemnet Time ]]-PA[[#This Row],[Fault Time]])*24</f>
        <v>0</v>
      </c>
      <c r="X199" s="33">
        <f>(PA[[#This Row],[Work Start time on Fault]]-PA[[#This Row],[Fault Time]])*24</f>
        <v>0</v>
      </c>
      <c r="Y199" s="33">
        <f>(PA[[#This Row],[Work Completiuon time on fualt]]-PA[[#This Row],[Fault Time]])*24</f>
        <v>0</v>
      </c>
      <c r="Z199" s="33">
        <f>IFERROR((PA[[#This Row],[Work Completiuon time on fualt]]-PA[[#This Row],[Fault Time]])*24,"")</f>
        <v>0</v>
      </c>
      <c r="AC199" s="47" t="str">
        <f>IFERROR(PA[[#This Row],[Breakdown Time]]*PA[[#This Row],[Plant Equivalent Weightage]],"")</f>
        <v/>
      </c>
      <c r="AF199" s="2"/>
      <c r="AG199" s="2"/>
    </row>
    <row r="200" spans="1:33">
      <c r="A200" s="2">
        <f t="shared" si="3"/>
        <v>197</v>
      </c>
      <c r="I200" s="25" t="str">
        <f>IFERROR(VLOOKUP(PA[[#This Row],[Date]],Raw_Data[[Date]:[Sunset Time (POA&lt;20 W/m2)]],3,0),"")</f>
        <v/>
      </c>
      <c r="J200" s="25" t="str">
        <f>IFERROR(VLOOKUP(PA[[#This Row],[Date]],Raw_Data[[Date]:[Sunset Time (POA&lt;20 W/m2)]],4,0),"")</f>
        <v/>
      </c>
      <c r="K200" s="26" t="str">
        <f>IFERROR((PA[[#This Row],[Sunset Time (POA&lt;20 W/m2)]]-PA[[#This Row],[Sunrise Time (POA&gt;20 W/m2)]])*24,"")</f>
        <v/>
      </c>
      <c r="M200" s="45" t="str">
        <f>IFERROR(VLOOKUP(PA[[#This Row],[Affceted Equipment]],'Basic Data'!$A$2:$B$116,2,0),"")</f>
        <v/>
      </c>
      <c r="N200" s="50" t="s">
        <v>261</v>
      </c>
      <c r="W200" s="33">
        <f>(PA[[#This Row],[Acknowledgemnet Time ]]-PA[[#This Row],[Fault Time]])*24</f>
        <v>0</v>
      </c>
      <c r="X200" s="33">
        <f>(PA[[#This Row],[Work Start time on Fault]]-PA[[#This Row],[Fault Time]])*24</f>
        <v>0</v>
      </c>
      <c r="Y200" s="33">
        <f>(PA[[#This Row],[Work Completiuon time on fualt]]-PA[[#This Row],[Fault Time]])*24</f>
        <v>0</v>
      </c>
      <c r="Z200" s="33">
        <f>IFERROR((PA[[#This Row],[Work Completiuon time on fualt]]-PA[[#This Row],[Fault Time]])*24,"")</f>
        <v>0</v>
      </c>
      <c r="AC200" s="47" t="str">
        <f>IFERROR(PA[[#This Row],[Breakdown Time]]*PA[[#This Row],[Plant Equivalent Weightage]],"")</f>
        <v/>
      </c>
      <c r="AF200" s="2"/>
      <c r="AG200" s="2"/>
    </row>
    <row r="201" spans="1:33">
      <c r="A201" s="2">
        <f t="shared" si="3"/>
        <v>198</v>
      </c>
      <c r="I201" s="25" t="str">
        <f>IFERROR(VLOOKUP(PA[[#This Row],[Date]],Raw_Data[[Date]:[Sunset Time (POA&lt;20 W/m2)]],3,0),"")</f>
        <v/>
      </c>
      <c r="J201" s="25" t="str">
        <f>IFERROR(VLOOKUP(PA[[#This Row],[Date]],Raw_Data[[Date]:[Sunset Time (POA&lt;20 W/m2)]],4,0),"")</f>
        <v/>
      </c>
      <c r="K201" s="26" t="str">
        <f>IFERROR((PA[[#This Row],[Sunset Time (POA&lt;20 W/m2)]]-PA[[#This Row],[Sunrise Time (POA&gt;20 W/m2)]])*24,"")</f>
        <v/>
      </c>
      <c r="M201" s="45" t="str">
        <f>IFERROR(VLOOKUP(PA[[#This Row],[Affceted Equipment]],'Basic Data'!$A$2:$B$116,2,0),"")</f>
        <v/>
      </c>
      <c r="N201" s="50" t="s">
        <v>261</v>
      </c>
      <c r="W201" s="33">
        <f>(PA[[#This Row],[Acknowledgemnet Time ]]-PA[[#This Row],[Fault Time]])*24</f>
        <v>0</v>
      </c>
      <c r="X201" s="33">
        <f>(PA[[#This Row],[Work Start time on Fault]]-PA[[#This Row],[Fault Time]])*24</f>
        <v>0</v>
      </c>
      <c r="Y201" s="33">
        <f>(PA[[#This Row],[Work Completiuon time on fualt]]-PA[[#This Row],[Fault Time]])*24</f>
        <v>0</v>
      </c>
      <c r="Z201" s="33">
        <f>IFERROR((PA[[#This Row],[Work Completiuon time on fualt]]-PA[[#This Row],[Fault Time]])*24,"")</f>
        <v>0</v>
      </c>
      <c r="AC201" s="47" t="str">
        <f>IFERROR(PA[[#This Row],[Breakdown Time]]*PA[[#This Row],[Plant Equivalent Weightage]],"")</f>
        <v/>
      </c>
      <c r="AF201" s="2"/>
      <c r="AG201" s="2"/>
    </row>
    <row r="202" spans="1:33">
      <c r="A202" s="2">
        <f t="shared" si="3"/>
        <v>199</v>
      </c>
      <c r="I202" s="25" t="str">
        <f>IFERROR(VLOOKUP(PA[[#This Row],[Date]],Raw_Data[[Date]:[Sunset Time (POA&lt;20 W/m2)]],3,0),"")</f>
        <v/>
      </c>
      <c r="J202" s="25" t="str">
        <f>IFERROR(VLOOKUP(PA[[#This Row],[Date]],Raw_Data[[Date]:[Sunset Time (POA&lt;20 W/m2)]],4,0),"")</f>
        <v/>
      </c>
      <c r="K202" s="26" t="str">
        <f>IFERROR((PA[[#This Row],[Sunset Time (POA&lt;20 W/m2)]]-PA[[#This Row],[Sunrise Time (POA&gt;20 W/m2)]])*24,"")</f>
        <v/>
      </c>
      <c r="M202" s="45" t="str">
        <f>IFERROR(VLOOKUP(PA[[#This Row],[Affceted Equipment]],'Basic Data'!$A$2:$B$116,2,0),"")</f>
        <v/>
      </c>
      <c r="N202" s="50" t="s">
        <v>261</v>
      </c>
      <c r="W202" s="33">
        <f>(PA[[#This Row],[Acknowledgemnet Time ]]-PA[[#This Row],[Fault Time]])*24</f>
        <v>0</v>
      </c>
      <c r="X202" s="33">
        <f>(PA[[#This Row],[Work Start time on Fault]]-PA[[#This Row],[Fault Time]])*24</f>
        <v>0</v>
      </c>
      <c r="Y202" s="33">
        <f>(PA[[#This Row],[Work Completiuon time on fualt]]-PA[[#This Row],[Fault Time]])*24</f>
        <v>0</v>
      </c>
      <c r="Z202" s="33">
        <f>IFERROR((PA[[#This Row],[Work Completiuon time on fualt]]-PA[[#This Row],[Fault Time]])*24,"")</f>
        <v>0</v>
      </c>
      <c r="AC202" s="47" t="str">
        <f>IFERROR(PA[[#This Row],[Breakdown Time]]*PA[[#This Row],[Plant Equivalent Weightage]],"")</f>
        <v/>
      </c>
      <c r="AF202" s="2"/>
      <c r="AG202" s="2"/>
    </row>
    <row r="203" spans="1:33">
      <c r="A203" s="2">
        <f t="shared" si="3"/>
        <v>200</v>
      </c>
      <c r="I203" s="25" t="str">
        <f>IFERROR(VLOOKUP(PA[[#This Row],[Date]],Raw_Data[[Date]:[Sunset Time (POA&lt;20 W/m2)]],3,0),"")</f>
        <v/>
      </c>
      <c r="J203" s="25" t="str">
        <f>IFERROR(VLOOKUP(PA[[#This Row],[Date]],Raw_Data[[Date]:[Sunset Time (POA&lt;20 W/m2)]],4,0),"")</f>
        <v/>
      </c>
      <c r="K203" s="26" t="str">
        <f>IFERROR((PA[[#This Row],[Sunset Time (POA&lt;20 W/m2)]]-PA[[#This Row],[Sunrise Time (POA&gt;20 W/m2)]])*24,"")</f>
        <v/>
      </c>
      <c r="M203" s="45" t="str">
        <f>IFERROR(VLOOKUP(PA[[#This Row],[Affceted Equipment]],'Basic Data'!$A$2:$B$116,2,0),"")</f>
        <v/>
      </c>
      <c r="N203" s="50" t="s">
        <v>261</v>
      </c>
      <c r="W203" s="33">
        <f>(PA[[#This Row],[Acknowledgemnet Time ]]-PA[[#This Row],[Fault Time]])*24</f>
        <v>0</v>
      </c>
      <c r="X203" s="33">
        <f>(PA[[#This Row],[Work Start time on Fault]]-PA[[#This Row],[Fault Time]])*24</f>
        <v>0</v>
      </c>
      <c r="Y203" s="33">
        <f>(PA[[#This Row],[Work Completiuon time on fualt]]-PA[[#This Row],[Fault Time]])*24</f>
        <v>0</v>
      </c>
      <c r="Z203" s="33">
        <f>IFERROR((PA[[#This Row],[Work Completiuon time on fualt]]-PA[[#This Row],[Fault Time]])*24,"")</f>
        <v>0</v>
      </c>
      <c r="AC203" s="47" t="str">
        <f>IFERROR(PA[[#This Row],[Breakdown Time]]*PA[[#This Row],[Plant Equivalent Weightage]],"")</f>
        <v/>
      </c>
      <c r="AF203" s="2"/>
      <c r="AG203" s="2"/>
    </row>
    <row r="204" spans="1:33">
      <c r="A204" s="2">
        <f t="shared" si="3"/>
        <v>201</v>
      </c>
      <c r="I204" s="25" t="str">
        <f>IFERROR(VLOOKUP(PA[[#This Row],[Date]],Raw_Data[[Date]:[Sunset Time (POA&lt;20 W/m2)]],3,0),"")</f>
        <v/>
      </c>
      <c r="J204" s="25" t="str">
        <f>IFERROR(VLOOKUP(PA[[#This Row],[Date]],Raw_Data[[Date]:[Sunset Time (POA&lt;20 W/m2)]],4,0),"")</f>
        <v/>
      </c>
      <c r="K204" s="26" t="str">
        <f>IFERROR((PA[[#This Row],[Sunset Time (POA&lt;20 W/m2)]]-PA[[#This Row],[Sunrise Time (POA&gt;20 W/m2)]])*24,"")</f>
        <v/>
      </c>
      <c r="M204" s="45" t="str">
        <f>IFERROR(VLOOKUP(PA[[#This Row],[Affceted Equipment]],'Basic Data'!$A$2:$B$116,2,0),"")</f>
        <v/>
      </c>
      <c r="N204" s="50" t="s">
        <v>261</v>
      </c>
      <c r="W204" s="33">
        <f>(PA[[#This Row],[Acknowledgemnet Time ]]-PA[[#This Row],[Fault Time]])*24</f>
        <v>0</v>
      </c>
      <c r="X204" s="33">
        <f>(PA[[#This Row],[Work Start time on Fault]]-PA[[#This Row],[Fault Time]])*24</f>
        <v>0</v>
      </c>
      <c r="Y204" s="33">
        <f>(PA[[#This Row],[Work Completiuon time on fualt]]-PA[[#This Row],[Fault Time]])*24</f>
        <v>0</v>
      </c>
      <c r="Z204" s="33">
        <f>IFERROR((PA[[#This Row],[Work Completiuon time on fualt]]-PA[[#This Row],[Fault Time]])*24,"")</f>
        <v>0</v>
      </c>
      <c r="AC204" s="47" t="str">
        <f>IFERROR(PA[[#This Row],[Breakdown Time]]*PA[[#This Row],[Plant Equivalent Weightage]],"")</f>
        <v/>
      </c>
      <c r="AF204" s="2"/>
      <c r="AG204" s="2"/>
    </row>
    <row r="205" spans="1:33">
      <c r="A205" s="2">
        <f t="shared" si="3"/>
        <v>202</v>
      </c>
      <c r="I205" s="25" t="str">
        <f>IFERROR(VLOOKUP(PA[[#This Row],[Date]],Raw_Data[[Date]:[Sunset Time (POA&lt;20 W/m2)]],3,0),"")</f>
        <v/>
      </c>
      <c r="J205" s="25" t="str">
        <f>IFERROR(VLOOKUP(PA[[#This Row],[Date]],Raw_Data[[Date]:[Sunset Time (POA&lt;20 W/m2)]],4,0),"")</f>
        <v/>
      </c>
      <c r="K205" s="26" t="str">
        <f>IFERROR((PA[[#This Row],[Sunset Time (POA&lt;20 W/m2)]]-PA[[#This Row],[Sunrise Time (POA&gt;20 W/m2)]])*24,"")</f>
        <v/>
      </c>
      <c r="M205" s="45" t="str">
        <f>IFERROR(VLOOKUP(PA[[#This Row],[Affceted Equipment]],'Basic Data'!$A$2:$B$116,2,0),"")</f>
        <v/>
      </c>
      <c r="N205" s="50" t="s">
        <v>261</v>
      </c>
      <c r="W205" s="33">
        <f>(PA[[#This Row],[Acknowledgemnet Time ]]-PA[[#This Row],[Fault Time]])*24</f>
        <v>0</v>
      </c>
      <c r="X205" s="33">
        <f>(PA[[#This Row],[Work Start time on Fault]]-PA[[#This Row],[Fault Time]])*24</f>
        <v>0</v>
      </c>
      <c r="Y205" s="33">
        <f>(PA[[#This Row],[Work Completiuon time on fualt]]-PA[[#This Row],[Fault Time]])*24</f>
        <v>0</v>
      </c>
      <c r="Z205" s="33">
        <f>IFERROR((PA[[#This Row],[Work Completiuon time on fualt]]-PA[[#This Row],[Fault Time]])*24,"")</f>
        <v>0</v>
      </c>
      <c r="AC205" s="47" t="str">
        <f>IFERROR(PA[[#This Row],[Breakdown Time]]*PA[[#This Row],[Plant Equivalent Weightage]],"")</f>
        <v/>
      </c>
      <c r="AF205" s="2"/>
      <c r="AG205" s="2"/>
    </row>
    <row r="206" spans="1:33">
      <c r="A206" s="2">
        <f t="shared" si="3"/>
        <v>203</v>
      </c>
      <c r="I206" s="25" t="str">
        <f>IFERROR(VLOOKUP(PA[[#This Row],[Date]],Raw_Data[[Date]:[Sunset Time (POA&lt;20 W/m2)]],3,0),"")</f>
        <v/>
      </c>
      <c r="J206" s="25" t="str">
        <f>IFERROR(VLOOKUP(PA[[#This Row],[Date]],Raw_Data[[Date]:[Sunset Time (POA&lt;20 W/m2)]],4,0),"")</f>
        <v/>
      </c>
      <c r="K206" s="26" t="str">
        <f>IFERROR((PA[[#This Row],[Sunset Time (POA&lt;20 W/m2)]]-PA[[#This Row],[Sunrise Time (POA&gt;20 W/m2)]])*24,"")</f>
        <v/>
      </c>
      <c r="M206" s="45" t="str">
        <f>IFERROR(VLOOKUP(PA[[#This Row],[Affceted Equipment]],'Basic Data'!$A$2:$B$116,2,0),"")</f>
        <v/>
      </c>
      <c r="N206" s="50" t="s">
        <v>261</v>
      </c>
      <c r="W206" s="33">
        <f>(PA[[#This Row],[Acknowledgemnet Time ]]-PA[[#This Row],[Fault Time]])*24</f>
        <v>0</v>
      </c>
      <c r="X206" s="33">
        <f>(PA[[#This Row],[Work Start time on Fault]]-PA[[#This Row],[Fault Time]])*24</f>
        <v>0</v>
      </c>
      <c r="Y206" s="33">
        <f>(PA[[#This Row],[Work Completiuon time on fualt]]-PA[[#This Row],[Fault Time]])*24</f>
        <v>0</v>
      </c>
      <c r="Z206" s="33">
        <f>IFERROR((PA[[#This Row],[Work Completiuon time on fualt]]-PA[[#This Row],[Fault Time]])*24,"")</f>
        <v>0</v>
      </c>
      <c r="AC206" s="47" t="str">
        <f>IFERROR(PA[[#This Row],[Breakdown Time]]*PA[[#This Row],[Plant Equivalent Weightage]],"")</f>
        <v/>
      </c>
      <c r="AF206" s="2"/>
      <c r="AG206" s="2"/>
    </row>
    <row r="207" spans="1:33">
      <c r="A207" s="2">
        <f t="shared" si="3"/>
        <v>204</v>
      </c>
      <c r="I207" s="25" t="str">
        <f>IFERROR(VLOOKUP(PA[[#This Row],[Date]],Raw_Data[[Date]:[Sunset Time (POA&lt;20 W/m2)]],3,0),"")</f>
        <v/>
      </c>
      <c r="J207" s="25" t="str">
        <f>IFERROR(VLOOKUP(PA[[#This Row],[Date]],Raw_Data[[Date]:[Sunset Time (POA&lt;20 W/m2)]],4,0),"")</f>
        <v/>
      </c>
      <c r="K207" s="26" t="str">
        <f>IFERROR((PA[[#This Row],[Sunset Time (POA&lt;20 W/m2)]]-PA[[#This Row],[Sunrise Time (POA&gt;20 W/m2)]])*24,"")</f>
        <v/>
      </c>
      <c r="M207" s="45" t="str">
        <f>IFERROR(VLOOKUP(PA[[#This Row],[Affceted Equipment]],'Basic Data'!$A$2:$B$116,2,0),"")</f>
        <v/>
      </c>
      <c r="N207" s="50" t="s">
        <v>261</v>
      </c>
      <c r="W207" s="33">
        <f>(PA[[#This Row],[Acknowledgemnet Time ]]-PA[[#This Row],[Fault Time]])*24</f>
        <v>0</v>
      </c>
      <c r="X207" s="33">
        <f>(PA[[#This Row],[Work Start time on Fault]]-PA[[#This Row],[Fault Time]])*24</f>
        <v>0</v>
      </c>
      <c r="Y207" s="33">
        <f>(PA[[#This Row],[Work Completiuon time on fualt]]-PA[[#This Row],[Fault Time]])*24</f>
        <v>0</v>
      </c>
      <c r="Z207" s="33">
        <f>IFERROR((PA[[#This Row],[Work Completiuon time on fualt]]-PA[[#This Row],[Fault Time]])*24,"")</f>
        <v>0</v>
      </c>
      <c r="AC207" s="47" t="str">
        <f>IFERROR(PA[[#This Row],[Breakdown Time]]*PA[[#This Row],[Plant Equivalent Weightage]],"")</f>
        <v/>
      </c>
      <c r="AF207" s="2"/>
      <c r="AG207" s="2"/>
    </row>
    <row r="208" spans="1:33">
      <c r="A208" s="2">
        <f t="shared" si="3"/>
        <v>205</v>
      </c>
      <c r="I208" s="25" t="str">
        <f>IFERROR(VLOOKUP(PA[[#This Row],[Date]],Raw_Data[[Date]:[Sunset Time (POA&lt;20 W/m2)]],3,0),"")</f>
        <v/>
      </c>
      <c r="J208" s="25" t="str">
        <f>IFERROR(VLOOKUP(PA[[#This Row],[Date]],Raw_Data[[Date]:[Sunset Time (POA&lt;20 W/m2)]],4,0),"")</f>
        <v/>
      </c>
      <c r="K208" s="26" t="str">
        <f>IFERROR((PA[[#This Row],[Sunset Time (POA&lt;20 W/m2)]]-PA[[#This Row],[Sunrise Time (POA&gt;20 W/m2)]])*24,"")</f>
        <v/>
      </c>
      <c r="M208" s="45" t="str">
        <f>IFERROR(VLOOKUP(PA[[#This Row],[Affceted Equipment]],'Basic Data'!$A$2:$B$116,2,0),"")</f>
        <v/>
      </c>
      <c r="N208" s="50" t="s">
        <v>261</v>
      </c>
      <c r="W208" s="33">
        <f>(PA[[#This Row],[Acknowledgemnet Time ]]-PA[[#This Row],[Fault Time]])*24</f>
        <v>0</v>
      </c>
      <c r="X208" s="33">
        <f>(PA[[#This Row],[Work Start time on Fault]]-PA[[#This Row],[Fault Time]])*24</f>
        <v>0</v>
      </c>
      <c r="Y208" s="33">
        <f>(PA[[#This Row],[Work Completiuon time on fualt]]-PA[[#This Row],[Fault Time]])*24</f>
        <v>0</v>
      </c>
      <c r="Z208" s="33">
        <f>IFERROR((PA[[#This Row],[Work Completiuon time on fualt]]-PA[[#This Row],[Fault Time]])*24,"")</f>
        <v>0</v>
      </c>
      <c r="AC208" s="47" t="str">
        <f>IFERROR(PA[[#This Row],[Breakdown Time]]*PA[[#This Row],[Plant Equivalent Weightage]],"")</f>
        <v/>
      </c>
      <c r="AF208" s="2"/>
      <c r="AG208" s="2"/>
    </row>
    <row r="209" spans="1:33">
      <c r="A209" s="2">
        <f t="shared" si="3"/>
        <v>206</v>
      </c>
      <c r="I209" s="25" t="str">
        <f>IFERROR(VLOOKUP(PA[[#This Row],[Date]],Raw_Data[[Date]:[Sunset Time (POA&lt;20 W/m2)]],3,0),"")</f>
        <v/>
      </c>
      <c r="J209" s="25" t="str">
        <f>IFERROR(VLOOKUP(PA[[#This Row],[Date]],Raw_Data[[Date]:[Sunset Time (POA&lt;20 W/m2)]],4,0),"")</f>
        <v/>
      </c>
      <c r="K209" s="26" t="str">
        <f>IFERROR((PA[[#This Row],[Sunset Time (POA&lt;20 W/m2)]]-PA[[#This Row],[Sunrise Time (POA&gt;20 W/m2)]])*24,"")</f>
        <v/>
      </c>
      <c r="M209" s="45" t="str">
        <f>IFERROR(VLOOKUP(PA[[#This Row],[Affceted Equipment]],'Basic Data'!$A$2:$B$116,2,0),"")</f>
        <v/>
      </c>
      <c r="N209" s="50" t="s">
        <v>261</v>
      </c>
      <c r="W209" s="33">
        <f>(PA[[#This Row],[Acknowledgemnet Time ]]-PA[[#This Row],[Fault Time]])*24</f>
        <v>0</v>
      </c>
      <c r="X209" s="33">
        <f>(PA[[#This Row],[Work Start time on Fault]]-PA[[#This Row],[Fault Time]])*24</f>
        <v>0</v>
      </c>
      <c r="Y209" s="33">
        <f>(PA[[#This Row],[Work Completiuon time on fualt]]-PA[[#This Row],[Fault Time]])*24</f>
        <v>0</v>
      </c>
      <c r="Z209" s="33">
        <f>IFERROR((PA[[#This Row],[Work Completiuon time on fualt]]-PA[[#This Row],[Fault Time]])*24,"")</f>
        <v>0</v>
      </c>
      <c r="AC209" s="47" t="str">
        <f>IFERROR(PA[[#This Row],[Breakdown Time]]*PA[[#This Row],[Plant Equivalent Weightage]],"")</f>
        <v/>
      </c>
      <c r="AF209" s="2"/>
      <c r="AG209" s="2"/>
    </row>
    <row r="210" spans="1:33">
      <c r="A210" s="2">
        <f t="shared" si="3"/>
        <v>207</v>
      </c>
      <c r="I210" s="25" t="str">
        <f>IFERROR(VLOOKUP(PA[[#This Row],[Date]],Raw_Data[[Date]:[Sunset Time (POA&lt;20 W/m2)]],3,0),"")</f>
        <v/>
      </c>
      <c r="J210" s="25" t="str">
        <f>IFERROR(VLOOKUP(PA[[#This Row],[Date]],Raw_Data[[Date]:[Sunset Time (POA&lt;20 W/m2)]],4,0),"")</f>
        <v/>
      </c>
      <c r="K210" s="26" t="str">
        <f>IFERROR((PA[[#This Row],[Sunset Time (POA&lt;20 W/m2)]]-PA[[#This Row],[Sunrise Time (POA&gt;20 W/m2)]])*24,"")</f>
        <v/>
      </c>
      <c r="M210" s="45" t="str">
        <f>IFERROR(VLOOKUP(PA[[#This Row],[Affceted Equipment]],'Basic Data'!$A$2:$B$116,2,0),"")</f>
        <v/>
      </c>
      <c r="N210" s="50" t="s">
        <v>261</v>
      </c>
      <c r="W210" s="33">
        <f>(PA[[#This Row],[Acknowledgemnet Time ]]-PA[[#This Row],[Fault Time]])*24</f>
        <v>0</v>
      </c>
      <c r="X210" s="33">
        <f>(PA[[#This Row],[Work Start time on Fault]]-PA[[#This Row],[Fault Time]])*24</f>
        <v>0</v>
      </c>
      <c r="Y210" s="33">
        <f>(PA[[#This Row],[Work Completiuon time on fualt]]-PA[[#This Row],[Fault Time]])*24</f>
        <v>0</v>
      </c>
      <c r="Z210" s="33">
        <f>IFERROR((PA[[#This Row],[Work Completiuon time on fualt]]-PA[[#This Row],[Fault Time]])*24,"")</f>
        <v>0</v>
      </c>
      <c r="AC210" s="47" t="str">
        <f>IFERROR(PA[[#This Row],[Breakdown Time]]*PA[[#This Row],[Plant Equivalent Weightage]],"")</f>
        <v/>
      </c>
      <c r="AF210" s="2"/>
      <c r="AG210" s="2"/>
    </row>
    <row r="211" spans="1:33">
      <c r="A211" s="2">
        <f t="shared" si="3"/>
        <v>208</v>
      </c>
      <c r="I211" s="25" t="str">
        <f>IFERROR(VLOOKUP(PA[[#This Row],[Date]],Raw_Data[[Date]:[Sunset Time (POA&lt;20 W/m2)]],3,0),"")</f>
        <v/>
      </c>
      <c r="J211" s="25" t="str">
        <f>IFERROR(VLOOKUP(PA[[#This Row],[Date]],Raw_Data[[Date]:[Sunset Time (POA&lt;20 W/m2)]],4,0),"")</f>
        <v/>
      </c>
      <c r="K211" s="26" t="str">
        <f>IFERROR((PA[[#This Row],[Sunset Time (POA&lt;20 W/m2)]]-PA[[#This Row],[Sunrise Time (POA&gt;20 W/m2)]])*24,"")</f>
        <v/>
      </c>
      <c r="M211" s="45" t="str">
        <f>IFERROR(VLOOKUP(PA[[#This Row],[Affceted Equipment]],'Basic Data'!$A$2:$B$116,2,0),"")</f>
        <v/>
      </c>
      <c r="N211" s="50" t="s">
        <v>261</v>
      </c>
      <c r="W211" s="33">
        <f>(PA[[#This Row],[Acknowledgemnet Time ]]-PA[[#This Row],[Fault Time]])*24</f>
        <v>0</v>
      </c>
      <c r="X211" s="33">
        <f>(PA[[#This Row],[Work Start time on Fault]]-PA[[#This Row],[Fault Time]])*24</f>
        <v>0</v>
      </c>
      <c r="Y211" s="33">
        <f>(PA[[#This Row],[Work Completiuon time on fualt]]-PA[[#This Row],[Fault Time]])*24</f>
        <v>0</v>
      </c>
      <c r="Z211" s="33">
        <f>IFERROR((PA[[#This Row],[Work Completiuon time on fualt]]-PA[[#This Row],[Fault Time]])*24,"")</f>
        <v>0</v>
      </c>
      <c r="AC211" s="47" t="str">
        <f>IFERROR(PA[[#This Row],[Breakdown Time]]*PA[[#This Row],[Plant Equivalent Weightage]],"")</f>
        <v/>
      </c>
      <c r="AF211" s="2"/>
      <c r="AG211" s="2"/>
    </row>
    <row r="212" spans="1:33">
      <c r="A212" s="2">
        <f t="shared" si="3"/>
        <v>209</v>
      </c>
      <c r="I212" s="25" t="str">
        <f>IFERROR(VLOOKUP(PA[[#This Row],[Date]],Raw_Data[[Date]:[Sunset Time (POA&lt;20 W/m2)]],3,0),"")</f>
        <v/>
      </c>
      <c r="J212" s="25" t="str">
        <f>IFERROR(VLOOKUP(PA[[#This Row],[Date]],Raw_Data[[Date]:[Sunset Time (POA&lt;20 W/m2)]],4,0),"")</f>
        <v/>
      </c>
      <c r="K212" s="26" t="str">
        <f>IFERROR((PA[[#This Row],[Sunset Time (POA&lt;20 W/m2)]]-PA[[#This Row],[Sunrise Time (POA&gt;20 W/m2)]])*24,"")</f>
        <v/>
      </c>
      <c r="M212" s="45" t="str">
        <f>IFERROR(VLOOKUP(PA[[#This Row],[Affceted Equipment]],'Basic Data'!$A$2:$B$116,2,0),"")</f>
        <v/>
      </c>
      <c r="N212" s="50" t="s">
        <v>261</v>
      </c>
      <c r="W212" s="33">
        <f>(PA[[#This Row],[Acknowledgemnet Time ]]-PA[[#This Row],[Fault Time]])*24</f>
        <v>0</v>
      </c>
      <c r="X212" s="33">
        <f>(PA[[#This Row],[Work Start time on Fault]]-PA[[#This Row],[Fault Time]])*24</f>
        <v>0</v>
      </c>
      <c r="Y212" s="33">
        <f>(PA[[#This Row],[Work Completiuon time on fualt]]-PA[[#This Row],[Fault Time]])*24</f>
        <v>0</v>
      </c>
      <c r="Z212" s="33">
        <f>IFERROR((PA[[#This Row],[Work Completiuon time on fualt]]-PA[[#This Row],[Fault Time]])*24,"")</f>
        <v>0</v>
      </c>
      <c r="AC212" s="47" t="str">
        <f>IFERROR(PA[[#This Row],[Breakdown Time]]*PA[[#This Row],[Plant Equivalent Weightage]],"")</f>
        <v/>
      </c>
      <c r="AF212" s="2"/>
      <c r="AG212" s="2"/>
    </row>
    <row r="213" spans="1:33">
      <c r="A213" s="2">
        <f t="shared" si="3"/>
        <v>210</v>
      </c>
      <c r="I213" s="25" t="str">
        <f>IFERROR(VLOOKUP(PA[[#This Row],[Date]],Raw_Data[[Date]:[Sunset Time (POA&lt;20 W/m2)]],3,0),"")</f>
        <v/>
      </c>
      <c r="J213" s="25" t="str">
        <f>IFERROR(VLOOKUP(PA[[#This Row],[Date]],Raw_Data[[Date]:[Sunset Time (POA&lt;20 W/m2)]],4,0),"")</f>
        <v/>
      </c>
      <c r="K213" s="26" t="str">
        <f>IFERROR((PA[[#This Row],[Sunset Time (POA&lt;20 W/m2)]]-PA[[#This Row],[Sunrise Time (POA&gt;20 W/m2)]])*24,"")</f>
        <v/>
      </c>
      <c r="M213" s="45" t="str">
        <f>IFERROR(VLOOKUP(PA[[#This Row],[Affceted Equipment]],'Basic Data'!$A$2:$B$116,2,0),"")</f>
        <v/>
      </c>
      <c r="N213" s="50" t="s">
        <v>261</v>
      </c>
      <c r="W213" s="33">
        <f>(PA[[#This Row],[Acknowledgemnet Time ]]-PA[[#This Row],[Fault Time]])*24</f>
        <v>0</v>
      </c>
      <c r="X213" s="33">
        <f>(PA[[#This Row],[Work Start time on Fault]]-PA[[#This Row],[Fault Time]])*24</f>
        <v>0</v>
      </c>
      <c r="Y213" s="33">
        <f>(PA[[#This Row],[Work Completiuon time on fualt]]-PA[[#This Row],[Fault Time]])*24</f>
        <v>0</v>
      </c>
      <c r="Z213" s="33">
        <f>IFERROR((PA[[#This Row],[Work Completiuon time on fualt]]-PA[[#This Row],[Fault Time]])*24,"")</f>
        <v>0</v>
      </c>
      <c r="AC213" s="47" t="str">
        <f>IFERROR(PA[[#This Row],[Breakdown Time]]*PA[[#This Row],[Plant Equivalent Weightage]],"")</f>
        <v/>
      </c>
      <c r="AF213" s="2"/>
      <c r="AG213" s="2"/>
    </row>
    <row r="214" spans="1:33">
      <c r="A214" s="2">
        <f t="shared" si="3"/>
        <v>211</v>
      </c>
      <c r="I214" s="25" t="str">
        <f>IFERROR(VLOOKUP(PA[[#This Row],[Date]],Raw_Data[[Date]:[Sunset Time (POA&lt;20 W/m2)]],3,0),"")</f>
        <v/>
      </c>
      <c r="J214" s="25" t="str">
        <f>IFERROR(VLOOKUP(PA[[#This Row],[Date]],Raw_Data[[Date]:[Sunset Time (POA&lt;20 W/m2)]],4,0),"")</f>
        <v/>
      </c>
      <c r="K214" s="26" t="str">
        <f>IFERROR((PA[[#This Row],[Sunset Time (POA&lt;20 W/m2)]]-PA[[#This Row],[Sunrise Time (POA&gt;20 W/m2)]])*24,"")</f>
        <v/>
      </c>
      <c r="M214" s="45" t="str">
        <f>IFERROR(VLOOKUP(PA[[#This Row],[Affceted Equipment]],'Basic Data'!$A$2:$B$116,2,0),"")</f>
        <v/>
      </c>
      <c r="N214" s="50" t="s">
        <v>261</v>
      </c>
      <c r="W214" s="33">
        <f>(PA[[#This Row],[Acknowledgemnet Time ]]-PA[[#This Row],[Fault Time]])*24</f>
        <v>0</v>
      </c>
      <c r="X214" s="33">
        <f>(PA[[#This Row],[Work Start time on Fault]]-PA[[#This Row],[Fault Time]])*24</f>
        <v>0</v>
      </c>
      <c r="Y214" s="33">
        <f>(PA[[#This Row],[Work Completiuon time on fualt]]-PA[[#This Row],[Fault Time]])*24</f>
        <v>0</v>
      </c>
      <c r="Z214" s="33">
        <f>IFERROR((PA[[#This Row],[Work Completiuon time on fualt]]-PA[[#This Row],[Fault Time]])*24,"")</f>
        <v>0</v>
      </c>
      <c r="AC214" s="47" t="str">
        <f>IFERROR(PA[[#This Row],[Breakdown Time]]*PA[[#This Row],[Plant Equivalent Weightage]],"")</f>
        <v/>
      </c>
      <c r="AF214" s="2"/>
      <c r="AG214" s="2"/>
    </row>
    <row r="215" spans="1:33">
      <c r="A215" s="2">
        <f t="shared" si="3"/>
        <v>212</v>
      </c>
      <c r="I215" s="25" t="str">
        <f>IFERROR(VLOOKUP(PA[[#This Row],[Date]],Raw_Data[[Date]:[Sunset Time (POA&lt;20 W/m2)]],3,0),"")</f>
        <v/>
      </c>
      <c r="J215" s="25" t="str">
        <f>IFERROR(VLOOKUP(PA[[#This Row],[Date]],Raw_Data[[Date]:[Sunset Time (POA&lt;20 W/m2)]],4,0),"")</f>
        <v/>
      </c>
      <c r="K215" s="26" t="str">
        <f>IFERROR((PA[[#This Row],[Sunset Time (POA&lt;20 W/m2)]]-PA[[#This Row],[Sunrise Time (POA&gt;20 W/m2)]])*24,"")</f>
        <v/>
      </c>
      <c r="M215" s="45" t="str">
        <f>IFERROR(VLOOKUP(PA[[#This Row],[Affceted Equipment]],'Basic Data'!$A$2:$B$116,2,0),"")</f>
        <v/>
      </c>
      <c r="N215" s="50" t="s">
        <v>261</v>
      </c>
      <c r="W215" s="33">
        <f>(PA[[#This Row],[Acknowledgemnet Time ]]-PA[[#This Row],[Fault Time]])*24</f>
        <v>0</v>
      </c>
      <c r="X215" s="33">
        <f>(PA[[#This Row],[Work Start time on Fault]]-PA[[#This Row],[Fault Time]])*24</f>
        <v>0</v>
      </c>
      <c r="Y215" s="33">
        <f>(PA[[#This Row],[Work Completiuon time on fualt]]-PA[[#This Row],[Fault Time]])*24</f>
        <v>0</v>
      </c>
      <c r="Z215" s="33">
        <f>IFERROR((PA[[#This Row],[Work Completiuon time on fualt]]-PA[[#This Row],[Fault Time]])*24,"")</f>
        <v>0</v>
      </c>
      <c r="AC215" s="47" t="str">
        <f>IFERROR(PA[[#This Row],[Breakdown Time]]*PA[[#This Row],[Plant Equivalent Weightage]],"")</f>
        <v/>
      </c>
      <c r="AF215" s="2"/>
      <c r="AG215" s="2"/>
    </row>
    <row r="216" spans="1:33">
      <c r="A216" s="2">
        <f t="shared" si="3"/>
        <v>213</v>
      </c>
      <c r="I216" s="25" t="str">
        <f>IFERROR(VLOOKUP(PA[[#This Row],[Date]],Raw_Data[[Date]:[Sunset Time (POA&lt;20 W/m2)]],3,0),"")</f>
        <v/>
      </c>
      <c r="J216" s="25" t="str">
        <f>IFERROR(VLOOKUP(PA[[#This Row],[Date]],Raw_Data[[Date]:[Sunset Time (POA&lt;20 W/m2)]],4,0),"")</f>
        <v/>
      </c>
      <c r="K216" s="26" t="str">
        <f>IFERROR((PA[[#This Row],[Sunset Time (POA&lt;20 W/m2)]]-PA[[#This Row],[Sunrise Time (POA&gt;20 W/m2)]])*24,"")</f>
        <v/>
      </c>
      <c r="M216" s="45" t="str">
        <f>IFERROR(VLOOKUP(PA[[#This Row],[Affceted Equipment]],'Basic Data'!$A$2:$B$116,2,0),"")</f>
        <v/>
      </c>
      <c r="N216" s="50" t="s">
        <v>261</v>
      </c>
      <c r="W216" s="33">
        <f>(PA[[#This Row],[Acknowledgemnet Time ]]-PA[[#This Row],[Fault Time]])*24</f>
        <v>0</v>
      </c>
      <c r="X216" s="33">
        <f>(PA[[#This Row],[Work Start time on Fault]]-PA[[#This Row],[Fault Time]])*24</f>
        <v>0</v>
      </c>
      <c r="Y216" s="33">
        <f>(PA[[#This Row],[Work Completiuon time on fualt]]-PA[[#This Row],[Fault Time]])*24</f>
        <v>0</v>
      </c>
      <c r="Z216" s="33">
        <f>IFERROR((PA[[#This Row],[Work Completiuon time on fualt]]-PA[[#This Row],[Fault Time]])*24,"")</f>
        <v>0</v>
      </c>
      <c r="AC216" s="47" t="str">
        <f>IFERROR(PA[[#This Row],[Breakdown Time]]*PA[[#This Row],[Plant Equivalent Weightage]],"")</f>
        <v/>
      </c>
      <c r="AF216" s="2"/>
      <c r="AG216" s="2"/>
    </row>
    <row r="217" spans="1:33">
      <c r="A217" s="2">
        <f t="shared" si="3"/>
        <v>214</v>
      </c>
      <c r="I217" s="25" t="str">
        <f>IFERROR(VLOOKUP(PA[[#This Row],[Date]],Raw_Data[[Date]:[Sunset Time (POA&lt;20 W/m2)]],3,0),"")</f>
        <v/>
      </c>
      <c r="J217" s="25" t="str">
        <f>IFERROR(VLOOKUP(PA[[#This Row],[Date]],Raw_Data[[Date]:[Sunset Time (POA&lt;20 W/m2)]],4,0),"")</f>
        <v/>
      </c>
      <c r="K217" s="26" t="str">
        <f>IFERROR((PA[[#This Row],[Sunset Time (POA&lt;20 W/m2)]]-PA[[#This Row],[Sunrise Time (POA&gt;20 W/m2)]])*24,"")</f>
        <v/>
      </c>
      <c r="M217" s="45" t="str">
        <f>IFERROR(VLOOKUP(PA[[#This Row],[Affceted Equipment]],'Basic Data'!$A$2:$B$116,2,0),"")</f>
        <v/>
      </c>
      <c r="N217" s="50" t="s">
        <v>261</v>
      </c>
      <c r="W217" s="33">
        <f>(PA[[#This Row],[Acknowledgemnet Time ]]-PA[[#This Row],[Fault Time]])*24</f>
        <v>0</v>
      </c>
      <c r="X217" s="33">
        <f>(PA[[#This Row],[Work Start time on Fault]]-PA[[#This Row],[Fault Time]])*24</f>
        <v>0</v>
      </c>
      <c r="Y217" s="33">
        <f>(PA[[#This Row],[Work Completiuon time on fualt]]-PA[[#This Row],[Fault Time]])*24</f>
        <v>0</v>
      </c>
      <c r="Z217" s="33">
        <f>IFERROR((PA[[#This Row],[Work Completiuon time on fualt]]-PA[[#This Row],[Fault Time]])*24,"")</f>
        <v>0</v>
      </c>
      <c r="AC217" s="47" t="str">
        <f>IFERROR(PA[[#This Row],[Breakdown Time]]*PA[[#This Row],[Plant Equivalent Weightage]],"")</f>
        <v/>
      </c>
      <c r="AF217" s="2"/>
      <c r="AG217" s="2"/>
    </row>
    <row r="218" spans="1:33">
      <c r="A218" s="2">
        <f t="shared" si="3"/>
        <v>215</v>
      </c>
      <c r="I218" s="25" t="str">
        <f>IFERROR(VLOOKUP(PA[[#This Row],[Date]],Raw_Data[[Date]:[Sunset Time (POA&lt;20 W/m2)]],3,0),"")</f>
        <v/>
      </c>
      <c r="J218" s="25" t="str">
        <f>IFERROR(VLOOKUP(PA[[#This Row],[Date]],Raw_Data[[Date]:[Sunset Time (POA&lt;20 W/m2)]],4,0),"")</f>
        <v/>
      </c>
      <c r="K218" s="26" t="str">
        <f>IFERROR((PA[[#This Row],[Sunset Time (POA&lt;20 W/m2)]]-PA[[#This Row],[Sunrise Time (POA&gt;20 W/m2)]])*24,"")</f>
        <v/>
      </c>
      <c r="M218" s="45" t="str">
        <f>IFERROR(VLOOKUP(PA[[#This Row],[Affceted Equipment]],'Basic Data'!$A$2:$B$116,2,0),"")</f>
        <v/>
      </c>
      <c r="N218" s="50" t="s">
        <v>261</v>
      </c>
      <c r="W218" s="33">
        <f>(PA[[#This Row],[Acknowledgemnet Time ]]-PA[[#This Row],[Fault Time]])*24</f>
        <v>0</v>
      </c>
      <c r="X218" s="33">
        <f>(PA[[#This Row],[Work Start time on Fault]]-PA[[#This Row],[Fault Time]])*24</f>
        <v>0</v>
      </c>
      <c r="Y218" s="33">
        <f>(PA[[#This Row],[Work Completiuon time on fualt]]-PA[[#This Row],[Fault Time]])*24</f>
        <v>0</v>
      </c>
      <c r="Z218" s="33">
        <f>IFERROR((PA[[#This Row],[Work Completiuon time on fualt]]-PA[[#This Row],[Fault Time]])*24,"")</f>
        <v>0</v>
      </c>
      <c r="AC218" s="47" t="str">
        <f>IFERROR(PA[[#This Row],[Breakdown Time]]*PA[[#This Row],[Plant Equivalent Weightage]],"")</f>
        <v/>
      </c>
      <c r="AF218" s="2"/>
      <c r="AG218" s="2"/>
    </row>
    <row r="219" spans="1:33">
      <c r="A219" s="2">
        <f t="shared" si="3"/>
        <v>216</v>
      </c>
      <c r="I219" s="25" t="str">
        <f>IFERROR(VLOOKUP(PA[[#This Row],[Date]],Raw_Data[[Date]:[Sunset Time (POA&lt;20 W/m2)]],3,0),"")</f>
        <v/>
      </c>
      <c r="J219" s="25" t="str">
        <f>IFERROR(VLOOKUP(PA[[#This Row],[Date]],Raw_Data[[Date]:[Sunset Time (POA&lt;20 W/m2)]],4,0),"")</f>
        <v/>
      </c>
      <c r="K219" s="26" t="str">
        <f>IFERROR((PA[[#This Row],[Sunset Time (POA&lt;20 W/m2)]]-PA[[#This Row],[Sunrise Time (POA&gt;20 W/m2)]])*24,"")</f>
        <v/>
      </c>
      <c r="M219" s="45" t="str">
        <f>IFERROR(VLOOKUP(PA[[#This Row],[Affceted Equipment]],'Basic Data'!$A$2:$B$116,2,0),"")</f>
        <v/>
      </c>
      <c r="N219" s="50" t="s">
        <v>261</v>
      </c>
      <c r="W219" s="33">
        <f>(PA[[#This Row],[Acknowledgemnet Time ]]-PA[[#This Row],[Fault Time]])*24</f>
        <v>0</v>
      </c>
      <c r="X219" s="33">
        <f>(PA[[#This Row],[Work Start time on Fault]]-PA[[#This Row],[Fault Time]])*24</f>
        <v>0</v>
      </c>
      <c r="Y219" s="33">
        <f>(PA[[#This Row],[Work Completiuon time on fualt]]-PA[[#This Row],[Fault Time]])*24</f>
        <v>0</v>
      </c>
      <c r="Z219" s="33">
        <f>IFERROR((PA[[#This Row],[Work Completiuon time on fualt]]-PA[[#This Row],[Fault Time]])*24,"")</f>
        <v>0</v>
      </c>
      <c r="AC219" s="47" t="str">
        <f>IFERROR(PA[[#This Row],[Breakdown Time]]*PA[[#This Row],[Plant Equivalent Weightage]],"")</f>
        <v/>
      </c>
      <c r="AF219" s="2"/>
      <c r="AG219" s="2"/>
    </row>
    <row r="220" spans="1:33">
      <c r="A220" s="2">
        <f t="shared" si="3"/>
        <v>217</v>
      </c>
      <c r="I220" s="25" t="str">
        <f>IFERROR(VLOOKUP(PA[[#This Row],[Date]],Raw_Data[[Date]:[Sunset Time (POA&lt;20 W/m2)]],3,0),"")</f>
        <v/>
      </c>
      <c r="J220" s="25" t="str">
        <f>IFERROR(VLOOKUP(PA[[#This Row],[Date]],Raw_Data[[Date]:[Sunset Time (POA&lt;20 W/m2)]],4,0),"")</f>
        <v/>
      </c>
      <c r="K220" s="26" t="str">
        <f>IFERROR((PA[[#This Row],[Sunset Time (POA&lt;20 W/m2)]]-PA[[#This Row],[Sunrise Time (POA&gt;20 W/m2)]])*24,"")</f>
        <v/>
      </c>
      <c r="M220" s="45" t="str">
        <f>IFERROR(VLOOKUP(PA[[#This Row],[Affceted Equipment]],'Basic Data'!$A$2:$B$116,2,0),"")</f>
        <v/>
      </c>
      <c r="N220" s="50" t="s">
        <v>261</v>
      </c>
      <c r="W220" s="33">
        <f>(PA[[#This Row],[Acknowledgemnet Time ]]-PA[[#This Row],[Fault Time]])*24</f>
        <v>0</v>
      </c>
      <c r="X220" s="33">
        <f>(PA[[#This Row],[Work Start time on Fault]]-PA[[#This Row],[Fault Time]])*24</f>
        <v>0</v>
      </c>
      <c r="Y220" s="33">
        <f>(PA[[#This Row],[Work Completiuon time on fualt]]-PA[[#This Row],[Fault Time]])*24</f>
        <v>0</v>
      </c>
      <c r="Z220" s="33">
        <f>IFERROR((PA[[#This Row],[Work Completiuon time on fualt]]-PA[[#This Row],[Fault Time]])*24,"")</f>
        <v>0</v>
      </c>
      <c r="AC220" s="47" t="str">
        <f>IFERROR(PA[[#This Row],[Breakdown Time]]*PA[[#This Row],[Plant Equivalent Weightage]],"")</f>
        <v/>
      </c>
      <c r="AF220" s="2"/>
      <c r="AG220" s="2"/>
    </row>
    <row r="221" spans="1:33">
      <c r="A221" s="2">
        <f t="shared" si="3"/>
        <v>218</v>
      </c>
      <c r="I221" s="25" t="str">
        <f>IFERROR(VLOOKUP(PA[[#This Row],[Date]],Raw_Data[[Date]:[Sunset Time (POA&lt;20 W/m2)]],3,0),"")</f>
        <v/>
      </c>
      <c r="J221" s="25" t="str">
        <f>IFERROR(VLOOKUP(PA[[#This Row],[Date]],Raw_Data[[Date]:[Sunset Time (POA&lt;20 W/m2)]],4,0),"")</f>
        <v/>
      </c>
      <c r="K221" s="26" t="str">
        <f>IFERROR((PA[[#This Row],[Sunset Time (POA&lt;20 W/m2)]]-PA[[#This Row],[Sunrise Time (POA&gt;20 W/m2)]])*24,"")</f>
        <v/>
      </c>
      <c r="M221" s="45" t="str">
        <f>IFERROR(VLOOKUP(PA[[#This Row],[Affceted Equipment]],'Basic Data'!$A$2:$B$116,2,0),"")</f>
        <v/>
      </c>
      <c r="N221" s="50" t="s">
        <v>261</v>
      </c>
      <c r="W221" s="33">
        <f>(PA[[#This Row],[Acknowledgemnet Time ]]-PA[[#This Row],[Fault Time]])*24</f>
        <v>0</v>
      </c>
      <c r="X221" s="33">
        <f>(PA[[#This Row],[Work Start time on Fault]]-PA[[#This Row],[Fault Time]])*24</f>
        <v>0</v>
      </c>
      <c r="Y221" s="33">
        <f>(PA[[#This Row],[Work Completiuon time on fualt]]-PA[[#This Row],[Fault Time]])*24</f>
        <v>0</v>
      </c>
      <c r="Z221" s="33">
        <f>IFERROR((PA[[#This Row],[Work Completiuon time on fualt]]-PA[[#This Row],[Fault Time]])*24,"")</f>
        <v>0</v>
      </c>
      <c r="AC221" s="47" t="str">
        <f>IFERROR(PA[[#This Row],[Breakdown Time]]*PA[[#This Row],[Plant Equivalent Weightage]],"")</f>
        <v/>
      </c>
      <c r="AF221" s="2"/>
      <c r="AG221" s="2"/>
    </row>
    <row r="222" spans="1:33">
      <c r="A222" s="2">
        <f t="shared" si="3"/>
        <v>219</v>
      </c>
      <c r="I222" s="25" t="str">
        <f>IFERROR(VLOOKUP(PA[[#This Row],[Date]],Raw_Data[[Date]:[Sunset Time (POA&lt;20 W/m2)]],3,0),"")</f>
        <v/>
      </c>
      <c r="J222" s="25" t="str">
        <f>IFERROR(VLOOKUP(PA[[#This Row],[Date]],Raw_Data[[Date]:[Sunset Time (POA&lt;20 W/m2)]],4,0),"")</f>
        <v/>
      </c>
      <c r="K222" s="26" t="str">
        <f>IFERROR((PA[[#This Row],[Sunset Time (POA&lt;20 W/m2)]]-PA[[#This Row],[Sunrise Time (POA&gt;20 W/m2)]])*24,"")</f>
        <v/>
      </c>
      <c r="M222" s="45" t="str">
        <f>IFERROR(VLOOKUP(PA[[#This Row],[Affceted Equipment]],'Basic Data'!$A$2:$B$116,2,0),"")</f>
        <v/>
      </c>
      <c r="N222" s="50" t="s">
        <v>261</v>
      </c>
      <c r="W222" s="33">
        <f>(PA[[#This Row],[Acknowledgemnet Time ]]-PA[[#This Row],[Fault Time]])*24</f>
        <v>0</v>
      </c>
      <c r="X222" s="33">
        <f>(PA[[#This Row],[Work Start time on Fault]]-PA[[#This Row],[Fault Time]])*24</f>
        <v>0</v>
      </c>
      <c r="Y222" s="33">
        <f>(PA[[#This Row],[Work Completiuon time on fualt]]-PA[[#This Row],[Fault Time]])*24</f>
        <v>0</v>
      </c>
      <c r="Z222" s="33">
        <f>IFERROR((PA[[#This Row],[Work Completiuon time on fualt]]-PA[[#This Row],[Fault Time]])*24,"")</f>
        <v>0</v>
      </c>
      <c r="AC222" s="47" t="str">
        <f>IFERROR(PA[[#This Row],[Breakdown Time]]*PA[[#This Row],[Plant Equivalent Weightage]],"")</f>
        <v/>
      </c>
      <c r="AF222" s="2"/>
      <c r="AG222" s="2"/>
    </row>
    <row r="223" spans="1:33">
      <c r="A223" s="2">
        <f t="shared" si="3"/>
        <v>220</v>
      </c>
      <c r="I223" s="25" t="str">
        <f>IFERROR(VLOOKUP(PA[[#This Row],[Date]],Raw_Data[[Date]:[Sunset Time (POA&lt;20 W/m2)]],3,0),"")</f>
        <v/>
      </c>
      <c r="J223" s="25" t="str">
        <f>IFERROR(VLOOKUP(PA[[#This Row],[Date]],Raw_Data[[Date]:[Sunset Time (POA&lt;20 W/m2)]],4,0),"")</f>
        <v/>
      </c>
      <c r="K223" s="26" t="str">
        <f>IFERROR((PA[[#This Row],[Sunset Time (POA&lt;20 W/m2)]]-PA[[#This Row],[Sunrise Time (POA&gt;20 W/m2)]])*24,"")</f>
        <v/>
      </c>
      <c r="M223" s="45" t="str">
        <f>IFERROR(VLOOKUP(PA[[#This Row],[Affceted Equipment]],'Basic Data'!$A$2:$B$116,2,0),"")</f>
        <v/>
      </c>
      <c r="N223" s="50" t="s">
        <v>261</v>
      </c>
      <c r="W223" s="33">
        <f>(PA[[#This Row],[Acknowledgemnet Time ]]-PA[[#This Row],[Fault Time]])*24</f>
        <v>0</v>
      </c>
      <c r="X223" s="33">
        <f>(PA[[#This Row],[Work Start time on Fault]]-PA[[#This Row],[Fault Time]])*24</f>
        <v>0</v>
      </c>
      <c r="Y223" s="33">
        <f>(PA[[#This Row],[Work Completiuon time on fualt]]-PA[[#This Row],[Fault Time]])*24</f>
        <v>0</v>
      </c>
      <c r="Z223" s="33">
        <f>IFERROR((PA[[#This Row],[Work Completiuon time on fualt]]-PA[[#This Row],[Fault Time]])*24,"")</f>
        <v>0</v>
      </c>
      <c r="AC223" s="47" t="str">
        <f>IFERROR(PA[[#This Row],[Breakdown Time]]*PA[[#This Row],[Plant Equivalent Weightage]],"")</f>
        <v/>
      </c>
      <c r="AF223" s="2"/>
      <c r="AG223" s="2"/>
    </row>
    <row r="224" spans="1:33">
      <c r="A224" s="2">
        <f t="shared" si="3"/>
        <v>221</v>
      </c>
      <c r="I224" s="25" t="str">
        <f>IFERROR(VLOOKUP(PA[[#This Row],[Date]],Raw_Data[[Date]:[Sunset Time (POA&lt;20 W/m2)]],3,0),"")</f>
        <v/>
      </c>
      <c r="J224" s="25" t="str">
        <f>IFERROR(VLOOKUP(PA[[#This Row],[Date]],Raw_Data[[Date]:[Sunset Time (POA&lt;20 W/m2)]],4,0),"")</f>
        <v/>
      </c>
      <c r="K224" s="26" t="str">
        <f>IFERROR((PA[[#This Row],[Sunset Time (POA&lt;20 W/m2)]]-PA[[#This Row],[Sunrise Time (POA&gt;20 W/m2)]])*24,"")</f>
        <v/>
      </c>
      <c r="M224" s="45" t="str">
        <f>IFERROR(VLOOKUP(PA[[#This Row],[Affceted Equipment]],'Basic Data'!$A$2:$B$116,2,0),"")</f>
        <v/>
      </c>
      <c r="N224" s="50" t="s">
        <v>261</v>
      </c>
      <c r="W224" s="33">
        <f>(PA[[#This Row],[Acknowledgemnet Time ]]-PA[[#This Row],[Fault Time]])*24</f>
        <v>0</v>
      </c>
      <c r="X224" s="33">
        <f>(PA[[#This Row],[Work Start time on Fault]]-PA[[#This Row],[Fault Time]])*24</f>
        <v>0</v>
      </c>
      <c r="Y224" s="33">
        <f>(PA[[#This Row],[Work Completiuon time on fualt]]-PA[[#This Row],[Fault Time]])*24</f>
        <v>0</v>
      </c>
      <c r="Z224" s="33">
        <f>IFERROR((PA[[#This Row],[Work Completiuon time on fualt]]-PA[[#This Row],[Fault Time]])*24,"")</f>
        <v>0</v>
      </c>
      <c r="AC224" s="47" t="str">
        <f>IFERROR(PA[[#This Row],[Breakdown Time]]*PA[[#This Row],[Plant Equivalent Weightage]],"")</f>
        <v/>
      </c>
      <c r="AF224" s="2"/>
      <c r="AG224" s="2"/>
    </row>
    <row r="225" spans="1:33">
      <c r="A225" s="2">
        <f t="shared" si="3"/>
        <v>222</v>
      </c>
      <c r="I225" s="25" t="str">
        <f>IFERROR(VLOOKUP(PA[[#This Row],[Date]],Raw_Data[[Date]:[Sunset Time (POA&lt;20 W/m2)]],3,0),"")</f>
        <v/>
      </c>
      <c r="J225" s="25" t="str">
        <f>IFERROR(VLOOKUP(PA[[#This Row],[Date]],Raw_Data[[Date]:[Sunset Time (POA&lt;20 W/m2)]],4,0),"")</f>
        <v/>
      </c>
      <c r="K225" s="26" t="str">
        <f>IFERROR((PA[[#This Row],[Sunset Time (POA&lt;20 W/m2)]]-PA[[#This Row],[Sunrise Time (POA&gt;20 W/m2)]])*24,"")</f>
        <v/>
      </c>
      <c r="M225" s="45" t="str">
        <f>IFERROR(VLOOKUP(PA[[#This Row],[Affceted Equipment]],'Basic Data'!$A$2:$B$116,2,0),"")</f>
        <v/>
      </c>
      <c r="N225" s="50" t="s">
        <v>261</v>
      </c>
      <c r="W225" s="33">
        <f>(PA[[#This Row],[Acknowledgemnet Time ]]-PA[[#This Row],[Fault Time]])*24</f>
        <v>0</v>
      </c>
      <c r="X225" s="33">
        <f>(PA[[#This Row],[Work Start time on Fault]]-PA[[#This Row],[Fault Time]])*24</f>
        <v>0</v>
      </c>
      <c r="Y225" s="33">
        <f>(PA[[#This Row],[Work Completiuon time on fualt]]-PA[[#This Row],[Fault Time]])*24</f>
        <v>0</v>
      </c>
      <c r="Z225" s="33">
        <f>IFERROR((PA[[#This Row],[Work Completiuon time on fualt]]-PA[[#This Row],[Fault Time]])*24,"")</f>
        <v>0</v>
      </c>
      <c r="AC225" s="47" t="str">
        <f>IFERROR(PA[[#This Row],[Breakdown Time]]*PA[[#This Row],[Plant Equivalent Weightage]],"")</f>
        <v/>
      </c>
      <c r="AF225" s="2"/>
      <c r="AG225" s="2"/>
    </row>
    <row r="226" spans="1:33">
      <c r="A226" s="2">
        <f t="shared" si="3"/>
        <v>223</v>
      </c>
      <c r="I226" s="25" t="str">
        <f>IFERROR(VLOOKUP(PA[[#This Row],[Date]],Raw_Data[[Date]:[Sunset Time (POA&lt;20 W/m2)]],3,0),"")</f>
        <v/>
      </c>
      <c r="J226" s="25" t="str">
        <f>IFERROR(VLOOKUP(PA[[#This Row],[Date]],Raw_Data[[Date]:[Sunset Time (POA&lt;20 W/m2)]],4,0),"")</f>
        <v/>
      </c>
      <c r="K226" s="26" t="str">
        <f>IFERROR((PA[[#This Row],[Sunset Time (POA&lt;20 W/m2)]]-PA[[#This Row],[Sunrise Time (POA&gt;20 W/m2)]])*24,"")</f>
        <v/>
      </c>
      <c r="M226" s="45" t="str">
        <f>IFERROR(VLOOKUP(PA[[#This Row],[Affceted Equipment]],'Basic Data'!$A$2:$B$116,2,0),"")</f>
        <v/>
      </c>
      <c r="N226" s="50" t="s">
        <v>261</v>
      </c>
      <c r="W226" s="33">
        <f>(PA[[#This Row],[Acknowledgemnet Time ]]-PA[[#This Row],[Fault Time]])*24</f>
        <v>0</v>
      </c>
      <c r="X226" s="33">
        <f>(PA[[#This Row],[Work Start time on Fault]]-PA[[#This Row],[Fault Time]])*24</f>
        <v>0</v>
      </c>
      <c r="Y226" s="33">
        <f>(PA[[#This Row],[Work Completiuon time on fualt]]-PA[[#This Row],[Fault Time]])*24</f>
        <v>0</v>
      </c>
      <c r="Z226" s="33">
        <f>IFERROR((PA[[#This Row],[Work Completiuon time on fualt]]-PA[[#This Row],[Fault Time]])*24,"")</f>
        <v>0</v>
      </c>
      <c r="AC226" s="47" t="str">
        <f>IFERROR(PA[[#This Row],[Breakdown Time]]*PA[[#This Row],[Plant Equivalent Weightage]],"")</f>
        <v/>
      </c>
      <c r="AF226" s="2"/>
      <c r="AG226" s="2"/>
    </row>
    <row r="227" spans="1:33">
      <c r="A227" s="2">
        <f t="shared" si="3"/>
        <v>224</v>
      </c>
      <c r="I227" s="25" t="str">
        <f>IFERROR(VLOOKUP(PA[[#This Row],[Date]],Raw_Data[[Date]:[Sunset Time (POA&lt;20 W/m2)]],3,0),"")</f>
        <v/>
      </c>
      <c r="J227" s="25" t="str">
        <f>IFERROR(VLOOKUP(PA[[#This Row],[Date]],Raw_Data[[Date]:[Sunset Time (POA&lt;20 W/m2)]],4,0),"")</f>
        <v/>
      </c>
      <c r="K227" s="26" t="str">
        <f>IFERROR((PA[[#This Row],[Sunset Time (POA&lt;20 W/m2)]]-PA[[#This Row],[Sunrise Time (POA&gt;20 W/m2)]])*24,"")</f>
        <v/>
      </c>
      <c r="M227" s="45" t="str">
        <f>IFERROR(VLOOKUP(PA[[#This Row],[Affceted Equipment]],'Basic Data'!$A$2:$B$116,2,0),"")</f>
        <v/>
      </c>
      <c r="N227" s="50" t="s">
        <v>261</v>
      </c>
      <c r="W227" s="33">
        <f>(PA[[#This Row],[Acknowledgemnet Time ]]-PA[[#This Row],[Fault Time]])*24</f>
        <v>0</v>
      </c>
      <c r="X227" s="33">
        <f>(PA[[#This Row],[Work Start time on Fault]]-PA[[#This Row],[Fault Time]])*24</f>
        <v>0</v>
      </c>
      <c r="Y227" s="33">
        <f>(PA[[#This Row],[Work Completiuon time on fualt]]-PA[[#This Row],[Fault Time]])*24</f>
        <v>0</v>
      </c>
      <c r="Z227" s="33">
        <f>IFERROR((PA[[#This Row],[Work Completiuon time on fualt]]-PA[[#This Row],[Fault Time]])*24,"")</f>
        <v>0</v>
      </c>
      <c r="AC227" s="47" t="str">
        <f>IFERROR(PA[[#This Row],[Breakdown Time]]*PA[[#This Row],[Plant Equivalent Weightage]],"")</f>
        <v/>
      </c>
      <c r="AF227" s="2"/>
      <c r="AG227" s="2"/>
    </row>
    <row r="228" spans="1:33">
      <c r="A228" s="2">
        <f t="shared" si="3"/>
        <v>225</v>
      </c>
      <c r="I228" s="25" t="str">
        <f>IFERROR(VLOOKUP(PA[[#This Row],[Date]],Raw_Data[[Date]:[Sunset Time (POA&lt;20 W/m2)]],3,0),"")</f>
        <v/>
      </c>
      <c r="J228" s="25" t="str">
        <f>IFERROR(VLOOKUP(PA[[#This Row],[Date]],Raw_Data[[Date]:[Sunset Time (POA&lt;20 W/m2)]],4,0),"")</f>
        <v/>
      </c>
      <c r="K228" s="26" t="str">
        <f>IFERROR((PA[[#This Row],[Sunset Time (POA&lt;20 W/m2)]]-PA[[#This Row],[Sunrise Time (POA&gt;20 W/m2)]])*24,"")</f>
        <v/>
      </c>
      <c r="M228" s="45" t="str">
        <f>IFERROR(VLOOKUP(PA[[#This Row],[Affceted Equipment]],'Basic Data'!$A$2:$B$116,2,0),"")</f>
        <v/>
      </c>
      <c r="N228" s="50" t="s">
        <v>261</v>
      </c>
      <c r="W228" s="33">
        <f>(PA[[#This Row],[Acknowledgemnet Time ]]-PA[[#This Row],[Fault Time]])*24</f>
        <v>0</v>
      </c>
      <c r="X228" s="33">
        <f>(PA[[#This Row],[Work Start time on Fault]]-PA[[#This Row],[Fault Time]])*24</f>
        <v>0</v>
      </c>
      <c r="Y228" s="33">
        <f>(PA[[#This Row],[Work Completiuon time on fualt]]-PA[[#This Row],[Fault Time]])*24</f>
        <v>0</v>
      </c>
      <c r="Z228" s="33">
        <f>IFERROR((PA[[#This Row],[Work Completiuon time on fualt]]-PA[[#This Row],[Fault Time]])*24,"")</f>
        <v>0</v>
      </c>
      <c r="AC228" s="47" t="str">
        <f>IFERROR(PA[[#This Row],[Breakdown Time]]*PA[[#This Row],[Plant Equivalent Weightage]],"")</f>
        <v/>
      </c>
      <c r="AF228" s="2"/>
      <c r="AG228" s="2"/>
    </row>
    <row r="229" spans="1:33">
      <c r="A229" s="2">
        <f t="shared" si="3"/>
        <v>226</v>
      </c>
      <c r="I229" s="25" t="str">
        <f>IFERROR(VLOOKUP(PA[[#This Row],[Date]],Raw_Data[[Date]:[Sunset Time (POA&lt;20 W/m2)]],3,0),"")</f>
        <v/>
      </c>
      <c r="J229" s="25" t="str">
        <f>IFERROR(VLOOKUP(PA[[#This Row],[Date]],Raw_Data[[Date]:[Sunset Time (POA&lt;20 W/m2)]],4,0),"")</f>
        <v/>
      </c>
      <c r="K229" s="26" t="str">
        <f>IFERROR((PA[[#This Row],[Sunset Time (POA&lt;20 W/m2)]]-PA[[#This Row],[Sunrise Time (POA&gt;20 W/m2)]])*24,"")</f>
        <v/>
      </c>
      <c r="M229" s="45" t="str">
        <f>IFERROR(VLOOKUP(PA[[#This Row],[Affceted Equipment]],'Basic Data'!$A$2:$B$116,2,0),"")</f>
        <v/>
      </c>
      <c r="N229" s="50" t="s">
        <v>261</v>
      </c>
      <c r="W229" s="33">
        <f>(PA[[#This Row],[Acknowledgemnet Time ]]-PA[[#This Row],[Fault Time]])*24</f>
        <v>0</v>
      </c>
      <c r="X229" s="33">
        <f>(PA[[#This Row],[Work Start time on Fault]]-PA[[#This Row],[Fault Time]])*24</f>
        <v>0</v>
      </c>
      <c r="Y229" s="33">
        <f>(PA[[#This Row],[Work Completiuon time on fualt]]-PA[[#This Row],[Fault Time]])*24</f>
        <v>0</v>
      </c>
      <c r="Z229" s="33">
        <f>IFERROR((PA[[#This Row],[Work Completiuon time on fualt]]-PA[[#This Row],[Fault Time]])*24,"")</f>
        <v>0</v>
      </c>
      <c r="AC229" s="47" t="str">
        <f>IFERROR(PA[[#This Row],[Breakdown Time]]*PA[[#This Row],[Plant Equivalent Weightage]],"")</f>
        <v/>
      </c>
      <c r="AF229" s="2"/>
      <c r="AG229" s="2"/>
    </row>
    <row r="230" spans="1:33">
      <c r="A230" s="2">
        <f t="shared" si="3"/>
        <v>227</v>
      </c>
      <c r="I230" s="25" t="str">
        <f>IFERROR(VLOOKUP(PA[[#This Row],[Date]],Raw_Data[[Date]:[Sunset Time (POA&lt;20 W/m2)]],3,0),"")</f>
        <v/>
      </c>
      <c r="J230" s="25" t="str">
        <f>IFERROR(VLOOKUP(PA[[#This Row],[Date]],Raw_Data[[Date]:[Sunset Time (POA&lt;20 W/m2)]],4,0),"")</f>
        <v/>
      </c>
      <c r="K230" s="26" t="str">
        <f>IFERROR((PA[[#This Row],[Sunset Time (POA&lt;20 W/m2)]]-PA[[#This Row],[Sunrise Time (POA&gt;20 W/m2)]])*24,"")</f>
        <v/>
      </c>
      <c r="M230" s="45" t="str">
        <f>IFERROR(VLOOKUP(PA[[#This Row],[Affceted Equipment]],'Basic Data'!$A$2:$B$116,2,0),"")</f>
        <v/>
      </c>
      <c r="N230" s="50" t="s">
        <v>261</v>
      </c>
      <c r="W230" s="33">
        <f>(PA[[#This Row],[Acknowledgemnet Time ]]-PA[[#This Row],[Fault Time]])*24</f>
        <v>0</v>
      </c>
      <c r="X230" s="33">
        <f>(PA[[#This Row],[Work Start time on Fault]]-PA[[#This Row],[Fault Time]])*24</f>
        <v>0</v>
      </c>
      <c r="Y230" s="33">
        <f>(PA[[#This Row],[Work Completiuon time on fualt]]-PA[[#This Row],[Fault Time]])*24</f>
        <v>0</v>
      </c>
      <c r="Z230" s="33">
        <f>IFERROR((PA[[#This Row],[Work Completiuon time on fualt]]-PA[[#This Row],[Fault Time]])*24,"")</f>
        <v>0</v>
      </c>
      <c r="AC230" s="47" t="str">
        <f>IFERROR(PA[[#This Row],[Breakdown Time]]*PA[[#This Row],[Plant Equivalent Weightage]],"")</f>
        <v/>
      </c>
      <c r="AF230" s="2"/>
      <c r="AG230" s="2"/>
    </row>
    <row r="231" spans="1:33">
      <c r="A231" s="2">
        <f t="shared" si="3"/>
        <v>228</v>
      </c>
      <c r="I231" s="25" t="str">
        <f>IFERROR(VLOOKUP(PA[[#This Row],[Date]],Raw_Data[[Date]:[Sunset Time (POA&lt;20 W/m2)]],3,0),"")</f>
        <v/>
      </c>
      <c r="J231" s="25" t="str">
        <f>IFERROR(VLOOKUP(PA[[#This Row],[Date]],Raw_Data[[Date]:[Sunset Time (POA&lt;20 W/m2)]],4,0),"")</f>
        <v/>
      </c>
      <c r="K231" s="26" t="str">
        <f>IFERROR((PA[[#This Row],[Sunset Time (POA&lt;20 W/m2)]]-PA[[#This Row],[Sunrise Time (POA&gt;20 W/m2)]])*24,"")</f>
        <v/>
      </c>
      <c r="M231" s="45" t="str">
        <f>IFERROR(VLOOKUP(PA[[#This Row],[Affceted Equipment]],'Basic Data'!$A$2:$B$116,2,0),"")</f>
        <v/>
      </c>
      <c r="N231" s="50" t="s">
        <v>261</v>
      </c>
      <c r="W231" s="33">
        <f>(PA[[#This Row],[Acknowledgemnet Time ]]-PA[[#This Row],[Fault Time]])*24</f>
        <v>0</v>
      </c>
      <c r="X231" s="33">
        <f>(PA[[#This Row],[Work Start time on Fault]]-PA[[#This Row],[Fault Time]])*24</f>
        <v>0</v>
      </c>
      <c r="Y231" s="33">
        <f>(PA[[#This Row],[Work Completiuon time on fualt]]-PA[[#This Row],[Fault Time]])*24</f>
        <v>0</v>
      </c>
      <c r="Z231" s="33">
        <f>IFERROR((PA[[#This Row],[Work Completiuon time on fualt]]-PA[[#This Row],[Fault Time]])*24,"")</f>
        <v>0</v>
      </c>
      <c r="AC231" s="47" t="str">
        <f>IFERROR(PA[[#This Row],[Breakdown Time]]*PA[[#This Row],[Plant Equivalent Weightage]],"")</f>
        <v/>
      </c>
      <c r="AF231" s="2"/>
      <c r="AG231" s="2"/>
    </row>
    <row r="232" spans="1:33">
      <c r="A232" s="2">
        <f t="shared" si="3"/>
        <v>229</v>
      </c>
      <c r="I232" s="25" t="str">
        <f>IFERROR(VLOOKUP(PA[[#This Row],[Date]],Raw_Data[[Date]:[Sunset Time (POA&lt;20 W/m2)]],3,0),"")</f>
        <v/>
      </c>
      <c r="J232" s="25" t="str">
        <f>IFERROR(VLOOKUP(PA[[#This Row],[Date]],Raw_Data[[Date]:[Sunset Time (POA&lt;20 W/m2)]],4,0),"")</f>
        <v/>
      </c>
      <c r="K232" s="26" t="str">
        <f>IFERROR((PA[[#This Row],[Sunset Time (POA&lt;20 W/m2)]]-PA[[#This Row],[Sunrise Time (POA&gt;20 W/m2)]])*24,"")</f>
        <v/>
      </c>
      <c r="M232" s="45" t="str">
        <f>IFERROR(VLOOKUP(PA[[#This Row],[Affceted Equipment]],'Basic Data'!$A$2:$B$116,2,0),"")</f>
        <v/>
      </c>
      <c r="N232" s="50" t="s">
        <v>261</v>
      </c>
      <c r="W232" s="33">
        <f>(PA[[#This Row],[Acknowledgemnet Time ]]-PA[[#This Row],[Fault Time]])*24</f>
        <v>0</v>
      </c>
      <c r="X232" s="33">
        <f>(PA[[#This Row],[Work Start time on Fault]]-PA[[#This Row],[Fault Time]])*24</f>
        <v>0</v>
      </c>
      <c r="Y232" s="33">
        <f>(PA[[#This Row],[Work Completiuon time on fualt]]-PA[[#This Row],[Fault Time]])*24</f>
        <v>0</v>
      </c>
      <c r="Z232" s="33">
        <f>IFERROR((PA[[#This Row],[Work Completiuon time on fualt]]-PA[[#This Row],[Fault Time]])*24,"")</f>
        <v>0</v>
      </c>
      <c r="AC232" s="47" t="str">
        <f>IFERROR(PA[[#This Row],[Breakdown Time]]*PA[[#This Row],[Plant Equivalent Weightage]],"")</f>
        <v/>
      </c>
      <c r="AF232" s="2"/>
      <c r="AG232" s="2"/>
    </row>
    <row r="233" spans="1:33">
      <c r="A233" s="2">
        <f t="shared" si="3"/>
        <v>230</v>
      </c>
      <c r="I233" s="25" t="str">
        <f>IFERROR(VLOOKUP(PA[[#This Row],[Date]],Raw_Data[[Date]:[Sunset Time (POA&lt;20 W/m2)]],3,0),"")</f>
        <v/>
      </c>
      <c r="J233" s="25" t="str">
        <f>IFERROR(VLOOKUP(PA[[#This Row],[Date]],Raw_Data[[Date]:[Sunset Time (POA&lt;20 W/m2)]],4,0),"")</f>
        <v/>
      </c>
      <c r="K233" s="26" t="str">
        <f>IFERROR((PA[[#This Row],[Sunset Time (POA&lt;20 W/m2)]]-PA[[#This Row],[Sunrise Time (POA&gt;20 W/m2)]])*24,"")</f>
        <v/>
      </c>
      <c r="M233" s="45" t="str">
        <f>IFERROR(VLOOKUP(PA[[#This Row],[Affceted Equipment]],'Basic Data'!$A$2:$B$116,2,0),"")</f>
        <v/>
      </c>
      <c r="N233" s="50" t="s">
        <v>261</v>
      </c>
      <c r="W233" s="33">
        <f>(PA[[#This Row],[Acknowledgemnet Time ]]-PA[[#This Row],[Fault Time]])*24</f>
        <v>0</v>
      </c>
      <c r="X233" s="33">
        <f>(PA[[#This Row],[Work Start time on Fault]]-PA[[#This Row],[Fault Time]])*24</f>
        <v>0</v>
      </c>
      <c r="Y233" s="33">
        <f>(PA[[#This Row],[Work Completiuon time on fualt]]-PA[[#This Row],[Fault Time]])*24</f>
        <v>0</v>
      </c>
      <c r="Z233" s="33">
        <f>IFERROR((PA[[#This Row],[Work Completiuon time on fualt]]-PA[[#This Row],[Fault Time]])*24,"")</f>
        <v>0</v>
      </c>
      <c r="AC233" s="47" t="str">
        <f>IFERROR(PA[[#This Row],[Breakdown Time]]*PA[[#This Row],[Plant Equivalent Weightage]],"")</f>
        <v/>
      </c>
      <c r="AF233" s="2"/>
      <c r="AG233" s="2"/>
    </row>
    <row r="234" spans="1:33">
      <c r="A234" s="2">
        <f t="shared" si="3"/>
        <v>231</v>
      </c>
      <c r="I234" s="25" t="str">
        <f>IFERROR(VLOOKUP(PA[[#This Row],[Date]],Raw_Data[[Date]:[Sunset Time (POA&lt;20 W/m2)]],3,0),"")</f>
        <v/>
      </c>
      <c r="J234" s="25" t="str">
        <f>IFERROR(VLOOKUP(PA[[#This Row],[Date]],Raw_Data[[Date]:[Sunset Time (POA&lt;20 W/m2)]],4,0),"")</f>
        <v/>
      </c>
      <c r="K234" s="26" t="str">
        <f>IFERROR((PA[[#This Row],[Sunset Time (POA&lt;20 W/m2)]]-PA[[#This Row],[Sunrise Time (POA&gt;20 W/m2)]])*24,"")</f>
        <v/>
      </c>
      <c r="M234" s="45" t="str">
        <f>IFERROR(VLOOKUP(PA[[#This Row],[Affceted Equipment]],'Basic Data'!$A$2:$B$116,2,0),"")</f>
        <v/>
      </c>
      <c r="N234" s="50" t="s">
        <v>261</v>
      </c>
      <c r="W234" s="33">
        <f>(PA[[#This Row],[Acknowledgemnet Time ]]-PA[[#This Row],[Fault Time]])*24</f>
        <v>0</v>
      </c>
      <c r="X234" s="33">
        <f>(PA[[#This Row],[Work Start time on Fault]]-PA[[#This Row],[Fault Time]])*24</f>
        <v>0</v>
      </c>
      <c r="Y234" s="33">
        <f>(PA[[#This Row],[Work Completiuon time on fualt]]-PA[[#This Row],[Fault Time]])*24</f>
        <v>0</v>
      </c>
      <c r="Z234" s="33">
        <f>IFERROR((PA[[#This Row],[Work Completiuon time on fualt]]-PA[[#This Row],[Fault Time]])*24,"")</f>
        <v>0</v>
      </c>
      <c r="AC234" s="47" t="str">
        <f>IFERROR(PA[[#This Row],[Breakdown Time]]*PA[[#This Row],[Plant Equivalent Weightage]],"")</f>
        <v/>
      </c>
      <c r="AF234" s="2"/>
      <c r="AG234" s="2"/>
    </row>
    <row r="235" spans="1:33">
      <c r="A235" s="2">
        <f t="shared" si="3"/>
        <v>232</v>
      </c>
      <c r="I235" s="25" t="str">
        <f>IFERROR(VLOOKUP(PA[[#This Row],[Date]],Raw_Data[[Date]:[Sunset Time (POA&lt;20 W/m2)]],3,0),"")</f>
        <v/>
      </c>
      <c r="J235" s="25" t="str">
        <f>IFERROR(VLOOKUP(PA[[#This Row],[Date]],Raw_Data[[Date]:[Sunset Time (POA&lt;20 W/m2)]],4,0),"")</f>
        <v/>
      </c>
      <c r="K235" s="26" t="str">
        <f>IFERROR((PA[[#This Row],[Sunset Time (POA&lt;20 W/m2)]]-PA[[#This Row],[Sunrise Time (POA&gt;20 W/m2)]])*24,"")</f>
        <v/>
      </c>
      <c r="M235" s="45" t="str">
        <f>IFERROR(VLOOKUP(PA[[#This Row],[Affceted Equipment]],'Basic Data'!$A$2:$B$116,2,0),"")</f>
        <v/>
      </c>
      <c r="N235" s="50" t="s">
        <v>261</v>
      </c>
      <c r="W235" s="33">
        <f>(PA[[#This Row],[Acknowledgemnet Time ]]-PA[[#This Row],[Fault Time]])*24</f>
        <v>0</v>
      </c>
      <c r="X235" s="33">
        <f>(PA[[#This Row],[Work Start time on Fault]]-PA[[#This Row],[Fault Time]])*24</f>
        <v>0</v>
      </c>
      <c r="Y235" s="33">
        <f>(PA[[#This Row],[Work Completiuon time on fualt]]-PA[[#This Row],[Fault Time]])*24</f>
        <v>0</v>
      </c>
      <c r="Z235" s="33">
        <f>IFERROR((PA[[#This Row],[Work Completiuon time on fualt]]-PA[[#This Row],[Fault Time]])*24,"")</f>
        <v>0</v>
      </c>
      <c r="AC235" s="47" t="str">
        <f>IFERROR(PA[[#This Row],[Breakdown Time]]*PA[[#This Row],[Plant Equivalent Weightage]],"")</f>
        <v/>
      </c>
      <c r="AF235" s="2"/>
      <c r="AG235" s="2"/>
    </row>
    <row r="236" spans="1:33">
      <c r="A236" s="2">
        <f t="shared" si="3"/>
        <v>233</v>
      </c>
      <c r="I236" s="25" t="str">
        <f>IFERROR(VLOOKUP(PA[[#This Row],[Date]],Raw_Data[[Date]:[Sunset Time (POA&lt;20 W/m2)]],3,0),"")</f>
        <v/>
      </c>
      <c r="J236" s="25" t="str">
        <f>IFERROR(VLOOKUP(PA[[#This Row],[Date]],Raw_Data[[Date]:[Sunset Time (POA&lt;20 W/m2)]],4,0),"")</f>
        <v/>
      </c>
      <c r="K236" s="26" t="str">
        <f>IFERROR((PA[[#This Row],[Sunset Time (POA&lt;20 W/m2)]]-PA[[#This Row],[Sunrise Time (POA&gt;20 W/m2)]])*24,"")</f>
        <v/>
      </c>
      <c r="M236" s="45" t="str">
        <f>IFERROR(VLOOKUP(PA[[#This Row],[Affceted Equipment]],'Basic Data'!$A$2:$B$116,2,0),"")</f>
        <v/>
      </c>
      <c r="N236" s="50" t="s">
        <v>261</v>
      </c>
      <c r="W236" s="33">
        <f>(PA[[#This Row],[Acknowledgemnet Time ]]-PA[[#This Row],[Fault Time]])*24</f>
        <v>0</v>
      </c>
      <c r="X236" s="33">
        <f>(PA[[#This Row],[Work Start time on Fault]]-PA[[#This Row],[Fault Time]])*24</f>
        <v>0</v>
      </c>
      <c r="Y236" s="33">
        <f>(PA[[#This Row],[Work Completiuon time on fualt]]-PA[[#This Row],[Fault Time]])*24</f>
        <v>0</v>
      </c>
      <c r="Z236" s="33">
        <f>IFERROR((PA[[#This Row],[Work Completiuon time on fualt]]-PA[[#This Row],[Fault Time]])*24,"")</f>
        <v>0</v>
      </c>
      <c r="AC236" s="47" t="str">
        <f>IFERROR(PA[[#This Row],[Breakdown Time]]*PA[[#This Row],[Plant Equivalent Weightage]],"")</f>
        <v/>
      </c>
      <c r="AF236" s="2"/>
      <c r="AG236" s="2"/>
    </row>
    <row r="237" spans="1:33">
      <c r="A237" s="2">
        <f t="shared" si="3"/>
        <v>234</v>
      </c>
      <c r="I237" s="25" t="str">
        <f>IFERROR(VLOOKUP(PA[[#This Row],[Date]],Raw_Data[[Date]:[Sunset Time (POA&lt;20 W/m2)]],3,0),"")</f>
        <v/>
      </c>
      <c r="J237" s="25" t="str">
        <f>IFERROR(VLOOKUP(PA[[#This Row],[Date]],Raw_Data[[Date]:[Sunset Time (POA&lt;20 W/m2)]],4,0),"")</f>
        <v/>
      </c>
      <c r="K237" s="26" t="str">
        <f>IFERROR((PA[[#This Row],[Sunset Time (POA&lt;20 W/m2)]]-PA[[#This Row],[Sunrise Time (POA&gt;20 W/m2)]])*24,"")</f>
        <v/>
      </c>
      <c r="M237" s="45" t="str">
        <f>IFERROR(VLOOKUP(PA[[#This Row],[Affceted Equipment]],'Basic Data'!$A$2:$B$116,2,0),"")</f>
        <v/>
      </c>
      <c r="N237" s="50" t="s">
        <v>261</v>
      </c>
      <c r="W237" s="33">
        <f>(PA[[#This Row],[Acknowledgemnet Time ]]-PA[[#This Row],[Fault Time]])*24</f>
        <v>0</v>
      </c>
      <c r="X237" s="33">
        <f>(PA[[#This Row],[Work Start time on Fault]]-PA[[#This Row],[Fault Time]])*24</f>
        <v>0</v>
      </c>
      <c r="Y237" s="33">
        <f>(PA[[#This Row],[Work Completiuon time on fualt]]-PA[[#This Row],[Fault Time]])*24</f>
        <v>0</v>
      </c>
      <c r="Z237" s="33">
        <f>IFERROR((PA[[#This Row],[Work Completiuon time on fualt]]-PA[[#This Row],[Fault Time]])*24,"")</f>
        <v>0</v>
      </c>
      <c r="AC237" s="47" t="str">
        <f>IFERROR(PA[[#This Row],[Breakdown Time]]*PA[[#This Row],[Plant Equivalent Weightage]],"")</f>
        <v/>
      </c>
      <c r="AF237" s="2"/>
      <c r="AG237" s="2"/>
    </row>
    <row r="238" spans="1:33">
      <c r="A238" s="2">
        <f t="shared" si="3"/>
        <v>235</v>
      </c>
      <c r="I238" s="25" t="str">
        <f>IFERROR(VLOOKUP(PA[[#This Row],[Date]],Raw_Data[[Date]:[Sunset Time (POA&lt;20 W/m2)]],3,0),"")</f>
        <v/>
      </c>
      <c r="J238" s="25" t="str">
        <f>IFERROR(VLOOKUP(PA[[#This Row],[Date]],Raw_Data[[Date]:[Sunset Time (POA&lt;20 W/m2)]],4,0),"")</f>
        <v/>
      </c>
      <c r="K238" s="26" t="str">
        <f>IFERROR((PA[[#This Row],[Sunset Time (POA&lt;20 W/m2)]]-PA[[#This Row],[Sunrise Time (POA&gt;20 W/m2)]])*24,"")</f>
        <v/>
      </c>
      <c r="M238" s="45" t="str">
        <f>IFERROR(VLOOKUP(PA[[#This Row],[Affceted Equipment]],'Basic Data'!$A$2:$B$116,2,0),"")</f>
        <v/>
      </c>
      <c r="N238" s="50" t="s">
        <v>261</v>
      </c>
      <c r="W238" s="33">
        <f>(PA[[#This Row],[Acknowledgemnet Time ]]-PA[[#This Row],[Fault Time]])*24</f>
        <v>0</v>
      </c>
      <c r="X238" s="33">
        <f>(PA[[#This Row],[Work Start time on Fault]]-PA[[#This Row],[Fault Time]])*24</f>
        <v>0</v>
      </c>
      <c r="Y238" s="33">
        <f>(PA[[#This Row],[Work Completiuon time on fualt]]-PA[[#This Row],[Fault Time]])*24</f>
        <v>0</v>
      </c>
      <c r="Z238" s="33">
        <f>IFERROR((PA[[#This Row],[Work Completiuon time on fualt]]-PA[[#This Row],[Fault Time]])*24,"")</f>
        <v>0</v>
      </c>
      <c r="AC238" s="47" t="str">
        <f>IFERROR(PA[[#This Row],[Breakdown Time]]*PA[[#This Row],[Plant Equivalent Weightage]],"")</f>
        <v/>
      </c>
      <c r="AF238" s="2"/>
      <c r="AG238" s="2"/>
    </row>
    <row r="239" spans="1:33">
      <c r="A239" s="2">
        <f t="shared" si="3"/>
        <v>236</v>
      </c>
      <c r="I239" s="25" t="str">
        <f>IFERROR(VLOOKUP(PA[[#This Row],[Date]],Raw_Data[[Date]:[Sunset Time (POA&lt;20 W/m2)]],3,0),"")</f>
        <v/>
      </c>
      <c r="J239" s="25" t="str">
        <f>IFERROR(VLOOKUP(PA[[#This Row],[Date]],Raw_Data[[Date]:[Sunset Time (POA&lt;20 W/m2)]],4,0),"")</f>
        <v/>
      </c>
      <c r="K239" s="26" t="str">
        <f>IFERROR((PA[[#This Row],[Sunset Time (POA&lt;20 W/m2)]]-PA[[#This Row],[Sunrise Time (POA&gt;20 W/m2)]])*24,"")</f>
        <v/>
      </c>
      <c r="M239" s="45" t="str">
        <f>IFERROR(VLOOKUP(PA[[#This Row],[Affceted Equipment]],'Basic Data'!$A$2:$B$116,2,0),"")</f>
        <v/>
      </c>
      <c r="N239" s="50" t="s">
        <v>261</v>
      </c>
      <c r="W239" s="33">
        <f>(PA[[#This Row],[Acknowledgemnet Time ]]-PA[[#This Row],[Fault Time]])*24</f>
        <v>0</v>
      </c>
      <c r="X239" s="33">
        <f>(PA[[#This Row],[Work Start time on Fault]]-PA[[#This Row],[Fault Time]])*24</f>
        <v>0</v>
      </c>
      <c r="Y239" s="33">
        <f>(PA[[#This Row],[Work Completiuon time on fualt]]-PA[[#This Row],[Fault Time]])*24</f>
        <v>0</v>
      </c>
      <c r="Z239" s="33">
        <f>IFERROR((PA[[#This Row],[Work Completiuon time on fualt]]-PA[[#This Row],[Fault Time]])*24,"")</f>
        <v>0</v>
      </c>
      <c r="AC239" s="47" t="str">
        <f>IFERROR(PA[[#This Row],[Breakdown Time]]*PA[[#This Row],[Plant Equivalent Weightage]],"")</f>
        <v/>
      </c>
      <c r="AF239" s="2"/>
      <c r="AG239" s="2"/>
    </row>
    <row r="240" spans="1:33">
      <c r="A240" s="2">
        <f t="shared" si="3"/>
        <v>237</v>
      </c>
      <c r="I240" s="25" t="str">
        <f>IFERROR(VLOOKUP(PA[[#This Row],[Date]],Raw_Data[[Date]:[Sunset Time (POA&lt;20 W/m2)]],3,0),"")</f>
        <v/>
      </c>
      <c r="J240" s="25" t="str">
        <f>IFERROR(VLOOKUP(PA[[#This Row],[Date]],Raw_Data[[Date]:[Sunset Time (POA&lt;20 W/m2)]],4,0),"")</f>
        <v/>
      </c>
      <c r="K240" s="26" t="str">
        <f>IFERROR((PA[[#This Row],[Sunset Time (POA&lt;20 W/m2)]]-PA[[#This Row],[Sunrise Time (POA&gt;20 W/m2)]])*24,"")</f>
        <v/>
      </c>
      <c r="M240" s="45" t="str">
        <f>IFERROR(VLOOKUP(PA[[#This Row],[Affceted Equipment]],'Basic Data'!$A$2:$B$116,2,0),"")</f>
        <v/>
      </c>
      <c r="N240" s="50" t="s">
        <v>261</v>
      </c>
      <c r="W240" s="33">
        <f>(PA[[#This Row],[Acknowledgemnet Time ]]-PA[[#This Row],[Fault Time]])*24</f>
        <v>0</v>
      </c>
      <c r="X240" s="33">
        <f>(PA[[#This Row],[Work Start time on Fault]]-PA[[#This Row],[Fault Time]])*24</f>
        <v>0</v>
      </c>
      <c r="Y240" s="33">
        <f>(PA[[#This Row],[Work Completiuon time on fualt]]-PA[[#This Row],[Fault Time]])*24</f>
        <v>0</v>
      </c>
      <c r="Z240" s="33">
        <f>IFERROR((PA[[#This Row],[Work Completiuon time on fualt]]-PA[[#This Row],[Fault Time]])*24,"")</f>
        <v>0</v>
      </c>
      <c r="AC240" s="47" t="str">
        <f>IFERROR(PA[[#This Row],[Breakdown Time]]*PA[[#This Row],[Plant Equivalent Weightage]],"")</f>
        <v/>
      </c>
      <c r="AF240" s="2"/>
      <c r="AG240" s="2"/>
    </row>
    <row r="241" spans="1:33">
      <c r="A241" s="2">
        <f t="shared" ref="A241:A304" si="4">A240+1</f>
        <v>238</v>
      </c>
      <c r="I241" s="25" t="str">
        <f>IFERROR(VLOOKUP(PA[[#This Row],[Date]],Raw_Data[[Date]:[Sunset Time (POA&lt;20 W/m2)]],3,0),"")</f>
        <v/>
      </c>
      <c r="J241" s="25" t="str">
        <f>IFERROR(VLOOKUP(PA[[#This Row],[Date]],Raw_Data[[Date]:[Sunset Time (POA&lt;20 W/m2)]],4,0),"")</f>
        <v/>
      </c>
      <c r="K241" s="26" t="str">
        <f>IFERROR((PA[[#This Row],[Sunset Time (POA&lt;20 W/m2)]]-PA[[#This Row],[Sunrise Time (POA&gt;20 W/m2)]])*24,"")</f>
        <v/>
      </c>
      <c r="M241" s="45" t="str">
        <f>IFERROR(VLOOKUP(PA[[#This Row],[Affceted Equipment]],'Basic Data'!$A$2:$B$116,2,0),"")</f>
        <v/>
      </c>
      <c r="N241" s="50" t="s">
        <v>261</v>
      </c>
      <c r="W241" s="33">
        <f>(PA[[#This Row],[Acknowledgemnet Time ]]-PA[[#This Row],[Fault Time]])*24</f>
        <v>0</v>
      </c>
      <c r="X241" s="33">
        <f>(PA[[#This Row],[Work Start time on Fault]]-PA[[#This Row],[Fault Time]])*24</f>
        <v>0</v>
      </c>
      <c r="Y241" s="33">
        <f>(PA[[#This Row],[Work Completiuon time on fualt]]-PA[[#This Row],[Fault Time]])*24</f>
        <v>0</v>
      </c>
      <c r="Z241" s="33">
        <f>IFERROR((PA[[#This Row],[Work Completiuon time on fualt]]-PA[[#This Row],[Fault Time]])*24,"")</f>
        <v>0</v>
      </c>
      <c r="AC241" s="47" t="str">
        <f>IFERROR(PA[[#This Row],[Breakdown Time]]*PA[[#This Row],[Plant Equivalent Weightage]],"")</f>
        <v/>
      </c>
      <c r="AF241" s="2"/>
      <c r="AG241" s="2"/>
    </row>
    <row r="242" spans="1:33">
      <c r="A242" s="2">
        <f t="shared" si="4"/>
        <v>239</v>
      </c>
      <c r="I242" s="25" t="str">
        <f>IFERROR(VLOOKUP(PA[[#This Row],[Date]],Raw_Data[[Date]:[Sunset Time (POA&lt;20 W/m2)]],3,0),"")</f>
        <v/>
      </c>
      <c r="J242" s="25" t="str">
        <f>IFERROR(VLOOKUP(PA[[#This Row],[Date]],Raw_Data[[Date]:[Sunset Time (POA&lt;20 W/m2)]],4,0),"")</f>
        <v/>
      </c>
      <c r="K242" s="26" t="str">
        <f>IFERROR((PA[[#This Row],[Sunset Time (POA&lt;20 W/m2)]]-PA[[#This Row],[Sunrise Time (POA&gt;20 W/m2)]])*24,"")</f>
        <v/>
      </c>
      <c r="M242" s="45" t="str">
        <f>IFERROR(VLOOKUP(PA[[#This Row],[Affceted Equipment]],'Basic Data'!$A$2:$B$116,2,0),"")</f>
        <v/>
      </c>
      <c r="N242" s="50" t="s">
        <v>261</v>
      </c>
      <c r="W242" s="33">
        <f>(PA[[#This Row],[Acknowledgemnet Time ]]-PA[[#This Row],[Fault Time]])*24</f>
        <v>0</v>
      </c>
      <c r="X242" s="33">
        <f>(PA[[#This Row],[Work Start time on Fault]]-PA[[#This Row],[Fault Time]])*24</f>
        <v>0</v>
      </c>
      <c r="Y242" s="33">
        <f>(PA[[#This Row],[Work Completiuon time on fualt]]-PA[[#This Row],[Fault Time]])*24</f>
        <v>0</v>
      </c>
      <c r="Z242" s="33">
        <f>IFERROR((PA[[#This Row],[Work Completiuon time on fualt]]-PA[[#This Row],[Fault Time]])*24,"")</f>
        <v>0</v>
      </c>
      <c r="AC242" s="47" t="str">
        <f>IFERROR(PA[[#This Row],[Breakdown Time]]*PA[[#This Row],[Plant Equivalent Weightage]],"")</f>
        <v/>
      </c>
      <c r="AF242" s="2"/>
      <c r="AG242" s="2"/>
    </row>
    <row r="243" spans="1:33">
      <c r="A243" s="2">
        <f t="shared" si="4"/>
        <v>240</v>
      </c>
      <c r="I243" s="25" t="str">
        <f>IFERROR(VLOOKUP(PA[[#This Row],[Date]],Raw_Data[[Date]:[Sunset Time (POA&lt;20 W/m2)]],3,0),"")</f>
        <v/>
      </c>
      <c r="J243" s="25" t="str">
        <f>IFERROR(VLOOKUP(PA[[#This Row],[Date]],Raw_Data[[Date]:[Sunset Time (POA&lt;20 W/m2)]],4,0),"")</f>
        <v/>
      </c>
      <c r="K243" s="26" t="str">
        <f>IFERROR((PA[[#This Row],[Sunset Time (POA&lt;20 W/m2)]]-PA[[#This Row],[Sunrise Time (POA&gt;20 W/m2)]])*24,"")</f>
        <v/>
      </c>
      <c r="M243" s="45" t="str">
        <f>IFERROR(VLOOKUP(PA[[#This Row],[Affceted Equipment]],'Basic Data'!$A$2:$B$116,2,0),"")</f>
        <v/>
      </c>
      <c r="N243" s="50" t="s">
        <v>261</v>
      </c>
      <c r="W243" s="33">
        <f>(PA[[#This Row],[Acknowledgemnet Time ]]-PA[[#This Row],[Fault Time]])*24</f>
        <v>0</v>
      </c>
      <c r="X243" s="33">
        <f>(PA[[#This Row],[Work Start time on Fault]]-PA[[#This Row],[Fault Time]])*24</f>
        <v>0</v>
      </c>
      <c r="Y243" s="33">
        <f>(PA[[#This Row],[Work Completiuon time on fualt]]-PA[[#This Row],[Fault Time]])*24</f>
        <v>0</v>
      </c>
      <c r="Z243" s="33">
        <f>IFERROR((PA[[#This Row],[Work Completiuon time on fualt]]-PA[[#This Row],[Fault Time]])*24,"")</f>
        <v>0</v>
      </c>
      <c r="AC243" s="47" t="str">
        <f>IFERROR(PA[[#This Row],[Breakdown Time]]*PA[[#This Row],[Plant Equivalent Weightage]],"")</f>
        <v/>
      </c>
      <c r="AF243" s="2"/>
      <c r="AG243" s="2"/>
    </row>
    <row r="244" spans="1:33">
      <c r="A244" s="2">
        <f t="shared" si="4"/>
        <v>241</v>
      </c>
      <c r="I244" s="25" t="str">
        <f>IFERROR(VLOOKUP(PA[[#This Row],[Date]],Raw_Data[[Date]:[Sunset Time (POA&lt;20 W/m2)]],3,0),"")</f>
        <v/>
      </c>
      <c r="J244" s="25" t="str">
        <f>IFERROR(VLOOKUP(PA[[#This Row],[Date]],Raw_Data[[Date]:[Sunset Time (POA&lt;20 W/m2)]],4,0),"")</f>
        <v/>
      </c>
      <c r="K244" s="26" t="str">
        <f>IFERROR((PA[[#This Row],[Sunset Time (POA&lt;20 W/m2)]]-PA[[#This Row],[Sunrise Time (POA&gt;20 W/m2)]])*24,"")</f>
        <v/>
      </c>
      <c r="M244" s="45" t="str">
        <f>IFERROR(VLOOKUP(PA[[#This Row],[Affceted Equipment]],'Basic Data'!$A$2:$B$116,2,0),"")</f>
        <v/>
      </c>
      <c r="N244" s="50" t="s">
        <v>261</v>
      </c>
      <c r="W244" s="33">
        <f>(PA[[#This Row],[Acknowledgemnet Time ]]-PA[[#This Row],[Fault Time]])*24</f>
        <v>0</v>
      </c>
      <c r="X244" s="33">
        <f>(PA[[#This Row],[Work Start time on Fault]]-PA[[#This Row],[Fault Time]])*24</f>
        <v>0</v>
      </c>
      <c r="Y244" s="33">
        <f>(PA[[#This Row],[Work Completiuon time on fualt]]-PA[[#This Row],[Fault Time]])*24</f>
        <v>0</v>
      </c>
      <c r="Z244" s="33">
        <f>IFERROR((PA[[#This Row],[Work Completiuon time on fualt]]-PA[[#This Row],[Fault Time]])*24,"")</f>
        <v>0</v>
      </c>
      <c r="AC244" s="47" t="str">
        <f>IFERROR(PA[[#This Row],[Breakdown Time]]*PA[[#This Row],[Plant Equivalent Weightage]],"")</f>
        <v/>
      </c>
      <c r="AF244" s="2"/>
      <c r="AG244" s="2"/>
    </row>
    <row r="245" spans="1:33">
      <c r="A245" s="2">
        <f t="shared" si="4"/>
        <v>242</v>
      </c>
      <c r="I245" s="25" t="str">
        <f>IFERROR(VLOOKUP(PA[[#This Row],[Date]],Raw_Data[[Date]:[Sunset Time (POA&lt;20 W/m2)]],3,0),"")</f>
        <v/>
      </c>
      <c r="J245" s="25" t="str">
        <f>IFERROR(VLOOKUP(PA[[#This Row],[Date]],Raw_Data[[Date]:[Sunset Time (POA&lt;20 W/m2)]],4,0),"")</f>
        <v/>
      </c>
      <c r="K245" s="26" t="str">
        <f>IFERROR((PA[[#This Row],[Sunset Time (POA&lt;20 W/m2)]]-PA[[#This Row],[Sunrise Time (POA&gt;20 W/m2)]])*24,"")</f>
        <v/>
      </c>
      <c r="M245" s="45" t="str">
        <f>IFERROR(VLOOKUP(PA[[#This Row],[Affceted Equipment]],'Basic Data'!$A$2:$B$116,2,0),"")</f>
        <v/>
      </c>
      <c r="N245" s="50" t="s">
        <v>261</v>
      </c>
      <c r="W245" s="33">
        <f>(PA[[#This Row],[Acknowledgemnet Time ]]-PA[[#This Row],[Fault Time]])*24</f>
        <v>0</v>
      </c>
      <c r="X245" s="33">
        <f>(PA[[#This Row],[Work Start time on Fault]]-PA[[#This Row],[Fault Time]])*24</f>
        <v>0</v>
      </c>
      <c r="Y245" s="33">
        <f>(PA[[#This Row],[Work Completiuon time on fualt]]-PA[[#This Row],[Fault Time]])*24</f>
        <v>0</v>
      </c>
      <c r="Z245" s="33">
        <f>IFERROR((PA[[#This Row],[Work Completiuon time on fualt]]-PA[[#This Row],[Fault Time]])*24,"")</f>
        <v>0</v>
      </c>
      <c r="AC245" s="47" t="str">
        <f>IFERROR(PA[[#This Row],[Breakdown Time]]*PA[[#This Row],[Plant Equivalent Weightage]],"")</f>
        <v/>
      </c>
      <c r="AF245" s="2"/>
      <c r="AG245" s="2"/>
    </row>
    <row r="246" spans="1:33">
      <c r="A246" s="2">
        <f t="shared" si="4"/>
        <v>243</v>
      </c>
      <c r="I246" s="25" t="str">
        <f>IFERROR(VLOOKUP(PA[[#This Row],[Date]],Raw_Data[[Date]:[Sunset Time (POA&lt;20 W/m2)]],3,0),"")</f>
        <v/>
      </c>
      <c r="J246" s="25" t="str">
        <f>IFERROR(VLOOKUP(PA[[#This Row],[Date]],Raw_Data[[Date]:[Sunset Time (POA&lt;20 W/m2)]],4,0),"")</f>
        <v/>
      </c>
      <c r="K246" s="26" t="str">
        <f>IFERROR((PA[[#This Row],[Sunset Time (POA&lt;20 W/m2)]]-PA[[#This Row],[Sunrise Time (POA&gt;20 W/m2)]])*24,"")</f>
        <v/>
      </c>
      <c r="M246" s="45" t="str">
        <f>IFERROR(VLOOKUP(PA[[#This Row],[Affceted Equipment]],'Basic Data'!$A$2:$B$116,2,0),"")</f>
        <v/>
      </c>
      <c r="N246" s="50" t="s">
        <v>261</v>
      </c>
      <c r="W246" s="33">
        <f>(PA[[#This Row],[Acknowledgemnet Time ]]-PA[[#This Row],[Fault Time]])*24</f>
        <v>0</v>
      </c>
      <c r="X246" s="33">
        <f>(PA[[#This Row],[Work Start time on Fault]]-PA[[#This Row],[Fault Time]])*24</f>
        <v>0</v>
      </c>
      <c r="Y246" s="33">
        <f>(PA[[#This Row],[Work Completiuon time on fualt]]-PA[[#This Row],[Fault Time]])*24</f>
        <v>0</v>
      </c>
      <c r="Z246" s="33">
        <f>IFERROR((PA[[#This Row],[Work Completiuon time on fualt]]-PA[[#This Row],[Fault Time]])*24,"")</f>
        <v>0</v>
      </c>
      <c r="AC246" s="47" t="str">
        <f>IFERROR(PA[[#This Row],[Breakdown Time]]*PA[[#This Row],[Plant Equivalent Weightage]],"")</f>
        <v/>
      </c>
      <c r="AF246" s="2"/>
      <c r="AG246" s="2"/>
    </row>
    <row r="247" spans="1:33">
      <c r="A247" s="2">
        <f t="shared" si="4"/>
        <v>244</v>
      </c>
      <c r="I247" s="25" t="str">
        <f>IFERROR(VLOOKUP(PA[[#This Row],[Date]],Raw_Data[[Date]:[Sunset Time (POA&lt;20 W/m2)]],3,0),"")</f>
        <v/>
      </c>
      <c r="J247" s="25" t="str">
        <f>IFERROR(VLOOKUP(PA[[#This Row],[Date]],Raw_Data[[Date]:[Sunset Time (POA&lt;20 W/m2)]],4,0),"")</f>
        <v/>
      </c>
      <c r="K247" s="26" t="str">
        <f>IFERROR((PA[[#This Row],[Sunset Time (POA&lt;20 W/m2)]]-PA[[#This Row],[Sunrise Time (POA&gt;20 W/m2)]])*24,"")</f>
        <v/>
      </c>
      <c r="M247" s="45" t="str">
        <f>IFERROR(VLOOKUP(PA[[#This Row],[Affceted Equipment]],'Basic Data'!$A$2:$B$116,2,0),"")</f>
        <v/>
      </c>
      <c r="N247" s="50" t="s">
        <v>261</v>
      </c>
      <c r="W247" s="33">
        <f>(PA[[#This Row],[Acknowledgemnet Time ]]-PA[[#This Row],[Fault Time]])*24</f>
        <v>0</v>
      </c>
      <c r="X247" s="33">
        <f>(PA[[#This Row],[Work Start time on Fault]]-PA[[#This Row],[Fault Time]])*24</f>
        <v>0</v>
      </c>
      <c r="Y247" s="33">
        <f>(PA[[#This Row],[Work Completiuon time on fualt]]-PA[[#This Row],[Fault Time]])*24</f>
        <v>0</v>
      </c>
      <c r="Z247" s="33">
        <f>IFERROR((PA[[#This Row],[Work Completiuon time on fualt]]-PA[[#This Row],[Fault Time]])*24,"")</f>
        <v>0</v>
      </c>
      <c r="AC247" s="47" t="str">
        <f>IFERROR(PA[[#This Row],[Breakdown Time]]*PA[[#This Row],[Plant Equivalent Weightage]],"")</f>
        <v/>
      </c>
      <c r="AF247" s="2"/>
      <c r="AG247" s="2"/>
    </row>
    <row r="248" spans="1:33">
      <c r="A248" s="2">
        <f t="shared" si="4"/>
        <v>245</v>
      </c>
      <c r="I248" s="25" t="str">
        <f>IFERROR(VLOOKUP(PA[[#This Row],[Date]],Raw_Data[[Date]:[Sunset Time (POA&lt;20 W/m2)]],3,0),"")</f>
        <v/>
      </c>
      <c r="J248" s="25" t="str">
        <f>IFERROR(VLOOKUP(PA[[#This Row],[Date]],Raw_Data[[Date]:[Sunset Time (POA&lt;20 W/m2)]],4,0),"")</f>
        <v/>
      </c>
      <c r="K248" s="26" t="str">
        <f>IFERROR((PA[[#This Row],[Sunset Time (POA&lt;20 W/m2)]]-PA[[#This Row],[Sunrise Time (POA&gt;20 W/m2)]])*24,"")</f>
        <v/>
      </c>
      <c r="M248" s="45" t="str">
        <f>IFERROR(VLOOKUP(PA[[#This Row],[Affceted Equipment]],'Basic Data'!$A$2:$B$116,2,0),"")</f>
        <v/>
      </c>
      <c r="N248" s="50" t="s">
        <v>261</v>
      </c>
      <c r="W248" s="33">
        <f>(PA[[#This Row],[Acknowledgemnet Time ]]-PA[[#This Row],[Fault Time]])*24</f>
        <v>0</v>
      </c>
      <c r="X248" s="33">
        <f>(PA[[#This Row],[Work Start time on Fault]]-PA[[#This Row],[Fault Time]])*24</f>
        <v>0</v>
      </c>
      <c r="Y248" s="33">
        <f>(PA[[#This Row],[Work Completiuon time on fualt]]-PA[[#This Row],[Fault Time]])*24</f>
        <v>0</v>
      </c>
      <c r="Z248" s="33">
        <f>IFERROR((PA[[#This Row],[Work Completiuon time on fualt]]-PA[[#This Row],[Fault Time]])*24,"")</f>
        <v>0</v>
      </c>
      <c r="AC248" s="47" t="str">
        <f>IFERROR(PA[[#This Row],[Breakdown Time]]*PA[[#This Row],[Plant Equivalent Weightage]],"")</f>
        <v/>
      </c>
      <c r="AF248" s="2"/>
      <c r="AG248" s="2"/>
    </row>
    <row r="249" spans="1:33">
      <c r="A249" s="2">
        <f t="shared" si="4"/>
        <v>246</v>
      </c>
      <c r="I249" s="25" t="str">
        <f>IFERROR(VLOOKUP(PA[[#This Row],[Date]],Raw_Data[[Date]:[Sunset Time (POA&lt;20 W/m2)]],3,0),"")</f>
        <v/>
      </c>
      <c r="J249" s="25" t="str">
        <f>IFERROR(VLOOKUP(PA[[#This Row],[Date]],Raw_Data[[Date]:[Sunset Time (POA&lt;20 W/m2)]],4,0),"")</f>
        <v/>
      </c>
      <c r="K249" s="26" t="str">
        <f>IFERROR((PA[[#This Row],[Sunset Time (POA&lt;20 W/m2)]]-PA[[#This Row],[Sunrise Time (POA&gt;20 W/m2)]])*24,"")</f>
        <v/>
      </c>
      <c r="M249" s="45" t="str">
        <f>IFERROR(VLOOKUP(PA[[#This Row],[Affceted Equipment]],'Basic Data'!$A$2:$B$116,2,0),"")</f>
        <v/>
      </c>
      <c r="N249" s="50" t="s">
        <v>261</v>
      </c>
      <c r="W249" s="33">
        <f>(PA[[#This Row],[Acknowledgemnet Time ]]-PA[[#This Row],[Fault Time]])*24</f>
        <v>0</v>
      </c>
      <c r="X249" s="33">
        <f>(PA[[#This Row],[Work Start time on Fault]]-PA[[#This Row],[Fault Time]])*24</f>
        <v>0</v>
      </c>
      <c r="Y249" s="33">
        <f>(PA[[#This Row],[Work Completiuon time on fualt]]-PA[[#This Row],[Fault Time]])*24</f>
        <v>0</v>
      </c>
      <c r="Z249" s="33">
        <f>IFERROR((PA[[#This Row],[Work Completiuon time on fualt]]-PA[[#This Row],[Fault Time]])*24,"")</f>
        <v>0</v>
      </c>
      <c r="AC249" s="47" t="str">
        <f>IFERROR(PA[[#This Row],[Breakdown Time]]*PA[[#This Row],[Plant Equivalent Weightage]],"")</f>
        <v/>
      </c>
      <c r="AF249" s="2"/>
      <c r="AG249" s="2"/>
    </row>
    <row r="250" spans="1:33">
      <c r="A250" s="2">
        <f t="shared" si="4"/>
        <v>247</v>
      </c>
      <c r="I250" s="25" t="str">
        <f>IFERROR(VLOOKUP(PA[[#This Row],[Date]],Raw_Data[[Date]:[Sunset Time (POA&lt;20 W/m2)]],3,0),"")</f>
        <v/>
      </c>
      <c r="J250" s="25" t="str">
        <f>IFERROR(VLOOKUP(PA[[#This Row],[Date]],Raw_Data[[Date]:[Sunset Time (POA&lt;20 W/m2)]],4,0),"")</f>
        <v/>
      </c>
      <c r="K250" s="26" t="str">
        <f>IFERROR((PA[[#This Row],[Sunset Time (POA&lt;20 W/m2)]]-PA[[#This Row],[Sunrise Time (POA&gt;20 W/m2)]])*24,"")</f>
        <v/>
      </c>
      <c r="M250" s="45" t="str">
        <f>IFERROR(VLOOKUP(PA[[#This Row],[Affceted Equipment]],'Basic Data'!$A$2:$B$116,2,0),"")</f>
        <v/>
      </c>
      <c r="N250" s="50" t="s">
        <v>261</v>
      </c>
      <c r="W250" s="33">
        <f>(PA[[#This Row],[Acknowledgemnet Time ]]-PA[[#This Row],[Fault Time]])*24</f>
        <v>0</v>
      </c>
      <c r="X250" s="33">
        <f>(PA[[#This Row],[Work Start time on Fault]]-PA[[#This Row],[Fault Time]])*24</f>
        <v>0</v>
      </c>
      <c r="Y250" s="33">
        <f>(PA[[#This Row],[Work Completiuon time on fualt]]-PA[[#This Row],[Fault Time]])*24</f>
        <v>0</v>
      </c>
      <c r="Z250" s="33">
        <f>IFERROR((PA[[#This Row],[Work Completiuon time on fualt]]-PA[[#This Row],[Fault Time]])*24,"")</f>
        <v>0</v>
      </c>
      <c r="AC250" s="47" t="str">
        <f>IFERROR(PA[[#This Row],[Breakdown Time]]*PA[[#This Row],[Plant Equivalent Weightage]],"")</f>
        <v/>
      </c>
      <c r="AF250" s="2"/>
      <c r="AG250" s="2"/>
    </row>
    <row r="251" spans="1:33">
      <c r="A251" s="2">
        <f t="shared" si="4"/>
        <v>248</v>
      </c>
      <c r="I251" s="25" t="str">
        <f>IFERROR(VLOOKUP(PA[[#This Row],[Date]],Raw_Data[[Date]:[Sunset Time (POA&lt;20 W/m2)]],3,0),"")</f>
        <v/>
      </c>
      <c r="J251" s="25" t="str">
        <f>IFERROR(VLOOKUP(PA[[#This Row],[Date]],Raw_Data[[Date]:[Sunset Time (POA&lt;20 W/m2)]],4,0),"")</f>
        <v/>
      </c>
      <c r="K251" s="26" t="str">
        <f>IFERROR((PA[[#This Row],[Sunset Time (POA&lt;20 W/m2)]]-PA[[#This Row],[Sunrise Time (POA&gt;20 W/m2)]])*24,"")</f>
        <v/>
      </c>
      <c r="M251" s="45" t="str">
        <f>IFERROR(VLOOKUP(PA[[#This Row],[Affceted Equipment]],'Basic Data'!$A$2:$B$116,2,0),"")</f>
        <v/>
      </c>
      <c r="N251" s="50" t="s">
        <v>261</v>
      </c>
      <c r="W251" s="33">
        <f>(PA[[#This Row],[Acknowledgemnet Time ]]-PA[[#This Row],[Fault Time]])*24</f>
        <v>0</v>
      </c>
      <c r="X251" s="33">
        <f>(PA[[#This Row],[Work Start time on Fault]]-PA[[#This Row],[Fault Time]])*24</f>
        <v>0</v>
      </c>
      <c r="Y251" s="33">
        <f>(PA[[#This Row],[Work Completiuon time on fualt]]-PA[[#This Row],[Fault Time]])*24</f>
        <v>0</v>
      </c>
      <c r="Z251" s="33">
        <f>IFERROR((PA[[#This Row],[Work Completiuon time on fualt]]-PA[[#This Row],[Fault Time]])*24,"")</f>
        <v>0</v>
      </c>
      <c r="AC251" s="47" t="str">
        <f>IFERROR(PA[[#This Row],[Breakdown Time]]*PA[[#This Row],[Plant Equivalent Weightage]],"")</f>
        <v/>
      </c>
      <c r="AF251" s="2"/>
      <c r="AG251" s="2"/>
    </row>
    <row r="252" spans="1:33">
      <c r="A252" s="2">
        <f t="shared" si="4"/>
        <v>249</v>
      </c>
      <c r="I252" s="25" t="str">
        <f>IFERROR(VLOOKUP(PA[[#This Row],[Date]],Raw_Data[[Date]:[Sunset Time (POA&lt;20 W/m2)]],3,0),"")</f>
        <v/>
      </c>
      <c r="J252" s="25" t="str">
        <f>IFERROR(VLOOKUP(PA[[#This Row],[Date]],Raw_Data[[Date]:[Sunset Time (POA&lt;20 W/m2)]],4,0),"")</f>
        <v/>
      </c>
      <c r="K252" s="26" t="str">
        <f>IFERROR((PA[[#This Row],[Sunset Time (POA&lt;20 W/m2)]]-PA[[#This Row],[Sunrise Time (POA&gt;20 W/m2)]])*24,"")</f>
        <v/>
      </c>
      <c r="M252" s="45" t="str">
        <f>IFERROR(VLOOKUP(PA[[#This Row],[Affceted Equipment]],'Basic Data'!$A$2:$B$116,2,0),"")</f>
        <v/>
      </c>
      <c r="N252" s="50" t="s">
        <v>261</v>
      </c>
      <c r="W252" s="33">
        <f>(PA[[#This Row],[Acknowledgemnet Time ]]-PA[[#This Row],[Fault Time]])*24</f>
        <v>0</v>
      </c>
      <c r="X252" s="33">
        <f>(PA[[#This Row],[Work Start time on Fault]]-PA[[#This Row],[Fault Time]])*24</f>
        <v>0</v>
      </c>
      <c r="Y252" s="33">
        <f>(PA[[#This Row],[Work Completiuon time on fualt]]-PA[[#This Row],[Fault Time]])*24</f>
        <v>0</v>
      </c>
      <c r="Z252" s="33">
        <f>IFERROR((PA[[#This Row],[Work Completiuon time on fualt]]-PA[[#This Row],[Fault Time]])*24,"")</f>
        <v>0</v>
      </c>
      <c r="AC252" s="47" t="str">
        <f>IFERROR(PA[[#This Row],[Breakdown Time]]*PA[[#This Row],[Plant Equivalent Weightage]],"")</f>
        <v/>
      </c>
      <c r="AF252" s="2"/>
      <c r="AG252" s="2"/>
    </row>
    <row r="253" spans="1:33">
      <c r="A253" s="2">
        <f t="shared" si="4"/>
        <v>250</v>
      </c>
      <c r="I253" s="25" t="str">
        <f>IFERROR(VLOOKUP(PA[[#This Row],[Date]],Raw_Data[[Date]:[Sunset Time (POA&lt;20 W/m2)]],3,0),"")</f>
        <v/>
      </c>
      <c r="J253" s="25" t="str">
        <f>IFERROR(VLOOKUP(PA[[#This Row],[Date]],Raw_Data[[Date]:[Sunset Time (POA&lt;20 W/m2)]],4,0),"")</f>
        <v/>
      </c>
      <c r="K253" s="26" t="str">
        <f>IFERROR((PA[[#This Row],[Sunset Time (POA&lt;20 W/m2)]]-PA[[#This Row],[Sunrise Time (POA&gt;20 W/m2)]])*24,"")</f>
        <v/>
      </c>
      <c r="M253" s="45" t="str">
        <f>IFERROR(VLOOKUP(PA[[#This Row],[Affceted Equipment]],'Basic Data'!$A$2:$B$116,2,0),"")</f>
        <v/>
      </c>
      <c r="N253" s="50" t="s">
        <v>261</v>
      </c>
      <c r="W253" s="33">
        <f>(PA[[#This Row],[Acknowledgemnet Time ]]-PA[[#This Row],[Fault Time]])*24</f>
        <v>0</v>
      </c>
      <c r="X253" s="33">
        <f>(PA[[#This Row],[Work Start time on Fault]]-PA[[#This Row],[Fault Time]])*24</f>
        <v>0</v>
      </c>
      <c r="Y253" s="33">
        <f>(PA[[#This Row],[Work Completiuon time on fualt]]-PA[[#This Row],[Fault Time]])*24</f>
        <v>0</v>
      </c>
      <c r="Z253" s="33">
        <f>IFERROR((PA[[#This Row],[Work Completiuon time on fualt]]-PA[[#This Row],[Fault Time]])*24,"")</f>
        <v>0</v>
      </c>
      <c r="AC253" s="47" t="str">
        <f>IFERROR(PA[[#This Row],[Breakdown Time]]*PA[[#This Row],[Plant Equivalent Weightage]],"")</f>
        <v/>
      </c>
      <c r="AF253" s="2"/>
      <c r="AG253" s="2"/>
    </row>
    <row r="254" spans="1:33">
      <c r="A254" s="2">
        <f t="shared" si="4"/>
        <v>251</v>
      </c>
      <c r="I254" s="25" t="str">
        <f>IFERROR(VLOOKUP(PA[[#This Row],[Date]],Raw_Data[[Date]:[Sunset Time (POA&lt;20 W/m2)]],3,0),"")</f>
        <v/>
      </c>
      <c r="J254" s="25" t="str">
        <f>IFERROR(VLOOKUP(PA[[#This Row],[Date]],Raw_Data[[Date]:[Sunset Time (POA&lt;20 W/m2)]],4,0),"")</f>
        <v/>
      </c>
      <c r="K254" s="26" t="str">
        <f>IFERROR((PA[[#This Row],[Sunset Time (POA&lt;20 W/m2)]]-PA[[#This Row],[Sunrise Time (POA&gt;20 W/m2)]])*24,"")</f>
        <v/>
      </c>
      <c r="M254" s="45" t="str">
        <f>IFERROR(VLOOKUP(PA[[#This Row],[Affceted Equipment]],'Basic Data'!$A$2:$B$116,2,0),"")</f>
        <v/>
      </c>
      <c r="N254" s="50" t="s">
        <v>261</v>
      </c>
      <c r="W254" s="33">
        <f>(PA[[#This Row],[Acknowledgemnet Time ]]-PA[[#This Row],[Fault Time]])*24</f>
        <v>0</v>
      </c>
      <c r="X254" s="33">
        <f>(PA[[#This Row],[Work Start time on Fault]]-PA[[#This Row],[Fault Time]])*24</f>
        <v>0</v>
      </c>
      <c r="Y254" s="33">
        <f>(PA[[#This Row],[Work Completiuon time on fualt]]-PA[[#This Row],[Fault Time]])*24</f>
        <v>0</v>
      </c>
      <c r="Z254" s="33">
        <f>IFERROR((PA[[#This Row],[Work Completiuon time on fualt]]-PA[[#This Row],[Fault Time]])*24,"")</f>
        <v>0</v>
      </c>
      <c r="AC254" s="47" t="str">
        <f>IFERROR(PA[[#This Row],[Breakdown Time]]*PA[[#This Row],[Plant Equivalent Weightage]],"")</f>
        <v/>
      </c>
      <c r="AF254" s="2"/>
      <c r="AG254" s="2"/>
    </row>
    <row r="255" spans="1:33">
      <c r="A255" s="2">
        <f t="shared" si="4"/>
        <v>252</v>
      </c>
      <c r="I255" s="25" t="str">
        <f>IFERROR(VLOOKUP(PA[[#This Row],[Date]],Raw_Data[[Date]:[Sunset Time (POA&lt;20 W/m2)]],3,0),"")</f>
        <v/>
      </c>
      <c r="J255" s="25" t="str">
        <f>IFERROR(VLOOKUP(PA[[#This Row],[Date]],Raw_Data[[Date]:[Sunset Time (POA&lt;20 W/m2)]],4,0),"")</f>
        <v/>
      </c>
      <c r="K255" s="26" t="str">
        <f>IFERROR((PA[[#This Row],[Sunset Time (POA&lt;20 W/m2)]]-PA[[#This Row],[Sunrise Time (POA&gt;20 W/m2)]])*24,"")</f>
        <v/>
      </c>
      <c r="M255" s="45" t="str">
        <f>IFERROR(VLOOKUP(PA[[#This Row],[Affceted Equipment]],'Basic Data'!$A$2:$B$116,2,0),"")</f>
        <v/>
      </c>
      <c r="N255" s="50" t="s">
        <v>261</v>
      </c>
      <c r="W255" s="33">
        <f>(PA[[#This Row],[Acknowledgemnet Time ]]-PA[[#This Row],[Fault Time]])*24</f>
        <v>0</v>
      </c>
      <c r="X255" s="33">
        <f>(PA[[#This Row],[Work Start time on Fault]]-PA[[#This Row],[Fault Time]])*24</f>
        <v>0</v>
      </c>
      <c r="Y255" s="33">
        <f>(PA[[#This Row],[Work Completiuon time on fualt]]-PA[[#This Row],[Fault Time]])*24</f>
        <v>0</v>
      </c>
      <c r="Z255" s="33">
        <f>IFERROR((PA[[#This Row],[Work Completiuon time on fualt]]-PA[[#This Row],[Fault Time]])*24,"")</f>
        <v>0</v>
      </c>
      <c r="AC255" s="47" t="str">
        <f>IFERROR(PA[[#This Row],[Breakdown Time]]*PA[[#This Row],[Plant Equivalent Weightage]],"")</f>
        <v/>
      </c>
      <c r="AF255" s="2"/>
      <c r="AG255" s="2"/>
    </row>
    <row r="256" spans="1:33">
      <c r="A256" s="2">
        <f t="shared" si="4"/>
        <v>253</v>
      </c>
      <c r="I256" s="25" t="str">
        <f>IFERROR(VLOOKUP(PA[[#This Row],[Date]],Raw_Data[[Date]:[Sunset Time (POA&lt;20 W/m2)]],3,0),"")</f>
        <v/>
      </c>
      <c r="J256" s="25" t="str">
        <f>IFERROR(VLOOKUP(PA[[#This Row],[Date]],Raw_Data[[Date]:[Sunset Time (POA&lt;20 W/m2)]],4,0),"")</f>
        <v/>
      </c>
      <c r="K256" s="26" t="str">
        <f>IFERROR((PA[[#This Row],[Sunset Time (POA&lt;20 W/m2)]]-PA[[#This Row],[Sunrise Time (POA&gt;20 W/m2)]])*24,"")</f>
        <v/>
      </c>
      <c r="M256" s="45" t="str">
        <f>IFERROR(VLOOKUP(PA[[#This Row],[Affceted Equipment]],'Basic Data'!$A$2:$B$116,2,0),"")</f>
        <v/>
      </c>
      <c r="N256" s="50" t="s">
        <v>261</v>
      </c>
      <c r="W256" s="33">
        <f>(PA[[#This Row],[Acknowledgemnet Time ]]-PA[[#This Row],[Fault Time]])*24</f>
        <v>0</v>
      </c>
      <c r="X256" s="33">
        <f>(PA[[#This Row],[Work Start time on Fault]]-PA[[#This Row],[Fault Time]])*24</f>
        <v>0</v>
      </c>
      <c r="Y256" s="33">
        <f>(PA[[#This Row],[Work Completiuon time on fualt]]-PA[[#This Row],[Fault Time]])*24</f>
        <v>0</v>
      </c>
      <c r="Z256" s="33">
        <f>IFERROR((PA[[#This Row],[Work Completiuon time on fualt]]-PA[[#This Row],[Fault Time]])*24,"")</f>
        <v>0</v>
      </c>
      <c r="AC256" s="47" t="str">
        <f>IFERROR(PA[[#This Row],[Breakdown Time]]*PA[[#This Row],[Plant Equivalent Weightage]],"")</f>
        <v/>
      </c>
      <c r="AF256" s="2"/>
      <c r="AG256" s="2"/>
    </row>
    <row r="257" spans="1:33">
      <c r="A257" s="2">
        <f t="shared" si="4"/>
        <v>254</v>
      </c>
      <c r="I257" s="25" t="str">
        <f>IFERROR(VLOOKUP(PA[[#This Row],[Date]],Raw_Data[[Date]:[Sunset Time (POA&lt;20 W/m2)]],3,0),"")</f>
        <v/>
      </c>
      <c r="J257" s="25" t="str">
        <f>IFERROR(VLOOKUP(PA[[#This Row],[Date]],Raw_Data[[Date]:[Sunset Time (POA&lt;20 W/m2)]],4,0),"")</f>
        <v/>
      </c>
      <c r="K257" s="26" t="str">
        <f>IFERROR((PA[[#This Row],[Sunset Time (POA&lt;20 W/m2)]]-PA[[#This Row],[Sunrise Time (POA&gt;20 W/m2)]])*24,"")</f>
        <v/>
      </c>
      <c r="M257" s="45" t="str">
        <f>IFERROR(VLOOKUP(PA[[#This Row],[Affceted Equipment]],'Basic Data'!$A$2:$B$116,2,0),"")</f>
        <v/>
      </c>
      <c r="N257" s="50" t="s">
        <v>261</v>
      </c>
      <c r="W257" s="33">
        <f>(PA[[#This Row],[Acknowledgemnet Time ]]-PA[[#This Row],[Fault Time]])*24</f>
        <v>0</v>
      </c>
      <c r="X257" s="33">
        <f>(PA[[#This Row],[Work Start time on Fault]]-PA[[#This Row],[Fault Time]])*24</f>
        <v>0</v>
      </c>
      <c r="Y257" s="33">
        <f>(PA[[#This Row],[Work Completiuon time on fualt]]-PA[[#This Row],[Fault Time]])*24</f>
        <v>0</v>
      </c>
      <c r="Z257" s="33">
        <f>IFERROR((PA[[#This Row],[Work Completiuon time on fualt]]-PA[[#This Row],[Fault Time]])*24,"")</f>
        <v>0</v>
      </c>
      <c r="AC257" s="47" t="str">
        <f>IFERROR(PA[[#This Row],[Breakdown Time]]*PA[[#This Row],[Plant Equivalent Weightage]],"")</f>
        <v/>
      </c>
      <c r="AF257" s="2"/>
      <c r="AG257" s="2"/>
    </row>
    <row r="258" spans="1:33">
      <c r="A258" s="2">
        <f t="shared" si="4"/>
        <v>255</v>
      </c>
      <c r="I258" s="25" t="str">
        <f>IFERROR(VLOOKUP(PA[[#This Row],[Date]],Raw_Data[[Date]:[Sunset Time (POA&lt;20 W/m2)]],3,0),"")</f>
        <v/>
      </c>
      <c r="J258" s="25" t="str">
        <f>IFERROR(VLOOKUP(PA[[#This Row],[Date]],Raw_Data[[Date]:[Sunset Time (POA&lt;20 W/m2)]],4,0),"")</f>
        <v/>
      </c>
      <c r="K258" s="26" t="str">
        <f>IFERROR((PA[[#This Row],[Sunset Time (POA&lt;20 W/m2)]]-PA[[#This Row],[Sunrise Time (POA&gt;20 W/m2)]])*24,"")</f>
        <v/>
      </c>
      <c r="M258" s="45" t="str">
        <f>IFERROR(VLOOKUP(PA[[#This Row],[Affceted Equipment]],'Basic Data'!$A$2:$B$116,2,0),"")</f>
        <v/>
      </c>
      <c r="N258" s="50" t="s">
        <v>261</v>
      </c>
      <c r="W258" s="33">
        <f>(PA[[#This Row],[Acknowledgemnet Time ]]-PA[[#This Row],[Fault Time]])*24</f>
        <v>0</v>
      </c>
      <c r="X258" s="33">
        <f>(PA[[#This Row],[Work Start time on Fault]]-PA[[#This Row],[Fault Time]])*24</f>
        <v>0</v>
      </c>
      <c r="Y258" s="33">
        <f>(PA[[#This Row],[Work Completiuon time on fualt]]-PA[[#This Row],[Fault Time]])*24</f>
        <v>0</v>
      </c>
      <c r="Z258" s="33">
        <f>IFERROR((PA[[#This Row],[Work Completiuon time on fualt]]-PA[[#This Row],[Fault Time]])*24,"")</f>
        <v>0</v>
      </c>
      <c r="AC258" s="47" t="str">
        <f>IFERROR(PA[[#This Row],[Breakdown Time]]*PA[[#This Row],[Plant Equivalent Weightage]],"")</f>
        <v/>
      </c>
      <c r="AF258" s="2"/>
      <c r="AG258" s="2"/>
    </row>
    <row r="259" spans="1:33">
      <c r="A259" s="2">
        <f t="shared" si="4"/>
        <v>256</v>
      </c>
      <c r="I259" s="25" t="str">
        <f>IFERROR(VLOOKUP(PA[[#This Row],[Date]],Raw_Data[[Date]:[Sunset Time (POA&lt;20 W/m2)]],3,0),"")</f>
        <v/>
      </c>
      <c r="J259" s="25" t="str">
        <f>IFERROR(VLOOKUP(PA[[#This Row],[Date]],Raw_Data[[Date]:[Sunset Time (POA&lt;20 W/m2)]],4,0),"")</f>
        <v/>
      </c>
      <c r="K259" s="26" t="str">
        <f>IFERROR((PA[[#This Row],[Sunset Time (POA&lt;20 W/m2)]]-PA[[#This Row],[Sunrise Time (POA&gt;20 W/m2)]])*24,"")</f>
        <v/>
      </c>
      <c r="M259" s="45" t="str">
        <f>IFERROR(VLOOKUP(PA[[#This Row],[Affceted Equipment]],'Basic Data'!$A$2:$B$116,2,0),"")</f>
        <v/>
      </c>
      <c r="N259" s="50" t="s">
        <v>261</v>
      </c>
      <c r="W259" s="33">
        <f>(PA[[#This Row],[Acknowledgemnet Time ]]-PA[[#This Row],[Fault Time]])*24</f>
        <v>0</v>
      </c>
      <c r="X259" s="33">
        <f>(PA[[#This Row],[Work Start time on Fault]]-PA[[#This Row],[Fault Time]])*24</f>
        <v>0</v>
      </c>
      <c r="Y259" s="33">
        <f>(PA[[#This Row],[Work Completiuon time on fualt]]-PA[[#This Row],[Fault Time]])*24</f>
        <v>0</v>
      </c>
      <c r="Z259" s="33">
        <f>IFERROR((PA[[#This Row],[Work Completiuon time on fualt]]-PA[[#This Row],[Fault Time]])*24,"")</f>
        <v>0</v>
      </c>
      <c r="AC259" s="47" t="str">
        <f>IFERROR(PA[[#This Row],[Breakdown Time]]*PA[[#This Row],[Plant Equivalent Weightage]],"")</f>
        <v/>
      </c>
      <c r="AF259" s="2"/>
      <c r="AG259" s="2"/>
    </row>
    <row r="260" spans="1:33">
      <c r="A260" s="2">
        <f t="shared" si="4"/>
        <v>257</v>
      </c>
      <c r="I260" s="25" t="str">
        <f>IFERROR(VLOOKUP(PA[[#This Row],[Date]],Raw_Data[[Date]:[Sunset Time (POA&lt;20 W/m2)]],3,0),"")</f>
        <v/>
      </c>
      <c r="J260" s="25" t="str">
        <f>IFERROR(VLOOKUP(PA[[#This Row],[Date]],Raw_Data[[Date]:[Sunset Time (POA&lt;20 W/m2)]],4,0),"")</f>
        <v/>
      </c>
      <c r="K260" s="26" t="str">
        <f>IFERROR((PA[[#This Row],[Sunset Time (POA&lt;20 W/m2)]]-PA[[#This Row],[Sunrise Time (POA&gt;20 W/m2)]])*24,"")</f>
        <v/>
      </c>
      <c r="M260" s="45" t="str">
        <f>IFERROR(VLOOKUP(PA[[#This Row],[Affceted Equipment]],'Basic Data'!$A$2:$B$116,2,0),"")</f>
        <v/>
      </c>
      <c r="N260" s="50" t="s">
        <v>261</v>
      </c>
      <c r="W260" s="33">
        <f>(PA[[#This Row],[Acknowledgemnet Time ]]-PA[[#This Row],[Fault Time]])*24</f>
        <v>0</v>
      </c>
      <c r="X260" s="33">
        <f>(PA[[#This Row],[Work Start time on Fault]]-PA[[#This Row],[Fault Time]])*24</f>
        <v>0</v>
      </c>
      <c r="Y260" s="33">
        <f>(PA[[#This Row],[Work Completiuon time on fualt]]-PA[[#This Row],[Fault Time]])*24</f>
        <v>0</v>
      </c>
      <c r="Z260" s="33">
        <f>IFERROR((PA[[#This Row],[Work Completiuon time on fualt]]-PA[[#This Row],[Fault Time]])*24,"")</f>
        <v>0</v>
      </c>
      <c r="AC260" s="47" t="str">
        <f>IFERROR(PA[[#This Row],[Breakdown Time]]*PA[[#This Row],[Plant Equivalent Weightage]],"")</f>
        <v/>
      </c>
      <c r="AF260" s="2"/>
      <c r="AG260" s="2"/>
    </row>
    <row r="261" spans="1:33">
      <c r="A261" s="2">
        <f t="shared" si="4"/>
        <v>258</v>
      </c>
      <c r="I261" s="25" t="str">
        <f>IFERROR(VLOOKUP(PA[[#This Row],[Date]],Raw_Data[[Date]:[Sunset Time (POA&lt;20 W/m2)]],3,0),"")</f>
        <v/>
      </c>
      <c r="J261" s="25" t="str">
        <f>IFERROR(VLOOKUP(PA[[#This Row],[Date]],Raw_Data[[Date]:[Sunset Time (POA&lt;20 W/m2)]],4,0),"")</f>
        <v/>
      </c>
      <c r="K261" s="26" t="str">
        <f>IFERROR((PA[[#This Row],[Sunset Time (POA&lt;20 W/m2)]]-PA[[#This Row],[Sunrise Time (POA&gt;20 W/m2)]])*24,"")</f>
        <v/>
      </c>
      <c r="M261" s="45" t="str">
        <f>IFERROR(VLOOKUP(PA[[#This Row],[Affceted Equipment]],'Basic Data'!$A$2:$B$116,2,0),"")</f>
        <v/>
      </c>
      <c r="N261" s="50" t="s">
        <v>261</v>
      </c>
      <c r="W261" s="33">
        <f>(PA[[#This Row],[Acknowledgemnet Time ]]-PA[[#This Row],[Fault Time]])*24</f>
        <v>0</v>
      </c>
      <c r="X261" s="33">
        <f>(PA[[#This Row],[Work Start time on Fault]]-PA[[#This Row],[Fault Time]])*24</f>
        <v>0</v>
      </c>
      <c r="Y261" s="33">
        <f>(PA[[#This Row],[Work Completiuon time on fualt]]-PA[[#This Row],[Fault Time]])*24</f>
        <v>0</v>
      </c>
      <c r="Z261" s="33">
        <f>IFERROR((PA[[#This Row],[Work Completiuon time on fualt]]-PA[[#This Row],[Fault Time]])*24,"")</f>
        <v>0</v>
      </c>
      <c r="AC261" s="47" t="str">
        <f>IFERROR(PA[[#This Row],[Breakdown Time]]*PA[[#This Row],[Plant Equivalent Weightage]],"")</f>
        <v/>
      </c>
      <c r="AF261" s="2"/>
      <c r="AG261" s="2"/>
    </row>
    <row r="262" spans="1:33">
      <c r="A262" s="2">
        <f t="shared" si="4"/>
        <v>259</v>
      </c>
      <c r="I262" s="25" t="str">
        <f>IFERROR(VLOOKUP(PA[[#This Row],[Date]],Raw_Data[[Date]:[Sunset Time (POA&lt;20 W/m2)]],3,0),"")</f>
        <v/>
      </c>
      <c r="J262" s="25" t="str">
        <f>IFERROR(VLOOKUP(PA[[#This Row],[Date]],Raw_Data[[Date]:[Sunset Time (POA&lt;20 W/m2)]],4,0),"")</f>
        <v/>
      </c>
      <c r="K262" s="26" t="str">
        <f>IFERROR((PA[[#This Row],[Sunset Time (POA&lt;20 W/m2)]]-PA[[#This Row],[Sunrise Time (POA&gt;20 W/m2)]])*24,"")</f>
        <v/>
      </c>
      <c r="M262" s="45" t="str">
        <f>IFERROR(VLOOKUP(PA[[#This Row],[Affceted Equipment]],'Basic Data'!$A$2:$B$116,2,0),"")</f>
        <v/>
      </c>
      <c r="N262" s="50" t="s">
        <v>261</v>
      </c>
      <c r="W262" s="33">
        <f>(PA[[#This Row],[Acknowledgemnet Time ]]-PA[[#This Row],[Fault Time]])*24</f>
        <v>0</v>
      </c>
      <c r="X262" s="33">
        <f>(PA[[#This Row],[Work Start time on Fault]]-PA[[#This Row],[Fault Time]])*24</f>
        <v>0</v>
      </c>
      <c r="Y262" s="33">
        <f>(PA[[#This Row],[Work Completiuon time on fualt]]-PA[[#This Row],[Fault Time]])*24</f>
        <v>0</v>
      </c>
      <c r="Z262" s="33">
        <f>IFERROR((PA[[#This Row],[Work Completiuon time on fualt]]-PA[[#This Row],[Fault Time]])*24,"")</f>
        <v>0</v>
      </c>
      <c r="AC262" s="47" t="str">
        <f>IFERROR(PA[[#This Row],[Breakdown Time]]*PA[[#This Row],[Plant Equivalent Weightage]],"")</f>
        <v/>
      </c>
      <c r="AF262" s="2"/>
      <c r="AG262" s="2"/>
    </row>
    <row r="263" spans="1:33">
      <c r="A263" s="2">
        <f t="shared" si="4"/>
        <v>260</v>
      </c>
      <c r="I263" s="25" t="str">
        <f>IFERROR(VLOOKUP(PA[[#This Row],[Date]],Raw_Data[[Date]:[Sunset Time (POA&lt;20 W/m2)]],3,0),"")</f>
        <v/>
      </c>
      <c r="J263" s="25" t="str">
        <f>IFERROR(VLOOKUP(PA[[#This Row],[Date]],Raw_Data[[Date]:[Sunset Time (POA&lt;20 W/m2)]],4,0),"")</f>
        <v/>
      </c>
      <c r="K263" s="26" t="str">
        <f>IFERROR((PA[[#This Row],[Sunset Time (POA&lt;20 W/m2)]]-PA[[#This Row],[Sunrise Time (POA&gt;20 W/m2)]])*24,"")</f>
        <v/>
      </c>
      <c r="M263" s="45" t="str">
        <f>IFERROR(VLOOKUP(PA[[#This Row],[Affceted Equipment]],'Basic Data'!$A$2:$B$116,2,0),"")</f>
        <v/>
      </c>
      <c r="N263" s="50" t="s">
        <v>261</v>
      </c>
      <c r="W263" s="33">
        <f>(PA[[#This Row],[Acknowledgemnet Time ]]-PA[[#This Row],[Fault Time]])*24</f>
        <v>0</v>
      </c>
      <c r="X263" s="33">
        <f>(PA[[#This Row],[Work Start time on Fault]]-PA[[#This Row],[Fault Time]])*24</f>
        <v>0</v>
      </c>
      <c r="Y263" s="33">
        <f>(PA[[#This Row],[Work Completiuon time on fualt]]-PA[[#This Row],[Fault Time]])*24</f>
        <v>0</v>
      </c>
      <c r="Z263" s="33">
        <f>IFERROR((PA[[#This Row],[Work Completiuon time on fualt]]-PA[[#This Row],[Fault Time]])*24,"")</f>
        <v>0</v>
      </c>
      <c r="AC263" s="47" t="str">
        <f>IFERROR(PA[[#This Row],[Breakdown Time]]*PA[[#This Row],[Plant Equivalent Weightage]],"")</f>
        <v/>
      </c>
      <c r="AF263" s="2"/>
      <c r="AG263" s="2"/>
    </row>
    <row r="264" spans="1:33">
      <c r="A264" s="2">
        <f t="shared" si="4"/>
        <v>261</v>
      </c>
      <c r="I264" s="25" t="str">
        <f>IFERROR(VLOOKUP(PA[[#This Row],[Date]],Raw_Data[[Date]:[Sunset Time (POA&lt;20 W/m2)]],3,0),"")</f>
        <v/>
      </c>
      <c r="J264" s="25" t="str">
        <f>IFERROR(VLOOKUP(PA[[#This Row],[Date]],Raw_Data[[Date]:[Sunset Time (POA&lt;20 W/m2)]],4,0),"")</f>
        <v/>
      </c>
      <c r="K264" s="26" t="str">
        <f>IFERROR((PA[[#This Row],[Sunset Time (POA&lt;20 W/m2)]]-PA[[#This Row],[Sunrise Time (POA&gt;20 W/m2)]])*24,"")</f>
        <v/>
      </c>
      <c r="M264" s="45" t="str">
        <f>IFERROR(VLOOKUP(PA[[#This Row],[Affceted Equipment]],'Basic Data'!$A$2:$B$116,2,0),"")</f>
        <v/>
      </c>
      <c r="N264" s="50" t="s">
        <v>261</v>
      </c>
      <c r="W264" s="33">
        <f>(PA[[#This Row],[Acknowledgemnet Time ]]-PA[[#This Row],[Fault Time]])*24</f>
        <v>0</v>
      </c>
      <c r="X264" s="33">
        <f>(PA[[#This Row],[Work Start time on Fault]]-PA[[#This Row],[Fault Time]])*24</f>
        <v>0</v>
      </c>
      <c r="Y264" s="33">
        <f>(PA[[#This Row],[Work Completiuon time on fualt]]-PA[[#This Row],[Fault Time]])*24</f>
        <v>0</v>
      </c>
      <c r="Z264" s="33">
        <f>IFERROR((PA[[#This Row],[Work Completiuon time on fualt]]-PA[[#This Row],[Fault Time]])*24,"")</f>
        <v>0</v>
      </c>
      <c r="AC264" s="47" t="str">
        <f>IFERROR(PA[[#This Row],[Breakdown Time]]*PA[[#This Row],[Plant Equivalent Weightage]],"")</f>
        <v/>
      </c>
      <c r="AF264" s="2"/>
      <c r="AG264" s="2"/>
    </row>
    <row r="265" spans="1:33">
      <c r="A265" s="2">
        <f t="shared" si="4"/>
        <v>262</v>
      </c>
      <c r="I265" s="25" t="str">
        <f>IFERROR(VLOOKUP(PA[[#This Row],[Date]],Raw_Data[[Date]:[Sunset Time (POA&lt;20 W/m2)]],3,0),"")</f>
        <v/>
      </c>
      <c r="J265" s="25" t="str">
        <f>IFERROR(VLOOKUP(PA[[#This Row],[Date]],Raw_Data[[Date]:[Sunset Time (POA&lt;20 W/m2)]],4,0),"")</f>
        <v/>
      </c>
      <c r="K265" s="26" t="str">
        <f>IFERROR((PA[[#This Row],[Sunset Time (POA&lt;20 W/m2)]]-PA[[#This Row],[Sunrise Time (POA&gt;20 W/m2)]])*24,"")</f>
        <v/>
      </c>
      <c r="M265" s="45" t="str">
        <f>IFERROR(VLOOKUP(PA[[#This Row],[Affceted Equipment]],'Basic Data'!$A$2:$B$116,2,0),"")</f>
        <v/>
      </c>
      <c r="N265" s="50" t="s">
        <v>261</v>
      </c>
      <c r="W265" s="33">
        <f>(PA[[#This Row],[Acknowledgemnet Time ]]-PA[[#This Row],[Fault Time]])*24</f>
        <v>0</v>
      </c>
      <c r="X265" s="33">
        <f>(PA[[#This Row],[Work Start time on Fault]]-PA[[#This Row],[Fault Time]])*24</f>
        <v>0</v>
      </c>
      <c r="Y265" s="33">
        <f>(PA[[#This Row],[Work Completiuon time on fualt]]-PA[[#This Row],[Fault Time]])*24</f>
        <v>0</v>
      </c>
      <c r="Z265" s="33">
        <f>IFERROR((PA[[#This Row],[Work Completiuon time on fualt]]-PA[[#This Row],[Fault Time]])*24,"")</f>
        <v>0</v>
      </c>
      <c r="AC265" s="47" t="str">
        <f>IFERROR(PA[[#This Row],[Breakdown Time]]*PA[[#This Row],[Plant Equivalent Weightage]],"")</f>
        <v/>
      </c>
      <c r="AF265" s="2"/>
      <c r="AG265" s="2"/>
    </row>
    <row r="266" spans="1:33">
      <c r="A266" s="2">
        <f t="shared" si="4"/>
        <v>263</v>
      </c>
      <c r="I266" s="25" t="str">
        <f>IFERROR(VLOOKUP(PA[[#This Row],[Date]],Raw_Data[[Date]:[Sunset Time (POA&lt;20 W/m2)]],3,0),"")</f>
        <v/>
      </c>
      <c r="J266" s="25" t="str">
        <f>IFERROR(VLOOKUP(PA[[#This Row],[Date]],Raw_Data[[Date]:[Sunset Time (POA&lt;20 W/m2)]],4,0),"")</f>
        <v/>
      </c>
      <c r="K266" s="26" t="str">
        <f>IFERROR((PA[[#This Row],[Sunset Time (POA&lt;20 W/m2)]]-PA[[#This Row],[Sunrise Time (POA&gt;20 W/m2)]])*24,"")</f>
        <v/>
      </c>
      <c r="M266" s="45" t="str">
        <f>IFERROR(VLOOKUP(PA[[#This Row],[Affceted Equipment]],'Basic Data'!$A$2:$B$116,2,0),"")</f>
        <v/>
      </c>
      <c r="N266" s="50" t="s">
        <v>261</v>
      </c>
      <c r="W266" s="33">
        <f>(PA[[#This Row],[Acknowledgemnet Time ]]-PA[[#This Row],[Fault Time]])*24</f>
        <v>0</v>
      </c>
      <c r="X266" s="33">
        <f>(PA[[#This Row],[Work Start time on Fault]]-PA[[#This Row],[Fault Time]])*24</f>
        <v>0</v>
      </c>
      <c r="Y266" s="33">
        <f>(PA[[#This Row],[Work Completiuon time on fualt]]-PA[[#This Row],[Fault Time]])*24</f>
        <v>0</v>
      </c>
      <c r="Z266" s="33">
        <f>IFERROR((PA[[#This Row],[Work Completiuon time on fualt]]-PA[[#This Row],[Fault Time]])*24,"")</f>
        <v>0</v>
      </c>
      <c r="AC266" s="47" t="str">
        <f>IFERROR(PA[[#This Row],[Breakdown Time]]*PA[[#This Row],[Plant Equivalent Weightage]],"")</f>
        <v/>
      </c>
      <c r="AF266" s="2"/>
      <c r="AG266" s="2"/>
    </row>
    <row r="267" spans="1:33">
      <c r="A267" s="2">
        <f t="shared" si="4"/>
        <v>264</v>
      </c>
      <c r="I267" s="25" t="str">
        <f>IFERROR(VLOOKUP(PA[[#This Row],[Date]],Raw_Data[[Date]:[Sunset Time (POA&lt;20 W/m2)]],3,0),"")</f>
        <v/>
      </c>
      <c r="J267" s="25" t="str">
        <f>IFERROR(VLOOKUP(PA[[#This Row],[Date]],Raw_Data[[Date]:[Sunset Time (POA&lt;20 W/m2)]],4,0),"")</f>
        <v/>
      </c>
      <c r="K267" s="26" t="str">
        <f>IFERROR((PA[[#This Row],[Sunset Time (POA&lt;20 W/m2)]]-PA[[#This Row],[Sunrise Time (POA&gt;20 W/m2)]])*24,"")</f>
        <v/>
      </c>
      <c r="M267" s="45" t="str">
        <f>IFERROR(VLOOKUP(PA[[#This Row],[Affceted Equipment]],'Basic Data'!$A$2:$B$116,2,0),"")</f>
        <v/>
      </c>
      <c r="N267" s="50" t="s">
        <v>261</v>
      </c>
      <c r="W267" s="33">
        <f>(PA[[#This Row],[Acknowledgemnet Time ]]-PA[[#This Row],[Fault Time]])*24</f>
        <v>0</v>
      </c>
      <c r="X267" s="33">
        <f>(PA[[#This Row],[Work Start time on Fault]]-PA[[#This Row],[Fault Time]])*24</f>
        <v>0</v>
      </c>
      <c r="Y267" s="33">
        <f>(PA[[#This Row],[Work Completiuon time on fualt]]-PA[[#This Row],[Fault Time]])*24</f>
        <v>0</v>
      </c>
      <c r="Z267" s="33">
        <f>IFERROR((PA[[#This Row],[Work Completiuon time on fualt]]-PA[[#This Row],[Fault Time]])*24,"")</f>
        <v>0</v>
      </c>
      <c r="AC267" s="47" t="str">
        <f>IFERROR(PA[[#This Row],[Breakdown Time]]*PA[[#This Row],[Plant Equivalent Weightage]],"")</f>
        <v/>
      </c>
      <c r="AF267" s="2"/>
      <c r="AG267" s="2"/>
    </row>
    <row r="268" spans="1:33">
      <c r="A268" s="2">
        <f t="shared" si="4"/>
        <v>265</v>
      </c>
      <c r="I268" s="25" t="str">
        <f>IFERROR(VLOOKUP(PA[[#This Row],[Date]],Raw_Data[[Date]:[Sunset Time (POA&lt;20 W/m2)]],3,0),"")</f>
        <v/>
      </c>
      <c r="J268" s="25" t="str">
        <f>IFERROR(VLOOKUP(PA[[#This Row],[Date]],Raw_Data[[Date]:[Sunset Time (POA&lt;20 W/m2)]],4,0),"")</f>
        <v/>
      </c>
      <c r="K268" s="26" t="str">
        <f>IFERROR((PA[[#This Row],[Sunset Time (POA&lt;20 W/m2)]]-PA[[#This Row],[Sunrise Time (POA&gt;20 W/m2)]])*24,"")</f>
        <v/>
      </c>
      <c r="M268" s="45" t="str">
        <f>IFERROR(VLOOKUP(PA[[#This Row],[Affceted Equipment]],'Basic Data'!$A$2:$B$116,2,0),"")</f>
        <v/>
      </c>
      <c r="N268" s="50" t="s">
        <v>261</v>
      </c>
      <c r="W268" s="33">
        <f>(PA[[#This Row],[Acknowledgemnet Time ]]-PA[[#This Row],[Fault Time]])*24</f>
        <v>0</v>
      </c>
      <c r="X268" s="33">
        <f>(PA[[#This Row],[Work Start time on Fault]]-PA[[#This Row],[Fault Time]])*24</f>
        <v>0</v>
      </c>
      <c r="Y268" s="33">
        <f>(PA[[#This Row],[Work Completiuon time on fualt]]-PA[[#This Row],[Fault Time]])*24</f>
        <v>0</v>
      </c>
      <c r="Z268" s="33">
        <f>IFERROR((PA[[#This Row],[Work Completiuon time on fualt]]-PA[[#This Row],[Fault Time]])*24,"")</f>
        <v>0</v>
      </c>
      <c r="AC268" s="47" t="str">
        <f>IFERROR(PA[[#This Row],[Breakdown Time]]*PA[[#This Row],[Plant Equivalent Weightage]],"")</f>
        <v/>
      </c>
      <c r="AF268" s="2"/>
      <c r="AG268" s="2"/>
    </row>
    <row r="269" spans="1:33">
      <c r="A269" s="2">
        <f t="shared" si="4"/>
        <v>266</v>
      </c>
      <c r="I269" s="25" t="str">
        <f>IFERROR(VLOOKUP(PA[[#This Row],[Date]],Raw_Data[[Date]:[Sunset Time (POA&lt;20 W/m2)]],3,0),"")</f>
        <v/>
      </c>
      <c r="J269" s="25" t="str">
        <f>IFERROR(VLOOKUP(PA[[#This Row],[Date]],Raw_Data[[Date]:[Sunset Time (POA&lt;20 W/m2)]],4,0),"")</f>
        <v/>
      </c>
      <c r="K269" s="26" t="str">
        <f>IFERROR((PA[[#This Row],[Sunset Time (POA&lt;20 W/m2)]]-PA[[#This Row],[Sunrise Time (POA&gt;20 W/m2)]])*24,"")</f>
        <v/>
      </c>
      <c r="M269" s="45" t="str">
        <f>IFERROR(VLOOKUP(PA[[#This Row],[Affceted Equipment]],'Basic Data'!$A$2:$B$116,2,0),"")</f>
        <v/>
      </c>
      <c r="N269" s="50" t="s">
        <v>261</v>
      </c>
      <c r="W269" s="33">
        <f>(PA[[#This Row],[Acknowledgemnet Time ]]-PA[[#This Row],[Fault Time]])*24</f>
        <v>0</v>
      </c>
      <c r="X269" s="33">
        <f>(PA[[#This Row],[Work Start time on Fault]]-PA[[#This Row],[Fault Time]])*24</f>
        <v>0</v>
      </c>
      <c r="Y269" s="33">
        <f>(PA[[#This Row],[Work Completiuon time on fualt]]-PA[[#This Row],[Fault Time]])*24</f>
        <v>0</v>
      </c>
      <c r="Z269" s="33">
        <f>IFERROR((PA[[#This Row],[Work Completiuon time on fualt]]-PA[[#This Row],[Fault Time]])*24,"")</f>
        <v>0</v>
      </c>
      <c r="AC269" s="47" t="str">
        <f>IFERROR(PA[[#This Row],[Breakdown Time]]*PA[[#This Row],[Plant Equivalent Weightage]],"")</f>
        <v/>
      </c>
      <c r="AF269" s="2"/>
      <c r="AG269" s="2"/>
    </row>
    <row r="270" spans="1:33">
      <c r="A270" s="2">
        <f t="shared" si="4"/>
        <v>267</v>
      </c>
      <c r="I270" s="25" t="str">
        <f>IFERROR(VLOOKUP(PA[[#This Row],[Date]],Raw_Data[[Date]:[Sunset Time (POA&lt;20 W/m2)]],3,0),"")</f>
        <v/>
      </c>
      <c r="J270" s="25" t="str">
        <f>IFERROR(VLOOKUP(PA[[#This Row],[Date]],Raw_Data[[Date]:[Sunset Time (POA&lt;20 W/m2)]],4,0),"")</f>
        <v/>
      </c>
      <c r="K270" s="26" t="str">
        <f>IFERROR((PA[[#This Row],[Sunset Time (POA&lt;20 W/m2)]]-PA[[#This Row],[Sunrise Time (POA&gt;20 W/m2)]])*24,"")</f>
        <v/>
      </c>
      <c r="M270" s="45" t="str">
        <f>IFERROR(VLOOKUP(PA[[#This Row],[Affceted Equipment]],'Basic Data'!$A$2:$B$116,2,0),"")</f>
        <v/>
      </c>
      <c r="N270" s="50" t="s">
        <v>261</v>
      </c>
      <c r="W270" s="33">
        <f>(PA[[#This Row],[Acknowledgemnet Time ]]-PA[[#This Row],[Fault Time]])*24</f>
        <v>0</v>
      </c>
      <c r="X270" s="33">
        <f>(PA[[#This Row],[Work Start time on Fault]]-PA[[#This Row],[Fault Time]])*24</f>
        <v>0</v>
      </c>
      <c r="Y270" s="33">
        <f>(PA[[#This Row],[Work Completiuon time on fualt]]-PA[[#This Row],[Fault Time]])*24</f>
        <v>0</v>
      </c>
      <c r="Z270" s="33">
        <f>IFERROR((PA[[#This Row],[Work Completiuon time on fualt]]-PA[[#This Row],[Fault Time]])*24,"")</f>
        <v>0</v>
      </c>
      <c r="AC270" s="47" t="str">
        <f>IFERROR(PA[[#This Row],[Breakdown Time]]*PA[[#This Row],[Plant Equivalent Weightage]],"")</f>
        <v/>
      </c>
      <c r="AF270" s="2"/>
      <c r="AG270" s="2"/>
    </row>
    <row r="271" spans="1:33">
      <c r="A271" s="2">
        <f t="shared" si="4"/>
        <v>268</v>
      </c>
      <c r="I271" s="25" t="str">
        <f>IFERROR(VLOOKUP(PA[[#This Row],[Date]],Raw_Data[[Date]:[Sunset Time (POA&lt;20 W/m2)]],3,0),"")</f>
        <v/>
      </c>
      <c r="J271" s="25" t="str">
        <f>IFERROR(VLOOKUP(PA[[#This Row],[Date]],Raw_Data[[Date]:[Sunset Time (POA&lt;20 W/m2)]],4,0),"")</f>
        <v/>
      </c>
      <c r="K271" s="26" t="str">
        <f>IFERROR((PA[[#This Row],[Sunset Time (POA&lt;20 W/m2)]]-PA[[#This Row],[Sunrise Time (POA&gt;20 W/m2)]])*24,"")</f>
        <v/>
      </c>
      <c r="M271" s="45" t="str">
        <f>IFERROR(VLOOKUP(PA[[#This Row],[Affceted Equipment]],'Basic Data'!$A$2:$B$116,2,0),"")</f>
        <v/>
      </c>
      <c r="N271" s="50" t="s">
        <v>261</v>
      </c>
      <c r="W271" s="33">
        <f>(PA[[#This Row],[Acknowledgemnet Time ]]-PA[[#This Row],[Fault Time]])*24</f>
        <v>0</v>
      </c>
      <c r="X271" s="33">
        <f>(PA[[#This Row],[Work Start time on Fault]]-PA[[#This Row],[Fault Time]])*24</f>
        <v>0</v>
      </c>
      <c r="Y271" s="33">
        <f>(PA[[#This Row],[Work Completiuon time on fualt]]-PA[[#This Row],[Fault Time]])*24</f>
        <v>0</v>
      </c>
      <c r="Z271" s="33">
        <f>IFERROR((PA[[#This Row],[Work Completiuon time on fualt]]-PA[[#This Row],[Fault Time]])*24,"")</f>
        <v>0</v>
      </c>
      <c r="AC271" s="47" t="str">
        <f>IFERROR(PA[[#This Row],[Breakdown Time]]*PA[[#This Row],[Plant Equivalent Weightage]],"")</f>
        <v/>
      </c>
      <c r="AF271" s="2"/>
      <c r="AG271" s="2"/>
    </row>
    <row r="272" spans="1:33">
      <c r="A272" s="2">
        <f t="shared" si="4"/>
        <v>269</v>
      </c>
      <c r="I272" s="25" t="str">
        <f>IFERROR(VLOOKUP(PA[[#This Row],[Date]],Raw_Data[[Date]:[Sunset Time (POA&lt;20 W/m2)]],3,0),"")</f>
        <v/>
      </c>
      <c r="J272" s="25" t="str">
        <f>IFERROR(VLOOKUP(PA[[#This Row],[Date]],Raw_Data[[Date]:[Sunset Time (POA&lt;20 W/m2)]],4,0),"")</f>
        <v/>
      </c>
      <c r="K272" s="26" t="str">
        <f>IFERROR((PA[[#This Row],[Sunset Time (POA&lt;20 W/m2)]]-PA[[#This Row],[Sunrise Time (POA&gt;20 W/m2)]])*24,"")</f>
        <v/>
      </c>
      <c r="M272" s="45" t="str">
        <f>IFERROR(VLOOKUP(PA[[#This Row],[Affceted Equipment]],'Basic Data'!$A$2:$B$116,2,0),"")</f>
        <v/>
      </c>
      <c r="N272" s="50" t="s">
        <v>261</v>
      </c>
      <c r="W272" s="33">
        <f>(PA[[#This Row],[Acknowledgemnet Time ]]-PA[[#This Row],[Fault Time]])*24</f>
        <v>0</v>
      </c>
      <c r="X272" s="33">
        <f>(PA[[#This Row],[Work Start time on Fault]]-PA[[#This Row],[Fault Time]])*24</f>
        <v>0</v>
      </c>
      <c r="Y272" s="33">
        <f>(PA[[#This Row],[Work Completiuon time on fualt]]-PA[[#This Row],[Fault Time]])*24</f>
        <v>0</v>
      </c>
      <c r="Z272" s="33">
        <f>IFERROR((PA[[#This Row],[Work Completiuon time on fualt]]-PA[[#This Row],[Fault Time]])*24,"")</f>
        <v>0</v>
      </c>
      <c r="AC272" s="47" t="str">
        <f>IFERROR(PA[[#This Row],[Breakdown Time]]*PA[[#This Row],[Plant Equivalent Weightage]],"")</f>
        <v/>
      </c>
      <c r="AF272" s="2"/>
      <c r="AG272" s="2"/>
    </row>
    <row r="273" spans="1:33">
      <c r="A273" s="2">
        <f t="shared" si="4"/>
        <v>270</v>
      </c>
      <c r="I273" s="25" t="str">
        <f>IFERROR(VLOOKUP(PA[[#This Row],[Date]],Raw_Data[[Date]:[Sunset Time (POA&lt;20 W/m2)]],3,0),"")</f>
        <v/>
      </c>
      <c r="J273" s="25" t="str">
        <f>IFERROR(VLOOKUP(PA[[#This Row],[Date]],Raw_Data[[Date]:[Sunset Time (POA&lt;20 W/m2)]],4,0),"")</f>
        <v/>
      </c>
      <c r="K273" s="26" t="str">
        <f>IFERROR((PA[[#This Row],[Sunset Time (POA&lt;20 W/m2)]]-PA[[#This Row],[Sunrise Time (POA&gt;20 W/m2)]])*24,"")</f>
        <v/>
      </c>
      <c r="M273" s="45" t="str">
        <f>IFERROR(VLOOKUP(PA[[#This Row],[Affceted Equipment]],'Basic Data'!$A$2:$B$116,2,0),"")</f>
        <v/>
      </c>
      <c r="N273" s="50" t="s">
        <v>261</v>
      </c>
      <c r="W273" s="33">
        <f>(PA[[#This Row],[Acknowledgemnet Time ]]-PA[[#This Row],[Fault Time]])*24</f>
        <v>0</v>
      </c>
      <c r="X273" s="33">
        <f>(PA[[#This Row],[Work Start time on Fault]]-PA[[#This Row],[Fault Time]])*24</f>
        <v>0</v>
      </c>
      <c r="Y273" s="33">
        <f>(PA[[#This Row],[Work Completiuon time on fualt]]-PA[[#This Row],[Fault Time]])*24</f>
        <v>0</v>
      </c>
      <c r="Z273" s="33">
        <f>IFERROR((PA[[#This Row],[Work Completiuon time on fualt]]-PA[[#This Row],[Fault Time]])*24,"")</f>
        <v>0</v>
      </c>
      <c r="AC273" s="47" t="str">
        <f>IFERROR(PA[[#This Row],[Breakdown Time]]*PA[[#This Row],[Plant Equivalent Weightage]],"")</f>
        <v/>
      </c>
      <c r="AF273" s="2"/>
      <c r="AG273" s="2"/>
    </row>
    <row r="274" spans="1:33">
      <c r="A274" s="2">
        <f t="shared" si="4"/>
        <v>271</v>
      </c>
      <c r="I274" s="25" t="str">
        <f>IFERROR(VLOOKUP(PA[[#This Row],[Date]],Raw_Data[[Date]:[Sunset Time (POA&lt;20 W/m2)]],3,0),"")</f>
        <v/>
      </c>
      <c r="J274" s="25" t="str">
        <f>IFERROR(VLOOKUP(PA[[#This Row],[Date]],Raw_Data[[Date]:[Sunset Time (POA&lt;20 W/m2)]],4,0),"")</f>
        <v/>
      </c>
      <c r="K274" s="26" t="str">
        <f>IFERROR((PA[[#This Row],[Sunset Time (POA&lt;20 W/m2)]]-PA[[#This Row],[Sunrise Time (POA&gt;20 W/m2)]])*24,"")</f>
        <v/>
      </c>
      <c r="M274" s="45" t="str">
        <f>IFERROR(VLOOKUP(PA[[#This Row],[Affceted Equipment]],'Basic Data'!$A$2:$B$116,2,0),"")</f>
        <v/>
      </c>
      <c r="N274" s="50" t="s">
        <v>261</v>
      </c>
      <c r="W274" s="33">
        <f>(PA[[#This Row],[Acknowledgemnet Time ]]-PA[[#This Row],[Fault Time]])*24</f>
        <v>0</v>
      </c>
      <c r="X274" s="33">
        <f>(PA[[#This Row],[Work Start time on Fault]]-PA[[#This Row],[Fault Time]])*24</f>
        <v>0</v>
      </c>
      <c r="Y274" s="33">
        <f>(PA[[#This Row],[Work Completiuon time on fualt]]-PA[[#This Row],[Fault Time]])*24</f>
        <v>0</v>
      </c>
      <c r="Z274" s="33">
        <f>IFERROR((PA[[#This Row],[Work Completiuon time on fualt]]-PA[[#This Row],[Fault Time]])*24,"")</f>
        <v>0</v>
      </c>
      <c r="AC274" s="47" t="str">
        <f>IFERROR(PA[[#This Row],[Breakdown Time]]*PA[[#This Row],[Plant Equivalent Weightage]],"")</f>
        <v/>
      </c>
      <c r="AF274" s="2"/>
      <c r="AG274" s="2"/>
    </row>
    <row r="275" spans="1:33">
      <c r="A275" s="2">
        <f t="shared" si="4"/>
        <v>272</v>
      </c>
      <c r="I275" s="25" t="str">
        <f>IFERROR(VLOOKUP(PA[[#This Row],[Date]],Raw_Data[[Date]:[Sunset Time (POA&lt;20 W/m2)]],3,0),"")</f>
        <v/>
      </c>
      <c r="J275" s="25" t="str">
        <f>IFERROR(VLOOKUP(PA[[#This Row],[Date]],Raw_Data[[Date]:[Sunset Time (POA&lt;20 W/m2)]],4,0),"")</f>
        <v/>
      </c>
      <c r="K275" s="26" t="str">
        <f>IFERROR((PA[[#This Row],[Sunset Time (POA&lt;20 W/m2)]]-PA[[#This Row],[Sunrise Time (POA&gt;20 W/m2)]])*24,"")</f>
        <v/>
      </c>
      <c r="M275" s="45" t="str">
        <f>IFERROR(VLOOKUP(PA[[#This Row],[Affceted Equipment]],'Basic Data'!$A$2:$B$116,2,0),"")</f>
        <v/>
      </c>
      <c r="N275" s="50" t="s">
        <v>261</v>
      </c>
      <c r="W275" s="33">
        <f>(PA[[#This Row],[Acknowledgemnet Time ]]-PA[[#This Row],[Fault Time]])*24</f>
        <v>0</v>
      </c>
      <c r="X275" s="33">
        <f>(PA[[#This Row],[Work Start time on Fault]]-PA[[#This Row],[Fault Time]])*24</f>
        <v>0</v>
      </c>
      <c r="Y275" s="33">
        <f>(PA[[#This Row],[Work Completiuon time on fualt]]-PA[[#This Row],[Fault Time]])*24</f>
        <v>0</v>
      </c>
      <c r="Z275" s="33">
        <f>IFERROR((PA[[#This Row],[Work Completiuon time on fualt]]-PA[[#This Row],[Fault Time]])*24,"")</f>
        <v>0</v>
      </c>
      <c r="AC275" s="47" t="str">
        <f>IFERROR(PA[[#This Row],[Breakdown Time]]*PA[[#This Row],[Plant Equivalent Weightage]],"")</f>
        <v/>
      </c>
      <c r="AF275" s="2"/>
      <c r="AG275" s="2"/>
    </row>
    <row r="276" spans="1:33">
      <c r="A276" s="2">
        <f t="shared" si="4"/>
        <v>273</v>
      </c>
      <c r="I276" s="25" t="str">
        <f>IFERROR(VLOOKUP(PA[[#This Row],[Date]],Raw_Data[[Date]:[Sunset Time (POA&lt;20 W/m2)]],3,0),"")</f>
        <v/>
      </c>
      <c r="J276" s="25" t="str">
        <f>IFERROR(VLOOKUP(PA[[#This Row],[Date]],Raw_Data[[Date]:[Sunset Time (POA&lt;20 W/m2)]],4,0),"")</f>
        <v/>
      </c>
      <c r="K276" s="26" t="str">
        <f>IFERROR((PA[[#This Row],[Sunset Time (POA&lt;20 W/m2)]]-PA[[#This Row],[Sunrise Time (POA&gt;20 W/m2)]])*24,"")</f>
        <v/>
      </c>
      <c r="M276" s="45" t="str">
        <f>IFERROR(VLOOKUP(PA[[#This Row],[Affceted Equipment]],'Basic Data'!$A$2:$B$116,2,0),"")</f>
        <v/>
      </c>
      <c r="N276" s="50" t="s">
        <v>261</v>
      </c>
      <c r="W276" s="33">
        <f>(PA[[#This Row],[Acknowledgemnet Time ]]-PA[[#This Row],[Fault Time]])*24</f>
        <v>0</v>
      </c>
      <c r="X276" s="33">
        <f>(PA[[#This Row],[Work Start time on Fault]]-PA[[#This Row],[Fault Time]])*24</f>
        <v>0</v>
      </c>
      <c r="Y276" s="33">
        <f>(PA[[#This Row],[Work Completiuon time on fualt]]-PA[[#This Row],[Fault Time]])*24</f>
        <v>0</v>
      </c>
      <c r="Z276" s="33">
        <f>IFERROR((PA[[#This Row],[Work Completiuon time on fualt]]-PA[[#This Row],[Fault Time]])*24,"")</f>
        <v>0</v>
      </c>
      <c r="AC276" s="47" t="str">
        <f>IFERROR(PA[[#This Row],[Breakdown Time]]*PA[[#This Row],[Plant Equivalent Weightage]],"")</f>
        <v/>
      </c>
      <c r="AF276" s="2"/>
      <c r="AG276" s="2"/>
    </row>
    <row r="277" spans="1:33">
      <c r="A277" s="2">
        <f t="shared" si="4"/>
        <v>274</v>
      </c>
      <c r="I277" s="25" t="str">
        <f>IFERROR(VLOOKUP(PA[[#This Row],[Date]],Raw_Data[[Date]:[Sunset Time (POA&lt;20 W/m2)]],3,0),"")</f>
        <v/>
      </c>
      <c r="J277" s="25" t="str">
        <f>IFERROR(VLOOKUP(PA[[#This Row],[Date]],Raw_Data[[Date]:[Sunset Time (POA&lt;20 W/m2)]],4,0),"")</f>
        <v/>
      </c>
      <c r="K277" s="26" t="str">
        <f>IFERROR((PA[[#This Row],[Sunset Time (POA&lt;20 W/m2)]]-PA[[#This Row],[Sunrise Time (POA&gt;20 W/m2)]])*24,"")</f>
        <v/>
      </c>
      <c r="M277" s="45" t="str">
        <f>IFERROR(VLOOKUP(PA[[#This Row],[Affceted Equipment]],'Basic Data'!$A$2:$B$116,2,0),"")</f>
        <v/>
      </c>
      <c r="N277" s="50" t="s">
        <v>261</v>
      </c>
      <c r="W277" s="33">
        <f>(PA[[#This Row],[Acknowledgemnet Time ]]-PA[[#This Row],[Fault Time]])*24</f>
        <v>0</v>
      </c>
      <c r="X277" s="33">
        <f>(PA[[#This Row],[Work Start time on Fault]]-PA[[#This Row],[Fault Time]])*24</f>
        <v>0</v>
      </c>
      <c r="Y277" s="33">
        <f>(PA[[#This Row],[Work Completiuon time on fualt]]-PA[[#This Row],[Fault Time]])*24</f>
        <v>0</v>
      </c>
      <c r="Z277" s="33">
        <f>IFERROR((PA[[#This Row],[Work Completiuon time on fualt]]-PA[[#This Row],[Fault Time]])*24,"")</f>
        <v>0</v>
      </c>
      <c r="AC277" s="47" t="str">
        <f>IFERROR(PA[[#This Row],[Breakdown Time]]*PA[[#This Row],[Plant Equivalent Weightage]],"")</f>
        <v/>
      </c>
      <c r="AF277" s="2"/>
      <c r="AG277" s="2"/>
    </row>
    <row r="278" spans="1:33">
      <c r="A278" s="2">
        <f t="shared" si="4"/>
        <v>275</v>
      </c>
      <c r="I278" s="25" t="str">
        <f>IFERROR(VLOOKUP(PA[[#This Row],[Date]],Raw_Data[[Date]:[Sunset Time (POA&lt;20 W/m2)]],3,0),"")</f>
        <v/>
      </c>
      <c r="J278" s="25" t="str">
        <f>IFERROR(VLOOKUP(PA[[#This Row],[Date]],Raw_Data[[Date]:[Sunset Time (POA&lt;20 W/m2)]],4,0),"")</f>
        <v/>
      </c>
      <c r="K278" s="26" t="str">
        <f>IFERROR((PA[[#This Row],[Sunset Time (POA&lt;20 W/m2)]]-PA[[#This Row],[Sunrise Time (POA&gt;20 W/m2)]])*24,"")</f>
        <v/>
      </c>
      <c r="M278" s="45" t="str">
        <f>IFERROR(VLOOKUP(PA[[#This Row],[Affceted Equipment]],'Basic Data'!$A$2:$B$116,2,0),"")</f>
        <v/>
      </c>
      <c r="N278" s="50" t="s">
        <v>261</v>
      </c>
      <c r="W278" s="33">
        <f>(PA[[#This Row],[Acknowledgemnet Time ]]-PA[[#This Row],[Fault Time]])*24</f>
        <v>0</v>
      </c>
      <c r="X278" s="33">
        <f>(PA[[#This Row],[Work Start time on Fault]]-PA[[#This Row],[Fault Time]])*24</f>
        <v>0</v>
      </c>
      <c r="Y278" s="33">
        <f>(PA[[#This Row],[Work Completiuon time on fualt]]-PA[[#This Row],[Fault Time]])*24</f>
        <v>0</v>
      </c>
      <c r="Z278" s="33">
        <f>IFERROR((PA[[#This Row],[Work Completiuon time on fualt]]-PA[[#This Row],[Fault Time]])*24,"")</f>
        <v>0</v>
      </c>
      <c r="AC278" s="47" t="str">
        <f>IFERROR(PA[[#This Row],[Breakdown Time]]*PA[[#This Row],[Plant Equivalent Weightage]],"")</f>
        <v/>
      </c>
      <c r="AF278" s="2"/>
      <c r="AG278" s="2"/>
    </row>
    <row r="279" spans="1:33">
      <c r="A279" s="2">
        <f t="shared" si="4"/>
        <v>276</v>
      </c>
      <c r="I279" s="25" t="str">
        <f>IFERROR(VLOOKUP(PA[[#This Row],[Date]],Raw_Data[[Date]:[Sunset Time (POA&lt;20 W/m2)]],3,0),"")</f>
        <v/>
      </c>
      <c r="J279" s="25" t="str">
        <f>IFERROR(VLOOKUP(PA[[#This Row],[Date]],Raw_Data[[Date]:[Sunset Time (POA&lt;20 W/m2)]],4,0),"")</f>
        <v/>
      </c>
      <c r="K279" s="26" t="str">
        <f>IFERROR((PA[[#This Row],[Sunset Time (POA&lt;20 W/m2)]]-PA[[#This Row],[Sunrise Time (POA&gt;20 W/m2)]])*24,"")</f>
        <v/>
      </c>
      <c r="M279" s="45" t="str">
        <f>IFERROR(VLOOKUP(PA[[#This Row],[Affceted Equipment]],'Basic Data'!$A$2:$B$116,2,0),"")</f>
        <v/>
      </c>
      <c r="N279" s="50" t="s">
        <v>261</v>
      </c>
      <c r="W279" s="33">
        <f>(PA[[#This Row],[Acknowledgemnet Time ]]-PA[[#This Row],[Fault Time]])*24</f>
        <v>0</v>
      </c>
      <c r="X279" s="33">
        <f>(PA[[#This Row],[Work Start time on Fault]]-PA[[#This Row],[Fault Time]])*24</f>
        <v>0</v>
      </c>
      <c r="Y279" s="33">
        <f>(PA[[#This Row],[Work Completiuon time on fualt]]-PA[[#This Row],[Fault Time]])*24</f>
        <v>0</v>
      </c>
      <c r="Z279" s="33">
        <f>IFERROR((PA[[#This Row],[Work Completiuon time on fualt]]-PA[[#This Row],[Fault Time]])*24,"")</f>
        <v>0</v>
      </c>
      <c r="AC279" s="47" t="str">
        <f>IFERROR(PA[[#This Row],[Breakdown Time]]*PA[[#This Row],[Plant Equivalent Weightage]],"")</f>
        <v/>
      </c>
      <c r="AF279" s="2"/>
      <c r="AG279" s="2"/>
    </row>
    <row r="280" spans="1:33">
      <c r="A280" s="2">
        <f t="shared" si="4"/>
        <v>277</v>
      </c>
      <c r="I280" s="25" t="str">
        <f>IFERROR(VLOOKUP(PA[[#This Row],[Date]],Raw_Data[[Date]:[Sunset Time (POA&lt;20 W/m2)]],3,0),"")</f>
        <v/>
      </c>
      <c r="J280" s="25" t="str">
        <f>IFERROR(VLOOKUP(PA[[#This Row],[Date]],Raw_Data[[Date]:[Sunset Time (POA&lt;20 W/m2)]],4,0),"")</f>
        <v/>
      </c>
      <c r="K280" s="26" t="str">
        <f>IFERROR((PA[[#This Row],[Sunset Time (POA&lt;20 W/m2)]]-PA[[#This Row],[Sunrise Time (POA&gt;20 W/m2)]])*24,"")</f>
        <v/>
      </c>
      <c r="M280" s="45" t="str">
        <f>IFERROR(VLOOKUP(PA[[#This Row],[Affceted Equipment]],'Basic Data'!$A$2:$B$116,2,0),"")</f>
        <v/>
      </c>
      <c r="N280" s="50" t="s">
        <v>261</v>
      </c>
      <c r="W280" s="33">
        <f>(PA[[#This Row],[Acknowledgemnet Time ]]-PA[[#This Row],[Fault Time]])*24</f>
        <v>0</v>
      </c>
      <c r="X280" s="33">
        <f>(PA[[#This Row],[Work Start time on Fault]]-PA[[#This Row],[Fault Time]])*24</f>
        <v>0</v>
      </c>
      <c r="Y280" s="33">
        <f>(PA[[#This Row],[Work Completiuon time on fualt]]-PA[[#This Row],[Fault Time]])*24</f>
        <v>0</v>
      </c>
      <c r="Z280" s="33">
        <f>IFERROR((PA[[#This Row],[Work Completiuon time on fualt]]-PA[[#This Row],[Fault Time]])*24,"")</f>
        <v>0</v>
      </c>
      <c r="AC280" s="47" t="str">
        <f>IFERROR(PA[[#This Row],[Breakdown Time]]*PA[[#This Row],[Plant Equivalent Weightage]],"")</f>
        <v/>
      </c>
      <c r="AF280" s="2"/>
      <c r="AG280" s="2"/>
    </row>
    <row r="281" spans="1:33">
      <c r="A281" s="2">
        <f t="shared" si="4"/>
        <v>278</v>
      </c>
      <c r="I281" s="25" t="str">
        <f>IFERROR(VLOOKUP(PA[[#This Row],[Date]],Raw_Data[[Date]:[Sunset Time (POA&lt;20 W/m2)]],3,0),"")</f>
        <v/>
      </c>
      <c r="J281" s="25" t="str">
        <f>IFERROR(VLOOKUP(PA[[#This Row],[Date]],Raw_Data[[Date]:[Sunset Time (POA&lt;20 W/m2)]],4,0),"")</f>
        <v/>
      </c>
      <c r="K281" s="26" t="str">
        <f>IFERROR((PA[[#This Row],[Sunset Time (POA&lt;20 W/m2)]]-PA[[#This Row],[Sunrise Time (POA&gt;20 W/m2)]])*24,"")</f>
        <v/>
      </c>
      <c r="M281" s="45" t="str">
        <f>IFERROR(VLOOKUP(PA[[#This Row],[Affceted Equipment]],'Basic Data'!$A$2:$B$116,2,0),"")</f>
        <v/>
      </c>
      <c r="N281" s="50" t="s">
        <v>261</v>
      </c>
      <c r="W281" s="33">
        <f>(PA[[#This Row],[Acknowledgemnet Time ]]-PA[[#This Row],[Fault Time]])*24</f>
        <v>0</v>
      </c>
      <c r="X281" s="33">
        <f>(PA[[#This Row],[Work Start time on Fault]]-PA[[#This Row],[Fault Time]])*24</f>
        <v>0</v>
      </c>
      <c r="Y281" s="33">
        <f>(PA[[#This Row],[Work Completiuon time on fualt]]-PA[[#This Row],[Fault Time]])*24</f>
        <v>0</v>
      </c>
      <c r="Z281" s="33">
        <f>IFERROR((PA[[#This Row],[Work Completiuon time on fualt]]-PA[[#This Row],[Fault Time]])*24,"")</f>
        <v>0</v>
      </c>
      <c r="AC281" s="47" t="str">
        <f>IFERROR(PA[[#This Row],[Breakdown Time]]*PA[[#This Row],[Plant Equivalent Weightage]],"")</f>
        <v/>
      </c>
      <c r="AF281" s="2"/>
      <c r="AG281" s="2"/>
    </row>
    <row r="282" spans="1:33">
      <c r="A282" s="2">
        <f t="shared" si="4"/>
        <v>279</v>
      </c>
      <c r="I282" s="25" t="str">
        <f>IFERROR(VLOOKUP(PA[[#This Row],[Date]],Raw_Data[[Date]:[Sunset Time (POA&lt;20 W/m2)]],3,0),"")</f>
        <v/>
      </c>
      <c r="J282" s="25" t="str">
        <f>IFERROR(VLOOKUP(PA[[#This Row],[Date]],Raw_Data[[Date]:[Sunset Time (POA&lt;20 W/m2)]],4,0),"")</f>
        <v/>
      </c>
      <c r="K282" s="26" t="str">
        <f>IFERROR((PA[[#This Row],[Sunset Time (POA&lt;20 W/m2)]]-PA[[#This Row],[Sunrise Time (POA&gt;20 W/m2)]])*24,"")</f>
        <v/>
      </c>
      <c r="M282" s="45" t="str">
        <f>IFERROR(VLOOKUP(PA[[#This Row],[Affceted Equipment]],'Basic Data'!$A$2:$B$116,2,0),"")</f>
        <v/>
      </c>
      <c r="N282" s="50" t="s">
        <v>261</v>
      </c>
      <c r="W282" s="33">
        <f>(PA[[#This Row],[Acknowledgemnet Time ]]-PA[[#This Row],[Fault Time]])*24</f>
        <v>0</v>
      </c>
      <c r="X282" s="33">
        <f>(PA[[#This Row],[Work Start time on Fault]]-PA[[#This Row],[Fault Time]])*24</f>
        <v>0</v>
      </c>
      <c r="Y282" s="33">
        <f>(PA[[#This Row],[Work Completiuon time on fualt]]-PA[[#This Row],[Fault Time]])*24</f>
        <v>0</v>
      </c>
      <c r="Z282" s="33">
        <f>IFERROR((PA[[#This Row],[Work Completiuon time on fualt]]-PA[[#This Row],[Fault Time]])*24,"")</f>
        <v>0</v>
      </c>
      <c r="AC282" s="47" t="str">
        <f>IFERROR(PA[[#This Row],[Breakdown Time]]*PA[[#This Row],[Plant Equivalent Weightage]],"")</f>
        <v/>
      </c>
      <c r="AF282" s="2"/>
      <c r="AG282" s="2"/>
    </row>
    <row r="283" spans="1:33">
      <c r="A283" s="2">
        <f t="shared" si="4"/>
        <v>280</v>
      </c>
      <c r="I283" s="25" t="str">
        <f>IFERROR(VLOOKUP(PA[[#This Row],[Date]],Raw_Data[[Date]:[Sunset Time (POA&lt;20 W/m2)]],3,0),"")</f>
        <v/>
      </c>
      <c r="J283" s="25" t="str">
        <f>IFERROR(VLOOKUP(PA[[#This Row],[Date]],Raw_Data[[Date]:[Sunset Time (POA&lt;20 W/m2)]],4,0),"")</f>
        <v/>
      </c>
      <c r="K283" s="26" t="str">
        <f>IFERROR((PA[[#This Row],[Sunset Time (POA&lt;20 W/m2)]]-PA[[#This Row],[Sunrise Time (POA&gt;20 W/m2)]])*24,"")</f>
        <v/>
      </c>
      <c r="M283" s="45" t="str">
        <f>IFERROR(VLOOKUP(PA[[#This Row],[Affceted Equipment]],'Basic Data'!$A$2:$B$116,2,0),"")</f>
        <v/>
      </c>
      <c r="N283" s="50" t="s">
        <v>261</v>
      </c>
      <c r="W283" s="33">
        <f>(PA[[#This Row],[Acknowledgemnet Time ]]-PA[[#This Row],[Fault Time]])*24</f>
        <v>0</v>
      </c>
      <c r="X283" s="33">
        <f>(PA[[#This Row],[Work Start time on Fault]]-PA[[#This Row],[Fault Time]])*24</f>
        <v>0</v>
      </c>
      <c r="Y283" s="33">
        <f>(PA[[#This Row],[Work Completiuon time on fualt]]-PA[[#This Row],[Fault Time]])*24</f>
        <v>0</v>
      </c>
      <c r="Z283" s="33">
        <f>IFERROR((PA[[#This Row],[Work Completiuon time on fualt]]-PA[[#This Row],[Fault Time]])*24,"")</f>
        <v>0</v>
      </c>
      <c r="AC283" s="47" t="str">
        <f>IFERROR(PA[[#This Row],[Breakdown Time]]*PA[[#This Row],[Plant Equivalent Weightage]],"")</f>
        <v/>
      </c>
      <c r="AF283" s="2"/>
      <c r="AG283" s="2"/>
    </row>
    <row r="284" spans="1:33">
      <c r="A284" s="2">
        <f t="shared" si="4"/>
        <v>281</v>
      </c>
      <c r="I284" s="25" t="str">
        <f>IFERROR(VLOOKUP(PA[[#This Row],[Date]],Raw_Data[[Date]:[Sunset Time (POA&lt;20 W/m2)]],3,0),"")</f>
        <v/>
      </c>
      <c r="J284" s="25" t="str">
        <f>IFERROR(VLOOKUP(PA[[#This Row],[Date]],Raw_Data[[Date]:[Sunset Time (POA&lt;20 W/m2)]],4,0),"")</f>
        <v/>
      </c>
      <c r="K284" s="26" t="str">
        <f>IFERROR((PA[[#This Row],[Sunset Time (POA&lt;20 W/m2)]]-PA[[#This Row],[Sunrise Time (POA&gt;20 W/m2)]])*24,"")</f>
        <v/>
      </c>
      <c r="M284" s="45" t="str">
        <f>IFERROR(VLOOKUP(PA[[#This Row],[Affceted Equipment]],'Basic Data'!$A$2:$B$116,2,0),"")</f>
        <v/>
      </c>
      <c r="N284" s="50" t="s">
        <v>261</v>
      </c>
      <c r="W284" s="33">
        <f>(PA[[#This Row],[Acknowledgemnet Time ]]-PA[[#This Row],[Fault Time]])*24</f>
        <v>0</v>
      </c>
      <c r="X284" s="33">
        <f>(PA[[#This Row],[Work Start time on Fault]]-PA[[#This Row],[Fault Time]])*24</f>
        <v>0</v>
      </c>
      <c r="Y284" s="33">
        <f>(PA[[#This Row],[Work Completiuon time on fualt]]-PA[[#This Row],[Fault Time]])*24</f>
        <v>0</v>
      </c>
      <c r="Z284" s="33">
        <f>IFERROR((PA[[#This Row],[Work Completiuon time on fualt]]-PA[[#This Row],[Fault Time]])*24,"")</f>
        <v>0</v>
      </c>
      <c r="AC284" s="47" t="str">
        <f>IFERROR(PA[[#This Row],[Breakdown Time]]*PA[[#This Row],[Plant Equivalent Weightage]],"")</f>
        <v/>
      </c>
      <c r="AF284" s="2"/>
      <c r="AG284" s="2"/>
    </row>
    <row r="285" spans="1:33">
      <c r="A285" s="2">
        <f t="shared" si="4"/>
        <v>282</v>
      </c>
      <c r="I285" s="25" t="str">
        <f>IFERROR(VLOOKUP(PA[[#This Row],[Date]],Raw_Data[[Date]:[Sunset Time (POA&lt;20 W/m2)]],3,0),"")</f>
        <v/>
      </c>
      <c r="J285" s="25" t="str">
        <f>IFERROR(VLOOKUP(PA[[#This Row],[Date]],Raw_Data[[Date]:[Sunset Time (POA&lt;20 W/m2)]],4,0),"")</f>
        <v/>
      </c>
      <c r="K285" s="26" t="str">
        <f>IFERROR((PA[[#This Row],[Sunset Time (POA&lt;20 W/m2)]]-PA[[#This Row],[Sunrise Time (POA&gt;20 W/m2)]])*24,"")</f>
        <v/>
      </c>
      <c r="M285" s="45" t="str">
        <f>IFERROR(VLOOKUP(PA[[#This Row],[Affceted Equipment]],'Basic Data'!$A$2:$B$116,2,0),"")</f>
        <v/>
      </c>
      <c r="N285" s="50" t="s">
        <v>261</v>
      </c>
      <c r="W285" s="33">
        <f>(PA[[#This Row],[Acknowledgemnet Time ]]-PA[[#This Row],[Fault Time]])*24</f>
        <v>0</v>
      </c>
      <c r="X285" s="33">
        <f>(PA[[#This Row],[Work Start time on Fault]]-PA[[#This Row],[Fault Time]])*24</f>
        <v>0</v>
      </c>
      <c r="Y285" s="33">
        <f>(PA[[#This Row],[Work Completiuon time on fualt]]-PA[[#This Row],[Fault Time]])*24</f>
        <v>0</v>
      </c>
      <c r="Z285" s="33">
        <f>IFERROR((PA[[#This Row],[Work Completiuon time on fualt]]-PA[[#This Row],[Fault Time]])*24,"")</f>
        <v>0</v>
      </c>
      <c r="AC285" s="47" t="str">
        <f>IFERROR(PA[[#This Row],[Breakdown Time]]*PA[[#This Row],[Plant Equivalent Weightage]],"")</f>
        <v/>
      </c>
      <c r="AF285" s="2"/>
      <c r="AG285" s="2"/>
    </row>
    <row r="286" spans="1:33">
      <c r="A286" s="2">
        <f t="shared" si="4"/>
        <v>283</v>
      </c>
      <c r="I286" s="25" t="str">
        <f>IFERROR(VLOOKUP(PA[[#This Row],[Date]],Raw_Data[[Date]:[Sunset Time (POA&lt;20 W/m2)]],3,0),"")</f>
        <v/>
      </c>
      <c r="J286" s="25" t="str">
        <f>IFERROR(VLOOKUP(PA[[#This Row],[Date]],Raw_Data[[Date]:[Sunset Time (POA&lt;20 W/m2)]],4,0),"")</f>
        <v/>
      </c>
      <c r="K286" s="26" t="str">
        <f>IFERROR((PA[[#This Row],[Sunset Time (POA&lt;20 W/m2)]]-PA[[#This Row],[Sunrise Time (POA&gt;20 W/m2)]])*24,"")</f>
        <v/>
      </c>
      <c r="M286" s="45" t="str">
        <f>IFERROR(VLOOKUP(PA[[#This Row],[Affceted Equipment]],'Basic Data'!$A$2:$B$116,2,0),"")</f>
        <v/>
      </c>
      <c r="N286" s="50" t="s">
        <v>261</v>
      </c>
      <c r="W286" s="33">
        <f>(PA[[#This Row],[Acknowledgemnet Time ]]-PA[[#This Row],[Fault Time]])*24</f>
        <v>0</v>
      </c>
      <c r="X286" s="33">
        <f>(PA[[#This Row],[Work Start time on Fault]]-PA[[#This Row],[Fault Time]])*24</f>
        <v>0</v>
      </c>
      <c r="Y286" s="33">
        <f>(PA[[#This Row],[Work Completiuon time on fualt]]-PA[[#This Row],[Fault Time]])*24</f>
        <v>0</v>
      </c>
      <c r="Z286" s="33">
        <f>IFERROR((PA[[#This Row],[Work Completiuon time on fualt]]-PA[[#This Row],[Fault Time]])*24,"")</f>
        <v>0</v>
      </c>
      <c r="AC286" s="47" t="str">
        <f>IFERROR(PA[[#This Row],[Breakdown Time]]*PA[[#This Row],[Plant Equivalent Weightage]],"")</f>
        <v/>
      </c>
      <c r="AF286" s="2"/>
      <c r="AG286" s="2"/>
    </row>
    <row r="287" spans="1:33">
      <c r="A287" s="2">
        <f t="shared" si="4"/>
        <v>284</v>
      </c>
      <c r="I287" s="25" t="str">
        <f>IFERROR(VLOOKUP(PA[[#This Row],[Date]],Raw_Data[[Date]:[Sunset Time (POA&lt;20 W/m2)]],3,0),"")</f>
        <v/>
      </c>
      <c r="J287" s="25" t="str">
        <f>IFERROR(VLOOKUP(PA[[#This Row],[Date]],Raw_Data[[Date]:[Sunset Time (POA&lt;20 W/m2)]],4,0),"")</f>
        <v/>
      </c>
      <c r="K287" s="26" t="str">
        <f>IFERROR((PA[[#This Row],[Sunset Time (POA&lt;20 W/m2)]]-PA[[#This Row],[Sunrise Time (POA&gt;20 W/m2)]])*24,"")</f>
        <v/>
      </c>
      <c r="M287" s="45" t="str">
        <f>IFERROR(VLOOKUP(PA[[#This Row],[Affceted Equipment]],'Basic Data'!$A$2:$B$116,2,0),"")</f>
        <v/>
      </c>
      <c r="N287" s="50" t="s">
        <v>261</v>
      </c>
      <c r="W287" s="33">
        <f>(PA[[#This Row],[Acknowledgemnet Time ]]-PA[[#This Row],[Fault Time]])*24</f>
        <v>0</v>
      </c>
      <c r="X287" s="33">
        <f>(PA[[#This Row],[Work Start time on Fault]]-PA[[#This Row],[Fault Time]])*24</f>
        <v>0</v>
      </c>
      <c r="Y287" s="33">
        <f>(PA[[#This Row],[Work Completiuon time on fualt]]-PA[[#This Row],[Fault Time]])*24</f>
        <v>0</v>
      </c>
      <c r="Z287" s="33">
        <f>IFERROR((PA[[#This Row],[Work Completiuon time on fualt]]-PA[[#This Row],[Fault Time]])*24,"")</f>
        <v>0</v>
      </c>
      <c r="AC287" s="47" t="str">
        <f>IFERROR(PA[[#This Row],[Breakdown Time]]*PA[[#This Row],[Plant Equivalent Weightage]],"")</f>
        <v/>
      </c>
      <c r="AF287" s="2"/>
      <c r="AG287" s="2"/>
    </row>
    <row r="288" spans="1:33">
      <c r="A288" s="2">
        <f t="shared" si="4"/>
        <v>285</v>
      </c>
      <c r="I288" s="25" t="str">
        <f>IFERROR(VLOOKUP(PA[[#This Row],[Date]],Raw_Data[[Date]:[Sunset Time (POA&lt;20 W/m2)]],3,0),"")</f>
        <v/>
      </c>
      <c r="J288" s="25" t="str">
        <f>IFERROR(VLOOKUP(PA[[#This Row],[Date]],Raw_Data[[Date]:[Sunset Time (POA&lt;20 W/m2)]],4,0),"")</f>
        <v/>
      </c>
      <c r="K288" s="26" t="str">
        <f>IFERROR((PA[[#This Row],[Sunset Time (POA&lt;20 W/m2)]]-PA[[#This Row],[Sunrise Time (POA&gt;20 W/m2)]])*24,"")</f>
        <v/>
      </c>
      <c r="M288" s="45" t="str">
        <f>IFERROR(VLOOKUP(PA[[#This Row],[Affceted Equipment]],'Basic Data'!$A$2:$B$116,2,0),"")</f>
        <v/>
      </c>
      <c r="N288" s="50" t="s">
        <v>261</v>
      </c>
      <c r="W288" s="33">
        <f>(PA[[#This Row],[Acknowledgemnet Time ]]-PA[[#This Row],[Fault Time]])*24</f>
        <v>0</v>
      </c>
      <c r="X288" s="33">
        <f>(PA[[#This Row],[Work Start time on Fault]]-PA[[#This Row],[Fault Time]])*24</f>
        <v>0</v>
      </c>
      <c r="Y288" s="33">
        <f>(PA[[#This Row],[Work Completiuon time on fualt]]-PA[[#This Row],[Fault Time]])*24</f>
        <v>0</v>
      </c>
      <c r="Z288" s="33">
        <f>IFERROR((PA[[#This Row],[Work Completiuon time on fualt]]-PA[[#This Row],[Fault Time]])*24,"")</f>
        <v>0</v>
      </c>
      <c r="AC288" s="47" t="str">
        <f>IFERROR(PA[[#This Row],[Breakdown Time]]*PA[[#This Row],[Plant Equivalent Weightage]],"")</f>
        <v/>
      </c>
      <c r="AF288" s="2"/>
      <c r="AG288" s="2"/>
    </row>
    <row r="289" spans="1:33">
      <c r="A289" s="2">
        <f t="shared" si="4"/>
        <v>286</v>
      </c>
      <c r="I289" s="25" t="str">
        <f>IFERROR(VLOOKUP(PA[[#This Row],[Date]],Raw_Data[[Date]:[Sunset Time (POA&lt;20 W/m2)]],3,0),"")</f>
        <v/>
      </c>
      <c r="J289" s="25" t="str">
        <f>IFERROR(VLOOKUP(PA[[#This Row],[Date]],Raw_Data[[Date]:[Sunset Time (POA&lt;20 W/m2)]],4,0),"")</f>
        <v/>
      </c>
      <c r="K289" s="26" t="str">
        <f>IFERROR((PA[[#This Row],[Sunset Time (POA&lt;20 W/m2)]]-PA[[#This Row],[Sunrise Time (POA&gt;20 W/m2)]])*24,"")</f>
        <v/>
      </c>
      <c r="M289" s="45" t="str">
        <f>IFERROR(VLOOKUP(PA[[#This Row],[Affceted Equipment]],'Basic Data'!$A$2:$B$116,2,0),"")</f>
        <v/>
      </c>
      <c r="N289" s="50" t="s">
        <v>261</v>
      </c>
      <c r="W289" s="33">
        <f>(PA[[#This Row],[Acknowledgemnet Time ]]-PA[[#This Row],[Fault Time]])*24</f>
        <v>0</v>
      </c>
      <c r="X289" s="33">
        <f>(PA[[#This Row],[Work Start time on Fault]]-PA[[#This Row],[Fault Time]])*24</f>
        <v>0</v>
      </c>
      <c r="Y289" s="33">
        <f>(PA[[#This Row],[Work Completiuon time on fualt]]-PA[[#This Row],[Fault Time]])*24</f>
        <v>0</v>
      </c>
      <c r="Z289" s="33">
        <f>IFERROR((PA[[#This Row],[Work Completiuon time on fualt]]-PA[[#This Row],[Fault Time]])*24,"")</f>
        <v>0</v>
      </c>
      <c r="AC289" s="47" t="str">
        <f>IFERROR(PA[[#This Row],[Breakdown Time]]*PA[[#This Row],[Plant Equivalent Weightage]],"")</f>
        <v/>
      </c>
      <c r="AF289" s="2"/>
      <c r="AG289" s="2"/>
    </row>
    <row r="290" spans="1:33">
      <c r="A290" s="2">
        <f t="shared" si="4"/>
        <v>287</v>
      </c>
      <c r="I290" s="25" t="str">
        <f>IFERROR(VLOOKUP(PA[[#This Row],[Date]],Raw_Data[[Date]:[Sunset Time (POA&lt;20 W/m2)]],3,0),"")</f>
        <v/>
      </c>
      <c r="J290" s="25" t="str">
        <f>IFERROR(VLOOKUP(PA[[#This Row],[Date]],Raw_Data[[Date]:[Sunset Time (POA&lt;20 W/m2)]],4,0),"")</f>
        <v/>
      </c>
      <c r="K290" s="26" t="str">
        <f>IFERROR((PA[[#This Row],[Sunset Time (POA&lt;20 W/m2)]]-PA[[#This Row],[Sunrise Time (POA&gt;20 W/m2)]])*24,"")</f>
        <v/>
      </c>
      <c r="M290" s="45" t="str">
        <f>IFERROR(VLOOKUP(PA[[#This Row],[Affceted Equipment]],'Basic Data'!$A$2:$B$116,2,0),"")</f>
        <v/>
      </c>
      <c r="N290" s="50" t="s">
        <v>261</v>
      </c>
      <c r="W290" s="33">
        <f>(PA[[#This Row],[Acknowledgemnet Time ]]-PA[[#This Row],[Fault Time]])*24</f>
        <v>0</v>
      </c>
      <c r="X290" s="33">
        <f>(PA[[#This Row],[Work Start time on Fault]]-PA[[#This Row],[Fault Time]])*24</f>
        <v>0</v>
      </c>
      <c r="Y290" s="33">
        <f>(PA[[#This Row],[Work Completiuon time on fualt]]-PA[[#This Row],[Fault Time]])*24</f>
        <v>0</v>
      </c>
      <c r="Z290" s="33">
        <f>IFERROR((PA[[#This Row],[Work Completiuon time on fualt]]-PA[[#This Row],[Fault Time]])*24,"")</f>
        <v>0</v>
      </c>
      <c r="AC290" s="47" t="str">
        <f>IFERROR(PA[[#This Row],[Breakdown Time]]*PA[[#This Row],[Plant Equivalent Weightage]],"")</f>
        <v/>
      </c>
      <c r="AF290" s="2"/>
      <c r="AG290" s="2"/>
    </row>
    <row r="291" spans="1:33">
      <c r="A291" s="2">
        <f t="shared" si="4"/>
        <v>288</v>
      </c>
      <c r="I291" s="25" t="str">
        <f>IFERROR(VLOOKUP(PA[[#This Row],[Date]],Raw_Data[[Date]:[Sunset Time (POA&lt;20 W/m2)]],3,0),"")</f>
        <v/>
      </c>
      <c r="J291" s="25" t="str">
        <f>IFERROR(VLOOKUP(PA[[#This Row],[Date]],Raw_Data[[Date]:[Sunset Time (POA&lt;20 W/m2)]],4,0),"")</f>
        <v/>
      </c>
      <c r="K291" s="26" t="str">
        <f>IFERROR((PA[[#This Row],[Sunset Time (POA&lt;20 W/m2)]]-PA[[#This Row],[Sunrise Time (POA&gt;20 W/m2)]])*24,"")</f>
        <v/>
      </c>
      <c r="M291" s="45" t="str">
        <f>IFERROR(VLOOKUP(PA[[#This Row],[Affceted Equipment]],'Basic Data'!$A$2:$B$116,2,0),"")</f>
        <v/>
      </c>
      <c r="N291" s="50" t="s">
        <v>261</v>
      </c>
      <c r="W291" s="33">
        <f>(PA[[#This Row],[Acknowledgemnet Time ]]-PA[[#This Row],[Fault Time]])*24</f>
        <v>0</v>
      </c>
      <c r="X291" s="33">
        <f>(PA[[#This Row],[Work Start time on Fault]]-PA[[#This Row],[Fault Time]])*24</f>
        <v>0</v>
      </c>
      <c r="Y291" s="33">
        <f>(PA[[#This Row],[Work Completiuon time on fualt]]-PA[[#This Row],[Fault Time]])*24</f>
        <v>0</v>
      </c>
      <c r="Z291" s="33">
        <f>IFERROR((PA[[#This Row],[Work Completiuon time on fualt]]-PA[[#This Row],[Fault Time]])*24,"")</f>
        <v>0</v>
      </c>
      <c r="AC291" s="47" t="str">
        <f>IFERROR(PA[[#This Row],[Breakdown Time]]*PA[[#This Row],[Plant Equivalent Weightage]],"")</f>
        <v/>
      </c>
      <c r="AF291" s="2"/>
      <c r="AG291" s="2"/>
    </row>
    <row r="292" spans="1:33">
      <c r="A292" s="2">
        <f t="shared" si="4"/>
        <v>289</v>
      </c>
      <c r="I292" s="25" t="str">
        <f>IFERROR(VLOOKUP(PA[[#This Row],[Date]],Raw_Data[[Date]:[Sunset Time (POA&lt;20 W/m2)]],3,0),"")</f>
        <v/>
      </c>
      <c r="J292" s="25" t="str">
        <f>IFERROR(VLOOKUP(PA[[#This Row],[Date]],Raw_Data[[Date]:[Sunset Time (POA&lt;20 W/m2)]],4,0),"")</f>
        <v/>
      </c>
      <c r="K292" s="26" t="str">
        <f>IFERROR((PA[[#This Row],[Sunset Time (POA&lt;20 W/m2)]]-PA[[#This Row],[Sunrise Time (POA&gt;20 W/m2)]])*24,"")</f>
        <v/>
      </c>
      <c r="M292" s="45" t="str">
        <f>IFERROR(VLOOKUP(PA[[#This Row],[Affceted Equipment]],'Basic Data'!$A$2:$B$116,2,0),"")</f>
        <v/>
      </c>
      <c r="N292" s="50" t="s">
        <v>261</v>
      </c>
      <c r="W292" s="33">
        <f>(PA[[#This Row],[Acknowledgemnet Time ]]-PA[[#This Row],[Fault Time]])*24</f>
        <v>0</v>
      </c>
      <c r="X292" s="33">
        <f>(PA[[#This Row],[Work Start time on Fault]]-PA[[#This Row],[Fault Time]])*24</f>
        <v>0</v>
      </c>
      <c r="Y292" s="33">
        <f>(PA[[#This Row],[Work Completiuon time on fualt]]-PA[[#This Row],[Fault Time]])*24</f>
        <v>0</v>
      </c>
      <c r="Z292" s="33">
        <f>IFERROR((PA[[#This Row],[Work Completiuon time on fualt]]-PA[[#This Row],[Fault Time]])*24,"")</f>
        <v>0</v>
      </c>
      <c r="AC292" s="47" t="str">
        <f>IFERROR(PA[[#This Row],[Breakdown Time]]*PA[[#This Row],[Plant Equivalent Weightage]],"")</f>
        <v/>
      </c>
      <c r="AF292" s="2"/>
      <c r="AG292" s="2"/>
    </row>
    <row r="293" spans="1:33">
      <c r="A293" s="2">
        <f t="shared" si="4"/>
        <v>290</v>
      </c>
      <c r="I293" s="25" t="str">
        <f>IFERROR(VLOOKUP(PA[[#This Row],[Date]],Raw_Data[[Date]:[Sunset Time (POA&lt;20 W/m2)]],3,0),"")</f>
        <v/>
      </c>
      <c r="J293" s="25" t="str">
        <f>IFERROR(VLOOKUP(PA[[#This Row],[Date]],Raw_Data[[Date]:[Sunset Time (POA&lt;20 W/m2)]],4,0),"")</f>
        <v/>
      </c>
      <c r="K293" s="26" t="str">
        <f>IFERROR((PA[[#This Row],[Sunset Time (POA&lt;20 W/m2)]]-PA[[#This Row],[Sunrise Time (POA&gt;20 W/m2)]])*24,"")</f>
        <v/>
      </c>
      <c r="M293" s="45" t="str">
        <f>IFERROR(VLOOKUP(PA[[#This Row],[Affceted Equipment]],'Basic Data'!$A$2:$B$116,2,0),"")</f>
        <v/>
      </c>
      <c r="N293" s="50" t="s">
        <v>261</v>
      </c>
      <c r="W293" s="33">
        <f>(PA[[#This Row],[Acknowledgemnet Time ]]-PA[[#This Row],[Fault Time]])*24</f>
        <v>0</v>
      </c>
      <c r="X293" s="33">
        <f>(PA[[#This Row],[Work Start time on Fault]]-PA[[#This Row],[Fault Time]])*24</f>
        <v>0</v>
      </c>
      <c r="Y293" s="33">
        <f>(PA[[#This Row],[Work Completiuon time on fualt]]-PA[[#This Row],[Fault Time]])*24</f>
        <v>0</v>
      </c>
      <c r="Z293" s="33">
        <f>IFERROR((PA[[#This Row],[Work Completiuon time on fualt]]-PA[[#This Row],[Fault Time]])*24,"")</f>
        <v>0</v>
      </c>
      <c r="AC293" s="47" t="str">
        <f>IFERROR(PA[[#This Row],[Breakdown Time]]*PA[[#This Row],[Plant Equivalent Weightage]],"")</f>
        <v/>
      </c>
      <c r="AF293" s="2"/>
      <c r="AG293" s="2"/>
    </row>
    <row r="294" spans="1:33">
      <c r="A294" s="2">
        <f t="shared" si="4"/>
        <v>291</v>
      </c>
      <c r="I294" s="25" t="str">
        <f>IFERROR(VLOOKUP(PA[[#This Row],[Date]],Raw_Data[[Date]:[Sunset Time (POA&lt;20 W/m2)]],3,0),"")</f>
        <v/>
      </c>
      <c r="J294" s="25" t="str">
        <f>IFERROR(VLOOKUP(PA[[#This Row],[Date]],Raw_Data[[Date]:[Sunset Time (POA&lt;20 W/m2)]],4,0),"")</f>
        <v/>
      </c>
      <c r="K294" s="26" t="str">
        <f>IFERROR((PA[[#This Row],[Sunset Time (POA&lt;20 W/m2)]]-PA[[#This Row],[Sunrise Time (POA&gt;20 W/m2)]])*24,"")</f>
        <v/>
      </c>
      <c r="M294" s="45" t="str">
        <f>IFERROR(VLOOKUP(PA[[#This Row],[Affceted Equipment]],'Basic Data'!$A$2:$B$116,2,0),"")</f>
        <v/>
      </c>
      <c r="N294" s="50" t="s">
        <v>261</v>
      </c>
      <c r="W294" s="33">
        <f>(PA[[#This Row],[Acknowledgemnet Time ]]-PA[[#This Row],[Fault Time]])*24</f>
        <v>0</v>
      </c>
      <c r="X294" s="33">
        <f>(PA[[#This Row],[Work Start time on Fault]]-PA[[#This Row],[Fault Time]])*24</f>
        <v>0</v>
      </c>
      <c r="Y294" s="33">
        <f>(PA[[#This Row],[Work Completiuon time on fualt]]-PA[[#This Row],[Fault Time]])*24</f>
        <v>0</v>
      </c>
      <c r="Z294" s="33">
        <f>IFERROR((PA[[#This Row],[Work Completiuon time on fualt]]-PA[[#This Row],[Fault Time]])*24,"")</f>
        <v>0</v>
      </c>
      <c r="AC294" s="47" t="str">
        <f>IFERROR(PA[[#This Row],[Breakdown Time]]*PA[[#This Row],[Plant Equivalent Weightage]],"")</f>
        <v/>
      </c>
      <c r="AF294" s="2"/>
      <c r="AG294" s="2"/>
    </row>
    <row r="295" spans="1:33">
      <c r="A295" s="2">
        <f t="shared" si="4"/>
        <v>292</v>
      </c>
      <c r="I295" s="25" t="str">
        <f>IFERROR(VLOOKUP(PA[[#This Row],[Date]],Raw_Data[[Date]:[Sunset Time (POA&lt;20 W/m2)]],3,0),"")</f>
        <v/>
      </c>
      <c r="J295" s="25" t="str">
        <f>IFERROR(VLOOKUP(PA[[#This Row],[Date]],Raw_Data[[Date]:[Sunset Time (POA&lt;20 W/m2)]],4,0),"")</f>
        <v/>
      </c>
      <c r="K295" s="26" t="str">
        <f>IFERROR((PA[[#This Row],[Sunset Time (POA&lt;20 W/m2)]]-PA[[#This Row],[Sunrise Time (POA&gt;20 W/m2)]])*24,"")</f>
        <v/>
      </c>
      <c r="M295" s="45" t="str">
        <f>IFERROR(VLOOKUP(PA[[#This Row],[Affceted Equipment]],'Basic Data'!$A$2:$B$116,2,0),"")</f>
        <v/>
      </c>
      <c r="N295" s="50" t="s">
        <v>261</v>
      </c>
      <c r="W295" s="33">
        <f>(PA[[#This Row],[Acknowledgemnet Time ]]-PA[[#This Row],[Fault Time]])*24</f>
        <v>0</v>
      </c>
      <c r="X295" s="33">
        <f>(PA[[#This Row],[Work Start time on Fault]]-PA[[#This Row],[Fault Time]])*24</f>
        <v>0</v>
      </c>
      <c r="Y295" s="33">
        <f>(PA[[#This Row],[Work Completiuon time on fualt]]-PA[[#This Row],[Fault Time]])*24</f>
        <v>0</v>
      </c>
      <c r="Z295" s="33">
        <f>IFERROR((PA[[#This Row],[Work Completiuon time on fualt]]-PA[[#This Row],[Fault Time]])*24,"")</f>
        <v>0</v>
      </c>
      <c r="AC295" s="47" t="str">
        <f>IFERROR(PA[[#This Row],[Breakdown Time]]*PA[[#This Row],[Plant Equivalent Weightage]],"")</f>
        <v/>
      </c>
      <c r="AF295" s="2"/>
      <c r="AG295" s="2"/>
    </row>
    <row r="296" spans="1:33">
      <c r="A296" s="2">
        <f t="shared" si="4"/>
        <v>293</v>
      </c>
      <c r="I296" s="25" t="str">
        <f>IFERROR(VLOOKUP(PA[[#This Row],[Date]],Raw_Data[[Date]:[Sunset Time (POA&lt;20 W/m2)]],3,0),"")</f>
        <v/>
      </c>
      <c r="J296" s="25" t="str">
        <f>IFERROR(VLOOKUP(PA[[#This Row],[Date]],Raw_Data[[Date]:[Sunset Time (POA&lt;20 W/m2)]],4,0),"")</f>
        <v/>
      </c>
      <c r="K296" s="26" t="str">
        <f>IFERROR((PA[[#This Row],[Sunset Time (POA&lt;20 W/m2)]]-PA[[#This Row],[Sunrise Time (POA&gt;20 W/m2)]])*24,"")</f>
        <v/>
      </c>
      <c r="M296" s="45" t="str">
        <f>IFERROR(VLOOKUP(PA[[#This Row],[Affceted Equipment]],'Basic Data'!$A$2:$B$116,2,0),"")</f>
        <v/>
      </c>
      <c r="N296" s="50" t="s">
        <v>261</v>
      </c>
      <c r="W296" s="33">
        <f>(PA[[#This Row],[Acknowledgemnet Time ]]-PA[[#This Row],[Fault Time]])*24</f>
        <v>0</v>
      </c>
      <c r="X296" s="33">
        <f>(PA[[#This Row],[Work Start time on Fault]]-PA[[#This Row],[Fault Time]])*24</f>
        <v>0</v>
      </c>
      <c r="Y296" s="33">
        <f>(PA[[#This Row],[Work Completiuon time on fualt]]-PA[[#This Row],[Fault Time]])*24</f>
        <v>0</v>
      </c>
      <c r="Z296" s="33">
        <f>IFERROR((PA[[#This Row],[Work Completiuon time on fualt]]-PA[[#This Row],[Fault Time]])*24,"")</f>
        <v>0</v>
      </c>
      <c r="AC296" s="47" t="str">
        <f>IFERROR(PA[[#This Row],[Breakdown Time]]*PA[[#This Row],[Plant Equivalent Weightage]],"")</f>
        <v/>
      </c>
      <c r="AF296" s="2"/>
      <c r="AG296" s="2"/>
    </row>
    <row r="297" spans="1:33">
      <c r="A297" s="2">
        <f t="shared" si="4"/>
        <v>294</v>
      </c>
      <c r="I297" s="29" t="str">
        <f>IFERROR(VLOOKUP(PA[[#This Row],[Date]],Raw_Data[[Date]:[Sunset Time (POA&lt;20 W/m2)]],3,0),"")</f>
        <v/>
      </c>
      <c r="J297" s="29" t="str">
        <f>IFERROR(VLOOKUP(PA[[#This Row],[Date]],Raw_Data[[Date]:[Sunset Time (POA&lt;20 W/m2)]],4,0),"")</f>
        <v/>
      </c>
      <c r="K297" s="48" t="str">
        <f>IFERROR((PA[[#This Row],[Sunset Time (POA&lt;20 W/m2)]]-PA[[#This Row],[Sunrise Time (POA&gt;20 W/m2)]])*24,"")</f>
        <v/>
      </c>
      <c r="M297" s="45" t="str">
        <f>IFERROR(VLOOKUP(PA[[#This Row],[Affceted Equipment]],'Basic Data'!$A$2:$B$116,2,0),"")</f>
        <v/>
      </c>
      <c r="N297" s="50" t="s">
        <v>261</v>
      </c>
      <c r="W297" s="33">
        <f>(PA[[#This Row],[Acknowledgemnet Time ]]-PA[[#This Row],[Fault Time]])*24</f>
        <v>0</v>
      </c>
      <c r="X297" s="33">
        <f>(PA[[#This Row],[Work Start time on Fault]]-PA[[#This Row],[Fault Time]])*24</f>
        <v>0</v>
      </c>
      <c r="Y297" s="33">
        <f>(PA[[#This Row],[Work Completiuon time on fualt]]-PA[[#This Row],[Fault Time]])*24</f>
        <v>0</v>
      </c>
      <c r="Z297" s="33">
        <f>IFERROR((PA[[#This Row],[Work Completiuon time on fualt]]-PA[[#This Row],[Fault Time]])*24,"")</f>
        <v>0</v>
      </c>
      <c r="AC297" s="47" t="str">
        <f>IFERROR(PA[[#This Row],[Breakdown Time]]*PA[[#This Row],[Plant Equivalent Weightage]],"")</f>
        <v/>
      </c>
      <c r="AF297" s="2"/>
      <c r="AG297" s="2"/>
    </row>
    <row r="298" spans="1:33">
      <c r="A298" s="2">
        <f t="shared" si="4"/>
        <v>295</v>
      </c>
      <c r="I298" s="29" t="str">
        <f>IFERROR(VLOOKUP(PA[[#This Row],[Date]],Raw_Data[[Date]:[Sunset Time (POA&lt;20 W/m2)]],3,0),"")</f>
        <v/>
      </c>
      <c r="J298" s="29" t="str">
        <f>IFERROR(VLOOKUP(PA[[#This Row],[Date]],Raw_Data[[Date]:[Sunset Time (POA&lt;20 W/m2)]],4,0),"")</f>
        <v/>
      </c>
      <c r="K298" s="48" t="str">
        <f>IFERROR((PA[[#This Row],[Sunset Time (POA&lt;20 W/m2)]]-PA[[#This Row],[Sunrise Time (POA&gt;20 W/m2)]])*24,"")</f>
        <v/>
      </c>
      <c r="M298" s="45" t="str">
        <f>IFERROR(VLOOKUP(PA[[#This Row],[Affceted Equipment]],'Basic Data'!$A$2:$B$116,2,0),"")</f>
        <v/>
      </c>
      <c r="N298" s="50" t="s">
        <v>261</v>
      </c>
      <c r="W298" s="33">
        <f>(PA[[#This Row],[Acknowledgemnet Time ]]-PA[[#This Row],[Fault Time]])*24</f>
        <v>0</v>
      </c>
      <c r="X298" s="33">
        <f>(PA[[#This Row],[Work Start time on Fault]]-PA[[#This Row],[Fault Time]])*24</f>
        <v>0</v>
      </c>
      <c r="Y298" s="33">
        <f>(PA[[#This Row],[Work Completiuon time on fualt]]-PA[[#This Row],[Fault Time]])*24</f>
        <v>0</v>
      </c>
      <c r="Z298" s="33">
        <f>IFERROR((PA[[#This Row],[Work Completiuon time on fualt]]-PA[[#This Row],[Fault Time]])*24,"")</f>
        <v>0</v>
      </c>
      <c r="AC298" s="47" t="str">
        <f>IFERROR(PA[[#This Row],[Breakdown Time]]*PA[[#This Row],[Plant Equivalent Weightage]],"")</f>
        <v/>
      </c>
      <c r="AF298" s="2"/>
      <c r="AG298" s="2"/>
    </row>
    <row r="299" spans="1:33">
      <c r="A299" s="2">
        <f t="shared" si="4"/>
        <v>296</v>
      </c>
      <c r="I299" s="29" t="str">
        <f>IFERROR(VLOOKUP(PA[[#This Row],[Date]],Raw_Data[[Date]:[Sunset Time (POA&lt;20 W/m2)]],3,0),"")</f>
        <v/>
      </c>
      <c r="J299" s="29" t="str">
        <f>IFERROR(VLOOKUP(PA[[#This Row],[Date]],Raw_Data[[Date]:[Sunset Time (POA&lt;20 W/m2)]],4,0),"")</f>
        <v/>
      </c>
      <c r="K299" s="48" t="str">
        <f>IFERROR((PA[[#This Row],[Sunset Time (POA&lt;20 W/m2)]]-PA[[#This Row],[Sunrise Time (POA&gt;20 W/m2)]])*24,"")</f>
        <v/>
      </c>
      <c r="M299" s="45" t="str">
        <f>IFERROR(VLOOKUP(PA[[#This Row],[Affceted Equipment]],'Basic Data'!$A$2:$B$116,2,0),"")</f>
        <v/>
      </c>
      <c r="N299" s="50" t="s">
        <v>261</v>
      </c>
      <c r="W299" s="33">
        <f>(PA[[#This Row],[Acknowledgemnet Time ]]-PA[[#This Row],[Fault Time]])*24</f>
        <v>0</v>
      </c>
      <c r="X299" s="33">
        <f>(PA[[#This Row],[Work Start time on Fault]]-PA[[#This Row],[Fault Time]])*24</f>
        <v>0</v>
      </c>
      <c r="Y299" s="33">
        <f>(PA[[#This Row],[Work Completiuon time on fualt]]-PA[[#This Row],[Fault Time]])*24</f>
        <v>0</v>
      </c>
      <c r="Z299" s="33">
        <f>IFERROR((PA[[#This Row],[Work Completiuon time on fualt]]-PA[[#This Row],[Fault Time]])*24,"")</f>
        <v>0</v>
      </c>
      <c r="AC299" s="47" t="str">
        <f>IFERROR(PA[[#This Row],[Breakdown Time]]*PA[[#This Row],[Plant Equivalent Weightage]],"")</f>
        <v/>
      </c>
      <c r="AF299" s="2"/>
      <c r="AG299" s="2"/>
    </row>
    <row r="300" spans="1:33">
      <c r="A300" s="2">
        <f t="shared" si="4"/>
        <v>297</v>
      </c>
      <c r="I300" s="29" t="str">
        <f>IFERROR(VLOOKUP(PA[[#This Row],[Date]],Raw_Data[[Date]:[Sunset Time (POA&lt;20 W/m2)]],3,0),"")</f>
        <v/>
      </c>
      <c r="J300" s="29" t="str">
        <f>IFERROR(VLOOKUP(PA[[#This Row],[Date]],Raw_Data[[Date]:[Sunset Time (POA&lt;20 W/m2)]],4,0),"")</f>
        <v/>
      </c>
      <c r="K300" s="48" t="str">
        <f>IFERROR((PA[[#This Row],[Sunset Time (POA&lt;20 W/m2)]]-PA[[#This Row],[Sunrise Time (POA&gt;20 W/m2)]])*24,"")</f>
        <v/>
      </c>
      <c r="M300" s="45" t="str">
        <f>IFERROR(VLOOKUP(PA[[#This Row],[Affceted Equipment]],'Basic Data'!$A$2:$B$116,2,0),"")</f>
        <v/>
      </c>
      <c r="N300" s="50" t="s">
        <v>261</v>
      </c>
      <c r="W300" s="33">
        <f>(PA[[#This Row],[Acknowledgemnet Time ]]-PA[[#This Row],[Fault Time]])*24</f>
        <v>0</v>
      </c>
      <c r="X300" s="33">
        <f>(PA[[#This Row],[Work Start time on Fault]]-PA[[#This Row],[Fault Time]])*24</f>
        <v>0</v>
      </c>
      <c r="Y300" s="33">
        <f>(PA[[#This Row],[Work Completiuon time on fualt]]-PA[[#This Row],[Fault Time]])*24</f>
        <v>0</v>
      </c>
      <c r="Z300" s="33">
        <f>IFERROR((PA[[#This Row],[Work Completiuon time on fualt]]-PA[[#This Row],[Fault Time]])*24,"")</f>
        <v>0</v>
      </c>
      <c r="AC300" s="47" t="str">
        <f>IFERROR(PA[[#This Row],[Breakdown Time]]*PA[[#This Row],[Plant Equivalent Weightage]],"")</f>
        <v/>
      </c>
      <c r="AF300" s="2"/>
      <c r="AG300" s="2"/>
    </row>
    <row r="301" spans="1:33">
      <c r="A301" s="2">
        <f t="shared" si="4"/>
        <v>298</v>
      </c>
      <c r="I301" s="29" t="str">
        <f>IFERROR(VLOOKUP(PA[[#This Row],[Date]],Raw_Data[[Date]:[Sunset Time (POA&lt;20 W/m2)]],3,0),"")</f>
        <v/>
      </c>
      <c r="J301" s="29" t="str">
        <f>IFERROR(VLOOKUP(PA[[#This Row],[Date]],Raw_Data[[Date]:[Sunset Time (POA&lt;20 W/m2)]],4,0),"")</f>
        <v/>
      </c>
      <c r="K301" s="48" t="str">
        <f>IFERROR((PA[[#This Row],[Sunset Time (POA&lt;20 W/m2)]]-PA[[#This Row],[Sunrise Time (POA&gt;20 W/m2)]])*24,"")</f>
        <v/>
      </c>
      <c r="M301" s="45" t="str">
        <f>IFERROR(VLOOKUP(PA[[#This Row],[Affceted Equipment]],'Basic Data'!$A$2:$B$116,2,0),"")</f>
        <v/>
      </c>
      <c r="N301" s="50" t="s">
        <v>261</v>
      </c>
      <c r="W301" s="33">
        <f>(PA[[#This Row],[Acknowledgemnet Time ]]-PA[[#This Row],[Fault Time]])*24</f>
        <v>0</v>
      </c>
      <c r="X301" s="33">
        <f>(PA[[#This Row],[Work Start time on Fault]]-PA[[#This Row],[Fault Time]])*24</f>
        <v>0</v>
      </c>
      <c r="Y301" s="33">
        <f>(PA[[#This Row],[Work Completiuon time on fualt]]-PA[[#This Row],[Fault Time]])*24</f>
        <v>0</v>
      </c>
      <c r="Z301" s="33">
        <f>IFERROR((PA[[#This Row],[Work Completiuon time on fualt]]-PA[[#This Row],[Fault Time]])*24,"")</f>
        <v>0</v>
      </c>
      <c r="AC301" s="47" t="str">
        <f>IFERROR(PA[[#This Row],[Breakdown Time]]*PA[[#This Row],[Plant Equivalent Weightage]],"")</f>
        <v/>
      </c>
      <c r="AF301" s="2"/>
      <c r="AG301" s="2"/>
    </row>
    <row r="302" spans="1:33">
      <c r="A302" s="2">
        <f t="shared" si="4"/>
        <v>299</v>
      </c>
      <c r="I302" s="29" t="str">
        <f>IFERROR(VLOOKUP(PA[[#This Row],[Date]],Raw_Data[[Date]:[Sunset Time (POA&lt;20 W/m2)]],3,0),"")</f>
        <v/>
      </c>
      <c r="J302" s="29" t="str">
        <f>IFERROR(VLOOKUP(PA[[#This Row],[Date]],Raw_Data[[Date]:[Sunset Time (POA&lt;20 W/m2)]],4,0),"")</f>
        <v/>
      </c>
      <c r="K302" s="48" t="str">
        <f>IFERROR((PA[[#This Row],[Sunset Time (POA&lt;20 W/m2)]]-PA[[#This Row],[Sunrise Time (POA&gt;20 W/m2)]])*24,"")</f>
        <v/>
      </c>
      <c r="M302" s="45" t="str">
        <f>IFERROR(VLOOKUP(PA[[#This Row],[Affceted Equipment]],'Basic Data'!$A$2:$B$116,2,0),"")</f>
        <v/>
      </c>
      <c r="N302" s="50" t="s">
        <v>261</v>
      </c>
      <c r="W302" s="33">
        <f>(PA[[#This Row],[Acknowledgemnet Time ]]-PA[[#This Row],[Fault Time]])*24</f>
        <v>0</v>
      </c>
      <c r="X302" s="33">
        <f>(PA[[#This Row],[Work Start time on Fault]]-PA[[#This Row],[Fault Time]])*24</f>
        <v>0</v>
      </c>
      <c r="Y302" s="33">
        <f>(PA[[#This Row],[Work Completiuon time on fualt]]-PA[[#This Row],[Fault Time]])*24</f>
        <v>0</v>
      </c>
      <c r="Z302" s="33">
        <f>IFERROR((PA[[#This Row],[Work Completiuon time on fualt]]-PA[[#This Row],[Fault Time]])*24,"")</f>
        <v>0</v>
      </c>
      <c r="AC302" s="47" t="str">
        <f>IFERROR(PA[[#This Row],[Breakdown Time]]*PA[[#This Row],[Plant Equivalent Weightage]],"")</f>
        <v/>
      </c>
      <c r="AF302" s="2"/>
      <c r="AG302" s="2"/>
    </row>
    <row r="303" spans="1:33">
      <c r="A303" s="2">
        <f t="shared" si="4"/>
        <v>300</v>
      </c>
      <c r="I303" s="29" t="str">
        <f>IFERROR(VLOOKUP(PA[[#This Row],[Date]],Raw_Data[[Date]:[Sunset Time (POA&lt;20 W/m2)]],3,0),"")</f>
        <v/>
      </c>
      <c r="J303" s="29" t="str">
        <f>IFERROR(VLOOKUP(PA[[#This Row],[Date]],Raw_Data[[Date]:[Sunset Time (POA&lt;20 W/m2)]],4,0),"")</f>
        <v/>
      </c>
      <c r="K303" s="48" t="str">
        <f>IFERROR((PA[[#This Row],[Sunset Time (POA&lt;20 W/m2)]]-PA[[#This Row],[Sunrise Time (POA&gt;20 W/m2)]])*24,"")</f>
        <v/>
      </c>
      <c r="M303" s="45" t="str">
        <f>IFERROR(VLOOKUP(PA[[#This Row],[Affceted Equipment]],'Basic Data'!$A$2:$B$116,2,0),"")</f>
        <v/>
      </c>
      <c r="N303" s="50" t="s">
        <v>261</v>
      </c>
      <c r="W303" s="33">
        <f>(PA[[#This Row],[Acknowledgemnet Time ]]-PA[[#This Row],[Fault Time]])*24</f>
        <v>0</v>
      </c>
      <c r="X303" s="33">
        <f>(PA[[#This Row],[Work Start time on Fault]]-PA[[#This Row],[Fault Time]])*24</f>
        <v>0</v>
      </c>
      <c r="Y303" s="33">
        <f>(PA[[#This Row],[Work Completiuon time on fualt]]-PA[[#This Row],[Fault Time]])*24</f>
        <v>0</v>
      </c>
      <c r="Z303" s="33">
        <f>IFERROR((PA[[#This Row],[Work Completiuon time on fualt]]-PA[[#This Row],[Fault Time]])*24,"")</f>
        <v>0</v>
      </c>
      <c r="AC303" s="47" t="str">
        <f>IFERROR(PA[[#This Row],[Breakdown Time]]*PA[[#This Row],[Plant Equivalent Weightage]],"")</f>
        <v/>
      </c>
      <c r="AF303" s="2"/>
      <c r="AG303" s="2"/>
    </row>
    <row r="304" spans="1:33">
      <c r="A304" s="2">
        <f t="shared" si="4"/>
        <v>301</v>
      </c>
      <c r="I304" s="29" t="str">
        <f>IFERROR(VLOOKUP(PA[[#This Row],[Date]],Raw_Data[[Date]:[Sunset Time (POA&lt;20 W/m2)]],3,0),"")</f>
        <v/>
      </c>
      <c r="J304" s="29" t="str">
        <f>IFERROR(VLOOKUP(PA[[#This Row],[Date]],Raw_Data[[Date]:[Sunset Time (POA&lt;20 W/m2)]],4,0),"")</f>
        <v/>
      </c>
      <c r="K304" s="48" t="str">
        <f>IFERROR((PA[[#This Row],[Sunset Time (POA&lt;20 W/m2)]]-PA[[#This Row],[Sunrise Time (POA&gt;20 W/m2)]])*24,"")</f>
        <v/>
      </c>
      <c r="M304" s="45" t="str">
        <f>IFERROR(VLOOKUP(PA[[#This Row],[Affceted Equipment]],'Basic Data'!$A$2:$B$116,2,0),"")</f>
        <v/>
      </c>
      <c r="N304" s="50" t="s">
        <v>261</v>
      </c>
      <c r="W304" s="33">
        <f>(PA[[#This Row],[Acknowledgemnet Time ]]-PA[[#This Row],[Fault Time]])*24</f>
        <v>0</v>
      </c>
      <c r="X304" s="33">
        <f>(PA[[#This Row],[Work Start time on Fault]]-PA[[#This Row],[Fault Time]])*24</f>
        <v>0</v>
      </c>
      <c r="Y304" s="33">
        <f>(PA[[#This Row],[Work Completiuon time on fualt]]-PA[[#This Row],[Fault Time]])*24</f>
        <v>0</v>
      </c>
      <c r="Z304" s="33">
        <f>IFERROR((PA[[#This Row],[Work Completiuon time on fualt]]-PA[[#This Row],[Fault Time]])*24,"")</f>
        <v>0</v>
      </c>
      <c r="AC304" s="47" t="str">
        <f>IFERROR(PA[[#This Row],[Breakdown Time]]*PA[[#This Row],[Plant Equivalent Weightage]],"")</f>
        <v/>
      </c>
      <c r="AF304" s="2"/>
      <c r="AG304" s="2"/>
    </row>
    <row r="305" spans="1:33">
      <c r="A305" s="2">
        <f t="shared" ref="A305:A368" si="5">A304+1</f>
        <v>302</v>
      </c>
      <c r="I305" s="29" t="str">
        <f>IFERROR(VLOOKUP(PA[[#This Row],[Date]],Raw_Data[[Date]:[Sunset Time (POA&lt;20 W/m2)]],3,0),"")</f>
        <v/>
      </c>
      <c r="J305" s="29" t="str">
        <f>IFERROR(VLOOKUP(PA[[#This Row],[Date]],Raw_Data[[Date]:[Sunset Time (POA&lt;20 W/m2)]],4,0),"")</f>
        <v/>
      </c>
      <c r="K305" s="48" t="str">
        <f>IFERROR((PA[[#This Row],[Sunset Time (POA&lt;20 W/m2)]]-PA[[#This Row],[Sunrise Time (POA&gt;20 W/m2)]])*24,"")</f>
        <v/>
      </c>
      <c r="M305" s="45" t="str">
        <f>IFERROR(VLOOKUP(PA[[#This Row],[Affceted Equipment]],'Basic Data'!$A$2:$B$116,2,0),"")</f>
        <v/>
      </c>
      <c r="N305" s="50" t="s">
        <v>261</v>
      </c>
      <c r="W305" s="33">
        <f>(PA[[#This Row],[Acknowledgemnet Time ]]-PA[[#This Row],[Fault Time]])*24</f>
        <v>0</v>
      </c>
      <c r="X305" s="33">
        <f>(PA[[#This Row],[Work Start time on Fault]]-PA[[#This Row],[Fault Time]])*24</f>
        <v>0</v>
      </c>
      <c r="Y305" s="33">
        <f>(PA[[#This Row],[Work Completiuon time on fualt]]-PA[[#This Row],[Fault Time]])*24</f>
        <v>0</v>
      </c>
      <c r="Z305" s="33">
        <f>IFERROR((PA[[#This Row],[Work Completiuon time on fualt]]-PA[[#This Row],[Fault Time]])*24,"")</f>
        <v>0</v>
      </c>
      <c r="AC305" s="47" t="str">
        <f>IFERROR(PA[[#This Row],[Breakdown Time]]*PA[[#This Row],[Plant Equivalent Weightage]],"")</f>
        <v/>
      </c>
      <c r="AF305" s="2"/>
      <c r="AG305" s="2"/>
    </row>
    <row r="306" spans="1:33">
      <c r="A306" s="2">
        <f t="shared" si="5"/>
        <v>303</v>
      </c>
      <c r="I306" s="29" t="str">
        <f>IFERROR(VLOOKUP(PA[[#This Row],[Date]],Raw_Data[[Date]:[Sunset Time (POA&lt;20 W/m2)]],3,0),"")</f>
        <v/>
      </c>
      <c r="J306" s="29" t="str">
        <f>IFERROR(VLOOKUP(PA[[#This Row],[Date]],Raw_Data[[Date]:[Sunset Time (POA&lt;20 W/m2)]],4,0),"")</f>
        <v/>
      </c>
      <c r="K306" s="48" t="str">
        <f>IFERROR((PA[[#This Row],[Sunset Time (POA&lt;20 W/m2)]]-PA[[#This Row],[Sunrise Time (POA&gt;20 W/m2)]])*24,"")</f>
        <v/>
      </c>
      <c r="M306" s="45" t="str">
        <f>IFERROR(VLOOKUP(PA[[#This Row],[Affceted Equipment]],'Basic Data'!$A$2:$B$116,2,0),"")</f>
        <v/>
      </c>
      <c r="N306" s="50" t="s">
        <v>261</v>
      </c>
      <c r="W306" s="33">
        <f>(PA[[#This Row],[Acknowledgemnet Time ]]-PA[[#This Row],[Fault Time]])*24</f>
        <v>0</v>
      </c>
      <c r="X306" s="33">
        <f>(PA[[#This Row],[Work Start time on Fault]]-PA[[#This Row],[Fault Time]])*24</f>
        <v>0</v>
      </c>
      <c r="Y306" s="33">
        <f>(PA[[#This Row],[Work Completiuon time on fualt]]-PA[[#This Row],[Fault Time]])*24</f>
        <v>0</v>
      </c>
      <c r="Z306" s="33">
        <f>IFERROR((PA[[#This Row],[Work Completiuon time on fualt]]-PA[[#This Row],[Fault Time]])*24,"")</f>
        <v>0</v>
      </c>
      <c r="AC306" s="47" t="str">
        <f>IFERROR(PA[[#This Row],[Breakdown Time]]*PA[[#This Row],[Plant Equivalent Weightage]],"")</f>
        <v/>
      </c>
      <c r="AF306" s="2"/>
      <c r="AG306" s="2"/>
    </row>
    <row r="307" spans="1:33">
      <c r="A307" s="2">
        <f t="shared" si="5"/>
        <v>304</v>
      </c>
      <c r="I307" s="29" t="str">
        <f>IFERROR(VLOOKUP(PA[[#This Row],[Date]],Raw_Data[[Date]:[Sunset Time (POA&lt;20 W/m2)]],3,0),"")</f>
        <v/>
      </c>
      <c r="J307" s="29" t="str">
        <f>IFERROR(VLOOKUP(PA[[#This Row],[Date]],Raw_Data[[Date]:[Sunset Time (POA&lt;20 W/m2)]],4,0),"")</f>
        <v/>
      </c>
      <c r="K307" s="48" t="str">
        <f>IFERROR((PA[[#This Row],[Sunset Time (POA&lt;20 W/m2)]]-PA[[#This Row],[Sunrise Time (POA&gt;20 W/m2)]])*24,"")</f>
        <v/>
      </c>
      <c r="M307" s="45" t="str">
        <f>IFERROR(VLOOKUP(PA[[#This Row],[Affceted Equipment]],'Basic Data'!$A$2:$B$116,2,0),"")</f>
        <v/>
      </c>
      <c r="N307" s="50" t="s">
        <v>261</v>
      </c>
      <c r="W307" s="33">
        <f>(PA[[#This Row],[Acknowledgemnet Time ]]-PA[[#This Row],[Fault Time]])*24</f>
        <v>0</v>
      </c>
      <c r="X307" s="33">
        <f>(PA[[#This Row],[Work Start time on Fault]]-PA[[#This Row],[Fault Time]])*24</f>
        <v>0</v>
      </c>
      <c r="Y307" s="33">
        <f>(PA[[#This Row],[Work Completiuon time on fualt]]-PA[[#This Row],[Fault Time]])*24</f>
        <v>0</v>
      </c>
      <c r="Z307" s="33">
        <f>IFERROR((PA[[#This Row],[Work Completiuon time on fualt]]-PA[[#This Row],[Fault Time]])*24,"")</f>
        <v>0</v>
      </c>
      <c r="AC307" s="47" t="str">
        <f>IFERROR(PA[[#This Row],[Breakdown Time]]*PA[[#This Row],[Plant Equivalent Weightage]],"")</f>
        <v/>
      </c>
      <c r="AF307" s="2"/>
      <c r="AG307" s="2"/>
    </row>
    <row r="308" spans="1:33">
      <c r="A308" s="2">
        <f t="shared" si="5"/>
        <v>305</v>
      </c>
      <c r="I308" s="29" t="str">
        <f>IFERROR(VLOOKUP(PA[[#This Row],[Date]],Raw_Data[[Date]:[Sunset Time (POA&lt;20 W/m2)]],3,0),"")</f>
        <v/>
      </c>
      <c r="J308" s="29" t="str">
        <f>IFERROR(VLOOKUP(PA[[#This Row],[Date]],Raw_Data[[Date]:[Sunset Time (POA&lt;20 W/m2)]],4,0),"")</f>
        <v/>
      </c>
      <c r="K308" s="48" t="str">
        <f>IFERROR((PA[[#This Row],[Sunset Time (POA&lt;20 W/m2)]]-PA[[#This Row],[Sunrise Time (POA&gt;20 W/m2)]])*24,"")</f>
        <v/>
      </c>
      <c r="M308" s="45" t="str">
        <f>IFERROR(VLOOKUP(PA[[#This Row],[Affceted Equipment]],'Basic Data'!$A$2:$B$116,2,0),"")</f>
        <v/>
      </c>
      <c r="N308" s="50" t="s">
        <v>261</v>
      </c>
      <c r="W308" s="33">
        <f>(PA[[#This Row],[Acknowledgemnet Time ]]-PA[[#This Row],[Fault Time]])*24</f>
        <v>0</v>
      </c>
      <c r="X308" s="33">
        <f>(PA[[#This Row],[Work Start time on Fault]]-PA[[#This Row],[Fault Time]])*24</f>
        <v>0</v>
      </c>
      <c r="Y308" s="33">
        <f>(PA[[#This Row],[Work Completiuon time on fualt]]-PA[[#This Row],[Fault Time]])*24</f>
        <v>0</v>
      </c>
      <c r="Z308" s="33">
        <f>IFERROR((PA[[#This Row],[Work Completiuon time on fualt]]-PA[[#This Row],[Fault Time]])*24,"")</f>
        <v>0</v>
      </c>
      <c r="AC308" s="47" t="str">
        <f>IFERROR(PA[[#This Row],[Breakdown Time]]*PA[[#This Row],[Plant Equivalent Weightage]],"")</f>
        <v/>
      </c>
      <c r="AF308" s="2"/>
      <c r="AG308" s="2"/>
    </row>
    <row r="309" spans="1:33">
      <c r="A309" s="2">
        <f t="shared" si="5"/>
        <v>306</v>
      </c>
      <c r="I309" s="29" t="str">
        <f>IFERROR(VLOOKUP(PA[[#This Row],[Date]],Raw_Data[[Date]:[Sunset Time (POA&lt;20 W/m2)]],3,0),"")</f>
        <v/>
      </c>
      <c r="J309" s="29" t="str">
        <f>IFERROR(VLOOKUP(PA[[#This Row],[Date]],Raw_Data[[Date]:[Sunset Time (POA&lt;20 W/m2)]],4,0),"")</f>
        <v/>
      </c>
      <c r="K309" s="48" t="str">
        <f>IFERROR((PA[[#This Row],[Sunset Time (POA&lt;20 W/m2)]]-PA[[#This Row],[Sunrise Time (POA&gt;20 W/m2)]])*24,"")</f>
        <v/>
      </c>
      <c r="M309" s="45" t="str">
        <f>IFERROR(VLOOKUP(PA[[#This Row],[Affceted Equipment]],'Basic Data'!$A$2:$B$116,2,0),"")</f>
        <v/>
      </c>
      <c r="N309" s="50" t="s">
        <v>261</v>
      </c>
      <c r="W309" s="33">
        <f>(PA[[#This Row],[Acknowledgemnet Time ]]-PA[[#This Row],[Fault Time]])*24</f>
        <v>0</v>
      </c>
      <c r="X309" s="33">
        <f>(PA[[#This Row],[Work Start time on Fault]]-PA[[#This Row],[Fault Time]])*24</f>
        <v>0</v>
      </c>
      <c r="Y309" s="33">
        <f>(PA[[#This Row],[Work Completiuon time on fualt]]-PA[[#This Row],[Fault Time]])*24</f>
        <v>0</v>
      </c>
      <c r="Z309" s="33">
        <f>IFERROR((PA[[#This Row],[Work Completiuon time on fualt]]-PA[[#This Row],[Fault Time]])*24,"")</f>
        <v>0</v>
      </c>
      <c r="AC309" s="47" t="str">
        <f>IFERROR(PA[[#This Row],[Breakdown Time]]*PA[[#This Row],[Plant Equivalent Weightage]],"")</f>
        <v/>
      </c>
      <c r="AF309" s="2"/>
      <c r="AG309" s="2"/>
    </row>
    <row r="310" spans="1:33">
      <c r="A310" s="2">
        <f t="shared" si="5"/>
        <v>307</v>
      </c>
      <c r="I310" s="29" t="str">
        <f>IFERROR(VLOOKUP(PA[[#This Row],[Date]],Raw_Data[[Date]:[Sunset Time (POA&lt;20 W/m2)]],3,0),"")</f>
        <v/>
      </c>
      <c r="J310" s="29" t="str">
        <f>IFERROR(VLOOKUP(PA[[#This Row],[Date]],Raw_Data[[Date]:[Sunset Time (POA&lt;20 W/m2)]],4,0),"")</f>
        <v/>
      </c>
      <c r="K310" s="48" t="str">
        <f>IFERROR((PA[[#This Row],[Sunset Time (POA&lt;20 W/m2)]]-PA[[#This Row],[Sunrise Time (POA&gt;20 W/m2)]])*24,"")</f>
        <v/>
      </c>
      <c r="M310" s="45" t="str">
        <f>IFERROR(VLOOKUP(PA[[#This Row],[Affceted Equipment]],'Basic Data'!$A$2:$B$116,2,0),"")</f>
        <v/>
      </c>
      <c r="N310" s="50" t="s">
        <v>261</v>
      </c>
      <c r="W310" s="33">
        <f>(PA[[#This Row],[Acknowledgemnet Time ]]-PA[[#This Row],[Fault Time]])*24</f>
        <v>0</v>
      </c>
      <c r="X310" s="33">
        <f>(PA[[#This Row],[Work Start time on Fault]]-PA[[#This Row],[Fault Time]])*24</f>
        <v>0</v>
      </c>
      <c r="Y310" s="33">
        <f>(PA[[#This Row],[Work Completiuon time on fualt]]-PA[[#This Row],[Fault Time]])*24</f>
        <v>0</v>
      </c>
      <c r="Z310" s="33">
        <f>IFERROR((PA[[#This Row],[Work Completiuon time on fualt]]-PA[[#This Row],[Fault Time]])*24,"")</f>
        <v>0</v>
      </c>
      <c r="AC310" s="47" t="str">
        <f>IFERROR(PA[[#This Row],[Breakdown Time]]*PA[[#This Row],[Plant Equivalent Weightage]],"")</f>
        <v/>
      </c>
      <c r="AF310" s="2"/>
      <c r="AG310" s="2"/>
    </row>
    <row r="311" spans="1:33">
      <c r="A311" s="2">
        <f t="shared" si="5"/>
        <v>308</v>
      </c>
      <c r="I311" s="29" t="str">
        <f>IFERROR(VLOOKUP(PA[[#This Row],[Date]],Raw_Data[[Date]:[Sunset Time (POA&lt;20 W/m2)]],3,0),"")</f>
        <v/>
      </c>
      <c r="J311" s="29" t="str">
        <f>IFERROR(VLOOKUP(PA[[#This Row],[Date]],Raw_Data[[Date]:[Sunset Time (POA&lt;20 W/m2)]],4,0),"")</f>
        <v/>
      </c>
      <c r="K311" s="48" t="str">
        <f>IFERROR((PA[[#This Row],[Sunset Time (POA&lt;20 W/m2)]]-PA[[#This Row],[Sunrise Time (POA&gt;20 W/m2)]])*24,"")</f>
        <v/>
      </c>
      <c r="M311" s="45" t="str">
        <f>IFERROR(VLOOKUP(PA[[#This Row],[Affceted Equipment]],'Basic Data'!$A$2:$B$116,2,0),"")</f>
        <v/>
      </c>
      <c r="N311" s="50" t="s">
        <v>261</v>
      </c>
      <c r="W311" s="33">
        <f>(PA[[#This Row],[Acknowledgemnet Time ]]-PA[[#This Row],[Fault Time]])*24</f>
        <v>0</v>
      </c>
      <c r="X311" s="33">
        <f>(PA[[#This Row],[Work Start time on Fault]]-PA[[#This Row],[Fault Time]])*24</f>
        <v>0</v>
      </c>
      <c r="Y311" s="33">
        <f>(PA[[#This Row],[Work Completiuon time on fualt]]-PA[[#This Row],[Fault Time]])*24</f>
        <v>0</v>
      </c>
      <c r="Z311" s="33">
        <f>IFERROR((PA[[#This Row],[Work Completiuon time on fualt]]-PA[[#This Row],[Fault Time]])*24,"")</f>
        <v>0</v>
      </c>
      <c r="AC311" s="47" t="str">
        <f>IFERROR(PA[[#This Row],[Breakdown Time]]*PA[[#This Row],[Plant Equivalent Weightage]],"")</f>
        <v/>
      </c>
      <c r="AF311" s="2"/>
      <c r="AG311" s="2"/>
    </row>
    <row r="312" spans="1:33">
      <c r="A312" s="2">
        <f t="shared" si="5"/>
        <v>309</v>
      </c>
      <c r="I312" s="29" t="str">
        <f>IFERROR(VLOOKUP(PA[[#This Row],[Date]],Raw_Data[[Date]:[Sunset Time (POA&lt;20 W/m2)]],3,0),"")</f>
        <v/>
      </c>
      <c r="J312" s="29" t="str">
        <f>IFERROR(VLOOKUP(PA[[#This Row],[Date]],Raw_Data[[Date]:[Sunset Time (POA&lt;20 W/m2)]],4,0),"")</f>
        <v/>
      </c>
      <c r="K312" s="48" t="str">
        <f>IFERROR((PA[[#This Row],[Sunset Time (POA&lt;20 W/m2)]]-PA[[#This Row],[Sunrise Time (POA&gt;20 W/m2)]])*24,"")</f>
        <v/>
      </c>
      <c r="M312" s="45" t="str">
        <f>IFERROR(VLOOKUP(PA[[#This Row],[Affceted Equipment]],'Basic Data'!$A$2:$B$116,2,0),"")</f>
        <v/>
      </c>
      <c r="N312" s="50" t="s">
        <v>261</v>
      </c>
      <c r="W312" s="33">
        <f>(PA[[#This Row],[Acknowledgemnet Time ]]-PA[[#This Row],[Fault Time]])*24</f>
        <v>0</v>
      </c>
      <c r="X312" s="33">
        <f>(PA[[#This Row],[Work Start time on Fault]]-PA[[#This Row],[Fault Time]])*24</f>
        <v>0</v>
      </c>
      <c r="Y312" s="33">
        <f>(PA[[#This Row],[Work Completiuon time on fualt]]-PA[[#This Row],[Fault Time]])*24</f>
        <v>0</v>
      </c>
      <c r="Z312" s="33">
        <f>IFERROR((PA[[#This Row],[Work Completiuon time on fualt]]-PA[[#This Row],[Fault Time]])*24,"")</f>
        <v>0</v>
      </c>
      <c r="AC312" s="47" t="str">
        <f>IFERROR(PA[[#This Row],[Breakdown Time]]*PA[[#This Row],[Plant Equivalent Weightage]],"")</f>
        <v/>
      </c>
      <c r="AF312" s="2"/>
      <c r="AG312" s="2"/>
    </row>
    <row r="313" spans="1:33">
      <c r="A313" s="2">
        <f t="shared" si="5"/>
        <v>310</v>
      </c>
      <c r="I313" s="29" t="str">
        <f>IFERROR(VLOOKUP(PA[[#This Row],[Date]],Raw_Data[[Date]:[Sunset Time (POA&lt;20 W/m2)]],3,0),"")</f>
        <v/>
      </c>
      <c r="J313" s="29" t="str">
        <f>IFERROR(VLOOKUP(PA[[#This Row],[Date]],Raw_Data[[Date]:[Sunset Time (POA&lt;20 W/m2)]],4,0),"")</f>
        <v/>
      </c>
      <c r="K313" s="48" t="str">
        <f>IFERROR((PA[[#This Row],[Sunset Time (POA&lt;20 W/m2)]]-PA[[#This Row],[Sunrise Time (POA&gt;20 W/m2)]])*24,"")</f>
        <v/>
      </c>
      <c r="M313" s="45" t="str">
        <f>IFERROR(VLOOKUP(PA[[#This Row],[Affceted Equipment]],'Basic Data'!$A$2:$B$116,2,0),"")</f>
        <v/>
      </c>
      <c r="N313" s="50" t="s">
        <v>261</v>
      </c>
      <c r="W313" s="33">
        <f>(PA[[#This Row],[Acknowledgemnet Time ]]-PA[[#This Row],[Fault Time]])*24</f>
        <v>0</v>
      </c>
      <c r="X313" s="33">
        <f>(PA[[#This Row],[Work Start time on Fault]]-PA[[#This Row],[Fault Time]])*24</f>
        <v>0</v>
      </c>
      <c r="Y313" s="33">
        <f>(PA[[#This Row],[Work Completiuon time on fualt]]-PA[[#This Row],[Fault Time]])*24</f>
        <v>0</v>
      </c>
      <c r="Z313" s="33">
        <f>IFERROR((PA[[#This Row],[Work Completiuon time on fualt]]-PA[[#This Row],[Fault Time]])*24,"")</f>
        <v>0</v>
      </c>
      <c r="AC313" s="47" t="str">
        <f>IFERROR(PA[[#This Row],[Breakdown Time]]*PA[[#This Row],[Plant Equivalent Weightage]],"")</f>
        <v/>
      </c>
      <c r="AF313" s="2"/>
      <c r="AG313" s="2"/>
    </row>
    <row r="314" spans="1:33">
      <c r="A314" s="2">
        <f t="shared" si="5"/>
        <v>311</v>
      </c>
      <c r="I314" s="29" t="str">
        <f>IFERROR(VLOOKUP(PA[[#This Row],[Date]],Raw_Data[[Date]:[Sunset Time (POA&lt;20 W/m2)]],3,0),"")</f>
        <v/>
      </c>
      <c r="J314" s="29" t="str">
        <f>IFERROR(VLOOKUP(PA[[#This Row],[Date]],Raw_Data[[Date]:[Sunset Time (POA&lt;20 W/m2)]],4,0),"")</f>
        <v/>
      </c>
      <c r="K314" s="48" t="str">
        <f>IFERROR((PA[[#This Row],[Sunset Time (POA&lt;20 W/m2)]]-PA[[#This Row],[Sunrise Time (POA&gt;20 W/m2)]])*24,"")</f>
        <v/>
      </c>
      <c r="M314" s="45" t="str">
        <f>IFERROR(VLOOKUP(PA[[#This Row],[Affceted Equipment]],'Basic Data'!$A$2:$B$116,2,0),"")</f>
        <v/>
      </c>
      <c r="N314" s="50" t="s">
        <v>261</v>
      </c>
      <c r="W314" s="33">
        <f>(PA[[#This Row],[Acknowledgemnet Time ]]-PA[[#This Row],[Fault Time]])*24</f>
        <v>0</v>
      </c>
      <c r="X314" s="33">
        <f>(PA[[#This Row],[Work Start time on Fault]]-PA[[#This Row],[Fault Time]])*24</f>
        <v>0</v>
      </c>
      <c r="Y314" s="33">
        <f>(PA[[#This Row],[Work Completiuon time on fualt]]-PA[[#This Row],[Fault Time]])*24</f>
        <v>0</v>
      </c>
      <c r="Z314" s="33">
        <f>IFERROR((PA[[#This Row],[Work Completiuon time on fualt]]-PA[[#This Row],[Fault Time]])*24,"")</f>
        <v>0</v>
      </c>
      <c r="AC314" s="47" t="str">
        <f>IFERROR(PA[[#This Row],[Breakdown Time]]*PA[[#This Row],[Plant Equivalent Weightage]],"")</f>
        <v/>
      </c>
      <c r="AF314" s="2"/>
      <c r="AG314" s="2"/>
    </row>
    <row r="315" spans="1:33">
      <c r="A315" s="2">
        <f t="shared" si="5"/>
        <v>312</v>
      </c>
      <c r="I315" s="29" t="str">
        <f>IFERROR(VLOOKUP(PA[[#This Row],[Date]],Raw_Data[[Date]:[Sunset Time (POA&lt;20 W/m2)]],3,0),"")</f>
        <v/>
      </c>
      <c r="J315" s="29" t="str">
        <f>IFERROR(VLOOKUP(PA[[#This Row],[Date]],Raw_Data[[Date]:[Sunset Time (POA&lt;20 W/m2)]],4,0),"")</f>
        <v/>
      </c>
      <c r="K315" s="48" t="str">
        <f>IFERROR((PA[[#This Row],[Sunset Time (POA&lt;20 W/m2)]]-PA[[#This Row],[Sunrise Time (POA&gt;20 W/m2)]])*24,"")</f>
        <v/>
      </c>
      <c r="M315" s="45" t="str">
        <f>IFERROR(VLOOKUP(PA[[#This Row],[Affceted Equipment]],'Basic Data'!$A$2:$B$116,2,0),"")</f>
        <v/>
      </c>
      <c r="N315" s="50" t="s">
        <v>261</v>
      </c>
      <c r="W315" s="33">
        <f>(PA[[#This Row],[Acknowledgemnet Time ]]-PA[[#This Row],[Fault Time]])*24</f>
        <v>0</v>
      </c>
      <c r="X315" s="33">
        <f>(PA[[#This Row],[Work Start time on Fault]]-PA[[#This Row],[Fault Time]])*24</f>
        <v>0</v>
      </c>
      <c r="Y315" s="33">
        <f>(PA[[#This Row],[Work Completiuon time on fualt]]-PA[[#This Row],[Fault Time]])*24</f>
        <v>0</v>
      </c>
      <c r="Z315" s="33">
        <f>IFERROR((PA[[#This Row],[Work Completiuon time on fualt]]-PA[[#This Row],[Fault Time]])*24,"")</f>
        <v>0</v>
      </c>
      <c r="AC315" s="47" t="str">
        <f>IFERROR(PA[[#This Row],[Breakdown Time]]*PA[[#This Row],[Plant Equivalent Weightage]],"")</f>
        <v/>
      </c>
      <c r="AF315" s="2"/>
      <c r="AG315" s="2"/>
    </row>
    <row r="316" spans="1:33">
      <c r="A316" s="2">
        <f t="shared" si="5"/>
        <v>313</v>
      </c>
      <c r="I316" s="29" t="str">
        <f>IFERROR(VLOOKUP(PA[[#This Row],[Date]],Raw_Data[[Date]:[Sunset Time (POA&lt;20 W/m2)]],3,0),"")</f>
        <v/>
      </c>
      <c r="J316" s="29" t="str">
        <f>IFERROR(VLOOKUP(PA[[#This Row],[Date]],Raw_Data[[Date]:[Sunset Time (POA&lt;20 W/m2)]],4,0),"")</f>
        <v/>
      </c>
      <c r="K316" s="48" t="str">
        <f>IFERROR((PA[[#This Row],[Sunset Time (POA&lt;20 W/m2)]]-PA[[#This Row],[Sunrise Time (POA&gt;20 W/m2)]])*24,"")</f>
        <v/>
      </c>
      <c r="M316" s="45" t="str">
        <f>IFERROR(VLOOKUP(PA[[#This Row],[Affceted Equipment]],'Basic Data'!$A$2:$B$116,2,0),"")</f>
        <v/>
      </c>
      <c r="N316" s="50" t="s">
        <v>261</v>
      </c>
      <c r="W316" s="33">
        <f>(PA[[#This Row],[Acknowledgemnet Time ]]-PA[[#This Row],[Fault Time]])*24</f>
        <v>0</v>
      </c>
      <c r="X316" s="33">
        <f>(PA[[#This Row],[Work Start time on Fault]]-PA[[#This Row],[Fault Time]])*24</f>
        <v>0</v>
      </c>
      <c r="Y316" s="33">
        <f>(PA[[#This Row],[Work Completiuon time on fualt]]-PA[[#This Row],[Fault Time]])*24</f>
        <v>0</v>
      </c>
      <c r="Z316" s="33">
        <f>IFERROR((PA[[#This Row],[Work Completiuon time on fualt]]-PA[[#This Row],[Fault Time]])*24,"")</f>
        <v>0</v>
      </c>
      <c r="AC316" s="47" t="str">
        <f>IFERROR(PA[[#This Row],[Breakdown Time]]*PA[[#This Row],[Plant Equivalent Weightage]],"")</f>
        <v/>
      </c>
      <c r="AF316" s="2"/>
      <c r="AG316" s="2"/>
    </row>
    <row r="317" spans="1:33">
      <c r="A317" s="2">
        <f t="shared" si="5"/>
        <v>314</v>
      </c>
      <c r="I317" s="29" t="str">
        <f>IFERROR(VLOOKUP(PA[[#This Row],[Date]],Raw_Data[[Date]:[Sunset Time (POA&lt;20 W/m2)]],3,0),"")</f>
        <v/>
      </c>
      <c r="J317" s="29" t="str">
        <f>IFERROR(VLOOKUP(PA[[#This Row],[Date]],Raw_Data[[Date]:[Sunset Time (POA&lt;20 W/m2)]],4,0),"")</f>
        <v/>
      </c>
      <c r="K317" s="48" t="str">
        <f>IFERROR((PA[[#This Row],[Sunset Time (POA&lt;20 W/m2)]]-PA[[#This Row],[Sunrise Time (POA&gt;20 W/m2)]])*24,"")</f>
        <v/>
      </c>
      <c r="M317" s="45" t="str">
        <f>IFERROR(VLOOKUP(PA[[#This Row],[Affceted Equipment]],'Basic Data'!$A$2:$B$116,2,0),"")</f>
        <v/>
      </c>
      <c r="N317" s="50" t="s">
        <v>261</v>
      </c>
      <c r="W317" s="33">
        <f>(PA[[#This Row],[Acknowledgemnet Time ]]-PA[[#This Row],[Fault Time]])*24</f>
        <v>0</v>
      </c>
      <c r="X317" s="33">
        <f>(PA[[#This Row],[Work Start time on Fault]]-PA[[#This Row],[Fault Time]])*24</f>
        <v>0</v>
      </c>
      <c r="Y317" s="33">
        <f>(PA[[#This Row],[Work Completiuon time on fualt]]-PA[[#This Row],[Fault Time]])*24</f>
        <v>0</v>
      </c>
      <c r="Z317" s="33">
        <f>IFERROR((PA[[#This Row],[Work Completiuon time on fualt]]-PA[[#This Row],[Fault Time]])*24,"")</f>
        <v>0</v>
      </c>
      <c r="AC317" s="47" t="str">
        <f>IFERROR(PA[[#This Row],[Breakdown Time]]*PA[[#This Row],[Plant Equivalent Weightage]],"")</f>
        <v/>
      </c>
      <c r="AF317" s="2"/>
      <c r="AG317" s="2"/>
    </row>
    <row r="318" spans="1:33">
      <c r="A318" s="2">
        <f t="shared" si="5"/>
        <v>315</v>
      </c>
      <c r="I318" s="29" t="str">
        <f>IFERROR(VLOOKUP(PA[[#This Row],[Date]],Raw_Data[[Date]:[Sunset Time (POA&lt;20 W/m2)]],3,0),"")</f>
        <v/>
      </c>
      <c r="J318" s="29" t="str">
        <f>IFERROR(VLOOKUP(PA[[#This Row],[Date]],Raw_Data[[Date]:[Sunset Time (POA&lt;20 W/m2)]],4,0),"")</f>
        <v/>
      </c>
      <c r="K318" s="48" t="str">
        <f>IFERROR((PA[[#This Row],[Sunset Time (POA&lt;20 W/m2)]]-PA[[#This Row],[Sunrise Time (POA&gt;20 W/m2)]])*24,"")</f>
        <v/>
      </c>
      <c r="M318" s="45" t="str">
        <f>IFERROR(VLOOKUP(PA[[#This Row],[Affceted Equipment]],'Basic Data'!$A$2:$B$116,2,0),"")</f>
        <v/>
      </c>
      <c r="N318" s="50" t="s">
        <v>261</v>
      </c>
      <c r="W318" s="33">
        <f>(PA[[#This Row],[Acknowledgemnet Time ]]-PA[[#This Row],[Fault Time]])*24</f>
        <v>0</v>
      </c>
      <c r="X318" s="33">
        <f>(PA[[#This Row],[Work Start time on Fault]]-PA[[#This Row],[Fault Time]])*24</f>
        <v>0</v>
      </c>
      <c r="Y318" s="33">
        <f>(PA[[#This Row],[Work Completiuon time on fualt]]-PA[[#This Row],[Fault Time]])*24</f>
        <v>0</v>
      </c>
      <c r="Z318" s="33">
        <f>IFERROR((PA[[#This Row],[Work Completiuon time on fualt]]-PA[[#This Row],[Fault Time]])*24,"")</f>
        <v>0</v>
      </c>
      <c r="AC318" s="47" t="str">
        <f>IFERROR(PA[[#This Row],[Breakdown Time]]*PA[[#This Row],[Plant Equivalent Weightage]],"")</f>
        <v/>
      </c>
      <c r="AF318" s="2"/>
      <c r="AG318" s="2"/>
    </row>
    <row r="319" spans="1:33">
      <c r="A319" s="2">
        <f t="shared" si="5"/>
        <v>316</v>
      </c>
      <c r="I319" s="29" t="str">
        <f>IFERROR(VLOOKUP(PA[[#This Row],[Date]],Raw_Data[[Date]:[Sunset Time (POA&lt;20 W/m2)]],3,0),"")</f>
        <v/>
      </c>
      <c r="J319" s="29" t="str">
        <f>IFERROR(VLOOKUP(PA[[#This Row],[Date]],Raw_Data[[Date]:[Sunset Time (POA&lt;20 W/m2)]],4,0),"")</f>
        <v/>
      </c>
      <c r="K319" s="48" t="str">
        <f>IFERROR((PA[[#This Row],[Sunset Time (POA&lt;20 W/m2)]]-PA[[#This Row],[Sunrise Time (POA&gt;20 W/m2)]])*24,"")</f>
        <v/>
      </c>
      <c r="M319" s="45" t="str">
        <f>IFERROR(VLOOKUP(PA[[#This Row],[Affceted Equipment]],'Basic Data'!$A$2:$B$116,2,0),"")</f>
        <v/>
      </c>
      <c r="N319" s="50" t="s">
        <v>261</v>
      </c>
      <c r="W319" s="33">
        <f>(PA[[#This Row],[Acknowledgemnet Time ]]-PA[[#This Row],[Fault Time]])*24</f>
        <v>0</v>
      </c>
      <c r="X319" s="33">
        <f>(PA[[#This Row],[Work Start time on Fault]]-PA[[#This Row],[Fault Time]])*24</f>
        <v>0</v>
      </c>
      <c r="Y319" s="33">
        <f>(PA[[#This Row],[Work Completiuon time on fualt]]-PA[[#This Row],[Fault Time]])*24</f>
        <v>0</v>
      </c>
      <c r="Z319" s="33">
        <f>IFERROR((PA[[#This Row],[Work Completiuon time on fualt]]-PA[[#This Row],[Fault Time]])*24,"")</f>
        <v>0</v>
      </c>
      <c r="AC319" s="47" t="str">
        <f>IFERROR(PA[[#This Row],[Breakdown Time]]*PA[[#This Row],[Plant Equivalent Weightage]],"")</f>
        <v/>
      </c>
      <c r="AF319" s="2"/>
      <c r="AG319" s="2"/>
    </row>
    <row r="320" spans="1:33">
      <c r="A320" s="2">
        <f t="shared" si="5"/>
        <v>317</v>
      </c>
      <c r="I320" s="29" t="str">
        <f>IFERROR(VLOOKUP(PA[[#This Row],[Date]],Raw_Data[[Date]:[Sunset Time (POA&lt;20 W/m2)]],3,0),"")</f>
        <v/>
      </c>
      <c r="J320" s="29" t="str">
        <f>IFERROR(VLOOKUP(PA[[#This Row],[Date]],Raw_Data[[Date]:[Sunset Time (POA&lt;20 W/m2)]],4,0),"")</f>
        <v/>
      </c>
      <c r="K320" s="48" t="str">
        <f>IFERROR((PA[[#This Row],[Sunset Time (POA&lt;20 W/m2)]]-PA[[#This Row],[Sunrise Time (POA&gt;20 W/m2)]])*24,"")</f>
        <v/>
      </c>
      <c r="M320" s="45" t="str">
        <f>IFERROR(VLOOKUP(PA[[#This Row],[Affceted Equipment]],'Basic Data'!$A$2:$B$116,2,0),"")</f>
        <v/>
      </c>
      <c r="N320" s="50" t="s">
        <v>261</v>
      </c>
      <c r="W320" s="33">
        <f>(PA[[#This Row],[Acknowledgemnet Time ]]-PA[[#This Row],[Fault Time]])*24</f>
        <v>0</v>
      </c>
      <c r="X320" s="33">
        <f>(PA[[#This Row],[Work Start time on Fault]]-PA[[#This Row],[Fault Time]])*24</f>
        <v>0</v>
      </c>
      <c r="Y320" s="33">
        <f>(PA[[#This Row],[Work Completiuon time on fualt]]-PA[[#This Row],[Fault Time]])*24</f>
        <v>0</v>
      </c>
      <c r="Z320" s="33">
        <f>IFERROR((PA[[#This Row],[Work Completiuon time on fualt]]-PA[[#This Row],[Fault Time]])*24,"")</f>
        <v>0</v>
      </c>
      <c r="AC320" s="47" t="str">
        <f>IFERROR(PA[[#This Row],[Breakdown Time]]*PA[[#This Row],[Plant Equivalent Weightage]],"")</f>
        <v/>
      </c>
      <c r="AF320" s="2"/>
      <c r="AG320" s="2"/>
    </row>
    <row r="321" spans="1:33">
      <c r="A321" s="2">
        <f t="shared" si="5"/>
        <v>318</v>
      </c>
      <c r="I321" s="29" t="str">
        <f>IFERROR(VLOOKUP(PA[[#This Row],[Date]],Raw_Data[[Date]:[Sunset Time (POA&lt;20 W/m2)]],3,0),"")</f>
        <v/>
      </c>
      <c r="J321" s="29" t="str">
        <f>IFERROR(VLOOKUP(PA[[#This Row],[Date]],Raw_Data[[Date]:[Sunset Time (POA&lt;20 W/m2)]],4,0),"")</f>
        <v/>
      </c>
      <c r="K321" s="48" t="str">
        <f>IFERROR((PA[[#This Row],[Sunset Time (POA&lt;20 W/m2)]]-PA[[#This Row],[Sunrise Time (POA&gt;20 W/m2)]])*24,"")</f>
        <v/>
      </c>
      <c r="M321" s="45" t="str">
        <f>IFERROR(VLOOKUP(PA[[#This Row],[Affceted Equipment]],'Basic Data'!$A$2:$B$116,2,0),"")</f>
        <v/>
      </c>
      <c r="N321" s="50" t="s">
        <v>261</v>
      </c>
      <c r="W321" s="33">
        <f>(PA[[#This Row],[Acknowledgemnet Time ]]-PA[[#This Row],[Fault Time]])*24</f>
        <v>0</v>
      </c>
      <c r="X321" s="33">
        <f>(PA[[#This Row],[Work Start time on Fault]]-PA[[#This Row],[Fault Time]])*24</f>
        <v>0</v>
      </c>
      <c r="Y321" s="33">
        <f>(PA[[#This Row],[Work Completiuon time on fualt]]-PA[[#This Row],[Fault Time]])*24</f>
        <v>0</v>
      </c>
      <c r="Z321" s="33">
        <f>IFERROR((PA[[#This Row],[Work Completiuon time on fualt]]-PA[[#This Row],[Fault Time]])*24,"")</f>
        <v>0</v>
      </c>
      <c r="AC321" s="47" t="str">
        <f>IFERROR(PA[[#This Row],[Breakdown Time]]*PA[[#This Row],[Plant Equivalent Weightage]],"")</f>
        <v/>
      </c>
      <c r="AF321" s="2"/>
      <c r="AG321" s="2"/>
    </row>
    <row r="322" spans="1:33">
      <c r="A322" s="2">
        <f t="shared" si="5"/>
        <v>319</v>
      </c>
      <c r="I322" s="29" t="str">
        <f>IFERROR(VLOOKUP(PA[[#This Row],[Date]],Raw_Data[[Date]:[Sunset Time (POA&lt;20 W/m2)]],3,0),"")</f>
        <v/>
      </c>
      <c r="J322" s="29" t="str">
        <f>IFERROR(VLOOKUP(PA[[#This Row],[Date]],Raw_Data[[Date]:[Sunset Time (POA&lt;20 W/m2)]],4,0),"")</f>
        <v/>
      </c>
      <c r="K322" s="48" t="str">
        <f>IFERROR((PA[[#This Row],[Sunset Time (POA&lt;20 W/m2)]]-PA[[#This Row],[Sunrise Time (POA&gt;20 W/m2)]])*24,"")</f>
        <v/>
      </c>
      <c r="M322" s="45" t="str">
        <f>IFERROR(VLOOKUP(PA[[#This Row],[Affceted Equipment]],'Basic Data'!$A$2:$B$116,2,0),"")</f>
        <v/>
      </c>
      <c r="N322" s="50" t="s">
        <v>261</v>
      </c>
      <c r="W322" s="33">
        <f>(PA[[#This Row],[Acknowledgemnet Time ]]-PA[[#This Row],[Fault Time]])*24</f>
        <v>0</v>
      </c>
      <c r="X322" s="33">
        <f>(PA[[#This Row],[Work Start time on Fault]]-PA[[#This Row],[Fault Time]])*24</f>
        <v>0</v>
      </c>
      <c r="Y322" s="33">
        <f>(PA[[#This Row],[Work Completiuon time on fualt]]-PA[[#This Row],[Fault Time]])*24</f>
        <v>0</v>
      </c>
      <c r="Z322" s="33">
        <f>IFERROR((PA[[#This Row],[Work Completiuon time on fualt]]-PA[[#This Row],[Fault Time]])*24,"")</f>
        <v>0</v>
      </c>
      <c r="AC322" s="47" t="str">
        <f>IFERROR(PA[[#This Row],[Breakdown Time]]*PA[[#This Row],[Plant Equivalent Weightage]],"")</f>
        <v/>
      </c>
      <c r="AF322" s="2"/>
      <c r="AG322" s="2"/>
    </row>
    <row r="323" spans="1:33">
      <c r="A323" s="2">
        <f t="shared" si="5"/>
        <v>320</v>
      </c>
      <c r="I323" s="29" t="str">
        <f>IFERROR(VLOOKUP(PA[[#This Row],[Date]],Raw_Data[[Date]:[Sunset Time (POA&lt;20 W/m2)]],3,0),"")</f>
        <v/>
      </c>
      <c r="J323" s="29" t="str">
        <f>IFERROR(VLOOKUP(PA[[#This Row],[Date]],Raw_Data[[Date]:[Sunset Time (POA&lt;20 W/m2)]],4,0),"")</f>
        <v/>
      </c>
      <c r="K323" s="48" t="str">
        <f>IFERROR((PA[[#This Row],[Sunset Time (POA&lt;20 W/m2)]]-PA[[#This Row],[Sunrise Time (POA&gt;20 W/m2)]])*24,"")</f>
        <v/>
      </c>
      <c r="M323" s="45" t="str">
        <f>IFERROR(VLOOKUP(PA[[#This Row],[Affceted Equipment]],'Basic Data'!$A$2:$B$116,2,0),"")</f>
        <v/>
      </c>
      <c r="N323" s="50" t="s">
        <v>261</v>
      </c>
      <c r="W323" s="33">
        <f>(PA[[#This Row],[Acknowledgemnet Time ]]-PA[[#This Row],[Fault Time]])*24</f>
        <v>0</v>
      </c>
      <c r="X323" s="33">
        <f>(PA[[#This Row],[Work Start time on Fault]]-PA[[#This Row],[Fault Time]])*24</f>
        <v>0</v>
      </c>
      <c r="Y323" s="33">
        <f>(PA[[#This Row],[Work Completiuon time on fualt]]-PA[[#This Row],[Fault Time]])*24</f>
        <v>0</v>
      </c>
      <c r="Z323" s="33">
        <f>IFERROR((PA[[#This Row],[Work Completiuon time on fualt]]-PA[[#This Row],[Fault Time]])*24,"")</f>
        <v>0</v>
      </c>
      <c r="AC323" s="47" t="str">
        <f>IFERROR(PA[[#This Row],[Breakdown Time]]*PA[[#This Row],[Plant Equivalent Weightage]],"")</f>
        <v/>
      </c>
      <c r="AF323" s="2"/>
      <c r="AG323" s="2"/>
    </row>
    <row r="324" spans="1:33">
      <c r="A324" s="2">
        <f t="shared" si="5"/>
        <v>321</v>
      </c>
      <c r="I324" s="29" t="str">
        <f>IFERROR(VLOOKUP(PA[[#This Row],[Date]],Raw_Data[[Date]:[Sunset Time (POA&lt;20 W/m2)]],3,0),"")</f>
        <v/>
      </c>
      <c r="J324" s="29" t="str">
        <f>IFERROR(VLOOKUP(PA[[#This Row],[Date]],Raw_Data[[Date]:[Sunset Time (POA&lt;20 W/m2)]],4,0),"")</f>
        <v/>
      </c>
      <c r="K324" s="48" t="str">
        <f>IFERROR((PA[[#This Row],[Sunset Time (POA&lt;20 W/m2)]]-PA[[#This Row],[Sunrise Time (POA&gt;20 W/m2)]])*24,"")</f>
        <v/>
      </c>
      <c r="M324" s="45" t="str">
        <f>IFERROR(VLOOKUP(PA[[#This Row],[Affceted Equipment]],'Basic Data'!$A$2:$B$116,2,0),"")</f>
        <v/>
      </c>
      <c r="N324" s="50" t="s">
        <v>261</v>
      </c>
      <c r="W324" s="33">
        <f>(PA[[#This Row],[Acknowledgemnet Time ]]-PA[[#This Row],[Fault Time]])*24</f>
        <v>0</v>
      </c>
      <c r="X324" s="33">
        <f>(PA[[#This Row],[Work Start time on Fault]]-PA[[#This Row],[Fault Time]])*24</f>
        <v>0</v>
      </c>
      <c r="Y324" s="33">
        <f>(PA[[#This Row],[Work Completiuon time on fualt]]-PA[[#This Row],[Fault Time]])*24</f>
        <v>0</v>
      </c>
      <c r="Z324" s="33">
        <f>IFERROR((PA[[#This Row],[Work Completiuon time on fualt]]-PA[[#This Row],[Fault Time]])*24,"")</f>
        <v>0</v>
      </c>
      <c r="AC324" s="47" t="str">
        <f>IFERROR(PA[[#This Row],[Breakdown Time]]*PA[[#This Row],[Plant Equivalent Weightage]],"")</f>
        <v/>
      </c>
      <c r="AF324" s="2"/>
      <c r="AG324" s="2"/>
    </row>
    <row r="325" spans="1:33">
      <c r="A325" s="2">
        <f t="shared" si="5"/>
        <v>322</v>
      </c>
      <c r="I325" s="29" t="str">
        <f>IFERROR(VLOOKUP(PA[[#This Row],[Date]],Raw_Data[[Date]:[Sunset Time (POA&lt;20 W/m2)]],3,0),"")</f>
        <v/>
      </c>
      <c r="J325" s="29" t="str">
        <f>IFERROR(VLOOKUP(PA[[#This Row],[Date]],Raw_Data[[Date]:[Sunset Time (POA&lt;20 W/m2)]],4,0),"")</f>
        <v/>
      </c>
      <c r="K325" s="48" t="str">
        <f>IFERROR((PA[[#This Row],[Sunset Time (POA&lt;20 W/m2)]]-PA[[#This Row],[Sunrise Time (POA&gt;20 W/m2)]])*24,"")</f>
        <v/>
      </c>
      <c r="M325" s="45" t="str">
        <f>IFERROR(VLOOKUP(PA[[#This Row],[Affceted Equipment]],'Basic Data'!$A$2:$B$116,2,0),"")</f>
        <v/>
      </c>
      <c r="N325" s="50" t="s">
        <v>261</v>
      </c>
      <c r="W325" s="33">
        <f>(PA[[#This Row],[Acknowledgemnet Time ]]-PA[[#This Row],[Fault Time]])*24</f>
        <v>0</v>
      </c>
      <c r="X325" s="33">
        <f>(PA[[#This Row],[Work Start time on Fault]]-PA[[#This Row],[Fault Time]])*24</f>
        <v>0</v>
      </c>
      <c r="Y325" s="33">
        <f>(PA[[#This Row],[Work Completiuon time on fualt]]-PA[[#This Row],[Fault Time]])*24</f>
        <v>0</v>
      </c>
      <c r="Z325" s="33">
        <f>IFERROR((PA[[#This Row],[Work Completiuon time on fualt]]-PA[[#This Row],[Fault Time]])*24,"")</f>
        <v>0</v>
      </c>
      <c r="AC325" s="47" t="str">
        <f>IFERROR(PA[[#This Row],[Breakdown Time]]*PA[[#This Row],[Plant Equivalent Weightage]],"")</f>
        <v/>
      </c>
      <c r="AF325" s="2"/>
      <c r="AG325" s="2"/>
    </row>
    <row r="326" spans="1:33">
      <c r="A326" s="2">
        <f t="shared" si="5"/>
        <v>323</v>
      </c>
      <c r="I326" s="29" t="str">
        <f>IFERROR(VLOOKUP(PA[[#This Row],[Date]],Raw_Data[[Date]:[Sunset Time (POA&lt;20 W/m2)]],3,0),"")</f>
        <v/>
      </c>
      <c r="J326" s="29" t="str">
        <f>IFERROR(VLOOKUP(PA[[#This Row],[Date]],Raw_Data[[Date]:[Sunset Time (POA&lt;20 W/m2)]],4,0),"")</f>
        <v/>
      </c>
      <c r="K326" s="48" t="str">
        <f>IFERROR((PA[[#This Row],[Sunset Time (POA&lt;20 W/m2)]]-PA[[#This Row],[Sunrise Time (POA&gt;20 W/m2)]])*24,"")</f>
        <v/>
      </c>
      <c r="M326" s="45" t="str">
        <f>IFERROR(VLOOKUP(PA[[#This Row],[Affceted Equipment]],'Basic Data'!$A$2:$B$116,2,0),"")</f>
        <v/>
      </c>
      <c r="N326" s="50" t="s">
        <v>261</v>
      </c>
      <c r="W326" s="33">
        <f>(PA[[#This Row],[Acknowledgemnet Time ]]-PA[[#This Row],[Fault Time]])*24</f>
        <v>0</v>
      </c>
      <c r="X326" s="33">
        <f>(PA[[#This Row],[Work Start time on Fault]]-PA[[#This Row],[Fault Time]])*24</f>
        <v>0</v>
      </c>
      <c r="Y326" s="33">
        <f>(PA[[#This Row],[Work Completiuon time on fualt]]-PA[[#This Row],[Fault Time]])*24</f>
        <v>0</v>
      </c>
      <c r="Z326" s="33">
        <f>IFERROR((PA[[#This Row],[Work Completiuon time on fualt]]-PA[[#This Row],[Fault Time]])*24,"")</f>
        <v>0</v>
      </c>
      <c r="AC326" s="47" t="str">
        <f>IFERROR(PA[[#This Row],[Breakdown Time]]*PA[[#This Row],[Plant Equivalent Weightage]],"")</f>
        <v/>
      </c>
      <c r="AF326" s="2"/>
      <c r="AG326" s="2"/>
    </row>
    <row r="327" spans="1:33">
      <c r="A327" s="2">
        <f t="shared" si="5"/>
        <v>324</v>
      </c>
      <c r="I327" s="29" t="str">
        <f>IFERROR(VLOOKUP(PA[[#This Row],[Date]],Raw_Data[[Date]:[Sunset Time (POA&lt;20 W/m2)]],3,0),"")</f>
        <v/>
      </c>
      <c r="J327" s="29" t="str">
        <f>IFERROR(VLOOKUP(PA[[#This Row],[Date]],Raw_Data[[Date]:[Sunset Time (POA&lt;20 W/m2)]],4,0),"")</f>
        <v/>
      </c>
      <c r="K327" s="48" t="str">
        <f>IFERROR((PA[[#This Row],[Sunset Time (POA&lt;20 W/m2)]]-PA[[#This Row],[Sunrise Time (POA&gt;20 W/m2)]])*24,"")</f>
        <v/>
      </c>
      <c r="M327" s="45" t="str">
        <f>IFERROR(VLOOKUP(PA[[#This Row],[Affceted Equipment]],'Basic Data'!$A$2:$B$116,2,0),"")</f>
        <v/>
      </c>
      <c r="N327" s="50" t="s">
        <v>261</v>
      </c>
      <c r="W327" s="33">
        <f>(PA[[#This Row],[Acknowledgemnet Time ]]-PA[[#This Row],[Fault Time]])*24</f>
        <v>0</v>
      </c>
      <c r="X327" s="33">
        <f>(PA[[#This Row],[Work Start time on Fault]]-PA[[#This Row],[Fault Time]])*24</f>
        <v>0</v>
      </c>
      <c r="Y327" s="33">
        <f>(PA[[#This Row],[Work Completiuon time on fualt]]-PA[[#This Row],[Fault Time]])*24</f>
        <v>0</v>
      </c>
      <c r="Z327" s="33">
        <f>IFERROR((PA[[#This Row],[Work Completiuon time on fualt]]-PA[[#This Row],[Fault Time]])*24,"")</f>
        <v>0</v>
      </c>
      <c r="AC327" s="47" t="str">
        <f>IFERROR(PA[[#This Row],[Breakdown Time]]*PA[[#This Row],[Plant Equivalent Weightage]],"")</f>
        <v/>
      </c>
      <c r="AF327" s="2"/>
      <c r="AG327" s="2"/>
    </row>
    <row r="328" spans="1:33">
      <c r="A328" s="2">
        <f t="shared" si="5"/>
        <v>325</v>
      </c>
      <c r="I328" s="29" t="str">
        <f>IFERROR(VLOOKUP(PA[[#This Row],[Date]],Raw_Data[[Date]:[Sunset Time (POA&lt;20 W/m2)]],3,0),"")</f>
        <v/>
      </c>
      <c r="J328" s="29" t="str">
        <f>IFERROR(VLOOKUP(PA[[#This Row],[Date]],Raw_Data[[Date]:[Sunset Time (POA&lt;20 W/m2)]],4,0),"")</f>
        <v/>
      </c>
      <c r="K328" s="48" t="str">
        <f>IFERROR((PA[[#This Row],[Sunset Time (POA&lt;20 W/m2)]]-PA[[#This Row],[Sunrise Time (POA&gt;20 W/m2)]])*24,"")</f>
        <v/>
      </c>
      <c r="M328" s="45" t="str">
        <f>IFERROR(VLOOKUP(PA[[#This Row],[Affceted Equipment]],'Basic Data'!$A$2:$B$116,2,0),"")</f>
        <v/>
      </c>
      <c r="N328" s="50" t="s">
        <v>261</v>
      </c>
      <c r="W328" s="33">
        <f>(PA[[#This Row],[Acknowledgemnet Time ]]-PA[[#This Row],[Fault Time]])*24</f>
        <v>0</v>
      </c>
      <c r="X328" s="33">
        <f>(PA[[#This Row],[Work Start time on Fault]]-PA[[#This Row],[Fault Time]])*24</f>
        <v>0</v>
      </c>
      <c r="Y328" s="33">
        <f>(PA[[#This Row],[Work Completiuon time on fualt]]-PA[[#This Row],[Fault Time]])*24</f>
        <v>0</v>
      </c>
      <c r="Z328" s="33">
        <f>IFERROR((PA[[#This Row],[Work Completiuon time on fualt]]-PA[[#This Row],[Fault Time]])*24,"")</f>
        <v>0</v>
      </c>
      <c r="AC328" s="47" t="str">
        <f>IFERROR(PA[[#This Row],[Breakdown Time]]*PA[[#This Row],[Plant Equivalent Weightage]],"")</f>
        <v/>
      </c>
      <c r="AF328" s="2"/>
      <c r="AG328" s="2"/>
    </row>
    <row r="329" spans="1:33">
      <c r="A329" s="2">
        <f t="shared" si="5"/>
        <v>326</v>
      </c>
      <c r="I329" s="29" t="str">
        <f>IFERROR(VLOOKUP(PA[[#This Row],[Date]],Raw_Data[[Date]:[Sunset Time (POA&lt;20 W/m2)]],3,0),"")</f>
        <v/>
      </c>
      <c r="J329" s="29" t="str">
        <f>IFERROR(VLOOKUP(PA[[#This Row],[Date]],Raw_Data[[Date]:[Sunset Time (POA&lt;20 W/m2)]],4,0),"")</f>
        <v/>
      </c>
      <c r="K329" s="48" t="str">
        <f>IFERROR((PA[[#This Row],[Sunset Time (POA&lt;20 W/m2)]]-PA[[#This Row],[Sunrise Time (POA&gt;20 W/m2)]])*24,"")</f>
        <v/>
      </c>
      <c r="M329" s="45" t="str">
        <f>IFERROR(VLOOKUP(PA[[#This Row],[Affceted Equipment]],'Basic Data'!$A$2:$B$116,2,0),"")</f>
        <v/>
      </c>
      <c r="N329" s="50" t="s">
        <v>261</v>
      </c>
      <c r="W329" s="33">
        <f>(PA[[#This Row],[Acknowledgemnet Time ]]-PA[[#This Row],[Fault Time]])*24</f>
        <v>0</v>
      </c>
      <c r="X329" s="33">
        <f>(PA[[#This Row],[Work Start time on Fault]]-PA[[#This Row],[Fault Time]])*24</f>
        <v>0</v>
      </c>
      <c r="Y329" s="33">
        <f>(PA[[#This Row],[Work Completiuon time on fualt]]-PA[[#This Row],[Fault Time]])*24</f>
        <v>0</v>
      </c>
      <c r="Z329" s="33">
        <f>IFERROR((PA[[#This Row],[Work Completiuon time on fualt]]-PA[[#This Row],[Fault Time]])*24,"")</f>
        <v>0</v>
      </c>
      <c r="AC329" s="47" t="str">
        <f>IFERROR(PA[[#This Row],[Breakdown Time]]*PA[[#This Row],[Plant Equivalent Weightage]],"")</f>
        <v/>
      </c>
      <c r="AF329" s="2"/>
      <c r="AG329" s="2"/>
    </row>
    <row r="330" spans="1:33">
      <c r="A330" s="2">
        <f t="shared" si="5"/>
        <v>327</v>
      </c>
      <c r="I330" s="29" t="str">
        <f>IFERROR(VLOOKUP(PA[[#This Row],[Date]],Raw_Data[[Date]:[Sunset Time (POA&lt;20 W/m2)]],3,0),"")</f>
        <v/>
      </c>
      <c r="J330" s="29" t="str">
        <f>IFERROR(VLOOKUP(PA[[#This Row],[Date]],Raw_Data[[Date]:[Sunset Time (POA&lt;20 W/m2)]],4,0),"")</f>
        <v/>
      </c>
      <c r="K330" s="48" t="str">
        <f>IFERROR((PA[[#This Row],[Sunset Time (POA&lt;20 W/m2)]]-PA[[#This Row],[Sunrise Time (POA&gt;20 W/m2)]])*24,"")</f>
        <v/>
      </c>
      <c r="M330" s="45" t="str">
        <f>IFERROR(VLOOKUP(PA[[#This Row],[Affceted Equipment]],'Basic Data'!$A$2:$B$116,2,0),"")</f>
        <v/>
      </c>
      <c r="N330" s="50" t="s">
        <v>261</v>
      </c>
      <c r="W330" s="33">
        <f>(PA[[#This Row],[Acknowledgemnet Time ]]-PA[[#This Row],[Fault Time]])*24</f>
        <v>0</v>
      </c>
      <c r="X330" s="33">
        <f>(PA[[#This Row],[Work Start time on Fault]]-PA[[#This Row],[Fault Time]])*24</f>
        <v>0</v>
      </c>
      <c r="Y330" s="33">
        <f>(PA[[#This Row],[Work Completiuon time on fualt]]-PA[[#This Row],[Fault Time]])*24</f>
        <v>0</v>
      </c>
      <c r="Z330" s="33">
        <f>IFERROR((PA[[#This Row],[Work Completiuon time on fualt]]-PA[[#This Row],[Fault Time]])*24,"")</f>
        <v>0</v>
      </c>
      <c r="AC330" s="47" t="str">
        <f>IFERROR(PA[[#This Row],[Breakdown Time]]*PA[[#This Row],[Plant Equivalent Weightage]],"")</f>
        <v/>
      </c>
      <c r="AF330" s="2"/>
      <c r="AG330" s="2"/>
    </row>
    <row r="331" spans="1:33">
      <c r="A331" s="2">
        <f t="shared" si="5"/>
        <v>328</v>
      </c>
      <c r="I331" s="29" t="str">
        <f>IFERROR(VLOOKUP(PA[[#This Row],[Date]],Raw_Data[[Date]:[Sunset Time (POA&lt;20 W/m2)]],3,0),"")</f>
        <v/>
      </c>
      <c r="J331" s="29" t="str">
        <f>IFERROR(VLOOKUP(PA[[#This Row],[Date]],Raw_Data[[Date]:[Sunset Time (POA&lt;20 W/m2)]],4,0),"")</f>
        <v/>
      </c>
      <c r="K331" s="48" t="str">
        <f>IFERROR((PA[[#This Row],[Sunset Time (POA&lt;20 W/m2)]]-PA[[#This Row],[Sunrise Time (POA&gt;20 W/m2)]])*24,"")</f>
        <v/>
      </c>
      <c r="M331" s="45" t="str">
        <f>IFERROR(VLOOKUP(PA[[#This Row],[Affceted Equipment]],'Basic Data'!$A$2:$B$116,2,0),"")</f>
        <v/>
      </c>
      <c r="N331" s="50" t="s">
        <v>261</v>
      </c>
      <c r="W331" s="33">
        <f>(PA[[#This Row],[Acknowledgemnet Time ]]-PA[[#This Row],[Fault Time]])*24</f>
        <v>0</v>
      </c>
      <c r="X331" s="33">
        <f>(PA[[#This Row],[Work Start time on Fault]]-PA[[#This Row],[Fault Time]])*24</f>
        <v>0</v>
      </c>
      <c r="Y331" s="33">
        <f>(PA[[#This Row],[Work Completiuon time on fualt]]-PA[[#This Row],[Fault Time]])*24</f>
        <v>0</v>
      </c>
      <c r="Z331" s="33">
        <f>IFERROR((PA[[#This Row],[Work Completiuon time on fualt]]-PA[[#This Row],[Fault Time]])*24,"")</f>
        <v>0</v>
      </c>
      <c r="AC331" s="47" t="str">
        <f>IFERROR(PA[[#This Row],[Breakdown Time]]*PA[[#This Row],[Plant Equivalent Weightage]],"")</f>
        <v/>
      </c>
      <c r="AF331" s="2"/>
      <c r="AG331" s="2"/>
    </row>
    <row r="332" spans="1:33">
      <c r="A332" s="2">
        <f t="shared" si="5"/>
        <v>329</v>
      </c>
      <c r="I332" s="29" t="str">
        <f>IFERROR(VLOOKUP(PA[[#This Row],[Date]],Raw_Data[[Date]:[Sunset Time (POA&lt;20 W/m2)]],3,0),"")</f>
        <v/>
      </c>
      <c r="J332" s="29" t="str">
        <f>IFERROR(VLOOKUP(PA[[#This Row],[Date]],Raw_Data[[Date]:[Sunset Time (POA&lt;20 W/m2)]],4,0),"")</f>
        <v/>
      </c>
      <c r="K332" s="48" t="str">
        <f>IFERROR((PA[[#This Row],[Sunset Time (POA&lt;20 W/m2)]]-PA[[#This Row],[Sunrise Time (POA&gt;20 W/m2)]])*24,"")</f>
        <v/>
      </c>
      <c r="M332" s="45" t="str">
        <f>IFERROR(VLOOKUP(PA[[#This Row],[Affceted Equipment]],'Basic Data'!$A$2:$B$116,2,0),"")</f>
        <v/>
      </c>
      <c r="N332" s="50" t="s">
        <v>261</v>
      </c>
      <c r="W332" s="33">
        <f>(PA[[#This Row],[Acknowledgemnet Time ]]-PA[[#This Row],[Fault Time]])*24</f>
        <v>0</v>
      </c>
      <c r="X332" s="33">
        <f>(PA[[#This Row],[Work Start time on Fault]]-PA[[#This Row],[Fault Time]])*24</f>
        <v>0</v>
      </c>
      <c r="Y332" s="33">
        <f>(PA[[#This Row],[Work Completiuon time on fualt]]-PA[[#This Row],[Fault Time]])*24</f>
        <v>0</v>
      </c>
      <c r="Z332" s="33">
        <f>IFERROR((PA[[#This Row],[Work Completiuon time on fualt]]-PA[[#This Row],[Fault Time]])*24,"")</f>
        <v>0</v>
      </c>
      <c r="AC332" s="47" t="str">
        <f>IFERROR(PA[[#This Row],[Breakdown Time]]*PA[[#This Row],[Plant Equivalent Weightage]],"")</f>
        <v/>
      </c>
      <c r="AF332" s="2"/>
      <c r="AG332" s="2"/>
    </row>
    <row r="333" spans="1:33">
      <c r="A333" s="2">
        <f t="shared" si="5"/>
        <v>330</v>
      </c>
      <c r="I333" s="29" t="str">
        <f>IFERROR(VLOOKUP(PA[[#This Row],[Date]],Raw_Data[[Date]:[Sunset Time (POA&lt;20 W/m2)]],3,0),"")</f>
        <v/>
      </c>
      <c r="J333" s="29" t="str">
        <f>IFERROR(VLOOKUP(PA[[#This Row],[Date]],Raw_Data[[Date]:[Sunset Time (POA&lt;20 W/m2)]],4,0),"")</f>
        <v/>
      </c>
      <c r="K333" s="48" t="str">
        <f>IFERROR((PA[[#This Row],[Sunset Time (POA&lt;20 W/m2)]]-PA[[#This Row],[Sunrise Time (POA&gt;20 W/m2)]])*24,"")</f>
        <v/>
      </c>
      <c r="M333" s="45" t="str">
        <f>IFERROR(VLOOKUP(PA[[#This Row],[Affceted Equipment]],'Basic Data'!$A$2:$B$116,2,0),"")</f>
        <v/>
      </c>
      <c r="N333" s="50" t="s">
        <v>261</v>
      </c>
      <c r="W333" s="33">
        <f>(PA[[#This Row],[Acknowledgemnet Time ]]-PA[[#This Row],[Fault Time]])*24</f>
        <v>0</v>
      </c>
      <c r="X333" s="33">
        <f>(PA[[#This Row],[Work Start time on Fault]]-PA[[#This Row],[Fault Time]])*24</f>
        <v>0</v>
      </c>
      <c r="Y333" s="33">
        <f>(PA[[#This Row],[Work Completiuon time on fualt]]-PA[[#This Row],[Fault Time]])*24</f>
        <v>0</v>
      </c>
      <c r="Z333" s="33">
        <f>IFERROR((PA[[#This Row],[Work Completiuon time on fualt]]-PA[[#This Row],[Fault Time]])*24,"")</f>
        <v>0</v>
      </c>
      <c r="AC333" s="47" t="str">
        <f>IFERROR(PA[[#This Row],[Breakdown Time]]*PA[[#This Row],[Plant Equivalent Weightage]],"")</f>
        <v/>
      </c>
      <c r="AF333" s="2"/>
      <c r="AG333" s="2"/>
    </row>
    <row r="334" spans="1:33">
      <c r="A334" s="2">
        <f t="shared" si="5"/>
        <v>331</v>
      </c>
      <c r="I334" s="29" t="str">
        <f>IFERROR(VLOOKUP(PA[[#This Row],[Date]],Raw_Data[[Date]:[Sunset Time (POA&lt;20 W/m2)]],3,0),"")</f>
        <v/>
      </c>
      <c r="J334" s="29" t="str">
        <f>IFERROR(VLOOKUP(PA[[#This Row],[Date]],Raw_Data[[Date]:[Sunset Time (POA&lt;20 W/m2)]],4,0),"")</f>
        <v/>
      </c>
      <c r="K334" s="48" t="str">
        <f>IFERROR((PA[[#This Row],[Sunset Time (POA&lt;20 W/m2)]]-PA[[#This Row],[Sunrise Time (POA&gt;20 W/m2)]])*24,"")</f>
        <v/>
      </c>
      <c r="M334" s="45" t="str">
        <f>IFERROR(VLOOKUP(PA[[#This Row],[Affceted Equipment]],'Basic Data'!$A$2:$B$116,2,0),"")</f>
        <v/>
      </c>
      <c r="N334" s="50" t="s">
        <v>261</v>
      </c>
      <c r="W334" s="33">
        <f>(PA[[#This Row],[Acknowledgemnet Time ]]-PA[[#This Row],[Fault Time]])*24</f>
        <v>0</v>
      </c>
      <c r="X334" s="33">
        <f>(PA[[#This Row],[Work Start time on Fault]]-PA[[#This Row],[Fault Time]])*24</f>
        <v>0</v>
      </c>
      <c r="Y334" s="33">
        <f>(PA[[#This Row],[Work Completiuon time on fualt]]-PA[[#This Row],[Fault Time]])*24</f>
        <v>0</v>
      </c>
      <c r="Z334" s="33">
        <f>IFERROR((PA[[#This Row],[Work Completiuon time on fualt]]-PA[[#This Row],[Fault Time]])*24,"")</f>
        <v>0</v>
      </c>
      <c r="AC334" s="47" t="str">
        <f>IFERROR(PA[[#This Row],[Breakdown Time]]*PA[[#This Row],[Plant Equivalent Weightage]],"")</f>
        <v/>
      </c>
      <c r="AF334" s="2"/>
      <c r="AG334" s="2"/>
    </row>
    <row r="335" spans="1:33">
      <c r="A335" s="2">
        <f t="shared" si="5"/>
        <v>332</v>
      </c>
      <c r="I335" s="29" t="str">
        <f>IFERROR(VLOOKUP(PA[[#This Row],[Date]],Raw_Data[[Date]:[Sunset Time (POA&lt;20 W/m2)]],3,0),"")</f>
        <v/>
      </c>
      <c r="J335" s="29" t="str">
        <f>IFERROR(VLOOKUP(PA[[#This Row],[Date]],Raw_Data[[Date]:[Sunset Time (POA&lt;20 W/m2)]],4,0),"")</f>
        <v/>
      </c>
      <c r="K335" s="48" t="str">
        <f>IFERROR((PA[[#This Row],[Sunset Time (POA&lt;20 W/m2)]]-PA[[#This Row],[Sunrise Time (POA&gt;20 W/m2)]])*24,"")</f>
        <v/>
      </c>
      <c r="M335" s="45" t="str">
        <f>IFERROR(VLOOKUP(PA[[#This Row],[Affceted Equipment]],'Basic Data'!$A$2:$B$116,2,0),"")</f>
        <v/>
      </c>
      <c r="N335" s="50" t="s">
        <v>261</v>
      </c>
      <c r="W335" s="33">
        <f>(PA[[#This Row],[Acknowledgemnet Time ]]-PA[[#This Row],[Fault Time]])*24</f>
        <v>0</v>
      </c>
      <c r="X335" s="33">
        <f>(PA[[#This Row],[Work Start time on Fault]]-PA[[#This Row],[Fault Time]])*24</f>
        <v>0</v>
      </c>
      <c r="Y335" s="33">
        <f>(PA[[#This Row],[Work Completiuon time on fualt]]-PA[[#This Row],[Fault Time]])*24</f>
        <v>0</v>
      </c>
      <c r="Z335" s="33">
        <f>IFERROR((PA[[#This Row],[Work Completiuon time on fualt]]-PA[[#This Row],[Fault Time]])*24,"")</f>
        <v>0</v>
      </c>
      <c r="AC335" s="47" t="str">
        <f>IFERROR(PA[[#This Row],[Breakdown Time]]*PA[[#This Row],[Plant Equivalent Weightage]],"")</f>
        <v/>
      </c>
      <c r="AF335" s="2"/>
      <c r="AG335" s="2"/>
    </row>
    <row r="336" spans="1:33">
      <c r="A336" s="2">
        <f t="shared" si="5"/>
        <v>333</v>
      </c>
      <c r="I336" s="29" t="str">
        <f>IFERROR(VLOOKUP(PA[[#This Row],[Date]],Raw_Data[[Date]:[Sunset Time (POA&lt;20 W/m2)]],3,0),"")</f>
        <v/>
      </c>
      <c r="J336" s="29" t="str">
        <f>IFERROR(VLOOKUP(PA[[#This Row],[Date]],Raw_Data[[Date]:[Sunset Time (POA&lt;20 W/m2)]],4,0),"")</f>
        <v/>
      </c>
      <c r="K336" s="48" t="str">
        <f>IFERROR((PA[[#This Row],[Sunset Time (POA&lt;20 W/m2)]]-PA[[#This Row],[Sunrise Time (POA&gt;20 W/m2)]])*24,"")</f>
        <v/>
      </c>
      <c r="M336" s="45" t="str">
        <f>IFERROR(VLOOKUP(PA[[#This Row],[Affceted Equipment]],'Basic Data'!$A$2:$B$116,2,0),"")</f>
        <v/>
      </c>
      <c r="N336" s="50" t="s">
        <v>261</v>
      </c>
      <c r="W336" s="33">
        <f>(PA[[#This Row],[Acknowledgemnet Time ]]-PA[[#This Row],[Fault Time]])*24</f>
        <v>0</v>
      </c>
      <c r="X336" s="33">
        <f>(PA[[#This Row],[Work Start time on Fault]]-PA[[#This Row],[Fault Time]])*24</f>
        <v>0</v>
      </c>
      <c r="Y336" s="33">
        <f>(PA[[#This Row],[Work Completiuon time on fualt]]-PA[[#This Row],[Fault Time]])*24</f>
        <v>0</v>
      </c>
      <c r="Z336" s="33">
        <f>IFERROR((PA[[#This Row],[Work Completiuon time on fualt]]-PA[[#This Row],[Fault Time]])*24,"")</f>
        <v>0</v>
      </c>
      <c r="AC336" s="47" t="str">
        <f>IFERROR(PA[[#This Row],[Breakdown Time]]*PA[[#This Row],[Plant Equivalent Weightage]],"")</f>
        <v/>
      </c>
      <c r="AF336" s="2"/>
      <c r="AG336" s="2"/>
    </row>
    <row r="337" spans="1:33">
      <c r="A337" s="2">
        <f t="shared" si="5"/>
        <v>334</v>
      </c>
      <c r="I337" s="29" t="str">
        <f>IFERROR(VLOOKUP(PA[[#This Row],[Date]],Raw_Data[[Date]:[Sunset Time (POA&lt;20 W/m2)]],3,0),"")</f>
        <v/>
      </c>
      <c r="J337" s="29" t="str">
        <f>IFERROR(VLOOKUP(PA[[#This Row],[Date]],Raw_Data[[Date]:[Sunset Time (POA&lt;20 W/m2)]],4,0),"")</f>
        <v/>
      </c>
      <c r="K337" s="48" t="str">
        <f>IFERROR((PA[[#This Row],[Sunset Time (POA&lt;20 W/m2)]]-PA[[#This Row],[Sunrise Time (POA&gt;20 W/m2)]])*24,"")</f>
        <v/>
      </c>
      <c r="M337" s="45" t="str">
        <f>IFERROR(VLOOKUP(PA[[#This Row],[Affceted Equipment]],'Basic Data'!$A$2:$B$116,2,0),"")</f>
        <v/>
      </c>
      <c r="N337" s="50" t="s">
        <v>261</v>
      </c>
      <c r="W337" s="33">
        <f>(PA[[#This Row],[Acknowledgemnet Time ]]-PA[[#This Row],[Fault Time]])*24</f>
        <v>0</v>
      </c>
      <c r="X337" s="33">
        <f>(PA[[#This Row],[Work Start time on Fault]]-PA[[#This Row],[Fault Time]])*24</f>
        <v>0</v>
      </c>
      <c r="Y337" s="33">
        <f>(PA[[#This Row],[Work Completiuon time on fualt]]-PA[[#This Row],[Fault Time]])*24</f>
        <v>0</v>
      </c>
      <c r="Z337" s="33">
        <f>IFERROR((PA[[#This Row],[Work Completiuon time on fualt]]-PA[[#This Row],[Fault Time]])*24,"")</f>
        <v>0</v>
      </c>
      <c r="AC337" s="47" t="str">
        <f>IFERROR(PA[[#This Row],[Breakdown Time]]*PA[[#This Row],[Plant Equivalent Weightage]],"")</f>
        <v/>
      </c>
      <c r="AF337" s="2"/>
      <c r="AG337" s="2"/>
    </row>
    <row r="338" spans="1:33">
      <c r="A338" s="2">
        <f t="shared" si="5"/>
        <v>335</v>
      </c>
      <c r="I338" s="29" t="str">
        <f>IFERROR(VLOOKUP(PA[[#This Row],[Date]],Raw_Data[[Date]:[Sunset Time (POA&lt;20 W/m2)]],3,0),"")</f>
        <v/>
      </c>
      <c r="J338" s="29" t="str">
        <f>IFERROR(VLOOKUP(PA[[#This Row],[Date]],Raw_Data[[Date]:[Sunset Time (POA&lt;20 W/m2)]],4,0),"")</f>
        <v/>
      </c>
      <c r="K338" s="48" t="str">
        <f>IFERROR((PA[[#This Row],[Sunset Time (POA&lt;20 W/m2)]]-PA[[#This Row],[Sunrise Time (POA&gt;20 W/m2)]])*24,"")</f>
        <v/>
      </c>
      <c r="M338" s="45" t="str">
        <f>IFERROR(VLOOKUP(PA[[#This Row],[Affceted Equipment]],'Basic Data'!$A$2:$B$116,2,0),"")</f>
        <v/>
      </c>
      <c r="N338" s="50" t="s">
        <v>261</v>
      </c>
      <c r="W338" s="33">
        <f>(PA[[#This Row],[Acknowledgemnet Time ]]-PA[[#This Row],[Fault Time]])*24</f>
        <v>0</v>
      </c>
      <c r="X338" s="33">
        <f>(PA[[#This Row],[Work Start time on Fault]]-PA[[#This Row],[Fault Time]])*24</f>
        <v>0</v>
      </c>
      <c r="Y338" s="33">
        <f>(PA[[#This Row],[Work Completiuon time on fualt]]-PA[[#This Row],[Fault Time]])*24</f>
        <v>0</v>
      </c>
      <c r="Z338" s="33">
        <f>IFERROR((PA[[#This Row],[Work Completiuon time on fualt]]-PA[[#This Row],[Fault Time]])*24,"")</f>
        <v>0</v>
      </c>
      <c r="AC338" s="47" t="str">
        <f>IFERROR(PA[[#This Row],[Breakdown Time]]*PA[[#This Row],[Plant Equivalent Weightage]],"")</f>
        <v/>
      </c>
      <c r="AF338" s="2"/>
      <c r="AG338" s="2"/>
    </row>
    <row r="339" spans="1:33">
      <c r="A339" s="2">
        <f t="shared" si="5"/>
        <v>336</v>
      </c>
      <c r="I339" s="29" t="str">
        <f>IFERROR(VLOOKUP(PA[[#This Row],[Date]],Raw_Data[[Date]:[Sunset Time (POA&lt;20 W/m2)]],3,0),"")</f>
        <v/>
      </c>
      <c r="J339" s="29" t="str">
        <f>IFERROR(VLOOKUP(PA[[#This Row],[Date]],Raw_Data[[Date]:[Sunset Time (POA&lt;20 W/m2)]],4,0),"")</f>
        <v/>
      </c>
      <c r="K339" s="48" t="str">
        <f>IFERROR((PA[[#This Row],[Sunset Time (POA&lt;20 W/m2)]]-PA[[#This Row],[Sunrise Time (POA&gt;20 W/m2)]])*24,"")</f>
        <v/>
      </c>
      <c r="M339" s="45" t="str">
        <f>IFERROR(VLOOKUP(PA[[#This Row],[Affceted Equipment]],'Basic Data'!$A$2:$B$116,2,0),"")</f>
        <v/>
      </c>
      <c r="N339" s="50" t="s">
        <v>261</v>
      </c>
      <c r="W339" s="33">
        <f>(PA[[#This Row],[Acknowledgemnet Time ]]-PA[[#This Row],[Fault Time]])*24</f>
        <v>0</v>
      </c>
      <c r="X339" s="33">
        <f>(PA[[#This Row],[Work Start time on Fault]]-PA[[#This Row],[Fault Time]])*24</f>
        <v>0</v>
      </c>
      <c r="Y339" s="33">
        <f>(PA[[#This Row],[Work Completiuon time on fualt]]-PA[[#This Row],[Fault Time]])*24</f>
        <v>0</v>
      </c>
      <c r="Z339" s="33">
        <f>IFERROR((PA[[#This Row],[Work Completiuon time on fualt]]-PA[[#This Row],[Fault Time]])*24,"")</f>
        <v>0</v>
      </c>
      <c r="AC339" s="47" t="str">
        <f>IFERROR(PA[[#This Row],[Breakdown Time]]*PA[[#This Row],[Plant Equivalent Weightage]],"")</f>
        <v/>
      </c>
      <c r="AF339" s="2"/>
      <c r="AG339" s="2"/>
    </row>
    <row r="340" spans="1:33">
      <c r="A340" s="2">
        <f t="shared" si="5"/>
        <v>337</v>
      </c>
      <c r="I340" s="29" t="str">
        <f>IFERROR(VLOOKUP(PA[[#This Row],[Date]],Raw_Data[[Date]:[Sunset Time (POA&lt;20 W/m2)]],3,0),"")</f>
        <v/>
      </c>
      <c r="J340" s="29" t="str">
        <f>IFERROR(VLOOKUP(PA[[#This Row],[Date]],Raw_Data[[Date]:[Sunset Time (POA&lt;20 W/m2)]],4,0),"")</f>
        <v/>
      </c>
      <c r="K340" s="48" t="str">
        <f>IFERROR((PA[[#This Row],[Sunset Time (POA&lt;20 W/m2)]]-PA[[#This Row],[Sunrise Time (POA&gt;20 W/m2)]])*24,"")</f>
        <v/>
      </c>
      <c r="M340" s="45" t="str">
        <f>IFERROR(VLOOKUP(PA[[#This Row],[Affceted Equipment]],'Basic Data'!$A$2:$B$116,2,0),"")</f>
        <v/>
      </c>
      <c r="N340" s="50" t="s">
        <v>261</v>
      </c>
      <c r="W340" s="33">
        <f>(PA[[#This Row],[Acknowledgemnet Time ]]-PA[[#This Row],[Fault Time]])*24</f>
        <v>0</v>
      </c>
      <c r="X340" s="33">
        <f>(PA[[#This Row],[Work Start time on Fault]]-PA[[#This Row],[Fault Time]])*24</f>
        <v>0</v>
      </c>
      <c r="Y340" s="33">
        <f>(PA[[#This Row],[Work Completiuon time on fualt]]-PA[[#This Row],[Fault Time]])*24</f>
        <v>0</v>
      </c>
      <c r="Z340" s="33">
        <f>IFERROR((PA[[#This Row],[Work Completiuon time on fualt]]-PA[[#This Row],[Fault Time]])*24,"")</f>
        <v>0</v>
      </c>
      <c r="AC340" s="47" t="str">
        <f>IFERROR(PA[[#This Row],[Breakdown Time]]*PA[[#This Row],[Plant Equivalent Weightage]],"")</f>
        <v/>
      </c>
      <c r="AF340" s="2"/>
      <c r="AG340" s="2"/>
    </row>
    <row r="341" spans="1:33">
      <c r="A341" s="2">
        <f t="shared" si="5"/>
        <v>338</v>
      </c>
      <c r="I341" s="29" t="str">
        <f>IFERROR(VLOOKUP(PA[[#This Row],[Date]],Raw_Data[[Date]:[Sunset Time (POA&lt;20 W/m2)]],3,0),"")</f>
        <v/>
      </c>
      <c r="J341" s="29" t="str">
        <f>IFERROR(VLOOKUP(PA[[#This Row],[Date]],Raw_Data[[Date]:[Sunset Time (POA&lt;20 W/m2)]],4,0),"")</f>
        <v/>
      </c>
      <c r="K341" s="48" t="str">
        <f>IFERROR((PA[[#This Row],[Sunset Time (POA&lt;20 W/m2)]]-PA[[#This Row],[Sunrise Time (POA&gt;20 W/m2)]])*24,"")</f>
        <v/>
      </c>
      <c r="M341" s="45" t="str">
        <f>IFERROR(VLOOKUP(PA[[#This Row],[Affceted Equipment]],'Basic Data'!$A$2:$B$116,2,0),"")</f>
        <v/>
      </c>
      <c r="N341" s="50" t="s">
        <v>261</v>
      </c>
      <c r="W341" s="33">
        <f>(PA[[#This Row],[Acknowledgemnet Time ]]-PA[[#This Row],[Fault Time]])*24</f>
        <v>0</v>
      </c>
      <c r="X341" s="33">
        <f>(PA[[#This Row],[Work Start time on Fault]]-PA[[#This Row],[Fault Time]])*24</f>
        <v>0</v>
      </c>
      <c r="Y341" s="33">
        <f>(PA[[#This Row],[Work Completiuon time on fualt]]-PA[[#This Row],[Fault Time]])*24</f>
        <v>0</v>
      </c>
      <c r="Z341" s="33">
        <f>IFERROR((PA[[#This Row],[Work Completiuon time on fualt]]-PA[[#This Row],[Fault Time]])*24,"")</f>
        <v>0</v>
      </c>
      <c r="AC341" s="47" t="str">
        <f>IFERROR(PA[[#This Row],[Breakdown Time]]*PA[[#This Row],[Plant Equivalent Weightage]],"")</f>
        <v/>
      </c>
      <c r="AF341" s="2"/>
      <c r="AG341" s="2"/>
    </row>
    <row r="342" spans="1:33">
      <c r="A342" s="2">
        <f t="shared" si="5"/>
        <v>339</v>
      </c>
      <c r="I342" s="29" t="str">
        <f>IFERROR(VLOOKUP(PA[[#This Row],[Date]],Raw_Data[[Date]:[Sunset Time (POA&lt;20 W/m2)]],3,0),"")</f>
        <v/>
      </c>
      <c r="J342" s="29" t="str">
        <f>IFERROR(VLOOKUP(PA[[#This Row],[Date]],Raw_Data[[Date]:[Sunset Time (POA&lt;20 W/m2)]],4,0),"")</f>
        <v/>
      </c>
      <c r="K342" s="48" t="str">
        <f>IFERROR((PA[[#This Row],[Sunset Time (POA&lt;20 W/m2)]]-PA[[#This Row],[Sunrise Time (POA&gt;20 W/m2)]])*24,"")</f>
        <v/>
      </c>
      <c r="M342" s="45" t="str">
        <f>IFERROR(VLOOKUP(PA[[#This Row],[Affceted Equipment]],'Basic Data'!$A$2:$B$116,2,0),"")</f>
        <v/>
      </c>
      <c r="N342" s="50" t="s">
        <v>261</v>
      </c>
      <c r="W342" s="33">
        <f>(PA[[#This Row],[Acknowledgemnet Time ]]-PA[[#This Row],[Fault Time]])*24</f>
        <v>0</v>
      </c>
      <c r="X342" s="33">
        <f>(PA[[#This Row],[Work Start time on Fault]]-PA[[#This Row],[Fault Time]])*24</f>
        <v>0</v>
      </c>
      <c r="Y342" s="33">
        <f>(PA[[#This Row],[Work Completiuon time on fualt]]-PA[[#This Row],[Fault Time]])*24</f>
        <v>0</v>
      </c>
      <c r="Z342" s="33">
        <f>IFERROR((PA[[#This Row],[Work Completiuon time on fualt]]-PA[[#This Row],[Fault Time]])*24,"")</f>
        <v>0</v>
      </c>
      <c r="AC342" s="47" t="str">
        <f>IFERROR(PA[[#This Row],[Breakdown Time]]*PA[[#This Row],[Plant Equivalent Weightage]],"")</f>
        <v/>
      </c>
      <c r="AF342" s="2"/>
      <c r="AG342" s="2"/>
    </row>
    <row r="343" spans="1:33">
      <c r="A343" s="2">
        <f t="shared" si="5"/>
        <v>340</v>
      </c>
      <c r="I343" s="29" t="str">
        <f>IFERROR(VLOOKUP(PA[[#This Row],[Date]],Raw_Data[[Date]:[Sunset Time (POA&lt;20 W/m2)]],3,0),"")</f>
        <v/>
      </c>
      <c r="J343" s="29" t="str">
        <f>IFERROR(VLOOKUP(PA[[#This Row],[Date]],Raw_Data[[Date]:[Sunset Time (POA&lt;20 W/m2)]],4,0),"")</f>
        <v/>
      </c>
      <c r="K343" s="48" t="str">
        <f>IFERROR((PA[[#This Row],[Sunset Time (POA&lt;20 W/m2)]]-PA[[#This Row],[Sunrise Time (POA&gt;20 W/m2)]])*24,"")</f>
        <v/>
      </c>
      <c r="M343" s="45" t="str">
        <f>IFERROR(VLOOKUP(PA[[#This Row],[Affceted Equipment]],'Basic Data'!$A$2:$B$116,2,0),"")</f>
        <v/>
      </c>
      <c r="N343" s="50" t="s">
        <v>261</v>
      </c>
      <c r="W343" s="33">
        <f>(PA[[#This Row],[Acknowledgemnet Time ]]-PA[[#This Row],[Fault Time]])*24</f>
        <v>0</v>
      </c>
      <c r="X343" s="33">
        <f>(PA[[#This Row],[Work Start time on Fault]]-PA[[#This Row],[Fault Time]])*24</f>
        <v>0</v>
      </c>
      <c r="Y343" s="33">
        <f>(PA[[#This Row],[Work Completiuon time on fualt]]-PA[[#This Row],[Fault Time]])*24</f>
        <v>0</v>
      </c>
      <c r="Z343" s="33">
        <f>IFERROR((PA[[#This Row],[Work Completiuon time on fualt]]-PA[[#This Row],[Fault Time]])*24,"")</f>
        <v>0</v>
      </c>
      <c r="AC343" s="47" t="str">
        <f>IFERROR(PA[[#This Row],[Breakdown Time]]*PA[[#This Row],[Plant Equivalent Weightage]],"")</f>
        <v/>
      </c>
      <c r="AF343" s="2"/>
      <c r="AG343" s="2"/>
    </row>
    <row r="344" spans="1:33">
      <c r="A344" s="2">
        <f t="shared" si="5"/>
        <v>341</v>
      </c>
      <c r="I344" s="29" t="str">
        <f>IFERROR(VLOOKUP(PA[[#This Row],[Date]],Raw_Data[[Date]:[Sunset Time (POA&lt;20 W/m2)]],3,0),"")</f>
        <v/>
      </c>
      <c r="J344" s="29" t="str">
        <f>IFERROR(VLOOKUP(PA[[#This Row],[Date]],Raw_Data[[Date]:[Sunset Time (POA&lt;20 W/m2)]],4,0),"")</f>
        <v/>
      </c>
      <c r="K344" s="48" t="str">
        <f>IFERROR((PA[[#This Row],[Sunset Time (POA&lt;20 W/m2)]]-PA[[#This Row],[Sunrise Time (POA&gt;20 W/m2)]])*24,"")</f>
        <v/>
      </c>
      <c r="M344" s="45" t="str">
        <f>IFERROR(VLOOKUP(PA[[#This Row],[Affceted Equipment]],'Basic Data'!$A$2:$B$116,2,0),"")</f>
        <v/>
      </c>
      <c r="N344" s="50" t="s">
        <v>261</v>
      </c>
      <c r="W344" s="33">
        <f>(PA[[#This Row],[Acknowledgemnet Time ]]-PA[[#This Row],[Fault Time]])*24</f>
        <v>0</v>
      </c>
      <c r="X344" s="33">
        <f>(PA[[#This Row],[Work Start time on Fault]]-PA[[#This Row],[Fault Time]])*24</f>
        <v>0</v>
      </c>
      <c r="Y344" s="33">
        <f>(PA[[#This Row],[Work Completiuon time on fualt]]-PA[[#This Row],[Fault Time]])*24</f>
        <v>0</v>
      </c>
      <c r="Z344" s="33">
        <f>IFERROR((PA[[#This Row],[Work Completiuon time on fualt]]-PA[[#This Row],[Fault Time]])*24,"")</f>
        <v>0</v>
      </c>
      <c r="AC344" s="47" t="str">
        <f>IFERROR(PA[[#This Row],[Breakdown Time]]*PA[[#This Row],[Plant Equivalent Weightage]],"")</f>
        <v/>
      </c>
      <c r="AF344" s="2"/>
      <c r="AG344" s="2"/>
    </row>
    <row r="345" spans="1:33">
      <c r="A345" s="2">
        <f t="shared" si="5"/>
        <v>342</v>
      </c>
      <c r="I345" s="29" t="str">
        <f>IFERROR(VLOOKUP(PA[[#This Row],[Date]],Raw_Data[[Date]:[Sunset Time (POA&lt;20 W/m2)]],3,0),"")</f>
        <v/>
      </c>
      <c r="J345" s="29" t="str">
        <f>IFERROR(VLOOKUP(PA[[#This Row],[Date]],Raw_Data[[Date]:[Sunset Time (POA&lt;20 W/m2)]],4,0),"")</f>
        <v/>
      </c>
      <c r="K345" s="48" t="str">
        <f>IFERROR((PA[[#This Row],[Sunset Time (POA&lt;20 W/m2)]]-PA[[#This Row],[Sunrise Time (POA&gt;20 W/m2)]])*24,"")</f>
        <v/>
      </c>
      <c r="M345" s="45" t="str">
        <f>IFERROR(VLOOKUP(PA[[#This Row],[Affceted Equipment]],'Basic Data'!$A$2:$B$116,2,0),"")</f>
        <v/>
      </c>
      <c r="N345" s="50" t="s">
        <v>261</v>
      </c>
      <c r="W345" s="33">
        <f>(PA[[#This Row],[Acknowledgemnet Time ]]-PA[[#This Row],[Fault Time]])*24</f>
        <v>0</v>
      </c>
      <c r="X345" s="33">
        <f>(PA[[#This Row],[Work Start time on Fault]]-PA[[#This Row],[Fault Time]])*24</f>
        <v>0</v>
      </c>
      <c r="Y345" s="33">
        <f>(PA[[#This Row],[Work Completiuon time on fualt]]-PA[[#This Row],[Fault Time]])*24</f>
        <v>0</v>
      </c>
      <c r="Z345" s="33">
        <f>IFERROR((PA[[#This Row],[Work Completiuon time on fualt]]-PA[[#This Row],[Fault Time]])*24,"")</f>
        <v>0</v>
      </c>
      <c r="AC345" s="47" t="str">
        <f>IFERROR(PA[[#This Row],[Breakdown Time]]*PA[[#This Row],[Plant Equivalent Weightage]],"")</f>
        <v/>
      </c>
      <c r="AF345" s="2"/>
      <c r="AG345" s="2"/>
    </row>
    <row r="346" spans="1:33">
      <c r="A346" s="2">
        <f t="shared" si="5"/>
        <v>343</v>
      </c>
      <c r="I346" s="29" t="str">
        <f>IFERROR(VLOOKUP(PA[[#This Row],[Date]],Raw_Data[[Date]:[Sunset Time (POA&lt;20 W/m2)]],3,0),"")</f>
        <v/>
      </c>
      <c r="J346" s="29" t="str">
        <f>IFERROR(VLOOKUP(PA[[#This Row],[Date]],Raw_Data[[Date]:[Sunset Time (POA&lt;20 W/m2)]],4,0),"")</f>
        <v/>
      </c>
      <c r="K346" s="48" t="str">
        <f>IFERROR((PA[[#This Row],[Sunset Time (POA&lt;20 W/m2)]]-PA[[#This Row],[Sunrise Time (POA&gt;20 W/m2)]])*24,"")</f>
        <v/>
      </c>
      <c r="M346" s="45" t="str">
        <f>IFERROR(VLOOKUP(PA[[#This Row],[Affceted Equipment]],'Basic Data'!$A$2:$B$116,2,0),"")</f>
        <v/>
      </c>
      <c r="N346" s="50" t="s">
        <v>261</v>
      </c>
      <c r="W346" s="33">
        <f>(PA[[#This Row],[Acknowledgemnet Time ]]-PA[[#This Row],[Fault Time]])*24</f>
        <v>0</v>
      </c>
      <c r="X346" s="33">
        <f>(PA[[#This Row],[Work Start time on Fault]]-PA[[#This Row],[Fault Time]])*24</f>
        <v>0</v>
      </c>
      <c r="Y346" s="33">
        <f>(PA[[#This Row],[Work Completiuon time on fualt]]-PA[[#This Row],[Fault Time]])*24</f>
        <v>0</v>
      </c>
      <c r="Z346" s="33">
        <f>IFERROR((PA[[#This Row],[Work Completiuon time on fualt]]-PA[[#This Row],[Fault Time]])*24,"")</f>
        <v>0</v>
      </c>
      <c r="AC346" s="47" t="str">
        <f>IFERROR(PA[[#This Row],[Breakdown Time]]*PA[[#This Row],[Plant Equivalent Weightage]],"")</f>
        <v/>
      </c>
      <c r="AF346" s="2"/>
      <c r="AG346" s="2"/>
    </row>
    <row r="347" spans="1:33">
      <c r="A347" s="2">
        <f t="shared" si="5"/>
        <v>344</v>
      </c>
      <c r="I347" s="29" t="str">
        <f>IFERROR(VLOOKUP(PA[[#This Row],[Date]],Raw_Data[[Date]:[Sunset Time (POA&lt;20 W/m2)]],3,0),"")</f>
        <v/>
      </c>
      <c r="J347" s="29" t="str">
        <f>IFERROR(VLOOKUP(PA[[#This Row],[Date]],Raw_Data[[Date]:[Sunset Time (POA&lt;20 W/m2)]],4,0),"")</f>
        <v/>
      </c>
      <c r="K347" s="48" t="str">
        <f>IFERROR((PA[[#This Row],[Sunset Time (POA&lt;20 W/m2)]]-PA[[#This Row],[Sunrise Time (POA&gt;20 W/m2)]])*24,"")</f>
        <v/>
      </c>
      <c r="M347" s="45" t="str">
        <f>IFERROR(VLOOKUP(PA[[#This Row],[Affceted Equipment]],'Basic Data'!$A$2:$B$116,2,0),"")</f>
        <v/>
      </c>
      <c r="N347" s="50" t="s">
        <v>261</v>
      </c>
      <c r="W347" s="33">
        <f>(PA[[#This Row],[Acknowledgemnet Time ]]-PA[[#This Row],[Fault Time]])*24</f>
        <v>0</v>
      </c>
      <c r="X347" s="33">
        <f>(PA[[#This Row],[Work Start time on Fault]]-PA[[#This Row],[Fault Time]])*24</f>
        <v>0</v>
      </c>
      <c r="Y347" s="33">
        <f>(PA[[#This Row],[Work Completiuon time on fualt]]-PA[[#This Row],[Fault Time]])*24</f>
        <v>0</v>
      </c>
      <c r="Z347" s="33">
        <f>IFERROR((PA[[#This Row],[Work Completiuon time on fualt]]-PA[[#This Row],[Fault Time]])*24,"")</f>
        <v>0</v>
      </c>
      <c r="AC347" s="47" t="str">
        <f>IFERROR(PA[[#This Row],[Breakdown Time]]*PA[[#This Row],[Plant Equivalent Weightage]],"")</f>
        <v/>
      </c>
      <c r="AF347" s="2"/>
      <c r="AG347" s="2"/>
    </row>
    <row r="348" spans="1:33">
      <c r="A348" s="2">
        <f t="shared" si="5"/>
        <v>345</v>
      </c>
      <c r="I348" s="29" t="str">
        <f>IFERROR(VLOOKUP(PA[[#This Row],[Date]],Raw_Data[[Date]:[Sunset Time (POA&lt;20 W/m2)]],3,0),"")</f>
        <v/>
      </c>
      <c r="J348" s="29" t="str">
        <f>IFERROR(VLOOKUP(PA[[#This Row],[Date]],Raw_Data[[Date]:[Sunset Time (POA&lt;20 W/m2)]],4,0),"")</f>
        <v/>
      </c>
      <c r="K348" s="48" t="str">
        <f>IFERROR((PA[[#This Row],[Sunset Time (POA&lt;20 W/m2)]]-PA[[#This Row],[Sunrise Time (POA&gt;20 W/m2)]])*24,"")</f>
        <v/>
      </c>
      <c r="M348" s="45" t="str">
        <f>IFERROR(VLOOKUP(PA[[#This Row],[Affceted Equipment]],'Basic Data'!$A$2:$B$116,2,0),"")</f>
        <v/>
      </c>
      <c r="N348" s="50" t="s">
        <v>261</v>
      </c>
      <c r="W348" s="33">
        <f>(PA[[#This Row],[Acknowledgemnet Time ]]-PA[[#This Row],[Fault Time]])*24</f>
        <v>0</v>
      </c>
      <c r="X348" s="33">
        <f>(PA[[#This Row],[Work Start time on Fault]]-PA[[#This Row],[Fault Time]])*24</f>
        <v>0</v>
      </c>
      <c r="Y348" s="33">
        <f>(PA[[#This Row],[Work Completiuon time on fualt]]-PA[[#This Row],[Fault Time]])*24</f>
        <v>0</v>
      </c>
      <c r="Z348" s="33">
        <f>IFERROR((PA[[#This Row],[Work Completiuon time on fualt]]-PA[[#This Row],[Fault Time]])*24,"")</f>
        <v>0</v>
      </c>
      <c r="AC348" s="47" t="str">
        <f>IFERROR(PA[[#This Row],[Breakdown Time]]*PA[[#This Row],[Plant Equivalent Weightage]],"")</f>
        <v/>
      </c>
      <c r="AF348" s="2"/>
      <c r="AG348" s="2"/>
    </row>
    <row r="349" spans="1:33">
      <c r="A349" s="2">
        <f t="shared" si="5"/>
        <v>346</v>
      </c>
      <c r="I349" s="29" t="str">
        <f>IFERROR(VLOOKUP(PA[[#This Row],[Date]],Raw_Data[[Date]:[Sunset Time (POA&lt;20 W/m2)]],3,0),"")</f>
        <v/>
      </c>
      <c r="J349" s="29" t="str">
        <f>IFERROR(VLOOKUP(PA[[#This Row],[Date]],Raw_Data[[Date]:[Sunset Time (POA&lt;20 W/m2)]],4,0),"")</f>
        <v/>
      </c>
      <c r="K349" s="48" t="str">
        <f>IFERROR((PA[[#This Row],[Sunset Time (POA&lt;20 W/m2)]]-PA[[#This Row],[Sunrise Time (POA&gt;20 W/m2)]])*24,"")</f>
        <v/>
      </c>
      <c r="M349" s="45" t="str">
        <f>IFERROR(VLOOKUP(PA[[#This Row],[Affceted Equipment]],'Basic Data'!$A$2:$B$116,2,0),"")</f>
        <v/>
      </c>
      <c r="N349" s="50" t="s">
        <v>261</v>
      </c>
      <c r="W349" s="33">
        <f>(PA[[#This Row],[Acknowledgemnet Time ]]-PA[[#This Row],[Fault Time]])*24</f>
        <v>0</v>
      </c>
      <c r="X349" s="33">
        <f>(PA[[#This Row],[Work Start time on Fault]]-PA[[#This Row],[Fault Time]])*24</f>
        <v>0</v>
      </c>
      <c r="Y349" s="33">
        <f>(PA[[#This Row],[Work Completiuon time on fualt]]-PA[[#This Row],[Fault Time]])*24</f>
        <v>0</v>
      </c>
      <c r="Z349" s="33">
        <f>IFERROR((PA[[#This Row],[Work Completiuon time on fualt]]-PA[[#This Row],[Fault Time]])*24,"")</f>
        <v>0</v>
      </c>
      <c r="AC349" s="47" t="str">
        <f>IFERROR(PA[[#This Row],[Breakdown Time]]*PA[[#This Row],[Plant Equivalent Weightage]],"")</f>
        <v/>
      </c>
      <c r="AF349" s="2"/>
      <c r="AG349" s="2"/>
    </row>
    <row r="350" spans="1:33">
      <c r="A350" s="2">
        <f t="shared" si="5"/>
        <v>347</v>
      </c>
      <c r="I350" s="29" t="str">
        <f>IFERROR(VLOOKUP(PA[[#This Row],[Date]],Raw_Data[[Date]:[Sunset Time (POA&lt;20 W/m2)]],3,0),"")</f>
        <v/>
      </c>
      <c r="J350" s="29" t="str">
        <f>IFERROR(VLOOKUP(PA[[#This Row],[Date]],Raw_Data[[Date]:[Sunset Time (POA&lt;20 W/m2)]],4,0),"")</f>
        <v/>
      </c>
      <c r="K350" s="48" t="str">
        <f>IFERROR((PA[[#This Row],[Sunset Time (POA&lt;20 W/m2)]]-PA[[#This Row],[Sunrise Time (POA&gt;20 W/m2)]])*24,"")</f>
        <v/>
      </c>
      <c r="M350" s="45" t="str">
        <f>IFERROR(VLOOKUP(PA[[#This Row],[Affceted Equipment]],'Basic Data'!$A$2:$B$116,2,0),"")</f>
        <v/>
      </c>
      <c r="N350" s="50" t="s">
        <v>261</v>
      </c>
      <c r="W350" s="33">
        <f>(PA[[#This Row],[Acknowledgemnet Time ]]-PA[[#This Row],[Fault Time]])*24</f>
        <v>0</v>
      </c>
      <c r="X350" s="33">
        <f>(PA[[#This Row],[Work Start time on Fault]]-PA[[#This Row],[Fault Time]])*24</f>
        <v>0</v>
      </c>
      <c r="Y350" s="33">
        <f>(PA[[#This Row],[Work Completiuon time on fualt]]-PA[[#This Row],[Fault Time]])*24</f>
        <v>0</v>
      </c>
      <c r="Z350" s="33">
        <f>IFERROR((PA[[#This Row],[Work Completiuon time on fualt]]-PA[[#This Row],[Fault Time]])*24,"")</f>
        <v>0</v>
      </c>
      <c r="AC350" s="47" t="str">
        <f>IFERROR(PA[[#This Row],[Breakdown Time]]*PA[[#This Row],[Plant Equivalent Weightage]],"")</f>
        <v/>
      </c>
      <c r="AF350" s="2"/>
      <c r="AG350" s="2"/>
    </row>
    <row r="351" spans="1:33">
      <c r="A351" s="2">
        <f t="shared" si="5"/>
        <v>348</v>
      </c>
      <c r="I351" s="29" t="str">
        <f>IFERROR(VLOOKUP(PA[[#This Row],[Date]],Raw_Data[[Date]:[Sunset Time (POA&lt;20 W/m2)]],3,0),"")</f>
        <v/>
      </c>
      <c r="J351" s="29" t="str">
        <f>IFERROR(VLOOKUP(PA[[#This Row],[Date]],Raw_Data[[Date]:[Sunset Time (POA&lt;20 W/m2)]],4,0),"")</f>
        <v/>
      </c>
      <c r="K351" s="48" t="str">
        <f>IFERROR((PA[[#This Row],[Sunset Time (POA&lt;20 W/m2)]]-PA[[#This Row],[Sunrise Time (POA&gt;20 W/m2)]])*24,"")</f>
        <v/>
      </c>
      <c r="M351" s="45" t="str">
        <f>IFERROR(VLOOKUP(PA[[#This Row],[Affceted Equipment]],'Basic Data'!$A$2:$B$116,2,0),"")</f>
        <v/>
      </c>
      <c r="N351" s="50" t="s">
        <v>261</v>
      </c>
      <c r="W351" s="33">
        <f>(PA[[#This Row],[Acknowledgemnet Time ]]-PA[[#This Row],[Fault Time]])*24</f>
        <v>0</v>
      </c>
      <c r="X351" s="33">
        <f>(PA[[#This Row],[Work Start time on Fault]]-PA[[#This Row],[Fault Time]])*24</f>
        <v>0</v>
      </c>
      <c r="Y351" s="33">
        <f>(PA[[#This Row],[Work Completiuon time on fualt]]-PA[[#This Row],[Fault Time]])*24</f>
        <v>0</v>
      </c>
      <c r="Z351" s="33">
        <f>IFERROR((PA[[#This Row],[Work Completiuon time on fualt]]-PA[[#This Row],[Fault Time]])*24,"")</f>
        <v>0</v>
      </c>
      <c r="AC351" s="47" t="str">
        <f>IFERROR(PA[[#This Row],[Breakdown Time]]*PA[[#This Row],[Plant Equivalent Weightage]],"")</f>
        <v/>
      </c>
      <c r="AF351" s="2"/>
      <c r="AG351" s="2"/>
    </row>
    <row r="352" spans="1:33">
      <c r="A352" s="2">
        <f t="shared" si="5"/>
        <v>349</v>
      </c>
      <c r="I352" s="29" t="str">
        <f>IFERROR(VLOOKUP(PA[[#This Row],[Date]],Raw_Data[[Date]:[Sunset Time (POA&lt;20 W/m2)]],3,0),"")</f>
        <v/>
      </c>
      <c r="J352" s="29" t="str">
        <f>IFERROR(VLOOKUP(PA[[#This Row],[Date]],Raw_Data[[Date]:[Sunset Time (POA&lt;20 W/m2)]],4,0),"")</f>
        <v/>
      </c>
      <c r="K352" s="48" t="str">
        <f>IFERROR((PA[[#This Row],[Sunset Time (POA&lt;20 W/m2)]]-PA[[#This Row],[Sunrise Time (POA&gt;20 W/m2)]])*24,"")</f>
        <v/>
      </c>
      <c r="M352" s="45" t="str">
        <f>IFERROR(VLOOKUP(PA[[#This Row],[Affceted Equipment]],'Basic Data'!$A$2:$B$116,2,0),"")</f>
        <v/>
      </c>
      <c r="N352" s="50" t="s">
        <v>261</v>
      </c>
      <c r="W352" s="33">
        <f>(PA[[#This Row],[Acknowledgemnet Time ]]-PA[[#This Row],[Fault Time]])*24</f>
        <v>0</v>
      </c>
      <c r="X352" s="33">
        <f>(PA[[#This Row],[Work Start time on Fault]]-PA[[#This Row],[Fault Time]])*24</f>
        <v>0</v>
      </c>
      <c r="Y352" s="33">
        <f>(PA[[#This Row],[Work Completiuon time on fualt]]-PA[[#This Row],[Fault Time]])*24</f>
        <v>0</v>
      </c>
      <c r="Z352" s="33">
        <f>IFERROR((PA[[#This Row],[Work Completiuon time on fualt]]-PA[[#This Row],[Fault Time]])*24,"")</f>
        <v>0</v>
      </c>
      <c r="AC352" s="47" t="str">
        <f>IFERROR(PA[[#This Row],[Breakdown Time]]*PA[[#This Row],[Plant Equivalent Weightage]],"")</f>
        <v/>
      </c>
      <c r="AF352" s="2"/>
      <c r="AG352" s="2"/>
    </row>
    <row r="353" spans="1:33">
      <c r="A353" s="2">
        <f t="shared" si="5"/>
        <v>350</v>
      </c>
      <c r="I353" s="29" t="str">
        <f>IFERROR(VLOOKUP(PA[[#This Row],[Date]],Raw_Data[[Date]:[Sunset Time (POA&lt;20 W/m2)]],3,0),"")</f>
        <v/>
      </c>
      <c r="J353" s="29" t="str">
        <f>IFERROR(VLOOKUP(PA[[#This Row],[Date]],Raw_Data[[Date]:[Sunset Time (POA&lt;20 W/m2)]],4,0),"")</f>
        <v/>
      </c>
      <c r="K353" s="48" t="str">
        <f>IFERROR((PA[[#This Row],[Sunset Time (POA&lt;20 W/m2)]]-PA[[#This Row],[Sunrise Time (POA&gt;20 W/m2)]])*24,"")</f>
        <v/>
      </c>
      <c r="M353" s="45" t="str">
        <f>IFERROR(VLOOKUP(PA[[#This Row],[Affceted Equipment]],'Basic Data'!$A$2:$B$116,2,0),"")</f>
        <v/>
      </c>
      <c r="N353" s="50" t="s">
        <v>261</v>
      </c>
      <c r="W353" s="33">
        <f>(PA[[#This Row],[Acknowledgemnet Time ]]-PA[[#This Row],[Fault Time]])*24</f>
        <v>0</v>
      </c>
      <c r="X353" s="33">
        <f>(PA[[#This Row],[Work Start time on Fault]]-PA[[#This Row],[Fault Time]])*24</f>
        <v>0</v>
      </c>
      <c r="Y353" s="33">
        <f>(PA[[#This Row],[Work Completiuon time on fualt]]-PA[[#This Row],[Fault Time]])*24</f>
        <v>0</v>
      </c>
      <c r="Z353" s="33">
        <f>IFERROR((PA[[#This Row],[Work Completiuon time on fualt]]-PA[[#This Row],[Fault Time]])*24,"")</f>
        <v>0</v>
      </c>
      <c r="AC353" s="47" t="str">
        <f>IFERROR(PA[[#This Row],[Breakdown Time]]*PA[[#This Row],[Plant Equivalent Weightage]],"")</f>
        <v/>
      </c>
      <c r="AF353" s="2"/>
      <c r="AG353" s="2"/>
    </row>
    <row r="354" spans="1:33">
      <c r="A354" s="2">
        <f t="shared" si="5"/>
        <v>351</v>
      </c>
      <c r="I354" s="29" t="str">
        <f>IFERROR(VLOOKUP(PA[[#This Row],[Date]],Raw_Data[[Date]:[Sunset Time (POA&lt;20 W/m2)]],3,0),"")</f>
        <v/>
      </c>
      <c r="J354" s="29" t="str">
        <f>IFERROR(VLOOKUP(PA[[#This Row],[Date]],Raw_Data[[Date]:[Sunset Time (POA&lt;20 W/m2)]],4,0),"")</f>
        <v/>
      </c>
      <c r="K354" s="48" t="str">
        <f>IFERROR((PA[[#This Row],[Sunset Time (POA&lt;20 W/m2)]]-PA[[#This Row],[Sunrise Time (POA&gt;20 W/m2)]])*24,"")</f>
        <v/>
      </c>
      <c r="M354" s="45" t="str">
        <f>IFERROR(VLOOKUP(PA[[#This Row],[Affceted Equipment]],'Basic Data'!$A$2:$B$116,2,0),"")</f>
        <v/>
      </c>
      <c r="N354" s="50" t="s">
        <v>261</v>
      </c>
      <c r="W354" s="33">
        <f>(PA[[#This Row],[Acknowledgemnet Time ]]-PA[[#This Row],[Fault Time]])*24</f>
        <v>0</v>
      </c>
      <c r="X354" s="33">
        <f>(PA[[#This Row],[Work Start time on Fault]]-PA[[#This Row],[Fault Time]])*24</f>
        <v>0</v>
      </c>
      <c r="Y354" s="33">
        <f>(PA[[#This Row],[Work Completiuon time on fualt]]-PA[[#This Row],[Fault Time]])*24</f>
        <v>0</v>
      </c>
      <c r="Z354" s="33">
        <f>IFERROR((PA[[#This Row],[Work Completiuon time on fualt]]-PA[[#This Row],[Fault Time]])*24,"")</f>
        <v>0</v>
      </c>
      <c r="AC354" s="47" t="str">
        <f>IFERROR(PA[[#This Row],[Breakdown Time]]*PA[[#This Row],[Plant Equivalent Weightage]],"")</f>
        <v/>
      </c>
      <c r="AF354" s="2"/>
      <c r="AG354" s="2"/>
    </row>
    <row r="355" spans="1:33">
      <c r="A355" s="2">
        <f t="shared" si="5"/>
        <v>352</v>
      </c>
      <c r="I355" s="29" t="str">
        <f>IFERROR(VLOOKUP(PA[[#This Row],[Date]],Raw_Data[[Date]:[Sunset Time (POA&lt;20 W/m2)]],3,0),"")</f>
        <v/>
      </c>
      <c r="J355" s="29" t="str">
        <f>IFERROR(VLOOKUP(PA[[#This Row],[Date]],Raw_Data[[Date]:[Sunset Time (POA&lt;20 W/m2)]],4,0),"")</f>
        <v/>
      </c>
      <c r="K355" s="48" t="str">
        <f>IFERROR((PA[[#This Row],[Sunset Time (POA&lt;20 W/m2)]]-PA[[#This Row],[Sunrise Time (POA&gt;20 W/m2)]])*24,"")</f>
        <v/>
      </c>
      <c r="M355" s="45" t="str">
        <f>IFERROR(VLOOKUP(PA[[#This Row],[Affceted Equipment]],'Basic Data'!$A$2:$B$116,2,0),"")</f>
        <v/>
      </c>
      <c r="N355" s="50" t="s">
        <v>261</v>
      </c>
      <c r="W355" s="33">
        <f>(PA[[#This Row],[Acknowledgemnet Time ]]-PA[[#This Row],[Fault Time]])*24</f>
        <v>0</v>
      </c>
      <c r="X355" s="33">
        <f>(PA[[#This Row],[Work Start time on Fault]]-PA[[#This Row],[Fault Time]])*24</f>
        <v>0</v>
      </c>
      <c r="Y355" s="33">
        <f>(PA[[#This Row],[Work Completiuon time on fualt]]-PA[[#This Row],[Fault Time]])*24</f>
        <v>0</v>
      </c>
      <c r="Z355" s="33">
        <f>IFERROR((PA[[#This Row],[Work Completiuon time on fualt]]-PA[[#This Row],[Fault Time]])*24,"")</f>
        <v>0</v>
      </c>
      <c r="AC355" s="47" t="str">
        <f>IFERROR(PA[[#This Row],[Breakdown Time]]*PA[[#This Row],[Plant Equivalent Weightage]],"")</f>
        <v/>
      </c>
      <c r="AF355" s="2"/>
      <c r="AG355" s="2"/>
    </row>
    <row r="356" spans="1:33">
      <c r="A356" s="2">
        <f t="shared" si="5"/>
        <v>353</v>
      </c>
      <c r="I356" s="29" t="str">
        <f>IFERROR(VLOOKUP(PA[[#This Row],[Date]],Raw_Data[[Date]:[Sunset Time (POA&lt;20 W/m2)]],3,0),"")</f>
        <v/>
      </c>
      <c r="J356" s="29" t="str">
        <f>IFERROR(VLOOKUP(PA[[#This Row],[Date]],Raw_Data[[Date]:[Sunset Time (POA&lt;20 W/m2)]],4,0),"")</f>
        <v/>
      </c>
      <c r="K356" s="48" t="str">
        <f>IFERROR((PA[[#This Row],[Sunset Time (POA&lt;20 W/m2)]]-PA[[#This Row],[Sunrise Time (POA&gt;20 W/m2)]])*24,"")</f>
        <v/>
      </c>
      <c r="M356" s="45" t="str">
        <f>IFERROR(VLOOKUP(PA[[#This Row],[Affceted Equipment]],'Basic Data'!$A$2:$B$116,2,0),"")</f>
        <v/>
      </c>
      <c r="N356" s="50" t="s">
        <v>261</v>
      </c>
      <c r="W356" s="33">
        <f>(PA[[#This Row],[Acknowledgemnet Time ]]-PA[[#This Row],[Fault Time]])*24</f>
        <v>0</v>
      </c>
      <c r="X356" s="33">
        <f>(PA[[#This Row],[Work Start time on Fault]]-PA[[#This Row],[Fault Time]])*24</f>
        <v>0</v>
      </c>
      <c r="Y356" s="33">
        <f>(PA[[#This Row],[Work Completiuon time on fualt]]-PA[[#This Row],[Fault Time]])*24</f>
        <v>0</v>
      </c>
      <c r="Z356" s="33">
        <f>IFERROR((PA[[#This Row],[Work Completiuon time on fualt]]-PA[[#This Row],[Fault Time]])*24,"")</f>
        <v>0</v>
      </c>
      <c r="AC356" s="47" t="str">
        <f>IFERROR(PA[[#This Row],[Breakdown Time]]*PA[[#This Row],[Plant Equivalent Weightage]],"")</f>
        <v/>
      </c>
      <c r="AF356" s="2"/>
      <c r="AG356" s="2"/>
    </row>
    <row r="357" spans="1:33">
      <c r="A357" s="2">
        <f t="shared" si="5"/>
        <v>354</v>
      </c>
      <c r="I357" s="29" t="str">
        <f>IFERROR(VLOOKUP(PA[[#This Row],[Date]],Raw_Data[[Date]:[Sunset Time (POA&lt;20 W/m2)]],3,0),"")</f>
        <v/>
      </c>
      <c r="J357" s="29" t="str">
        <f>IFERROR(VLOOKUP(PA[[#This Row],[Date]],Raw_Data[[Date]:[Sunset Time (POA&lt;20 W/m2)]],4,0),"")</f>
        <v/>
      </c>
      <c r="K357" s="48" t="str">
        <f>IFERROR((PA[[#This Row],[Sunset Time (POA&lt;20 W/m2)]]-PA[[#This Row],[Sunrise Time (POA&gt;20 W/m2)]])*24,"")</f>
        <v/>
      </c>
      <c r="M357" s="45" t="str">
        <f>IFERROR(VLOOKUP(PA[[#This Row],[Affceted Equipment]],'Basic Data'!$A$2:$B$116,2,0),"")</f>
        <v/>
      </c>
      <c r="N357" s="50" t="s">
        <v>261</v>
      </c>
      <c r="W357" s="33">
        <f>(PA[[#This Row],[Acknowledgemnet Time ]]-PA[[#This Row],[Fault Time]])*24</f>
        <v>0</v>
      </c>
      <c r="X357" s="33">
        <f>(PA[[#This Row],[Work Start time on Fault]]-PA[[#This Row],[Fault Time]])*24</f>
        <v>0</v>
      </c>
      <c r="Y357" s="33">
        <f>(PA[[#This Row],[Work Completiuon time on fualt]]-PA[[#This Row],[Fault Time]])*24</f>
        <v>0</v>
      </c>
      <c r="Z357" s="33">
        <f>IFERROR((PA[[#This Row],[Work Completiuon time on fualt]]-PA[[#This Row],[Fault Time]])*24,"")</f>
        <v>0</v>
      </c>
      <c r="AC357" s="47" t="str">
        <f>IFERROR(PA[[#This Row],[Breakdown Time]]*PA[[#This Row],[Plant Equivalent Weightage]],"")</f>
        <v/>
      </c>
      <c r="AF357" s="2"/>
      <c r="AG357" s="2"/>
    </row>
    <row r="358" spans="1:33">
      <c r="A358" s="2">
        <f t="shared" si="5"/>
        <v>355</v>
      </c>
      <c r="I358" s="29" t="str">
        <f>IFERROR(VLOOKUP(PA[[#This Row],[Date]],Raw_Data[[Date]:[Sunset Time (POA&lt;20 W/m2)]],3,0),"")</f>
        <v/>
      </c>
      <c r="J358" s="29" t="str">
        <f>IFERROR(VLOOKUP(PA[[#This Row],[Date]],Raw_Data[[Date]:[Sunset Time (POA&lt;20 W/m2)]],4,0),"")</f>
        <v/>
      </c>
      <c r="K358" s="48" t="str">
        <f>IFERROR((PA[[#This Row],[Sunset Time (POA&lt;20 W/m2)]]-PA[[#This Row],[Sunrise Time (POA&gt;20 W/m2)]])*24,"")</f>
        <v/>
      </c>
      <c r="M358" s="45" t="str">
        <f>IFERROR(VLOOKUP(PA[[#This Row],[Affceted Equipment]],'Basic Data'!$A$2:$B$116,2,0),"")</f>
        <v/>
      </c>
      <c r="N358" s="50" t="s">
        <v>261</v>
      </c>
      <c r="W358" s="33">
        <f>(PA[[#This Row],[Acknowledgemnet Time ]]-PA[[#This Row],[Fault Time]])*24</f>
        <v>0</v>
      </c>
      <c r="X358" s="33">
        <f>(PA[[#This Row],[Work Start time on Fault]]-PA[[#This Row],[Fault Time]])*24</f>
        <v>0</v>
      </c>
      <c r="Y358" s="33">
        <f>(PA[[#This Row],[Work Completiuon time on fualt]]-PA[[#This Row],[Fault Time]])*24</f>
        <v>0</v>
      </c>
      <c r="Z358" s="33">
        <f>IFERROR((PA[[#This Row],[Work Completiuon time on fualt]]-PA[[#This Row],[Fault Time]])*24,"")</f>
        <v>0</v>
      </c>
      <c r="AC358" s="47" t="str">
        <f>IFERROR(PA[[#This Row],[Breakdown Time]]*PA[[#This Row],[Plant Equivalent Weightage]],"")</f>
        <v/>
      </c>
      <c r="AF358" s="2"/>
      <c r="AG358" s="2"/>
    </row>
    <row r="359" spans="1:33">
      <c r="A359" s="2">
        <f t="shared" si="5"/>
        <v>356</v>
      </c>
      <c r="I359" s="29" t="str">
        <f>IFERROR(VLOOKUP(PA[[#This Row],[Date]],Raw_Data[[Date]:[Sunset Time (POA&lt;20 W/m2)]],3,0),"")</f>
        <v/>
      </c>
      <c r="J359" s="29" t="str">
        <f>IFERROR(VLOOKUP(PA[[#This Row],[Date]],Raw_Data[[Date]:[Sunset Time (POA&lt;20 W/m2)]],4,0),"")</f>
        <v/>
      </c>
      <c r="K359" s="48" t="str">
        <f>IFERROR((PA[[#This Row],[Sunset Time (POA&lt;20 W/m2)]]-PA[[#This Row],[Sunrise Time (POA&gt;20 W/m2)]])*24,"")</f>
        <v/>
      </c>
      <c r="M359" s="45" t="str">
        <f>IFERROR(VLOOKUP(PA[[#This Row],[Affceted Equipment]],'Basic Data'!$A$2:$B$116,2,0),"")</f>
        <v/>
      </c>
      <c r="N359" s="50" t="s">
        <v>261</v>
      </c>
      <c r="W359" s="33">
        <f>(PA[[#This Row],[Acknowledgemnet Time ]]-PA[[#This Row],[Fault Time]])*24</f>
        <v>0</v>
      </c>
      <c r="X359" s="33">
        <f>(PA[[#This Row],[Work Start time on Fault]]-PA[[#This Row],[Fault Time]])*24</f>
        <v>0</v>
      </c>
      <c r="Y359" s="33">
        <f>(PA[[#This Row],[Work Completiuon time on fualt]]-PA[[#This Row],[Fault Time]])*24</f>
        <v>0</v>
      </c>
      <c r="Z359" s="33">
        <f>IFERROR((PA[[#This Row],[Work Completiuon time on fualt]]-PA[[#This Row],[Fault Time]])*24,"")</f>
        <v>0</v>
      </c>
      <c r="AC359" s="47" t="str">
        <f>IFERROR(PA[[#This Row],[Breakdown Time]]*PA[[#This Row],[Plant Equivalent Weightage]],"")</f>
        <v/>
      </c>
      <c r="AF359" s="2"/>
      <c r="AG359" s="2"/>
    </row>
    <row r="360" spans="1:33">
      <c r="A360" s="2">
        <f t="shared" si="5"/>
        <v>357</v>
      </c>
      <c r="I360" s="29" t="str">
        <f>IFERROR(VLOOKUP(PA[[#This Row],[Date]],Raw_Data[[Date]:[Sunset Time (POA&lt;20 W/m2)]],3,0),"")</f>
        <v/>
      </c>
      <c r="J360" s="29" t="str">
        <f>IFERROR(VLOOKUP(PA[[#This Row],[Date]],Raw_Data[[Date]:[Sunset Time (POA&lt;20 W/m2)]],4,0),"")</f>
        <v/>
      </c>
      <c r="K360" s="48" t="str">
        <f>IFERROR((PA[[#This Row],[Sunset Time (POA&lt;20 W/m2)]]-PA[[#This Row],[Sunrise Time (POA&gt;20 W/m2)]])*24,"")</f>
        <v/>
      </c>
      <c r="M360" s="45" t="str">
        <f>IFERROR(VLOOKUP(PA[[#This Row],[Affceted Equipment]],'Basic Data'!$A$2:$B$116,2,0),"")</f>
        <v/>
      </c>
      <c r="N360" s="50" t="s">
        <v>261</v>
      </c>
      <c r="W360" s="33">
        <f>(PA[[#This Row],[Acknowledgemnet Time ]]-PA[[#This Row],[Fault Time]])*24</f>
        <v>0</v>
      </c>
      <c r="X360" s="33">
        <f>(PA[[#This Row],[Work Start time on Fault]]-PA[[#This Row],[Fault Time]])*24</f>
        <v>0</v>
      </c>
      <c r="Y360" s="33">
        <f>(PA[[#This Row],[Work Completiuon time on fualt]]-PA[[#This Row],[Fault Time]])*24</f>
        <v>0</v>
      </c>
      <c r="Z360" s="33">
        <f>IFERROR((PA[[#This Row],[Work Completiuon time on fualt]]-PA[[#This Row],[Fault Time]])*24,"")</f>
        <v>0</v>
      </c>
      <c r="AC360" s="47" t="str">
        <f>IFERROR(PA[[#This Row],[Breakdown Time]]*PA[[#This Row],[Plant Equivalent Weightage]],"")</f>
        <v/>
      </c>
      <c r="AF360" s="2"/>
      <c r="AG360" s="2"/>
    </row>
    <row r="361" spans="1:33">
      <c r="A361" s="2">
        <f t="shared" si="5"/>
        <v>358</v>
      </c>
      <c r="I361" s="29" t="str">
        <f>IFERROR(VLOOKUP(PA[[#This Row],[Date]],Raw_Data[[Date]:[Sunset Time (POA&lt;20 W/m2)]],3,0),"")</f>
        <v/>
      </c>
      <c r="J361" s="29" t="str">
        <f>IFERROR(VLOOKUP(PA[[#This Row],[Date]],Raw_Data[[Date]:[Sunset Time (POA&lt;20 W/m2)]],4,0),"")</f>
        <v/>
      </c>
      <c r="K361" s="48" t="str">
        <f>IFERROR((PA[[#This Row],[Sunset Time (POA&lt;20 W/m2)]]-PA[[#This Row],[Sunrise Time (POA&gt;20 W/m2)]])*24,"")</f>
        <v/>
      </c>
      <c r="M361" s="45" t="str">
        <f>IFERROR(VLOOKUP(PA[[#This Row],[Affceted Equipment]],'Basic Data'!$A$2:$B$116,2,0),"")</f>
        <v/>
      </c>
      <c r="N361" s="50" t="s">
        <v>261</v>
      </c>
      <c r="W361" s="33">
        <f>(PA[[#This Row],[Acknowledgemnet Time ]]-PA[[#This Row],[Fault Time]])*24</f>
        <v>0</v>
      </c>
      <c r="X361" s="33">
        <f>(PA[[#This Row],[Work Start time on Fault]]-PA[[#This Row],[Fault Time]])*24</f>
        <v>0</v>
      </c>
      <c r="Y361" s="33">
        <f>(PA[[#This Row],[Work Completiuon time on fualt]]-PA[[#This Row],[Fault Time]])*24</f>
        <v>0</v>
      </c>
      <c r="Z361" s="33">
        <f>IFERROR((PA[[#This Row],[Work Completiuon time on fualt]]-PA[[#This Row],[Fault Time]])*24,"")</f>
        <v>0</v>
      </c>
      <c r="AC361" s="47" t="str">
        <f>IFERROR(PA[[#This Row],[Breakdown Time]]*PA[[#This Row],[Plant Equivalent Weightage]],"")</f>
        <v/>
      </c>
      <c r="AF361" s="2"/>
      <c r="AG361" s="2"/>
    </row>
    <row r="362" spans="1:33">
      <c r="A362" s="2">
        <f t="shared" si="5"/>
        <v>359</v>
      </c>
      <c r="I362" s="29" t="str">
        <f>IFERROR(VLOOKUP(PA[[#This Row],[Date]],Raw_Data[[Date]:[Sunset Time (POA&lt;20 W/m2)]],3,0),"")</f>
        <v/>
      </c>
      <c r="J362" s="29" t="str">
        <f>IFERROR(VLOOKUP(PA[[#This Row],[Date]],Raw_Data[[Date]:[Sunset Time (POA&lt;20 W/m2)]],4,0),"")</f>
        <v/>
      </c>
      <c r="K362" s="48" t="str">
        <f>IFERROR((PA[[#This Row],[Sunset Time (POA&lt;20 W/m2)]]-PA[[#This Row],[Sunrise Time (POA&gt;20 W/m2)]])*24,"")</f>
        <v/>
      </c>
      <c r="M362" s="45" t="str">
        <f>IFERROR(VLOOKUP(PA[[#This Row],[Affceted Equipment]],'Basic Data'!$A$2:$B$116,2,0),"")</f>
        <v/>
      </c>
      <c r="N362" s="50" t="s">
        <v>261</v>
      </c>
      <c r="W362" s="33">
        <f>(PA[[#This Row],[Acknowledgemnet Time ]]-PA[[#This Row],[Fault Time]])*24</f>
        <v>0</v>
      </c>
      <c r="X362" s="33">
        <f>(PA[[#This Row],[Work Start time on Fault]]-PA[[#This Row],[Fault Time]])*24</f>
        <v>0</v>
      </c>
      <c r="Y362" s="33">
        <f>(PA[[#This Row],[Work Completiuon time on fualt]]-PA[[#This Row],[Fault Time]])*24</f>
        <v>0</v>
      </c>
      <c r="Z362" s="33">
        <f>IFERROR((PA[[#This Row],[Work Completiuon time on fualt]]-PA[[#This Row],[Fault Time]])*24,"")</f>
        <v>0</v>
      </c>
      <c r="AC362" s="47" t="str">
        <f>IFERROR(PA[[#This Row],[Breakdown Time]]*PA[[#This Row],[Plant Equivalent Weightage]],"")</f>
        <v/>
      </c>
      <c r="AF362" s="2"/>
      <c r="AG362" s="2"/>
    </row>
    <row r="363" spans="1:33">
      <c r="A363" s="2">
        <f t="shared" si="5"/>
        <v>360</v>
      </c>
      <c r="I363" s="29" t="str">
        <f>IFERROR(VLOOKUP(PA[[#This Row],[Date]],Raw_Data[[Date]:[Sunset Time (POA&lt;20 W/m2)]],3,0),"")</f>
        <v/>
      </c>
      <c r="J363" s="29" t="str">
        <f>IFERROR(VLOOKUP(PA[[#This Row],[Date]],Raw_Data[[Date]:[Sunset Time (POA&lt;20 W/m2)]],4,0),"")</f>
        <v/>
      </c>
      <c r="K363" s="48" t="str">
        <f>IFERROR((PA[[#This Row],[Sunset Time (POA&lt;20 W/m2)]]-PA[[#This Row],[Sunrise Time (POA&gt;20 W/m2)]])*24,"")</f>
        <v/>
      </c>
      <c r="M363" s="45" t="str">
        <f>IFERROR(VLOOKUP(PA[[#This Row],[Affceted Equipment]],'Basic Data'!$A$2:$B$116,2,0),"")</f>
        <v/>
      </c>
      <c r="N363" s="50" t="s">
        <v>261</v>
      </c>
      <c r="W363" s="33">
        <f>(PA[[#This Row],[Acknowledgemnet Time ]]-PA[[#This Row],[Fault Time]])*24</f>
        <v>0</v>
      </c>
      <c r="X363" s="33">
        <f>(PA[[#This Row],[Work Start time on Fault]]-PA[[#This Row],[Fault Time]])*24</f>
        <v>0</v>
      </c>
      <c r="Y363" s="33">
        <f>(PA[[#This Row],[Work Completiuon time on fualt]]-PA[[#This Row],[Fault Time]])*24</f>
        <v>0</v>
      </c>
      <c r="Z363" s="33">
        <f>IFERROR((PA[[#This Row],[Work Completiuon time on fualt]]-PA[[#This Row],[Fault Time]])*24,"")</f>
        <v>0</v>
      </c>
      <c r="AC363" s="47" t="str">
        <f>IFERROR(PA[[#This Row],[Breakdown Time]]*PA[[#This Row],[Plant Equivalent Weightage]],"")</f>
        <v/>
      </c>
      <c r="AF363" s="2"/>
      <c r="AG363" s="2"/>
    </row>
    <row r="364" spans="1:33">
      <c r="A364" s="2">
        <f t="shared" si="5"/>
        <v>361</v>
      </c>
      <c r="I364" s="29" t="str">
        <f>IFERROR(VLOOKUP(PA[[#This Row],[Date]],Raw_Data[[Date]:[Sunset Time (POA&lt;20 W/m2)]],3,0),"")</f>
        <v/>
      </c>
      <c r="J364" s="29" t="str">
        <f>IFERROR(VLOOKUP(PA[[#This Row],[Date]],Raw_Data[[Date]:[Sunset Time (POA&lt;20 W/m2)]],4,0),"")</f>
        <v/>
      </c>
      <c r="K364" s="48" t="str">
        <f>IFERROR((PA[[#This Row],[Sunset Time (POA&lt;20 W/m2)]]-PA[[#This Row],[Sunrise Time (POA&gt;20 W/m2)]])*24,"")</f>
        <v/>
      </c>
      <c r="M364" s="45" t="str">
        <f>IFERROR(VLOOKUP(PA[[#This Row],[Affceted Equipment]],'Basic Data'!$A$2:$B$116,2,0),"")</f>
        <v/>
      </c>
      <c r="N364" s="50" t="s">
        <v>261</v>
      </c>
      <c r="W364" s="33">
        <f>(PA[[#This Row],[Acknowledgemnet Time ]]-PA[[#This Row],[Fault Time]])*24</f>
        <v>0</v>
      </c>
      <c r="X364" s="33">
        <f>(PA[[#This Row],[Work Start time on Fault]]-PA[[#This Row],[Fault Time]])*24</f>
        <v>0</v>
      </c>
      <c r="Y364" s="33">
        <f>(PA[[#This Row],[Work Completiuon time on fualt]]-PA[[#This Row],[Fault Time]])*24</f>
        <v>0</v>
      </c>
      <c r="Z364" s="33">
        <f>IFERROR((PA[[#This Row],[Work Completiuon time on fualt]]-PA[[#This Row],[Fault Time]])*24,"")</f>
        <v>0</v>
      </c>
      <c r="AC364" s="47" t="str">
        <f>IFERROR(PA[[#This Row],[Breakdown Time]]*PA[[#This Row],[Plant Equivalent Weightage]],"")</f>
        <v/>
      </c>
      <c r="AF364" s="2"/>
      <c r="AG364" s="2"/>
    </row>
    <row r="365" spans="1:33">
      <c r="A365" s="2">
        <f t="shared" si="5"/>
        <v>362</v>
      </c>
      <c r="I365" s="29" t="str">
        <f>IFERROR(VLOOKUP(PA[[#This Row],[Date]],Raw_Data[[Date]:[Sunset Time (POA&lt;20 W/m2)]],3,0),"")</f>
        <v/>
      </c>
      <c r="J365" s="29" t="str">
        <f>IFERROR(VLOOKUP(PA[[#This Row],[Date]],Raw_Data[[Date]:[Sunset Time (POA&lt;20 W/m2)]],4,0),"")</f>
        <v/>
      </c>
      <c r="K365" s="48" t="str">
        <f>IFERROR((PA[[#This Row],[Sunset Time (POA&lt;20 W/m2)]]-PA[[#This Row],[Sunrise Time (POA&gt;20 W/m2)]])*24,"")</f>
        <v/>
      </c>
      <c r="M365" s="45" t="str">
        <f>IFERROR(VLOOKUP(PA[[#This Row],[Affceted Equipment]],'Basic Data'!$A$2:$B$116,2,0),"")</f>
        <v/>
      </c>
      <c r="N365" s="50" t="s">
        <v>261</v>
      </c>
      <c r="W365" s="33">
        <f>(PA[[#This Row],[Acknowledgemnet Time ]]-PA[[#This Row],[Fault Time]])*24</f>
        <v>0</v>
      </c>
      <c r="X365" s="33">
        <f>(PA[[#This Row],[Work Start time on Fault]]-PA[[#This Row],[Fault Time]])*24</f>
        <v>0</v>
      </c>
      <c r="Y365" s="33">
        <f>(PA[[#This Row],[Work Completiuon time on fualt]]-PA[[#This Row],[Fault Time]])*24</f>
        <v>0</v>
      </c>
      <c r="Z365" s="33">
        <f>IFERROR((PA[[#This Row],[Work Completiuon time on fualt]]-PA[[#This Row],[Fault Time]])*24,"")</f>
        <v>0</v>
      </c>
      <c r="AC365" s="47" t="str">
        <f>IFERROR(PA[[#This Row],[Breakdown Time]]*PA[[#This Row],[Plant Equivalent Weightage]],"")</f>
        <v/>
      </c>
      <c r="AF365" s="2"/>
      <c r="AG365" s="2"/>
    </row>
    <row r="366" spans="1:33">
      <c r="A366" s="2">
        <f t="shared" si="5"/>
        <v>363</v>
      </c>
      <c r="I366" s="29" t="str">
        <f>IFERROR(VLOOKUP(PA[[#This Row],[Date]],Raw_Data[[Date]:[Sunset Time (POA&lt;20 W/m2)]],3,0),"")</f>
        <v/>
      </c>
      <c r="J366" s="29" t="str">
        <f>IFERROR(VLOOKUP(PA[[#This Row],[Date]],Raw_Data[[Date]:[Sunset Time (POA&lt;20 W/m2)]],4,0),"")</f>
        <v/>
      </c>
      <c r="K366" s="48" t="str">
        <f>IFERROR((PA[[#This Row],[Sunset Time (POA&lt;20 W/m2)]]-PA[[#This Row],[Sunrise Time (POA&gt;20 W/m2)]])*24,"")</f>
        <v/>
      </c>
      <c r="M366" s="45" t="str">
        <f>IFERROR(VLOOKUP(PA[[#This Row],[Affceted Equipment]],'Basic Data'!$A$2:$B$116,2,0),"")</f>
        <v/>
      </c>
      <c r="N366" s="50" t="s">
        <v>261</v>
      </c>
      <c r="W366" s="33">
        <f>(PA[[#This Row],[Acknowledgemnet Time ]]-PA[[#This Row],[Fault Time]])*24</f>
        <v>0</v>
      </c>
      <c r="X366" s="33">
        <f>(PA[[#This Row],[Work Start time on Fault]]-PA[[#This Row],[Fault Time]])*24</f>
        <v>0</v>
      </c>
      <c r="Y366" s="33">
        <f>(PA[[#This Row],[Work Completiuon time on fualt]]-PA[[#This Row],[Fault Time]])*24</f>
        <v>0</v>
      </c>
      <c r="Z366" s="33">
        <f>IFERROR((PA[[#This Row],[Work Completiuon time on fualt]]-PA[[#This Row],[Fault Time]])*24,"")</f>
        <v>0</v>
      </c>
      <c r="AC366" s="47" t="str">
        <f>IFERROR(PA[[#This Row],[Breakdown Time]]*PA[[#This Row],[Plant Equivalent Weightage]],"")</f>
        <v/>
      </c>
      <c r="AF366" s="2"/>
      <c r="AG366" s="2"/>
    </row>
    <row r="367" spans="1:33">
      <c r="A367" s="2">
        <f t="shared" si="5"/>
        <v>364</v>
      </c>
      <c r="I367" s="29" t="str">
        <f>IFERROR(VLOOKUP(PA[[#This Row],[Date]],Raw_Data[[Date]:[Sunset Time (POA&lt;20 W/m2)]],3,0),"")</f>
        <v/>
      </c>
      <c r="J367" s="29" t="str">
        <f>IFERROR(VLOOKUP(PA[[#This Row],[Date]],Raw_Data[[Date]:[Sunset Time (POA&lt;20 W/m2)]],4,0),"")</f>
        <v/>
      </c>
      <c r="K367" s="48" t="str">
        <f>IFERROR((PA[[#This Row],[Sunset Time (POA&lt;20 W/m2)]]-PA[[#This Row],[Sunrise Time (POA&gt;20 W/m2)]])*24,"")</f>
        <v/>
      </c>
      <c r="M367" s="45" t="str">
        <f>IFERROR(VLOOKUP(PA[[#This Row],[Affceted Equipment]],'Basic Data'!$A$2:$B$116,2,0),"")</f>
        <v/>
      </c>
      <c r="N367" s="50" t="s">
        <v>261</v>
      </c>
      <c r="W367" s="33">
        <f>(PA[[#This Row],[Acknowledgemnet Time ]]-PA[[#This Row],[Fault Time]])*24</f>
        <v>0</v>
      </c>
      <c r="X367" s="33">
        <f>(PA[[#This Row],[Work Start time on Fault]]-PA[[#This Row],[Fault Time]])*24</f>
        <v>0</v>
      </c>
      <c r="Y367" s="33">
        <f>(PA[[#This Row],[Work Completiuon time on fualt]]-PA[[#This Row],[Fault Time]])*24</f>
        <v>0</v>
      </c>
      <c r="Z367" s="33">
        <f>IFERROR((PA[[#This Row],[Work Completiuon time on fualt]]-PA[[#This Row],[Fault Time]])*24,"")</f>
        <v>0</v>
      </c>
      <c r="AC367" s="47" t="str">
        <f>IFERROR(PA[[#This Row],[Breakdown Time]]*PA[[#This Row],[Plant Equivalent Weightage]],"")</f>
        <v/>
      </c>
      <c r="AF367" s="2"/>
      <c r="AG367" s="2"/>
    </row>
    <row r="368" spans="1:33">
      <c r="A368" s="2">
        <f t="shared" si="5"/>
        <v>365</v>
      </c>
      <c r="I368" s="29" t="str">
        <f>IFERROR(VLOOKUP(PA[[#This Row],[Date]],Raw_Data[[Date]:[Sunset Time (POA&lt;20 W/m2)]],3,0),"")</f>
        <v/>
      </c>
      <c r="J368" s="29" t="str">
        <f>IFERROR(VLOOKUP(PA[[#This Row],[Date]],Raw_Data[[Date]:[Sunset Time (POA&lt;20 W/m2)]],4,0),"")</f>
        <v/>
      </c>
      <c r="K368" s="48" t="str">
        <f>IFERROR((PA[[#This Row],[Sunset Time (POA&lt;20 W/m2)]]-PA[[#This Row],[Sunrise Time (POA&gt;20 W/m2)]])*24,"")</f>
        <v/>
      </c>
      <c r="M368" s="45" t="str">
        <f>IFERROR(VLOOKUP(PA[[#This Row],[Affceted Equipment]],'Basic Data'!$A$2:$B$116,2,0),"")</f>
        <v/>
      </c>
      <c r="N368" s="50" t="s">
        <v>261</v>
      </c>
      <c r="W368" s="33">
        <f>(PA[[#This Row],[Acknowledgemnet Time ]]-PA[[#This Row],[Fault Time]])*24</f>
        <v>0</v>
      </c>
      <c r="X368" s="33">
        <f>(PA[[#This Row],[Work Start time on Fault]]-PA[[#This Row],[Fault Time]])*24</f>
        <v>0</v>
      </c>
      <c r="Y368" s="33">
        <f>(PA[[#This Row],[Work Completiuon time on fualt]]-PA[[#This Row],[Fault Time]])*24</f>
        <v>0</v>
      </c>
      <c r="Z368" s="33">
        <f>IFERROR((PA[[#This Row],[Work Completiuon time on fualt]]-PA[[#This Row],[Fault Time]])*24,"")</f>
        <v>0</v>
      </c>
      <c r="AC368" s="47" t="str">
        <f>IFERROR(PA[[#This Row],[Breakdown Time]]*PA[[#This Row],[Plant Equivalent Weightage]],"")</f>
        <v/>
      </c>
      <c r="AF368" s="2"/>
      <c r="AG368" s="2"/>
    </row>
    <row r="369" spans="1:33">
      <c r="A369" s="2">
        <f t="shared" ref="A369:A402" si="6">A368+1</f>
        <v>366</v>
      </c>
      <c r="I369" s="29" t="str">
        <f>IFERROR(VLOOKUP(PA[[#This Row],[Date]],Raw_Data[[Date]:[Sunset Time (POA&lt;20 W/m2)]],3,0),"")</f>
        <v/>
      </c>
      <c r="J369" s="29" t="str">
        <f>IFERROR(VLOOKUP(PA[[#This Row],[Date]],Raw_Data[[Date]:[Sunset Time (POA&lt;20 W/m2)]],4,0),"")</f>
        <v/>
      </c>
      <c r="K369" s="48" t="str">
        <f>IFERROR((PA[[#This Row],[Sunset Time (POA&lt;20 W/m2)]]-PA[[#This Row],[Sunrise Time (POA&gt;20 W/m2)]])*24,"")</f>
        <v/>
      </c>
      <c r="M369" s="45" t="str">
        <f>IFERROR(VLOOKUP(PA[[#This Row],[Affceted Equipment]],'Basic Data'!$A$2:$B$116,2,0),"")</f>
        <v/>
      </c>
      <c r="N369" s="50" t="s">
        <v>261</v>
      </c>
      <c r="W369" s="33">
        <f>(PA[[#This Row],[Acknowledgemnet Time ]]-PA[[#This Row],[Fault Time]])*24</f>
        <v>0</v>
      </c>
      <c r="X369" s="33">
        <f>(PA[[#This Row],[Work Start time on Fault]]-PA[[#This Row],[Fault Time]])*24</f>
        <v>0</v>
      </c>
      <c r="Y369" s="33">
        <f>(PA[[#This Row],[Work Completiuon time on fualt]]-PA[[#This Row],[Fault Time]])*24</f>
        <v>0</v>
      </c>
      <c r="Z369" s="33">
        <f>IFERROR((PA[[#This Row],[Work Completiuon time on fualt]]-PA[[#This Row],[Fault Time]])*24,"")</f>
        <v>0</v>
      </c>
      <c r="AC369" s="47" t="str">
        <f>IFERROR(PA[[#This Row],[Breakdown Time]]*PA[[#This Row],[Plant Equivalent Weightage]],"")</f>
        <v/>
      </c>
      <c r="AF369" s="2"/>
      <c r="AG369" s="2"/>
    </row>
    <row r="370" spans="1:33">
      <c r="A370" s="2">
        <f t="shared" si="6"/>
        <v>367</v>
      </c>
      <c r="I370" s="29" t="str">
        <f>IFERROR(VLOOKUP(PA[[#This Row],[Date]],Raw_Data[[Date]:[Sunset Time (POA&lt;20 W/m2)]],3,0),"")</f>
        <v/>
      </c>
      <c r="J370" s="29" t="str">
        <f>IFERROR(VLOOKUP(PA[[#This Row],[Date]],Raw_Data[[Date]:[Sunset Time (POA&lt;20 W/m2)]],4,0),"")</f>
        <v/>
      </c>
      <c r="K370" s="48" t="str">
        <f>IFERROR((PA[[#This Row],[Sunset Time (POA&lt;20 W/m2)]]-PA[[#This Row],[Sunrise Time (POA&gt;20 W/m2)]])*24,"")</f>
        <v/>
      </c>
      <c r="M370" s="45" t="str">
        <f>IFERROR(VLOOKUP(PA[[#This Row],[Affceted Equipment]],'Basic Data'!$A$2:$B$116,2,0),"")</f>
        <v/>
      </c>
      <c r="N370" s="50" t="s">
        <v>261</v>
      </c>
      <c r="W370" s="33">
        <f>(PA[[#This Row],[Acknowledgemnet Time ]]-PA[[#This Row],[Fault Time]])*24</f>
        <v>0</v>
      </c>
      <c r="X370" s="33">
        <f>(PA[[#This Row],[Work Start time on Fault]]-PA[[#This Row],[Fault Time]])*24</f>
        <v>0</v>
      </c>
      <c r="Y370" s="33">
        <f>(PA[[#This Row],[Work Completiuon time on fualt]]-PA[[#This Row],[Fault Time]])*24</f>
        <v>0</v>
      </c>
      <c r="Z370" s="33">
        <f>IFERROR((PA[[#This Row],[Work Completiuon time on fualt]]-PA[[#This Row],[Fault Time]])*24,"")</f>
        <v>0</v>
      </c>
      <c r="AC370" s="47" t="str">
        <f>IFERROR(PA[[#This Row],[Breakdown Time]]*PA[[#This Row],[Plant Equivalent Weightage]],"")</f>
        <v/>
      </c>
      <c r="AF370" s="2"/>
      <c r="AG370" s="2"/>
    </row>
    <row r="371" spans="1:33">
      <c r="A371" s="2">
        <f t="shared" si="6"/>
        <v>368</v>
      </c>
      <c r="I371" s="29" t="str">
        <f>IFERROR(VLOOKUP(PA[[#This Row],[Date]],Raw_Data[[Date]:[Sunset Time (POA&lt;20 W/m2)]],3,0),"")</f>
        <v/>
      </c>
      <c r="J371" s="29" t="str">
        <f>IFERROR(VLOOKUP(PA[[#This Row],[Date]],Raw_Data[[Date]:[Sunset Time (POA&lt;20 W/m2)]],4,0),"")</f>
        <v/>
      </c>
      <c r="K371" s="48" t="str">
        <f>IFERROR((PA[[#This Row],[Sunset Time (POA&lt;20 W/m2)]]-PA[[#This Row],[Sunrise Time (POA&gt;20 W/m2)]])*24,"")</f>
        <v/>
      </c>
      <c r="M371" s="45" t="str">
        <f>IFERROR(VLOOKUP(PA[[#This Row],[Affceted Equipment]],'Basic Data'!$A$2:$B$116,2,0),"")</f>
        <v/>
      </c>
      <c r="N371" s="50" t="s">
        <v>261</v>
      </c>
      <c r="W371" s="33">
        <f>(PA[[#This Row],[Acknowledgemnet Time ]]-PA[[#This Row],[Fault Time]])*24</f>
        <v>0</v>
      </c>
      <c r="X371" s="33">
        <f>(PA[[#This Row],[Work Start time on Fault]]-PA[[#This Row],[Fault Time]])*24</f>
        <v>0</v>
      </c>
      <c r="Y371" s="33">
        <f>(PA[[#This Row],[Work Completiuon time on fualt]]-PA[[#This Row],[Fault Time]])*24</f>
        <v>0</v>
      </c>
      <c r="Z371" s="33">
        <f>IFERROR((PA[[#This Row],[Work Completiuon time on fualt]]-PA[[#This Row],[Fault Time]])*24,"")</f>
        <v>0</v>
      </c>
      <c r="AC371" s="47" t="str">
        <f>IFERROR(PA[[#This Row],[Breakdown Time]]*PA[[#This Row],[Plant Equivalent Weightage]],"")</f>
        <v/>
      </c>
      <c r="AF371" s="2"/>
      <c r="AG371" s="2"/>
    </row>
    <row r="372" spans="1:33">
      <c r="A372" s="2">
        <f t="shared" si="6"/>
        <v>369</v>
      </c>
      <c r="I372" s="29" t="str">
        <f>IFERROR(VLOOKUP(PA[[#This Row],[Date]],Raw_Data[[Date]:[Sunset Time (POA&lt;20 W/m2)]],3,0),"")</f>
        <v/>
      </c>
      <c r="J372" s="29" t="str">
        <f>IFERROR(VLOOKUP(PA[[#This Row],[Date]],Raw_Data[[Date]:[Sunset Time (POA&lt;20 W/m2)]],4,0),"")</f>
        <v/>
      </c>
      <c r="K372" s="48" t="str">
        <f>IFERROR((PA[[#This Row],[Sunset Time (POA&lt;20 W/m2)]]-PA[[#This Row],[Sunrise Time (POA&gt;20 W/m2)]])*24,"")</f>
        <v/>
      </c>
      <c r="M372" s="45" t="str">
        <f>IFERROR(VLOOKUP(PA[[#This Row],[Affceted Equipment]],'Basic Data'!$A$2:$B$116,2,0),"")</f>
        <v/>
      </c>
      <c r="N372" s="50" t="s">
        <v>261</v>
      </c>
      <c r="W372" s="33">
        <f>(PA[[#This Row],[Acknowledgemnet Time ]]-PA[[#This Row],[Fault Time]])*24</f>
        <v>0</v>
      </c>
      <c r="X372" s="33">
        <f>(PA[[#This Row],[Work Start time on Fault]]-PA[[#This Row],[Fault Time]])*24</f>
        <v>0</v>
      </c>
      <c r="Y372" s="33">
        <f>(PA[[#This Row],[Work Completiuon time on fualt]]-PA[[#This Row],[Fault Time]])*24</f>
        <v>0</v>
      </c>
      <c r="Z372" s="33">
        <f>IFERROR((PA[[#This Row],[Work Completiuon time on fualt]]-PA[[#This Row],[Fault Time]])*24,"")</f>
        <v>0</v>
      </c>
      <c r="AC372" s="47" t="str">
        <f>IFERROR(PA[[#This Row],[Breakdown Time]]*PA[[#This Row],[Plant Equivalent Weightage]],"")</f>
        <v/>
      </c>
      <c r="AF372" s="2"/>
      <c r="AG372" s="2"/>
    </row>
    <row r="373" spans="1:33">
      <c r="A373" s="2">
        <f t="shared" si="6"/>
        <v>370</v>
      </c>
      <c r="I373" s="29" t="str">
        <f>IFERROR(VLOOKUP(PA[[#This Row],[Date]],Raw_Data[[Date]:[Sunset Time (POA&lt;20 W/m2)]],3,0),"")</f>
        <v/>
      </c>
      <c r="J373" s="29" t="str">
        <f>IFERROR(VLOOKUP(PA[[#This Row],[Date]],Raw_Data[[Date]:[Sunset Time (POA&lt;20 W/m2)]],4,0),"")</f>
        <v/>
      </c>
      <c r="K373" s="48" t="str">
        <f>IFERROR((PA[[#This Row],[Sunset Time (POA&lt;20 W/m2)]]-PA[[#This Row],[Sunrise Time (POA&gt;20 W/m2)]])*24,"")</f>
        <v/>
      </c>
      <c r="M373" s="45" t="str">
        <f>IFERROR(VLOOKUP(PA[[#This Row],[Affceted Equipment]],'Basic Data'!$A$2:$B$116,2,0),"")</f>
        <v/>
      </c>
      <c r="N373" s="50" t="s">
        <v>261</v>
      </c>
      <c r="W373" s="33">
        <f>(PA[[#This Row],[Acknowledgemnet Time ]]-PA[[#This Row],[Fault Time]])*24</f>
        <v>0</v>
      </c>
      <c r="X373" s="33">
        <f>(PA[[#This Row],[Work Start time on Fault]]-PA[[#This Row],[Fault Time]])*24</f>
        <v>0</v>
      </c>
      <c r="Y373" s="33">
        <f>(PA[[#This Row],[Work Completiuon time on fualt]]-PA[[#This Row],[Fault Time]])*24</f>
        <v>0</v>
      </c>
      <c r="Z373" s="33">
        <f>IFERROR((PA[[#This Row],[Work Completiuon time on fualt]]-PA[[#This Row],[Fault Time]])*24,"")</f>
        <v>0</v>
      </c>
      <c r="AC373" s="47" t="str">
        <f>IFERROR(PA[[#This Row],[Breakdown Time]]*PA[[#This Row],[Plant Equivalent Weightage]],"")</f>
        <v/>
      </c>
      <c r="AF373" s="2"/>
      <c r="AG373" s="2"/>
    </row>
    <row r="374" spans="1:33">
      <c r="A374" s="2">
        <f t="shared" si="6"/>
        <v>371</v>
      </c>
      <c r="I374" s="29" t="str">
        <f>IFERROR(VLOOKUP(PA[[#This Row],[Date]],Raw_Data[[Date]:[Sunset Time (POA&lt;20 W/m2)]],3,0),"")</f>
        <v/>
      </c>
      <c r="J374" s="29" t="str">
        <f>IFERROR(VLOOKUP(PA[[#This Row],[Date]],Raw_Data[[Date]:[Sunset Time (POA&lt;20 W/m2)]],4,0),"")</f>
        <v/>
      </c>
      <c r="K374" s="48" t="str">
        <f>IFERROR((PA[[#This Row],[Sunset Time (POA&lt;20 W/m2)]]-PA[[#This Row],[Sunrise Time (POA&gt;20 W/m2)]])*24,"")</f>
        <v/>
      </c>
      <c r="M374" s="45" t="str">
        <f>IFERROR(VLOOKUP(PA[[#This Row],[Affceted Equipment]],'Basic Data'!$A$2:$B$116,2,0),"")</f>
        <v/>
      </c>
      <c r="N374" s="50" t="s">
        <v>261</v>
      </c>
      <c r="W374" s="33">
        <f>(PA[[#This Row],[Acknowledgemnet Time ]]-PA[[#This Row],[Fault Time]])*24</f>
        <v>0</v>
      </c>
      <c r="X374" s="33">
        <f>(PA[[#This Row],[Work Start time on Fault]]-PA[[#This Row],[Fault Time]])*24</f>
        <v>0</v>
      </c>
      <c r="Y374" s="33">
        <f>(PA[[#This Row],[Work Completiuon time on fualt]]-PA[[#This Row],[Fault Time]])*24</f>
        <v>0</v>
      </c>
      <c r="Z374" s="33">
        <f>IFERROR((PA[[#This Row],[Work Completiuon time on fualt]]-PA[[#This Row],[Fault Time]])*24,"")</f>
        <v>0</v>
      </c>
      <c r="AC374" s="47" t="str">
        <f>IFERROR(PA[[#This Row],[Breakdown Time]]*PA[[#This Row],[Plant Equivalent Weightage]],"")</f>
        <v/>
      </c>
      <c r="AF374" s="2"/>
      <c r="AG374" s="2"/>
    </row>
    <row r="375" spans="1:33">
      <c r="A375" s="2">
        <f t="shared" si="6"/>
        <v>372</v>
      </c>
      <c r="I375" s="29" t="str">
        <f>IFERROR(VLOOKUP(PA[[#This Row],[Date]],Raw_Data[[Date]:[Sunset Time (POA&lt;20 W/m2)]],3,0),"")</f>
        <v/>
      </c>
      <c r="J375" s="29" t="str">
        <f>IFERROR(VLOOKUP(PA[[#This Row],[Date]],Raw_Data[[Date]:[Sunset Time (POA&lt;20 W/m2)]],4,0),"")</f>
        <v/>
      </c>
      <c r="K375" s="48" t="str">
        <f>IFERROR((PA[[#This Row],[Sunset Time (POA&lt;20 W/m2)]]-PA[[#This Row],[Sunrise Time (POA&gt;20 W/m2)]])*24,"")</f>
        <v/>
      </c>
      <c r="M375" s="45" t="str">
        <f>IFERROR(VLOOKUP(PA[[#This Row],[Affceted Equipment]],'Basic Data'!$A$2:$B$116,2,0),"")</f>
        <v/>
      </c>
      <c r="N375" s="50" t="s">
        <v>261</v>
      </c>
      <c r="W375" s="33">
        <f>(PA[[#This Row],[Acknowledgemnet Time ]]-PA[[#This Row],[Fault Time]])*24</f>
        <v>0</v>
      </c>
      <c r="X375" s="33">
        <f>(PA[[#This Row],[Work Start time on Fault]]-PA[[#This Row],[Fault Time]])*24</f>
        <v>0</v>
      </c>
      <c r="Y375" s="33">
        <f>(PA[[#This Row],[Work Completiuon time on fualt]]-PA[[#This Row],[Fault Time]])*24</f>
        <v>0</v>
      </c>
      <c r="Z375" s="33">
        <f>IFERROR((PA[[#This Row],[Work Completiuon time on fualt]]-PA[[#This Row],[Fault Time]])*24,"")</f>
        <v>0</v>
      </c>
      <c r="AC375" s="47" t="str">
        <f>IFERROR(PA[[#This Row],[Breakdown Time]]*PA[[#This Row],[Plant Equivalent Weightage]],"")</f>
        <v/>
      </c>
      <c r="AF375" s="2"/>
      <c r="AG375" s="2"/>
    </row>
    <row r="376" spans="1:33">
      <c r="A376" s="2">
        <f t="shared" si="6"/>
        <v>373</v>
      </c>
      <c r="I376" s="29" t="str">
        <f>IFERROR(VLOOKUP(PA[[#This Row],[Date]],Raw_Data[[Date]:[Sunset Time (POA&lt;20 W/m2)]],3,0),"")</f>
        <v/>
      </c>
      <c r="J376" s="29" t="str">
        <f>IFERROR(VLOOKUP(PA[[#This Row],[Date]],Raw_Data[[Date]:[Sunset Time (POA&lt;20 W/m2)]],4,0),"")</f>
        <v/>
      </c>
      <c r="K376" s="48" t="str">
        <f>IFERROR((PA[[#This Row],[Sunset Time (POA&lt;20 W/m2)]]-PA[[#This Row],[Sunrise Time (POA&gt;20 W/m2)]])*24,"")</f>
        <v/>
      </c>
      <c r="M376" s="45" t="str">
        <f>IFERROR(VLOOKUP(PA[[#This Row],[Affceted Equipment]],'Basic Data'!$A$2:$B$116,2,0),"")</f>
        <v/>
      </c>
      <c r="N376" s="50" t="s">
        <v>261</v>
      </c>
      <c r="W376" s="33">
        <f>(PA[[#This Row],[Acknowledgemnet Time ]]-PA[[#This Row],[Fault Time]])*24</f>
        <v>0</v>
      </c>
      <c r="X376" s="33">
        <f>(PA[[#This Row],[Work Start time on Fault]]-PA[[#This Row],[Fault Time]])*24</f>
        <v>0</v>
      </c>
      <c r="Y376" s="33">
        <f>(PA[[#This Row],[Work Completiuon time on fualt]]-PA[[#This Row],[Fault Time]])*24</f>
        <v>0</v>
      </c>
      <c r="Z376" s="33">
        <f>IFERROR((PA[[#This Row],[Work Completiuon time on fualt]]-PA[[#This Row],[Fault Time]])*24,"")</f>
        <v>0</v>
      </c>
      <c r="AC376" s="47" t="str">
        <f>IFERROR(PA[[#This Row],[Breakdown Time]]*PA[[#This Row],[Plant Equivalent Weightage]],"")</f>
        <v/>
      </c>
      <c r="AF376" s="2"/>
      <c r="AG376" s="2"/>
    </row>
    <row r="377" spans="1:33">
      <c r="A377" s="2">
        <f t="shared" si="6"/>
        <v>374</v>
      </c>
      <c r="I377" s="29" t="str">
        <f>IFERROR(VLOOKUP(PA[[#This Row],[Date]],Raw_Data[[Date]:[Sunset Time (POA&lt;20 W/m2)]],3,0),"")</f>
        <v/>
      </c>
      <c r="J377" s="29" t="str">
        <f>IFERROR(VLOOKUP(PA[[#This Row],[Date]],Raw_Data[[Date]:[Sunset Time (POA&lt;20 W/m2)]],4,0),"")</f>
        <v/>
      </c>
      <c r="K377" s="48" t="str">
        <f>IFERROR((PA[[#This Row],[Sunset Time (POA&lt;20 W/m2)]]-PA[[#This Row],[Sunrise Time (POA&gt;20 W/m2)]])*24,"")</f>
        <v/>
      </c>
      <c r="M377" s="45" t="str">
        <f>IFERROR(VLOOKUP(PA[[#This Row],[Affceted Equipment]],'Basic Data'!$A$2:$B$116,2,0),"")</f>
        <v/>
      </c>
      <c r="N377" s="50" t="s">
        <v>261</v>
      </c>
      <c r="W377" s="33">
        <f>(PA[[#This Row],[Acknowledgemnet Time ]]-PA[[#This Row],[Fault Time]])*24</f>
        <v>0</v>
      </c>
      <c r="X377" s="33">
        <f>(PA[[#This Row],[Work Start time on Fault]]-PA[[#This Row],[Fault Time]])*24</f>
        <v>0</v>
      </c>
      <c r="Y377" s="33">
        <f>(PA[[#This Row],[Work Completiuon time on fualt]]-PA[[#This Row],[Fault Time]])*24</f>
        <v>0</v>
      </c>
      <c r="Z377" s="33">
        <f>IFERROR((PA[[#This Row],[Work Completiuon time on fualt]]-PA[[#This Row],[Fault Time]])*24,"")</f>
        <v>0</v>
      </c>
      <c r="AC377" s="47" t="str">
        <f>IFERROR(PA[[#This Row],[Breakdown Time]]*PA[[#This Row],[Plant Equivalent Weightage]],"")</f>
        <v/>
      </c>
      <c r="AF377" s="2"/>
      <c r="AG377" s="2"/>
    </row>
    <row r="378" spans="1:33">
      <c r="A378" s="2">
        <f t="shared" si="6"/>
        <v>375</v>
      </c>
      <c r="I378" s="29" t="str">
        <f>IFERROR(VLOOKUP(PA[[#This Row],[Date]],Raw_Data[[Date]:[Sunset Time (POA&lt;20 W/m2)]],3,0),"")</f>
        <v/>
      </c>
      <c r="J378" s="29" t="str">
        <f>IFERROR(VLOOKUP(PA[[#This Row],[Date]],Raw_Data[[Date]:[Sunset Time (POA&lt;20 W/m2)]],4,0),"")</f>
        <v/>
      </c>
      <c r="K378" s="48" t="str">
        <f>IFERROR((PA[[#This Row],[Sunset Time (POA&lt;20 W/m2)]]-PA[[#This Row],[Sunrise Time (POA&gt;20 W/m2)]])*24,"")</f>
        <v/>
      </c>
      <c r="M378" s="45" t="str">
        <f>IFERROR(VLOOKUP(PA[[#This Row],[Affceted Equipment]],'Basic Data'!$A$2:$B$116,2,0),"")</f>
        <v/>
      </c>
      <c r="N378" s="50" t="s">
        <v>261</v>
      </c>
      <c r="W378" s="33">
        <f>(PA[[#This Row],[Acknowledgemnet Time ]]-PA[[#This Row],[Fault Time]])*24</f>
        <v>0</v>
      </c>
      <c r="X378" s="33">
        <f>(PA[[#This Row],[Work Start time on Fault]]-PA[[#This Row],[Fault Time]])*24</f>
        <v>0</v>
      </c>
      <c r="Y378" s="33">
        <f>(PA[[#This Row],[Work Completiuon time on fualt]]-PA[[#This Row],[Fault Time]])*24</f>
        <v>0</v>
      </c>
      <c r="Z378" s="33">
        <f>IFERROR((PA[[#This Row],[Work Completiuon time on fualt]]-PA[[#This Row],[Fault Time]])*24,"")</f>
        <v>0</v>
      </c>
      <c r="AC378" s="47" t="str">
        <f>IFERROR(PA[[#This Row],[Breakdown Time]]*PA[[#This Row],[Plant Equivalent Weightage]],"")</f>
        <v/>
      </c>
      <c r="AF378" s="2"/>
      <c r="AG378" s="2"/>
    </row>
    <row r="379" spans="1:33">
      <c r="A379" s="2">
        <f t="shared" si="6"/>
        <v>376</v>
      </c>
      <c r="I379" s="29" t="str">
        <f>IFERROR(VLOOKUP(PA[[#This Row],[Date]],Raw_Data[[Date]:[Sunset Time (POA&lt;20 W/m2)]],3,0),"")</f>
        <v/>
      </c>
      <c r="J379" s="29" t="str">
        <f>IFERROR(VLOOKUP(PA[[#This Row],[Date]],Raw_Data[[Date]:[Sunset Time (POA&lt;20 W/m2)]],4,0),"")</f>
        <v/>
      </c>
      <c r="K379" s="48" t="str">
        <f>IFERROR((PA[[#This Row],[Sunset Time (POA&lt;20 W/m2)]]-PA[[#This Row],[Sunrise Time (POA&gt;20 W/m2)]])*24,"")</f>
        <v/>
      </c>
      <c r="M379" s="45" t="str">
        <f>IFERROR(VLOOKUP(PA[[#This Row],[Affceted Equipment]],'Basic Data'!$A$2:$B$116,2,0),"")</f>
        <v/>
      </c>
      <c r="N379" s="50" t="s">
        <v>261</v>
      </c>
      <c r="W379" s="33">
        <f>(PA[[#This Row],[Acknowledgemnet Time ]]-PA[[#This Row],[Fault Time]])*24</f>
        <v>0</v>
      </c>
      <c r="X379" s="33">
        <f>(PA[[#This Row],[Work Start time on Fault]]-PA[[#This Row],[Fault Time]])*24</f>
        <v>0</v>
      </c>
      <c r="Y379" s="33">
        <f>(PA[[#This Row],[Work Completiuon time on fualt]]-PA[[#This Row],[Fault Time]])*24</f>
        <v>0</v>
      </c>
      <c r="Z379" s="33">
        <f>IFERROR((PA[[#This Row],[Work Completiuon time on fualt]]-PA[[#This Row],[Fault Time]])*24,"")</f>
        <v>0</v>
      </c>
      <c r="AC379" s="47" t="str">
        <f>IFERROR(PA[[#This Row],[Breakdown Time]]*PA[[#This Row],[Plant Equivalent Weightage]],"")</f>
        <v/>
      </c>
      <c r="AF379" s="2"/>
      <c r="AG379" s="2"/>
    </row>
    <row r="380" spans="1:33">
      <c r="A380" s="2">
        <f t="shared" si="6"/>
        <v>377</v>
      </c>
      <c r="I380" s="29" t="str">
        <f>IFERROR(VLOOKUP(PA[[#This Row],[Date]],Raw_Data[[Date]:[Sunset Time (POA&lt;20 W/m2)]],3,0),"")</f>
        <v/>
      </c>
      <c r="J380" s="29" t="str">
        <f>IFERROR(VLOOKUP(PA[[#This Row],[Date]],Raw_Data[[Date]:[Sunset Time (POA&lt;20 W/m2)]],4,0),"")</f>
        <v/>
      </c>
      <c r="K380" s="48" t="str">
        <f>IFERROR((PA[[#This Row],[Sunset Time (POA&lt;20 W/m2)]]-PA[[#This Row],[Sunrise Time (POA&gt;20 W/m2)]])*24,"")</f>
        <v/>
      </c>
      <c r="M380" s="45" t="str">
        <f>IFERROR(VLOOKUP(PA[[#This Row],[Affceted Equipment]],'Basic Data'!$A$2:$B$116,2,0),"")</f>
        <v/>
      </c>
      <c r="N380" s="50" t="s">
        <v>261</v>
      </c>
      <c r="W380" s="33">
        <f>(PA[[#This Row],[Acknowledgemnet Time ]]-PA[[#This Row],[Fault Time]])*24</f>
        <v>0</v>
      </c>
      <c r="X380" s="33">
        <f>(PA[[#This Row],[Work Start time on Fault]]-PA[[#This Row],[Fault Time]])*24</f>
        <v>0</v>
      </c>
      <c r="Y380" s="33">
        <f>(PA[[#This Row],[Work Completiuon time on fualt]]-PA[[#This Row],[Fault Time]])*24</f>
        <v>0</v>
      </c>
      <c r="Z380" s="33">
        <f>IFERROR((PA[[#This Row],[Work Completiuon time on fualt]]-PA[[#This Row],[Fault Time]])*24,"")</f>
        <v>0</v>
      </c>
      <c r="AC380" s="47" t="str">
        <f>IFERROR(PA[[#This Row],[Breakdown Time]]*PA[[#This Row],[Plant Equivalent Weightage]],"")</f>
        <v/>
      </c>
      <c r="AF380" s="2"/>
      <c r="AG380" s="2"/>
    </row>
    <row r="381" spans="1:33">
      <c r="A381" s="2">
        <f t="shared" si="6"/>
        <v>378</v>
      </c>
      <c r="I381" s="29" t="str">
        <f>IFERROR(VLOOKUP(PA[[#This Row],[Date]],Raw_Data[[Date]:[Sunset Time (POA&lt;20 W/m2)]],3,0),"")</f>
        <v/>
      </c>
      <c r="J381" s="29" t="str">
        <f>IFERROR(VLOOKUP(PA[[#This Row],[Date]],Raw_Data[[Date]:[Sunset Time (POA&lt;20 W/m2)]],4,0),"")</f>
        <v/>
      </c>
      <c r="K381" s="48" t="str">
        <f>IFERROR((PA[[#This Row],[Sunset Time (POA&lt;20 W/m2)]]-PA[[#This Row],[Sunrise Time (POA&gt;20 W/m2)]])*24,"")</f>
        <v/>
      </c>
      <c r="M381" s="45" t="str">
        <f>IFERROR(VLOOKUP(PA[[#This Row],[Affceted Equipment]],'Basic Data'!$A$2:$B$116,2,0),"")</f>
        <v/>
      </c>
      <c r="N381" s="50" t="s">
        <v>261</v>
      </c>
      <c r="W381" s="33">
        <f>(PA[[#This Row],[Acknowledgemnet Time ]]-PA[[#This Row],[Fault Time]])*24</f>
        <v>0</v>
      </c>
      <c r="X381" s="33">
        <f>(PA[[#This Row],[Work Start time on Fault]]-PA[[#This Row],[Fault Time]])*24</f>
        <v>0</v>
      </c>
      <c r="Y381" s="33">
        <f>(PA[[#This Row],[Work Completiuon time on fualt]]-PA[[#This Row],[Fault Time]])*24</f>
        <v>0</v>
      </c>
      <c r="Z381" s="33">
        <f>IFERROR((PA[[#This Row],[Work Completiuon time on fualt]]-PA[[#This Row],[Fault Time]])*24,"")</f>
        <v>0</v>
      </c>
      <c r="AC381" s="47" t="str">
        <f>IFERROR(PA[[#This Row],[Breakdown Time]]*PA[[#This Row],[Plant Equivalent Weightage]],"")</f>
        <v/>
      </c>
      <c r="AF381" s="2"/>
      <c r="AG381" s="2"/>
    </row>
    <row r="382" spans="1:33">
      <c r="A382" s="2">
        <f t="shared" si="6"/>
        <v>379</v>
      </c>
      <c r="I382" s="29" t="str">
        <f>IFERROR(VLOOKUP(PA[[#This Row],[Date]],Raw_Data[[Date]:[Sunset Time (POA&lt;20 W/m2)]],3,0),"")</f>
        <v/>
      </c>
      <c r="J382" s="29" t="str">
        <f>IFERROR(VLOOKUP(PA[[#This Row],[Date]],Raw_Data[[Date]:[Sunset Time (POA&lt;20 W/m2)]],4,0),"")</f>
        <v/>
      </c>
      <c r="K382" s="48" t="str">
        <f>IFERROR((PA[[#This Row],[Sunset Time (POA&lt;20 W/m2)]]-PA[[#This Row],[Sunrise Time (POA&gt;20 W/m2)]])*24,"")</f>
        <v/>
      </c>
      <c r="M382" s="45" t="str">
        <f>IFERROR(VLOOKUP(PA[[#This Row],[Affceted Equipment]],'Basic Data'!$A$2:$B$116,2,0),"")</f>
        <v/>
      </c>
      <c r="N382" s="50" t="s">
        <v>261</v>
      </c>
      <c r="W382" s="33">
        <f>(PA[[#This Row],[Acknowledgemnet Time ]]-PA[[#This Row],[Fault Time]])*24</f>
        <v>0</v>
      </c>
      <c r="X382" s="33">
        <f>(PA[[#This Row],[Work Start time on Fault]]-PA[[#This Row],[Fault Time]])*24</f>
        <v>0</v>
      </c>
      <c r="Y382" s="33">
        <f>(PA[[#This Row],[Work Completiuon time on fualt]]-PA[[#This Row],[Fault Time]])*24</f>
        <v>0</v>
      </c>
      <c r="Z382" s="33">
        <f>IFERROR((PA[[#This Row],[Work Completiuon time on fualt]]-PA[[#This Row],[Fault Time]])*24,"")</f>
        <v>0</v>
      </c>
      <c r="AC382" s="47" t="str">
        <f>IFERROR(PA[[#This Row],[Breakdown Time]]*PA[[#This Row],[Plant Equivalent Weightage]],"")</f>
        <v/>
      </c>
      <c r="AF382" s="2"/>
      <c r="AG382" s="2"/>
    </row>
    <row r="383" spans="1:33">
      <c r="A383" s="2">
        <f t="shared" si="6"/>
        <v>380</v>
      </c>
      <c r="I383" s="29" t="str">
        <f>IFERROR(VLOOKUP(PA[[#This Row],[Date]],Raw_Data[[Date]:[Sunset Time (POA&lt;20 W/m2)]],3,0),"")</f>
        <v/>
      </c>
      <c r="J383" s="29" t="str">
        <f>IFERROR(VLOOKUP(PA[[#This Row],[Date]],Raw_Data[[Date]:[Sunset Time (POA&lt;20 W/m2)]],4,0),"")</f>
        <v/>
      </c>
      <c r="K383" s="48" t="str">
        <f>IFERROR((PA[[#This Row],[Sunset Time (POA&lt;20 W/m2)]]-PA[[#This Row],[Sunrise Time (POA&gt;20 W/m2)]])*24,"")</f>
        <v/>
      </c>
      <c r="M383" s="45" t="str">
        <f>IFERROR(VLOOKUP(PA[[#This Row],[Affceted Equipment]],'Basic Data'!$A$2:$B$116,2,0),"")</f>
        <v/>
      </c>
      <c r="N383" s="50" t="s">
        <v>261</v>
      </c>
      <c r="W383" s="33">
        <f>(PA[[#This Row],[Acknowledgemnet Time ]]-PA[[#This Row],[Fault Time]])*24</f>
        <v>0</v>
      </c>
      <c r="X383" s="33">
        <f>(PA[[#This Row],[Work Start time on Fault]]-PA[[#This Row],[Fault Time]])*24</f>
        <v>0</v>
      </c>
      <c r="Y383" s="33">
        <f>(PA[[#This Row],[Work Completiuon time on fualt]]-PA[[#This Row],[Fault Time]])*24</f>
        <v>0</v>
      </c>
      <c r="Z383" s="33">
        <f>IFERROR((PA[[#This Row],[Work Completiuon time on fualt]]-PA[[#This Row],[Fault Time]])*24,"")</f>
        <v>0</v>
      </c>
      <c r="AC383" s="47" t="str">
        <f>IFERROR(PA[[#This Row],[Breakdown Time]]*PA[[#This Row],[Plant Equivalent Weightage]],"")</f>
        <v/>
      </c>
      <c r="AF383" s="2"/>
      <c r="AG383" s="2"/>
    </row>
    <row r="384" spans="1:33">
      <c r="A384" s="2">
        <f t="shared" si="6"/>
        <v>381</v>
      </c>
      <c r="I384" s="29" t="str">
        <f>IFERROR(VLOOKUP(PA[[#This Row],[Date]],Raw_Data[[Date]:[Sunset Time (POA&lt;20 W/m2)]],3,0),"")</f>
        <v/>
      </c>
      <c r="J384" s="29" t="str">
        <f>IFERROR(VLOOKUP(PA[[#This Row],[Date]],Raw_Data[[Date]:[Sunset Time (POA&lt;20 W/m2)]],4,0),"")</f>
        <v/>
      </c>
      <c r="K384" s="48" t="str">
        <f>IFERROR((PA[[#This Row],[Sunset Time (POA&lt;20 W/m2)]]-PA[[#This Row],[Sunrise Time (POA&gt;20 W/m2)]])*24,"")</f>
        <v/>
      </c>
      <c r="M384" s="45" t="str">
        <f>IFERROR(VLOOKUP(PA[[#This Row],[Affceted Equipment]],'Basic Data'!$A$2:$B$116,2,0),"")</f>
        <v/>
      </c>
      <c r="N384" s="50" t="s">
        <v>261</v>
      </c>
      <c r="W384" s="33">
        <f>(PA[[#This Row],[Acknowledgemnet Time ]]-PA[[#This Row],[Fault Time]])*24</f>
        <v>0</v>
      </c>
      <c r="X384" s="33">
        <f>(PA[[#This Row],[Work Start time on Fault]]-PA[[#This Row],[Fault Time]])*24</f>
        <v>0</v>
      </c>
      <c r="Y384" s="33">
        <f>(PA[[#This Row],[Work Completiuon time on fualt]]-PA[[#This Row],[Fault Time]])*24</f>
        <v>0</v>
      </c>
      <c r="Z384" s="33">
        <f>IFERROR((PA[[#This Row],[Work Completiuon time on fualt]]-PA[[#This Row],[Fault Time]])*24,"")</f>
        <v>0</v>
      </c>
      <c r="AC384" s="47" t="str">
        <f>IFERROR(PA[[#This Row],[Breakdown Time]]*PA[[#This Row],[Plant Equivalent Weightage]],"")</f>
        <v/>
      </c>
      <c r="AF384" s="2"/>
      <c r="AG384" s="2"/>
    </row>
    <row r="385" spans="1:33">
      <c r="A385" s="2">
        <f t="shared" si="6"/>
        <v>382</v>
      </c>
      <c r="I385" s="29" t="str">
        <f>IFERROR(VLOOKUP(PA[[#This Row],[Date]],Raw_Data[[Date]:[Sunset Time (POA&lt;20 W/m2)]],3,0),"")</f>
        <v/>
      </c>
      <c r="J385" s="29" t="str">
        <f>IFERROR(VLOOKUP(PA[[#This Row],[Date]],Raw_Data[[Date]:[Sunset Time (POA&lt;20 W/m2)]],4,0),"")</f>
        <v/>
      </c>
      <c r="K385" s="48" t="str">
        <f>IFERROR((PA[[#This Row],[Sunset Time (POA&lt;20 W/m2)]]-PA[[#This Row],[Sunrise Time (POA&gt;20 W/m2)]])*24,"")</f>
        <v/>
      </c>
      <c r="M385" s="45" t="str">
        <f>IFERROR(VLOOKUP(PA[[#This Row],[Affceted Equipment]],'Basic Data'!$A$2:$B$116,2,0),"")</f>
        <v/>
      </c>
      <c r="N385" s="50" t="s">
        <v>261</v>
      </c>
      <c r="W385" s="33">
        <f>(PA[[#This Row],[Acknowledgemnet Time ]]-PA[[#This Row],[Fault Time]])*24</f>
        <v>0</v>
      </c>
      <c r="X385" s="33">
        <f>(PA[[#This Row],[Work Start time on Fault]]-PA[[#This Row],[Fault Time]])*24</f>
        <v>0</v>
      </c>
      <c r="Y385" s="33">
        <f>(PA[[#This Row],[Work Completiuon time on fualt]]-PA[[#This Row],[Fault Time]])*24</f>
        <v>0</v>
      </c>
      <c r="Z385" s="33">
        <f>IFERROR((PA[[#This Row],[Work Completiuon time on fualt]]-PA[[#This Row],[Fault Time]])*24,"")</f>
        <v>0</v>
      </c>
      <c r="AC385" s="47" t="str">
        <f>IFERROR(PA[[#This Row],[Breakdown Time]]*PA[[#This Row],[Plant Equivalent Weightage]],"")</f>
        <v/>
      </c>
      <c r="AF385" s="2"/>
      <c r="AG385" s="2"/>
    </row>
    <row r="386" spans="1:33">
      <c r="A386" s="2">
        <f t="shared" si="6"/>
        <v>383</v>
      </c>
      <c r="I386" s="29" t="str">
        <f>IFERROR(VLOOKUP(PA[[#This Row],[Date]],Raw_Data[[Date]:[Sunset Time (POA&lt;20 W/m2)]],3,0),"")</f>
        <v/>
      </c>
      <c r="J386" s="29" t="str">
        <f>IFERROR(VLOOKUP(PA[[#This Row],[Date]],Raw_Data[[Date]:[Sunset Time (POA&lt;20 W/m2)]],4,0),"")</f>
        <v/>
      </c>
      <c r="K386" s="48" t="str">
        <f>IFERROR((PA[[#This Row],[Sunset Time (POA&lt;20 W/m2)]]-PA[[#This Row],[Sunrise Time (POA&gt;20 W/m2)]])*24,"")</f>
        <v/>
      </c>
      <c r="M386" s="45" t="str">
        <f>IFERROR(VLOOKUP(PA[[#This Row],[Affceted Equipment]],'Basic Data'!$A$2:$B$116,2,0),"")</f>
        <v/>
      </c>
      <c r="N386" s="50" t="s">
        <v>261</v>
      </c>
      <c r="W386" s="33">
        <f>(PA[[#This Row],[Acknowledgemnet Time ]]-PA[[#This Row],[Fault Time]])*24</f>
        <v>0</v>
      </c>
      <c r="X386" s="33">
        <f>(PA[[#This Row],[Work Start time on Fault]]-PA[[#This Row],[Fault Time]])*24</f>
        <v>0</v>
      </c>
      <c r="Y386" s="33">
        <f>(PA[[#This Row],[Work Completiuon time on fualt]]-PA[[#This Row],[Fault Time]])*24</f>
        <v>0</v>
      </c>
      <c r="Z386" s="33">
        <f>IFERROR((PA[[#This Row],[Work Completiuon time on fualt]]-PA[[#This Row],[Fault Time]])*24,"")</f>
        <v>0</v>
      </c>
      <c r="AC386" s="47" t="str">
        <f>IFERROR(PA[[#This Row],[Breakdown Time]]*PA[[#This Row],[Plant Equivalent Weightage]],"")</f>
        <v/>
      </c>
      <c r="AF386" s="2"/>
      <c r="AG386" s="2"/>
    </row>
    <row r="387" spans="1:33">
      <c r="A387" s="2">
        <f t="shared" si="6"/>
        <v>384</v>
      </c>
      <c r="I387" s="29" t="str">
        <f>IFERROR(VLOOKUP(PA[[#This Row],[Date]],Raw_Data[[Date]:[Sunset Time (POA&lt;20 W/m2)]],3,0),"")</f>
        <v/>
      </c>
      <c r="J387" s="29" t="str">
        <f>IFERROR(VLOOKUP(PA[[#This Row],[Date]],Raw_Data[[Date]:[Sunset Time (POA&lt;20 W/m2)]],4,0),"")</f>
        <v/>
      </c>
      <c r="K387" s="48" t="str">
        <f>IFERROR((PA[[#This Row],[Sunset Time (POA&lt;20 W/m2)]]-PA[[#This Row],[Sunrise Time (POA&gt;20 W/m2)]])*24,"")</f>
        <v/>
      </c>
      <c r="M387" s="45" t="str">
        <f>IFERROR(VLOOKUP(PA[[#This Row],[Affceted Equipment]],'Basic Data'!$A$2:$B$116,2,0),"")</f>
        <v/>
      </c>
      <c r="N387" s="50" t="s">
        <v>261</v>
      </c>
      <c r="W387" s="33">
        <f>(PA[[#This Row],[Acknowledgemnet Time ]]-PA[[#This Row],[Fault Time]])*24</f>
        <v>0</v>
      </c>
      <c r="X387" s="33">
        <f>(PA[[#This Row],[Work Start time on Fault]]-PA[[#This Row],[Fault Time]])*24</f>
        <v>0</v>
      </c>
      <c r="Y387" s="33">
        <f>(PA[[#This Row],[Work Completiuon time on fualt]]-PA[[#This Row],[Fault Time]])*24</f>
        <v>0</v>
      </c>
      <c r="Z387" s="33">
        <f>IFERROR((PA[[#This Row],[Work Completiuon time on fualt]]-PA[[#This Row],[Fault Time]])*24,"")</f>
        <v>0</v>
      </c>
      <c r="AC387" s="47" t="str">
        <f>IFERROR(PA[[#This Row],[Breakdown Time]]*PA[[#This Row],[Plant Equivalent Weightage]],"")</f>
        <v/>
      </c>
      <c r="AF387" s="2"/>
      <c r="AG387" s="2"/>
    </row>
    <row r="388" spans="1:33">
      <c r="A388" s="2">
        <f t="shared" si="6"/>
        <v>385</v>
      </c>
      <c r="I388" s="29" t="str">
        <f>IFERROR(VLOOKUP(PA[[#This Row],[Date]],Raw_Data[[Date]:[Sunset Time (POA&lt;20 W/m2)]],3,0),"")</f>
        <v/>
      </c>
      <c r="J388" s="29" t="str">
        <f>IFERROR(VLOOKUP(PA[[#This Row],[Date]],Raw_Data[[Date]:[Sunset Time (POA&lt;20 W/m2)]],4,0),"")</f>
        <v/>
      </c>
      <c r="K388" s="48" t="str">
        <f>IFERROR((PA[[#This Row],[Sunset Time (POA&lt;20 W/m2)]]-PA[[#This Row],[Sunrise Time (POA&gt;20 W/m2)]])*24,"")</f>
        <v/>
      </c>
      <c r="M388" s="45" t="str">
        <f>IFERROR(VLOOKUP(PA[[#This Row],[Affceted Equipment]],'Basic Data'!$A$2:$B$116,2,0),"")</f>
        <v/>
      </c>
      <c r="N388" s="50" t="s">
        <v>261</v>
      </c>
      <c r="W388" s="33">
        <f>(PA[[#This Row],[Acknowledgemnet Time ]]-PA[[#This Row],[Fault Time]])*24</f>
        <v>0</v>
      </c>
      <c r="X388" s="33">
        <f>(PA[[#This Row],[Work Start time on Fault]]-PA[[#This Row],[Fault Time]])*24</f>
        <v>0</v>
      </c>
      <c r="Y388" s="33">
        <f>(PA[[#This Row],[Work Completiuon time on fualt]]-PA[[#This Row],[Fault Time]])*24</f>
        <v>0</v>
      </c>
      <c r="Z388" s="33">
        <f>IFERROR((PA[[#This Row],[Work Completiuon time on fualt]]-PA[[#This Row],[Fault Time]])*24,"")</f>
        <v>0</v>
      </c>
      <c r="AC388" s="47" t="str">
        <f>IFERROR(PA[[#This Row],[Breakdown Time]]*PA[[#This Row],[Plant Equivalent Weightage]],"")</f>
        <v/>
      </c>
      <c r="AF388" s="2"/>
      <c r="AG388" s="2"/>
    </row>
    <row r="389" spans="1:33">
      <c r="A389" s="2">
        <f t="shared" si="6"/>
        <v>386</v>
      </c>
      <c r="I389" s="29" t="str">
        <f>IFERROR(VLOOKUP(PA[[#This Row],[Date]],Raw_Data[[Date]:[Sunset Time (POA&lt;20 W/m2)]],3,0),"")</f>
        <v/>
      </c>
      <c r="J389" s="29" t="str">
        <f>IFERROR(VLOOKUP(PA[[#This Row],[Date]],Raw_Data[[Date]:[Sunset Time (POA&lt;20 W/m2)]],4,0),"")</f>
        <v/>
      </c>
      <c r="K389" s="48" t="str">
        <f>IFERROR((PA[[#This Row],[Sunset Time (POA&lt;20 W/m2)]]-PA[[#This Row],[Sunrise Time (POA&gt;20 W/m2)]])*24,"")</f>
        <v/>
      </c>
      <c r="M389" s="45" t="str">
        <f>IFERROR(VLOOKUP(PA[[#This Row],[Affceted Equipment]],'Basic Data'!$A$2:$B$116,2,0),"")</f>
        <v/>
      </c>
      <c r="N389" s="50" t="s">
        <v>261</v>
      </c>
      <c r="W389" s="33">
        <f>(PA[[#This Row],[Acknowledgemnet Time ]]-PA[[#This Row],[Fault Time]])*24</f>
        <v>0</v>
      </c>
      <c r="X389" s="33">
        <f>(PA[[#This Row],[Work Start time on Fault]]-PA[[#This Row],[Fault Time]])*24</f>
        <v>0</v>
      </c>
      <c r="Y389" s="33">
        <f>(PA[[#This Row],[Work Completiuon time on fualt]]-PA[[#This Row],[Fault Time]])*24</f>
        <v>0</v>
      </c>
      <c r="Z389" s="33">
        <f>IFERROR((PA[[#This Row],[Work Completiuon time on fualt]]-PA[[#This Row],[Fault Time]])*24,"")</f>
        <v>0</v>
      </c>
      <c r="AC389" s="47" t="str">
        <f>IFERROR(PA[[#This Row],[Breakdown Time]]*PA[[#This Row],[Plant Equivalent Weightage]],"")</f>
        <v/>
      </c>
      <c r="AF389" s="2"/>
      <c r="AG389" s="2"/>
    </row>
    <row r="390" spans="1:33">
      <c r="A390" s="2">
        <f t="shared" si="6"/>
        <v>387</v>
      </c>
      <c r="I390" s="29" t="str">
        <f>IFERROR(VLOOKUP(PA[[#This Row],[Date]],Raw_Data[[Date]:[Sunset Time (POA&lt;20 W/m2)]],3,0),"")</f>
        <v/>
      </c>
      <c r="J390" s="29" t="str">
        <f>IFERROR(VLOOKUP(PA[[#This Row],[Date]],Raw_Data[[Date]:[Sunset Time (POA&lt;20 W/m2)]],4,0),"")</f>
        <v/>
      </c>
      <c r="K390" s="48" t="str">
        <f>IFERROR((PA[[#This Row],[Sunset Time (POA&lt;20 W/m2)]]-PA[[#This Row],[Sunrise Time (POA&gt;20 W/m2)]])*24,"")</f>
        <v/>
      </c>
      <c r="M390" s="45" t="str">
        <f>IFERROR(VLOOKUP(PA[[#This Row],[Affceted Equipment]],'Basic Data'!$A$2:$B$116,2,0),"")</f>
        <v/>
      </c>
      <c r="N390" s="50" t="s">
        <v>261</v>
      </c>
      <c r="W390" s="33">
        <f>(PA[[#This Row],[Acknowledgemnet Time ]]-PA[[#This Row],[Fault Time]])*24</f>
        <v>0</v>
      </c>
      <c r="X390" s="33">
        <f>(PA[[#This Row],[Work Start time on Fault]]-PA[[#This Row],[Fault Time]])*24</f>
        <v>0</v>
      </c>
      <c r="Y390" s="33">
        <f>(PA[[#This Row],[Work Completiuon time on fualt]]-PA[[#This Row],[Fault Time]])*24</f>
        <v>0</v>
      </c>
      <c r="Z390" s="33">
        <f>IFERROR((PA[[#This Row],[Work Completiuon time on fualt]]-PA[[#This Row],[Fault Time]])*24,"")</f>
        <v>0</v>
      </c>
      <c r="AC390" s="47" t="str">
        <f>IFERROR(PA[[#This Row],[Breakdown Time]]*PA[[#This Row],[Plant Equivalent Weightage]],"")</f>
        <v/>
      </c>
      <c r="AF390" s="2"/>
      <c r="AG390" s="2"/>
    </row>
    <row r="391" spans="1:33">
      <c r="A391" s="2">
        <f t="shared" si="6"/>
        <v>388</v>
      </c>
      <c r="I391" s="29" t="str">
        <f>IFERROR(VLOOKUP(PA[[#This Row],[Date]],Raw_Data[[Date]:[Sunset Time (POA&lt;20 W/m2)]],3,0),"")</f>
        <v/>
      </c>
      <c r="J391" s="29" t="str">
        <f>IFERROR(VLOOKUP(PA[[#This Row],[Date]],Raw_Data[[Date]:[Sunset Time (POA&lt;20 W/m2)]],4,0),"")</f>
        <v/>
      </c>
      <c r="K391" s="48" t="str">
        <f>IFERROR((PA[[#This Row],[Sunset Time (POA&lt;20 W/m2)]]-PA[[#This Row],[Sunrise Time (POA&gt;20 W/m2)]])*24,"")</f>
        <v/>
      </c>
      <c r="M391" s="45" t="str">
        <f>IFERROR(VLOOKUP(PA[[#This Row],[Affceted Equipment]],'Basic Data'!$A$2:$B$116,2,0),"")</f>
        <v/>
      </c>
      <c r="N391" s="50" t="s">
        <v>261</v>
      </c>
      <c r="W391" s="33">
        <f>(PA[[#This Row],[Acknowledgemnet Time ]]-PA[[#This Row],[Fault Time]])*24</f>
        <v>0</v>
      </c>
      <c r="X391" s="33">
        <f>(PA[[#This Row],[Work Start time on Fault]]-PA[[#This Row],[Fault Time]])*24</f>
        <v>0</v>
      </c>
      <c r="Y391" s="33">
        <f>(PA[[#This Row],[Work Completiuon time on fualt]]-PA[[#This Row],[Fault Time]])*24</f>
        <v>0</v>
      </c>
      <c r="Z391" s="33">
        <f>IFERROR((PA[[#This Row],[Work Completiuon time on fualt]]-PA[[#This Row],[Fault Time]])*24,"")</f>
        <v>0</v>
      </c>
      <c r="AC391" s="47" t="str">
        <f>IFERROR(PA[[#This Row],[Breakdown Time]]*PA[[#This Row],[Plant Equivalent Weightage]],"")</f>
        <v/>
      </c>
      <c r="AF391" s="2"/>
      <c r="AG391" s="2"/>
    </row>
    <row r="392" spans="1:33">
      <c r="A392" s="2">
        <f t="shared" si="6"/>
        <v>389</v>
      </c>
      <c r="I392" s="29" t="str">
        <f>IFERROR(VLOOKUP(PA[[#This Row],[Date]],Raw_Data[[Date]:[Sunset Time (POA&lt;20 W/m2)]],3,0),"")</f>
        <v/>
      </c>
      <c r="J392" s="29" t="str">
        <f>IFERROR(VLOOKUP(PA[[#This Row],[Date]],Raw_Data[[Date]:[Sunset Time (POA&lt;20 W/m2)]],4,0),"")</f>
        <v/>
      </c>
      <c r="K392" s="48" t="str">
        <f>IFERROR((PA[[#This Row],[Sunset Time (POA&lt;20 W/m2)]]-PA[[#This Row],[Sunrise Time (POA&gt;20 W/m2)]])*24,"")</f>
        <v/>
      </c>
      <c r="M392" s="45" t="str">
        <f>IFERROR(VLOOKUP(PA[[#This Row],[Affceted Equipment]],'Basic Data'!$A$2:$B$116,2,0),"")</f>
        <v/>
      </c>
      <c r="N392" s="50" t="s">
        <v>261</v>
      </c>
      <c r="W392" s="33">
        <f>(PA[[#This Row],[Acknowledgemnet Time ]]-PA[[#This Row],[Fault Time]])*24</f>
        <v>0</v>
      </c>
      <c r="X392" s="33">
        <f>(PA[[#This Row],[Work Start time on Fault]]-PA[[#This Row],[Fault Time]])*24</f>
        <v>0</v>
      </c>
      <c r="Y392" s="33">
        <f>(PA[[#This Row],[Work Completiuon time on fualt]]-PA[[#This Row],[Fault Time]])*24</f>
        <v>0</v>
      </c>
      <c r="Z392" s="33">
        <f>IFERROR((PA[[#This Row],[Work Completiuon time on fualt]]-PA[[#This Row],[Fault Time]])*24,"")</f>
        <v>0</v>
      </c>
      <c r="AC392" s="47" t="str">
        <f>IFERROR(PA[[#This Row],[Breakdown Time]]*PA[[#This Row],[Plant Equivalent Weightage]],"")</f>
        <v/>
      </c>
      <c r="AF392" s="2"/>
      <c r="AG392" s="2"/>
    </row>
    <row r="393" spans="1:33">
      <c r="A393" s="2">
        <f t="shared" si="6"/>
        <v>390</v>
      </c>
      <c r="I393" s="29" t="str">
        <f>IFERROR(VLOOKUP(PA[[#This Row],[Date]],Raw_Data[[Date]:[Sunset Time (POA&lt;20 W/m2)]],3,0),"")</f>
        <v/>
      </c>
      <c r="J393" s="29" t="str">
        <f>IFERROR(VLOOKUP(PA[[#This Row],[Date]],Raw_Data[[Date]:[Sunset Time (POA&lt;20 W/m2)]],4,0),"")</f>
        <v/>
      </c>
      <c r="K393" s="48" t="str">
        <f>IFERROR((PA[[#This Row],[Sunset Time (POA&lt;20 W/m2)]]-PA[[#This Row],[Sunrise Time (POA&gt;20 W/m2)]])*24,"")</f>
        <v/>
      </c>
      <c r="M393" s="45" t="str">
        <f>IFERROR(VLOOKUP(PA[[#This Row],[Affceted Equipment]],'Basic Data'!$A$2:$B$116,2,0),"")</f>
        <v/>
      </c>
      <c r="N393" s="50" t="s">
        <v>261</v>
      </c>
      <c r="W393" s="33">
        <f>(PA[[#This Row],[Acknowledgemnet Time ]]-PA[[#This Row],[Fault Time]])*24</f>
        <v>0</v>
      </c>
      <c r="X393" s="33">
        <f>(PA[[#This Row],[Work Start time on Fault]]-PA[[#This Row],[Fault Time]])*24</f>
        <v>0</v>
      </c>
      <c r="Y393" s="33">
        <f>(PA[[#This Row],[Work Completiuon time on fualt]]-PA[[#This Row],[Fault Time]])*24</f>
        <v>0</v>
      </c>
      <c r="Z393" s="33">
        <f>IFERROR((PA[[#This Row],[Work Completiuon time on fualt]]-PA[[#This Row],[Fault Time]])*24,"")</f>
        <v>0</v>
      </c>
      <c r="AC393" s="47" t="str">
        <f>IFERROR(PA[[#This Row],[Breakdown Time]]*PA[[#This Row],[Plant Equivalent Weightage]],"")</f>
        <v/>
      </c>
      <c r="AF393" s="2"/>
      <c r="AG393" s="2"/>
    </row>
    <row r="394" spans="1:33">
      <c r="A394" s="2">
        <f t="shared" si="6"/>
        <v>391</v>
      </c>
      <c r="I394" s="29" t="str">
        <f>IFERROR(VLOOKUP(PA[[#This Row],[Date]],Raw_Data[[Date]:[Sunset Time (POA&lt;20 W/m2)]],3,0),"")</f>
        <v/>
      </c>
      <c r="J394" s="29" t="str">
        <f>IFERROR(VLOOKUP(PA[[#This Row],[Date]],Raw_Data[[Date]:[Sunset Time (POA&lt;20 W/m2)]],4,0),"")</f>
        <v/>
      </c>
      <c r="K394" s="48" t="str">
        <f>IFERROR((PA[[#This Row],[Sunset Time (POA&lt;20 W/m2)]]-PA[[#This Row],[Sunrise Time (POA&gt;20 W/m2)]])*24,"")</f>
        <v/>
      </c>
      <c r="M394" s="45" t="str">
        <f>IFERROR(VLOOKUP(PA[[#This Row],[Affceted Equipment]],'Basic Data'!$A$2:$B$116,2,0),"")</f>
        <v/>
      </c>
      <c r="N394" s="50" t="s">
        <v>261</v>
      </c>
      <c r="W394" s="33">
        <f>(PA[[#This Row],[Acknowledgemnet Time ]]-PA[[#This Row],[Fault Time]])*24</f>
        <v>0</v>
      </c>
      <c r="X394" s="33">
        <f>(PA[[#This Row],[Work Start time on Fault]]-PA[[#This Row],[Fault Time]])*24</f>
        <v>0</v>
      </c>
      <c r="Y394" s="33">
        <f>(PA[[#This Row],[Work Completiuon time on fualt]]-PA[[#This Row],[Fault Time]])*24</f>
        <v>0</v>
      </c>
      <c r="Z394" s="33">
        <f>IFERROR((PA[[#This Row],[Work Completiuon time on fualt]]-PA[[#This Row],[Fault Time]])*24,"")</f>
        <v>0</v>
      </c>
      <c r="AC394" s="47" t="str">
        <f>IFERROR(PA[[#This Row],[Breakdown Time]]*PA[[#This Row],[Plant Equivalent Weightage]],"")</f>
        <v/>
      </c>
      <c r="AF394" s="2"/>
      <c r="AG394" s="2"/>
    </row>
    <row r="395" spans="1:33">
      <c r="A395" s="2">
        <f t="shared" si="6"/>
        <v>392</v>
      </c>
      <c r="I395" s="29" t="str">
        <f>IFERROR(VLOOKUP(PA[[#This Row],[Date]],Raw_Data[[Date]:[Sunset Time (POA&lt;20 W/m2)]],3,0),"")</f>
        <v/>
      </c>
      <c r="J395" s="29" t="str">
        <f>IFERROR(VLOOKUP(PA[[#This Row],[Date]],Raw_Data[[Date]:[Sunset Time (POA&lt;20 W/m2)]],4,0),"")</f>
        <v/>
      </c>
      <c r="K395" s="48" t="str">
        <f>IFERROR((PA[[#This Row],[Sunset Time (POA&lt;20 W/m2)]]-PA[[#This Row],[Sunrise Time (POA&gt;20 W/m2)]])*24,"")</f>
        <v/>
      </c>
      <c r="M395" s="45" t="str">
        <f>IFERROR(VLOOKUP(PA[[#This Row],[Affceted Equipment]],'Basic Data'!$A$2:$B$116,2,0),"")</f>
        <v/>
      </c>
      <c r="N395" s="50" t="s">
        <v>261</v>
      </c>
      <c r="W395" s="33">
        <f>(PA[[#This Row],[Acknowledgemnet Time ]]-PA[[#This Row],[Fault Time]])*24</f>
        <v>0</v>
      </c>
      <c r="X395" s="33">
        <f>(PA[[#This Row],[Work Start time on Fault]]-PA[[#This Row],[Fault Time]])*24</f>
        <v>0</v>
      </c>
      <c r="Y395" s="33">
        <f>(PA[[#This Row],[Work Completiuon time on fualt]]-PA[[#This Row],[Fault Time]])*24</f>
        <v>0</v>
      </c>
      <c r="Z395" s="33">
        <f>IFERROR((PA[[#This Row],[Work Completiuon time on fualt]]-PA[[#This Row],[Fault Time]])*24,"")</f>
        <v>0</v>
      </c>
      <c r="AC395" s="47" t="str">
        <f>IFERROR(PA[[#This Row],[Breakdown Time]]*PA[[#This Row],[Plant Equivalent Weightage]],"")</f>
        <v/>
      </c>
      <c r="AF395" s="2"/>
      <c r="AG395" s="2"/>
    </row>
    <row r="396" spans="1:33">
      <c r="A396" s="2">
        <f t="shared" si="6"/>
        <v>393</v>
      </c>
      <c r="I396" s="29" t="str">
        <f>IFERROR(VLOOKUP(PA[[#This Row],[Date]],Raw_Data[[Date]:[Sunset Time (POA&lt;20 W/m2)]],3,0),"")</f>
        <v/>
      </c>
      <c r="J396" s="29" t="str">
        <f>IFERROR(VLOOKUP(PA[[#This Row],[Date]],Raw_Data[[Date]:[Sunset Time (POA&lt;20 W/m2)]],4,0),"")</f>
        <v/>
      </c>
      <c r="K396" s="48" t="str">
        <f>IFERROR((PA[[#This Row],[Sunset Time (POA&lt;20 W/m2)]]-PA[[#This Row],[Sunrise Time (POA&gt;20 W/m2)]])*24,"")</f>
        <v/>
      </c>
      <c r="M396" s="45" t="str">
        <f>IFERROR(VLOOKUP(PA[[#This Row],[Affceted Equipment]],'Basic Data'!$A$2:$B$116,2,0),"")</f>
        <v/>
      </c>
      <c r="N396" s="50" t="s">
        <v>261</v>
      </c>
      <c r="W396" s="33">
        <f>(PA[[#This Row],[Acknowledgemnet Time ]]-PA[[#This Row],[Fault Time]])*24</f>
        <v>0</v>
      </c>
      <c r="X396" s="33">
        <f>(PA[[#This Row],[Work Start time on Fault]]-PA[[#This Row],[Fault Time]])*24</f>
        <v>0</v>
      </c>
      <c r="Y396" s="33">
        <f>(PA[[#This Row],[Work Completiuon time on fualt]]-PA[[#This Row],[Fault Time]])*24</f>
        <v>0</v>
      </c>
      <c r="Z396" s="33">
        <f>IFERROR((PA[[#This Row],[Work Completiuon time on fualt]]-PA[[#This Row],[Fault Time]])*24,"")</f>
        <v>0</v>
      </c>
      <c r="AC396" s="47" t="str">
        <f>IFERROR(PA[[#This Row],[Breakdown Time]]*PA[[#This Row],[Plant Equivalent Weightage]],"")</f>
        <v/>
      </c>
      <c r="AF396" s="2"/>
      <c r="AG396" s="2"/>
    </row>
    <row r="397" spans="1:33">
      <c r="A397" s="2">
        <f t="shared" si="6"/>
        <v>394</v>
      </c>
      <c r="I397" s="29" t="str">
        <f>IFERROR(VLOOKUP(PA[[#This Row],[Date]],Raw_Data[[Date]:[Sunset Time (POA&lt;20 W/m2)]],3,0),"")</f>
        <v/>
      </c>
      <c r="J397" s="29" t="str">
        <f>IFERROR(VLOOKUP(PA[[#This Row],[Date]],Raw_Data[[Date]:[Sunset Time (POA&lt;20 W/m2)]],4,0),"")</f>
        <v/>
      </c>
      <c r="K397" s="48" t="str">
        <f>IFERROR((PA[[#This Row],[Sunset Time (POA&lt;20 W/m2)]]-PA[[#This Row],[Sunrise Time (POA&gt;20 W/m2)]])*24,"")</f>
        <v/>
      </c>
      <c r="M397" s="45" t="str">
        <f>IFERROR(VLOOKUP(PA[[#This Row],[Affceted Equipment]],'Basic Data'!$A$2:$B$116,2,0),"")</f>
        <v/>
      </c>
      <c r="N397" s="50" t="s">
        <v>261</v>
      </c>
      <c r="W397" s="33">
        <f>(PA[[#This Row],[Acknowledgemnet Time ]]-PA[[#This Row],[Fault Time]])*24</f>
        <v>0</v>
      </c>
      <c r="X397" s="33">
        <f>(PA[[#This Row],[Work Start time on Fault]]-PA[[#This Row],[Fault Time]])*24</f>
        <v>0</v>
      </c>
      <c r="Y397" s="33">
        <f>(PA[[#This Row],[Work Completiuon time on fualt]]-PA[[#This Row],[Fault Time]])*24</f>
        <v>0</v>
      </c>
      <c r="Z397" s="33">
        <f>IFERROR((PA[[#This Row],[Work Completiuon time on fualt]]-PA[[#This Row],[Fault Time]])*24,"")</f>
        <v>0</v>
      </c>
      <c r="AC397" s="47" t="str">
        <f>IFERROR(PA[[#This Row],[Breakdown Time]]*PA[[#This Row],[Plant Equivalent Weightage]],"")</f>
        <v/>
      </c>
      <c r="AF397" s="2"/>
      <c r="AG397" s="2"/>
    </row>
    <row r="398" spans="1:33">
      <c r="A398" s="2">
        <f t="shared" si="6"/>
        <v>395</v>
      </c>
      <c r="I398" s="29" t="str">
        <f>IFERROR(VLOOKUP(PA[[#This Row],[Date]],Raw_Data[[Date]:[Sunset Time (POA&lt;20 W/m2)]],3,0),"")</f>
        <v/>
      </c>
      <c r="J398" s="29" t="str">
        <f>IFERROR(VLOOKUP(PA[[#This Row],[Date]],Raw_Data[[Date]:[Sunset Time (POA&lt;20 W/m2)]],4,0),"")</f>
        <v/>
      </c>
      <c r="K398" s="48" t="str">
        <f>IFERROR((PA[[#This Row],[Sunset Time (POA&lt;20 W/m2)]]-PA[[#This Row],[Sunrise Time (POA&gt;20 W/m2)]])*24,"")</f>
        <v/>
      </c>
      <c r="M398" s="45" t="str">
        <f>IFERROR(VLOOKUP(PA[[#This Row],[Affceted Equipment]],'Basic Data'!$A$2:$B$116,2,0),"")</f>
        <v/>
      </c>
      <c r="N398" s="50" t="s">
        <v>261</v>
      </c>
      <c r="W398" s="33">
        <f>(PA[[#This Row],[Acknowledgemnet Time ]]-PA[[#This Row],[Fault Time]])*24</f>
        <v>0</v>
      </c>
      <c r="X398" s="33">
        <f>(PA[[#This Row],[Work Start time on Fault]]-PA[[#This Row],[Fault Time]])*24</f>
        <v>0</v>
      </c>
      <c r="Y398" s="33">
        <f>(PA[[#This Row],[Work Completiuon time on fualt]]-PA[[#This Row],[Fault Time]])*24</f>
        <v>0</v>
      </c>
      <c r="Z398" s="33">
        <f>IFERROR((PA[[#This Row],[Work Completiuon time on fualt]]-PA[[#This Row],[Fault Time]])*24,"")</f>
        <v>0</v>
      </c>
      <c r="AC398" s="47" t="str">
        <f>IFERROR(PA[[#This Row],[Breakdown Time]]*PA[[#This Row],[Plant Equivalent Weightage]],"")</f>
        <v/>
      </c>
      <c r="AF398" s="2"/>
      <c r="AG398" s="2"/>
    </row>
    <row r="399" spans="1:33">
      <c r="A399" s="2">
        <f t="shared" si="6"/>
        <v>396</v>
      </c>
      <c r="I399" s="29" t="str">
        <f>IFERROR(VLOOKUP(PA[[#This Row],[Date]],Raw_Data[[Date]:[Sunset Time (POA&lt;20 W/m2)]],3,0),"")</f>
        <v/>
      </c>
      <c r="J399" s="29" t="str">
        <f>IFERROR(VLOOKUP(PA[[#This Row],[Date]],Raw_Data[[Date]:[Sunset Time (POA&lt;20 W/m2)]],4,0),"")</f>
        <v/>
      </c>
      <c r="K399" s="48" t="str">
        <f>IFERROR((PA[[#This Row],[Sunset Time (POA&lt;20 W/m2)]]-PA[[#This Row],[Sunrise Time (POA&gt;20 W/m2)]])*24,"")</f>
        <v/>
      </c>
      <c r="M399" s="45" t="str">
        <f>IFERROR(VLOOKUP(PA[[#This Row],[Affceted Equipment]],'Basic Data'!$A$2:$B$116,2,0),"")</f>
        <v/>
      </c>
      <c r="N399" s="50" t="s">
        <v>261</v>
      </c>
      <c r="W399" s="33">
        <f>(PA[[#This Row],[Acknowledgemnet Time ]]-PA[[#This Row],[Fault Time]])*24</f>
        <v>0</v>
      </c>
      <c r="X399" s="33">
        <f>(PA[[#This Row],[Work Start time on Fault]]-PA[[#This Row],[Fault Time]])*24</f>
        <v>0</v>
      </c>
      <c r="Y399" s="33">
        <f>(PA[[#This Row],[Work Completiuon time on fualt]]-PA[[#This Row],[Fault Time]])*24</f>
        <v>0</v>
      </c>
      <c r="Z399" s="33">
        <f>IFERROR((PA[[#This Row],[Work Completiuon time on fualt]]-PA[[#This Row],[Fault Time]])*24,"")</f>
        <v>0</v>
      </c>
      <c r="AC399" s="47" t="str">
        <f>IFERROR(PA[[#This Row],[Breakdown Time]]*PA[[#This Row],[Plant Equivalent Weightage]],"")</f>
        <v/>
      </c>
      <c r="AF399" s="2"/>
      <c r="AG399" s="2"/>
    </row>
    <row r="400" spans="1:33">
      <c r="A400" s="2">
        <f t="shared" si="6"/>
        <v>397</v>
      </c>
      <c r="I400" s="29" t="str">
        <f>IFERROR(VLOOKUP(PA[[#This Row],[Date]],Raw_Data[[Date]:[Sunset Time (POA&lt;20 W/m2)]],3,0),"")</f>
        <v/>
      </c>
      <c r="J400" s="29" t="str">
        <f>IFERROR(VLOOKUP(PA[[#This Row],[Date]],Raw_Data[[Date]:[Sunset Time (POA&lt;20 W/m2)]],4,0),"")</f>
        <v/>
      </c>
      <c r="K400" s="48" t="str">
        <f>IFERROR((PA[[#This Row],[Sunset Time (POA&lt;20 W/m2)]]-PA[[#This Row],[Sunrise Time (POA&gt;20 W/m2)]])*24,"")</f>
        <v/>
      </c>
      <c r="M400" s="45" t="str">
        <f>IFERROR(VLOOKUP(PA[[#This Row],[Affceted Equipment]],'Basic Data'!$A$2:$B$116,2,0),"")</f>
        <v/>
      </c>
      <c r="N400" s="50" t="s">
        <v>261</v>
      </c>
      <c r="W400" s="33">
        <f>(PA[[#This Row],[Acknowledgemnet Time ]]-PA[[#This Row],[Fault Time]])*24</f>
        <v>0</v>
      </c>
      <c r="X400" s="33">
        <f>(PA[[#This Row],[Work Start time on Fault]]-PA[[#This Row],[Fault Time]])*24</f>
        <v>0</v>
      </c>
      <c r="Y400" s="33">
        <f>(PA[[#This Row],[Work Completiuon time on fualt]]-PA[[#This Row],[Fault Time]])*24</f>
        <v>0</v>
      </c>
      <c r="Z400" s="33">
        <f>IFERROR((PA[[#This Row],[Work Completiuon time on fualt]]-PA[[#This Row],[Fault Time]])*24,"")</f>
        <v>0</v>
      </c>
      <c r="AC400" s="47" t="str">
        <f>IFERROR(PA[[#This Row],[Breakdown Time]]*PA[[#This Row],[Plant Equivalent Weightage]],"")</f>
        <v/>
      </c>
      <c r="AF400" s="2"/>
      <c r="AG400" s="2"/>
    </row>
    <row r="401" spans="1:33">
      <c r="A401" s="2">
        <f t="shared" si="6"/>
        <v>398</v>
      </c>
      <c r="I401" s="29" t="str">
        <f>IFERROR(VLOOKUP(PA[[#This Row],[Date]],Raw_Data[[Date]:[Sunset Time (POA&lt;20 W/m2)]],3,0),"")</f>
        <v/>
      </c>
      <c r="J401" s="29" t="str">
        <f>IFERROR(VLOOKUP(PA[[#This Row],[Date]],Raw_Data[[Date]:[Sunset Time (POA&lt;20 W/m2)]],4,0),"")</f>
        <v/>
      </c>
      <c r="K401" s="48" t="str">
        <f>IFERROR((PA[[#This Row],[Sunset Time (POA&lt;20 W/m2)]]-PA[[#This Row],[Sunrise Time (POA&gt;20 W/m2)]])*24,"")</f>
        <v/>
      </c>
      <c r="M401" s="45" t="str">
        <f>IFERROR(VLOOKUP(PA[[#This Row],[Affceted Equipment]],'Basic Data'!$A$2:$B$116,2,0),"")</f>
        <v/>
      </c>
      <c r="N401" s="50" t="s">
        <v>261</v>
      </c>
      <c r="W401" s="33">
        <f>(PA[[#This Row],[Acknowledgemnet Time ]]-PA[[#This Row],[Fault Time]])*24</f>
        <v>0</v>
      </c>
      <c r="X401" s="33">
        <f>(PA[[#This Row],[Work Start time on Fault]]-PA[[#This Row],[Fault Time]])*24</f>
        <v>0</v>
      </c>
      <c r="Y401" s="33">
        <f>(PA[[#This Row],[Work Completiuon time on fualt]]-PA[[#This Row],[Fault Time]])*24</f>
        <v>0</v>
      </c>
      <c r="Z401" s="33">
        <f>IFERROR((PA[[#This Row],[Work Completiuon time on fualt]]-PA[[#This Row],[Fault Time]])*24,"")</f>
        <v>0</v>
      </c>
      <c r="AC401" s="47" t="str">
        <f>IFERROR(PA[[#This Row],[Breakdown Time]]*PA[[#This Row],[Plant Equivalent Weightage]],"")</f>
        <v/>
      </c>
      <c r="AF401" s="2"/>
      <c r="AG401" s="2"/>
    </row>
    <row r="402" spans="1:33">
      <c r="A402" s="2">
        <f t="shared" si="6"/>
        <v>399</v>
      </c>
      <c r="I402" s="29" t="str">
        <f>IFERROR(VLOOKUP(PA[[#This Row],[Date]],Raw_Data[[Date]:[Sunset Time (POA&lt;20 W/m2)]],3,0),"")</f>
        <v/>
      </c>
      <c r="J402" s="29" t="str">
        <f>IFERROR(VLOOKUP(PA[[#This Row],[Date]],Raw_Data[[Date]:[Sunset Time (POA&lt;20 W/m2)]],4,0),"")</f>
        <v/>
      </c>
      <c r="K402" s="48" t="str">
        <f>IFERROR((PA[[#This Row],[Sunset Time (POA&lt;20 W/m2)]]-PA[[#This Row],[Sunrise Time (POA&gt;20 W/m2)]])*24,"")</f>
        <v/>
      </c>
      <c r="M402" s="45" t="str">
        <f>IFERROR(VLOOKUP(PA[[#This Row],[Affceted Equipment]],'Basic Data'!$A$2:$B$116,2,0),"")</f>
        <v/>
      </c>
      <c r="N402" s="50" t="s">
        <v>261</v>
      </c>
      <c r="W402" s="33">
        <f>(PA[[#This Row],[Acknowledgemnet Time ]]-PA[[#This Row],[Fault Time]])*24</f>
        <v>0</v>
      </c>
      <c r="X402" s="33">
        <f>(PA[[#This Row],[Work Start time on Fault]]-PA[[#This Row],[Fault Time]])*24</f>
        <v>0</v>
      </c>
      <c r="Y402" s="33">
        <f>(PA[[#This Row],[Work Completiuon time on fualt]]-PA[[#This Row],[Fault Time]])*24</f>
        <v>0</v>
      </c>
      <c r="Z402" s="33">
        <f>IFERROR((PA[[#This Row],[Work Completiuon time on fualt]]-PA[[#This Row],[Fault Time]])*24,"")</f>
        <v>0</v>
      </c>
      <c r="AC402" s="47" t="str">
        <f>IFERROR(PA[[#This Row],[Breakdown Time]]*PA[[#This Row],[Plant Equivalent Weightage]],"")</f>
        <v/>
      </c>
      <c r="AF402" s="2"/>
      <c r="AG402" s="2"/>
    </row>
  </sheetData>
  <pageMargins left="0.7" right="0.7" top="0.75" bottom="0.75" header="0.3" footer="0.3"/>
  <pageSetup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'Basic Data'!$E$2:$E$35</xm:f>
          </x14:formula1>
          <xm:sqref>P37 P40 P43:P401</xm:sqref>
        </x14:dataValidation>
        <x14:dataValidation type="list" allowBlank="1" showInputMessage="1" showErrorMessage="1" xr:uid="{00000000-0002-0000-0A00-000001000000}">
          <x14:formula1>
            <xm:f>'Basic Data'!$A$2:$A$117</xm:f>
          </x14:formula1>
          <xm:sqref>O6:O10 O14 O16 L16 O25 L25 L4:L14 O35 L35 L37 L40 L43:L401</xm:sqref>
        </x14:dataValidation>
        <x14:dataValidation type="list" allowBlank="1" showInputMessage="1" showErrorMessage="1" xr:uid="{00000000-0002-0000-0A00-000002000000}">
          <x14:formula1>
            <xm:f>'Basic Data'!$M$2:$M$4</xm:f>
          </x14:formula1>
          <xm:sqref>AB4:AB401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AD896"/>
  <sheetViews>
    <sheetView topLeftCell="A2" zoomScale="73" zoomScaleNormal="73" workbookViewId="0">
      <pane xSplit="8" ySplit="1" topLeftCell="I15" activePane="bottomRight" state="frozen"/>
      <selection activeCell="I9" sqref="I9"/>
      <selection pane="topRight" activeCell="I9" sqref="I9"/>
      <selection pane="bottomLeft" activeCell="I9" sqref="I9"/>
      <selection pane="bottomRight" activeCell="Q34" sqref="Q34"/>
    </sheetView>
  </sheetViews>
  <sheetFormatPr defaultColWidth="9" defaultRowHeight="14.4"/>
  <cols>
    <col min="2" max="2" width="9.44140625" customWidth="1"/>
    <col min="3" max="3" width="8.5546875" style="2"/>
    <col min="7" max="7" width="8.5546875" style="2"/>
    <col min="8" max="8" width="15.44140625" customWidth="1"/>
    <col min="9" max="9" width="10.109375" customWidth="1"/>
    <col min="10" max="10" width="10.88671875" bestFit="1" customWidth="1"/>
    <col min="11" max="11" width="8.5546875" style="2"/>
    <col min="13" max="13" width="11.88671875" style="2" customWidth="1"/>
    <col min="14" max="14" width="11.109375" customWidth="1"/>
    <col min="15" max="16" width="11.44140625" customWidth="1"/>
    <col min="17" max="17" width="12" customWidth="1"/>
    <col min="18" max="18" width="22.88671875" customWidth="1"/>
    <col min="25" max="25" width="9.44140625" customWidth="1"/>
    <col min="26" max="26" width="24.5546875" customWidth="1"/>
    <col min="29" max="29" width="11.44140625" customWidth="1"/>
    <col min="30" max="30" width="16.5546875" customWidth="1"/>
  </cols>
  <sheetData>
    <row r="1" spans="1:30" hidden="1"/>
    <row r="2" spans="1:30" ht="72">
      <c r="A2" s="20" t="s">
        <v>7</v>
      </c>
      <c r="B2" s="20" t="s">
        <v>178</v>
      </c>
      <c r="C2" s="20" t="s">
        <v>215</v>
      </c>
      <c r="D2" s="20" t="s">
        <v>179</v>
      </c>
      <c r="E2" s="20" t="s">
        <v>180</v>
      </c>
      <c r="F2" s="20" t="s">
        <v>139</v>
      </c>
      <c r="G2" s="20" t="s">
        <v>65</v>
      </c>
      <c r="H2" s="20" t="s">
        <v>36</v>
      </c>
      <c r="I2" s="20" t="s">
        <v>182</v>
      </c>
      <c r="J2" s="20" t="s">
        <v>183</v>
      </c>
      <c r="K2" s="20" t="s">
        <v>232</v>
      </c>
      <c r="L2" s="20" t="s">
        <v>432</v>
      </c>
      <c r="M2" s="20" t="s">
        <v>433</v>
      </c>
      <c r="N2" s="20" t="s">
        <v>434</v>
      </c>
      <c r="O2" s="20" t="s">
        <v>435</v>
      </c>
      <c r="P2" s="20" t="s">
        <v>234</v>
      </c>
      <c r="Q2" s="20" t="s">
        <v>242</v>
      </c>
      <c r="R2" s="20" t="s">
        <v>243</v>
      </c>
      <c r="S2" s="20" t="s">
        <v>244</v>
      </c>
      <c r="T2" s="20" t="s">
        <v>436</v>
      </c>
      <c r="U2" s="20" t="s">
        <v>246</v>
      </c>
      <c r="V2" s="20" t="s">
        <v>437</v>
      </c>
      <c r="W2" s="20" t="s">
        <v>438</v>
      </c>
      <c r="X2" s="20" t="s">
        <v>249</v>
      </c>
      <c r="Y2" s="20" t="s">
        <v>250</v>
      </c>
      <c r="Z2" s="20" t="s">
        <v>252</v>
      </c>
      <c r="AA2" s="20" t="s">
        <v>253</v>
      </c>
      <c r="AB2" s="20" t="s">
        <v>256</v>
      </c>
      <c r="AC2" s="20" t="s">
        <v>439</v>
      </c>
      <c r="AD2" s="20" t="s">
        <v>440</v>
      </c>
    </row>
    <row r="3" spans="1:30" ht="28.8">
      <c r="A3" s="2">
        <v>1</v>
      </c>
      <c r="B3" s="17" t="s">
        <v>212</v>
      </c>
      <c r="C3" s="139">
        <v>2025</v>
      </c>
      <c r="D3" s="17" t="s">
        <v>211</v>
      </c>
      <c r="E3" s="17" t="s">
        <v>211</v>
      </c>
      <c r="F3" s="42">
        <v>45778</v>
      </c>
      <c r="G3" s="2">
        <v>31</v>
      </c>
      <c r="H3" s="43">
        <v>45778</v>
      </c>
      <c r="I3" s="29">
        <f>IFERROR(VLOOKUP(GA[[#This Row],[Date]],Raw_Data[[#All],[Date]:[Sunset Time (POA&lt;20 W/m2)]],3,0),"")</f>
        <v>0.25694444444444442</v>
      </c>
      <c r="J3" s="29">
        <f>IFERROR(VLOOKUP(GA[[#This Row],[Date]],Raw_Data[[#All],[Date]:[Sunset Time (POA&lt;20 W/m2)]],4,0),"")</f>
        <v>0.77152777777777781</v>
      </c>
      <c r="K3" s="2">
        <f>IFERROR((GA[[#This Row],[Sunset Time (POA&lt;20 W/m2)]]-GA[[#This Row],[Sunrise Time (POA&gt;20 W/m2)]])*24,"")</f>
        <v>12.350000000000001</v>
      </c>
      <c r="M3" s="17">
        <v>10507</v>
      </c>
      <c r="O3" s="42" t="s">
        <v>714</v>
      </c>
      <c r="P3" s="27">
        <v>1</v>
      </c>
      <c r="Q3" s="2"/>
      <c r="R3" s="215" t="s">
        <v>906</v>
      </c>
      <c r="S3" s="22">
        <v>0.25694444444444442</v>
      </c>
      <c r="T3" s="22">
        <v>0.25694444444444442</v>
      </c>
      <c r="U3" s="22">
        <v>0.25694444444444442</v>
      </c>
      <c r="V3" s="22">
        <v>0.49027777777777776</v>
      </c>
      <c r="W3" s="31">
        <f>(GA[[#This Row],[Acknowledgemnet Time ]]-GA[[#This Row],[Fault Time]])*24</f>
        <v>0</v>
      </c>
      <c r="X3" s="30">
        <f>(GA[[#This Row],[Work Start time on Fault]]-GA[[#This Row],[Fault Time]])*24</f>
        <v>0</v>
      </c>
      <c r="Y3" s="30">
        <f>(GA[[#This Row],[Work Completiuon time on fualt]]-GA[[#This Row],[Fault Time]])*24</f>
        <v>5.6</v>
      </c>
      <c r="Z3" s="2"/>
      <c r="AA3" s="2"/>
      <c r="AB3" s="33">
        <f>(GA[[#This Row],[Work Completiuon time on fualt]]-GA[[#This Row],[Fault Time]])*24</f>
        <v>5.6</v>
      </c>
      <c r="AC3" s="2">
        <v>2.9</v>
      </c>
      <c r="AD3" s="2">
        <v>2523</v>
      </c>
    </row>
    <row r="4" spans="1:30" ht="28.8">
      <c r="A4" s="2">
        <f t="shared" ref="A4:A30" si="0">A3+1</f>
        <v>2</v>
      </c>
      <c r="B4" s="17" t="s">
        <v>212</v>
      </c>
      <c r="C4" s="139">
        <v>2025</v>
      </c>
      <c r="D4" s="17" t="s">
        <v>211</v>
      </c>
      <c r="E4" s="17" t="s">
        <v>211</v>
      </c>
      <c r="F4" s="42">
        <v>45778</v>
      </c>
      <c r="G4" s="2">
        <v>31</v>
      </c>
      <c r="H4" s="43">
        <v>45801</v>
      </c>
      <c r="I4" s="29">
        <f>IFERROR(VLOOKUP(GA[[#This Row],[Date]],Raw_Data[[#All],[Date]:[Sunset Time (POA&lt;20 W/m2)]],3,0),"")</f>
        <v>0.25277777777777777</v>
      </c>
      <c r="J4" s="29">
        <f>IFERROR(VLOOKUP(GA[[#This Row],[Date]],Raw_Data[[#All],[Date]:[Sunset Time (POA&lt;20 W/m2)]],4,0),"")</f>
        <v>0.76388888888888884</v>
      </c>
      <c r="K4" s="2">
        <f>IFERROR((GA[[#This Row],[Sunset Time (POA&lt;20 W/m2)]]-GA[[#This Row],[Sunrise Time (POA&gt;20 W/m2)]])*24,"")</f>
        <v>12.266666666666666</v>
      </c>
      <c r="M4" s="17">
        <v>10507</v>
      </c>
      <c r="O4" s="42" t="s">
        <v>714</v>
      </c>
      <c r="P4" s="27">
        <v>1</v>
      </c>
      <c r="Q4" s="2"/>
      <c r="R4" s="215" t="s">
        <v>906</v>
      </c>
      <c r="S4" s="22">
        <v>0.43194444444444446</v>
      </c>
      <c r="T4" s="22">
        <v>0.43194444444444446</v>
      </c>
      <c r="U4" s="22">
        <v>0.43194444444444446</v>
      </c>
      <c r="V4" s="22">
        <v>0.4548611111111111</v>
      </c>
      <c r="W4" s="31">
        <f>(GA[[#This Row],[Acknowledgemnet Time ]]-GA[[#This Row],[Fault Time]])*24</f>
        <v>0</v>
      </c>
      <c r="X4" s="30">
        <f>(GA[[#This Row],[Work Start time on Fault]]-GA[[#This Row],[Fault Time]])*24</f>
        <v>0</v>
      </c>
      <c r="Y4" s="30">
        <f>(GA[[#This Row],[Work Completiuon time on fualt]]-GA[[#This Row],[Fault Time]])*24</f>
        <v>0.54999999999999938</v>
      </c>
      <c r="Z4" s="2"/>
      <c r="AA4" s="2"/>
      <c r="AB4" s="33">
        <f>(GA[[#This Row],[Work Completiuon time on fualt]]-GA[[#This Row],[Fault Time]])*24</f>
        <v>0.54999999999999938</v>
      </c>
      <c r="AC4" s="2">
        <v>0.27</v>
      </c>
      <c r="AD4" s="2">
        <v>543</v>
      </c>
    </row>
    <row r="5" spans="1:30" ht="28.8">
      <c r="A5" s="2">
        <f t="shared" si="0"/>
        <v>3</v>
      </c>
      <c r="B5" s="17" t="s">
        <v>212</v>
      </c>
      <c r="C5" s="139">
        <v>2025</v>
      </c>
      <c r="D5" s="17" t="s">
        <v>211</v>
      </c>
      <c r="E5" s="17" t="s">
        <v>211</v>
      </c>
      <c r="F5" s="42">
        <v>45778</v>
      </c>
      <c r="G5" s="2">
        <v>31</v>
      </c>
      <c r="H5" s="43">
        <v>45802</v>
      </c>
      <c r="I5" s="29">
        <f>IFERROR(VLOOKUP(GA[[#This Row],[Date]],Raw_Data[[#All],[Date]:[Sunset Time (POA&lt;20 W/m2)]],3,0),"")</f>
        <v>0.25833333333333336</v>
      </c>
      <c r="J5" s="29">
        <f>IFERROR(VLOOKUP(GA[[#This Row],[Date]],Raw_Data[[#All],[Date]:[Sunset Time (POA&lt;20 W/m2)]],4,0),"")</f>
        <v>0.77222222222222225</v>
      </c>
      <c r="K5" s="2">
        <f>IFERROR((GA[[#This Row],[Sunset Time (POA&lt;20 W/m2)]]-GA[[#This Row],[Sunrise Time (POA&gt;20 W/m2)]])*24,"")</f>
        <v>12.333333333333332</v>
      </c>
      <c r="M5" s="17">
        <v>10507</v>
      </c>
      <c r="O5" s="42" t="s">
        <v>714</v>
      </c>
      <c r="P5" s="27">
        <v>1</v>
      </c>
      <c r="Q5" s="2"/>
      <c r="R5" s="215" t="s">
        <v>906</v>
      </c>
      <c r="S5" s="22">
        <v>0.55277777777777781</v>
      </c>
      <c r="T5" s="22">
        <v>0.55277777777777781</v>
      </c>
      <c r="U5" s="22">
        <v>0.55277777777777781</v>
      </c>
      <c r="V5" s="22">
        <v>0.5708333333333333</v>
      </c>
      <c r="W5" s="31">
        <f>(GA[[#This Row],[Acknowledgemnet Time ]]-GA[[#This Row],[Fault Time]])*24</f>
        <v>0</v>
      </c>
      <c r="X5" s="30">
        <f>(GA[[#This Row],[Work Start time on Fault]]-GA[[#This Row],[Fault Time]])*24</f>
        <v>0</v>
      </c>
      <c r="Y5" s="30">
        <f>(GA[[#This Row],[Work Completiuon time on fualt]]-GA[[#This Row],[Fault Time]])*24</f>
        <v>0.43333333333333179</v>
      </c>
      <c r="Z5" s="2"/>
      <c r="AA5" s="2"/>
      <c r="AB5" s="33">
        <f>(GA[[#This Row],[Work Completiuon time on fualt]]-GA[[#This Row],[Fault Time]])*24</f>
        <v>0.43333333333333179</v>
      </c>
      <c r="AC5" s="2">
        <v>0.15</v>
      </c>
      <c r="AD5" s="2">
        <v>657</v>
      </c>
    </row>
    <row r="6" spans="1:30" ht="28.8">
      <c r="A6" s="2">
        <f t="shared" si="0"/>
        <v>4</v>
      </c>
      <c r="B6" s="17" t="s">
        <v>212</v>
      </c>
      <c r="C6" s="139">
        <v>2025</v>
      </c>
      <c r="D6" s="17" t="s">
        <v>211</v>
      </c>
      <c r="E6" s="17" t="s">
        <v>211</v>
      </c>
      <c r="F6" s="42">
        <v>45809</v>
      </c>
      <c r="G6" s="2">
        <v>31</v>
      </c>
      <c r="H6" s="43">
        <v>45813</v>
      </c>
      <c r="I6" s="29">
        <f>IFERROR(VLOOKUP(GA[[#This Row],[Date]],Raw_Data[[#All],[Date]:[Sunset Time (POA&lt;20 W/m2)]],3,0),"")</f>
        <v>0.25</v>
      </c>
      <c r="J6" s="29">
        <f>IFERROR(VLOOKUP(GA[[#This Row],[Date]],Raw_Data[[#All],[Date]:[Sunset Time (POA&lt;20 W/m2)]],4,0),"")</f>
        <v>0.77430555555555558</v>
      </c>
      <c r="K6" s="2">
        <f>IFERROR((GA[[#This Row],[Sunset Time (POA&lt;20 W/m2)]]-GA[[#This Row],[Sunrise Time (POA&gt;20 W/m2)]])*24,"")</f>
        <v>12.583333333333334</v>
      </c>
      <c r="M6" s="17">
        <v>10507</v>
      </c>
      <c r="O6" s="42" t="s">
        <v>714</v>
      </c>
      <c r="P6" s="27">
        <v>1</v>
      </c>
      <c r="Q6" s="2"/>
      <c r="R6" s="215" t="s">
        <v>906</v>
      </c>
      <c r="S6" s="22">
        <v>0.7104166666666667</v>
      </c>
      <c r="T6" s="22">
        <v>0.7104166666666667</v>
      </c>
      <c r="U6" s="22">
        <v>0.7104166666666667</v>
      </c>
      <c r="V6" s="22">
        <v>0.77430555555555558</v>
      </c>
      <c r="W6" s="31">
        <f>(GA[[#This Row],[Acknowledgemnet Time ]]-GA[[#This Row],[Fault Time]])*24</f>
        <v>0</v>
      </c>
      <c r="X6" s="30">
        <f>(GA[[#This Row],[Work Start time on Fault]]-GA[[#This Row],[Fault Time]])*24</f>
        <v>0</v>
      </c>
      <c r="Y6" s="30">
        <f>(GA[[#This Row],[Work Completiuon time on fualt]]-GA[[#This Row],[Fault Time]])*24</f>
        <v>1.5333333333333332</v>
      </c>
      <c r="Z6" s="2"/>
      <c r="AA6" s="2"/>
      <c r="AB6" s="33">
        <f>(GA[[#This Row],[Work Completiuon time on fualt]]-GA[[#This Row],[Fault Time]])*24</f>
        <v>1.5333333333333332</v>
      </c>
      <c r="AC6" s="2">
        <v>0.17</v>
      </c>
      <c r="AD6" s="2">
        <v>835</v>
      </c>
    </row>
    <row r="7" spans="1:30" ht="32.25" customHeight="1">
      <c r="A7" s="2">
        <f t="shared" si="0"/>
        <v>5</v>
      </c>
      <c r="B7" s="17" t="s">
        <v>212</v>
      </c>
      <c r="C7" s="139">
        <v>2025</v>
      </c>
      <c r="D7" s="17" t="s">
        <v>211</v>
      </c>
      <c r="E7" s="17" t="s">
        <v>211</v>
      </c>
      <c r="F7" s="42">
        <v>45809</v>
      </c>
      <c r="G7" s="2">
        <v>31</v>
      </c>
      <c r="H7" s="43">
        <v>45818</v>
      </c>
      <c r="I7" s="29">
        <f>IFERROR(VLOOKUP(GA[[#This Row],[Date]],Raw_Data[[#All],[Date]:[Sunset Time (POA&lt;20 W/m2)]],3,0),"")</f>
        <v>0.24930555555555556</v>
      </c>
      <c r="J7" s="29">
        <f>IFERROR(VLOOKUP(GA[[#This Row],[Date]],Raw_Data[[#All],[Date]:[Sunset Time (POA&lt;20 W/m2)]],4,0),"")</f>
        <v>0.77777777777777779</v>
      </c>
      <c r="K7" s="2">
        <f>IFERROR((GA[[#This Row],[Sunset Time (POA&lt;20 W/m2)]]-GA[[#This Row],[Sunrise Time (POA&gt;20 W/m2)]])*24,"")</f>
        <v>12.683333333333334</v>
      </c>
      <c r="M7" s="17">
        <v>10507</v>
      </c>
      <c r="O7" s="42" t="s">
        <v>714</v>
      </c>
      <c r="P7" s="27">
        <v>1</v>
      </c>
      <c r="Q7" s="2"/>
      <c r="R7" s="215" t="s">
        <v>906</v>
      </c>
      <c r="S7" s="22">
        <v>0.61041666666666672</v>
      </c>
      <c r="T7" s="22">
        <v>0.61041666666666672</v>
      </c>
      <c r="U7" s="22">
        <v>0.61041666666666672</v>
      </c>
      <c r="V7" s="22">
        <v>0.6645833333333333</v>
      </c>
      <c r="W7" s="31">
        <f>(GA[[#This Row],[Acknowledgemnet Time ]]-GA[[#This Row],[Fault Time]])*24</f>
        <v>0</v>
      </c>
      <c r="X7" s="30">
        <f>(GA[[#This Row],[Work Start time on Fault]]-GA[[#This Row],[Fault Time]])*24</f>
        <v>0</v>
      </c>
      <c r="Y7" s="30">
        <f>(GA[[#This Row],[Work Completiuon time on fualt]]-GA[[#This Row],[Fault Time]])*24</f>
        <v>1.299999999999998</v>
      </c>
      <c r="Z7" s="2"/>
      <c r="AA7" s="2"/>
      <c r="AB7" s="33">
        <f>(GA[[#This Row],[Work Completiuon time on fualt]]-GA[[#This Row],[Fault Time]])*24</f>
        <v>1.299999999999998</v>
      </c>
      <c r="AC7" s="2">
        <v>0.81769999999999876</v>
      </c>
      <c r="AD7" s="2">
        <v>2435</v>
      </c>
    </row>
    <row r="8" spans="1:30" ht="43.2">
      <c r="A8" s="2">
        <f t="shared" si="0"/>
        <v>6</v>
      </c>
      <c r="B8" s="17" t="s">
        <v>212</v>
      </c>
      <c r="C8" s="139">
        <v>2025</v>
      </c>
      <c r="D8" s="17" t="s">
        <v>211</v>
      </c>
      <c r="E8" s="17" t="s">
        <v>211</v>
      </c>
      <c r="F8" s="42">
        <v>45809</v>
      </c>
      <c r="G8" s="2">
        <v>31</v>
      </c>
      <c r="H8" s="43">
        <v>45830</v>
      </c>
      <c r="I8" s="29">
        <f>IFERROR(VLOOKUP(GA[[#This Row],[Date]],Raw_Data[[#All],[Date]:[Sunset Time (POA&lt;20 W/m2)]],3,0),"")</f>
        <v>0.25277777777777777</v>
      </c>
      <c r="J8" s="29">
        <f>IFERROR(VLOOKUP(GA[[#This Row],[Date]],Raw_Data[[#All],[Date]:[Sunset Time (POA&lt;20 W/m2)]],4,0),"")</f>
        <v>0.77847222222222223</v>
      </c>
      <c r="K8" s="2">
        <f>IFERROR((GA[[#This Row],[Sunset Time (POA&lt;20 W/m2)]]-GA[[#This Row],[Sunrise Time (POA&gt;20 W/m2)]])*24,"")</f>
        <v>12.616666666666667</v>
      </c>
      <c r="M8" s="17">
        <v>10507</v>
      </c>
      <c r="O8" s="42" t="s">
        <v>714</v>
      </c>
      <c r="P8" s="27">
        <v>1</v>
      </c>
      <c r="Q8" s="2"/>
      <c r="R8" s="240" t="s">
        <v>1658</v>
      </c>
      <c r="S8" s="22">
        <v>0.41597222222222224</v>
      </c>
      <c r="T8" s="22">
        <v>0.41597222222222224</v>
      </c>
      <c r="U8" s="22">
        <v>0.41597222222222224</v>
      </c>
      <c r="V8" s="22">
        <v>0.71875</v>
      </c>
      <c r="W8" s="31">
        <f>(GA[[#This Row],[Acknowledgemnet Time ]]-GA[[#This Row],[Fault Time]])*24</f>
        <v>0</v>
      </c>
      <c r="X8" s="30">
        <f>(GA[[#This Row],[Work Start time on Fault]]-GA[[#This Row],[Fault Time]])*24</f>
        <v>0</v>
      </c>
      <c r="Y8" s="30">
        <f>(GA[[#This Row],[Work Completiuon time on fualt]]-GA[[#This Row],[Fault Time]])*24</f>
        <v>7.2666666666666657</v>
      </c>
      <c r="Z8" s="2"/>
      <c r="AA8" s="2"/>
      <c r="AB8" s="33">
        <f>(GA[[#This Row],[Work Completiuon time on fualt]]-GA[[#This Row],[Fault Time]])*24</f>
        <v>7.2666666666666657</v>
      </c>
      <c r="AC8" s="2">
        <v>3.42</v>
      </c>
      <c r="AD8" s="2">
        <v>27123</v>
      </c>
    </row>
    <row r="9" spans="1:30" ht="57.6">
      <c r="A9" s="2">
        <f t="shared" si="0"/>
        <v>7</v>
      </c>
      <c r="B9" s="17" t="s">
        <v>212</v>
      </c>
      <c r="C9" s="139">
        <v>2025</v>
      </c>
      <c r="D9" s="17" t="s">
        <v>211</v>
      </c>
      <c r="E9" s="17" t="s">
        <v>211</v>
      </c>
      <c r="F9" s="42">
        <v>45839</v>
      </c>
      <c r="G9" s="2">
        <v>31</v>
      </c>
      <c r="H9" s="43">
        <v>45842</v>
      </c>
      <c r="I9" s="29">
        <f>IFERROR(VLOOKUP(GA[[#This Row],[Date]],Raw_Data[[#All],[Date]:[Sunset Time (POA&lt;20 W/m2)]],3,0),"")</f>
        <v>0.25486111111111109</v>
      </c>
      <c r="J9" s="29">
        <f>IFERROR(VLOOKUP(GA[[#This Row],[Date]],Raw_Data[[#All],[Date]:[Sunset Time (POA&lt;20 W/m2)]],4,0),"")</f>
        <v>0.77708333333333335</v>
      </c>
      <c r="K9" s="2">
        <f>IFERROR((GA[[#This Row],[Sunset Time (POA&lt;20 W/m2)]]-GA[[#This Row],[Sunrise Time (POA&gt;20 W/m2)]])*24,"")</f>
        <v>12.533333333333335</v>
      </c>
      <c r="M9" s="17">
        <v>10507</v>
      </c>
      <c r="O9" s="42" t="s">
        <v>714</v>
      </c>
      <c r="P9" s="27">
        <v>1</v>
      </c>
      <c r="Q9" s="2"/>
      <c r="R9" s="248" t="s">
        <v>1672</v>
      </c>
      <c r="S9" s="22">
        <v>0.38194444444444442</v>
      </c>
      <c r="T9" s="22">
        <v>0.38194444444444442</v>
      </c>
      <c r="U9" s="22">
        <v>0.38194444444444442</v>
      </c>
      <c r="V9" s="22">
        <v>0.40763888888888888</v>
      </c>
      <c r="W9" s="31">
        <f>(GA[[#This Row],[Acknowledgemnet Time ]]-GA[[#This Row],[Fault Time]])*24</f>
        <v>0</v>
      </c>
      <c r="X9" s="30">
        <f>(GA[[#This Row],[Work Start time on Fault]]-GA[[#This Row],[Fault Time]])*24</f>
        <v>0</v>
      </c>
      <c r="Y9" s="30">
        <f>(GA[[#This Row],[Work Completiuon time on fualt]]-GA[[#This Row],[Fault Time]])*24</f>
        <v>0.61666666666666714</v>
      </c>
      <c r="Z9" s="2"/>
      <c r="AA9" s="2"/>
      <c r="AB9" s="33">
        <f>(GA[[#This Row],[Work Completiuon time on fualt]]-GA[[#This Row],[Fault Time]])*24</f>
        <v>0.61666666666666714</v>
      </c>
      <c r="AC9" s="2"/>
      <c r="AD9" s="2"/>
    </row>
    <row r="10" spans="1:30" ht="57.6">
      <c r="A10" s="2">
        <f t="shared" si="0"/>
        <v>8</v>
      </c>
      <c r="B10" s="17" t="s">
        <v>212</v>
      </c>
      <c r="C10" s="139">
        <v>2025</v>
      </c>
      <c r="D10" s="17" t="s">
        <v>211</v>
      </c>
      <c r="E10" s="17" t="s">
        <v>211</v>
      </c>
      <c r="F10" s="42">
        <v>45839</v>
      </c>
      <c r="G10" s="2">
        <v>31</v>
      </c>
      <c r="H10" s="43">
        <v>45842</v>
      </c>
      <c r="I10" s="29">
        <f>IFERROR(VLOOKUP(GA[[#This Row],[Date]],Raw_Data[[#All],[Date]:[Sunset Time (POA&lt;20 W/m2)]],3,0),"")</f>
        <v>0.25486111111111109</v>
      </c>
      <c r="J10" s="29">
        <f>IFERROR(VLOOKUP(GA[[#This Row],[Date]],Raw_Data[[#All],[Date]:[Sunset Time (POA&lt;20 W/m2)]],4,0),"")</f>
        <v>0.77708333333333335</v>
      </c>
      <c r="K10" s="2">
        <f>IFERROR((GA[[#This Row],[Sunset Time (POA&lt;20 W/m2)]]-GA[[#This Row],[Sunrise Time (POA&gt;20 W/m2)]])*24,"")</f>
        <v>12.533333333333335</v>
      </c>
      <c r="M10" s="17">
        <v>10507</v>
      </c>
      <c r="O10" s="42" t="s">
        <v>714</v>
      </c>
      <c r="P10" s="27">
        <v>1</v>
      </c>
      <c r="Q10" s="2"/>
      <c r="R10" s="248" t="s">
        <v>1672</v>
      </c>
      <c r="S10" s="22">
        <v>0.69791666666666663</v>
      </c>
      <c r="T10" s="22">
        <v>0.69791666666666663</v>
      </c>
      <c r="U10" s="22">
        <v>0.69791666666666663</v>
      </c>
      <c r="V10" s="22">
        <v>0.71180555555555558</v>
      </c>
      <c r="W10" s="31">
        <f>(GA[[#This Row],[Acknowledgemnet Time ]]-GA[[#This Row],[Fault Time]])*24</f>
        <v>0</v>
      </c>
      <c r="X10" s="30">
        <f>(GA[[#This Row],[Work Start time on Fault]]-GA[[#This Row],[Fault Time]])*24</f>
        <v>0</v>
      </c>
      <c r="Y10" s="30">
        <f>(GA[[#This Row],[Work Completiuon time on fualt]]-GA[[#This Row],[Fault Time]])*24</f>
        <v>0.33333333333333481</v>
      </c>
      <c r="Z10" s="2"/>
      <c r="AA10" s="2"/>
      <c r="AB10" s="33">
        <f>(GA[[#This Row],[Work Completiuon time on fualt]]-GA[[#This Row],[Fault Time]])*24</f>
        <v>0.33333333333333481</v>
      </c>
      <c r="AC10" s="2"/>
      <c r="AD10" s="2"/>
    </row>
    <row r="11" spans="1:30" ht="43.2">
      <c r="A11" s="2">
        <f t="shared" si="0"/>
        <v>9</v>
      </c>
      <c r="B11" s="17" t="s">
        <v>212</v>
      </c>
      <c r="C11" s="139">
        <v>2025</v>
      </c>
      <c r="D11" s="17" t="s">
        <v>211</v>
      </c>
      <c r="E11" s="17" t="s">
        <v>211</v>
      </c>
      <c r="F11" s="42">
        <v>45839</v>
      </c>
      <c r="G11" s="2">
        <v>31</v>
      </c>
      <c r="H11" s="43">
        <v>45848</v>
      </c>
      <c r="I11" s="29">
        <f>IFERROR(VLOOKUP(GA[[#This Row],[Date]],Raw_Data[[#All],[Date]:[Sunset Time (POA&lt;20 W/m2)]],3,0),"")</f>
        <v>0.25624999999999998</v>
      </c>
      <c r="J11" s="29">
        <f>IFERROR(VLOOKUP(GA[[#This Row],[Date]],Raw_Data[[#All],[Date]:[Sunset Time (POA&lt;20 W/m2)]],4,0),"")</f>
        <v>0.75763888888888886</v>
      </c>
      <c r="K11" s="2">
        <f>IFERROR((GA[[#This Row],[Sunset Time (POA&lt;20 W/m2)]]-GA[[#This Row],[Sunrise Time (POA&gt;20 W/m2)]])*24,"")</f>
        <v>12.033333333333333</v>
      </c>
      <c r="M11" s="17">
        <v>10507</v>
      </c>
      <c r="O11" s="42" t="s">
        <v>714</v>
      </c>
      <c r="P11" s="27">
        <v>1</v>
      </c>
      <c r="Q11" s="2"/>
      <c r="R11" s="256" t="s">
        <v>1682</v>
      </c>
      <c r="S11" s="22">
        <v>0.50208333333333333</v>
      </c>
      <c r="T11" s="22">
        <v>0.50208333333333333</v>
      </c>
      <c r="U11" s="22">
        <v>0.50208333333333333</v>
      </c>
      <c r="V11" s="22">
        <v>0.51388888888888884</v>
      </c>
      <c r="W11" s="31">
        <f>(GA[[#This Row],[Acknowledgemnet Time ]]-GA[[#This Row],[Fault Time]])*24</f>
        <v>0</v>
      </c>
      <c r="X11" s="30">
        <f>(GA[[#This Row],[Work Start time on Fault]]-GA[[#This Row],[Fault Time]])*24</f>
        <v>0</v>
      </c>
      <c r="Y11" s="30">
        <f>(GA[[#This Row],[Work Completiuon time on fualt]]-GA[[#This Row],[Fault Time]])*24</f>
        <v>0.28333333333333233</v>
      </c>
      <c r="Z11" s="2"/>
      <c r="AA11" s="2"/>
      <c r="AB11" s="30">
        <v>0.28333333333333233</v>
      </c>
      <c r="AC11" s="2"/>
      <c r="AD11" s="2"/>
    </row>
    <row r="12" spans="1:30" ht="43.2">
      <c r="A12" s="2">
        <f t="shared" si="0"/>
        <v>10</v>
      </c>
      <c r="B12" s="17" t="s">
        <v>212</v>
      </c>
      <c r="C12" s="139">
        <v>2025</v>
      </c>
      <c r="D12" s="17" t="s">
        <v>211</v>
      </c>
      <c r="E12" s="17" t="s">
        <v>211</v>
      </c>
      <c r="F12" s="42">
        <v>45839</v>
      </c>
      <c r="G12" s="2">
        <v>31</v>
      </c>
      <c r="H12" s="43">
        <v>45848</v>
      </c>
      <c r="I12" s="29">
        <f>IFERROR(VLOOKUP(GA[[#This Row],[Date]],Raw_Data[[#All],[Date]:[Sunset Time (POA&lt;20 W/m2)]],3,0),"")</f>
        <v>0.25624999999999998</v>
      </c>
      <c r="J12" s="29">
        <f>IFERROR(VLOOKUP(GA[[#This Row],[Date]],Raw_Data[[#All],[Date]:[Sunset Time (POA&lt;20 W/m2)]],4,0),"")</f>
        <v>0.75763888888888886</v>
      </c>
      <c r="K12" s="2">
        <f>IFERROR((GA[[#This Row],[Sunset Time (POA&lt;20 W/m2)]]-GA[[#This Row],[Sunrise Time (POA&gt;20 W/m2)]])*24,"")</f>
        <v>12.033333333333333</v>
      </c>
      <c r="M12" s="17">
        <v>10507</v>
      </c>
      <c r="O12" s="42" t="s">
        <v>714</v>
      </c>
      <c r="P12" s="27">
        <v>1</v>
      </c>
      <c r="Q12" s="2"/>
      <c r="R12" s="256" t="s">
        <v>1682</v>
      </c>
      <c r="S12" s="22">
        <v>0.55000000000000004</v>
      </c>
      <c r="T12" s="22">
        <v>0.55000000000000004</v>
      </c>
      <c r="U12" s="22">
        <v>0.55000000000000004</v>
      </c>
      <c r="V12" s="22">
        <v>0.56736111111111109</v>
      </c>
      <c r="W12" s="31">
        <f>(GA[[#This Row],[Acknowledgemnet Time ]]-GA[[#This Row],[Fault Time]])*24</f>
        <v>0</v>
      </c>
      <c r="X12" s="30">
        <f>(GA[[#This Row],[Work Start time on Fault]]-GA[[#This Row],[Fault Time]])*24</f>
        <v>0</v>
      </c>
      <c r="Y12" s="30">
        <f>(GA[[#This Row],[Work Completiuon time on fualt]]-GA[[#This Row],[Fault Time]])*24</f>
        <v>0.41666666666666519</v>
      </c>
      <c r="Z12" s="2"/>
      <c r="AA12" s="2"/>
      <c r="AB12" s="33">
        <v>0.41666666666666519</v>
      </c>
      <c r="AC12" s="2"/>
      <c r="AD12" s="2"/>
    </row>
    <row r="13" spans="1:30" ht="54.75" customHeight="1">
      <c r="A13" s="2">
        <f t="shared" si="0"/>
        <v>11</v>
      </c>
      <c r="B13" s="17" t="s">
        <v>212</v>
      </c>
      <c r="C13" s="139">
        <v>2025</v>
      </c>
      <c r="D13" s="17" t="s">
        <v>211</v>
      </c>
      <c r="E13" s="17" t="s">
        <v>211</v>
      </c>
      <c r="F13" s="42">
        <v>45839</v>
      </c>
      <c r="G13" s="2">
        <v>31</v>
      </c>
      <c r="H13" s="43">
        <v>45855</v>
      </c>
      <c r="I13" s="29">
        <f>IFERROR(VLOOKUP(GA[[#This Row],[Date]],Raw_Data[[#All],[Date]:[Sunset Time (POA&lt;20 W/m2)]],3,0),"")</f>
        <v>0.25972222222222224</v>
      </c>
      <c r="J13" s="29">
        <f>IFERROR(VLOOKUP(GA[[#This Row],[Date]],Raw_Data[[#All],[Date]:[Sunset Time (POA&lt;20 W/m2)]],4,0),"")</f>
        <v>0.77708333333333335</v>
      </c>
      <c r="K13" s="2">
        <f>IFERROR((GA[[#This Row],[Sunset Time (POA&lt;20 W/m2)]]-GA[[#This Row],[Sunrise Time (POA&gt;20 W/m2)]])*24,"")</f>
        <v>12.416666666666668</v>
      </c>
      <c r="M13" s="17">
        <v>10507</v>
      </c>
      <c r="O13" s="42" t="s">
        <v>714</v>
      </c>
      <c r="P13" s="27">
        <v>1</v>
      </c>
      <c r="Q13" s="2"/>
      <c r="R13" s="215" t="s">
        <v>906</v>
      </c>
      <c r="S13" s="22">
        <v>0.58958333333333335</v>
      </c>
      <c r="T13" s="22">
        <v>0.58958333333333335</v>
      </c>
      <c r="U13" s="22">
        <v>0.58958333333333335</v>
      </c>
      <c r="V13" s="22">
        <v>0.6</v>
      </c>
      <c r="W13" s="31">
        <f>(GA[[#This Row],[Acknowledgemnet Time ]]-GA[[#This Row],[Fault Time]])*24</f>
        <v>0</v>
      </c>
      <c r="X13" s="30">
        <f>(GA[[#This Row],[Work Start time on Fault]]-GA[[#This Row],[Fault Time]])*24</f>
        <v>0</v>
      </c>
      <c r="Y13" s="30">
        <f>(GA[[#This Row],[Work Completiuon time on fualt]]-GA[[#This Row],[Fault Time]])*24</f>
        <v>0.24999999999999911</v>
      </c>
      <c r="Z13" s="2"/>
      <c r="AA13" s="2"/>
      <c r="AB13" s="33">
        <f>(GA[[#This Row],[Work Completiuon time on fualt]]-GA[[#This Row],[Fault Time]])*24</f>
        <v>0.24999999999999911</v>
      </c>
      <c r="AC13" s="2">
        <v>0.15</v>
      </c>
      <c r="AD13" s="2">
        <v>454</v>
      </c>
    </row>
    <row r="14" spans="1:30" ht="28.8">
      <c r="A14" s="2">
        <f t="shared" si="0"/>
        <v>12</v>
      </c>
      <c r="B14" s="17" t="s">
        <v>212</v>
      </c>
      <c r="C14" s="139">
        <v>2025</v>
      </c>
      <c r="D14" s="17" t="s">
        <v>211</v>
      </c>
      <c r="E14" s="17" t="s">
        <v>211</v>
      </c>
      <c r="F14" s="42">
        <v>45839</v>
      </c>
      <c r="G14" s="2">
        <v>31</v>
      </c>
      <c r="H14" s="43">
        <v>45856</v>
      </c>
      <c r="I14" s="29">
        <v>0.25694444444444442</v>
      </c>
      <c r="J14" s="29">
        <v>0.77708333333333335</v>
      </c>
      <c r="K14" s="2">
        <f>IFERROR((GA[[#This Row],[Sunset Time (POA&lt;20 W/m2)]]-GA[[#This Row],[Sunrise Time (POA&gt;20 W/m2)]])*24,"")</f>
        <v>12.483333333333334</v>
      </c>
      <c r="M14" s="17">
        <v>10507</v>
      </c>
      <c r="O14" s="42" t="s">
        <v>714</v>
      </c>
      <c r="P14" s="27">
        <v>1</v>
      </c>
      <c r="Q14" s="2"/>
      <c r="R14" s="215" t="s">
        <v>906</v>
      </c>
      <c r="S14" s="22">
        <v>0.25763888888888886</v>
      </c>
      <c r="T14" s="22">
        <v>0.25763888888888886</v>
      </c>
      <c r="U14" s="22">
        <v>0.25763888888888886</v>
      </c>
      <c r="V14" s="22">
        <v>0.30416666666666664</v>
      </c>
      <c r="W14" s="31">
        <f>(GA[[#This Row],[Acknowledgemnet Time ]]-GA[[#This Row],[Fault Time]])*24</f>
        <v>0</v>
      </c>
      <c r="X14" s="30">
        <f>(GA[[#This Row],[Work Start time on Fault]]-GA[[#This Row],[Fault Time]])*24</f>
        <v>0</v>
      </c>
      <c r="Y14" s="30">
        <f>(GA[[#This Row],[Work Completiuon time on fualt]]-GA[[#This Row],[Fault Time]])*24</f>
        <v>1.1166666666666667</v>
      </c>
      <c r="Z14" s="2"/>
      <c r="AA14" s="2"/>
      <c r="AB14" s="33">
        <f>(GA[[#This Row],[Work Completiuon time on fualt]]-GA[[#This Row],[Fault Time]])*24</f>
        <v>1.1166666666666667</v>
      </c>
      <c r="AC14" s="2"/>
      <c r="AD14" s="2"/>
    </row>
    <row r="15" spans="1:30" ht="28.8">
      <c r="A15" s="2">
        <f t="shared" si="0"/>
        <v>13</v>
      </c>
      <c r="B15" s="17" t="s">
        <v>212</v>
      </c>
      <c r="C15" s="139">
        <v>2025</v>
      </c>
      <c r="D15" s="17" t="s">
        <v>211</v>
      </c>
      <c r="E15" s="17" t="s">
        <v>211</v>
      </c>
      <c r="F15" s="42">
        <v>45839</v>
      </c>
      <c r="G15" s="2">
        <v>31</v>
      </c>
      <c r="H15" s="43">
        <v>45856</v>
      </c>
      <c r="I15" s="29">
        <f>IFERROR(VLOOKUP(GA[[#This Row],[Date]],Raw_Data[[#All],[Date]:[Sunset Time (POA&lt;20 W/m2)]],3,0),"")</f>
        <v>0.25694444444444442</v>
      </c>
      <c r="J15" s="29">
        <f>IFERROR(VLOOKUP(GA[[#This Row],[Date]],Raw_Data[[#All],[Date]:[Sunset Time (POA&lt;20 W/m2)]],4,0),"")</f>
        <v>0.77708333333333335</v>
      </c>
      <c r="K15" s="2">
        <f>IFERROR((GA[[#This Row],[Sunset Time (POA&lt;20 W/m2)]]-GA[[#This Row],[Sunrise Time (POA&gt;20 W/m2)]])*24,"")</f>
        <v>12.483333333333334</v>
      </c>
      <c r="M15" s="17">
        <v>10507</v>
      </c>
      <c r="O15" s="42" t="s">
        <v>714</v>
      </c>
      <c r="P15" s="27">
        <v>1</v>
      </c>
      <c r="Q15" s="2"/>
      <c r="R15" s="215" t="s">
        <v>906</v>
      </c>
      <c r="S15" s="22">
        <v>0.61527777777777781</v>
      </c>
      <c r="T15" s="22">
        <v>0.61527777777777781</v>
      </c>
      <c r="U15" s="22">
        <v>0.61527777777777781</v>
      </c>
      <c r="V15" s="22">
        <v>0.65972222222222221</v>
      </c>
      <c r="W15" s="31">
        <f>(GA[[#This Row],[Acknowledgemnet Time ]]-GA[[#This Row],[Fault Time]])*24</f>
        <v>0</v>
      </c>
      <c r="X15" s="30">
        <f>(GA[[#This Row],[Work Start time on Fault]]-GA[[#This Row],[Fault Time]])*24</f>
        <v>0</v>
      </c>
      <c r="Y15" s="30">
        <f>(GA[[#This Row],[Work Completiuon time on fualt]]-GA[[#This Row],[Fault Time]])*24</f>
        <v>1.0666666666666655</v>
      </c>
      <c r="Z15" s="2"/>
      <c r="AA15" s="2"/>
      <c r="AB15" s="33">
        <f>(GA[[#This Row],[Work Completiuon time on fualt]]-GA[[#This Row],[Fault Time]])*24</f>
        <v>1.0666666666666655</v>
      </c>
      <c r="AC15" s="2"/>
      <c r="AD15" s="2"/>
    </row>
    <row r="16" spans="1:30" ht="33.75" customHeight="1">
      <c r="A16" s="2">
        <f t="shared" si="0"/>
        <v>14</v>
      </c>
      <c r="B16" s="17" t="s">
        <v>212</v>
      </c>
      <c r="C16" s="139">
        <v>2025</v>
      </c>
      <c r="D16" s="17" t="s">
        <v>211</v>
      </c>
      <c r="E16" s="17" t="s">
        <v>211</v>
      </c>
      <c r="F16" s="42">
        <v>45839</v>
      </c>
      <c r="G16" s="2">
        <v>31</v>
      </c>
      <c r="H16" s="43">
        <v>45863</v>
      </c>
      <c r="I16" s="29">
        <f>IFERROR(VLOOKUP(GA[[#This Row],[Date]],Raw_Data[[#All],[Date]:[Sunset Time (POA&lt;20 W/m2)]],3,0),"")</f>
        <v>0.26458333333333334</v>
      </c>
      <c r="J16" s="29">
        <f>IFERROR(VLOOKUP(GA[[#This Row],[Date]],Raw_Data[[#All],[Date]:[Sunset Time (POA&lt;20 W/m2)]],4,0),"")</f>
        <v>0.74861111111111112</v>
      </c>
      <c r="K16" s="2">
        <f>IFERROR((GA[[#This Row],[Sunset Time (POA&lt;20 W/m2)]]-GA[[#This Row],[Sunrise Time (POA&gt;20 W/m2)]])*24,"")</f>
        <v>11.616666666666667</v>
      </c>
      <c r="M16" s="17">
        <v>10507</v>
      </c>
      <c r="O16" s="42" t="s">
        <v>714</v>
      </c>
      <c r="P16" s="27">
        <v>1</v>
      </c>
      <c r="Q16" s="2"/>
      <c r="R16" s="215" t="s">
        <v>906</v>
      </c>
      <c r="S16" s="22">
        <v>0.70902777777777781</v>
      </c>
      <c r="T16" s="22">
        <v>0.70902777777777781</v>
      </c>
      <c r="U16" s="22">
        <v>0.70902777777777781</v>
      </c>
      <c r="V16" s="22">
        <v>0.75</v>
      </c>
      <c r="W16" s="31">
        <f>(GA[[#This Row],[Acknowledgemnet Time ]]-GA[[#This Row],[Fault Time]])*24</f>
        <v>0</v>
      </c>
      <c r="X16" s="30">
        <f>(GA[[#This Row],[Work Start time on Fault]]-GA[[#This Row],[Fault Time]])*24</f>
        <v>0</v>
      </c>
      <c r="Y16" s="30">
        <f>(GA[[#This Row],[Work Completiuon time on fualt]]-GA[[#This Row],[Fault Time]])*24</f>
        <v>0.9833333333333325</v>
      </c>
      <c r="Z16" s="2"/>
      <c r="AA16" s="2"/>
      <c r="AB16" s="33">
        <f>(GA[[#This Row],[Work Completiuon time on fualt]]-GA[[#This Row],[Fault Time]])*24</f>
        <v>0.9833333333333325</v>
      </c>
      <c r="AC16" s="2">
        <v>0.04</v>
      </c>
      <c r="AD16" s="2">
        <v>306</v>
      </c>
    </row>
    <row r="17" spans="1:30">
      <c r="A17" s="2">
        <f t="shared" si="0"/>
        <v>15</v>
      </c>
      <c r="I17" s="29" t="str">
        <f>IFERROR(VLOOKUP(GA[[#This Row],[Date]],Raw_Data[[#All],[Date]:[Sunset Time (POA&lt;20 W/m2)]],3,0),"")</f>
        <v/>
      </c>
      <c r="J17" s="29" t="str">
        <f>IFERROR(VLOOKUP(GA[[#This Row],[Date]],Raw_Data[[#All],[Date]:[Sunset Time (POA&lt;20 W/m2)]],4,0),"")</f>
        <v/>
      </c>
      <c r="K17" s="2" t="str">
        <f>IFERROR((GA[[#This Row],[Sunset Time (POA&lt;20 W/m2)]]-GA[[#This Row],[Sunrise Time (POA&gt;20 W/m2)]])*24,"")</f>
        <v/>
      </c>
      <c r="M17" s="17" t="str">
        <f>IFERROR(VLOOKUP(GA[[#This Row],[Affceted Equipment]],'Basic Data'!A117:B231,2,0),"")</f>
        <v/>
      </c>
      <c r="P17" s="28" t="str">
        <f>IFERROR(VLOOKUP(GA[[#This Row],[Affceted Equipment]],'Basic Data'!A118:C236,3,0),"")</f>
        <v/>
      </c>
      <c r="Q17" s="2"/>
      <c r="W17" s="32"/>
      <c r="X17" s="33"/>
      <c r="Y17" s="33"/>
      <c r="Z17" s="2"/>
      <c r="AA17" s="2"/>
      <c r="AB17" s="33">
        <f>(GA[[#This Row],[Work Completiuon time on fualt]]-GA[[#This Row],[Fault Time]])*24</f>
        <v>0</v>
      </c>
      <c r="AC17" s="2"/>
      <c r="AD17" s="2"/>
    </row>
    <row r="18" spans="1:30">
      <c r="A18" s="2">
        <f t="shared" si="0"/>
        <v>16</v>
      </c>
      <c r="I18" s="29" t="str">
        <f>IFERROR(VLOOKUP(GA[[#This Row],[Date]],Raw_Data[[#All],[Date]:[Sunset Time (POA&lt;20 W/m2)]],3,0),"")</f>
        <v/>
      </c>
      <c r="J18" s="29" t="str">
        <f>IFERROR(VLOOKUP(GA[[#This Row],[Date]],Raw_Data[[#All],[Date]:[Sunset Time (POA&lt;20 W/m2)]],4,0),"")</f>
        <v/>
      </c>
      <c r="K18" s="2" t="str">
        <f>IFERROR((GA[[#This Row],[Sunset Time (POA&lt;20 W/m2)]]-GA[[#This Row],[Sunrise Time (POA&gt;20 W/m2)]])*24,"")</f>
        <v/>
      </c>
      <c r="M18" s="17" t="str">
        <f>IFERROR(VLOOKUP(GA[[#This Row],[Affceted Equipment]],'Basic Data'!A118:B232,2,0),"")</f>
        <v/>
      </c>
      <c r="P18" s="28" t="str">
        <f>IFERROR(VLOOKUP(GA[[#This Row],[Affceted Equipment]],'Basic Data'!A119:C237,3,0),"")</f>
        <v/>
      </c>
      <c r="Q18" s="2"/>
      <c r="W18" s="32"/>
      <c r="X18" s="33"/>
      <c r="Y18" s="33"/>
      <c r="Z18" s="2"/>
      <c r="AA18" s="2"/>
      <c r="AB18" s="33">
        <f>(GA[[#This Row],[Work Completiuon time on fualt]]-GA[[#This Row],[Fault Time]])*24</f>
        <v>0</v>
      </c>
      <c r="AC18" s="2"/>
      <c r="AD18" s="2"/>
    </row>
    <row r="19" spans="1:30">
      <c r="A19" s="2">
        <f t="shared" si="0"/>
        <v>17</v>
      </c>
      <c r="I19" s="29" t="str">
        <f>IFERROR(VLOOKUP(GA[[#This Row],[Date]],Raw_Data[[#All],[Date]:[Sunset Time (POA&lt;20 W/m2)]],3,0),"")</f>
        <v/>
      </c>
      <c r="J19" s="29" t="str">
        <f>IFERROR(VLOOKUP(GA[[#This Row],[Date]],Raw_Data[[#All],[Date]:[Sunset Time (POA&lt;20 W/m2)]],4,0),"")</f>
        <v/>
      </c>
      <c r="K19" s="2" t="str">
        <f>IFERROR((GA[[#This Row],[Sunset Time (POA&lt;20 W/m2)]]-GA[[#This Row],[Sunrise Time (POA&gt;20 W/m2)]])*24,"")</f>
        <v/>
      </c>
      <c r="M19" s="17" t="str">
        <f>IFERROR(VLOOKUP(GA[[#This Row],[Affceted Equipment]],'Basic Data'!A119:B233,2,0),"")</f>
        <v/>
      </c>
      <c r="P19" s="28" t="str">
        <f>IFERROR(VLOOKUP(GA[[#This Row],[Affceted Equipment]],'Basic Data'!A120:C238,3,0),"")</f>
        <v/>
      </c>
      <c r="Q19" s="2"/>
      <c r="W19" s="32"/>
      <c r="X19" s="33"/>
      <c r="Y19" s="33"/>
      <c r="Z19" s="2"/>
      <c r="AA19" s="2"/>
      <c r="AB19" s="33">
        <f>(GA[[#This Row],[Work Completiuon time on fualt]]-GA[[#This Row],[Fault Time]])*24</f>
        <v>0</v>
      </c>
      <c r="AC19" s="2"/>
      <c r="AD19" s="2"/>
    </row>
    <row r="20" spans="1:30">
      <c r="A20" s="2">
        <f t="shared" si="0"/>
        <v>18</v>
      </c>
      <c r="I20" s="29" t="str">
        <f>IFERROR(VLOOKUP(GA[[#This Row],[Date]],Raw_Data[[#All],[Date]:[Sunset Time (POA&lt;20 W/m2)]],3,0),"")</f>
        <v/>
      </c>
      <c r="J20" s="29" t="str">
        <f>IFERROR(VLOOKUP(GA[[#This Row],[Date]],Raw_Data[[#All],[Date]:[Sunset Time (POA&lt;20 W/m2)]],4,0),"")</f>
        <v/>
      </c>
      <c r="K20" s="2" t="str">
        <f>IFERROR((GA[[#This Row],[Sunset Time (POA&lt;20 W/m2)]]-GA[[#This Row],[Sunrise Time (POA&gt;20 W/m2)]])*24,"")</f>
        <v/>
      </c>
      <c r="M20" s="17" t="str">
        <f>IFERROR(VLOOKUP(GA[[#This Row],[Affceted Equipment]],'Basic Data'!A120:B234,2,0),"")</f>
        <v/>
      </c>
      <c r="P20" s="28" t="str">
        <f>IFERROR(VLOOKUP(GA[[#This Row],[Affceted Equipment]],'Basic Data'!A121:C239,3,0),"")</f>
        <v/>
      </c>
      <c r="Q20" s="2"/>
      <c r="W20" s="32"/>
      <c r="X20" s="33"/>
      <c r="Y20" s="33"/>
      <c r="Z20" s="2"/>
      <c r="AA20" s="2"/>
      <c r="AB20" s="33">
        <f>(GA[[#This Row],[Work Completiuon time on fualt]]-GA[[#This Row],[Fault Time]])*24</f>
        <v>0</v>
      </c>
      <c r="AC20" s="2"/>
      <c r="AD20" s="2"/>
    </row>
    <row r="21" spans="1:30">
      <c r="A21" s="2">
        <f t="shared" si="0"/>
        <v>19</v>
      </c>
      <c r="I21" s="29" t="str">
        <f>IFERROR(VLOOKUP(GA[[#This Row],[Date]],Raw_Data[[#All],[Date]:[Sunset Time (POA&lt;20 W/m2)]],3,0),"")</f>
        <v/>
      </c>
      <c r="J21" s="29" t="str">
        <f>IFERROR(VLOOKUP(GA[[#This Row],[Date]],Raw_Data[[#All],[Date]:[Sunset Time (POA&lt;20 W/m2)]],4,0),"")</f>
        <v/>
      </c>
      <c r="K21" s="2" t="str">
        <f>IFERROR((GA[[#This Row],[Sunset Time (POA&lt;20 W/m2)]]-GA[[#This Row],[Sunrise Time (POA&gt;20 W/m2)]])*24,"")</f>
        <v/>
      </c>
      <c r="M21" s="17" t="str">
        <f>IFERROR(VLOOKUP(GA[[#This Row],[Affceted Equipment]],'Basic Data'!A121:B235,2,0),"")</f>
        <v/>
      </c>
      <c r="P21" s="28" t="str">
        <f>IFERROR(VLOOKUP(GA[[#This Row],[Affceted Equipment]],'Basic Data'!A122:C240,3,0),"")</f>
        <v/>
      </c>
      <c r="Q21" s="2"/>
      <c r="W21" s="32"/>
      <c r="X21" s="33"/>
      <c r="Y21" s="33"/>
      <c r="Z21" s="2"/>
      <c r="AA21" s="2"/>
      <c r="AB21" s="33">
        <f>(GA[[#This Row],[Work Completiuon time on fualt]]-GA[[#This Row],[Fault Time]])*24</f>
        <v>0</v>
      </c>
      <c r="AC21" s="2"/>
      <c r="AD21" s="2"/>
    </row>
    <row r="22" spans="1:30">
      <c r="A22" s="2">
        <f t="shared" si="0"/>
        <v>20</v>
      </c>
      <c r="I22" s="29" t="str">
        <f>IFERROR(VLOOKUP(GA[[#This Row],[Date]],Raw_Data[[#All],[Date]:[Sunset Time (POA&lt;20 W/m2)]],3,0),"")</f>
        <v/>
      </c>
      <c r="J22" s="29" t="str">
        <f>IFERROR(VLOOKUP(GA[[#This Row],[Date]],Raw_Data[[#All],[Date]:[Sunset Time (POA&lt;20 W/m2)]],4,0),"")</f>
        <v/>
      </c>
      <c r="K22" s="2" t="str">
        <f>IFERROR((GA[[#This Row],[Sunset Time (POA&lt;20 W/m2)]]-GA[[#This Row],[Sunrise Time (POA&gt;20 W/m2)]])*24,"")</f>
        <v/>
      </c>
      <c r="M22" s="17" t="str">
        <f>IFERROR(VLOOKUP(GA[[#This Row],[Affceted Equipment]],'Basic Data'!A122:B236,2,0),"")</f>
        <v/>
      </c>
      <c r="P22" s="28" t="str">
        <f>IFERROR(VLOOKUP(GA[[#This Row],[Affceted Equipment]],'Basic Data'!A123:C241,3,0),"")</f>
        <v/>
      </c>
      <c r="Q22" s="2"/>
      <c r="W22" s="32"/>
      <c r="X22" s="33"/>
      <c r="Y22" s="33"/>
      <c r="Z22" s="2"/>
      <c r="AA22" s="2"/>
      <c r="AB22" s="33">
        <f>(GA[[#This Row],[Work Completiuon time on fualt]]-GA[[#This Row],[Fault Time]])*24</f>
        <v>0</v>
      </c>
      <c r="AC22" s="2"/>
      <c r="AD22" s="2"/>
    </row>
    <row r="23" spans="1:30">
      <c r="A23" s="2">
        <f t="shared" si="0"/>
        <v>21</v>
      </c>
      <c r="I23" s="29" t="str">
        <f>IFERROR(VLOOKUP(GA[[#This Row],[Date]],Raw_Data[[#All],[Date]:[Sunset Time (POA&lt;20 W/m2)]],3,0),"")</f>
        <v/>
      </c>
      <c r="J23" s="29" t="str">
        <f>IFERROR(VLOOKUP(GA[[#This Row],[Date]],Raw_Data[[#All],[Date]:[Sunset Time (POA&lt;20 W/m2)]],4,0),"")</f>
        <v/>
      </c>
      <c r="K23" s="2" t="str">
        <f>IFERROR((GA[[#This Row],[Sunset Time (POA&lt;20 W/m2)]]-GA[[#This Row],[Sunrise Time (POA&gt;20 W/m2)]])*24,"")</f>
        <v/>
      </c>
      <c r="M23" s="17" t="str">
        <f>IFERROR(VLOOKUP(GA[[#This Row],[Affceted Equipment]],'Basic Data'!A123:B237,2,0),"")</f>
        <v/>
      </c>
      <c r="P23" s="28" t="str">
        <f>IFERROR(VLOOKUP(GA[[#This Row],[Affceted Equipment]],'Basic Data'!A124:C242,3,0),"")</f>
        <v/>
      </c>
      <c r="Q23" s="2"/>
      <c r="W23" s="32"/>
      <c r="X23" s="33"/>
      <c r="Y23" s="33"/>
      <c r="Z23" s="2"/>
      <c r="AA23" s="2"/>
      <c r="AB23" s="33">
        <f>(GA[[#This Row],[Work Completiuon time on fualt]]-GA[[#This Row],[Fault Time]])*24</f>
        <v>0</v>
      </c>
      <c r="AC23" s="2"/>
      <c r="AD23" s="2"/>
    </row>
    <row r="24" spans="1:30">
      <c r="A24" s="2">
        <f t="shared" si="0"/>
        <v>22</v>
      </c>
      <c r="I24" s="29" t="str">
        <f>IFERROR(VLOOKUP(GA[[#This Row],[Date]],Raw_Data[[#All],[Date]:[Sunset Time (POA&lt;20 W/m2)]],3,0),"")</f>
        <v/>
      </c>
      <c r="J24" s="29" t="str">
        <f>IFERROR(VLOOKUP(GA[[#This Row],[Date]],Raw_Data[[#All],[Date]:[Sunset Time (POA&lt;20 W/m2)]],4,0),"")</f>
        <v/>
      </c>
      <c r="K24" s="2" t="str">
        <f>IFERROR((GA[[#This Row],[Sunset Time (POA&lt;20 W/m2)]]-GA[[#This Row],[Sunrise Time (POA&gt;20 W/m2)]])*24,"")</f>
        <v/>
      </c>
      <c r="M24" s="17" t="str">
        <f>IFERROR(VLOOKUP(GA[[#This Row],[Affceted Equipment]],'Basic Data'!A124:B238,2,0),"")</f>
        <v/>
      </c>
      <c r="P24" s="28" t="str">
        <f>IFERROR(VLOOKUP(GA[[#This Row],[Affceted Equipment]],'Basic Data'!A125:C243,3,0),"")</f>
        <v/>
      </c>
      <c r="Q24" s="2"/>
      <c r="W24" s="32"/>
      <c r="X24" s="33"/>
      <c r="Y24" s="33"/>
      <c r="Z24" s="2"/>
      <c r="AA24" s="2"/>
      <c r="AB24" s="33">
        <f>(GA[[#This Row],[Work Completiuon time on fualt]]-GA[[#This Row],[Fault Time]])*24</f>
        <v>0</v>
      </c>
      <c r="AC24" s="2"/>
      <c r="AD24" s="2"/>
    </row>
    <row r="25" spans="1:30">
      <c r="A25" s="2">
        <f t="shared" si="0"/>
        <v>23</v>
      </c>
      <c r="I25" s="29" t="str">
        <f>IFERROR(VLOOKUP(GA[[#This Row],[Date]],Raw_Data[[#All],[Date]:[Sunset Time (POA&lt;20 W/m2)]],3,0),"")</f>
        <v/>
      </c>
      <c r="J25" s="29" t="str">
        <f>IFERROR(VLOOKUP(GA[[#This Row],[Date]],Raw_Data[[#All],[Date]:[Sunset Time (POA&lt;20 W/m2)]],4,0),"")</f>
        <v/>
      </c>
      <c r="K25" s="2" t="str">
        <f>IFERROR((GA[[#This Row],[Sunset Time (POA&lt;20 W/m2)]]-GA[[#This Row],[Sunrise Time (POA&gt;20 W/m2)]])*24,"")</f>
        <v/>
      </c>
      <c r="M25" s="17" t="str">
        <f>IFERROR(VLOOKUP(GA[[#This Row],[Affceted Equipment]],'Basic Data'!A125:B239,2,0),"")</f>
        <v/>
      </c>
      <c r="P25" s="28" t="str">
        <f>IFERROR(VLOOKUP(GA[[#This Row],[Affceted Equipment]],'Basic Data'!A126:C244,3,0),"")</f>
        <v/>
      </c>
      <c r="Q25" s="2"/>
      <c r="W25" s="32"/>
      <c r="X25" s="33"/>
      <c r="Y25" s="33"/>
      <c r="Z25" s="2"/>
      <c r="AA25" s="2"/>
      <c r="AB25" s="33">
        <f>(GA[[#This Row],[Work Completiuon time on fualt]]-GA[[#This Row],[Fault Time]])*24</f>
        <v>0</v>
      </c>
      <c r="AC25" s="2"/>
      <c r="AD25" s="2"/>
    </row>
    <row r="26" spans="1:30">
      <c r="A26" s="2">
        <f t="shared" si="0"/>
        <v>24</v>
      </c>
      <c r="I26" s="29" t="str">
        <f>IFERROR(VLOOKUP(GA[[#This Row],[Date]],Raw_Data[[#All],[Date]:[Sunset Time (POA&lt;20 W/m2)]],3,0),"")</f>
        <v/>
      </c>
      <c r="J26" s="29" t="str">
        <f>IFERROR(VLOOKUP(GA[[#This Row],[Date]],Raw_Data[[#All],[Date]:[Sunset Time (POA&lt;20 W/m2)]],4,0),"")</f>
        <v/>
      </c>
      <c r="K26" s="2" t="str">
        <f>IFERROR((GA[[#This Row],[Sunset Time (POA&lt;20 W/m2)]]-GA[[#This Row],[Sunrise Time (POA&gt;20 W/m2)]])*24,"")</f>
        <v/>
      </c>
      <c r="M26" s="17" t="str">
        <f>IFERROR(VLOOKUP(GA[[#This Row],[Affceted Equipment]],'Basic Data'!A126:B240,2,0),"")</f>
        <v/>
      </c>
      <c r="P26" s="28" t="str">
        <f>IFERROR(VLOOKUP(GA[[#This Row],[Affceted Equipment]],'Basic Data'!A127:C245,3,0),"")</f>
        <v/>
      </c>
      <c r="Q26" s="2"/>
      <c r="W26" s="32"/>
      <c r="X26" s="33"/>
      <c r="Y26" s="33"/>
      <c r="Z26" s="2"/>
      <c r="AA26" s="2"/>
      <c r="AB26" s="33">
        <f>(GA[[#This Row],[Work Completiuon time on fualt]]-GA[[#This Row],[Fault Time]])*24</f>
        <v>0</v>
      </c>
      <c r="AC26" s="2"/>
      <c r="AD26" s="2"/>
    </row>
    <row r="27" spans="1:30">
      <c r="A27" s="2">
        <f t="shared" si="0"/>
        <v>25</v>
      </c>
      <c r="I27" s="29" t="str">
        <f>IFERROR(VLOOKUP(GA[[#This Row],[Date]],Raw_Data[[#All],[Date]:[Sunset Time (POA&lt;20 W/m2)]],3,0),"")</f>
        <v/>
      </c>
      <c r="J27" s="29" t="str">
        <f>IFERROR(VLOOKUP(GA[[#This Row],[Date]],Raw_Data[[#All],[Date]:[Sunset Time (POA&lt;20 W/m2)]],4,0),"")</f>
        <v/>
      </c>
      <c r="K27" s="2" t="str">
        <f>IFERROR((GA[[#This Row],[Sunset Time (POA&lt;20 W/m2)]]-GA[[#This Row],[Sunrise Time (POA&gt;20 W/m2)]])*24,"")</f>
        <v/>
      </c>
      <c r="M27" s="17" t="str">
        <f>IFERROR(VLOOKUP(GA[[#This Row],[Affceted Equipment]],'Basic Data'!A127:B241,2,0),"")</f>
        <v/>
      </c>
      <c r="P27" s="28" t="str">
        <f>IFERROR(VLOOKUP(GA[[#This Row],[Affceted Equipment]],'Basic Data'!A128:C246,3,0),"")</f>
        <v/>
      </c>
      <c r="Q27" s="2"/>
      <c r="W27" s="32"/>
      <c r="X27" s="33"/>
      <c r="Y27" s="33"/>
      <c r="Z27" s="2"/>
      <c r="AA27" s="2"/>
      <c r="AB27" s="33">
        <f>(GA[[#This Row],[Work Completiuon time on fualt]]-GA[[#This Row],[Fault Time]])*24</f>
        <v>0</v>
      </c>
      <c r="AC27" s="2"/>
      <c r="AD27" s="2"/>
    </row>
    <row r="28" spans="1:30">
      <c r="A28" s="2">
        <f t="shared" si="0"/>
        <v>26</v>
      </c>
      <c r="I28" s="29" t="str">
        <f>IFERROR(VLOOKUP(GA[[#This Row],[Date]],Raw_Data[[#All],[Date]:[Sunset Time (POA&lt;20 W/m2)]],3,0),"")</f>
        <v/>
      </c>
      <c r="J28" s="29" t="str">
        <f>IFERROR(VLOOKUP(GA[[#This Row],[Date]],Raw_Data[[#All],[Date]:[Sunset Time (POA&lt;20 W/m2)]],4,0),"")</f>
        <v/>
      </c>
      <c r="K28" s="2" t="str">
        <f>IFERROR((GA[[#This Row],[Sunset Time (POA&lt;20 W/m2)]]-GA[[#This Row],[Sunrise Time (POA&gt;20 W/m2)]])*24,"")</f>
        <v/>
      </c>
      <c r="M28" s="17" t="str">
        <f>IFERROR(VLOOKUP(GA[[#This Row],[Affceted Equipment]],'Basic Data'!A128:B242,2,0),"")</f>
        <v/>
      </c>
      <c r="P28" s="28" t="str">
        <f>IFERROR(VLOOKUP(GA[[#This Row],[Affceted Equipment]],'Basic Data'!A129:C247,3,0),"")</f>
        <v/>
      </c>
      <c r="Q28" s="2"/>
      <c r="W28" s="32"/>
      <c r="X28" s="33"/>
      <c r="Y28" s="33"/>
      <c r="Z28" s="2"/>
      <c r="AA28" s="2"/>
      <c r="AB28" s="33">
        <f>(GA[[#This Row],[Work Completiuon time on fualt]]-GA[[#This Row],[Fault Time]])*24</f>
        <v>0</v>
      </c>
      <c r="AC28" s="2"/>
      <c r="AD28" s="2"/>
    </row>
    <row r="29" spans="1:30">
      <c r="A29" s="2">
        <f t="shared" si="0"/>
        <v>27</v>
      </c>
      <c r="I29" s="29" t="str">
        <f>IFERROR(VLOOKUP(GA[[#This Row],[Date]],Raw_Data[[#All],[Date]:[Sunset Time (POA&lt;20 W/m2)]],3,0),"")</f>
        <v/>
      </c>
      <c r="J29" s="29" t="str">
        <f>IFERROR(VLOOKUP(GA[[#This Row],[Date]],Raw_Data[[#All],[Date]:[Sunset Time (POA&lt;20 W/m2)]],4,0),"")</f>
        <v/>
      </c>
      <c r="K29" s="2" t="str">
        <f>IFERROR((GA[[#This Row],[Sunset Time (POA&lt;20 W/m2)]]-GA[[#This Row],[Sunrise Time (POA&gt;20 W/m2)]])*24,"")</f>
        <v/>
      </c>
      <c r="M29" s="17" t="str">
        <f>IFERROR(VLOOKUP(GA[[#This Row],[Affceted Equipment]],'Basic Data'!A129:B243,2,0),"")</f>
        <v/>
      </c>
      <c r="P29" s="28" t="str">
        <f>IFERROR(VLOOKUP(GA[[#This Row],[Affceted Equipment]],'Basic Data'!A130:C248,3,0),"")</f>
        <v/>
      </c>
      <c r="Q29" s="2"/>
      <c r="W29" s="32"/>
      <c r="X29" s="33"/>
      <c r="Y29" s="33"/>
      <c r="Z29" s="2"/>
      <c r="AA29" s="2"/>
      <c r="AB29" s="33">
        <f>(GA[[#This Row],[Work Completiuon time on fualt]]-GA[[#This Row],[Fault Time]])*24</f>
        <v>0</v>
      </c>
      <c r="AC29" s="2"/>
      <c r="AD29" s="2"/>
    </row>
    <row r="30" spans="1:30">
      <c r="A30" s="2">
        <f t="shared" si="0"/>
        <v>28</v>
      </c>
      <c r="I30" s="29" t="str">
        <f>IFERROR(VLOOKUP(GA[[#This Row],[Date]],Raw_Data[[#All],[Date]:[Sunset Time (POA&lt;20 W/m2)]],3,0),"")</f>
        <v/>
      </c>
      <c r="J30" s="29" t="str">
        <f>IFERROR(VLOOKUP(GA[[#This Row],[Date]],Raw_Data[[#All],[Date]:[Sunset Time (POA&lt;20 W/m2)]],4,0),"")</f>
        <v/>
      </c>
      <c r="K30" s="2" t="str">
        <f>IFERROR((GA[[#This Row],[Sunset Time (POA&lt;20 W/m2)]]-GA[[#This Row],[Sunrise Time (POA&gt;20 W/m2)]])*24,"")</f>
        <v/>
      </c>
      <c r="M30" s="17" t="str">
        <f>IFERROR(VLOOKUP(GA[[#This Row],[Affceted Equipment]],'Basic Data'!A130:B244,2,0),"")</f>
        <v/>
      </c>
      <c r="P30" s="28" t="str">
        <f>IFERROR(VLOOKUP(GA[[#This Row],[Affceted Equipment]],'Basic Data'!A131:C249,3,0),"")</f>
        <v/>
      </c>
      <c r="Q30" s="2"/>
      <c r="W30" s="32"/>
      <c r="X30" s="33"/>
      <c r="Y30" s="33"/>
      <c r="Z30" s="2"/>
      <c r="AA30" s="2"/>
      <c r="AB30" s="33">
        <f>(GA[[#This Row],[Work Completiuon time on fualt]]-GA[[#This Row],[Fault Time]])*24</f>
        <v>0</v>
      </c>
      <c r="AC30" s="2"/>
      <c r="AD30" s="2"/>
    </row>
    <row r="31" spans="1:30">
      <c r="A31" s="2">
        <f t="shared" ref="A31:A94" si="1">A30+1</f>
        <v>29</v>
      </c>
      <c r="I31" s="29" t="str">
        <f>IFERROR(VLOOKUP(GA[[#This Row],[Date]],Raw_Data[[#All],[Date]:[Sunset Time (POA&lt;20 W/m2)]],3,0),"")</f>
        <v/>
      </c>
      <c r="J31" s="29" t="str">
        <f>IFERROR(VLOOKUP(GA[[#This Row],[Date]],Raw_Data[[#All],[Date]:[Sunset Time (POA&lt;20 W/m2)]],4,0),"")</f>
        <v/>
      </c>
      <c r="K31" s="2" t="str">
        <f>IFERROR((GA[[#This Row],[Sunset Time (POA&lt;20 W/m2)]]-GA[[#This Row],[Sunrise Time (POA&gt;20 W/m2)]])*24,"")</f>
        <v/>
      </c>
      <c r="M31" s="17" t="str">
        <f>IFERROR(VLOOKUP(GA[[#This Row],[Affceted Equipment]],'Basic Data'!A131:B245,2,0),"")</f>
        <v/>
      </c>
      <c r="P31" s="28" t="str">
        <f>IFERROR(VLOOKUP(GA[[#This Row],[Affceted Equipment]],'Basic Data'!A132:C250,3,0),"")</f>
        <v/>
      </c>
      <c r="Q31" s="2"/>
      <c r="W31" s="32"/>
      <c r="X31" s="33"/>
      <c r="Y31" s="33"/>
      <c r="Z31" s="2"/>
      <c r="AA31" s="2"/>
      <c r="AB31" s="33">
        <f>(GA[[#This Row],[Work Completiuon time on fualt]]-GA[[#This Row],[Fault Time]])*24</f>
        <v>0</v>
      </c>
      <c r="AC31" s="2"/>
      <c r="AD31" s="2"/>
    </row>
    <row r="32" spans="1:30">
      <c r="A32" s="2">
        <f t="shared" si="1"/>
        <v>30</v>
      </c>
      <c r="I32" s="29" t="str">
        <f>IFERROR(VLOOKUP(GA[[#This Row],[Date]],Raw_Data[[#All],[Date]:[Sunset Time (POA&lt;20 W/m2)]],3,0),"")</f>
        <v/>
      </c>
      <c r="J32" s="29" t="str">
        <f>IFERROR(VLOOKUP(GA[[#This Row],[Date]],Raw_Data[[#All],[Date]:[Sunset Time (POA&lt;20 W/m2)]],4,0),"")</f>
        <v/>
      </c>
      <c r="K32" s="2" t="str">
        <f>IFERROR((GA[[#This Row],[Sunset Time (POA&lt;20 W/m2)]]-GA[[#This Row],[Sunrise Time (POA&gt;20 W/m2)]])*24,"")</f>
        <v/>
      </c>
      <c r="M32" s="17" t="str">
        <f>IFERROR(VLOOKUP(GA[[#This Row],[Affceted Equipment]],'Basic Data'!A132:B246,2,0),"")</f>
        <v/>
      </c>
      <c r="P32" s="28" t="str">
        <f>IFERROR(VLOOKUP(GA[[#This Row],[Affceted Equipment]],'Basic Data'!A133:C251,3,0),"")</f>
        <v/>
      </c>
      <c r="Q32" s="2"/>
      <c r="W32" s="32"/>
      <c r="X32" s="33"/>
      <c r="Y32" s="33"/>
      <c r="Z32" s="2"/>
      <c r="AA32" s="2"/>
      <c r="AB32" s="33">
        <f>(GA[[#This Row],[Work Completiuon time on fualt]]-GA[[#This Row],[Fault Time]])*24</f>
        <v>0</v>
      </c>
      <c r="AC32" s="2"/>
      <c r="AD32" s="2"/>
    </row>
    <row r="33" spans="1:30">
      <c r="A33" s="2">
        <f t="shared" si="1"/>
        <v>31</v>
      </c>
      <c r="I33" s="29" t="str">
        <f>IFERROR(VLOOKUP(GA[[#This Row],[Date]],Raw_Data[[#All],[Date]:[Sunset Time (POA&lt;20 W/m2)]],3,0),"")</f>
        <v/>
      </c>
      <c r="J33" s="29" t="str">
        <f>IFERROR(VLOOKUP(GA[[#This Row],[Date]],Raw_Data[[#All],[Date]:[Sunset Time (POA&lt;20 W/m2)]],4,0),"")</f>
        <v/>
      </c>
      <c r="K33" s="2" t="str">
        <f>IFERROR((GA[[#This Row],[Sunset Time (POA&lt;20 W/m2)]]-GA[[#This Row],[Sunrise Time (POA&gt;20 W/m2)]])*24,"")</f>
        <v/>
      </c>
      <c r="M33" s="17" t="str">
        <f>IFERROR(VLOOKUP(GA[[#This Row],[Affceted Equipment]],'Basic Data'!A133:B247,2,0),"")</f>
        <v/>
      </c>
      <c r="P33" s="28" t="str">
        <f>IFERROR(VLOOKUP(GA[[#This Row],[Affceted Equipment]],'Basic Data'!A134:C252,3,0),"")</f>
        <v/>
      </c>
      <c r="Q33" s="2"/>
      <c r="W33" s="32"/>
      <c r="X33" s="33"/>
      <c r="Y33" s="33"/>
      <c r="Z33" s="2"/>
      <c r="AA33" s="2"/>
      <c r="AB33" s="33">
        <f>(GA[[#This Row],[Work Completiuon time on fualt]]-GA[[#This Row],[Fault Time]])*24</f>
        <v>0</v>
      </c>
      <c r="AC33" s="2"/>
      <c r="AD33" s="2"/>
    </row>
    <row r="34" spans="1:30">
      <c r="A34" s="2">
        <f t="shared" si="1"/>
        <v>32</v>
      </c>
      <c r="I34" s="29" t="str">
        <f>IFERROR(VLOOKUP(GA[[#This Row],[Date]],Raw_Data[[#All],[Date]:[Sunset Time (POA&lt;20 W/m2)]],3,0),"")</f>
        <v/>
      </c>
      <c r="J34" s="29" t="str">
        <f>IFERROR(VLOOKUP(GA[[#This Row],[Date]],Raw_Data[[#All],[Date]:[Sunset Time (POA&lt;20 W/m2)]],4,0),"")</f>
        <v/>
      </c>
      <c r="K34" s="2" t="str">
        <f>IFERROR((GA[[#This Row],[Sunset Time (POA&lt;20 W/m2)]]-GA[[#This Row],[Sunrise Time (POA&gt;20 W/m2)]])*24,"")</f>
        <v/>
      </c>
      <c r="M34" s="17" t="str">
        <f>IFERROR(VLOOKUP(GA[[#This Row],[Affceted Equipment]],'Basic Data'!A134:B248,2,0),"")</f>
        <v/>
      </c>
      <c r="P34" s="28" t="str">
        <f>IFERROR(VLOOKUP(GA[[#This Row],[Affceted Equipment]],'Basic Data'!A135:C253,3,0),"")</f>
        <v/>
      </c>
      <c r="Q34" s="2"/>
      <c r="W34" s="32"/>
      <c r="X34" s="33"/>
      <c r="Y34" s="33"/>
      <c r="Z34" s="2"/>
      <c r="AA34" s="2"/>
      <c r="AB34" s="33">
        <f>(GA[[#This Row],[Work Completiuon time on fualt]]-GA[[#This Row],[Fault Time]])*24</f>
        <v>0</v>
      </c>
      <c r="AC34" s="2"/>
      <c r="AD34" s="2"/>
    </row>
    <row r="35" spans="1:30">
      <c r="A35" s="2">
        <f t="shared" si="1"/>
        <v>33</v>
      </c>
      <c r="I35" s="29" t="str">
        <f>IFERROR(VLOOKUP(GA[[#This Row],[Date]],Raw_Data[[#All],[Date]:[Sunset Time (POA&lt;20 W/m2)]],3,0),"")</f>
        <v/>
      </c>
      <c r="J35" s="29" t="str">
        <f>IFERROR(VLOOKUP(GA[[#This Row],[Date]],Raw_Data[[#All],[Date]:[Sunset Time (POA&lt;20 W/m2)]],4,0),"")</f>
        <v/>
      </c>
      <c r="K35" s="2" t="str">
        <f>IFERROR((GA[[#This Row],[Sunset Time (POA&lt;20 W/m2)]]-GA[[#This Row],[Sunrise Time (POA&gt;20 W/m2)]])*24,"")</f>
        <v/>
      </c>
      <c r="M35" s="17" t="str">
        <f>IFERROR(VLOOKUP(GA[[#This Row],[Affceted Equipment]],'Basic Data'!A135:B249,2,0),"")</f>
        <v/>
      </c>
      <c r="P35" s="28" t="str">
        <f>IFERROR(VLOOKUP(GA[[#This Row],[Affceted Equipment]],'Basic Data'!A136:C254,3,0),"")</f>
        <v/>
      </c>
      <c r="Q35" s="2"/>
      <c r="W35" s="32"/>
      <c r="X35" s="33"/>
      <c r="Y35" s="33"/>
      <c r="Z35" s="2"/>
      <c r="AA35" s="2"/>
      <c r="AB35" s="33">
        <f>(GA[[#This Row],[Work Completiuon time on fualt]]-GA[[#This Row],[Fault Time]])*24</f>
        <v>0</v>
      </c>
      <c r="AC35" s="2"/>
      <c r="AD35" s="2"/>
    </row>
    <row r="36" spans="1:30">
      <c r="A36" s="2">
        <f t="shared" si="1"/>
        <v>34</v>
      </c>
      <c r="I36" s="29" t="str">
        <f>IFERROR(VLOOKUP(GA[[#This Row],[Date]],Raw_Data[[#All],[Date]:[Sunset Time (POA&lt;20 W/m2)]],3,0),"")</f>
        <v/>
      </c>
      <c r="J36" s="29" t="str">
        <f>IFERROR(VLOOKUP(GA[[#This Row],[Date]],Raw_Data[[#All],[Date]:[Sunset Time (POA&lt;20 W/m2)]],4,0),"")</f>
        <v/>
      </c>
      <c r="K36" s="2" t="str">
        <f>IFERROR((GA[[#This Row],[Sunset Time (POA&lt;20 W/m2)]]-GA[[#This Row],[Sunrise Time (POA&gt;20 W/m2)]])*24,"")</f>
        <v/>
      </c>
      <c r="M36" s="17" t="str">
        <f>IFERROR(VLOOKUP(GA[[#This Row],[Affceted Equipment]],'Basic Data'!A136:B250,2,0),"")</f>
        <v/>
      </c>
      <c r="P36" s="28" t="str">
        <f>IFERROR(VLOOKUP(GA[[#This Row],[Affceted Equipment]],'Basic Data'!A137:C255,3,0),"")</f>
        <v/>
      </c>
      <c r="Q36" s="2"/>
      <c r="W36" s="32"/>
      <c r="X36" s="33"/>
      <c r="Y36" s="33"/>
      <c r="Z36" s="2"/>
      <c r="AA36" s="2"/>
      <c r="AB36" s="33">
        <f>(GA[[#This Row],[Work Completiuon time on fualt]]-GA[[#This Row],[Fault Time]])*24</f>
        <v>0</v>
      </c>
      <c r="AC36" s="2"/>
      <c r="AD36" s="2"/>
    </row>
    <row r="37" spans="1:30">
      <c r="A37" s="2">
        <f t="shared" si="1"/>
        <v>35</v>
      </c>
      <c r="I37" s="29" t="str">
        <f>IFERROR(VLOOKUP(GA[[#This Row],[Date]],Raw_Data[[#All],[Date]:[Sunset Time (POA&lt;20 W/m2)]],3,0),"")</f>
        <v/>
      </c>
      <c r="J37" s="29" t="str">
        <f>IFERROR(VLOOKUP(GA[[#This Row],[Date]],Raw_Data[[#All],[Date]:[Sunset Time (POA&lt;20 W/m2)]],4,0),"")</f>
        <v/>
      </c>
      <c r="K37" s="2" t="str">
        <f>IFERROR((GA[[#This Row],[Sunset Time (POA&lt;20 W/m2)]]-GA[[#This Row],[Sunrise Time (POA&gt;20 W/m2)]])*24,"")</f>
        <v/>
      </c>
      <c r="M37" s="17" t="str">
        <f>IFERROR(VLOOKUP(GA[[#This Row],[Affceted Equipment]],'Basic Data'!A137:B251,2,0),"")</f>
        <v/>
      </c>
      <c r="P37" s="28" t="str">
        <f>IFERROR(VLOOKUP(GA[[#This Row],[Affceted Equipment]],'Basic Data'!A138:C256,3,0),"")</f>
        <v/>
      </c>
      <c r="Q37" s="2"/>
      <c r="W37" s="32"/>
      <c r="X37" s="33"/>
      <c r="Y37" s="33"/>
      <c r="Z37" s="2"/>
      <c r="AA37" s="2"/>
      <c r="AB37" s="33">
        <f>(GA[[#This Row],[Work Completiuon time on fualt]]-GA[[#This Row],[Fault Time]])*24</f>
        <v>0</v>
      </c>
      <c r="AC37" s="2"/>
      <c r="AD37" s="2"/>
    </row>
    <row r="38" spans="1:30">
      <c r="A38" s="2">
        <f t="shared" si="1"/>
        <v>36</v>
      </c>
      <c r="I38" s="29" t="str">
        <f>IFERROR(VLOOKUP(GA[[#This Row],[Date]],Raw_Data[[#All],[Date]:[Sunset Time (POA&lt;20 W/m2)]],3,0),"")</f>
        <v/>
      </c>
      <c r="J38" s="29" t="str">
        <f>IFERROR(VLOOKUP(GA[[#This Row],[Date]],Raw_Data[[#All],[Date]:[Sunset Time (POA&lt;20 W/m2)]],4,0),"")</f>
        <v/>
      </c>
      <c r="K38" s="2" t="str">
        <f>IFERROR((GA[[#This Row],[Sunset Time (POA&lt;20 W/m2)]]-GA[[#This Row],[Sunrise Time (POA&gt;20 W/m2)]])*24,"")</f>
        <v/>
      </c>
      <c r="M38" s="17" t="str">
        <f>IFERROR(VLOOKUP(GA[[#This Row],[Affceted Equipment]],'Basic Data'!A138:B252,2,0),"")</f>
        <v/>
      </c>
      <c r="P38" s="28" t="str">
        <f>IFERROR(VLOOKUP(GA[[#This Row],[Affceted Equipment]],'Basic Data'!A139:C257,3,0),"")</f>
        <v/>
      </c>
      <c r="Q38" s="2"/>
      <c r="W38" s="32"/>
      <c r="X38" s="33"/>
      <c r="Y38" s="33"/>
      <c r="Z38" s="2"/>
      <c r="AA38" s="2"/>
      <c r="AB38" s="33">
        <f>(GA[[#This Row],[Work Completiuon time on fualt]]-GA[[#This Row],[Fault Time]])*24</f>
        <v>0</v>
      </c>
      <c r="AC38" s="2"/>
      <c r="AD38" s="2"/>
    </row>
    <row r="39" spans="1:30">
      <c r="A39" s="2">
        <f t="shared" si="1"/>
        <v>37</v>
      </c>
      <c r="I39" s="29" t="str">
        <f>IFERROR(VLOOKUP(GA[[#This Row],[Date]],Raw_Data[[#All],[Date]:[Sunset Time (POA&lt;20 W/m2)]],3,0),"")</f>
        <v/>
      </c>
      <c r="J39" s="29" t="str">
        <f>IFERROR(VLOOKUP(GA[[#This Row],[Date]],Raw_Data[[#All],[Date]:[Sunset Time (POA&lt;20 W/m2)]],4,0),"")</f>
        <v/>
      </c>
      <c r="K39" s="2" t="str">
        <f>IFERROR((GA[[#This Row],[Sunset Time (POA&lt;20 W/m2)]]-GA[[#This Row],[Sunrise Time (POA&gt;20 W/m2)]])*24,"")</f>
        <v/>
      </c>
      <c r="M39" s="17" t="str">
        <f>IFERROR(VLOOKUP(GA[[#This Row],[Affceted Equipment]],'Basic Data'!A139:B253,2,0),"")</f>
        <v/>
      </c>
      <c r="P39" s="28" t="str">
        <f>IFERROR(VLOOKUP(GA[[#This Row],[Affceted Equipment]],'Basic Data'!A140:C258,3,0),"")</f>
        <v/>
      </c>
      <c r="Q39" s="2"/>
      <c r="W39" s="32"/>
      <c r="X39" s="33"/>
      <c r="Y39" s="33"/>
      <c r="Z39" s="2"/>
      <c r="AA39" s="2"/>
      <c r="AB39" s="33">
        <f>(GA[[#This Row],[Work Completiuon time on fualt]]-GA[[#This Row],[Fault Time]])*24</f>
        <v>0</v>
      </c>
      <c r="AC39" s="2"/>
      <c r="AD39" s="2"/>
    </row>
    <row r="40" spans="1:30">
      <c r="A40" s="2">
        <f t="shared" si="1"/>
        <v>38</v>
      </c>
      <c r="I40" s="29" t="str">
        <f>IFERROR(VLOOKUP(GA[[#This Row],[Date]],Raw_Data[[#All],[Date]:[Sunset Time (POA&lt;20 W/m2)]],3,0),"")</f>
        <v/>
      </c>
      <c r="J40" s="29" t="str">
        <f>IFERROR(VLOOKUP(GA[[#This Row],[Date]],Raw_Data[[#All],[Date]:[Sunset Time (POA&lt;20 W/m2)]],4,0),"")</f>
        <v/>
      </c>
      <c r="K40" s="2" t="str">
        <f>IFERROR((GA[[#This Row],[Sunset Time (POA&lt;20 W/m2)]]-GA[[#This Row],[Sunrise Time (POA&gt;20 W/m2)]])*24,"")</f>
        <v/>
      </c>
      <c r="M40" s="17" t="str">
        <f>IFERROR(VLOOKUP(GA[[#This Row],[Affceted Equipment]],'Basic Data'!A140:B254,2,0),"")</f>
        <v/>
      </c>
      <c r="P40" s="28" t="str">
        <f>IFERROR(VLOOKUP(GA[[#This Row],[Affceted Equipment]],'Basic Data'!A141:C259,3,0),"")</f>
        <v/>
      </c>
      <c r="Q40" s="2"/>
      <c r="W40" s="32"/>
      <c r="X40" s="33"/>
      <c r="Y40" s="33"/>
      <c r="Z40" s="2"/>
      <c r="AA40" s="2"/>
      <c r="AB40" s="33">
        <f>(GA[[#This Row],[Work Completiuon time on fualt]]-GA[[#This Row],[Fault Time]])*24</f>
        <v>0</v>
      </c>
      <c r="AC40" s="2"/>
      <c r="AD40" s="2"/>
    </row>
    <row r="41" spans="1:30">
      <c r="A41" s="2">
        <f t="shared" si="1"/>
        <v>39</v>
      </c>
      <c r="I41" s="29" t="str">
        <f>IFERROR(VLOOKUP(GA[[#This Row],[Date]],Raw_Data[[#All],[Date]:[Sunset Time (POA&lt;20 W/m2)]],3,0),"")</f>
        <v/>
      </c>
      <c r="J41" s="29" t="str">
        <f>IFERROR(VLOOKUP(GA[[#This Row],[Date]],Raw_Data[[#All],[Date]:[Sunset Time (POA&lt;20 W/m2)]],4,0),"")</f>
        <v/>
      </c>
      <c r="K41" s="2" t="str">
        <f>IFERROR((GA[[#This Row],[Sunset Time (POA&lt;20 W/m2)]]-GA[[#This Row],[Sunrise Time (POA&gt;20 W/m2)]])*24,"")</f>
        <v/>
      </c>
      <c r="M41" s="17" t="str">
        <f>IFERROR(VLOOKUP(GA[[#This Row],[Affceted Equipment]],'Basic Data'!A141:B255,2,0),"")</f>
        <v/>
      </c>
      <c r="P41" s="28" t="str">
        <f>IFERROR(VLOOKUP(GA[[#This Row],[Affceted Equipment]],'Basic Data'!A142:C260,3,0),"")</f>
        <v/>
      </c>
      <c r="Q41" s="2"/>
      <c r="W41" s="32"/>
      <c r="X41" s="33"/>
      <c r="Y41" s="33"/>
      <c r="Z41" s="2"/>
      <c r="AA41" s="2"/>
      <c r="AB41" s="33">
        <f>(GA[[#This Row],[Work Completiuon time on fualt]]-GA[[#This Row],[Fault Time]])*24</f>
        <v>0</v>
      </c>
      <c r="AC41" s="2"/>
      <c r="AD41" s="2"/>
    </row>
    <row r="42" spans="1:30">
      <c r="A42" s="2">
        <f t="shared" si="1"/>
        <v>40</v>
      </c>
      <c r="I42" s="29" t="str">
        <f>IFERROR(VLOOKUP(GA[[#This Row],[Date]],Raw_Data[[#All],[Date]:[Sunset Time (POA&lt;20 W/m2)]],3,0),"")</f>
        <v/>
      </c>
      <c r="J42" s="29" t="str">
        <f>IFERROR(VLOOKUP(GA[[#This Row],[Date]],Raw_Data[[#All],[Date]:[Sunset Time (POA&lt;20 W/m2)]],4,0),"")</f>
        <v/>
      </c>
      <c r="K42" s="2" t="str">
        <f>IFERROR((GA[[#This Row],[Sunset Time (POA&lt;20 W/m2)]]-GA[[#This Row],[Sunrise Time (POA&gt;20 W/m2)]])*24,"")</f>
        <v/>
      </c>
      <c r="M42" s="17" t="str">
        <f>IFERROR(VLOOKUP(GA[[#This Row],[Affceted Equipment]],'Basic Data'!A142:B256,2,0),"")</f>
        <v/>
      </c>
      <c r="P42" s="28" t="str">
        <f>IFERROR(VLOOKUP(GA[[#This Row],[Affceted Equipment]],'Basic Data'!A143:C261,3,0),"")</f>
        <v/>
      </c>
      <c r="Q42" s="2"/>
      <c r="W42" s="32"/>
      <c r="X42" s="33"/>
      <c r="Y42" s="33"/>
      <c r="Z42" s="2"/>
      <c r="AA42" s="2"/>
      <c r="AB42" s="33">
        <f>(GA[[#This Row],[Work Completiuon time on fualt]]-GA[[#This Row],[Fault Time]])*24</f>
        <v>0</v>
      </c>
      <c r="AC42" s="2"/>
      <c r="AD42" s="2"/>
    </row>
    <row r="43" spans="1:30">
      <c r="A43" s="2">
        <f t="shared" si="1"/>
        <v>41</v>
      </c>
      <c r="I43" s="29" t="str">
        <f>IFERROR(VLOOKUP(GA[[#This Row],[Date]],Raw_Data[[#All],[Date]:[Sunset Time (POA&lt;20 W/m2)]],3,0),"")</f>
        <v/>
      </c>
      <c r="J43" s="29" t="str">
        <f>IFERROR(VLOOKUP(GA[[#This Row],[Date]],Raw_Data[[#All],[Date]:[Sunset Time (POA&lt;20 W/m2)]],4,0),"")</f>
        <v/>
      </c>
      <c r="K43" s="2" t="str">
        <f>IFERROR((GA[[#This Row],[Sunset Time (POA&lt;20 W/m2)]]-GA[[#This Row],[Sunrise Time (POA&gt;20 W/m2)]])*24,"")</f>
        <v/>
      </c>
      <c r="M43" s="17" t="str">
        <f>IFERROR(VLOOKUP(GA[[#This Row],[Affceted Equipment]],'Basic Data'!A143:B257,2,0),"")</f>
        <v/>
      </c>
      <c r="P43" s="28" t="str">
        <f>IFERROR(VLOOKUP(GA[[#This Row],[Affceted Equipment]],'Basic Data'!A144:C262,3,0),"")</f>
        <v/>
      </c>
      <c r="Q43" s="2"/>
      <c r="W43" s="32"/>
      <c r="X43" s="33"/>
      <c r="Y43" s="33"/>
      <c r="Z43" s="2"/>
      <c r="AA43" s="2"/>
      <c r="AB43" s="33">
        <f>(GA[[#This Row],[Work Completiuon time on fualt]]-GA[[#This Row],[Fault Time]])*24</f>
        <v>0</v>
      </c>
      <c r="AC43" s="2"/>
      <c r="AD43" s="2"/>
    </row>
    <row r="44" spans="1:30">
      <c r="A44" s="2">
        <f t="shared" si="1"/>
        <v>42</v>
      </c>
      <c r="I44" s="29" t="str">
        <f>IFERROR(VLOOKUP(GA[[#This Row],[Date]],Raw_Data[[#All],[Date]:[Sunset Time (POA&lt;20 W/m2)]],3,0),"")</f>
        <v/>
      </c>
      <c r="J44" s="29" t="str">
        <f>IFERROR(VLOOKUP(GA[[#This Row],[Date]],Raw_Data[[#All],[Date]:[Sunset Time (POA&lt;20 W/m2)]],4,0),"")</f>
        <v/>
      </c>
      <c r="K44" s="2" t="str">
        <f>IFERROR((GA[[#This Row],[Sunset Time (POA&lt;20 W/m2)]]-GA[[#This Row],[Sunrise Time (POA&gt;20 W/m2)]])*24,"")</f>
        <v/>
      </c>
      <c r="M44" s="17" t="str">
        <f>IFERROR(VLOOKUP(GA[[#This Row],[Affceted Equipment]],'Basic Data'!A144:B258,2,0),"")</f>
        <v/>
      </c>
      <c r="P44" s="28" t="str">
        <f>IFERROR(VLOOKUP(GA[[#This Row],[Affceted Equipment]],'Basic Data'!A145:C263,3,0),"")</f>
        <v/>
      </c>
      <c r="Q44" s="2"/>
      <c r="W44" s="32"/>
      <c r="X44" s="33"/>
      <c r="Y44" s="33"/>
      <c r="Z44" s="2"/>
      <c r="AA44" s="2"/>
      <c r="AB44" s="33">
        <f>(GA[[#This Row],[Work Completiuon time on fualt]]-GA[[#This Row],[Fault Time]])*24</f>
        <v>0</v>
      </c>
      <c r="AC44" s="2"/>
      <c r="AD44" s="2"/>
    </row>
    <row r="45" spans="1:30">
      <c r="A45" s="2">
        <f t="shared" si="1"/>
        <v>43</v>
      </c>
      <c r="I45" s="29" t="str">
        <f>IFERROR(VLOOKUP(GA[[#This Row],[Date]],Raw_Data[[#All],[Date]:[Sunset Time (POA&lt;20 W/m2)]],3,0),"")</f>
        <v/>
      </c>
      <c r="J45" s="29" t="str">
        <f>IFERROR(VLOOKUP(GA[[#This Row],[Date]],Raw_Data[[#All],[Date]:[Sunset Time (POA&lt;20 W/m2)]],4,0),"")</f>
        <v/>
      </c>
      <c r="K45" s="2" t="str">
        <f>IFERROR((GA[[#This Row],[Sunset Time (POA&lt;20 W/m2)]]-GA[[#This Row],[Sunrise Time (POA&gt;20 W/m2)]])*24,"")</f>
        <v/>
      </c>
      <c r="M45" s="17" t="str">
        <f>IFERROR(VLOOKUP(GA[[#This Row],[Affceted Equipment]],'Basic Data'!A145:B259,2,0),"")</f>
        <v/>
      </c>
      <c r="P45" s="28" t="str">
        <f>IFERROR(VLOOKUP(GA[[#This Row],[Affceted Equipment]],'Basic Data'!A146:C264,3,0),"")</f>
        <v/>
      </c>
      <c r="Q45" s="2"/>
      <c r="W45" s="32"/>
      <c r="X45" s="33"/>
      <c r="Y45" s="33"/>
      <c r="Z45" s="2"/>
      <c r="AA45" s="2"/>
      <c r="AB45" s="33">
        <f>(GA[[#This Row],[Work Completiuon time on fualt]]-GA[[#This Row],[Fault Time]])*24</f>
        <v>0</v>
      </c>
      <c r="AC45" s="2"/>
      <c r="AD45" s="2"/>
    </row>
    <row r="46" spans="1:30">
      <c r="A46" s="2">
        <f t="shared" si="1"/>
        <v>44</v>
      </c>
      <c r="I46" s="29" t="str">
        <f>IFERROR(VLOOKUP(GA[[#This Row],[Date]],Raw_Data[[#All],[Date]:[Sunset Time (POA&lt;20 W/m2)]],3,0),"")</f>
        <v/>
      </c>
      <c r="J46" s="29" t="str">
        <f>IFERROR(VLOOKUP(GA[[#This Row],[Date]],Raw_Data[[#All],[Date]:[Sunset Time (POA&lt;20 W/m2)]],4,0),"")</f>
        <v/>
      </c>
      <c r="K46" s="2" t="str">
        <f>IFERROR((GA[[#This Row],[Sunset Time (POA&lt;20 W/m2)]]-GA[[#This Row],[Sunrise Time (POA&gt;20 W/m2)]])*24,"")</f>
        <v/>
      </c>
      <c r="M46" s="17" t="str">
        <f>IFERROR(VLOOKUP(GA[[#This Row],[Affceted Equipment]],'Basic Data'!A146:B260,2,0),"")</f>
        <v/>
      </c>
      <c r="P46" s="28" t="str">
        <f>IFERROR(VLOOKUP(GA[[#This Row],[Affceted Equipment]],'Basic Data'!A147:C265,3,0),"")</f>
        <v/>
      </c>
      <c r="Q46" s="2"/>
      <c r="W46" s="32"/>
      <c r="X46" s="33"/>
      <c r="Y46" s="33"/>
      <c r="Z46" s="2"/>
      <c r="AA46" s="2"/>
      <c r="AB46" s="33">
        <f>(GA[[#This Row],[Work Completiuon time on fualt]]-GA[[#This Row],[Fault Time]])*24</f>
        <v>0</v>
      </c>
      <c r="AC46" s="2"/>
      <c r="AD46" s="2"/>
    </row>
    <row r="47" spans="1:30">
      <c r="A47" s="2">
        <f t="shared" si="1"/>
        <v>45</v>
      </c>
      <c r="I47" s="29" t="str">
        <f>IFERROR(VLOOKUP(GA[[#This Row],[Date]],Raw_Data[[#All],[Date]:[Sunset Time (POA&lt;20 W/m2)]],3,0),"")</f>
        <v/>
      </c>
      <c r="J47" s="29" t="str">
        <f>IFERROR(VLOOKUP(GA[[#This Row],[Date]],Raw_Data[[#All],[Date]:[Sunset Time (POA&lt;20 W/m2)]],4,0),"")</f>
        <v/>
      </c>
      <c r="K47" s="2" t="str">
        <f>IFERROR((GA[[#This Row],[Sunset Time (POA&lt;20 W/m2)]]-GA[[#This Row],[Sunrise Time (POA&gt;20 W/m2)]])*24,"")</f>
        <v/>
      </c>
      <c r="M47" s="17" t="str">
        <f>IFERROR(VLOOKUP(GA[[#This Row],[Affceted Equipment]],'Basic Data'!A147:B261,2,0),"")</f>
        <v/>
      </c>
      <c r="P47" s="28" t="str">
        <f>IFERROR(VLOOKUP(GA[[#This Row],[Affceted Equipment]],'Basic Data'!A148:C266,3,0),"")</f>
        <v/>
      </c>
      <c r="Q47" s="2"/>
      <c r="W47" s="32"/>
      <c r="X47" s="33"/>
      <c r="Y47" s="33"/>
      <c r="Z47" s="2"/>
      <c r="AA47" s="2"/>
      <c r="AB47" s="33">
        <f>(GA[[#This Row],[Work Completiuon time on fualt]]-GA[[#This Row],[Fault Time]])*24</f>
        <v>0</v>
      </c>
      <c r="AC47" s="2"/>
      <c r="AD47" s="2"/>
    </row>
    <row r="48" spans="1:30">
      <c r="A48" s="2">
        <f t="shared" si="1"/>
        <v>46</v>
      </c>
      <c r="I48" s="29" t="str">
        <f>IFERROR(VLOOKUP(GA[[#This Row],[Date]],Raw_Data[[#All],[Date]:[Sunset Time (POA&lt;20 W/m2)]],3,0),"")</f>
        <v/>
      </c>
      <c r="J48" s="29" t="str">
        <f>IFERROR(VLOOKUP(GA[[#This Row],[Date]],Raw_Data[[#All],[Date]:[Sunset Time (POA&lt;20 W/m2)]],4,0),"")</f>
        <v/>
      </c>
      <c r="K48" s="2" t="str">
        <f>IFERROR((GA[[#This Row],[Sunset Time (POA&lt;20 W/m2)]]-GA[[#This Row],[Sunrise Time (POA&gt;20 W/m2)]])*24,"")</f>
        <v/>
      </c>
      <c r="M48" s="17" t="str">
        <f>IFERROR(VLOOKUP(GA[[#This Row],[Affceted Equipment]],'Basic Data'!A148:B262,2,0),"")</f>
        <v/>
      </c>
      <c r="P48" s="28" t="str">
        <f>IFERROR(VLOOKUP(GA[[#This Row],[Affceted Equipment]],'Basic Data'!A149:C267,3,0),"")</f>
        <v/>
      </c>
      <c r="Q48" s="2"/>
      <c r="W48" s="32"/>
      <c r="X48" s="33"/>
      <c r="Y48" s="33"/>
      <c r="Z48" s="2"/>
      <c r="AA48" s="2"/>
      <c r="AB48" s="33">
        <f>(GA[[#This Row],[Work Completiuon time on fualt]]-GA[[#This Row],[Fault Time]])*24</f>
        <v>0</v>
      </c>
      <c r="AC48" s="2"/>
      <c r="AD48" s="2"/>
    </row>
    <row r="49" spans="1:30">
      <c r="A49" s="2">
        <f t="shared" si="1"/>
        <v>47</v>
      </c>
      <c r="I49" s="29" t="str">
        <f>IFERROR(VLOOKUP(GA[[#This Row],[Date]],Raw_Data[[#All],[Date]:[Sunset Time (POA&lt;20 W/m2)]],3,0),"")</f>
        <v/>
      </c>
      <c r="J49" s="29" t="str">
        <f>IFERROR(VLOOKUP(GA[[#This Row],[Date]],Raw_Data[[#All],[Date]:[Sunset Time (POA&lt;20 W/m2)]],4,0),"")</f>
        <v/>
      </c>
      <c r="K49" s="2" t="str">
        <f>IFERROR((GA[[#This Row],[Sunset Time (POA&lt;20 W/m2)]]-GA[[#This Row],[Sunrise Time (POA&gt;20 W/m2)]])*24,"")</f>
        <v/>
      </c>
      <c r="M49" s="17" t="str">
        <f>IFERROR(VLOOKUP(GA[[#This Row],[Affceted Equipment]],'Basic Data'!A149:B263,2,0),"")</f>
        <v/>
      </c>
      <c r="P49" s="28" t="str">
        <f>IFERROR(VLOOKUP(GA[[#This Row],[Affceted Equipment]],'Basic Data'!A150:C268,3,0),"")</f>
        <v/>
      </c>
      <c r="Q49" s="2"/>
      <c r="W49" s="32"/>
      <c r="X49" s="33"/>
      <c r="Y49" s="33"/>
      <c r="Z49" s="2"/>
      <c r="AA49" s="2"/>
      <c r="AB49" s="33">
        <f>(GA[[#This Row],[Work Completiuon time on fualt]]-GA[[#This Row],[Fault Time]])*24</f>
        <v>0</v>
      </c>
      <c r="AC49" s="2"/>
      <c r="AD49" s="2"/>
    </row>
    <row r="50" spans="1:30">
      <c r="A50" s="2">
        <f t="shared" si="1"/>
        <v>48</v>
      </c>
      <c r="I50" s="29" t="str">
        <f>IFERROR(VLOOKUP(GA[[#This Row],[Date]],Raw_Data[[#All],[Date]:[Sunset Time (POA&lt;20 W/m2)]],3,0),"")</f>
        <v/>
      </c>
      <c r="J50" s="29" t="str">
        <f>IFERROR(VLOOKUP(GA[[#This Row],[Date]],Raw_Data[[#All],[Date]:[Sunset Time (POA&lt;20 W/m2)]],4,0),"")</f>
        <v/>
      </c>
      <c r="K50" s="2" t="str">
        <f>IFERROR((GA[[#This Row],[Sunset Time (POA&lt;20 W/m2)]]-GA[[#This Row],[Sunrise Time (POA&gt;20 W/m2)]])*24,"")</f>
        <v/>
      </c>
      <c r="M50" s="17" t="str">
        <f>IFERROR(VLOOKUP(GA[[#This Row],[Affceted Equipment]],'Basic Data'!A150:B264,2,0),"")</f>
        <v/>
      </c>
      <c r="P50" s="28" t="str">
        <f>IFERROR(VLOOKUP(GA[[#This Row],[Affceted Equipment]],'Basic Data'!A151:C269,3,0),"")</f>
        <v/>
      </c>
      <c r="Q50" s="2"/>
      <c r="W50" s="32"/>
      <c r="X50" s="33"/>
      <c r="Y50" s="33"/>
      <c r="Z50" s="2"/>
      <c r="AA50" s="2"/>
      <c r="AB50" s="33">
        <f>(GA[[#This Row],[Work Completiuon time on fualt]]-GA[[#This Row],[Fault Time]])*24</f>
        <v>0</v>
      </c>
      <c r="AC50" s="2"/>
      <c r="AD50" s="2"/>
    </row>
    <row r="51" spans="1:30">
      <c r="A51" s="2">
        <f t="shared" si="1"/>
        <v>49</v>
      </c>
      <c r="I51" s="29" t="str">
        <f>IFERROR(VLOOKUP(GA[[#This Row],[Date]],Raw_Data[[#All],[Date]:[Sunset Time (POA&lt;20 W/m2)]],3,0),"")</f>
        <v/>
      </c>
      <c r="J51" s="29" t="str">
        <f>IFERROR(VLOOKUP(GA[[#This Row],[Date]],Raw_Data[[#All],[Date]:[Sunset Time (POA&lt;20 W/m2)]],4,0),"")</f>
        <v/>
      </c>
      <c r="K51" s="2" t="str">
        <f>IFERROR((GA[[#This Row],[Sunset Time (POA&lt;20 W/m2)]]-GA[[#This Row],[Sunrise Time (POA&gt;20 W/m2)]])*24,"")</f>
        <v/>
      </c>
      <c r="M51" s="17" t="str">
        <f>IFERROR(VLOOKUP(GA[[#This Row],[Affceted Equipment]],'Basic Data'!A151:B265,2,0),"")</f>
        <v/>
      </c>
      <c r="P51" s="28" t="str">
        <f>IFERROR(VLOOKUP(GA[[#This Row],[Affceted Equipment]],'Basic Data'!A152:C270,3,0),"")</f>
        <v/>
      </c>
      <c r="Q51" s="2"/>
      <c r="W51" s="32"/>
      <c r="X51" s="33"/>
      <c r="Y51" s="33"/>
      <c r="Z51" s="2"/>
      <c r="AA51" s="2"/>
      <c r="AB51" s="33">
        <f>(GA[[#This Row],[Work Completiuon time on fualt]]-GA[[#This Row],[Fault Time]])*24</f>
        <v>0</v>
      </c>
      <c r="AC51" s="2"/>
      <c r="AD51" s="2"/>
    </row>
    <row r="52" spans="1:30">
      <c r="A52" s="2">
        <f t="shared" si="1"/>
        <v>50</v>
      </c>
      <c r="I52" s="29" t="str">
        <f>IFERROR(VLOOKUP(GA[[#This Row],[Date]],Raw_Data[[#All],[Date]:[Sunset Time (POA&lt;20 W/m2)]],3,0),"")</f>
        <v/>
      </c>
      <c r="J52" s="29" t="str">
        <f>IFERROR(VLOOKUP(GA[[#This Row],[Date]],Raw_Data[[#All],[Date]:[Sunset Time (POA&lt;20 W/m2)]],4,0),"")</f>
        <v/>
      </c>
      <c r="K52" s="2" t="str">
        <f>IFERROR((GA[[#This Row],[Sunset Time (POA&lt;20 W/m2)]]-GA[[#This Row],[Sunrise Time (POA&gt;20 W/m2)]])*24,"")</f>
        <v/>
      </c>
      <c r="M52" s="17" t="str">
        <f>IFERROR(VLOOKUP(GA[[#This Row],[Affceted Equipment]],'Basic Data'!A152:B266,2,0),"")</f>
        <v/>
      </c>
      <c r="P52" s="28" t="str">
        <f>IFERROR(VLOOKUP(GA[[#This Row],[Affceted Equipment]],'Basic Data'!A153:C271,3,0),"")</f>
        <v/>
      </c>
      <c r="Q52" s="2"/>
      <c r="W52" s="32"/>
      <c r="X52" s="33"/>
      <c r="Y52" s="33"/>
      <c r="Z52" s="2"/>
      <c r="AA52" s="2"/>
      <c r="AB52" s="33">
        <f>(GA[[#This Row],[Work Completiuon time on fualt]]-GA[[#This Row],[Fault Time]])*24</f>
        <v>0</v>
      </c>
      <c r="AC52" s="2"/>
      <c r="AD52" s="2"/>
    </row>
    <row r="53" spans="1:30">
      <c r="A53" s="2">
        <f t="shared" si="1"/>
        <v>51</v>
      </c>
      <c r="I53" s="29" t="str">
        <f>IFERROR(VLOOKUP(GA[[#This Row],[Date]],Raw_Data[[#All],[Date]:[Sunset Time (POA&lt;20 W/m2)]],3,0),"")</f>
        <v/>
      </c>
      <c r="J53" s="29" t="str">
        <f>IFERROR(VLOOKUP(GA[[#This Row],[Date]],Raw_Data[[#All],[Date]:[Sunset Time (POA&lt;20 W/m2)]],4,0),"")</f>
        <v/>
      </c>
      <c r="K53" s="2" t="str">
        <f>IFERROR((GA[[#This Row],[Sunset Time (POA&lt;20 W/m2)]]-GA[[#This Row],[Sunrise Time (POA&gt;20 W/m2)]])*24,"")</f>
        <v/>
      </c>
      <c r="M53" s="17" t="str">
        <f>IFERROR(VLOOKUP(GA[[#This Row],[Affceted Equipment]],'Basic Data'!A153:B267,2,0),"")</f>
        <v/>
      </c>
      <c r="P53" s="28" t="str">
        <f>IFERROR(VLOOKUP(GA[[#This Row],[Affceted Equipment]],'Basic Data'!A154:C272,3,0),"")</f>
        <v/>
      </c>
      <c r="Q53" s="2"/>
      <c r="W53" s="32"/>
      <c r="X53" s="33"/>
      <c r="Y53" s="33"/>
      <c r="Z53" s="2"/>
      <c r="AA53" s="2"/>
      <c r="AB53" s="33">
        <f>(GA[[#This Row],[Work Completiuon time on fualt]]-GA[[#This Row],[Fault Time]])*24</f>
        <v>0</v>
      </c>
      <c r="AC53" s="2"/>
      <c r="AD53" s="2"/>
    </row>
    <row r="54" spans="1:30">
      <c r="A54" s="2">
        <f t="shared" si="1"/>
        <v>52</v>
      </c>
      <c r="I54" s="29" t="str">
        <f>IFERROR(VLOOKUP(GA[[#This Row],[Date]],Raw_Data[[#All],[Date]:[Sunset Time (POA&lt;20 W/m2)]],3,0),"")</f>
        <v/>
      </c>
      <c r="J54" s="29" t="str">
        <f>IFERROR(VLOOKUP(GA[[#This Row],[Date]],Raw_Data[[#All],[Date]:[Sunset Time (POA&lt;20 W/m2)]],4,0),"")</f>
        <v/>
      </c>
      <c r="K54" s="2" t="str">
        <f>IFERROR((GA[[#This Row],[Sunset Time (POA&lt;20 W/m2)]]-GA[[#This Row],[Sunrise Time (POA&gt;20 W/m2)]])*24,"")</f>
        <v/>
      </c>
      <c r="M54" s="17" t="str">
        <f>IFERROR(VLOOKUP(GA[[#This Row],[Affceted Equipment]],'Basic Data'!A154:B268,2,0),"")</f>
        <v/>
      </c>
      <c r="P54" s="28" t="str">
        <f>IFERROR(VLOOKUP(GA[[#This Row],[Affceted Equipment]],'Basic Data'!A155:C273,3,0),"")</f>
        <v/>
      </c>
      <c r="Q54" s="2"/>
      <c r="W54" s="32"/>
      <c r="X54" s="33"/>
      <c r="Y54" s="33"/>
      <c r="Z54" s="2"/>
      <c r="AA54" s="2"/>
      <c r="AB54" s="33">
        <f>(GA[[#This Row],[Work Completiuon time on fualt]]-GA[[#This Row],[Fault Time]])*24</f>
        <v>0</v>
      </c>
      <c r="AC54" s="2"/>
      <c r="AD54" s="2"/>
    </row>
    <row r="55" spans="1:30">
      <c r="A55" s="2">
        <f t="shared" si="1"/>
        <v>53</v>
      </c>
      <c r="I55" s="29" t="str">
        <f>IFERROR(VLOOKUP(GA[[#This Row],[Date]],Raw_Data[[#All],[Date]:[Sunset Time (POA&lt;20 W/m2)]],3,0),"")</f>
        <v/>
      </c>
      <c r="J55" s="29" t="str">
        <f>IFERROR(VLOOKUP(GA[[#This Row],[Date]],Raw_Data[[#All],[Date]:[Sunset Time (POA&lt;20 W/m2)]],4,0),"")</f>
        <v/>
      </c>
      <c r="K55" s="2" t="str">
        <f>IFERROR((GA[[#This Row],[Sunset Time (POA&lt;20 W/m2)]]-GA[[#This Row],[Sunrise Time (POA&gt;20 W/m2)]])*24,"")</f>
        <v/>
      </c>
      <c r="M55" s="17" t="str">
        <f>IFERROR(VLOOKUP(GA[[#This Row],[Affceted Equipment]],'Basic Data'!A155:B269,2,0),"")</f>
        <v/>
      </c>
      <c r="P55" s="28" t="str">
        <f>IFERROR(VLOOKUP(GA[[#This Row],[Affceted Equipment]],'Basic Data'!A156:C274,3,0),"")</f>
        <v/>
      </c>
      <c r="Q55" s="2"/>
      <c r="W55" s="32"/>
      <c r="X55" s="33"/>
      <c r="Y55" s="33"/>
      <c r="Z55" s="2"/>
      <c r="AA55" s="2"/>
      <c r="AB55" s="33">
        <f>(GA[[#This Row],[Work Completiuon time on fualt]]-GA[[#This Row],[Fault Time]])*24</f>
        <v>0</v>
      </c>
      <c r="AC55" s="2"/>
      <c r="AD55" s="2"/>
    </row>
    <row r="56" spans="1:30">
      <c r="A56" s="2">
        <f t="shared" si="1"/>
        <v>54</v>
      </c>
      <c r="I56" s="29" t="str">
        <f>IFERROR(VLOOKUP(GA[[#This Row],[Date]],Raw_Data[[#All],[Date]:[Sunset Time (POA&lt;20 W/m2)]],3,0),"")</f>
        <v/>
      </c>
      <c r="J56" s="29" t="str">
        <f>IFERROR(VLOOKUP(GA[[#This Row],[Date]],Raw_Data[[#All],[Date]:[Sunset Time (POA&lt;20 W/m2)]],4,0),"")</f>
        <v/>
      </c>
      <c r="K56" s="2" t="str">
        <f>IFERROR((GA[[#This Row],[Sunset Time (POA&lt;20 W/m2)]]-GA[[#This Row],[Sunrise Time (POA&gt;20 W/m2)]])*24,"")</f>
        <v/>
      </c>
      <c r="M56" s="17" t="str">
        <f>IFERROR(VLOOKUP(GA[[#This Row],[Affceted Equipment]],'Basic Data'!A156:B270,2,0),"")</f>
        <v/>
      </c>
      <c r="P56" s="28" t="str">
        <f>IFERROR(VLOOKUP(GA[[#This Row],[Affceted Equipment]],'Basic Data'!A157:C275,3,0),"")</f>
        <v/>
      </c>
      <c r="Q56" s="2"/>
      <c r="W56" s="32"/>
      <c r="X56" s="33"/>
      <c r="Y56" s="33"/>
      <c r="Z56" s="2"/>
      <c r="AA56" s="2"/>
      <c r="AB56" s="33">
        <f>(GA[[#This Row],[Work Completiuon time on fualt]]-GA[[#This Row],[Fault Time]])*24</f>
        <v>0</v>
      </c>
      <c r="AC56" s="2"/>
      <c r="AD56" s="2"/>
    </row>
    <row r="57" spans="1:30">
      <c r="A57" s="2">
        <f t="shared" si="1"/>
        <v>55</v>
      </c>
      <c r="I57" s="29" t="str">
        <f>IFERROR(VLOOKUP(GA[[#This Row],[Date]],Raw_Data[[#All],[Date]:[Sunset Time (POA&lt;20 W/m2)]],3,0),"")</f>
        <v/>
      </c>
      <c r="J57" s="29" t="str">
        <f>IFERROR(VLOOKUP(GA[[#This Row],[Date]],Raw_Data[[#All],[Date]:[Sunset Time (POA&lt;20 W/m2)]],4,0),"")</f>
        <v/>
      </c>
      <c r="K57" s="2" t="str">
        <f>IFERROR((GA[[#This Row],[Sunset Time (POA&lt;20 W/m2)]]-GA[[#This Row],[Sunrise Time (POA&gt;20 W/m2)]])*24,"")</f>
        <v/>
      </c>
      <c r="M57" s="17" t="str">
        <f>IFERROR(VLOOKUP(GA[[#This Row],[Affceted Equipment]],'Basic Data'!A157:B271,2,0),"")</f>
        <v/>
      </c>
      <c r="P57" s="28" t="str">
        <f>IFERROR(VLOOKUP(GA[[#This Row],[Affceted Equipment]],'Basic Data'!A158:C276,3,0),"")</f>
        <v/>
      </c>
      <c r="Q57" s="2"/>
      <c r="W57" s="32"/>
      <c r="X57" s="33"/>
      <c r="Y57" s="33"/>
      <c r="Z57" s="2"/>
      <c r="AA57" s="2"/>
      <c r="AB57" s="33">
        <f>(GA[[#This Row],[Work Completiuon time on fualt]]-GA[[#This Row],[Fault Time]])*24</f>
        <v>0</v>
      </c>
      <c r="AC57" s="2"/>
      <c r="AD57" s="2"/>
    </row>
    <row r="58" spans="1:30">
      <c r="A58" s="2">
        <f t="shared" si="1"/>
        <v>56</v>
      </c>
      <c r="I58" s="29" t="str">
        <f>IFERROR(VLOOKUP(GA[[#This Row],[Date]],Raw_Data[[#All],[Date]:[Sunset Time (POA&lt;20 W/m2)]],3,0),"")</f>
        <v/>
      </c>
      <c r="J58" s="29" t="str">
        <f>IFERROR(VLOOKUP(GA[[#This Row],[Date]],Raw_Data[[#All],[Date]:[Sunset Time (POA&lt;20 W/m2)]],4,0),"")</f>
        <v/>
      </c>
      <c r="K58" s="2" t="str">
        <f>IFERROR((GA[[#This Row],[Sunset Time (POA&lt;20 W/m2)]]-GA[[#This Row],[Sunrise Time (POA&gt;20 W/m2)]])*24,"")</f>
        <v/>
      </c>
      <c r="M58" s="17" t="str">
        <f>IFERROR(VLOOKUP(GA[[#This Row],[Affceted Equipment]],'Basic Data'!A158:B272,2,0),"")</f>
        <v/>
      </c>
      <c r="P58" s="28" t="str">
        <f>IFERROR(VLOOKUP(GA[[#This Row],[Affceted Equipment]],'Basic Data'!A159:C277,3,0),"")</f>
        <v/>
      </c>
      <c r="Q58" s="2"/>
      <c r="W58" s="32"/>
      <c r="X58" s="33"/>
      <c r="Y58" s="33"/>
      <c r="Z58" s="2"/>
      <c r="AA58" s="2"/>
      <c r="AB58" s="33">
        <f>(GA[[#This Row],[Work Completiuon time on fualt]]-GA[[#This Row],[Fault Time]])*24</f>
        <v>0</v>
      </c>
      <c r="AC58" s="2"/>
      <c r="AD58" s="2"/>
    </row>
    <row r="59" spans="1:30">
      <c r="A59" s="2">
        <f t="shared" si="1"/>
        <v>57</v>
      </c>
      <c r="I59" s="29" t="str">
        <f>IFERROR(VLOOKUP(GA[[#This Row],[Date]],Raw_Data[[#All],[Date]:[Sunset Time (POA&lt;20 W/m2)]],3,0),"")</f>
        <v/>
      </c>
      <c r="J59" s="29" t="str">
        <f>IFERROR(VLOOKUP(GA[[#This Row],[Date]],Raw_Data[[#All],[Date]:[Sunset Time (POA&lt;20 W/m2)]],4,0),"")</f>
        <v/>
      </c>
      <c r="K59" s="2" t="str">
        <f>IFERROR((GA[[#This Row],[Sunset Time (POA&lt;20 W/m2)]]-GA[[#This Row],[Sunrise Time (POA&gt;20 W/m2)]])*24,"")</f>
        <v/>
      </c>
      <c r="M59" s="17" t="str">
        <f>IFERROR(VLOOKUP(GA[[#This Row],[Affceted Equipment]],'Basic Data'!A159:B273,2,0),"")</f>
        <v/>
      </c>
      <c r="P59" s="28" t="str">
        <f>IFERROR(VLOOKUP(GA[[#This Row],[Affceted Equipment]],'Basic Data'!A160:C278,3,0),"")</f>
        <v/>
      </c>
      <c r="Q59" s="2"/>
      <c r="W59" s="32"/>
      <c r="X59" s="33"/>
      <c r="Y59" s="33"/>
      <c r="Z59" s="2"/>
      <c r="AA59" s="2"/>
      <c r="AB59" s="33">
        <f>(GA[[#This Row],[Work Completiuon time on fualt]]-GA[[#This Row],[Fault Time]])*24</f>
        <v>0</v>
      </c>
      <c r="AC59" s="2"/>
      <c r="AD59" s="2"/>
    </row>
    <row r="60" spans="1:30">
      <c r="A60" s="2">
        <f t="shared" si="1"/>
        <v>58</v>
      </c>
      <c r="I60" s="29" t="str">
        <f>IFERROR(VLOOKUP(GA[[#This Row],[Date]],Raw_Data[[#All],[Date]:[Sunset Time (POA&lt;20 W/m2)]],3,0),"")</f>
        <v/>
      </c>
      <c r="J60" s="29" t="str">
        <f>IFERROR(VLOOKUP(GA[[#This Row],[Date]],Raw_Data[[#All],[Date]:[Sunset Time (POA&lt;20 W/m2)]],4,0),"")</f>
        <v/>
      </c>
      <c r="K60" s="2" t="str">
        <f>IFERROR((GA[[#This Row],[Sunset Time (POA&lt;20 W/m2)]]-GA[[#This Row],[Sunrise Time (POA&gt;20 W/m2)]])*24,"")</f>
        <v/>
      </c>
      <c r="M60" s="17" t="str">
        <f>IFERROR(VLOOKUP(GA[[#This Row],[Affceted Equipment]],'Basic Data'!A160:B274,2,0),"")</f>
        <v/>
      </c>
      <c r="P60" s="28" t="str">
        <f>IFERROR(VLOOKUP(GA[[#This Row],[Affceted Equipment]],'Basic Data'!A161:C279,3,0),"")</f>
        <v/>
      </c>
      <c r="Q60" s="2"/>
      <c r="W60" s="32"/>
      <c r="X60" s="33"/>
      <c r="Y60" s="33"/>
      <c r="Z60" s="2"/>
      <c r="AA60" s="2"/>
      <c r="AB60" s="33">
        <f>(GA[[#This Row],[Work Completiuon time on fualt]]-GA[[#This Row],[Fault Time]])*24</f>
        <v>0</v>
      </c>
      <c r="AC60" s="2"/>
      <c r="AD60" s="2"/>
    </row>
    <row r="61" spans="1:30">
      <c r="A61" s="2">
        <f t="shared" si="1"/>
        <v>59</v>
      </c>
      <c r="I61" s="29" t="str">
        <f>IFERROR(VLOOKUP(GA[[#This Row],[Date]],Raw_Data[[#All],[Date]:[Sunset Time (POA&lt;20 W/m2)]],3,0),"")</f>
        <v/>
      </c>
      <c r="J61" s="29" t="str">
        <f>IFERROR(VLOOKUP(GA[[#This Row],[Date]],Raw_Data[[#All],[Date]:[Sunset Time (POA&lt;20 W/m2)]],4,0),"")</f>
        <v/>
      </c>
      <c r="K61" s="2" t="str">
        <f>IFERROR((GA[[#This Row],[Sunset Time (POA&lt;20 W/m2)]]-GA[[#This Row],[Sunrise Time (POA&gt;20 W/m2)]])*24,"")</f>
        <v/>
      </c>
      <c r="M61" s="17" t="str">
        <f>IFERROR(VLOOKUP(GA[[#This Row],[Affceted Equipment]],'Basic Data'!A161:B275,2,0),"")</f>
        <v/>
      </c>
      <c r="P61" s="28" t="str">
        <f>IFERROR(VLOOKUP(GA[[#This Row],[Affceted Equipment]],'Basic Data'!A162:C280,3,0),"")</f>
        <v/>
      </c>
      <c r="Q61" s="2"/>
      <c r="W61" s="32"/>
      <c r="X61" s="33"/>
      <c r="Y61" s="33"/>
      <c r="Z61" s="2"/>
      <c r="AA61" s="2"/>
      <c r="AB61" s="33">
        <f>(GA[[#This Row],[Work Completiuon time on fualt]]-GA[[#This Row],[Fault Time]])*24</f>
        <v>0</v>
      </c>
      <c r="AC61" s="2"/>
      <c r="AD61" s="2"/>
    </row>
    <row r="62" spans="1:30">
      <c r="A62" s="2">
        <f t="shared" si="1"/>
        <v>60</v>
      </c>
      <c r="I62" s="29" t="str">
        <f>IFERROR(VLOOKUP(GA[[#This Row],[Date]],Raw_Data[[#All],[Date]:[Sunset Time (POA&lt;20 W/m2)]],3,0),"")</f>
        <v/>
      </c>
      <c r="J62" s="29" t="str">
        <f>IFERROR(VLOOKUP(GA[[#This Row],[Date]],Raw_Data[[#All],[Date]:[Sunset Time (POA&lt;20 W/m2)]],4,0),"")</f>
        <v/>
      </c>
      <c r="K62" s="2" t="str">
        <f>IFERROR((GA[[#This Row],[Sunset Time (POA&lt;20 W/m2)]]-GA[[#This Row],[Sunrise Time (POA&gt;20 W/m2)]])*24,"")</f>
        <v/>
      </c>
      <c r="M62" s="17" t="str">
        <f>IFERROR(VLOOKUP(GA[[#This Row],[Affceted Equipment]],'Basic Data'!A162:B276,2,0),"")</f>
        <v/>
      </c>
      <c r="P62" s="28" t="str">
        <f>IFERROR(VLOOKUP(GA[[#This Row],[Affceted Equipment]],'Basic Data'!A163:C281,3,0),"")</f>
        <v/>
      </c>
      <c r="Q62" s="2"/>
      <c r="W62" s="32"/>
      <c r="X62" s="33"/>
      <c r="Y62" s="33"/>
      <c r="Z62" s="2"/>
      <c r="AA62" s="2"/>
      <c r="AB62" s="33">
        <f>(GA[[#This Row],[Work Completiuon time on fualt]]-GA[[#This Row],[Fault Time]])*24</f>
        <v>0</v>
      </c>
      <c r="AC62" s="2"/>
      <c r="AD62" s="2"/>
    </row>
    <row r="63" spans="1:30">
      <c r="A63" s="2">
        <f t="shared" si="1"/>
        <v>61</v>
      </c>
      <c r="I63" s="29" t="str">
        <f>IFERROR(VLOOKUP(GA[[#This Row],[Date]],Raw_Data[[#All],[Date]:[Sunset Time (POA&lt;20 W/m2)]],3,0),"")</f>
        <v/>
      </c>
      <c r="J63" s="29" t="str">
        <f>IFERROR(VLOOKUP(GA[[#This Row],[Date]],Raw_Data[[#All],[Date]:[Sunset Time (POA&lt;20 W/m2)]],4,0),"")</f>
        <v/>
      </c>
      <c r="K63" s="2" t="str">
        <f>IFERROR((GA[[#This Row],[Sunset Time (POA&lt;20 W/m2)]]-GA[[#This Row],[Sunrise Time (POA&gt;20 W/m2)]])*24,"")</f>
        <v/>
      </c>
      <c r="M63" s="17" t="str">
        <f>IFERROR(VLOOKUP(GA[[#This Row],[Affceted Equipment]],'Basic Data'!A163:B277,2,0),"")</f>
        <v/>
      </c>
      <c r="P63" s="28" t="str">
        <f>IFERROR(VLOOKUP(GA[[#This Row],[Affceted Equipment]],'Basic Data'!A164:C282,3,0),"")</f>
        <v/>
      </c>
      <c r="Q63" s="2"/>
      <c r="W63" s="32"/>
      <c r="X63" s="33"/>
      <c r="Y63" s="33"/>
      <c r="Z63" s="2"/>
      <c r="AA63" s="2"/>
      <c r="AB63" s="33">
        <f>(GA[[#This Row],[Work Completiuon time on fualt]]-GA[[#This Row],[Fault Time]])*24</f>
        <v>0</v>
      </c>
      <c r="AC63" s="2"/>
      <c r="AD63" s="2"/>
    </row>
    <row r="64" spans="1:30">
      <c r="A64" s="2">
        <f t="shared" si="1"/>
        <v>62</v>
      </c>
      <c r="I64" s="29" t="str">
        <f>IFERROR(VLOOKUP(GA[[#This Row],[Date]],Raw_Data[[#All],[Date]:[Sunset Time (POA&lt;20 W/m2)]],3,0),"")</f>
        <v/>
      </c>
      <c r="J64" s="29" t="str">
        <f>IFERROR(VLOOKUP(GA[[#This Row],[Date]],Raw_Data[[#All],[Date]:[Sunset Time (POA&lt;20 W/m2)]],4,0),"")</f>
        <v/>
      </c>
      <c r="K64" s="2" t="str">
        <f>IFERROR((GA[[#This Row],[Sunset Time (POA&lt;20 W/m2)]]-GA[[#This Row],[Sunrise Time (POA&gt;20 W/m2)]])*24,"")</f>
        <v/>
      </c>
      <c r="M64" s="17" t="str">
        <f>IFERROR(VLOOKUP(GA[[#This Row],[Affceted Equipment]],'Basic Data'!A164:B278,2,0),"")</f>
        <v/>
      </c>
      <c r="P64" s="28" t="str">
        <f>IFERROR(VLOOKUP(GA[[#This Row],[Affceted Equipment]],'Basic Data'!A165:C283,3,0),"")</f>
        <v/>
      </c>
      <c r="Q64" s="2"/>
      <c r="W64" s="32"/>
      <c r="X64" s="33"/>
      <c r="Y64" s="33"/>
      <c r="Z64" s="2"/>
      <c r="AA64" s="2"/>
      <c r="AB64" s="33">
        <f>(GA[[#This Row],[Work Completiuon time on fualt]]-GA[[#This Row],[Fault Time]])*24</f>
        <v>0</v>
      </c>
      <c r="AC64" s="2"/>
      <c r="AD64" s="2"/>
    </row>
    <row r="65" spans="1:30">
      <c r="A65" s="2">
        <f t="shared" si="1"/>
        <v>63</v>
      </c>
      <c r="I65" s="29" t="str">
        <f>IFERROR(VLOOKUP(GA[[#This Row],[Date]],Raw_Data[[#All],[Date]:[Sunset Time (POA&lt;20 W/m2)]],3,0),"")</f>
        <v/>
      </c>
      <c r="J65" s="29" t="str">
        <f>IFERROR(VLOOKUP(GA[[#This Row],[Date]],Raw_Data[[#All],[Date]:[Sunset Time (POA&lt;20 W/m2)]],4,0),"")</f>
        <v/>
      </c>
      <c r="K65" s="2" t="str">
        <f>IFERROR((GA[[#This Row],[Sunset Time (POA&lt;20 W/m2)]]-GA[[#This Row],[Sunrise Time (POA&gt;20 W/m2)]])*24,"")</f>
        <v/>
      </c>
      <c r="M65" s="17" t="str">
        <f>IFERROR(VLOOKUP(GA[[#This Row],[Affceted Equipment]],'Basic Data'!A165:B279,2,0),"")</f>
        <v/>
      </c>
      <c r="P65" s="28" t="str">
        <f>IFERROR(VLOOKUP(GA[[#This Row],[Affceted Equipment]],'Basic Data'!A166:C284,3,0),"")</f>
        <v/>
      </c>
      <c r="Q65" s="2"/>
      <c r="W65" s="32"/>
      <c r="X65" s="33"/>
      <c r="Y65" s="33"/>
      <c r="Z65" s="2"/>
      <c r="AA65" s="2"/>
      <c r="AB65" s="33">
        <f>(GA[[#This Row],[Work Completiuon time on fualt]]-GA[[#This Row],[Fault Time]])*24</f>
        <v>0</v>
      </c>
      <c r="AC65" s="2"/>
      <c r="AD65" s="2"/>
    </row>
    <row r="66" spans="1:30">
      <c r="A66" s="2">
        <f t="shared" si="1"/>
        <v>64</v>
      </c>
      <c r="I66" s="29" t="str">
        <f>IFERROR(VLOOKUP(GA[[#This Row],[Date]],Raw_Data[[#All],[Date]:[Sunset Time (POA&lt;20 W/m2)]],3,0),"")</f>
        <v/>
      </c>
      <c r="J66" s="29" t="str">
        <f>IFERROR(VLOOKUP(GA[[#This Row],[Date]],Raw_Data[[#All],[Date]:[Sunset Time (POA&lt;20 W/m2)]],4,0),"")</f>
        <v/>
      </c>
      <c r="K66" s="2" t="str">
        <f>IFERROR((GA[[#This Row],[Sunset Time (POA&lt;20 W/m2)]]-GA[[#This Row],[Sunrise Time (POA&gt;20 W/m2)]])*24,"")</f>
        <v/>
      </c>
      <c r="M66" s="17" t="str">
        <f>IFERROR(VLOOKUP(GA[[#This Row],[Affceted Equipment]],'Basic Data'!A166:B280,2,0),"")</f>
        <v/>
      </c>
      <c r="P66" s="28" t="str">
        <f>IFERROR(VLOOKUP(GA[[#This Row],[Affceted Equipment]],'Basic Data'!A167:C285,3,0),"")</f>
        <v/>
      </c>
      <c r="Q66" s="2"/>
      <c r="W66" s="32"/>
      <c r="X66" s="33"/>
      <c r="Y66" s="33"/>
      <c r="Z66" s="2"/>
      <c r="AA66" s="2"/>
      <c r="AB66" s="33">
        <f>(GA[[#This Row],[Work Completiuon time on fualt]]-GA[[#This Row],[Fault Time]])*24</f>
        <v>0</v>
      </c>
      <c r="AC66" s="2"/>
      <c r="AD66" s="2"/>
    </row>
    <row r="67" spans="1:30">
      <c r="A67" s="2">
        <f t="shared" si="1"/>
        <v>65</v>
      </c>
      <c r="I67" s="29" t="str">
        <f>IFERROR(VLOOKUP(GA[[#This Row],[Date]],Raw_Data[[#All],[Date]:[Sunset Time (POA&lt;20 W/m2)]],3,0),"")</f>
        <v/>
      </c>
      <c r="J67" s="29" t="str">
        <f>IFERROR(VLOOKUP(GA[[#This Row],[Date]],Raw_Data[[#All],[Date]:[Sunset Time (POA&lt;20 W/m2)]],4,0),"")</f>
        <v/>
      </c>
      <c r="K67" s="2" t="str">
        <f>IFERROR((GA[[#This Row],[Sunset Time (POA&lt;20 W/m2)]]-GA[[#This Row],[Sunrise Time (POA&gt;20 W/m2)]])*24,"")</f>
        <v/>
      </c>
      <c r="M67" s="17" t="str">
        <f>IFERROR(VLOOKUP(GA[[#This Row],[Affceted Equipment]],'Basic Data'!A167:B281,2,0),"")</f>
        <v/>
      </c>
      <c r="P67" s="28" t="str">
        <f>IFERROR(VLOOKUP(GA[[#This Row],[Affceted Equipment]],'Basic Data'!A168:C286,3,0),"")</f>
        <v/>
      </c>
      <c r="Q67" s="2"/>
      <c r="W67" s="32"/>
      <c r="X67" s="33"/>
      <c r="Y67" s="33"/>
      <c r="Z67" s="2"/>
      <c r="AA67" s="2"/>
      <c r="AB67" s="33">
        <f>(GA[[#This Row],[Work Completiuon time on fualt]]-GA[[#This Row],[Fault Time]])*24</f>
        <v>0</v>
      </c>
      <c r="AC67" s="2"/>
      <c r="AD67" s="2"/>
    </row>
    <row r="68" spans="1:30">
      <c r="A68" s="2">
        <f t="shared" si="1"/>
        <v>66</v>
      </c>
      <c r="I68" s="29" t="str">
        <f>IFERROR(VLOOKUP(GA[[#This Row],[Date]],Raw_Data[[#All],[Date]:[Sunset Time (POA&lt;20 W/m2)]],3,0),"")</f>
        <v/>
      </c>
      <c r="J68" s="29" t="str">
        <f>IFERROR(VLOOKUP(GA[[#This Row],[Date]],Raw_Data[[#All],[Date]:[Sunset Time (POA&lt;20 W/m2)]],4,0),"")</f>
        <v/>
      </c>
      <c r="K68" s="2" t="str">
        <f>IFERROR((GA[[#This Row],[Sunset Time (POA&lt;20 W/m2)]]-GA[[#This Row],[Sunrise Time (POA&gt;20 W/m2)]])*24,"")</f>
        <v/>
      </c>
      <c r="M68" s="17" t="str">
        <f>IFERROR(VLOOKUP(GA[[#This Row],[Affceted Equipment]],'Basic Data'!A168:B282,2,0),"")</f>
        <v/>
      </c>
      <c r="P68" s="28" t="str">
        <f>IFERROR(VLOOKUP(GA[[#This Row],[Affceted Equipment]],'Basic Data'!A169:C287,3,0),"")</f>
        <v/>
      </c>
      <c r="Q68" s="2"/>
      <c r="W68" s="32"/>
      <c r="X68" s="33"/>
      <c r="Y68" s="33"/>
      <c r="Z68" s="2"/>
      <c r="AA68" s="2"/>
      <c r="AB68" s="33">
        <f>(GA[[#This Row],[Work Completiuon time on fualt]]-GA[[#This Row],[Fault Time]])*24</f>
        <v>0</v>
      </c>
      <c r="AC68" s="2"/>
      <c r="AD68" s="2"/>
    </row>
    <row r="69" spans="1:30">
      <c r="A69" s="2">
        <f t="shared" si="1"/>
        <v>67</v>
      </c>
      <c r="I69" s="29" t="str">
        <f>IFERROR(VLOOKUP(GA[[#This Row],[Date]],Raw_Data[[#All],[Date]:[Sunset Time (POA&lt;20 W/m2)]],3,0),"")</f>
        <v/>
      </c>
      <c r="J69" s="29" t="str">
        <f>IFERROR(VLOOKUP(GA[[#This Row],[Date]],Raw_Data[[#All],[Date]:[Sunset Time (POA&lt;20 W/m2)]],4,0),"")</f>
        <v/>
      </c>
      <c r="K69" s="2" t="str">
        <f>IFERROR((GA[[#This Row],[Sunset Time (POA&lt;20 W/m2)]]-GA[[#This Row],[Sunrise Time (POA&gt;20 W/m2)]])*24,"")</f>
        <v/>
      </c>
      <c r="M69" s="17" t="str">
        <f>IFERROR(VLOOKUP(GA[[#This Row],[Affceted Equipment]],'Basic Data'!A169:B283,2,0),"")</f>
        <v/>
      </c>
      <c r="P69" s="28" t="str">
        <f>IFERROR(VLOOKUP(GA[[#This Row],[Affceted Equipment]],'Basic Data'!A170:C288,3,0),"")</f>
        <v/>
      </c>
      <c r="Q69" s="2"/>
      <c r="W69" s="32"/>
      <c r="X69" s="33"/>
      <c r="Y69" s="33"/>
      <c r="Z69" s="2"/>
      <c r="AA69" s="2"/>
      <c r="AB69" s="33">
        <f>(GA[[#This Row],[Work Completiuon time on fualt]]-GA[[#This Row],[Fault Time]])*24</f>
        <v>0</v>
      </c>
      <c r="AC69" s="2"/>
      <c r="AD69" s="2"/>
    </row>
    <row r="70" spans="1:30">
      <c r="A70" s="2">
        <f t="shared" si="1"/>
        <v>68</v>
      </c>
      <c r="I70" s="29" t="str">
        <f>IFERROR(VLOOKUP(GA[[#This Row],[Date]],Raw_Data[[#All],[Date]:[Sunset Time (POA&lt;20 W/m2)]],3,0),"")</f>
        <v/>
      </c>
      <c r="J70" s="29" t="str">
        <f>IFERROR(VLOOKUP(GA[[#This Row],[Date]],Raw_Data[[#All],[Date]:[Sunset Time (POA&lt;20 W/m2)]],4,0),"")</f>
        <v/>
      </c>
      <c r="K70" s="2" t="str">
        <f>IFERROR((GA[[#This Row],[Sunset Time (POA&lt;20 W/m2)]]-GA[[#This Row],[Sunrise Time (POA&gt;20 W/m2)]])*24,"")</f>
        <v/>
      </c>
      <c r="M70" s="17" t="str">
        <f>IFERROR(VLOOKUP(GA[[#This Row],[Affceted Equipment]],'Basic Data'!A170:B284,2,0),"")</f>
        <v/>
      </c>
      <c r="P70" s="28" t="str">
        <f>IFERROR(VLOOKUP(GA[[#This Row],[Affceted Equipment]],'Basic Data'!A171:C289,3,0),"")</f>
        <v/>
      </c>
      <c r="Q70" s="2"/>
      <c r="W70" s="32"/>
      <c r="X70" s="33"/>
      <c r="Y70" s="33"/>
      <c r="Z70" s="2"/>
      <c r="AA70" s="2"/>
      <c r="AB70" s="33">
        <f>(GA[[#This Row],[Work Completiuon time on fualt]]-GA[[#This Row],[Fault Time]])*24</f>
        <v>0</v>
      </c>
      <c r="AC70" s="2"/>
      <c r="AD70" s="2"/>
    </row>
    <row r="71" spans="1:30">
      <c r="A71" s="2">
        <f t="shared" si="1"/>
        <v>69</v>
      </c>
      <c r="I71" s="29" t="str">
        <f>IFERROR(VLOOKUP(GA[[#This Row],[Date]],Raw_Data[[#All],[Date]:[Sunset Time (POA&lt;20 W/m2)]],3,0),"")</f>
        <v/>
      </c>
      <c r="J71" s="29" t="str">
        <f>IFERROR(VLOOKUP(GA[[#This Row],[Date]],Raw_Data[[#All],[Date]:[Sunset Time (POA&lt;20 W/m2)]],4,0),"")</f>
        <v/>
      </c>
      <c r="K71" s="2" t="str">
        <f>IFERROR((GA[[#This Row],[Sunset Time (POA&lt;20 W/m2)]]-GA[[#This Row],[Sunrise Time (POA&gt;20 W/m2)]])*24,"")</f>
        <v/>
      </c>
      <c r="M71" s="17" t="str">
        <f>IFERROR(VLOOKUP(GA[[#This Row],[Affceted Equipment]],'Basic Data'!A171:B285,2,0),"")</f>
        <v/>
      </c>
      <c r="P71" s="28" t="str">
        <f>IFERROR(VLOOKUP(GA[[#This Row],[Affceted Equipment]],'Basic Data'!A172:C290,3,0),"")</f>
        <v/>
      </c>
      <c r="Q71" s="2"/>
      <c r="W71" s="32"/>
      <c r="X71" s="33"/>
      <c r="Y71" s="33"/>
      <c r="Z71" s="2"/>
      <c r="AA71" s="2"/>
      <c r="AB71" s="33">
        <f>(GA[[#This Row],[Work Completiuon time on fualt]]-GA[[#This Row],[Fault Time]])*24</f>
        <v>0</v>
      </c>
      <c r="AC71" s="2"/>
      <c r="AD71" s="2"/>
    </row>
    <row r="72" spans="1:30">
      <c r="A72" s="2">
        <f t="shared" si="1"/>
        <v>70</v>
      </c>
      <c r="I72" s="29" t="str">
        <f>IFERROR(VLOOKUP(GA[[#This Row],[Date]],Raw_Data[[#All],[Date]:[Sunset Time (POA&lt;20 W/m2)]],3,0),"")</f>
        <v/>
      </c>
      <c r="J72" s="29" t="str">
        <f>IFERROR(VLOOKUP(GA[[#This Row],[Date]],Raw_Data[[#All],[Date]:[Sunset Time (POA&lt;20 W/m2)]],4,0),"")</f>
        <v/>
      </c>
      <c r="K72" s="2" t="str">
        <f>IFERROR((GA[[#This Row],[Sunset Time (POA&lt;20 W/m2)]]-GA[[#This Row],[Sunrise Time (POA&gt;20 W/m2)]])*24,"")</f>
        <v/>
      </c>
      <c r="M72" s="17" t="str">
        <f>IFERROR(VLOOKUP(GA[[#This Row],[Affceted Equipment]],'Basic Data'!A172:B286,2,0),"")</f>
        <v/>
      </c>
      <c r="P72" s="28" t="str">
        <f>IFERROR(VLOOKUP(GA[[#This Row],[Affceted Equipment]],'Basic Data'!A173:C291,3,0),"")</f>
        <v/>
      </c>
      <c r="Q72" s="2"/>
      <c r="W72" s="32"/>
      <c r="X72" s="33"/>
      <c r="Y72" s="33"/>
      <c r="Z72" s="2"/>
      <c r="AA72" s="2"/>
      <c r="AB72" s="33">
        <f>(GA[[#This Row],[Work Completiuon time on fualt]]-GA[[#This Row],[Fault Time]])*24</f>
        <v>0</v>
      </c>
      <c r="AC72" s="2"/>
      <c r="AD72" s="2"/>
    </row>
    <row r="73" spans="1:30">
      <c r="A73" s="2">
        <f t="shared" si="1"/>
        <v>71</v>
      </c>
      <c r="I73" s="29" t="str">
        <f>IFERROR(VLOOKUP(GA[[#This Row],[Date]],Raw_Data[[#All],[Date]:[Sunset Time (POA&lt;20 W/m2)]],3,0),"")</f>
        <v/>
      </c>
      <c r="J73" s="29" t="str">
        <f>IFERROR(VLOOKUP(GA[[#This Row],[Date]],Raw_Data[[#All],[Date]:[Sunset Time (POA&lt;20 W/m2)]],4,0),"")</f>
        <v/>
      </c>
      <c r="K73" s="2" t="str">
        <f>IFERROR((GA[[#This Row],[Sunset Time (POA&lt;20 W/m2)]]-GA[[#This Row],[Sunrise Time (POA&gt;20 W/m2)]])*24,"")</f>
        <v/>
      </c>
      <c r="M73" s="17" t="str">
        <f>IFERROR(VLOOKUP(GA[[#This Row],[Affceted Equipment]],'Basic Data'!A173:B287,2,0),"")</f>
        <v/>
      </c>
      <c r="P73" s="28" t="str">
        <f>IFERROR(VLOOKUP(GA[[#This Row],[Affceted Equipment]],'Basic Data'!A174:C292,3,0),"")</f>
        <v/>
      </c>
      <c r="Q73" s="2"/>
      <c r="W73" s="32"/>
      <c r="X73" s="33"/>
      <c r="Y73" s="33"/>
      <c r="Z73" s="2"/>
      <c r="AA73" s="2"/>
      <c r="AB73" s="33">
        <f>(GA[[#This Row],[Work Completiuon time on fualt]]-GA[[#This Row],[Fault Time]])*24</f>
        <v>0</v>
      </c>
      <c r="AC73" s="2"/>
      <c r="AD73" s="2"/>
    </row>
    <row r="74" spans="1:30">
      <c r="A74" s="2">
        <f t="shared" si="1"/>
        <v>72</v>
      </c>
      <c r="I74" s="29" t="str">
        <f>IFERROR(VLOOKUP(GA[[#This Row],[Date]],Raw_Data[[#All],[Date]:[Sunset Time (POA&lt;20 W/m2)]],3,0),"")</f>
        <v/>
      </c>
      <c r="J74" s="29" t="str">
        <f>IFERROR(VLOOKUP(GA[[#This Row],[Date]],Raw_Data[[#All],[Date]:[Sunset Time (POA&lt;20 W/m2)]],4,0),"")</f>
        <v/>
      </c>
      <c r="K74" s="2" t="str">
        <f>IFERROR((GA[[#This Row],[Sunset Time (POA&lt;20 W/m2)]]-GA[[#This Row],[Sunrise Time (POA&gt;20 W/m2)]])*24,"")</f>
        <v/>
      </c>
      <c r="M74" s="17" t="str">
        <f>IFERROR(VLOOKUP(GA[[#This Row],[Affceted Equipment]],'Basic Data'!A174:B288,2,0),"")</f>
        <v/>
      </c>
      <c r="P74" s="28" t="str">
        <f>IFERROR(VLOOKUP(GA[[#This Row],[Affceted Equipment]],'Basic Data'!A175:C293,3,0),"")</f>
        <v/>
      </c>
      <c r="Q74" s="2"/>
      <c r="W74" s="32"/>
      <c r="X74" s="33"/>
      <c r="Y74" s="33"/>
      <c r="Z74" s="2"/>
      <c r="AA74" s="2"/>
      <c r="AB74" s="33">
        <f>(GA[[#This Row],[Work Completiuon time on fualt]]-GA[[#This Row],[Fault Time]])*24</f>
        <v>0</v>
      </c>
      <c r="AC74" s="2"/>
      <c r="AD74" s="2"/>
    </row>
    <row r="75" spans="1:30">
      <c r="A75" s="2">
        <f t="shared" si="1"/>
        <v>73</v>
      </c>
      <c r="I75" s="29" t="str">
        <f>IFERROR(VLOOKUP(GA[[#This Row],[Date]],Raw_Data[[#All],[Date]:[Sunset Time (POA&lt;20 W/m2)]],3,0),"")</f>
        <v/>
      </c>
      <c r="J75" s="29" t="str">
        <f>IFERROR(VLOOKUP(GA[[#This Row],[Date]],Raw_Data[[#All],[Date]:[Sunset Time (POA&lt;20 W/m2)]],4,0),"")</f>
        <v/>
      </c>
      <c r="K75" s="2" t="str">
        <f>IFERROR((GA[[#This Row],[Sunset Time (POA&lt;20 W/m2)]]-GA[[#This Row],[Sunrise Time (POA&gt;20 W/m2)]])*24,"")</f>
        <v/>
      </c>
      <c r="M75" s="17" t="str">
        <f>IFERROR(VLOOKUP(GA[[#This Row],[Affceted Equipment]],'Basic Data'!A175:B289,2,0),"")</f>
        <v/>
      </c>
      <c r="P75" s="28" t="str">
        <f>IFERROR(VLOOKUP(GA[[#This Row],[Affceted Equipment]],'Basic Data'!A176:C294,3,0),"")</f>
        <v/>
      </c>
      <c r="Q75" s="2"/>
      <c r="W75" s="32"/>
      <c r="X75" s="33"/>
      <c r="Y75" s="33"/>
      <c r="Z75" s="2"/>
      <c r="AA75" s="2"/>
      <c r="AB75" s="33">
        <f>(GA[[#This Row],[Work Completiuon time on fualt]]-GA[[#This Row],[Fault Time]])*24</f>
        <v>0</v>
      </c>
      <c r="AC75" s="2"/>
      <c r="AD75" s="2"/>
    </row>
    <row r="76" spans="1:30">
      <c r="A76" s="2">
        <f t="shared" si="1"/>
        <v>74</v>
      </c>
      <c r="I76" s="29" t="str">
        <f>IFERROR(VLOOKUP(GA[[#This Row],[Date]],Raw_Data[[#All],[Date]:[Sunset Time (POA&lt;20 W/m2)]],3,0),"")</f>
        <v/>
      </c>
      <c r="J76" s="29" t="str">
        <f>IFERROR(VLOOKUP(GA[[#This Row],[Date]],Raw_Data[[#All],[Date]:[Sunset Time (POA&lt;20 W/m2)]],4,0),"")</f>
        <v/>
      </c>
      <c r="K76" s="2" t="str">
        <f>IFERROR((GA[[#This Row],[Sunset Time (POA&lt;20 W/m2)]]-GA[[#This Row],[Sunrise Time (POA&gt;20 W/m2)]])*24,"")</f>
        <v/>
      </c>
      <c r="M76" s="17" t="str">
        <f>IFERROR(VLOOKUP(GA[[#This Row],[Affceted Equipment]],'Basic Data'!A176:B290,2,0),"")</f>
        <v/>
      </c>
      <c r="P76" s="28" t="str">
        <f>IFERROR(VLOOKUP(GA[[#This Row],[Affceted Equipment]],'Basic Data'!A177:C295,3,0),"")</f>
        <v/>
      </c>
      <c r="Q76" s="2"/>
      <c r="W76" s="32"/>
      <c r="X76" s="33"/>
      <c r="Y76" s="33"/>
      <c r="Z76" s="2"/>
      <c r="AA76" s="2"/>
      <c r="AB76" s="33">
        <f>(GA[[#This Row],[Work Completiuon time on fualt]]-GA[[#This Row],[Fault Time]])*24</f>
        <v>0</v>
      </c>
      <c r="AC76" s="2"/>
      <c r="AD76" s="2"/>
    </row>
    <row r="77" spans="1:30">
      <c r="A77" s="2">
        <f t="shared" si="1"/>
        <v>75</v>
      </c>
      <c r="I77" s="29" t="str">
        <f>IFERROR(VLOOKUP(GA[[#This Row],[Date]],Raw_Data[[#All],[Date]:[Sunset Time (POA&lt;20 W/m2)]],3,0),"")</f>
        <v/>
      </c>
      <c r="J77" s="29" t="str">
        <f>IFERROR(VLOOKUP(GA[[#This Row],[Date]],Raw_Data[[#All],[Date]:[Sunset Time (POA&lt;20 W/m2)]],4,0),"")</f>
        <v/>
      </c>
      <c r="K77" s="2" t="str">
        <f>IFERROR((GA[[#This Row],[Sunset Time (POA&lt;20 W/m2)]]-GA[[#This Row],[Sunrise Time (POA&gt;20 W/m2)]])*24,"")</f>
        <v/>
      </c>
      <c r="M77" s="17" t="str">
        <f>IFERROR(VLOOKUP(GA[[#This Row],[Affceted Equipment]],'Basic Data'!A177:B291,2,0),"")</f>
        <v/>
      </c>
      <c r="P77" s="28" t="str">
        <f>IFERROR(VLOOKUP(GA[[#This Row],[Affceted Equipment]],'Basic Data'!A178:C296,3,0),"")</f>
        <v/>
      </c>
      <c r="Q77" s="2"/>
      <c r="W77" s="32"/>
      <c r="X77" s="33"/>
      <c r="Y77" s="33"/>
      <c r="Z77" s="2"/>
      <c r="AA77" s="2"/>
      <c r="AB77" s="33">
        <f>(GA[[#This Row],[Work Completiuon time on fualt]]-GA[[#This Row],[Fault Time]])*24</f>
        <v>0</v>
      </c>
      <c r="AC77" s="2"/>
      <c r="AD77" s="2"/>
    </row>
    <row r="78" spans="1:30">
      <c r="A78" s="2">
        <f t="shared" si="1"/>
        <v>76</v>
      </c>
      <c r="I78" s="29" t="str">
        <f>IFERROR(VLOOKUP(GA[[#This Row],[Date]],Raw_Data[[#All],[Date]:[Sunset Time (POA&lt;20 W/m2)]],3,0),"")</f>
        <v/>
      </c>
      <c r="J78" s="29" t="str">
        <f>IFERROR(VLOOKUP(GA[[#This Row],[Date]],Raw_Data[[#All],[Date]:[Sunset Time (POA&lt;20 W/m2)]],4,0),"")</f>
        <v/>
      </c>
      <c r="K78" s="2" t="str">
        <f>IFERROR((GA[[#This Row],[Sunset Time (POA&lt;20 W/m2)]]-GA[[#This Row],[Sunrise Time (POA&gt;20 W/m2)]])*24,"")</f>
        <v/>
      </c>
      <c r="M78" s="17" t="str">
        <f>IFERROR(VLOOKUP(GA[[#This Row],[Affceted Equipment]],'Basic Data'!A178:B292,2,0),"")</f>
        <v/>
      </c>
      <c r="P78" s="28" t="str">
        <f>IFERROR(VLOOKUP(GA[[#This Row],[Affceted Equipment]],'Basic Data'!A179:C297,3,0),"")</f>
        <v/>
      </c>
      <c r="Q78" s="2"/>
      <c r="W78" s="32"/>
      <c r="X78" s="33"/>
      <c r="Y78" s="33"/>
      <c r="Z78" s="2"/>
      <c r="AA78" s="2"/>
      <c r="AB78" s="33">
        <f>(GA[[#This Row],[Work Completiuon time on fualt]]-GA[[#This Row],[Fault Time]])*24</f>
        <v>0</v>
      </c>
      <c r="AC78" s="2"/>
      <c r="AD78" s="2"/>
    </row>
    <row r="79" spans="1:30">
      <c r="A79" s="2">
        <f t="shared" si="1"/>
        <v>77</v>
      </c>
      <c r="I79" s="29" t="str">
        <f>IFERROR(VLOOKUP(GA[[#This Row],[Date]],Raw_Data[[#All],[Date]:[Sunset Time (POA&lt;20 W/m2)]],3,0),"")</f>
        <v/>
      </c>
      <c r="J79" s="29" t="str">
        <f>IFERROR(VLOOKUP(GA[[#This Row],[Date]],Raw_Data[[#All],[Date]:[Sunset Time (POA&lt;20 W/m2)]],4,0),"")</f>
        <v/>
      </c>
      <c r="K79" s="2" t="str">
        <f>IFERROR((GA[[#This Row],[Sunset Time (POA&lt;20 W/m2)]]-GA[[#This Row],[Sunrise Time (POA&gt;20 W/m2)]])*24,"")</f>
        <v/>
      </c>
      <c r="M79" s="17" t="str">
        <f>IFERROR(VLOOKUP(GA[[#This Row],[Affceted Equipment]],'Basic Data'!A179:B293,2,0),"")</f>
        <v/>
      </c>
      <c r="P79" s="28" t="str">
        <f>IFERROR(VLOOKUP(GA[[#This Row],[Affceted Equipment]],'Basic Data'!A180:C298,3,0),"")</f>
        <v/>
      </c>
      <c r="Q79" s="2"/>
      <c r="W79" s="32"/>
      <c r="X79" s="33"/>
      <c r="Y79" s="33"/>
      <c r="Z79" s="2"/>
      <c r="AA79" s="2"/>
      <c r="AB79" s="33">
        <f>(GA[[#This Row],[Work Completiuon time on fualt]]-GA[[#This Row],[Fault Time]])*24</f>
        <v>0</v>
      </c>
      <c r="AC79" s="2"/>
      <c r="AD79" s="2"/>
    </row>
    <row r="80" spans="1:30">
      <c r="A80" s="2">
        <f t="shared" si="1"/>
        <v>78</v>
      </c>
      <c r="I80" s="29" t="str">
        <f>IFERROR(VLOOKUP(GA[[#This Row],[Date]],Raw_Data[[#All],[Date]:[Sunset Time (POA&lt;20 W/m2)]],3,0),"")</f>
        <v/>
      </c>
      <c r="J80" s="29" t="str">
        <f>IFERROR(VLOOKUP(GA[[#This Row],[Date]],Raw_Data[[#All],[Date]:[Sunset Time (POA&lt;20 W/m2)]],4,0),"")</f>
        <v/>
      </c>
      <c r="K80" s="2" t="str">
        <f>IFERROR((GA[[#This Row],[Sunset Time (POA&lt;20 W/m2)]]-GA[[#This Row],[Sunrise Time (POA&gt;20 W/m2)]])*24,"")</f>
        <v/>
      </c>
      <c r="M80" s="17" t="str">
        <f>IFERROR(VLOOKUP(GA[[#This Row],[Affceted Equipment]],'Basic Data'!A180:B294,2,0),"")</f>
        <v/>
      </c>
      <c r="P80" s="28" t="str">
        <f>IFERROR(VLOOKUP(GA[[#This Row],[Affceted Equipment]],'Basic Data'!A181:C299,3,0),"")</f>
        <v/>
      </c>
      <c r="Q80" s="2"/>
      <c r="W80" s="32"/>
      <c r="X80" s="33"/>
      <c r="Y80" s="33"/>
      <c r="Z80" s="2"/>
      <c r="AA80" s="2"/>
      <c r="AB80" s="33">
        <f>(GA[[#This Row],[Work Completiuon time on fualt]]-GA[[#This Row],[Fault Time]])*24</f>
        <v>0</v>
      </c>
      <c r="AC80" s="2"/>
      <c r="AD80" s="2"/>
    </row>
    <row r="81" spans="1:30">
      <c r="A81" s="2">
        <f t="shared" si="1"/>
        <v>79</v>
      </c>
      <c r="I81" s="29" t="str">
        <f>IFERROR(VLOOKUP(GA[[#This Row],[Date]],Raw_Data[[#All],[Date]:[Sunset Time (POA&lt;20 W/m2)]],3,0),"")</f>
        <v/>
      </c>
      <c r="J81" s="29" t="str">
        <f>IFERROR(VLOOKUP(GA[[#This Row],[Date]],Raw_Data[[#All],[Date]:[Sunset Time (POA&lt;20 W/m2)]],4,0),"")</f>
        <v/>
      </c>
      <c r="K81" s="2" t="str">
        <f>IFERROR((GA[[#This Row],[Sunset Time (POA&lt;20 W/m2)]]-GA[[#This Row],[Sunrise Time (POA&gt;20 W/m2)]])*24,"")</f>
        <v/>
      </c>
      <c r="M81" s="17" t="str">
        <f>IFERROR(VLOOKUP(GA[[#This Row],[Affceted Equipment]],'Basic Data'!A181:B295,2,0),"")</f>
        <v/>
      </c>
      <c r="P81" s="28" t="str">
        <f>IFERROR(VLOOKUP(GA[[#This Row],[Affceted Equipment]],'Basic Data'!A182:C300,3,0),"")</f>
        <v/>
      </c>
      <c r="Q81" s="2"/>
      <c r="W81" s="32"/>
      <c r="X81" s="33"/>
      <c r="Y81" s="33"/>
      <c r="Z81" s="2"/>
      <c r="AA81" s="2"/>
      <c r="AB81" s="33">
        <f>(GA[[#This Row],[Work Completiuon time on fualt]]-GA[[#This Row],[Fault Time]])*24</f>
        <v>0</v>
      </c>
      <c r="AC81" s="2"/>
      <c r="AD81" s="2"/>
    </row>
    <row r="82" spans="1:30">
      <c r="A82" s="2">
        <f t="shared" si="1"/>
        <v>80</v>
      </c>
      <c r="I82" s="29" t="str">
        <f>IFERROR(VLOOKUP(GA[[#This Row],[Date]],Raw_Data[[#All],[Date]:[Sunset Time (POA&lt;20 W/m2)]],3,0),"")</f>
        <v/>
      </c>
      <c r="J82" s="29" t="str">
        <f>IFERROR(VLOOKUP(GA[[#This Row],[Date]],Raw_Data[[#All],[Date]:[Sunset Time (POA&lt;20 W/m2)]],4,0),"")</f>
        <v/>
      </c>
      <c r="K82" s="2" t="str">
        <f>IFERROR((GA[[#This Row],[Sunset Time (POA&lt;20 W/m2)]]-GA[[#This Row],[Sunrise Time (POA&gt;20 W/m2)]])*24,"")</f>
        <v/>
      </c>
      <c r="M82" s="17" t="str">
        <f>IFERROR(VLOOKUP(GA[[#This Row],[Affceted Equipment]],'Basic Data'!A182:B296,2,0),"")</f>
        <v/>
      </c>
      <c r="P82" s="28" t="str">
        <f>IFERROR(VLOOKUP(GA[[#This Row],[Affceted Equipment]],'Basic Data'!A183:C301,3,0),"")</f>
        <v/>
      </c>
      <c r="Q82" s="2"/>
      <c r="W82" s="32"/>
      <c r="X82" s="33"/>
      <c r="Y82" s="33"/>
      <c r="Z82" s="2"/>
      <c r="AA82" s="2"/>
      <c r="AB82" s="33">
        <f>(GA[[#This Row],[Work Completiuon time on fualt]]-GA[[#This Row],[Fault Time]])*24</f>
        <v>0</v>
      </c>
      <c r="AC82" s="2"/>
      <c r="AD82" s="2"/>
    </row>
    <row r="83" spans="1:30">
      <c r="A83" s="2">
        <f t="shared" si="1"/>
        <v>81</v>
      </c>
      <c r="I83" s="29" t="str">
        <f>IFERROR(VLOOKUP(GA[[#This Row],[Date]],Raw_Data[[#All],[Date]:[Sunset Time (POA&lt;20 W/m2)]],3,0),"")</f>
        <v/>
      </c>
      <c r="J83" s="29" t="str">
        <f>IFERROR(VLOOKUP(GA[[#This Row],[Date]],Raw_Data[[#All],[Date]:[Sunset Time (POA&lt;20 W/m2)]],4,0),"")</f>
        <v/>
      </c>
      <c r="K83" s="2" t="str">
        <f>IFERROR((GA[[#This Row],[Sunset Time (POA&lt;20 W/m2)]]-GA[[#This Row],[Sunrise Time (POA&gt;20 W/m2)]])*24,"")</f>
        <v/>
      </c>
      <c r="M83" s="17" t="str">
        <f>IFERROR(VLOOKUP(GA[[#This Row],[Affceted Equipment]],'Basic Data'!A183:B297,2,0),"")</f>
        <v/>
      </c>
      <c r="P83" s="28" t="str">
        <f>IFERROR(VLOOKUP(GA[[#This Row],[Affceted Equipment]],'Basic Data'!A184:C302,3,0),"")</f>
        <v/>
      </c>
      <c r="Q83" s="2"/>
      <c r="W83" s="32"/>
      <c r="X83" s="33"/>
      <c r="Y83" s="33"/>
      <c r="Z83" s="2"/>
      <c r="AA83" s="2"/>
      <c r="AB83" s="33">
        <f>(GA[[#This Row],[Work Completiuon time on fualt]]-GA[[#This Row],[Fault Time]])*24</f>
        <v>0</v>
      </c>
      <c r="AC83" s="2"/>
      <c r="AD83" s="2"/>
    </row>
    <row r="84" spans="1:30">
      <c r="A84" s="2">
        <f t="shared" si="1"/>
        <v>82</v>
      </c>
      <c r="I84" s="29" t="str">
        <f>IFERROR(VLOOKUP(GA[[#This Row],[Date]],Raw_Data[[#All],[Date]:[Sunset Time (POA&lt;20 W/m2)]],3,0),"")</f>
        <v/>
      </c>
      <c r="J84" s="29" t="str">
        <f>IFERROR(VLOOKUP(GA[[#This Row],[Date]],Raw_Data[[#All],[Date]:[Sunset Time (POA&lt;20 W/m2)]],4,0),"")</f>
        <v/>
      </c>
      <c r="K84" s="2" t="str">
        <f>IFERROR((GA[[#This Row],[Sunset Time (POA&lt;20 W/m2)]]-GA[[#This Row],[Sunrise Time (POA&gt;20 W/m2)]])*24,"")</f>
        <v/>
      </c>
      <c r="M84" s="17" t="str">
        <f>IFERROR(VLOOKUP(GA[[#This Row],[Affceted Equipment]],'Basic Data'!A184:B298,2,0),"")</f>
        <v/>
      </c>
      <c r="P84" s="28" t="str">
        <f>IFERROR(VLOOKUP(GA[[#This Row],[Affceted Equipment]],'Basic Data'!A185:C303,3,0),"")</f>
        <v/>
      </c>
      <c r="Q84" s="2"/>
      <c r="W84" s="32"/>
      <c r="X84" s="33"/>
      <c r="Y84" s="33"/>
      <c r="Z84" s="2"/>
      <c r="AA84" s="2"/>
      <c r="AB84" s="33">
        <f>(GA[[#This Row],[Work Completiuon time on fualt]]-GA[[#This Row],[Fault Time]])*24</f>
        <v>0</v>
      </c>
      <c r="AC84" s="2"/>
      <c r="AD84" s="2"/>
    </row>
    <row r="85" spans="1:30">
      <c r="A85" s="2">
        <f t="shared" si="1"/>
        <v>83</v>
      </c>
      <c r="I85" s="29" t="str">
        <f>IFERROR(VLOOKUP(GA[[#This Row],[Date]],Raw_Data[[#All],[Date]:[Sunset Time (POA&lt;20 W/m2)]],3,0),"")</f>
        <v/>
      </c>
      <c r="J85" s="29" t="str">
        <f>IFERROR(VLOOKUP(GA[[#This Row],[Date]],Raw_Data[[#All],[Date]:[Sunset Time (POA&lt;20 W/m2)]],4,0),"")</f>
        <v/>
      </c>
      <c r="K85" s="2" t="str">
        <f>IFERROR((GA[[#This Row],[Sunset Time (POA&lt;20 W/m2)]]-GA[[#This Row],[Sunrise Time (POA&gt;20 W/m2)]])*24,"")</f>
        <v/>
      </c>
      <c r="M85" s="17" t="str">
        <f>IFERROR(VLOOKUP(GA[[#This Row],[Affceted Equipment]],'Basic Data'!A185:B299,2,0),"")</f>
        <v/>
      </c>
      <c r="P85" s="28" t="str">
        <f>IFERROR(VLOOKUP(GA[[#This Row],[Affceted Equipment]],'Basic Data'!A186:C304,3,0),"")</f>
        <v/>
      </c>
      <c r="Q85" s="2"/>
      <c r="W85" s="32"/>
      <c r="X85" s="33"/>
      <c r="Y85" s="33"/>
      <c r="Z85" s="2"/>
      <c r="AA85" s="2"/>
      <c r="AB85" s="33">
        <f>(GA[[#This Row],[Work Completiuon time on fualt]]-GA[[#This Row],[Fault Time]])*24</f>
        <v>0</v>
      </c>
      <c r="AC85" s="2"/>
      <c r="AD85" s="2"/>
    </row>
    <row r="86" spans="1:30">
      <c r="A86" s="2">
        <f t="shared" si="1"/>
        <v>84</v>
      </c>
      <c r="I86" s="29" t="str">
        <f>IFERROR(VLOOKUP(GA[[#This Row],[Date]],Raw_Data[[#All],[Date]:[Sunset Time (POA&lt;20 W/m2)]],3,0),"")</f>
        <v/>
      </c>
      <c r="J86" s="29" t="str">
        <f>IFERROR(VLOOKUP(GA[[#This Row],[Date]],Raw_Data[[#All],[Date]:[Sunset Time (POA&lt;20 W/m2)]],4,0),"")</f>
        <v/>
      </c>
      <c r="K86" s="2" t="str">
        <f>IFERROR((GA[[#This Row],[Sunset Time (POA&lt;20 W/m2)]]-GA[[#This Row],[Sunrise Time (POA&gt;20 W/m2)]])*24,"")</f>
        <v/>
      </c>
      <c r="M86" s="17" t="str">
        <f>IFERROR(VLOOKUP(GA[[#This Row],[Affceted Equipment]],'Basic Data'!A186:B300,2,0),"")</f>
        <v/>
      </c>
      <c r="P86" s="28" t="str">
        <f>IFERROR(VLOOKUP(GA[[#This Row],[Affceted Equipment]],'Basic Data'!A187:C305,3,0),"")</f>
        <v/>
      </c>
      <c r="Q86" s="2"/>
      <c r="W86" s="32"/>
      <c r="X86" s="33"/>
      <c r="Y86" s="33"/>
      <c r="Z86" s="2"/>
      <c r="AA86" s="2"/>
      <c r="AB86" s="33">
        <f>(GA[[#This Row],[Work Completiuon time on fualt]]-GA[[#This Row],[Fault Time]])*24</f>
        <v>0</v>
      </c>
      <c r="AC86" s="2"/>
      <c r="AD86" s="2"/>
    </row>
    <row r="87" spans="1:30">
      <c r="A87" s="2">
        <f t="shared" si="1"/>
        <v>85</v>
      </c>
      <c r="I87" s="29" t="str">
        <f>IFERROR(VLOOKUP(GA[[#This Row],[Date]],Raw_Data[[#All],[Date]:[Sunset Time (POA&lt;20 W/m2)]],3,0),"")</f>
        <v/>
      </c>
      <c r="J87" s="29" t="str">
        <f>IFERROR(VLOOKUP(GA[[#This Row],[Date]],Raw_Data[[#All],[Date]:[Sunset Time (POA&lt;20 W/m2)]],4,0),"")</f>
        <v/>
      </c>
      <c r="K87" s="2" t="str">
        <f>IFERROR((GA[[#This Row],[Sunset Time (POA&lt;20 W/m2)]]-GA[[#This Row],[Sunrise Time (POA&gt;20 W/m2)]])*24,"")</f>
        <v/>
      </c>
      <c r="M87" s="17" t="str">
        <f>IFERROR(VLOOKUP(GA[[#This Row],[Affceted Equipment]],'Basic Data'!A187:B301,2,0),"")</f>
        <v/>
      </c>
      <c r="P87" s="28" t="str">
        <f>IFERROR(VLOOKUP(GA[[#This Row],[Affceted Equipment]],'Basic Data'!A188:C306,3,0),"")</f>
        <v/>
      </c>
      <c r="Q87" s="2"/>
      <c r="W87" s="32"/>
      <c r="X87" s="33"/>
      <c r="Y87" s="33"/>
      <c r="Z87" s="2"/>
      <c r="AA87" s="2"/>
      <c r="AB87" s="33">
        <f>(GA[[#This Row],[Work Completiuon time on fualt]]-GA[[#This Row],[Fault Time]])*24</f>
        <v>0</v>
      </c>
      <c r="AC87" s="2"/>
      <c r="AD87" s="2"/>
    </row>
    <row r="88" spans="1:30">
      <c r="A88" s="2">
        <f t="shared" si="1"/>
        <v>86</v>
      </c>
      <c r="I88" s="29" t="str">
        <f>IFERROR(VLOOKUP(GA[[#This Row],[Date]],Raw_Data[[#All],[Date]:[Sunset Time (POA&lt;20 W/m2)]],3,0),"")</f>
        <v/>
      </c>
      <c r="J88" s="29" t="str">
        <f>IFERROR(VLOOKUP(GA[[#This Row],[Date]],Raw_Data[[#All],[Date]:[Sunset Time (POA&lt;20 W/m2)]],4,0),"")</f>
        <v/>
      </c>
      <c r="K88" s="2" t="str">
        <f>IFERROR((GA[[#This Row],[Sunset Time (POA&lt;20 W/m2)]]-GA[[#This Row],[Sunrise Time (POA&gt;20 W/m2)]])*24,"")</f>
        <v/>
      </c>
      <c r="M88" s="17" t="str">
        <f>IFERROR(VLOOKUP(GA[[#This Row],[Affceted Equipment]],'Basic Data'!A188:B302,2,0),"")</f>
        <v/>
      </c>
      <c r="P88" s="28" t="str">
        <f>IFERROR(VLOOKUP(GA[[#This Row],[Affceted Equipment]],'Basic Data'!A189:C307,3,0),"")</f>
        <v/>
      </c>
      <c r="Q88" s="2"/>
      <c r="W88" s="32"/>
      <c r="X88" s="33"/>
      <c r="Y88" s="33"/>
      <c r="Z88" s="2"/>
      <c r="AA88" s="2"/>
      <c r="AB88" s="33">
        <f>(GA[[#This Row],[Work Completiuon time on fualt]]-GA[[#This Row],[Fault Time]])*24</f>
        <v>0</v>
      </c>
      <c r="AC88" s="2"/>
      <c r="AD88" s="2"/>
    </row>
    <row r="89" spans="1:30">
      <c r="A89" s="2">
        <f t="shared" si="1"/>
        <v>87</v>
      </c>
      <c r="I89" s="29" t="str">
        <f>IFERROR(VLOOKUP(GA[[#This Row],[Date]],Raw_Data[[#All],[Date]:[Sunset Time (POA&lt;20 W/m2)]],3,0),"")</f>
        <v/>
      </c>
      <c r="J89" s="29" t="str">
        <f>IFERROR(VLOOKUP(GA[[#This Row],[Date]],Raw_Data[[#All],[Date]:[Sunset Time (POA&lt;20 W/m2)]],4,0),"")</f>
        <v/>
      </c>
      <c r="K89" s="2" t="str">
        <f>IFERROR((GA[[#This Row],[Sunset Time (POA&lt;20 W/m2)]]-GA[[#This Row],[Sunrise Time (POA&gt;20 W/m2)]])*24,"")</f>
        <v/>
      </c>
      <c r="M89" s="17" t="str">
        <f>IFERROR(VLOOKUP(GA[[#This Row],[Affceted Equipment]],'Basic Data'!A189:B303,2,0),"")</f>
        <v/>
      </c>
      <c r="P89" s="28" t="str">
        <f>IFERROR(VLOOKUP(GA[[#This Row],[Affceted Equipment]],'Basic Data'!A190:C308,3,0),"")</f>
        <v/>
      </c>
      <c r="Q89" s="2"/>
      <c r="W89" s="32"/>
      <c r="X89" s="33"/>
      <c r="Y89" s="33"/>
      <c r="Z89" s="2"/>
      <c r="AA89" s="2"/>
      <c r="AB89" s="33">
        <f>(GA[[#This Row],[Work Completiuon time on fualt]]-GA[[#This Row],[Fault Time]])*24</f>
        <v>0</v>
      </c>
      <c r="AC89" s="2"/>
      <c r="AD89" s="2"/>
    </row>
    <row r="90" spans="1:30">
      <c r="A90" s="2">
        <f t="shared" si="1"/>
        <v>88</v>
      </c>
      <c r="I90" s="29" t="str">
        <f>IFERROR(VLOOKUP(GA[[#This Row],[Date]],Raw_Data[[#All],[Date]:[Sunset Time (POA&lt;20 W/m2)]],3,0),"")</f>
        <v/>
      </c>
      <c r="J90" s="29" t="str">
        <f>IFERROR(VLOOKUP(GA[[#This Row],[Date]],Raw_Data[[#All],[Date]:[Sunset Time (POA&lt;20 W/m2)]],4,0),"")</f>
        <v/>
      </c>
      <c r="K90" s="2" t="str">
        <f>IFERROR((GA[[#This Row],[Sunset Time (POA&lt;20 W/m2)]]-GA[[#This Row],[Sunrise Time (POA&gt;20 W/m2)]])*24,"")</f>
        <v/>
      </c>
      <c r="M90" s="17" t="str">
        <f>IFERROR(VLOOKUP(GA[[#This Row],[Affceted Equipment]],'Basic Data'!A190:B304,2,0),"")</f>
        <v/>
      </c>
      <c r="P90" s="28" t="str">
        <f>IFERROR(VLOOKUP(GA[[#This Row],[Affceted Equipment]],'Basic Data'!A191:C309,3,0),"")</f>
        <v/>
      </c>
      <c r="Q90" s="2"/>
      <c r="W90" s="32"/>
      <c r="X90" s="33"/>
      <c r="Y90" s="33"/>
      <c r="Z90" s="2"/>
      <c r="AA90" s="2"/>
      <c r="AB90" s="33">
        <f>(GA[[#This Row],[Work Completiuon time on fualt]]-GA[[#This Row],[Fault Time]])*24</f>
        <v>0</v>
      </c>
      <c r="AC90" s="2"/>
      <c r="AD90" s="2"/>
    </row>
    <row r="91" spans="1:30">
      <c r="A91" s="2">
        <f t="shared" si="1"/>
        <v>89</v>
      </c>
      <c r="I91" s="29" t="str">
        <f>IFERROR(VLOOKUP(GA[[#This Row],[Date]],Raw_Data[[#All],[Date]:[Sunset Time (POA&lt;20 W/m2)]],3,0),"")</f>
        <v/>
      </c>
      <c r="J91" s="29" t="str">
        <f>IFERROR(VLOOKUP(GA[[#This Row],[Date]],Raw_Data[[#All],[Date]:[Sunset Time (POA&lt;20 W/m2)]],4,0),"")</f>
        <v/>
      </c>
      <c r="K91" s="2" t="str">
        <f>IFERROR((GA[[#This Row],[Sunset Time (POA&lt;20 W/m2)]]-GA[[#This Row],[Sunrise Time (POA&gt;20 W/m2)]])*24,"")</f>
        <v/>
      </c>
      <c r="M91" s="17" t="str">
        <f>IFERROR(VLOOKUP(GA[[#This Row],[Affceted Equipment]],'Basic Data'!A191:B305,2,0),"")</f>
        <v/>
      </c>
      <c r="P91" s="28" t="str">
        <f>IFERROR(VLOOKUP(GA[[#This Row],[Affceted Equipment]],'Basic Data'!A192:C310,3,0),"")</f>
        <v/>
      </c>
      <c r="Q91" s="2"/>
      <c r="W91" s="32"/>
      <c r="X91" s="33"/>
      <c r="Y91" s="33"/>
      <c r="Z91" s="2"/>
      <c r="AA91" s="2"/>
      <c r="AB91" s="33">
        <f>(GA[[#This Row],[Work Completiuon time on fualt]]-GA[[#This Row],[Fault Time]])*24</f>
        <v>0</v>
      </c>
      <c r="AC91" s="2"/>
      <c r="AD91" s="2"/>
    </row>
    <row r="92" spans="1:30">
      <c r="A92" s="2">
        <f t="shared" si="1"/>
        <v>90</v>
      </c>
      <c r="I92" s="29" t="str">
        <f>IFERROR(VLOOKUP(GA[[#This Row],[Date]],Raw_Data[[#All],[Date]:[Sunset Time (POA&lt;20 W/m2)]],3,0),"")</f>
        <v/>
      </c>
      <c r="J92" s="29" t="str">
        <f>IFERROR(VLOOKUP(GA[[#This Row],[Date]],Raw_Data[[#All],[Date]:[Sunset Time (POA&lt;20 W/m2)]],4,0),"")</f>
        <v/>
      </c>
      <c r="K92" s="2" t="str">
        <f>IFERROR((GA[[#This Row],[Sunset Time (POA&lt;20 W/m2)]]-GA[[#This Row],[Sunrise Time (POA&gt;20 W/m2)]])*24,"")</f>
        <v/>
      </c>
      <c r="M92" s="17" t="str">
        <f>IFERROR(VLOOKUP(GA[[#This Row],[Affceted Equipment]],'Basic Data'!A192:B306,2,0),"")</f>
        <v/>
      </c>
      <c r="P92" s="28" t="str">
        <f>IFERROR(VLOOKUP(GA[[#This Row],[Affceted Equipment]],'Basic Data'!A193:C311,3,0),"")</f>
        <v/>
      </c>
      <c r="Q92" s="2"/>
      <c r="W92" s="32"/>
      <c r="X92" s="33"/>
      <c r="Y92" s="33"/>
      <c r="Z92" s="2"/>
      <c r="AA92" s="2"/>
      <c r="AB92" s="33">
        <f>(GA[[#This Row],[Work Completiuon time on fualt]]-GA[[#This Row],[Fault Time]])*24</f>
        <v>0</v>
      </c>
      <c r="AC92" s="2"/>
      <c r="AD92" s="2"/>
    </row>
    <row r="93" spans="1:30">
      <c r="A93" s="2">
        <f t="shared" si="1"/>
        <v>91</v>
      </c>
      <c r="I93" s="29" t="str">
        <f>IFERROR(VLOOKUP(GA[[#This Row],[Date]],Raw_Data[[#All],[Date]:[Sunset Time (POA&lt;20 W/m2)]],3,0),"")</f>
        <v/>
      </c>
      <c r="J93" s="29" t="str">
        <f>IFERROR(VLOOKUP(GA[[#This Row],[Date]],Raw_Data[[#All],[Date]:[Sunset Time (POA&lt;20 W/m2)]],4,0),"")</f>
        <v/>
      </c>
      <c r="K93" s="2" t="str">
        <f>IFERROR((GA[[#This Row],[Sunset Time (POA&lt;20 W/m2)]]-GA[[#This Row],[Sunrise Time (POA&gt;20 W/m2)]])*24,"")</f>
        <v/>
      </c>
      <c r="M93" s="17" t="str">
        <f>IFERROR(VLOOKUP(GA[[#This Row],[Affceted Equipment]],'Basic Data'!A193:B307,2,0),"")</f>
        <v/>
      </c>
      <c r="P93" s="28" t="str">
        <f>IFERROR(VLOOKUP(GA[[#This Row],[Affceted Equipment]],'Basic Data'!A194:C312,3,0),"")</f>
        <v/>
      </c>
      <c r="Q93" s="2"/>
      <c r="W93" s="32"/>
      <c r="X93" s="33"/>
      <c r="Y93" s="33"/>
      <c r="Z93" s="2"/>
      <c r="AA93" s="2"/>
      <c r="AB93" s="33">
        <f>(GA[[#This Row],[Work Completiuon time on fualt]]-GA[[#This Row],[Fault Time]])*24</f>
        <v>0</v>
      </c>
      <c r="AC93" s="2"/>
      <c r="AD93" s="2"/>
    </row>
    <row r="94" spans="1:30">
      <c r="A94" s="2">
        <f t="shared" si="1"/>
        <v>92</v>
      </c>
      <c r="I94" s="29" t="str">
        <f>IFERROR(VLOOKUP(GA[[#This Row],[Date]],Raw_Data[[#All],[Date]:[Sunset Time (POA&lt;20 W/m2)]],3,0),"")</f>
        <v/>
      </c>
      <c r="J94" s="29" t="str">
        <f>IFERROR(VLOOKUP(GA[[#This Row],[Date]],Raw_Data[[#All],[Date]:[Sunset Time (POA&lt;20 W/m2)]],4,0),"")</f>
        <v/>
      </c>
      <c r="K94" s="2" t="str">
        <f>IFERROR((GA[[#This Row],[Sunset Time (POA&lt;20 W/m2)]]-GA[[#This Row],[Sunrise Time (POA&gt;20 W/m2)]])*24,"")</f>
        <v/>
      </c>
      <c r="M94" s="17" t="str">
        <f>IFERROR(VLOOKUP(GA[[#This Row],[Affceted Equipment]],'Basic Data'!A194:B308,2,0),"")</f>
        <v/>
      </c>
      <c r="P94" s="28" t="str">
        <f>IFERROR(VLOOKUP(GA[[#This Row],[Affceted Equipment]],'Basic Data'!A195:C313,3,0),"")</f>
        <v/>
      </c>
      <c r="Q94" s="2"/>
      <c r="W94" s="32"/>
      <c r="X94" s="33"/>
      <c r="Y94" s="33"/>
      <c r="Z94" s="2"/>
      <c r="AA94" s="2"/>
      <c r="AB94" s="33">
        <f>(GA[[#This Row],[Work Completiuon time on fualt]]-GA[[#This Row],[Fault Time]])*24</f>
        <v>0</v>
      </c>
      <c r="AC94" s="2"/>
      <c r="AD94" s="2"/>
    </row>
    <row r="95" spans="1:30">
      <c r="A95" s="2">
        <f t="shared" ref="A95:A158" si="2">A94+1</f>
        <v>93</v>
      </c>
      <c r="I95" s="29" t="str">
        <f>IFERROR(VLOOKUP(GA[[#This Row],[Date]],Raw_Data[[#All],[Date]:[Sunset Time (POA&lt;20 W/m2)]],3,0),"")</f>
        <v/>
      </c>
      <c r="J95" s="29" t="str">
        <f>IFERROR(VLOOKUP(GA[[#This Row],[Date]],Raw_Data[[#All],[Date]:[Sunset Time (POA&lt;20 W/m2)]],4,0),"")</f>
        <v/>
      </c>
      <c r="K95" s="2" t="str">
        <f>IFERROR((GA[[#This Row],[Sunset Time (POA&lt;20 W/m2)]]-GA[[#This Row],[Sunrise Time (POA&gt;20 W/m2)]])*24,"")</f>
        <v/>
      </c>
      <c r="M95" s="17" t="str">
        <f>IFERROR(VLOOKUP(GA[[#This Row],[Affceted Equipment]],'Basic Data'!A195:B309,2,0),"")</f>
        <v/>
      </c>
      <c r="P95" s="28" t="str">
        <f>IFERROR(VLOOKUP(GA[[#This Row],[Affceted Equipment]],'Basic Data'!A196:C314,3,0),"")</f>
        <v/>
      </c>
      <c r="Q95" s="2"/>
      <c r="W95" s="32"/>
      <c r="X95" s="33"/>
      <c r="Y95" s="33"/>
      <c r="Z95" s="2"/>
      <c r="AA95" s="2"/>
      <c r="AB95" s="33">
        <f>(GA[[#This Row],[Work Completiuon time on fualt]]-GA[[#This Row],[Fault Time]])*24</f>
        <v>0</v>
      </c>
      <c r="AC95" s="2"/>
      <c r="AD95" s="2"/>
    </row>
    <row r="96" spans="1:30">
      <c r="A96" s="2">
        <f t="shared" si="2"/>
        <v>94</v>
      </c>
      <c r="I96" s="29" t="str">
        <f>IFERROR(VLOOKUP(GA[[#This Row],[Date]],Raw_Data[[#All],[Date]:[Sunset Time (POA&lt;20 W/m2)]],3,0),"")</f>
        <v/>
      </c>
      <c r="J96" s="29" t="str">
        <f>IFERROR(VLOOKUP(GA[[#This Row],[Date]],Raw_Data[[#All],[Date]:[Sunset Time (POA&lt;20 W/m2)]],4,0),"")</f>
        <v/>
      </c>
      <c r="K96" s="2" t="str">
        <f>IFERROR((GA[[#This Row],[Sunset Time (POA&lt;20 W/m2)]]-GA[[#This Row],[Sunrise Time (POA&gt;20 W/m2)]])*24,"")</f>
        <v/>
      </c>
      <c r="M96" s="17" t="str">
        <f>IFERROR(VLOOKUP(GA[[#This Row],[Affceted Equipment]],'Basic Data'!A196:B310,2,0),"")</f>
        <v/>
      </c>
      <c r="P96" s="28" t="str">
        <f>IFERROR(VLOOKUP(GA[[#This Row],[Affceted Equipment]],'Basic Data'!A197:C315,3,0),"")</f>
        <v/>
      </c>
      <c r="Q96" s="2"/>
      <c r="W96" s="32"/>
      <c r="X96" s="33"/>
      <c r="Y96" s="33"/>
      <c r="Z96" s="2"/>
      <c r="AA96" s="2"/>
      <c r="AB96" s="33">
        <f>(GA[[#This Row],[Work Completiuon time on fualt]]-GA[[#This Row],[Fault Time]])*24</f>
        <v>0</v>
      </c>
      <c r="AC96" s="2"/>
      <c r="AD96" s="2"/>
    </row>
    <row r="97" spans="1:30">
      <c r="A97" s="2">
        <f t="shared" si="2"/>
        <v>95</v>
      </c>
      <c r="I97" s="29" t="str">
        <f>IFERROR(VLOOKUP(GA[[#This Row],[Date]],Raw_Data[[#All],[Date]:[Sunset Time (POA&lt;20 W/m2)]],3,0),"")</f>
        <v/>
      </c>
      <c r="J97" s="29" t="str">
        <f>IFERROR(VLOOKUP(GA[[#This Row],[Date]],Raw_Data[[#All],[Date]:[Sunset Time (POA&lt;20 W/m2)]],4,0),"")</f>
        <v/>
      </c>
      <c r="K97" s="2" t="str">
        <f>IFERROR((GA[[#This Row],[Sunset Time (POA&lt;20 W/m2)]]-GA[[#This Row],[Sunrise Time (POA&gt;20 W/m2)]])*24,"")</f>
        <v/>
      </c>
      <c r="M97" s="17" t="str">
        <f>IFERROR(VLOOKUP(GA[[#This Row],[Affceted Equipment]],'Basic Data'!A197:B311,2,0),"")</f>
        <v/>
      </c>
      <c r="P97" s="28" t="str">
        <f>IFERROR(VLOOKUP(GA[[#This Row],[Affceted Equipment]],'Basic Data'!A198:C316,3,0),"")</f>
        <v/>
      </c>
      <c r="Q97" s="2"/>
      <c r="W97" s="32"/>
      <c r="X97" s="33"/>
      <c r="Y97" s="33"/>
      <c r="Z97" s="2"/>
      <c r="AA97" s="2"/>
      <c r="AB97" s="33">
        <f>(GA[[#This Row],[Work Completiuon time on fualt]]-GA[[#This Row],[Fault Time]])*24</f>
        <v>0</v>
      </c>
      <c r="AC97" s="2"/>
      <c r="AD97" s="2"/>
    </row>
    <row r="98" spans="1:30">
      <c r="A98" s="2">
        <f t="shared" si="2"/>
        <v>96</v>
      </c>
      <c r="I98" s="29" t="str">
        <f>IFERROR(VLOOKUP(GA[[#This Row],[Date]],Raw_Data[[#All],[Date]:[Sunset Time (POA&lt;20 W/m2)]],3,0),"")</f>
        <v/>
      </c>
      <c r="J98" s="29" t="str">
        <f>IFERROR(VLOOKUP(GA[[#This Row],[Date]],Raw_Data[[#All],[Date]:[Sunset Time (POA&lt;20 W/m2)]],4,0),"")</f>
        <v/>
      </c>
      <c r="K98" s="2" t="str">
        <f>IFERROR((GA[[#This Row],[Sunset Time (POA&lt;20 W/m2)]]-GA[[#This Row],[Sunrise Time (POA&gt;20 W/m2)]])*24,"")</f>
        <v/>
      </c>
      <c r="M98" s="17" t="str">
        <f>IFERROR(VLOOKUP(GA[[#This Row],[Affceted Equipment]],'Basic Data'!A198:B312,2,0),"")</f>
        <v/>
      </c>
      <c r="P98" s="28" t="str">
        <f>IFERROR(VLOOKUP(GA[[#This Row],[Affceted Equipment]],'Basic Data'!A199:C317,3,0),"")</f>
        <v/>
      </c>
      <c r="Q98" s="2"/>
      <c r="W98" s="32"/>
      <c r="X98" s="33"/>
      <c r="Y98" s="33"/>
      <c r="Z98" s="2"/>
      <c r="AA98" s="2"/>
      <c r="AB98" s="33">
        <f>(GA[[#This Row],[Work Completiuon time on fualt]]-GA[[#This Row],[Fault Time]])*24</f>
        <v>0</v>
      </c>
      <c r="AC98" s="2"/>
      <c r="AD98" s="2"/>
    </row>
    <row r="99" spans="1:30">
      <c r="A99" s="2">
        <f t="shared" si="2"/>
        <v>97</v>
      </c>
      <c r="I99" s="29" t="str">
        <f>IFERROR(VLOOKUP(GA[[#This Row],[Date]],Raw_Data[[#All],[Date]:[Sunset Time (POA&lt;20 W/m2)]],3,0),"")</f>
        <v/>
      </c>
      <c r="J99" s="29" t="str">
        <f>IFERROR(VLOOKUP(GA[[#This Row],[Date]],Raw_Data[[#All],[Date]:[Sunset Time (POA&lt;20 W/m2)]],4,0),"")</f>
        <v/>
      </c>
      <c r="K99" s="2" t="str">
        <f>IFERROR((GA[[#This Row],[Sunset Time (POA&lt;20 W/m2)]]-GA[[#This Row],[Sunrise Time (POA&gt;20 W/m2)]])*24,"")</f>
        <v/>
      </c>
      <c r="M99" s="17" t="str">
        <f>IFERROR(VLOOKUP(GA[[#This Row],[Affceted Equipment]],'Basic Data'!A199:B313,2,0),"")</f>
        <v/>
      </c>
      <c r="P99" s="28" t="str">
        <f>IFERROR(VLOOKUP(GA[[#This Row],[Affceted Equipment]],'Basic Data'!A200:C318,3,0),"")</f>
        <v/>
      </c>
      <c r="Q99" s="2"/>
      <c r="W99" s="32"/>
      <c r="X99" s="33"/>
      <c r="Y99" s="33"/>
      <c r="Z99" s="2"/>
      <c r="AA99" s="2"/>
      <c r="AB99" s="33">
        <f>(GA[[#This Row],[Work Completiuon time on fualt]]-GA[[#This Row],[Fault Time]])*24</f>
        <v>0</v>
      </c>
      <c r="AC99" s="2"/>
      <c r="AD99" s="2"/>
    </row>
    <row r="100" spans="1:30">
      <c r="A100" s="2">
        <f t="shared" si="2"/>
        <v>98</v>
      </c>
      <c r="I100" s="29" t="str">
        <f>IFERROR(VLOOKUP(GA[[#This Row],[Date]],Raw_Data[[#All],[Date]:[Sunset Time (POA&lt;20 W/m2)]],3,0),"")</f>
        <v/>
      </c>
      <c r="J100" s="29" t="str">
        <f>IFERROR(VLOOKUP(GA[[#This Row],[Date]],Raw_Data[[#All],[Date]:[Sunset Time (POA&lt;20 W/m2)]],4,0),"")</f>
        <v/>
      </c>
      <c r="K100" s="2" t="str">
        <f>IFERROR((GA[[#This Row],[Sunset Time (POA&lt;20 W/m2)]]-GA[[#This Row],[Sunrise Time (POA&gt;20 W/m2)]])*24,"")</f>
        <v/>
      </c>
      <c r="M100" s="17" t="str">
        <f>IFERROR(VLOOKUP(GA[[#This Row],[Affceted Equipment]],'Basic Data'!A200:B314,2,0),"")</f>
        <v/>
      </c>
      <c r="P100" s="28" t="str">
        <f>IFERROR(VLOOKUP(GA[[#This Row],[Affceted Equipment]],'Basic Data'!A201:C319,3,0),"")</f>
        <v/>
      </c>
      <c r="Q100" s="2"/>
      <c r="W100" s="32"/>
      <c r="X100" s="33"/>
      <c r="Y100" s="33"/>
      <c r="Z100" s="2"/>
      <c r="AA100" s="2"/>
      <c r="AB100" s="33">
        <f>(GA[[#This Row],[Work Completiuon time on fualt]]-GA[[#This Row],[Fault Time]])*24</f>
        <v>0</v>
      </c>
      <c r="AC100" s="2"/>
      <c r="AD100" s="2"/>
    </row>
    <row r="101" spans="1:30">
      <c r="A101" s="2">
        <f t="shared" si="2"/>
        <v>99</v>
      </c>
      <c r="I101" s="29" t="str">
        <f>IFERROR(VLOOKUP(GA[[#This Row],[Date]],Raw_Data[[#All],[Date]:[Sunset Time (POA&lt;20 W/m2)]],3,0),"")</f>
        <v/>
      </c>
      <c r="J101" s="29" t="str">
        <f>IFERROR(VLOOKUP(GA[[#This Row],[Date]],Raw_Data[[#All],[Date]:[Sunset Time (POA&lt;20 W/m2)]],4,0),"")</f>
        <v/>
      </c>
      <c r="K101" s="2" t="str">
        <f>IFERROR((GA[[#This Row],[Sunset Time (POA&lt;20 W/m2)]]-GA[[#This Row],[Sunrise Time (POA&gt;20 W/m2)]])*24,"")</f>
        <v/>
      </c>
      <c r="M101" s="17" t="str">
        <f>IFERROR(VLOOKUP(GA[[#This Row],[Affceted Equipment]],'Basic Data'!A201:B315,2,0),"")</f>
        <v/>
      </c>
      <c r="P101" s="28" t="str">
        <f>IFERROR(VLOOKUP(GA[[#This Row],[Affceted Equipment]],'Basic Data'!A202:C320,3,0),"")</f>
        <v/>
      </c>
      <c r="Q101" s="2"/>
      <c r="W101" s="32"/>
      <c r="X101" s="33"/>
      <c r="Y101" s="33"/>
      <c r="Z101" s="2"/>
      <c r="AA101" s="2"/>
      <c r="AB101" s="33">
        <f>(GA[[#This Row],[Work Completiuon time on fualt]]-GA[[#This Row],[Fault Time]])*24</f>
        <v>0</v>
      </c>
      <c r="AC101" s="2"/>
      <c r="AD101" s="2"/>
    </row>
    <row r="102" spans="1:30">
      <c r="A102" s="2">
        <f t="shared" si="2"/>
        <v>100</v>
      </c>
      <c r="I102" s="29" t="str">
        <f>IFERROR(VLOOKUP(GA[[#This Row],[Date]],Raw_Data[[#All],[Date]:[Sunset Time (POA&lt;20 W/m2)]],3,0),"")</f>
        <v/>
      </c>
      <c r="J102" s="29" t="str">
        <f>IFERROR(VLOOKUP(GA[[#This Row],[Date]],Raw_Data[[#All],[Date]:[Sunset Time (POA&lt;20 W/m2)]],4,0),"")</f>
        <v/>
      </c>
      <c r="K102" s="2" t="str">
        <f>IFERROR((GA[[#This Row],[Sunset Time (POA&lt;20 W/m2)]]-GA[[#This Row],[Sunrise Time (POA&gt;20 W/m2)]])*24,"")</f>
        <v/>
      </c>
      <c r="M102" s="17" t="str">
        <f>IFERROR(VLOOKUP(GA[[#This Row],[Affceted Equipment]],'Basic Data'!A202:B316,2,0),"")</f>
        <v/>
      </c>
      <c r="P102" s="28" t="str">
        <f>IFERROR(VLOOKUP(GA[[#This Row],[Affceted Equipment]],'Basic Data'!A203:C321,3,0),"")</f>
        <v/>
      </c>
      <c r="Q102" s="2"/>
      <c r="W102" s="32"/>
      <c r="X102" s="33"/>
      <c r="Y102" s="33"/>
      <c r="Z102" s="2"/>
      <c r="AA102" s="2"/>
      <c r="AB102" s="33">
        <f>(GA[[#This Row],[Work Completiuon time on fualt]]-GA[[#This Row],[Fault Time]])*24</f>
        <v>0</v>
      </c>
      <c r="AC102" s="2"/>
      <c r="AD102" s="2"/>
    </row>
    <row r="103" spans="1:30">
      <c r="A103" s="2">
        <f t="shared" si="2"/>
        <v>101</v>
      </c>
      <c r="I103" s="29" t="str">
        <f>IFERROR(VLOOKUP(GA[[#This Row],[Date]],Raw_Data[[#All],[Date]:[Sunset Time (POA&lt;20 W/m2)]],3,0),"")</f>
        <v/>
      </c>
      <c r="J103" s="29" t="str">
        <f>IFERROR(VLOOKUP(GA[[#This Row],[Date]],Raw_Data[[#All],[Date]:[Sunset Time (POA&lt;20 W/m2)]],4,0),"")</f>
        <v/>
      </c>
      <c r="K103" s="2" t="str">
        <f>IFERROR((GA[[#This Row],[Sunset Time (POA&lt;20 W/m2)]]-GA[[#This Row],[Sunrise Time (POA&gt;20 W/m2)]])*24,"")</f>
        <v/>
      </c>
      <c r="M103" s="17" t="str">
        <f>IFERROR(VLOOKUP(GA[[#This Row],[Affceted Equipment]],'Basic Data'!A203:B317,2,0),"")</f>
        <v/>
      </c>
      <c r="P103" s="28" t="str">
        <f>IFERROR(VLOOKUP(GA[[#This Row],[Affceted Equipment]],'Basic Data'!A204:C322,3,0),"")</f>
        <v/>
      </c>
      <c r="Q103" s="2"/>
      <c r="W103" s="32"/>
      <c r="X103" s="33"/>
      <c r="Y103" s="33"/>
      <c r="Z103" s="2"/>
      <c r="AA103" s="2"/>
      <c r="AB103" s="33">
        <f>(GA[[#This Row],[Work Completiuon time on fualt]]-GA[[#This Row],[Fault Time]])*24</f>
        <v>0</v>
      </c>
      <c r="AC103" s="2"/>
      <c r="AD103" s="2"/>
    </row>
    <row r="104" spans="1:30">
      <c r="A104" s="2">
        <f t="shared" si="2"/>
        <v>102</v>
      </c>
      <c r="I104" s="29" t="str">
        <f>IFERROR(VLOOKUP(GA[[#This Row],[Date]],Raw_Data[[#All],[Date]:[Sunset Time (POA&lt;20 W/m2)]],3,0),"")</f>
        <v/>
      </c>
      <c r="J104" s="29" t="str">
        <f>IFERROR(VLOOKUP(GA[[#This Row],[Date]],Raw_Data[[#All],[Date]:[Sunset Time (POA&lt;20 W/m2)]],4,0),"")</f>
        <v/>
      </c>
      <c r="K104" s="2" t="str">
        <f>IFERROR((GA[[#This Row],[Sunset Time (POA&lt;20 W/m2)]]-GA[[#This Row],[Sunrise Time (POA&gt;20 W/m2)]])*24,"")</f>
        <v/>
      </c>
      <c r="M104" s="17" t="str">
        <f>IFERROR(VLOOKUP(GA[[#This Row],[Affceted Equipment]],'Basic Data'!A204:B318,2,0),"")</f>
        <v/>
      </c>
      <c r="P104" s="28" t="str">
        <f>IFERROR(VLOOKUP(GA[[#This Row],[Affceted Equipment]],'Basic Data'!A205:C323,3,0),"")</f>
        <v/>
      </c>
      <c r="Q104" s="2"/>
      <c r="W104" s="32"/>
      <c r="X104" s="33"/>
      <c r="Y104" s="33"/>
      <c r="Z104" s="2"/>
      <c r="AA104" s="2"/>
      <c r="AB104" s="33">
        <f>(GA[[#This Row],[Work Completiuon time on fualt]]-GA[[#This Row],[Fault Time]])*24</f>
        <v>0</v>
      </c>
      <c r="AC104" s="2"/>
      <c r="AD104" s="2"/>
    </row>
    <row r="105" spans="1:30">
      <c r="A105" s="2">
        <f t="shared" si="2"/>
        <v>103</v>
      </c>
      <c r="I105" s="29" t="str">
        <f>IFERROR(VLOOKUP(GA[[#This Row],[Date]],Raw_Data[[#All],[Date]:[Sunset Time (POA&lt;20 W/m2)]],3,0),"")</f>
        <v/>
      </c>
      <c r="J105" s="29" t="str">
        <f>IFERROR(VLOOKUP(GA[[#This Row],[Date]],Raw_Data[[#All],[Date]:[Sunset Time (POA&lt;20 W/m2)]],4,0),"")</f>
        <v/>
      </c>
      <c r="K105" s="2" t="str">
        <f>IFERROR((GA[[#This Row],[Sunset Time (POA&lt;20 W/m2)]]-GA[[#This Row],[Sunrise Time (POA&gt;20 W/m2)]])*24,"")</f>
        <v/>
      </c>
      <c r="M105" s="17" t="str">
        <f>IFERROR(VLOOKUP(GA[[#This Row],[Affceted Equipment]],'Basic Data'!A205:B319,2,0),"")</f>
        <v/>
      </c>
      <c r="P105" s="28" t="str">
        <f>IFERROR(VLOOKUP(GA[[#This Row],[Affceted Equipment]],'Basic Data'!A206:C324,3,0),"")</f>
        <v/>
      </c>
      <c r="Q105" s="2"/>
      <c r="W105" s="32"/>
      <c r="X105" s="33"/>
      <c r="Y105" s="33"/>
      <c r="Z105" s="2"/>
      <c r="AA105" s="2"/>
      <c r="AB105" s="33">
        <f>(GA[[#This Row],[Work Completiuon time on fualt]]-GA[[#This Row],[Fault Time]])*24</f>
        <v>0</v>
      </c>
      <c r="AC105" s="2"/>
      <c r="AD105" s="2"/>
    </row>
    <row r="106" spans="1:30">
      <c r="A106" s="2">
        <f t="shared" si="2"/>
        <v>104</v>
      </c>
      <c r="I106" s="29" t="str">
        <f>IFERROR(VLOOKUP(GA[[#This Row],[Date]],Raw_Data[[#All],[Date]:[Sunset Time (POA&lt;20 W/m2)]],3,0),"")</f>
        <v/>
      </c>
      <c r="J106" s="29" t="str">
        <f>IFERROR(VLOOKUP(GA[[#This Row],[Date]],Raw_Data[[#All],[Date]:[Sunset Time (POA&lt;20 W/m2)]],4,0),"")</f>
        <v/>
      </c>
      <c r="K106" s="2" t="str">
        <f>IFERROR((GA[[#This Row],[Sunset Time (POA&lt;20 W/m2)]]-GA[[#This Row],[Sunrise Time (POA&gt;20 W/m2)]])*24,"")</f>
        <v/>
      </c>
      <c r="M106" s="17" t="str">
        <f>IFERROR(VLOOKUP(GA[[#This Row],[Affceted Equipment]],'Basic Data'!A206:B320,2,0),"")</f>
        <v/>
      </c>
      <c r="P106" s="28" t="str">
        <f>IFERROR(VLOOKUP(GA[[#This Row],[Affceted Equipment]],'Basic Data'!A207:C325,3,0),"")</f>
        <v/>
      </c>
      <c r="Q106" s="2"/>
      <c r="W106" s="32"/>
      <c r="X106" s="33"/>
      <c r="Y106" s="33"/>
      <c r="Z106" s="2"/>
      <c r="AA106" s="2"/>
      <c r="AB106" s="33">
        <f>(GA[[#This Row],[Work Completiuon time on fualt]]-GA[[#This Row],[Fault Time]])*24</f>
        <v>0</v>
      </c>
      <c r="AC106" s="2"/>
      <c r="AD106" s="2"/>
    </row>
    <row r="107" spans="1:30">
      <c r="A107" s="2">
        <f t="shared" si="2"/>
        <v>105</v>
      </c>
      <c r="I107" s="29" t="str">
        <f>IFERROR(VLOOKUP(GA[[#This Row],[Date]],Raw_Data[[#All],[Date]:[Sunset Time (POA&lt;20 W/m2)]],3,0),"")</f>
        <v/>
      </c>
      <c r="J107" s="29" t="str">
        <f>IFERROR(VLOOKUP(GA[[#This Row],[Date]],Raw_Data[[#All],[Date]:[Sunset Time (POA&lt;20 W/m2)]],4,0),"")</f>
        <v/>
      </c>
      <c r="K107" s="2" t="str">
        <f>IFERROR((GA[[#This Row],[Sunset Time (POA&lt;20 W/m2)]]-GA[[#This Row],[Sunrise Time (POA&gt;20 W/m2)]])*24,"")</f>
        <v/>
      </c>
      <c r="M107" s="17" t="str">
        <f>IFERROR(VLOOKUP(GA[[#This Row],[Affceted Equipment]],'Basic Data'!A207:B321,2,0),"")</f>
        <v/>
      </c>
      <c r="P107" s="28" t="str">
        <f>IFERROR(VLOOKUP(GA[[#This Row],[Affceted Equipment]],'Basic Data'!A208:C326,3,0),"")</f>
        <v/>
      </c>
      <c r="Q107" s="2"/>
      <c r="W107" s="32"/>
      <c r="X107" s="33"/>
      <c r="Y107" s="33"/>
      <c r="Z107" s="2"/>
      <c r="AA107" s="2"/>
      <c r="AB107" s="33">
        <f>(GA[[#This Row],[Work Completiuon time on fualt]]-GA[[#This Row],[Fault Time]])*24</f>
        <v>0</v>
      </c>
      <c r="AC107" s="2"/>
      <c r="AD107" s="2"/>
    </row>
    <row r="108" spans="1:30">
      <c r="A108" s="2">
        <f t="shared" si="2"/>
        <v>106</v>
      </c>
      <c r="I108" s="29" t="str">
        <f>IFERROR(VLOOKUP(GA[[#This Row],[Date]],Raw_Data[[#All],[Date]:[Sunset Time (POA&lt;20 W/m2)]],3,0),"")</f>
        <v/>
      </c>
      <c r="J108" s="29" t="str">
        <f>IFERROR(VLOOKUP(GA[[#This Row],[Date]],Raw_Data[[#All],[Date]:[Sunset Time (POA&lt;20 W/m2)]],4,0),"")</f>
        <v/>
      </c>
      <c r="K108" s="2" t="str">
        <f>IFERROR((GA[[#This Row],[Sunset Time (POA&lt;20 W/m2)]]-GA[[#This Row],[Sunrise Time (POA&gt;20 W/m2)]])*24,"")</f>
        <v/>
      </c>
      <c r="M108" s="17" t="str">
        <f>IFERROR(VLOOKUP(GA[[#This Row],[Affceted Equipment]],'Basic Data'!A208:B322,2,0),"")</f>
        <v/>
      </c>
      <c r="P108" s="28" t="str">
        <f>IFERROR(VLOOKUP(GA[[#This Row],[Affceted Equipment]],'Basic Data'!A209:C327,3,0),"")</f>
        <v/>
      </c>
      <c r="Q108" s="2"/>
      <c r="W108" s="32"/>
      <c r="X108" s="33"/>
      <c r="Y108" s="33"/>
      <c r="Z108" s="2"/>
      <c r="AA108" s="2"/>
      <c r="AB108" s="33">
        <f>(GA[[#This Row],[Work Completiuon time on fualt]]-GA[[#This Row],[Fault Time]])*24</f>
        <v>0</v>
      </c>
      <c r="AC108" s="2"/>
      <c r="AD108" s="2"/>
    </row>
    <row r="109" spans="1:30">
      <c r="A109" s="2">
        <f t="shared" si="2"/>
        <v>107</v>
      </c>
      <c r="I109" s="29" t="str">
        <f>IFERROR(VLOOKUP(GA[[#This Row],[Date]],Raw_Data[[#All],[Date]:[Sunset Time (POA&lt;20 W/m2)]],3,0),"")</f>
        <v/>
      </c>
      <c r="J109" s="29" t="str">
        <f>IFERROR(VLOOKUP(GA[[#This Row],[Date]],Raw_Data[[#All],[Date]:[Sunset Time (POA&lt;20 W/m2)]],4,0),"")</f>
        <v/>
      </c>
      <c r="K109" s="2" t="str">
        <f>IFERROR((GA[[#This Row],[Sunset Time (POA&lt;20 W/m2)]]-GA[[#This Row],[Sunrise Time (POA&gt;20 W/m2)]])*24,"")</f>
        <v/>
      </c>
      <c r="M109" s="17" t="str">
        <f>IFERROR(VLOOKUP(GA[[#This Row],[Affceted Equipment]],'Basic Data'!A209:B323,2,0),"")</f>
        <v/>
      </c>
      <c r="P109" s="28" t="str">
        <f>IFERROR(VLOOKUP(GA[[#This Row],[Affceted Equipment]],'Basic Data'!A210:C328,3,0),"")</f>
        <v/>
      </c>
      <c r="Q109" s="2"/>
      <c r="W109" s="32"/>
      <c r="X109" s="33"/>
      <c r="Y109" s="33"/>
      <c r="Z109" s="2"/>
      <c r="AA109" s="2"/>
      <c r="AB109" s="33">
        <f>(GA[[#This Row],[Work Completiuon time on fualt]]-GA[[#This Row],[Fault Time]])*24</f>
        <v>0</v>
      </c>
      <c r="AC109" s="2"/>
      <c r="AD109" s="2"/>
    </row>
    <row r="110" spans="1:30">
      <c r="A110" s="2">
        <f t="shared" si="2"/>
        <v>108</v>
      </c>
      <c r="I110" s="29" t="str">
        <f>IFERROR(VLOOKUP(GA[[#This Row],[Date]],Raw_Data[[#All],[Date]:[Sunset Time (POA&lt;20 W/m2)]],3,0),"")</f>
        <v/>
      </c>
      <c r="J110" s="29" t="str">
        <f>IFERROR(VLOOKUP(GA[[#This Row],[Date]],Raw_Data[[#All],[Date]:[Sunset Time (POA&lt;20 W/m2)]],4,0),"")</f>
        <v/>
      </c>
      <c r="K110" s="2" t="str">
        <f>IFERROR((GA[[#This Row],[Sunset Time (POA&lt;20 W/m2)]]-GA[[#This Row],[Sunrise Time (POA&gt;20 W/m2)]])*24,"")</f>
        <v/>
      </c>
      <c r="M110" s="17" t="str">
        <f>IFERROR(VLOOKUP(GA[[#This Row],[Affceted Equipment]],'Basic Data'!A210:B324,2,0),"")</f>
        <v/>
      </c>
      <c r="P110" s="28" t="str">
        <f>IFERROR(VLOOKUP(GA[[#This Row],[Affceted Equipment]],'Basic Data'!A211:C329,3,0),"")</f>
        <v/>
      </c>
      <c r="Q110" s="2"/>
      <c r="W110" s="32"/>
      <c r="X110" s="33"/>
      <c r="Y110" s="33"/>
      <c r="Z110" s="2"/>
      <c r="AA110" s="2"/>
      <c r="AB110" s="33">
        <f>(GA[[#This Row],[Work Completiuon time on fualt]]-GA[[#This Row],[Fault Time]])*24</f>
        <v>0</v>
      </c>
      <c r="AC110" s="2"/>
      <c r="AD110" s="2"/>
    </row>
    <row r="111" spans="1:30">
      <c r="A111" s="2">
        <f t="shared" si="2"/>
        <v>109</v>
      </c>
      <c r="I111" s="29" t="str">
        <f>IFERROR(VLOOKUP(GA[[#This Row],[Date]],Raw_Data[[#All],[Date]:[Sunset Time (POA&lt;20 W/m2)]],3,0),"")</f>
        <v/>
      </c>
      <c r="J111" s="29" t="str">
        <f>IFERROR(VLOOKUP(GA[[#This Row],[Date]],Raw_Data[[#All],[Date]:[Sunset Time (POA&lt;20 W/m2)]],4,0),"")</f>
        <v/>
      </c>
      <c r="K111" s="2" t="str">
        <f>IFERROR((GA[[#This Row],[Sunset Time (POA&lt;20 W/m2)]]-GA[[#This Row],[Sunrise Time (POA&gt;20 W/m2)]])*24,"")</f>
        <v/>
      </c>
      <c r="M111" s="17" t="str">
        <f>IFERROR(VLOOKUP(GA[[#This Row],[Affceted Equipment]],'Basic Data'!A211:B325,2,0),"")</f>
        <v/>
      </c>
      <c r="P111" s="28" t="str">
        <f>IFERROR(VLOOKUP(GA[[#This Row],[Affceted Equipment]],'Basic Data'!A212:C330,3,0),"")</f>
        <v/>
      </c>
      <c r="Q111" s="2"/>
      <c r="W111" s="32"/>
      <c r="X111" s="33"/>
      <c r="Y111" s="33"/>
      <c r="Z111" s="2"/>
      <c r="AA111" s="2"/>
      <c r="AB111" s="33">
        <f>(GA[[#This Row],[Work Completiuon time on fualt]]-GA[[#This Row],[Fault Time]])*24</f>
        <v>0</v>
      </c>
      <c r="AC111" s="2"/>
      <c r="AD111" s="2"/>
    </row>
    <row r="112" spans="1:30">
      <c r="A112" s="2">
        <f t="shared" si="2"/>
        <v>110</v>
      </c>
      <c r="I112" s="29" t="str">
        <f>IFERROR(VLOOKUP(GA[[#This Row],[Date]],Raw_Data[[#All],[Date]:[Sunset Time (POA&lt;20 W/m2)]],3,0),"")</f>
        <v/>
      </c>
      <c r="J112" s="29" t="str">
        <f>IFERROR(VLOOKUP(GA[[#This Row],[Date]],Raw_Data[[#All],[Date]:[Sunset Time (POA&lt;20 W/m2)]],4,0),"")</f>
        <v/>
      </c>
      <c r="K112" s="2" t="str">
        <f>IFERROR((GA[[#This Row],[Sunset Time (POA&lt;20 W/m2)]]-GA[[#This Row],[Sunrise Time (POA&gt;20 W/m2)]])*24,"")</f>
        <v/>
      </c>
      <c r="M112" s="17" t="str">
        <f>IFERROR(VLOOKUP(GA[[#This Row],[Affceted Equipment]],'Basic Data'!A212:B326,2,0),"")</f>
        <v/>
      </c>
      <c r="P112" s="28" t="str">
        <f>IFERROR(VLOOKUP(GA[[#This Row],[Affceted Equipment]],'Basic Data'!A213:C331,3,0),"")</f>
        <v/>
      </c>
      <c r="Q112" s="2"/>
      <c r="W112" s="32"/>
      <c r="X112" s="33"/>
      <c r="Y112" s="33"/>
      <c r="Z112" s="2"/>
      <c r="AA112" s="2"/>
      <c r="AB112" s="33">
        <f>(GA[[#This Row],[Work Completiuon time on fualt]]-GA[[#This Row],[Fault Time]])*24</f>
        <v>0</v>
      </c>
      <c r="AC112" s="2"/>
      <c r="AD112" s="2"/>
    </row>
    <row r="113" spans="1:30">
      <c r="A113" s="2">
        <f t="shared" si="2"/>
        <v>111</v>
      </c>
      <c r="I113" s="29" t="str">
        <f>IFERROR(VLOOKUP(GA[[#This Row],[Date]],Raw_Data[[#All],[Date]:[Sunset Time (POA&lt;20 W/m2)]],3,0),"")</f>
        <v/>
      </c>
      <c r="J113" s="29" t="str">
        <f>IFERROR(VLOOKUP(GA[[#This Row],[Date]],Raw_Data[[#All],[Date]:[Sunset Time (POA&lt;20 W/m2)]],4,0),"")</f>
        <v/>
      </c>
      <c r="K113" s="2" t="str">
        <f>IFERROR((GA[[#This Row],[Sunset Time (POA&lt;20 W/m2)]]-GA[[#This Row],[Sunrise Time (POA&gt;20 W/m2)]])*24,"")</f>
        <v/>
      </c>
      <c r="M113" s="17" t="str">
        <f>IFERROR(VLOOKUP(GA[[#This Row],[Affceted Equipment]],'Basic Data'!A213:B327,2,0),"")</f>
        <v/>
      </c>
      <c r="P113" s="28" t="str">
        <f>IFERROR(VLOOKUP(GA[[#This Row],[Affceted Equipment]],'Basic Data'!A214:C332,3,0),"")</f>
        <v/>
      </c>
      <c r="Q113" s="2"/>
      <c r="W113" s="32"/>
      <c r="X113" s="33"/>
      <c r="Y113" s="33"/>
      <c r="Z113" s="2"/>
      <c r="AA113" s="2"/>
      <c r="AB113" s="33">
        <f>(GA[[#This Row],[Work Completiuon time on fualt]]-GA[[#This Row],[Fault Time]])*24</f>
        <v>0</v>
      </c>
      <c r="AC113" s="2"/>
      <c r="AD113" s="2"/>
    </row>
    <row r="114" spans="1:30">
      <c r="A114" s="2">
        <f t="shared" si="2"/>
        <v>112</v>
      </c>
      <c r="I114" s="29" t="str">
        <f>IFERROR(VLOOKUP(GA[[#This Row],[Date]],Raw_Data[[#All],[Date]:[Sunset Time (POA&lt;20 W/m2)]],3,0),"")</f>
        <v/>
      </c>
      <c r="J114" s="29" t="str">
        <f>IFERROR(VLOOKUP(GA[[#This Row],[Date]],Raw_Data[[#All],[Date]:[Sunset Time (POA&lt;20 W/m2)]],4,0),"")</f>
        <v/>
      </c>
      <c r="K114" s="2" t="str">
        <f>IFERROR((GA[[#This Row],[Sunset Time (POA&lt;20 W/m2)]]-GA[[#This Row],[Sunrise Time (POA&gt;20 W/m2)]])*24,"")</f>
        <v/>
      </c>
      <c r="M114" s="17" t="str">
        <f>IFERROR(VLOOKUP(GA[[#This Row],[Affceted Equipment]],'Basic Data'!A214:B328,2,0),"")</f>
        <v/>
      </c>
      <c r="P114" s="28" t="str">
        <f>IFERROR(VLOOKUP(GA[[#This Row],[Affceted Equipment]],'Basic Data'!A215:C333,3,0),"")</f>
        <v/>
      </c>
      <c r="Q114" s="2"/>
      <c r="W114" s="32"/>
      <c r="X114" s="33"/>
      <c r="Y114" s="33"/>
      <c r="Z114" s="2"/>
      <c r="AA114" s="2"/>
      <c r="AB114" s="33">
        <f>(GA[[#This Row],[Work Completiuon time on fualt]]-GA[[#This Row],[Fault Time]])*24</f>
        <v>0</v>
      </c>
      <c r="AC114" s="2"/>
      <c r="AD114" s="2"/>
    </row>
    <row r="115" spans="1:30">
      <c r="A115" s="2">
        <f t="shared" si="2"/>
        <v>113</v>
      </c>
      <c r="I115" s="29" t="str">
        <f>IFERROR(VLOOKUP(GA[[#This Row],[Date]],Raw_Data[[#All],[Date]:[Sunset Time (POA&lt;20 W/m2)]],3,0),"")</f>
        <v/>
      </c>
      <c r="J115" s="29" t="str">
        <f>IFERROR(VLOOKUP(GA[[#This Row],[Date]],Raw_Data[[#All],[Date]:[Sunset Time (POA&lt;20 W/m2)]],4,0),"")</f>
        <v/>
      </c>
      <c r="K115" s="2" t="str">
        <f>IFERROR((GA[[#This Row],[Sunset Time (POA&lt;20 W/m2)]]-GA[[#This Row],[Sunrise Time (POA&gt;20 W/m2)]])*24,"")</f>
        <v/>
      </c>
      <c r="M115" s="17" t="str">
        <f>IFERROR(VLOOKUP(GA[[#This Row],[Affceted Equipment]],'Basic Data'!A215:B329,2,0),"")</f>
        <v/>
      </c>
      <c r="P115" s="28" t="str">
        <f>IFERROR(VLOOKUP(GA[[#This Row],[Affceted Equipment]],'Basic Data'!A216:C334,3,0),"")</f>
        <v/>
      </c>
      <c r="Q115" s="2"/>
      <c r="W115" s="32"/>
      <c r="X115" s="33"/>
      <c r="Y115" s="33"/>
      <c r="Z115" s="2"/>
      <c r="AA115" s="2"/>
      <c r="AB115" s="33">
        <f>(GA[[#This Row],[Work Completiuon time on fualt]]-GA[[#This Row],[Fault Time]])*24</f>
        <v>0</v>
      </c>
      <c r="AC115" s="2"/>
      <c r="AD115" s="2"/>
    </row>
    <row r="116" spans="1:30">
      <c r="A116" s="2">
        <f t="shared" si="2"/>
        <v>114</v>
      </c>
      <c r="I116" s="29" t="str">
        <f>IFERROR(VLOOKUP(GA[[#This Row],[Date]],Raw_Data[[#All],[Date]:[Sunset Time (POA&lt;20 W/m2)]],3,0),"")</f>
        <v/>
      </c>
      <c r="J116" s="29" t="str">
        <f>IFERROR(VLOOKUP(GA[[#This Row],[Date]],Raw_Data[[#All],[Date]:[Sunset Time (POA&lt;20 W/m2)]],4,0),"")</f>
        <v/>
      </c>
      <c r="K116" s="2" t="str">
        <f>IFERROR((GA[[#This Row],[Sunset Time (POA&lt;20 W/m2)]]-GA[[#This Row],[Sunrise Time (POA&gt;20 W/m2)]])*24,"")</f>
        <v/>
      </c>
      <c r="M116" s="17" t="str">
        <f>IFERROR(VLOOKUP(GA[[#This Row],[Affceted Equipment]],'Basic Data'!A216:B330,2,0),"")</f>
        <v/>
      </c>
      <c r="P116" s="28" t="str">
        <f>IFERROR(VLOOKUP(GA[[#This Row],[Affceted Equipment]],'Basic Data'!A217:C335,3,0),"")</f>
        <v/>
      </c>
      <c r="Q116" s="2"/>
      <c r="W116" s="32"/>
      <c r="X116" s="33"/>
      <c r="Y116" s="33"/>
      <c r="Z116" s="2"/>
      <c r="AA116" s="2"/>
      <c r="AB116" s="33">
        <f>(GA[[#This Row],[Work Completiuon time on fualt]]-GA[[#This Row],[Fault Time]])*24</f>
        <v>0</v>
      </c>
      <c r="AC116" s="2"/>
      <c r="AD116" s="2"/>
    </row>
    <row r="117" spans="1:30">
      <c r="A117" s="2">
        <f t="shared" si="2"/>
        <v>115</v>
      </c>
      <c r="I117" s="29" t="str">
        <f>IFERROR(VLOOKUP(GA[[#This Row],[Date]],Raw_Data[[#All],[Date]:[Sunset Time (POA&lt;20 W/m2)]],3,0),"")</f>
        <v/>
      </c>
      <c r="J117" s="29" t="str">
        <f>IFERROR(VLOOKUP(GA[[#This Row],[Date]],Raw_Data[[#All],[Date]:[Sunset Time (POA&lt;20 W/m2)]],4,0),"")</f>
        <v/>
      </c>
      <c r="K117" s="2" t="str">
        <f>IFERROR((GA[[#This Row],[Sunset Time (POA&lt;20 W/m2)]]-GA[[#This Row],[Sunrise Time (POA&gt;20 W/m2)]])*24,"")</f>
        <v/>
      </c>
      <c r="M117" s="17" t="str">
        <f>IFERROR(VLOOKUP(GA[[#This Row],[Affceted Equipment]],'Basic Data'!A217:B331,2,0),"")</f>
        <v/>
      </c>
      <c r="P117" s="28" t="str">
        <f>IFERROR(VLOOKUP(GA[[#This Row],[Affceted Equipment]],'Basic Data'!A218:C336,3,0),"")</f>
        <v/>
      </c>
      <c r="Q117" s="2"/>
      <c r="W117" s="32"/>
      <c r="X117" s="33"/>
      <c r="Y117" s="33"/>
      <c r="Z117" s="2"/>
      <c r="AA117" s="2"/>
      <c r="AB117" s="33">
        <f>(GA[[#This Row],[Work Completiuon time on fualt]]-GA[[#This Row],[Fault Time]])*24</f>
        <v>0</v>
      </c>
      <c r="AC117" s="2"/>
      <c r="AD117" s="2"/>
    </row>
    <row r="118" spans="1:30">
      <c r="A118" s="2">
        <f t="shared" si="2"/>
        <v>116</v>
      </c>
      <c r="I118" s="29" t="str">
        <f>IFERROR(VLOOKUP(GA[[#This Row],[Date]],Raw_Data[[#All],[Date]:[Sunset Time (POA&lt;20 W/m2)]],3,0),"")</f>
        <v/>
      </c>
      <c r="J118" s="29" t="str">
        <f>IFERROR(VLOOKUP(GA[[#This Row],[Date]],Raw_Data[[#All],[Date]:[Sunset Time (POA&lt;20 W/m2)]],4,0),"")</f>
        <v/>
      </c>
      <c r="K118" s="2" t="str">
        <f>IFERROR((GA[[#This Row],[Sunset Time (POA&lt;20 W/m2)]]-GA[[#This Row],[Sunrise Time (POA&gt;20 W/m2)]])*24,"")</f>
        <v/>
      </c>
      <c r="M118" s="17" t="str">
        <f>IFERROR(VLOOKUP(GA[[#This Row],[Affceted Equipment]],'Basic Data'!A218:B332,2,0),"")</f>
        <v/>
      </c>
      <c r="P118" s="28" t="str">
        <f>IFERROR(VLOOKUP(GA[[#This Row],[Affceted Equipment]],'Basic Data'!A219:C337,3,0),"")</f>
        <v/>
      </c>
      <c r="Q118" s="2"/>
      <c r="W118" s="32"/>
      <c r="X118" s="33"/>
      <c r="Y118" s="33"/>
      <c r="Z118" s="2"/>
      <c r="AA118" s="2"/>
      <c r="AB118" s="33">
        <f>(GA[[#This Row],[Work Completiuon time on fualt]]-GA[[#This Row],[Fault Time]])*24</f>
        <v>0</v>
      </c>
      <c r="AC118" s="2"/>
      <c r="AD118" s="2"/>
    </row>
    <row r="119" spans="1:30">
      <c r="A119" s="2">
        <f t="shared" si="2"/>
        <v>117</v>
      </c>
      <c r="I119" s="29" t="str">
        <f>IFERROR(VLOOKUP(GA[[#This Row],[Date]],Raw_Data[[#All],[Date]:[Sunset Time (POA&lt;20 W/m2)]],3,0),"")</f>
        <v/>
      </c>
      <c r="J119" s="29" t="str">
        <f>IFERROR(VLOOKUP(GA[[#This Row],[Date]],Raw_Data[[#All],[Date]:[Sunset Time (POA&lt;20 W/m2)]],4,0),"")</f>
        <v/>
      </c>
      <c r="K119" s="2" t="str">
        <f>IFERROR((GA[[#This Row],[Sunset Time (POA&lt;20 W/m2)]]-GA[[#This Row],[Sunrise Time (POA&gt;20 W/m2)]])*24,"")</f>
        <v/>
      </c>
      <c r="M119" s="17" t="str">
        <f>IFERROR(VLOOKUP(GA[[#This Row],[Affceted Equipment]],'Basic Data'!A219:B333,2,0),"")</f>
        <v/>
      </c>
      <c r="P119" s="28" t="str">
        <f>IFERROR(VLOOKUP(GA[[#This Row],[Affceted Equipment]],'Basic Data'!A220:C338,3,0),"")</f>
        <v/>
      </c>
      <c r="Q119" s="2"/>
      <c r="W119" s="32"/>
      <c r="X119" s="33"/>
      <c r="Y119" s="33"/>
      <c r="Z119" s="2"/>
      <c r="AA119" s="2"/>
      <c r="AB119" s="33">
        <f>(GA[[#This Row],[Work Completiuon time on fualt]]-GA[[#This Row],[Fault Time]])*24</f>
        <v>0</v>
      </c>
      <c r="AC119" s="2"/>
      <c r="AD119" s="2"/>
    </row>
    <row r="120" spans="1:30">
      <c r="A120" s="2">
        <f t="shared" si="2"/>
        <v>118</v>
      </c>
      <c r="I120" s="29" t="str">
        <f>IFERROR(VLOOKUP(GA[[#This Row],[Date]],Raw_Data[[#All],[Date]:[Sunset Time (POA&lt;20 W/m2)]],3,0),"")</f>
        <v/>
      </c>
      <c r="J120" s="29" t="str">
        <f>IFERROR(VLOOKUP(GA[[#This Row],[Date]],Raw_Data[[#All],[Date]:[Sunset Time (POA&lt;20 W/m2)]],4,0),"")</f>
        <v/>
      </c>
      <c r="K120" s="2" t="str">
        <f>IFERROR((GA[[#This Row],[Sunset Time (POA&lt;20 W/m2)]]-GA[[#This Row],[Sunrise Time (POA&gt;20 W/m2)]])*24,"")</f>
        <v/>
      </c>
      <c r="M120" s="17" t="str">
        <f>IFERROR(VLOOKUP(GA[[#This Row],[Affceted Equipment]],'Basic Data'!A220:B334,2,0),"")</f>
        <v/>
      </c>
      <c r="P120" s="28" t="str">
        <f>IFERROR(VLOOKUP(GA[[#This Row],[Affceted Equipment]],'Basic Data'!A221:C339,3,0),"")</f>
        <v/>
      </c>
      <c r="Q120" s="2"/>
      <c r="W120" s="32"/>
      <c r="X120" s="33"/>
      <c r="Y120" s="33"/>
      <c r="Z120" s="2"/>
      <c r="AA120" s="2"/>
      <c r="AB120" s="33">
        <f>(GA[[#This Row],[Work Completiuon time on fualt]]-GA[[#This Row],[Fault Time]])*24</f>
        <v>0</v>
      </c>
      <c r="AC120" s="2"/>
      <c r="AD120" s="2"/>
    </row>
    <row r="121" spans="1:30">
      <c r="A121" s="2">
        <f t="shared" si="2"/>
        <v>119</v>
      </c>
      <c r="I121" s="29" t="str">
        <f>IFERROR(VLOOKUP(GA[[#This Row],[Date]],Raw_Data[[#All],[Date]:[Sunset Time (POA&lt;20 W/m2)]],3,0),"")</f>
        <v/>
      </c>
      <c r="J121" s="29" t="str">
        <f>IFERROR(VLOOKUP(GA[[#This Row],[Date]],Raw_Data[[#All],[Date]:[Sunset Time (POA&lt;20 W/m2)]],4,0),"")</f>
        <v/>
      </c>
      <c r="K121" s="2" t="str">
        <f>IFERROR((GA[[#This Row],[Sunset Time (POA&lt;20 W/m2)]]-GA[[#This Row],[Sunrise Time (POA&gt;20 W/m2)]])*24,"")</f>
        <v/>
      </c>
      <c r="M121" s="17" t="str">
        <f>IFERROR(VLOOKUP(GA[[#This Row],[Affceted Equipment]],'Basic Data'!A221:B335,2,0),"")</f>
        <v/>
      </c>
      <c r="P121" s="28" t="str">
        <f>IFERROR(VLOOKUP(GA[[#This Row],[Affceted Equipment]],'Basic Data'!A222:C340,3,0),"")</f>
        <v/>
      </c>
      <c r="Q121" s="2"/>
      <c r="W121" s="32"/>
      <c r="X121" s="33"/>
      <c r="Y121" s="33"/>
      <c r="Z121" s="2"/>
      <c r="AA121" s="2"/>
      <c r="AB121" s="33">
        <f>(GA[[#This Row],[Work Completiuon time on fualt]]-GA[[#This Row],[Fault Time]])*24</f>
        <v>0</v>
      </c>
      <c r="AC121" s="2"/>
      <c r="AD121" s="2"/>
    </row>
    <row r="122" spans="1:30">
      <c r="A122" s="2">
        <f t="shared" si="2"/>
        <v>120</v>
      </c>
      <c r="I122" s="29" t="str">
        <f>IFERROR(VLOOKUP(GA[[#This Row],[Date]],Raw_Data[[#All],[Date]:[Sunset Time (POA&lt;20 W/m2)]],3,0),"")</f>
        <v/>
      </c>
      <c r="J122" s="29" t="str">
        <f>IFERROR(VLOOKUP(GA[[#This Row],[Date]],Raw_Data[[#All],[Date]:[Sunset Time (POA&lt;20 W/m2)]],4,0),"")</f>
        <v/>
      </c>
      <c r="K122" s="2" t="str">
        <f>IFERROR((GA[[#This Row],[Sunset Time (POA&lt;20 W/m2)]]-GA[[#This Row],[Sunrise Time (POA&gt;20 W/m2)]])*24,"")</f>
        <v/>
      </c>
      <c r="M122" s="17" t="str">
        <f>IFERROR(VLOOKUP(GA[[#This Row],[Affceted Equipment]],'Basic Data'!A222:B336,2,0),"")</f>
        <v/>
      </c>
      <c r="P122" s="28" t="str">
        <f>IFERROR(VLOOKUP(GA[[#This Row],[Affceted Equipment]],'Basic Data'!A223:C341,3,0),"")</f>
        <v/>
      </c>
      <c r="Q122" s="2"/>
      <c r="W122" s="32"/>
      <c r="X122" s="33"/>
      <c r="Y122" s="33"/>
      <c r="Z122" s="2"/>
      <c r="AA122" s="2"/>
      <c r="AB122" s="33">
        <f>(GA[[#This Row],[Work Completiuon time on fualt]]-GA[[#This Row],[Fault Time]])*24</f>
        <v>0</v>
      </c>
      <c r="AC122" s="2"/>
      <c r="AD122" s="2"/>
    </row>
    <row r="123" spans="1:30">
      <c r="A123" s="2">
        <f t="shared" si="2"/>
        <v>121</v>
      </c>
      <c r="I123" s="29" t="str">
        <f>IFERROR(VLOOKUP(GA[[#This Row],[Date]],Raw_Data[[#All],[Date]:[Sunset Time (POA&lt;20 W/m2)]],3,0),"")</f>
        <v/>
      </c>
      <c r="J123" s="29" t="str">
        <f>IFERROR(VLOOKUP(GA[[#This Row],[Date]],Raw_Data[[#All],[Date]:[Sunset Time (POA&lt;20 W/m2)]],4,0),"")</f>
        <v/>
      </c>
      <c r="K123" s="2" t="str">
        <f>IFERROR((GA[[#This Row],[Sunset Time (POA&lt;20 W/m2)]]-GA[[#This Row],[Sunrise Time (POA&gt;20 W/m2)]])*24,"")</f>
        <v/>
      </c>
      <c r="M123" s="17" t="str">
        <f>IFERROR(VLOOKUP(GA[[#This Row],[Affceted Equipment]],'Basic Data'!A223:B337,2,0),"")</f>
        <v/>
      </c>
      <c r="P123" s="28" t="str">
        <f>IFERROR(VLOOKUP(GA[[#This Row],[Affceted Equipment]],'Basic Data'!A224:C342,3,0),"")</f>
        <v/>
      </c>
      <c r="Q123" s="2"/>
      <c r="W123" s="32"/>
      <c r="X123" s="33"/>
      <c r="Y123" s="33"/>
      <c r="Z123" s="2"/>
      <c r="AA123" s="2"/>
      <c r="AB123" s="33">
        <f>(GA[[#This Row],[Work Completiuon time on fualt]]-GA[[#This Row],[Fault Time]])*24</f>
        <v>0</v>
      </c>
      <c r="AC123" s="2"/>
      <c r="AD123" s="2"/>
    </row>
    <row r="124" spans="1:30">
      <c r="A124" s="2">
        <f t="shared" si="2"/>
        <v>122</v>
      </c>
      <c r="I124" s="29" t="str">
        <f>IFERROR(VLOOKUP(GA[[#This Row],[Date]],Raw_Data[[#All],[Date]:[Sunset Time (POA&lt;20 W/m2)]],3,0),"")</f>
        <v/>
      </c>
      <c r="J124" s="29" t="str">
        <f>IFERROR(VLOOKUP(GA[[#This Row],[Date]],Raw_Data[[#All],[Date]:[Sunset Time (POA&lt;20 W/m2)]],4,0),"")</f>
        <v/>
      </c>
      <c r="K124" s="2" t="str">
        <f>IFERROR((GA[[#This Row],[Sunset Time (POA&lt;20 W/m2)]]-GA[[#This Row],[Sunrise Time (POA&gt;20 W/m2)]])*24,"")</f>
        <v/>
      </c>
      <c r="M124" s="17" t="str">
        <f>IFERROR(VLOOKUP(GA[[#This Row],[Affceted Equipment]],'Basic Data'!A224:B338,2,0),"")</f>
        <v/>
      </c>
      <c r="P124" s="28" t="str">
        <f>IFERROR(VLOOKUP(GA[[#This Row],[Affceted Equipment]],'Basic Data'!A225:C343,3,0),"")</f>
        <v/>
      </c>
      <c r="Q124" s="2"/>
      <c r="W124" s="32"/>
      <c r="X124" s="33"/>
      <c r="Y124" s="33"/>
      <c r="Z124" s="2"/>
      <c r="AA124" s="2"/>
      <c r="AB124" s="33">
        <f>(GA[[#This Row],[Work Completiuon time on fualt]]-GA[[#This Row],[Fault Time]])*24</f>
        <v>0</v>
      </c>
      <c r="AC124" s="2"/>
      <c r="AD124" s="2"/>
    </row>
    <row r="125" spans="1:30">
      <c r="A125" s="2">
        <f t="shared" si="2"/>
        <v>123</v>
      </c>
      <c r="I125" s="29" t="str">
        <f>IFERROR(VLOOKUP(GA[[#This Row],[Date]],Raw_Data[[#All],[Date]:[Sunset Time (POA&lt;20 W/m2)]],3,0),"")</f>
        <v/>
      </c>
      <c r="J125" s="29" t="str">
        <f>IFERROR(VLOOKUP(GA[[#This Row],[Date]],Raw_Data[[#All],[Date]:[Sunset Time (POA&lt;20 W/m2)]],4,0),"")</f>
        <v/>
      </c>
      <c r="K125" s="2" t="str">
        <f>IFERROR((GA[[#This Row],[Sunset Time (POA&lt;20 W/m2)]]-GA[[#This Row],[Sunrise Time (POA&gt;20 W/m2)]])*24,"")</f>
        <v/>
      </c>
      <c r="M125" s="17" t="str">
        <f>IFERROR(VLOOKUP(GA[[#This Row],[Affceted Equipment]],'Basic Data'!A225:B339,2,0),"")</f>
        <v/>
      </c>
      <c r="P125" s="28" t="str">
        <f>IFERROR(VLOOKUP(GA[[#This Row],[Affceted Equipment]],'Basic Data'!A226:C344,3,0),"")</f>
        <v/>
      </c>
      <c r="Q125" s="2"/>
      <c r="W125" s="32"/>
      <c r="X125" s="33"/>
      <c r="Y125" s="33"/>
      <c r="Z125" s="2"/>
      <c r="AA125" s="2"/>
      <c r="AB125" s="33">
        <f>(GA[[#This Row],[Work Completiuon time on fualt]]-GA[[#This Row],[Fault Time]])*24</f>
        <v>0</v>
      </c>
      <c r="AC125" s="2"/>
      <c r="AD125" s="2"/>
    </row>
    <row r="126" spans="1:30">
      <c r="A126" s="2">
        <f t="shared" si="2"/>
        <v>124</v>
      </c>
      <c r="I126" s="29" t="str">
        <f>IFERROR(VLOOKUP(GA[[#This Row],[Date]],Raw_Data[[#All],[Date]:[Sunset Time (POA&lt;20 W/m2)]],3,0),"")</f>
        <v/>
      </c>
      <c r="J126" s="29" t="str">
        <f>IFERROR(VLOOKUP(GA[[#This Row],[Date]],Raw_Data[[#All],[Date]:[Sunset Time (POA&lt;20 W/m2)]],4,0),"")</f>
        <v/>
      </c>
      <c r="K126" s="2" t="str">
        <f>IFERROR((GA[[#This Row],[Sunset Time (POA&lt;20 W/m2)]]-GA[[#This Row],[Sunrise Time (POA&gt;20 W/m2)]])*24,"")</f>
        <v/>
      </c>
      <c r="M126" s="17" t="str">
        <f>IFERROR(VLOOKUP(GA[[#This Row],[Affceted Equipment]],'Basic Data'!A226:B340,2,0),"")</f>
        <v/>
      </c>
      <c r="P126" s="28" t="str">
        <f>IFERROR(VLOOKUP(GA[[#This Row],[Affceted Equipment]],'Basic Data'!A227:C345,3,0),"")</f>
        <v/>
      </c>
      <c r="Q126" s="2"/>
      <c r="W126" s="32"/>
      <c r="X126" s="33"/>
      <c r="Y126" s="33"/>
      <c r="Z126" s="2"/>
      <c r="AA126" s="2"/>
      <c r="AB126" s="33">
        <f>(GA[[#This Row],[Work Completiuon time on fualt]]-GA[[#This Row],[Fault Time]])*24</f>
        <v>0</v>
      </c>
      <c r="AC126" s="2"/>
      <c r="AD126" s="2"/>
    </row>
    <row r="127" spans="1:30">
      <c r="A127" s="2">
        <f t="shared" si="2"/>
        <v>125</v>
      </c>
      <c r="I127" s="29" t="str">
        <f>IFERROR(VLOOKUP(GA[[#This Row],[Date]],Raw_Data[[#All],[Date]:[Sunset Time (POA&lt;20 W/m2)]],3,0),"")</f>
        <v/>
      </c>
      <c r="J127" s="29" t="str">
        <f>IFERROR(VLOOKUP(GA[[#This Row],[Date]],Raw_Data[[#All],[Date]:[Sunset Time (POA&lt;20 W/m2)]],4,0),"")</f>
        <v/>
      </c>
      <c r="K127" s="2" t="str">
        <f>IFERROR((GA[[#This Row],[Sunset Time (POA&lt;20 W/m2)]]-GA[[#This Row],[Sunrise Time (POA&gt;20 W/m2)]])*24,"")</f>
        <v/>
      </c>
      <c r="M127" s="17" t="str">
        <f>IFERROR(VLOOKUP(GA[[#This Row],[Affceted Equipment]],'Basic Data'!A227:B341,2,0),"")</f>
        <v/>
      </c>
      <c r="P127" s="28" t="str">
        <f>IFERROR(VLOOKUP(GA[[#This Row],[Affceted Equipment]],'Basic Data'!A228:C346,3,0),"")</f>
        <v/>
      </c>
      <c r="Q127" s="2"/>
      <c r="W127" s="32"/>
      <c r="X127" s="33"/>
      <c r="Y127" s="33"/>
      <c r="Z127" s="2"/>
      <c r="AA127" s="2"/>
      <c r="AB127" s="33">
        <f>(GA[[#This Row],[Work Completiuon time on fualt]]-GA[[#This Row],[Fault Time]])*24</f>
        <v>0</v>
      </c>
      <c r="AC127" s="2"/>
      <c r="AD127" s="2"/>
    </row>
    <row r="128" spans="1:30">
      <c r="A128" s="2">
        <f t="shared" si="2"/>
        <v>126</v>
      </c>
      <c r="I128" s="29" t="str">
        <f>IFERROR(VLOOKUP(GA[[#This Row],[Date]],Raw_Data[[#All],[Date]:[Sunset Time (POA&lt;20 W/m2)]],3,0),"")</f>
        <v/>
      </c>
      <c r="J128" s="29" t="str">
        <f>IFERROR(VLOOKUP(GA[[#This Row],[Date]],Raw_Data[[#All],[Date]:[Sunset Time (POA&lt;20 W/m2)]],4,0),"")</f>
        <v/>
      </c>
      <c r="K128" s="2" t="str">
        <f>IFERROR((GA[[#This Row],[Sunset Time (POA&lt;20 W/m2)]]-GA[[#This Row],[Sunrise Time (POA&gt;20 W/m2)]])*24,"")</f>
        <v/>
      </c>
      <c r="M128" s="17" t="str">
        <f>IFERROR(VLOOKUP(GA[[#This Row],[Affceted Equipment]],'Basic Data'!A228:B342,2,0),"")</f>
        <v/>
      </c>
      <c r="P128" s="28" t="str">
        <f>IFERROR(VLOOKUP(GA[[#This Row],[Affceted Equipment]],'Basic Data'!A229:C347,3,0),"")</f>
        <v/>
      </c>
      <c r="Q128" s="2"/>
      <c r="W128" s="32"/>
      <c r="X128" s="33"/>
      <c r="Y128" s="33"/>
      <c r="Z128" s="2"/>
      <c r="AA128" s="2"/>
      <c r="AB128" s="33">
        <f>(GA[[#This Row],[Work Completiuon time on fualt]]-GA[[#This Row],[Fault Time]])*24</f>
        <v>0</v>
      </c>
      <c r="AC128" s="2"/>
      <c r="AD128" s="2"/>
    </row>
    <row r="129" spans="1:30">
      <c r="A129" s="2">
        <f t="shared" si="2"/>
        <v>127</v>
      </c>
      <c r="I129" s="29" t="str">
        <f>IFERROR(VLOOKUP(GA[[#This Row],[Date]],Raw_Data[[#All],[Date]:[Sunset Time (POA&lt;20 W/m2)]],3,0),"")</f>
        <v/>
      </c>
      <c r="J129" s="29" t="str">
        <f>IFERROR(VLOOKUP(GA[[#This Row],[Date]],Raw_Data[[#All],[Date]:[Sunset Time (POA&lt;20 W/m2)]],4,0),"")</f>
        <v/>
      </c>
      <c r="K129" s="2" t="str">
        <f>IFERROR((GA[[#This Row],[Sunset Time (POA&lt;20 W/m2)]]-GA[[#This Row],[Sunrise Time (POA&gt;20 W/m2)]])*24,"")</f>
        <v/>
      </c>
      <c r="M129" s="17" t="str">
        <f>IFERROR(VLOOKUP(GA[[#This Row],[Affceted Equipment]],'Basic Data'!A229:B343,2,0),"")</f>
        <v/>
      </c>
      <c r="P129" s="28" t="str">
        <f>IFERROR(VLOOKUP(GA[[#This Row],[Affceted Equipment]],'Basic Data'!A230:C348,3,0),"")</f>
        <v/>
      </c>
      <c r="Q129" s="2"/>
      <c r="W129" s="32"/>
      <c r="X129" s="33"/>
      <c r="Y129" s="33"/>
      <c r="Z129" s="2"/>
      <c r="AA129" s="2"/>
      <c r="AB129" s="33">
        <f>(GA[[#This Row],[Work Completiuon time on fualt]]-GA[[#This Row],[Fault Time]])*24</f>
        <v>0</v>
      </c>
      <c r="AC129" s="2"/>
      <c r="AD129" s="2"/>
    </row>
    <row r="130" spans="1:30">
      <c r="A130" s="2">
        <f t="shared" si="2"/>
        <v>128</v>
      </c>
      <c r="I130" s="29" t="str">
        <f>IFERROR(VLOOKUP(GA[[#This Row],[Date]],Raw_Data[[#All],[Date]:[Sunset Time (POA&lt;20 W/m2)]],3,0),"")</f>
        <v/>
      </c>
      <c r="J130" s="29" t="str">
        <f>IFERROR(VLOOKUP(GA[[#This Row],[Date]],Raw_Data[[#All],[Date]:[Sunset Time (POA&lt;20 W/m2)]],4,0),"")</f>
        <v/>
      </c>
      <c r="K130" s="2" t="str">
        <f>IFERROR((GA[[#This Row],[Sunset Time (POA&lt;20 W/m2)]]-GA[[#This Row],[Sunrise Time (POA&gt;20 W/m2)]])*24,"")</f>
        <v/>
      </c>
      <c r="M130" s="17" t="str">
        <f>IFERROR(VLOOKUP(GA[[#This Row],[Affceted Equipment]],'Basic Data'!A230:B344,2,0),"")</f>
        <v/>
      </c>
      <c r="P130" s="28" t="str">
        <f>IFERROR(VLOOKUP(GA[[#This Row],[Affceted Equipment]],'Basic Data'!A231:C349,3,0),"")</f>
        <v/>
      </c>
      <c r="Q130" s="2"/>
      <c r="W130" s="32"/>
      <c r="X130" s="33"/>
      <c r="Y130" s="33"/>
      <c r="Z130" s="2"/>
      <c r="AA130" s="2"/>
      <c r="AB130" s="33">
        <f>(GA[[#This Row],[Work Completiuon time on fualt]]-GA[[#This Row],[Fault Time]])*24</f>
        <v>0</v>
      </c>
      <c r="AC130" s="2"/>
      <c r="AD130" s="2"/>
    </row>
    <row r="131" spans="1:30">
      <c r="A131" s="2">
        <f t="shared" si="2"/>
        <v>129</v>
      </c>
      <c r="I131" s="29" t="str">
        <f>IFERROR(VLOOKUP(GA[[#This Row],[Date]],Raw_Data[[#All],[Date]:[Sunset Time (POA&lt;20 W/m2)]],3,0),"")</f>
        <v/>
      </c>
      <c r="J131" s="29" t="str">
        <f>IFERROR(VLOOKUP(GA[[#This Row],[Date]],Raw_Data[[#All],[Date]:[Sunset Time (POA&lt;20 W/m2)]],4,0),"")</f>
        <v/>
      </c>
      <c r="K131" s="2" t="str">
        <f>IFERROR((GA[[#This Row],[Sunset Time (POA&lt;20 W/m2)]]-GA[[#This Row],[Sunrise Time (POA&gt;20 W/m2)]])*24,"")</f>
        <v/>
      </c>
      <c r="M131" s="17" t="str">
        <f>IFERROR(VLOOKUP(GA[[#This Row],[Affceted Equipment]],'Basic Data'!A231:B345,2,0),"")</f>
        <v/>
      </c>
      <c r="P131" s="28" t="str">
        <f>IFERROR(VLOOKUP(GA[[#This Row],[Affceted Equipment]],'Basic Data'!A232:C350,3,0),"")</f>
        <v/>
      </c>
      <c r="Q131" s="2"/>
      <c r="W131" s="32"/>
      <c r="X131" s="33"/>
      <c r="Y131" s="33"/>
      <c r="Z131" s="2"/>
      <c r="AA131" s="2"/>
      <c r="AB131" s="33">
        <f>(GA[[#This Row],[Work Completiuon time on fualt]]-GA[[#This Row],[Fault Time]])*24</f>
        <v>0</v>
      </c>
      <c r="AC131" s="2"/>
      <c r="AD131" s="2"/>
    </row>
    <row r="132" spans="1:30">
      <c r="A132" s="2">
        <f t="shared" si="2"/>
        <v>130</v>
      </c>
      <c r="I132" s="29" t="str">
        <f>IFERROR(VLOOKUP(GA[[#This Row],[Date]],Raw_Data[[#All],[Date]:[Sunset Time (POA&lt;20 W/m2)]],3,0),"")</f>
        <v/>
      </c>
      <c r="J132" s="29" t="str">
        <f>IFERROR(VLOOKUP(GA[[#This Row],[Date]],Raw_Data[[#All],[Date]:[Sunset Time (POA&lt;20 W/m2)]],4,0),"")</f>
        <v/>
      </c>
      <c r="K132" s="2" t="str">
        <f>IFERROR((GA[[#This Row],[Sunset Time (POA&lt;20 W/m2)]]-GA[[#This Row],[Sunrise Time (POA&gt;20 W/m2)]])*24,"")</f>
        <v/>
      </c>
      <c r="M132" s="17" t="str">
        <f>IFERROR(VLOOKUP(GA[[#This Row],[Affceted Equipment]],'Basic Data'!A232:B346,2,0),"")</f>
        <v/>
      </c>
      <c r="P132" s="28" t="str">
        <f>IFERROR(VLOOKUP(GA[[#This Row],[Affceted Equipment]],'Basic Data'!A233:C351,3,0),"")</f>
        <v/>
      </c>
      <c r="Q132" s="2"/>
      <c r="W132" s="32"/>
      <c r="X132" s="33"/>
      <c r="Y132" s="33"/>
      <c r="Z132" s="2"/>
      <c r="AA132" s="2"/>
      <c r="AB132" s="33">
        <f>(GA[[#This Row],[Work Completiuon time on fualt]]-GA[[#This Row],[Fault Time]])*24</f>
        <v>0</v>
      </c>
      <c r="AC132" s="2"/>
      <c r="AD132" s="2"/>
    </row>
    <row r="133" spans="1:30">
      <c r="A133" s="2">
        <f t="shared" si="2"/>
        <v>131</v>
      </c>
      <c r="I133" s="29" t="str">
        <f>IFERROR(VLOOKUP(GA[[#This Row],[Date]],Raw_Data[[#All],[Date]:[Sunset Time (POA&lt;20 W/m2)]],3,0),"")</f>
        <v/>
      </c>
      <c r="J133" s="29" t="str">
        <f>IFERROR(VLOOKUP(GA[[#This Row],[Date]],Raw_Data[[#All],[Date]:[Sunset Time (POA&lt;20 W/m2)]],4,0),"")</f>
        <v/>
      </c>
      <c r="K133" s="2" t="str">
        <f>IFERROR((GA[[#This Row],[Sunset Time (POA&lt;20 W/m2)]]-GA[[#This Row],[Sunrise Time (POA&gt;20 W/m2)]])*24,"")</f>
        <v/>
      </c>
      <c r="M133" s="17" t="str">
        <f>IFERROR(VLOOKUP(GA[[#This Row],[Affceted Equipment]],'Basic Data'!A233:B347,2,0),"")</f>
        <v/>
      </c>
      <c r="P133" s="28" t="str">
        <f>IFERROR(VLOOKUP(GA[[#This Row],[Affceted Equipment]],'Basic Data'!A234:C352,3,0),"")</f>
        <v/>
      </c>
      <c r="Q133" s="2"/>
      <c r="W133" s="32"/>
      <c r="X133" s="33"/>
      <c r="Y133" s="33"/>
      <c r="Z133" s="2"/>
      <c r="AA133" s="2"/>
      <c r="AB133" s="33">
        <f>(GA[[#This Row],[Work Completiuon time on fualt]]-GA[[#This Row],[Fault Time]])*24</f>
        <v>0</v>
      </c>
      <c r="AC133" s="2"/>
      <c r="AD133" s="2"/>
    </row>
    <row r="134" spans="1:30">
      <c r="A134" s="2">
        <f t="shared" si="2"/>
        <v>132</v>
      </c>
      <c r="I134" s="29" t="str">
        <f>IFERROR(VLOOKUP(GA[[#This Row],[Date]],Raw_Data[[#All],[Date]:[Sunset Time (POA&lt;20 W/m2)]],3,0),"")</f>
        <v/>
      </c>
      <c r="J134" s="29" t="str">
        <f>IFERROR(VLOOKUP(GA[[#This Row],[Date]],Raw_Data[[#All],[Date]:[Sunset Time (POA&lt;20 W/m2)]],4,0),"")</f>
        <v/>
      </c>
      <c r="K134" s="2" t="str">
        <f>IFERROR((GA[[#This Row],[Sunset Time (POA&lt;20 W/m2)]]-GA[[#This Row],[Sunrise Time (POA&gt;20 W/m2)]])*24,"")</f>
        <v/>
      </c>
      <c r="M134" s="17" t="str">
        <f>IFERROR(VLOOKUP(GA[[#This Row],[Affceted Equipment]],'Basic Data'!A234:B348,2,0),"")</f>
        <v/>
      </c>
      <c r="P134" s="28" t="str">
        <f>IFERROR(VLOOKUP(GA[[#This Row],[Affceted Equipment]],'Basic Data'!A235:C353,3,0),"")</f>
        <v/>
      </c>
      <c r="Q134" s="2"/>
      <c r="W134" s="32"/>
      <c r="X134" s="33"/>
      <c r="Y134" s="33"/>
      <c r="Z134" s="2"/>
      <c r="AA134" s="2"/>
      <c r="AB134" s="33">
        <f>(GA[[#This Row],[Work Completiuon time on fualt]]-GA[[#This Row],[Fault Time]])*24</f>
        <v>0</v>
      </c>
      <c r="AC134" s="2"/>
      <c r="AD134" s="2"/>
    </row>
    <row r="135" spans="1:30">
      <c r="A135" s="2">
        <f t="shared" si="2"/>
        <v>133</v>
      </c>
      <c r="I135" s="29" t="str">
        <f>IFERROR(VLOOKUP(GA[[#This Row],[Date]],Raw_Data[[#All],[Date]:[Sunset Time (POA&lt;20 W/m2)]],3,0),"")</f>
        <v/>
      </c>
      <c r="J135" s="29" t="str">
        <f>IFERROR(VLOOKUP(GA[[#This Row],[Date]],Raw_Data[[#All],[Date]:[Sunset Time (POA&lt;20 W/m2)]],4,0),"")</f>
        <v/>
      </c>
      <c r="K135" s="2" t="str">
        <f>IFERROR((GA[[#This Row],[Sunset Time (POA&lt;20 W/m2)]]-GA[[#This Row],[Sunrise Time (POA&gt;20 W/m2)]])*24,"")</f>
        <v/>
      </c>
      <c r="M135" s="17" t="str">
        <f>IFERROR(VLOOKUP(GA[[#This Row],[Affceted Equipment]],'Basic Data'!A235:B349,2,0),"")</f>
        <v/>
      </c>
      <c r="P135" s="28" t="str">
        <f>IFERROR(VLOOKUP(GA[[#This Row],[Affceted Equipment]],'Basic Data'!A236:C354,3,0),"")</f>
        <v/>
      </c>
      <c r="Q135" s="2"/>
      <c r="W135" s="32"/>
      <c r="X135" s="33"/>
      <c r="Y135" s="33"/>
      <c r="Z135" s="2"/>
      <c r="AA135" s="2"/>
      <c r="AB135" s="33">
        <f>(GA[[#This Row],[Work Completiuon time on fualt]]-GA[[#This Row],[Fault Time]])*24</f>
        <v>0</v>
      </c>
      <c r="AC135" s="2"/>
      <c r="AD135" s="2"/>
    </row>
    <row r="136" spans="1:30">
      <c r="A136" s="2">
        <f t="shared" si="2"/>
        <v>134</v>
      </c>
      <c r="I136" s="29" t="str">
        <f>IFERROR(VLOOKUP(GA[[#This Row],[Date]],Raw_Data[[#All],[Date]:[Sunset Time (POA&lt;20 W/m2)]],3,0),"")</f>
        <v/>
      </c>
      <c r="J136" s="29" t="str">
        <f>IFERROR(VLOOKUP(GA[[#This Row],[Date]],Raw_Data[[#All],[Date]:[Sunset Time (POA&lt;20 W/m2)]],4,0),"")</f>
        <v/>
      </c>
      <c r="K136" s="2" t="str">
        <f>IFERROR((GA[[#This Row],[Sunset Time (POA&lt;20 W/m2)]]-GA[[#This Row],[Sunrise Time (POA&gt;20 W/m2)]])*24,"")</f>
        <v/>
      </c>
      <c r="M136" s="17" t="str">
        <f>IFERROR(VLOOKUP(GA[[#This Row],[Affceted Equipment]],'Basic Data'!A236:B350,2,0),"")</f>
        <v/>
      </c>
      <c r="P136" s="28" t="str">
        <f>IFERROR(VLOOKUP(GA[[#This Row],[Affceted Equipment]],'Basic Data'!A237:C355,3,0),"")</f>
        <v/>
      </c>
      <c r="Q136" s="2"/>
      <c r="W136" s="32"/>
      <c r="X136" s="33"/>
      <c r="Y136" s="33"/>
      <c r="Z136" s="2"/>
      <c r="AA136" s="2"/>
      <c r="AB136" s="33">
        <f>(GA[[#This Row],[Work Completiuon time on fualt]]-GA[[#This Row],[Fault Time]])*24</f>
        <v>0</v>
      </c>
      <c r="AC136" s="2"/>
      <c r="AD136" s="2"/>
    </row>
    <row r="137" spans="1:30">
      <c r="A137" s="2">
        <f t="shared" si="2"/>
        <v>135</v>
      </c>
      <c r="I137" s="29" t="str">
        <f>IFERROR(VLOOKUP(GA[[#This Row],[Date]],Raw_Data[[#All],[Date]:[Sunset Time (POA&lt;20 W/m2)]],3,0),"")</f>
        <v/>
      </c>
      <c r="J137" s="29" t="str">
        <f>IFERROR(VLOOKUP(GA[[#This Row],[Date]],Raw_Data[[#All],[Date]:[Sunset Time (POA&lt;20 W/m2)]],4,0),"")</f>
        <v/>
      </c>
      <c r="K137" s="2" t="str">
        <f>IFERROR((GA[[#This Row],[Sunset Time (POA&lt;20 W/m2)]]-GA[[#This Row],[Sunrise Time (POA&gt;20 W/m2)]])*24,"")</f>
        <v/>
      </c>
      <c r="M137" s="17" t="str">
        <f>IFERROR(VLOOKUP(GA[[#This Row],[Affceted Equipment]],'Basic Data'!A237:B351,2,0),"")</f>
        <v/>
      </c>
      <c r="P137" s="28" t="str">
        <f>IFERROR(VLOOKUP(GA[[#This Row],[Affceted Equipment]],'Basic Data'!A238:C356,3,0),"")</f>
        <v/>
      </c>
      <c r="Q137" s="2"/>
      <c r="W137" s="32"/>
      <c r="X137" s="33"/>
      <c r="Y137" s="33"/>
      <c r="Z137" s="2"/>
      <c r="AA137" s="2"/>
      <c r="AB137" s="33">
        <f>(GA[[#This Row],[Work Completiuon time on fualt]]-GA[[#This Row],[Fault Time]])*24</f>
        <v>0</v>
      </c>
      <c r="AC137" s="2"/>
      <c r="AD137" s="2"/>
    </row>
    <row r="138" spans="1:30">
      <c r="A138" s="2">
        <f t="shared" si="2"/>
        <v>136</v>
      </c>
      <c r="I138" s="29" t="str">
        <f>IFERROR(VLOOKUP(GA[[#This Row],[Date]],Raw_Data[[#All],[Date]:[Sunset Time (POA&lt;20 W/m2)]],3,0),"")</f>
        <v/>
      </c>
      <c r="J138" s="29" t="str">
        <f>IFERROR(VLOOKUP(GA[[#This Row],[Date]],Raw_Data[[#All],[Date]:[Sunset Time (POA&lt;20 W/m2)]],4,0),"")</f>
        <v/>
      </c>
      <c r="K138" s="2" t="str">
        <f>IFERROR((GA[[#This Row],[Sunset Time (POA&lt;20 W/m2)]]-GA[[#This Row],[Sunrise Time (POA&gt;20 W/m2)]])*24,"")</f>
        <v/>
      </c>
      <c r="M138" s="17" t="str">
        <f>IFERROR(VLOOKUP(GA[[#This Row],[Affceted Equipment]],'Basic Data'!A238:B352,2,0),"")</f>
        <v/>
      </c>
      <c r="P138" s="28" t="str">
        <f>IFERROR(VLOOKUP(GA[[#This Row],[Affceted Equipment]],'Basic Data'!A239:C357,3,0),"")</f>
        <v/>
      </c>
      <c r="Q138" s="2"/>
      <c r="W138" s="32"/>
      <c r="X138" s="33"/>
      <c r="Y138" s="33"/>
      <c r="Z138" s="2"/>
      <c r="AA138" s="2"/>
      <c r="AB138" s="33">
        <f>(GA[[#This Row],[Work Completiuon time on fualt]]-GA[[#This Row],[Fault Time]])*24</f>
        <v>0</v>
      </c>
      <c r="AC138" s="2"/>
      <c r="AD138" s="2"/>
    </row>
    <row r="139" spans="1:30">
      <c r="A139" s="2">
        <f t="shared" si="2"/>
        <v>137</v>
      </c>
      <c r="I139" s="29" t="str">
        <f>IFERROR(VLOOKUP(GA[[#This Row],[Date]],Raw_Data[[#All],[Date]:[Sunset Time (POA&lt;20 W/m2)]],3,0),"")</f>
        <v/>
      </c>
      <c r="J139" s="29" t="str">
        <f>IFERROR(VLOOKUP(GA[[#This Row],[Date]],Raw_Data[[#All],[Date]:[Sunset Time (POA&lt;20 W/m2)]],4,0),"")</f>
        <v/>
      </c>
      <c r="K139" s="2" t="str">
        <f>IFERROR((GA[[#This Row],[Sunset Time (POA&lt;20 W/m2)]]-GA[[#This Row],[Sunrise Time (POA&gt;20 W/m2)]])*24,"")</f>
        <v/>
      </c>
      <c r="M139" s="17" t="str">
        <f>IFERROR(VLOOKUP(GA[[#This Row],[Affceted Equipment]],'Basic Data'!A239:B353,2,0),"")</f>
        <v/>
      </c>
      <c r="P139" s="28" t="str">
        <f>IFERROR(VLOOKUP(GA[[#This Row],[Affceted Equipment]],'Basic Data'!A240:C358,3,0),"")</f>
        <v/>
      </c>
      <c r="Q139" s="2"/>
      <c r="W139" s="32"/>
      <c r="X139" s="33"/>
      <c r="Y139" s="33"/>
      <c r="Z139" s="2"/>
      <c r="AA139" s="2"/>
      <c r="AB139" s="33">
        <f>(GA[[#This Row],[Work Completiuon time on fualt]]-GA[[#This Row],[Fault Time]])*24</f>
        <v>0</v>
      </c>
      <c r="AC139" s="2"/>
      <c r="AD139" s="2"/>
    </row>
    <row r="140" spans="1:30">
      <c r="A140" s="2">
        <f t="shared" si="2"/>
        <v>138</v>
      </c>
      <c r="I140" s="29" t="str">
        <f>IFERROR(VLOOKUP(GA[[#This Row],[Date]],Raw_Data[[#All],[Date]:[Sunset Time (POA&lt;20 W/m2)]],3,0),"")</f>
        <v/>
      </c>
      <c r="J140" s="29" t="str">
        <f>IFERROR(VLOOKUP(GA[[#This Row],[Date]],Raw_Data[[#All],[Date]:[Sunset Time (POA&lt;20 W/m2)]],4,0),"")</f>
        <v/>
      </c>
      <c r="K140" s="2" t="str">
        <f>IFERROR((GA[[#This Row],[Sunset Time (POA&lt;20 W/m2)]]-GA[[#This Row],[Sunrise Time (POA&gt;20 W/m2)]])*24,"")</f>
        <v/>
      </c>
      <c r="M140" s="17" t="str">
        <f>IFERROR(VLOOKUP(GA[[#This Row],[Affceted Equipment]],'Basic Data'!A240:B354,2,0),"")</f>
        <v/>
      </c>
      <c r="P140" s="28" t="str">
        <f>IFERROR(VLOOKUP(GA[[#This Row],[Affceted Equipment]],'Basic Data'!A241:C359,3,0),"")</f>
        <v/>
      </c>
      <c r="Q140" s="2"/>
      <c r="W140" s="32"/>
      <c r="X140" s="33"/>
      <c r="Y140" s="33"/>
      <c r="Z140" s="2"/>
      <c r="AA140" s="2"/>
      <c r="AB140" s="33">
        <f>(GA[[#This Row],[Work Completiuon time on fualt]]-GA[[#This Row],[Fault Time]])*24</f>
        <v>0</v>
      </c>
      <c r="AC140" s="2"/>
      <c r="AD140" s="2"/>
    </row>
    <row r="141" spans="1:30">
      <c r="A141" s="2">
        <f t="shared" si="2"/>
        <v>139</v>
      </c>
      <c r="I141" s="29" t="str">
        <f>IFERROR(VLOOKUP(GA[[#This Row],[Date]],Raw_Data[[#All],[Date]:[Sunset Time (POA&lt;20 W/m2)]],3,0),"")</f>
        <v/>
      </c>
      <c r="J141" s="29" t="str">
        <f>IFERROR(VLOOKUP(GA[[#This Row],[Date]],Raw_Data[[#All],[Date]:[Sunset Time (POA&lt;20 W/m2)]],4,0),"")</f>
        <v/>
      </c>
      <c r="K141" s="2" t="str">
        <f>IFERROR((GA[[#This Row],[Sunset Time (POA&lt;20 W/m2)]]-GA[[#This Row],[Sunrise Time (POA&gt;20 W/m2)]])*24,"")</f>
        <v/>
      </c>
      <c r="M141" s="17" t="str">
        <f>IFERROR(VLOOKUP(GA[[#This Row],[Affceted Equipment]],'Basic Data'!A241:B355,2,0),"")</f>
        <v/>
      </c>
      <c r="P141" s="28" t="str">
        <f>IFERROR(VLOOKUP(GA[[#This Row],[Affceted Equipment]],'Basic Data'!A242:C360,3,0),"")</f>
        <v/>
      </c>
      <c r="Q141" s="2"/>
      <c r="W141" s="32"/>
      <c r="X141" s="33"/>
      <c r="Y141" s="33"/>
      <c r="Z141" s="2"/>
      <c r="AA141" s="2"/>
      <c r="AB141" s="33">
        <f>(GA[[#This Row],[Work Completiuon time on fualt]]-GA[[#This Row],[Fault Time]])*24</f>
        <v>0</v>
      </c>
      <c r="AC141" s="2"/>
      <c r="AD141" s="2"/>
    </row>
    <row r="142" spans="1:30">
      <c r="A142" s="2">
        <f t="shared" si="2"/>
        <v>140</v>
      </c>
      <c r="I142" s="29" t="str">
        <f>IFERROR(VLOOKUP(GA[[#This Row],[Date]],Raw_Data[[#All],[Date]:[Sunset Time (POA&lt;20 W/m2)]],3,0),"")</f>
        <v/>
      </c>
      <c r="J142" s="29" t="str">
        <f>IFERROR(VLOOKUP(GA[[#This Row],[Date]],Raw_Data[[#All],[Date]:[Sunset Time (POA&lt;20 W/m2)]],4,0),"")</f>
        <v/>
      </c>
      <c r="K142" s="2" t="str">
        <f>IFERROR((GA[[#This Row],[Sunset Time (POA&lt;20 W/m2)]]-GA[[#This Row],[Sunrise Time (POA&gt;20 W/m2)]])*24,"")</f>
        <v/>
      </c>
      <c r="M142" s="17" t="str">
        <f>IFERROR(VLOOKUP(GA[[#This Row],[Affceted Equipment]],'Basic Data'!A242:B356,2,0),"")</f>
        <v/>
      </c>
      <c r="P142" s="28" t="str">
        <f>IFERROR(VLOOKUP(GA[[#This Row],[Affceted Equipment]],'Basic Data'!A243:C361,3,0),"")</f>
        <v/>
      </c>
      <c r="Q142" s="2"/>
      <c r="W142" s="32"/>
      <c r="X142" s="33"/>
      <c r="Y142" s="33"/>
      <c r="Z142" s="2"/>
      <c r="AA142" s="2"/>
      <c r="AB142" s="33">
        <f>(GA[[#This Row],[Work Completiuon time on fualt]]-GA[[#This Row],[Fault Time]])*24</f>
        <v>0</v>
      </c>
      <c r="AC142" s="2"/>
      <c r="AD142" s="2"/>
    </row>
    <row r="143" spans="1:30">
      <c r="A143" s="2">
        <f t="shared" si="2"/>
        <v>141</v>
      </c>
      <c r="I143" s="29" t="str">
        <f>IFERROR(VLOOKUP(GA[[#This Row],[Date]],Raw_Data[[#All],[Date]:[Sunset Time (POA&lt;20 W/m2)]],3,0),"")</f>
        <v/>
      </c>
      <c r="J143" s="29" t="str">
        <f>IFERROR(VLOOKUP(GA[[#This Row],[Date]],Raw_Data[[#All],[Date]:[Sunset Time (POA&lt;20 W/m2)]],4,0),"")</f>
        <v/>
      </c>
      <c r="K143" s="2" t="str">
        <f>IFERROR((GA[[#This Row],[Sunset Time (POA&lt;20 W/m2)]]-GA[[#This Row],[Sunrise Time (POA&gt;20 W/m2)]])*24,"")</f>
        <v/>
      </c>
      <c r="M143" s="17" t="str">
        <f>IFERROR(VLOOKUP(GA[[#This Row],[Affceted Equipment]],'Basic Data'!A243:B357,2,0),"")</f>
        <v/>
      </c>
      <c r="P143" s="28" t="str">
        <f>IFERROR(VLOOKUP(GA[[#This Row],[Affceted Equipment]],'Basic Data'!A244:C362,3,0),"")</f>
        <v/>
      </c>
      <c r="Q143" s="2"/>
      <c r="W143" s="32"/>
      <c r="X143" s="33"/>
      <c r="Y143" s="33"/>
      <c r="Z143" s="2"/>
      <c r="AA143" s="2"/>
      <c r="AB143" s="33">
        <f>(GA[[#This Row],[Work Completiuon time on fualt]]-GA[[#This Row],[Fault Time]])*24</f>
        <v>0</v>
      </c>
      <c r="AC143" s="2"/>
      <c r="AD143" s="2"/>
    </row>
    <row r="144" spans="1:30">
      <c r="A144" s="2">
        <f t="shared" si="2"/>
        <v>142</v>
      </c>
      <c r="I144" s="29" t="str">
        <f>IFERROR(VLOOKUP(GA[[#This Row],[Date]],Raw_Data[[#All],[Date]:[Sunset Time (POA&lt;20 W/m2)]],3,0),"")</f>
        <v/>
      </c>
      <c r="J144" s="29" t="str">
        <f>IFERROR(VLOOKUP(GA[[#This Row],[Date]],Raw_Data[[#All],[Date]:[Sunset Time (POA&lt;20 W/m2)]],4,0),"")</f>
        <v/>
      </c>
      <c r="K144" s="2" t="str">
        <f>IFERROR((GA[[#This Row],[Sunset Time (POA&lt;20 W/m2)]]-GA[[#This Row],[Sunrise Time (POA&gt;20 W/m2)]])*24,"")</f>
        <v/>
      </c>
      <c r="M144" s="17" t="str">
        <f>IFERROR(VLOOKUP(GA[[#This Row],[Affceted Equipment]],'Basic Data'!A244:B358,2,0),"")</f>
        <v/>
      </c>
      <c r="P144" s="28" t="str">
        <f>IFERROR(VLOOKUP(GA[[#This Row],[Affceted Equipment]],'Basic Data'!A245:C363,3,0),"")</f>
        <v/>
      </c>
      <c r="Q144" s="2"/>
      <c r="W144" s="32"/>
      <c r="X144" s="33"/>
      <c r="Y144" s="33"/>
      <c r="Z144" s="2"/>
      <c r="AA144" s="2"/>
      <c r="AB144" s="33">
        <f>(GA[[#This Row],[Work Completiuon time on fualt]]-GA[[#This Row],[Fault Time]])*24</f>
        <v>0</v>
      </c>
      <c r="AC144" s="2"/>
      <c r="AD144" s="2"/>
    </row>
    <row r="145" spans="1:30">
      <c r="A145" s="2">
        <f t="shared" si="2"/>
        <v>143</v>
      </c>
      <c r="I145" s="29" t="str">
        <f>IFERROR(VLOOKUP(GA[[#This Row],[Date]],Raw_Data[[#All],[Date]:[Sunset Time (POA&lt;20 W/m2)]],3,0),"")</f>
        <v/>
      </c>
      <c r="J145" s="29" t="str">
        <f>IFERROR(VLOOKUP(GA[[#This Row],[Date]],Raw_Data[[#All],[Date]:[Sunset Time (POA&lt;20 W/m2)]],4,0),"")</f>
        <v/>
      </c>
      <c r="K145" s="2" t="str">
        <f>IFERROR((GA[[#This Row],[Sunset Time (POA&lt;20 W/m2)]]-GA[[#This Row],[Sunrise Time (POA&gt;20 W/m2)]])*24,"")</f>
        <v/>
      </c>
      <c r="M145" s="17" t="str">
        <f>IFERROR(VLOOKUP(GA[[#This Row],[Affceted Equipment]],'Basic Data'!A245:B359,2,0),"")</f>
        <v/>
      </c>
      <c r="P145" s="28" t="str">
        <f>IFERROR(VLOOKUP(GA[[#This Row],[Affceted Equipment]],'Basic Data'!A246:C364,3,0),"")</f>
        <v/>
      </c>
      <c r="Q145" s="2"/>
      <c r="W145" s="32"/>
      <c r="X145" s="33"/>
      <c r="Y145" s="33"/>
      <c r="Z145" s="2"/>
      <c r="AA145" s="2"/>
      <c r="AB145" s="33">
        <f>(GA[[#This Row],[Work Completiuon time on fualt]]-GA[[#This Row],[Fault Time]])*24</f>
        <v>0</v>
      </c>
      <c r="AC145" s="2"/>
      <c r="AD145" s="2"/>
    </row>
    <row r="146" spans="1:30">
      <c r="A146" s="2">
        <f t="shared" si="2"/>
        <v>144</v>
      </c>
      <c r="I146" s="29" t="str">
        <f>IFERROR(VLOOKUP(GA[[#This Row],[Date]],Raw_Data[[#All],[Date]:[Sunset Time (POA&lt;20 W/m2)]],3,0),"")</f>
        <v/>
      </c>
      <c r="J146" s="29" t="str">
        <f>IFERROR(VLOOKUP(GA[[#This Row],[Date]],Raw_Data[[#All],[Date]:[Sunset Time (POA&lt;20 W/m2)]],4,0),"")</f>
        <v/>
      </c>
      <c r="K146" s="2" t="str">
        <f>IFERROR((GA[[#This Row],[Sunset Time (POA&lt;20 W/m2)]]-GA[[#This Row],[Sunrise Time (POA&gt;20 W/m2)]])*24,"")</f>
        <v/>
      </c>
      <c r="M146" s="17" t="str">
        <f>IFERROR(VLOOKUP(GA[[#This Row],[Affceted Equipment]],'Basic Data'!A246:B360,2,0),"")</f>
        <v/>
      </c>
      <c r="P146" s="28" t="str">
        <f>IFERROR(VLOOKUP(GA[[#This Row],[Affceted Equipment]],'Basic Data'!A247:C365,3,0),"")</f>
        <v/>
      </c>
      <c r="Q146" s="2"/>
      <c r="W146" s="32"/>
      <c r="X146" s="33"/>
      <c r="Y146" s="33"/>
      <c r="Z146" s="2"/>
      <c r="AA146" s="2"/>
      <c r="AB146" s="33">
        <f>(GA[[#This Row],[Work Completiuon time on fualt]]-GA[[#This Row],[Fault Time]])*24</f>
        <v>0</v>
      </c>
      <c r="AC146" s="2"/>
      <c r="AD146" s="2"/>
    </row>
    <row r="147" spans="1:30">
      <c r="A147" s="2">
        <f t="shared" si="2"/>
        <v>145</v>
      </c>
      <c r="I147" s="29" t="str">
        <f>IFERROR(VLOOKUP(GA[[#This Row],[Date]],Raw_Data[[#All],[Date]:[Sunset Time (POA&lt;20 W/m2)]],3,0),"")</f>
        <v/>
      </c>
      <c r="J147" s="29" t="str">
        <f>IFERROR(VLOOKUP(GA[[#This Row],[Date]],Raw_Data[[#All],[Date]:[Sunset Time (POA&lt;20 W/m2)]],4,0),"")</f>
        <v/>
      </c>
      <c r="K147" s="2" t="str">
        <f>IFERROR((GA[[#This Row],[Sunset Time (POA&lt;20 W/m2)]]-GA[[#This Row],[Sunrise Time (POA&gt;20 W/m2)]])*24,"")</f>
        <v/>
      </c>
      <c r="M147" s="17" t="str">
        <f>IFERROR(VLOOKUP(GA[[#This Row],[Affceted Equipment]],'Basic Data'!A247:B361,2,0),"")</f>
        <v/>
      </c>
      <c r="P147" s="28" t="str">
        <f>IFERROR(VLOOKUP(GA[[#This Row],[Affceted Equipment]],'Basic Data'!A248:C366,3,0),"")</f>
        <v/>
      </c>
      <c r="Q147" s="2"/>
      <c r="W147" s="32"/>
      <c r="X147" s="33"/>
      <c r="Y147" s="33"/>
      <c r="Z147" s="2"/>
      <c r="AA147" s="2"/>
      <c r="AB147" s="33">
        <f>(GA[[#This Row],[Work Completiuon time on fualt]]-GA[[#This Row],[Fault Time]])*24</f>
        <v>0</v>
      </c>
      <c r="AC147" s="2"/>
      <c r="AD147" s="2"/>
    </row>
    <row r="148" spans="1:30">
      <c r="A148" s="2">
        <f t="shared" si="2"/>
        <v>146</v>
      </c>
      <c r="I148" s="29" t="str">
        <f>IFERROR(VLOOKUP(GA[[#This Row],[Date]],Raw_Data[[#All],[Date]:[Sunset Time (POA&lt;20 W/m2)]],3,0),"")</f>
        <v/>
      </c>
      <c r="J148" s="29" t="str">
        <f>IFERROR(VLOOKUP(GA[[#This Row],[Date]],Raw_Data[[#All],[Date]:[Sunset Time (POA&lt;20 W/m2)]],4,0),"")</f>
        <v/>
      </c>
      <c r="K148" s="2" t="str">
        <f>IFERROR((GA[[#This Row],[Sunset Time (POA&lt;20 W/m2)]]-GA[[#This Row],[Sunrise Time (POA&gt;20 W/m2)]])*24,"")</f>
        <v/>
      </c>
      <c r="M148" s="17" t="str">
        <f>IFERROR(VLOOKUP(GA[[#This Row],[Affceted Equipment]],'Basic Data'!A248:B362,2,0),"")</f>
        <v/>
      </c>
      <c r="P148" s="28" t="str">
        <f>IFERROR(VLOOKUP(GA[[#This Row],[Affceted Equipment]],'Basic Data'!A249:C367,3,0),"")</f>
        <v/>
      </c>
      <c r="Q148" s="2"/>
      <c r="W148" s="32"/>
      <c r="X148" s="33"/>
      <c r="Y148" s="33"/>
      <c r="Z148" s="2"/>
      <c r="AA148" s="2"/>
      <c r="AB148" s="33">
        <f>(GA[[#This Row],[Work Completiuon time on fualt]]-GA[[#This Row],[Fault Time]])*24</f>
        <v>0</v>
      </c>
      <c r="AC148" s="2"/>
      <c r="AD148" s="2"/>
    </row>
    <row r="149" spans="1:30">
      <c r="A149" s="2">
        <f t="shared" si="2"/>
        <v>147</v>
      </c>
      <c r="I149" s="29" t="str">
        <f>IFERROR(VLOOKUP(GA[[#This Row],[Date]],Raw_Data[[#All],[Date]:[Sunset Time (POA&lt;20 W/m2)]],3,0),"")</f>
        <v/>
      </c>
      <c r="J149" s="29" t="str">
        <f>IFERROR(VLOOKUP(GA[[#This Row],[Date]],Raw_Data[[#All],[Date]:[Sunset Time (POA&lt;20 W/m2)]],4,0),"")</f>
        <v/>
      </c>
      <c r="K149" s="2" t="str">
        <f>IFERROR((GA[[#This Row],[Sunset Time (POA&lt;20 W/m2)]]-GA[[#This Row],[Sunrise Time (POA&gt;20 W/m2)]])*24,"")</f>
        <v/>
      </c>
      <c r="M149" s="17" t="str">
        <f>IFERROR(VLOOKUP(GA[[#This Row],[Affceted Equipment]],'Basic Data'!A249:B363,2,0),"")</f>
        <v/>
      </c>
      <c r="P149" s="28" t="str">
        <f>IFERROR(VLOOKUP(GA[[#This Row],[Affceted Equipment]],'Basic Data'!A250:C368,3,0),"")</f>
        <v/>
      </c>
      <c r="Q149" s="2"/>
      <c r="W149" s="32"/>
      <c r="X149" s="33"/>
      <c r="Y149" s="33"/>
      <c r="Z149" s="2"/>
      <c r="AA149" s="2"/>
      <c r="AB149" s="33">
        <f>(GA[[#This Row],[Work Completiuon time on fualt]]-GA[[#This Row],[Fault Time]])*24</f>
        <v>0</v>
      </c>
      <c r="AC149" s="2"/>
      <c r="AD149" s="2"/>
    </row>
    <row r="150" spans="1:30">
      <c r="A150" s="2">
        <f t="shared" si="2"/>
        <v>148</v>
      </c>
      <c r="I150" s="29" t="str">
        <f>IFERROR(VLOOKUP(GA[[#This Row],[Date]],Raw_Data[[#All],[Date]:[Sunset Time (POA&lt;20 W/m2)]],3,0),"")</f>
        <v/>
      </c>
      <c r="J150" s="29" t="str">
        <f>IFERROR(VLOOKUP(GA[[#This Row],[Date]],Raw_Data[[#All],[Date]:[Sunset Time (POA&lt;20 W/m2)]],4,0),"")</f>
        <v/>
      </c>
      <c r="K150" s="2" t="str">
        <f>IFERROR((GA[[#This Row],[Sunset Time (POA&lt;20 W/m2)]]-GA[[#This Row],[Sunrise Time (POA&gt;20 W/m2)]])*24,"")</f>
        <v/>
      </c>
      <c r="M150" s="17" t="str">
        <f>IFERROR(VLOOKUP(GA[[#This Row],[Affceted Equipment]],'Basic Data'!A250:B364,2,0),"")</f>
        <v/>
      </c>
      <c r="P150" s="28" t="str">
        <f>IFERROR(VLOOKUP(GA[[#This Row],[Affceted Equipment]],'Basic Data'!A251:C369,3,0),"")</f>
        <v/>
      </c>
      <c r="Q150" s="2"/>
      <c r="W150" s="32"/>
      <c r="X150" s="33"/>
      <c r="Y150" s="33"/>
      <c r="Z150" s="2"/>
      <c r="AA150" s="2"/>
      <c r="AB150" s="33">
        <f>(GA[[#This Row],[Work Completiuon time on fualt]]-GA[[#This Row],[Fault Time]])*24</f>
        <v>0</v>
      </c>
      <c r="AC150" s="2"/>
      <c r="AD150" s="2"/>
    </row>
    <row r="151" spans="1:30">
      <c r="A151" s="2">
        <f t="shared" si="2"/>
        <v>149</v>
      </c>
      <c r="I151" s="29" t="str">
        <f>IFERROR(VLOOKUP(GA[[#This Row],[Date]],Raw_Data[[#All],[Date]:[Sunset Time (POA&lt;20 W/m2)]],3,0),"")</f>
        <v/>
      </c>
      <c r="J151" s="29" t="str">
        <f>IFERROR(VLOOKUP(GA[[#This Row],[Date]],Raw_Data[[#All],[Date]:[Sunset Time (POA&lt;20 W/m2)]],4,0),"")</f>
        <v/>
      </c>
      <c r="K151" s="2" t="str">
        <f>IFERROR((GA[[#This Row],[Sunset Time (POA&lt;20 W/m2)]]-GA[[#This Row],[Sunrise Time (POA&gt;20 W/m2)]])*24,"")</f>
        <v/>
      </c>
      <c r="M151" s="17" t="str">
        <f>IFERROR(VLOOKUP(GA[[#This Row],[Affceted Equipment]],'Basic Data'!A251:B365,2,0),"")</f>
        <v/>
      </c>
      <c r="P151" s="28" t="str">
        <f>IFERROR(VLOOKUP(GA[[#This Row],[Affceted Equipment]],'Basic Data'!A252:C370,3,0),"")</f>
        <v/>
      </c>
      <c r="Q151" s="2"/>
      <c r="W151" s="32"/>
      <c r="X151" s="33"/>
      <c r="Y151" s="33"/>
      <c r="Z151" s="2"/>
      <c r="AA151" s="2"/>
      <c r="AB151" s="33">
        <f>(GA[[#This Row],[Work Completiuon time on fualt]]-GA[[#This Row],[Fault Time]])*24</f>
        <v>0</v>
      </c>
      <c r="AC151" s="2"/>
      <c r="AD151" s="2"/>
    </row>
    <row r="152" spans="1:30">
      <c r="A152" s="2">
        <f t="shared" si="2"/>
        <v>150</v>
      </c>
      <c r="I152" s="29" t="str">
        <f>IFERROR(VLOOKUP(GA[[#This Row],[Date]],Raw_Data[[#All],[Date]:[Sunset Time (POA&lt;20 W/m2)]],3,0),"")</f>
        <v/>
      </c>
      <c r="J152" s="29" t="str">
        <f>IFERROR(VLOOKUP(GA[[#This Row],[Date]],Raw_Data[[#All],[Date]:[Sunset Time (POA&lt;20 W/m2)]],4,0),"")</f>
        <v/>
      </c>
      <c r="K152" s="2" t="str">
        <f>IFERROR((GA[[#This Row],[Sunset Time (POA&lt;20 W/m2)]]-GA[[#This Row],[Sunrise Time (POA&gt;20 W/m2)]])*24,"")</f>
        <v/>
      </c>
      <c r="M152" s="17" t="str">
        <f>IFERROR(VLOOKUP(GA[[#This Row],[Affceted Equipment]],'Basic Data'!A252:B366,2,0),"")</f>
        <v/>
      </c>
      <c r="P152" s="28" t="str">
        <f>IFERROR(VLOOKUP(GA[[#This Row],[Affceted Equipment]],'Basic Data'!A253:C371,3,0),"")</f>
        <v/>
      </c>
      <c r="Q152" s="2"/>
      <c r="W152" s="32"/>
      <c r="X152" s="33"/>
      <c r="Y152" s="33"/>
      <c r="Z152" s="2"/>
      <c r="AA152" s="2"/>
      <c r="AB152" s="33">
        <f>(GA[[#This Row],[Work Completiuon time on fualt]]-GA[[#This Row],[Fault Time]])*24</f>
        <v>0</v>
      </c>
      <c r="AC152" s="2"/>
      <c r="AD152" s="2"/>
    </row>
    <row r="153" spans="1:30">
      <c r="A153" s="2">
        <f t="shared" si="2"/>
        <v>151</v>
      </c>
      <c r="I153" s="29" t="str">
        <f>IFERROR(VLOOKUP(GA[[#This Row],[Date]],Raw_Data[[#All],[Date]:[Sunset Time (POA&lt;20 W/m2)]],3,0),"")</f>
        <v/>
      </c>
      <c r="J153" s="29" t="str">
        <f>IFERROR(VLOOKUP(GA[[#This Row],[Date]],Raw_Data[[#All],[Date]:[Sunset Time (POA&lt;20 W/m2)]],4,0),"")</f>
        <v/>
      </c>
      <c r="K153" s="2" t="str">
        <f>IFERROR((GA[[#This Row],[Sunset Time (POA&lt;20 W/m2)]]-GA[[#This Row],[Sunrise Time (POA&gt;20 W/m2)]])*24,"")</f>
        <v/>
      </c>
      <c r="M153" s="17" t="str">
        <f>IFERROR(VLOOKUP(GA[[#This Row],[Affceted Equipment]],'Basic Data'!A253:B367,2,0),"")</f>
        <v/>
      </c>
      <c r="P153" s="28" t="str">
        <f>IFERROR(VLOOKUP(GA[[#This Row],[Affceted Equipment]],'Basic Data'!A254:C372,3,0),"")</f>
        <v/>
      </c>
      <c r="Q153" s="2"/>
      <c r="W153" s="32"/>
      <c r="X153" s="33"/>
      <c r="Y153" s="33"/>
      <c r="Z153" s="2"/>
      <c r="AA153" s="2"/>
      <c r="AB153" s="33">
        <f>(GA[[#This Row],[Work Completiuon time on fualt]]-GA[[#This Row],[Fault Time]])*24</f>
        <v>0</v>
      </c>
      <c r="AC153" s="2"/>
      <c r="AD153" s="2"/>
    </row>
    <row r="154" spans="1:30">
      <c r="A154" s="2">
        <f t="shared" si="2"/>
        <v>152</v>
      </c>
      <c r="I154" s="29" t="str">
        <f>IFERROR(VLOOKUP(GA[[#This Row],[Date]],Raw_Data[[#All],[Date]:[Sunset Time (POA&lt;20 W/m2)]],3,0),"")</f>
        <v/>
      </c>
      <c r="J154" s="29" t="str">
        <f>IFERROR(VLOOKUP(GA[[#This Row],[Date]],Raw_Data[[#All],[Date]:[Sunset Time (POA&lt;20 W/m2)]],4,0),"")</f>
        <v/>
      </c>
      <c r="K154" s="2" t="str">
        <f>IFERROR((GA[[#This Row],[Sunset Time (POA&lt;20 W/m2)]]-GA[[#This Row],[Sunrise Time (POA&gt;20 W/m2)]])*24,"")</f>
        <v/>
      </c>
      <c r="M154" s="17" t="str">
        <f>IFERROR(VLOOKUP(GA[[#This Row],[Affceted Equipment]],'Basic Data'!A254:B368,2,0),"")</f>
        <v/>
      </c>
      <c r="P154" s="28" t="str">
        <f>IFERROR(VLOOKUP(GA[[#This Row],[Affceted Equipment]],'Basic Data'!A255:C373,3,0),"")</f>
        <v/>
      </c>
      <c r="Q154" s="2"/>
      <c r="W154" s="32"/>
      <c r="X154" s="33"/>
      <c r="Y154" s="33"/>
      <c r="Z154" s="2"/>
      <c r="AA154" s="2"/>
      <c r="AB154" s="33">
        <f>(GA[[#This Row],[Work Completiuon time on fualt]]-GA[[#This Row],[Fault Time]])*24</f>
        <v>0</v>
      </c>
      <c r="AC154" s="2"/>
      <c r="AD154" s="2"/>
    </row>
    <row r="155" spans="1:30">
      <c r="A155" s="2">
        <f t="shared" si="2"/>
        <v>153</v>
      </c>
      <c r="I155" s="29" t="str">
        <f>IFERROR(VLOOKUP(GA[[#This Row],[Date]],Raw_Data[[#All],[Date]:[Sunset Time (POA&lt;20 W/m2)]],3,0),"")</f>
        <v/>
      </c>
      <c r="J155" s="29" t="str">
        <f>IFERROR(VLOOKUP(GA[[#This Row],[Date]],Raw_Data[[#All],[Date]:[Sunset Time (POA&lt;20 W/m2)]],4,0),"")</f>
        <v/>
      </c>
      <c r="K155" s="2" t="str">
        <f>IFERROR((GA[[#This Row],[Sunset Time (POA&lt;20 W/m2)]]-GA[[#This Row],[Sunrise Time (POA&gt;20 W/m2)]])*24,"")</f>
        <v/>
      </c>
      <c r="M155" s="17" t="str">
        <f>IFERROR(VLOOKUP(GA[[#This Row],[Affceted Equipment]],'Basic Data'!A255:B369,2,0),"")</f>
        <v/>
      </c>
      <c r="P155" s="28" t="str">
        <f>IFERROR(VLOOKUP(GA[[#This Row],[Affceted Equipment]],'Basic Data'!A256:C374,3,0),"")</f>
        <v/>
      </c>
      <c r="Q155" s="2"/>
      <c r="W155" s="32"/>
      <c r="X155" s="33"/>
      <c r="Y155" s="33"/>
      <c r="Z155" s="2"/>
      <c r="AA155" s="2"/>
      <c r="AB155" s="33">
        <f>(GA[[#This Row],[Work Completiuon time on fualt]]-GA[[#This Row],[Fault Time]])*24</f>
        <v>0</v>
      </c>
      <c r="AC155" s="2"/>
      <c r="AD155" s="2"/>
    </row>
    <row r="156" spans="1:30">
      <c r="A156" s="2">
        <f t="shared" si="2"/>
        <v>154</v>
      </c>
      <c r="I156" s="29" t="str">
        <f>IFERROR(VLOOKUP(GA[[#This Row],[Date]],Raw_Data[[#All],[Date]:[Sunset Time (POA&lt;20 W/m2)]],3,0),"")</f>
        <v/>
      </c>
      <c r="J156" s="29" t="str">
        <f>IFERROR(VLOOKUP(GA[[#This Row],[Date]],Raw_Data[[#All],[Date]:[Sunset Time (POA&lt;20 W/m2)]],4,0),"")</f>
        <v/>
      </c>
      <c r="K156" s="2" t="str">
        <f>IFERROR((GA[[#This Row],[Sunset Time (POA&lt;20 W/m2)]]-GA[[#This Row],[Sunrise Time (POA&gt;20 W/m2)]])*24,"")</f>
        <v/>
      </c>
      <c r="M156" s="17" t="str">
        <f>IFERROR(VLOOKUP(GA[[#This Row],[Affceted Equipment]],'Basic Data'!A256:B370,2,0),"")</f>
        <v/>
      </c>
      <c r="P156" s="28" t="str">
        <f>IFERROR(VLOOKUP(GA[[#This Row],[Affceted Equipment]],'Basic Data'!A257:C375,3,0),"")</f>
        <v/>
      </c>
      <c r="Q156" s="2"/>
      <c r="W156" s="32"/>
      <c r="X156" s="33"/>
      <c r="Y156" s="33"/>
      <c r="Z156" s="2"/>
      <c r="AA156" s="2"/>
      <c r="AB156" s="33">
        <f>(GA[[#This Row],[Work Completiuon time on fualt]]-GA[[#This Row],[Fault Time]])*24</f>
        <v>0</v>
      </c>
      <c r="AC156" s="2"/>
      <c r="AD156" s="2"/>
    </row>
    <row r="157" spans="1:30">
      <c r="A157" s="2">
        <f t="shared" si="2"/>
        <v>155</v>
      </c>
      <c r="I157" s="29" t="str">
        <f>IFERROR(VLOOKUP(GA[[#This Row],[Date]],Raw_Data[[#All],[Date]:[Sunset Time (POA&lt;20 W/m2)]],3,0),"")</f>
        <v/>
      </c>
      <c r="J157" s="29" t="str">
        <f>IFERROR(VLOOKUP(GA[[#This Row],[Date]],Raw_Data[[#All],[Date]:[Sunset Time (POA&lt;20 W/m2)]],4,0),"")</f>
        <v/>
      </c>
      <c r="K157" s="2" t="str">
        <f>IFERROR((GA[[#This Row],[Sunset Time (POA&lt;20 W/m2)]]-GA[[#This Row],[Sunrise Time (POA&gt;20 W/m2)]])*24,"")</f>
        <v/>
      </c>
      <c r="M157" s="17" t="str">
        <f>IFERROR(VLOOKUP(GA[[#This Row],[Affceted Equipment]],'Basic Data'!A257:B371,2,0),"")</f>
        <v/>
      </c>
      <c r="P157" s="28" t="str">
        <f>IFERROR(VLOOKUP(GA[[#This Row],[Affceted Equipment]],'Basic Data'!A258:C376,3,0),"")</f>
        <v/>
      </c>
      <c r="Q157" s="2"/>
      <c r="W157" s="32"/>
      <c r="X157" s="33"/>
      <c r="Y157" s="33"/>
      <c r="Z157" s="2"/>
      <c r="AA157" s="2"/>
      <c r="AB157" s="33">
        <f>(GA[[#This Row],[Work Completiuon time on fualt]]-GA[[#This Row],[Fault Time]])*24</f>
        <v>0</v>
      </c>
      <c r="AC157" s="2"/>
      <c r="AD157" s="2"/>
    </row>
    <row r="158" spans="1:30">
      <c r="A158" s="2">
        <f t="shared" si="2"/>
        <v>156</v>
      </c>
      <c r="I158" s="29" t="str">
        <f>IFERROR(VLOOKUP(GA[[#This Row],[Date]],Raw_Data[[#All],[Date]:[Sunset Time (POA&lt;20 W/m2)]],3,0),"")</f>
        <v/>
      </c>
      <c r="J158" s="29" t="str">
        <f>IFERROR(VLOOKUP(GA[[#This Row],[Date]],Raw_Data[[#All],[Date]:[Sunset Time (POA&lt;20 W/m2)]],4,0),"")</f>
        <v/>
      </c>
      <c r="K158" s="2" t="str">
        <f>IFERROR((GA[[#This Row],[Sunset Time (POA&lt;20 W/m2)]]-GA[[#This Row],[Sunrise Time (POA&gt;20 W/m2)]])*24,"")</f>
        <v/>
      </c>
      <c r="M158" s="17" t="str">
        <f>IFERROR(VLOOKUP(GA[[#This Row],[Affceted Equipment]],'Basic Data'!A258:B372,2,0),"")</f>
        <v/>
      </c>
      <c r="P158" s="28" t="str">
        <f>IFERROR(VLOOKUP(GA[[#This Row],[Affceted Equipment]],'Basic Data'!A259:C377,3,0),"")</f>
        <v/>
      </c>
      <c r="Q158" s="2"/>
      <c r="W158" s="32"/>
      <c r="X158" s="33"/>
      <c r="Y158" s="33"/>
      <c r="Z158" s="2"/>
      <c r="AA158" s="2"/>
      <c r="AB158" s="33">
        <f>(GA[[#This Row],[Work Completiuon time on fualt]]-GA[[#This Row],[Fault Time]])*24</f>
        <v>0</v>
      </c>
      <c r="AC158" s="2"/>
      <c r="AD158" s="2"/>
    </row>
    <row r="159" spans="1:30">
      <c r="A159" s="2">
        <f t="shared" ref="A159:A222" si="3">A158+1</f>
        <v>157</v>
      </c>
      <c r="I159" s="29" t="str">
        <f>IFERROR(VLOOKUP(GA[[#This Row],[Date]],Raw_Data[[#All],[Date]:[Sunset Time (POA&lt;20 W/m2)]],3,0),"")</f>
        <v/>
      </c>
      <c r="J159" s="29" t="str">
        <f>IFERROR(VLOOKUP(GA[[#This Row],[Date]],Raw_Data[[#All],[Date]:[Sunset Time (POA&lt;20 W/m2)]],4,0),"")</f>
        <v/>
      </c>
      <c r="K159" s="2" t="str">
        <f>IFERROR((GA[[#This Row],[Sunset Time (POA&lt;20 W/m2)]]-GA[[#This Row],[Sunrise Time (POA&gt;20 W/m2)]])*24,"")</f>
        <v/>
      </c>
      <c r="M159" s="17" t="str">
        <f>IFERROR(VLOOKUP(GA[[#This Row],[Affceted Equipment]],'Basic Data'!A259:B373,2,0),"")</f>
        <v/>
      </c>
      <c r="P159" s="28" t="str">
        <f>IFERROR(VLOOKUP(GA[[#This Row],[Affceted Equipment]],'Basic Data'!A260:C378,3,0),"")</f>
        <v/>
      </c>
      <c r="Q159" s="2"/>
      <c r="W159" s="32"/>
      <c r="X159" s="33"/>
      <c r="Y159" s="33"/>
      <c r="Z159" s="2"/>
      <c r="AA159" s="2"/>
      <c r="AB159" s="33">
        <f>(GA[[#This Row],[Work Completiuon time on fualt]]-GA[[#This Row],[Fault Time]])*24</f>
        <v>0</v>
      </c>
      <c r="AC159" s="2"/>
      <c r="AD159" s="2"/>
    </row>
    <row r="160" spans="1:30">
      <c r="A160" s="2">
        <f t="shared" si="3"/>
        <v>158</v>
      </c>
      <c r="I160" s="29" t="str">
        <f>IFERROR(VLOOKUP(GA[[#This Row],[Date]],Raw_Data[[#All],[Date]:[Sunset Time (POA&lt;20 W/m2)]],3,0),"")</f>
        <v/>
      </c>
      <c r="J160" s="29" t="str">
        <f>IFERROR(VLOOKUP(GA[[#This Row],[Date]],Raw_Data[[#All],[Date]:[Sunset Time (POA&lt;20 W/m2)]],4,0),"")</f>
        <v/>
      </c>
      <c r="K160" s="2" t="str">
        <f>IFERROR((GA[[#This Row],[Sunset Time (POA&lt;20 W/m2)]]-GA[[#This Row],[Sunrise Time (POA&gt;20 W/m2)]])*24,"")</f>
        <v/>
      </c>
      <c r="M160" s="17" t="str">
        <f>IFERROR(VLOOKUP(GA[[#This Row],[Affceted Equipment]],'Basic Data'!A260:B374,2,0),"")</f>
        <v/>
      </c>
      <c r="P160" s="28" t="str">
        <f>IFERROR(VLOOKUP(GA[[#This Row],[Affceted Equipment]],'Basic Data'!A261:C379,3,0),"")</f>
        <v/>
      </c>
      <c r="Q160" s="2"/>
      <c r="W160" s="32"/>
      <c r="X160" s="33"/>
      <c r="Y160" s="33"/>
      <c r="Z160" s="2"/>
      <c r="AA160" s="2"/>
      <c r="AB160" s="33">
        <f>(GA[[#This Row],[Work Completiuon time on fualt]]-GA[[#This Row],[Fault Time]])*24</f>
        <v>0</v>
      </c>
      <c r="AC160" s="2"/>
      <c r="AD160" s="2"/>
    </row>
    <row r="161" spans="1:30">
      <c r="A161" s="2">
        <f t="shared" si="3"/>
        <v>159</v>
      </c>
      <c r="I161" s="29" t="str">
        <f>IFERROR(VLOOKUP(GA[[#This Row],[Date]],Raw_Data[[#All],[Date]:[Sunset Time (POA&lt;20 W/m2)]],3,0),"")</f>
        <v/>
      </c>
      <c r="J161" s="29" t="str">
        <f>IFERROR(VLOOKUP(GA[[#This Row],[Date]],Raw_Data[[#All],[Date]:[Sunset Time (POA&lt;20 W/m2)]],4,0),"")</f>
        <v/>
      </c>
      <c r="K161" s="2" t="str">
        <f>IFERROR((GA[[#This Row],[Sunset Time (POA&lt;20 W/m2)]]-GA[[#This Row],[Sunrise Time (POA&gt;20 W/m2)]])*24,"")</f>
        <v/>
      </c>
      <c r="M161" s="17" t="str">
        <f>IFERROR(VLOOKUP(GA[[#This Row],[Affceted Equipment]],'Basic Data'!A261:B375,2,0),"")</f>
        <v/>
      </c>
      <c r="P161" s="28" t="str">
        <f>IFERROR(VLOOKUP(GA[[#This Row],[Affceted Equipment]],'Basic Data'!A262:C380,3,0),"")</f>
        <v/>
      </c>
      <c r="Q161" s="2"/>
      <c r="W161" s="32"/>
      <c r="X161" s="33"/>
      <c r="Y161" s="33"/>
      <c r="Z161" s="2"/>
      <c r="AA161" s="2"/>
      <c r="AB161" s="33">
        <f>(GA[[#This Row],[Work Completiuon time on fualt]]-GA[[#This Row],[Fault Time]])*24</f>
        <v>0</v>
      </c>
      <c r="AC161" s="2"/>
      <c r="AD161" s="2"/>
    </row>
    <row r="162" spans="1:30">
      <c r="A162" s="2">
        <f t="shared" si="3"/>
        <v>160</v>
      </c>
      <c r="I162" s="29" t="str">
        <f>IFERROR(VLOOKUP(GA[[#This Row],[Date]],Raw_Data[[#All],[Date]:[Sunset Time (POA&lt;20 W/m2)]],3,0),"")</f>
        <v/>
      </c>
      <c r="J162" s="29" t="str">
        <f>IFERROR(VLOOKUP(GA[[#This Row],[Date]],Raw_Data[[#All],[Date]:[Sunset Time (POA&lt;20 W/m2)]],4,0),"")</f>
        <v/>
      </c>
      <c r="K162" s="2" t="str">
        <f>IFERROR((GA[[#This Row],[Sunset Time (POA&lt;20 W/m2)]]-GA[[#This Row],[Sunrise Time (POA&gt;20 W/m2)]])*24,"")</f>
        <v/>
      </c>
      <c r="M162" s="17" t="str">
        <f>IFERROR(VLOOKUP(GA[[#This Row],[Affceted Equipment]],'Basic Data'!A262:B376,2,0),"")</f>
        <v/>
      </c>
      <c r="P162" s="28" t="str">
        <f>IFERROR(VLOOKUP(GA[[#This Row],[Affceted Equipment]],'Basic Data'!A263:C381,3,0),"")</f>
        <v/>
      </c>
      <c r="Q162" s="2"/>
      <c r="W162" s="32"/>
      <c r="X162" s="33"/>
      <c r="Y162" s="33"/>
      <c r="Z162" s="2"/>
      <c r="AA162" s="2"/>
      <c r="AB162" s="33">
        <f>(GA[[#This Row],[Work Completiuon time on fualt]]-GA[[#This Row],[Fault Time]])*24</f>
        <v>0</v>
      </c>
      <c r="AC162" s="2"/>
      <c r="AD162" s="2"/>
    </row>
    <row r="163" spans="1:30">
      <c r="A163" s="2">
        <f t="shared" si="3"/>
        <v>161</v>
      </c>
      <c r="I163" s="29" t="str">
        <f>IFERROR(VLOOKUP(GA[[#This Row],[Date]],Raw_Data[[#All],[Date]:[Sunset Time (POA&lt;20 W/m2)]],3,0),"")</f>
        <v/>
      </c>
      <c r="J163" s="29" t="str">
        <f>IFERROR(VLOOKUP(GA[[#This Row],[Date]],Raw_Data[[#All],[Date]:[Sunset Time (POA&lt;20 W/m2)]],4,0),"")</f>
        <v/>
      </c>
      <c r="K163" s="2" t="str">
        <f>IFERROR((GA[[#This Row],[Sunset Time (POA&lt;20 W/m2)]]-GA[[#This Row],[Sunrise Time (POA&gt;20 W/m2)]])*24,"")</f>
        <v/>
      </c>
      <c r="M163" s="17" t="str">
        <f>IFERROR(VLOOKUP(GA[[#This Row],[Affceted Equipment]],'Basic Data'!A263:B377,2,0),"")</f>
        <v/>
      </c>
      <c r="P163" s="28" t="str">
        <f>IFERROR(VLOOKUP(GA[[#This Row],[Affceted Equipment]],'Basic Data'!A264:C382,3,0),"")</f>
        <v/>
      </c>
      <c r="Q163" s="2"/>
      <c r="W163" s="32"/>
      <c r="X163" s="33"/>
      <c r="Y163" s="33"/>
      <c r="Z163" s="2"/>
      <c r="AA163" s="2"/>
      <c r="AB163" s="33">
        <f>(GA[[#This Row],[Work Completiuon time on fualt]]-GA[[#This Row],[Fault Time]])*24</f>
        <v>0</v>
      </c>
      <c r="AC163" s="2"/>
      <c r="AD163" s="2"/>
    </row>
    <row r="164" spans="1:30">
      <c r="A164" s="2">
        <f t="shared" si="3"/>
        <v>162</v>
      </c>
      <c r="I164" s="29" t="str">
        <f>IFERROR(VLOOKUP(GA[[#This Row],[Date]],Raw_Data[[#All],[Date]:[Sunset Time (POA&lt;20 W/m2)]],3,0),"")</f>
        <v/>
      </c>
      <c r="J164" s="29" t="str">
        <f>IFERROR(VLOOKUP(GA[[#This Row],[Date]],Raw_Data[[#All],[Date]:[Sunset Time (POA&lt;20 W/m2)]],4,0),"")</f>
        <v/>
      </c>
      <c r="K164" s="2" t="str">
        <f>IFERROR((GA[[#This Row],[Sunset Time (POA&lt;20 W/m2)]]-GA[[#This Row],[Sunrise Time (POA&gt;20 W/m2)]])*24,"")</f>
        <v/>
      </c>
      <c r="M164" s="17" t="str">
        <f>IFERROR(VLOOKUP(GA[[#This Row],[Affceted Equipment]],'Basic Data'!A264:B378,2,0),"")</f>
        <v/>
      </c>
      <c r="P164" s="28" t="str">
        <f>IFERROR(VLOOKUP(GA[[#This Row],[Affceted Equipment]],'Basic Data'!A265:C383,3,0),"")</f>
        <v/>
      </c>
      <c r="Q164" s="2"/>
      <c r="W164" s="32"/>
      <c r="X164" s="33"/>
      <c r="Y164" s="33"/>
      <c r="Z164" s="2"/>
      <c r="AA164" s="2"/>
      <c r="AB164" s="33">
        <f>(GA[[#This Row],[Work Completiuon time on fualt]]-GA[[#This Row],[Fault Time]])*24</f>
        <v>0</v>
      </c>
      <c r="AC164" s="2"/>
      <c r="AD164" s="2"/>
    </row>
    <row r="165" spans="1:30">
      <c r="A165" s="2">
        <f t="shared" si="3"/>
        <v>163</v>
      </c>
      <c r="I165" s="29" t="str">
        <f>IFERROR(VLOOKUP(GA[[#This Row],[Date]],Raw_Data[[#All],[Date]:[Sunset Time (POA&lt;20 W/m2)]],3,0),"")</f>
        <v/>
      </c>
      <c r="J165" s="29" t="str">
        <f>IFERROR(VLOOKUP(GA[[#This Row],[Date]],Raw_Data[[#All],[Date]:[Sunset Time (POA&lt;20 W/m2)]],4,0),"")</f>
        <v/>
      </c>
      <c r="K165" s="2" t="str">
        <f>IFERROR((GA[[#This Row],[Sunset Time (POA&lt;20 W/m2)]]-GA[[#This Row],[Sunrise Time (POA&gt;20 W/m2)]])*24,"")</f>
        <v/>
      </c>
      <c r="M165" s="17" t="str">
        <f>IFERROR(VLOOKUP(GA[[#This Row],[Affceted Equipment]],'Basic Data'!A265:B379,2,0),"")</f>
        <v/>
      </c>
      <c r="P165" s="28" t="str">
        <f>IFERROR(VLOOKUP(GA[[#This Row],[Affceted Equipment]],'Basic Data'!A266:C384,3,0),"")</f>
        <v/>
      </c>
      <c r="Q165" s="2"/>
      <c r="W165" s="32"/>
      <c r="X165" s="33"/>
      <c r="Y165" s="33"/>
      <c r="Z165" s="2"/>
      <c r="AA165" s="2"/>
      <c r="AB165" s="33">
        <f>(GA[[#This Row],[Work Completiuon time on fualt]]-GA[[#This Row],[Fault Time]])*24</f>
        <v>0</v>
      </c>
      <c r="AC165" s="2"/>
      <c r="AD165" s="2"/>
    </row>
    <row r="166" spans="1:30">
      <c r="A166" s="2">
        <f t="shared" si="3"/>
        <v>164</v>
      </c>
      <c r="I166" s="29" t="str">
        <f>IFERROR(VLOOKUP(GA[[#This Row],[Date]],Raw_Data[[#All],[Date]:[Sunset Time (POA&lt;20 W/m2)]],3,0),"")</f>
        <v/>
      </c>
      <c r="J166" s="29" t="str">
        <f>IFERROR(VLOOKUP(GA[[#This Row],[Date]],Raw_Data[[#All],[Date]:[Sunset Time (POA&lt;20 W/m2)]],4,0),"")</f>
        <v/>
      </c>
      <c r="K166" s="2" t="str">
        <f>IFERROR((GA[[#This Row],[Sunset Time (POA&lt;20 W/m2)]]-GA[[#This Row],[Sunrise Time (POA&gt;20 W/m2)]])*24,"")</f>
        <v/>
      </c>
      <c r="M166" s="17" t="str">
        <f>IFERROR(VLOOKUP(GA[[#This Row],[Affceted Equipment]],'Basic Data'!A266:B380,2,0),"")</f>
        <v/>
      </c>
      <c r="P166" s="28" t="str">
        <f>IFERROR(VLOOKUP(GA[[#This Row],[Affceted Equipment]],'Basic Data'!A267:C385,3,0),"")</f>
        <v/>
      </c>
      <c r="Q166" s="2"/>
      <c r="W166" s="32"/>
      <c r="X166" s="33"/>
      <c r="Y166" s="33"/>
      <c r="Z166" s="2"/>
      <c r="AA166" s="2"/>
      <c r="AB166" s="33">
        <f>(GA[[#This Row],[Work Completiuon time on fualt]]-GA[[#This Row],[Fault Time]])*24</f>
        <v>0</v>
      </c>
      <c r="AC166" s="2"/>
      <c r="AD166" s="2"/>
    </row>
    <row r="167" spans="1:30">
      <c r="A167" s="2">
        <f t="shared" si="3"/>
        <v>165</v>
      </c>
      <c r="I167" s="29" t="str">
        <f>IFERROR(VLOOKUP(GA[[#This Row],[Date]],Raw_Data[[#All],[Date]:[Sunset Time (POA&lt;20 W/m2)]],3,0),"")</f>
        <v/>
      </c>
      <c r="J167" s="29" t="str">
        <f>IFERROR(VLOOKUP(GA[[#This Row],[Date]],Raw_Data[[#All],[Date]:[Sunset Time (POA&lt;20 W/m2)]],4,0),"")</f>
        <v/>
      </c>
      <c r="K167" s="2" t="str">
        <f>IFERROR((GA[[#This Row],[Sunset Time (POA&lt;20 W/m2)]]-GA[[#This Row],[Sunrise Time (POA&gt;20 W/m2)]])*24,"")</f>
        <v/>
      </c>
      <c r="M167" s="17" t="str">
        <f>IFERROR(VLOOKUP(GA[[#This Row],[Affceted Equipment]],'Basic Data'!A267:B381,2,0),"")</f>
        <v/>
      </c>
      <c r="P167" s="28" t="str">
        <f>IFERROR(VLOOKUP(GA[[#This Row],[Affceted Equipment]],'Basic Data'!A268:C386,3,0),"")</f>
        <v/>
      </c>
      <c r="Q167" s="2"/>
      <c r="W167" s="32"/>
      <c r="X167" s="33"/>
      <c r="Y167" s="33"/>
      <c r="Z167" s="2"/>
      <c r="AA167" s="2"/>
      <c r="AB167" s="33">
        <f>(GA[[#This Row],[Work Completiuon time on fualt]]-GA[[#This Row],[Fault Time]])*24</f>
        <v>0</v>
      </c>
      <c r="AC167" s="2"/>
      <c r="AD167" s="2"/>
    </row>
    <row r="168" spans="1:30">
      <c r="A168" s="2">
        <f t="shared" si="3"/>
        <v>166</v>
      </c>
      <c r="I168" s="29" t="str">
        <f>IFERROR(VLOOKUP(GA[[#This Row],[Date]],Raw_Data[[#All],[Date]:[Sunset Time (POA&lt;20 W/m2)]],3,0),"")</f>
        <v/>
      </c>
      <c r="J168" s="29" t="str">
        <f>IFERROR(VLOOKUP(GA[[#This Row],[Date]],Raw_Data[[#All],[Date]:[Sunset Time (POA&lt;20 W/m2)]],4,0),"")</f>
        <v/>
      </c>
      <c r="K168" s="2" t="str">
        <f>IFERROR((GA[[#This Row],[Sunset Time (POA&lt;20 W/m2)]]-GA[[#This Row],[Sunrise Time (POA&gt;20 W/m2)]])*24,"")</f>
        <v/>
      </c>
      <c r="M168" s="17" t="str">
        <f>IFERROR(VLOOKUP(GA[[#This Row],[Affceted Equipment]],'Basic Data'!A268:B382,2,0),"")</f>
        <v/>
      </c>
      <c r="P168" s="28" t="str">
        <f>IFERROR(VLOOKUP(GA[[#This Row],[Affceted Equipment]],'Basic Data'!A269:C387,3,0),"")</f>
        <v/>
      </c>
      <c r="Q168" s="2"/>
      <c r="W168" s="32"/>
      <c r="X168" s="33"/>
      <c r="Y168" s="33"/>
      <c r="Z168" s="2"/>
      <c r="AA168" s="2"/>
      <c r="AB168" s="33">
        <f>(GA[[#This Row],[Work Completiuon time on fualt]]-GA[[#This Row],[Fault Time]])*24</f>
        <v>0</v>
      </c>
      <c r="AC168" s="2"/>
      <c r="AD168" s="2"/>
    </row>
    <row r="169" spans="1:30">
      <c r="A169" s="2">
        <f t="shared" si="3"/>
        <v>167</v>
      </c>
      <c r="I169" s="29" t="str">
        <f>IFERROR(VLOOKUP(GA[[#This Row],[Date]],Raw_Data[[#All],[Date]:[Sunset Time (POA&lt;20 W/m2)]],3,0),"")</f>
        <v/>
      </c>
      <c r="J169" s="29" t="str">
        <f>IFERROR(VLOOKUP(GA[[#This Row],[Date]],Raw_Data[[#All],[Date]:[Sunset Time (POA&lt;20 W/m2)]],4,0),"")</f>
        <v/>
      </c>
      <c r="K169" s="2" t="str">
        <f>IFERROR((GA[[#This Row],[Sunset Time (POA&lt;20 W/m2)]]-GA[[#This Row],[Sunrise Time (POA&gt;20 W/m2)]])*24,"")</f>
        <v/>
      </c>
      <c r="M169" s="17" t="str">
        <f>IFERROR(VLOOKUP(GA[[#This Row],[Affceted Equipment]],'Basic Data'!A269:B383,2,0),"")</f>
        <v/>
      </c>
      <c r="P169" s="28" t="str">
        <f>IFERROR(VLOOKUP(GA[[#This Row],[Affceted Equipment]],'Basic Data'!A270:C388,3,0),"")</f>
        <v/>
      </c>
      <c r="Q169" s="2"/>
      <c r="W169" s="32"/>
      <c r="X169" s="33"/>
      <c r="Y169" s="33"/>
      <c r="Z169" s="2"/>
      <c r="AA169" s="2"/>
      <c r="AB169" s="33">
        <f>(GA[[#This Row],[Work Completiuon time on fualt]]-GA[[#This Row],[Fault Time]])*24</f>
        <v>0</v>
      </c>
      <c r="AC169" s="2"/>
      <c r="AD169" s="2"/>
    </row>
    <row r="170" spans="1:30">
      <c r="A170" s="2">
        <f t="shared" si="3"/>
        <v>168</v>
      </c>
      <c r="I170" s="29" t="str">
        <f>IFERROR(VLOOKUP(GA[[#This Row],[Date]],Raw_Data[[#All],[Date]:[Sunset Time (POA&lt;20 W/m2)]],3,0),"")</f>
        <v/>
      </c>
      <c r="J170" s="29" t="str">
        <f>IFERROR(VLOOKUP(GA[[#This Row],[Date]],Raw_Data[[#All],[Date]:[Sunset Time (POA&lt;20 W/m2)]],4,0),"")</f>
        <v/>
      </c>
      <c r="K170" s="2" t="str">
        <f>IFERROR((GA[[#This Row],[Sunset Time (POA&lt;20 W/m2)]]-GA[[#This Row],[Sunrise Time (POA&gt;20 W/m2)]])*24,"")</f>
        <v/>
      </c>
      <c r="M170" s="17" t="str">
        <f>IFERROR(VLOOKUP(GA[[#This Row],[Affceted Equipment]],'Basic Data'!A270:B384,2,0),"")</f>
        <v/>
      </c>
      <c r="P170" s="28" t="str">
        <f>IFERROR(VLOOKUP(GA[[#This Row],[Affceted Equipment]],'Basic Data'!A271:C389,3,0),"")</f>
        <v/>
      </c>
      <c r="Q170" s="2"/>
      <c r="W170" s="32"/>
      <c r="X170" s="33"/>
      <c r="Y170" s="33"/>
      <c r="Z170" s="2"/>
      <c r="AA170" s="2"/>
      <c r="AB170" s="33">
        <f>(GA[[#This Row],[Work Completiuon time on fualt]]-GA[[#This Row],[Fault Time]])*24</f>
        <v>0</v>
      </c>
      <c r="AC170" s="2"/>
      <c r="AD170" s="2"/>
    </row>
    <row r="171" spans="1:30">
      <c r="A171" s="2">
        <f t="shared" si="3"/>
        <v>169</v>
      </c>
      <c r="I171" s="29" t="str">
        <f>IFERROR(VLOOKUP(GA[[#This Row],[Date]],Raw_Data[[#All],[Date]:[Sunset Time (POA&lt;20 W/m2)]],3,0),"")</f>
        <v/>
      </c>
      <c r="J171" s="29" t="str">
        <f>IFERROR(VLOOKUP(GA[[#This Row],[Date]],Raw_Data[[#All],[Date]:[Sunset Time (POA&lt;20 W/m2)]],4,0),"")</f>
        <v/>
      </c>
      <c r="K171" s="2" t="str">
        <f>IFERROR((GA[[#This Row],[Sunset Time (POA&lt;20 W/m2)]]-GA[[#This Row],[Sunrise Time (POA&gt;20 W/m2)]])*24,"")</f>
        <v/>
      </c>
      <c r="M171" s="17" t="str">
        <f>IFERROR(VLOOKUP(GA[[#This Row],[Affceted Equipment]],'Basic Data'!A271:B385,2,0),"")</f>
        <v/>
      </c>
      <c r="P171" s="28" t="str">
        <f>IFERROR(VLOOKUP(GA[[#This Row],[Affceted Equipment]],'Basic Data'!A272:C390,3,0),"")</f>
        <v/>
      </c>
      <c r="Q171" s="2"/>
      <c r="W171" s="32"/>
      <c r="X171" s="33"/>
      <c r="Y171" s="33"/>
      <c r="Z171" s="2"/>
      <c r="AA171" s="2"/>
      <c r="AB171" s="33">
        <f>(GA[[#This Row],[Work Completiuon time on fualt]]-GA[[#This Row],[Fault Time]])*24</f>
        <v>0</v>
      </c>
      <c r="AC171" s="2"/>
      <c r="AD171" s="2"/>
    </row>
    <row r="172" spans="1:30">
      <c r="A172" s="2">
        <f t="shared" si="3"/>
        <v>170</v>
      </c>
      <c r="I172" s="29" t="str">
        <f>IFERROR(VLOOKUP(GA[[#This Row],[Date]],Raw_Data[[#All],[Date]:[Sunset Time (POA&lt;20 W/m2)]],3,0),"")</f>
        <v/>
      </c>
      <c r="J172" s="29" t="str">
        <f>IFERROR(VLOOKUP(GA[[#This Row],[Date]],Raw_Data[[#All],[Date]:[Sunset Time (POA&lt;20 W/m2)]],4,0),"")</f>
        <v/>
      </c>
      <c r="K172" s="2" t="str">
        <f>IFERROR((GA[[#This Row],[Sunset Time (POA&lt;20 W/m2)]]-GA[[#This Row],[Sunrise Time (POA&gt;20 W/m2)]])*24,"")</f>
        <v/>
      </c>
      <c r="M172" s="17" t="str">
        <f>IFERROR(VLOOKUP(GA[[#This Row],[Affceted Equipment]],'Basic Data'!A272:B386,2,0),"")</f>
        <v/>
      </c>
      <c r="P172" s="28" t="str">
        <f>IFERROR(VLOOKUP(GA[[#This Row],[Affceted Equipment]],'Basic Data'!A273:C391,3,0),"")</f>
        <v/>
      </c>
      <c r="Q172" s="2"/>
      <c r="W172" s="32"/>
      <c r="X172" s="33"/>
      <c r="Y172" s="33"/>
      <c r="Z172" s="2"/>
      <c r="AA172" s="2"/>
      <c r="AB172" s="33">
        <f>(GA[[#This Row],[Work Completiuon time on fualt]]-GA[[#This Row],[Fault Time]])*24</f>
        <v>0</v>
      </c>
      <c r="AC172" s="2"/>
      <c r="AD172" s="2"/>
    </row>
    <row r="173" spans="1:30">
      <c r="A173" s="2">
        <f t="shared" si="3"/>
        <v>171</v>
      </c>
      <c r="I173" s="29" t="str">
        <f>IFERROR(VLOOKUP(GA[[#This Row],[Date]],Raw_Data[[#All],[Date]:[Sunset Time (POA&lt;20 W/m2)]],3,0),"")</f>
        <v/>
      </c>
      <c r="J173" s="29" t="str">
        <f>IFERROR(VLOOKUP(GA[[#This Row],[Date]],Raw_Data[[#All],[Date]:[Sunset Time (POA&lt;20 W/m2)]],4,0),"")</f>
        <v/>
      </c>
      <c r="K173" s="2" t="str">
        <f>IFERROR((GA[[#This Row],[Sunset Time (POA&lt;20 W/m2)]]-GA[[#This Row],[Sunrise Time (POA&gt;20 W/m2)]])*24,"")</f>
        <v/>
      </c>
      <c r="M173" s="17" t="str">
        <f>IFERROR(VLOOKUP(GA[[#This Row],[Affceted Equipment]],'Basic Data'!A273:B387,2,0),"")</f>
        <v/>
      </c>
      <c r="P173" s="28" t="str">
        <f>IFERROR(VLOOKUP(GA[[#This Row],[Affceted Equipment]],'Basic Data'!A274:C392,3,0),"")</f>
        <v/>
      </c>
      <c r="Q173" s="2"/>
      <c r="W173" s="32"/>
      <c r="X173" s="33"/>
      <c r="Y173" s="33"/>
      <c r="Z173" s="2"/>
      <c r="AA173" s="2"/>
      <c r="AB173" s="33">
        <f>(GA[[#This Row],[Work Completiuon time on fualt]]-GA[[#This Row],[Fault Time]])*24</f>
        <v>0</v>
      </c>
      <c r="AC173" s="2"/>
      <c r="AD173" s="2"/>
    </row>
    <row r="174" spans="1:30">
      <c r="A174" s="2">
        <f t="shared" si="3"/>
        <v>172</v>
      </c>
      <c r="I174" s="29" t="str">
        <f>IFERROR(VLOOKUP(GA[[#This Row],[Date]],Raw_Data[[#All],[Date]:[Sunset Time (POA&lt;20 W/m2)]],3,0),"")</f>
        <v/>
      </c>
      <c r="J174" s="29" t="str">
        <f>IFERROR(VLOOKUP(GA[[#This Row],[Date]],Raw_Data[[#All],[Date]:[Sunset Time (POA&lt;20 W/m2)]],4,0),"")</f>
        <v/>
      </c>
      <c r="K174" s="2" t="str">
        <f>IFERROR((GA[[#This Row],[Sunset Time (POA&lt;20 W/m2)]]-GA[[#This Row],[Sunrise Time (POA&gt;20 W/m2)]])*24,"")</f>
        <v/>
      </c>
      <c r="M174" s="17" t="str">
        <f>IFERROR(VLOOKUP(GA[[#This Row],[Affceted Equipment]],'Basic Data'!A274:B388,2,0),"")</f>
        <v/>
      </c>
      <c r="P174" s="28" t="str">
        <f>IFERROR(VLOOKUP(GA[[#This Row],[Affceted Equipment]],'Basic Data'!A275:C393,3,0),"")</f>
        <v/>
      </c>
      <c r="Q174" s="2"/>
      <c r="W174" s="32"/>
      <c r="X174" s="33"/>
      <c r="Y174" s="33"/>
      <c r="Z174" s="2"/>
      <c r="AA174" s="2"/>
      <c r="AB174" s="33">
        <f>(GA[[#This Row],[Work Completiuon time on fualt]]-GA[[#This Row],[Fault Time]])*24</f>
        <v>0</v>
      </c>
      <c r="AC174" s="2"/>
      <c r="AD174" s="2"/>
    </row>
    <row r="175" spans="1:30">
      <c r="A175" s="2">
        <f t="shared" si="3"/>
        <v>173</v>
      </c>
      <c r="I175" s="29" t="str">
        <f>IFERROR(VLOOKUP(GA[[#This Row],[Date]],Raw_Data[[#All],[Date]:[Sunset Time (POA&lt;20 W/m2)]],3,0),"")</f>
        <v/>
      </c>
      <c r="J175" s="29" t="str">
        <f>IFERROR(VLOOKUP(GA[[#This Row],[Date]],Raw_Data[[#All],[Date]:[Sunset Time (POA&lt;20 W/m2)]],4,0),"")</f>
        <v/>
      </c>
      <c r="K175" s="2" t="str">
        <f>IFERROR((GA[[#This Row],[Sunset Time (POA&lt;20 W/m2)]]-GA[[#This Row],[Sunrise Time (POA&gt;20 W/m2)]])*24,"")</f>
        <v/>
      </c>
      <c r="M175" s="17" t="str">
        <f>IFERROR(VLOOKUP(GA[[#This Row],[Affceted Equipment]],'Basic Data'!A275:B389,2,0),"")</f>
        <v/>
      </c>
      <c r="P175" s="28" t="str">
        <f>IFERROR(VLOOKUP(GA[[#This Row],[Affceted Equipment]],'Basic Data'!A276:C394,3,0),"")</f>
        <v/>
      </c>
      <c r="Q175" s="2"/>
      <c r="W175" s="32"/>
      <c r="X175" s="33"/>
      <c r="Y175" s="33"/>
      <c r="Z175" s="2"/>
      <c r="AA175" s="2"/>
      <c r="AB175" s="33">
        <f>(GA[[#This Row],[Work Completiuon time on fualt]]-GA[[#This Row],[Fault Time]])*24</f>
        <v>0</v>
      </c>
      <c r="AC175" s="2"/>
      <c r="AD175" s="2"/>
    </row>
    <row r="176" spans="1:30">
      <c r="A176" s="2">
        <f t="shared" si="3"/>
        <v>174</v>
      </c>
      <c r="I176" s="29" t="str">
        <f>IFERROR(VLOOKUP(GA[[#This Row],[Date]],Raw_Data[[#All],[Date]:[Sunset Time (POA&lt;20 W/m2)]],3,0),"")</f>
        <v/>
      </c>
      <c r="J176" s="29" t="str">
        <f>IFERROR(VLOOKUP(GA[[#This Row],[Date]],Raw_Data[[#All],[Date]:[Sunset Time (POA&lt;20 W/m2)]],4,0),"")</f>
        <v/>
      </c>
      <c r="K176" s="2" t="str">
        <f>IFERROR((GA[[#This Row],[Sunset Time (POA&lt;20 W/m2)]]-GA[[#This Row],[Sunrise Time (POA&gt;20 W/m2)]])*24,"")</f>
        <v/>
      </c>
      <c r="M176" s="17" t="str">
        <f>IFERROR(VLOOKUP(GA[[#This Row],[Affceted Equipment]],'Basic Data'!A276:B390,2,0),"")</f>
        <v/>
      </c>
      <c r="P176" s="28" t="str">
        <f>IFERROR(VLOOKUP(GA[[#This Row],[Affceted Equipment]],'Basic Data'!A277:C395,3,0),"")</f>
        <v/>
      </c>
      <c r="Q176" s="2"/>
      <c r="W176" s="32"/>
      <c r="X176" s="33"/>
      <c r="Y176" s="33"/>
      <c r="Z176" s="2"/>
      <c r="AA176" s="2"/>
      <c r="AB176" s="33">
        <f>(GA[[#This Row],[Work Completiuon time on fualt]]-GA[[#This Row],[Fault Time]])*24</f>
        <v>0</v>
      </c>
      <c r="AC176" s="2"/>
      <c r="AD176" s="2"/>
    </row>
    <row r="177" spans="1:30">
      <c r="A177" s="2">
        <f t="shared" si="3"/>
        <v>175</v>
      </c>
      <c r="I177" s="29" t="str">
        <f>IFERROR(VLOOKUP(GA[[#This Row],[Date]],Raw_Data[[#All],[Date]:[Sunset Time (POA&lt;20 W/m2)]],3,0),"")</f>
        <v/>
      </c>
      <c r="J177" s="29" t="str">
        <f>IFERROR(VLOOKUP(GA[[#This Row],[Date]],Raw_Data[[#All],[Date]:[Sunset Time (POA&lt;20 W/m2)]],4,0),"")</f>
        <v/>
      </c>
      <c r="K177" s="2" t="str">
        <f>IFERROR((GA[[#This Row],[Sunset Time (POA&lt;20 W/m2)]]-GA[[#This Row],[Sunrise Time (POA&gt;20 W/m2)]])*24,"")</f>
        <v/>
      </c>
      <c r="M177" s="17" t="str">
        <f>IFERROR(VLOOKUP(GA[[#This Row],[Affceted Equipment]],'Basic Data'!A277:B391,2,0),"")</f>
        <v/>
      </c>
      <c r="P177" s="28" t="str">
        <f>IFERROR(VLOOKUP(GA[[#This Row],[Affceted Equipment]],'Basic Data'!A278:C396,3,0),"")</f>
        <v/>
      </c>
      <c r="Q177" s="2"/>
      <c r="W177" s="32"/>
      <c r="X177" s="33"/>
      <c r="Y177" s="33"/>
      <c r="Z177" s="2"/>
      <c r="AA177" s="2"/>
      <c r="AB177" s="33">
        <f>(GA[[#This Row],[Work Completiuon time on fualt]]-GA[[#This Row],[Fault Time]])*24</f>
        <v>0</v>
      </c>
      <c r="AC177" s="2"/>
      <c r="AD177" s="2"/>
    </row>
    <row r="178" spans="1:30">
      <c r="A178" s="2">
        <f t="shared" si="3"/>
        <v>176</v>
      </c>
      <c r="I178" s="29" t="str">
        <f>IFERROR(VLOOKUP(GA[[#This Row],[Date]],Raw_Data[[#All],[Date]:[Sunset Time (POA&lt;20 W/m2)]],3,0),"")</f>
        <v/>
      </c>
      <c r="J178" s="29" t="str">
        <f>IFERROR(VLOOKUP(GA[[#This Row],[Date]],Raw_Data[[#All],[Date]:[Sunset Time (POA&lt;20 W/m2)]],4,0),"")</f>
        <v/>
      </c>
      <c r="K178" s="2" t="str">
        <f>IFERROR((GA[[#This Row],[Sunset Time (POA&lt;20 W/m2)]]-GA[[#This Row],[Sunrise Time (POA&gt;20 W/m2)]])*24,"")</f>
        <v/>
      </c>
      <c r="M178" s="17" t="str">
        <f>IFERROR(VLOOKUP(GA[[#This Row],[Affceted Equipment]],'Basic Data'!A278:B392,2,0),"")</f>
        <v/>
      </c>
      <c r="P178" s="28" t="str">
        <f>IFERROR(VLOOKUP(GA[[#This Row],[Affceted Equipment]],'Basic Data'!A279:C397,3,0),"")</f>
        <v/>
      </c>
      <c r="Q178" s="2"/>
      <c r="W178" s="32"/>
      <c r="X178" s="33"/>
      <c r="Y178" s="33"/>
      <c r="Z178" s="2"/>
      <c r="AA178" s="2"/>
      <c r="AB178" s="33">
        <f>(GA[[#This Row],[Work Completiuon time on fualt]]-GA[[#This Row],[Fault Time]])*24</f>
        <v>0</v>
      </c>
      <c r="AC178" s="2"/>
      <c r="AD178" s="2"/>
    </row>
    <row r="179" spans="1:30">
      <c r="A179" s="2">
        <f t="shared" si="3"/>
        <v>177</v>
      </c>
      <c r="I179" s="29" t="str">
        <f>IFERROR(VLOOKUP(GA[[#This Row],[Date]],Raw_Data[[#All],[Date]:[Sunset Time (POA&lt;20 W/m2)]],3,0),"")</f>
        <v/>
      </c>
      <c r="J179" s="29" t="str">
        <f>IFERROR(VLOOKUP(GA[[#This Row],[Date]],Raw_Data[[#All],[Date]:[Sunset Time (POA&lt;20 W/m2)]],4,0),"")</f>
        <v/>
      </c>
      <c r="K179" s="2" t="str">
        <f>IFERROR((GA[[#This Row],[Sunset Time (POA&lt;20 W/m2)]]-GA[[#This Row],[Sunrise Time (POA&gt;20 W/m2)]])*24,"")</f>
        <v/>
      </c>
      <c r="M179" s="17" t="str">
        <f>IFERROR(VLOOKUP(GA[[#This Row],[Affceted Equipment]],'Basic Data'!A279:B393,2,0),"")</f>
        <v/>
      </c>
      <c r="P179" s="28" t="str">
        <f>IFERROR(VLOOKUP(GA[[#This Row],[Affceted Equipment]],'Basic Data'!A280:C398,3,0),"")</f>
        <v/>
      </c>
      <c r="Q179" s="2"/>
      <c r="W179" s="32"/>
      <c r="X179" s="33"/>
      <c r="Y179" s="33"/>
      <c r="Z179" s="2"/>
      <c r="AA179" s="2"/>
      <c r="AB179" s="33">
        <f>(GA[[#This Row],[Work Completiuon time on fualt]]-GA[[#This Row],[Fault Time]])*24</f>
        <v>0</v>
      </c>
      <c r="AC179" s="2"/>
      <c r="AD179" s="2"/>
    </row>
    <row r="180" spans="1:30">
      <c r="A180" s="2">
        <f t="shared" si="3"/>
        <v>178</v>
      </c>
      <c r="I180" s="29" t="str">
        <f>IFERROR(VLOOKUP(GA[[#This Row],[Date]],Raw_Data[[#All],[Date]:[Sunset Time (POA&lt;20 W/m2)]],3,0),"")</f>
        <v/>
      </c>
      <c r="J180" s="29" t="str">
        <f>IFERROR(VLOOKUP(GA[[#This Row],[Date]],Raw_Data[[#All],[Date]:[Sunset Time (POA&lt;20 W/m2)]],4,0),"")</f>
        <v/>
      </c>
      <c r="K180" s="2" t="str">
        <f>IFERROR((GA[[#This Row],[Sunset Time (POA&lt;20 W/m2)]]-GA[[#This Row],[Sunrise Time (POA&gt;20 W/m2)]])*24,"")</f>
        <v/>
      </c>
      <c r="M180" s="17" t="str">
        <f>IFERROR(VLOOKUP(GA[[#This Row],[Affceted Equipment]],'Basic Data'!A280:B394,2,0),"")</f>
        <v/>
      </c>
      <c r="P180" s="28" t="str">
        <f>IFERROR(VLOOKUP(GA[[#This Row],[Affceted Equipment]],'Basic Data'!A281:C399,3,0),"")</f>
        <v/>
      </c>
      <c r="Q180" s="2"/>
      <c r="W180" s="32"/>
      <c r="X180" s="33"/>
      <c r="Y180" s="33"/>
      <c r="Z180" s="2"/>
      <c r="AA180" s="2"/>
      <c r="AB180" s="33">
        <f>(GA[[#This Row],[Work Completiuon time on fualt]]-GA[[#This Row],[Fault Time]])*24</f>
        <v>0</v>
      </c>
      <c r="AC180" s="2"/>
      <c r="AD180" s="2"/>
    </row>
    <row r="181" spans="1:30">
      <c r="A181" s="2">
        <f t="shared" si="3"/>
        <v>179</v>
      </c>
      <c r="I181" s="29" t="str">
        <f>IFERROR(VLOOKUP(GA[[#This Row],[Date]],Raw_Data[[#All],[Date]:[Sunset Time (POA&lt;20 W/m2)]],3,0),"")</f>
        <v/>
      </c>
      <c r="J181" s="29" t="str">
        <f>IFERROR(VLOOKUP(GA[[#This Row],[Date]],Raw_Data[[#All],[Date]:[Sunset Time (POA&lt;20 W/m2)]],4,0),"")</f>
        <v/>
      </c>
      <c r="K181" s="2" t="str">
        <f>IFERROR((GA[[#This Row],[Sunset Time (POA&lt;20 W/m2)]]-GA[[#This Row],[Sunrise Time (POA&gt;20 W/m2)]])*24,"")</f>
        <v/>
      </c>
      <c r="M181" s="17" t="str">
        <f>IFERROR(VLOOKUP(GA[[#This Row],[Affceted Equipment]],'Basic Data'!A281:B395,2,0),"")</f>
        <v/>
      </c>
      <c r="P181" s="28" t="str">
        <f>IFERROR(VLOOKUP(GA[[#This Row],[Affceted Equipment]],'Basic Data'!A282:C400,3,0),"")</f>
        <v/>
      </c>
      <c r="Q181" s="2"/>
      <c r="W181" s="32"/>
      <c r="X181" s="33"/>
      <c r="Y181" s="33"/>
      <c r="Z181" s="2"/>
      <c r="AA181" s="2"/>
      <c r="AB181" s="33">
        <f>(GA[[#This Row],[Work Completiuon time on fualt]]-GA[[#This Row],[Fault Time]])*24</f>
        <v>0</v>
      </c>
      <c r="AC181" s="2"/>
      <c r="AD181" s="2"/>
    </row>
    <row r="182" spans="1:30">
      <c r="A182" s="2">
        <f t="shared" si="3"/>
        <v>180</v>
      </c>
      <c r="I182" s="29" t="str">
        <f>IFERROR(VLOOKUP(GA[[#This Row],[Date]],Raw_Data[[#All],[Date]:[Sunset Time (POA&lt;20 W/m2)]],3,0),"")</f>
        <v/>
      </c>
      <c r="J182" s="29" t="str">
        <f>IFERROR(VLOOKUP(GA[[#This Row],[Date]],Raw_Data[[#All],[Date]:[Sunset Time (POA&lt;20 W/m2)]],4,0),"")</f>
        <v/>
      </c>
      <c r="K182" s="2" t="str">
        <f>IFERROR((GA[[#This Row],[Sunset Time (POA&lt;20 W/m2)]]-GA[[#This Row],[Sunrise Time (POA&gt;20 W/m2)]])*24,"")</f>
        <v/>
      </c>
      <c r="M182" s="17" t="str">
        <f>IFERROR(VLOOKUP(GA[[#This Row],[Affceted Equipment]],'Basic Data'!A282:B396,2,0),"")</f>
        <v/>
      </c>
      <c r="P182" s="28" t="str">
        <f>IFERROR(VLOOKUP(GA[[#This Row],[Affceted Equipment]],'Basic Data'!A283:C401,3,0),"")</f>
        <v/>
      </c>
      <c r="Q182" s="2"/>
      <c r="W182" s="32"/>
      <c r="X182" s="33"/>
      <c r="Y182" s="33"/>
      <c r="Z182" s="2"/>
      <c r="AA182" s="2"/>
      <c r="AB182" s="33">
        <f>(GA[[#This Row],[Work Completiuon time on fualt]]-GA[[#This Row],[Fault Time]])*24</f>
        <v>0</v>
      </c>
      <c r="AC182" s="2"/>
      <c r="AD182" s="2"/>
    </row>
    <row r="183" spans="1:30">
      <c r="A183" s="2">
        <f t="shared" si="3"/>
        <v>181</v>
      </c>
      <c r="I183" s="29" t="str">
        <f>IFERROR(VLOOKUP(GA[[#This Row],[Date]],Raw_Data[[#All],[Date]:[Sunset Time (POA&lt;20 W/m2)]],3,0),"")</f>
        <v/>
      </c>
      <c r="J183" s="29" t="str">
        <f>IFERROR(VLOOKUP(GA[[#This Row],[Date]],Raw_Data[[#All],[Date]:[Sunset Time (POA&lt;20 W/m2)]],4,0),"")</f>
        <v/>
      </c>
      <c r="K183" s="2" t="str">
        <f>IFERROR((GA[[#This Row],[Sunset Time (POA&lt;20 W/m2)]]-GA[[#This Row],[Sunrise Time (POA&gt;20 W/m2)]])*24,"")</f>
        <v/>
      </c>
      <c r="M183" s="17" t="str">
        <f>IFERROR(VLOOKUP(GA[[#This Row],[Affceted Equipment]],'Basic Data'!A283:B397,2,0),"")</f>
        <v/>
      </c>
      <c r="P183" s="28" t="str">
        <f>IFERROR(VLOOKUP(GA[[#This Row],[Affceted Equipment]],'Basic Data'!A284:C402,3,0),"")</f>
        <v/>
      </c>
      <c r="Q183" s="2"/>
      <c r="W183" s="32"/>
      <c r="X183" s="33"/>
      <c r="Y183" s="33"/>
      <c r="Z183" s="2"/>
      <c r="AA183" s="2"/>
      <c r="AB183" s="33">
        <f>(GA[[#This Row],[Work Completiuon time on fualt]]-GA[[#This Row],[Fault Time]])*24</f>
        <v>0</v>
      </c>
      <c r="AC183" s="2"/>
      <c r="AD183" s="2"/>
    </row>
    <row r="184" spans="1:30">
      <c r="A184" s="2">
        <f t="shared" si="3"/>
        <v>182</v>
      </c>
      <c r="I184" s="29" t="str">
        <f>IFERROR(VLOOKUP(GA[[#This Row],[Date]],Raw_Data[[#All],[Date]:[Sunset Time (POA&lt;20 W/m2)]],3,0),"")</f>
        <v/>
      </c>
      <c r="J184" s="29" t="str">
        <f>IFERROR(VLOOKUP(GA[[#This Row],[Date]],Raw_Data[[#All],[Date]:[Sunset Time (POA&lt;20 W/m2)]],4,0),"")</f>
        <v/>
      </c>
      <c r="K184" s="2" t="str">
        <f>IFERROR((GA[[#This Row],[Sunset Time (POA&lt;20 W/m2)]]-GA[[#This Row],[Sunrise Time (POA&gt;20 W/m2)]])*24,"")</f>
        <v/>
      </c>
      <c r="M184" s="17" t="str">
        <f>IFERROR(VLOOKUP(GA[[#This Row],[Affceted Equipment]],'Basic Data'!A284:B398,2,0),"")</f>
        <v/>
      </c>
      <c r="P184" s="28" t="str">
        <f>IFERROR(VLOOKUP(GA[[#This Row],[Affceted Equipment]],'Basic Data'!A285:C403,3,0),"")</f>
        <v/>
      </c>
      <c r="Q184" s="2"/>
      <c r="W184" s="32"/>
      <c r="X184" s="33"/>
      <c r="Y184" s="33"/>
      <c r="Z184" s="2"/>
      <c r="AA184" s="2"/>
      <c r="AB184" s="33">
        <f>(GA[[#This Row],[Work Completiuon time on fualt]]-GA[[#This Row],[Fault Time]])*24</f>
        <v>0</v>
      </c>
      <c r="AC184" s="2"/>
      <c r="AD184" s="2"/>
    </row>
    <row r="185" spans="1:30">
      <c r="A185" s="2">
        <f t="shared" si="3"/>
        <v>183</v>
      </c>
      <c r="I185" s="29" t="str">
        <f>IFERROR(VLOOKUP(GA[[#This Row],[Date]],Raw_Data[[#All],[Date]:[Sunset Time (POA&lt;20 W/m2)]],3,0),"")</f>
        <v/>
      </c>
      <c r="J185" s="29" t="str">
        <f>IFERROR(VLOOKUP(GA[[#This Row],[Date]],Raw_Data[[#All],[Date]:[Sunset Time (POA&lt;20 W/m2)]],4,0),"")</f>
        <v/>
      </c>
      <c r="K185" s="2" t="str">
        <f>IFERROR((GA[[#This Row],[Sunset Time (POA&lt;20 W/m2)]]-GA[[#This Row],[Sunrise Time (POA&gt;20 W/m2)]])*24,"")</f>
        <v/>
      </c>
      <c r="M185" s="17" t="str">
        <f>IFERROR(VLOOKUP(GA[[#This Row],[Affceted Equipment]],'Basic Data'!A285:B399,2,0),"")</f>
        <v/>
      </c>
      <c r="P185" s="28" t="str">
        <f>IFERROR(VLOOKUP(GA[[#This Row],[Affceted Equipment]],'Basic Data'!A286:C404,3,0),"")</f>
        <v/>
      </c>
      <c r="Q185" s="2"/>
      <c r="W185" s="32"/>
      <c r="X185" s="33"/>
      <c r="Y185" s="33"/>
      <c r="Z185" s="2"/>
      <c r="AA185" s="2"/>
      <c r="AB185" s="33">
        <f>(GA[[#This Row],[Work Completiuon time on fualt]]-GA[[#This Row],[Fault Time]])*24</f>
        <v>0</v>
      </c>
      <c r="AC185" s="2"/>
      <c r="AD185" s="2"/>
    </row>
    <row r="186" spans="1:30">
      <c r="A186" s="2">
        <f t="shared" si="3"/>
        <v>184</v>
      </c>
      <c r="I186" s="29" t="str">
        <f>IFERROR(VLOOKUP(GA[[#This Row],[Date]],Raw_Data[[#All],[Date]:[Sunset Time (POA&lt;20 W/m2)]],3,0),"")</f>
        <v/>
      </c>
      <c r="J186" s="29" t="str">
        <f>IFERROR(VLOOKUP(GA[[#This Row],[Date]],Raw_Data[[#All],[Date]:[Sunset Time (POA&lt;20 W/m2)]],4,0),"")</f>
        <v/>
      </c>
      <c r="K186" s="2" t="str">
        <f>IFERROR((GA[[#This Row],[Sunset Time (POA&lt;20 W/m2)]]-GA[[#This Row],[Sunrise Time (POA&gt;20 W/m2)]])*24,"")</f>
        <v/>
      </c>
      <c r="M186" s="17" t="str">
        <f>IFERROR(VLOOKUP(GA[[#This Row],[Affceted Equipment]],'Basic Data'!A286:B400,2,0),"")</f>
        <v/>
      </c>
      <c r="P186" s="28" t="str">
        <f>IFERROR(VLOOKUP(GA[[#This Row],[Affceted Equipment]],'Basic Data'!A287:C405,3,0),"")</f>
        <v/>
      </c>
      <c r="Q186" s="2"/>
      <c r="W186" s="32"/>
      <c r="X186" s="33"/>
      <c r="Y186" s="33"/>
      <c r="Z186" s="2"/>
      <c r="AA186" s="2"/>
      <c r="AB186" s="33">
        <f>(GA[[#This Row],[Work Completiuon time on fualt]]-GA[[#This Row],[Fault Time]])*24</f>
        <v>0</v>
      </c>
      <c r="AC186" s="2"/>
      <c r="AD186" s="2"/>
    </row>
    <row r="187" spans="1:30">
      <c r="A187" s="2">
        <f t="shared" si="3"/>
        <v>185</v>
      </c>
      <c r="I187" s="29" t="str">
        <f>IFERROR(VLOOKUP(GA[[#This Row],[Date]],Raw_Data[[#All],[Date]:[Sunset Time (POA&lt;20 W/m2)]],3,0),"")</f>
        <v/>
      </c>
      <c r="J187" s="29" t="str">
        <f>IFERROR(VLOOKUP(GA[[#This Row],[Date]],Raw_Data[[#All],[Date]:[Sunset Time (POA&lt;20 W/m2)]],4,0),"")</f>
        <v/>
      </c>
      <c r="K187" s="2" t="str">
        <f>IFERROR((GA[[#This Row],[Sunset Time (POA&lt;20 W/m2)]]-GA[[#This Row],[Sunrise Time (POA&gt;20 W/m2)]])*24,"")</f>
        <v/>
      </c>
      <c r="M187" s="17" t="str">
        <f>IFERROR(VLOOKUP(GA[[#This Row],[Affceted Equipment]],'Basic Data'!A287:B401,2,0),"")</f>
        <v/>
      </c>
      <c r="P187" s="28" t="str">
        <f>IFERROR(VLOOKUP(GA[[#This Row],[Affceted Equipment]],'Basic Data'!A288:C406,3,0),"")</f>
        <v/>
      </c>
      <c r="Q187" s="2"/>
      <c r="W187" s="32"/>
      <c r="X187" s="33"/>
      <c r="Y187" s="33"/>
      <c r="Z187" s="2"/>
      <c r="AA187" s="2"/>
      <c r="AB187" s="33">
        <f>(GA[[#This Row],[Work Completiuon time on fualt]]-GA[[#This Row],[Fault Time]])*24</f>
        <v>0</v>
      </c>
      <c r="AC187" s="2"/>
      <c r="AD187" s="2"/>
    </row>
    <row r="188" spans="1:30">
      <c r="A188" s="2">
        <f t="shared" si="3"/>
        <v>186</v>
      </c>
      <c r="I188" s="29" t="str">
        <f>IFERROR(VLOOKUP(GA[[#This Row],[Date]],Raw_Data[[#All],[Date]:[Sunset Time (POA&lt;20 W/m2)]],3,0),"")</f>
        <v/>
      </c>
      <c r="J188" s="29" t="str">
        <f>IFERROR(VLOOKUP(GA[[#This Row],[Date]],Raw_Data[[#All],[Date]:[Sunset Time (POA&lt;20 W/m2)]],4,0),"")</f>
        <v/>
      </c>
      <c r="K188" s="2" t="str">
        <f>IFERROR((GA[[#This Row],[Sunset Time (POA&lt;20 W/m2)]]-GA[[#This Row],[Sunrise Time (POA&gt;20 W/m2)]])*24,"")</f>
        <v/>
      </c>
      <c r="M188" s="17" t="str">
        <f>IFERROR(VLOOKUP(GA[[#This Row],[Affceted Equipment]],'Basic Data'!A288:B402,2,0),"")</f>
        <v/>
      </c>
      <c r="P188" s="28" t="str">
        <f>IFERROR(VLOOKUP(GA[[#This Row],[Affceted Equipment]],'Basic Data'!A289:C407,3,0),"")</f>
        <v/>
      </c>
      <c r="Q188" s="2"/>
      <c r="W188" s="32"/>
      <c r="X188" s="33"/>
      <c r="Y188" s="33"/>
      <c r="Z188" s="2"/>
      <c r="AA188" s="2"/>
      <c r="AB188" s="33">
        <f>(GA[[#This Row],[Work Completiuon time on fualt]]-GA[[#This Row],[Fault Time]])*24</f>
        <v>0</v>
      </c>
      <c r="AC188" s="2"/>
      <c r="AD188" s="2"/>
    </row>
    <row r="189" spans="1:30">
      <c r="A189" s="2">
        <f t="shared" si="3"/>
        <v>187</v>
      </c>
      <c r="I189" s="29" t="str">
        <f>IFERROR(VLOOKUP(GA[[#This Row],[Date]],Raw_Data[[#All],[Date]:[Sunset Time (POA&lt;20 W/m2)]],3,0),"")</f>
        <v/>
      </c>
      <c r="J189" s="29" t="str">
        <f>IFERROR(VLOOKUP(GA[[#This Row],[Date]],Raw_Data[[#All],[Date]:[Sunset Time (POA&lt;20 W/m2)]],4,0),"")</f>
        <v/>
      </c>
      <c r="K189" s="2" t="str">
        <f>IFERROR((GA[[#This Row],[Sunset Time (POA&lt;20 W/m2)]]-GA[[#This Row],[Sunrise Time (POA&gt;20 W/m2)]])*24,"")</f>
        <v/>
      </c>
      <c r="M189" s="17" t="str">
        <f>IFERROR(VLOOKUP(GA[[#This Row],[Affceted Equipment]],'Basic Data'!A289:B403,2,0),"")</f>
        <v/>
      </c>
      <c r="P189" s="28" t="str">
        <f>IFERROR(VLOOKUP(GA[[#This Row],[Affceted Equipment]],'Basic Data'!A290:C408,3,0),"")</f>
        <v/>
      </c>
      <c r="Q189" s="2"/>
      <c r="W189" s="32"/>
      <c r="X189" s="33"/>
      <c r="Y189" s="33"/>
      <c r="Z189" s="2"/>
      <c r="AA189" s="2"/>
      <c r="AB189" s="33">
        <f>(GA[[#This Row],[Work Completiuon time on fualt]]-GA[[#This Row],[Fault Time]])*24</f>
        <v>0</v>
      </c>
      <c r="AC189" s="2"/>
      <c r="AD189" s="2"/>
    </row>
    <row r="190" spans="1:30">
      <c r="A190" s="2">
        <f t="shared" si="3"/>
        <v>188</v>
      </c>
      <c r="I190" s="29" t="str">
        <f>IFERROR(VLOOKUP(GA[[#This Row],[Date]],Raw_Data[[#All],[Date]:[Sunset Time (POA&lt;20 W/m2)]],3,0),"")</f>
        <v/>
      </c>
      <c r="J190" s="29" t="str">
        <f>IFERROR(VLOOKUP(GA[[#This Row],[Date]],Raw_Data[[#All],[Date]:[Sunset Time (POA&lt;20 W/m2)]],4,0),"")</f>
        <v/>
      </c>
      <c r="K190" s="2" t="str">
        <f>IFERROR((GA[[#This Row],[Sunset Time (POA&lt;20 W/m2)]]-GA[[#This Row],[Sunrise Time (POA&gt;20 W/m2)]])*24,"")</f>
        <v/>
      </c>
      <c r="M190" s="17" t="str">
        <f>IFERROR(VLOOKUP(GA[[#This Row],[Affceted Equipment]],'Basic Data'!A290:B404,2,0),"")</f>
        <v/>
      </c>
      <c r="P190" s="28" t="str">
        <f>IFERROR(VLOOKUP(GA[[#This Row],[Affceted Equipment]],'Basic Data'!A291:C409,3,0),"")</f>
        <v/>
      </c>
      <c r="Q190" s="2"/>
      <c r="W190" s="32"/>
      <c r="X190" s="33"/>
      <c r="Y190" s="33"/>
      <c r="Z190" s="2"/>
      <c r="AA190" s="2"/>
      <c r="AB190" s="33">
        <f>(GA[[#This Row],[Work Completiuon time on fualt]]-GA[[#This Row],[Fault Time]])*24</f>
        <v>0</v>
      </c>
      <c r="AC190" s="2"/>
      <c r="AD190" s="2"/>
    </row>
    <row r="191" spans="1:30">
      <c r="A191" s="2">
        <f t="shared" si="3"/>
        <v>189</v>
      </c>
      <c r="I191" s="29" t="str">
        <f>IFERROR(VLOOKUP(GA[[#This Row],[Date]],Raw_Data[[#All],[Date]:[Sunset Time (POA&lt;20 W/m2)]],3,0),"")</f>
        <v/>
      </c>
      <c r="J191" s="29" t="str">
        <f>IFERROR(VLOOKUP(GA[[#This Row],[Date]],Raw_Data[[#All],[Date]:[Sunset Time (POA&lt;20 W/m2)]],4,0),"")</f>
        <v/>
      </c>
      <c r="K191" s="2" t="str">
        <f>IFERROR((GA[[#This Row],[Sunset Time (POA&lt;20 W/m2)]]-GA[[#This Row],[Sunrise Time (POA&gt;20 W/m2)]])*24,"")</f>
        <v/>
      </c>
      <c r="M191" s="17" t="str">
        <f>IFERROR(VLOOKUP(GA[[#This Row],[Affceted Equipment]],'Basic Data'!A291:B405,2,0),"")</f>
        <v/>
      </c>
      <c r="P191" s="28" t="str">
        <f>IFERROR(VLOOKUP(GA[[#This Row],[Affceted Equipment]],'Basic Data'!A292:C410,3,0),"")</f>
        <v/>
      </c>
      <c r="Q191" s="2"/>
      <c r="W191" s="32"/>
      <c r="X191" s="33"/>
      <c r="Y191" s="33"/>
      <c r="Z191" s="2"/>
      <c r="AA191" s="2"/>
      <c r="AB191" s="33">
        <f>(GA[[#This Row],[Work Completiuon time on fualt]]-GA[[#This Row],[Fault Time]])*24</f>
        <v>0</v>
      </c>
      <c r="AC191" s="2"/>
      <c r="AD191" s="2"/>
    </row>
    <row r="192" spans="1:30">
      <c r="A192" s="2">
        <f t="shared" si="3"/>
        <v>190</v>
      </c>
      <c r="I192" s="29" t="str">
        <f>IFERROR(VLOOKUP(GA[[#This Row],[Date]],Raw_Data[[#All],[Date]:[Sunset Time (POA&lt;20 W/m2)]],3,0),"")</f>
        <v/>
      </c>
      <c r="J192" s="29" t="str">
        <f>IFERROR(VLOOKUP(GA[[#This Row],[Date]],Raw_Data[[#All],[Date]:[Sunset Time (POA&lt;20 W/m2)]],4,0),"")</f>
        <v/>
      </c>
      <c r="K192" s="2" t="str">
        <f>IFERROR((GA[[#This Row],[Sunset Time (POA&lt;20 W/m2)]]-GA[[#This Row],[Sunrise Time (POA&gt;20 W/m2)]])*24,"")</f>
        <v/>
      </c>
      <c r="M192" s="17" t="str">
        <f>IFERROR(VLOOKUP(GA[[#This Row],[Affceted Equipment]],'Basic Data'!A292:B406,2,0),"")</f>
        <v/>
      </c>
      <c r="P192" s="28" t="str">
        <f>IFERROR(VLOOKUP(GA[[#This Row],[Affceted Equipment]],'Basic Data'!A293:C411,3,0),"")</f>
        <v/>
      </c>
      <c r="Q192" s="2"/>
      <c r="W192" s="32"/>
      <c r="X192" s="33"/>
      <c r="Y192" s="33"/>
      <c r="Z192" s="2"/>
      <c r="AA192" s="2"/>
      <c r="AB192" s="33">
        <f>(GA[[#This Row],[Work Completiuon time on fualt]]-GA[[#This Row],[Fault Time]])*24</f>
        <v>0</v>
      </c>
      <c r="AC192" s="2"/>
      <c r="AD192" s="2"/>
    </row>
    <row r="193" spans="1:30">
      <c r="A193" s="2">
        <f t="shared" si="3"/>
        <v>191</v>
      </c>
      <c r="I193" s="29" t="str">
        <f>IFERROR(VLOOKUP(GA[[#This Row],[Date]],Raw_Data[[#All],[Date]:[Sunset Time (POA&lt;20 W/m2)]],3,0),"")</f>
        <v/>
      </c>
      <c r="J193" s="29" t="str">
        <f>IFERROR(VLOOKUP(GA[[#This Row],[Date]],Raw_Data[[#All],[Date]:[Sunset Time (POA&lt;20 W/m2)]],4,0),"")</f>
        <v/>
      </c>
      <c r="K193" s="2" t="str">
        <f>IFERROR((GA[[#This Row],[Sunset Time (POA&lt;20 W/m2)]]-GA[[#This Row],[Sunrise Time (POA&gt;20 W/m2)]])*24,"")</f>
        <v/>
      </c>
      <c r="M193" s="17" t="str">
        <f>IFERROR(VLOOKUP(GA[[#This Row],[Affceted Equipment]],'Basic Data'!A293:B407,2,0),"")</f>
        <v/>
      </c>
      <c r="P193" s="28" t="str">
        <f>IFERROR(VLOOKUP(GA[[#This Row],[Affceted Equipment]],'Basic Data'!A294:C412,3,0),"")</f>
        <v/>
      </c>
      <c r="Q193" s="2"/>
      <c r="W193" s="32"/>
      <c r="X193" s="33"/>
      <c r="Y193" s="33"/>
      <c r="Z193" s="2"/>
      <c r="AA193" s="2"/>
      <c r="AB193" s="33">
        <f>(GA[[#This Row],[Work Completiuon time on fualt]]-GA[[#This Row],[Fault Time]])*24</f>
        <v>0</v>
      </c>
      <c r="AC193" s="2"/>
      <c r="AD193" s="2"/>
    </row>
    <row r="194" spans="1:30">
      <c r="A194" s="2">
        <f t="shared" si="3"/>
        <v>192</v>
      </c>
      <c r="I194" s="29" t="str">
        <f>IFERROR(VLOOKUP(GA[[#This Row],[Date]],Raw_Data[[#All],[Date]:[Sunset Time (POA&lt;20 W/m2)]],3,0),"")</f>
        <v/>
      </c>
      <c r="J194" s="29" t="str">
        <f>IFERROR(VLOOKUP(GA[[#This Row],[Date]],Raw_Data[[#All],[Date]:[Sunset Time (POA&lt;20 W/m2)]],4,0),"")</f>
        <v/>
      </c>
      <c r="K194" s="2" t="str">
        <f>IFERROR((GA[[#This Row],[Sunset Time (POA&lt;20 W/m2)]]-GA[[#This Row],[Sunrise Time (POA&gt;20 W/m2)]])*24,"")</f>
        <v/>
      </c>
      <c r="M194" s="17" t="str">
        <f>IFERROR(VLOOKUP(GA[[#This Row],[Affceted Equipment]],'Basic Data'!A294:B408,2,0),"")</f>
        <v/>
      </c>
      <c r="P194" s="28" t="str">
        <f>IFERROR(VLOOKUP(GA[[#This Row],[Affceted Equipment]],'Basic Data'!A295:C413,3,0),"")</f>
        <v/>
      </c>
      <c r="Q194" s="2"/>
      <c r="W194" s="32"/>
      <c r="X194" s="33"/>
      <c r="Y194" s="33"/>
      <c r="Z194" s="2"/>
      <c r="AA194" s="2"/>
      <c r="AB194" s="33">
        <f>(GA[[#This Row],[Work Completiuon time on fualt]]-GA[[#This Row],[Fault Time]])*24</f>
        <v>0</v>
      </c>
      <c r="AC194" s="2"/>
      <c r="AD194" s="2"/>
    </row>
    <row r="195" spans="1:30">
      <c r="A195" s="2">
        <f t="shared" si="3"/>
        <v>193</v>
      </c>
      <c r="I195" s="29" t="str">
        <f>IFERROR(VLOOKUP(GA[[#This Row],[Date]],Raw_Data[[#All],[Date]:[Sunset Time (POA&lt;20 W/m2)]],3,0),"")</f>
        <v/>
      </c>
      <c r="J195" s="29" t="str">
        <f>IFERROR(VLOOKUP(GA[[#This Row],[Date]],Raw_Data[[#All],[Date]:[Sunset Time (POA&lt;20 W/m2)]],4,0),"")</f>
        <v/>
      </c>
      <c r="K195" s="2" t="str">
        <f>IFERROR((GA[[#This Row],[Sunset Time (POA&lt;20 W/m2)]]-GA[[#This Row],[Sunrise Time (POA&gt;20 W/m2)]])*24,"")</f>
        <v/>
      </c>
      <c r="M195" s="17" t="str">
        <f>IFERROR(VLOOKUP(GA[[#This Row],[Affceted Equipment]],'Basic Data'!A295:B409,2,0),"")</f>
        <v/>
      </c>
      <c r="P195" s="28" t="str">
        <f>IFERROR(VLOOKUP(GA[[#This Row],[Affceted Equipment]],'Basic Data'!A296:C414,3,0),"")</f>
        <v/>
      </c>
      <c r="Q195" s="2"/>
      <c r="W195" s="32"/>
      <c r="X195" s="33"/>
      <c r="Y195" s="33"/>
      <c r="Z195" s="2"/>
      <c r="AA195" s="2"/>
      <c r="AB195" s="33">
        <f>(GA[[#This Row],[Work Completiuon time on fualt]]-GA[[#This Row],[Fault Time]])*24</f>
        <v>0</v>
      </c>
      <c r="AC195" s="2"/>
      <c r="AD195" s="2"/>
    </row>
    <row r="196" spans="1:30">
      <c r="A196" s="2">
        <f t="shared" si="3"/>
        <v>194</v>
      </c>
      <c r="I196" s="29" t="str">
        <f>IFERROR(VLOOKUP(GA[[#This Row],[Date]],Raw_Data[[#All],[Date]:[Sunset Time (POA&lt;20 W/m2)]],3,0),"")</f>
        <v/>
      </c>
      <c r="J196" s="29" t="str">
        <f>IFERROR(VLOOKUP(GA[[#This Row],[Date]],Raw_Data[[#All],[Date]:[Sunset Time (POA&lt;20 W/m2)]],4,0),"")</f>
        <v/>
      </c>
      <c r="K196" s="2" t="str">
        <f>IFERROR((GA[[#This Row],[Sunset Time (POA&lt;20 W/m2)]]-GA[[#This Row],[Sunrise Time (POA&gt;20 W/m2)]])*24,"")</f>
        <v/>
      </c>
      <c r="M196" s="17" t="str">
        <f>IFERROR(VLOOKUP(GA[[#This Row],[Affceted Equipment]],'Basic Data'!A296:B410,2,0),"")</f>
        <v/>
      </c>
      <c r="P196" s="28" t="str">
        <f>IFERROR(VLOOKUP(GA[[#This Row],[Affceted Equipment]],'Basic Data'!A297:C415,3,0),"")</f>
        <v/>
      </c>
      <c r="Q196" s="2"/>
      <c r="W196" s="32"/>
      <c r="X196" s="33"/>
      <c r="Y196" s="33"/>
      <c r="Z196" s="2"/>
      <c r="AA196" s="2"/>
      <c r="AB196" s="33">
        <f>(GA[[#This Row],[Work Completiuon time on fualt]]-GA[[#This Row],[Fault Time]])*24</f>
        <v>0</v>
      </c>
      <c r="AC196" s="2"/>
      <c r="AD196" s="2"/>
    </row>
    <row r="197" spans="1:30">
      <c r="A197" s="2">
        <f t="shared" si="3"/>
        <v>195</v>
      </c>
      <c r="I197" s="29" t="str">
        <f>IFERROR(VLOOKUP(GA[[#This Row],[Date]],Raw_Data[[#All],[Date]:[Sunset Time (POA&lt;20 W/m2)]],3,0),"")</f>
        <v/>
      </c>
      <c r="J197" s="29" t="str">
        <f>IFERROR(VLOOKUP(GA[[#This Row],[Date]],Raw_Data[[#All],[Date]:[Sunset Time (POA&lt;20 W/m2)]],4,0),"")</f>
        <v/>
      </c>
      <c r="K197" s="2" t="str">
        <f>IFERROR((GA[[#This Row],[Sunset Time (POA&lt;20 W/m2)]]-GA[[#This Row],[Sunrise Time (POA&gt;20 W/m2)]])*24,"")</f>
        <v/>
      </c>
      <c r="M197" s="17" t="str">
        <f>IFERROR(VLOOKUP(GA[[#This Row],[Affceted Equipment]],'Basic Data'!A297:B411,2,0),"")</f>
        <v/>
      </c>
      <c r="P197" s="28" t="str">
        <f>IFERROR(VLOOKUP(GA[[#This Row],[Affceted Equipment]],'Basic Data'!A298:C416,3,0),"")</f>
        <v/>
      </c>
      <c r="Q197" s="2"/>
      <c r="W197" s="32"/>
      <c r="X197" s="33"/>
      <c r="Y197" s="33"/>
      <c r="Z197" s="2"/>
      <c r="AA197" s="2"/>
      <c r="AB197" s="33">
        <f>(GA[[#This Row],[Work Completiuon time on fualt]]-GA[[#This Row],[Fault Time]])*24</f>
        <v>0</v>
      </c>
      <c r="AC197" s="2"/>
      <c r="AD197" s="2"/>
    </row>
    <row r="198" spans="1:30">
      <c r="A198" s="2">
        <f t="shared" si="3"/>
        <v>196</v>
      </c>
      <c r="I198" s="29" t="str">
        <f>IFERROR(VLOOKUP(GA[[#This Row],[Date]],Raw_Data[[#All],[Date]:[Sunset Time (POA&lt;20 W/m2)]],3,0),"")</f>
        <v/>
      </c>
      <c r="J198" s="29" t="str">
        <f>IFERROR(VLOOKUP(GA[[#This Row],[Date]],Raw_Data[[#All],[Date]:[Sunset Time (POA&lt;20 W/m2)]],4,0),"")</f>
        <v/>
      </c>
      <c r="K198" s="2" t="str">
        <f>IFERROR((GA[[#This Row],[Sunset Time (POA&lt;20 W/m2)]]-GA[[#This Row],[Sunrise Time (POA&gt;20 W/m2)]])*24,"")</f>
        <v/>
      </c>
      <c r="M198" s="17" t="str">
        <f>IFERROR(VLOOKUP(GA[[#This Row],[Affceted Equipment]],'Basic Data'!A298:B412,2,0),"")</f>
        <v/>
      </c>
      <c r="P198" s="28" t="str">
        <f>IFERROR(VLOOKUP(GA[[#This Row],[Affceted Equipment]],'Basic Data'!A299:C417,3,0),"")</f>
        <v/>
      </c>
      <c r="Q198" s="2"/>
      <c r="W198" s="32"/>
      <c r="X198" s="33"/>
      <c r="Y198" s="33"/>
      <c r="Z198" s="2"/>
      <c r="AA198" s="2"/>
      <c r="AB198" s="33">
        <f>(GA[[#This Row],[Work Completiuon time on fualt]]-GA[[#This Row],[Fault Time]])*24</f>
        <v>0</v>
      </c>
      <c r="AC198" s="2"/>
      <c r="AD198" s="2"/>
    </row>
    <row r="199" spans="1:30">
      <c r="A199" s="2">
        <f t="shared" si="3"/>
        <v>197</v>
      </c>
      <c r="I199" s="29" t="str">
        <f>IFERROR(VLOOKUP(GA[[#This Row],[Date]],Raw_Data[[#All],[Date]:[Sunset Time (POA&lt;20 W/m2)]],3,0),"")</f>
        <v/>
      </c>
      <c r="J199" s="29" t="str">
        <f>IFERROR(VLOOKUP(GA[[#This Row],[Date]],Raw_Data[[#All],[Date]:[Sunset Time (POA&lt;20 W/m2)]],4,0),"")</f>
        <v/>
      </c>
      <c r="K199" s="2" t="str">
        <f>IFERROR((GA[[#This Row],[Sunset Time (POA&lt;20 W/m2)]]-GA[[#This Row],[Sunrise Time (POA&gt;20 W/m2)]])*24,"")</f>
        <v/>
      </c>
      <c r="M199" s="17" t="str">
        <f>IFERROR(VLOOKUP(GA[[#This Row],[Affceted Equipment]],'Basic Data'!A299:B413,2,0),"")</f>
        <v/>
      </c>
      <c r="P199" s="28" t="str">
        <f>IFERROR(VLOOKUP(GA[[#This Row],[Affceted Equipment]],'Basic Data'!A300:C418,3,0),"")</f>
        <v/>
      </c>
      <c r="Q199" s="2"/>
      <c r="W199" s="32"/>
      <c r="X199" s="33"/>
      <c r="Y199" s="33"/>
      <c r="Z199" s="2"/>
      <c r="AA199" s="2"/>
      <c r="AB199" s="33">
        <f>(GA[[#This Row],[Work Completiuon time on fualt]]-GA[[#This Row],[Fault Time]])*24</f>
        <v>0</v>
      </c>
      <c r="AC199" s="2"/>
      <c r="AD199" s="2"/>
    </row>
    <row r="200" spans="1:30">
      <c r="A200" s="2">
        <f t="shared" si="3"/>
        <v>198</v>
      </c>
      <c r="I200" s="29" t="str">
        <f>IFERROR(VLOOKUP(GA[[#This Row],[Date]],Raw_Data[[#All],[Date]:[Sunset Time (POA&lt;20 W/m2)]],3,0),"")</f>
        <v/>
      </c>
      <c r="J200" s="29" t="str">
        <f>IFERROR(VLOOKUP(GA[[#This Row],[Date]],Raw_Data[[#All],[Date]:[Sunset Time (POA&lt;20 W/m2)]],4,0),"")</f>
        <v/>
      </c>
      <c r="K200" s="2" t="str">
        <f>IFERROR((GA[[#This Row],[Sunset Time (POA&lt;20 W/m2)]]-GA[[#This Row],[Sunrise Time (POA&gt;20 W/m2)]])*24,"")</f>
        <v/>
      </c>
      <c r="M200" s="17" t="str">
        <f>IFERROR(VLOOKUP(GA[[#This Row],[Affceted Equipment]],'Basic Data'!A300:B414,2,0),"")</f>
        <v/>
      </c>
      <c r="P200" s="28" t="str">
        <f>IFERROR(VLOOKUP(GA[[#This Row],[Affceted Equipment]],'Basic Data'!A301:C419,3,0),"")</f>
        <v/>
      </c>
      <c r="Q200" s="2"/>
      <c r="W200" s="32"/>
      <c r="X200" s="33"/>
      <c r="Y200" s="33"/>
      <c r="Z200" s="2"/>
      <c r="AA200" s="2"/>
      <c r="AB200" s="33">
        <f>(GA[[#This Row],[Work Completiuon time on fualt]]-GA[[#This Row],[Fault Time]])*24</f>
        <v>0</v>
      </c>
      <c r="AC200" s="2"/>
      <c r="AD200" s="2"/>
    </row>
    <row r="201" spans="1:30">
      <c r="A201" s="2">
        <f t="shared" si="3"/>
        <v>199</v>
      </c>
      <c r="I201" s="29" t="str">
        <f>IFERROR(VLOOKUP(GA[[#This Row],[Date]],Raw_Data[[#All],[Date]:[Sunset Time (POA&lt;20 W/m2)]],3,0),"")</f>
        <v/>
      </c>
      <c r="J201" s="29" t="str">
        <f>IFERROR(VLOOKUP(GA[[#This Row],[Date]],Raw_Data[[#All],[Date]:[Sunset Time (POA&lt;20 W/m2)]],4,0),"")</f>
        <v/>
      </c>
      <c r="K201" s="2" t="str">
        <f>IFERROR((GA[[#This Row],[Sunset Time (POA&lt;20 W/m2)]]-GA[[#This Row],[Sunrise Time (POA&gt;20 W/m2)]])*24,"")</f>
        <v/>
      </c>
      <c r="M201" s="17" t="str">
        <f>IFERROR(VLOOKUP(GA[[#This Row],[Affceted Equipment]],'Basic Data'!A301:B415,2,0),"")</f>
        <v/>
      </c>
      <c r="P201" s="28" t="str">
        <f>IFERROR(VLOOKUP(GA[[#This Row],[Affceted Equipment]],'Basic Data'!A302:C420,3,0),"")</f>
        <v/>
      </c>
      <c r="Q201" s="2"/>
      <c r="W201" s="32"/>
      <c r="X201" s="33"/>
      <c r="Y201" s="33"/>
      <c r="Z201" s="2"/>
      <c r="AA201" s="2"/>
      <c r="AB201" s="33">
        <f>(GA[[#This Row],[Work Completiuon time on fualt]]-GA[[#This Row],[Fault Time]])*24</f>
        <v>0</v>
      </c>
      <c r="AC201" s="2"/>
      <c r="AD201" s="2"/>
    </row>
    <row r="202" spans="1:30">
      <c r="A202" s="2">
        <f t="shared" si="3"/>
        <v>200</v>
      </c>
      <c r="I202" s="29" t="str">
        <f>IFERROR(VLOOKUP(GA[[#This Row],[Date]],Raw_Data[[#All],[Date]:[Sunset Time (POA&lt;20 W/m2)]],3,0),"")</f>
        <v/>
      </c>
      <c r="J202" s="29" t="str">
        <f>IFERROR(VLOOKUP(GA[[#This Row],[Date]],Raw_Data[[#All],[Date]:[Sunset Time (POA&lt;20 W/m2)]],4,0),"")</f>
        <v/>
      </c>
      <c r="K202" s="2" t="str">
        <f>IFERROR((GA[[#This Row],[Sunset Time (POA&lt;20 W/m2)]]-GA[[#This Row],[Sunrise Time (POA&gt;20 W/m2)]])*24,"")</f>
        <v/>
      </c>
      <c r="M202" s="17" t="str">
        <f>IFERROR(VLOOKUP(GA[[#This Row],[Affceted Equipment]],'Basic Data'!A302:B416,2,0),"")</f>
        <v/>
      </c>
      <c r="P202" s="28" t="str">
        <f>IFERROR(VLOOKUP(GA[[#This Row],[Affceted Equipment]],'Basic Data'!A303:C421,3,0),"")</f>
        <v/>
      </c>
      <c r="Q202" s="2"/>
      <c r="W202" s="32"/>
      <c r="X202" s="33"/>
      <c r="Y202" s="33"/>
      <c r="Z202" s="2"/>
      <c r="AA202" s="2"/>
      <c r="AB202" s="33">
        <f>(GA[[#This Row],[Work Completiuon time on fualt]]-GA[[#This Row],[Fault Time]])*24</f>
        <v>0</v>
      </c>
      <c r="AC202" s="2"/>
      <c r="AD202" s="2"/>
    </row>
    <row r="203" spans="1:30">
      <c r="A203" s="2">
        <f t="shared" si="3"/>
        <v>201</v>
      </c>
      <c r="I203" s="29" t="str">
        <f>IFERROR(VLOOKUP(GA[[#This Row],[Date]],Raw_Data[[#All],[Date]:[Sunset Time (POA&lt;20 W/m2)]],3,0),"")</f>
        <v/>
      </c>
      <c r="J203" s="29" t="str">
        <f>IFERROR(VLOOKUP(GA[[#This Row],[Date]],Raw_Data[[#All],[Date]:[Sunset Time (POA&lt;20 W/m2)]],4,0),"")</f>
        <v/>
      </c>
      <c r="K203" s="2" t="str">
        <f>IFERROR((GA[[#This Row],[Sunset Time (POA&lt;20 W/m2)]]-GA[[#This Row],[Sunrise Time (POA&gt;20 W/m2)]])*24,"")</f>
        <v/>
      </c>
      <c r="M203" s="17" t="str">
        <f>IFERROR(VLOOKUP(GA[[#This Row],[Affceted Equipment]],'Basic Data'!A303:B417,2,0),"")</f>
        <v/>
      </c>
      <c r="P203" s="28" t="str">
        <f>IFERROR(VLOOKUP(GA[[#This Row],[Affceted Equipment]],'Basic Data'!A304:C422,3,0),"")</f>
        <v/>
      </c>
      <c r="Q203" s="2"/>
      <c r="W203" s="32"/>
      <c r="X203" s="33"/>
      <c r="Y203" s="33"/>
      <c r="Z203" s="2"/>
      <c r="AA203" s="2"/>
      <c r="AB203" s="33">
        <f>(GA[[#This Row],[Work Completiuon time on fualt]]-GA[[#This Row],[Fault Time]])*24</f>
        <v>0</v>
      </c>
      <c r="AC203" s="2"/>
      <c r="AD203" s="2"/>
    </row>
    <row r="204" spans="1:30">
      <c r="A204" s="2">
        <f t="shared" si="3"/>
        <v>202</v>
      </c>
      <c r="I204" s="29" t="str">
        <f>IFERROR(VLOOKUP(GA[[#This Row],[Date]],Raw_Data[[#All],[Date]:[Sunset Time (POA&lt;20 W/m2)]],3,0),"")</f>
        <v/>
      </c>
      <c r="J204" s="29" t="str">
        <f>IFERROR(VLOOKUP(GA[[#This Row],[Date]],Raw_Data[[#All],[Date]:[Sunset Time (POA&lt;20 W/m2)]],4,0),"")</f>
        <v/>
      </c>
      <c r="K204" s="2" t="str">
        <f>IFERROR((GA[[#This Row],[Sunset Time (POA&lt;20 W/m2)]]-GA[[#This Row],[Sunrise Time (POA&gt;20 W/m2)]])*24,"")</f>
        <v/>
      </c>
      <c r="M204" s="17" t="str">
        <f>IFERROR(VLOOKUP(GA[[#This Row],[Affceted Equipment]],'Basic Data'!A304:B418,2,0),"")</f>
        <v/>
      </c>
      <c r="P204" s="28" t="str">
        <f>IFERROR(VLOOKUP(GA[[#This Row],[Affceted Equipment]],'Basic Data'!A305:C423,3,0),"")</f>
        <v/>
      </c>
      <c r="Q204" s="2"/>
      <c r="W204" s="32"/>
      <c r="X204" s="33"/>
      <c r="Y204" s="33"/>
      <c r="Z204" s="2"/>
      <c r="AA204" s="2"/>
      <c r="AB204" s="33">
        <f>(GA[[#This Row],[Work Completiuon time on fualt]]-GA[[#This Row],[Fault Time]])*24</f>
        <v>0</v>
      </c>
      <c r="AC204" s="2"/>
      <c r="AD204" s="2"/>
    </row>
    <row r="205" spans="1:30">
      <c r="A205" s="2">
        <f t="shared" si="3"/>
        <v>203</v>
      </c>
      <c r="I205" s="29" t="str">
        <f>IFERROR(VLOOKUP(GA[[#This Row],[Date]],Raw_Data[[#All],[Date]:[Sunset Time (POA&lt;20 W/m2)]],3,0),"")</f>
        <v/>
      </c>
      <c r="J205" s="29" t="str">
        <f>IFERROR(VLOOKUP(GA[[#This Row],[Date]],Raw_Data[[#All],[Date]:[Sunset Time (POA&lt;20 W/m2)]],4,0),"")</f>
        <v/>
      </c>
      <c r="K205" s="2" t="str">
        <f>IFERROR((GA[[#This Row],[Sunset Time (POA&lt;20 W/m2)]]-GA[[#This Row],[Sunrise Time (POA&gt;20 W/m2)]])*24,"")</f>
        <v/>
      </c>
      <c r="M205" s="17" t="str">
        <f>IFERROR(VLOOKUP(GA[[#This Row],[Affceted Equipment]],'Basic Data'!A305:B419,2,0),"")</f>
        <v/>
      </c>
      <c r="P205" s="28" t="str">
        <f>IFERROR(VLOOKUP(GA[[#This Row],[Affceted Equipment]],'Basic Data'!A306:C424,3,0),"")</f>
        <v/>
      </c>
      <c r="Q205" s="2"/>
      <c r="W205" s="32"/>
      <c r="X205" s="33"/>
      <c r="Y205" s="33"/>
      <c r="Z205" s="2"/>
      <c r="AA205" s="2"/>
      <c r="AB205" s="33">
        <f>(GA[[#This Row],[Work Completiuon time on fualt]]-GA[[#This Row],[Fault Time]])*24</f>
        <v>0</v>
      </c>
      <c r="AC205" s="2"/>
      <c r="AD205" s="2"/>
    </row>
    <row r="206" spans="1:30">
      <c r="A206" s="2">
        <f t="shared" si="3"/>
        <v>204</v>
      </c>
      <c r="I206" s="29" t="str">
        <f>IFERROR(VLOOKUP(GA[[#This Row],[Date]],Raw_Data[[#All],[Date]:[Sunset Time (POA&lt;20 W/m2)]],3,0),"")</f>
        <v/>
      </c>
      <c r="J206" s="29" t="str">
        <f>IFERROR(VLOOKUP(GA[[#This Row],[Date]],Raw_Data[[#All],[Date]:[Sunset Time (POA&lt;20 W/m2)]],4,0),"")</f>
        <v/>
      </c>
      <c r="K206" s="2" t="str">
        <f>IFERROR((GA[[#This Row],[Sunset Time (POA&lt;20 W/m2)]]-GA[[#This Row],[Sunrise Time (POA&gt;20 W/m2)]])*24,"")</f>
        <v/>
      </c>
      <c r="M206" s="17" t="str">
        <f>IFERROR(VLOOKUP(GA[[#This Row],[Affceted Equipment]],'Basic Data'!A306:B420,2,0),"")</f>
        <v/>
      </c>
      <c r="P206" s="28" t="str">
        <f>IFERROR(VLOOKUP(GA[[#This Row],[Affceted Equipment]],'Basic Data'!A307:C425,3,0),"")</f>
        <v/>
      </c>
      <c r="Q206" s="2"/>
      <c r="W206" s="32"/>
      <c r="X206" s="33"/>
      <c r="Y206" s="33"/>
      <c r="Z206" s="2"/>
      <c r="AA206" s="2"/>
      <c r="AB206" s="33">
        <f>(GA[[#This Row],[Work Completiuon time on fualt]]-GA[[#This Row],[Fault Time]])*24</f>
        <v>0</v>
      </c>
      <c r="AC206" s="2"/>
      <c r="AD206" s="2"/>
    </row>
    <row r="207" spans="1:30">
      <c r="A207" s="2">
        <f t="shared" si="3"/>
        <v>205</v>
      </c>
      <c r="I207" s="29" t="str">
        <f>IFERROR(VLOOKUP(GA[[#This Row],[Date]],Raw_Data[[#All],[Date]:[Sunset Time (POA&lt;20 W/m2)]],3,0),"")</f>
        <v/>
      </c>
      <c r="J207" s="29" t="str">
        <f>IFERROR(VLOOKUP(GA[[#This Row],[Date]],Raw_Data[[#All],[Date]:[Sunset Time (POA&lt;20 W/m2)]],4,0),"")</f>
        <v/>
      </c>
      <c r="K207" s="2" t="str">
        <f>IFERROR((GA[[#This Row],[Sunset Time (POA&lt;20 W/m2)]]-GA[[#This Row],[Sunrise Time (POA&gt;20 W/m2)]])*24,"")</f>
        <v/>
      </c>
      <c r="M207" s="17" t="str">
        <f>IFERROR(VLOOKUP(GA[[#This Row],[Affceted Equipment]],'Basic Data'!A307:B421,2,0),"")</f>
        <v/>
      </c>
      <c r="P207" s="28" t="str">
        <f>IFERROR(VLOOKUP(GA[[#This Row],[Affceted Equipment]],'Basic Data'!A308:C426,3,0),"")</f>
        <v/>
      </c>
      <c r="Q207" s="2"/>
      <c r="W207" s="32"/>
      <c r="X207" s="33"/>
      <c r="Y207" s="33"/>
      <c r="Z207" s="2"/>
      <c r="AA207" s="2"/>
      <c r="AB207" s="33">
        <f>(GA[[#This Row],[Work Completiuon time on fualt]]-GA[[#This Row],[Fault Time]])*24</f>
        <v>0</v>
      </c>
      <c r="AC207" s="2"/>
      <c r="AD207" s="2"/>
    </row>
    <row r="208" spans="1:30">
      <c r="A208" s="2">
        <f t="shared" si="3"/>
        <v>206</v>
      </c>
      <c r="I208" s="29" t="str">
        <f>IFERROR(VLOOKUP(GA[[#This Row],[Date]],Raw_Data[[#All],[Date]:[Sunset Time (POA&lt;20 W/m2)]],3,0),"")</f>
        <v/>
      </c>
      <c r="J208" s="29" t="str">
        <f>IFERROR(VLOOKUP(GA[[#This Row],[Date]],Raw_Data[[#All],[Date]:[Sunset Time (POA&lt;20 W/m2)]],4,0),"")</f>
        <v/>
      </c>
      <c r="K208" s="2" t="str">
        <f>IFERROR((GA[[#This Row],[Sunset Time (POA&lt;20 W/m2)]]-GA[[#This Row],[Sunrise Time (POA&gt;20 W/m2)]])*24,"")</f>
        <v/>
      </c>
      <c r="M208" s="17" t="str">
        <f>IFERROR(VLOOKUP(GA[[#This Row],[Affceted Equipment]],'Basic Data'!A308:B422,2,0),"")</f>
        <v/>
      </c>
      <c r="P208" s="28" t="str">
        <f>IFERROR(VLOOKUP(GA[[#This Row],[Affceted Equipment]],'Basic Data'!A309:C427,3,0),"")</f>
        <v/>
      </c>
      <c r="Q208" s="2"/>
      <c r="W208" s="32"/>
      <c r="X208" s="33"/>
      <c r="Y208" s="33"/>
      <c r="Z208" s="2"/>
      <c r="AA208" s="2"/>
      <c r="AB208" s="33">
        <f>(GA[[#This Row],[Work Completiuon time on fualt]]-GA[[#This Row],[Fault Time]])*24</f>
        <v>0</v>
      </c>
      <c r="AC208" s="2"/>
      <c r="AD208" s="2"/>
    </row>
    <row r="209" spans="1:30">
      <c r="A209" s="2">
        <f t="shared" si="3"/>
        <v>207</v>
      </c>
      <c r="I209" s="29" t="str">
        <f>IFERROR(VLOOKUP(GA[[#This Row],[Date]],Raw_Data[[#All],[Date]:[Sunset Time (POA&lt;20 W/m2)]],3,0),"")</f>
        <v/>
      </c>
      <c r="J209" s="29" t="str">
        <f>IFERROR(VLOOKUP(GA[[#This Row],[Date]],Raw_Data[[#All],[Date]:[Sunset Time (POA&lt;20 W/m2)]],4,0),"")</f>
        <v/>
      </c>
      <c r="K209" s="2" t="str">
        <f>IFERROR((GA[[#This Row],[Sunset Time (POA&lt;20 W/m2)]]-GA[[#This Row],[Sunrise Time (POA&gt;20 W/m2)]])*24,"")</f>
        <v/>
      </c>
      <c r="M209" s="17" t="str">
        <f>IFERROR(VLOOKUP(GA[[#This Row],[Affceted Equipment]],'Basic Data'!A309:B423,2,0),"")</f>
        <v/>
      </c>
      <c r="P209" s="28" t="str">
        <f>IFERROR(VLOOKUP(GA[[#This Row],[Affceted Equipment]],'Basic Data'!A310:C428,3,0),"")</f>
        <v/>
      </c>
      <c r="Q209" s="2"/>
      <c r="W209" s="32"/>
      <c r="X209" s="33"/>
      <c r="Y209" s="33"/>
      <c r="Z209" s="2"/>
      <c r="AA209" s="2"/>
      <c r="AB209" s="33">
        <f>(GA[[#This Row],[Work Completiuon time on fualt]]-GA[[#This Row],[Fault Time]])*24</f>
        <v>0</v>
      </c>
      <c r="AC209" s="2"/>
      <c r="AD209" s="2"/>
    </row>
    <row r="210" spans="1:30">
      <c r="A210" s="2">
        <f t="shared" si="3"/>
        <v>208</v>
      </c>
      <c r="I210" s="29" t="str">
        <f>IFERROR(VLOOKUP(GA[[#This Row],[Date]],Raw_Data[[#All],[Date]:[Sunset Time (POA&lt;20 W/m2)]],3,0),"")</f>
        <v/>
      </c>
      <c r="J210" s="29" t="str">
        <f>IFERROR(VLOOKUP(GA[[#This Row],[Date]],Raw_Data[[#All],[Date]:[Sunset Time (POA&lt;20 W/m2)]],4,0),"")</f>
        <v/>
      </c>
      <c r="K210" s="2" t="str">
        <f>IFERROR((GA[[#This Row],[Sunset Time (POA&lt;20 W/m2)]]-GA[[#This Row],[Sunrise Time (POA&gt;20 W/m2)]])*24,"")</f>
        <v/>
      </c>
      <c r="M210" s="17" t="str">
        <f>IFERROR(VLOOKUP(GA[[#This Row],[Affceted Equipment]],'Basic Data'!A310:B424,2,0),"")</f>
        <v/>
      </c>
      <c r="P210" s="28" t="str">
        <f>IFERROR(VLOOKUP(GA[[#This Row],[Affceted Equipment]],'Basic Data'!A311:C429,3,0),"")</f>
        <v/>
      </c>
      <c r="Q210" s="2"/>
      <c r="W210" s="32"/>
      <c r="X210" s="33"/>
      <c r="Y210" s="33"/>
      <c r="Z210" s="2"/>
      <c r="AA210" s="2"/>
      <c r="AB210" s="33">
        <f>(GA[[#This Row],[Work Completiuon time on fualt]]-GA[[#This Row],[Fault Time]])*24</f>
        <v>0</v>
      </c>
      <c r="AC210" s="2"/>
      <c r="AD210" s="2"/>
    </row>
    <row r="211" spans="1:30">
      <c r="A211" s="2">
        <f t="shared" si="3"/>
        <v>209</v>
      </c>
      <c r="I211" s="29" t="str">
        <f>IFERROR(VLOOKUP(GA[[#This Row],[Date]],Raw_Data[[#All],[Date]:[Sunset Time (POA&lt;20 W/m2)]],3,0),"")</f>
        <v/>
      </c>
      <c r="J211" s="29" t="str">
        <f>IFERROR(VLOOKUP(GA[[#This Row],[Date]],Raw_Data[[#All],[Date]:[Sunset Time (POA&lt;20 W/m2)]],4,0),"")</f>
        <v/>
      </c>
      <c r="K211" s="2" t="str">
        <f>IFERROR((GA[[#This Row],[Sunset Time (POA&lt;20 W/m2)]]-GA[[#This Row],[Sunrise Time (POA&gt;20 W/m2)]])*24,"")</f>
        <v/>
      </c>
      <c r="M211" s="17" t="str">
        <f>IFERROR(VLOOKUP(GA[[#This Row],[Affceted Equipment]],'Basic Data'!A311:B425,2,0),"")</f>
        <v/>
      </c>
      <c r="P211" s="28" t="str">
        <f>IFERROR(VLOOKUP(GA[[#This Row],[Affceted Equipment]],'Basic Data'!A312:C430,3,0),"")</f>
        <v/>
      </c>
      <c r="Q211" s="2"/>
      <c r="W211" s="32"/>
      <c r="X211" s="33"/>
      <c r="Y211" s="33"/>
      <c r="Z211" s="2"/>
      <c r="AA211" s="2"/>
      <c r="AB211" s="33">
        <f>(GA[[#This Row],[Work Completiuon time on fualt]]-GA[[#This Row],[Fault Time]])*24</f>
        <v>0</v>
      </c>
      <c r="AC211" s="2"/>
      <c r="AD211" s="2"/>
    </row>
    <row r="212" spans="1:30">
      <c r="A212" s="2">
        <f t="shared" si="3"/>
        <v>210</v>
      </c>
      <c r="I212" s="29" t="str">
        <f>IFERROR(VLOOKUP(GA[[#This Row],[Date]],Raw_Data[[#All],[Date]:[Sunset Time (POA&lt;20 W/m2)]],3,0),"")</f>
        <v/>
      </c>
      <c r="J212" s="29" t="str">
        <f>IFERROR(VLOOKUP(GA[[#This Row],[Date]],Raw_Data[[#All],[Date]:[Sunset Time (POA&lt;20 W/m2)]],4,0),"")</f>
        <v/>
      </c>
      <c r="K212" s="2" t="str">
        <f>IFERROR((GA[[#This Row],[Sunset Time (POA&lt;20 W/m2)]]-GA[[#This Row],[Sunrise Time (POA&gt;20 W/m2)]])*24,"")</f>
        <v/>
      </c>
      <c r="M212" s="17" t="str">
        <f>IFERROR(VLOOKUP(GA[[#This Row],[Affceted Equipment]],'Basic Data'!A312:B426,2,0),"")</f>
        <v/>
      </c>
      <c r="P212" s="28" t="str">
        <f>IFERROR(VLOOKUP(GA[[#This Row],[Affceted Equipment]],'Basic Data'!A313:C431,3,0),"")</f>
        <v/>
      </c>
      <c r="Q212" s="2"/>
      <c r="W212" s="32"/>
      <c r="X212" s="33"/>
      <c r="Y212" s="33"/>
      <c r="Z212" s="2"/>
      <c r="AA212" s="2"/>
      <c r="AB212" s="33">
        <f>(GA[[#This Row],[Work Completiuon time on fualt]]-GA[[#This Row],[Fault Time]])*24</f>
        <v>0</v>
      </c>
      <c r="AC212" s="2"/>
      <c r="AD212" s="2"/>
    </row>
    <row r="213" spans="1:30">
      <c r="A213" s="2">
        <f t="shared" si="3"/>
        <v>211</v>
      </c>
      <c r="I213" s="29" t="str">
        <f>IFERROR(VLOOKUP(GA[[#This Row],[Date]],Raw_Data[[#All],[Date]:[Sunset Time (POA&lt;20 W/m2)]],3,0),"")</f>
        <v/>
      </c>
      <c r="J213" s="29" t="str">
        <f>IFERROR(VLOOKUP(GA[[#This Row],[Date]],Raw_Data[[#All],[Date]:[Sunset Time (POA&lt;20 W/m2)]],4,0),"")</f>
        <v/>
      </c>
      <c r="K213" s="2" t="str">
        <f>IFERROR((GA[[#This Row],[Sunset Time (POA&lt;20 W/m2)]]-GA[[#This Row],[Sunrise Time (POA&gt;20 W/m2)]])*24,"")</f>
        <v/>
      </c>
      <c r="M213" s="17" t="str">
        <f>IFERROR(VLOOKUP(GA[[#This Row],[Affceted Equipment]],'Basic Data'!A313:B427,2,0),"")</f>
        <v/>
      </c>
      <c r="P213" s="28" t="str">
        <f>IFERROR(VLOOKUP(GA[[#This Row],[Affceted Equipment]],'Basic Data'!A314:C432,3,0),"")</f>
        <v/>
      </c>
      <c r="Q213" s="2"/>
      <c r="W213" s="32"/>
      <c r="X213" s="33"/>
      <c r="Y213" s="33"/>
      <c r="Z213" s="2"/>
      <c r="AA213" s="2"/>
      <c r="AB213" s="33">
        <f>(GA[[#This Row],[Work Completiuon time on fualt]]-GA[[#This Row],[Fault Time]])*24</f>
        <v>0</v>
      </c>
      <c r="AC213" s="2"/>
      <c r="AD213" s="2"/>
    </row>
    <row r="214" spans="1:30">
      <c r="A214" s="2">
        <f t="shared" si="3"/>
        <v>212</v>
      </c>
      <c r="I214" s="29" t="str">
        <f>IFERROR(VLOOKUP(GA[[#This Row],[Date]],Raw_Data[[#All],[Date]:[Sunset Time (POA&lt;20 W/m2)]],3,0),"")</f>
        <v/>
      </c>
      <c r="J214" s="29" t="str">
        <f>IFERROR(VLOOKUP(GA[[#This Row],[Date]],Raw_Data[[#All],[Date]:[Sunset Time (POA&lt;20 W/m2)]],4,0),"")</f>
        <v/>
      </c>
      <c r="K214" s="2" t="str">
        <f>IFERROR((GA[[#This Row],[Sunset Time (POA&lt;20 W/m2)]]-GA[[#This Row],[Sunrise Time (POA&gt;20 W/m2)]])*24,"")</f>
        <v/>
      </c>
      <c r="M214" s="17" t="str">
        <f>IFERROR(VLOOKUP(GA[[#This Row],[Affceted Equipment]],'Basic Data'!A314:B428,2,0),"")</f>
        <v/>
      </c>
      <c r="P214" s="28" t="str">
        <f>IFERROR(VLOOKUP(GA[[#This Row],[Affceted Equipment]],'Basic Data'!A315:C433,3,0),"")</f>
        <v/>
      </c>
      <c r="Q214" s="2"/>
      <c r="W214" s="32"/>
      <c r="X214" s="33"/>
      <c r="Y214" s="33"/>
      <c r="Z214" s="2"/>
      <c r="AA214" s="2"/>
      <c r="AB214" s="33">
        <f>(GA[[#This Row],[Work Completiuon time on fualt]]-GA[[#This Row],[Fault Time]])*24</f>
        <v>0</v>
      </c>
      <c r="AC214" s="2"/>
      <c r="AD214" s="2"/>
    </row>
    <row r="215" spans="1:30">
      <c r="A215" s="2">
        <f t="shared" si="3"/>
        <v>213</v>
      </c>
      <c r="I215" s="29" t="str">
        <f>IFERROR(VLOOKUP(GA[[#This Row],[Date]],Raw_Data[[#All],[Date]:[Sunset Time (POA&lt;20 W/m2)]],3,0),"")</f>
        <v/>
      </c>
      <c r="J215" s="29" t="str">
        <f>IFERROR(VLOOKUP(GA[[#This Row],[Date]],Raw_Data[[#All],[Date]:[Sunset Time (POA&lt;20 W/m2)]],4,0),"")</f>
        <v/>
      </c>
      <c r="K215" s="2" t="str">
        <f>IFERROR((GA[[#This Row],[Sunset Time (POA&lt;20 W/m2)]]-GA[[#This Row],[Sunrise Time (POA&gt;20 W/m2)]])*24,"")</f>
        <v/>
      </c>
      <c r="M215" s="17" t="str">
        <f>IFERROR(VLOOKUP(GA[[#This Row],[Affceted Equipment]],'Basic Data'!A315:B429,2,0),"")</f>
        <v/>
      </c>
      <c r="P215" s="28" t="str">
        <f>IFERROR(VLOOKUP(GA[[#This Row],[Affceted Equipment]],'Basic Data'!A316:C434,3,0),"")</f>
        <v/>
      </c>
      <c r="Q215" s="2"/>
      <c r="W215" s="32"/>
      <c r="X215" s="33"/>
      <c r="Y215" s="33"/>
      <c r="Z215" s="2"/>
      <c r="AA215" s="2"/>
      <c r="AB215" s="33">
        <f>(GA[[#This Row],[Work Completiuon time on fualt]]-GA[[#This Row],[Fault Time]])*24</f>
        <v>0</v>
      </c>
      <c r="AC215" s="2"/>
      <c r="AD215" s="2"/>
    </row>
    <row r="216" spans="1:30">
      <c r="A216" s="2">
        <f t="shared" si="3"/>
        <v>214</v>
      </c>
      <c r="I216" s="29" t="str">
        <f>IFERROR(VLOOKUP(GA[[#This Row],[Date]],Raw_Data[[#All],[Date]:[Sunset Time (POA&lt;20 W/m2)]],3,0),"")</f>
        <v/>
      </c>
      <c r="J216" s="29" t="str">
        <f>IFERROR(VLOOKUP(GA[[#This Row],[Date]],Raw_Data[[#All],[Date]:[Sunset Time (POA&lt;20 W/m2)]],4,0),"")</f>
        <v/>
      </c>
      <c r="K216" s="2" t="str">
        <f>IFERROR((GA[[#This Row],[Sunset Time (POA&lt;20 W/m2)]]-GA[[#This Row],[Sunrise Time (POA&gt;20 W/m2)]])*24,"")</f>
        <v/>
      </c>
      <c r="M216" s="17" t="str">
        <f>IFERROR(VLOOKUP(GA[[#This Row],[Affceted Equipment]],'Basic Data'!A316:B430,2,0),"")</f>
        <v/>
      </c>
      <c r="P216" s="28" t="str">
        <f>IFERROR(VLOOKUP(GA[[#This Row],[Affceted Equipment]],'Basic Data'!A317:C435,3,0),"")</f>
        <v/>
      </c>
      <c r="Q216" s="2"/>
      <c r="W216" s="32"/>
      <c r="X216" s="33"/>
      <c r="Y216" s="33"/>
      <c r="Z216" s="2"/>
      <c r="AA216" s="2"/>
      <c r="AB216" s="33">
        <f>(GA[[#This Row],[Work Completiuon time on fualt]]-GA[[#This Row],[Fault Time]])*24</f>
        <v>0</v>
      </c>
      <c r="AC216" s="2"/>
      <c r="AD216" s="2"/>
    </row>
    <row r="217" spans="1:30">
      <c r="A217" s="2">
        <f t="shared" si="3"/>
        <v>215</v>
      </c>
      <c r="I217" s="29" t="str">
        <f>IFERROR(VLOOKUP(GA[[#This Row],[Date]],Raw_Data[[#All],[Date]:[Sunset Time (POA&lt;20 W/m2)]],3,0),"")</f>
        <v/>
      </c>
      <c r="J217" s="29" t="str">
        <f>IFERROR(VLOOKUP(GA[[#This Row],[Date]],Raw_Data[[#All],[Date]:[Sunset Time (POA&lt;20 W/m2)]],4,0),"")</f>
        <v/>
      </c>
      <c r="K217" s="2" t="str">
        <f>IFERROR((GA[[#This Row],[Sunset Time (POA&lt;20 W/m2)]]-GA[[#This Row],[Sunrise Time (POA&gt;20 W/m2)]])*24,"")</f>
        <v/>
      </c>
      <c r="M217" s="17" t="str">
        <f>IFERROR(VLOOKUP(GA[[#This Row],[Affceted Equipment]],'Basic Data'!A317:B431,2,0),"")</f>
        <v/>
      </c>
      <c r="P217" s="28" t="str">
        <f>IFERROR(VLOOKUP(GA[[#This Row],[Affceted Equipment]],'Basic Data'!A318:C436,3,0),"")</f>
        <v/>
      </c>
      <c r="Q217" s="2"/>
      <c r="W217" s="32"/>
      <c r="X217" s="33"/>
      <c r="Y217" s="33"/>
      <c r="Z217" s="2"/>
      <c r="AA217" s="2"/>
      <c r="AB217" s="33">
        <f>(GA[[#This Row],[Work Completiuon time on fualt]]-GA[[#This Row],[Fault Time]])*24</f>
        <v>0</v>
      </c>
      <c r="AC217" s="2"/>
      <c r="AD217" s="2"/>
    </row>
    <row r="218" spans="1:30">
      <c r="A218" s="2">
        <f t="shared" si="3"/>
        <v>216</v>
      </c>
      <c r="I218" s="29" t="str">
        <f>IFERROR(VLOOKUP(GA[[#This Row],[Date]],Raw_Data[[#All],[Date]:[Sunset Time (POA&lt;20 W/m2)]],3,0),"")</f>
        <v/>
      </c>
      <c r="J218" s="29" t="str">
        <f>IFERROR(VLOOKUP(GA[[#This Row],[Date]],Raw_Data[[#All],[Date]:[Sunset Time (POA&lt;20 W/m2)]],4,0),"")</f>
        <v/>
      </c>
      <c r="K218" s="2" t="str">
        <f>IFERROR((GA[[#This Row],[Sunset Time (POA&lt;20 W/m2)]]-GA[[#This Row],[Sunrise Time (POA&gt;20 W/m2)]])*24,"")</f>
        <v/>
      </c>
      <c r="M218" s="17" t="str">
        <f>IFERROR(VLOOKUP(GA[[#This Row],[Affceted Equipment]],'Basic Data'!A318:B432,2,0),"")</f>
        <v/>
      </c>
      <c r="P218" s="28" t="str">
        <f>IFERROR(VLOOKUP(GA[[#This Row],[Affceted Equipment]],'Basic Data'!A319:C437,3,0),"")</f>
        <v/>
      </c>
      <c r="Q218" s="2"/>
      <c r="W218" s="32"/>
      <c r="X218" s="33"/>
      <c r="Y218" s="33"/>
      <c r="Z218" s="2"/>
      <c r="AA218" s="2"/>
      <c r="AB218" s="33">
        <f>(GA[[#This Row],[Work Completiuon time on fualt]]-GA[[#This Row],[Fault Time]])*24</f>
        <v>0</v>
      </c>
      <c r="AC218" s="2"/>
      <c r="AD218" s="2"/>
    </row>
    <row r="219" spans="1:30">
      <c r="A219" s="2">
        <f t="shared" si="3"/>
        <v>217</v>
      </c>
      <c r="I219" s="29" t="str">
        <f>IFERROR(VLOOKUP(GA[[#This Row],[Date]],Raw_Data[[#All],[Date]:[Sunset Time (POA&lt;20 W/m2)]],3,0),"")</f>
        <v/>
      </c>
      <c r="J219" s="29" t="str">
        <f>IFERROR(VLOOKUP(GA[[#This Row],[Date]],Raw_Data[[#All],[Date]:[Sunset Time (POA&lt;20 W/m2)]],4,0),"")</f>
        <v/>
      </c>
      <c r="K219" s="2" t="str">
        <f>IFERROR((GA[[#This Row],[Sunset Time (POA&lt;20 W/m2)]]-GA[[#This Row],[Sunrise Time (POA&gt;20 W/m2)]])*24,"")</f>
        <v/>
      </c>
      <c r="M219" s="17" t="str">
        <f>IFERROR(VLOOKUP(GA[[#This Row],[Affceted Equipment]],'Basic Data'!A319:B433,2,0),"")</f>
        <v/>
      </c>
      <c r="P219" s="28" t="str">
        <f>IFERROR(VLOOKUP(GA[[#This Row],[Affceted Equipment]],'Basic Data'!A320:C438,3,0),"")</f>
        <v/>
      </c>
      <c r="Q219" s="2"/>
      <c r="W219" s="32"/>
      <c r="X219" s="33"/>
      <c r="Y219" s="33"/>
      <c r="Z219" s="2"/>
      <c r="AA219" s="2"/>
      <c r="AB219" s="33">
        <f>(GA[[#This Row],[Work Completiuon time on fualt]]-GA[[#This Row],[Fault Time]])*24</f>
        <v>0</v>
      </c>
      <c r="AC219" s="2"/>
      <c r="AD219" s="2"/>
    </row>
    <row r="220" spans="1:30">
      <c r="A220" s="2">
        <f t="shared" si="3"/>
        <v>218</v>
      </c>
      <c r="I220" s="29" t="str">
        <f>IFERROR(VLOOKUP(GA[[#This Row],[Date]],Raw_Data[[#All],[Date]:[Sunset Time (POA&lt;20 W/m2)]],3,0),"")</f>
        <v/>
      </c>
      <c r="J220" s="29" t="str">
        <f>IFERROR(VLOOKUP(GA[[#This Row],[Date]],Raw_Data[[#All],[Date]:[Sunset Time (POA&lt;20 W/m2)]],4,0),"")</f>
        <v/>
      </c>
      <c r="K220" s="2" t="str">
        <f>IFERROR((GA[[#This Row],[Sunset Time (POA&lt;20 W/m2)]]-GA[[#This Row],[Sunrise Time (POA&gt;20 W/m2)]])*24,"")</f>
        <v/>
      </c>
      <c r="M220" s="17" t="str">
        <f>IFERROR(VLOOKUP(GA[[#This Row],[Affceted Equipment]],'Basic Data'!A320:B434,2,0),"")</f>
        <v/>
      </c>
      <c r="P220" s="28" t="str">
        <f>IFERROR(VLOOKUP(GA[[#This Row],[Affceted Equipment]],'Basic Data'!A321:C439,3,0),"")</f>
        <v/>
      </c>
      <c r="Q220" s="2"/>
      <c r="W220" s="32"/>
      <c r="X220" s="33"/>
      <c r="Y220" s="33"/>
      <c r="Z220" s="2"/>
      <c r="AA220" s="2"/>
      <c r="AB220" s="33">
        <f>(GA[[#This Row],[Work Completiuon time on fualt]]-GA[[#This Row],[Fault Time]])*24</f>
        <v>0</v>
      </c>
      <c r="AC220" s="2"/>
      <c r="AD220" s="2"/>
    </row>
    <row r="221" spans="1:30">
      <c r="A221" s="2">
        <f t="shared" si="3"/>
        <v>219</v>
      </c>
      <c r="I221" s="29" t="str">
        <f>IFERROR(VLOOKUP(GA[[#This Row],[Date]],Raw_Data[[#All],[Date]:[Sunset Time (POA&lt;20 W/m2)]],3,0),"")</f>
        <v/>
      </c>
      <c r="J221" s="29" t="str">
        <f>IFERROR(VLOOKUP(GA[[#This Row],[Date]],Raw_Data[[#All],[Date]:[Sunset Time (POA&lt;20 W/m2)]],4,0),"")</f>
        <v/>
      </c>
      <c r="K221" s="2" t="str">
        <f>IFERROR((GA[[#This Row],[Sunset Time (POA&lt;20 W/m2)]]-GA[[#This Row],[Sunrise Time (POA&gt;20 W/m2)]])*24,"")</f>
        <v/>
      </c>
      <c r="M221" s="17" t="str">
        <f>IFERROR(VLOOKUP(GA[[#This Row],[Affceted Equipment]],'Basic Data'!A321:B435,2,0),"")</f>
        <v/>
      </c>
      <c r="P221" s="28" t="str">
        <f>IFERROR(VLOOKUP(GA[[#This Row],[Affceted Equipment]],'Basic Data'!A322:C440,3,0),"")</f>
        <v/>
      </c>
      <c r="Q221" s="2"/>
      <c r="W221" s="32"/>
      <c r="X221" s="33"/>
      <c r="Y221" s="33"/>
      <c r="Z221" s="2"/>
      <c r="AA221" s="2"/>
      <c r="AB221" s="33">
        <f>(GA[[#This Row],[Work Completiuon time on fualt]]-GA[[#This Row],[Fault Time]])*24</f>
        <v>0</v>
      </c>
      <c r="AC221" s="2"/>
      <c r="AD221" s="2"/>
    </row>
    <row r="222" spans="1:30">
      <c r="A222" s="2">
        <f t="shared" si="3"/>
        <v>220</v>
      </c>
      <c r="I222" s="29" t="str">
        <f>IFERROR(VLOOKUP(GA[[#This Row],[Date]],Raw_Data[[#All],[Date]:[Sunset Time (POA&lt;20 W/m2)]],3,0),"")</f>
        <v/>
      </c>
      <c r="J222" s="29" t="str">
        <f>IFERROR(VLOOKUP(GA[[#This Row],[Date]],Raw_Data[[#All],[Date]:[Sunset Time (POA&lt;20 W/m2)]],4,0),"")</f>
        <v/>
      </c>
      <c r="K222" s="2" t="str">
        <f>IFERROR((GA[[#This Row],[Sunset Time (POA&lt;20 W/m2)]]-GA[[#This Row],[Sunrise Time (POA&gt;20 W/m2)]])*24,"")</f>
        <v/>
      </c>
      <c r="M222" s="17" t="str">
        <f>IFERROR(VLOOKUP(GA[[#This Row],[Affceted Equipment]],'Basic Data'!A322:B436,2,0),"")</f>
        <v/>
      </c>
      <c r="P222" s="28" t="str">
        <f>IFERROR(VLOOKUP(GA[[#This Row],[Affceted Equipment]],'Basic Data'!A323:C441,3,0),"")</f>
        <v/>
      </c>
      <c r="Q222" s="2"/>
      <c r="W222" s="32"/>
      <c r="X222" s="33"/>
      <c r="Y222" s="33"/>
      <c r="Z222" s="2"/>
      <c r="AA222" s="2"/>
      <c r="AB222" s="33">
        <f>(GA[[#This Row],[Work Completiuon time on fualt]]-GA[[#This Row],[Fault Time]])*24</f>
        <v>0</v>
      </c>
      <c r="AC222" s="2"/>
      <c r="AD222" s="2"/>
    </row>
    <row r="223" spans="1:30">
      <c r="A223" s="2">
        <f t="shared" ref="A223:A286" si="4">A222+1</f>
        <v>221</v>
      </c>
      <c r="I223" s="29" t="str">
        <f>IFERROR(VLOOKUP(GA[[#This Row],[Date]],Raw_Data[[#All],[Date]:[Sunset Time (POA&lt;20 W/m2)]],3,0),"")</f>
        <v/>
      </c>
      <c r="J223" s="29" t="str">
        <f>IFERROR(VLOOKUP(GA[[#This Row],[Date]],Raw_Data[[#All],[Date]:[Sunset Time (POA&lt;20 W/m2)]],4,0),"")</f>
        <v/>
      </c>
      <c r="K223" s="2" t="str">
        <f>IFERROR((GA[[#This Row],[Sunset Time (POA&lt;20 W/m2)]]-GA[[#This Row],[Sunrise Time (POA&gt;20 W/m2)]])*24,"")</f>
        <v/>
      </c>
      <c r="M223" s="17" t="str">
        <f>IFERROR(VLOOKUP(GA[[#This Row],[Affceted Equipment]],'Basic Data'!A323:B437,2,0),"")</f>
        <v/>
      </c>
      <c r="P223" s="28" t="str">
        <f>IFERROR(VLOOKUP(GA[[#This Row],[Affceted Equipment]],'Basic Data'!A324:C442,3,0),"")</f>
        <v/>
      </c>
      <c r="Q223" s="2"/>
      <c r="W223" s="32"/>
      <c r="X223" s="33"/>
      <c r="Y223" s="33"/>
      <c r="Z223" s="2"/>
      <c r="AA223" s="2"/>
      <c r="AB223" s="33">
        <f>(GA[[#This Row],[Work Completiuon time on fualt]]-GA[[#This Row],[Fault Time]])*24</f>
        <v>0</v>
      </c>
      <c r="AC223" s="2"/>
      <c r="AD223" s="2"/>
    </row>
    <row r="224" spans="1:30">
      <c r="A224" s="2">
        <f t="shared" si="4"/>
        <v>222</v>
      </c>
      <c r="I224" s="29" t="str">
        <f>IFERROR(VLOOKUP(GA[[#This Row],[Date]],Raw_Data[[#All],[Date]:[Sunset Time (POA&lt;20 W/m2)]],3,0),"")</f>
        <v/>
      </c>
      <c r="J224" s="29" t="str">
        <f>IFERROR(VLOOKUP(GA[[#This Row],[Date]],Raw_Data[[#All],[Date]:[Sunset Time (POA&lt;20 W/m2)]],4,0),"")</f>
        <v/>
      </c>
      <c r="K224" s="2" t="str">
        <f>IFERROR((GA[[#This Row],[Sunset Time (POA&lt;20 W/m2)]]-GA[[#This Row],[Sunrise Time (POA&gt;20 W/m2)]])*24,"")</f>
        <v/>
      </c>
      <c r="M224" s="17" t="str">
        <f>IFERROR(VLOOKUP(GA[[#This Row],[Affceted Equipment]],'Basic Data'!A324:B438,2,0),"")</f>
        <v/>
      </c>
      <c r="P224" s="28" t="str">
        <f>IFERROR(VLOOKUP(GA[[#This Row],[Affceted Equipment]],'Basic Data'!A325:C443,3,0),"")</f>
        <v/>
      </c>
      <c r="Q224" s="2"/>
      <c r="W224" s="32"/>
      <c r="X224" s="33"/>
      <c r="Y224" s="33"/>
      <c r="Z224" s="2"/>
      <c r="AA224" s="2"/>
      <c r="AB224" s="33">
        <f>(GA[[#This Row],[Work Completiuon time on fualt]]-GA[[#This Row],[Fault Time]])*24</f>
        <v>0</v>
      </c>
      <c r="AC224" s="2"/>
      <c r="AD224" s="2"/>
    </row>
    <row r="225" spans="1:30">
      <c r="A225" s="2">
        <f t="shared" si="4"/>
        <v>223</v>
      </c>
      <c r="I225" s="29" t="str">
        <f>IFERROR(VLOOKUP(GA[[#This Row],[Date]],Raw_Data[[#All],[Date]:[Sunset Time (POA&lt;20 W/m2)]],3,0),"")</f>
        <v/>
      </c>
      <c r="J225" s="29" t="str">
        <f>IFERROR(VLOOKUP(GA[[#This Row],[Date]],Raw_Data[[#All],[Date]:[Sunset Time (POA&lt;20 W/m2)]],4,0),"")</f>
        <v/>
      </c>
      <c r="K225" s="2" t="str">
        <f>IFERROR((GA[[#This Row],[Sunset Time (POA&lt;20 W/m2)]]-GA[[#This Row],[Sunrise Time (POA&gt;20 W/m2)]])*24,"")</f>
        <v/>
      </c>
      <c r="M225" s="17" t="str">
        <f>IFERROR(VLOOKUP(GA[[#This Row],[Affceted Equipment]],'Basic Data'!A325:B439,2,0),"")</f>
        <v/>
      </c>
      <c r="P225" s="28" t="str">
        <f>IFERROR(VLOOKUP(GA[[#This Row],[Affceted Equipment]],'Basic Data'!A326:C444,3,0),"")</f>
        <v/>
      </c>
      <c r="Q225" s="2"/>
      <c r="W225" s="32"/>
      <c r="X225" s="33"/>
      <c r="Y225" s="33"/>
      <c r="Z225" s="2"/>
      <c r="AA225" s="2"/>
      <c r="AB225" s="33">
        <f>(GA[[#This Row],[Work Completiuon time on fualt]]-GA[[#This Row],[Fault Time]])*24</f>
        <v>0</v>
      </c>
      <c r="AC225" s="2"/>
      <c r="AD225" s="2"/>
    </row>
    <row r="226" spans="1:30">
      <c r="A226" s="2">
        <f t="shared" si="4"/>
        <v>224</v>
      </c>
      <c r="I226" s="29" t="str">
        <f>IFERROR(VLOOKUP(GA[[#This Row],[Date]],Raw_Data[[#All],[Date]:[Sunset Time (POA&lt;20 W/m2)]],3,0),"")</f>
        <v/>
      </c>
      <c r="J226" s="29" t="str">
        <f>IFERROR(VLOOKUP(GA[[#This Row],[Date]],Raw_Data[[#All],[Date]:[Sunset Time (POA&lt;20 W/m2)]],4,0),"")</f>
        <v/>
      </c>
      <c r="K226" s="2" t="str">
        <f>IFERROR((GA[[#This Row],[Sunset Time (POA&lt;20 W/m2)]]-GA[[#This Row],[Sunrise Time (POA&gt;20 W/m2)]])*24,"")</f>
        <v/>
      </c>
      <c r="M226" s="17" t="str">
        <f>IFERROR(VLOOKUP(GA[[#This Row],[Affceted Equipment]],'Basic Data'!A326:B440,2,0),"")</f>
        <v/>
      </c>
      <c r="P226" s="28" t="str">
        <f>IFERROR(VLOOKUP(GA[[#This Row],[Affceted Equipment]],'Basic Data'!A327:C445,3,0),"")</f>
        <v/>
      </c>
      <c r="Q226" s="2"/>
      <c r="W226" s="32"/>
      <c r="X226" s="33"/>
      <c r="Y226" s="33"/>
      <c r="Z226" s="2"/>
      <c r="AA226" s="2"/>
      <c r="AB226" s="33">
        <f>(GA[[#This Row],[Work Completiuon time on fualt]]-GA[[#This Row],[Fault Time]])*24</f>
        <v>0</v>
      </c>
      <c r="AC226" s="2"/>
      <c r="AD226" s="2"/>
    </row>
    <row r="227" spans="1:30">
      <c r="A227" s="2">
        <f t="shared" si="4"/>
        <v>225</v>
      </c>
      <c r="I227" s="29" t="str">
        <f>IFERROR(VLOOKUP(GA[[#This Row],[Date]],Raw_Data[[#All],[Date]:[Sunset Time (POA&lt;20 W/m2)]],3,0),"")</f>
        <v/>
      </c>
      <c r="J227" s="29" t="str">
        <f>IFERROR(VLOOKUP(GA[[#This Row],[Date]],Raw_Data[[#All],[Date]:[Sunset Time (POA&lt;20 W/m2)]],4,0),"")</f>
        <v/>
      </c>
      <c r="K227" s="2" t="str">
        <f>IFERROR((GA[[#This Row],[Sunset Time (POA&lt;20 W/m2)]]-GA[[#This Row],[Sunrise Time (POA&gt;20 W/m2)]])*24,"")</f>
        <v/>
      </c>
      <c r="M227" s="17" t="str">
        <f>IFERROR(VLOOKUP(GA[[#This Row],[Affceted Equipment]],'Basic Data'!A327:B441,2,0),"")</f>
        <v/>
      </c>
      <c r="P227" s="28" t="str">
        <f>IFERROR(VLOOKUP(GA[[#This Row],[Affceted Equipment]],'Basic Data'!A328:C446,3,0),"")</f>
        <v/>
      </c>
      <c r="Q227" s="2"/>
      <c r="W227" s="32"/>
      <c r="X227" s="33"/>
      <c r="Y227" s="33"/>
      <c r="Z227" s="2"/>
      <c r="AA227" s="2"/>
      <c r="AB227" s="33">
        <f>(GA[[#This Row],[Work Completiuon time on fualt]]-GA[[#This Row],[Fault Time]])*24</f>
        <v>0</v>
      </c>
      <c r="AC227" s="2"/>
      <c r="AD227" s="2"/>
    </row>
    <row r="228" spans="1:30">
      <c r="A228" s="2">
        <f t="shared" si="4"/>
        <v>226</v>
      </c>
      <c r="I228" s="29" t="str">
        <f>IFERROR(VLOOKUP(GA[[#This Row],[Date]],Raw_Data[[#All],[Date]:[Sunset Time (POA&lt;20 W/m2)]],3,0),"")</f>
        <v/>
      </c>
      <c r="J228" s="29" t="str">
        <f>IFERROR(VLOOKUP(GA[[#This Row],[Date]],Raw_Data[[#All],[Date]:[Sunset Time (POA&lt;20 W/m2)]],4,0),"")</f>
        <v/>
      </c>
      <c r="K228" s="2" t="str">
        <f>IFERROR((GA[[#This Row],[Sunset Time (POA&lt;20 W/m2)]]-GA[[#This Row],[Sunrise Time (POA&gt;20 W/m2)]])*24,"")</f>
        <v/>
      </c>
      <c r="M228" s="17" t="str">
        <f>IFERROR(VLOOKUP(GA[[#This Row],[Affceted Equipment]],'Basic Data'!A328:B442,2,0),"")</f>
        <v/>
      </c>
      <c r="P228" s="28" t="str">
        <f>IFERROR(VLOOKUP(GA[[#This Row],[Affceted Equipment]],'Basic Data'!A329:C447,3,0),"")</f>
        <v/>
      </c>
      <c r="Q228" s="2"/>
      <c r="W228" s="32"/>
      <c r="X228" s="33"/>
      <c r="Y228" s="33"/>
      <c r="Z228" s="2"/>
      <c r="AA228" s="2"/>
      <c r="AB228" s="33">
        <f>(GA[[#This Row],[Work Completiuon time on fualt]]-GA[[#This Row],[Fault Time]])*24</f>
        <v>0</v>
      </c>
      <c r="AC228" s="2"/>
      <c r="AD228" s="2"/>
    </row>
    <row r="229" spans="1:30">
      <c r="A229" s="2">
        <f t="shared" si="4"/>
        <v>227</v>
      </c>
      <c r="I229" s="29" t="str">
        <f>IFERROR(VLOOKUP(GA[[#This Row],[Date]],Raw_Data[[#All],[Date]:[Sunset Time (POA&lt;20 W/m2)]],3,0),"")</f>
        <v/>
      </c>
      <c r="J229" s="29" t="str">
        <f>IFERROR(VLOOKUP(GA[[#This Row],[Date]],Raw_Data[[#All],[Date]:[Sunset Time (POA&lt;20 W/m2)]],4,0),"")</f>
        <v/>
      </c>
      <c r="K229" s="2" t="str">
        <f>IFERROR((GA[[#This Row],[Sunset Time (POA&lt;20 W/m2)]]-GA[[#This Row],[Sunrise Time (POA&gt;20 W/m2)]])*24,"")</f>
        <v/>
      </c>
      <c r="M229" s="17" t="str">
        <f>IFERROR(VLOOKUP(GA[[#This Row],[Affceted Equipment]],'Basic Data'!A329:B443,2,0),"")</f>
        <v/>
      </c>
      <c r="P229" s="28" t="str">
        <f>IFERROR(VLOOKUP(GA[[#This Row],[Affceted Equipment]],'Basic Data'!A330:C448,3,0),"")</f>
        <v/>
      </c>
      <c r="Q229" s="2"/>
      <c r="W229" s="32"/>
      <c r="X229" s="33"/>
      <c r="Y229" s="33"/>
      <c r="Z229" s="2"/>
      <c r="AA229" s="2"/>
      <c r="AB229" s="33">
        <f>(GA[[#This Row],[Work Completiuon time on fualt]]-GA[[#This Row],[Fault Time]])*24</f>
        <v>0</v>
      </c>
      <c r="AC229" s="2"/>
      <c r="AD229" s="2"/>
    </row>
    <row r="230" spans="1:30">
      <c r="A230" s="2">
        <f t="shared" si="4"/>
        <v>228</v>
      </c>
      <c r="I230" s="29" t="str">
        <f>IFERROR(VLOOKUP(GA[[#This Row],[Date]],Raw_Data[[#All],[Date]:[Sunset Time (POA&lt;20 W/m2)]],3,0),"")</f>
        <v/>
      </c>
      <c r="J230" s="29" t="str">
        <f>IFERROR(VLOOKUP(GA[[#This Row],[Date]],Raw_Data[[#All],[Date]:[Sunset Time (POA&lt;20 W/m2)]],4,0),"")</f>
        <v/>
      </c>
      <c r="K230" s="2" t="str">
        <f>IFERROR((GA[[#This Row],[Sunset Time (POA&lt;20 W/m2)]]-GA[[#This Row],[Sunrise Time (POA&gt;20 W/m2)]])*24,"")</f>
        <v/>
      </c>
      <c r="M230" s="17" t="str">
        <f>IFERROR(VLOOKUP(GA[[#This Row],[Affceted Equipment]],'Basic Data'!A330:B444,2,0),"")</f>
        <v/>
      </c>
      <c r="P230" s="28" t="str">
        <f>IFERROR(VLOOKUP(GA[[#This Row],[Affceted Equipment]],'Basic Data'!A331:C449,3,0),"")</f>
        <v/>
      </c>
      <c r="Q230" s="2"/>
      <c r="W230" s="32"/>
      <c r="X230" s="33"/>
      <c r="Y230" s="33"/>
      <c r="Z230" s="2"/>
      <c r="AA230" s="2"/>
      <c r="AB230" s="33">
        <f>(GA[[#This Row],[Work Completiuon time on fualt]]-GA[[#This Row],[Fault Time]])*24</f>
        <v>0</v>
      </c>
      <c r="AC230" s="2"/>
      <c r="AD230" s="2"/>
    </row>
    <row r="231" spans="1:30">
      <c r="A231" s="2">
        <f t="shared" si="4"/>
        <v>229</v>
      </c>
      <c r="I231" s="29" t="str">
        <f>IFERROR(VLOOKUP(GA[[#This Row],[Date]],Raw_Data[[#All],[Date]:[Sunset Time (POA&lt;20 W/m2)]],3,0),"")</f>
        <v/>
      </c>
      <c r="J231" s="29" t="str">
        <f>IFERROR(VLOOKUP(GA[[#This Row],[Date]],Raw_Data[[#All],[Date]:[Sunset Time (POA&lt;20 W/m2)]],4,0),"")</f>
        <v/>
      </c>
      <c r="K231" s="2" t="str">
        <f>IFERROR((GA[[#This Row],[Sunset Time (POA&lt;20 W/m2)]]-GA[[#This Row],[Sunrise Time (POA&gt;20 W/m2)]])*24,"")</f>
        <v/>
      </c>
      <c r="M231" s="17" t="str">
        <f>IFERROR(VLOOKUP(GA[[#This Row],[Affceted Equipment]],'Basic Data'!A331:B445,2,0),"")</f>
        <v/>
      </c>
      <c r="P231" s="28" t="str">
        <f>IFERROR(VLOOKUP(GA[[#This Row],[Affceted Equipment]],'Basic Data'!A332:C450,3,0),"")</f>
        <v/>
      </c>
      <c r="Q231" s="2"/>
      <c r="W231" s="32"/>
      <c r="X231" s="33"/>
      <c r="Y231" s="33"/>
      <c r="Z231" s="2"/>
      <c r="AA231" s="2"/>
      <c r="AB231" s="33">
        <f>(GA[[#This Row],[Work Completiuon time on fualt]]-GA[[#This Row],[Fault Time]])*24</f>
        <v>0</v>
      </c>
      <c r="AC231" s="2"/>
      <c r="AD231" s="2"/>
    </row>
    <row r="232" spans="1:30">
      <c r="A232" s="2">
        <f t="shared" si="4"/>
        <v>230</v>
      </c>
      <c r="I232" s="29" t="str">
        <f>IFERROR(VLOOKUP(GA[[#This Row],[Date]],Raw_Data[[#All],[Date]:[Sunset Time (POA&lt;20 W/m2)]],3,0),"")</f>
        <v/>
      </c>
      <c r="J232" s="29" t="str">
        <f>IFERROR(VLOOKUP(GA[[#This Row],[Date]],Raw_Data[[#All],[Date]:[Sunset Time (POA&lt;20 W/m2)]],4,0),"")</f>
        <v/>
      </c>
      <c r="K232" s="2" t="str">
        <f>IFERROR((GA[[#This Row],[Sunset Time (POA&lt;20 W/m2)]]-GA[[#This Row],[Sunrise Time (POA&gt;20 W/m2)]])*24,"")</f>
        <v/>
      </c>
      <c r="M232" s="17" t="str">
        <f>IFERROR(VLOOKUP(GA[[#This Row],[Affceted Equipment]],'Basic Data'!A332:B446,2,0),"")</f>
        <v/>
      </c>
      <c r="P232" s="28" t="str">
        <f>IFERROR(VLOOKUP(GA[[#This Row],[Affceted Equipment]],'Basic Data'!A333:C451,3,0),"")</f>
        <v/>
      </c>
      <c r="Q232" s="2"/>
      <c r="W232" s="32"/>
      <c r="X232" s="33"/>
      <c r="Y232" s="33"/>
      <c r="Z232" s="2"/>
      <c r="AA232" s="2"/>
      <c r="AB232" s="33">
        <f>(GA[[#This Row],[Work Completiuon time on fualt]]-GA[[#This Row],[Fault Time]])*24</f>
        <v>0</v>
      </c>
      <c r="AC232" s="2"/>
      <c r="AD232" s="2"/>
    </row>
    <row r="233" spans="1:30">
      <c r="A233" s="2">
        <f t="shared" si="4"/>
        <v>231</v>
      </c>
      <c r="I233" s="29" t="str">
        <f>IFERROR(VLOOKUP(GA[[#This Row],[Date]],Raw_Data[[#All],[Date]:[Sunset Time (POA&lt;20 W/m2)]],3,0),"")</f>
        <v/>
      </c>
      <c r="J233" s="29" t="str">
        <f>IFERROR(VLOOKUP(GA[[#This Row],[Date]],Raw_Data[[#All],[Date]:[Sunset Time (POA&lt;20 W/m2)]],4,0),"")</f>
        <v/>
      </c>
      <c r="K233" s="2" t="str">
        <f>IFERROR((GA[[#This Row],[Sunset Time (POA&lt;20 W/m2)]]-GA[[#This Row],[Sunrise Time (POA&gt;20 W/m2)]])*24,"")</f>
        <v/>
      </c>
      <c r="M233" s="17" t="str">
        <f>IFERROR(VLOOKUP(GA[[#This Row],[Affceted Equipment]],'Basic Data'!A333:B447,2,0),"")</f>
        <v/>
      </c>
      <c r="P233" s="28" t="str">
        <f>IFERROR(VLOOKUP(GA[[#This Row],[Affceted Equipment]],'Basic Data'!A334:C452,3,0),"")</f>
        <v/>
      </c>
      <c r="Q233" s="2"/>
      <c r="W233" s="32"/>
      <c r="X233" s="33"/>
      <c r="Y233" s="33"/>
      <c r="Z233" s="2"/>
      <c r="AA233" s="2"/>
      <c r="AB233" s="33">
        <f>(GA[[#This Row],[Work Completiuon time on fualt]]-GA[[#This Row],[Fault Time]])*24</f>
        <v>0</v>
      </c>
      <c r="AC233" s="2"/>
      <c r="AD233" s="2"/>
    </row>
    <row r="234" spans="1:30">
      <c r="A234" s="2">
        <f t="shared" si="4"/>
        <v>232</v>
      </c>
      <c r="I234" s="29" t="str">
        <f>IFERROR(VLOOKUP(GA[[#This Row],[Date]],Raw_Data[[#All],[Date]:[Sunset Time (POA&lt;20 W/m2)]],3,0),"")</f>
        <v/>
      </c>
      <c r="J234" s="29" t="str">
        <f>IFERROR(VLOOKUP(GA[[#This Row],[Date]],Raw_Data[[#All],[Date]:[Sunset Time (POA&lt;20 W/m2)]],4,0),"")</f>
        <v/>
      </c>
      <c r="K234" s="2" t="str">
        <f>IFERROR((GA[[#This Row],[Sunset Time (POA&lt;20 W/m2)]]-GA[[#This Row],[Sunrise Time (POA&gt;20 W/m2)]])*24,"")</f>
        <v/>
      </c>
      <c r="M234" s="17" t="str">
        <f>IFERROR(VLOOKUP(GA[[#This Row],[Affceted Equipment]],'Basic Data'!A334:B448,2,0),"")</f>
        <v/>
      </c>
      <c r="P234" s="28" t="str">
        <f>IFERROR(VLOOKUP(GA[[#This Row],[Affceted Equipment]],'Basic Data'!A335:C453,3,0),"")</f>
        <v/>
      </c>
      <c r="Q234" s="2"/>
      <c r="W234" s="32"/>
      <c r="X234" s="33"/>
      <c r="Y234" s="33"/>
      <c r="Z234" s="2"/>
      <c r="AA234" s="2"/>
      <c r="AB234" s="33">
        <f>(GA[[#This Row],[Work Completiuon time on fualt]]-GA[[#This Row],[Fault Time]])*24</f>
        <v>0</v>
      </c>
      <c r="AC234" s="2"/>
      <c r="AD234" s="2"/>
    </row>
    <row r="235" spans="1:30">
      <c r="A235" s="2">
        <f t="shared" si="4"/>
        <v>233</v>
      </c>
      <c r="I235" s="29" t="str">
        <f>IFERROR(VLOOKUP(GA[[#This Row],[Date]],Raw_Data[[#All],[Date]:[Sunset Time (POA&lt;20 W/m2)]],3,0),"")</f>
        <v/>
      </c>
      <c r="J235" s="29" t="str">
        <f>IFERROR(VLOOKUP(GA[[#This Row],[Date]],Raw_Data[[#All],[Date]:[Sunset Time (POA&lt;20 W/m2)]],4,0),"")</f>
        <v/>
      </c>
      <c r="K235" s="2" t="str">
        <f>IFERROR((GA[[#This Row],[Sunset Time (POA&lt;20 W/m2)]]-GA[[#This Row],[Sunrise Time (POA&gt;20 W/m2)]])*24,"")</f>
        <v/>
      </c>
      <c r="M235" s="17" t="str">
        <f>IFERROR(VLOOKUP(GA[[#This Row],[Affceted Equipment]],'Basic Data'!A335:B449,2,0),"")</f>
        <v/>
      </c>
      <c r="P235" s="28" t="str">
        <f>IFERROR(VLOOKUP(GA[[#This Row],[Affceted Equipment]],'Basic Data'!A336:C454,3,0),"")</f>
        <v/>
      </c>
      <c r="Q235" s="2"/>
      <c r="W235" s="32"/>
      <c r="X235" s="33"/>
      <c r="Y235" s="33"/>
      <c r="Z235" s="2"/>
      <c r="AA235" s="2"/>
      <c r="AB235" s="33">
        <f>(GA[[#This Row],[Work Completiuon time on fualt]]-GA[[#This Row],[Fault Time]])*24</f>
        <v>0</v>
      </c>
      <c r="AC235" s="2"/>
      <c r="AD235" s="2"/>
    </row>
    <row r="236" spans="1:30">
      <c r="A236" s="2">
        <f t="shared" si="4"/>
        <v>234</v>
      </c>
      <c r="I236" s="29" t="str">
        <f>IFERROR(VLOOKUP(GA[[#This Row],[Date]],Raw_Data[[#All],[Date]:[Sunset Time (POA&lt;20 W/m2)]],3,0),"")</f>
        <v/>
      </c>
      <c r="J236" s="29" t="str">
        <f>IFERROR(VLOOKUP(GA[[#This Row],[Date]],Raw_Data[[#All],[Date]:[Sunset Time (POA&lt;20 W/m2)]],4,0),"")</f>
        <v/>
      </c>
      <c r="K236" s="2" t="str">
        <f>IFERROR((GA[[#This Row],[Sunset Time (POA&lt;20 W/m2)]]-GA[[#This Row],[Sunrise Time (POA&gt;20 W/m2)]])*24,"")</f>
        <v/>
      </c>
      <c r="M236" s="17" t="str">
        <f>IFERROR(VLOOKUP(GA[[#This Row],[Affceted Equipment]],'Basic Data'!A336:B450,2,0),"")</f>
        <v/>
      </c>
      <c r="P236" s="28" t="str">
        <f>IFERROR(VLOOKUP(GA[[#This Row],[Affceted Equipment]],'Basic Data'!A337:C455,3,0),"")</f>
        <v/>
      </c>
      <c r="Q236" s="2"/>
      <c r="W236" s="32"/>
      <c r="X236" s="33"/>
      <c r="Y236" s="33"/>
      <c r="Z236" s="2"/>
      <c r="AA236" s="2"/>
      <c r="AB236" s="33">
        <f>(GA[[#This Row],[Work Completiuon time on fualt]]-GA[[#This Row],[Fault Time]])*24</f>
        <v>0</v>
      </c>
      <c r="AC236" s="2"/>
      <c r="AD236" s="2"/>
    </row>
    <row r="237" spans="1:30">
      <c r="A237" s="2">
        <f t="shared" si="4"/>
        <v>235</v>
      </c>
      <c r="I237" s="29" t="str">
        <f>IFERROR(VLOOKUP(GA[[#This Row],[Date]],Raw_Data[[#All],[Date]:[Sunset Time (POA&lt;20 W/m2)]],3,0),"")</f>
        <v/>
      </c>
      <c r="J237" s="29" t="str">
        <f>IFERROR(VLOOKUP(GA[[#This Row],[Date]],Raw_Data[[#All],[Date]:[Sunset Time (POA&lt;20 W/m2)]],4,0),"")</f>
        <v/>
      </c>
      <c r="K237" s="2" t="str">
        <f>IFERROR((GA[[#This Row],[Sunset Time (POA&lt;20 W/m2)]]-GA[[#This Row],[Sunrise Time (POA&gt;20 W/m2)]])*24,"")</f>
        <v/>
      </c>
      <c r="M237" s="17" t="str">
        <f>IFERROR(VLOOKUP(GA[[#This Row],[Affceted Equipment]],'Basic Data'!A337:B451,2,0),"")</f>
        <v/>
      </c>
      <c r="P237" s="28" t="str">
        <f>IFERROR(VLOOKUP(GA[[#This Row],[Affceted Equipment]],'Basic Data'!A338:C456,3,0),"")</f>
        <v/>
      </c>
      <c r="Q237" s="2"/>
      <c r="W237" s="32"/>
      <c r="X237" s="33"/>
      <c r="Y237" s="33"/>
      <c r="Z237" s="2"/>
      <c r="AA237" s="2"/>
      <c r="AB237" s="33">
        <f>(GA[[#This Row],[Work Completiuon time on fualt]]-GA[[#This Row],[Fault Time]])*24</f>
        <v>0</v>
      </c>
      <c r="AC237" s="2"/>
      <c r="AD237" s="2"/>
    </row>
    <row r="238" spans="1:30">
      <c r="A238" s="2">
        <f t="shared" si="4"/>
        <v>236</v>
      </c>
      <c r="I238" s="29" t="str">
        <f>IFERROR(VLOOKUP(GA[[#This Row],[Date]],Raw_Data[[#All],[Date]:[Sunset Time (POA&lt;20 W/m2)]],3,0),"")</f>
        <v/>
      </c>
      <c r="J238" s="29" t="str">
        <f>IFERROR(VLOOKUP(GA[[#This Row],[Date]],Raw_Data[[#All],[Date]:[Sunset Time (POA&lt;20 W/m2)]],4,0),"")</f>
        <v/>
      </c>
      <c r="K238" s="2" t="str">
        <f>IFERROR((GA[[#This Row],[Sunset Time (POA&lt;20 W/m2)]]-GA[[#This Row],[Sunrise Time (POA&gt;20 W/m2)]])*24,"")</f>
        <v/>
      </c>
      <c r="M238" s="17" t="str">
        <f>IFERROR(VLOOKUP(GA[[#This Row],[Affceted Equipment]],'Basic Data'!A338:B452,2,0),"")</f>
        <v/>
      </c>
      <c r="P238" s="28" t="str">
        <f>IFERROR(VLOOKUP(GA[[#This Row],[Affceted Equipment]],'Basic Data'!A339:C457,3,0),"")</f>
        <v/>
      </c>
      <c r="Q238" s="2"/>
      <c r="W238" s="32"/>
      <c r="X238" s="33"/>
      <c r="Y238" s="33"/>
      <c r="Z238" s="2"/>
      <c r="AA238" s="2"/>
      <c r="AB238" s="33">
        <f>(GA[[#This Row],[Work Completiuon time on fualt]]-GA[[#This Row],[Fault Time]])*24</f>
        <v>0</v>
      </c>
      <c r="AC238" s="2"/>
      <c r="AD238" s="2"/>
    </row>
    <row r="239" spans="1:30">
      <c r="A239" s="2">
        <f t="shared" si="4"/>
        <v>237</v>
      </c>
      <c r="I239" s="29" t="str">
        <f>IFERROR(VLOOKUP(GA[[#This Row],[Date]],Raw_Data[[#All],[Date]:[Sunset Time (POA&lt;20 W/m2)]],3,0),"")</f>
        <v/>
      </c>
      <c r="J239" s="29" t="str">
        <f>IFERROR(VLOOKUP(GA[[#This Row],[Date]],Raw_Data[[#All],[Date]:[Sunset Time (POA&lt;20 W/m2)]],4,0),"")</f>
        <v/>
      </c>
      <c r="K239" s="2" t="str">
        <f>IFERROR((GA[[#This Row],[Sunset Time (POA&lt;20 W/m2)]]-GA[[#This Row],[Sunrise Time (POA&gt;20 W/m2)]])*24,"")</f>
        <v/>
      </c>
      <c r="M239" s="17" t="str">
        <f>IFERROR(VLOOKUP(GA[[#This Row],[Affceted Equipment]],'Basic Data'!A339:B453,2,0),"")</f>
        <v/>
      </c>
      <c r="P239" s="28" t="str">
        <f>IFERROR(VLOOKUP(GA[[#This Row],[Affceted Equipment]],'Basic Data'!A340:C458,3,0),"")</f>
        <v/>
      </c>
      <c r="Q239" s="2"/>
      <c r="W239" s="32"/>
      <c r="X239" s="33"/>
      <c r="Y239" s="33"/>
      <c r="Z239" s="2"/>
      <c r="AA239" s="2"/>
      <c r="AB239" s="33">
        <f>(GA[[#This Row],[Work Completiuon time on fualt]]-GA[[#This Row],[Fault Time]])*24</f>
        <v>0</v>
      </c>
      <c r="AC239" s="2"/>
      <c r="AD239" s="2"/>
    </row>
    <row r="240" spans="1:30">
      <c r="A240" s="2">
        <f t="shared" si="4"/>
        <v>238</v>
      </c>
      <c r="I240" s="29" t="str">
        <f>IFERROR(VLOOKUP(GA[[#This Row],[Date]],Raw_Data[[#All],[Date]:[Sunset Time (POA&lt;20 W/m2)]],3,0),"")</f>
        <v/>
      </c>
      <c r="J240" s="29" t="str">
        <f>IFERROR(VLOOKUP(GA[[#This Row],[Date]],Raw_Data[[#All],[Date]:[Sunset Time (POA&lt;20 W/m2)]],4,0),"")</f>
        <v/>
      </c>
      <c r="K240" s="2" t="str">
        <f>IFERROR((GA[[#This Row],[Sunset Time (POA&lt;20 W/m2)]]-GA[[#This Row],[Sunrise Time (POA&gt;20 W/m2)]])*24,"")</f>
        <v/>
      </c>
      <c r="M240" s="17" t="str">
        <f>IFERROR(VLOOKUP(GA[[#This Row],[Affceted Equipment]],'Basic Data'!A340:B454,2,0),"")</f>
        <v/>
      </c>
      <c r="P240" s="28" t="str">
        <f>IFERROR(VLOOKUP(GA[[#This Row],[Affceted Equipment]],'Basic Data'!A341:C459,3,0),"")</f>
        <v/>
      </c>
      <c r="Q240" s="2"/>
      <c r="W240" s="32"/>
      <c r="X240" s="33"/>
      <c r="Y240" s="33"/>
      <c r="Z240" s="2"/>
      <c r="AA240" s="2"/>
      <c r="AB240" s="33">
        <f>(GA[[#This Row],[Work Completiuon time on fualt]]-GA[[#This Row],[Fault Time]])*24</f>
        <v>0</v>
      </c>
      <c r="AC240" s="2"/>
      <c r="AD240" s="2"/>
    </row>
    <row r="241" spans="1:30">
      <c r="A241" s="2">
        <f t="shared" si="4"/>
        <v>239</v>
      </c>
      <c r="I241" s="29" t="str">
        <f>IFERROR(VLOOKUP(GA[[#This Row],[Date]],Raw_Data[[#All],[Date]:[Sunset Time (POA&lt;20 W/m2)]],3,0),"")</f>
        <v/>
      </c>
      <c r="J241" s="29" t="str">
        <f>IFERROR(VLOOKUP(GA[[#This Row],[Date]],Raw_Data[[#All],[Date]:[Sunset Time (POA&lt;20 W/m2)]],4,0),"")</f>
        <v/>
      </c>
      <c r="K241" s="2" t="str">
        <f>IFERROR((GA[[#This Row],[Sunset Time (POA&lt;20 W/m2)]]-GA[[#This Row],[Sunrise Time (POA&gt;20 W/m2)]])*24,"")</f>
        <v/>
      </c>
      <c r="M241" s="17" t="str">
        <f>IFERROR(VLOOKUP(GA[[#This Row],[Affceted Equipment]],'Basic Data'!A341:B455,2,0),"")</f>
        <v/>
      </c>
      <c r="P241" s="28" t="str">
        <f>IFERROR(VLOOKUP(GA[[#This Row],[Affceted Equipment]],'Basic Data'!A342:C460,3,0),"")</f>
        <v/>
      </c>
      <c r="Q241" s="2"/>
      <c r="W241" s="32"/>
      <c r="X241" s="33"/>
      <c r="Y241" s="33"/>
      <c r="Z241" s="2"/>
      <c r="AA241" s="2"/>
      <c r="AB241" s="33">
        <f>(GA[[#This Row],[Work Completiuon time on fualt]]-GA[[#This Row],[Fault Time]])*24</f>
        <v>0</v>
      </c>
      <c r="AC241" s="2"/>
      <c r="AD241" s="2"/>
    </row>
    <row r="242" spans="1:30">
      <c r="A242" s="2">
        <f t="shared" si="4"/>
        <v>240</v>
      </c>
      <c r="I242" s="29" t="str">
        <f>IFERROR(VLOOKUP(GA[[#This Row],[Date]],Raw_Data[[#All],[Date]:[Sunset Time (POA&lt;20 W/m2)]],3,0),"")</f>
        <v/>
      </c>
      <c r="J242" s="29" t="str">
        <f>IFERROR(VLOOKUP(GA[[#This Row],[Date]],Raw_Data[[#All],[Date]:[Sunset Time (POA&lt;20 W/m2)]],4,0),"")</f>
        <v/>
      </c>
      <c r="K242" s="2" t="str">
        <f>IFERROR((GA[[#This Row],[Sunset Time (POA&lt;20 W/m2)]]-GA[[#This Row],[Sunrise Time (POA&gt;20 W/m2)]])*24,"")</f>
        <v/>
      </c>
      <c r="M242" s="17" t="str">
        <f>IFERROR(VLOOKUP(GA[[#This Row],[Affceted Equipment]],'Basic Data'!A342:B456,2,0),"")</f>
        <v/>
      </c>
      <c r="P242" s="28" t="str">
        <f>IFERROR(VLOOKUP(GA[[#This Row],[Affceted Equipment]],'Basic Data'!A343:C461,3,0),"")</f>
        <v/>
      </c>
      <c r="Q242" s="2"/>
      <c r="W242" s="32"/>
      <c r="X242" s="33"/>
      <c r="Y242" s="33"/>
      <c r="Z242" s="2"/>
      <c r="AA242" s="2"/>
      <c r="AB242" s="33">
        <f>(GA[[#This Row],[Work Completiuon time on fualt]]-GA[[#This Row],[Fault Time]])*24</f>
        <v>0</v>
      </c>
      <c r="AC242" s="2"/>
      <c r="AD242" s="2"/>
    </row>
    <row r="243" spans="1:30">
      <c r="A243" s="2">
        <f t="shared" si="4"/>
        <v>241</v>
      </c>
      <c r="I243" s="29" t="str">
        <f>IFERROR(VLOOKUP(GA[[#This Row],[Date]],Raw_Data[[#All],[Date]:[Sunset Time (POA&lt;20 W/m2)]],3,0),"")</f>
        <v/>
      </c>
      <c r="J243" s="29" t="str">
        <f>IFERROR(VLOOKUP(GA[[#This Row],[Date]],Raw_Data[[#All],[Date]:[Sunset Time (POA&lt;20 W/m2)]],4,0),"")</f>
        <v/>
      </c>
      <c r="K243" s="2" t="str">
        <f>IFERROR((GA[[#This Row],[Sunset Time (POA&lt;20 W/m2)]]-GA[[#This Row],[Sunrise Time (POA&gt;20 W/m2)]])*24,"")</f>
        <v/>
      </c>
      <c r="M243" s="17" t="str">
        <f>IFERROR(VLOOKUP(GA[[#This Row],[Affceted Equipment]],'Basic Data'!A343:B457,2,0),"")</f>
        <v/>
      </c>
      <c r="P243" s="28" t="str">
        <f>IFERROR(VLOOKUP(GA[[#This Row],[Affceted Equipment]],'Basic Data'!A344:C462,3,0),"")</f>
        <v/>
      </c>
      <c r="Q243" s="2"/>
      <c r="W243" s="32"/>
      <c r="X243" s="33"/>
      <c r="Y243" s="33"/>
      <c r="Z243" s="2"/>
      <c r="AA243" s="2"/>
      <c r="AB243" s="33">
        <f>(GA[[#This Row],[Work Completiuon time on fualt]]-GA[[#This Row],[Fault Time]])*24</f>
        <v>0</v>
      </c>
      <c r="AC243" s="2"/>
      <c r="AD243" s="2"/>
    </row>
    <row r="244" spans="1:30">
      <c r="A244" s="2">
        <f t="shared" si="4"/>
        <v>242</v>
      </c>
      <c r="I244" s="29" t="str">
        <f>IFERROR(VLOOKUP(GA[[#This Row],[Date]],Raw_Data[[#All],[Date]:[Sunset Time (POA&lt;20 W/m2)]],3,0),"")</f>
        <v/>
      </c>
      <c r="J244" s="29" t="str">
        <f>IFERROR(VLOOKUP(GA[[#This Row],[Date]],Raw_Data[[#All],[Date]:[Sunset Time (POA&lt;20 W/m2)]],4,0),"")</f>
        <v/>
      </c>
      <c r="K244" s="2" t="str">
        <f>IFERROR((GA[[#This Row],[Sunset Time (POA&lt;20 W/m2)]]-GA[[#This Row],[Sunrise Time (POA&gt;20 W/m2)]])*24,"")</f>
        <v/>
      </c>
      <c r="M244" s="17" t="str">
        <f>IFERROR(VLOOKUP(GA[[#This Row],[Affceted Equipment]],'Basic Data'!A344:B458,2,0),"")</f>
        <v/>
      </c>
      <c r="P244" s="28" t="str">
        <f>IFERROR(VLOOKUP(GA[[#This Row],[Affceted Equipment]],'Basic Data'!A345:C463,3,0),"")</f>
        <v/>
      </c>
      <c r="Q244" s="2"/>
      <c r="W244" s="32"/>
      <c r="X244" s="33"/>
      <c r="Y244" s="33"/>
      <c r="Z244" s="2"/>
      <c r="AA244" s="2"/>
      <c r="AB244" s="33">
        <f>(GA[[#This Row],[Work Completiuon time on fualt]]-GA[[#This Row],[Fault Time]])*24</f>
        <v>0</v>
      </c>
      <c r="AC244" s="2"/>
      <c r="AD244" s="2"/>
    </row>
    <row r="245" spans="1:30">
      <c r="A245" s="2">
        <f t="shared" si="4"/>
        <v>243</v>
      </c>
      <c r="I245" s="29" t="str">
        <f>IFERROR(VLOOKUP(GA[[#This Row],[Date]],Raw_Data[[#All],[Date]:[Sunset Time (POA&lt;20 W/m2)]],3,0),"")</f>
        <v/>
      </c>
      <c r="J245" s="29" t="str">
        <f>IFERROR(VLOOKUP(GA[[#This Row],[Date]],Raw_Data[[#All],[Date]:[Sunset Time (POA&lt;20 W/m2)]],4,0),"")</f>
        <v/>
      </c>
      <c r="K245" s="2" t="str">
        <f>IFERROR((GA[[#This Row],[Sunset Time (POA&lt;20 W/m2)]]-GA[[#This Row],[Sunrise Time (POA&gt;20 W/m2)]])*24,"")</f>
        <v/>
      </c>
      <c r="M245" s="17" t="str">
        <f>IFERROR(VLOOKUP(GA[[#This Row],[Affceted Equipment]],'Basic Data'!A345:B459,2,0),"")</f>
        <v/>
      </c>
      <c r="P245" s="28" t="str">
        <f>IFERROR(VLOOKUP(GA[[#This Row],[Affceted Equipment]],'Basic Data'!A346:C464,3,0),"")</f>
        <v/>
      </c>
      <c r="Q245" s="2"/>
      <c r="W245" s="32"/>
      <c r="X245" s="33"/>
      <c r="Y245" s="33"/>
      <c r="Z245" s="2"/>
      <c r="AA245" s="2"/>
      <c r="AB245" s="33">
        <f>(GA[[#This Row],[Work Completiuon time on fualt]]-GA[[#This Row],[Fault Time]])*24</f>
        <v>0</v>
      </c>
      <c r="AC245" s="2"/>
      <c r="AD245" s="2"/>
    </row>
    <row r="246" spans="1:30">
      <c r="A246" s="2">
        <f t="shared" si="4"/>
        <v>244</v>
      </c>
      <c r="I246" s="29" t="str">
        <f>IFERROR(VLOOKUP(GA[[#This Row],[Date]],Raw_Data[[#All],[Date]:[Sunset Time (POA&lt;20 W/m2)]],3,0),"")</f>
        <v/>
      </c>
      <c r="J246" s="29" t="str">
        <f>IFERROR(VLOOKUP(GA[[#This Row],[Date]],Raw_Data[[#All],[Date]:[Sunset Time (POA&lt;20 W/m2)]],4,0),"")</f>
        <v/>
      </c>
      <c r="K246" s="2" t="str">
        <f>IFERROR((GA[[#This Row],[Sunset Time (POA&lt;20 W/m2)]]-GA[[#This Row],[Sunrise Time (POA&gt;20 W/m2)]])*24,"")</f>
        <v/>
      </c>
      <c r="M246" s="17" t="str">
        <f>IFERROR(VLOOKUP(GA[[#This Row],[Affceted Equipment]],'Basic Data'!A346:B460,2,0),"")</f>
        <v/>
      </c>
      <c r="P246" s="28" t="str">
        <f>IFERROR(VLOOKUP(GA[[#This Row],[Affceted Equipment]],'Basic Data'!A347:C465,3,0),"")</f>
        <v/>
      </c>
      <c r="Q246" s="2"/>
      <c r="W246" s="32"/>
      <c r="X246" s="33"/>
      <c r="Y246" s="33"/>
      <c r="Z246" s="2"/>
      <c r="AA246" s="2"/>
      <c r="AB246" s="33">
        <f>(GA[[#This Row],[Work Completiuon time on fualt]]-GA[[#This Row],[Fault Time]])*24</f>
        <v>0</v>
      </c>
      <c r="AC246" s="2"/>
      <c r="AD246" s="2"/>
    </row>
    <row r="247" spans="1:30">
      <c r="A247" s="2">
        <f t="shared" si="4"/>
        <v>245</v>
      </c>
      <c r="I247" s="29" t="str">
        <f>IFERROR(VLOOKUP(GA[[#This Row],[Date]],Raw_Data[[#All],[Date]:[Sunset Time (POA&lt;20 W/m2)]],3,0),"")</f>
        <v/>
      </c>
      <c r="J247" s="29" t="str">
        <f>IFERROR(VLOOKUP(GA[[#This Row],[Date]],Raw_Data[[#All],[Date]:[Sunset Time (POA&lt;20 W/m2)]],4,0),"")</f>
        <v/>
      </c>
      <c r="K247" s="2" t="str">
        <f>IFERROR((GA[[#This Row],[Sunset Time (POA&lt;20 W/m2)]]-GA[[#This Row],[Sunrise Time (POA&gt;20 W/m2)]])*24,"")</f>
        <v/>
      </c>
      <c r="M247" s="17" t="str">
        <f>IFERROR(VLOOKUP(GA[[#This Row],[Affceted Equipment]],'Basic Data'!A347:B461,2,0),"")</f>
        <v/>
      </c>
      <c r="P247" s="28" t="str">
        <f>IFERROR(VLOOKUP(GA[[#This Row],[Affceted Equipment]],'Basic Data'!A348:C466,3,0),"")</f>
        <v/>
      </c>
      <c r="Q247" s="2"/>
      <c r="W247" s="32"/>
      <c r="X247" s="33"/>
      <c r="Y247" s="33"/>
      <c r="Z247" s="2"/>
      <c r="AA247" s="2"/>
      <c r="AB247" s="33">
        <f>(GA[[#This Row],[Work Completiuon time on fualt]]-GA[[#This Row],[Fault Time]])*24</f>
        <v>0</v>
      </c>
      <c r="AC247" s="2"/>
      <c r="AD247" s="2"/>
    </row>
    <row r="248" spans="1:30">
      <c r="A248" s="2">
        <f t="shared" si="4"/>
        <v>246</v>
      </c>
      <c r="I248" s="29" t="str">
        <f>IFERROR(VLOOKUP(GA[[#This Row],[Date]],Raw_Data[[#All],[Date]:[Sunset Time (POA&lt;20 W/m2)]],3,0),"")</f>
        <v/>
      </c>
      <c r="J248" s="29" t="str">
        <f>IFERROR(VLOOKUP(GA[[#This Row],[Date]],Raw_Data[[#All],[Date]:[Sunset Time (POA&lt;20 W/m2)]],4,0),"")</f>
        <v/>
      </c>
      <c r="K248" s="2" t="str">
        <f>IFERROR((GA[[#This Row],[Sunset Time (POA&lt;20 W/m2)]]-GA[[#This Row],[Sunrise Time (POA&gt;20 W/m2)]])*24,"")</f>
        <v/>
      </c>
      <c r="M248" s="17" t="str">
        <f>IFERROR(VLOOKUP(GA[[#This Row],[Affceted Equipment]],'Basic Data'!A348:B462,2,0),"")</f>
        <v/>
      </c>
      <c r="P248" s="28" t="str">
        <f>IFERROR(VLOOKUP(GA[[#This Row],[Affceted Equipment]],'Basic Data'!A349:C467,3,0),"")</f>
        <v/>
      </c>
      <c r="Q248" s="2"/>
      <c r="W248" s="32"/>
      <c r="X248" s="33"/>
      <c r="Y248" s="33"/>
      <c r="Z248" s="2"/>
      <c r="AA248" s="2"/>
      <c r="AB248" s="33">
        <f>(GA[[#This Row],[Work Completiuon time on fualt]]-GA[[#This Row],[Fault Time]])*24</f>
        <v>0</v>
      </c>
      <c r="AC248" s="2"/>
      <c r="AD248" s="2"/>
    </row>
    <row r="249" spans="1:30">
      <c r="A249" s="2">
        <f t="shared" si="4"/>
        <v>247</v>
      </c>
      <c r="I249" s="29" t="str">
        <f>IFERROR(VLOOKUP(GA[[#This Row],[Date]],Raw_Data[[#All],[Date]:[Sunset Time (POA&lt;20 W/m2)]],3,0),"")</f>
        <v/>
      </c>
      <c r="J249" s="29" t="str">
        <f>IFERROR(VLOOKUP(GA[[#This Row],[Date]],Raw_Data[[#All],[Date]:[Sunset Time (POA&lt;20 W/m2)]],4,0),"")</f>
        <v/>
      </c>
      <c r="K249" s="2" t="str">
        <f>IFERROR((GA[[#This Row],[Sunset Time (POA&lt;20 W/m2)]]-GA[[#This Row],[Sunrise Time (POA&gt;20 W/m2)]])*24,"")</f>
        <v/>
      </c>
      <c r="M249" s="17" t="str">
        <f>IFERROR(VLOOKUP(GA[[#This Row],[Affceted Equipment]],'Basic Data'!A349:B463,2,0),"")</f>
        <v/>
      </c>
      <c r="P249" s="28" t="str">
        <f>IFERROR(VLOOKUP(GA[[#This Row],[Affceted Equipment]],'Basic Data'!A350:C468,3,0),"")</f>
        <v/>
      </c>
      <c r="Q249" s="2"/>
      <c r="W249" s="32"/>
      <c r="X249" s="33"/>
      <c r="Y249" s="33"/>
      <c r="Z249" s="2"/>
      <c r="AA249" s="2"/>
      <c r="AB249" s="33">
        <f>(GA[[#This Row],[Work Completiuon time on fualt]]-GA[[#This Row],[Fault Time]])*24</f>
        <v>0</v>
      </c>
      <c r="AC249" s="2"/>
      <c r="AD249" s="2"/>
    </row>
    <row r="250" spans="1:30">
      <c r="A250" s="2">
        <f t="shared" si="4"/>
        <v>248</v>
      </c>
      <c r="I250" s="29" t="str">
        <f>IFERROR(VLOOKUP(GA[[#This Row],[Date]],Raw_Data[[#All],[Date]:[Sunset Time (POA&lt;20 W/m2)]],3,0),"")</f>
        <v/>
      </c>
      <c r="J250" s="29" t="str">
        <f>IFERROR(VLOOKUP(GA[[#This Row],[Date]],Raw_Data[[#All],[Date]:[Sunset Time (POA&lt;20 W/m2)]],4,0),"")</f>
        <v/>
      </c>
      <c r="K250" s="2" t="str">
        <f>IFERROR((GA[[#This Row],[Sunset Time (POA&lt;20 W/m2)]]-GA[[#This Row],[Sunrise Time (POA&gt;20 W/m2)]])*24,"")</f>
        <v/>
      </c>
      <c r="M250" s="17" t="str">
        <f>IFERROR(VLOOKUP(GA[[#This Row],[Affceted Equipment]],'Basic Data'!A350:B464,2,0),"")</f>
        <v/>
      </c>
      <c r="P250" s="28" t="str">
        <f>IFERROR(VLOOKUP(GA[[#This Row],[Affceted Equipment]],'Basic Data'!A351:C469,3,0),"")</f>
        <v/>
      </c>
      <c r="Q250" s="2"/>
      <c r="W250" s="32"/>
      <c r="X250" s="33"/>
      <c r="Y250" s="33"/>
      <c r="Z250" s="2"/>
      <c r="AA250" s="2"/>
      <c r="AB250" s="33">
        <f>(GA[[#This Row],[Work Completiuon time on fualt]]-GA[[#This Row],[Fault Time]])*24</f>
        <v>0</v>
      </c>
      <c r="AC250" s="2"/>
      <c r="AD250" s="2"/>
    </row>
    <row r="251" spans="1:30">
      <c r="A251" s="2">
        <f t="shared" si="4"/>
        <v>249</v>
      </c>
      <c r="I251" s="29" t="str">
        <f>IFERROR(VLOOKUP(GA[[#This Row],[Date]],Raw_Data[[#All],[Date]:[Sunset Time (POA&lt;20 W/m2)]],3,0),"")</f>
        <v/>
      </c>
      <c r="J251" s="29" t="str">
        <f>IFERROR(VLOOKUP(GA[[#This Row],[Date]],Raw_Data[[#All],[Date]:[Sunset Time (POA&lt;20 W/m2)]],4,0),"")</f>
        <v/>
      </c>
      <c r="K251" s="2" t="str">
        <f>IFERROR((GA[[#This Row],[Sunset Time (POA&lt;20 W/m2)]]-GA[[#This Row],[Sunrise Time (POA&gt;20 W/m2)]])*24,"")</f>
        <v/>
      </c>
      <c r="M251" s="17" t="str">
        <f>IFERROR(VLOOKUP(GA[[#This Row],[Affceted Equipment]],'Basic Data'!A351:B465,2,0),"")</f>
        <v/>
      </c>
      <c r="P251" s="28" t="str">
        <f>IFERROR(VLOOKUP(GA[[#This Row],[Affceted Equipment]],'Basic Data'!A352:C470,3,0),"")</f>
        <v/>
      </c>
      <c r="Q251" s="2"/>
      <c r="W251" s="32"/>
      <c r="X251" s="33"/>
      <c r="Y251" s="33"/>
      <c r="Z251" s="2"/>
      <c r="AA251" s="2"/>
      <c r="AB251" s="33">
        <f>(GA[[#This Row],[Work Completiuon time on fualt]]-GA[[#This Row],[Fault Time]])*24</f>
        <v>0</v>
      </c>
      <c r="AC251" s="2"/>
      <c r="AD251" s="2"/>
    </row>
    <row r="252" spans="1:30">
      <c r="A252" s="2">
        <f t="shared" si="4"/>
        <v>250</v>
      </c>
      <c r="I252" s="29" t="str">
        <f>IFERROR(VLOOKUP(GA[[#This Row],[Date]],Raw_Data[[#All],[Date]:[Sunset Time (POA&lt;20 W/m2)]],3,0),"")</f>
        <v/>
      </c>
      <c r="J252" s="29" t="str">
        <f>IFERROR(VLOOKUP(GA[[#This Row],[Date]],Raw_Data[[#All],[Date]:[Sunset Time (POA&lt;20 W/m2)]],4,0),"")</f>
        <v/>
      </c>
      <c r="K252" s="2" t="str">
        <f>IFERROR((GA[[#This Row],[Sunset Time (POA&lt;20 W/m2)]]-GA[[#This Row],[Sunrise Time (POA&gt;20 W/m2)]])*24,"")</f>
        <v/>
      </c>
      <c r="M252" s="17" t="str">
        <f>IFERROR(VLOOKUP(GA[[#This Row],[Affceted Equipment]],'Basic Data'!A352:B466,2,0),"")</f>
        <v/>
      </c>
      <c r="P252" s="28" t="str">
        <f>IFERROR(VLOOKUP(GA[[#This Row],[Affceted Equipment]],'Basic Data'!A353:C471,3,0),"")</f>
        <v/>
      </c>
      <c r="Q252" s="2"/>
      <c r="W252" s="32"/>
      <c r="X252" s="33"/>
      <c r="Y252" s="33"/>
      <c r="Z252" s="2"/>
      <c r="AA252" s="2"/>
      <c r="AB252" s="33">
        <f>(GA[[#This Row],[Work Completiuon time on fualt]]-GA[[#This Row],[Fault Time]])*24</f>
        <v>0</v>
      </c>
      <c r="AC252" s="2"/>
      <c r="AD252" s="2"/>
    </row>
    <row r="253" spans="1:30">
      <c r="A253" s="2">
        <f t="shared" si="4"/>
        <v>251</v>
      </c>
      <c r="I253" s="29" t="str">
        <f>IFERROR(VLOOKUP(GA[[#This Row],[Date]],Raw_Data[[#All],[Date]:[Sunset Time (POA&lt;20 W/m2)]],3,0),"")</f>
        <v/>
      </c>
      <c r="J253" s="29" t="str">
        <f>IFERROR(VLOOKUP(GA[[#This Row],[Date]],Raw_Data[[#All],[Date]:[Sunset Time (POA&lt;20 W/m2)]],4,0),"")</f>
        <v/>
      </c>
      <c r="K253" s="2" t="str">
        <f>IFERROR((GA[[#This Row],[Sunset Time (POA&lt;20 W/m2)]]-GA[[#This Row],[Sunrise Time (POA&gt;20 W/m2)]])*24,"")</f>
        <v/>
      </c>
      <c r="M253" s="17" t="str">
        <f>IFERROR(VLOOKUP(GA[[#This Row],[Affceted Equipment]],'Basic Data'!A353:B467,2,0),"")</f>
        <v/>
      </c>
      <c r="P253" s="28" t="str">
        <f>IFERROR(VLOOKUP(GA[[#This Row],[Affceted Equipment]],'Basic Data'!A354:C472,3,0),"")</f>
        <v/>
      </c>
      <c r="Q253" s="2"/>
      <c r="W253" s="32"/>
      <c r="X253" s="33"/>
      <c r="Y253" s="33"/>
      <c r="Z253" s="2"/>
      <c r="AA253" s="2"/>
      <c r="AB253" s="33">
        <f>(GA[[#This Row],[Work Completiuon time on fualt]]-GA[[#This Row],[Fault Time]])*24</f>
        <v>0</v>
      </c>
      <c r="AC253" s="2"/>
      <c r="AD253" s="2"/>
    </row>
    <row r="254" spans="1:30">
      <c r="A254" s="2">
        <f t="shared" si="4"/>
        <v>252</v>
      </c>
      <c r="I254" s="29" t="str">
        <f>IFERROR(VLOOKUP(GA[[#This Row],[Date]],Raw_Data[[#All],[Date]:[Sunset Time (POA&lt;20 W/m2)]],3,0),"")</f>
        <v/>
      </c>
      <c r="J254" s="29" t="str">
        <f>IFERROR(VLOOKUP(GA[[#This Row],[Date]],Raw_Data[[#All],[Date]:[Sunset Time (POA&lt;20 W/m2)]],4,0),"")</f>
        <v/>
      </c>
      <c r="K254" s="2" t="str">
        <f>IFERROR((GA[[#This Row],[Sunset Time (POA&lt;20 W/m2)]]-GA[[#This Row],[Sunrise Time (POA&gt;20 W/m2)]])*24,"")</f>
        <v/>
      </c>
      <c r="M254" s="17" t="str">
        <f>IFERROR(VLOOKUP(GA[[#This Row],[Affceted Equipment]],'Basic Data'!A354:B468,2,0),"")</f>
        <v/>
      </c>
      <c r="P254" s="28" t="str">
        <f>IFERROR(VLOOKUP(GA[[#This Row],[Affceted Equipment]],'Basic Data'!A355:C473,3,0),"")</f>
        <v/>
      </c>
      <c r="Q254" s="2"/>
      <c r="W254" s="32"/>
      <c r="X254" s="33"/>
      <c r="Y254" s="33"/>
      <c r="Z254" s="2"/>
      <c r="AA254" s="2"/>
      <c r="AB254" s="33">
        <f>(GA[[#This Row],[Work Completiuon time on fualt]]-GA[[#This Row],[Fault Time]])*24</f>
        <v>0</v>
      </c>
      <c r="AC254" s="2"/>
      <c r="AD254" s="2"/>
    </row>
    <row r="255" spans="1:30">
      <c r="A255" s="2">
        <f t="shared" si="4"/>
        <v>253</v>
      </c>
      <c r="I255" s="29" t="str">
        <f>IFERROR(VLOOKUP(GA[[#This Row],[Date]],Raw_Data[[#All],[Date]:[Sunset Time (POA&lt;20 W/m2)]],3,0),"")</f>
        <v/>
      </c>
      <c r="J255" s="29" t="str">
        <f>IFERROR(VLOOKUP(GA[[#This Row],[Date]],Raw_Data[[#All],[Date]:[Sunset Time (POA&lt;20 W/m2)]],4,0),"")</f>
        <v/>
      </c>
      <c r="K255" s="2" t="str">
        <f>IFERROR((GA[[#This Row],[Sunset Time (POA&lt;20 W/m2)]]-GA[[#This Row],[Sunrise Time (POA&gt;20 W/m2)]])*24,"")</f>
        <v/>
      </c>
      <c r="M255" s="17" t="str">
        <f>IFERROR(VLOOKUP(GA[[#This Row],[Affceted Equipment]],'Basic Data'!A355:B469,2,0),"")</f>
        <v/>
      </c>
      <c r="P255" s="28" t="str">
        <f>IFERROR(VLOOKUP(GA[[#This Row],[Affceted Equipment]],'Basic Data'!A356:C474,3,0),"")</f>
        <v/>
      </c>
      <c r="Q255" s="2"/>
      <c r="W255" s="32"/>
      <c r="X255" s="33"/>
      <c r="Y255" s="33"/>
      <c r="Z255" s="2"/>
      <c r="AA255" s="2"/>
      <c r="AB255" s="33">
        <f>(GA[[#This Row],[Work Completiuon time on fualt]]-GA[[#This Row],[Fault Time]])*24</f>
        <v>0</v>
      </c>
      <c r="AC255" s="2"/>
      <c r="AD255" s="2"/>
    </row>
    <row r="256" spans="1:30">
      <c r="A256" s="2">
        <f t="shared" si="4"/>
        <v>254</v>
      </c>
      <c r="I256" s="29" t="str">
        <f>IFERROR(VLOOKUP(GA[[#This Row],[Date]],Raw_Data[[#All],[Date]:[Sunset Time (POA&lt;20 W/m2)]],3,0),"")</f>
        <v/>
      </c>
      <c r="J256" s="29" t="str">
        <f>IFERROR(VLOOKUP(GA[[#This Row],[Date]],Raw_Data[[#All],[Date]:[Sunset Time (POA&lt;20 W/m2)]],4,0),"")</f>
        <v/>
      </c>
      <c r="K256" s="2" t="str">
        <f>IFERROR((GA[[#This Row],[Sunset Time (POA&lt;20 W/m2)]]-GA[[#This Row],[Sunrise Time (POA&gt;20 W/m2)]])*24,"")</f>
        <v/>
      </c>
      <c r="M256" s="17" t="str">
        <f>IFERROR(VLOOKUP(GA[[#This Row],[Affceted Equipment]],'Basic Data'!A356:B470,2,0),"")</f>
        <v/>
      </c>
      <c r="P256" s="28" t="str">
        <f>IFERROR(VLOOKUP(GA[[#This Row],[Affceted Equipment]],'Basic Data'!A357:C475,3,0),"")</f>
        <v/>
      </c>
      <c r="Q256" s="2"/>
      <c r="W256" s="32"/>
      <c r="X256" s="33"/>
      <c r="Y256" s="33"/>
      <c r="Z256" s="2"/>
      <c r="AA256" s="2"/>
      <c r="AB256" s="33">
        <f>(GA[[#This Row],[Work Completiuon time on fualt]]-GA[[#This Row],[Fault Time]])*24</f>
        <v>0</v>
      </c>
      <c r="AC256" s="2"/>
      <c r="AD256" s="2"/>
    </row>
    <row r="257" spans="1:30">
      <c r="A257" s="2">
        <f t="shared" si="4"/>
        <v>255</v>
      </c>
      <c r="I257" s="29" t="str">
        <f>IFERROR(VLOOKUP(GA[[#This Row],[Date]],Raw_Data[[#All],[Date]:[Sunset Time (POA&lt;20 W/m2)]],3,0),"")</f>
        <v/>
      </c>
      <c r="J257" s="29" t="str">
        <f>IFERROR(VLOOKUP(GA[[#This Row],[Date]],Raw_Data[[#All],[Date]:[Sunset Time (POA&lt;20 W/m2)]],4,0),"")</f>
        <v/>
      </c>
      <c r="K257" s="2" t="str">
        <f>IFERROR((GA[[#This Row],[Sunset Time (POA&lt;20 W/m2)]]-GA[[#This Row],[Sunrise Time (POA&gt;20 W/m2)]])*24,"")</f>
        <v/>
      </c>
      <c r="M257" s="17" t="str">
        <f>IFERROR(VLOOKUP(GA[[#This Row],[Affceted Equipment]],'Basic Data'!A357:B471,2,0),"")</f>
        <v/>
      </c>
      <c r="P257" s="28" t="str">
        <f>IFERROR(VLOOKUP(GA[[#This Row],[Affceted Equipment]],'Basic Data'!A358:C476,3,0),"")</f>
        <v/>
      </c>
      <c r="Q257" s="2"/>
      <c r="W257" s="32"/>
      <c r="X257" s="33"/>
      <c r="Y257" s="33"/>
      <c r="Z257" s="2"/>
      <c r="AA257" s="2"/>
      <c r="AB257" s="33">
        <f>(GA[[#This Row],[Work Completiuon time on fualt]]-GA[[#This Row],[Fault Time]])*24</f>
        <v>0</v>
      </c>
      <c r="AC257" s="2"/>
      <c r="AD257" s="2"/>
    </row>
    <row r="258" spans="1:30">
      <c r="A258" s="2">
        <f t="shared" si="4"/>
        <v>256</v>
      </c>
      <c r="I258" s="29" t="str">
        <f>IFERROR(VLOOKUP(GA[[#This Row],[Date]],Raw_Data[[#All],[Date]:[Sunset Time (POA&lt;20 W/m2)]],3,0),"")</f>
        <v/>
      </c>
      <c r="J258" s="29" t="str">
        <f>IFERROR(VLOOKUP(GA[[#This Row],[Date]],Raw_Data[[#All],[Date]:[Sunset Time (POA&lt;20 W/m2)]],4,0),"")</f>
        <v/>
      </c>
      <c r="K258" s="2" t="str">
        <f>IFERROR((GA[[#This Row],[Sunset Time (POA&lt;20 W/m2)]]-GA[[#This Row],[Sunrise Time (POA&gt;20 W/m2)]])*24,"")</f>
        <v/>
      </c>
      <c r="M258" s="17" t="str">
        <f>IFERROR(VLOOKUP(GA[[#This Row],[Affceted Equipment]],'Basic Data'!A358:B472,2,0),"")</f>
        <v/>
      </c>
      <c r="P258" s="28" t="str">
        <f>IFERROR(VLOOKUP(GA[[#This Row],[Affceted Equipment]],'Basic Data'!A359:C477,3,0),"")</f>
        <v/>
      </c>
      <c r="Q258" s="2"/>
      <c r="W258" s="32"/>
      <c r="X258" s="33"/>
      <c r="Y258" s="33"/>
      <c r="Z258" s="2"/>
      <c r="AA258" s="2"/>
      <c r="AB258" s="33">
        <f>(GA[[#This Row],[Work Completiuon time on fualt]]-GA[[#This Row],[Fault Time]])*24</f>
        <v>0</v>
      </c>
      <c r="AC258" s="2"/>
      <c r="AD258" s="2"/>
    </row>
    <row r="259" spans="1:30">
      <c r="A259" s="2">
        <f t="shared" si="4"/>
        <v>257</v>
      </c>
      <c r="I259" s="29" t="str">
        <f>IFERROR(VLOOKUP(GA[[#This Row],[Date]],Raw_Data[[#All],[Date]:[Sunset Time (POA&lt;20 W/m2)]],3,0),"")</f>
        <v/>
      </c>
      <c r="J259" s="29" t="str">
        <f>IFERROR(VLOOKUP(GA[[#This Row],[Date]],Raw_Data[[#All],[Date]:[Sunset Time (POA&lt;20 W/m2)]],4,0),"")</f>
        <v/>
      </c>
      <c r="K259" s="2" t="str">
        <f>IFERROR((GA[[#This Row],[Sunset Time (POA&lt;20 W/m2)]]-GA[[#This Row],[Sunrise Time (POA&gt;20 W/m2)]])*24,"")</f>
        <v/>
      </c>
      <c r="M259" s="17" t="str">
        <f>IFERROR(VLOOKUP(GA[[#This Row],[Affceted Equipment]],'Basic Data'!A359:B473,2,0),"")</f>
        <v/>
      </c>
      <c r="P259" s="28" t="str">
        <f>IFERROR(VLOOKUP(GA[[#This Row],[Affceted Equipment]],'Basic Data'!A360:C478,3,0),"")</f>
        <v/>
      </c>
      <c r="Q259" s="2"/>
      <c r="W259" s="32"/>
      <c r="X259" s="33"/>
      <c r="Y259" s="33"/>
      <c r="Z259" s="2"/>
      <c r="AA259" s="2"/>
      <c r="AB259" s="33">
        <f>(GA[[#This Row],[Work Completiuon time on fualt]]-GA[[#This Row],[Fault Time]])*24</f>
        <v>0</v>
      </c>
      <c r="AC259" s="2"/>
      <c r="AD259" s="2"/>
    </row>
    <row r="260" spans="1:30">
      <c r="A260" s="2">
        <f t="shared" si="4"/>
        <v>258</v>
      </c>
      <c r="I260" s="29" t="str">
        <f>IFERROR(VLOOKUP(GA[[#This Row],[Date]],Raw_Data[[#All],[Date]:[Sunset Time (POA&lt;20 W/m2)]],3,0),"")</f>
        <v/>
      </c>
      <c r="J260" s="29" t="str">
        <f>IFERROR(VLOOKUP(GA[[#This Row],[Date]],Raw_Data[[#All],[Date]:[Sunset Time (POA&lt;20 W/m2)]],4,0),"")</f>
        <v/>
      </c>
      <c r="K260" s="2" t="str">
        <f>IFERROR((GA[[#This Row],[Sunset Time (POA&lt;20 W/m2)]]-GA[[#This Row],[Sunrise Time (POA&gt;20 W/m2)]])*24,"")</f>
        <v/>
      </c>
      <c r="M260" s="17" t="str">
        <f>IFERROR(VLOOKUP(GA[[#This Row],[Affceted Equipment]],'Basic Data'!A360:B474,2,0),"")</f>
        <v/>
      </c>
      <c r="P260" s="28" t="str">
        <f>IFERROR(VLOOKUP(GA[[#This Row],[Affceted Equipment]],'Basic Data'!A361:C479,3,0),"")</f>
        <v/>
      </c>
      <c r="Q260" s="2"/>
      <c r="W260" s="32"/>
      <c r="X260" s="33"/>
      <c r="Y260" s="33"/>
      <c r="Z260" s="2"/>
      <c r="AA260" s="2"/>
      <c r="AB260" s="33">
        <f>(GA[[#This Row],[Work Completiuon time on fualt]]-GA[[#This Row],[Fault Time]])*24</f>
        <v>0</v>
      </c>
      <c r="AC260" s="2"/>
      <c r="AD260" s="2"/>
    </row>
    <row r="261" spans="1:30">
      <c r="A261" s="2">
        <f t="shared" si="4"/>
        <v>259</v>
      </c>
      <c r="I261" s="29" t="str">
        <f>IFERROR(VLOOKUP(GA[[#This Row],[Date]],Raw_Data[[#All],[Date]:[Sunset Time (POA&lt;20 W/m2)]],3,0),"")</f>
        <v/>
      </c>
      <c r="J261" s="29" t="str">
        <f>IFERROR(VLOOKUP(GA[[#This Row],[Date]],Raw_Data[[#All],[Date]:[Sunset Time (POA&lt;20 W/m2)]],4,0),"")</f>
        <v/>
      </c>
      <c r="K261" s="2" t="str">
        <f>IFERROR((GA[[#This Row],[Sunset Time (POA&lt;20 W/m2)]]-GA[[#This Row],[Sunrise Time (POA&gt;20 W/m2)]])*24,"")</f>
        <v/>
      </c>
      <c r="M261" s="17" t="str">
        <f>IFERROR(VLOOKUP(GA[[#This Row],[Affceted Equipment]],'Basic Data'!A361:B475,2,0),"")</f>
        <v/>
      </c>
      <c r="P261" s="28" t="str">
        <f>IFERROR(VLOOKUP(GA[[#This Row],[Affceted Equipment]],'Basic Data'!A362:C480,3,0),"")</f>
        <v/>
      </c>
      <c r="Q261" s="2"/>
      <c r="W261" s="32"/>
      <c r="X261" s="33"/>
      <c r="Y261" s="33"/>
      <c r="Z261" s="2"/>
      <c r="AA261" s="2"/>
      <c r="AB261" s="33">
        <f>(GA[[#This Row],[Work Completiuon time on fualt]]-GA[[#This Row],[Fault Time]])*24</f>
        <v>0</v>
      </c>
      <c r="AC261" s="2"/>
      <c r="AD261" s="2"/>
    </row>
    <row r="262" spans="1:30">
      <c r="A262" s="2">
        <f t="shared" si="4"/>
        <v>260</v>
      </c>
      <c r="I262" s="29" t="str">
        <f>IFERROR(VLOOKUP(GA[[#This Row],[Date]],Raw_Data[[#All],[Date]:[Sunset Time (POA&lt;20 W/m2)]],3,0),"")</f>
        <v/>
      </c>
      <c r="J262" s="29" t="str">
        <f>IFERROR(VLOOKUP(GA[[#This Row],[Date]],Raw_Data[[#All],[Date]:[Sunset Time (POA&lt;20 W/m2)]],4,0),"")</f>
        <v/>
      </c>
      <c r="K262" s="2" t="str">
        <f>IFERROR((GA[[#This Row],[Sunset Time (POA&lt;20 W/m2)]]-GA[[#This Row],[Sunrise Time (POA&gt;20 W/m2)]])*24,"")</f>
        <v/>
      </c>
      <c r="M262" s="17" t="str">
        <f>IFERROR(VLOOKUP(GA[[#This Row],[Affceted Equipment]],'Basic Data'!A362:B476,2,0),"")</f>
        <v/>
      </c>
      <c r="P262" s="28" t="str">
        <f>IFERROR(VLOOKUP(GA[[#This Row],[Affceted Equipment]],'Basic Data'!A363:C481,3,0),"")</f>
        <v/>
      </c>
      <c r="Q262" s="2"/>
      <c r="W262" s="32"/>
      <c r="X262" s="33"/>
      <c r="Y262" s="33"/>
      <c r="Z262" s="2"/>
      <c r="AA262" s="2"/>
      <c r="AB262" s="33">
        <f>(GA[[#This Row],[Work Completiuon time on fualt]]-GA[[#This Row],[Fault Time]])*24</f>
        <v>0</v>
      </c>
      <c r="AC262" s="2"/>
      <c r="AD262" s="2"/>
    </row>
    <row r="263" spans="1:30">
      <c r="A263" s="2">
        <f t="shared" si="4"/>
        <v>261</v>
      </c>
      <c r="I263" s="29" t="str">
        <f>IFERROR(VLOOKUP(GA[[#This Row],[Date]],Raw_Data[[#All],[Date]:[Sunset Time (POA&lt;20 W/m2)]],3,0),"")</f>
        <v/>
      </c>
      <c r="J263" s="29" t="str">
        <f>IFERROR(VLOOKUP(GA[[#This Row],[Date]],Raw_Data[[#All],[Date]:[Sunset Time (POA&lt;20 W/m2)]],4,0),"")</f>
        <v/>
      </c>
      <c r="K263" s="2" t="str">
        <f>IFERROR((GA[[#This Row],[Sunset Time (POA&lt;20 W/m2)]]-GA[[#This Row],[Sunrise Time (POA&gt;20 W/m2)]])*24,"")</f>
        <v/>
      </c>
      <c r="M263" s="17" t="str">
        <f>IFERROR(VLOOKUP(GA[[#This Row],[Affceted Equipment]],'Basic Data'!A363:B477,2,0),"")</f>
        <v/>
      </c>
      <c r="P263" s="28" t="str">
        <f>IFERROR(VLOOKUP(GA[[#This Row],[Affceted Equipment]],'Basic Data'!A364:C482,3,0),"")</f>
        <v/>
      </c>
      <c r="Q263" s="2"/>
      <c r="W263" s="32"/>
      <c r="X263" s="33"/>
      <c r="Y263" s="33"/>
      <c r="Z263" s="2"/>
      <c r="AA263" s="2"/>
      <c r="AB263" s="33">
        <f>(GA[[#This Row],[Work Completiuon time on fualt]]-GA[[#This Row],[Fault Time]])*24</f>
        <v>0</v>
      </c>
      <c r="AC263" s="2"/>
      <c r="AD263" s="2"/>
    </row>
    <row r="264" spans="1:30">
      <c r="A264" s="2">
        <f t="shared" si="4"/>
        <v>262</v>
      </c>
      <c r="I264" s="29" t="str">
        <f>IFERROR(VLOOKUP(GA[[#This Row],[Date]],Raw_Data[[#All],[Date]:[Sunset Time (POA&lt;20 W/m2)]],3,0),"")</f>
        <v/>
      </c>
      <c r="J264" s="29" t="str">
        <f>IFERROR(VLOOKUP(GA[[#This Row],[Date]],Raw_Data[[#All],[Date]:[Sunset Time (POA&lt;20 W/m2)]],4,0),"")</f>
        <v/>
      </c>
      <c r="K264" s="2" t="str">
        <f>IFERROR((GA[[#This Row],[Sunset Time (POA&lt;20 W/m2)]]-GA[[#This Row],[Sunrise Time (POA&gt;20 W/m2)]])*24,"")</f>
        <v/>
      </c>
      <c r="M264" s="17" t="str">
        <f>IFERROR(VLOOKUP(GA[[#This Row],[Affceted Equipment]],'Basic Data'!A364:B478,2,0),"")</f>
        <v/>
      </c>
      <c r="P264" s="28" t="str">
        <f>IFERROR(VLOOKUP(GA[[#This Row],[Affceted Equipment]],'Basic Data'!A365:C483,3,0),"")</f>
        <v/>
      </c>
      <c r="Q264" s="2"/>
      <c r="W264" s="32"/>
      <c r="X264" s="33"/>
      <c r="Y264" s="33"/>
      <c r="Z264" s="2"/>
      <c r="AA264" s="2"/>
      <c r="AB264" s="33">
        <f>(GA[[#This Row],[Work Completiuon time on fualt]]-GA[[#This Row],[Fault Time]])*24</f>
        <v>0</v>
      </c>
      <c r="AC264" s="2"/>
      <c r="AD264" s="2"/>
    </row>
    <row r="265" spans="1:30">
      <c r="A265" s="2">
        <f t="shared" si="4"/>
        <v>263</v>
      </c>
      <c r="I265" s="29" t="str">
        <f>IFERROR(VLOOKUP(GA[[#This Row],[Date]],Raw_Data[[#All],[Date]:[Sunset Time (POA&lt;20 W/m2)]],3,0),"")</f>
        <v/>
      </c>
      <c r="J265" s="29" t="str">
        <f>IFERROR(VLOOKUP(GA[[#This Row],[Date]],Raw_Data[[#All],[Date]:[Sunset Time (POA&lt;20 W/m2)]],4,0),"")</f>
        <v/>
      </c>
      <c r="K265" s="2" t="str">
        <f>IFERROR((GA[[#This Row],[Sunset Time (POA&lt;20 W/m2)]]-GA[[#This Row],[Sunrise Time (POA&gt;20 W/m2)]])*24,"")</f>
        <v/>
      </c>
      <c r="M265" s="17" t="str">
        <f>IFERROR(VLOOKUP(GA[[#This Row],[Affceted Equipment]],'Basic Data'!A365:B479,2,0),"")</f>
        <v/>
      </c>
      <c r="P265" s="28" t="str">
        <f>IFERROR(VLOOKUP(GA[[#This Row],[Affceted Equipment]],'Basic Data'!A366:C484,3,0),"")</f>
        <v/>
      </c>
      <c r="Q265" s="2"/>
      <c r="W265" s="32"/>
      <c r="X265" s="33"/>
      <c r="Y265" s="33"/>
      <c r="Z265" s="2"/>
      <c r="AA265" s="2"/>
      <c r="AB265" s="33">
        <f>(GA[[#This Row],[Work Completiuon time on fualt]]-GA[[#This Row],[Fault Time]])*24</f>
        <v>0</v>
      </c>
      <c r="AC265" s="2"/>
      <c r="AD265" s="2"/>
    </row>
    <row r="266" spans="1:30">
      <c r="A266" s="2">
        <f t="shared" si="4"/>
        <v>264</v>
      </c>
      <c r="I266" s="29" t="str">
        <f>IFERROR(VLOOKUP(GA[[#This Row],[Date]],Raw_Data[[#All],[Date]:[Sunset Time (POA&lt;20 W/m2)]],3,0),"")</f>
        <v/>
      </c>
      <c r="J266" s="29" t="str">
        <f>IFERROR(VLOOKUP(GA[[#This Row],[Date]],Raw_Data[[#All],[Date]:[Sunset Time (POA&lt;20 W/m2)]],4,0),"")</f>
        <v/>
      </c>
      <c r="K266" s="2" t="str">
        <f>IFERROR((GA[[#This Row],[Sunset Time (POA&lt;20 W/m2)]]-GA[[#This Row],[Sunrise Time (POA&gt;20 W/m2)]])*24,"")</f>
        <v/>
      </c>
      <c r="M266" s="17" t="str">
        <f>IFERROR(VLOOKUP(GA[[#This Row],[Affceted Equipment]],'Basic Data'!A366:B480,2,0),"")</f>
        <v/>
      </c>
      <c r="P266" s="28" t="str">
        <f>IFERROR(VLOOKUP(GA[[#This Row],[Affceted Equipment]],'Basic Data'!A367:C485,3,0),"")</f>
        <v/>
      </c>
      <c r="Q266" s="2"/>
      <c r="W266" s="32"/>
      <c r="X266" s="33"/>
      <c r="Y266" s="33"/>
      <c r="Z266" s="2"/>
      <c r="AA266" s="2"/>
      <c r="AB266" s="33">
        <f>(GA[[#This Row],[Work Completiuon time on fualt]]-GA[[#This Row],[Fault Time]])*24</f>
        <v>0</v>
      </c>
      <c r="AC266" s="2"/>
      <c r="AD266" s="2"/>
    </row>
    <row r="267" spans="1:30">
      <c r="A267" s="2">
        <f t="shared" si="4"/>
        <v>265</v>
      </c>
      <c r="I267" s="29" t="str">
        <f>IFERROR(VLOOKUP(GA[[#This Row],[Date]],Raw_Data[[#All],[Date]:[Sunset Time (POA&lt;20 W/m2)]],3,0),"")</f>
        <v/>
      </c>
      <c r="J267" s="29" t="str">
        <f>IFERROR(VLOOKUP(GA[[#This Row],[Date]],Raw_Data[[#All],[Date]:[Sunset Time (POA&lt;20 W/m2)]],4,0),"")</f>
        <v/>
      </c>
      <c r="K267" s="2" t="str">
        <f>IFERROR((GA[[#This Row],[Sunset Time (POA&lt;20 W/m2)]]-GA[[#This Row],[Sunrise Time (POA&gt;20 W/m2)]])*24,"")</f>
        <v/>
      </c>
      <c r="M267" s="17" t="str">
        <f>IFERROR(VLOOKUP(GA[[#This Row],[Affceted Equipment]],'Basic Data'!A367:B481,2,0),"")</f>
        <v/>
      </c>
      <c r="P267" s="28" t="str">
        <f>IFERROR(VLOOKUP(GA[[#This Row],[Affceted Equipment]],'Basic Data'!A368:C486,3,0),"")</f>
        <v/>
      </c>
      <c r="Q267" s="2"/>
      <c r="W267" s="32"/>
      <c r="X267" s="33"/>
      <c r="Y267" s="33"/>
      <c r="Z267" s="2"/>
      <c r="AA267" s="2"/>
      <c r="AB267" s="33">
        <f>(GA[[#This Row],[Work Completiuon time on fualt]]-GA[[#This Row],[Fault Time]])*24</f>
        <v>0</v>
      </c>
      <c r="AC267" s="2"/>
      <c r="AD267" s="2"/>
    </row>
    <row r="268" spans="1:30">
      <c r="A268" s="2">
        <f t="shared" si="4"/>
        <v>266</v>
      </c>
      <c r="I268" s="29" t="str">
        <f>IFERROR(VLOOKUP(GA[[#This Row],[Date]],Raw_Data[[#All],[Date]:[Sunset Time (POA&lt;20 W/m2)]],3,0),"")</f>
        <v/>
      </c>
      <c r="J268" s="29" t="str">
        <f>IFERROR(VLOOKUP(GA[[#This Row],[Date]],Raw_Data[[#All],[Date]:[Sunset Time (POA&lt;20 W/m2)]],4,0),"")</f>
        <v/>
      </c>
      <c r="K268" s="2" t="str">
        <f>IFERROR((GA[[#This Row],[Sunset Time (POA&lt;20 W/m2)]]-GA[[#This Row],[Sunrise Time (POA&gt;20 W/m2)]])*24,"")</f>
        <v/>
      </c>
      <c r="M268" s="17" t="str">
        <f>IFERROR(VLOOKUP(GA[[#This Row],[Affceted Equipment]],'Basic Data'!A368:B482,2,0),"")</f>
        <v/>
      </c>
      <c r="P268" s="28" t="str">
        <f>IFERROR(VLOOKUP(GA[[#This Row],[Affceted Equipment]],'Basic Data'!A369:C487,3,0),"")</f>
        <v/>
      </c>
      <c r="Q268" s="2"/>
      <c r="W268" s="32"/>
      <c r="X268" s="33"/>
      <c r="Y268" s="33"/>
      <c r="Z268" s="2"/>
      <c r="AA268" s="2"/>
      <c r="AB268" s="33">
        <f>(GA[[#This Row],[Work Completiuon time on fualt]]-GA[[#This Row],[Fault Time]])*24</f>
        <v>0</v>
      </c>
      <c r="AC268" s="2"/>
      <c r="AD268" s="2"/>
    </row>
    <row r="269" spans="1:30">
      <c r="A269" s="2">
        <f t="shared" si="4"/>
        <v>267</v>
      </c>
      <c r="I269" s="29" t="str">
        <f>IFERROR(VLOOKUP(GA[[#This Row],[Date]],Raw_Data[[#All],[Date]:[Sunset Time (POA&lt;20 W/m2)]],3,0),"")</f>
        <v/>
      </c>
      <c r="J269" s="29" t="str">
        <f>IFERROR(VLOOKUP(GA[[#This Row],[Date]],Raw_Data[[#All],[Date]:[Sunset Time (POA&lt;20 W/m2)]],4,0),"")</f>
        <v/>
      </c>
      <c r="K269" s="2" t="str">
        <f>IFERROR((GA[[#This Row],[Sunset Time (POA&lt;20 W/m2)]]-GA[[#This Row],[Sunrise Time (POA&gt;20 W/m2)]])*24,"")</f>
        <v/>
      </c>
      <c r="M269" s="17" t="str">
        <f>IFERROR(VLOOKUP(GA[[#This Row],[Affceted Equipment]],'Basic Data'!A369:B483,2,0),"")</f>
        <v/>
      </c>
      <c r="P269" s="28" t="str">
        <f>IFERROR(VLOOKUP(GA[[#This Row],[Affceted Equipment]],'Basic Data'!A370:C488,3,0),"")</f>
        <v/>
      </c>
      <c r="Q269" s="2"/>
      <c r="W269" s="32"/>
      <c r="X269" s="33"/>
      <c r="Y269" s="33"/>
      <c r="Z269" s="2"/>
      <c r="AA269" s="2"/>
      <c r="AB269" s="33">
        <f>(GA[[#This Row],[Work Completiuon time on fualt]]-GA[[#This Row],[Fault Time]])*24</f>
        <v>0</v>
      </c>
      <c r="AC269" s="2"/>
      <c r="AD269" s="2"/>
    </row>
    <row r="270" spans="1:30">
      <c r="A270" s="2">
        <f t="shared" si="4"/>
        <v>268</v>
      </c>
      <c r="I270" s="29" t="str">
        <f>IFERROR(VLOOKUP(GA[[#This Row],[Date]],Raw_Data[[#All],[Date]:[Sunset Time (POA&lt;20 W/m2)]],3,0),"")</f>
        <v/>
      </c>
      <c r="J270" s="29" t="str">
        <f>IFERROR(VLOOKUP(GA[[#This Row],[Date]],Raw_Data[[#All],[Date]:[Sunset Time (POA&lt;20 W/m2)]],4,0),"")</f>
        <v/>
      </c>
      <c r="K270" s="2" t="str">
        <f>IFERROR((GA[[#This Row],[Sunset Time (POA&lt;20 W/m2)]]-GA[[#This Row],[Sunrise Time (POA&gt;20 W/m2)]])*24,"")</f>
        <v/>
      </c>
      <c r="M270" s="17" t="str">
        <f>IFERROR(VLOOKUP(GA[[#This Row],[Affceted Equipment]],'Basic Data'!A370:B484,2,0),"")</f>
        <v/>
      </c>
      <c r="P270" s="28" t="str">
        <f>IFERROR(VLOOKUP(GA[[#This Row],[Affceted Equipment]],'Basic Data'!A371:C489,3,0),"")</f>
        <v/>
      </c>
      <c r="Q270" s="2"/>
      <c r="W270" s="32"/>
      <c r="X270" s="33"/>
      <c r="Y270" s="33"/>
      <c r="Z270" s="2"/>
      <c r="AA270" s="2"/>
      <c r="AB270" s="33">
        <f>(GA[[#This Row],[Work Completiuon time on fualt]]-GA[[#This Row],[Fault Time]])*24</f>
        <v>0</v>
      </c>
      <c r="AC270" s="2"/>
      <c r="AD270" s="2"/>
    </row>
    <row r="271" spans="1:30">
      <c r="A271" s="2">
        <f t="shared" si="4"/>
        <v>269</v>
      </c>
      <c r="I271" s="29" t="str">
        <f>IFERROR(VLOOKUP(GA[[#This Row],[Date]],Raw_Data[[#All],[Date]:[Sunset Time (POA&lt;20 W/m2)]],3,0),"")</f>
        <v/>
      </c>
      <c r="J271" s="29" t="str">
        <f>IFERROR(VLOOKUP(GA[[#This Row],[Date]],Raw_Data[[#All],[Date]:[Sunset Time (POA&lt;20 W/m2)]],4,0),"")</f>
        <v/>
      </c>
      <c r="K271" s="2" t="str">
        <f>IFERROR((GA[[#This Row],[Sunset Time (POA&lt;20 W/m2)]]-GA[[#This Row],[Sunrise Time (POA&gt;20 W/m2)]])*24,"")</f>
        <v/>
      </c>
      <c r="M271" s="17" t="str">
        <f>IFERROR(VLOOKUP(GA[[#This Row],[Affceted Equipment]],'Basic Data'!A371:B485,2,0),"")</f>
        <v/>
      </c>
      <c r="P271" s="28" t="str">
        <f>IFERROR(VLOOKUP(GA[[#This Row],[Affceted Equipment]],'Basic Data'!A372:C490,3,0),"")</f>
        <v/>
      </c>
      <c r="Q271" s="2"/>
      <c r="W271" s="32"/>
      <c r="X271" s="33"/>
      <c r="Y271" s="33"/>
      <c r="Z271" s="2"/>
      <c r="AA271" s="2"/>
      <c r="AB271" s="33">
        <f>(GA[[#This Row],[Work Completiuon time on fualt]]-GA[[#This Row],[Fault Time]])*24</f>
        <v>0</v>
      </c>
      <c r="AC271" s="2"/>
      <c r="AD271" s="2"/>
    </row>
    <row r="272" spans="1:30">
      <c r="A272" s="2">
        <f t="shared" si="4"/>
        <v>270</v>
      </c>
      <c r="I272" s="29" t="str">
        <f>IFERROR(VLOOKUP(GA[[#This Row],[Date]],Raw_Data[[#All],[Date]:[Sunset Time (POA&lt;20 W/m2)]],3,0),"")</f>
        <v/>
      </c>
      <c r="J272" s="29" t="str">
        <f>IFERROR(VLOOKUP(GA[[#This Row],[Date]],Raw_Data[[#All],[Date]:[Sunset Time (POA&lt;20 W/m2)]],4,0),"")</f>
        <v/>
      </c>
      <c r="K272" s="2" t="str">
        <f>IFERROR((GA[[#This Row],[Sunset Time (POA&lt;20 W/m2)]]-GA[[#This Row],[Sunrise Time (POA&gt;20 W/m2)]])*24,"")</f>
        <v/>
      </c>
      <c r="M272" s="17" t="str">
        <f>IFERROR(VLOOKUP(GA[[#This Row],[Affceted Equipment]],'Basic Data'!A372:B486,2,0),"")</f>
        <v/>
      </c>
      <c r="P272" s="28" t="str">
        <f>IFERROR(VLOOKUP(GA[[#This Row],[Affceted Equipment]],'Basic Data'!A373:C491,3,0),"")</f>
        <v/>
      </c>
      <c r="Q272" s="2"/>
      <c r="W272" s="32"/>
      <c r="X272" s="33"/>
      <c r="Y272" s="33"/>
      <c r="Z272" s="2"/>
      <c r="AA272" s="2"/>
      <c r="AB272" s="33">
        <f>(GA[[#This Row],[Work Completiuon time on fualt]]-GA[[#This Row],[Fault Time]])*24</f>
        <v>0</v>
      </c>
      <c r="AC272" s="2"/>
      <c r="AD272" s="2"/>
    </row>
    <row r="273" spans="1:30">
      <c r="A273" s="2">
        <f t="shared" si="4"/>
        <v>271</v>
      </c>
      <c r="I273" s="29" t="str">
        <f>IFERROR(VLOOKUP(GA[[#This Row],[Date]],Raw_Data[[#All],[Date]:[Sunset Time (POA&lt;20 W/m2)]],3,0),"")</f>
        <v/>
      </c>
      <c r="J273" s="29" t="str">
        <f>IFERROR(VLOOKUP(GA[[#This Row],[Date]],Raw_Data[[#All],[Date]:[Sunset Time (POA&lt;20 W/m2)]],4,0),"")</f>
        <v/>
      </c>
      <c r="K273" s="2" t="str">
        <f>IFERROR((GA[[#This Row],[Sunset Time (POA&lt;20 W/m2)]]-GA[[#This Row],[Sunrise Time (POA&gt;20 W/m2)]])*24,"")</f>
        <v/>
      </c>
      <c r="M273" s="17" t="str">
        <f>IFERROR(VLOOKUP(GA[[#This Row],[Affceted Equipment]],'Basic Data'!A373:B487,2,0),"")</f>
        <v/>
      </c>
      <c r="P273" s="28" t="str">
        <f>IFERROR(VLOOKUP(GA[[#This Row],[Affceted Equipment]],'Basic Data'!A374:C492,3,0),"")</f>
        <v/>
      </c>
      <c r="Q273" s="2"/>
      <c r="W273" s="32"/>
      <c r="X273" s="33"/>
      <c r="Y273" s="33"/>
      <c r="Z273" s="2"/>
      <c r="AA273" s="2"/>
      <c r="AB273" s="33">
        <f>(GA[[#This Row],[Work Completiuon time on fualt]]-GA[[#This Row],[Fault Time]])*24</f>
        <v>0</v>
      </c>
      <c r="AC273" s="2"/>
      <c r="AD273" s="2"/>
    </row>
    <row r="274" spans="1:30">
      <c r="A274" s="2">
        <f t="shared" si="4"/>
        <v>272</v>
      </c>
      <c r="I274" s="29" t="str">
        <f>IFERROR(VLOOKUP(GA[[#This Row],[Date]],Raw_Data[[#All],[Date]:[Sunset Time (POA&lt;20 W/m2)]],3,0),"")</f>
        <v/>
      </c>
      <c r="J274" s="29" t="str">
        <f>IFERROR(VLOOKUP(GA[[#This Row],[Date]],Raw_Data[[#All],[Date]:[Sunset Time (POA&lt;20 W/m2)]],4,0),"")</f>
        <v/>
      </c>
      <c r="K274" s="2" t="str">
        <f>IFERROR((GA[[#This Row],[Sunset Time (POA&lt;20 W/m2)]]-GA[[#This Row],[Sunrise Time (POA&gt;20 W/m2)]])*24,"")</f>
        <v/>
      </c>
      <c r="M274" s="17" t="str">
        <f>IFERROR(VLOOKUP(GA[[#This Row],[Affceted Equipment]],'Basic Data'!A374:B488,2,0),"")</f>
        <v/>
      </c>
      <c r="P274" s="28" t="str">
        <f>IFERROR(VLOOKUP(GA[[#This Row],[Affceted Equipment]],'Basic Data'!A375:C493,3,0),"")</f>
        <v/>
      </c>
      <c r="Q274" s="2"/>
      <c r="W274" s="32"/>
      <c r="X274" s="33"/>
      <c r="Y274" s="33"/>
      <c r="Z274" s="2"/>
      <c r="AA274" s="2"/>
      <c r="AB274" s="33">
        <f>(GA[[#This Row],[Work Completiuon time on fualt]]-GA[[#This Row],[Fault Time]])*24</f>
        <v>0</v>
      </c>
      <c r="AC274" s="2"/>
      <c r="AD274" s="2"/>
    </row>
    <row r="275" spans="1:30">
      <c r="A275" s="2">
        <f t="shared" si="4"/>
        <v>273</v>
      </c>
      <c r="I275" s="29" t="str">
        <f>IFERROR(VLOOKUP(GA[[#This Row],[Date]],Raw_Data[[#All],[Date]:[Sunset Time (POA&lt;20 W/m2)]],3,0),"")</f>
        <v/>
      </c>
      <c r="J275" s="29" t="str">
        <f>IFERROR(VLOOKUP(GA[[#This Row],[Date]],Raw_Data[[#All],[Date]:[Sunset Time (POA&lt;20 W/m2)]],4,0),"")</f>
        <v/>
      </c>
      <c r="K275" s="2" t="str">
        <f>IFERROR((GA[[#This Row],[Sunset Time (POA&lt;20 W/m2)]]-GA[[#This Row],[Sunrise Time (POA&gt;20 W/m2)]])*24,"")</f>
        <v/>
      </c>
      <c r="M275" s="17" t="str">
        <f>IFERROR(VLOOKUP(GA[[#This Row],[Affceted Equipment]],'Basic Data'!A375:B489,2,0),"")</f>
        <v/>
      </c>
      <c r="P275" s="28" t="str">
        <f>IFERROR(VLOOKUP(GA[[#This Row],[Affceted Equipment]],'Basic Data'!A376:C494,3,0),"")</f>
        <v/>
      </c>
      <c r="Q275" s="2"/>
      <c r="W275" s="32"/>
      <c r="X275" s="33"/>
      <c r="Y275" s="33"/>
      <c r="Z275" s="2"/>
      <c r="AA275" s="2"/>
      <c r="AB275" s="33">
        <f>(GA[[#This Row],[Work Completiuon time on fualt]]-GA[[#This Row],[Fault Time]])*24</f>
        <v>0</v>
      </c>
      <c r="AC275" s="2"/>
      <c r="AD275" s="2"/>
    </row>
    <row r="276" spans="1:30">
      <c r="A276" s="2">
        <f t="shared" si="4"/>
        <v>274</v>
      </c>
      <c r="I276" s="29" t="str">
        <f>IFERROR(VLOOKUP(GA[[#This Row],[Date]],Raw_Data[[#All],[Date]:[Sunset Time (POA&lt;20 W/m2)]],3,0),"")</f>
        <v/>
      </c>
      <c r="J276" s="29" t="str">
        <f>IFERROR(VLOOKUP(GA[[#This Row],[Date]],Raw_Data[[#All],[Date]:[Sunset Time (POA&lt;20 W/m2)]],4,0),"")</f>
        <v/>
      </c>
      <c r="K276" s="2" t="str">
        <f>IFERROR((GA[[#This Row],[Sunset Time (POA&lt;20 W/m2)]]-GA[[#This Row],[Sunrise Time (POA&gt;20 W/m2)]])*24,"")</f>
        <v/>
      </c>
      <c r="M276" s="17" t="str">
        <f>IFERROR(VLOOKUP(GA[[#This Row],[Affceted Equipment]],'Basic Data'!A376:B490,2,0),"")</f>
        <v/>
      </c>
      <c r="P276" s="28" t="str">
        <f>IFERROR(VLOOKUP(GA[[#This Row],[Affceted Equipment]],'Basic Data'!A377:C495,3,0),"")</f>
        <v/>
      </c>
      <c r="Q276" s="2"/>
      <c r="W276" s="32"/>
      <c r="X276" s="33"/>
      <c r="Y276" s="33"/>
      <c r="Z276" s="2"/>
      <c r="AA276" s="2"/>
      <c r="AB276" s="33">
        <f>(GA[[#This Row],[Work Completiuon time on fualt]]-GA[[#This Row],[Fault Time]])*24</f>
        <v>0</v>
      </c>
      <c r="AC276" s="2"/>
      <c r="AD276" s="2"/>
    </row>
    <row r="277" spans="1:30">
      <c r="A277" s="2">
        <f t="shared" si="4"/>
        <v>275</v>
      </c>
      <c r="I277" s="29" t="str">
        <f>IFERROR(VLOOKUP(GA[[#This Row],[Date]],Raw_Data[[#All],[Date]:[Sunset Time (POA&lt;20 W/m2)]],3,0),"")</f>
        <v/>
      </c>
      <c r="J277" s="29" t="str">
        <f>IFERROR(VLOOKUP(GA[[#This Row],[Date]],Raw_Data[[#All],[Date]:[Sunset Time (POA&lt;20 W/m2)]],4,0),"")</f>
        <v/>
      </c>
      <c r="K277" s="2" t="str">
        <f>IFERROR((GA[[#This Row],[Sunset Time (POA&lt;20 W/m2)]]-GA[[#This Row],[Sunrise Time (POA&gt;20 W/m2)]])*24,"")</f>
        <v/>
      </c>
      <c r="M277" s="17" t="str">
        <f>IFERROR(VLOOKUP(GA[[#This Row],[Affceted Equipment]],'Basic Data'!A377:B491,2,0),"")</f>
        <v/>
      </c>
      <c r="P277" s="28" t="str">
        <f>IFERROR(VLOOKUP(GA[[#This Row],[Affceted Equipment]],'Basic Data'!A378:C496,3,0),"")</f>
        <v/>
      </c>
      <c r="Q277" s="2"/>
      <c r="W277" s="32"/>
      <c r="X277" s="33"/>
      <c r="Y277" s="33"/>
      <c r="Z277" s="2"/>
      <c r="AA277" s="2"/>
      <c r="AB277" s="33">
        <f>(GA[[#This Row],[Work Completiuon time on fualt]]-GA[[#This Row],[Fault Time]])*24</f>
        <v>0</v>
      </c>
      <c r="AC277" s="2"/>
      <c r="AD277" s="2"/>
    </row>
    <row r="278" spans="1:30">
      <c r="A278" s="2">
        <f t="shared" si="4"/>
        <v>276</v>
      </c>
      <c r="I278" s="29" t="str">
        <f>IFERROR(VLOOKUP(GA[[#This Row],[Date]],Raw_Data[[#All],[Date]:[Sunset Time (POA&lt;20 W/m2)]],3,0),"")</f>
        <v/>
      </c>
      <c r="J278" s="29" t="str">
        <f>IFERROR(VLOOKUP(GA[[#This Row],[Date]],Raw_Data[[#All],[Date]:[Sunset Time (POA&lt;20 W/m2)]],4,0),"")</f>
        <v/>
      </c>
      <c r="K278" s="2" t="str">
        <f>IFERROR((GA[[#This Row],[Sunset Time (POA&lt;20 W/m2)]]-GA[[#This Row],[Sunrise Time (POA&gt;20 W/m2)]])*24,"")</f>
        <v/>
      </c>
      <c r="M278" s="17" t="str">
        <f>IFERROR(VLOOKUP(GA[[#This Row],[Affceted Equipment]],'Basic Data'!A378:B492,2,0),"")</f>
        <v/>
      </c>
      <c r="P278" s="28" t="str">
        <f>IFERROR(VLOOKUP(GA[[#This Row],[Affceted Equipment]],'Basic Data'!A379:C497,3,0),"")</f>
        <v/>
      </c>
      <c r="Q278" s="2"/>
      <c r="W278" s="32"/>
      <c r="X278" s="33"/>
      <c r="Y278" s="33"/>
      <c r="Z278" s="2"/>
      <c r="AA278" s="2"/>
      <c r="AB278" s="33">
        <f>(GA[[#This Row],[Work Completiuon time on fualt]]-GA[[#This Row],[Fault Time]])*24</f>
        <v>0</v>
      </c>
      <c r="AC278" s="2"/>
      <c r="AD278" s="2"/>
    </row>
    <row r="279" spans="1:30">
      <c r="A279" s="2">
        <f t="shared" si="4"/>
        <v>277</v>
      </c>
      <c r="I279" s="29" t="str">
        <f>IFERROR(VLOOKUP(GA[[#This Row],[Date]],Raw_Data[[#All],[Date]:[Sunset Time (POA&lt;20 W/m2)]],3,0),"")</f>
        <v/>
      </c>
      <c r="J279" s="29" t="str">
        <f>IFERROR(VLOOKUP(GA[[#This Row],[Date]],Raw_Data[[#All],[Date]:[Sunset Time (POA&lt;20 W/m2)]],4,0),"")</f>
        <v/>
      </c>
      <c r="K279" s="2" t="str">
        <f>IFERROR((GA[[#This Row],[Sunset Time (POA&lt;20 W/m2)]]-GA[[#This Row],[Sunrise Time (POA&gt;20 W/m2)]])*24,"")</f>
        <v/>
      </c>
      <c r="M279" s="17" t="str">
        <f>IFERROR(VLOOKUP(GA[[#This Row],[Affceted Equipment]],'Basic Data'!A379:B493,2,0),"")</f>
        <v/>
      </c>
      <c r="P279" s="28" t="str">
        <f>IFERROR(VLOOKUP(GA[[#This Row],[Affceted Equipment]],'Basic Data'!A380:C498,3,0),"")</f>
        <v/>
      </c>
      <c r="Q279" s="2"/>
      <c r="W279" s="32"/>
      <c r="X279" s="33"/>
      <c r="Y279" s="33"/>
      <c r="Z279" s="2"/>
      <c r="AA279" s="2"/>
      <c r="AB279" s="33">
        <f>(GA[[#This Row],[Work Completiuon time on fualt]]-GA[[#This Row],[Fault Time]])*24</f>
        <v>0</v>
      </c>
      <c r="AC279" s="2"/>
      <c r="AD279" s="2"/>
    </row>
    <row r="280" spans="1:30">
      <c r="A280" s="2">
        <f t="shared" si="4"/>
        <v>278</v>
      </c>
      <c r="I280" s="29" t="str">
        <f>IFERROR(VLOOKUP(GA[[#This Row],[Date]],Raw_Data[[#All],[Date]:[Sunset Time (POA&lt;20 W/m2)]],3,0),"")</f>
        <v/>
      </c>
      <c r="J280" s="29" t="str">
        <f>IFERROR(VLOOKUP(GA[[#This Row],[Date]],Raw_Data[[#All],[Date]:[Sunset Time (POA&lt;20 W/m2)]],4,0),"")</f>
        <v/>
      </c>
      <c r="K280" s="2" t="str">
        <f>IFERROR((GA[[#This Row],[Sunset Time (POA&lt;20 W/m2)]]-GA[[#This Row],[Sunrise Time (POA&gt;20 W/m2)]])*24,"")</f>
        <v/>
      </c>
      <c r="M280" s="17" t="str">
        <f>IFERROR(VLOOKUP(GA[[#This Row],[Affceted Equipment]],'Basic Data'!A380:B494,2,0),"")</f>
        <v/>
      </c>
      <c r="P280" s="28" t="str">
        <f>IFERROR(VLOOKUP(GA[[#This Row],[Affceted Equipment]],'Basic Data'!A381:C499,3,0),"")</f>
        <v/>
      </c>
      <c r="Q280" s="2"/>
      <c r="W280" s="32"/>
      <c r="X280" s="33"/>
      <c r="Y280" s="33"/>
      <c r="Z280" s="2"/>
      <c r="AA280" s="2"/>
      <c r="AB280" s="33">
        <f>(GA[[#This Row],[Work Completiuon time on fualt]]-GA[[#This Row],[Fault Time]])*24</f>
        <v>0</v>
      </c>
      <c r="AC280" s="2"/>
      <c r="AD280" s="2"/>
    </row>
    <row r="281" spans="1:30">
      <c r="A281" s="2">
        <f t="shared" si="4"/>
        <v>279</v>
      </c>
      <c r="I281" s="29" t="str">
        <f>IFERROR(VLOOKUP(GA[[#This Row],[Date]],Raw_Data[[#All],[Date]:[Sunset Time (POA&lt;20 W/m2)]],3,0),"")</f>
        <v/>
      </c>
      <c r="J281" s="29" t="str">
        <f>IFERROR(VLOOKUP(GA[[#This Row],[Date]],Raw_Data[[#All],[Date]:[Sunset Time (POA&lt;20 W/m2)]],4,0),"")</f>
        <v/>
      </c>
      <c r="K281" s="2" t="str">
        <f>IFERROR((GA[[#This Row],[Sunset Time (POA&lt;20 W/m2)]]-GA[[#This Row],[Sunrise Time (POA&gt;20 W/m2)]])*24,"")</f>
        <v/>
      </c>
      <c r="M281" s="17" t="str">
        <f>IFERROR(VLOOKUP(GA[[#This Row],[Affceted Equipment]],'Basic Data'!A381:B495,2,0),"")</f>
        <v/>
      </c>
      <c r="P281" s="28" t="str">
        <f>IFERROR(VLOOKUP(GA[[#This Row],[Affceted Equipment]],'Basic Data'!A382:C500,3,0),"")</f>
        <v/>
      </c>
      <c r="Q281" s="2"/>
      <c r="W281" s="32"/>
      <c r="X281" s="33"/>
      <c r="Y281" s="33"/>
      <c r="Z281" s="2"/>
      <c r="AA281" s="2"/>
      <c r="AB281" s="33">
        <f>(GA[[#This Row],[Work Completiuon time on fualt]]-GA[[#This Row],[Fault Time]])*24</f>
        <v>0</v>
      </c>
      <c r="AC281" s="2"/>
      <c r="AD281" s="2"/>
    </row>
    <row r="282" spans="1:30">
      <c r="A282" s="2">
        <f t="shared" si="4"/>
        <v>280</v>
      </c>
      <c r="I282" s="29" t="str">
        <f>IFERROR(VLOOKUP(GA[[#This Row],[Date]],Raw_Data[[#All],[Date]:[Sunset Time (POA&lt;20 W/m2)]],3,0),"")</f>
        <v/>
      </c>
      <c r="J282" s="29" t="str">
        <f>IFERROR(VLOOKUP(GA[[#This Row],[Date]],Raw_Data[[#All],[Date]:[Sunset Time (POA&lt;20 W/m2)]],4,0),"")</f>
        <v/>
      </c>
      <c r="K282" s="2" t="str">
        <f>IFERROR((GA[[#This Row],[Sunset Time (POA&lt;20 W/m2)]]-GA[[#This Row],[Sunrise Time (POA&gt;20 W/m2)]])*24,"")</f>
        <v/>
      </c>
      <c r="M282" s="17" t="str">
        <f>IFERROR(VLOOKUP(GA[[#This Row],[Affceted Equipment]],'Basic Data'!A382:B496,2,0),"")</f>
        <v/>
      </c>
      <c r="P282" s="28" t="str">
        <f>IFERROR(VLOOKUP(GA[[#This Row],[Affceted Equipment]],'Basic Data'!A383:C501,3,0),"")</f>
        <v/>
      </c>
      <c r="Q282" s="2"/>
      <c r="W282" s="32"/>
      <c r="X282" s="33"/>
      <c r="Y282" s="33"/>
      <c r="Z282" s="2"/>
      <c r="AA282" s="2"/>
      <c r="AB282" s="33">
        <f>(GA[[#This Row],[Work Completiuon time on fualt]]-GA[[#This Row],[Fault Time]])*24</f>
        <v>0</v>
      </c>
      <c r="AC282" s="2"/>
      <c r="AD282" s="2"/>
    </row>
    <row r="283" spans="1:30">
      <c r="A283" s="2">
        <f t="shared" si="4"/>
        <v>281</v>
      </c>
      <c r="I283" s="29" t="str">
        <f>IFERROR(VLOOKUP(GA[[#This Row],[Date]],Raw_Data[[#All],[Date]:[Sunset Time (POA&lt;20 W/m2)]],3,0),"")</f>
        <v/>
      </c>
      <c r="J283" s="29" t="str">
        <f>IFERROR(VLOOKUP(GA[[#This Row],[Date]],Raw_Data[[#All],[Date]:[Sunset Time (POA&lt;20 W/m2)]],4,0),"")</f>
        <v/>
      </c>
      <c r="K283" s="2" t="str">
        <f>IFERROR((GA[[#This Row],[Sunset Time (POA&lt;20 W/m2)]]-GA[[#This Row],[Sunrise Time (POA&gt;20 W/m2)]])*24,"")</f>
        <v/>
      </c>
      <c r="M283" s="17" t="str">
        <f>IFERROR(VLOOKUP(GA[[#This Row],[Affceted Equipment]],'Basic Data'!A383:B497,2,0),"")</f>
        <v/>
      </c>
      <c r="P283" s="28" t="str">
        <f>IFERROR(VLOOKUP(GA[[#This Row],[Affceted Equipment]],'Basic Data'!A384:C502,3,0),"")</f>
        <v/>
      </c>
      <c r="Q283" s="2"/>
      <c r="W283" s="32"/>
      <c r="X283" s="33"/>
      <c r="Y283" s="33"/>
      <c r="Z283" s="2"/>
      <c r="AA283" s="2"/>
      <c r="AB283" s="33">
        <f>(GA[[#This Row],[Work Completiuon time on fualt]]-GA[[#This Row],[Fault Time]])*24</f>
        <v>0</v>
      </c>
      <c r="AC283" s="2"/>
      <c r="AD283" s="2"/>
    </row>
    <row r="284" spans="1:30">
      <c r="A284" s="2">
        <f t="shared" si="4"/>
        <v>282</v>
      </c>
      <c r="I284" s="29" t="str">
        <f>IFERROR(VLOOKUP(GA[[#This Row],[Date]],Raw_Data[[#All],[Date]:[Sunset Time (POA&lt;20 W/m2)]],3,0),"")</f>
        <v/>
      </c>
      <c r="J284" s="29" t="str">
        <f>IFERROR(VLOOKUP(GA[[#This Row],[Date]],Raw_Data[[#All],[Date]:[Sunset Time (POA&lt;20 W/m2)]],4,0),"")</f>
        <v/>
      </c>
      <c r="K284" s="2" t="str">
        <f>IFERROR((GA[[#This Row],[Sunset Time (POA&lt;20 W/m2)]]-GA[[#This Row],[Sunrise Time (POA&gt;20 W/m2)]])*24,"")</f>
        <v/>
      </c>
      <c r="M284" s="17" t="str">
        <f>IFERROR(VLOOKUP(GA[[#This Row],[Affceted Equipment]],'Basic Data'!A384:B498,2,0),"")</f>
        <v/>
      </c>
      <c r="P284" s="28" t="str">
        <f>IFERROR(VLOOKUP(GA[[#This Row],[Affceted Equipment]],'Basic Data'!A385:C503,3,0),"")</f>
        <v/>
      </c>
      <c r="Q284" s="2"/>
      <c r="W284" s="32"/>
      <c r="X284" s="33"/>
      <c r="Y284" s="33"/>
      <c r="Z284" s="2"/>
      <c r="AA284" s="2"/>
      <c r="AB284" s="33">
        <f>(GA[[#This Row],[Work Completiuon time on fualt]]-GA[[#This Row],[Fault Time]])*24</f>
        <v>0</v>
      </c>
      <c r="AC284" s="2"/>
      <c r="AD284" s="2"/>
    </row>
    <row r="285" spans="1:30">
      <c r="A285" s="2">
        <f t="shared" si="4"/>
        <v>283</v>
      </c>
      <c r="I285" s="29" t="str">
        <f>IFERROR(VLOOKUP(GA[[#This Row],[Date]],Raw_Data[[#All],[Date]:[Sunset Time (POA&lt;20 W/m2)]],3,0),"")</f>
        <v/>
      </c>
      <c r="J285" s="29" t="str">
        <f>IFERROR(VLOOKUP(GA[[#This Row],[Date]],Raw_Data[[#All],[Date]:[Sunset Time (POA&lt;20 W/m2)]],4,0),"")</f>
        <v/>
      </c>
      <c r="K285" s="2" t="str">
        <f>IFERROR((GA[[#This Row],[Sunset Time (POA&lt;20 W/m2)]]-GA[[#This Row],[Sunrise Time (POA&gt;20 W/m2)]])*24,"")</f>
        <v/>
      </c>
      <c r="M285" s="17" t="str">
        <f>IFERROR(VLOOKUP(GA[[#This Row],[Affceted Equipment]],'Basic Data'!A385:B499,2,0),"")</f>
        <v/>
      </c>
      <c r="P285" s="28" t="str">
        <f>IFERROR(VLOOKUP(GA[[#This Row],[Affceted Equipment]],'Basic Data'!A386:C504,3,0),"")</f>
        <v/>
      </c>
      <c r="Q285" s="2"/>
      <c r="W285" s="32"/>
      <c r="X285" s="33"/>
      <c r="Y285" s="33"/>
      <c r="Z285" s="2"/>
      <c r="AA285" s="2"/>
      <c r="AB285" s="33">
        <f>(GA[[#This Row],[Work Completiuon time on fualt]]-GA[[#This Row],[Fault Time]])*24</f>
        <v>0</v>
      </c>
      <c r="AC285" s="2"/>
      <c r="AD285" s="2"/>
    </row>
    <row r="286" spans="1:30">
      <c r="A286" s="2">
        <f t="shared" si="4"/>
        <v>284</v>
      </c>
      <c r="I286" s="29" t="str">
        <f>IFERROR(VLOOKUP(GA[[#This Row],[Date]],Raw_Data[[#All],[Date]:[Sunset Time (POA&lt;20 W/m2)]],3,0),"")</f>
        <v/>
      </c>
      <c r="J286" s="29" t="str">
        <f>IFERROR(VLOOKUP(GA[[#This Row],[Date]],Raw_Data[[#All],[Date]:[Sunset Time (POA&lt;20 W/m2)]],4,0),"")</f>
        <v/>
      </c>
      <c r="K286" s="2" t="str">
        <f>IFERROR((GA[[#This Row],[Sunset Time (POA&lt;20 W/m2)]]-GA[[#This Row],[Sunrise Time (POA&gt;20 W/m2)]])*24,"")</f>
        <v/>
      </c>
      <c r="M286" s="17" t="str">
        <f>IFERROR(VLOOKUP(GA[[#This Row],[Affceted Equipment]],'Basic Data'!A386:B500,2,0),"")</f>
        <v/>
      </c>
      <c r="P286" s="28" t="str">
        <f>IFERROR(VLOOKUP(GA[[#This Row],[Affceted Equipment]],'Basic Data'!A387:C505,3,0),"")</f>
        <v/>
      </c>
      <c r="Q286" s="2"/>
      <c r="W286" s="32"/>
      <c r="X286" s="33"/>
      <c r="Y286" s="33"/>
      <c r="Z286" s="2"/>
      <c r="AA286" s="2"/>
      <c r="AB286" s="33">
        <f>(GA[[#This Row],[Work Completiuon time on fualt]]-GA[[#This Row],[Fault Time]])*24</f>
        <v>0</v>
      </c>
      <c r="AC286" s="2"/>
      <c r="AD286" s="2"/>
    </row>
    <row r="287" spans="1:30">
      <c r="A287" s="2">
        <f t="shared" ref="A287:A350" si="5">A286+1</f>
        <v>285</v>
      </c>
      <c r="I287" s="29" t="str">
        <f>IFERROR(VLOOKUP(GA[[#This Row],[Date]],Raw_Data[[#All],[Date]:[Sunset Time (POA&lt;20 W/m2)]],3,0),"")</f>
        <v/>
      </c>
      <c r="J287" s="29" t="str">
        <f>IFERROR(VLOOKUP(GA[[#This Row],[Date]],Raw_Data[[#All],[Date]:[Sunset Time (POA&lt;20 W/m2)]],4,0),"")</f>
        <v/>
      </c>
      <c r="K287" s="2" t="str">
        <f>IFERROR((GA[[#This Row],[Sunset Time (POA&lt;20 W/m2)]]-GA[[#This Row],[Sunrise Time (POA&gt;20 W/m2)]])*24,"")</f>
        <v/>
      </c>
      <c r="M287" s="17" t="str">
        <f>IFERROR(VLOOKUP(GA[[#This Row],[Affceted Equipment]],'Basic Data'!A387:B501,2,0),"")</f>
        <v/>
      </c>
      <c r="P287" s="28" t="str">
        <f>IFERROR(VLOOKUP(GA[[#This Row],[Affceted Equipment]],'Basic Data'!A388:C506,3,0),"")</f>
        <v/>
      </c>
      <c r="Q287" s="2"/>
      <c r="W287" s="32"/>
      <c r="X287" s="33"/>
      <c r="Y287" s="33"/>
      <c r="Z287" s="2"/>
      <c r="AA287" s="2"/>
      <c r="AB287" s="33">
        <f>(GA[[#This Row],[Work Completiuon time on fualt]]-GA[[#This Row],[Fault Time]])*24</f>
        <v>0</v>
      </c>
      <c r="AC287" s="2"/>
      <c r="AD287" s="2"/>
    </row>
    <row r="288" spans="1:30">
      <c r="A288" s="2">
        <f t="shared" si="5"/>
        <v>286</v>
      </c>
      <c r="I288" s="29" t="str">
        <f>IFERROR(VLOOKUP(GA[[#This Row],[Date]],Raw_Data[[#All],[Date]:[Sunset Time (POA&lt;20 W/m2)]],3,0),"")</f>
        <v/>
      </c>
      <c r="J288" s="29" t="str">
        <f>IFERROR(VLOOKUP(GA[[#This Row],[Date]],Raw_Data[[#All],[Date]:[Sunset Time (POA&lt;20 W/m2)]],4,0),"")</f>
        <v/>
      </c>
      <c r="K288" s="2" t="str">
        <f>IFERROR((GA[[#This Row],[Sunset Time (POA&lt;20 W/m2)]]-GA[[#This Row],[Sunrise Time (POA&gt;20 W/m2)]])*24,"")</f>
        <v/>
      </c>
      <c r="M288" s="17" t="str">
        <f>IFERROR(VLOOKUP(GA[[#This Row],[Affceted Equipment]],'Basic Data'!A388:B502,2,0),"")</f>
        <v/>
      </c>
      <c r="P288" s="28" t="str">
        <f>IFERROR(VLOOKUP(GA[[#This Row],[Affceted Equipment]],'Basic Data'!A389:C507,3,0),"")</f>
        <v/>
      </c>
      <c r="Q288" s="2"/>
      <c r="W288" s="32"/>
      <c r="X288" s="33"/>
      <c r="Y288" s="33"/>
      <c r="Z288" s="2"/>
      <c r="AA288" s="2"/>
      <c r="AB288" s="33">
        <f>(GA[[#This Row],[Work Completiuon time on fualt]]-GA[[#This Row],[Fault Time]])*24</f>
        <v>0</v>
      </c>
      <c r="AC288" s="2"/>
      <c r="AD288" s="2"/>
    </row>
    <row r="289" spans="1:30">
      <c r="A289" s="2">
        <f t="shared" si="5"/>
        <v>287</v>
      </c>
      <c r="I289" s="29" t="str">
        <f>IFERROR(VLOOKUP(GA[[#This Row],[Date]],Raw_Data[[#All],[Date]:[Sunset Time (POA&lt;20 W/m2)]],3,0),"")</f>
        <v/>
      </c>
      <c r="J289" s="29" t="str">
        <f>IFERROR(VLOOKUP(GA[[#This Row],[Date]],Raw_Data[[#All],[Date]:[Sunset Time (POA&lt;20 W/m2)]],4,0),"")</f>
        <v/>
      </c>
      <c r="K289" s="2" t="str">
        <f>IFERROR((GA[[#This Row],[Sunset Time (POA&lt;20 W/m2)]]-GA[[#This Row],[Sunrise Time (POA&gt;20 W/m2)]])*24,"")</f>
        <v/>
      </c>
      <c r="M289" s="17" t="str">
        <f>IFERROR(VLOOKUP(GA[[#This Row],[Affceted Equipment]],'Basic Data'!A389:B503,2,0),"")</f>
        <v/>
      </c>
      <c r="P289" s="28" t="str">
        <f>IFERROR(VLOOKUP(GA[[#This Row],[Affceted Equipment]],'Basic Data'!A390:C508,3,0),"")</f>
        <v/>
      </c>
      <c r="Q289" s="2"/>
      <c r="W289" s="32"/>
      <c r="X289" s="33"/>
      <c r="Y289" s="33"/>
      <c r="Z289" s="2"/>
      <c r="AA289" s="2"/>
      <c r="AB289" s="33">
        <f>(GA[[#This Row],[Work Completiuon time on fualt]]-GA[[#This Row],[Fault Time]])*24</f>
        <v>0</v>
      </c>
      <c r="AC289" s="2"/>
      <c r="AD289" s="2"/>
    </row>
    <row r="290" spans="1:30">
      <c r="A290" s="2">
        <f t="shared" si="5"/>
        <v>288</v>
      </c>
      <c r="I290" s="29" t="str">
        <f>IFERROR(VLOOKUP(GA[[#This Row],[Date]],Raw_Data[[#All],[Date]:[Sunset Time (POA&lt;20 W/m2)]],3,0),"")</f>
        <v/>
      </c>
      <c r="J290" s="29" t="str">
        <f>IFERROR(VLOOKUP(GA[[#This Row],[Date]],Raw_Data[[#All],[Date]:[Sunset Time (POA&lt;20 W/m2)]],4,0),"")</f>
        <v/>
      </c>
      <c r="K290" s="2" t="str">
        <f>IFERROR((GA[[#This Row],[Sunset Time (POA&lt;20 W/m2)]]-GA[[#This Row],[Sunrise Time (POA&gt;20 W/m2)]])*24,"")</f>
        <v/>
      </c>
      <c r="M290" s="17" t="str">
        <f>IFERROR(VLOOKUP(GA[[#This Row],[Affceted Equipment]],'Basic Data'!A390:B504,2,0),"")</f>
        <v/>
      </c>
      <c r="P290" s="28" t="str">
        <f>IFERROR(VLOOKUP(GA[[#This Row],[Affceted Equipment]],'Basic Data'!A391:C509,3,0),"")</f>
        <v/>
      </c>
      <c r="Q290" s="2"/>
      <c r="W290" s="32"/>
      <c r="X290" s="33"/>
      <c r="Y290" s="33"/>
      <c r="Z290" s="2"/>
      <c r="AA290" s="2"/>
      <c r="AB290" s="33">
        <f>(GA[[#This Row],[Work Completiuon time on fualt]]-GA[[#This Row],[Fault Time]])*24</f>
        <v>0</v>
      </c>
      <c r="AC290" s="2"/>
      <c r="AD290" s="2"/>
    </row>
    <row r="291" spans="1:30">
      <c r="A291" s="2">
        <f t="shared" si="5"/>
        <v>289</v>
      </c>
      <c r="I291" s="29" t="str">
        <f>IFERROR(VLOOKUP(GA[[#This Row],[Date]],Raw_Data[[#All],[Date]:[Sunset Time (POA&lt;20 W/m2)]],3,0),"")</f>
        <v/>
      </c>
      <c r="J291" s="29" t="str">
        <f>IFERROR(VLOOKUP(GA[[#This Row],[Date]],Raw_Data[[#All],[Date]:[Sunset Time (POA&lt;20 W/m2)]],4,0),"")</f>
        <v/>
      </c>
      <c r="K291" s="2" t="str">
        <f>IFERROR((GA[[#This Row],[Sunset Time (POA&lt;20 W/m2)]]-GA[[#This Row],[Sunrise Time (POA&gt;20 W/m2)]])*24,"")</f>
        <v/>
      </c>
      <c r="M291" s="17" t="str">
        <f>IFERROR(VLOOKUP(GA[[#This Row],[Affceted Equipment]],'Basic Data'!A391:B505,2,0),"")</f>
        <v/>
      </c>
      <c r="P291" s="28" t="str">
        <f>IFERROR(VLOOKUP(GA[[#This Row],[Affceted Equipment]],'Basic Data'!A392:C510,3,0),"")</f>
        <v/>
      </c>
      <c r="Q291" s="2"/>
      <c r="W291" s="32"/>
      <c r="X291" s="33"/>
      <c r="Y291" s="33"/>
      <c r="Z291" s="2"/>
      <c r="AA291" s="2"/>
      <c r="AB291" s="33">
        <f>(GA[[#This Row],[Work Completiuon time on fualt]]-GA[[#This Row],[Fault Time]])*24</f>
        <v>0</v>
      </c>
      <c r="AC291" s="2"/>
      <c r="AD291" s="2"/>
    </row>
    <row r="292" spans="1:30">
      <c r="A292" s="2">
        <f t="shared" si="5"/>
        <v>290</v>
      </c>
      <c r="I292" s="29" t="str">
        <f>IFERROR(VLOOKUP(GA[[#This Row],[Date]],Raw_Data[[#All],[Date]:[Sunset Time (POA&lt;20 W/m2)]],3,0),"")</f>
        <v/>
      </c>
      <c r="J292" s="29" t="str">
        <f>IFERROR(VLOOKUP(GA[[#This Row],[Date]],Raw_Data[[#All],[Date]:[Sunset Time (POA&lt;20 W/m2)]],4,0),"")</f>
        <v/>
      </c>
      <c r="K292" s="2" t="str">
        <f>IFERROR((GA[[#This Row],[Sunset Time (POA&lt;20 W/m2)]]-GA[[#This Row],[Sunrise Time (POA&gt;20 W/m2)]])*24,"")</f>
        <v/>
      </c>
      <c r="M292" s="17" t="str">
        <f>IFERROR(VLOOKUP(GA[[#This Row],[Affceted Equipment]],'Basic Data'!A392:B506,2,0),"")</f>
        <v/>
      </c>
      <c r="P292" s="28" t="str">
        <f>IFERROR(VLOOKUP(GA[[#This Row],[Affceted Equipment]],'Basic Data'!A393:C511,3,0),"")</f>
        <v/>
      </c>
      <c r="Q292" s="2"/>
      <c r="W292" s="32"/>
      <c r="X292" s="33"/>
      <c r="Y292" s="33"/>
      <c r="Z292" s="2"/>
      <c r="AA292" s="2"/>
      <c r="AB292" s="33">
        <f>(GA[[#This Row],[Work Completiuon time on fualt]]-GA[[#This Row],[Fault Time]])*24</f>
        <v>0</v>
      </c>
      <c r="AC292" s="2"/>
      <c r="AD292" s="2"/>
    </row>
    <row r="293" spans="1:30">
      <c r="A293" s="2">
        <f t="shared" si="5"/>
        <v>291</v>
      </c>
      <c r="I293" s="29" t="str">
        <f>IFERROR(VLOOKUP(GA[[#This Row],[Date]],Raw_Data[[#All],[Date]:[Sunset Time (POA&lt;20 W/m2)]],3,0),"")</f>
        <v/>
      </c>
      <c r="J293" s="29" t="str">
        <f>IFERROR(VLOOKUP(GA[[#This Row],[Date]],Raw_Data[[#All],[Date]:[Sunset Time (POA&lt;20 W/m2)]],4,0),"")</f>
        <v/>
      </c>
      <c r="K293" s="2" t="str">
        <f>IFERROR((GA[[#This Row],[Sunset Time (POA&lt;20 W/m2)]]-GA[[#This Row],[Sunrise Time (POA&gt;20 W/m2)]])*24,"")</f>
        <v/>
      </c>
      <c r="M293" s="17" t="str">
        <f>IFERROR(VLOOKUP(GA[[#This Row],[Affceted Equipment]],'Basic Data'!A393:B507,2,0),"")</f>
        <v/>
      </c>
      <c r="P293" s="28" t="str">
        <f>IFERROR(VLOOKUP(GA[[#This Row],[Affceted Equipment]],'Basic Data'!A394:C512,3,0),"")</f>
        <v/>
      </c>
      <c r="Q293" s="2"/>
      <c r="W293" s="32"/>
      <c r="X293" s="33"/>
      <c r="Y293" s="33"/>
      <c r="Z293" s="2"/>
      <c r="AA293" s="2"/>
      <c r="AB293" s="33">
        <f>(GA[[#This Row],[Work Completiuon time on fualt]]-GA[[#This Row],[Fault Time]])*24</f>
        <v>0</v>
      </c>
      <c r="AC293" s="2"/>
      <c r="AD293" s="2"/>
    </row>
    <row r="294" spans="1:30">
      <c r="A294" s="2">
        <f t="shared" si="5"/>
        <v>292</v>
      </c>
      <c r="I294" s="29" t="str">
        <f>IFERROR(VLOOKUP(GA[[#This Row],[Date]],Raw_Data[[#All],[Date]:[Sunset Time (POA&lt;20 W/m2)]],3,0),"")</f>
        <v/>
      </c>
      <c r="J294" s="29" t="str">
        <f>IFERROR(VLOOKUP(GA[[#This Row],[Date]],Raw_Data[[#All],[Date]:[Sunset Time (POA&lt;20 W/m2)]],4,0),"")</f>
        <v/>
      </c>
      <c r="K294" s="2" t="str">
        <f>IFERROR((GA[[#This Row],[Sunset Time (POA&lt;20 W/m2)]]-GA[[#This Row],[Sunrise Time (POA&gt;20 W/m2)]])*24,"")</f>
        <v/>
      </c>
      <c r="M294" s="17" t="str">
        <f>IFERROR(VLOOKUP(GA[[#This Row],[Affceted Equipment]],'Basic Data'!A394:B508,2,0),"")</f>
        <v/>
      </c>
      <c r="P294" s="28" t="str">
        <f>IFERROR(VLOOKUP(GA[[#This Row],[Affceted Equipment]],'Basic Data'!A395:C513,3,0),"")</f>
        <v/>
      </c>
      <c r="Q294" s="2"/>
      <c r="W294" s="32"/>
      <c r="X294" s="33"/>
      <c r="Y294" s="33"/>
      <c r="Z294" s="2"/>
      <c r="AA294" s="2"/>
      <c r="AB294" s="33">
        <f>(GA[[#This Row],[Work Completiuon time on fualt]]-GA[[#This Row],[Fault Time]])*24</f>
        <v>0</v>
      </c>
      <c r="AC294" s="2"/>
      <c r="AD294" s="2"/>
    </row>
    <row r="295" spans="1:30">
      <c r="A295" s="2">
        <f t="shared" si="5"/>
        <v>293</v>
      </c>
      <c r="I295" s="29" t="str">
        <f>IFERROR(VLOOKUP(GA[[#This Row],[Date]],Raw_Data[[#All],[Date]:[Sunset Time (POA&lt;20 W/m2)]],3,0),"")</f>
        <v/>
      </c>
      <c r="J295" s="29" t="str">
        <f>IFERROR(VLOOKUP(GA[[#This Row],[Date]],Raw_Data[[#All],[Date]:[Sunset Time (POA&lt;20 W/m2)]],4,0),"")</f>
        <v/>
      </c>
      <c r="K295" s="2" t="str">
        <f>IFERROR((GA[[#This Row],[Sunset Time (POA&lt;20 W/m2)]]-GA[[#This Row],[Sunrise Time (POA&gt;20 W/m2)]])*24,"")</f>
        <v/>
      </c>
      <c r="M295" s="17" t="str">
        <f>IFERROR(VLOOKUP(GA[[#This Row],[Affceted Equipment]],'Basic Data'!A395:B509,2,0),"")</f>
        <v/>
      </c>
      <c r="P295" s="28" t="str">
        <f>IFERROR(VLOOKUP(GA[[#This Row],[Affceted Equipment]],'Basic Data'!A396:C514,3,0),"")</f>
        <v/>
      </c>
      <c r="Q295" s="2"/>
      <c r="W295" s="32"/>
      <c r="X295" s="33"/>
      <c r="Y295" s="33"/>
      <c r="Z295" s="2"/>
      <c r="AA295" s="2"/>
      <c r="AB295" s="33">
        <f>(GA[[#This Row],[Work Completiuon time on fualt]]-GA[[#This Row],[Fault Time]])*24</f>
        <v>0</v>
      </c>
      <c r="AC295" s="2"/>
      <c r="AD295" s="2"/>
    </row>
    <row r="296" spans="1:30">
      <c r="A296" s="2">
        <f t="shared" si="5"/>
        <v>294</v>
      </c>
      <c r="I296" s="29" t="str">
        <f>IFERROR(VLOOKUP(GA[[#This Row],[Date]],Raw_Data[[#All],[Date]:[Sunset Time (POA&lt;20 W/m2)]],3,0),"")</f>
        <v/>
      </c>
      <c r="J296" s="29" t="str">
        <f>IFERROR(VLOOKUP(GA[[#This Row],[Date]],Raw_Data[[#All],[Date]:[Sunset Time (POA&lt;20 W/m2)]],4,0),"")</f>
        <v/>
      </c>
      <c r="K296" s="2" t="str">
        <f>IFERROR((GA[[#This Row],[Sunset Time (POA&lt;20 W/m2)]]-GA[[#This Row],[Sunrise Time (POA&gt;20 W/m2)]])*24,"")</f>
        <v/>
      </c>
      <c r="M296" s="17" t="str">
        <f>IFERROR(VLOOKUP(GA[[#This Row],[Affceted Equipment]],'Basic Data'!A396:B510,2,0),"")</f>
        <v/>
      </c>
      <c r="P296" s="28" t="str">
        <f>IFERROR(VLOOKUP(GA[[#This Row],[Affceted Equipment]],'Basic Data'!A397:C515,3,0),"")</f>
        <v/>
      </c>
      <c r="Q296" s="2"/>
      <c r="W296" s="32"/>
      <c r="X296" s="33"/>
      <c r="Y296" s="33"/>
      <c r="Z296" s="2"/>
      <c r="AA296" s="2"/>
      <c r="AB296" s="33">
        <f>(GA[[#This Row],[Work Completiuon time on fualt]]-GA[[#This Row],[Fault Time]])*24</f>
        <v>0</v>
      </c>
      <c r="AC296" s="2"/>
      <c r="AD296" s="2"/>
    </row>
    <row r="297" spans="1:30">
      <c r="A297" s="2">
        <f t="shared" si="5"/>
        <v>295</v>
      </c>
      <c r="I297" s="29" t="str">
        <f>IFERROR(VLOOKUP(GA[[#This Row],[Date]],Raw_Data[[#All],[Date]:[Sunset Time (POA&lt;20 W/m2)]],3,0),"")</f>
        <v/>
      </c>
      <c r="J297" s="29" t="str">
        <f>IFERROR(VLOOKUP(GA[[#This Row],[Date]],Raw_Data[[#All],[Date]:[Sunset Time (POA&lt;20 W/m2)]],4,0),"")</f>
        <v/>
      </c>
      <c r="K297" s="2" t="str">
        <f>IFERROR((GA[[#This Row],[Sunset Time (POA&lt;20 W/m2)]]-GA[[#This Row],[Sunrise Time (POA&gt;20 W/m2)]])*24,"")</f>
        <v/>
      </c>
      <c r="M297" s="17" t="str">
        <f>IFERROR(VLOOKUP(GA[[#This Row],[Affceted Equipment]],'Basic Data'!A397:B511,2,0),"")</f>
        <v/>
      </c>
      <c r="P297" s="28" t="str">
        <f>IFERROR(VLOOKUP(GA[[#This Row],[Affceted Equipment]],'Basic Data'!A398:C516,3,0),"")</f>
        <v/>
      </c>
      <c r="Q297" s="2"/>
      <c r="W297" s="32"/>
      <c r="X297" s="33"/>
      <c r="Y297" s="33"/>
      <c r="Z297" s="2"/>
      <c r="AA297" s="2"/>
      <c r="AB297" s="33">
        <f>(GA[[#This Row],[Work Completiuon time on fualt]]-GA[[#This Row],[Fault Time]])*24</f>
        <v>0</v>
      </c>
      <c r="AC297" s="2"/>
      <c r="AD297" s="2"/>
    </row>
    <row r="298" spans="1:30">
      <c r="A298" s="2">
        <f t="shared" si="5"/>
        <v>296</v>
      </c>
      <c r="I298" s="29" t="str">
        <f>IFERROR(VLOOKUP(GA[[#This Row],[Date]],Raw_Data[[#All],[Date]:[Sunset Time (POA&lt;20 W/m2)]],3,0),"")</f>
        <v/>
      </c>
      <c r="J298" s="29" t="str">
        <f>IFERROR(VLOOKUP(GA[[#This Row],[Date]],Raw_Data[[#All],[Date]:[Sunset Time (POA&lt;20 W/m2)]],4,0),"")</f>
        <v/>
      </c>
      <c r="K298" s="2" t="str">
        <f>IFERROR((GA[[#This Row],[Sunset Time (POA&lt;20 W/m2)]]-GA[[#This Row],[Sunrise Time (POA&gt;20 W/m2)]])*24,"")</f>
        <v/>
      </c>
      <c r="M298" s="17" t="str">
        <f>IFERROR(VLOOKUP(GA[[#This Row],[Affceted Equipment]],'Basic Data'!A398:B512,2,0),"")</f>
        <v/>
      </c>
      <c r="P298" s="28" t="str">
        <f>IFERROR(VLOOKUP(GA[[#This Row],[Affceted Equipment]],'Basic Data'!A399:C517,3,0),"")</f>
        <v/>
      </c>
      <c r="Q298" s="2"/>
      <c r="W298" s="32"/>
      <c r="X298" s="33"/>
      <c r="Y298" s="33"/>
      <c r="Z298" s="2"/>
      <c r="AA298" s="2"/>
      <c r="AB298" s="33">
        <f>(GA[[#This Row],[Work Completiuon time on fualt]]-GA[[#This Row],[Fault Time]])*24</f>
        <v>0</v>
      </c>
      <c r="AC298" s="2"/>
      <c r="AD298" s="2"/>
    </row>
    <row r="299" spans="1:30">
      <c r="A299" s="2">
        <f t="shared" si="5"/>
        <v>297</v>
      </c>
      <c r="I299" s="29" t="str">
        <f>IFERROR(VLOOKUP(GA[[#This Row],[Date]],Raw_Data[[#All],[Date]:[Sunset Time (POA&lt;20 W/m2)]],3,0),"")</f>
        <v/>
      </c>
      <c r="J299" s="29" t="str">
        <f>IFERROR(VLOOKUP(GA[[#This Row],[Date]],Raw_Data[[#All],[Date]:[Sunset Time (POA&lt;20 W/m2)]],4,0),"")</f>
        <v/>
      </c>
      <c r="K299" s="2" t="str">
        <f>IFERROR((GA[[#This Row],[Sunset Time (POA&lt;20 W/m2)]]-GA[[#This Row],[Sunrise Time (POA&gt;20 W/m2)]])*24,"")</f>
        <v/>
      </c>
      <c r="M299" s="17" t="str">
        <f>IFERROR(VLOOKUP(GA[[#This Row],[Affceted Equipment]],'Basic Data'!A399:B513,2,0),"")</f>
        <v/>
      </c>
      <c r="P299" s="28" t="str">
        <f>IFERROR(VLOOKUP(GA[[#This Row],[Affceted Equipment]],'Basic Data'!A400:C518,3,0),"")</f>
        <v/>
      </c>
      <c r="Q299" s="2"/>
      <c r="W299" s="32"/>
      <c r="X299" s="33"/>
      <c r="Y299" s="33"/>
      <c r="Z299" s="2"/>
      <c r="AA299" s="2"/>
      <c r="AB299" s="33">
        <f>(GA[[#This Row],[Work Completiuon time on fualt]]-GA[[#This Row],[Fault Time]])*24</f>
        <v>0</v>
      </c>
      <c r="AC299" s="2"/>
      <c r="AD299" s="2"/>
    </row>
    <row r="300" spans="1:30">
      <c r="A300" s="2">
        <f t="shared" si="5"/>
        <v>298</v>
      </c>
      <c r="I300" s="29" t="str">
        <f>IFERROR(VLOOKUP(GA[[#This Row],[Date]],Raw_Data[[#All],[Date]:[Sunset Time (POA&lt;20 W/m2)]],3,0),"")</f>
        <v/>
      </c>
      <c r="J300" s="29" t="str">
        <f>IFERROR(VLOOKUP(GA[[#This Row],[Date]],Raw_Data[[#All],[Date]:[Sunset Time (POA&lt;20 W/m2)]],4,0),"")</f>
        <v/>
      </c>
      <c r="K300" s="2" t="str">
        <f>IFERROR((GA[[#This Row],[Sunset Time (POA&lt;20 W/m2)]]-GA[[#This Row],[Sunrise Time (POA&gt;20 W/m2)]])*24,"")</f>
        <v/>
      </c>
      <c r="M300" s="17" t="str">
        <f>IFERROR(VLOOKUP(GA[[#This Row],[Affceted Equipment]],'Basic Data'!A400:B514,2,0),"")</f>
        <v/>
      </c>
      <c r="P300" s="28" t="str">
        <f>IFERROR(VLOOKUP(GA[[#This Row],[Affceted Equipment]],'Basic Data'!A401:C519,3,0),"")</f>
        <v/>
      </c>
      <c r="Q300" s="2"/>
      <c r="W300" s="32"/>
      <c r="X300" s="33"/>
      <c r="Y300" s="33"/>
      <c r="Z300" s="2"/>
      <c r="AA300" s="2"/>
      <c r="AB300" s="33">
        <f>(GA[[#This Row],[Work Completiuon time on fualt]]-GA[[#This Row],[Fault Time]])*24</f>
        <v>0</v>
      </c>
      <c r="AC300" s="2"/>
      <c r="AD300" s="2"/>
    </row>
    <row r="301" spans="1:30">
      <c r="A301" s="2">
        <f t="shared" si="5"/>
        <v>299</v>
      </c>
      <c r="I301" s="29" t="str">
        <f>IFERROR(VLOOKUP(GA[[#This Row],[Date]],Raw_Data[[#All],[Date]:[Sunset Time (POA&lt;20 W/m2)]],3,0),"")</f>
        <v/>
      </c>
      <c r="J301" s="29" t="str">
        <f>IFERROR(VLOOKUP(GA[[#This Row],[Date]],Raw_Data[[#All],[Date]:[Sunset Time (POA&lt;20 W/m2)]],4,0),"")</f>
        <v/>
      </c>
      <c r="K301" s="2" t="str">
        <f>IFERROR((GA[[#This Row],[Sunset Time (POA&lt;20 W/m2)]]-GA[[#This Row],[Sunrise Time (POA&gt;20 W/m2)]])*24,"")</f>
        <v/>
      </c>
      <c r="M301" s="17" t="str">
        <f>IFERROR(VLOOKUP(GA[[#This Row],[Affceted Equipment]],'Basic Data'!A401:B515,2,0),"")</f>
        <v/>
      </c>
      <c r="P301" s="28" t="str">
        <f>IFERROR(VLOOKUP(GA[[#This Row],[Affceted Equipment]],'Basic Data'!A402:C520,3,0),"")</f>
        <v/>
      </c>
      <c r="Q301" s="2"/>
      <c r="W301" s="32"/>
      <c r="X301" s="33"/>
      <c r="Y301" s="33"/>
      <c r="Z301" s="2"/>
      <c r="AA301" s="2"/>
      <c r="AB301" s="33">
        <f>(GA[[#This Row],[Work Completiuon time on fualt]]-GA[[#This Row],[Fault Time]])*24</f>
        <v>0</v>
      </c>
      <c r="AC301" s="2"/>
      <c r="AD301" s="2"/>
    </row>
    <row r="302" spans="1:30">
      <c r="A302" s="2">
        <f t="shared" si="5"/>
        <v>300</v>
      </c>
      <c r="I302" s="29" t="str">
        <f>IFERROR(VLOOKUP(GA[[#This Row],[Date]],Raw_Data[[#All],[Date]:[Sunset Time (POA&lt;20 W/m2)]],3,0),"")</f>
        <v/>
      </c>
      <c r="J302" s="29" t="str">
        <f>IFERROR(VLOOKUP(GA[[#This Row],[Date]],Raw_Data[[#All],[Date]:[Sunset Time (POA&lt;20 W/m2)]],4,0),"")</f>
        <v/>
      </c>
      <c r="K302" s="2" t="str">
        <f>IFERROR((GA[[#This Row],[Sunset Time (POA&lt;20 W/m2)]]-GA[[#This Row],[Sunrise Time (POA&gt;20 W/m2)]])*24,"")</f>
        <v/>
      </c>
      <c r="M302" s="17" t="str">
        <f>IFERROR(VLOOKUP(GA[[#This Row],[Affceted Equipment]],'Basic Data'!A402:B516,2,0),"")</f>
        <v/>
      </c>
      <c r="P302" s="28" t="str">
        <f>IFERROR(VLOOKUP(GA[[#This Row],[Affceted Equipment]],'Basic Data'!A403:C521,3,0),"")</f>
        <v/>
      </c>
      <c r="Q302" s="2"/>
      <c r="W302" s="32"/>
      <c r="X302" s="33"/>
      <c r="Y302" s="33"/>
      <c r="Z302" s="2"/>
      <c r="AA302" s="2"/>
      <c r="AB302" s="33">
        <f>(GA[[#This Row],[Work Completiuon time on fualt]]-GA[[#This Row],[Fault Time]])*24</f>
        <v>0</v>
      </c>
      <c r="AC302" s="2"/>
      <c r="AD302" s="2"/>
    </row>
    <row r="303" spans="1:30">
      <c r="A303" s="2">
        <f t="shared" si="5"/>
        <v>301</v>
      </c>
      <c r="I303" s="29" t="str">
        <f>IFERROR(VLOOKUP(GA[[#This Row],[Date]],Raw_Data[[#All],[Date]:[Sunset Time (POA&lt;20 W/m2)]],3,0),"")</f>
        <v/>
      </c>
      <c r="J303" s="29" t="str">
        <f>IFERROR(VLOOKUP(GA[[#This Row],[Date]],Raw_Data[[#All],[Date]:[Sunset Time (POA&lt;20 W/m2)]],4,0),"")</f>
        <v/>
      </c>
      <c r="K303" s="2" t="str">
        <f>IFERROR((GA[[#This Row],[Sunset Time (POA&lt;20 W/m2)]]-GA[[#This Row],[Sunrise Time (POA&gt;20 W/m2)]])*24,"")</f>
        <v/>
      </c>
      <c r="M303" s="17" t="str">
        <f>IFERROR(VLOOKUP(GA[[#This Row],[Affceted Equipment]],'Basic Data'!A403:B517,2,0),"")</f>
        <v/>
      </c>
      <c r="P303" s="28" t="str">
        <f>IFERROR(VLOOKUP(GA[[#This Row],[Affceted Equipment]],'Basic Data'!A404:C522,3,0),"")</f>
        <v/>
      </c>
      <c r="Q303" s="2"/>
      <c r="W303" s="32"/>
      <c r="X303" s="33"/>
      <c r="Y303" s="33"/>
      <c r="Z303" s="2"/>
      <c r="AA303" s="2"/>
      <c r="AB303" s="33">
        <f>(GA[[#This Row],[Work Completiuon time on fualt]]-GA[[#This Row],[Fault Time]])*24</f>
        <v>0</v>
      </c>
      <c r="AC303" s="2"/>
      <c r="AD303" s="2"/>
    </row>
    <row r="304" spans="1:30">
      <c r="A304" s="2">
        <f t="shared" si="5"/>
        <v>302</v>
      </c>
      <c r="I304" s="29" t="str">
        <f>IFERROR(VLOOKUP(GA[[#This Row],[Date]],Raw_Data[[#All],[Date]:[Sunset Time (POA&lt;20 W/m2)]],3,0),"")</f>
        <v/>
      </c>
      <c r="J304" s="29" t="str">
        <f>IFERROR(VLOOKUP(GA[[#This Row],[Date]],Raw_Data[[#All],[Date]:[Sunset Time (POA&lt;20 W/m2)]],4,0),"")</f>
        <v/>
      </c>
      <c r="K304" s="2" t="str">
        <f>IFERROR((GA[[#This Row],[Sunset Time (POA&lt;20 W/m2)]]-GA[[#This Row],[Sunrise Time (POA&gt;20 W/m2)]])*24,"")</f>
        <v/>
      </c>
      <c r="M304" s="17" t="str">
        <f>IFERROR(VLOOKUP(GA[[#This Row],[Affceted Equipment]],'Basic Data'!A404:B518,2,0),"")</f>
        <v/>
      </c>
      <c r="P304" s="28" t="str">
        <f>IFERROR(VLOOKUP(GA[[#This Row],[Affceted Equipment]],'Basic Data'!A405:C523,3,0),"")</f>
        <v/>
      </c>
      <c r="Q304" s="2"/>
      <c r="W304" s="32"/>
      <c r="X304" s="33"/>
      <c r="Y304" s="33"/>
      <c r="Z304" s="2"/>
      <c r="AA304" s="2"/>
      <c r="AB304" s="33">
        <f>(GA[[#This Row],[Work Completiuon time on fualt]]-GA[[#This Row],[Fault Time]])*24</f>
        <v>0</v>
      </c>
      <c r="AC304" s="2"/>
      <c r="AD304" s="2"/>
    </row>
    <row r="305" spans="1:30">
      <c r="A305" s="2">
        <f t="shared" si="5"/>
        <v>303</v>
      </c>
      <c r="I305" s="29" t="str">
        <f>IFERROR(VLOOKUP(GA[[#This Row],[Date]],Raw_Data[[#All],[Date]:[Sunset Time (POA&lt;20 W/m2)]],3,0),"")</f>
        <v/>
      </c>
      <c r="J305" s="29" t="str">
        <f>IFERROR(VLOOKUP(GA[[#This Row],[Date]],Raw_Data[[#All],[Date]:[Sunset Time (POA&lt;20 W/m2)]],4,0),"")</f>
        <v/>
      </c>
      <c r="K305" s="2" t="str">
        <f>IFERROR((GA[[#This Row],[Sunset Time (POA&lt;20 W/m2)]]-GA[[#This Row],[Sunrise Time (POA&gt;20 W/m2)]])*24,"")</f>
        <v/>
      </c>
      <c r="M305" s="17" t="str">
        <f>IFERROR(VLOOKUP(GA[[#This Row],[Affceted Equipment]],'Basic Data'!A405:B519,2,0),"")</f>
        <v/>
      </c>
      <c r="P305" s="28" t="str">
        <f>IFERROR(VLOOKUP(GA[[#This Row],[Affceted Equipment]],'Basic Data'!A406:C524,3,0),"")</f>
        <v/>
      </c>
      <c r="Q305" s="2"/>
      <c r="W305" s="32"/>
      <c r="X305" s="33"/>
      <c r="Y305" s="33"/>
      <c r="Z305" s="2"/>
      <c r="AA305" s="2"/>
      <c r="AB305" s="33">
        <f>(GA[[#This Row],[Work Completiuon time on fualt]]-GA[[#This Row],[Fault Time]])*24</f>
        <v>0</v>
      </c>
      <c r="AC305" s="2"/>
      <c r="AD305" s="2"/>
    </row>
    <row r="306" spans="1:30">
      <c r="A306" s="2">
        <f t="shared" si="5"/>
        <v>304</v>
      </c>
      <c r="I306" s="29" t="str">
        <f>IFERROR(VLOOKUP(GA[[#This Row],[Date]],Raw_Data[[#All],[Date]:[Sunset Time (POA&lt;20 W/m2)]],3,0),"")</f>
        <v/>
      </c>
      <c r="J306" s="29" t="str">
        <f>IFERROR(VLOOKUP(GA[[#This Row],[Date]],Raw_Data[[#All],[Date]:[Sunset Time (POA&lt;20 W/m2)]],4,0),"")</f>
        <v/>
      </c>
      <c r="K306" s="2" t="str">
        <f>IFERROR((GA[[#This Row],[Sunset Time (POA&lt;20 W/m2)]]-GA[[#This Row],[Sunrise Time (POA&gt;20 W/m2)]])*24,"")</f>
        <v/>
      </c>
      <c r="M306" s="17" t="str">
        <f>IFERROR(VLOOKUP(GA[[#This Row],[Affceted Equipment]],'Basic Data'!A406:B520,2,0),"")</f>
        <v/>
      </c>
      <c r="P306" s="28" t="str">
        <f>IFERROR(VLOOKUP(GA[[#This Row],[Affceted Equipment]],'Basic Data'!A407:C525,3,0),"")</f>
        <v/>
      </c>
      <c r="Q306" s="2"/>
      <c r="W306" s="32"/>
      <c r="X306" s="33"/>
      <c r="Y306" s="33"/>
      <c r="Z306" s="2"/>
      <c r="AA306" s="2"/>
      <c r="AB306" s="33">
        <f>(GA[[#This Row],[Work Completiuon time on fualt]]-GA[[#This Row],[Fault Time]])*24</f>
        <v>0</v>
      </c>
      <c r="AC306" s="2"/>
      <c r="AD306" s="2"/>
    </row>
    <row r="307" spans="1:30">
      <c r="A307" s="2">
        <f t="shared" si="5"/>
        <v>305</v>
      </c>
      <c r="I307" s="29" t="str">
        <f>IFERROR(VLOOKUP(GA[[#This Row],[Date]],Raw_Data[[#All],[Date]:[Sunset Time (POA&lt;20 W/m2)]],3,0),"")</f>
        <v/>
      </c>
      <c r="J307" s="29" t="str">
        <f>IFERROR(VLOOKUP(GA[[#This Row],[Date]],Raw_Data[[#All],[Date]:[Sunset Time (POA&lt;20 W/m2)]],4,0),"")</f>
        <v/>
      </c>
      <c r="K307" s="2" t="str">
        <f>IFERROR((GA[[#This Row],[Sunset Time (POA&lt;20 W/m2)]]-GA[[#This Row],[Sunrise Time (POA&gt;20 W/m2)]])*24,"")</f>
        <v/>
      </c>
      <c r="M307" s="17" t="str">
        <f>IFERROR(VLOOKUP(GA[[#This Row],[Affceted Equipment]],'Basic Data'!A407:B521,2,0),"")</f>
        <v/>
      </c>
      <c r="P307" s="28" t="str">
        <f>IFERROR(VLOOKUP(GA[[#This Row],[Affceted Equipment]],'Basic Data'!A408:C526,3,0),"")</f>
        <v/>
      </c>
      <c r="Q307" s="2"/>
      <c r="W307" s="32"/>
      <c r="X307" s="33"/>
      <c r="Y307" s="33"/>
      <c r="Z307" s="2"/>
      <c r="AA307" s="2"/>
      <c r="AB307" s="33">
        <f>(GA[[#This Row],[Work Completiuon time on fualt]]-GA[[#This Row],[Fault Time]])*24</f>
        <v>0</v>
      </c>
      <c r="AC307" s="2"/>
      <c r="AD307" s="2"/>
    </row>
    <row r="308" spans="1:30">
      <c r="A308" s="2">
        <f t="shared" si="5"/>
        <v>306</v>
      </c>
      <c r="I308" s="29" t="str">
        <f>IFERROR(VLOOKUP(GA[[#This Row],[Date]],Raw_Data[[#All],[Date]:[Sunset Time (POA&lt;20 W/m2)]],3,0),"")</f>
        <v/>
      </c>
      <c r="J308" s="29" t="str">
        <f>IFERROR(VLOOKUP(GA[[#This Row],[Date]],Raw_Data[[#All],[Date]:[Sunset Time (POA&lt;20 W/m2)]],4,0),"")</f>
        <v/>
      </c>
      <c r="K308" s="2" t="str">
        <f>IFERROR((GA[[#This Row],[Sunset Time (POA&lt;20 W/m2)]]-GA[[#This Row],[Sunrise Time (POA&gt;20 W/m2)]])*24,"")</f>
        <v/>
      </c>
      <c r="M308" s="17" t="str">
        <f>IFERROR(VLOOKUP(GA[[#This Row],[Affceted Equipment]],'Basic Data'!A408:B522,2,0),"")</f>
        <v/>
      </c>
      <c r="P308" s="28" t="str">
        <f>IFERROR(VLOOKUP(GA[[#This Row],[Affceted Equipment]],'Basic Data'!A409:C527,3,0),"")</f>
        <v/>
      </c>
      <c r="Q308" s="2"/>
      <c r="W308" s="32"/>
      <c r="X308" s="33"/>
      <c r="Y308" s="33"/>
      <c r="Z308" s="2"/>
      <c r="AA308" s="2"/>
      <c r="AB308" s="33">
        <f>(GA[[#This Row],[Work Completiuon time on fualt]]-GA[[#This Row],[Fault Time]])*24</f>
        <v>0</v>
      </c>
      <c r="AC308" s="2"/>
      <c r="AD308" s="2"/>
    </row>
    <row r="309" spans="1:30">
      <c r="A309" s="2">
        <f t="shared" si="5"/>
        <v>307</v>
      </c>
      <c r="I309" s="29" t="str">
        <f>IFERROR(VLOOKUP(GA[[#This Row],[Date]],Raw_Data[[#All],[Date]:[Sunset Time (POA&lt;20 W/m2)]],3,0),"")</f>
        <v/>
      </c>
      <c r="J309" s="29" t="str">
        <f>IFERROR(VLOOKUP(GA[[#This Row],[Date]],Raw_Data[[#All],[Date]:[Sunset Time (POA&lt;20 W/m2)]],4,0),"")</f>
        <v/>
      </c>
      <c r="K309" s="2" t="str">
        <f>IFERROR((GA[[#This Row],[Sunset Time (POA&lt;20 W/m2)]]-GA[[#This Row],[Sunrise Time (POA&gt;20 W/m2)]])*24,"")</f>
        <v/>
      </c>
      <c r="M309" s="17" t="str">
        <f>IFERROR(VLOOKUP(GA[[#This Row],[Affceted Equipment]],'Basic Data'!A409:B523,2,0),"")</f>
        <v/>
      </c>
      <c r="P309" s="28" t="str">
        <f>IFERROR(VLOOKUP(GA[[#This Row],[Affceted Equipment]],'Basic Data'!A410:C528,3,0),"")</f>
        <v/>
      </c>
      <c r="Q309" s="2"/>
      <c r="W309" s="32"/>
      <c r="X309" s="33"/>
      <c r="Y309" s="33"/>
      <c r="Z309" s="2"/>
      <c r="AA309" s="2"/>
      <c r="AB309" s="33">
        <f>(GA[[#This Row],[Work Completiuon time on fualt]]-GA[[#This Row],[Fault Time]])*24</f>
        <v>0</v>
      </c>
      <c r="AC309" s="2"/>
      <c r="AD309" s="2"/>
    </row>
    <row r="310" spans="1:30">
      <c r="A310" s="2">
        <f t="shared" si="5"/>
        <v>308</v>
      </c>
      <c r="I310" s="29" t="str">
        <f>IFERROR(VLOOKUP(GA[[#This Row],[Date]],Raw_Data[[#All],[Date]:[Sunset Time (POA&lt;20 W/m2)]],3,0),"")</f>
        <v/>
      </c>
      <c r="J310" s="29" t="str">
        <f>IFERROR(VLOOKUP(GA[[#This Row],[Date]],Raw_Data[[#All],[Date]:[Sunset Time (POA&lt;20 W/m2)]],4,0),"")</f>
        <v/>
      </c>
      <c r="K310" s="2" t="str">
        <f>IFERROR((GA[[#This Row],[Sunset Time (POA&lt;20 W/m2)]]-GA[[#This Row],[Sunrise Time (POA&gt;20 W/m2)]])*24,"")</f>
        <v/>
      </c>
      <c r="M310" s="17" t="str">
        <f>IFERROR(VLOOKUP(GA[[#This Row],[Affceted Equipment]],'Basic Data'!A410:B524,2,0),"")</f>
        <v/>
      </c>
      <c r="P310" s="28" t="str">
        <f>IFERROR(VLOOKUP(GA[[#This Row],[Affceted Equipment]],'Basic Data'!A411:C529,3,0),"")</f>
        <v/>
      </c>
      <c r="Q310" s="2"/>
      <c r="W310" s="32"/>
      <c r="X310" s="33"/>
      <c r="Y310" s="33"/>
      <c r="Z310" s="2"/>
      <c r="AA310" s="2"/>
      <c r="AB310" s="33">
        <f>(GA[[#This Row],[Work Completiuon time on fualt]]-GA[[#This Row],[Fault Time]])*24</f>
        <v>0</v>
      </c>
      <c r="AC310" s="2"/>
      <c r="AD310" s="2"/>
    </row>
    <row r="311" spans="1:30">
      <c r="A311" s="2">
        <f t="shared" si="5"/>
        <v>309</v>
      </c>
      <c r="I311" s="29" t="str">
        <f>IFERROR(VLOOKUP(GA[[#This Row],[Date]],Raw_Data[[#All],[Date]:[Sunset Time (POA&lt;20 W/m2)]],3,0),"")</f>
        <v/>
      </c>
      <c r="J311" s="29" t="str">
        <f>IFERROR(VLOOKUP(GA[[#This Row],[Date]],Raw_Data[[#All],[Date]:[Sunset Time (POA&lt;20 W/m2)]],4,0),"")</f>
        <v/>
      </c>
      <c r="K311" s="2" t="str">
        <f>IFERROR((GA[[#This Row],[Sunset Time (POA&lt;20 W/m2)]]-GA[[#This Row],[Sunrise Time (POA&gt;20 W/m2)]])*24,"")</f>
        <v/>
      </c>
      <c r="M311" s="17" t="str">
        <f>IFERROR(VLOOKUP(GA[[#This Row],[Affceted Equipment]],'Basic Data'!A411:B525,2,0),"")</f>
        <v/>
      </c>
      <c r="P311" s="28" t="str">
        <f>IFERROR(VLOOKUP(GA[[#This Row],[Affceted Equipment]],'Basic Data'!A412:C530,3,0),"")</f>
        <v/>
      </c>
      <c r="Q311" s="2"/>
      <c r="W311" s="32"/>
      <c r="X311" s="33"/>
      <c r="Y311" s="33"/>
      <c r="Z311" s="2"/>
      <c r="AA311" s="2"/>
      <c r="AB311" s="33">
        <f>(GA[[#This Row],[Work Completiuon time on fualt]]-GA[[#This Row],[Fault Time]])*24</f>
        <v>0</v>
      </c>
      <c r="AC311" s="2"/>
      <c r="AD311" s="2"/>
    </row>
    <row r="312" spans="1:30">
      <c r="A312" s="2">
        <f t="shared" si="5"/>
        <v>310</v>
      </c>
      <c r="I312" s="29" t="str">
        <f>IFERROR(VLOOKUP(GA[[#This Row],[Date]],Raw_Data[[#All],[Date]:[Sunset Time (POA&lt;20 W/m2)]],3,0),"")</f>
        <v/>
      </c>
      <c r="J312" s="29" t="str">
        <f>IFERROR(VLOOKUP(GA[[#This Row],[Date]],Raw_Data[[#All],[Date]:[Sunset Time (POA&lt;20 W/m2)]],4,0),"")</f>
        <v/>
      </c>
      <c r="K312" s="2" t="str">
        <f>IFERROR((GA[[#This Row],[Sunset Time (POA&lt;20 W/m2)]]-GA[[#This Row],[Sunrise Time (POA&gt;20 W/m2)]])*24,"")</f>
        <v/>
      </c>
      <c r="M312" s="17" t="str">
        <f>IFERROR(VLOOKUP(GA[[#This Row],[Affceted Equipment]],'Basic Data'!A412:B526,2,0),"")</f>
        <v/>
      </c>
      <c r="P312" s="28" t="str">
        <f>IFERROR(VLOOKUP(GA[[#This Row],[Affceted Equipment]],'Basic Data'!A413:C531,3,0),"")</f>
        <v/>
      </c>
      <c r="Q312" s="2"/>
      <c r="W312" s="32"/>
      <c r="X312" s="33"/>
      <c r="Y312" s="33"/>
      <c r="Z312" s="2"/>
      <c r="AA312" s="2"/>
      <c r="AB312" s="33">
        <f>(GA[[#This Row],[Work Completiuon time on fualt]]-GA[[#This Row],[Fault Time]])*24</f>
        <v>0</v>
      </c>
      <c r="AC312" s="2"/>
      <c r="AD312" s="2"/>
    </row>
    <row r="313" spans="1:30">
      <c r="A313" s="2">
        <f t="shared" si="5"/>
        <v>311</v>
      </c>
      <c r="I313" s="29" t="str">
        <f>IFERROR(VLOOKUP(GA[[#This Row],[Date]],Raw_Data[[#All],[Date]:[Sunset Time (POA&lt;20 W/m2)]],3,0),"")</f>
        <v/>
      </c>
      <c r="J313" s="29" t="str">
        <f>IFERROR(VLOOKUP(GA[[#This Row],[Date]],Raw_Data[[#All],[Date]:[Sunset Time (POA&lt;20 W/m2)]],4,0),"")</f>
        <v/>
      </c>
      <c r="K313" s="2" t="str">
        <f>IFERROR((GA[[#This Row],[Sunset Time (POA&lt;20 W/m2)]]-GA[[#This Row],[Sunrise Time (POA&gt;20 W/m2)]])*24,"")</f>
        <v/>
      </c>
      <c r="M313" s="17" t="str">
        <f>IFERROR(VLOOKUP(GA[[#This Row],[Affceted Equipment]],'Basic Data'!A413:B527,2,0),"")</f>
        <v/>
      </c>
      <c r="P313" s="28" t="str">
        <f>IFERROR(VLOOKUP(GA[[#This Row],[Affceted Equipment]],'Basic Data'!A414:C532,3,0),"")</f>
        <v/>
      </c>
      <c r="Q313" s="2"/>
      <c r="W313" s="32"/>
      <c r="X313" s="33"/>
      <c r="Y313" s="33"/>
      <c r="Z313" s="2"/>
      <c r="AA313" s="2"/>
      <c r="AB313" s="33">
        <f>(GA[[#This Row],[Work Completiuon time on fualt]]-GA[[#This Row],[Fault Time]])*24</f>
        <v>0</v>
      </c>
      <c r="AC313" s="2"/>
      <c r="AD313" s="2"/>
    </row>
    <row r="314" spans="1:30">
      <c r="A314" s="2">
        <f t="shared" si="5"/>
        <v>312</v>
      </c>
      <c r="I314" s="29" t="str">
        <f>IFERROR(VLOOKUP(GA[[#This Row],[Date]],Raw_Data[[#All],[Date]:[Sunset Time (POA&lt;20 W/m2)]],3,0),"")</f>
        <v/>
      </c>
      <c r="J314" s="29" t="str">
        <f>IFERROR(VLOOKUP(GA[[#This Row],[Date]],Raw_Data[[#All],[Date]:[Sunset Time (POA&lt;20 W/m2)]],4,0),"")</f>
        <v/>
      </c>
      <c r="K314" s="2" t="str">
        <f>IFERROR((GA[[#This Row],[Sunset Time (POA&lt;20 W/m2)]]-GA[[#This Row],[Sunrise Time (POA&gt;20 W/m2)]])*24,"")</f>
        <v/>
      </c>
      <c r="M314" s="17" t="str">
        <f>IFERROR(VLOOKUP(GA[[#This Row],[Affceted Equipment]],'Basic Data'!A414:B528,2,0),"")</f>
        <v/>
      </c>
      <c r="P314" s="28" t="str">
        <f>IFERROR(VLOOKUP(GA[[#This Row],[Affceted Equipment]],'Basic Data'!A415:C533,3,0),"")</f>
        <v/>
      </c>
      <c r="Q314" s="2"/>
      <c r="W314" s="32"/>
      <c r="X314" s="33"/>
      <c r="Y314" s="33"/>
      <c r="Z314" s="2"/>
      <c r="AA314" s="2"/>
      <c r="AB314" s="33">
        <f>(GA[[#This Row],[Work Completiuon time on fualt]]-GA[[#This Row],[Fault Time]])*24</f>
        <v>0</v>
      </c>
      <c r="AC314" s="2"/>
      <c r="AD314" s="2"/>
    </row>
    <row r="315" spans="1:30">
      <c r="A315" s="2">
        <f t="shared" si="5"/>
        <v>313</v>
      </c>
      <c r="I315" s="29" t="str">
        <f>IFERROR(VLOOKUP(GA[[#This Row],[Date]],Raw_Data[[#All],[Date]:[Sunset Time (POA&lt;20 W/m2)]],3,0),"")</f>
        <v/>
      </c>
      <c r="J315" s="29" t="str">
        <f>IFERROR(VLOOKUP(GA[[#This Row],[Date]],Raw_Data[[#All],[Date]:[Sunset Time (POA&lt;20 W/m2)]],4,0),"")</f>
        <v/>
      </c>
      <c r="K315" s="2" t="str">
        <f>IFERROR((GA[[#This Row],[Sunset Time (POA&lt;20 W/m2)]]-GA[[#This Row],[Sunrise Time (POA&gt;20 W/m2)]])*24,"")</f>
        <v/>
      </c>
      <c r="M315" s="17" t="str">
        <f>IFERROR(VLOOKUP(GA[[#This Row],[Affceted Equipment]],'Basic Data'!A415:B529,2,0),"")</f>
        <v/>
      </c>
      <c r="P315" s="28" t="str">
        <f>IFERROR(VLOOKUP(GA[[#This Row],[Affceted Equipment]],'Basic Data'!A416:C534,3,0),"")</f>
        <v/>
      </c>
      <c r="Q315" s="2"/>
      <c r="W315" s="32"/>
      <c r="X315" s="33"/>
      <c r="Y315" s="33"/>
      <c r="Z315" s="2"/>
      <c r="AA315" s="2"/>
      <c r="AB315" s="33">
        <f>(GA[[#This Row],[Work Completiuon time on fualt]]-GA[[#This Row],[Fault Time]])*24</f>
        <v>0</v>
      </c>
      <c r="AC315" s="2"/>
      <c r="AD315" s="2"/>
    </row>
    <row r="316" spans="1:30">
      <c r="A316" s="2">
        <f t="shared" si="5"/>
        <v>314</v>
      </c>
      <c r="I316" s="29" t="str">
        <f>IFERROR(VLOOKUP(GA[[#This Row],[Date]],Raw_Data[[#All],[Date]:[Sunset Time (POA&lt;20 W/m2)]],3,0),"")</f>
        <v/>
      </c>
      <c r="J316" s="29" t="str">
        <f>IFERROR(VLOOKUP(GA[[#This Row],[Date]],Raw_Data[[#All],[Date]:[Sunset Time (POA&lt;20 W/m2)]],4,0),"")</f>
        <v/>
      </c>
      <c r="K316" s="2" t="str">
        <f>IFERROR((GA[[#This Row],[Sunset Time (POA&lt;20 W/m2)]]-GA[[#This Row],[Sunrise Time (POA&gt;20 W/m2)]])*24,"")</f>
        <v/>
      </c>
      <c r="M316" s="17" t="str">
        <f>IFERROR(VLOOKUP(GA[[#This Row],[Affceted Equipment]],'Basic Data'!A416:B530,2,0),"")</f>
        <v/>
      </c>
      <c r="P316" s="28" t="str">
        <f>IFERROR(VLOOKUP(GA[[#This Row],[Affceted Equipment]],'Basic Data'!A417:C535,3,0),"")</f>
        <v/>
      </c>
      <c r="Q316" s="2"/>
      <c r="W316" s="32"/>
      <c r="X316" s="33"/>
      <c r="Y316" s="33"/>
      <c r="Z316" s="2"/>
      <c r="AA316" s="2"/>
      <c r="AB316" s="33">
        <f>(GA[[#This Row],[Work Completiuon time on fualt]]-GA[[#This Row],[Fault Time]])*24</f>
        <v>0</v>
      </c>
      <c r="AC316" s="2"/>
      <c r="AD316" s="2"/>
    </row>
    <row r="317" spans="1:30">
      <c r="A317" s="2">
        <f t="shared" si="5"/>
        <v>315</v>
      </c>
      <c r="I317" s="29" t="str">
        <f>IFERROR(VLOOKUP(GA[[#This Row],[Date]],Raw_Data[[#All],[Date]:[Sunset Time (POA&lt;20 W/m2)]],3,0),"")</f>
        <v/>
      </c>
      <c r="J317" s="29" t="str">
        <f>IFERROR(VLOOKUP(GA[[#This Row],[Date]],Raw_Data[[#All],[Date]:[Sunset Time (POA&lt;20 W/m2)]],4,0),"")</f>
        <v/>
      </c>
      <c r="K317" s="2" t="str">
        <f>IFERROR((GA[[#This Row],[Sunset Time (POA&lt;20 W/m2)]]-GA[[#This Row],[Sunrise Time (POA&gt;20 W/m2)]])*24,"")</f>
        <v/>
      </c>
      <c r="M317" s="17" t="str">
        <f>IFERROR(VLOOKUP(GA[[#This Row],[Affceted Equipment]],'Basic Data'!A417:B531,2,0),"")</f>
        <v/>
      </c>
      <c r="P317" s="28" t="str">
        <f>IFERROR(VLOOKUP(GA[[#This Row],[Affceted Equipment]],'Basic Data'!A418:C536,3,0),"")</f>
        <v/>
      </c>
      <c r="Q317" s="2"/>
      <c r="W317" s="32"/>
      <c r="X317" s="33"/>
      <c r="Y317" s="33"/>
      <c r="Z317" s="2"/>
      <c r="AA317" s="2"/>
      <c r="AB317" s="33">
        <f>(GA[[#This Row],[Work Completiuon time on fualt]]-GA[[#This Row],[Fault Time]])*24</f>
        <v>0</v>
      </c>
      <c r="AC317" s="2"/>
      <c r="AD317" s="2"/>
    </row>
    <row r="318" spans="1:30">
      <c r="A318" s="2">
        <f t="shared" si="5"/>
        <v>316</v>
      </c>
      <c r="I318" s="29" t="str">
        <f>IFERROR(VLOOKUP(GA[[#This Row],[Date]],Raw_Data[[#All],[Date]:[Sunset Time (POA&lt;20 W/m2)]],3,0),"")</f>
        <v/>
      </c>
      <c r="J318" s="29" t="str">
        <f>IFERROR(VLOOKUP(GA[[#This Row],[Date]],Raw_Data[[#All],[Date]:[Sunset Time (POA&lt;20 W/m2)]],4,0),"")</f>
        <v/>
      </c>
      <c r="K318" s="2" t="str">
        <f>IFERROR((GA[[#This Row],[Sunset Time (POA&lt;20 W/m2)]]-GA[[#This Row],[Sunrise Time (POA&gt;20 W/m2)]])*24,"")</f>
        <v/>
      </c>
      <c r="M318" s="17" t="str">
        <f>IFERROR(VLOOKUP(GA[[#This Row],[Affceted Equipment]],'Basic Data'!A418:B532,2,0),"")</f>
        <v/>
      </c>
      <c r="P318" s="28" t="str">
        <f>IFERROR(VLOOKUP(GA[[#This Row],[Affceted Equipment]],'Basic Data'!A419:C537,3,0),"")</f>
        <v/>
      </c>
      <c r="Q318" s="2"/>
      <c r="W318" s="32"/>
      <c r="X318" s="33"/>
      <c r="Y318" s="33"/>
      <c r="Z318" s="2"/>
      <c r="AA318" s="2"/>
      <c r="AB318" s="33">
        <f>(GA[[#This Row],[Work Completiuon time on fualt]]-GA[[#This Row],[Fault Time]])*24</f>
        <v>0</v>
      </c>
      <c r="AC318" s="2"/>
      <c r="AD318" s="2"/>
    </row>
    <row r="319" spans="1:30">
      <c r="A319" s="2">
        <f t="shared" si="5"/>
        <v>317</v>
      </c>
      <c r="I319" s="29" t="str">
        <f>IFERROR(VLOOKUP(GA[[#This Row],[Date]],Raw_Data[[#All],[Date]:[Sunset Time (POA&lt;20 W/m2)]],3,0),"")</f>
        <v/>
      </c>
      <c r="J319" s="29" t="str">
        <f>IFERROR(VLOOKUP(GA[[#This Row],[Date]],Raw_Data[[#All],[Date]:[Sunset Time (POA&lt;20 W/m2)]],4,0),"")</f>
        <v/>
      </c>
      <c r="K319" s="2" t="str">
        <f>IFERROR((GA[[#This Row],[Sunset Time (POA&lt;20 W/m2)]]-GA[[#This Row],[Sunrise Time (POA&gt;20 W/m2)]])*24,"")</f>
        <v/>
      </c>
      <c r="M319" s="17" t="str">
        <f>IFERROR(VLOOKUP(GA[[#This Row],[Affceted Equipment]],'Basic Data'!A419:B533,2,0),"")</f>
        <v/>
      </c>
      <c r="P319" s="28" t="str">
        <f>IFERROR(VLOOKUP(GA[[#This Row],[Affceted Equipment]],'Basic Data'!A420:C538,3,0),"")</f>
        <v/>
      </c>
      <c r="Q319" s="2"/>
      <c r="W319" s="32"/>
      <c r="X319" s="33"/>
      <c r="Y319" s="33"/>
      <c r="Z319" s="2"/>
      <c r="AA319" s="2"/>
      <c r="AB319" s="33">
        <f>(GA[[#This Row],[Work Completiuon time on fualt]]-GA[[#This Row],[Fault Time]])*24</f>
        <v>0</v>
      </c>
      <c r="AC319" s="2"/>
      <c r="AD319" s="2"/>
    </row>
    <row r="320" spans="1:30">
      <c r="A320" s="2">
        <f t="shared" si="5"/>
        <v>318</v>
      </c>
      <c r="I320" s="29" t="str">
        <f>IFERROR(VLOOKUP(GA[[#This Row],[Date]],Raw_Data[[#All],[Date]:[Sunset Time (POA&lt;20 W/m2)]],3,0),"")</f>
        <v/>
      </c>
      <c r="J320" s="29" t="str">
        <f>IFERROR(VLOOKUP(GA[[#This Row],[Date]],Raw_Data[[#All],[Date]:[Sunset Time (POA&lt;20 W/m2)]],4,0),"")</f>
        <v/>
      </c>
      <c r="K320" s="2" t="str">
        <f>IFERROR((GA[[#This Row],[Sunset Time (POA&lt;20 W/m2)]]-GA[[#This Row],[Sunrise Time (POA&gt;20 W/m2)]])*24,"")</f>
        <v/>
      </c>
      <c r="M320" s="17" t="str">
        <f>IFERROR(VLOOKUP(GA[[#This Row],[Affceted Equipment]],'Basic Data'!A420:B534,2,0),"")</f>
        <v/>
      </c>
      <c r="P320" s="28" t="str">
        <f>IFERROR(VLOOKUP(GA[[#This Row],[Affceted Equipment]],'Basic Data'!A421:C539,3,0),"")</f>
        <v/>
      </c>
      <c r="Q320" s="2"/>
      <c r="W320" s="32"/>
      <c r="X320" s="33"/>
      <c r="Y320" s="33"/>
      <c r="Z320" s="2"/>
      <c r="AA320" s="2"/>
      <c r="AB320" s="33">
        <f>(GA[[#This Row],[Work Completiuon time on fualt]]-GA[[#This Row],[Fault Time]])*24</f>
        <v>0</v>
      </c>
      <c r="AC320" s="2"/>
      <c r="AD320" s="2"/>
    </row>
    <row r="321" spans="1:30">
      <c r="A321" s="2">
        <f t="shared" si="5"/>
        <v>319</v>
      </c>
      <c r="I321" s="29" t="str">
        <f>IFERROR(VLOOKUP(GA[[#This Row],[Date]],Raw_Data[[#All],[Date]:[Sunset Time (POA&lt;20 W/m2)]],3,0),"")</f>
        <v/>
      </c>
      <c r="J321" s="29" t="str">
        <f>IFERROR(VLOOKUP(GA[[#This Row],[Date]],Raw_Data[[#All],[Date]:[Sunset Time (POA&lt;20 W/m2)]],4,0),"")</f>
        <v/>
      </c>
      <c r="K321" s="2" t="str">
        <f>IFERROR((GA[[#This Row],[Sunset Time (POA&lt;20 W/m2)]]-GA[[#This Row],[Sunrise Time (POA&gt;20 W/m2)]])*24,"")</f>
        <v/>
      </c>
      <c r="M321" s="17" t="str">
        <f>IFERROR(VLOOKUP(GA[[#This Row],[Affceted Equipment]],'Basic Data'!A421:B535,2,0),"")</f>
        <v/>
      </c>
      <c r="P321" s="28" t="str">
        <f>IFERROR(VLOOKUP(GA[[#This Row],[Affceted Equipment]],'Basic Data'!A422:C540,3,0),"")</f>
        <v/>
      </c>
      <c r="Q321" s="2"/>
      <c r="W321" s="32"/>
      <c r="X321" s="33"/>
      <c r="Y321" s="33"/>
      <c r="Z321" s="2"/>
      <c r="AA321" s="2"/>
      <c r="AB321" s="33">
        <f>(GA[[#This Row],[Work Completiuon time on fualt]]-GA[[#This Row],[Fault Time]])*24</f>
        <v>0</v>
      </c>
      <c r="AC321" s="2"/>
      <c r="AD321" s="2"/>
    </row>
    <row r="322" spans="1:30">
      <c r="A322" s="2">
        <f t="shared" si="5"/>
        <v>320</v>
      </c>
      <c r="I322" s="29" t="str">
        <f>IFERROR(VLOOKUP(GA[[#This Row],[Date]],Raw_Data[[#All],[Date]:[Sunset Time (POA&lt;20 W/m2)]],3,0),"")</f>
        <v/>
      </c>
      <c r="J322" s="29" t="str">
        <f>IFERROR(VLOOKUP(GA[[#This Row],[Date]],Raw_Data[[#All],[Date]:[Sunset Time (POA&lt;20 W/m2)]],4,0),"")</f>
        <v/>
      </c>
      <c r="K322" s="2" t="str">
        <f>IFERROR((GA[[#This Row],[Sunset Time (POA&lt;20 W/m2)]]-GA[[#This Row],[Sunrise Time (POA&gt;20 W/m2)]])*24,"")</f>
        <v/>
      </c>
      <c r="M322" s="17" t="str">
        <f>IFERROR(VLOOKUP(GA[[#This Row],[Affceted Equipment]],'Basic Data'!A422:B536,2,0),"")</f>
        <v/>
      </c>
      <c r="P322" s="28" t="str">
        <f>IFERROR(VLOOKUP(GA[[#This Row],[Affceted Equipment]],'Basic Data'!A423:C541,3,0),"")</f>
        <v/>
      </c>
      <c r="Q322" s="2"/>
      <c r="W322" s="32"/>
      <c r="X322" s="33"/>
      <c r="Y322" s="33"/>
      <c r="Z322" s="2"/>
      <c r="AA322" s="2"/>
      <c r="AB322" s="33">
        <f>(GA[[#This Row],[Work Completiuon time on fualt]]-GA[[#This Row],[Fault Time]])*24</f>
        <v>0</v>
      </c>
      <c r="AC322" s="2"/>
      <c r="AD322" s="2"/>
    </row>
    <row r="323" spans="1:30">
      <c r="A323" s="2">
        <f t="shared" si="5"/>
        <v>321</v>
      </c>
      <c r="I323" s="29" t="str">
        <f>IFERROR(VLOOKUP(GA[[#This Row],[Date]],Raw_Data[[#All],[Date]:[Sunset Time (POA&lt;20 W/m2)]],3,0),"")</f>
        <v/>
      </c>
      <c r="J323" s="29" t="str">
        <f>IFERROR(VLOOKUP(GA[[#This Row],[Date]],Raw_Data[[#All],[Date]:[Sunset Time (POA&lt;20 W/m2)]],4,0),"")</f>
        <v/>
      </c>
      <c r="K323" s="2" t="str">
        <f>IFERROR((GA[[#This Row],[Sunset Time (POA&lt;20 W/m2)]]-GA[[#This Row],[Sunrise Time (POA&gt;20 W/m2)]])*24,"")</f>
        <v/>
      </c>
      <c r="M323" s="17" t="str">
        <f>IFERROR(VLOOKUP(GA[[#This Row],[Affceted Equipment]],'Basic Data'!A423:B537,2,0),"")</f>
        <v/>
      </c>
      <c r="P323" s="28" t="str">
        <f>IFERROR(VLOOKUP(GA[[#This Row],[Affceted Equipment]],'Basic Data'!A424:C542,3,0),"")</f>
        <v/>
      </c>
      <c r="Q323" s="2"/>
      <c r="W323" s="32"/>
      <c r="X323" s="33"/>
      <c r="Y323" s="33"/>
      <c r="Z323" s="2"/>
      <c r="AA323" s="2"/>
      <c r="AB323" s="33">
        <f>(GA[[#This Row],[Work Completiuon time on fualt]]-GA[[#This Row],[Fault Time]])*24</f>
        <v>0</v>
      </c>
      <c r="AC323" s="2"/>
      <c r="AD323" s="2"/>
    </row>
    <row r="324" spans="1:30">
      <c r="A324" s="2">
        <f t="shared" si="5"/>
        <v>322</v>
      </c>
      <c r="I324" s="29" t="str">
        <f>IFERROR(VLOOKUP(GA[[#This Row],[Date]],Raw_Data[[#All],[Date]:[Sunset Time (POA&lt;20 W/m2)]],3,0),"")</f>
        <v/>
      </c>
      <c r="J324" s="29" t="str">
        <f>IFERROR(VLOOKUP(GA[[#This Row],[Date]],Raw_Data[[#All],[Date]:[Sunset Time (POA&lt;20 W/m2)]],4,0),"")</f>
        <v/>
      </c>
      <c r="K324" s="2" t="str">
        <f>IFERROR((GA[[#This Row],[Sunset Time (POA&lt;20 W/m2)]]-GA[[#This Row],[Sunrise Time (POA&gt;20 W/m2)]])*24,"")</f>
        <v/>
      </c>
      <c r="M324" s="17" t="str">
        <f>IFERROR(VLOOKUP(GA[[#This Row],[Affceted Equipment]],'Basic Data'!A424:B538,2,0),"")</f>
        <v/>
      </c>
      <c r="P324" s="28" t="str">
        <f>IFERROR(VLOOKUP(GA[[#This Row],[Affceted Equipment]],'Basic Data'!A425:C543,3,0),"")</f>
        <v/>
      </c>
      <c r="Q324" s="2"/>
      <c r="W324" s="32"/>
      <c r="X324" s="33"/>
      <c r="Y324" s="33"/>
      <c r="Z324" s="2"/>
      <c r="AA324" s="2"/>
      <c r="AB324" s="33">
        <f>(GA[[#This Row],[Work Completiuon time on fualt]]-GA[[#This Row],[Fault Time]])*24</f>
        <v>0</v>
      </c>
      <c r="AC324" s="2"/>
      <c r="AD324" s="2"/>
    </row>
    <row r="325" spans="1:30">
      <c r="A325" s="2">
        <f t="shared" si="5"/>
        <v>323</v>
      </c>
      <c r="I325" s="29" t="str">
        <f>IFERROR(VLOOKUP(GA[[#This Row],[Date]],Raw_Data[[#All],[Date]:[Sunset Time (POA&lt;20 W/m2)]],3,0),"")</f>
        <v/>
      </c>
      <c r="J325" s="29" t="str">
        <f>IFERROR(VLOOKUP(GA[[#This Row],[Date]],Raw_Data[[#All],[Date]:[Sunset Time (POA&lt;20 W/m2)]],4,0),"")</f>
        <v/>
      </c>
      <c r="K325" s="2" t="str">
        <f>IFERROR((GA[[#This Row],[Sunset Time (POA&lt;20 W/m2)]]-GA[[#This Row],[Sunrise Time (POA&gt;20 W/m2)]])*24,"")</f>
        <v/>
      </c>
      <c r="M325" s="17" t="str">
        <f>IFERROR(VLOOKUP(GA[[#This Row],[Affceted Equipment]],'Basic Data'!A425:B539,2,0),"")</f>
        <v/>
      </c>
      <c r="P325" s="28" t="str">
        <f>IFERROR(VLOOKUP(GA[[#This Row],[Affceted Equipment]],'Basic Data'!A426:C544,3,0),"")</f>
        <v/>
      </c>
      <c r="Q325" s="2"/>
      <c r="W325" s="32"/>
      <c r="X325" s="33"/>
      <c r="Y325" s="33"/>
      <c r="Z325" s="2"/>
      <c r="AA325" s="2"/>
      <c r="AB325" s="33">
        <f>(GA[[#This Row],[Work Completiuon time on fualt]]-GA[[#This Row],[Fault Time]])*24</f>
        <v>0</v>
      </c>
      <c r="AC325" s="2"/>
      <c r="AD325" s="2"/>
    </row>
    <row r="326" spans="1:30">
      <c r="A326" s="2">
        <f t="shared" si="5"/>
        <v>324</v>
      </c>
      <c r="I326" s="29" t="str">
        <f>IFERROR(VLOOKUP(GA[[#This Row],[Date]],Raw_Data[[#All],[Date]:[Sunset Time (POA&lt;20 W/m2)]],3,0),"")</f>
        <v/>
      </c>
      <c r="J326" s="29" t="str">
        <f>IFERROR(VLOOKUP(GA[[#This Row],[Date]],Raw_Data[[#All],[Date]:[Sunset Time (POA&lt;20 W/m2)]],4,0),"")</f>
        <v/>
      </c>
      <c r="K326" s="2" t="str">
        <f>IFERROR((GA[[#This Row],[Sunset Time (POA&lt;20 W/m2)]]-GA[[#This Row],[Sunrise Time (POA&gt;20 W/m2)]])*24,"")</f>
        <v/>
      </c>
      <c r="M326" s="17" t="str">
        <f>IFERROR(VLOOKUP(GA[[#This Row],[Affceted Equipment]],'Basic Data'!A426:B540,2,0),"")</f>
        <v/>
      </c>
      <c r="P326" s="28" t="str">
        <f>IFERROR(VLOOKUP(GA[[#This Row],[Affceted Equipment]],'Basic Data'!A427:C545,3,0),"")</f>
        <v/>
      </c>
      <c r="Q326" s="2"/>
      <c r="W326" s="32"/>
      <c r="X326" s="33"/>
      <c r="Y326" s="33"/>
      <c r="Z326" s="2"/>
      <c r="AA326" s="2"/>
      <c r="AB326" s="33">
        <f>(GA[[#This Row],[Work Completiuon time on fualt]]-GA[[#This Row],[Fault Time]])*24</f>
        <v>0</v>
      </c>
      <c r="AC326" s="2"/>
      <c r="AD326" s="2"/>
    </row>
    <row r="327" spans="1:30">
      <c r="A327" s="2">
        <f t="shared" si="5"/>
        <v>325</v>
      </c>
      <c r="I327" s="29" t="str">
        <f>IFERROR(VLOOKUP(GA[[#This Row],[Date]],Raw_Data[[#All],[Date]:[Sunset Time (POA&lt;20 W/m2)]],3,0),"")</f>
        <v/>
      </c>
      <c r="J327" s="29" t="str">
        <f>IFERROR(VLOOKUP(GA[[#This Row],[Date]],Raw_Data[[#All],[Date]:[Sunset Time (POA&lt;20 W/m2)]],4,0),"")</f>
        <v/>
      </c>
      <c r="K327" s="2" t="str">
        <f>IFERROR((GA[[#This Row],[Sunset Time (POA&lt;20 W/m2)]]-GA[[#This Row],[Sunrise Time (POA&gt;20 W/m2)]])*24,"")</f>
        <v/>
      </c>
      <c r="M327" s="17" t="str">
        <f>IFERROR(VLOOKUP(GA[[#This Row],[Affceted Equipment]],'Basic Data'!A427:B541,2,0),"")</f>
        <v/>
      </c>
      <c r="P327" s="28" t="str">
        <f>IFERROR(VLOOKUP(GA[[#This Row],[Affceted Equipment]],'Basic Data'!A428:C546,3,0),"")</f>
        <v/>
      </c>
      <c r="Q327" s="2"/>
      <c r="W327" s="32"/>
      <c r="X327" s="33"/>
      <c r="Y327" s="33"/>
      <c r="Z327" s="2"/>
      <c r="AA327" s="2"/>
      <c r="AB327" s="33">
        <f>(GA[[#This Row],[Work Completiuon time on fualt]]-GA[[#This Row],[Fault Time]])*24</f>
        <v>0</v>
      </c>
      <c r="AC327" s="2"/>
      <c r="AD327" s="2"/>
    </row>
    <row r="328" spans="1:30">
      <c r="A328" s="2">
        <f t="shared" si="5"/>
        <v>326</v>
      </c>
      <c r="I328" s="29" t="str">
        <f>IFERROR(VLOOKUP(GA[[#This Row],[Date]],Raw_Data[[#All],[Date]:[Sunset Time (POA&lt;20 W/m2)]],3,0),"")</f>
        <v/>
      </c>
      <c r="J328" s="29" t="str">
        <f>IFERROR(VLOOKUP(GA[[#This Row],[Date]],Raw_Data[[#All],[Date]:[Sunset Time (POA&lt;20 W/m2)]],4,0),"")</f>
        <v/>
      </c>
      <c r="K328" s="2" t="str">
        <f>IFERROR((GA[[#This Row],[Sunset Time (POA&lt;20 W/m2)]]-GA[[#This Row],[Sunrise Time (POA&gt;20 W/m2)]])*24,"")</f>
        <v/>
      </c>
      <c r="M328" s="17" t="str">
        <f>IFERROR(VLOOKUP(GA[[#This Row],[Affceted Equipment]],'Basic Data'!A428:B542,2,0),"")</f>
        <v/>
      </c>
      <c r="P328" s="28" t="str">
        <f>IFERROR(VLOOKUP(GA[[#This Row],[Affceted Equipment]],'Basic Data'!A429:C547,3,0),"")</f>
        <v/>
      </c>
      <c r="Q328" s="2"/>
      <c r="W328" s="32"/>
      <c r="X328" s="33"/>
      <c r="Y328" s="33"/>
      <c r="Z328" s="2"/>
      <c r="AA328" s="2"/>
      <c r="AB328" s="33">
        <f>(GA[[#This Row],[Work Completiuon time on fualt]]-GA[[#This Row],[Fault Time]])*24</f>
        <v>0</v>
      </c>
      <c r="AC328" s="2"/>
      <c r="AD328" s="2"/>
    </row>
    <row r="329" spans="1:30">
      <c r="A329" s="2">
        <f t="shared" si="5"/>
        <v>327</v>
      </c>
      <c r="I329" s="29" t="str">
        <f>IFERROR(VLOOKUP(GA[[#This Row],[Date]],Raw_Data[[#All],[Date]:[Sunset Time (POA&lt;20 W/m2)]],3,0),"")</f>
        <v/>
      </c>
      <c r="J329" s="29" t="str">
        <f>IFERROR(VLOOKUP(GA[[#This Row],[Date]],Raw_Data[[#All],[Date]:[Sunset Time (POA&lt;20 W/m2)]],4,0),"")</f>
        <v/>
      </c>
      <c r="K329" s="2" t="str">
        <f>IFERROR((GA[[#This Row],[Sunset Time (POA&lt;20 W/m2)]]-GA[[#This Row],[Sunrise Time (POA&gt;20 W/m2)]])*24,"")</f>
        <v/>
      </c>
      <c r="M329" s="17" t="str">
        <f>IFERROR(VLOOKUP(GA[[#This Row],[Affceted Equipment]],'Basic Data'!A429:B543,2,0),"")</f>
        <v/>
      </c>
      <c r="P329" s="28" t="str">
        <f>IFERROR(VLOOKUP(GA[[#This Row],[Affceted Equipment]],'Basic Data'!A430:C548,3,0),"")</f>
        <v/>
      </c>
      <c r="Q329" s="2"/>
      <c r="W329" s="32"/>
      <c r="X329" s="33"/>
      <c r="Y329" s="33"/>
      <c r="Z329" s="2"/>
      <c r="AA329" s="2"/>
      <c r="AB329" s="33">
        <f>(GA[[#This Row],[Work Completiuon time on fualt]]-GA[[#This Row],[Fault Time]])*24</f>
        <v>0</v>
      </c>
      <c r="AC329" s="2"/>
      <c r="AD329" s="2"/>
    </row>
    <row r="330" spans="1:30">
      <c r="A330" s="2">
        <f t="shared" si="5"/>
        <v>328</v>
      </c>
      <c r="I330" s="29" t="str">
        <f>IFERROR(VLOOKUP(GA[[#This Row],[Date]],Raw_Data[[#All],[Date]:[Sunset Time (POA&lt;20 W/m2)]],3,0),"")</f>
        <v/>
      </c>
      <c r="J330" s="29" t="str">
        <f>IFERROR(VLOOKUP(GA[[#This Row],[Date]],Raw_Data[[#All],[Date]:[Sunset Time (POA&lt;20 W/m2)]],4,0),"")</f>
        <v/>
      </c>
      <c r="K330" s="2" t="str">
        <f>IFERROR((GA[[#This Row],[Sunset Time (POA&lt;20 W/m2)]]-GA[[#This Row],[Sunrise Time (POA&gt;20 W/m2)]])*24,"")</f>
        <v/>
      </c>
      <c r="M330" s="17" t="str">
        <f>IFERROR(VLOOKUP(GA[[#This Row],[Affceted Equipment]],'Basic Data'!A430:B544,2,0),"")</f>
        <v/>
      </c>
      <c r="P330" s="28" t="str">
        <f>IFERROR(VLOOKUP(GA[[#This Row],[Affceted Equipment]],'Basic Data'!A431:C549,3,0),"")</f>
        <v/>
      </c>
      <c r="Q330" s="2"/>
      <c r="W330" s="32"/>
      <c r="X330" s="33"/>
      <c r="Y330" s="33"/>
      <c r="Z330" s="2"/>
      <c r="AA330" s="2"/>
      <c r="AB330" s="33">
        <f>(GA[[#This Row],[Work Completiuon time on fualt]]-GA[[#This Row],[Fault Time]])*24</f>
        <v>0</v>
      </c>
      <c r="AC330" s="2"/>
      <c r="AD330" s="2"/>
    </row>
    <row r="331" spans="1:30">
      <c r="A331" s="2">
        <f t="shared" si="5"/>
        <v>329</v>
      </c>
      <c r="I331" s="29" t="str">
        <f>IFERROR(VLOOKUP(GA[[#This Row],[Date]],Raw_Data[[#All],[Date]:[Sunset Time (POA&lt;20 W/m2)]],3,0),"")</f>
        <v/>
      </c>
      <c r="J331" s="29" t="str">
        <f>IFERROR(VLOOKUP(GA[[#This Row],[Date]],Raw_Data[[#All],[Date]:[Sunset Time (POA&lt;20 W/m2)]],4,0),"")</f>
        <v/>
      </c>
      <c r="K331" s="2" t="str">
        <f>IFERROR((GA[[#This Row],[Sunset Time (POA&lt;20 W/m2)]]-GA[[#This Row],[Sunrise Time (POA&gt;20 W/m2)]])*24,"")</f>
        <v/>
      </c>
      <c r="M331" s="17" t="str">
        <f>IFERROR(VLOOKUP(GA[[#This Row],[Affceted Equipment]],'Basic Data'!A431:B545,2,0),"")</f>
        <v/>
      </c>
      <c r="P331" s="28" t="str">
        <f>IFERROR(VLOOKUP(GA[[#This Row],[Affceted Equipment]],'Basic Data'!A432:C550,3,0),"")</f>
        <v/>
      </c>
      <c r="Q331" s="2"/>
      <c r="W331" s="32"/>
      <c r="X331" s="33"/>
      <c r="Y331" s="33"/>
      <c r="Z331" s="2"/>
      <c r="AA331" s="2"/>
      <c r="AB331" s="33">
        <f>(GA[[#This Row],[Work Completiuon time on fualt]]-GA[[#This Row],[Fault Time]])*24</f>
        <v>0</v>
      </c>
      <c r="AC331" s="2"/>
      <c r="AD331" s="2"/>
    </row>
    <row r="332" spans="1:30">
      <c r="A332" s="2">
        <f t="shared" si="5"/>
        <v>330</v>
      </c>
      <c r="I332" s="29" t="str">
        <f>IFERROR(VLOOKUP(GA[[#This Row],[Date]],Raw_Data[[#All],[Date]:[Sunset Time (POA&lt;20 W/m2)]],3,0),"")</f>
        <v/>
      </c>
      <c r="J332" s="29" t="str">
        <f>IFERROR(VLOOKUP(GA[[#This Row],[Date]],Raw_Data[[#All],[Date]:[Sunset Time (POA&lt;20 W/m2)]],4,0),"")</f>
        <v/>
      </c>
      <c r="K332" s="2" t="str">
        <f>IFERROR((GA[[#This Row],[Sunset Time (POA&lt;20 W/m2)]]-GA[[#This Row],[Sunrise Time (POA&gt;20 W/m2)]])*24,"")</f>
        <v/>
      </c>
      <c r="M332" s="17" t="str">
        <f>IFERROR(VLOOKUP(GA[[#This Row],[Affceted Equipment]],'Basic Data'!A432:B546,2,0),"")</f>
        <v/>
      </c>
      <c r="P332" s="28" t="str">
        <f>IFERROR(VLOOKUP(GA[[#This Row],[Affceted Equipment]],'Basic Data'!A433:C551,3,0),"")</f>
        <v/>
      </c>
      <c r="Q332" s="2"/>
      <c r="W332" s="32"/>
      <c r="X332" s="33"/>
      <c r="Y332" s="33"/>
      <c r="Z332" s="2"/>
      <c r="AA332" s="2"/>
      <c r="AB332" s="33">
        <f>(GA[[#This Row],[Work Completiuon time on fualt]]-GA[[#This Row],[Fault Time]])*24</f>
        <v>0</v>
      </c>
      <c r="AC332" s="2"/>
      <c r="AD332" s="2"/>
    </row>
    <row r="333" spans="1:30">
      <c r="A333" s="2">
        <f t="shared" si="5"/>
        <v>331</v>
      </c>
      <c r="I333" s="29" t="str">
        <f>IFERROR(VLOOKUP(GA[[#This Row],[Date]],Raw_Data[[#All],[Date]:[Sunset Time (POA&lt;20 W/m2)]],3,0),"")</f>
        <v/>
      </c>
      <c r="J333" s="29" t="str">
        <f>IFERROR(VLOOKUP(GA[[#This Row],[Date]],Raw_Data[[#All],[Date]:[Sunset Time (POA&lt;20 W/m2)]],4,0),"")</f>
        <v/>
      </c>
      <c r="K333" s="2" t="str">
        <f>IFERROR((GA[[#This Row],[Sunset Time (POA&lt;20 W/m2)]]-GA[[#This Row],[Sunrise Time (POA&gt;20 W/m2)]])*24,"")</f>
        <v/>
      </c>
      <c r="M333" s="17" t="str">
        <f>IFERROR(VLOOKUP(GA[[#This Row],[Affceted Equipment]],'Basic Data'!A433:B547,2,0),"")</f>
        <v/>
      </c>
      <c r="P333" s="28" t="str">
        <f>IFERROR(VLOOKUP(GA[[#This Row],[Affceted Equipment]],'Basic Data'!A434:C552,3,0),"")</f>
        <v/>
      </c>
      <c r="Q333" s="2"/>
      <c r="W333" s="32"/>
      <c r="X333" s="33"/>
      <c r="Y333" s="33"/>
      <c r="Z333" s="2"/>
      <c r="AA333" s="2"/>
      <c r="AB333" s="33">
        <f>(GA[[#This Row],[Work Completiuon time on fualt]]-GA[[#This Row],[Fault Time]])*24</f>
        <v>0</v>
      </c>
      <c r="AC333" s="2"/>
      <c r="AD333" s="2"/>
    </row>
    <row r="334" spans="1:30">
      <c r="A334" s="2">
        <f t="shared" si="5"/>
        <v>332</v>
      </c>
      <c r="I334" s="29" t="str">
        <f>IFERROR(VLOOKUP(GA[[#This Row],[Date]],Raw_Data[[#All],[Date]:[Sunset Time (POA&lt;20 W/m2)]],3,0),"")</f>
        <v/>
      </c>
      <c r="J334" s="29" t="str">
        <f>IFERROR(VLOOKUP(GA[[#This Row],[Date]],Raw_Data[[#All],[Date]:[Sunset Time (POA&lt;20 W/m2)]],4,0),"")</f>
        <v/>
      </c>
      <c r="K334" s="2" t="str">
        <f>IFERROR((GA[[#This Row],[Sunset Time (POA&lt;20 W/m2)]]-GA[[#This Row],[Sunrise Time (POA&gt;20 W/m2)]])*24,"")</f>
        <v/>
      </c>
      <c r="M334" s="17" t="str">
        <f>IFERROR(VLOOKUP(GA[[#This Row],[Affceted Equipment]],'Basic Data'!A434:B548,2,0),"")</f>
        <v/>
      </c>
      <c r="P334" s="28" t="str">
        <f>IFERROR(VLOOKUP(GA[[#This Row],[Affceted Equipment]],'Basic Data'!A435:C553,3,0),"")</f>
        <v/>
      </c>
      <c r="Q334" s="2"/>
      <c r="W334" s="32"/>
      <c r="X334" s="33"/>
      <c r="Y334" s="33"/>
      <c r="Z334" s="2"/>
      <c r="AA334" s="2"/>
      <c r="AB334" s="33">
        <f>(GA[[#This Row],[Work Completiuon time on fualt]]-GA[[#This Row],[Fault Time]])*24</f>
        <v>0</v>
      </c>
      <c r="AC334" s="2"/>
      <c r="AD334" s="2"/>
    </row>
    <row r="335" spans="1:30">
      <c r="A335" s="2">
        <f t="shared" si="5"/>
        <v>333</v>
      </c>
      <c r="I335" s="29" t="str">
        <f>IFERROR(VLOOKUP(GA[[#This Row],[Date]],Raw_Data[[#All],[Date]:[Sunset Time (POA&lt;20 W/m2)]],3,0),"")</f>
        <v/>
      </c>
      <c r="J335" s="29" t="str">
        <f>IFERROR(VLOOKUP(GA[[#This Row],[Date]],Raw_Data[[#All],[Date]:[Sunset Time (POA&lt;20 W/m2)]],4,0),"")</f>
        <v/>
      </c>
      <c r="K335" s="2" t="str">
        <f>IFERROR((GA[[#This Row],[Sunset Time (POA&lt;20 W/m2)]]-GA[[#This Row],[Sunrise Time (POA&gt;20 W/m2)]])*24,"")</f>
        <v/>
      </c>
      <c r="M335" s="17" t="str">
        <f>IFERROR(VLOOKUP(GA[[#This Row],[Affceted Equipment]],'Basic Data'!A435:B549,2,0),"")</f>
        <v/>
      </c>
      <c r="P335" s="28" t="str">
        <f>IFERROR(VLOOKUP(GA[[#This Row],[Affceted Equipment]],'Basic Data'!A436:C554,3,0),"")</f>
        <v/>
      </c>
      <c r="Q335" s="2"/>
      <c r="W335" s="32"/>
      <c r="X335" s="33"/>
      <c r="Y335" s="33"/>
      <c r="Z335" s="2"/>
      <c r="AA335" s="2"/>
      <c r="AB335" s="33">
        <f>(GA[[#This Row],[Work Completiuon time on fualt]]-GA[[#This Row],[Fault Time]])*24</f>
        <v>0</v>
      </c>
      <c r="AC335" s="2"/>
      <c r="AD335" s="2"/>
    </row>
    <row r="336" spans="1:30">
      <c r="A336" s="2">
        <f t="shared" si="5"/>
        <v>334</v>
      </c>
      <c r="I336" s="29" t="str">
        <f>IFERROR(VLOOKUP(GA[[#This Row],[Date]],Raw_Data[[#All],[Date]:[Sunset Time (POA&lt;20 W/m2)]],3,0),"")</f>
        <v/>
      </c>
      <c r="J336" s="29" t="str">
        <f>IFERROR(VLOOKUP(GA[[#This Row],[Date]],Raw_Data[[#All],[Date]:[Sunset Time (POA&lt;20 W/m2)]],4,0),"")</f>
        <v/>
      </c>
      <c r="K336" s="2" t="str">
        <f>IFERROR((GA[[#This Row],[Sunset Time (POA&lt;20 W/m2)]]-GA[[#This Row],[Sunrise Time (POA&gt;20 W/m2)]])*24,"")</f>
        <v/>
      </c>
      <c r="M336" s="17" t="str">
        <f>IFERROR(VLOOKUP(GA[[#This Row],[Affceted Equipment]],'Basic Data'!A436:B550,2,0),"")</f>
        <v/>
      </c>
      <c r="P336" s="28" t="str">
        <f>IFERROR(VLOOKUP(GA[[#This Row],[Affceted Equipment]],'Basic Data'!A437:C555,3,0),"")</f>
        <v/>
      </c>
      <c r="Q336" s="2"/>
      <c r="W336" s="32"/>
      <c r="X336" s="33"/>
      <c r="Y336" s="33"/>
      <c r="Z336" s="2"/>
      <c r="AA336" s="2"/>
      <c r="AB336" s="33">
        <f>(GA[[#This Row],[Work Completiuon time on fualt]]-GA[[#This Row],[Fault Time]])*24</f>
        <v>0</v>
      </c>
      <c r="AC336" s="2"/>
      <c r="AD336" s="2"/>
    </row>
    <row r="337" spans="1:30">
      <c r="A337" s="2">
        <f t="shared" si="5"/>
        <v>335</v>
      </c>
      <c r="I337" s="29" t="str">
        <f>IFERROR(VLOOKUP(GA[[#This Row],[Date]],Raw_Data[[#All],[Date]:[Sunset Time (POA&lt;20 W/m2)]],3,0),"")</f>
        <v/>
      </c>
      <c r="J337" s="29" t="str">
        <f>IFERROR(VLOOKUP(GA[[#This Row],[Date]],Raw_Data[[#All],[Date]:[Sunset Time (POA&lt;20 W/m2)]],4,0),"")</f>
        <v/>
      </c>
      <c r="K337" s="2" t="str">
        <f>IFERROR((GA[[#This Row],[Sunset Time (POA&lt;20 W/m2)]]-GA[[#This Row],[Sunrise Time (POA&gt;20 W/m2)]])*24,"")</f>
        <v/>
      </c>
      <c r="M337" s="17" t="str">
        <f>IFERROR(VLOOKUP(GA[[#This Row],[Affceted Equipment]],'Basic Data'!A437:B551,2,0),"")</f>
        <v/>
      </c>
      <c r="P337" s="28" t="str">
        <f>IFERROR(VLOOKUP(GA[[#This Row],[Affceted Equipment]],'Basic Data'!A438:C556,3,0),"")</f>
        <v/>
      </c>
      <c r="Q337" s="2"/>
      <c r="W337" s="32"/>
      <c r="X337" s="33"/>
      <c r="Y337" s="33"/>
      <c r="Z337" s="2"/>
      <c r="AA337" s="2"/>
      <c r="AB337" s="33">
        <f>(GA[[#This Row],[Work Completiuon time on fualt]]-GA[[#This Row],[Fault Time]])*24</f>
        <v>0</v>
      </c>
      <c r="AC337" s="2"/>
      <c r="AD337" s="2"/>
    </row>
    <row r="338" spans="1:30">
      <c r="A338" s="2">
        <f t="shared" si="5"/>
        <v>336</v>
      </c>
      <c r="I338" s="29" t="str">
        <f>IFERROR(VLOOKUP(GA[[#This Row],[Date]],Raw_Data[[#All],[Date]:[Sunset Time (POA&lt;20 W/m2)]],3,0),"")</f>
        <v/>
      </c>
      <c r="J338" s="29" t="str">
        <f>IFERROR(VLOOKUP(GA[[#This Row],[Date]],Raw_Data[[#All],[Date]:[Sunset Time (POA&lt;20 W/m2)]],4,0),"")</f>
        <v/>
      </c>
      <c r="K338" s="2" t="str">
        <f>IFERROR((GA[[#This Row],[Sunset Time (POA&lt;20 W/m2)]]-GA[[#This Row],[Sunrise Time (POA&gt;20 W/m2)]])*24,"")</f>
        <v/>
      </c>
      <c r="M338" s="17" t="str">
        <f>IFERROR(VLOOKUP(GA[[#This Row],[Affceted Equipment]],'Basic Data'!A438:B552,2,0),"")</f>
        <v/>
      </c>
      <c r="P338" s="28" t="str">
        <f>IFERROR(VLOOKUP(GA[[#This Row],[Affceted Equipment]],'Basic Data'!A439:C557,3,0),"")</f>
        <v/>
      </c>
      <c r="Q338" s="2"/>
      <c r="W338" s="32"/>
      <c r="X338" s="33"/>
      <c r="Y338" s="33"/>
      <c r="Z338" s="2"/>
      <c r="AA338" s="2"/>
      <c r="AB338" s="33">
        <f>(GA[[#This Row],[Work Completiuon time on fualt]]-GA[[#This Row],[Fault Time]])*24</f>
        <v>0</v>
      </c>
      <c r="AC338" s="2"/>
      <c r="AD338" s="2"/>
    </row>
    <row r="339" spans="1:30">
      <c r="A339" s="2">
        <f t="shared" si="5"/>
        <v>337</v>
      </c>
      <c r="I339" s="29" t="str">
        <f>IFERROR(VLOOKUP(GA[[#This Row],[Date]],Raw_Data[[#All],[Date]:[Sunset Time (POA&lt;20 W/m2)]],3,0),"")</f>
        <v/>
      </c>
      <c r="J339" s="29" t="str">
        <f>IFERROR(VLOOKUP(GA[[#This Row],[Date]],Raw_Data[[#All],[Date]:[Sunset Time (POA&lt;20 W/m2)]],4,0),"")</f>
        <v/>
      </c>
      <c r="K339" s="2" t="str">
        <f>IFERROR((GA[[#This Row],[Sunset Time (POA&lt;20 W/m2)]]-GA[[#This Row],[Sunrise Time (POA&gt;20 W/m2)]])*24,"")</f>
        <v/>
      </c>
      <c r="M339" s="17" t="str">
        <f>IFERROR(VLOOKUP(GA[[#This Row],[Affceted Equipment]],'Basic Data'!A439:B553,2,0),"")</f>
        <v/>
      </c>
      <c r="P339" s="28" t="str">
        <f>IFERROR(VLOOKUP(GA[[#This Row],[Affceted Equipment]],'Basic Data'!A440:C558,3,0),"")</f>
        <v/>
      </c>
      <c r="Q339" s="2"/>
      <c r="W339" s="32"/>
      <c r="X339" s="33"/>
      <c r="Y339" s="33"/>
      <c r="Z339" s="2"/>
      <c r="AA339" s="2"/>
      <c r="AB339" s="33">
        <f>(GA[[#This Row],[Work Completiuon time on fualt]]-GA[[#This Row],[Fault Time]])*24</f>
        <v>0</v>
      </c>
      <c r="AC339" s="2"/>
      <c r="AD339" s="2"/>
    </row>
    <row r="340" spans="1:30">
      <c r="A340" s="2">
        <f t="shared" si="5"/>
        <v>338</v>
      </c>
      <c r="I340" s="29" t="str">
        <f>IFERROR(VLOOKUP(GA[[#This Row],[Date]],Raw_Data[[#All],[Date]:[Sunset Time (POA&lt;20 W/m2)]],3,0),"")</f>
        <v/>
      </c>
      <c r="J340" s="29" t="str">
        <f>IFERROR(VLOOKUP(GA[[#This Row],[Date]],Raw_Data[[#All],[Date]:[Sunset Time (POA&lt;20 W/m2)]],4,0),"")</f>
        <v/>
      </c>
      <c r="K340" s="2" t="str">
        <f>IFERROR((GA[[#This Row],[Sunset Time (POA&lt;20 W/m2)]]-GA[[#This Row],[Sunrise Time (POA&gt;20 W/m2)]])*24,"")</f>
        <v/>
      </c>
      <c r="M340" s="17" t="str">
        <f>IFERROR(VLOOKUP(GA[[#This Row],[Affceted Equipment]],'Basic Data'!A440:B554,2,0),"")</f>
        <v/>
      </c>
      <c r="P340" s="28" t="str">
        <f>IFERROR(VLOOKUP(GA[[#This Row],[Affceted Equipment]],'Basic Data'!A441:C559,3,0),"")</f>
        <v/>
      </c>
      <c r="Q340" s="2"/>
      <c r="W340" s="32"/>
      <c r="X340" s="33"/>
      <c r="Y340" s="33"/>
      <c r="Z340" s="2"/>
      <c r="AA340" s="2"/>
      <c r="AB340" s="33">
        <f>(GA[[#This Row],[Work Completiuon time on fualt]]-GA[[#This Row],[Fault Time]])*24</f>
        <v>0</v>
      </c>
      <c r="AC340" s="2"/>
      <c r="AD340" s="2"/>
    </row>
    <row r="341" spans="1:30">
      <c r="A341" s="2">
        <f t="shared" si="5"/>
        <v>339</v>
      </c>
      <c r="I341" s="29" t="str">
        <f>IFERROR(VLOOKUP(GA[[#This Row],[Date]],Raw_Data[[#All],[Date]:[Sunset Time (POA&lt;20 W/m2)]],3,0),"")</f>
        <v/>
      </c>
      <c r="J341" s="29" t="str">
        <f>IFERROR(VLOOKUP(GA[[#This Row],[Date]],Raw_Data[[#All],[Date]:[Sunset Time (POA&lt;20 W/m2)]],4,0),"")</f>
        <v/>
      </c>
      <c r="K341" s="2" t="str">
        <f>IFERROR((GA[[#This Row],[Sunset Time (POA&lt;20 W/m2)]]-GA[[#This Row],[Sunrise Time (POA&gt;20 W/m2)]])*24,"")</f>
        <v/>
      </c>
      <c r="M341" s="17" t="str">
        <f>IFERROR(VLOOKUP(GA[[#This Row],[Affceted Equipment]],'Basic Data'!A441:B555,2,0),"")</f>
        <v/>
      </c>
      <c r="P341" s="28" t="str">
        <f>IFERROR(VLOOKUP(GA[[#This Row],[Affceted Equipment]],'Basic Data'!A442:C560,3,0),"")</f>
        <v/>
      </c>
      <c r="Q341" s="2"/>
      <c r="W341" s="32"/>
      <c r="X341" s="33"/>
      <c r="Y341" s="33"/>
      <c r="Z341" s="2"/>
      <c r="AA341" s="2"/>
      <c r="AB341" s="33">
        <f>(GA[[#This Row],[Work Completiuon time on fualt]]-GA[[#This Row],[Fault Time]])*24</f>
        <v>0</v>
      </c>
      <c r="AC341" s="2"/>
      <c r="AD341" s="2"/>
    </row>
    <row r="342" spans="1:30">
      <c r="A342" s="2">
        <f t="shared" si="5"/>
        <v>340</v>
      </c>
      <c r="I342" s="29" t="str">
        <f>IFERROR(VLOOKUP(GA[[#This Row],[Date]],Raw_Data[[#All],[Date]:[Sunset Time (POA&lt;20 W/m2)]],3,0),"")</f>
        <v/>
      </c>
      <c r="J342" s="29" t="str">
        <f>IFERROR(VLOOKUP(GA[[#This Row],[Date]],Raw_Data[[#All],[Date]:[Sunset Time (POA&lt;20 W/m2)]],4,0),"")</f>
        <v/>
      </c>
      <c r="K342" s="2" t="str">
        <f>IFERROR((GA[[#This Row],[Sunset Time (POA&lt;20 W/m2)]]-GA[[#This Row],[Sunrise Time (POA&gt;20 W/m2)]])*24,"")</f>
        <v/>
      </c>
      <c r="M342" s="17" t="str">
        <f>IFERROR(VLOOKUP(GA[[#This Row],[Affceted Equipment]],'Basic Data'!A442:B556,2,0),"")</f>
        <v/>
      </c>
      <c r="P342" s="28" t="str">
        <f>IFERROR(VLOOKUP(GA[[#This Row],[Affceted Equipment]],'Basic Data'!A443:C561,3,0),"")</f>
        <v/>
      </c>
      <c r="Q342" s="2"/>
      <c r="W342" s="32"/>
      <c r="X342" s="33"/>
      <c r="Y342" s="33"/>
      <c r="Z342" s="2"/>
      <c r="AA342" s="2"/>
      <c r="AB342" s="33">
        <f>(GA[[#This Row],[Work Completiuon time on fualt]]-GA[[#This Row],[Fault Time]])*24</f>
        <v>0</v>
      </c>
      <c r="AC342" s="2"/>
      <c r="AD342" s="2"/>
    </row>
    <row r="343" spans="1:30">
      <c r="A343" s="2">
        <f t="shared" si="5"/>
        <v>341</v>
      </c>
      <c r="I343" s="29" t="str">
        <f>IFERROR(VLOOKUP(GA[[#This Row],[Date]],Raw_Data[[#All],[Date]:[Sunset Time (POA&lt;20 W/m2)]],3,0),"")</f>
        <v/>
      </c>
      <c r="J343" s="29" t="str">
        <f>IFERROR(VLOOKUP(GA[[#This Row],[Date]],Raw_Data[[#All],[Date]:[Sunset Time (POA&lt;20 W/m2)]],4,0),"")</f>
        <v/>
      </c>
      <c r="K343" s="2" t="str">
        <f>IFERROR((GA[[#This Row],[Sunset Time (POA&lt;20 W/m2)]]-GA[[#This Row],[Sunrise Time (POA&gt;20 W/m2)]])*24,"")</f>
        <v/>
      </c>
      <c r="M343" s="17" t="str">
        <f>IFERROR(VLOOKUP(GA[[#This Row],[Affceted Equipment]],'Basic Data'!A443:B557,2,0),"")</f>
        <v/>
      </c>
      <c r="P343" s="28" t="str">
        <f>IFERROR(VLOOKUP(GA[[#This Row],[Affceted Equipment]],'Basic Data'!A444:C562,3,0),"")</f>
        <v/>
      </c>
      <c r="Q343" s="2"/>
      <c r="W343" s="32"/>
      <c r="X343" s="33"/>
      <c r="Y343" s="33"/>
      <c r="Z343" s="2"/>
      <c r="AA343" s="2"/>
      <c r="AB343" s="33">
        <f>(GA[[#This Row],[Work Completiuon time on fualt]]-GA[[#This Row],[Fault Time]])*24</f>
        <v>0</v>
      </c>
      <c r="AC343" s="2"/>
      <c r="AD343" s="2"/>
    </row>
    <row r="344" spans="1:30">
      <c r="A344" s="2">
        <f t="shared" si="5"/>
        <v>342</v>
      </c>
      <c r="I344" s="29" t="str">
        <f>IFERROR(VLOOKUP(GA[[#This Row],[Date]],Raw_Data[[#All],[Date]:[Sunset Time (POA&lt;20 W/m2)]],3,0),"")</f>
        <v/>
      </c>
      <c r="J344" s="29" t="str">
        <f>IFERROR(VLOOKUP(GA[[#This Row],[Date]],Raw_Data[[#All],[Date]:[Sunset Time (POA&lt;20 W/m2)]],4,0),"")</f>
        <v/>
      </c>
      <c r="K344" s="2" t="str">
        <f>IFERROR((GA[[#This Row],[Sunset Time (POA&lt;20 W/m2)]]-GA[[#This Row],[Sunrise Time (POA&gt;20 W/m2)]])*24,"")</f>
        <v/>
      </c>
      <c r="M344" s="17" t="str">
        <f>IFERROR(VLOOKUP(GA[[#This Row],[Affceted Equipment]],'Basic Data'!A444:B558,2,0),"")</f>
        <v/>
      </c>
      <c r="P344" s="28" t="str">
        <f>IFERROR(VLOOKUP(GA[[#This Row],[Affceted Equipment]],'Basic Data'!A445:C563,3,0),"")</f>
        <v/>
      </c>
      <c r="Q344" s="2"/>
      <c r="W344" s="32"/>
      <c r="X344" s="33"/>
      <c r="Y344" s="33"/>
      <c r="Z344" s="2"/>
      <c r="AA344" s="2"/>
      <c r="AB344" s="33">
        <f>(GA[[#This Row],[Work Completiuon time on fualt]]-GA[[#This Row],[Fault Time]])*24</f>
        <v>0</v>
      </c>
      <c r="AC344" s="2"/>
      <c r="AD344" s="2"/>
    </row>
    <row r="345" spans="1:30">
      <c r="A345" s="2">
        <f t="shared" si="5"/>
        <v>343</v>
      </c>
      <c r="I345" s="29" t="str">
        <f>IFERROR(VLOOKUP(GA[[#This Row],[Date]],Raw_Data[[#All],[Date]:[Sunset Time (POA&lt;20 W/m2)]],3,0),"")</f>
        <v/>
      </c>
      <c r="J345" s="29" t="str">
        <f>IFERROR(VLOOKUP(GA[[#This Row],[Date]],Raw_Data[[#All],[Date]:[Sunset Time (POA&lt;20 W/m2)]],4,0),"")</f>
        <v/>
      </c>
      <c r="K345" s="2" t="str">
        <f>IFERROR((GA[[#This Row],[Sunset Time (POA&lt;20 W/m2)]]-GA[[#This Row],[Sunrise Time (POA&gt;20 W/m2)]])*24,"")</f>
        <v/>
      </c>
      <c r="M345" s="17" t="str">
        <f>IFERROR(VLOOKUP(GA[[#This Row],[Affceted Equipment]],'Basic Data'!A445:B559,2,0),"")</f>
        <v/>
      </c>
      <c r="P345" s="28" t="str">
        <f>IFERROR(VLOOKUP(GA[[#This Row],[Affceted Equipment]],'Basic Data'!A446:C564,3,0),"")</f>
        <v/>
      </c>
      <c r="Q345" s="2"/>
      <c r="W345" s="32"/>
      <c r="X345" s="33"/>
      <c r="Y345" s="33"/>
      <c r="Z345" s="2"/>
      <c r="AA345" s="2"/>
      <c r="AB345" s="33">
        <f>(GA[[#This Row],[Work Completiuon time on fualt]]-GA[[#This Row],[Fault Time]])*24</f>
        <v>0</v>
      </c>
      <c r="AC345" s="2"/>
      <c r="AD345" s="2"/>
    </row>
    <row r="346" spans="1:30">
      <c r="A346" s="2">
        <f t="shared" si="5"/>
        <v>344</v>
      </c>
      <c r="I346" s="29" t="str">
        <f>IFERROR(VLOOKUP(GA[[#This Row],[Date]],Raw_Data[[#All],[Date]:[Sunset Time (POA&lt;20 W/m2)]],3,0),"")</f>
        <v/>
      </c>
      <c r="J346" s="29" t="str">
        <f>IFERROR(VLOOKUP(GA[[#This Row],[Date]],Raw_Data[[#All],[Date]:[Sunset Time (POA&lt;20 W/m2)]],4,0),"")</f>
        <v/>
      </c>
      <c r="K346" s="2" t="str">
        <f>IFERROR((GA[[#This Row],[Sunset Time (POA&lt;20 W/m2)]]-GA[[#This Row],[Sunrise Time (POA&gt;20 W/m2)]])*24,"")</f>
        <v/>
      </c>
      <c r="M346" s="17" t="str">
        <f>IFERROR(VLOOKUP(GA[[#This Row],[Affceted Equipment]],'Basic Data'!A446:B560,2,0),"")</f>
        <v/>
      </c>
      <c r="P346" s="28" t="str">
        <f>IFERROR(VLOOKUP(GA[[#This Row],[Affceted Equipment]],'Basic Data'!A447:C565,3,0),"")</f>
        <v/>
      </c>
      <c r="Q346" s="2"/>
      <c r="W346" s="32"/>
      <c r="X346" s="33"/>
      <c r="Y346" s="33"/>
      <c r="Z346" s="2"/>
      <c r="AA346" s="2"/>
      <c r="AB346" s="33">
        <f>(GA[[#This Row],[Work Completiuon time on fualt]]-GA[[#This Row],[Fault Time]])*24</f>
        <v>0</v>
      </c>
      <c r="AC346" s="2"/>
      <c r="AD346" s="2"/>
    </row>
    <row r="347" spans="1:30">
      <c r="A347" s="2">
        <f t="shared" si="5"/>
        <v>345</v>
      </c>
      <c r="I347" s="29" t="str">
        <f>IFERROR(VLOOKUP(GA[[#This Row],[Date]],Raw_Data[[#All],[Date]:[Sunset Time (POA&lt;20 W/m2)]],3,0),"")</f>
        <v/>
      </c>
      <c r="J347" s="29" t="str">
        <f>IFERROR(VLOOKUP(GA[[#This Row],[Date]],Raw_Data[[#All],[Date]:[Sunset Time (POA&lt;20 W/m2)]],4,0),"")</f>
        <v/>
      </c>
      <c r="K347" s="2" t="str">
        <f>IFERROR((GA[[#This Row],[Sunset Time (POA&lt;20 W/m2)]]-GA[[#This Row],[Sunrise Time (POA&gt;20 W/m2)]])*24,"")</f>
        <v/>
      </c>
      <c r="M347" s="17" t="str">
        <f>IFERROR(VLOOKUP(GA[[#This Row],[Affceted Equipment]],'Basic Data'!A447:B561,2,0),"")</f>
        <v/>
      </c>
      <c r="P347" s="28" t="str">
        <f>IFERROR(VLOOKUP(GA[[#This Row],[Affceted Equipment]],'Basic Data'!A448:C566,3,0),"")</f>
        <v/>
      </c>
      <c r="Q347" s="2"/>
      <c r="W347" s="32"/>
      <c r="X347" s="33"/>
      <c r="Y347" s="33"/>
      <c r="Z347" s="2"/>
      <c r="AA347" s="2"/>
      <c r="AB347" s="33">
        <f>(GA[[#This Row],[Work Completiuon time on fualt]]-GA[[#This Row],[Fault Time]])*24</f>
        <v>0</v>
      </c>
      <c r="AC347" s="2"/>
      <c r="AD347" s="2"/>
    </row>
    <row r="348" spans="1:30">
      <c r="A348" s="2">
        <f t="shared" si="5"/>
        <v>346</v>
      </c>
      <c r="I348" s="29" t="str">
        <f>IFERROR(VLOOKUP(GA[[#This Row],[Date]],Raw_Data[[#All],[Date]:[Sunset Time (POA&lt;20 W/m2)]],3,0),"")</f>
        <v/>
      </c>
      <c r="J348" s="29" t="str">
        <f>IFERROR(VLOOKUP(GA[[#This Row],[Date]],Raw_Data[[#All],[Date]:[Sunset Time (POA&lt;20 W/m2)]],4,0),"")</f>
        <v/>
      </c>
      <c r="K348" s="2" t="str">
        <f>IFERROR((GA[[#This Row],[Sunset Time (POA&lt;20 W/m2)]]-GA[[#This Row],[Sunrise Time (POA&gt;20 W/m2)]])*24,"")</f>
        <v/>
      </c>
      <c r="M348" s="17" t="str">
        <f>IFERROR(VLOOKUP(GA[[#This Row],[Affceted Equipment]],'Basic Data'!A448:B562,2,0),"")</f>
        <v/>
      </c>
      <c r="P348" s="28" t="str">
        <f>IFERROR(VLOOKUP(GA[[#This Row],[Affceted Equipment]],'Basic Data'!A449:C567,3,0),"")</f>
        <v/>
      </c>
      <c r="Q348" s="2"/>
      <c r="W348" s="32"/>
      <c r="X348" s="33"/>
      <c r="Y348" s="33"/>
      <c r="Z348" s="2"/>
      <c r="AA348" s="2"/>
      <c r="AB348" s="33">
        <f>(GA[[#This Row],[Work Completiuon time on fualt]]-GA[[#This Row],[Fault Time]])*24</f>
        <v>0</v>
      </c>
      <c r="AC348" s="2"/>
      <c r="AD348" s="2"/>
    </row>
    <row r="349" spans="1:30">
      <c r="A349" s="2">
        <f t="shared" si="5"/>
        <v>347</v>
      </c>
      <c r="I349" s="29" t="str">
        <f>IFERROR(VLOOKUP(GA[[#This Row],[Date]],Raw_Data[[#All],[Date]:[Sunset Time (POA&lt;20 W/m2)]],3,0),"")</f>
        <v/>
      </c>
      <c r="J349" s="29" t="str">
        <f>IFERROR(VLOOKUP(GA[[#This Row],[Date]],Raw_Data[[#All],[Date]:[Sunset Time (POA&lt;20 W/m2)]],4,0),"")</f>
        <v/>
      </c>
      <c r="K349" s="2" t="str">
        <f>IFERROR((GA[[#This Row],[Sunset Time (POA&lt;20 W/m2)]]-GA[[#This Row],[Sunrise Time (POA&gt;20 W/m2)]])*24,"")</f>
        <v/>
      </c>
      <c r="M349" s="17" t="str">
        <f>IFERROR(VLOOKUP(GA[[#This Row],[Affceted Equipment]],'Basic Data'!A449:B563,2,0),"")</f>
        <v/>
      </c>
      <c r="P349" s="28" t="str">
        <f>IFERROR(VLOOKUP(GA[[#This Row],[Affceted Equipment]],'Basic Data'!A450:C568,3,0),"")</f>
        <v/>
      </c>
      <c r="Q349" s="2"/>
      <c r="W349" s="32"/>
      <c r="X349" s="33"/>
      <c r="Y349" s="33"/>
      <c r="Z349" s="2"/>
      <c r="AA349" s="2"/>
      <c r="AB349" s="33">
        <f>(GA[[#This Row],[Work Completiuon time on fualt]]-GA[[#This Row],[Fault Time]])*24</f>
        <v>0</v>
      </c>
      <c r="AC349" s="2"/>
      <c r="AD349" s="2"/>
    </row>
    <row r="350" spans="1:30">
      <c r="A350" s="2">
        <f t="shared" si="5"/>
        <v>348</v>
      </c>
      <c r="I350" s="29" t="str">
        <f>IFERROR(VLOOKUP(GA[[#This Row],[Date]],Raw_Data[[#All],[Date]:[Sunset Time (POA&lt;20 W/m2)]],3,0),"")</f>
        <v/>
      </c>
      <c r="J350" s="29" t="str">
        <f>IFERROR(VLOOKUP(GA[[#This Row],[Date]],Raw_Data[[#All],[Date]:[Sunset Time (POA&lt;20 W/m2)]],4,0),"")</f>
        <v/>
      </c>
      <c r="K350" s="2" t="str">
        <f>IFERROR((GA[[#This Row],[Sunset Time (POA&lt;20 W/m2)]]-GA[[#This Row],[Sunrise Time (POA&gt;20 W/m2)]])*24,"")</f>
        <v/>
      </c>
      <c r="M350" s="17" t="str">
        <f>IFERROR(VLOOKUP(GA[[#This Row],[Affceted Equipment]],'Basic Data'!A450:B564,2,0),"")</f>
        <v/>
      </c>
      <c r="P350" s="28" t="str">
        <f>IFERROR(VLOOKUP(GA[[#This Row],[Affceted Equipment]],'Basic Data'!A451:C569,3,0),"")</f>
        <v/>
      </c>
      <c r="Q350" s="2"/>
      <c r="W350" s="32"/>
      <c r="X350" s="33"/>
      <c r="Y350" s="33"/>
      <c r="Z350" s="2"/>
      <c r="AA350" s="2"/>
      <c r="AB350" s="33">
        <f>(GA[[#This Row],[Work Completiuon time on fualt]]-GA[[#This Row],[Fault Time]])*24</f>
        <v>0</v>
      </c>
      <c r="AC350" s="2"/>
      <c r="AD350" s="2"/>
    </row>
    <row r="351" spans="1:30">
      <c r="A351" s="2">
        <f t="shared" ref="A351:A414" si="6">A350+1</f>
        <v>349</v>
      </c>
      <c r="I351" s="29" t="str">
        <f>IFERROR(VLOOKUP(GA[[#This Row],[Date]],Raw_Data[[#All],[Date]:[Sunset Time (POA&lt;20 W/m2)]],3,0),"")</f>
        <v/>
      </c>
      <c r="J351" s="29" t="str">
        <f>IFERROR(VLOOKUP(GA[[#This Row],[Date]],Raw_Data[[#All],[Date]:[Sunset Time (POA&lt;20 W/m2)]],4,0),"")</f>
        <v/>
      </c>
      <c r="K351" s="2" t="str">
        <f>IFERROR((GA[[#This Row],[Sunset Time (POA&lt;20 W/m2)]]-GA[[#This Row],[Sunrise Time (POA&gt;20 W/m2)]])*24,"")</f>
        <v/>
      </c>
      <c r="M351" s="17" t="str">
        <f>IFERROR(VLOOKUP(GA[[#This Row],[Affceted Equipment]],'Basic Data'!A451:B565,2,0),"")</f>
        <v/>
      </c>
      <c r="P351" s="28" t="str">
        <f>IFERROR(VLOOKUP(GA[[#This Row],[Affceted Equipment]],'Basic Data'!A452:C570,3,0),"")</f>
        <v/>
      </c>
      <c r="Q351" s="2"/>
      <c r="W351" s="32"/>
      <c r="X351" s="33"/>
      <c r="Y351" s="33"/>
      <c r="Z351" s="2"/>
      <c r="AA351" s="2"/>
      <c r="AB351" s="33">
        <f>(GA[[#This Row],[Work Completiuon time on fualt]]-GA[[#This Row],[Fault Time]])*24</f>
        <v>0</v>
      </c>
      <c r="AC351" s="2"/>
      <c r="AD351" s="2"/>
    </row>
    <row r="352" spans="1:30">
      <c r="A352" s="2">
        <f t="shared" si="6"/>
        <v>350</v>
      </c>
      <c r="I352" s="29" t="str">
        <f>IFERROR(VLOOKUP(GA[[#This Row],[Date]],Raw_Data[[#All],[Date]:[Sunset Time (POA&lt;20 W/m2)]],3,0),"")</f>
        <v/>
      </c>
      <c r="J352" s="29" t="str">
        <f>IFERROR(VLOOKUP(GA[[#This Row],[Date]],Raw_Data[[#All],[Date]:[Sunset Time (POA&lt;20 W/m2)]],4,0),"")</f>
        <v/>
      </c>
      <c r="K352" s="2" t="str">
        <f>IFERROR((GA[[#This Row],[Sunset Time (POA&lt;20 W/m2)]]-GA[[#This Row],[Sunrise Time (POA&gt;20 W/m2)]])*24,"")</f>
        <v/>
      </c>
      <c r="M352" s="17" t="str">
        <f>IFERROR(VLOOKUP(GA[[#This Row],[Affceted Equipment]],'Basic Data'!A452:B566,2,0),"")</f>
        <v/>
      </c>
      <c r="P352" s="28" t="str">
        <f>IFERROR(VLOOKUP(GA[[#This Row],[Affceted Equipment]],'Basic Data'!A453:C571,3,0),"")</f>
        <v/>
      </c>
      <c r="Q352" s="2"/>
      <c r="W352" s="32"/>
      <c r="X352" s="33"/>
      <c r="Y352" s="33"/>
      <c r="Z352" s="2"/>
      <c r="AA352" s="2"/>
      <c r="AB352" s="33">
        <f>(GA[[#This Row],[Work Completiuon time on fualt]]-GA[[#This Row],[Fault Time]])*24</f>
        <v>0</v>
      </c>
      <c r="AC352" s="2"/>
      <c r="AD352" s="2"/>
    </row>
    <row r="353" spans="1:30">
      <c r="A353" s="2">
        <f t="shared" si="6"/>
        <v>351</v>
      </c>
      <c r="I353" s="29" t="str">
        <f>IFERROR(VLOOKUP(GA[[#This Row],[Date]],Raw_Data[[#All],[Date]:[Sunset Time (POA&lt;20 W/m2)]],3,0),"")</f>
        <v/>
      </c>
      <c r="J353" s="29" t="str">
        <f>IFERROR(VLOOKUP(GA[[#This Row],[Date]],Raw_Data[[#All],[Date]:[Sunset Time (POA&lt;20 W/m2)]],4,0),"")</f>
        <v/>
      </c>
      <c r="K353" s="2" t="str">
        <f>IFERROR((GA[[#This Row],[Sunset Time (POA&lt;20 W/m2)]]-GA[[#This Row],[Sunrise Time (POA&gt;20 W/m2)]])*24,"")</f>
        <v/>
      </c>
      <c r="M353" s="17" t="str">
        <f>IFERROR(VLOOKUP(GA[[#This Row],[Affceted Equipment]],'Basic Data'!A453:B567,2,0),"")</f>
        <v/>
      </c>
      <c r="P353" s="28" t="str">
        <f>IFERROR(VLOOKUP(GA[[#This Row],[Affceted Equipment]],'Basic Data'!A454:C572,3,0),"")</f>
        <v/>
      </c>
      <c r="Q353" s="2"/>
      <c r="W353" s="32"/>
      <c r="X353" s="33"/>
      <c r="Y353" s="33"/>
      <c r="Z353" s="2"/>
      <c r="AA353" s="2"/>
      <c r="AB353" s="33">
        <f>(GA[[#This Row],[Work Completiuon time on fualt]]-GA[[#This Row],[Fault Time]])*24</f>
        <v>0</v>
      </c>
      <c r="AC353" s="2"/>
      <c r="AD353" s="2"/>
    </row>
    <row r="354" spans="1:30">
      <c r="A354" s="2">
        <f t="shared" si="6"/>
        <v>352</v>
      </c>
      <c r="I354" s="29" t="str">
        <f>IFERROR(VLOOKUP(GA[[#This Row],[Date]],Raw_Data[[#All],[Date]:[Sunset Time (POA&lt;20 W/m2)]],3,0),"")</f>
        <v/>
      </c>
      <c r="J354" s="29" t="str">
        <f>IFERROR(VLOOKUP(GA[[#This Row],[Date]],Raw_Data[[#All],[Date]:[Sunset Time (POA&lt;20 W/m2)]],4,0),"")</f>
        <v/>
      </c>
      <c r="K354" s="2" t="str">
        <f>IFERROR((GA[[#This Row],[Sunset Time (POA&lt;20 W/m2)]]-GA[[#This Row],[Sunrise Time (POA&gt;20 W/m2)]])*24,"")</f>
        <v/>
      </c>
      <c r="M354" s="17" t="str">
        <f>IFERROR(VLOOKUP(GA[[#This Row],[Affceted Equipment]],'Basic Data'!A454:B568,2,0),"")</f>
        <v/>
      </c>
      <c r="P354" s="28" t="str">
        <f>IFERROR(VLOOKUP(GA[[#This Row],[Affceted Equipment]],'Basic Data'!A455:C573,3,0),"")</f>
        <v/>
      </c>
      <c r="Q354" s="2"/>
      <c r="W354" s="32"/>
      <c r="X354" s="33"/>
      <c r="Y354" s="33"/>
      <c r="Z354" s="2"/>
      <c r="AA354" s="2"/>
      <c r="AB354" s="33">
        <f>(GA[[#This Row],[Work Completiuon time on fualt]]-GA[[#This Row],[Fault Time]])*24</f>
        <v>0</v>
      </c>
      <c r="AC354" s="2"/>
      <c r="AD354" s="2"/>
    </row>
    <row r="355" spans="1:30">
      <c r="A355" s="2">
        <f t="shared" si="6"/>
        <v>353</v>
      </c>
      <c r="I355" s="29" t="str">
        <f>IFERROR(VLOOKUP(GA[[#This Row],[Date]],Raw_Data[[#All],[Date]:[Sunset Time (POA&lt;20 W/m2)]],3,0),"")</f>
        <v/>
      </c>
      <c r="J355" s="29" t="str">
        <f>IFERROR(VLOOKUP(GA[[#This Row],[Date]],Raw_Data[[#All],[Date]:[Sunset Time (POA&lt;20 W/m2)]],4,0),"")</f>
        <v/>
      </c>
      <c r="K355" s="2" t="str">
        <f>IFERROR((GA[[#This Row],[Sunset Time (POA&lt;20 W/m2)]]-GA[[#This Row],[Sunrise Time (POA&gt;20 W/m2)]])*24,"")</f>
        <v/>
      </c>
      <c r="M355" s="17" t="str">
        <f>IFERROR(VLOOKUP(GA[[#This Row],[Affceted Equipment]],'Basic Data'!A455:B569,2,0),"")</f>
        <v/>
      </c>
      <c r="P355" s="28" t="str">
        <f>IFERROR(VLOOKUP(GA[[#This Row],[Affceted Equipment]],'Basic Data'!A456:C574,3,0),"")</f>
        <v/>
      </c>
      <c r="Q355" s="2"/>
      <c r="W355" s="32"/>
      <c r="X355" s="33"/>
      <c r="Y355" s="33"/>
      <c r="Z355" s="2"/>
      <c r="AA355" s="2"/>
      <c r="AB355" s="33">
        <f>(GA[[#This Row],[Work Completiuon time on fualt]]-GA[[#This Row],[Fault Time]])*24</f>
        <v>0</v>
      </c>
      <c r="AC355" s="2"/>
      <c r="AD355" s="2"/>
    </row>
    <row r="356" spans="1:30">
      <c r="A356" s="2">
        <f t="shared" si="6"/>
        <v>354</v>
      </c>
      <c r="I356" s="29" t="str">
        <f>IFERROR(VLOOKUP(GA[[#This Row],[Date]],Raw_Data[[#All],[Date]:[Sunset Time (POA&lt;20 W/m2)]],3,0),"")</f>
        <v/>
      </c>
      <c r="J356" s="29" t="str">
        <f>IFERROR(VLOOKUP(GA[[#This Row],[Date]],Raw_Data[[#All],[Date]:[Sunset Time (POA&lt;20 W/m2)]],4,0),"")</f>
        <v/>
      </c>
      <c r="K356" s="2" t="str">
        <f>IFERROR((GA[[#This Row],[Sunset Time (POA&lt;20 W/m2)]]-GA[[#This Row],[Sunrise Time (POA&gt;20 W/m2)]])*24,"")</f>
        <v/>
      </c>
      <c r="M356" s="17" t="str">
        <f>IFERROR(VLOOKUP(GA[[#This Row],[Affceted Equipment]],'Basic Data'!A456:B570,2,0),"")</f>
        <v/>
      </c>
      <c r="P356" s="28" t="str">
        <f>IFERROR(VLOOKUP(GA[[#This Row],[Affceted Equipment]],'Basic Data'!A457:C575,3,0),"")</f>
        <v/>
      </c>
      <c r="Q356" s="2"/>
      <c r="W356" s="32"/>
      <c r="X356" s="33"/>
      <c r="Y356" s="33"/>
      <c r="Z356" s="2"/>
      <c r="AA356" s="2"/>
      <c r="AB356" s="33">
        <f>(GA[[#This Row],[Work Completiuon time on fualt]]-GA[[#This Row],[Fault Time]])*24</f>
        <v>0</v>
      </c>
      <c r="AC356" s="2"/>
      <c r="AD356" s="2"/>
    </row>
    <row r="357" spans="1:30">
      <c r="A357" s="2">
        <f t="shared" si="6"/>
        <v>355</v>
      </c>
      <c r="I357" s="29" t="str">
        <f>IFERROR(VLOOKUP(GA[[#This Row],[Date]],Raw_Data[[#All],[Date]:[Sunset Time (POA&lt;20 W/m2)]],3,0),"")</f>
        <v/>
      </c>
      <c r="J357" s="29" t="str">
        <f>IFERROR(VLOOKUP(GA[[#This Row],[Date]],Raw_Data[[#All],[Date]:[Sunset Time (POA&lt;20 W/m2)]],4,0),"")</f>
        <v/>
      </c>
      <c r="K357" s="2" t="str">
        <f>IFERROR((GA[[#This Row],[Sunset Time (POA&lt;20 W/m2)]]-GA[[#This Row],[Sunrise Time (POA&gt;20 W/m2)]])*24,"")</f>
        <v/>
      </c>
      <c r="M357" s="17" t="str">
        <f>IFERROR(VLOOKUP(GA[[#This Row],[Affceted Equipment]],'Basic Data'!A457:B571,2,0),"")</f>
        <v/>
      </c>
      <c r="P357" s="28" t="str">
        <f>IFERROR(VLOOKUP(GA[[#This Row],[Affceted Equipment]],'Basic Data'!A458:C576,3,0),"")</f>
        <v/>
      </c>
      <c r="Q357" s="2"/>
      <c r="W357" s="32"/>
      <c r="X357" s="33"/>
      <c r="Y357" s="33"/>
      <c r="Z357" s="2"/>
      <c r="AA357" s="2"/>
      <c r="AB357" s="33">
        <f>(GA[[#This Row],[Work Completiuon time on fualt]]-GA[[#This Row],[Fault Time]])*24</f>
        <v>0</v>
      </c>
      <c r="AC357" s="2"/>
      <c r="AD357" s="2"/>
    </row>
    <row r="358" spans="1:30">
      <c r="A358" s="2">
        <f t="shared" si="6"/>
        <v>356</v>
      </c>
      <c r="I358" s="29" t="str">
        <f>IFERROR(VLOOKUP(GA[[#This Row],[Date]],Raw_Data[[#All],[Date]:[Sunset Time (POA&lt;20 W/m2)]],3,0),"")</f>
        <v/>
      </c>
      <c r="J358" s="29" t="str">
        <f>IFERROR(VLOOKUP(GA[[#This Row],[Date]],Raw_Data[[#All],[Date]:[Sunset Time (POA&lt;20 W/m2)]],4,0),"")</f>
        <v/>
      </c>
      <c r="K358" s="2" t="str">
        <f>IFERROR((GA[[#This Row],[Sunset Time (POA&lt;20 W/m2)]]-GA[[#This Row],[Sunrise Time (POA&gt;20 W/m2)]])*24,"")</f>
        <v/>
      </c>
      <c r="M358" s="17" t="str">
        <f>IFERROR(VLOOKUP(GA[[#This Row],[Affceted Equipment]],'Basic Data'!A458:B572,2,0),"")</f>
        <v/>
      </c>
      <c r="P358" s="28" t="str">
        <f>IFERROR(VLOOKUP(GA[[#This Row],[Affceted Equipment]],'Basic Data'!A459:C577,3,0),"")</f>
        <v/>
      </c>
      <c r="Q358" s="2"/>
      <c r="W358" s="32"/>
      <c r="X358" s="33"/>
      <c r="Y358" s="33"/>
      <c r="Z358" s="2"/>
      <c r="AA358" s="2"/>
      <c r="AB358" s="33">
        <f>(GA[[#This Row],[Work Completiuon time on fualt]]-GA[[#This Row],[Fault Time]])*24</f>
        <v>0</v>
      </c>
      <c r="AC358" s="2"/>
      <c r="AD358" s="2"/>
    </row>
    <row r="359" spans="1:30">
      <c r="A359" s="2">
        <f t="shared" si="6"/>
        <v>357</v>
      </c>
      <c r="I359" s="29" t="str">
        <f>IFERROR(VLOOKUP(GA[[#This Row],[Date]],Raw_Data[[#All],[Date]:[Sunset Time (POA&lt;20 W/m2)]],3,0),"")</f>
        <v/>
      </c>
      <c r="J359" s="29" t="str">
        <f>IFERROR(VLOOKUP(GA[[#This Row],[Date]],Raw_Data[[#All],[Date]:[Sunset Time (POA&lt;20 W/m2)]],4,0),"")</f>
        <v/>
      </c>
      <c r="K359" s="2" t="str">
        <f>IFERROR((GA[[#This Row],[Sunset Time (POA&lt;20 W/m2)]]-GA[[#This Row],[Sunrise Time (POA&gt;20 W/m2)]])*24,"")</f>
        <v/>
      </c>
      <c r="M359" s="17" t="str">
        <f>IFERROR(VLOOKUP(GA[[#This Row],[Affceted Equipment]],'Basic Data'!A459:B573,2,0),"")</f>
        <v/>
      </c>
      <c r="P359" s="28" t="str">
        <f>IFERROR(VLOOKUP(GA[[#This Row],[Affceted Equipment]],'Basic Data'!A460:C578,3,0),"")</f>
        <v/>
      </c>
      <c r="Q359" s="2"/>
      <c r="W359" s="32"/>
      <c r="X359" s="33"/>
      <c r="Y359" s="33"/>
      <c r="Z359" s="2"/>
      <c r="AA359" s="2"/>
      <c r="AB359" s="33">
        <f>(GA[[#This Row],[Work Completiuon time on fualt]]-GA[[#This Row],[Fault Time]])*24</f>
        <v>0</v>
      </c>
      <c r="AC359" s="2"/>
      <c r="AD359" s="2"/>
    </row>
    <row r="360" spans="1:30">
      <c r="A360" s="2">
        <f t="shared" si="6"/>
        <v>358</v>
      </c>
      <c r="I360" s="29" t="str">
        <f>IFERROR(VLOOKUP(GA[[#This Row],[Date]],Raw_Data[[#All],[Date]:[Sunset Time (POA&lt;20 W/m2)]],3,0),"")</f>
        <v/>
      </c>
      <c r="J360" s="29" t="str">
        <f>IFERROR(VLOOKUP(GA[[#This Row],[Date]],Raw_Data[[#All],[Date]:[Sunset Time (POA&lt;20 W/m2)]],4,0),"")</f>
        <v/>
      </c>
      <c r="K360" s="2" t="str">
        <f>IFERROR((GA[[#This Row],[Sunset Time (POA&lt;20 W/m2)]]-GA[[#This Row],[Sunrise Time (POA&gt;20 W/m2)]])*24,"")</f>
        <v/>
      </c>
      <c r="M360" s="17" t="str">
        <f>IFERROR(VLOOKUP(GA[[#This Row],[Affceted Equipment]],'Basic Data'!A460:B574,2,0),"")</f>
        <v/>
      </c>
      <c r="P360" s="28" t="str">
        <f>IFERROR(VLOOKUP(GA[[#This Row],[Affceted Equipment]],'Basic Data'!A461:C579,3,0),"")</f>
        <v/>
      </c>
      <c r="Q360" s="2"/>
      <c r="W360" s="32"/>
      <c r="X360" s="33"/>
      <c r="Y360" s="33"/>
      <c r="Z360" s="2"/>
      <c r="AA360" s="2"/>
      <c r="AB360" s="33">
        <f>(GA[[#This Row],[Work Completiuon time on fualt]]-GA[[#This Row],[Fault Time]])*24</f>
        <v>0</v>
      </c>
      <c r="AC360" s="2"/>
      <c r="AD360" s="2"/>
    </row>
    <row r="361" spans="1:30">
      <c r="A361" s="2">
        <f t="shared" si="6"/>
        <v>359</v>
      </c>
      <c r="I361" s="29" t="str">
        <f>IFERROR(VLOOKUP(GA[[#This Row],[Date]],Raw_Data[[#All],[Date]:[Sunset Time (POA&lt;20 W/m2)]],3,0),"")</f>
        <v/>
      </c>
      <c r="J361" s="29" t="str">
        <f>IFERROR(VLOOKUP(GA[[#This Row],[Date]],Raw_Data[[#All],[Date]:[Sunset Time (POA&lt;20 W/m2)]],4,0),"")</f>
        <v/>
      </c>
      <c r="K361" s="2" t="str">
        <f>IFERROR((GA[[#This Row],[Sunset Time (POA&lt;20 W/m2)]]-GA[[#This Row],[Sunrise Time (POA&gt;20 W/m2)]])*24,"")</f>
        <v/>
      </c>
      <c r="M361" s="17" t="str">
        <f>IFERROR(VLOOKUP(GA[[#This Row],[Affceted Equipment]],'Basic Data'!A461:B575,2,0),"")</f>
        <v/>
      </c>
      <c r="P361" s="28" t="str">
        <f>IFERROR(VLOOKUP(GA[[#This Row],[Affceted Equipment]],'Basic Data'!A462:C580,3,0),"")</f>
        <v/>
      </c>
      <c r="Q361" s="2"/>
      <c r="W361" s="32"/>
      <c r="X361" s="33"/>
      <c r="Y361" s="33"/>
      <c r="Z361" s="2"/>
      <c r="AA361" s="2"/>
      <c r="AB361" s="33">
        <f>(GA[[#This Row],[Work Completiuon time on fualt]]-GA[[#This Row],[Fault Time]])*24</f>
        <v>0</v>
      </c>
      <c r="AC361" s="2"/>
      <c r="AD361" s="2"/>
    </row>
    <row r="362" spans="1:30">
      <c r="A362" s="2">
        <f t="shared" si="6"/>
        <v>360</v>
      </c>
      <c r="I362" s="29" t="str">
        <f>IFERROR(VLOOKUP(GA[[#This Row],[Date]],Raw_Data[[#All],[Date]:[Sunset Time (POA&lt;20 W/m2)]],3,0),"")</f>
        <v/>
      </c>
      <c r="J362" s="29" t="str">
        <f>IFERROR(VLOOKUP(GA[[#This Row],[Date]],Raw_Data[[#All],[Date]:[Sunset Time (POA&lt;20 W/m2)]],4,0),"")</f>
        <v/>
      </c>
      <c r="K362" s="2" t="str">
        <f>IFERROR((GA[[#This Row],[Sunset Time (POA&lt;20 W/m2)]]-GA[[#This Row],[Sunrise Time (POA&gt;20 W/m2)]])*24,"")</f>
        <v/>
      </c>
      <c r="M362" s="17" t="str">
        <f>IFERROR(VLOOKUP(GA[[#This Row],[Affceted Equipment]],'Basic Data'!A462:B576,2,0),"")</f>
        <v/>
      </c>
      <c r="P362" s="28" t="str">
        <f>IFERROR(VLOOKUP(GA[[#This Row],[Affceted Equipment]],'Basic Data'!A463:C581,3,0),"")</f>
        <v/>
      </c>
      <c r="Q362" s="2"/>
      <c r="W362" s="32"/>
      <c r="X362" s="33"/>
      <c r="Y362" s="33"/>
      <c r="Z362" s="2"/>
      <c r="AA362" s="2"/>
      <c r="AB362" s="33">
        <f>(GA[[#This Row],[Work Completiuon time on fualt]]-GA[[#This Row],[Fault Time]])*24</f>
        <v>0</v>
      </c>
      <c r="AC362" s="2"/>
      <c r="AD362" s="2"/>
    </row>
    <row r="363" spans="1:30">
      <c r="A363" s="2">
        <f t="shared" si="6"/>
        <v>361</v>
      </c>
      <c r="I363" s="29" t="str">
        <f>IFERROR(VLOOKUP(GA[[#This Row],[Date]],Raw_Data[[#All],[Date]:[Sunset Time (POA&lt;20 W/m2)]],3,0),"")</f>
        <v/>
      </c>
      <c r="J363" s="29" t="str">
        <f>IFERROR(VLOOKUP(GA[[#This Row],[Date]],Raw_Data[[#All],[Date]:[Sunset Time (POA&lt;20 W/m2)]],4,0),"")</f>
        <v/>
      </c>
      <c r="K363" s="2" t="str">
        <f>IFERROR((GA[[#This Row],[Sunset Time (POA&lt;20 W/m2)]]-GA[[#This Row],[Sunrise Time (POA&gt;20 W/m2)]])*24,"")</f>
        <v/>
      </c>
      <c r="M363" s="17" t="str">
        <f>IFERROR(VLOOKUP(GA[[#This Row],[Affceted Equipment]],'Basic Data'!A463:B577,2,0),"")</f>
        <v/>
      </c>
      <c r="P363" s="28" t="str">
        <f>IFERROR(VLOOKUP(GA[[#This Row],[Affceted Equipment]],'Basic Data'!A464:C582,3,0),"")</f>
        <v/>
      </c>
      <c r="Q363" s="2"/>
      <c r="W363" s="32"/>
      <c r="X363" s="33"/>
      <c r="Y363" s="33"/>
      <c r="Z363" s="2"/>
      <c r="AA363" s="2"/>
      <c r="AB363" s="33">
        <f>(GA[[#This Row],[Work Completiuon time on fualt]]-GA[[#This Row],[Fault Time]])*24</f>
        <v>0</v>
      </c>
      <c r="AC363" s="2"/>
      <c r="AD363" s="2"/>
    </row>
    <row r="364" spans="1:30">
      <c r="A364" s="2">
        <f t="shared" si="6"/>
        <v>362</v>
      </c>
      <c r="I364" s="29" t="str">
        <f>IFERROR(VLOOKUP(GA[[#This Row],[Date]],Raw_Data[[#All],[Date]:[Sunset Time (POA&lt;20 W/m2)]],3,0),"")</f>
        <v/>
      </c>
      <c r="J364" s="29" t="str">
        <f>IFERROR(VLOOKUP(GA[[#This Row],[Date]],Raw_Data[[#All],[Date]:[Sunset Time (POA&lt;20 W/m2)]],4,0),"")</f>
        <v/>
      </c>
      <c r="K364" s="2" t="str">
        <f>IFERROR((GA[[#This Row],[Sunset Time (POA&lt;20 W/m2)]]-GA[[#This Row],[Sunrise Time (POA&gt;20 W/m2)]])*24,"")</f>
        <v/>
      </c>
      <c r="M364" s="17" t="str">
        <f>IFERROR(VLOOKUP(GA[[#This Row],[Affceted Equipment]],'Basic Data'!A464:B578,2,0),"")</f>
        <v/>
      </c>
      <c r="P364" s="28" t="str">
        <f>IFERROR(VLOOKUP(GA[[#This Row],[Affceted Equipment]],'Basic Data'!A465:C583,3,0),"")</f>
        <v/>
      </c>
      <c r="Q364" s="2"/>
      <c r="W364" s="32"/>
      <c r="X364" s="33"/>
      <c r="Y364" s="33"/>
      <c r="Z364" s="2"/>
      <c r="AA364" s="2"/>
      <c r="AB364" s="33">
        <f>(GA[[#This Row],[Work Completiuon time on fualt]]-GA[[#This Row],[Fault Time]])*24</f>
        <v>0</v>
      </c>
      <c r="AC364" s="2"/>
      <c r="AD364" s="2"/>
    </row>
    <row r="365" spans="1:30">
      <c r="A365" s="2">
        <f t="shared" si="6"/>
        <v>363</v>
      </c>
      <c r="I365" s="29" t="str">
        <f>IFERROR(VLOOKUP(GA[[#This Row],[Date]],Raw_Data[[#All],[Date]:[Sunset Time (POA&lt;20 W/m2)]],3,0),"")</f>
        <v/>
      </c>
      <c r="J365" s="29" t="str">
        <f>IFERROR(VLOOKUP(GA[[#This Row],[Date]],Raw_Data[[#All],[Date]:[Sunset Time (POA&lt;20 W/m2)]],4,0),"")</f>
        <v/>
      </c>
      <c r="K365" s="2" t="str">
        <f>IFERROR((GA[[#This Row],[Sunset Time (POA&lt;20 W/m2)]]-GA[[#This Row],[Sunrise Time (POA&gt;20 W/m2)]])*24,"")</f>
        <v/>
      </c>
      <c r="M365" s="17" t="str">
        <f>IFERROR(VLOOKUP(GA[[#This Row],[Affceted Equipment]],'Basic Data'!A465:B579,2,0),"")</f>
        <v/>
      </c>
      <c r="P365" s="28" t="str">
        <f>IFERROR(VLOOKUP(GA[[#This Row],[Affceted Equipment]],'Basic Data'!A466:C584,3,0),"")</f>
        <v/>
      </c>
      <c r="Q365" s="2"/>
      <c r="W365" s="32"/>
      <c r="X365" s="33"/>
      <c r="Y365" s="33"/>
      <c r="Z365" s="2"/>
      <c r="AA365" s="2"/>
      <c r="AB365" s="33">
        <f>(GA[[#This Row],[Work Completiuon time on fualt]]-GA[[#This Row],[Fault Time]])*24</f>
        <v>0</v>
      </c>
      <c r="AC365" s="2"/>
      <c r="AD365" s="2"/>
    </row>
    <row r="366" spans="1:30">
      <c r="A366" s="2">
        <f t="shared" si="6"/>
        <v>364</v>
      </c>
      <c r="I366" s="29" t="str">
        <f>IFERROR(VLOOKUP(GA[[#This Row],[Date]],Raw_Data[[#All],[Date]:[Sunset Time (POA&lt;20 W/m2)]],3,0),"")</f>
        <v/>
      </c>
      <c r="J366" s="29" t="str">
        <f>IFERROR(VLOOKUP(GA[[#This Row],[Date]],Raw_Data[[#All],[Date]:[Sunset Time (POA&lt;20 W/m2)]],4,0),"")</f>
        <v/>
      </c>
      <c r="K366" s="2" t="str">
        <f>IFERROR((GA[[#This Row],[Sunset Time (POA&lt;20 W/m2)]]-GA[[#This Row],[Sunrise Time (POA&gt;20 W/m2)]])*24,"")</f>
        <v/>
      </c>
      <c r="M366" s="17" t="str">
        <f>IFERROR(VLOOKUP(GA[[#This Row],[Affceted Equipment]],'Basic Data'!A466:B580,2,0),"")</f>
        <v/>
      </c>
      <c r="P366" s="28" t="str">
        <f>IFERROR(VLOOKUP(GA[[#This Row],[Affceted Equipment]],'Basic Data'!A467:C585,3,0),"")</f>
        <v/>
      </c>
      <c r="Q366" s="2"/>
      <c r="W366" s="32"/>
      <c r="X366" s="33"/>
      <c r="Y366" s="33"/>
      <c r="Z366" s="2"/>
      <c r="AA366" s="2"/>
      <c r="AB366" s="33">
        <f>(GA[[#This Row],[Work Completiuon time on fualt]]-GA[[#This Row],[Fault Time]])*24</f>
        <v>0</v>
      </c>
      <c r="AC366" s="2"/>
      <c r="AD366" s="2"/>
    </row>
    <row r="367" spans="1:30">
      <c r="A367" s="2">
        <f t="shared" si="6"/>
        <v>365</v>
      </c>
      <c r="I367" s="29" t="str">
        <f>IFERROR(VLOOKUP(GA[[#This Row],[Date]],Raw_Data[[#All],[Date]:[Sunset Time (POA&lt;20 W/m2)]],3,0),"")</f>
        <v/>
      </c>
      <c r="J367" s="29" t="str">
        <f>IFERROR(VLOOKUP(GA[[#This Row],[Date]],Raw_Data[[#All],[Date]:[Sunset Time (POA&lt;20 W/m2)]],4,0),"")</f>
        <v/>
      </c>
      <c r="K367" s="2" t="str">
        <f>IFERROR((GA[[#This Row],[Sunset Time (POA&lt;20 W/m2)]]-GA[[#This Row],[Sunrise Time (POA&gt;20 W/m2)]])*24,"")</f>
        <v/>
      </c>
      <c r="M367" s="17" t="str">
        <f>IFERROR(VLOOKUP(GA[[#This Row],[Affceted Equipment]],'Basic Data'!A467:B581,2,0),"")</f>
        <v/>
      </c>
      <c r="P367" s="28" t="str">
        <f>IFERROR(VLOOKUP(GA[[#This Row],[Affceted Equipment]],'Basic Data'!A468:C586,3,0),"")</f>
        <v/>
      </c>
      <c r="Q367" s="2"/>
      <c r="W367" s="32"/>
      <c r="X367" s="33"/>
      <c r="Y367" s="33"/>
      <c r="Z367" s="2"/>
      <c r="AA367" s="2"/>
      <c r="AB367" s="33">
        <f>(GA[[#This Row],[Work Completiuon time on fualt]]-GA[[#This Row],[Fault Time]])*24</f>
        <v>0</v>
      </c>
      <c r="AC367" s="2"/>
      <c r="AD367" s="2"/>
    </row>
    <row r="368" spans="1:30">
      <c r="A368" s="2">
        <f t="shared" si="6"/>
        <v>366</v>
      </c>
      <c r="I368" s="29" t="str">
        <f>IFERROR(VLOOKUP(GA[[#This Row],[Date]],Raw_Data[[#All],[Date]:[Sunset Time (POA&lt;20 W/m2)]],3,0),"")</f>
        <v/>
      </c>
      <c r="J368" s="29" t="str">
        <f>IFERROR(VLOOKUP(GA[[#This Row],[Date]],Raw_Data[[#All],[Date]:[Sunset Time (POA&lt;20 W/m2)]],4,0),"")</f>
        <v/>
      </c>
      <c r="K368" s="2" t="str">
        <f>IFERROR((GA[[#This Row],[Sunset Time (POA&lt;20 W/m2)]]-GA[[#This Row],[Sunrise Time (POA&gt;20 W/m2)]])*24,"")</f>
        <v/>
      </c>
      <c r="M368" s="17" t="str">
        <f>IFERROR(VLOOKUP(GA[[#This Row],[Affceted Equipment]],'Basic Data'!A468:B582,2,0),"")</f>
        <v/>
      </c>
      <c r="P368" s="28" t="str">
        <f>IFERROR(VLOOKUP(GA[[#This Row],[Affceted Equipment]],'Basic Data'!A469:C587,3,0),"")</f>
        <v/>
      </c>
      <c r="Q368" s="2"/>
      <c r="W368" s="32"/>
      <c r="X368" s="33"/>
      <c r="Y368" s="33"/>
      <c r="Z368" s="2"/>
      <c r="AA368" s="2"/>
      <c r="AB368" s="33">
        <f>(GA[[#This Row],[Work Completiuon time on fualt]]-GA[[#This Row],[Fault Time]])*24</f>
        <v>0</v>
      </c>
      <c r="AC368" s="2"/>
      <c r="AD368" s="2"/>
    </row>
    <row r="369" spans="1:30">
      <c r="A369" s="2">
        <f t="shared" si="6"/>
        <v>367</v>
      </c>
      <c r="I369" s="29" t="str">
        <f>IFERROR(VLOOKUP(GA[[#This Row],[Date]],Raw_Data[[#All],[Date]:[Sunset Time (POA&lt;20 W/m2)]],3,0),"")</f>
        <v/>
      </c>
      <c r="J369" s="29" t="str">
        <f>IFERROR(VLOOKUP(GA[[#This Row],[Date]],Raw_Data[[#All],[Date]:[Sunset Time (POA&lt;20 W/m2)]],4,0),"")</f>
        <v/>
      </c>
      <c r="K369" s="2" t="str">
        <f>IFERROR((GA[[#This Row],[Sunset Time (POA&lt;20 W/m2)]]-GA[[#This Row],[Sunrise Time (POA&gt;20 W/m2)]])*24,"")</f>
        <v/>
      </c>
      <c r="M369" s="17" t="str">
        <f>IFERROR(VLOOKUP(GA[[#This Row],[Affceted Equipment]],'Basic Data'!A469:B583,2,0),"")</f>
        <v/>
      </c>
      <c r="P369" s="28" t="str">
        <f>IFERROR(VLOOKUP(GA[[#This Row],[Affceted Equipment]],'Basic Data'!A470:C588,3,0),"")</f>
        <v/>
      </c>
      <c r="Q369" s="2"/>
      <c r="W369" s="32"/>
      <c r="X369" s="33"/>
      <c r="Y369" s="33"/>
      <c r="Z369" s="2"/>
      <c r="AA369" s="2"/>
      <c r="AB369" s="33">
        <f>(GA[[#This Row],[Work Completiuon time on fualt]]-GA[[#This Row],[Fault Time]])*24</f>
        <v>0</v>
      </c>
      <c r="AC369" s="2"/>
      <c r="AD369" s="2"/>
    </row>
    <row r="370" spans="1:30">
      <c r="A370" s="2">
        <f t="shared" si="6"/>
        <v>368</v>
      </c>
      <c r="I370" s="29" t="str">
        <f>IFERROR(VLOOKUP(GA[[#This Row],[Date]],Raw_Data[[#All],[Date]:[Sunset Time (POA&lt;20 W/m2)]],3,0),"")</f>
        <v/>
      </c>
      <c r="J370" s="29" t="str">
        <f>IFERROR(VLOOKUP(GA[[#This Row],[Date]],Raw_Data[[#All],[Date]:[Sunset Time (POA&lt;20 W/m2)]],4,0),"")</f>
        <v/>
      </c>
      <c r="K370" s="2" t="str">
        <f>IFERROR((GA[[#This Row],[Sunset Time (POA&lt;20 W/m2)]]-GA[[#This Row],[Sunrise Time (POA&gt;20 W/m2)]])*24,"")</f>
        <v/>
      </c>
      <c r="M370" s="17" t="str">
        <f>IFERROR(VLOOKUP(GA[[#This Row],[Affceted Equipment]],'Basic Data'!A470:B584,2,0),"")</f>
        <v/>
      </c>
      <c r="P370" s="28" t="str">
        <f>IFERROR(VLOOKUP(GA[[#This Row],[Affceted Equipment]],'Basic Data'!A471:C589,3,0),"")</f>
        <v/>
      </c>
      <c r="Q370" s="2"/>
      <c r="W370" s="32"/>
      <c r="X370" s="33"/>
      <c r="Y370" s="33"/>
      <c r="Z370" s="2"/>
      <c r="AA370" s="2"/>
      <c r="AB370" s="33">
        <f>(GA[[#This Row],[Work Completiuon time on fualt]]-GA[[#This Row],[Fault Time]])*24</f>
        <v>0</v>
      </c>
      <c r="AC370" s="2"/>
      <c r="AD370" s="2"/>
    </row>
    <row r="371" spans="1:30">
      <c r="A371" s="2">
        <f t="shared" si="6"/>
        <v>369</v>
      </c>
      <c r="I371" s="29" t="str">
        <f>IFERROR(VLOOKUP(GA[[#This Row],[Date]],Raw_Data[[#All],[Date]:[Sunset Time (POA&lt;20 W/m2)]],3,0),"")</f>
        <v/>
      </c>
      <c r="J371" s="29" t="str">
        <f>IFERROR(VLOOKUP(GA[[#This Row],[Date]],Raw_Data[[#All],[Date]:[Sunset Time (POA&lt;20 W/m2)]],4,0),"")</f>
        <v/>
      </c>
      <c r="K371" s="2" t="str">
        <f>IFERROR((GA[[#This Row],[Sunset Time (POA&lt;20 W/m2)]]-GA[[#This Row],[Sunrise Time (POA&gt;20 W/m2)]])*24,"")</f>
        <v/>
      </c>
      <c r="M371" s="17" t="str">
        <f>IFERROR(VLOOKUP(GA[[#This Row],[Affceted Equipment]],'Basic Data'!A471:B585,2,0),"")</f>
        <v/>
      </c>
      <c r="P371" s="28" t="str">
        <f>IFERROR(VLOOKUP(GA[[#This Row],[Affceted Equipment]],'Basic Data'!A472:C590,3,0),"")</f>
        <v/>
      </c>
      <c r="Q371" s="2"/>
      <c r="W371" s="32"/>
      <c r="X371" s="33"/>
      <c r="Y371" s="33"/>
      <c r="Z371" s="2"/>
      <c r="AA371" s="2"/>
      <c r="AB371" s="33">
        <f>(GA[[#This Row],[Work Completiuon time on fualt]]-GA[[#This Row],[Fault Time]])*24</f>
        <v>0</v>
      </c>
      <c r="AC371" s="2"/>
      <c r="AD371" s="2"/>
    </row>
    <row r="372" spans="1:30">
      <c r="A372" s="2">
        <f t="shared" si="6"/>
        <v>370</v>
      </c>
      <c r="I372" s="29" t="str">
        <f>IFERROR(VLOOKUP(GA[[#This Row],[Date]],Raw_Data[[#All],[Date]:[Sunset Time (POA&lt;20 W/m2)]],3,0),"")</f>
        <v/>
      </c>
      <c r="J372" s="29" t="str">
        <f>IFERROR(VLOOKUP(GA[[#This Row],[Date]],Raw_Data[[#All],[Date]:[Sunset Time (POA&lt;20 W/m2)]],4,0),"")</f>
        <v/>
      </c>
      <c r="K372" s="2" t="str">
        <f>IFERROR((GA[[#This Row],[Sunset Time (POA&lt;20 W/m2)]]-GA[[#This Row],[Sunrise Time (POA&gt;20 W/m2)]])*24,"")</f>
        <v/>
      </c>
      <c r="M372" s="17" t="str">
        <f>IFERROR(VLOOKUP(GA[[#This Row],[Affceted Equipment]],'Basic Data'!A472:B586,2,0),"")</f>
        <v/>
      </c>
      <c r="P372" s="28" t="str">
        <f>IFERROR(VLOOKUP(GA[[#This Row],[Affceted Equipment]],'Basic Data'!A473:C591,3,0),"")</f>
        <v/>
      </c>
      <c r="Q372" s="2"/>
      <c r="W372" s="32"/>
      <c r="X372" s="33"/>
      <c r="Y372" s="33"/>
      <c r="Z372" s="2"/>
      <c r="AA372" s="2"/>
      <c r="AB372" s="33">
        <f>(GA[[#This Row],[Work Completiuon time on fualt]]-GA[[#This Row],[Fault Time]])*24</f>
        <v>0</v>
      </c>
      <c r="AC372" s="2"/>
      <c r="AD372" s="2"/>
    </row>
    <row r="373" spans="1:30">
      <c r="A373" s="2">
        <f t="shared" si="6"/>
        <v>371</v>
      </c>
      <c r="I373" s="29" t="str">
        <f>IFERROR(VLOOKUP(GA[[#This Row],[Date]],Raw_Data[[#All],[Date]:[Sunset Time (POA&lt;20 W/m2)]],3,0),"")</f>
        <v/>
      </c>
      <c r="J373" s="29" t="str">
        <f>IFERROR(VLOOKUP(GA[[#This Row],[Date]],Raw_Data[[#All],[Date]:[Sunset Time (POA&lt;20 W/m2)]],4,0),"")</f>
        <v/>
      </c>
      <c r="K373" s="2" t="str">
        <f>IFERROR((GA[[#This Row],[Sunset Time (POA&lt;20 W/m2)]]-GA[[#This Row],[Sunrise Time (POA&gt;20 W/m2)]])*24,"")</f>
        <v/>
      </c>
      <c r="M373" s="17" t="str">
        <f>IFERROR(VLOOKUP(GA[[#This Row],[Affceted Equipment]],'Basic Data'!A473:B587,2,0),"")</f>
        <v/>
      </c>
      <c r="P373" s="28" t="str">
        <f>IFERROR(VLOOKUP(GA[[#This Row],[Affceted Equipment]],'Basic Data'!A474:C592,3,0),"")</f>
        <v/>
      </c>
      <c r="Q373" s="2"/>
      <c r="W373" s="32"/>
      <c r="X373" s="33"/>
      <c r="Y373" s="33"/>
      <c r="Z373" s="2"/>
      <c r="AA373" s="2"/>
      <c r="AB373" s="33">
        <f>(GA[[#This Row],[Work Completiuon time on fualt]]-GA[[#This Row],[Fault Time]])*24</f>
        <v>0</v>
      </c>
      <c r="AC373" s="2"/>
      <c r="AD373" s="2"/>
    </row>
    <row r="374" spans="1:30">
      <c r="A374" s="2">
        <f t="shared" si="6"/>
        <v>372</v>
      </c>
      <c r="I374" s="29" t="str">
        <f>IFERROR(VLOOKUP(GA[[#This Row],[Date]],Raw_Data[[#All],[Date]:[Sunset Time (POA&lt;20 W/m2)]],3,0),"")</f>
        <v/>
      </c>
      <c r="J374" s="29" t="str">
        <f>IFERROR(VLOOKUP(GA[[#This Row],[Date]],Raw_Data[[#All],[Date]:[Sunset Time (POA&lt;20 W/m2)]],4,0),"")</f>
        <v/>
      </c>
      <c r="K374" s="2" t="str">
        <f>IFERROR((GA[[#This Row],[Sunset Time (POA&lt;20 W/m2)]]-GA[[#This Row],[Sunrise Time (POA&gt;20 W/m2)]])*24,"")</f>
        <v/>
      </c>
      <c r="M374" s="17" t="str">
        <f>IFERROR(VLOOKUP(GA[[#This Row],[Affceted Equipment]],'Basic Data'!A474:B588,2,0),"")</f>
        <v/>
      </c>
      <c r="P374" s="28" t="str">
        <f>IFERROR(VLOOKUP(GA[[#This Row],[Affceted Equipment]],'Basic Data'!A475:C593,3,0),"")</f>
        <v/>
      </c>
      <c r="Q374" s="2"/>
      <c r="W374" s="32"/>
      <c r="X374" s="33"/>
      <c r="Y374" s="33"/>
      <c r="Z374" s="2"/>
      <c r="AA374" s="2"/>
      <c r="AB374" s="33">
        <f>(GA[[#This Row],[Work Completiuon time on fualt]]-GA[[#This Row],[Fault Time]])*24</f>
        <v>0</v>
      </c>
      <c r="AC374" s="2"/>
      <c r="AD374" s="2"/>
    </row>
    <row r="375" spans="1:30">
      <c r="A375" s="2">
        <f t="shared" si="6"/>
        <v>373</v>
      </c>
      <c r="I375" s="29" t="str">
        <f>IFERROR(VLOOKUP(GA[[#This Row],[Date]],Raw_Data[[#All],[Date]:[Sunset Time (POA&lt;20 W/m2)]],3,0),"")</f>
        <v/>
      </c>
      <c r="J375" s="29" t="str">
        <f>IFERROR(VLOOKUP(GA[[#This Row],[Date]],Raw_Data[[#All],[Date]:[Sunset Time (POA&lt;20 W/m2)]],4,0),"")</f>
        <v/>
      </c>
      <c r="K375" s="2" t="str">
        <f>IFERROR((GA[[#This Row],[Sunset Time (POA&lt;20 W/m2)]]-GA[[#This Row],[Sunrise Time (POA&gt;20 W/m2)]])*24,"")</f>
        <v/>
      </c>
      <c r="M375" s="17" t="str">
        <f>IFERROR(VLOOKUP(GA[[#This Row],[Affceted Equipment]],'Basic Data'!A475:B589,2,0),"")</f>
        <v/>
      </c>
      <c r="P375" s="28" t="str">
        <f>IFERROR(VLOOKUP(GA[[#This Row],[Affceted Equipment]],'Basic Data'!A476:C594,3,0),"")</f>
        <v/>
      </c>
      <c r="Q375" s="2"/>
      <c r="W375" s="32"/>
      <c r="X375" s="33"/>
      <c r="Y375" s="33"/>
      <c r="Z375" s="2"/>
      <c r="AA375" s="2"/>
      <c r="AB375" s="33">
        <f>(GA[[#This Row],[Work Completiuon time on fualt]]-GA[[#This Row],[Fault Time]])*24</f>
        <v>0</v>
      </c>
      <c r="AC375" s="2"/>
      <c r="AD375" s="2"/>
    </row>
    <row r="376" spans="1:30">
      <c r="A376" s="2">
        <f t="shared" si="6"/>
        <v>374</v>
      </c>
      <c r="I376" s="29" t="str">
        <f>IFERROR(VLOOKUP(GA[[#This Row],[Date]],Raw_Data[[#All],[Date]:[Sunset Time (POA&lt;20 W/m2)]],3,0),"")</f>
        <v/>
      </c>
      <c r="J376" s="29" t="str">
        <f>IFERROR(VLOOKUP(GA[[#This Row],[Date]],Raw_Data[[#All],[Date]:[Sunset Time (POA&lt;20 W/m2)]],4,0),"")</f>
        <v/>
      </c>
      <c r="K376" s="2" t="str">
        <f>IFERROR((GA[[#This Row],[Sunset Time (POA&lt;20 W/m2)]]-GA[[#This Row],[Sunrise Time (POA&gt;20 W/m2)]])*24,"")</f>
        <v/>
      </c>
      <c r="M376" s="17" t="str">
        <f>IFERROR(VLOOKUP(GA[[#This Row],[Affceted Equipment]],'Basic Data'!A476:B590,2,0),"")</f>
        <v/>
      </c>
      <c r="P376" s="28" t="str">
        <f>IFERROR(VLOOKUP(GA[[#This Row],[Affceted Equipment]],'Basic Data'!A477:C595,3,0),"")</f>
        <v/>
      </c>
      <c r="Q376" s="2"/>
      <c r="W376" s="32"/>
      <c r="X376" s="33"/>
      <c r="Y376" s="33"/>
      <c r="Z376" s="2"/>
      <c r="AA376" s="2"/>
      <c r="AB376" s="33">
        <f>(GA[[#This Row],[Work Completiuon time on fualt]]-GA[[#This Row],[Fault Time]])*24</f>
        <v>0</v>
      </c>
      <c r="AC376" s="2"/>
      <c r="AD376" s="2"/>
    </row>
    <row r="377" spans="1:30">
      <c r="A377" s="2">
        <f t="shared" si="6"/>
        <v>375</v>
      </c>
      <c r="I377" s="29" t="str">
        <f>IFERROR(VLOOKUP(GA[[#This Row],[Date]],Raw_Data[[#All],[Date]:[Sunset Time (POA&lt;20 W/m2)]],3,0),"")</f>
        <v/>
      </c>
      <c r="J377" s="29" t="str">
        <f>IFERROR(VLOOKUP(GA[[#This Row],[Date]],Raw_Data[[#All],[Date]:[Sunset Time (POA&lt;20 W/m2)]],4,0),"")</f>
        <v/>
      </c>
      <c r="K377" s="2" t="str">
        <f>IFERROR((GA[[#This Row],[Sunset Time (POA&lt;20 W/m2)]]-GA[[#This Row],[Sunrise Time (POA&gt;20 W/m2)]])*24,"")</f>
        <v/>
      </c>
      <c r="M377" s="17" t="str">
        <f>IFERROR(VLOOKUP(GA[[#This Row],[Affceted Equipment]],'Basic Data'!A477:B591,2,0),"")</f>
        <v/>
      </c>
      <c r="P377" s="28" t="str">
        <f>IFERROR(VLOOKUP(GA[[#This Row],[Affceted Equipment]],'Basic Data'!A478:C596,3,0),"")</f>
        <v/>
      </c>
      <c r="Q377" s="2"/>
      <c r="W377" s="32"/>
      <c r="X377" s="33"/>
      <c r="Y377" s="33"/>
      <c r="Z377" s="2"/>
      <c r="AA377" s="2"/>
      <c r="AB377" s="33">
        <f>(GA[[#This Row],[Work Completiuon time on fualt]]-GA[[#This Row],[Fault Time]])*24</f>
        <v>0</v>
      </c>
      <c r="AC377" s="2"/>
      <c r="AD377" s="2"/>
    </row>
    <row r="378" spans="1:30">
      <c r="A378" s="2">
        <f t="shared" si="6"/>
        <v>376</v>
      </c>
      <c r="I378" s="29" t="str">
        <f>IFERROR(VLOOKUP(GA[[#This Row],[Date]],Raw_Data[[#All],[Date]:[Sunset Time (POA&lt;20 W/m2)]],3,0),"")</f>
        <v/>
      </c>
      <c r="J378" s="29" t="str">
        <f>IFERROR(VLOOKUP(GA[[#This Row],[Date]],Raw_Data[[#All],[Date]:[Sunset Time (POA&lt;20 W/m2)]],4,0),"")</f>
        <v/>
      </c>
      <c r="K378" s="2" t="str">
        <f>IFERROR((GA[[#This Row],[Sunset Time (POA&lt;20 W/m2)]]-GA[[#This Row],[Sunrise Time (POA&gt;20 W/m2)]])*24,"")</f>
        <v/>
      </c>
      <c r="M378" s="17" t="str">
        <f>IFERROR(VLOOKUP(GA[[#This Row],[Affceted Equipment]],'Basic Data'!A478:B592,2,0),"")</f>
        <v/>
      </c>
      <c r="P378" s="28" t="str">
        <f>IFERROR(VLOOKUP(GA[[#This Row],[Affceted Equipment]],'Basic Data'!A479:C597,3,0),"")</f>
        <v/>
      </c>
      <c r="Q378" s="2"/>
      <c r="W378" s="32"/>
      <c r="X378" s="33"/>
      <c r="Y378" s="33"/>
      <c r="Z378" s="2"/>
      <c r="AA378" s="2"/>
      <c r="AB378" s="33">
        <f>(GA[[#This Row],[Work Completiuon time on fualt]]-GA[[#This Row],[Fault Time]])*24</f>
        <v>0</v>
      </c>
      <c r="AC378" s="2"/>
      <c r="AD378" s="2"/>
    </row>
    <row r="379" spans="1:30">
      <c r="A379" s="2">
        <f t="shared" si="6"/>
        <v>377</v>
      </c>
      <c r="I379" s="29" t="str">
        <f>IFERROR(VLOOKUP(GA[[#This Row],[Date]],Raw_Data[[#All],[Date]:[Sunset Time (POA&lt;20 W/m2)]],3,0),"")</f>
        <v/>
      </c>
      <c r="J379" s="29" t="str">
        <f>IFERROR(VLOOKUP(GA[[#This Row],[Date]],Raw_Data[[#All],[Date]:[Sunset Time (POA&lt;20 W/m2)]],4,0),"")</f>
        <v/>
      </c>
      <c r="K379" s="2" t="str">
        <f>IFERROR((GA[[#This Row],[Sunset Time (POA&lt;20 W/m2)]]-GA[[#This Row],[Sunrise Time (POA&gt;20 W/m2)]])*24,"")</f>
        <v/>
      </c>
      <c r="M379" s="17" t="str">
        <f>IFERROR(VLOOKUP(GA[[#This Row],[Affceted Equipment]],'Basic Data'!A479:B593,2,0),"")</f>
        <v/>
      </c>
      <c r="P379" s="28" t="str">
        <f>IFERROR(VLOOKUP(GA[[#This Row],[Affceted Equipment]],'Basic Data'!A480:C598,3,0),"")</f>
        <v/>
      </c>
      <c r="Q379" s="2"/>
      <c r="W379" s="32"/>
      <c r="X379" s="33"/>
      <c r="Y379" s="33"/>
      <c r="Z379" s="2"/>
      <c r="AA379" s="2"/>
      <c r="AB379" s="33">
        <f>(GA[[#This Row],[Work Completiuon time on fualt]]-GA[[#This Row],[Fault Time]])*24</f>
        <v>0</v>
      </c>
      <c r="AC379" s="2"/>
      <c r="AD379" s="2"/>
    </row>
    <row r="380" spans="1:30">
      <c r="A380" s="2">
        <f t="shared" si="6"/>
        <v>378</v>
      </c>
      <c r="I380" s="29" t="str">
        <f>IFERROR(VLOOKUP(GA[[#This Row],[Date]],Raw_Data[[#All],[Date]:[Sunset Time (POA&lt;20 W/m2)]],3,0),"")</f>
        <v/>
      </c>
      <c r="J380" s="29" t="str">
        <f>IFERROR(VLOOKUP(GA[[#This Row],[Date]],Raw_Data[[#All],[Date]:[Sunset Time (POA&lt;20 W/m2)]],4,0),"")</f>
        <v/>
      </c>
      <c r="K380" s="2" t="str">
        <f>IFERROR((GA[[#This Row],[Sunset Time (POA&lt;20 W/m2)]]-GA[[#This Row],[Sunrise Time (POA&gt;20 W/m2)]])*24,"")</f>
        <v/>
      </c>
      <c r="M380" s="17" t="str">
        <f>IFERROR(VLOOKUP(GA[[#This Row],[Affceted Equipment]],'Basic Data'!A480:B594,2,0),"")</f>
        <v/>
      </c>
      <c r="P380" s="28" t="str">
        <f>IFERROR(VLOOKUP(GA[[#This Row],[Affceted Equipment]],'Basic Data'!A481:C599,3,0),"")</f>
        <v/>
      </c>
      <c r="Q380" s="2"/>
      <c r="W380" s="32"/>
      <c r="X380" s="33"/>
      <c r="Y380" s="33"/>
      <c r="Z380" s="2"/>
      <c r="AA380" s="2"/>
      <c r="AB380" s="33">
        <f>(GA[[#This Row],[Work Completiuon time on fualt]]-GA[[#This Row],[Fault Time]])*24</f>
        <v>0</v>
      </c>
      <c r="AC380" s="2"/>
      <c r="AD380" s="2"/>
    </row>
    <row r="381" spans="1:30">
      <c r="A381" s="2">
        <f t="shared" si="6"/>
        <v>379</v>
      </c>
      <c r="I381" s="29" t="str">
        <f>IFERROR(VLOOKUP(GA[[#This Row],[Date]],Raw_Data[[#All],[Date]:[Sunset Time (POA&lt;20 W/m2)]],3,0),"")</f>
        <v/>
      </c>
      <c r="J381" s="29" t="str">
        <f>IFERROR(VLOOKUP(GA[[#This Row],[Date]],Raw_Data[[#All],[Date]:[Sunset Time (POA&lt;20 W/m2)]],4,0),"")</f>
        <v/>
      </c>
      <c r="K381" s="2" t="str">
        <f>IFERROR((GA[[#This Row],[Sunset Time (POA&lt;20 W/m2)]]-GA[[#This Row],[Sunrise Time (POA&gt;20 W/m2)]])*24,"")</f>
        <v/>
      </c>
      <c r="M381" s="17" t="str">
        <f>IFERROR(VLOOKUP(GA[[#This Row],[Affceted Equipment]],'Basic Data'!A481:B595,2,0),"")</f>
        <v/>
      </c>
      <c r="P381" s="28" t="str">
        <f>IFERROR(VLOOKUP(GA[[#This Row],[Affceted Equipment]],'Basic Data'!A482:C600,3,0),"")</f>
        <v/>
      </c>
      <c r="Q381" s="2"/>
      <c r="W381" s="32"/>
      <c r="X381" s="33"/>
      <c r="Y381" s="33"/>
      <c r="Z381" s="2"/>
      <c r="AA381" s="2"/>
      <c r="AB381" s="33">
        <f>(GA[[#This Row],[Work Completiuon time on fualt]]-GA[[#This Row],[Fault Time]])*24</f>
        <v>0</v>
      </c>
      <c r="AC381" s="2"/>
      <c r="AD381" s="2"/>
    </row>
    <row r="382" spans="1:30">
      <c r="A382" s="2">
        <f t="shared" si="6"/>
        <v>380</v>
      </c>
      <c r="I382" s="29" t="str">
        <f>IFERROR(VLOOKUP(GA[[#This Row],[Date]],Raw_Data[[#All],[Date]:[Sunset Time (POA&lt;20 W/m2)]],3,0),"")</f>
        <v/>
      </c>
      <c r="J382" s="29" t="str">
        <f>IFERROR(VLOOKUP(GA[[#This Row],[Date]],Raw_Data[[#All],[Date]:[Sunset Time (POA&lt;20 W/m2)]],4,0),"")</f>
        <v/>
      </c>
      <c r="K382" s="2" t="str">
        <f>IFERROR((GA[[#This Row],[Sunset Time (POA&lt;20 W/m2)]]-GA[[#This Row],[Sunrise Time (POA&gt;20 W/m2)]])*24,"")</f>
        <v/>
      </c>
      <c r="M382" s="17" t="str">
        <f>IFERROR(VLOOKUP(GA[[#This Row],[Affceted Equipment]],'Basic Data'!A482:B596,2,0),"")</f>
        <v/>
      </c>
      <c r="P382" s="28" t="str">
        <f>IFERROR(VLOOKUP(GA[[#This Row],[Affceted Equipment]],'Basic Data'!A483:C601,3,0),"")</f>
        <v/>
      </c>
      <c r="Q382" s="2"/>
      <c r="W382" s="32"/>
      <c r="X382" s="33"/>
      <c r="Y382" s="33"/>
      <c r="Z382" s="2"/>
      <c r="AA382" s="2"/>
      <c r="AB382" s="33">
        <f>(GA[[#This Row],[Work Completiuon time on fualt]]-GA[[#This Row],[Fault Time]])*24</f>
        <v>0</v>
      </c>
      <c r="AC382" s="2"/>
      <c r="AD382" s="2"/>
    </row>
    <row r="383" spans="1:30">
      <c r="A383" s="2">
        <f t="shared" si="6"/>
        <v>381</v>
      </c>
      <c r="I383" s="29" t="str">
        <f>IFERROR(VLOOKUP(GA[[#This Row],[Date]],Raw_Data[[#All],[Date]:[Sunset Time (POA&lt;20 W/m2)]],3,0),"")</f>
        <v/>
      </c>
      <c r="J383" s="29" t="str">
        <f>IFERROR(VLOOKUP(GA[[#This Row],[Date]],Raw_Data[[#All],[Date]:[Sunset Time (POA&lt;20 W/m2)]],4,0),"")</f>
        <v/>
      </c>
      <c r="K383" s="2" t="str">
        <f>IFERROR((GA[[#This Row],[Sunset Time (POA&lt;20 W/m2)]]-GA[[#This Row],[Sunrise Time (POA&gt;20 W/m2)]])*24,"")</f>
        <v/>
      </c>
      <c r="M383" s="17" t="str">
        <f>IFERROR(VLOOKUP(GA[[#This Row],[Affceted Equipment]],'Basic Data'!A483:B597,2,0),"")</f>
        <v/>
      </c>
      <c r="P383" s="28" t="str">
        <f>IFERROR(VLOOKUP(GA[[#This Row],[Affceted Equipment]],'Basic Data'!A484:C602,3,0),"")</f>
        <v/>
      </c>
      <c r="Q383" s="2"/>
      <c r="W383" s="32"/>
      <c r="X383" s="33"/>
      <c r="Y383" s="33"/>
      <c r="Z383" s="2"/>
      <c r="AA383" s="2"/>
      <c r="AB383" s="33">
        <f>(GA[[#This Row],[Work Completiuon time on fualt]]-GA[[#This Row],[Fault Time]])*24</f>
        <v>0</v>
      </c>
      <c r="AC383" s="2"/>
      <c r="AD383" s="2"/>
    </row>
    <row r="384" spans="1:30">
      <c r="A384" s="2">
        <f t="shared" si="6"/>
        <v>382</v>
      </c>
      <c r="I384" s="29" t="str">
        <f>IFERROR(VLOOKUP(GA[[#This Row],[Date]],Raw_Data[[#All],[Date]:[Sunset Time (POA&lt;20 W/m2)]],3,0),"")</f>
        <v/>
      </c>
      <c r="J384" s="29" t="str">
        <f>IFERROR(VLOOKUP(GA[[#This Row],[Date]],Raw_Data[[#All],[Date]:[Sunset Time (POA&lt;20 W/m2)]],4,0),"")</f>
        <v/>
      </c>
      <c r="K384" s="2" t="str">
        <f>IFERROR((GA[[#This Row],[Sunset Time (POA&lt;20 W/m2)]]-GA[[#This Row],[Sunrise Time (POA&gt;20 W/m2)]])*24,"")</f>
        <v/>
      </c>
      <c r="M384" s="17" t="str">
        <f>IFERROR(VLOOKUP(GA[[#This Row],[Affceted Equipment]],'Basic Data'!A484:B598,2,0),"")</f>
        <v/>
      </c>
      <c r="P384" s="28" t="str">
        <f>IFERROR(VLOOKUP(GA[[#This Row],[Affceted Equipment]],'Basic Data'!A485:C603,3,0),"")</f>
        <v/>
      </c>
      <c r="Q384" s="2"/>
      <c r="W384" s="32"/>
      <c r="X384" s="33"/>
      <c r="Y384" s="33"/>
      <c r="Z384" s="2"/>
      <c r="AA384" s="2"/>
      <c r="AB384" s="33">
        <f>(GA[[#This Row],[Work Completiuon time on fualt]]-GA[[#This Row],[Fault Time]])*24</f>
        <v>0</v>
      </c>
      <c r="AC384" s="2"/>
      <c r="AD384" s="2"/>
    </row>
    <row r="385" spans="1:30">
      <c r="A385" s="2">
        <f t="shared" si="6"/>
        <v>383</v>
      </c>
      <c r="I385" s="29" t="str">
        <f>IFERROR(VLOOKUP(GA[[#This Row],[Date]],Raw_Data[[#All],[Date]:[Sunset Time (POA&lt;20 W/m2)]],3,0),"")</f>
        <v/>
      </c>
      <c r="J385" s="29" t="str">
        <f>IFERROR(VLOOKUP(GA[[#This Row],[Date]],Raw_Data[[#All],[Date]:[Sunset Time (POA&lt;20 W/m2)]],4,0),"")</f>
        <v/>
      </c>
      <c r="K385" s="2" t="str">
        <f>IFERROR((GA[[#This Row],[Sunset Time (POA&lt;20 W/m2)]]-GA[[#This Row],[Sunrise Time (POA&gt;20 W/m2)]])*24,"")</f>
        <v/>
      </c>
      <c r="M385" s="17" t="str">
        <f>IFERROR(VLOOKUP(GA[[#This Row],[Affceted Equipment]],'Basic Data'!A485:B599,2,0),"")</f>
        <v/>
      </c>
      <c r="P385" s="28" t="str">
        <f>IFERROR(VLOOKUP(GA[[#This Row],[Affceted Equipment]],'Basic Data'!A486:C604,3,0),"")</f>
        <v/>
      </c>
      <c r="Q385" s="2"/>
      <c r="W385" s="32"/>
      <c r="X385" s="33"/>
      <c r="Y385" s="33"/>
      <c r="Z385" s="2"/>
      <c r="AA385" s="2"/>
      <c r="AB385" s="33">
        <f>(GA[[#This Row],[Work Completiuon time on fualt]]-GA[[#This Row],[Fault Time]])*24</f>
        <v>0</v>
      </c>
      <c r="AC385" s="2"/>
      <c r="AD385" s="2"/>
    </row>
    <row r="386" spans="1:30">
      <c r="A386" s="2">
        <f t="shared" si="6"/>
        <v>384</v>
      </c>
      <c r="I386" s="29" t="str">
        <f>IFERROR(VLOOKUP(GA[[#This Row],[Date]],Raw_Data[[#All],[Date]:[Sunset Time (POA&lt;20 W/m2)]],3,0),"")</f>
        <v/>
      </c>
      <c r="J386" s="29" t="str">
        <f>IFERROR(VLOOKUP(GA[[#This Row],[Date]],Raw_Data[[#All],[Date]:[Sunset Time (POA&lt;20 W/m2)]],4,0),"")</f>
        <v/>
      </c>
      <c r="K386" s="2" t="str">
        <f>IFERROR((GA[[#This Row],[Sunset Time (POA&lt;20 W/m2)]]-GA[[#This Row],[Sunrise Time (POA&gt;20 W/m2)]])*24,"")</f>
        <v/>
      </c>
      <c r="M386" s="17" t="str">
        <f>IFERROR(VLOOKUP(GA[[#This Row],[Affceted Equipment]],'Basic Data'!A486:B600,2,0),"")</f>
        <v/>
      </c>
      <c r="P386" s="28" t="str">
        <f>IFERROR(VLOOKUP(GA[[#This Row],[Affceted Equipment]],'Basic Data'!A487:C605,3,0),"")</f>
        <v/>
      </c>
      <c r="Q386" s="2"/>
      <c r="W386" s="32"/>
      <c r="X386" s="33"/>
      <c r="Y386" s="33"/>
      <c r="Z386" s="2"/>
      <c r="AA386" s="2"/>
      <c r="AB386" s="33">
        <f>(GA[[#This Row],[Work Completiuon time on fualt]]-GA[[#This Row],[Fault Time]])*24</f>
        <v>0</v>
      </c>
      <c r="AC386" s="2"/>
      <c r="AD386" s="2"/>
    </row>
    <row r="387" spans="1:30">
      <c r="A387" s="2">
        <f t="shared" si="6"/>
        <v>385</v>
      </c>
      <c r="I387" s="29" t="str">
        <f>IFERROR(VLOOKUP(GA[[#This Row],[Date]],Raw_Data[[#All],[Date]:[Sunset Time (POA&lt;20 W/m2)]],3,0),"")</f>
        <v/>
      </c>
      <c r="J387" s="29" t="str">
        <f>IFERROR(VLOOKUP(GA[[#This Row],[Date]],Raw_Data[[#All],[Date]:[Sunset Time (POA&lt;20 W/m2)]],4,0),"")</f>
        <v/>
      </c>
      <c r="K387" s="2" t="str">
        <f>IFERROR((GA[[#This Row],[Sunset Time (POA&lt;20 W/m2)]]-GA[[#This Row],[Sunrise Time (POA&gt;20 W/m2)]])*24,"")</f>
        <v/>
      </c>
      <c r="M387" s="17" t="str">
        <f>IFERROR(VLOOKUP(GA[[#This Row],[Affceted Equipment]],'Basic Data'!A487:B601,2,0),"")</f>
        <v/>
      </c>
      <c r="P387" s="28" t="str">
        <f>IFERROR(VLOOKUP(GA[[#This Row],[Affceted Equipment]],'Basic Data'!A488:C606,3,0),"")</f>
        <v/>
      </c>
      <c r="Q387" s="2"/>
      <c r="W387" s="32"/>
      <c r="X387" s="33"/>
      <c r="Y387" s="33"/>
      <c r="Z387" s="2"/>
      <c r="AA387" s="2"/>
      <c r="AB387" s="33">
        <f>(GA[[#This Row],[Work Completiuon time on fualt]]-GA[[#This Row],[Fault Time]])*24</f>
        <v>0</v>
      </c>
      <c r="AC387" s="2"/>
      <c r="AD387" s="2"/>
    </row>
    <row r="388" spans="1:30">
      <c r="A388" s="2">
        <f t="shared" si="6"/>
        <v>386</v>
      </c>
      <c r="I388" s="29" t="str">
        <f>IFERROR(VLOOKUP(GA[[#This Row],[Date]],Raw_Data[[#All],[Date]:[Sunset Time (POA&lt;20 W/m2)]],3,0),"")</f>
        <v/>
      </c>
      <c r="J388" s="29" t="str">
        <f>IFERROR(VLOOKUP(GA[[#This Row],[Date]],Raw_Data[[#All],[Date]:[Sunset Time (POA&lt;20 W/m2)]],4,0),"")</f>
        <v/>
      </c>
      <c r="K388" s="2" t="str">
        <f>IFERROR((GA[[#This Row],[Sunset Time (POA&lt;20 W/m2)]]-GA[[#This Row],[Sunrise Time (POA&gt;20 W/m2)]])*24,"")</f>
        <v/>
      </c>
      <c r="M388" s="17" t="str">
        <f>IFERROR(VLOOKUP(GA[[#This Row],[Affceted Equipment]],'Basic Data'!A488:B602,2,0),"")</f>
        <v/>
      </c>
      <c r="P388" s="28" t="str">
        <f>IFERROR(VLOOKUP(GA[[#This Row],[Affceted Equipment]],'Basic Data'!A489:C607,3,0),"")</f>
        <v/>
      </c>
      <c r="Q388" s="2"/>
      <c r="W388" s="32"/>
      <c r="X388" s="33"/>
      <c r="Y388" s="33"/>
      <c r="Z388" s="2"/>
      <c r="AA388" s="2"/>
      <c r="AB388" s="33">
        <f>(GA[[#This Row],[Work Completiuon time on fualt]]-GA[[#This Row],[Fault Time]])*24</f>
        <v>0</v>
      </c>
      <c r="AC388" s="2"/>
      <c r="AD388" s="2"/>
    </row>
    <row r="389" spans="1:30">
      <c r="A389" s="2">
        <f t="shared" si="6"/>
        <v>387</v>
      </c>
      <c r="I389" s="29" t="str">
        <f>IFERROR(VLOOKUP(GA[[#This Row],[Date]],Raw_Data[[#All],[Date]:[Sunset Time (POA&lt;20 W/m2)]],3,0),"")</f>
        <v/>
      </c>
      <c r="J389" s="29" t="str">
        <f>IFERROR(VLOOKUP(GA[[#This Row],[Date]],Raw_Data[[#All],[Date]:[Sunset Time (POA&lt;20 W/m2)]],4,0),"")</f>
        <v/>
      </c>
      <c r="K389" s="2" t="str">
        <f>IFERROR((GA[[#This Row],[Sunset Time (POA&lt;20 W/m2)]]-GA[[#This Row],[Sunrise Time (POA&gt;20 W/m2)]])*24,"")</f>
        <v/>
      </c>
      <c r="M389" s="17" t="str">
        <f>IFERROR(VLOOKUP(GA[[#This Row],[Affceted Equipment]],'Basic Data'!A489:B603,2,0),"")</f>
        <v/>
      </c>
      <c r="P389" s="28" t="str">
        <f>IFERROR(VLOOKUP(GA[[#This Row],[Affceted Equipment]],'Basic Data'!A490:C608,3,0),"")</f>
        <v/>
      </c>
      <c r="Q389" s="2"/>
      <c r="W389" s="32"/>
      <c r="X389" s="33"/>
      <c r="Y389" s="33"/>
      <c r="Z389" s="2"/>
      <c r="AA389" s="2"/>
      <c r="AB389" s="33">
        <f>(GA[[#This Row],[Work Completiuon time on fualt]]-GA[[#This Row],[Fault Time]])*24</f>
        <v>0</v>
      </c>
      <c r="AC389" s="2"/>
      <c r="AD389" s="2"/>
    </row>
    <row r="390" spans="1:30">
      <c r="A390" s="2">
        <f t="shared" si="6"/>
        <v>388</v>
      </c>
      <c r="I390" s="29" t="str">
        <f>IFERROR(VLOOKUP(GA[[#This Row],[Date]],Raw_Data[[#All],[Date]:[Sunset Time (POA&lt;20 W/m2)]],3,0),"")</f>
        <v/>
      </c>
      <c r="J390" s="29" t="str">
        <f>IFERROR(VLOOKUP(GA[[#This Row],[Date]],Raw_Data[[#All],[Date]:[Sunset Time (POA&lt;20 W/m2)]],4,0),"")</f>
        <v/>
      </c>
      <c r="K390" s="2" t="str">
        <f>IFERROR((GA[[#This Row],[Sunset Time (POA&lt;20 W/m2)]]-GA[[#This Row],[Sunrise Time (POA&gt;20 W/m2)]])*24,"")</f>
        <v/>
      </c>
      <c r="M390" s="17" t="str">
        <f>IFERROR(VLOOKUP(GA[[#This Row],[Affceted Equipment]],'Basic Data'!A490:B604,2,0),"")</f>
        <v/>
      </c>
      <c r="P390" s="28" t="str">
        <f>IFERROR(VLOOKUP(GA[[#This Row],[Affceted Equipment]],'Basic Data'!A491:C609,3,0),"")</f>
        <v/>
      </c>
      <c r="Q390" s="2"/>
      <c r="W390" s="32"/>
      <c r="X390" s="33"/>
      <c r="Y390" s="33"/>
      <c r="Z390" s="2"/>
      <c r="AA390" s="2"/>
      <c r="AB390" s="33">
        <f>(GA[[#This Row],[Work Completiuon time on fualt]]-GA[[#This Row],[Fault Time]])*24</f>
        <v>0</v>
      </c>
      <c r="AC390" s="2"/>
      <c r="AD390" s="2"/>
    </row>
    <row r="391" spans="1:30">
      <c r="A391" s="2">
        <f t="shared" si="6"/>
        <v>389</v>
      </c>
      <c r="I391" s="29" t="str">
        <f>IFERROR(VLOOKUP(GA[[#This Row],[Date]],Raw_Data[[#All],[Date]:[Sunset Time (POA&lt;20 W/m2)]],3,0),"")</f>
        <v/>
      </c>
      <c r="J391" s="29" t="str">
        <f>IFERROR(VLOOKUP(GA[[#This Row],[Date]],Raw_Data[[#All],[Date]:[Sunset Time (POA&lt;20 W/m2)]],4,0),"")</f>
        <v/>
      </c>
      <c r="K391" s="2" t="str">
        <f>IFERROR((GA[[#This Row],[Sunset Time (POA&lt;20 W/m2)]]-GA[[#This Row],[Sunrise Time (POA&gt;20 W/m2)]])*24,"")</f>
        <v/>
      </c>
      <c r="M391" s="17" t="str">
        <f>IFERROR(VLOOKUP(GA[[#This Row],[Affceted Equipment]],'Basic Data'!A491:B605,2,0),"")</f>
        <v/>
      </c>
      <c r="P391" s="28" t="str">
        <f>IFERROR(VLOOKUP(GA[[#This Row],[Affceted Equipment]],'Basic Data'!A492:C610,3,0),"")</f>
        <v/>
      </c>
      <c r="Q391" s="2"/>
      <c r="W391" s="32"/>
      <c r="X391" s="33"/>
      <c r="Y391" s="33"/>
      <c r="Z391" s="2"/>
      <c r="AA391" s="2"/>
      <c r="AB391" s="33">
        <f>(GA[[#This Row],[Work Completiuon time on fualt]]-GA[[#This Row],[Fault Time]])*24</f>
        <v>0</v>
      </c>
      <c r="AC391" s="2"/>
      <c r="AD391" s="2"/>
    </row>
    <row r="392" spans="1:30">
      <c r="A392" s="2">
        <f t="shared" si="6"/>
        <v>390</v>
      </c>
      <c r="I392" s="29" t="str">
        <f>IFERROR(VLOOKUP(GA[[#This Row],[Date]],Raw_Data[[#All],[Date]:[Sunset Time (POA&lt;20 W/m2)]],3,0),"")</f>
        <v/>
      </c>
      <c r="J392" s="29" t="str">
        <f>IFERROR(VLOOKUP(GA[[#This Row],[Date]],Raw_Data[[#All],[Date]:[Sunset Time (POA&lt;20 W/m2)]],4,0),"")</f>
        <v/>
      </c>
      <c r="K392" s="2" t="str">
        <f>IFERROR((GA[[#This Row],[Sunset Time (POA&lt;20 W/m2)]]-GA[[#This Row],[Sunrise Time (POA&gt;20 W/m2)]])*24,"")</f>
        <v/>
      </c>
      <c r="M392" s="17" t="str">
        <f>IFERROR(VLOOKUP(GA[[#This Row],[Affceted Equipment]],'Basic Data'!A492:B606,2,0),"")</f>
        <v/>
      </c>
      <c r="P392" s="28" t="str">
        <f>IFERROR(VLOOKUP(GA[[#This Row],[Affceted Equipment]],'Basic Data'!A493:C611,3,0),"")</f>
        <v/>
      </c>
      <c r="Q392" s="2"/>
      <c r="W392" s="32"/>
      <c r="X392" s="33"/>
      <c r="Y392" s="33"/>
      <c r="Z392" s="2"/>
      <c r="AA392" s="2"/>
      <c r="AB392" s="33">
        <f>(GA[[#This Row],[Work Completiuon time on fualt]]-GA[[#This Row],[Fault Time]])*24</f>
        <v>0</v>
      </c>
      <c r="AC392" s="2"/>
      <c r="AD392" s="2"/>
    </row>
    <row r="393" spans="1:30">
      <c r="A393" s="2">
        <f t="shared" si="6"/>
        <v>391</v>
      </c>
      <c r="I393" s="29" t="str">
        <f>IFERROR(VLOOKUP(GA[[#This Row],[Date]],Raw_Data[[#All],[Date]:[Sunset Time (POA&lt;20 W/m2)]],3,0),"")</f>
        <v/>
      </c>
      <c r="J393" s="29" t="str">
        <f>IFERROR(VLOOKUP(GA[[#This Row],[Date]],Raw_Data[[#All],[Date]:[Sunset Time (POA&lt;20 W/m2)]],4,0),"")</f>
        <v/>
      </c>
      <c r="K393" s="2" t="str">
        <f>IFERROR((GA[[#This Row],[Sunset Time (POA&lt;20 W/m2)]]-GA[[#This Row],[Sunrise Time (POA&gt;20 W/m2)]])*24,"")</f>
        <v/>
      </c>
      <c r="M393" s="17" t="str">
        <f>IFERROR(VLOOKUP(GA[[#This Row],[Affceted Equipment]],'Basic Data'!A493:B607,2,0),"")</f>
        <v/>
      </c>
      <c r="P393" s="28" t="str">
        <f>IFERROR(VLOOKUP(GA[[#This Row],[Affceted Equipment]],'Basic Data'!A494:C612,3,0),"")</f>
        <v/>
      </c>
      <c r="Q393" s="2"/>
      <c r="W393" s="32"/>
      <c r="X393" s="33"/>
      <c r="Y393" s="33"/>
      <c r="Z393" s="2"/>
      <c r="AA393" s="2"/>
      <c r="AB393" s="33">
        <f>(GA[[#This Row],[Work Completiuon time on fualt]]-GA[[#This Row],[Fault Time]])*24</f>
        <v>0</v>
      </c>
      <c r="AC393" s="2"/>
      <c r="AD393" s="2"/>
    </row>
    <row r="394" spans="1:30">
      <c r="A394" s="2">
        <f t="shared" si="6"/>
        <v>392</v>
      </c>
      <c r="I394" s="29" t="str">
        <f>IFERROR(VLOOKUP(GA[[#This Row],[Date]],Raw_Data[[#All],[Date]:[Sunset Time (POA&lt;20 W/m2)]],3,0),"")</f>
        <v/>
      </c>
      <c r="J394" s="29" t="str">
        <f>IFERROR(VLOOKUP(GA[[#This Row],[Date]],Raw_Data[[#All],[Date]:[Sunset Time (POA&lt;20 W/m2)]],4,0),"")</f>
        <v/>
      </c>
      <c r="K394" s="2" t="str">
        <f>IFERROR((GA[[#This Row],[Sunset Time (POA&lt;20 W/m2)]]-GA[[#This Row],[Sunrise Time (POA&gt;20 W/m2)]])*24,"")</f>
        <v/>
      </c>
      <c r="M394" s="17" t="str">
        <f>IFERROR(VLOOKUP(GA[[#This Row],[Affceted Equipment]],'Basic Data'!A494:B608,2,0),"")</f>
        <v/>
      </c>
      <c r="P394" s="28" t="str">
        <f>IFERROR(VLOOKUP(GA[[#This Row],[Affceted Equipment]],'Basic Data'!A495:C613,3,0),"")</f>
        <v/>
      </c>
      <c r="Q394" s="2"/>
      <c r="W394" s="32"/>
      <c r="X394" s="33"/>
      <c r="Y394" s="33"/>
      <c r="Z394" s="2"/>
      <c r="AA394" s="2"/>
      <c r="AB394" s="33">
        <f>(GA[[#This Row],[Work Completiuon time on fualt]]-GA[[#This Row],[Fault Time]])*24</f>
        <v>0</v>
      </c>
      <c r="AC394" s="2"/>
      <c r="AD394" s="2"/>
    </row>
    <row r="395" spans="1:30">
      <c r="A395" s="2">
        <f t="shared" si="6"/>
        <v>393</v>
      </c>
      <c r="I395" s="29" t="str">
        <f>IFERROR(VLOOKUP(GA[[#This Row],[Date]],Raw_Data[[#All],[Date]:[Sunset Time (POA&lt;20 W/m2)]],3,0),"")</f>
        <v/>
      </c>
      <c r="J395" s="29" t="str">
        <f>IFERROR(VLOOKUP(GA[[#This Row],[Date]],Raw_Data[[#All],[Date]:[Sunset Time (POA&lt;20 W/m2)]],4,0),"")</f>
        <v/>
      </c>
      <c r="K395" s="2" t="str">
        <f>IFERROR((GA[[#This Row],[Sunset Time (POA&lt;20 W/m2)]]-GA[[#This Row],[Sunrise Time (POA&gt;20 W/m2)]])*24,"")</f>
        <v/>
      </c>
      <c r="M395" s="17" t="str">
        <f>IFERROR(VLOOKUP(GA[[#This Row],[Affceted Equipment]],'Basic Data'!A495:B609,2,0),"")</f>
        <v/>
      </c>
      <c r="P395" s="28" t="str">
        <f>IFERROR(VLOOKUP(GA[[#This Row],[Affceted Equipment]],'Basic Data'!A496:C614,3,0),"")</f>
        <v/>
      </c>
      <c r="Q395" s="2"/>
      <c r="W395" s="32"/>
      <c r="X395" s="33"/>
      <c r="Y395" s="33"/>
      <c r="Z395" s="2"/>
      <c r="AA395" s="2"/>
      <c r="AB395" s="33">
        <f>(GA[[#This Row],[Work Completiuon time on fualt]]-GA[[#This Row],[Fault Time]])*24</f>
        <v>0</v>
      </c>
      <c r="AC395" s="2"/>
      <c r="AD395" s="2"/>
    </row>
    <row r="396" spans="1:30">
      <c r="A396" s="2">
        <f t="shared" si="6"/>
        <v>394</v>
      </c>
      <c r="I396" s="29" t="str">
        <f>IFERROR(VLOOKUP(GA[[#This Row],[Date]],Raw_Data[[#All],[Date]:[Sunset Time (POA&lt;20 W/m2)]],3,0),"")</f>
        <v/>
      </c>
      <c r="J396" s="29" t="str">
        <f>IFERROR(VLOOKUP(GA[[#This Row],[Date]],Raw_Data[[#All],[Date]:[Sunset Time (POA&lt;20 W/m2)]],4,0),"")</f>
        <v/>
      </c>
      <c r="K396" s="2" t="str">
        <f>IFERROR((GA[[#This Row],[Sunset Time (POA&lt;20 W/m2)]]-GA[[#This Row],[Sunrise Time (POA&gt;20 W/m2)]])*24,"")</f>
        <v/>
      </c>
      <c r="M396" s="17" t="str">
        <f>IFERROR(VLOOKUP(GA[[#This Row],[Affceted Equipment]],'Basic Data'!A496:B610,2,0),"")</f>
        <v/>
      </c>
      <c r="P396" s="28" t="str">
        <f>IFERROR(VLOOKUP(GA[[#This Row],[Affceted Equipment]],'Basic Data'!A497:C615,3,0),"")</f>
        <v/>
      </c>
      <c r="Q396" s="2"/>
      <c r="W396" s="32"/>
      <c r="X396" s="33"/>
      <c r="Y396" s="33"/>
      <c r="Z396" s="2"/>
      <c r="AA396" s="2"/>
      <c r="AB396" s="33">
        <f>(GA[[#This Row],[Work Completiuon time on fualt]]-GA[[#This Row],[Fault Time]])*24</f>
        <v>0</v>
      </c>
      <c r="AC396" s="2"/>
      <c r="AD396" s="2"/>
    </row>
    <row r="397" spans="1:30">
      <c r="A397" s="2">
        <f t="shared" si="6"/>
        <v>395</v>
      </c>
      <c r="I397" s="29" t="str">
        <f>IFERROR(VLOOKUP(GA[[#This Row],[Date]],Raw_Data[[#All],[Date]:[Sunset Time (POA&lt;20 W/m2)]],3,0),"")</f>
        <v/>
      </c>
      <c r="J397" s="29" t="str">
        <f>IFERROR(VLOOKUP(GA[[#This Row],[Date]],Raw_Data[[#All],[Date]:[Sunset Time (POA&lt;20 W/m2)]],4,0),"")</f>
        <v/>
      </c>
      <c r="K397" s="2" t="str">
        <f>IFERROR((GA[[#This Row],[Sunset Time (POA&lt;20 W/m2)]]-GA[[#This Row],[Sunrise Time (POA&gt;20 W/m2)]])*24,"")</f>
        <v/>
      </c>
      <c r="M397" s="17" t="str">
        <f>IFERROR(VLOOKUP(GA[[#This Row],[Affceted Equipment]],'Basic Data'!A497:B611,2,0),"")</f>
        <v/>
      </c>
      <c r="P397" s="28" t="str">
        <f>IFERROR(VLOOKUP(GA[[#This Row],[Affceted Equipment]],'Basic Data'!A498:C616,3,0),"")</f>
        <v/>
      </c>
      <c r="Q397" s="2"/>
      <c r="W397" s="32"/>
      <c r="X397" s="33"/>
      <c r="Y397" s="33"/>
      <c r="Z397" s="2"/>
      <c r="AA397" s="2"/>
      <c r="AB397" s="33">
        <f>(GA[[#This Row],[Work Completiuon time on fualt]]-GA[[#This Row],[Fault Time]])*24</f>
        <v>0</v>
      </c>
      <c r="AC397" s="2"/>
      <c r="AD397" s="2"/>
    </row>
    <row r="398" spans="1:30">
      <c r="A398" s="2">
        <f t="shared" si="6"/>
        <v>396</v>
      </c>
      <c r="I398" s="29" t="str">
        <f>IFERROR(VLOOKUP(GA[[#This Row],[Date]],Raw_Data[[#All],[Date]:[Sunset Time (POA&lt;20 W/m2)]],3,0),"")</f>
        <v/>
      </c>
      <c r="J398" s="29" t="str">
        <f>IFERROR(VLOOKUP(GA[[#This Row],[Date]],Raw_Data[[#All],[Date]:[Sunset Time (POA&lt;20 W/m2)]],4,0),"")</f>
        <v/>
      </c>
      <c r="K398" s="2" t="str">
        <f>IFERROR((GA[[#This Row],[Sunset Time (POA&lt;20 W/m2)]]-GA[[#This Row],[Sunrise Time (POA&gt;20 W/m2)]])*24,"")</f>
        <v/>
      </c>
      <c r="M398" s="17" t="str">
        <f>IFERROR(VLOOKUP(GA[[#This Row],[Affceted Equipment]],'Basic Data'!A498:B612,2,0),"")</f>
        <v/>
      </c>
      <c r="P398" s="28" t="str">
        <f>IFERROR(VLOOKUP(GA[[#This Row],[Affceted Equipment]],'Basic Data'!A499:C617,3,0),"")</f>
        <v/>
      </c>
      <c r="Q398" s="2"/>
      <c r="W398" s="32"/>
      <c r="X398" s="33"/>
      <c r="Y398" s="33"/>
      <c r="Z398" s="2"/>
      <c r="AA398" s="2"/>
      <c r="AB398" s="33">
        <f>(GA[[#This Row],[Work Completiuon time on fualt]]-GA[[#This Row],[Fault Time]])*24</f>
        <v>0</v>
      </c>
      <c r="AC398" s="2"/>
      <c r="AD398" s="2"/>
    </row>
    <row r="399" spans="1:30">
      <c r="A399" s="2">
        <f t="shared" si="6"/>
        <v>397</v>
      </c>
      <c r="I399" s="29" t="str">
        <f>IFERROR(VLOOKUP(GA[[#This Row],[Date]],Raw_Data[[#All],[Date]:[Sunset Time (POA&lt;20 W/m2)]],3,0),"")</f>
        <v/>
      </c>
      <c r="J399" s="29" t="str">
        <f>IFERROR(VLOOKUP(GA[[#This Row],[Date]],Raw_Data[[#All],[Date]:[Sunset Time (POA&lt;20 W/m2)]],4,0),"")</f>
        <v/>
      </c>
      <c r="K399" s="2" t="str">
        <f>IFERROR((GA[[#This Row],[Sunset Time (POA&lt;20 W/m2)]]-GA[[#This Row],[Sunrise Time (POA&gt;20 W/m2)]])*24,"")</f>
        <v/>
      </c>
      <c r="M399" s="17" t="str">
        <f>IFERROR(VLOOKUP(GA[[#This Row],[Affceted Equipment]],'Basic Data'!A499:B613,2,0),"")</f>
        <v/>
      </c>
      <c r="P399" s="28" t="str">
        <f>IFERROR(VLOOKUP(GA[[#This Row],[Affceted Equipment]],'Basic Data'!A500:C618,3,0),"")</f>
        <v/>
      </c>
      <c r="Q399" s="2"/>
      <c r="W399" s="32"/>
      <c r="X399" s="33"/>
      <c r="Y399" s="33"/>
      <c r="Z399" s="2"/>
      <c r="AA399" s="2"/>
      <c r="AB399" s="33">
        <f>(GA[[#This Row],[Work Completiuon time on fualt]]-GA[[#This Row],[Fault Time]])*24</f>
        <v>0</v>
      </c>
      <c r="AC399" s="2"/>
      <c r="AD399" s="2"/>
    </row>
    <row r="400" spans="1:30">
      <c r="A400" s="2">
        <f t="shared" si="6"/>
        <v>398</v>
      </c>
      <c r="I400" s="29" t="str">
        <f>IFERROR(VLOOKUP(GA[[#This Row],[Date]],Raw_Data[[#All],[Date]:[Sunset Time (POA&lt;20 W/m2)]],3,0),"")</f>
        <v/>
      </c>
      <c r="J400" s="29" t="str">
        <f>IFERROR(VLOOKUP(GA[[#This Row],[Date]],Raw_Data[[#All],[Date]:[Sunset Time (POA&lt;20 W/m2)]],4,0),"")</f>
        <v/>
      </c>
      <c r="K400" s="2" t="str">
        <f>IFERROR((GA[[#This Row],[Sunset Time (POA&lt;20 W/m2)]]-GA[[#This Row],[Sunrise Time (POA&gt;20 W/m2)]])*24,"")</f>
        <v/>
      </c>
      <c r="M400" s="17" t="str">
        <f>IFERROR(VLOOKUP(GA[[#This Row],[Affceted Equipment]],'Basic Data'!A500:B614,2,0),"")</f>
        <v/>
      </c>
      <c r="P400" s="28" t="str">
        <f>IFERROR(VLOOKUP(GA[[#This Row],[Affceted Equipment]],'Basic Data'!A501:C619,3,0),"")</f>
        <v/>
      </c>
      <c r="Q400" s="2"/>
      <c r="W400" s="32"/>
      <c r="X400" s="33"/>
      <c r="Y400" s="33"/>
      <c r="Z400" s="2"/>
      <c r="AA400" s="2"/>
      <c r="AB400" s="33">
        <f>(GA[[#This Row],[Work Completiuon time on fualt]]-GA[[#This Row],[Fault Time]])*24</f>
        <v>0</v>
      </c>
      <c r="AC400" s="2"/>
      <c r="AD400" s="2"/>
    </row>
    <row r="401" spans="1:30">
      <c r="A401" s="2">
        <f t="shared" si="6"/>
        <v>399</v>
      </c>
      <c r="I401" s="29" t="str">
        <f>IFERROR(VLOOKUP(GA[[#This Row],[Date]],Raw_Data[[#All],[Date]:[Sunset Time (POA&lt;20 W/m2)]],3,0),"")</f>
        <v/>
      </c>
      <c r="J401" s="29" t="str">
        <f>IFERROR(VLOOKUP(GA[[#This Row],[Date]],Raw_Data[[#All],[Date]:[Sunset Time (POA&lt;20 W/m2)]],4,0),"")</f>
        <v/>
      </c>
      <c r="K401" s="2" t="str">
        <f>IFERROR((GA[[#This Row],[Sunset Time (POA&lt;20 W/m2)]]-GA[[#This Row],[Sunrise Time (POA&gt;20 W/m2)]])*24,"")</f>
        <v/>
      </c>
      <c r="M401" s="17" t="str">
        <f>IFERROR(VLOOKUP(GA[[#This Row],[Affceted Equipment]],'Basic Data'!A501:B615,2,0),"")</f>
        <v/>
      </c>
      <c r="P401" s="28" t="str">
        <f>IFERROR(VLOOKUP(GA[[#This Row],[Affceted Equipment]],'Basic Data'!A502:C620,3,0),"")</f>
        <v/>
      </c>
      <c r="Q401" s="2"/>
      <c r="W401" s="32"/>
      <c r="X401" s="33"/>
      <c r="Y401" s="33"/>
      <c r="Z401" s="2"/>
      <c r="AA401" s="2"/>
      <c r="AB401" s="33">
        <f>(GA[[#This Row],[Work Completiuon time on fualt]]-GA[[#This Row],[Fault Time]])*24</f>
        <v>0</v>
      </c>
      <c r="AC401" s="2"/>
      <c r="AD401" s="2"/>
    </row>
    <row r="402" spans="1:30">
      <c r="A402" s="2">
        <f t="shared" si="6"/>
        <v>400</v>
      </c>
      <c r="I402" s="29" t="str">
        <f>IFERROR(VLOOKUP(GA[[#This Row],[Date]],Raw_Data[[#All],[Date]:[Sunset Time (POA&lt;20 W/m2)]],3,0),"")</f>
        <v/>
      </c>
      <c r="J402" s="29" t="str">
        <f>IFERROR(VLOOKUP(GA[[#This Row],[Date]],Raw_Data[[#All],[Date]:[Sunset Time (POA&lt;20 W/m2)]],4,0),"")</f>
        <v/>
      </c>
      <c r="K402" s="2" t="str">
        <f>IFERROR((GA[[#This Row],[Sunset Time (POA&lt;20 W/m2)]]-GA[[#This Row],[Sunrise Time (POA&gt;20 W/m2)]])*24,"")</f>
        <v/>
      </c>
      <c r="M402" s="17" t="str">
        <f>IFERROR(VLOOKUP(GA[[#This Row],[Affceted Equipment]],'Basic Data'!A502:B616,2,0),"")</f>
        <v/>
      </c>
      <c r="P402" s="28" t="str">
        <f>IFERROR(VLOOKUP(GA[[#This Row],[Affceted Equipment]],'Basic Data'!A503:C621,3,0),"")</f>
        <v/>
      </c>
      <c r="Q402" s="2"/>
      <c r="W402" s="32"/>
      <c r="X402" s="33"/>
      <c r="Y402" s="33"/>
      <c r="Z402" s="2"/>
      <c r="AA402" s="2"/>
      <c r="AB402" s="33">
        <f>(GA[[#This Row],[Work Completiuon time on fualt]]-GA[[#This Row],[Fault Time]])*24</f>
        <v>0</v>
      </c>
      <c r="AC402" s="2"/>
      <c r="AD402" s="2"/>
    </row>
    <row r="403" spans="1:30">
      <c r="A403" s="2">
        <f t="shared" si="6"/>
        <v>401</v>
      </c>
      <c r="I403" s="29" t="str">
        <f>IFERROR(VLOOKUP(GA[[#This Row],[Date]],Raw_Data[[#All],[Date]:[Sunset Time (POA&lt;20 W/m2)]],3,0),"")</f>
        <v/>
      </c>
      <c r="J403" s="29" t="str">
        <f>IFERROR(VLOOKUP(GA[[#This Row],[Date]],Raw_Data[[#All],[Date]:[Sunset Time (POA&lt;20 W/m2)]],4,0),"")</f>
        <v/>
      </c>
      <c r="K403" s="2" t="str">
        <f>IFERROR((GA[[#This Row],[Sunset Time (POA&lt;20 W/m2)]]-GA[[#This Row],[Sunrise Time (POA&gt;20 W/m2)]])*24,"")</f>
        <v/>
      </c>
      <c r="M403" s="17" t="str">
        <f>IFERROR(VLOOKUP(GA[[#This Row],[Affceted Equipment]],'Basic Data'!A503:B617,2,0),"")</f>
        <v/>
      </c>
      <c r="P403" s="28" t="str">
        <f>IFERROR(VLOOKUP(GA[[#This Row],[Affceted Equipment]],'Basic Data'!A504:C622,3,0),"")</f>
        <v/>
      </c>
      <c r="Q403" s="2"/>
      <c r="W403" s="32"/>
      <c r="X403" s="33"/>
      <c r="Y403" s="33"/>
      <c r="Z403" s="2"/>
      <c r="AA403" s="2"/>
      <c r="AB403" s="33">
        <f>(GA[[#This Row],[Work Completiuon time on fualt]]-GA[[#This Row],[Fault Time]])*24</f>
        <v>0</v>
      </c>
      <c r="AC403" s="2"/>
      <c r="AD403" s="2"/>
    </row>
    <row r="404" spans="1:30">
      <c r="A404" s="2">
        <f t="shared" si="6"/>
        <v>402</v>
      </c>
      <c r="I404" s="29" t="str">
        <f>IFERROR(VLOOKUP(GA[[#This Row],[Date]],Raw_Data[[#All],[Date]:[Sunset Time (POA&lt;20 W/m2)]],3,0),"")</f>
        <v/>
      </c>
      <c r="J404" s="29" t="str">
        <f>IFERROR(VLOOKUP(GA[[#This Row],[Date]],Raw_Data[[#All],[Date]:[Sunset Time (POA&lt;20 W/m2)]],4,0),"")</f>
        <v/>
      </c>
      <c r="K404" s="2" t="str">
        <f>IFERROR((GA[[#This Row],[Sunset Time (POA&lt;20 W/m2)]]-GA[[#This Row],[Sunrise Time (POA&gt;20 W/m2)]])*24,"")</f>
        <v/>
      </c>
      <c r="M404" s="17" t="str">
        <f>IFERROR(VLOOKUP(GA[[#This Row],[Affceted Equipment]],'Basic Data'!A504:B618,2,0),"")</f>
        <v/>
      </c>
      <c r="P404" s="28" t="str">
        <f>IFERROR(VLOOKUP(GA[[#This Row],[Affceted Equipment]],'Basic Data'!A505:C623,3,0),"")</f>
        <v/>
      </c>
      <c r="Q404" s="2"/>
      <c r="W404" s="32"/>
      <c r="X404" s="33"/>
      <c r="Y404" s="33"/>
      <c r="Z404" s="2"/>
      <c r="AA404" s="2"/>
      <c r="AB404" s="33">
        <f>(GA[[#This Row],[Work Completiuon time on fualt]]-GA[[#This Row],[Fault Time]])*24</f>
        <v>0</v>
      </c>
      <c r="AC404" s="2"/>
      <c r="AD404" s="2"/>
    </row>
    <row r="405" spans="1:30">
      <c r="A405" s="2">
        <f t="shared" si="6"/>
        <v>403</v>
      </c>
      <c r="I405" s="29" t="str">
        <f>IFERROR(VLOOKUP(GA[[#This Row],[Date]],Raw_Data[[#All],[Date]:[Sunset Time (POA&lt;20 W/m2)]],3,0),"")</f>
        <v/>
      </c>
      <c r="J405" s="29" t="str">
        <f>IFERROR(VLOOKUP(GA[[#This Row],[Date]],Raw_Data[[#All],[Date]:[Sunset Time (POA&lt;20 W/m2)]],4,0),"")</f>
        <v/>
      </c>
      <c r="K405" s="2" t="str">
        <f>IFERROR((GA[[#This Row],[Sunset Time (POA&lt;20 W/m2)]]-GA[[#This Row],[Sunrise Time (POA&gt;20 W/m2)]])*24,"")</f>
        <v/>
      </c>
      <c r="M405" s="17" t="str">
        <f>IFERROR(VLOOKUP(GA[[#This Row],[Affceted Equipment]],'Basic Data'!A505:B619,2,0),"")</f>
        <v/>
      </c>
      <c r="P405" s="28" t="str">
        <f>IFERROR(VLOOKUP(GA[[#This Row],[Affceted Equipment]],'Basic Data'!A506:C624,3,0),"")</f>
        <v/>
      </c>
      <c r="Q405" s="2"/>
      <c r="W405" s="32"/>
      <c r="X405" s="33"/>
      <c r="Y405" s="33"/>
      <c r="Z405" s="2"/>
      <c r="AA405" s="2"/>
      <c r="AB405" s="33">
        <f>(GA[[#This Row],[Work Completiuon time on fualt]]-GA[[#This Row],[Fault Time]])*24</f>
        <v>0</v>
      </c>
      <c r="AC405" s="2"/>
      <c r="AD405" s="2"/>
    </row>
    <row r="406" spans="1:30">
      <c r="A406" s="2">
        <f t="shared" si="6"/>
        <v>404</v>
      </c>
      <c r="I406" s="29" t="str">
        <f>IFERROR(VLOOKUP(GA[[#This Row],[Date]],Raw_Data[[#All],[Date]:[Sunset Time (POA&lt;20 W/m2)]],3,0),"")</f>
        <v/>
      </c>
      <c r="J406" s="29" t="str">
        <f>IFERROR(VLOOKUP(GA[[#This Row],[Date]],Raw_Data[[#All],[Date]:[Sunset Time (POA&lt;20 W/m2)]],4,0),"")</f>
        <v/>
      </c>
      <c r="K406" s="2" t="str">
        <f>IFERROR((GA[[#This Row],[Sunset Time (POA&lt;20 W/m2)]]-GA[[#This Row],[Sunrise Time (POA&gt;20 W/m2)]])*24,"")</f>
        <v/>
      </c>
      <c r="M406" s="17" t="str">
        <f>IFERROR(VLOOKUP(GA[[#This Row],[Affceted Equipment]],'Basic Data'!A506:B620,2,0),"")</f>
        <v/>
      </c>
      <c r="P406" s="28" t="str">
        <f>IFERROR(VLOOKUP(GA[[#This Row],[Affceted Equipment]],'Basic Data'!A507:C625,3,0),"")</f>
        <v/>
      </c>
      <c r="Q406" s="2"/>
      <c r="W406" s="32"/>
      <c r="X406" s="33"/>
      <c r="Y406" s="33"/>
      <c r="Z406" s="2"/>
      <c r="AA406" s="2"/>
      <c r="AB406" s="33">
        <f>(GA[[#This Row],[Work Completiuon time on fualt]]-GA[[#This Row],[Fault Time]])*24</f>
        <v>0</v>
      </c>
      <c r="AC406" s="2"/>
      <c r="AD406" s="2"/>
    </row>
    <row r="407" spans="1:30">
      <c r="A407" s="2">
        <f t="shared" si="6"/>
        <v>405</v>
      </c>
      <c r="I407" s="29" t="str">
        <f>IFERROR(VLOOKUP(GA[[#This Row],[Date]],Raw_Data[[#All],[Date]:[Sunset Time (POA&lt;20 W/m2)]],3,0),"")</f>
        <v/>
      </c>
      <c r="J407" s="29" t="str">
        <f>IFERROR(VLOOKUP(GA[[#This Row],[Date]],Raw_Data[[#All],[Date]:[Sunset Time (POA&lt;20 W/m2)]],4,0),"")</f>
        <v/>
      </c>
      <c r="K407" s="2" t="str">
        <f>IFERROR((GA[[#This Row],[Sunset Time (POA&lt;20 W/m2)]]-GA[[#This Row],[Sunrise Time (POA&gt;20 W/m2)]])*24,"")</f>
        <v/>
      </c>
      <c r="M407" s="17" t="str">
        <f>IFERROR(VLOOKUP(GA[[#This Row],[Affceted Equipment]],'Basic Data'!A507:B621,2,0),"")</f>
        <v/>
      </c>
      <c r="P407" s="28" t="str">
        <f>IFERROR(VLOOKUP(GA[[#This Row],[Affceted Equipment]],'Basic Data'!A508:C626,3,0),"")</f>
        <v/>
      </c>
      <c r="Q407" s="2"/>
      <c r="W407" s="32"/>
      <c r="X407" s="33"/>
      <c r="Y407" s="33"/>
      <c r="Z407" s="2"/>
      <c r="AA407" s="2"/>
      <c r="AB407" s="33">
        <f>(GA[[#This Row],[Work Completiuon time on fualt]]-GA[[#This Row],[Fault Time]])*24</f>
        <v>0</v>
      </c>
      <c r="AC407" s="2"/>
      <c r="AD407" s="2"/>
    </row>
    <row r="408" spans="1:30">
      <c r="A408" s="2">
        <f t="shared" si="6"/>
        <v>406</v>
      </c>
      <c r="I408" s="29" t="str">
        <f>IFERROR(VLOOKUP(GA[[#This Row],[Date]],Raw_Data[[#All],[Date]:[Sunset Time (POA&lt;20 W/m2)]],3,0),"")</f>
        <v/>
      </c>
      <c r="J408" s="29" t="str">
        <f>IFERROR(VLOOKUP(GA[[#This Row],[Date]],Raw_Data[[#All],[Date]:[Sunset Time (POA&lt;20 W/m2)]],4,0),"")</f>
        <v/>
      </c>
      <c r="K408" s="2" t="str">
        <f>IFERROR((GA[[#This Row],[Sunset Time (POA&lt;20 W/m2)]]-GA[[#This Row],[Sunrise Time (POA&gt;20 W/m2)]])*24,"")</f>
        <v/>
      </c>
      <c r="M408" s="17" t="str">
        <f>IFERROR(VLOOKUP(GA[[#This Row],[Affceted Equipment]],'Basic Data'!A508:B622,2,0),"")</f>
        <v/>
      </c>
      <c r="P408" s="28" t="str">
        <f>IFERROR(VLOOKUP(GA[[#This Row],[Affceted Equipment]],'Basic Data'!A509:C627,3,0),"")</f>
        <v/>
      </c>
      <c r="Q408" s="2"/>
      <c r="W408" s="32"/>
      <c r="X408" s="33"/>
      <c r="Y408" s="33"/>
      <c r="Z408" s="2"/>
      <c r="AA408" s="2"/>
      <c r="AB408" s="33">
        <f>(GA[[#This Row],[Work Completiuon time on fualt]]-GA[[#This Row],[Fault Time]])*24</f>
        <v>0</v>
      </c>
      <c r="AC408" s="2"/>
      <c r="AD408" s="2"/>
    </row>
    <row r="409" spans="1:30">
      <c r="A409" s="2">
        <f t="shared" si="6"/>
        <v>407</v>
      </c>
      <c r="I409" s="29" t="str">
        <f>IFERROR(VLOOKUP(GA[[#This Row],[Date]],Raw_Data[[#All],[Date]:[Sunset Time (POA&lt;20 W/m2)]],3,0),"")</f>
        <v/>
      </c>
      <c r="J409" s="29" t="str">
        <f>IFERROR(VLOOKUP(GA[[#This Row],[Date]],Raw_Data[[#All],[Date]:[Sunset Time (POA&lt;20 W/m2)]],4,0),"")</f>
        <v/>
      </c>
      <c r="K409" s="2" t="str">
        <f>IFERROR((GA[[#This Row],[Sunset Time (POA&lt;20 W/m2)]]-GA[[#This Row],[Sunrise Time (POA&gt;20 W/m2)]])*24,"")</f>
        <v/>
      </c>
      <c r="M409" s="17" t="str">
        <f>IFERROR(VLOOKUP(GA[[#This Row],[Affceted Equipment]],'Basic Data'!A509:B623,2,0),"")</f>
        <v/>
      </c>
      <c r="P409" s="28" t="str">
        <f>IFERROR(VLOOKUP(GA[[#This Row],[Affceted Equipment]],'Basic Data'!A510:C628,3,0),"")</f>
        <v/>
      </c>
      <c r="Q409" s="2"/>
      <c r="W409" s="32"/>
      <c r="X409" s="33"/>
      <c r="Y409" s="33"/>
      <c r="Z409" s="2"/>
      <c r="AA409" s="2"/>
      <c r="AB409" s="33">
        <f>(GA[[#This Row],[Work Completiuon time on fualt]]-GA[[#This Row],[Fault Time]])*24</f>
        <v>0</v>
      </c>
      <c r="AC409" s="2"/>
      <c r="AD409" s="2"/>
    </row>
    <row r="410" spans="1:30">
      <c r="A410" s="2">
        <f t="shared" si="6"/>
        <v>408</v>
      </c>
      <c r="I410" s="29" t="str">
        <f>IFERROR(VLOOKUP(GA[[#This Row],[Date]],Raw_Data[[#All],[Date]:[Sunset Time (POA&lt;20 W/m2)]],3,0),"")</f>
        <v/>
      </c>
      <c r="J410" s="29" t="str">
        <f>IFERROR(VLOOKUP(GA[[#This Row],[Date]],Raw_Data[[#All],[Date]:[Sunset Time (POA&lt;20 W/m2)]],4,0),"")</f>
        <v/>
      </c>
      <c r="K410" s="2" t="str">
        <f>IFERROR((GA[[#This Row],[Sunset Time (POA&lt;20 W/m2)]]-GA[[#This Row],[Sunrise Time (POA&gt;20 W/m2)]])*24,"")</f>
        <v/>
      </c>
      <c r="M410" s="17" t="str">
        <f>IFERROR(VLOOKUP(GA[[#This Row],[Affceted Equipment]],'Basic Data'!A510:B624,2,0),"")</f>
        <v/>
      </c>
      <c r="P410" s="28" t="str">
        <f>IFERROR(VLOOKUP(GA[[#This Row],[Affceted Equipment]],'Basic Data'!A511:C629,3,0),"")</f>
        <v/>
      </c>
      <c r="Q410" s="2"/>
      <c r="W410" s="32"/>
      <c r="X410" s="33"/>
      <c r="Y410" s="33"/>
      <c r="Z410" s="2"/>
      <c r="AA410" s="2"/>
      <c r="AB410" s="33">
        <f>(GA[[#This Row],[Work Completiuon time on fualt]]-GA[[#This Row],[Fault Time]])*24</f>
        <v>0</v>
      </c>
      <c r="AC410" s="2"/>
      <c r="AD410" s="2"/>
    </row>
    <row r="411" spans="1:30">
      <c r="A411" s="2">
        <f t="shared" si="6"/>
        <v>409</v>
      </c>
      <c r="I411" s="29" t="str">
        <f>IFERROR(VLOOKUP(GA[[#This Row],[Date]],Raw_Data[[#All],[Date]:[Sunset Time (POA&lt;20 W/m2)]],3,0),"")</f>
        <v/>
      </c>
      <c r="J411" s="29" t="str">
        <f>IFERROR(VLOOKUP(GA[[#This Row],[Date]],Raw_Data[[#All],[Date]:[Sunset Time (POA&lt;20 W/m2)]],4,0),"")</f>
        <v/>
      </c>
      <c r="K411" s="2" t="str">
        <f>IFERROR((GA[[#This Row],[Sunset Time (POA&lt;20 W/m2)]]-GA[[#This Row],[Sunrise Time (POA&gt;20 W/m2)]])*24,"")</f>
        <v/>
      </c>
      <c r="M411" s="17" t="str">
        <f>IFERROR(VLOOKUP(GA[[#This Row],[Affceted Equipment]],'Basic Data'!A511:B625,2,0),"")</f>
        <v/>
      </c>
      <c r="P411" s="28" t="str">
        <f>IFERROR(VLOOKUP(GA[[#This Row],[Affceted Equipment]],'Basic Data'!A512:C630,3,0),"")</f>
        <v/>
      </c>
      <c r="Q411" s="2"/>
      <c r="W411" s="32"/>
      <c r="X411" s="33"/>
      <c r="Y411" s="33"/>
      <c r="Z411" s="2"/>
      <c r="AA411" s="2"/>
      <c r="AB411" s="33">
        <f>(GA[[#This Row],[Work Completiuon time on fualt]]-GA[[#This Row],[Fault Time]])*24</f>
        <v>0</v>
      </c>
      <c r="AC411" s="2"/>
      <c r="AD411" s="2"/>
    </row>
    <row r="412" spans="1:30">
      <c r="A412" s="2">
        <f t="shared" si="6"/>
        <v>410</v>
      </c>
      <c r="I412" s="29" t="str">
        <f>IFERROR(VLOOKUP(GA[[#This Row],[Date]],Raw_Data[[#All],[Date]:[Sunset Time (POA&lt;20 W/m2)]],3,0),"")</f>
        <v/>
      </c>
      <c r="J412" s="29" t="str">
        <f>IFERROR(VLOOKUP(GA[[#This Row],[Date]],Raw_Data[[#All],[Date]:[Sunset Time (POA&lt;20 W/m2)]],4,0),"")</f>
        <v/>
      </c>
      <c r="K412" s="2" t="str">
        <f>IFERROR((GA[[#This Row],[Sunset Time (POA&lt;20 W/m2)]]-GA[[#This Row],[Sunrise Time (POA&gt;20 W/m2)]])*24,"")</f>
        <v/>
      </c>
      <c r="M412" s="17" t="str">
        <f>IFERROR(VLOOKUP(GA[[#This Row],[Affceted Equipment]],'Basic Data'!A512:B626,2,0),"")</f>
        <v/>
      </c>
      <c r="P412" s="28" t="str">
        <f>IFERROR(VLOOKUP(GA[[#This Row],[Affceted Equipment]],'Basic Data'!A513:C631,3,0),"")</f>
        <v/>
      </c>
      <c r="Q412" s="2"/>
      <c r="W412" s="32"/>
      <c r="X412" s="33"/>
      <c r="Y412" s="33"/>
      <c r="Z412" s="2"/>
      <c r="AA412" s="2"/>
      <c r="AB412" s="33">
        <f>(GA[[#This Row],[Work Completiuon time on fualt]]-GA[[#This Row],[Fault Time]])*24</f>
        <v>0</v>
      </c>
      <c r="AC412" s="2"/>
      <c r="AD412" s="2"/>
    </row>
    <row r="413" spans="1:30">
      <c r="A413" s="2">
        <f t="shared" si="6"/>
        <v>411</v>
      </c>
      <c r="I413" s="29" t="str">
        <f>IFERROR(VLOOKUP(GA[[#This Row],[Date]],Raw_Data[[#All],[Date]:[Sunset Time (POA&lt;20 W/m2)]],3,0),"")</f>
        <v/>
      </c>
      <c r="J413" s="29" t="str">
        <f>IFERROR(VLOOKUP(GA[[#This Row],[Date]],Raw_Data[[#All],[Date]:[Sunset Time (POA&lt;20 W/m2)]],4,0),"")</f>
        <v/>
      </c>
      <c r="K413" s="2" t="str">
        <f>IFERROR((GA[[#This Row],[Sunset Time (POA&lt;20 W/m2)]]-GA[[#This Row],[Sunrise Time (POA&gt;20 W/m2)]])*24,"")</f>
        <v/>
      </c>
      <c r="M413" s="17" t="str">
        <f>IFERROR(VLOOKUP(GA[[#This Row],[Affceted Equipment]],'Basic Data'!A513:B627,2,0),"")</f>
        <v/>
      </c>
      <c r="P413" s="28" t="str">
        <f>IFERROR(VLOOKUP(GA[[#This Row],[Affceted Equipment]],'Basic Data'!A514:C632,3,0),"")</f>
        <v/>
      </c>
      <c r="Q413" s="2"/>
      <c r="W413" s="32"/>
      <c r="X413" s="33"/>
      <c r="Y413" s="33"/>
      <c r="Z413" s="2"/>
      <c r="AA413" s="2"/>
      <c r="AB413" s="33">
        <f>(GA[[#This Row],[Work Completiuon time on fualt]]-GA[[#This Row],[Fault Time]])*24</f>
        <v>0</v>
      </c>
      <c r="AC413" s="2"/>
      <c r="AD413" s="2"/>
    </row>
    <row r="414" spans="1:30">
      <c r="A414" s="2">
        <f t="shared" si="6"/>
        <v>412</v>
      </c>
      <c r="I414" s="29" t="str">
        <f>IFERROR(VLOOKUP(GA[[#This Row],[Date]],Raw_Data[[#All],[Date]:[Sunset Time (POA&lt;20 W/m2)]],3,0),"")</f>
        <v/>
      </c>
      <c r="J414" s="29" t="str">
        <f>IFERROR(VLOOKUP(GA[[#This Row],[Date]],Raw_Data[[#All],[Date]:[Sunset Time (POA&lt;20 W/m2)]],4,0),"")</f>
        <v/>
      </c>
      <c r="K414" s="2" t="str">
        <f>IFERROR((GA[[#This Row],[Sunset Time (POA&lt;20 W/m2)]]-GA[[#This Row],[Sunrise Time (POA&gt;20 W/m2)]])*24,"")</f>
        <v/>
      </c>
      <c r="M414" s="17" t="str">
        <f>IFERROR(VLOOKUP(GA[[#This Row],[Affceted Equipment]],'Basic Data'!A514:B628,2,0),"")</f>
        <v/>
      </c>
      <c r="P414" s="28" t="str">
        <f>IFERROR(VLOOKUP(GA[[#This Row],[Affceted Equipment]],'Basic Data'!A515:C633,3,0),"")</f>
        <v/>
      </c>
      <c r="Q414" s="2"/>
      <c r="W414" s="32"/>
      <c r="X414" s="33"/>
      <c r="Y414" s="33"/>
      <c r="Z414" s="2"/>
      <c r="AA414" s="2"/>
      <c r="AB414" s="33">
        <f>(GA[[#This Row],[Work Completiuon time on fualt]]-GA[[#This Row],[Fault Time]])*24</f>
        <v>0</v>
      </c>
      <c r="AC414" s="2"/>
      <c r="AD414" s="2"/>
    </row>
    <row r="415" spans="1:30">
      <c r="A415" s="2">
        <f t="shared" ref="A415:A478" si="7">A414+1</f>
        <v>413</v>
      </c>
      <c r="I415" s="29" t="str">
        <f>IFERROR(VLOOKUP(GA[[#This Row],[Date]],Raw_Data[[#All],[Date]:[Sunset Time (POA&lt;20 W/m2)]],3,0),"")</f>
        <v/>
      </c>
      <c r="J415" s="29" t="str">
        <f>IFERROR(VLOOKUP(GA[[#This Row],[Date]],Raw_Data[[#All],[Date]:[Sunset Time (POA&lt;20 W/m2)]],4,0),"")</f>
        <v/>
      </c>
      <c r="K415" s="2" t="str">
        <f>IFERROR((GA[[#This Row],[Sunset Time (POA&lt;20 W/m2)]]-GA[[#This Row],[Sunrise Time (POA&gt;20 W/m2)]])*24,"")</f>
        <v/>
      </c>
      <c r="M415" s="17" t="str">
        <f>IFERROR(VLOOKUP(GA[[#This Row],[Affceted Equipment]],'Basic Data'!A515:B629,2,0),"")</f>
        <v/>
      </c>
      <c r="P415" s="28" t="str">
        <f>IFERROR(VLOOKUP(GA[[#This Row],[Affceted Equipment]],'Basic Data'!A516:C634,3,0),"")</f>
        <v/>
      </c>
      <c r="Q415" s="2"/>
      <c r="W415" s="32"/>
      <c r="X415" s="33"/>
      <c r="Y415" s="33"/>
      <c r="Z415" s="2"/>
      <c r="AA415" s="2"/>
      <c r="AB415" s="33">
        <f>(GA[[#This Row],[Work Completiuon time on fualt]]-GA[[#This Row],[Fault Time]])*24</f>
        <v>0</v>
      </c>
      <c r="AC415" s="2"/>
      <c r="AD415" s="2"/>
    </row>
    <row r="416" spans="1:30">
      <c r="A416" s="2">
        <f t="shared" si="7"/>
        <v>414</v>
      </c>
      <c r="I416" s="29" t="str">
        <f>IFERROR(VLOOKUP(GA[[#This Row],[Date]],Raw_Data[[#All],[Date]:[Sunset Time (POA&lt;20 W/m2)]],3,0),"")</f>
        <v/>
      </c>
      <c r="J416" s="29" t="str">
        <f>IFERROR(VLOOKUP(GA[[#This Row],[Date]],Raw_Data[[#All],[Date]:[Sunset Time (POA&lt;20 W/m2)]],4,0),"")</f>
        <v/>
      </c>
      <c r="K416" s="2" t="str">
        <f>IFERROR((GA[[#This Row],[Sunset Time (POA&lt;20 W/m2)]]-GA[[#This Row],[Sunrise Time (POA&gt;20 W/m2)]])*24,"")</f>
        <v/>
      </c>
      <c r="M416" s="17" t="str">
        <f>IFERROR(VLOOKUP(GA[[#This Row],[Affceted Equipment]],'Basic Data'!A516:B630,2,0),"")</f>
        <v/>
      </c>
      <c r="P416" s="28" t="str">
        <f>IFERROR(VLOOKUP(GA[[#This Row],[Affceted Equipment]],'Basic Data'!A517:C635,3,0),"")</f>
        <v/>
      </c>
      <c r="Q416" s="2"/>
      <c r="W416" s="32"/>
      <c r="X416" s="33"/>
      <c r="Y416" s="33"/>
      <c r="Z416" s="2"/>
      <c r="AA416" s="2"/>
      <c r="AB416" s="33">
        <f>(GA[[#This Row],[Work Completiuon time on fualt]]-GA[[#This Row],[Fault Time]])*24</f>
        <v>0</v>
      </c>
      <c r="AC416" s="2"/>
      <c r="AD416" s="2"/>
    </row>
    <row r="417" spans="1:30">
      <c r="A417" s="2">
        <f t="shared" si="7"/>
        <v>415</v>
      </c>
      <c r="I417" s="29" t="str">
        <f>IFERROR(VLOOKUP(GA[[#This Row],[Date]],Raw_Data[[#All],[Date]:[Sunset Time (POA&lt;20 W/m2)]],3,0),"")</f>
        <v/>
      </c>
      <c r="J417" s="29" t="str">
        <f>IFERROR(VLOOKUP(GA[[#This Row],[Date]],Raw_Data[[#All],[Date]:[Sunset Time (POA&lt;20 W/m2)]],4,0),"")</f>
        <v/>
      </c>
      <c r="K417" s="2" t="str">
        <f>IFERROR((GA[[#This Row],[Sunset Time (POA&lt;20 W/m2)]]-GA[[#This Row],[Sunrise Time (POA&gt;20 W/m2)]])*24,"")</f>
        <v/>
      </c>
      <c r="M417" s="17" t="str">
        <f>IFERROR(VLOOKUP(GA[[#This Row],[Affceted Equipment]],'Basic Data'!A517:B631,2,0),"")</f>
        <v/>
      </c>
      <c r="P417" s="28" t="str">
        <f>IFERROR(VLOOKUP(GA[[#This Row],[Affceted Equipment]],'Basic Data'!A518:C636,3,0),"")</f>
        <v/>
      </c>
      <c r="Q417" s="2"/>
      <c r="W417" s="32"/>
      <c r="X417" s="33"/>
      <c r="Y417" s="33"/>
      <c r="Z417" s="2"/>
      <c r="AA417" s="2"/>
      <c r="AB417" s="33">
        <f>(GA[[#This Row],[Work Completiuon time on fualt]]-GA[[#This Row],[Fault Time]])*24</f>
        <v>0</v>
      </c>
      <c r="AC417" s="2"/>
      <c r="AD417" s="2"/>
    </row>
    <row r="418" spans="1:30">
      <c r="A418" s="2">
        <f t="shared" si="7"/>
        <v>416</v>
      </c>
      <c r="I418" s="29" t="str">
        <f>IFERROR(VLOOKUP(GA[[#This Row],[Date]],Raw_Data[[#All],[Date]:[Sunset Time (POA&lt;20 W/m2)]],3,0),"")</f>
        <v/>
      </c>
      <c r="J418" s="29" t="str">
        <f>IFERROR(VLOOKUP(GA[[#This Row],[Date]],Raw_Data[[#All],[Date]:[Sunset Time (POA&lt;20 W/m2)]],4,0),"")</f>
        <v/>
      </c>
      <c r="K418" s="2" t="str">
        <f>IFERROR((GA[[#This Row],[Sunset Time (POA&lt;20 W/m2)]]-GA[[#This Row],[Sunrise Time (POA&gt;20 W/m2)]])*24,"")</f>
        <v/>
      </c>
      <c r="M418" s="17" t="str">
        <f>IFERROR(VLOOKUP(GA[[#This Row],[Affceted Equipment]],'Basic Data'!A518:B632,2,0),"")</f>
        <v/>
      </c>
      <c r="P418" s="28" t="str">
        <f>IFERROR(VLOOKUP(GA[[#This Row],[Affceted Equipment]],'Basic Data'!A519:C637,3,0),"")</f>
        <v/>
      </c>
      <c r="Q418" s="2"/>
      <c r="W418" s="32"/>
      <c r="X418" s="33"/>
      <c r="Y418" s="33"/>
      <c r="Z418" s="2"/>
      <c r="AA418" s="2"/>
      <c r="AB418" s="33">
        <f>(GA[[#This Row],[Work Completiuon time on fualt]]-GA[[#This Row],[Fault Time]])*24</f>
        <v>0</v>
      </c>
      <c r="AC418" s="2"/>
      <c r="AD418" s="2"/>
    </row>
    <row r="419" spans="1:30">
      <c r="A419" s="2">
        <f t="shared" si="7"/>
        <v>417</v>
      </c>
      <c r="I419" s="29" t="str">
        <f>IFERROR(VLOOKUP(GA[[#This Row],[Date]],Raw_Data[[#All],[Date]:[Sunset Time (POA&lt;20 W/m2)]],3,0),"")</f>
        <v/>
      </c>
      <c r="J419" s="29" t="str">
        <f>IFERROR(VLOOKUP(GA[[#This Row],[Date]],Raw_Data[[#All],[Date]:[Sunset Time (POA&lt;20 W/m2)]],4,0),"")</f>
        <v/>
      </c>
      <c r="K419" s="2" t="str">
        <f>IFERROR((GA[[#This Row],[Sunset Time (POA&lt;20 W/m2)]]-GA[[#This Row],[Sunrise Time (POA&gt;20 W/m2)]])*24,"")</f>
        <v/>
      </c>
      <c r="M419" s="17" t="str">
        <f>IFERROR(VLOOKUP(GA[[#This Row],[Affceted Equipment]],'Basic Data'!A519:B633,2,0),"")</f>
        <v/>
      </c>
      <c r="P419" s="28" t="str">
        <f>IFERROR(VLOOKUP(GA[[#This Row],[Affceted Equipment]],'Basic Data'!A520:C638,3,0),"")</f>
        <v/>
      </c>
      <c r="Q419" s="2"/>
      <c r="W419" s="32"/>
      <c r="X419" s="33"/>
      <c r="Y419" s="33"/>
      <c r="Z419" s="2"/>
      <c r="AA419" s="2"/>
      <c r="AB419" s="33">
        <f>(GA[[#This Row],[Work Completiuon time on fualt]]-GA[[#This Row],[Fault Time]])*24</f>
        <v>0</v>
      </c>
      <c r="AC419" s="2"/>
      <c r="AD419" s="2"/>
    </row>
    <row r="420" spans="1:30">
      <c r="A420" s="2">
        <f t="shared" si="7"/>
        <v>418</v>
      </c>
      <c r="I420" s="29" t="str">
        <f>IFERROR(VLOOKUP(GA[[#This Row],[Date]],Raw_Data[[#All],[Date]:[Sunset Time (POA&lt;20 W/m2)]],3,0),"")</f>
        <v/>
      </c>
      <c r="J420" s="29" t="str">
        <f>IFERROR(VLOOKUP(GA[[#This Row],[Date]],Raw_Data[[#All],[Date]:[Sunset Time (POA&lt;20 W/m2)]],4,0),"")</f>
        <v/>
      </c>
      <c r="K420" s="2" t="str">
        <f>IFERROR((GA[[#This Row],[Sunset Time (POA&lt;20 W/m2)]]-GA[[#This Row],[Sunrise Time (POA&gt;20 W/m2)]])*24,"")</f>
        <v/>
      </c>
      <c r="M420" s="17" t="str">
        <f>IFERROR(VLOOKUP(GA[[#This Row],[Affceted Equipment]],'Basic Data'!A520:B634,2,0),"")</f>
        <v/>
      </c>
      <c r="P420" s="28" t="str">
        <f>IFERROR(VLOOKUP(GA[[#This Row],[Affceted Equipment]],'Basic Data'!A521:C639,3,0),"")</f>
        <v/>
      </c>
      <c r="Q420" s="2"/>
      <c r="W420" s="32"/>
      <c r="X420" s="33"/>
      <c r="Y420" s="33"/>
      <c r="Z420" s="2"/>
      <c r="AA420" s="2"/>
      <c r="AB420" s="33">
        <f>(GA[[#This Row],[Work Completiuon time on fualt]]-GA[[#This Row],[Fault Time]])*24</f>
        <v>0</v>
      </c>
      <c r="AC420" s="2"/>
      <c r="AD420" s="2"/>
    </row>
    <row r="421" spans="1:30">
      <c r="A421" s="2">
        <f t="shared" si="7"/>
        <v>419</v>
      </c>
      <c r="I421" s="29" t="str">
        <f>IFERROR(VLOOKUP(GA[[#This Row],[Date]],Raw_Data[[#All],[Date]:[Sunset Time (POA&lt;20 W/m2)]],3,0),"")</f>
        <v/>
      </c>
      <c r="J421" s="29" t="str">
        <f>IFERROR(VLOOKUP(GA[[#This Row],[Date]],Raw_Data[[#All],[Date]:[Sunset Time (POA&lt;20 W/m2)]],4,0),"")</f>
        <v/>
      </c>
      <c r="K421" s="2" t="str">
        <f>IFERROR((GA[[#This Row],[Sunset Time (POA&lt;20 W/m2)]]-GA[[#This Row],[Sunrise Time (POA&gt;20 W/m2)]])*24,"")</f>
        <v/>
      </c>
      <c r="M421" s="17" t="str">
        <f>IFERROR(VLOOKUP(GA[[#This Row],[Affceted Equipment]],'Basic Data'!A521:B635,2,0),"")</f>
        <v/>
      </c>
      <c r="P421" s="28" t="str">
        <f>IFERROR(VLOOKUP(GA[[#This Row],[Affceted Equipment]],'Basic Data'!A522:C640,3,0),"")</f>
        <v/>
      </c>
      <c r="Q421" s="2"/>
      <c r="W421" s="32"/>
      <c r="X421" s="33"/>
      <c r="Y421" s="33"/>
      <c r="Z421" s="2"/>
      <c r="AA421" s="2"/>
      <c r="AB421" s="33">
        <f>(GA[[#This Row],[Work Completiuon time on fualt]]-GA[[#This Row],[Fault Time]])*24</f>
        <v>0</v>
      </c>
      <c r="AC421" s="2"/>
      <c r="AD421" s="2"/>
    </row>
    <row r="422" spans="1:30">
      <c r="A422" s="2">
        <f t="shared" si="7"/>
        <v>420</v>
      </c>
      <c r="I422" s="29" t="str">
        <f>IFERROR(VLOOKUP(GA[[#This Row],[Date]],Raw_Data[[#All],[Date]:[Sunset Time (POA&lt;20 W/m2)]],3,0),"")</f>
        <v/>
      </c>
      <c r="J422" s="29" t="str">
        <f>IFERROR(VLOOKUP(GA[[#This Row],[Date]],Raw_Data[[#All],[Date]:[Sunset Time (POA&lt;20 W/m2)]],4,0),"")</f>
        <v/>
      </c>
      <c r="K422" s="2" t="str">
        <f>IFERROR((GA[[#This Row],[Sunset Time (POA&lt;20 W/m2)]]-GA[[#This Row],[Sunrise Time (POA&gt;20 W/m2)]])*24,"")</f>
        <v/>
      </c>
      <c r="M422" s="17" t="str">
        <f>IFERROR(VLOOKUP(GA[[#This Row],[Affceted Equipment]],'Basic Data'!A522:B636,2,0),"")</f>
        <v/>
      </c>
      <c r="P422" s="28" t="str">
        <f>IFERROR(VLOOKUP(GA[[#This Row],[Affceted Equipment]],'Basic Data'!A523:C641,3,0),"")</f>
        <v/>
      </c>
      <c r="Q422" s="2"/>
      <c r="W422" s="32"/>
      <c r="X422" s="33"/>
      <c r="Y422" s="33"/>
      <c r="Z422" s="2"/>
      <c r="AA422" s="2"/>
      <c r="AB422" s="33">
        <f>(GA[[#This Row],[Work Completiuon time on fualt]]-GA[[#This Row],[Fault Time]])*24</f>
        <v>0</v>
      </c>
      <c r="AC422" s="2"/>
      <c r="AD422" s="2"/>
    </row>
    <row r="423" spans="1:30">
      <c r="A423" s="2">
        <f t="shared" si="7"/>
        <v>421</v>
      </c>
      <c r="I423" s="29" t="str">
        <f>IFERROR(VLOOKUP(GA[[#This Row],[Date]],Raw_Data[[#All],[Date]:[Sunset Time (POA&lt;20 W/m2)]],3,0),"")</f>
        <v/>
      </c>
      <c r="J423" s="29" t="str">
        <f>IFERROR(VLOOKUP(GA[[#This Row],[Date]],Raw_Data[[#All],[Date]:[Sunset Time (POA&lt;20 W/m2)]],4,0),"")</f>
        <v/>
      </c>
      <c r="K423" s="2" t="str">
        <f>IFERROR((GA[[#This Row],[Sunset Time (POA&lt;20 W/m2)]]-GA[[#This Row],[Sunrise Time (POA&gt;20 W/m2)]])*24,"")</f>
        <v/>
      </c>
      <c r="M423" s="17" t="str">
        <f>IFERROR(VLOOKUP(GA[[#This Row],[Affceted Equipment]],'Basic Data'!A523:B637,2,0),"")</f>
        <v/>
      </c>
      <c r="P423" s="28" t="str">
        <f>IFERROR(VLOOKUP(GA[[#This Row],[Affceted Equipment]],'Basic Data'!A524:C642,3,0),"")</f>
        <v/>
      </c>
      <c r="Q423" s="2"/>
      <c r="W423" s="32"/>
      <c r="X423" s="33"/>
      <c r="Y423" s="33"/>
      <c r="Z423" s="2"/>
      <c r="AA423" s="2"/>
      <c r="AB423" s="33">
        <f>(GA[[#This Row],[Work Completiuon time on fualt]]-GA[[#This Row],[Fault Time]])*24</f>
        <v>0</v>
      </c>
      <c r="AC423" s="2"/>
      <c r="AD423" s="2"/>
    </row>
    <row r="424" spans="1:30">
      <c r="A424" s="2">
        <f t="shared" si="7"/>
        <v>422</v>
      </c>
      <c r="I424" s="29" t="str">
        <f>IFERROR(VLOOKUP(GA[[#This Row],[Date]],Raw_Data[[#All],[Date]:[Sunset Time (POA&lt;20 W/m2)]],3,0),"")</f>
        <v/>
      </c>
      <c r="J424" s="29" t="str">
        <f>IFERROR(VLOOKUP(GA[[#This Row],[Date]],Raw_Data[[#All],[Date]:[Sunset Time (POA&lt;20 W/m2)]],4,0),"")</f>
        <v/>
      </c>
      <c r="K424" s="2" t="str">
        <f>IFERROR((GA[[#This Row],[Sunset Time (POA&lt;20 W/m2)]]-GA[[#This Row],[Sunrise Time (POA&gt;20 W/m2)]])*24,"")</f>
        <v/>
      </c>
      <c r="M424" s="17" t="str">
        <f>IFERROR(VLOOKUP(GA[[#This Row],[Affceted Equipment]],'Basic Data'!A524:B638,2,0),"")</f>
        <v/>
      </c>
      <c r="P424" s="28" t="str">
        <f>IFERROR(VLOOKUP(GA[[#This Row],[Affceted Equipment]],'Basic Data'!A525:C643,3,0),"")</f>
        <v/>
      </c>
      <c r="Q424" s="2"/>
      <c r="W424" s="32"/>
      <c r="X424" s="33"/>
      <c r="Y424" s="33"/>
      <c r="Z424" s="2"/>
      <c r="AA424" s="2"/>
      <c r="AB424" s="33">
        <f>(GA[[#This Row],[Work Completiuon time on fualt]]-GA[[#This Row],[Fault Time]])*24</f>
        <v>0</v>
      </c>
      <c r="AC424" s="2"/>
      <c r="AD424" s="2"/>
    </row>
    <row r="425" spans="1:30">
      <c r="A425" s="2">
        <f t="shared" si="7"/>
        <v>423</v>
      </c>
      <c r="I425" s="29" t="str">
        <f>IFERROR(VLOOKUP(GA[[#This Row],[Date]],Raw_Data[[#All],[Date]:[Sunset Time (POA&lt;20 W/m2)]],3,0),"")</f>
        <v/>
      </c>
      <c r="J425" s="29" t="str">
        <f>IFERROR(VLOOKUP(GA[[#This Row],[Date]],Raw_Data[[#All],[Date]:[Sunset Time (POA&lt;20 W/m2)]],4,0),"")</f>
        <v/>
      </c>
      <c r="K425" s="2" t="str">
        <f>IFERROR((GA[[#This Row],[Sunset Time (POA&lt;20 W/m2)]]-GA[[#This Row],[Sunrise Time (POA&gt;20 W/m2)]])*24,"")</f>
        <v/>
      </c>
      <c r="M425" s="17" t="str">
        <f>IFERROR(VLOOKUP(GA[[#This Row],[Affceted Equipment]],'Basic Data'!A525:B639,2,0),"")</f>
        <v/>
      </c>
      <c r="P425" s="28" t="str">
        <f>IFERROR(VLOOKUP(GA[[#This Row],[Affceted Equipment]],'Basic Data'!A526:C644,3,0),"")</f>
        <v/>
      </c>
      <c r="Q425" s="2"/>
      <c r="W425" s="32"/>
      <c r="X425" s="33"/>
      <c r="Y425" s="33"/>
      <c r="Z425" s="2"/>
      <c r="AA425" s="2"/>
      <c r="AB425" s="33">
        <f>(GA[[#This Row],[Work Completiuon time on fualt]]-GA[[#This Row],[Fault Time]])*24</f>
        <v>0</v>
      </c>
      <c r="AC425" s="2"/>
      <c r="AD425" s="2"/>
    </row>
    <row r="426" spans="1:30">
      <c r="A426" s="2">
        <f t="shared" si="7"/>
        <v>424</v>
      </c>
      <c r="I426" s="29" t="str">
        <f>IFERROR(VLOOKUP(GA[[#This Row],[Date]],Raw_Data[[#All],[Date]:[Sunset Time (POA&lt;20 W/m2)]],3,0),"")</f>
        <v/>
      </c>
      <c r="J426" s="29" t="str">
        <f>IFERROR(VLOOKUP(GA[[#This Row],[Date]],Raw_Data[[#All],[Date]:[Sunset Time (POA&lt;20 W/m2)]],4,0),"")</f>
        <v/>
      </c>
      <c r="K426" s="2" t="str">
        <f>IFERROR((GA[[#This Row],[Sunset Time (POA&lt;20 W/m2)]]-GA[[#This Row],[Sunrise Time (POA&gt;20 W/m2)]])*24,"")</f>
        <v/>
      </c>
      <c r="M426" s="17" t="str">
        <f>IFERROR(VLOOKUP(GA[[#This Row],[Affceted Equipment]],'Basic Data'!A526:B640,2,0),"")</f>
        <v/>
      </c>
      <c r="P426" s="28" t="str">
        <f>IFERROR(VLOOKUP(GA[[#This Row],[Affceted Equipment]],'Basic Data'!A527:C645,3,0),"")</f>
        <v/>
      </c>
      <c r="Q426" s="2"/>
      <c r="W426" s="32"/>
      <c r="X426" s="33"/>
      <c r="Y426" s="33"/>
      <c r="Z426" s="2"/>
      <c r="AA426" s="2"/>
      <c r="AB426" s="33">
        <f>(GA[[#This Row],[Work Completiuon time on fualt]]-GA[[#This Row],[Fault Time]])*24</f>
        <v>0</v>
      </c>
      <c r="AC426" s="2"/>
      <c r="AD426" s="2"/>
    </row>
    <row r="427" spans="1:30">
      <c r="A427" s="2">
        <f t="shared" si="7"/>
        <v>425</v>
      </c>
      <c r="I427" s="29" t="str">
        <f>IFERROR(VLOOKUP(GA[[#This Row],[Date]],Raw_Data[[#All],[Date]:[Sunset Time (POA&lt;20 W/m2)]],3,0),"")</f>
        <v/>
      </c>
      <c r="J427" s="29" t="str">
        <f>IFERROR(VLOOKUP(GA[[#This Row],[Date]],Raw_Data[[#All],[Date]:[Sunset Time (POA&lt;20 W/m2)]],4,0),"")</f>
        <v/>
      </c>
      <c r="K427" s="2" t="str">
        <f>IFERROR((GA[[#This Row],[Sunset Time (POA&lt;20 W/m2)]]-GA[[#This Row],[Sunrise Time (POA&gt;20 W/m2)]])*24,"")</f>
        <v/>
      </c>
      <c r="M427" s="17" t="str">
        <f>IFERROR(VLOOKUP(GA[[#This Row],[Affceted Equipment]],'Basic Data'!A527:B641,2,0),"")</f>
        <v/>
      </c>
      <c r="P427" s="28" t="str">
        <f>IFERROR(VLOOKUP(GA[[#This Row],[Affceted Equipment]],'Basic Data'!A528:C646,3,0),"")</f>
        <v/>
      </c>
      <c r="Q427" s="2"/>
      <c r="W427" s="32"/>
      <c r="X427" s="33"/>
      <c r="Y427" s="33"/>
      <c r="Z427" s="2"/>
      <c r="AA427" s="2"/>
      <c r="AB427" s="33">
        <f>(GA[[#This Row],[Work Completiuon time on fualt]]-GA[[#This Row],[Fault Time]])*24</f>
        <v>0</v>
      </c>
      <c r="AC427" s="2"/>
      <c r="AD427" s="2"/>
    </row>
    <row r="428" spans="1:30">
      <c r="A428" s="2">
        <f t="shared" si="7"/>
        <v>426</v>
      </c>
      <c r="I428" s="29" t="str">
        <f>IFERROR(VLOOKUP(GA[[#This Row],[Date]],Raw_Data[[#All],[Date]:[Sunset Time (POA&lt;20 W/m2)]],3,0),"")</f>
        <v/>
      </c>
      <c r="J428" s="29" t="str">
        <f>IFERROR(VLOOKUP(GA[[#This Row],[Date]],Raw_Data[[#All],[Date]:[Sunset Time (POA&lt;20 W/m2)]],4,0),"")</f>
        <v/>
      </c>
      <c r="K428" s="2" t="str">
        <f>IFERROR((GA[[#This Row],[Sunset Time (POA&lt;20 W/m2)]]-GA[[#This Row],[Sunrise Time (POA&gt;20 W/m2)]])*24,"")</f>
        <v/>
      </c>
      <c r="M428" s="17" t="str">
        <f>IFERROR(VLOOKUP(GA[[#This Row],[Affceted Equipment]],'Basic Data'!A528:B642,2,0),"")</f>
        <v/>
      </c>
      <c r="P428" s="28" t="str">
        <f>IFERROR(VLOOKUP(GA[[#This Row],[Affceted Equipment]],'Basic Data'!A529:C647,3,0),"")</f>
        <v/>
      </c>
      <c r="Q428" s="2"/>
      <c r="W428" s="32"/>
      <c r="X428" s="33"/>
      <c r="Y428" s="33"/>
      <c r="Z428" s="2"/>
      <c r="AA428" s="2"/>
      <c r="AB428" s="33">
        <f>(GA[[#This Row],[Work Completiuon time on fualt]]-GA[[#This Row],[Fault Time]])*24</f>
        <v>0</v>
      </c>
      <c r="AC428" s="2"/>
      <c r="AD428" s="2"/>
    </row>
    <row r="429" spans="1:30">
      <c r="A429" s="2">
        <f t="shared" si="7"/>
        <v>427</v>
      </c>
      <c r="I429" s="29" t="str">
        <f>IFERROR(VLOOKUP(GA[[#This Row],[Date]],Raw_Data[[#All],[Date]:[Sunset Time (POA&lt;20 W/m2)]],3,0),"")</f>
        <v/>
      </c>
      <c r="J429" s="29" t="str">
        <f>IFERROR(VLOOKUP(GA[[#This Row],[Date]],Raw_Data[[#All],[Date]:[Sunset Time (POA&lt;20 W/m2)]],4,0),"")</f>
        <v/>
      </c>
      <c r="K429" s="2" t="str">
        <f>IFERROR((GA[[#This Row],[Sunset Time (POA&lt;20 W/m2)]]-GA[[#This Row],[Sunrise Time (POA&gt;20 W/m2)]])*24,"")</f>
        <v/>
      </c>
      <c r="M429" s="17" t="str">
        <f>IFERROR(VLOOKUP(GA[[#This Row],[Affceted Equipment]],'Basic Data'!A529:B643,2,0),"")</f>
        <v/>
      </c>
      <c r="P429" s="28" t="str">
        <f>IFERROR(VLOOKUP(GA[[#This Row],[Affceted Equipment]],'Basic Data'!A530:C648,3,0),"")</f>
        <v/>
      </c>
      <c r="Q429" s="2"/>
      <c r="W429" s="32"/>
      <c r="X429" s="33"/>
      <c r="Y429" s="33"/>
      <c r="Z429" s="2"/>
      <c r="AA429" s="2"/>
      <c r="AB429" s="33">
        <f>(GA[[#This Row],[Work Completiuon time on fualt]]-GA[[#This Row],[Fault Time]])*24</f>
        <v>0</v>
      </c>
      <c r="AC429" s="2"/>
      <c r="AD429" s="2"/>
    </row>
    <row r="430" spans="1:30">
      <c r="A430" s="2">
        <f t="shared" si="7"/>
        <v>428</v>
      </c>
      <c r="I430" s="29" t="str">
        <f>IFERROR(VLOOKUP(GA[[#This Row],[Date]],Raw_Data[[#All],[Date]:[Sunset Time (POA&lt;20 W/m2)]],3,0),"")</f>
        <v/>
      </c>
      <c r="J430" s="29" t="str">
        <f>IFERROR(VLOOKUP(GA[[#This Row],[Date]],Raw_Data[[#All],[Date]:[Sunset Time (POA&lt;20 W/m2)]],4,0),"")</f>
        <v/>
      </c>
      <c r="K430" s="2" t="str">
        <f>IFERROR((GA[[#This Row],[Sunset Time (POA&lt;20 W/m2)]]-GA[[#This Row],[Sunrise Time (POA&gt;20 W/m2)]])*24,"")</f>
        <v/>
      </c>
      <c r="M430" s="17" t="str">
        <f>IFERROR(VLOOKUP(GA[[#This Row],[Affceted Equipment]],'Basic Data'!A530:B644,2,0),"")</f>
        <v/>
      </c>
      <c r="P430" s="28" t="str">
        <f>IFERROR(VLOOKUP(GA[[#This Row],[Affceted Equipment]],'Basic Data'!A531:C649,3,0),"")</f>
        <v/>
      </c>
      <c r="Q430" s="2"/>
      <c r="W430" s="32"/>
      <c r="X430" s="33"/>
      <c r="Y430" s="33"/>
      <c r="Z430" s="2"/>
      <c r="AA430" s="2"/>
      <c r="AB430" s="33">
        <f>(GA[[#This Row],[Work Completiuon time on fualt]]-GA[[#This Row],[Fault Time]])*24</f>
        <v>0</v>
      </c>
      <c r="AC430" s="2"/>
      <c r="AD430" s="2"/>
    </row>
    <row r="431" spans="1:30">
      <c r="A431" s="2">
        <f t="shared" si="7"/>
        <v>429</v>
      </c>
      <c r="I431" s="29" t="str">
        <f>IFERROR(VLOOKUP(GA[[#This Row],[Date]],Raw_Data[[#All],[Date]:[Sunset Time (POA&lt;20 W/m2)]],3,0),"")</f>
        <v/>
      </c>
      <c r="J431" s="29" t="str">
        <f>IFERROR(VLOOKUP(GA[[#This Row],[Date]],Raw_Data[[#All],[Date]:[Sunset Time (POA&lt;20 W/m2)]],4,0),"")</f>
        <v/>
      </c>
      <c r="K431" s="2" t="str">
        <f>IFERROR((GA[[#This Row],[Sunset Time (POA&lt;20 W/m2)]]-GA[[#This Row],[Sunrise Time (POA&gt;20 W/m2)]])*24,"")</f>
        <v/>
      </c>
      <c r="M431" s="17" t="str">
        <f>IFERROR(VLOOKUP(GA[[#This Row],[Affceted Equipment]],'Basic Data'!A531:B645,2,0),"")</f>
        <v/>
      </c>
      <c r="P431" s="28" t="str">
        <f>IFERROR(VLOOKUP(GA[[#This Row],[Affceted Equipment]],'Basic Data'!A532:C650,3,0),"")</f>
        <v/>
      </c>
      <c r="Q431" s="2"/>
      <c r="W431" s="32"/>
      <c r="X431" s="33"/>
      <c r="Y431" s="33"/>
      <c r="Z431" s="2"/>
      <c r="AA431" s="2"/>
      <c r="AB431" s="33">
        <f>(GA[[#This Row],[Work Completiuon time on fualt]]-GA[[#This Row],[Fault Time]])*24</f>
        <v>0</v>
      </c>
      <c r="AC431" s="2"/>
      <c r="AD431" s="2"/>
    </row>
    <row r="432" spans="1:30">
      <c r="A432" s="2">
        <f t="shared" si="7"/>
        <v>430</v>
      </c>
      <c r="I432" s="29" t="str">
        <f>IFERROR(VLOOKUP(GA[[#This Row],[Date]],Raw_Data[[#All],[Date]:[Sunset Time (POA&lt;20 W/m2)]],3,0),"")</f>
        <v/>
      </c>
      <c r="J432" s="29" t="str">
        <f>IFERROR(VLOOKUP(GA[[#This Row],[Date]],Raw_Data[[#All],[Date]:[Sunset Time (POA&lt;20 W/m2)]],4,0),"")</f>
        <v/>
      </c>
      <c r="K432" s="2" t="str">
        <f>IFERROR((GA[[#This Row],[Sunset Time (POA&lt;20 W/m2)]]-GA[[#This Row],[Sunrise Time (POA&gt;20 W/m2)]])*24,"")</f>
        <v/>
      </c>
      <c r="M432" s="17" t="str">
        <f>IFERROR(VLOOKUP(GA[[#This Row],[Affceted Equipment]],'Basic Data'!A532:B646,2,0),"")</f>
        <v/>
      </c>
      <c r="P432" s="28" t="str">
        <f>IFERROR(VLOOKUP(GA[[#This Row],[Affceted Equipment]],'Basic Data'!A533:C651,3,0),"")</f>
        <v/>
      </c>
      <c r="Q432" s="2"/>
      <c r="W432" s="32"/>
      <c r="X432" s="33"/>
      <c r="Y432" s="33"/>
      <c r="Z432" s="2"/>
      <c r="AA432" s="2"/>
      <c r="AB432" s="33">
        <f>(GA[[#This Row],[Work Completiuon time on fualt]]-GA[[#This Row],[Fault Time]])*24</f>
        <v>0</v>
      </c>
      <c r="AC432" s="2"/>
      <c r="AD432" s="2"/>
    </row>
    <row r="433" spans="1:30">
      <c r="A433" s="2">
        <f t="shared" si="7"/>
        <v>431</v>
      </c>
      <c r="I433" s="29" t="str">
        <f>IFERROR(VLOOKUP(GA[[#This Row],[Date]],Raw_Data[[#All],[Date]:[Sunset Time (POA&lt;20 W/m2)]],3,0),"")</f>
        <v/>
      </c>
      <c r="J433" s="29" t="str">
        <f>IFERROR(VLOOKUP(GA[[#This Row],[Date]],Raw_Data[[#All],[Date]:[Sunset Time (POA&lt;20 W/m2)]],4,0),"")</f>
        <v/>
      </c>
      <c r="K433" s="2" t="str">
        <f>IFERROR((GA[[#This Row],[Sunset Time (POA&lt;20 W/m2)]]-GA[[#This Row],[Sunrise Time (POA&gt;20 W/m2)]])*24,"")</f>
        <v/>
      </c>
      <c r="M433" s="17" t="str">
        <f>IFERROR(VLOOKUP(GA[[#This Row],[Affceted Equipment]],'Basic Data'!A533:B647,2,0),"")</f>
        <v/>
      </c>
      <c r="P433" s="28" t="str">
        <f>IFERROR(VLOOKUP(GA[[#This Row],[Affceted Equipment]],'Basic Data'!A534:C652,3,0),"")</f>
        <v/>
      </c>
      <c r="Q433" s="2"/>
      <c r="W433" s="32"/>
      <c r="X433" s="33"/>
      <c r="Y433" s="33"/>
      <c r="Z433" s="2"/>
      <c r="AA433" s="2"/>
      <c r="AB433" s="33">
        <f>(GA[[#This Row],[Work Completiuon time on fualt]]-GA[[#This Row],[Fault Time]])*24</f>
        <v>0</v>
      </c>
      <c r="AC433" s="2"/>
      <c r="AD433" s="2"/>
    </row>
    <row r="434" spans="1:30">
      <c r="A434" s="2">
        <f t="shared" si="7"/>
        <v>432</v>
      </c>
      <c r="I434" s="29" t="str">
        <f>IFERROR(VLOOKUP(GA[[#This Row],[Date]],Raw_Data[[#All],[Date]:[Sunset Time (POA&lt;20 W/m2)]],3,0),"")</f>
        <v/>
      </c>
      <c r="J434" s="29" t="str">
        <f>IFERROR(VLOOKUP(GA[[#This Row],[Date]],Raw_Data[[#All],[Date]:[Sunset Time (POA&lt;20 W/m2)]],4,0),"")</f>
        <v/>
      </c>
      <c r="K434" s="2" t="str">
        <f>IFERROR((GA[[#This Row],[Sunset Time (POA&lt;20 W/m2)]]-GA[[#This Row],[Sunrise Time (POA&gt;20 W/m2)]])*24,"")</f>
        <v/>
      </c>
      <c r="M434" s="17" t="str">
        <f>IFERROR(VLOOKUP(GA[[#This Row],[Affceted Equipment]],'Basic Data'!A534:B648,2,0),"")</f>
        <v/>
      </c>
      <c r="P434" s="28" t="str">
        <f>IFERROR(VLOOKUP(GA[[#This Row],[Affceted Equipment]],'Basic Data'!A535:C653,3,0),"")</f>
        <v/>
      </c>
      <c r="Q434" s="2"/>
      <c r="W434" s="32"/>
      <c r="X434" s="33"/>
      <c r="Y434" s="33"/>
      <c r="Z434" s="2"/>
      <c r="AA434" s="2"/>
      <c r="AB434" s="33">
        <f>(GA[[#This Row],[Work Completiuon time on fualt]]-GA[[#This Row],[Fault Time]])*24</f>
        <v>0</v>
      </c>
      <c r="AC434" s="2"/>
      <c r="AD434" s="2"/>
    </row>
    <row r="435" spans="1:30">
      <c r="A435" s="2">
        <f t="shared" si="7"/>
        <v>433</v>
      </c>
      <c r="I435" s="29" t="str">
        <f>IFERROR(VLOOKUP(GA[[#This Row],[Date]],Raw_Data[[#All],[Date]:[Sunset Time (POA&lt;20 W/m2)]],3,0),"")</f>
        <v/>
      </c>
      <c r="J435" s="29" t="str">
        <f>IFERROR(VLOOKUP(GA[[#This Row],[Date]],Raw_Data[[#All],[Date]:[Sunset Time (POA&lt;20 W/m2)]],4,0),"")</f>
        <v/>
      </c>
      <c r="K435" s="2" t="str">
        <f>IFERROR((GA[[#This Row],[Sunset Time (POA&lt;20 W/m2)]]-GA[[#This Row],[Sunrise Time (POA&gt;20 W/m2)]])*24,"")</f>
        <v/>
      </c>
      <c r="M435" s="17" t="str">
        <f>IFERROR(VLOOKUP(GA[[#This Row],[Affceted Equipment]],'Basic Data'!A535:B649,2,0),"")</f>
        <v/>
      </c>
      <c r="P435" s="28" t="str">
        <f>IFERROR(VLOOKUP(GA[[#This Row],[Affceted Equipment]],'Basic Data'!A536:C654,3,0),"")</f>
        <v/>
      </c>
      <c r="Q435" s="2"/>
      <c r="W435" s="32"/>
      <c r="X435" s="33"/>
      <c r="Y435" s="33"/>
      <c r="Z435" s="2"/>
      <c r="AA435" s="2"/>
      <c r="AB435" s="33">
        <f>(GA[[#This Row],[Work Completiuon time on fualt]]-GA[[#This Row],[Fault Time]])*24</f>
        <v>0</v>
      </c>
      <c r="AC435" s="2"/>
      <c r="AD435" s="2"/>
    </row>
    <row r="436" spans="1:30">
      <c r="A436" s="2">
        <f t="shared" si="7"/>
        <v>434</v>
      </c>
      <c r="I436" s="29" t="str">
        <f>IFERROR(VLOOKUP(GA[[#This Row],[Date]],Raw_Data[[#All],[Date]:[Sunset Time (POA&lt;20 W/m2)]],3,0),"")</f>
        <v/>
      </c>
      <c r="J436" s="29" t="str">
        <f>IFERROR(VLOOKUP(GA[[#This Row],[Date]],Raw_Data[[#All],[Date]:[Sunset Time (POA&lt;20 W/m2)]],4,0),"")</f>
        <v/>
      </c>
      <c r="K436" s="2" t="str">
        <f>IFERROR((GA[[#This Row],[Sunset Time (POA&lt;20 W/m2)]]-GA[[#This Row],[Sunrise Time (POA&gt;20 W/m2)]])*24,"")</f>
        <v/>
      </c>
      <c r="M436" s="17" t="str">
        <f>IFERROR(VLOOKUP(GA[[#This Row],[Affceted Equipment]],'Basic Data'!A536:B650,2,0),"")</f>
        <v/>
      </c>
      <c r="P436" s="28" t="str">
        <f>IFERROR(VLOOKUP(GA[[#This Row],[Affceted Equipment]],'Basic Data'!A537:C655,3,0),"")</f>
        <v/>
      </c>
      <c r="Q436" s="2"/>
      <c r="W436" s="32"/>
      <c r="X436" s="33"/>
      <c r="Y436" s="33"/>
      <c r="Z436" s="2"/>
      <c r="AA436" s="2"/>
      <c r="AB436" s="33">
        <f>(GA[[#This Row],[Work Completiuon time on fualt]]-GA[[#This Row],[Fault Time]])*24</f>
        <v>0</v>
      </c>
      <c r="AC436" s="2"/>
      <c r="AD436" s="2"/>
    </row>
    <row r="437" spans="1:30">
      <c r="A437" s="2">
        <f t="shared" si="7"/>
        <v>435</v>
      </c>
      <c r="I437" s="29" t="str">
        <f>IFERROR(VLOOKUP(GA[[#This Row],[Date]],Raw_Data[[#All],[Date]:[Sunset Time (POA&lt;20 W/m2)]],3,0),"")</f>
        <v/>
      </c>
      <c r="J437" s="29" t="str">
        <f>IFERROR(VLOOKUP(GA[[#This Row],[Date]],Raw_Data[[#All],[Date]:[Sunset Time (POA&lt;20 W/m2)]],4,0),"")</f>
        <v/>
      </c>
      <c r="K437" s="2" t="str">
        <f>IFERROR((GA[[#This Row],[Sunset Time (POA&lt;20 W/m2)]]-GA[[#This Row],[Sunrise Time (POA&gt;20 W/m2)]])*24,"")</f>
        <v/>
      </c>
      <c r="M437" s="17" t="str">
        <f>IFERROR(VLOOKUP(GA[[#This Row],[Affceted Equipment]],'Basic Data'!A537:B651,2,0),"")</f>
        <v/>
      </c>
      <c r="P437" s="28" t="str">
        <f>IFERROR(VLOOKUP(GA[[#This Row],[Affceted Equipment]],'Basic Data'!A538:C656,3,0),"")</f>
        <v/>
      </c>
      <c r="Q437" s="2"/>
      <c r="W437" s="32"/>
      <c r="X437" s="33"/>
      <c r="Y437" s="33"/>
      <c r="Z437" s="2"/>
      <c r="AA437" s="2"/>
      <c r="AB437" s="33">
        <f>(GA[[#This Row],[Work Completiuon time on fualt]]-GA[[#This Row],[Fault Time]])*24</f>
        <v>0</v>
      </c>
      <c r="AC437" s="2"/>
      <c r="AD437" s="2"/>
    </row>
    <row r="438" spans="1:30">
      <c r="A438" s="2">
        <f t="shared" si="7"/>
        <v>436</v>
      </c>
      <c r="I438" s="29" t="str">
        <f>IFERROR(VLOOKUP(GA[[#This Row],[Date]],Raw_Data[[#All],[Date]:[Sunset Time (POA&lt;20 W/m2)]],3,0),"")</f>
        <v/>
      </c>
      <c r="J438" s="29" t="str">
        <f>IFERROR(VLOOKUP(GA[[#This Row],[Date]],Raw_Data[[#All],[Date]:[Sunset Time (POA&lt;20 W/m2)]],4,0),"")</f>
        <v/>
      </c>
      <c r="K438" s="2" t="str">
        <f>IFERROR((GA[[#This Row],[Sunset Time (POA&lt;20 W/m2)]]-GA[[#This Row],[Sunrise Time (POA&gt;20 W/m2)]])*24,"")</f>
        <v/>
      </c>
      <c r="M438" s="17" t="str">
        <f>IFERROR(VLOOKUP(GA[[#This Row],[Affceted Equipment]],'Basic Data'!A538:B652,2,0),"")</f>
        <v/>
      </c>
      <c r="P438" s="28" t="str">
        <f>IFERROR(VLOOKUP(GA[[#This Row],[Affceted Equipment]],'Basic Data'!A539:C657,3,0),"")</f>
        <v/>
      </c>
      <c r="Q438" s="2"/>
      <c r="W438" s="32"/>
      <c r="X438" s="33"/>
      <c r="Y438" s="33"/>
      <c r="Z438" s="2"/>
      <c r="AA438" s="2"/>
      <c r="AB438" s="33">
        <f>(GA[[#This Row],[Work Completiuon time on fualt]]-GA[[#This Row],[Fault Time]])*24</f>
        <v>0</v>
      </c>
      <c r="AC438" s="2"/>
      <c r="AD438" s="2"/>
    </row>
    <row r="439" spans="1:30">
      <c r="A439" s="2">
        <f t="shared" si="7"/>
        <v>437</v>
      </c>
      <c r="I439" s="29" t="str">
        <f>IFERROR(VLOOKUP(GA[[#This Row],[Date]],Raw_Data[[#All],[Date]:[Sunset Time (POA&lt;20 W/m2)]],3,0),"")</f>
        <v/>
      </c>
      <c r="J439" s="29" t="str">
        <f>IFERROR(VLOOKUP(GA[[#This Row],[Date]],Raw_Data[[#All],[Date]:[Sunset Time (POA&lt;20 W/m2)]],4,0),"")</f>
        <v/>
      </c>
      <c r="K439" s="2" t="str">
        <f>IFERROR((GA[[#This Row],[Sunset Time (POA&lt;20 W/m2)]]-GA[[#This Row],[Sunrise Time (POA&gt;20 W/m2)]])*24,"")</f>
        <v/>
      </c>
      <c r="M439" s="17" t="str">
        <f>IFERROR(VLOOKUP(GA[[#This Row],[Affceted Equipment]],'Basic Data'!A539:B653,2,0),"")</f>
        <v/>
      </c>
      <c r="P439" s="28" t="str">
        <f>IFERROR(VLOOKUP(GA[[#This Row],[Affceted Equipment]],'Basic Data'!A540:C658,3,0),"")</f>
        <v/>
      </c>
      <c r="Q439" s="2"/>
      <c r="W439" s="32"/>
      <c r="X439" s="33"/>
      <c r="Y439" s="33"/>
      <c r="Z439" s="2"/>
      <c r="AA439" s="2"/>
      <c r="AB439" s="33">
        <f>(GA[[#This Row],[Work Completiuon time on fualt]]-GA[[#This Row],[Fault Time]])*24</f>
        <v>0</v>
      </c>
      <c r="AC439" s="2"/>
      <c r="AD439" s="2"/>
    </row>
    <row r="440" spans="1:30">
      <c r="A440" s="2">
        <f t="shared" si="7"/>
        <v>438</v>
      </c>
      <c r="I440" s="29" t="str">
        <f>IFERROR(VLOOKUP(GA[[#This Row],[Date]],Raw_Data[[#All],[Date]:[Sunset Time (POA&lt;20 W/m2)]],3,0),"")</f>
        <v/>
      </c>
      <c r="J440" s="29" t="str">
        <f>IFERROR(VLOOKUP(GA[[#This Row],[Date]],Raw_Data[[#All],[Date]:[Sunset Time (POA&lt;20 W/m2)]],4,0),"")</f>
        <v/>
      </c>
      <c r="K440" s="2" t="str">
        <f>IFERROR((GA[[#This Row],[Sunset Time (POA&lt;20 W/m2)]]-GA[[#This Row],[Sunrise Time (POA&gt;20 W/m2)]])*24,"")</f>
        <v/>
      </c>
      <c r="M440" s="17" t="str">
        <f>IFERROR(VLOOKUP(GA[[#This Row],[Affceted Equipment]],'Basic Data'!A540:B654,2,0),"")</f>
        <v/>
      </c>
      <c r="P440" s="28" t="str">
        <f>IFERROR(VLOOKUP(GA[[#This Row],[Affceted Equipment]],'Basic Data'!A541:C659,3,0),"")</f>
        <v/>
      </c>
      <c r="Q440" s="2"/>
      <c r="W440" s="32"/>
      <c r="X440" s="33"/>
      <c r="Y440" s="33"/>
      <c r="Z440" s="2"/>
      <c r="AA440" s="2"/>
      <c r="AB440" s="33">
        <f>(GA[[#This Row],[Work Completiuon time on fualt]]-GA[[#This Row],[Fault Time]])*24</f>
        <v>0</v>
      </c>
      <c r="AC440" s="2"/>
      <c r="AD440" s="2"/>
    </row>
    <row r="441" spans="1:30">
      <c r="A441" s="2">
        <f t="shared" si="7"/>
        <v>439</v>
      </c>
      <c r="I441" s="29" t="str">
        <f>IFERROR(VLOOKUP(GA[[#This Row],[Date]],Raw_Data[[#All],[Date]:[Sunset Time (POA&lt;20 W/m2)]],3,0),"")</f>
        <v/>
      </c>
      <c r="J441" s="29" t="str">
        <f>IFERROR(VLOOKUP(GA[[#This Row],[Date]],Raw_Data[[#All],[Date]:[Sunset Time (POA&lt;20 W/m2)]],4,0),"")</f>
        <v/>
      </c>
      <c r="K441" s="2" t="str">
        <f>IFERROR((GA[[#This Row],[Sunset Time (POA&lt;20 W/m2)]]-GA[[#This Row],[Sunrise Time (POA&gt;20 W/m2)]])*24,"")</f>
        <v/>
      </c>
      <c r="M441" s="17" t="str">
        <f>IFERROR(VLOOKUP(GA[[#This Row],[Affceted Equipment]],'Basic Data'!A541:B655,2,0),"")</f>
        <v/>
      </c>
      <c r="P441" s="28" t="str">
        <f>IFERROR(VLOOKUP(GA[[#This Row],[Affceted Equipment]],'Basic Data'!A542:C660,3,0),"")</f>
        <v/>
      </c>
      <c r="Q441" s="2"/>
      <c r="W441" s="32"/>
      <c r="X441" s="33"/>
      <c r="Y441" s="33"/>
      <c r="Z441" s="2"/>
      <c r="AA441" s="2"/>
      <c r="AB441" s="33">
        <f>(GA[[#This Row],[Work Completiuon time on fualt]]-GA[[#This Row],[Fault Time]])*24</f>
        <v>0</v>
      </c>
      <c r="AC441" s="2"/>
      <c r="AD441" s="2"/>
    </row>
    <row r="442" spans="1:30">
      <c r="A442" s="2">
        <f t="shared" si="7"/>
        <v>440</v>
      </c>
      <c r="I442" s="29" t="str">
        <f>IFERROR(VLOOKUP(GA[[#This Row],[Date]],Raw_Data[[#All],[Date]:[Sunset Time (POA&lt;20 W/m2)]],3,0),"")</f>
        <v/>
      </c>
      <c r="J442" s="29" t="str">
        <f>IFERROR(VLOOKUP(GA[[#This Row],[Date]],Raw_Data[[#All],[Date]:[Sunset Time (POA&lt;20 W/m2)]],4,0),"")</f>
        <v/>
      </c>
      <c r="K442" s="2" t="str">
        <f>IFERROR((GA[[#This Row],[Sunset Time (POA&lt;20 W/m2)]]-GA[[#This Row],[Sunrise Time (POA&gt;20 W/m2)]])*24,"")</f>
        <v/>
      </c>
      <c r="M442" s="17" t="str">
        <f>IFERROR(VLOOKUP(GA[[#This Row],[Affceted Equipment]],'Basic Data'!A542:B656,2,0),"")</f>
        <v/>
      </c>
      <c r="P442" s="28" t="str">
        <f>IFERROR(VLOOKUP(GA[[#This Row],[Affceted Equipment]],'Basic Data'!A543:C661,3,0),"")</f>
        <v/>
      </c>
      <c r="Q442" s="2"/>
      <c r="W442" s="32"/>
      <c r="X442" s="33"/>
      <c r="Y442" s="33"/>
      <c r="Z442" s="2"/>
      <c r="AA442" s="2"/>
      <c r="AB442" s="33">
        <f>(GA[[#This Row],[Work Completiuon time on fualt]]-GA[[#This Row],[Fault Time]])*24</f>
        <v>0</v>
      </c>
      <c r="AC442" s="2"/>
      <c r="AD442" s="2"/>
    </row>
    <row r="443" spans="1:30">
      <c r="A443" s="2">
        <f t="shared" si="7"/>
        <v>441</v>
      </c>
      <c r="I443" s="29" t="str">
        <f>IFERROR(VLOOKUP(GA[[#This Row],[Date]],Raw_Data[[#All],[Date]:[Sunset Time (POA&lt;20 W/m2)]],3,0),"")</f>
        <v/>
      </c>
      <c r="J443" s="29" t="str">
        <f>IFERROR(VLOOKUP(GA[[#This Row],[Date]],Raw_Data[[#All],[Date]:[Sunset Time (POA&lt;20 W/m2)]],4,0),"")</f>
        <v/>
      </c>
      <c r="K443" s="2" t="str">
        <f>IFERROR((GA[[#This Row],[Sunset Time (POA&lt;20 W/m2)]]-GA[[#This Row],[Sunrise Time (POA&gt;20 W/m2)]])*24,"")</f>
        <v/>
      </c>
      <c r="M443" s="17" t="str">
        <f>IFERROR(VLOOKUP(GA[[#This Row],[Affceted Equipment]],'Basic Data'!A543:B657,2,0),"")</f>
        <v/>
      </c>
      <c r="P443" s="28" t="str">
        <f>IFERROR(VLOOKUP(GA[[#This Row],[Affceted Equipment]],'Basic Data'!A544:C662,3,0),"")</f>
        <v/>
      </c>
      <c r="Q443" s="2"/>
      <c r="W443" s="32"/>
      <c r="X443" s="33"/>
      <c r="Y443" s="33"/>
      <c r="Z443" s="2"/>
      <c r="AA443" s="2"/>
      <c r="AB443" s="33">
        <f>(GA[[#This Row],[Work Completiuon time on fualt]]-GA[[#This Row],[Fault Time]])*24</f>
        <v>0</v>
      </c>
      <c r="AC443" s="2"/>
      <c r="AD443" s="2"/>
    </row>
    <row r="444" spans="1:30">
      <c r="A444" s="2">
        <f t="shared" si="7"/>
        <v>442</v>
      </c>
      <c r="I444" s="29" t="str">
        <f>IFERROR(VLOOKUP(GA[[#This Row],[Date]],Raw_Data[[#All],[Date]:[Sunset Time (POA&lt;20 W/m2)]],3,0),"")</f>
        <v/>
      </c>
      <c r="J444" s="29" t="str">
        <f>IFERROR(VLOOKUP(GA[[#This Row],[Date]],Raw_Data[[#All],[Date]:[Sunset Time (POA&lt;20 W/m2)]],4,0),"")</f>
        <v/>
      </c>
      <c r="K444" s="2" t="str">
        <f>IFERROR((GA[[#This Row],[Sunset Time (POA&lt;20 W/m2)]]-GA[[#This Row],[Sunrise Time (POA&gt;20 W/m2)]])*24,"")</f>
        <v/>
      </c>
      <c r="M444" s="17" t="str">
        <f>IFERROR(VLOOKUP(GA[[#This Row],[Affceted Equipment]],'Basic Data'!A544:B658,2,0),"")</f>
        <v/>
      </c>
      <c r="P444" s="28" t="str">
        <f>IFERROR(VLOOKUP(GA[[#This Row],[Affceted Equipment]],'Basic Data'!A545:C663,3,0),"")</f>
        <v/>
      </c>
      <c r="Q444" s="2"/>
      <c r="W444" s="32"/>
      <c r="X444" s="33"/>
      <c r="Y444" s="33"/>
      <c r="Z444" s="2"/>
      <c r="AA444" s="2"/>
      <c r="AB444" s="33">
        <f>(GA[[#This Row],[Work Completiuon time on fualt]]-GA[[#This Row],[Fault Time]])*24</f>
        <v>0</v>
      </c>
      <c r="AC444" s="2"/>
      <c r="AD444" s="2"/>
    </row>
    <row r="445" spans="1:30">
      <c r="A445" s="2">
        <f t="shared" si="7"/>
        <v>443</v>
      </c>
      <c r="I445" s="29" t="str">
        <f>IFERROR(VLOOKUP(GA[[#This Row],[Date]],Raw_Data[[#All],[Date]:[Sunset Time (POA&lt;20 W/m2)]],3,0),"")</f>
        <v/>
      </c>
      <c r="J445" s="29" t="str">
        <f>IFERROR(VLOOKUP(GA[[#This Row],[Date]],Raw_Data[[#All],[Date]:[Sunset Time (POA&lt;20 W/m2)]],4,0),"")</f>
        <v/>
      </c>
      <c r="K445" s="2" t="str">
        <f>IFERROR((GA[[#This Row],[Sunset Time (POA&lt;20 W/m2)]]-GA[[#This Row],[Sunrise Time (POA&gt;20 W/m2)]])*24,"")</f>
        <v/>
      </c>
      <c r="M445" s="17" t="str">
        <f>IFERROR(VLOOKUP(GA[[#This Row],[Affceted Equipment]],'Basic Data'!A545:B659,2,0),"")</f>
        <v/>
      </c>
      <c r="P445" s="28" t="str">
        <f>IFERROR(VLOOKUP(GA[[#This Row],[Affceted Equipment]],'Basic Data'!A546:C664,3,0),"")</f>
        <v/>
      </c>
      <c r="Q445" s="2"/>
      <c r="W445" s="32"/>
      <c r="X445" s="33"/>
      <c r="Y445" s="33"/>
      <c r="Z445" s="2"/>
      <c r="AA445" s="2"/>
      <c r="AB445" s="33">
        <f>(GA[[#This Row],[Work Completiuon time on fualt]]-GA[[#This Row],[Fault Time]])*24</f>
        <v>0</v>
      </c>
      <c r="AC445" s="2"/>
      <c r="AD445" s="2"/>
    </row>
    <row r="446" spans="1:30">
      <c r="A446" s="2">
        <f t="shared" si="7"/>
        <v>444</v>
      </c>
      <c r="I446" s="29" t="str">
        <f>IFERROR(VLOOKUP(GA[[#This Row],[Date]],Raw_Data[[#All],[Date]:[Sunset Time (POA&lt;20 W/m2)]],3,0),"")</f>
        <v/>
      </c>
      <c r="J446" s="29" t="str">
        <f>IFERROR(VLOOKUP(GA[[#This Row],[Date]],Raw_Data[[#All],[Date]:[Sunset Time (POA&lt;20 W/m2)]],4,0),"")</f>
        <v/>
      </c>
      <c r="K446" s="2" t="str">
        <f>IFERROR((GA[[#This Row],[Sunset Time (POA&lt;20 W/m2)]]-GA[[#This Row],[Sunrise Time (POA&gt;20 W/m2)]])*24,"")</f>
        <v/>
      </c>
      <c r="M446" s="17" t="str">
        <f>IFERROR(VLOOKUP(GA[[#This Row],[Affceted Equipment]],'Basic Data'!A546:B660,2,0),"")</f>
        <v/>
      </c>
      <c r="P446" s="28" t="str">
        <f>IFERROR(VLOOKUP(GA[[#This Row],[Affceted Equipment]],'Basic Data'!A547:C665,3,0),"")</f>
        <v/>
      </c>
      <c r="Q446" s="2"/>
      <c r="W446" s="32"/>
      <c r="X446" s="33"/>
      <c r="Y446" s="33"/>
      <c r="Z446" s="2"/>
      <c r="AA446" s="2"/>
      <c r="AB446" s="33">
        <f>(GA[[#This Row],[Work Completiuon time on fualt]]-GA[[#This Row],[Fault Time]])*24</f>
        <v>0</v>
      </c>
      <c r="AC446" s="2"/>
      <c r="AD446" s="2"/>
    </row>
    <row r="447" spans="1:30">
      <c r="A447" s="2">
        <f t="shared" si="7"/>
        <v>445</v>
      </c>
      <c r="I447" s="29" t="str">
        <f>IFERROR(VLOOKUP(GA[[#This Row],[Date]],Raw_Data[[#All],[Date]:[Sunset Time (POA&lt;20 W/m2)]],3,0),"")</f>
        <v/>
      </c>
      <c r="J447" s="29" t="str">
        <f>IFERROR(VLOOKUP(GA[[#This Row],[Date]],Raw_Data[[#All],[Date]:[Sunset Time (POA&lt;20 W/m2)]],4,0),"")</f>
        <v/>
      </c>
      <c r="K447" s="2" t="str">
        <f>IFERROR((GA[[#This Row],[Sunset Time (POA&lt;20 W/m2)]]-GA[[#This Row],[Sunrise Time (POA&gt;20 W/m2)]])*24,"")</f>
        <v/>
      </c>
      <c r="M447" s="17" t="str">
        <f>IFERROR(VLOOKUP(GA[[#This Row],[Affceted Equipment]],'Basic Data'!A547:B661,2,0),"")</f>
        <v/>
      </c>
      <c r="P447" s="28" t="str">
        <f>IFERROR(VLOOKUP(GA[[#This Row],[Affceted Equipment]],'Basic Data'!A548:C666,3,0),"")</f>
        <v/>
      </c>
      <c r="Q447" s="2"/>
      <c r="W447" s="32"/>
      <c r="X447" s="33"/>
      <c r="Y447" s="33"/>
      <c r="Z447" s="2"/>
      <c r="AA447" s="2"/>
      <c r="AB447" s="33">
        <f>(GA[[#This Row],[Work Completiuon time on fualt]]-GA[[#This Row],[Fault Time]])*24</f>
        <v>0</v>
      </c>
      <c r="AC447" s="2"/>
      <c r="AD447" s="2"/>
    </row>
    <row r="448" spans="1:30">
      <c r="A448" s="2">
        <f t="shared" si="7"/>
        <v>446</v>
      </c>
      <c r="I448" s="29" t="str">
        <f>IFERROR(VLOOKUP(GA[[#This Row],[Date]],Raw_Data[[#All],[Date]:[Sunset Time (POA&lt;20 W/m2)]],3,0),"")</f>
        <v/>
      </c>
      <c r="J448" s="29" t="str">
        <f>IFERROR(VLOOKUP(GA[[#This Row],[Date]],Raw_Data[[#All],[Date]:[Sunset Time (POA&lt;20 W/m2)]],4,0),"")</f>
        <v/>
      </c>
      <c r="K448" s="2" t="str">
        <f>IFERROR((GA[[#This Row],[Sunset Time (POA&lt;20 W/m2)]]-GA[[#This Row],[Sunrise Time (POA&gt;20 W/m2)]])*24,"")</f>
        <v/>
      </c>
      <c r="M448" s="17" t="str">
        <f>IFERROR(VLOOKUP(GA[[#This Row],[Affceted Equipment]],'Basic Data'!A548:B662,2,0),"")</f>
        <v/>
      </c>
      <c r="P448" s="28" t="str">
        <f>IFERROR(VLOOKUP(GA[[#This Row],[Affceted Equipment]],'Basic Data'!A549:C667,3,0),"")</f>
        <v/>
      </c>
      <c r="Q448" s="2"/>
      <c r="W448" s="32"/>
      <c r="X448" s="33"/>
      <c r="Y448" s="33"/>
      <c r="Z448" s="2"/>
      <c r="AA448" s="2"/>
      <c r="AB448" s="33">
        <f>(GA[[#This Row],[Work Completiuon time on fualt]]-GA[[#This Row],[Fault Time]])*24</f>
        <v>0</v>
      </c>
      <c r="AC448" s="2"/>
      <c r="AD448" s="2"/>
    </row>
    <row r="449" spans="1:30">
      <c r="A449" s="2">
        <f t="shared" si="7"/>
        <v>447</v>
      </c>
      <c r="I449" s="29" t="str">
        <f>IFERROR(VLOOKUP(GA[[#This Row],[Date]],Raw_Data[[#All],[Date]:[Sunset Time (POA&lt;20 W/m2)]],3,0),"")</f>
        <v/>
      </c>
      <c r="J449" s="29" t="str">
        <f>IFERROR(VLOOKUP(GA[[#This Row],[Date]],Raw_Data[[#All],[Date]:[Sunset Time (POA&lt;20 W/m2)]],4,0),"")</f>
        <v/>
      </c>
      <c r="K449" s="2" t="str">
        <f>IFERROR((GA[[#This Row],[Sunset Time (POA&lt;20 W/m2)]]-GA[[#This Row],[Sunrise Time (POA&gt;20 W/m2)]])*24,"")</f>
        <v/>
      </c>
      <c r="M449" s="17" t="str">
        <f>IFERROR(VLOOKUP(GA[[#This Row],[Affceted Equipment]],'Basic Data'!A549:B663,2,0),"")</f>
        <v/>
      </c>
      <c r="P449" s="28" t="str">
        <f>IFERROR(VLOOKUP(GA[[#This Row],[Affceted Equipment]],'Basic Data'!A550:C668,3,0),"")</f>
        <v/>
      </c>
      <c r="Q449" s="2"/>
      <c r="W449" s="32"/>
      <c r="X449" s="33"/>
      <c r="Y449" s="33"/>
      <c r="Z449" s="2"/>
      <c r="AA449" s="2"/>
      <c r="AB449" s="33">
        <f>(GA[[#This Row],[Work Completiuon time on fualt]]-GA[[#This Row],[Fault Time]])*24</f>
        <v>0</v>
      </c>
      <c r="AC449" s="2"/>
      <c r="AD449" s="2"/>
    </row>
    <row r="450" spans="1:30">
      <c r="A450" s="2">
        <f t="shared" si="7"/>
        <v>448</v>
      </c>
      <c r="I450" s="29" t="str">
        <f>IFERROR(VLOOKUP(GA[[#This Row],[Date]],Raw_Data[[#All],[Date]:[Sunset Time (POA&lt;20 W/m2)]],3,0),"")</f>
        <v/>
      </c>
      <c r="J450" s="29" t="str">
        <f>IFERROR(VLOOKUP(GA[[#This Row],[Date]],Raw_Data[[#All],[Date]:[Sunset Time (POA&lt;20 W/m2)]],4,0),"")</f>
        <v/>
      </c>
      <c r="K450" s="2" t="str">
        <f>IFERROR((GA[[#This Row],[Sunset Time (POA&lt;20 W/m2)]]-GA[[#This Row],[Sunrise Time (POA&gt;20 W/m2)]])*24,"")</f>
        <v/>
      </c>
      <c r="M450" s="17" t="str">
        <f>IFERROR(VLOOKUP(GA[[#This Row],[Affceted Equipment]],'Basic Data'!A550:B664,2,0),"")</f>
        <v/>
      </c>
      <c r="P450" s="28" t="str">
        <f>IFERROR(VLOOKUP(GA[[#This Row],[Affceted Equipment]],'Basic Data'!A551:C669,3,0),"")</f>
        <v/>
      </c>
      <c r="Q450" s="2"/>
      <c r="W450" s="32"/>
      <c r="X450" s="33"/>
      <c r="Y450" s="33"/>
      <c r="Z450" s="2"/>
      <c r="AA450" s="2"/>
      <c r="AB450" s="33">
        <f>(GA[[#This Row],[Work Completiuon time on fualt]]-GA[[#This Row],[Fault Time]])*24</f>
        <v>0</v>
      </c>
      <c r="AC450" s="2"/>
      <c r="AD450" s="2"/>
    </row>
    <row r="451" spans="1:30">
      <c r="A451" s="2">
        <f t="shared" si="7"/>
        <v>449</v>
      </c>
      <c r="I451" s="29" t="str">
        <f>IFERROR(VLOOKUP(GA[[#This Row],[Date]],Raw_Data[[#All],[Date]:[Sunset Time (POA&lt;20 W/m2)]],3,0),"")</f>
        <v/>
      </c>
      <c r="J451" s="29" t="str">
        <f>IFERROR(VLOOKUP(GA[[#This Row],[Date]],Raw_Data[[#All],[Date]:[Sunset Time (POA&lt;20 W/m2)]],4,0),"")</f>
        <v/>
      </c>
      <c r="K451" s="2" t="str">
        <f>IFERROR((GA[[#This Row],[Sunset Time (POA&lt;20 W/m2)]]-GA[[#This Row],[Sunrise Time (POA&gt;20 W/m2)]])*24,"")</f>
        <v/>
      </c>
      <c r="M451" s="17" t="str">
        <f>IFERROR(VLOOKUP(GA[[#This Row],[Affceted Equipment]],'Basic Data'!A551:B665,2,0),"")</f>
        <v/>
      </c>
      <c r="P451" s="28" t="str">
        <f>IFERROR(VLOOKUP(GA[[#This Row],[Affceted Equipment]],'Basic Data'!A552:C670,3,0),"")</f>
        <v/>
      </c>
      <c r="Q451" s="2"/>
      <c r="W451" s="32"/>
      <c r="X451" s="33"/>
      <c r="Y451" s="33"/>
      <c r="Z451" s="2"/>
      <c r="AA451" s="2"/>
      <c r="AB451" s="33">
        <f>(GA[[#This Row],[Work Completiuon time on fualt]]-GA[[#This Row],[Fault Time]])*24</f>
        <v>0</v>
      </c>
      <c r="AC451" s="2"/>
      <c r="AD451" s="2"/>
    </row>
    <row r="452" spans="1:30">
      <c r="A452" s="2">
        <f t="shared" si="7"/>
        <v>450</v>
      </c>
      <c r="I452" s="29" t="str">
        <f>IFERROR(VLOOKUP(GA[[#This Row],[Date]],Raw_Data[[#All],[Date]:[Sunset Time (POA&lt;20 W/m2)]],3,0),"")</f>
        <v/>
      </c>
      <c r="J452" s="29" t="str">
        <f>IFERROR(VLOOKUP(GA[[#This Row],[Date]],Raw_Data[[#All],[Date]:[Sunset Time (POA&lt;20 W/m2)]],4,0),"")</f>
        <v/>
      </c>
      <c r="K452" s="2" t="str">
        <f>IFERROR((GA[[#This Row],[Sunset Time (POA&lt;20 W/m2)]]-GA[[#This Row],[Sunrise Time (POA&gt;20 W/m2)]])*24,"")</f>
        <v/>
      </c>
      <c r="M452" s="17" t="str">
        <f>IFERROR(VLOOKUP(GA[[#This Row],[Affceted Equipment]],'Basic Data'!A552:B666,2,0),"")</f>
        <v/>
      </c>
      <c r="P452" s="28" t="str">
        <f>IFERROR(VLOOKUP(GA[[#This Row],[Affceted Equipment]],'Basic Data'!A553:C671,3,0),"")</f>
        <v/>
      </c>
      <c r="Q452" s="2"/>
      <c r="W452" s="32"/>
      <c r="X452" s="33"/>
      <c r="Y452" s="33"/>
      <c r="Z452" s="2"/>
      <c r="AA452" s="2"/>
      <c r="AB452" s="33">
        <f>(GA[[#This Row],[Work Completiuon time on fualt]]-GA[[#This Row],[Fault Time]])*24</f>
        <v>0</v>
      </c>
      <c r="AC452" s="2"/>
      <c r="AD452" s="2"/>
    </row>
    <row r="453" spans="1:30">
      <c r="A453" s="2">
        <f t="shared" si="7"/>
        <v>451</v>
      </c>
      <c r="I453" s="29" t="str">
        <f>IFERROR(VLOOKUP(GA[[#This Row],[Date]],Raw_Data[[#All],[Date]:[Sunset Time (POA&lt;20 W/m2)]],3,0),"")</f>
        <v/>
      </c>
      <c r="J453" s="29" t="str">
        <f>IFERROR(VLOOKUP(GA[[#This Row],[Date]],Raw_Data[[#All],[Date]:[Sunset Time (POA&lt;20 W/m2)]],4,0),"")</f>
        <v/>
      </c>
      <c r="K453" s="2" t="str">
        <f>IFERROR((GA[[#This Row],[Sunset Time (POA&lt;20 W/m2)]]-GA[[#This Row],[Sunrise Time (POA&gt;20 W/m2)]])*24,"")</f>
        <v/>
      </c>
      <c r="M453" s="17" t="str">
        <f>IFERROR(VLOOKUP(GA[[#This Row],[Affceted Equipment]],'Basic Data'!A553:B667,2,0),"")</f>
        <v/>
      </c>
      <c r="P453" s="28" t="str">
        <f>IFERROR(VLOOKUP(GA[[#This Row],[Affceted Equipment]],'Basic Data'!A554:C672,3,0),"")</f>
        <v/>
      </c>
      <c r="Q453" s="2"/>
      <c r="W453" s="32"/>
      <c r="X453" s="33"/>
      <c r="Y453" s="33"/>
      <c r="Z453" s="2"/>
      <c r="AA453" s="2"/>
      <c r="AB453" s="33">
        <f>(GA[[#This Row],[Work Completiuon time on fualt]]-GA[[#This Row],[Fault Time]])*24</f>
        <v>0</v>
      </c>
      <c r="AC453" s="2"/>
      <c r="AD453" s="2"/>
    </row>
    <row r="454" spans="1:30">
      <c r="A454" s="2">
        <f t="shared" si="7"/>
        <v>452</v>
      </c>
      <c r="I454" s="29" t="str">
        <f>IFERROR(VLOOKUP(GA[[#This Row],[Date]],Raw_Data[[#All],[Date]:[Sunset Time (POA&lt;20 W/m2)]],3,0),"")</f>
        <v/>
      </c>
      <c r="J454" s="29" t="str">
        <f>IFERROR(VLOOKUP(GA[[#This Row],[Date]],Raw_Data[[#All],[Date]:[Sunset Time (POA&lt;20 W/m2)]],4,0),"")</f>
        <v/>
      </c>
      <c r="K454" s="2" t="str">
        <f>IFERROR((GA[[#This Row],[Sunset Time (POA&lt;20 W/m2)]]-GA[[#This Row],[Sunrise Time (POA&gt;20 W/m2)]])*24,"")</f>
        <v/>
      </c>
      <c r="M454" s="17" t="str">
        <f>IFERROR(VLOOKUP(GA[[#This Row],[Affceted Equipment]],'Basic Data'!A554:B668,2,0),"")</f>
        <v/>
      </c>
      <c r="P454" s="28" t="str">
        <f>IFERROR(VLOOKUP(GA[[#This Row],[Affceted Equipment]],'Basic Data'!A555:C673,3,0),"")</f>
        <v/>
      </c>
      <c r="Q454" s="2"/>
      <c r="W454" s="32"/>
      <c r="X454" s="33"/>
      <c r="Y454" s="33"/>
      <c r="Z454" s="2"/>
      <c r="AA454" s="2"/>
      <c r="AB454" s="33">
        <f>(GA[[#This Row],[Work Completiuon time on fualt]]-GA[[#This Row],[Fault Time]])*24</f>
        <v>0</v>
      </c>
      <c r="AC454" s="2"/>
      <c r="AD454" s="2"/>
    </row>
    <row r="455" spans="1:30">
      <c r="A455" s="2">
        <f t="shared" si="7"/>
        <v>453</v>
      </c>
      <c r="I455" s="29" t="str">
        <f>IFERROR(VLOOKUP(GA[[#This Row],[Date]],Raw_Data[[#All],[Date]:[Sunset Time (POA&lt;20 W/m2)]],3,0),"")</f>
        <v/>
      </c>
      <c r="J455" s="29" t="str">
        <f>IFERROR(VLOOKUP(GA[[#This Row],[Date]],Raw_Data[[#All],[Date]:[Sunset Time (POA&lt;20 W/m2)]],4,0),"")</f>
        <v/>
      </c>
      <c r="K455" s="2" t="str">
        <f>IFERROR((GA[[#This Row],[Sunset Time (POA&lt;20 W/m2)]]-GA[[#This Row],[Sunrise Time (POA&gt;20 W/m2)]])*24,"")</f>
        <v/>
      </c>
      <c r="M455" s="17" t="str">
        <f>IFERROR(VLOOKUP(GA[[#This Row],[Affceted Equipment]],'Basic Data'!A555:B669,2,0),"")</f>
        <v/>
      </c>
      <c r="P455" s="28" t="str">
        <f>IFERROR(VLOOKUP(GA[[#This Row],[Affceted Equipment]],'Basic Data'!A556:C674,3,0),"")</f>
        <v/>
      </c>
      <c r="Q455" s="2"/>
      <c r="W455" s="32"/>
      <c r="X455" s="33"/>
      <c r="Y455" s="33"/>
      <c r="Z455" s="2"/>
      <c r="AA455" s="2"/>
      <c r="AB455" s="33">
        <f>(GA[[#This Row],[Work Completiuon time on fualt]]-GA[[#This Row],[Fault Time]])*24</f>
        <v>0</v>
      </c>
      <c r="AC455" s="2"/>
      <c r="AD455" s="2"/>
    </row>
    <row r="456" spans="1:30">
      <c r="A456" s="2">
        <f t="shared" si="7"/>
        <v>454</v>
      </c>
      <c r="I456" s="29" t="str">
        <f>IFERROR(VLOOKUP(GA[[#This Row],[Date]],Raw_Data[[#All],[Date]:[Sunset Time (POA&lt;20 W/m2)]],3,0),"")</f>
        <v/>
      </c>
      <c r="J456" s="29" t="str">
        <f>IFERROR(VLOOKUP(GA[[#This Row],[Date]],Raw_Data[[#All],[Date]:[Sunset Time (POA&lt;20 W/m2)]],4,0),"")</f>
        <v/>
      </c>
      <c r="K456" s="2" t="str">
        <f>IFERROR((GA[[#This Row],[Sunset Time (POA&lt;20 W/m2)]]-GA[[#This Row],[Sunrise Time (POA&gt;20 W/m2)]])*24,"")</f>
        <v/>
      </c>
      <c r="M456" s="17" t="str">
        <f>IFERROR(VLOOKUP(GA[[#This Row],[Affceted Equipment]],'Basic Data'!A556:B670,2,0),"")</f>
        <v/>
      </c>
      <c r="P456" s="28" t="str">
        <f>IFERROR(VLOOKUP(GA[[#This Row],[Affceted Equipment]],'Basic Data'!A557:C675,3,0),"")</f>
        <v/>
      </c>
      <c r="Q456" s="2"/>
      <c r="W456" s="32"/>
      <c r="X456" s="33"/>
      <c r="Y456" s="33"/>
      <c r="Z456" s="2"/>
      <c r="AA456" s="2"/>
      <c r="AB456" s="33">
        <f>(GA[[#This Row],[Work Completiuon time on fualt]]-GA[[#This Row],[Fault Time]])*24</f>
        <v>0</v>
      </c>
      <c r="AC456" s="2"/>
      <c r="AD456" s="2"/>
    </row>
    <row r="457" spans="1:30">
      <c r="A457" s="2">
        <f t="shared" si="7"/>
        <v>455</v>
      </c>
      <c r="I457" s="29" t="str">
        <f>IFERROR(VLOOKUP(GA[[#This Row],[Date]],Raw_Data[[#All],[Date]:[Sunset Time (POA&lt;20 W/m2)]],3,0),"")</f>
        <v/>
      </c>
      <c r="J457" s="29" t="str">
        <f>IFERROR(VLOOKUP(GA[[#This Row],[Date]],Raw_Data[[#All],[Date]:[Sunset Time (POA&lt;20 W/m2)]],4,0),"")</f>
        <v/>
      </c>
      <c r="K457" s="2" t="str">
        <f>IFERROR((GA[[#This Row],[Sunset Time (POA&lt;20 W/m2)]]-GA[[#This Row],[Sunrise Time (POA&gt;20 W/m2)]])*24,"")</f>
        <v/>
      </c>
      <c r="M457" s="17" t="str">
        <f>IFERROR(VLOOKUP(GA[[#This Row],[Affceted Equipment]],'Basic Data'!A557:B671,2,0),"")</f>
        <v/>
      </c>
      <c r="P457" s="28" t="str">
        <f>IFERROR(VLOOKUP(GA[[#This Row],[Affceted Equipment]],'Basic Data'!A558:C676,3,0),"")</f>
        <v/>
      </c>
      <c r="Q457" s="2"/>
      <c r="W457" s="32"/>
      <c r="X457" s="33"/>
      <c r="Y457" s="33"/>
      <c r="Z457" s="2"/>
      <c r="AA457" s="2"/>
      <c r="AB457" s="33">
        <f>(GA[[#This Row],[Work Completiuon time on fualt]]-GA[[#This Row],[Fault Time]])*24</f>
        <v>0</v>
      </c>
      <c r="AC457" s="2"/>
      <c r="AD457" s="2"/>
    </row>
    <row r="458" spans="1:30">
      <c r="A458" s="2">
        <f t="shared" si="7"/>
        <v>456</v>
      </c>
      <c r="I458" s="29" t="str">
        <f>IFERROR(VLOOKUP(GA[[#This Row],[Date]],Raw_Data[[#All],[Date]:[Sunset Time (POA&lt;20 W/m2)]],3,0),"")</f>
        <v/>
      </c>
      <c r="J458" s="29" t="str">
        <f>IFERROR(VLOOKUP(GA[[#This Row],[Date]],Raw_Data[[#All],[Date]:[Sunset Time (POA&lt;20 W/m2)]],4,0),"")</f>
        <v/>
      </c>
      <c r="K458" s="2" t="str">
        <f>IFERROR((GA[[#This Row],[Sunset Time (POA&lt;20 W/m2)]]-GA[[#This Row],[Sunrise Time (POA&gt;20 W/m2)]])*24,"")</f>
        <v/>
      </c>
      <c r="M458" s="17" t="str">
        <f>IFERROR(VLOOKUP(GA[[#This Row],[Affceted Equipment]],'Basic Data'!A558:B672,2,0),"")</f>
        <v/>
      </c>
      <c r="P458" s="28" t="str">
        <f>IFERROR(VLOOKUP(GA[[#This Row],[Affceted Equipment]],'Basic Data'!A559:C677,3,0),"")</f>
        <v/>
      </c>
      <c r="Q458" s="2"/>
      <c r="W458" s="32"/>
      <c r="X458" s="33"/>
      <c r="Y458" s="33"/>
      <c r="Z458" s="2"/>
      <c r="AA458" s="2"/>
      <c r="AB458" s="33">
        <f>(GA[[#This Row],[Work Completiuon time on fualt]]-GA[[#This Row],[Fault Time]])*24</f>
        <v>0</v>
      </c>
      <c r="AC458" s="2"/>
      <c r="AD458" s="2"/>
    </row>
    <row r="459" spans="1:30">
      <c r="A459" s="2">
        <f t="shared" si="7"/>
        <v>457</v>
      </c>
      <c r="I459" s="29" t="str">
        <f>IFERROR(VLOOKUP(GA[[#This Row],[Date]],Raw_Data[[#All],[Date]:[Sunset Time (POA&lt;20 W/m2)]],3,0),"")</f>
        <v/>
      </c>
      <c r="J459" s="29" t="str">
        <f>IFERROR(VLOOKUP(GA[[#This Row],[Date]],Raw_Data[[#All],[Date]:[Sunset Time (POA&lt;20 W/m2)]],4,0),"")</f>
        <v/>
      </c>
      <c r="K459" s="2" t="str">
        <f>IFERROR((GA[[#This Row],[Sunset Time (POA&lt;20 W/m2)]]-GA[[#This Row],[Sunrise Time (POA&gt;20 W/m2)]])*24,"")</f>
        <v/>
      </c>
      <c r="M459" s="17" t="str">
        <f>IFERROR(VLOOKUP(GA[[#This Row],[Affceted Equipment]],'Basic Data'!A559:B673,2,0),"")</f>
        <v/>
      </c>
      <c r="P459" s="28" t="str">
        <f>IFERROR(VLOOKUP(GA[[#This Row],[Affceted Equipment]],'Basic Data'!A560:C678,3,0),"")</f>
        <v/>
      </c>
      <c r="Q459" s="2"/>
      <c r="W459" s="32"/>
      <c r="X459" s="33"/>
      <c r="Y459" s="33"/>
      <c r="Z459" s="2"/>
      <c r="AA459" s="2"/>
      <c r="AB459" s="33">
        <f>(GA[[#This Row],[Work Completiuon time on fualt]]-GA[[#This Row],[Fault Time]])*24</f>
        <v>0</v>
      </c>
      <c r="AC459" s="2"/>
      <c r="AD459" s="2"/>
    </row>
    <row r="460" spans="1:30">
      <c r="A460" s="2">
        <f t="shared" si="7"/>
        <v>458</v>
      </c>
      <c r="I460" s="29" t="str">
        <f>IFERROR(VLOOKUP(GA[[#This Row],[Date]],Raw_Data[[#All],[Date]:[Sunset Time (POA&lt;20 W/m2)]],3,0),"")</f>
        <v/>
      </c>
      <c r="J460" s="29" t="str">
        <f>IFERROR(VLOOKUP(GA[[#This Row],[Date]],Raw_Data[[#All],[Date]:[Sunset Time (POA&lt;20 W/m2)]],4,0),"")</f>
        <v/>
      </c>
      <c r="K460" s="2" t="str">
        <f>IFERROR((GA[[#This Row],[Sunset Time (POA&lt;20 W/m2)]]-GA[[#This Row],[Sunrise Time (POA&gt;20 W/m2)]])*24,"")</f>
        <v/>
      </c>
      <c r="M460" s="17" t="str">
        <f>IFERROR(VLOOKUP(GA[[#This Row],[Affceted Equipment]],'Basic Data'!A560:B674,2,0),"")</f>
        <v/>
      </c>
      <c r="P460" s="28" t="str">
        <f>IFERROR(VLOOKUP(GA[[#This Row],[Affceted Equipment]],'Basic Data'!A561:C679,3,0),"")</f>
        <v/>
      </c>
      <c r="Q460" s="2"/>
      <c r="W460" s="32"/>
      <c r="X460" s="33"/>
      <c r="Y460" s="33"/>
      <c r="Z460" s="2"/>
      <c r="AA460" s="2"/>
      <c r="AB460" s="33">
        <f>(GA[[#This Row],[Work Completiuon time on fualt]]-GA[[#This Row],[Fault Time]])*24</f>
        <v>0</v>
      </c>
      <c r="AC460" s="2"/>
      <c r="AD460" s="2"/>
    </row>
    <row r="461" spans="1:30">
      <c r="A461" s="2">
        <f t="shared" si="7"/>
        <v>459</v>
      </c>
      <c r="I461" s="29" t="str">
        <f>IFERROR(VLOOKUP(GA[[#This Row],[Date]],Raw_Data[[#All],[Date]:[Sunset Time (POA&lt;20 W/m2)]],3,0),"")</f>
        <v/>
      </c>
      <c r="J461" s="29" t="str">
        <f>IFERROR(VLOOKUP(GA[[#This Row],[Date]],Raw_Data[[#All],[Date]:[Sunset Time (POA&lt;20 W/m2)]],4,0),"")</f>
        <v/>
      </c>
      <c r="K461" s="2" t="str">
        <f>IFERROR((GA[[#This Row],[Sunset Time (POA&lt;20 W/m2)]]-GA[[#This Row],[Sunrise Time (POA&gt;20 W/m2)]])*24,"")</f>
        <v/>
      </c>
      <c r="M461" s="17" t="str">
        <f>IFERROR(VLOOKUP(GA[[#This Row],[Affceted Equipment]],'Basic Data'!A561:B675,2,0),"")</f>
        <v/>
      </c>
      <c r="P461" s="28" t="str">
        <f>IFERROR(VLOOKUP(GA[[#This Row],[Affceted Equipment]],'Basic Data'!A562:C680,3,0),"")</f>
        <v/>
      </c>
      <c r="Q461" s="2"/>
      <c r="W461" s="32"/>
      <c r="X461" s="33"/>
      <c r="Y461" s="33"/>
      <c r="Z461" s="2"/>
      <c r="AA461" s="2"/>
      <c r="AB461" s="33">
        <f>(GA[[#This Row],[Work Completiuon time on fualt]]-GA[[#This Row],[Fault Time]])*24</f>
        <v>0</v>
      </c>
      <c r="AC461" s="2"/>
      <c r="AD461" s="2"/>
    </row>
    <row r="462" spans="1:30">
      <c r="A462" s="2">
        <f t="shared" si="7"/>
        <v>460</v>
      </c>
      <c r="I462" s="29" t="str">
        <f>IFERROR(VLOOKUP(GA[[#This Row],[Date]],Raw_Data[[#All],[Date]:[Sunset Time (POA&lt;20 W/m2)]],3,0),"")</f>
        <v/>
      </c>
      <c r="J462" s="29" t="str">
        <f>IFERROR(VLOOKUP(GA[[#This Row],[Date]],Raw_Data[[#All],[Date]:[Sunset Time (POA&lt;20 W/m2)]],4,0),"")</f>
        <v/>
      </c>
      <c r="K462" s="2" t="str">
        <f>IFERROR((GA[[#This Row],[Sunset Time (POA&lt;20 W/m2)]]-GA[[#This Row],[Sunrise Time (POA&gt;20 W/m2)]])*24,"")</f>
        <v/>
      </c>
      <c r="M462" s="17" t="str">
        <f>IFERROR(VLOOKUP(GA[[#This Row],[Affceted Equipment]],'Basic Data'!A562:B676,2,0),"")</f>
        <v/>
      </c>
      <c r="P462" s="28" t="str">
        <f>IFERROR(VLOOKUP(GA[[#This Row],[Affceted Equipment]],'Basic Data'!A563:C681,3,0),"")</f>
        <v/>
      </c>
      <c r="Q462" s="2"/>
      <c r="W462" s="32"/>
      <c r="X462" s="33"/>
      <c r="Y462" s="33"/>
      <c r="Z462" s="2"/>
      <c r="AA462" s="2"/>
      <c r="AB462" s="33">
        <f>(GA[[#This Row],[Work Completiuon time on fualt]]-GA[[#This Row],[Fault Time]])*24</f>
        <v>0</v>
      </c>
      <c r="AC462" s="2"/>
      <c r="AD462" s="2"/>
    </row>
    <row r="463" spans="1:30">
      <c r="A463" s="2">
        <f t="shared" si="7"/>
        <v>461</v>
      </c>
      <c r="I463" s="29" t="str">
        <f>IFERROR(VLOOKUP(GA[[#This Row],[Date]],Raw_Data[[#All],[Date]:[Sunset Time (POA&lt;20 W/m2)]],3,0),"")</f>
        <v/>
      </c>
      <c r="J463" s="29" t="str">
        <f>IFERROR(VLOOKUP(GA[[#This Row],[Date]],Raw_Data[[#All],[Date]:[Sunset Time (POA&lt;20 W/m2)]],4,0),"")</f>
        <v/>
      </c>
      <c r="K463" s="2" t="str">
        <f>IFERROR((GA[[#This Row],[Sunset Time (POA&lt;20 W/m2)]]-GA[[#This Row],[Sunrise Time (POA&gt;20 W/m2)]])*24,"")</f>
        <v/>
      </c>
      <c r="M463" s="17" t="str">
        <f>IFERROR(VLOOKUP(GA[[#This Row],[Affceted Equipment]],'Basic Data'!A563:B677,2,0),"")</f>
        <v/>
      </c>
      <c r="P463" s="28" t="str">
        <f>IFERROR(VLOOKUP(GA[[#This Row],[Affceted Equipment]],'Basic Data'!A564:C682,3,0),"")</f>
        <v/>
      </c>
      <c r="Q463" s="2"/>
      <c r="W463" s="32"/>
      <c r="X463" s="33"/>
      <c r="Y463" s="33"/>
      <c r="Z463" s="2"/>
      <c r="AA463" s="2"/>
      <c r="AB463" s="33">
        <f>(GA[[#This Row],[Work Completiuon time on fualt]]-GA[[#This Row],[Fault Time]])*24</f>
        <v>0</v>
      </c>
      <c r="AC463" s="2"/>
      <c r="AD463" s="2"/>
    </row>
    <row r="464" spans="1:30">
      <c r="A464" s="2">
        <f t="shared" si="7"/>
        <v>462</v>
      </c>
      <c r="I464" s="29" t="str">
        <f>IFERROR(VLOOKUP(GA[[#This Row],[Date]],Raw_Data[[#All],[Date]:[Sunset Time (POA&lt;20 W/m2)]],3,0),"")</f>
        <v/>
      </c>
      <c r="J464" s="29" t="str">
        <f>IFERROR(VLOOKUP(GA[[#This Row],[Date]],Raw_Data[[#All],[Date]:[Sunset Time (POA&lt;20 W/m2)]],4,0),"")</f>
        <v/>
      </c>
      <c r="K464" s="2" t="str">
        <f>IFERROR((GA[[#This Row],[Sunset Time (POA&lt;20 W/m2)]]-GA[[#This Row],[Sunrise Time (POA&gt;20 W/m2)]])*24,"")</f>
        <v/>
      </c>
      <c r="M464" s="17" t="str">
        <f>IFERROR(VLOOKUP(GA[[#This Row],[Affceted Equipment]],'Basic Data'!A564:B678,2,0),"")</f>
        <v/>
      </c>
      <c r="P464" s="28" t="str">
        <f>IFERROR(VLOOKUP(GA[[#This Row],[Affceted Equipment]],'Basic Data'!A565:C683,3,0),"")</f>
        <v/>
      </c>
      <c r="Q464" s="2"/>
      <c r="W464" s="32"/>
      <c r="X464" s="33"/>
      <c r="Y464" s="33"/>
      <c r="Z464" s="2"/>
      <c r="AA464" s="2"/>
      <c r="AB464" s="33">
        <f>(GA[[#This Row],[Work Completiuon time on fualt]]-GA[[#This Row],[Fault Time]])*24</f>
        <v>0</v>
      </c>
      <c r="AC464" s="2"/>
      <c r="AD464" s="2"/>
    </row>
    <row r="465" spans="1:30">
      <c r="A465" s="2">
        <f t="shared" si="7"/>
        <v>463</v>
      </c>
      <c r="I465" s="29" t="str">
        <f>IFERROR(VLOOKUP(GA[[#This Row],[Date]],Raw_Data[[#All],[Date]:[Sunset Time (POA&lt;20 W/m2)]],3,0),"")</f>
        <v/>
      </c>
      <c r="J465" s="29" t="str">
        <f>IFERROR(VLOOKUP(GA[[#This Row],[Date]],Raw_Data[[#All],[Date]:[Sunset Time (POA&lt;20 W/m2)]],4,0),"")</f>
        <v/>
      </c>
      <c r="K465" s="2" t="str">
        <f>IFERROR((GA[[#This Row],[Sunset Time (POA&lt;20 W/m2)]]-GA[[#This Row],[Sunrise Time (POA&gt;20 W/m2)]])*24,"")</f>
        <v/>
      </c>
      <c r="M465" s="17" t="str">
        <f>IFERROR(VLOOKUP(GA[[#This Row],[Affceted Equipment]],'Basic Data'!A565:B679,2,0),"")</f>
        <v/>
      </c>
      <c r="P465" s="28" t="str">
        <f>IFERROR(VLOOKUP(GA[[#This Row],[Affceted Equipment]],'Basic Data'!A566:C684,3,0),"")</f>
        <v/>
      </c>
      <c r="Q465" s="2"/>
      <c r="W465" s="32"/>
      <c r="X465" s="33"/>
      <c r="Y465" s="33"/>
      <c r="Z465" s="2"/>
      <c r="AA465" s="2"/>
      <c r="AB465" s="33">
        <f>(GA[[#This Row],[Work Completiuon time on fualt]]-GA[[#This Row],[Fault Time]])*24</f>
        <v>0</v>
      </c>
      <c r="AC465" s="2"/>
      <c r="AD465" s="2"/>
    </row>
    <row r="466" spans="1:30">
      <c r="A466" s="2">
        <f t="shared" si="7"/>
        <v>464</v>
      </c>
      <c r="I466" s="29" t="str">
        <f>IFERROR(VLOOKUP(GA[[#This Row],[Date]],Raw_Data[[#All],[Date]:[Sunset Time (POA&lt;20 W/m2)]],3,0),"")</f>
        <v/>
      </c>
      <c r="J466" s="29" t="str">
        <f>IFERROR(VLOOKUP(GA[[#This Row],[Date]],Raw_Data[[#All],[Date]:[Sunset Time (POA&lt;20 W/m2)]],4,0),"")</f>
        <v/>
      </c>
      <c r="K466" s="2" t="str">
        <f>IFERROR((GA[[#This Row],[Sunset Time (POA&lt;20 W/m2)]]-GA[[#This Row],[Sunrise Time (POA&gt;20 W/m2)]])*24,"")</f>
        <v/>
      </c>
      <c r="M466" s="17" t="str">
        <f>IFERROR(VLOOKUP(GA[[#This Row],[Affceted Equipment]],'Basic Data'!A566:B680,2,0),"")</f>
        <v/>
      </c>
      <c r="P466" s="28" t="str">
        <f>IFERROR(VLOOKUP(GA[[#This Row],[Affceted Equipment]],'Basic Data'!A567:C685,3,0),"")</f>
        <v/>
      </c>
      <c r="Q466" s="2"/>
      <c r="W466" s="32"/>
      <c r="X466" s="33"/>
      <c r="Y466" s="33"/>
      <c r="Z466" s="2"/>
      <c r="AA466" s="2"/>
      <c r="AB466" s="33">
        <f>(GA[[#This Row],[Work Completiuon time on fualt]]-GA[[#This Row],[Fault Time]])*24</f>
        <v>0</v>
      </c>
      <c r="AC466" s="2"/>
      <c r="AD466" s="2"/>
    </row>
    <row r="467" spans="1:30">
      <c r="A467" s="2">
        <f t="shared" si="7"/>
        <v>465</v>
      </c>
      <c r="I467" s="29" t="str">
        <f>IFERROR(VLOOKUP(GA[[#This Row],[Date]],Raw_Data[[#All],[Date]:[Sunset Time (POA&lt;20 W/m2)]],3,0),"")</f>
        <v/>
      </c>
      <c r="J467" s="29" t="str">
        <f>IFERROR(VLOOKUP(GA[[#This Row],[Date]],Raw_Data[[#All],[Date]:[Sunset Time (POA&lt;20 W/m2)]],4,0),"")</f>
        <v/>
      </c>
      <c r="K467" s="2" t="str">
        <f>IFERROR((GA[[#This Row],[Sunset Time (POA&lt;20 W/m2)]]-GA[[#This Row],[Sunrise Time (POA&gt;20 W/m2)]])*24,"")</f>
        <v/>
      </c>
      <c r="M467" s="17" t="str">
        <f>IFERROR(VLOOKUP(GA[[#This Row],[Affceted Equipment]],'Basic Data'!A567:B681,2,0),"")</f>
        <v/>
      </c>
      <c r="P467" s="28" t="str">
        <f>IFERROR(VLOOKUP(GA[[#This Row],[Affceted Equipment]],'Basic Data'!A568:C686,3,0),"")</f>
        <v/>
      </c>
      <c r="Q467" s="2"/>
      <c r="W467" s="32"/>
      <c r="X467" s="33"/>
      <c r="Y467" s="33"/>
      <c r="Z467" s="2"/>
      <c r="AA467" s="2"/>
      <c r="AB467" s="33">
        <f>(GA[[#This Row],[Work Completiuon time on fualt]]-GA[[#This Row],[Fault Time]])*24</f>
        <v>0</v>
      </c>
      <c r="AC467" s="2"/>
      <c r="AD467" s="2"/>
    </row>
    <row r="468" spans="1:30">
      <c r="A468" s="2">
        <f t="shared" si="7"/>
        <v>466</v>
      </c>
      <c r="I468" s="29" t="str">
        <f>IFERROR(VLOOKUP(GA[[#This Row],[Date]],Raw_Data[[#All],[Date]:[Sunset Time (POA&lt;20 W/m2)]],3,0),"")</f>
        <v/>
      </c>
      <c r="J468" s="29" t="str">
        <f>IFERROR(VLOOKUP(GA[[#This Row],[Date]],Raw_Data[[#All],[Date]:[Sunset Time (POA&lt;20 W/m2)]],4,0),"")</f>
        <v/>
      </c>
      <c r="K468" s="2" t="str">
        <f>IFERROR((GA[[#This Row],[Sunset Time (POA&lt;20 W/m2)]]-GA[[#This Row],[Sunrise Time (POA&gt;20 W/m2)]])*24,"")</f>
        <v/>
      </c>
      <c r="M468" s="17" t="str">
        <f>IFERROR(VLOOKUP(GA[[#This Row],[Affceted Equipment]],'Basic Data'!A568:B682,2,0),"")</f>
        <v/>
      </c>
      <c r="P468" s="28" t="str">
        <f>IFERROR(VLOOKUP(GA[[#This Row],[Affceted Equipment]],'Basic Data'!A569:C687,3,0),"")</f>
        <v/>
      </c>
      <c r="Q468" s="2"/>
      <c r="W468" s="32"/>
      <c r="X468" s="33"/>
      <c r="Y468" s="33"/>
      <c r="Z468" s="2"/>
      <c r="AA468" s="2"/>
      <c r="AB468" s="33">
        <f>(GA[[#This Row],[Work Completiuon time on fualt]]-GA[[#This Row],[Fault Time]])*24</f>
        <v>0</v>
      </c>
      <c r="AC468" s="2"/>
      <c r="AD468" s="2"/>
    </row>
    <row r="469" spans="1:30">
      <c r="A469" s="2">
        <f t="shared" si="7"/>
        <v>467</v>
      </c>
      <c r="I469" s="29" t="str">
        <f>IFERROR(VLOOKUP(GA[[#This Row],[Date]],Raw_Data[[#All],[Date]:[Sunset Time (POA&lt;20 W/m2)]],3,0),"")</f>
        <v/>
      </c>
      <c r="J469" s="29" t="str">
        <f>IFERROR(VLOOKUP(GA[[#This Row],[Date]],Raw_Data[[#All],[Date]:[Sunset Time (POA&lt;20 W/m2)]],4,0),"")</f>
        <v/>
      </c>
      <c r="K469" s="2" t="str">
        <f>IFERROR((GA[[#This Row],[Sunset Time (POA&lt;20 W/m2)]]-GA[[#This Row],[Sunrise Time (POA&gt;20 W/m2)]])*24,"")</f>
        <v/>
      </c>
      <c r="M469" s="17" t="str">
        <f>IFERROR(VLOOKUP(GA[[#This Row],[Affceted Equipment]],'Basic Data'!A569:B683,2,0),"")</f>
        <v/>
      </c>
      <c r="P469" s="28" t="str">
        <f>IFERROR(VLOOKUP(GA[[#This Row],[Affceted Equipment]],'Basic Data'!A570:C688,3,0),"")</f>
        <v/>
      </c>
      <c r="Q469" s="2"/>
      <c r="W469" s="32"/>
      <c r="X469" s="33"/>
      <c r="Y469" s="33"/>
      <c r="Z469" s="2"/>
      <c r="AA469" s="2"/>
      <c r="AB469" s="33">
        <f>(GA[[#This Row],[Work Completiuon time on fualt]]-GA[[#This Row],[Fault Time]])*24</f>
        <v>0</v>
      </c>
      <c r="AC469" s="2"/>
      <c r="AD469" s="2"/>
    </row>
    <row r="470" spans="1:30">
      <c r="A470" s="2">
        <f t="shared" si="7"/>
        <v>468</v>
      </c>
      <c r="I470" s="29" t="str">
        <f>IFERROR(VLOOKUP(GA[[#This Row],[Date]],Raw_Data[[#All],[Date]:[Sunset Time (POA&lt;20 W/m2)]],3,0),"")</f>
        <v/>
      </c>
      <c r="J470" s="29" t="str">
        <f>IFERROR(VLOOKUP(GA[[#This Row],[Date]],Raw_Data[[#All],[Date]:[Sunset Time (POA&lt;20 W/m2)]],4,0),"")</f>
        <v/>
      </c>
      <c r="K470" s="2" t="str">
        <f>IFERROR((GA[[#This Row],[Sunset Time (POA&lt;20 W/m2)]]-GA[[#This Row],[Sunrise Time (POA&gt;20 W/m2)]])*24,"")</f>
        <v/>
      </c>
      <c r="M470" s="17" t="str">
        <f>IFERROR(VLOOKUP(GA[[#This Row],[Affceted Equipment]],'Basic Data'!A570:B684,2,0),"")</f>
        <v/>
      </c>
      <c r="P470" s="28" t="str">
        <f>IFERROR(VLOOKUP(GA[[#This Row],[Affceted Equipment]],'Basic Data'!A571:C689,3,0),"")</f>
        <v/>
      </c>
      <c r="Q470" s="2"/>
      <c r="W470" s="32"/>
      <c r="X470" s="33"/>
      <c r="Y470" s="33"/>
      <c r="Z470" s="2"/>
      <c r="AA470" s="2"/>
      <c r="AB470" s="33">
        <f>(GA[[#This Row],[Work Completiuon time on fualt]]-GA[[#This Row],[Fault Time]])*24</f>
        <v>0</v>
      </c>
      <c r="AC470" s="2"/>
      <c r="AD470" s="2"/>
    </row>
    <row r="471" spans="1:30">
      <c r="A471" s="2">
        <f t="shared" si="7"/>
        <v>469</v>
      </c>
      <c r="I471" s="29" t="str">
        <f>IFERROR(VLOOKUP(GA[[#This Row],[Date]],Raw_Data[[#All],[Date]:[Sunset Time (POA&lt;20 W/m2)]],3,0),"")</f>
        <v/>
      </c>
      <c r="J471" s="29" t="str">
        <f>IFERROR(VLOOKUP(GA[[#This Row],[Date]],Raw_Data[[#All],[Date]:[Sunset Time (POA&lt;20 W/m2)]],4,0),"")</f>
        <v/>
      </c>
      <c r="K471" s="2" t="str">
        <f>IFERROR((GA[[#This Row],[Sunset Time (POA&lt;20 W/m2)]]-GA[[#This Row],[Sunrise Time (POA&gt;20 W/m2)]])*24,"")</f>
        <v/>
      </c>
      <c r="M471" s="17" t="str">
        <f>IFERROR(VLOOKUP(GA[[#This Row],[Affceted Equipment]],'Basic Data'!A571:B685,2,0),"")</f>
        <v/>
      </c>
      <c r="P471" s="28" t="str">
        <f>IFERROR(VLOOKUP(GA[[#This Row],[Affceted Equipment]],'Basic Data'!A572:C690,3,0),"")</f>
        <v/>
      </c>
      <c r="Q471" s="2"/>
      <c r="W471" s="32"/>
      <c r="X471" s="33"/>
      <c r="Y471" s="33"/>
      <c r="Z471" s="2"/>
      <c r="AA471" s="2"/>
      <c r="AB471" s="33">
        <f>(GA[[#This Row],[Work Completiuon time on fualt]]-GA[[#This Row],[Fault Time]])*24</f>
        <v>0</v>
      </c>
      <c r="AC471" s="2"/>
      <c r="AD471" s="2"/>
    </row>
    <row r="472" spans="1:30">
      <c r="A472" s="2">
        <f t="shared" si="7"/>
        <v>470</v>
      </c>
      <c r="I472" s="29" t="str">
        <f>IFERROR(VLOOKUP(GA[[#This Row],[Date]],Raw_Data[[#All],[Date]:[Sunset Time (POA&lt;20 W/m2)]],3,0),"")</f>
        <v/>
      </c>
      <c r="J472" s="29" t="str">
        <f>IFERROR(VLOOKUP(GA[[#This Row],[Date]],Raw_Data[[#All],[Date]:[Sunset Time (POA&lt;20 W/m2)]],4,0),"")</f>
        <v/>
      </c>
      <c r="K472" s="2" t="str">
        <f>IFERROR((GA[[#This Row],[Sunset Time (POA&lt;20 W/m2)]]-GA[[#This Row],[Sunrise Time (POA&gt;20 W/m2)]])*24,"")</f>
        <v/>
      </c>
      <c r="M472" s="17" t="str">
        <f>IFERROR(VLOOKUP(GA[[#This Row],[Affceted Equipment]],'Basic Data'!A572:B686,2,0),"")</f>
        <v/>
      </c>
      <c r="P472" s="28" t="str">
        <f>IFERROR(VLOOKUP(GA[[#This Row],[Affceted Equipment]],'Basic Data'!A573:C691,3,0),"")</f>
        <v/>
      </c>
      <c r="Q472" s="2"/>
      <c r="W472" s="32"/>
      <c r="X472" s="33"/>
      <c r="Y472" s="33"/>
      <c r="Z472" s="2"/>
      <c r="AA472" s="2"/>
      <c r="AB472" s="33">
        <f>(GA[[#This Row],[Work Completiuon time on fualt]]-GA[[#This Row],[Fault Time]])*24</f>
        <v>0</v>
      </c>
      <c r="AC472" s="2"/>
      <c r="AD472" s="2"/>
    </row>
    <row r="473" spans="1:30">
      <c r="A473" s="2">
        <f t="shared" si="7"/>
        <v>471</v>
      </c>
      <c r="I473" s="29" t="str">
        <f>IFERROR(VLOOKUP(GA[[#This Row],[Date]],Raw_Data[[#All],[Date]:[Sunset Time (POA&lt;20 W/m2)]],3,0),"")</f>
        <v/>
      </c>
      <c r="J473" s="29" t="str">
        <f>IFERROR(VLOOKUP(GA[[#This Row],[Date]],Raw_Data[[#All],[Date]:[Sunset Time (POA&lt;20 W/m2)]],4,0),"")</f>
        <v/>
      </c>
      <c r="K473" s="2" t="str">
        <f>IFERROR((GA[[#This Row],[Sunset Time (POA&lt;20 W/m2)]]-GA[[#This Row],[Sunrise Time (POA&gt;20 W/m2)]])*24,"")</f>
        <v/>
      </c>
      <c r="M473" s="17" t="str">
        <f>IFERROR(VLOOKUP(GA[[#This Row],[Affceted Equipment]],'Basic Data'!A573:B687,2,0),"")</f>
        <v/>
      </c>
      <c r="P473" s="28" t="str">
        <f>IFERROR(VLOOKUP(GA[[#This Row],[Affceted Equipment]],'Basic Data'!A574:C692,3,0),"")</f>
        <v/>
      </c>
      <c r="Q473" s="2"/>
      <c r="W473" s="32"/>
      <c r="X473" s="33"/>
      <c r="Y473" s="33"/>
      <c r="Z473" s="2"/>
      <c r="AA473" s="2"/>
      <c r="AB473" s="33">
        <f>(GA[[#This Row],[Work Completiuon time on fualt]]-GA[[#This Row],[Fault Time]])*24</f>
        <v>0</v>
      </c>
      <c r="AC473" s="2"/>
      <c r="AD473" s="2"/>
    </row>
    <row r="474" spans="1:30">
      <c r="A474" s="2">
        <f t="shared" si="7"/>
        <v>472</v>
      </c>
      <c r="I474" s="29" t="str">
        <f>IFERROR(VLOOKUP(GA[[#This Row],[Date]],Raw_Data[[#All],[Date]:[Sunset Time (POA&lt;20 W/m2)]],3,0),"")</f>
        <v/>
      </c>
      <c r="J474" s="29" t="str">
        <f>IFERROR(VLOOKUP(GA[[#This Row],[Date]],Raw_Data[[#All],[Date]:[Sunset Time (POA&lt;20 W/m2)]],4,0),"")</f>
        <v/>
      </c>
      <c r="K474" s="2" t="str">
        <f>IFERROR((GA[[#This Row],[Sunset Time (POA&lt;20 W/m2)]]-GA[[#This Row],[Sunrise Time (POA&gt;20 W/m2)]])*24,"")</f>
        <v/>
      </c>
      <c r="M474" s="17" t="str">
        <f>IFERROR(VLOOKUP(GA[[#This Row],[Affceted Equipment]],'Basic Data'!A574:B688,2,0),"")</f>
        <v/>
      </c>
      <c r="P474" s="28" t="str">
        <f>IFERROR(VLOOKUP(GA[[#This Row],[Affceted Equipment]],'Basic Data'!A575:C693,3,0),"")</f>
        <v/>
      </c>
      <c r="Q474" s="2"/>
      <c r="W474" s="32"/>
      <c r="X474" s="33"/>
      <c r="Y474" s="33"/>
      <c r="Z474" s="2"/>
      <c r="AA474" s="2"/>
      <c r="AB474" s="33">
        <f>(GA[[#This Row],[Work Completiuon time on fualt]]-GA[[#This Row],[Fault Time]])*24</f>
        <v>0</v>
      </c>
      <c r="AC474" s="2"/>
      <c r="AD474" s="2"/>
    </row>
    <row r="475" spans="1:30">
      <c r="A475" s="2">
        <f t="shared" si="7"/>
        <v>473</v>
      </c>
      <c r="I475" s="29" t="str">
        <f>IFERROR(VLOOKUP(GA[[#This Row],[Date]],Raw_Data[[#All],[Date]:[Sunset Time (POA&lt;20 W/m2)]],3,0),"")</f>
        <v/>
      </c>
      <c r="J475" s="29" t="str">
        <f>IFERROR(VLOOKUP(GA[[#This Row],[Date]],Raw_Data[[#All],[Date]:[Sunset Time (POA&lt;20 W/m2)]],4,0),"")</f>
        <v/>
      </c>
      <c r="K475" s="2" t="str">
        <f>IFERROR((GA[[#This Row],[Sunset Time (POA&lt;20 W/m2)]]-GA[[#This Row],[Sunrise Time (POA&gt;20 W/m2)]])*24,"")</f>
        <v/>
      </c>
      <c r="M475" s="17" t="str">
        <f>IFERROR(VLOOKUP(GA[[#This Row],[Affceted Equipment]],'Basic Data'!A575:B689,2,0),"")</f>
        <v/>
      </c>
      <c r="P475" s="28" t="str">
        <f>IFERROR(VLOOKUP(GA[[#This Row],[Affceted Equipment]],'Basic Data'!A576:C694,3,0),"")</f>
        <v/>
      </c>
      <c r="Q475" s="2"/>
      <c r="W475" s="32"/>
      <c r="X475" s="33"/>
      <c r="Y475" s="33"/>
      <c r="Z475" s="2"/>
      <c r="AA475" s="2"/>
      <c r="AB475" s="33">
        <f>(GA[[#This Row],[Work Completiuon time on fualt]]-GA[[#This Row],[Fault Time]])*24</f>
        <v>0</v>
      </c>
      <c r="AC475" s="2"/>
      <c r="AD475" s="2"/>
    </row>
    <row r="476" spans="1:30">
      <c r="A476" s="2">
        <f t="shared" si="7"/>
        <v>474</v>
      </c>
      <c r="I476" s="29" t="str">
        <f>IFERROR(VLOOKUP(GA[[#This Row],[Date]],Raw_Data[[#All],[Date]:[Sunset Time (POA&lt;20 W/m2)]],3,0),"")</f>
        <v/>
      </c>
      <c r="J476" s="29" t="str">
        <f>IFERROR(VLOOKUP(GA[[#This Row],[Date]],Raw_Data[[#All],[Date]:[Sunset Time (POA&lt;20 W/m2)]],4,0),"")</f>
        <v/>
      </c>
      <c r="K476" s="2" t="str">
        <f>IFERROR((GA[[#This Row],[Sunset Time (POA&lt;20 W/m2)]]-GA[[#This Row],[Sunrise Time (POA&gt;20 W/m2)]])*24,"")</f>
        <v/>
      </c>
      <c r="M476" s="17" t="str">
        <f>IFERROR(VLOOKUP(GA[[#This Row],[Affceted Equipment]],'Basic Data'!A576:B690,2,0),"")</f>
        <v/>
      </c>
      <c r="P476" s="28" t="str">
        <f>IFERROR(VLOOKUP(GA[[#This Row],[Affceted Equipment]],'Basic Data'!A577:C695,3,0),"")</f>
        <v/>
      </c>
      <c r="Q476" s="2"/>
      <c r="W476" s="32"/>
      <c r="X476" s="33"/>
      <c r="Y476" s="33"/>
      <c r="Z476" s="2"/>
      <c r="AA476" s="2"/>
      <c r="AB476" s="33">
        <f>(GA[[#This Row],[Work Completiuon time on fualt]]-GA[[#This Row],[Fault Time]])*24</f>
        <v>0</v>
      </c>
      <c r="AC476" s="2"/>
      <c r="AD476" s="2"/>
    </row>
    <row r="477" spans="1:30">
      <c r="A477" s="2">
        <f t="shared" si="7"/>
        <v>475</v>
      </c>
      <c r="I477" s="29" t="str">
        <f>IFERROR(VLOOKUP(GA[[#This Row],[Date]],Raw_Data[[#All],[Date]:[Sunset Time (POA&lt;20 W/m2)]],3,0),"")</f>
        <v/>
      </c>
      <c r="J477" s="29" t="str">
        <f>IFERROR(VLOOKUP(GA[[#This Row],[Date]],Raw_Data[[#All],[Date]:[Sunset Time (POA&lt;20 W/m2)]],4,0),"")</f>
        <v/>
      </c>
      <c r="K477" s="2" t="str">
        <f>IFERROR((GA[[#This Row],[Sunset Time (POA&lt;20 W/m2)]]-GA[[#This Row],[Sunrise Time (POA&gt;20 W/m2)]])*24,"")</f>
        <v/>
      </c>
      <c r="M477" s="17" t="str">
        <f>IFERROR(VLOOKUP(GA[[#This Row],[Affceted Equipment]],'Basic Data'!A577:B691,2,0),"")</f>
        <v/>
      </c>
      <c r="P477" s="28" t="str">
        <f>IFERROR(VLOOKUP(GA[[#This Row],[Affceted Equipment]],'Basic Data'!A578:C696,3,0),"")</f>
        <v/>
      </c>
      <c r="Q477" s="2"/>
      <c r="W477" s="32"/>
      <c r="X477" s="33"/>
      <c r="Y477" s="33"/>
      <c r="Z477" s="2"/>
      <c r="AA477" s="2"/>
      <c r="AB477" s="33">
        <f>(GA[[#This Row],[Work Completiuon time on fualt]]-GA[[#This Row],[Fault Time]])*24</f>
        <v>0</v>
      </c>
      <c r="AC477" s="2"/>
      <c r="AD477" s="2"/>
    </row>
    <row r="478" spans="1:30">
      <c r="A478" s="2">
        <f t="shared" si="7"/>
        <v>476</v>
      </c>
      <c r="I478" s="29" t="str">
        <f>IFERROR(VLOOKUP(GA[[#This Row],[Date]],Raw_Data[[#All],[Date]:[Sunset Time (POA&lt;20 W/m2)]],3,0),"")</f>
        <v/>
      </c>
      <c r="J478" s="29" t="str">
        <f>IFERROR(VLOOKUP(GA[[#This Row],[Date]],Raw_Data[[#All],[Date]:[Sunset Time (POA&lt;20 W/m2)]],4,0),"")</f>
        <v/>
      </c>
      <c r="K478" s="2" t="str">
        <f>IFERROR((GA[[#This Row],[Sunset Time (POA&lt;20 W/m2)]]-GA[[#This Row],[Sunrise Time (POA&gt;20 W/m2)]])*24,"")</f>
        <v/>
      </c>
      <c r="M478" s="17" t="str">
        <f>IFERROR(VLOOKUP(GA[[#This Row],[Affceted Equipment]],'Basic Data'!A578:B692,2,0),"")</f>
        <v/>
      </c>
      <c r="P478" s="28" t="str">
        <f>IFERROR(VLOOKUP(GA[[#This Row],[Affceted Equipment]],'Basic Data'!A579:C697,3,0),"")</f>
        <v/>
      </c>
      <c r="Q478" s="2"/>
      <c r="W478" s="32"/>
      <c r="X478" s="33"/>
      <c r="Y478" s="33"/>
      <c r="Z478" s="2"/>
      <c r="AA478" s="2"/>
      <c r="AB478" s="33">
        <f>(GA[[#This Row],[Work Completiuon time on fualt]]-GA[[#This Row],[Fault Time]])*24</f>
        <v>0</v>
      </c>
      <c r="AC478" s="2"/>
      <c r="AD478" s="2"/>
    </row>
    <row r="479" spans="1:30">
      <c r="A479" s="2">
        <f t="shared" ref="A479:A542" si="8">A478+1</f>
        <v>477</v>
      </c>
      <c r="I479" s="29" t="str">
        <f>IFERROR(VLOOKUP(GA[[#This Row],[Date]],Raw_Data[[#All],[Date]:[Sunset Time (POA&lt;20 W/m2)]],3,0),"")</f>
        <v/>
      </c>
      <c r="J479" s="29" t="str">
        <f>IFERROR(VLOOKUP(GA[[#This Row],[Date]],Raw_Data[[#All],[Date]:[Sunset Time (POA&lt;20 W/m2)]],4,0),"")</f>
        <v/>
      </c>
      <c r="K479" s="2" t="str">
        <f>IFERROR((GA[[#This Row],[Sunset Time (POA&lt;20 W/m2)]]-GA[[#This Row],[Sunrise Time (POA&gt;20 W/m2)]])*24,"")</f>
        <v/>
      </c>
      <c r="M479" s="17" t="str">
        <f>IFERROR(VLOOKUP(GA[[#This Row],[Affceted Equipment]],'Basic Data'!A579:B693,2,0),"")</f>
        <v/>
      </c>
      <c r="P479" s="28" t="str">
        <f>IFERROR(VLOOKUP(GA[[#This Row],[Affceted Equipment]],'Basic Data'!A580:C698,3,0),"")</f>
        <v/>
      </c>
      <c r="Q479" s="2"/>
      <c r="W479" s="32"/>
      <c r="X479" s="33"/>
      <c r="Y479" s="33"/>
      <c r="Z479" s="2"/>
      <c r="AA479" s="2"/>
      <c r="AB479" s="33">
        <f>(GA[[#This Row],[Work Completiuon time on fualt]]-GA[[#This Row],[Fault Time]])*24</f>
        <v>0</v>
      </c>
      <c r="AC479" s="2"/>
      <c r="AD479" s="2"/>
    </row>
    <row r="480" spans="1:30">
      <c r="A480" s="2">
        <f t="shared" si="8"/>
        <v>478</v>
      </c>
      <c r="I480" s="29" t="str">
        <f>IFERROR(VLOOKUP(GA[[#This Row],[Date]],Raw_Data[[#All],[Date]:[Sunset Time (POA&lt;20 W/m2)]],3,0),"")</f>
        <v/>
      </c>
      <c r="J480" s="29" t="str">
        <f>IFERROR(VLOOKUP(GA[[#This Row],[Date]],Raw_Data[[#All],[Date]:[Sunset Time (POA&lt;20 W/m2)]],4,0),"")</f>
        <v/>
      </c>
      <c r="K480" s="2" t="str">
        <f>IFERROR((GA[[#This Row],[Sunset Time (POA&lt;20 W/m2)]]-GA[[#This Row],[Sunrise Time (POA&gt;20 W/m2)]])*24,"")</f>
        <v/>
      </c>
      <c r="M480" s="17" t="str">
        <f>IFERROR(VLOOKUP(GA[[#This Row],[Affceted Equipment]],'Basic Data'!A580:B694,2,0),"")</f>
        <v/>
      </c>
      <c r="P480" s="28" t="str">
        <f>IFERROR(VLOOKUP(GA[[#This Row],[Affceted Equipment]],'Basic Data'!A581:C699,3,0),"")</f>
        <v/>
      </c>
      <c r="Q480" s="2"/>
      <c r="W480" s="32"/>
      <c r="X480" s="33"/>
      <c r="Y480" s="33"/>
      <c r="Z480" s="2"/>
      <c r="AA480" s="2"/>
      <c r="AB480" s="33">
        <f>(GA[[#This Row],[Work Completiuon time on fualt]]-GA[[#This Row],[Fault Time]])*24</f>
        <v>0</v>
      </c>
      <c r="AC480" s="2"/>
      <c r="AD480" s="2"/>
    </row>
    <row r="481" spans="1:30">
      <c r="A481" s="2">
        <f t="shared" si="8"/>
        <v>479</v>
      </c>
      <c r="I481" s="29" t="str">
        <f>IFERROR(VLOOKUP(GA[[#This Row],[Date]],Raw_Data[[#All],[Date]:[Sunset Time (POA&lt;20 W/m2)]],3,0),"")</f>
        <v/>
      </c>
      <c r="J481" s="29" t="str">
        <f>IFERROR(VLOOKUP(GA[[#This Row],[Date]],Raw_Data[[#All],[Date]:[Sunset Time (POA&lt;20 W/m2)]],4,0),"")</f>
        <v/>
      </c>
      <c r="K481" s="2" t="str">
        <f>IFERROR((GA[[#This Row],[Sunset Time (POA&lt;20 W/m2)]]-GA[[#This Row],[Sunrise Time (POA&gt;20 W/m2)]])*24,"")</f>
        <v/>
      </c>
      <c r="M481" s="17" t="str">
        <f>IFERROR(VLOOKUP(GA[[#This Row],[Affceted Equipment]],'Basic Data'!A581:B695,2,0),"")</f>
        <v/>
      </c>
      <c r="P481" s="28" t="str">
        <f>IFERROR(VLOOKUP(GA[[#This Row],[Affceted Equipment]],'Basic Data'!A582:C700,3,0),"")</f>
        <v/>
      </c>
      <c r="Q481" s="2"/>
      <c r="W481" s="32"/>
      <c r="X481" s="33"/>
      <c r="Y481" s="33"/>
      <c r="Z481" s="2"/>
      <c r="AA481" s="2"/>
      <c r="AB481" s="33">
        <f>(GA[[#This Row],[Work Completiuon time on fualt]]-GA[[#This Row],[Fault Time]])*24</f>
        <v>0</v>
      </c>
      <c r="AC481" s="2"/>
      <c r="AD481" s="2"/>
    </row>
    <row r="482" spans="1:30">
      <c r="A482" s="2">
        <f t="shared" si="8"/>
        <v>480</v>
      </c>
      <c r="I482" s="29" t="str">
        <f>IFERROR(VLOOKUP(GA[[#This Row],[Date]],Raw_Data[[#All],[Date]:[Sunset Time (POA&lt;20 W/m2)]],3,0),"")</f>
        <v/>
      </c>
      <c r="J482" s="29" t="str">
        <f>IFERROR(VLOOKUP(GA[[#This Row],[Date]],Raw_Data[[#All],[Date]:[Sunset Time (POA&lt;20 W/m2)]],4,0),"")</f>
        <v/>
      </c>
      <c r="K482" s="2" t="str">
        <f>IFERROR((GA[[#This Row],[Sunset Time (POA&lt;20 W/m2)]]-GA[[#This Row],[Sunrise Time (POA&gt;20 W/m2)]])*24,"")</f>
        <v/>
      </c>
      <c r="M482" s="17" t="str">
        <f>IFERROR(VLOOKUP(GA[[#This Row],[Affceted Equipment]],'Basic Data'!A582:B696,2,0),"")</f>
        <v/>
      </c>
      <c r="P482" s="28" t="str">
        <f>IFERROR(VLOOKUP(GA[[#This Row],[Affceted Equipment]],'Basic Data'!A583:C701,3,0),"")</f>
        <v/>
      </c>
      <c r="Q482" s="2"/>
      <c r="W482" s="32"/>
      <c r="X482" s="33"/>
      <c r="Y482" s="33"/>
      <c r="Z482" s="2"/>
      <c r="AA482" s="2"/>
      <c r="AB482" s="33">
        <f>(GA[[#This Row],[Work Completiuon time on fualt]]-GA[[#This Row],[Fault Time]])*24</f>
        <v>0</v>
      </c>
      <c r="AC482" s="2"/>
      <c r="AD482" s="2"/>
    </row>
    <row r="483" spans="1:30">
      <c r="A483" s="2">
        <f t="shared" si="8"/>
        <v>481</v>
      </c>
      <c r="I483" s="29" t="str">
        <f>IFERROR(VLOOKUP(GA[[#This Row],[Date]],Raw_Data[[#All],[Date]:[Sunset Time (POA&lt;20 W/m2)]],3,0),"")</f>
        <v/>
      </c>
      <c r="J483" s="29" t="str">
        <f>IFERROR(VLOOKUP(GA[[#This Row],[Date]],Raw_Data[[#All],[Date]:[Sunset Time (POA&lt;20 W/m2)]],4,0),"")</f>
        <v/>
      </c>
      <c r="K483" s="2" t="str">
        <f>IFERROR((GA[[#This Row],[Sunset Time (POA&lt;20 W/m2)]]-GA[[#This Row],[Sunrise Time (POA&gt;20 W/m2)]])*24,"")</f>
        <v/>
      </c>
      <c r="M483" s="17" t="str">
        <f>IFERROR(VLOOKUP(GA[[#This Row],[Affceted Equipment]],'Basic Data'!A583:B697,2,0),"")</f>
        <v/>
      </c>
      <c r="P483" s="28" t="str">
        <f>IFERROR(VLOOKUP(GA[[#This Row],[Affceted Equipment]],'Basic Data'!A584:C702,3,0),"")</f>
        <v/>
      </c>
      <c r="Q483" s="2"/>
      <c r="W483" s="32"/>
      <c r="X483" s="33"/>
      <c r="Y483" s="33"/>
      <c r="Z483" s="2"/>
      <c r="AA483" s="2"/>
      <c r="AB483" s="33">
        <f>(GA[[#This Row],[Work Completiuon time on fualt]]-GA[[#This Row],[Fault Time]])*24</f>
        <v>0</v>
      </c>
      <c r="AC483" s="2"/>
      <c r="AD483" s="2"/>
    </row>
    <row r="484" spans="1:30">
      <c r="A484" s="2">
        <f t="shared" si="8"/>
        <v>482</v>
      </c>
      <c r="I484" s="29" t="str">
        <f>IFERROR(VLOOKUP(GA[[#This Row],[Date]],Raw_Data[[#All],[Date]:[Sunset Time (POA&lt;20 W/m2)]],3,0),"")</f>
        <v/>
      </c>
      <c r="J484" s="29" t="str">
        <f>IFERROR(VLOOKUP(GA[[#This Row],[Date]],Raw_Data[[#All],[Date]:[Sunset Time (POA&lt;20 W/m2)]],4,0),"")</f>
        <v/>
      </c>
      <c r="K484" s="2" t="str">
        <f>IFERROR((GA[[#This Row],[Sunset Time (POA&lt;20 W/m2)]]-GA[[#This Row],[Sunrise Time (POA&gt;20 W/m2)]])*24,"")</f>
        <v/>
      </c>
      <c r="M484" s="17" t="str">
        <f>IFERROR(VLOOKUP(GA[[#This Row],[Affceted Equipment]],'Basic Data'!A584:B698,2,0),"")</f>
        <v/>
      </c>
      <c r="P484" s="28" t="str">
        <f>IFERROR(VLOOKUP(GA[[#This Row],[Affceted Equipment]],'Basic Data'!A585:C703,3,0),"")</f>
        <v/>
      </c>
      <c r="Q484" s="2"/>
      <c r="W484" s="32"/>
      <c r="X484" s="33"/>
      <c r="Y484" s="33"/>
      <c r="Z484" s="2"/>
      <c r="AA484" s="2"/>
      <c r="AB484" s="33">
        <f>(GA[[#This Row],[Work Completiuon time on fualt]]-GA[[#This Row],[Fault Time]])*24</f>
        <v>0</v>
      </c>
      <c r="AC484" s="2"/>
      <c r="AD484" s="2"/>
    </row>
    <row r="485" spans="1:30">
      <c r="A485" s="2">
        <f t="shared" si="8"/>
        <v>483</v>
      </c>
      <c r="I485" s="29" t="str">
        <f>IFERROR(VLOOKUP(GA[[#This Row],[Date]],Raw_Data[[#All],[Date]:[Sunset Time (POA&lt;20 W/m2)]],3,0),"")</f>
        <v/>
      </c>
      <c r="J485" s="29" t="str">
        <f>IFERROR(VLOOKUP(GA[[#This Row],[Date]],Raw_Data[[#All],[Date]:[Sunset Time (POA&lt;20 W/m2)]],4,0),"")</f>
        <v/>
      </c>
      <c r="K485" s="2" t="str">
        <f>IFERROR((GA[[#This Row],[Sunset Time (POA&lt;20 W/m2)]]-GA[[#This Row],[Sunrise Time (POA&gt;20 W/m2)]])*24,"")</f>
        <v/>
      </c>
      <c r="M485" s="17" t="str">
        <f>IFERROR(VLOOKUP(GA[[#This Row],[Affceted Equipment]],'Basic Data'!A585:B699,2,0),"")</f>
        <v/>
      </c>
      <c r="P485" s="28" t="str">
        <f>IFERROR(VLOOKUP(GA[[#This Row],[Affceted Equipment]],'Basic Data'!A586:C704,3,0),"")</f>
        <v/>
      </c>
      <c r="Q485" s="2"/>
      <c r="W485" s="32"/>
      <c r="X485" s="33"/>
      <c r="Y485" s="33"/>
      <c r="Z485" s="2"/>
      <c r="AA485" s="2"/>
      <c r="AB485" s="33">
        <f>(GA[[#This Row],[Work Completiuon time on fualt]]-GA[[#This Row],[Fault Time]])*24</f>
        <v>0</v>
      </c>
      <c r="AC485" s="2"/>
      <c r="AD485" s="2"/>
    </row>
    <row r="486" spans="1:30">
      <c r="A486" s="2">
        <f t="shared" si="8"/>
        <v>484</v>
      </c>
      <c r="I486" s="29" t="str">
        <f>IFERROR(VLOOKUP(GA[[#This Row],[Date]],Raw_Data[[#All],[Date]:[Sunset Time (POA&lt;20 W/m2)]],3,0),"")</f>
        <v/>
      </c>
      <c r="J486" s="29" t="str">
        <f>IFERROR(VLOOKUP(GA[[#This Row],[Date]],Raw_Data[[#All],[Date]:[Sunset Time (POA&lt;20 W/m2)]],4,0),"")</f>
        <v/>
      </c>
      <c r="K486" s="2" t="str">
        <f>IFERROR((GA[[#This Row],[Sunset Time (POA&lt;20 W/m2)]]-GA[[#This Row],[Sunrise Time (POA&gt;20 W/m2)]])*24,"")</f>
        <v/>
      </c>
      <c r="M486" s="17" t="str">
        <f>IFERROR(VLOOKUP(GA[[#This Row],[Affceted Equipment]],'Basic Data'!A586:B700,2,0),"")</f>
        <v/>
      </c>
      <c r="P486" s="28" t="str">
        <f>IFERROR(VLOOKUP(GA[[#This Row],[Affceted Equipment]],'Basic Data'!A587:C705,3,0),"")</f>
        <v/>
      </c>
      <c r="Q486" s="2"/>
      <c r="W486" s="32"/>
      <c r="X486" s="33"/>
      <c r="Y486" s="33"/>
      <c r="Z486" s="2"/>
      <c r="AA486" s="2"/>
      <c r="AB486" s="33">
        <f>(GA[[#This Row],[Work Completiuon time on fualt]]-GA[[#This Row],[Fault Time]])*24</f>
        <v>0</v>
      </c>
      <c r="AC486" s="2"/>
      <c r="AD486" s="2"/>
    </row>
    <row r="487" spans="1:30">
      <c r="A487" s="2">
        <f t="shared" si="8"/>
        <v>485</v>
      </c>
      <c r="I487" s="29" t="str">
        <f>IFERROR(VLOOKUP(GA[[#This Row],[Date]],Raw_Data[[#All],[Date]:[Sunset Time (POA&lt;20 W/m2)]],3,0),"")</f>
        <v/>
      </c>
      <c r="J487" s="29" t="str">
        <f>IFERROR(VLOOKUP(GA[[#This Row],[Date]],Raw_Data[[#All],[Date]:[Sunset Time (POA&lt;20 W/m2)]],4,0),"")</f>
        <v/>
      </c>
      <c r="K487" s="2" t="str">
        <f>IFERROR((GA[[#This Row],[Sunset Time (POA&lt;20 W/m2)]]-GA[[#This Row],[Sunrise Time (POA&gt;20 W/m2)]])*24,"")</f>
        <v/>
      </c>
      <c r="M487" s="17" t="str">
        <f>IFERROR(VLOOKUP(GA[[#This Row],[Affceted Equipment]],'Basic Data'!A587:B701,2,0),"")</f>
        <v/>
      </c>
      <c r="P487" s="28" t="str">
        <f>IFERROR(VLOOKUP(GA[[#This Row],[Affceted Equipment]],'Basic Data'!A588:C706,3,0),"")</f>
        <v/>
      </c>
      <c r="Q487" s="2"/>
      <c r="W487" s="32"/>
      <c r="X487" s="33"/>
      <c r="Y487" s="33"/>
      <c r="Z487" s="2"/>
      <c r="AA487" s="2"/>
      <c r="AB487" s="33">
        <f>(GA[[#This Row],[Work Completiuon time on fualt]]-GA[[#This Row],[Fault Time]])*24</f>
        <v>0</v>
      </c>
      <c r="AC487" s="2"/>
      <c r="AD487" s="2"/>
    </row>
    <row r="488" spans="1:30">
      <c r="A488" s="2">
        <f t="shared" si="8"/>
        <v>486</v>
      </c>
      <c r="I488" s="29" t="str">
        <f>IFERROR(VLOOKUP(GA[[#This Row],[Date]],Raw_Data[[#All],[Date]:[Sunset Time (POA&lt;20 W/m2)]],3,0),"")</f>
        <v/>
      </c>
      <c r="J488" s="29" t="str">
        <f>IFERROR(VLOOKUP(GA[[#This Row],[Date]],Raw_Data[[#All],[Date]:[Sunset Time (POA&lt;20 W/m2)]],4,0),"")</f>
        <v/>
      </c>
      <c r="K488" s="2" t="str">
        <f>IFERROR((GA[[#This Row],[Sunset Time (POA&lt;20 W/m2)]]-GA[[#This Row],[Sunrise Time (POA&gt;20 W/m2)]])*24,"")</f>
        <v/>
      </c>
      <c r="M488" s="17" t="str">
        <f>IFERROR(VLOOKUP(GA[[#This Row],[Affceted Equipment]],'Basic Data'!A588:B702,2,0),"")</f>
        <v/>
      </c>
      <c r="P488" s="28" t="str">
        <f>IFERROR(VLOOKUP(GA[[#This Row],[Affceted Equipment]],'Basic Data'!A589:C707,3,0),"")</f>
        <v/>
      </c>
      <c r="Q488" s="2"/>
      <c r="W488" s="32"/>
      <c r="X488" s="33"/>
      <c r="Y488" s="33"/>
      <c r="Z488" s="2"/>
      <c r="AA488" s="2"/>
      <c r="AB488" s="33">
        <f>(GA[[#This Row],[Work Completiuon time on fualt]]-GA[[#This Row],[Fault Time]])*24</f>
        <v>0</v>
      </c>
      <c r="AC488" s="2"/>
      <c r="AD488" s="2"/>
    </row>
    <row r="489" spans="1:30">
      <c r="A489" s="2">
        <f t="shared" si="8"/>
        <v>487</v>
      </c>
      <c r="I489" s="29" t="str">
        <f>IFERROR(VLOOKUP(GA[[#This Row],[Date]],Raw_Data[[#All],[Date]:[Sunset Time (POA&lt;20 W/m2)]],3,0),"")</f>
        <v/>
      </c>
      <c r="J489" s="29" t="str">
        <f>IFERROR(VLOOKUP(GA[[#This Row],[Date]],Raw_Data[[#All],[Date]:[Sunset Time (POA&lt;20 W/m2)]],4,0),"")</f>
        <v/>
      </c>
      <c r="K489" s="2" t="str">
        <f>IFERROR((GA[[#This Row],[Sunset Time (POA&lt;20 W/m2)]]-GA[[#This Row],[Sunrise Time (POA&gt;20 W/m2)]])*24,"")</f>
        <v/>
      </c>
      <c r="M489" s="17" t="str">
        <f>IFERROR(VLOOKUP(GA[[#This Row],[Affceted Equipment]],'Basic Data'!A589:B703,2,0),"")</f>
        <v/>
      </c>
      <c r="P489" s="28" t="str">
        <f>IFERROR(VLOOKUP(GA[[#This Row],[Affceted Equipment]],'Basic Data'!A590:C708,3,0),"")</f>
        <v/>
      </c>
      <c r="Q489" s="2"/>
      <c r="W489" s="32"/>
      <c r="X489" s="33"/>
      <c r="Y489" s="33"/>
      <c r="Z489" s="2"/>
      <c r="AA489" s="2"/>
      <c r="AB489" s="33">
        <f>(GA[[#This Row],[Work Completiuon time on fualt]]-GA[[#This Row],[Fault Time]])*24</f>
        <v>0</v>
      </c>
      <c r="AC489" s="2"/>
      <c r="AD489" s="2"/>
    </row>
    <row r="490" spans="1:30">
      <c r="A490" s="2">
        <f t="shared" si="8"/>
        <v>488</v>
      </c>
      <c r="I490" s="29" t="str">
        <f>IFERROR(VLOOKUP(GA[[#This Row],[Date]],Raw_Data[[#All],[Date]:[Sunset Time (POA&lt;20 W/m2)]],3,0),"")</f>
        <v/>
      </c>
      <c r="J490" s="29" t="str">
        <f>IFERROR(VLOOKUP(GA[[#This Row],[Date]],Raw_Data[[#All],[Date]:[Sunset Time (POA&lt;20 W/m2)]],4,0),"")</f>
        <v/>
      </c>
      <c r="K490" s="2" t="str">
        <f>IFERROR((GA[[#This Row],[Sunset Time (POA&lt;20 W/m2)]]-GA[[#This Row],[Sunrise Time (POA&gt;20 W/m2)]])*24,"")</f>
        <v/>
      </c>
      <c r="M490" s="17" t="str">
        <f>IFERROR(VLOOKUP(GA[[#This Row],[Affceted Equipment]],'Basic Data'!A590:B704,2,0),"")</f>
        <v/>
      </c>
      <c r="P490" s="28" t="str">
        <f>IFERROR(VLOOKUP(GA[[#This Row],[Affceted Equipment]],'Basic Data'!A591:C709,3,0),"")</f>
        <v/>
      </c>
      <c r="Q490" s="2"/>
      <c r="W490" s="32"/>
      <c r="X490" s="33"/>
      <c r="Y490" s="33"/>
      <c r="Z490" s="2"/>
      <c r="AA490" s="2"/>
      <c r="AB490" s="33">
        <f>(GA[[#This Row],[Work Completiuon time on fualt]]-GA[[#This Row],[Fault Time]])*24</f>
        <v>0</v>
      </c>
      <c r="AC490" s="2"/>
      <c r="AD490" s="2"/>
    </row>
    <row r="491" spans="1:30">
      <c r="A491" s="2">
        <f t="shared" si="8"/>
        <v>489</v>
      </c>
      <c r="I491" s="29" t="str">
        <f>IFERROR(VLOOKUP(GA[[#This Row],[Date]],Raw_Data[[#All],[Date]:[Sunset Time (POA&lt;20 W/m2)]],3,0),"")</f>
        <v/>
      </c>
      <c r="J491" s="29" t="str">
        <f>IFERROR(VLOOKUP(GA[[#This Row],[Date]],Raw_Data[[#All],[Date]:[Sunset Time (POA&lt;20 W/m2)]],4,0),"")</f>
        <v/>
      </c>
      <c r="K491" s="2" t="str">
        <f>IFERROR((GA[[#This Row],[Sunset Time (POA&lt;20 W/m2)]]-GA[[#This Row],[Sunrise Time (POA&gt;20 W/m2)]])*24,"")</f>
        <v/>
      </c>
      <c r="M491" s="17" t="str">
        <f>IFERROR(VLOOKUP(GA[[#This Row],[Affceted Equipment]],'Basic Data'!A591:B705,2,0),"")</f>
        <v/>
      </c>
      <c r="P491" s="28" t="str">
        <f>IFERROR(VLOOKUP(GA[[#This Row],[Affceted Equipment]],'Basic Data'!A592:C710,3,0),"")</f>
        <v/>
      </c>
      <c r="Q491" s="2"/>
      <c r="W491" s="32"/>
      <c r="X491" s="33"/>
      <c r="Y491" s="33"/>
      <c r="Z491" s="2"/>
      <c r="AA491" s="2"/>
      <c r="AB491" s="33">
        <f>(GA[[#This Row],[Work Completiuon time on fualt]]-GA[[#This Row],[Fault Time]])*24</f>
        <v>0</v>
      </c>
      <c r="AC491" s="2"/>
      <c r="AD491" s="2"/>
    </row>
    <row r="492" spans="1:30">
      <c r="A492" s="2">
        <f t="shared" si="8"/>
        <v>490</v>
      </c>
      <c r="I492" s="29" t="str">
        <f>IFERROR(VLOOKUP(GA[[#This Row],[Date]],Raw_Data[[#All],[Date]:[Sunset Time (POA&lt;20 W/m2)]],3,0),"")</f>
        <v/>
      </c>
      <c r="J492" s="29" t="str">
        <f>IFERROR(VLOOKUP(GA[[#This Row],[Date]],Raw_Data[[#All],[Date]:[Sunset Time (POA&lt;20 W/m2)]],4,0),"")</f>
        <v/>
      </c>
      <c r="K492" s="2" t="str">
        <f>IFERROR((GA[[#This Row],[Sunset Time (POA&lt;20 W/m2)]]-GA[[#This Row],[Sunrise Time (POA&gt;20 W/m2)]])*24,"")</f>
        <v/>
      </c>
      <c r="M492" s="17" t="str">
        <f>IFERROR(VLOOKUP(GA[[#This Row],[Affceted Equipment]],'Basic Data'!A592:B706,2,0),"")</f>
        <v/>
      </c>
      <c r="P492" s="28" t="str">
        <f>IFERROR(VLOOKUP(GA[[#This Row],[Affceted Equipment]],'Basic Data'!A593:C711,3,0),"")</f>
        <v/>
      </c>
      <c r="Q492" s="2"/>
      <c r="W492" s="32"/>
      <c r="X492" s="33"/>
      <c r="Y492" s="33"/>
      <c r="Z492" s="2"/>
      <c r="AA492" s="2"/>
      <c r="AB492" s="33">
        <f>(GA[[#This Row],[Work Completiuon time on fualt]]-GA[[#This Row],[Fault Time]])*24</f>
        <v>0</v>
      </c>
      <c r="AC492" s="2"/>
      <c r="AD492" s="2"/>
    </row>
    <row r="493" spans="1:30">
      <c r="A493" s="2">
        <f t="shared" si="8"/>
        <v>491</v>
      </c>
      <c r="I493" s="29" t="str">
        <f>IFERROR(VLOOKUP(GA[[#This Row],[Date]],Raw_Data[[#All],[Date]:[Sunset Time (POA&lt;20 W/m2)]],3,0),"")</f>
        <v/>
      </c>
      <c r="J493" s="29" t="str">
        <f>IFERROR(VLOOKUP(GA[[#This Row],[Date]],Raw_Data[[#All],[Date]:[Sunset Time (POA&lt;20 W/m2)]],4,0),"")</f>
        <v/>
      </c>
      <c r="K493" s="2" t="str">
        <f>IFERROR((GA[[#This Row],[Sunset Time (POA&lt;20 W/m2)]]-GA[[#This Row],[Sunrise Time (POA&gt;20 W/m2)]])*24,"")</f>
        <v/>
      </c>
      <c r="M493" s="17" t="str">
        <f>IFERROR(VLOOKUP(GA[[#This Row],[Affceted Equipment]],'Basic Data'!A593:B707,2,0),"")</f>
        <v/>
      </c>
      <c r="P493" s="28" t="str">
        <f>IFERROR(VLOOKUP(GA[[#This Row],[Affceted Equipment]],'Basic Data'!A594:C712,3,0),"")</f>
        <v/>
      </c>
      <c r="Q493" s="2"/>
      <c r="W493" s="32"/>
      <c r="X493" s="33"/>
      <c r="Y493" s="33"/>
      <c r="Z493" s="2"/>
      <c r="AA493" s="2"/>
      <c r="AB493" s="33">
        <f>(GA[[#This Row],[Work Completiuon time on fualt]]-GA[[#This Row],[Fault Time]])*24</f>
        <v>0</v>
      </c>
      <c r="AC493" s="2"/>
      <c r="AD493" s="2"/>
    </row>
    <row r="494" spans="1:30">
      <c r="A494" s="2">
        <f t="shared" si="8"/>
        <v>492</v>
      </c>
      <c r="I494" s="29" t="str">
        <f>IFERROR(VLOOKUP(GA[[#This Row],[Date]],Raw_Data[[#All],[Date]:[Sunset Time (POA&lt;20 W/m2)]],3,0),"")</f>
        <v/>
      </c>
      <c r="J494" s="29" t="str">
        <f>IFERROR(VLOOKUP(GA[[#This Row],[Date]],Raw_Data[[#All],[Date]:[Sunset Time (POA&lt;20 W/m2)]],4,0),"")</f>
        <v/>
      </c>
      <c r="K494" s="2" t="str">
        <f>IFERROR((GA[[#This Row],[Sunset Time (POA&lt;20 W/m2)]]-GA[[#This Row],[Sunrise Time (POA&gt;20 W/m2)]])*24,"")</f>
        <v/>
      </c>
      <c r="M494" s="17" t="str">
        <f>IFERROR(VLOOKUP(GA[[#This Row],[Affceted Equipment]],'Basic Data'!A594:B708,2,0),"")</f>
        <v/>
      </c>
      <c r="P494" s="28" t="str">
        <f>IFERROR(VLOOKUP(GA[[#This Row],[Affceted Equipment]],'Basic Data'!A595:C713,3,0),"")</f>
        <v/>
      </c>
      <c r="Q494" s="2"/>
      <c r="W494" s="32"/>
      <c r="X494" s="33"/>
      <c r="Y494" s="33"/>
      <c r="Z494" s="2"/>
      <c r="AA494" s="2"/>
      <c r="AB494" s="33">
        <f>(GA[[#This Row],[Work Completiuon time on fualt]]-GA[[#This Row],[Fault Time]])*24</f>
        <v>0</v>
      </c>
      <c r="AC494" s="2"/>
      <c r="AD494" s="2"/>
    </row>
    <row r="495" spans="1:30">
      <c r="A495" s="2">
        <f t="shared" si="8"/>
        <v>493</v>
      </c>
      <c r="I495" s="29" t="str">
        <f>IFERROR(VLOOKUP(GA[[#This Row],[Date]],Raw_Data[[#All],[Date]:[Sunset Time (POA&lt;20 W/m2)]],3,0),"")</f>
        <v/>
      </c>
      <c r="J495" s="29" t="str">
        <f>IFERROR(VLOOKUP(GA[[#This Row],[Date]],Raw_Data[[#All],[Date]:[Sunset Time (POA&lt;20 W/m2)]],4,0),"")</f>
        <v/>
      </c>
      <c r="K495" s="2" t="str">
        <f>IFERROR((GA[[#This Row],[Sunset Time (POA&lt;20 W/m2)]]-GA[[#This Row],[Sunrise Time (POA&gt;20 W/m2)]])*24,"")</f>
        <v/>
      </c>
      <c r="M495" s="17" t="str">
        <f>IFERROR(VLOOKUP(GA[[#This Row],[Affceted Equipment]],'Basic Data'!A595:B709,2,0),"")</f>
        <v/>
      </c>
      <c r="P495" s="28" t="str">
        <f>IFERROR(VLOOKUP(GA[[#This Row],[Affceted Equipment]],'Basic Data'!A596:C714,3,0),"")</f>
        <v/>
      </c>
      <c r="Q495" s="2"/>
      <c r="W495" s="32"/>
      <c r="X495" s="33"/>
      <c r="Y495" s="33"/>
      <c r="Z495" s="2"/>
      <c r="AA495" s="2"/>
      <c r="AB495" s="33">
        <f>(GA[[#This Row],[Work Completiuon time on fualt]]-GA[[#This Row],[Fault Time]])*24</f>
        <v>0</v>
      </c>
      <c r="AC495" s="2"/>
      <c r="AD495" s="2"/>
    </row>
    <row r="496" spans="1:30">
      <c r="A496" s="2">
        <f t="shared" si="8"/>
        <v>494</v>
      </c>
      <c r="I496" s="29" t="str">
        <f>IFERROR(VLOOKUP(GA[[#This Row],[Date]],Raw_Data[[#All],[Date]:[Sunset Time (POA&lt;20 W/m2)]],3,0),"")</f>
        <v/>
      </c>
      <c r="J496" s="29" t="str">
        <f>IFERROR(VLOOKUP(GA[[#This Row],[Date]],Raw_Data[[#All],[Date]:[Sunset Time (POA&lt;20 W/m2)]],4,0),"")</f>
        <v/>
      </c>
      <c r="K496" s="2" t="str">
        <f>IFERROR((GA[[#This Row],[Sunset Time (POA&lt;20 W/m2)]]-GA[[#This Row],[Sunrise Time (POA&gt;20 W/m2)]])*24,"")</f>
        <v/>
      </c>
      <c r="M496" s="17" t="str">
        <f>IFERROR(VLOOKUP(GA[[#This Row],[Affceted Equipment]],'Basic Data'!A596:B710,2,0),"")</f>
        <v/>
      </c>
      <c r="P496" s="28" t="str">
        <f>IFERROR(VLOOKUP(GA[[#This Row],[Affceted Equipment]],'Basic Data'!A597:C715,3,0),"")</f>
        <v/>
      </c>
      <c r="Q496" s="2"/>
      <c r="W496" s="32"/>
      <c r="X496" s="33"/>
      <c r="Y496" s="33"/>
      <c r="Z496" s="2"/>
      <c r="AA496" s="2"/>
      <c r="AB496" s="33">
        <f>(GA[[#This Row],[Work Completiuon time on fualt]]-GA[[#This Row],[Fault Time]])*24</f>
        <v>0</v>
      </c>
      <c r="AC496" s="2"/>
      <c r="AD496" s="2"/>
    </row>
    <row r="497" spans="1:30">
      <c r="A497" s="2">
        <f t="shared" si="8"/>
        <v>495</v>
      </c>
      <c r="I497" s="29" t="str">
        <f>IFERROR(VLOOKUP(GA[[#This Row],[Date]],Raw_Data[[#All],[Date]:[Sunset Time (POA&lt;20 W/m2)]],3,0),"")</f>
        <v/>
      </c>
      <c r="J497" s="29" t="str">
        <f>IFERROR(VLOOKUP(GA[[#This Row],[Date]],Raw_Data[[#All],[Date]:[Sunset Time (POA&lt;20 W/m2)]],4,0),"")</f>
        <v/>
      </c>
      <c r="K497" s="2" t="str">
        <f>IFERROR((GA[[#This Row],[Sunset Time (POA&lt;20 W/m2)]]-GA[[#This Row],[Sunrise Time (POA&gt;20 W/m2)]])*24,"")</f>
        <v/>
      </c>
      <c r="M497" s="17" t="str">
        <f>IFERROR(VLOOKUP(GA[[#This Row],[Affceted Equipment]],'Basic Data'!A597:B711,2,0),"")</f>
        <v/>
      </c>
      <c r="P497" s="28" t="str">
        <f>IFERROR(VLOOKUP(GA[[#This Row],[Affceted Equipment]],'Basic Data'!A598:C716,3,0),"")</f>
        <v/>
      </c>
      <c r="Q497" s="2"/>
      <c r="W497" s="32"/>
      <c r="X497" s="33"/>
      <c r="Y497" s="33"/>
      <c r="Z497" s="2"/>
      <c r="AA497" s="2"/>
      <c r="AB497" s="33">
        <f>(GA[[#This Row],[Work Completiuon time on fualt]]-GA[[#This Row],[Fault Time]])*24</f>
        <v>0</v>
      </c>
      <c r="AC497" s="2"/>
      <c r="AD497" s="2"/>
    </row>
    <row r="498" spans="1:30">
      <c r="A498" s="2">
        <f t="shared" si="8"/>
        <v>496</v>
      </c>
      <c r="I498" s="29" t="str">
        <f>IFERROR(VLOOKUP(GA[[#This Row],[Date]],Raw_Data[[#All],[Date]:[Sunset Time (POA&lt;20 W/m2)]],3,0),"")</f>
        <v/>
      </c>
      <c r="J498" s="29" t="str">
        <f>IFERROR(VLOOKUP(GA[[#This Row],[Date]],Raw_Data[[#All],[Date]:[Sunset Time (POA&lt;20 W/m2)]],4,0),"")</f>
        <v/>
      </c>
      <c r="K498" s="2" t="str">
        <f>IFERROR((GA[[#This Row],[Sunset Time (POA&lt;20 W/m2)]]-GA[[#This Row],[Sunrise Time (POA&gt;20 W/m2)]])*24,"")</f>
        <v/>
      </c>
      <c r="M498" s="17" t="str">
        <f>IFERROR(VLOOKUP(GA[[#This Row],[Affceted Equipment]],'Basic Data'!A598:B712,2,0),"")</f>
        <v/>
      </c>
      <c r="P498" s="28" t="str">
        <f>IFERROR(VLOOKUP(GA[[#This Row],[Affceted Equipment]],'Basic Data'!A599:C717,3,0),"")</f>
        <v/>
      </c>
      <c r="Q498" s="2"/>
      <c r="W498" s="32"/>
      <c r="X498" s="33"/>
      <c r="Y498" s="33"/>
      <c r="Z498" s="2"/>
      <c r="AA498" s="2"/>
      <c r="AB498" s="33">
        <f>(GA[[#This Row],[Work Completiuon time on fualt]]-GA[[#This Row],[Fault Time]])*24</f>
        <v>0</v>
      </c>
      <c r="AC498" s="2"/>
      <c r="AD498" s="2"/>
    </row>
    <row r="499" spans="1:30">
      <c r="A499" s="2">
        <f t="shared" si="8"/>
        <v>497</v>
      </c>
      <c r="I499" s="29" t="str">
        <f>IFERROR(VLOOKUP(GA[[#This Row],[Date]],Raw_Data[[#All],[Date]:[Sunset Time (POA&lt;20 W/m2)]],3,0),"")</f>
        <v/>
      </c>
      <c r="J499" s="29" t="str">
        <f>IFERROR(VLOOKUP(GA[[#This Row],[Date]],Raw_Data[[#All],[Date]:[Sunset Time (POA&lt;20 W/m2)]],4,0),"")</f>
        <v/>
      </c>
      <c r="K499" s="2" t="str">
        <f>IFERROR((GA[[#This Row],[Sunset Time (POA&lt;20 W/m2)]]-GA[[#This Row],[Sunrise Time (POA&gt;20 W/m2)]])*24,"")</f>
        <v/>
      </c>
      <c r="M499" s="17" t="str">
        <f>IFERROR(VLOOKUP(GA[[#This Row],[Affceted Equipment]],'Basic Data'!A599:B713,2,0),"")</f>
        <v/>
      </c>
      <c r="P499" s="28" t="str">
        <f>IFERROR(VLOOKUP(GA[[#This Row],[Affceted Equipment]],'Basic Data'!A600:C718,3,0),"")</f>
        <v/>
      </c>
      <c r="Q499" s="2"/>
      <c r="W499" s="32"/>
      <c r="X499" s="33"/>
      <c r="Y499" s="33"/>
      <c r="Z499" s="2"/>
      <c r="AA499" s="2"/>
      <c r="AB499" s="33">
        <f>(GA[[#This Row],[Work Completiuon time on fualt]]-GA[[#This Row],[Fault Time]])*24</f>
        <v>0</v>
      </c>
      <c r="AC499" s="2"/>
      <c r="AD499" s="2"/>
    </row>
    <row r="500" spans="1:30">
      <c r="A500" s="2">
        <f t="shared" si="8"/>
        <v>498</v>
      </c>
      <c r="I500" s="29" t="str">
        <f>IFERROR(VLOOKUP(GA[[#This Row],[Date]],Raw_Data[[#All],[Date]:[Sunset Time (POA&lt;20 W/m2)]],3,0),"")</f>
        <v/>
      </c>
      <c r="J500" s="29" t="str">
        <f>IFERROR(VLOOKUP(GA[[#This Row],[Date]],Raw_Data[[#All],[Date]:[Sunset Time (POA&lt;20 W/m2)]],4,0),"")</f>
        <v/>
      </c>
      <c r="K500" s="2" t="str">
        <f>IFERROR((GA[[#This Row],[Sunset Time (POA&lt;20 W/m2)]]-GA[[#This Row],[Sunrise Time (POA&gt;20 W/m2)]])*24,"")</f>
        <v/>
      </c>
      <c r="M500" s="17" t="str">
        <f>IFERROR(VLOOKUP(GA[[#This Row],[Affceted Equipment]],'Basic Data'!A600:B714,2,0),"")</f>
        <v/>
      </c>
      <c r="P500" s="28" t="str">
        <f>IFERROR(VLOOKUP(GA[[#This Row],[Affceted Equipment]],'Basic Data'!A601:C719,3,0),"")</f>
        <v/>
      </c>
      <c r="Q500" s="2"/>
      <c r="W500" s="32"/>
      <c r="X500" s="33"/>
      <c r="Y500" s="33"/>
      <c r="Z500" s="2"/>
      <c r="AA500" s="2"/>
      <c r="AB500" s="33">
        <f>(GA[[#This Row],[Work Completiuon time on fualt]]-GA[[#This Row],[Fault Time]])*24</f>
        <v>0</v>
      </c>
      <c r="AC500" s="2"/>
      <c r="AD500" s="2"/>
    </row>
    <row r="501" spans="1:30">
      <c r="A501" s="2">
        <f t="shared" si="8"/>
        <v>499</v>
      </c>
      <c r="I501" s="29" t="str">
        <f>IFERROR(VLOOKUP(GA[[#This Row],[Date]],Raw_Data[[#All],[Date]:[Sunset Time (POA&lt;20 W/m2)]],3,0),"")</f>
        <v/>
      </c>
      <c r="J501" s="29" t="str">
        <f>IFERROR(VLOOKUP(GA[[#This Row],[Date]],Raw_Data[[#All],[Date]:[Sunset Time (POA&lt;20 W/m2)]],4,0),"")</f>
        <v/>
      </c>
      <c r="K501" s="2" t="str">
        <f>IFERROR((GA[[#This Row],[Sunset Time (POA&lt;20 W/m2)]]-GA[[#This Row],[Sunrise Time (POA&gt;20 W/m2)]])*24,"")</f>
        <v/>
      </c>
      <c r="M501" s="17" t="str">
        <f>IFERROR(VLOOKUP(GA[[#This Row],[Affceted Equipment]],'Basic Data'!A601:B715,2,0),"")</f>
        <v/>
      </c>
      <c r="P501" s="28" t="str">
        <f>IFERROR(VLOOKUP(GA[[#This Row],[Affceted Equipment]],'Basic Data'!A602:C720,3,0),"")</f>
        <v/>
      </c>
      <c r="Q501" s="2"/>
      <c r="W501" s="32"/>
      <c r="X501" s="33"/>
      <c r="Y501" s="33"/>
      <c r="Z501" s="2"/>
      <c r="AA501" s="2"/>
      <c r="AB501" s="33">
        <f>(GA[[#This Row],[Work Completiuon time on fualt]]-GA[[#This Row],[Fault Time]])*24</f>
        <v>0</v>
      </c>
      <c r="AC501" s="2"/>
      <c r="AD501" s="2"/>
    </row>
    <row r="502" spans="1:30">
      <c r="A502" s="2">
        <f t="shared" si="8"/>
        <v>500</v>
      </c>
      <c r="I502" s="29" t="str">
        <f>IFERROR(VLOOKUP(GA[[#This Row],[Date]],Raw_Data[[#All],[Date]:[Sunset Time (POA&lt;20 W/m2)]],3,0),"")</f>
        <v/>
      </c>
      <c r="J502" s="29" t="str">
        <f>IFERROR(VLOOKUP(GA[[#This Row],[Date]],Raw_Data[[#All],[Date]:[Sunset Time (POA&lt;20 W/m2)]],4,0),"")</f>
        <v/>
      </c>
      <c r="K502" s="2" t="str">
        <f>IFERROR((GA[[#This Row],[Sunset Time (POA&lt;20 W/m2)]]-GA[[#This Row],[Sunrise Time (POA&gt;20 W/m2)]])*24,"")</f>
        <v/>
      </c>
      <c r="M502" s="17" t="str">
        <f>IFERROR(VLOOKUP(GA[[#This Row],[Affceted Equipment]],'Basic Data'!A602:B716,2,0),"")</f>
        <v/>
      </c>
      <c r="P502" s="28" t="str">
        <f>IFERROR(VLOOKUP(GA[[#This Row],[Affceted Equipment]],'Basic Data'!A603:C721,3,0),"")</f>
        <v/>
      </c>
      <c r="Q502" s="2"/>
      <c r="W502" s="32"/>
      <c r="X502" s="33"/>
      <c r="Y502" s="33"/>
      <c r="Z502" s="2"/>
      <c r="AA502" s="2"/>
      <c r="AB502" s="33">
        <f>(GA[[#This Row],[Work Completiuon time on fualt]]-GA[[#This Row],[Fault Time]])*24</f>
        <v>0</v>
      </c>
      <c r="AC502" s="2"/>
      <c r="AD502" s="2"/>
    </row>
    <row r="503" spans="1:30">
      <c r="A503" s="2">
        <f t="shared" si="8"/>
        <v>501</v>
      </c>
      <c r="I503" s="29" t="str">
        <f>IFERROR(VLOOKUP(GA[[#This Row],[Date]],Raw_Data[[#All],[Date]:[Sunset Time (POA&lt;20 W/m2)]],3,0),"")</f>
        <v/>
      </c>
      <c r="J503" s="29" t="str">
        <f>IFERROR(VLOOKUP(GA[[#This Row],[Date]],Raw_Data[[#All],[Date]:[Sunset Time (POA&lt;20 W/m2)]],4,0),"")</f>
        <v/>
      </c>
      <c r="K503" s="2" t="str">
        <f>IFERROR((GA[[#This Row],[Sunset Time (POA&lt;20 W/m2)]]-GA[[#This Row],[Sunrise Time (POA&gt;20 W/m2)]])*24,"")</f>
        <v/>
      </c>
      <c r="M503" s="17" t="str">
        <f>IFERROR(VLOOKUP(GA[[#This Row],[Affceted Equipment]],'Basic Data'!A603:B717,2,0),"")</f>
        <v/>
      </c>
      <c r="P503" s="28" t="str">
        <f>IFERROR(VLOOKUP(GA[[#This Row],[Affceted Equipment]],'Basic Data'!A604:C722,3,0),"")</f>
        <v/>
      </c>
      <c r="Q503" s="2"/>
      <c r="W503" s="32"/>
      <c r="X503" s="33"/>
      <c r="Y503" s="33"/>
      <c r="Z503" s="2"/>
      <c r="AA503" s="2"/>
      <c r="AB503" s="33">
        <f>(GA[[#This Row],[Work Completiuon time on fualt]]-GA[[#This Row],[Fault Time]])*24</f>
        <v>0</v>
      </c>
      <c r="AC503" s="2"/>
      <c r="AD503" s="2"/>
    </row>
    <row r="504" spans="1:30">
      <c r="A504" s="2">
        <f t="shared" si="8"/>
        <v>502</v>
      </c>
      <c r="I504" s="29" t="str">
        <f>IFERROR(VLOOKUP(GA[[#This Row],[Date]],Raw_Data[[#All],[Date]:[Sunset Time (POA&lt;20 W/m2)]],3,0),"")</f>
        <v/>
      </c>
      <c r="J504" s="29" t="str">
        <f>IFERROR(VLOOKUP(GA[[#This Row],[Date]],Raw_Data[[#All],[Date]:[Sunset Time (POA&lt;20 W/m2)]],4,0),"")</f>
        <v/>
      </c>
      <c r="K504" s="2" t="str">
        <f>IFERROR((GA[[#This Row],[Sunset Time (POA&lt;20 W/m2)]]-GA[[#This Row],[Sunrise Time (POA&gt;20 W/m2)]])*24,"")</f>
        <v/>
      </c>
      <c r="M504" s="17" t="str">
        <f>IFERROR(VLOOKUP(GA[[#This Row],[Affceted Equipment]],'Basic Data'!A604:B718,2,0),"")</f>
        <v/>
      </c>
      <c r="P504" s="28" t="str">
        <f>IFERROR(VLOOKUP(GA[[#This Row],[Affceted Equipment]],'Basic Data'!A605:C723,3,0),"")</f>
        <v/>
      </c>
      <c r="Q504" s="2"/>
      <c r="W504" s="32"/>
      <c r="X504" s="33"/>
      <c r="Y504" s="33"/>
      <c r="Z504" s="2"/>
      <c r="AA504" s="2"/>
      <c r="AB504" s="33">
        <f>(GA[[#This Row],[Work Completiuon time on fualt]]-GA[[#This Row],[Fault Time]])*24</f>
        <v>0</v>
      </c>
      <c r="AC504" s="2"/>
      <c r="AD504" s="2"/>
    </row>
    <row r="505" spans="1:30">
      <c r="A505" s="2">
        <f t="shared" si="8"/>
        <v>503</v>
      </c>
      <c r="I505" s="29" t="str">
        <f>IFERROR(VLOOKUP(GA[[#This Row],[Date]],Raw_Data[[#All],[Date]:[Sunset Time (POA&lt;20 W/m2)]],3,0),"")</f>
        <v/>
      </c>
      <c r="J505" s="29" t="str">
        <f>IFERROR(VLOOKUP(GA[[#This Row],[Date]],Raw_Data[[#All],[Date]:[Sunset Time (POA&lt;20 W/m2)]],4,0),"")</f>
        <v/>
      </c>
      <c r="K505" s="2" t="str">
        <f>IFERROR((GA[[#This Row],[Sunset Time (POA&lt;20 W/m2)]]-GA[[#This Row],[Sunrise Time (POA&gt;20 W/m2)]])*24,"")</f>
        <v/>
      </c>
      <c r="M505" s="17" t="str">
        <f>IFERROR(VLOOKUP(GA[[#This Row],[Affceted Equipment]],'Basic Data'!A605:B719,2,0),"")</f>
        <v/>
      </c>
      <c r="P505" s="28" t="str">
        <f>IFERROR(VLOOKUP(GA[[#This Row],[Affceted Equipment]],'Basic Data'!A606:C724,3,0),"")</f>
        <v/>
      </c>
      <c r="Q505" s="2"/>
      <c r="W505" s="32"/>
      <c r="X505" s="33"/>
      <c r="Y505" s="33"/>
      <c r="Z505" s="2"/>
      <c r="AA505" s="2"/>
      <c r="AB505" s="33">
        <f>(GA[[#This Row],[Work Completiuon time on fualt]]-GA[[#This Row],[Fault Time]])*24</f>
        <v>0</v>
      </c>
      <c r="AC505" s="2"/>
      <c r="AD505" s="2"/>
    </row>
    <row r="506" spans="1:30">
      <c r="A506" s="2">
        <f t="shared" si="8"/>
        <v>504</v>
      </c>
      <c r="I506" s="29" t="str">
        <f>IFERROR(VLOOKUP(GA[[#This Row],[Date]],Raw_Data[[#All],[Date]:[Sunset Time (POA&lt;20 W/m2)]],3,0),"")</f>
        <v/>
      </c>
      <c r="J506" s="29" t="str">
        <f>IFERROR(VLOOKUP(GA[[#This Row],[Date]],Raw_Data[[#All],[Date]:[Sunset Time (POA&lt;20 W/m2)]],4,0),"")</f>
        <v/>
      </c>
      <c r="K506" s="2" t="str">
        <f>IFERROR((GA[[#This Row],[Sunset Time (POA&lt;20 W/m2)]]-GA[[#This Row],[Sunrise Time (POA&gt;20 W/m2)]])*24,"")</f>
        <v/>
      </c>
      <c r="M506" s="17" t="str">
        <f>IFERROR(VLOOKUP(GA[[#This Row],[Affceted Equipment]],'Basic Data'!A606:B720,2,0),"")</f>
        <v/>
      </c>
      <c r="P506" s="28" t="str">
        <f>IFERROR(VLOOKUP(GA[[#This Row],[Affceted Equipment]],'Basic Data'!A607:C725,3,0),"")</f>
        <v/>
      </c>
      <c r="Q506" s="2"/>
      <c r="W506" s="32"/>
      <c r="X506" s="33"/>
      <c r="Y506" s="33"/>
      <c r="Z506" s="2"/>
      <c r="AA506" s="2"/>
      <c r="AB506" s="33">
        <f>(GA[[#This Row],[Work Completiuon time on fualt]]-GA[[#This Row],[Fault Time]])*24</f>
        <v>0</v>
      </c>
      <c r="AC506" s="2"/>
      <c r="AD506" s="2"/>
    </row>
    <row r="507" spans="1:30">
      <c r="A507" s="2">
        <f t="shared" si="8"/>
        <v>505</v>
      </c>
      <c r="I507" s="29" t="str">
        <f>IFERROR(VLOOKUP(GA[[#This Row],[Date]],Raw_Data[[#All],[Date]:[Sunset Time (POA&lt;20 W/m2)]],3,0),"")</f>
        <v/>
      </c>
      <c r="J507" s="29" t="str">
        <f>IFERROR(VLOOKUP(GA[[#This Row],[Date]],Raw_Data[[#All],[Date]:[Sunset Time (POA&lt;20 W/m2)]],4,0),"")</f>
        <v/>
      </c>
      <c r="K507" s="2" t="str">
        <f>IFERROR((GA[[#This Row],[Sunset Time (POA&lt;20 W/m2)]]-GA[[#This Row],[Sunrise Time (POA&gt;20 W/m2)]])*24,"")</f>
        <v/>
      </c>
      <c r="M507" s="17" t="str">
        <f>IFERROR(VLOOKUP(GA[[#This Row],[Affceted Equipment]],'Basic Data'!A607:B721,2,0),"")</f>
        <v/>
      </c>
      <c r="P507" s="28" t="str">
        <f>IFERROR(VLOOKUP(GA[[#This Row],[Affceted Equipment]],'Basic Data'!A608:C726,3,0),"")</f>
        <v/>
      </c>
      <c r="Q507" s="2"/>
      <c r="W507" s="32"/>
      <c r="X507" s="33"/>
      <c r="Y507" s="33"/>
      <c r="Z507" s="2"/>
      <c r="AA507" s="2"/>
      <c r="AB507" s="33">
        <f>(GA[[#This Row],[Work Completiuon time on fualt]]-GA[[#This Row],[Fault Time]])*24</f>
        <v>0</v>
      </c>
      <c r="AC507" s="2"/>
      <c r="AD507" s="2"/>
    </row>
    <row r="508" spans="1:30">
      <c r="A508" s="2">
        <f t="shared" si="8"/>
        <v>506</v>
      </c>
      <c r="I508" s="29" t="str">
        <f>IFERROR(VLOOKUP(GA[[#This Row],[Date]],Raw_Data[[#All],[Date]:[Sunset Time (POA&lt;20 W/m2)]],3,0),"")</f>
        <v/>
      </c>
      <c r="J508" s="29" t="str">
        <f>IFERROR(VLOOKUP(GA[[#This Row],[Date]],Raw_Data[[#All],[Date]:[Sunset Time (POA&lt;20 W/m2)]],4,0),"")</f>
        <v/>
      </c>
      <c r="K508" s="2" t="str">
        <f>IFERROR((GA[[#This Row],[Sunset Time (POA&lt;20 W/m2)]]-GA[[#This Row],[Sunrise Time (POA&gt;20 W/m2)]])*24,"")</f>
        <v/>
      </c>
      <c r="M508" s="17" t="str">
        <f>IFERROR(VLOOKUP(GA[[#This Row],[Affceted Equipment]],'Basic Data'!A608:B722,2,0),"")</f>
        <v/>
      </c>
      <c r="P508" s="28" t="str">
        <f>IFERROR(VLOOKUP(GA[[#This Row],[Affceted Equipment]],'Basic Data'!A609:C727,3,0),"")</f>
        <v/>
      </c>
      <c r="Q508" s="2"/>
      <c r="W508" s="32"/>
      <c r="X508" s="33"/>
      <c r="Y508" s="33"/>
      <c r="Z508" s="2"/>
      <c r="AA508" s="2"/>
      <c r="AB508" s="33">
        <f>(GA[[#This Row],[Work Completiuon time on fualt]]-GA[[#This Row],[Fault Time]])*24</f>
        <v>0</v>
      </c>
      <c r="AC508" s="2"/>
      <c r="AD508" s="2"/>
    </row>
    <row r="509" spans="1:30">
      <c r="A509" s="2">
        <f t="shared" si="8"/>
        <v>507</v>
      </c>
      <c r="I509" s="29" t="str">
        <f>IFERROR(VLOOKUP(GA[[#This Row],[Date]],Raw_Data[[#All],[Date]:[Sunset Time (POA&lt;20 W/m2)]],3,0),"")</f>
        <v/>
      </c>
      <c r="J509" s="29" t="str">
        <f>IFERROR(VLOOKUP(GA[[#This Row],[Date]],Raw_Data[[#All],[Date]:[Sunset Time (POA&lt;20 W/m2)]],4,0),"")</f>
        <v/>
      </c>
      <c r="K509" s="2" t="str">
        <f>IFERROR((GA[[#This Row],[Sunset Time (POA&lt;20 W/m2)]]-GA[[#This Row],[Sunrise Time (POA&gt;20 W/m2)]])*24,"")</f>
        <v/>
      </c>
      <c r="M509" s="17" t="str">
        <f>IFERROR(VLOOKUP(GA[[#This Row],[Affceted Equipment]],'Basic Data'!A609:B723,2,0),"")</f>
        <v/>
      </c>
      <c r="P509" s="28" t="str">
        <f>IFERROR(VLOOKUP(GA[[#This Row],[Affceted Equipment]],'Basic Data'!A610:C728,3,0),"")</f>
        <v/>
      </c>
      <c r="Q509" s="2"/>
      <c r="W509" s="32"/>
      <c r="X509" s="33"/>
      <c r="Y509" s="33"/>
      <c r="Z509" s="2"/>
      <c r="AA509" s="2"/>
      <c r="AB509" s="33">
        <f>(GA[[#This Row],[Work Completiuon time on fualt]]-GA[[#This Row],[Fault Time]])*24</f>
        <v>0</v>
      </c>
      <c r="AC509" s="2"/>
      <c r="AD509" s="2"/>
    </row>
    <row r="510" spans="1:30">
      <c r="A510" s="2">
        <f t="shared" si="8"/>
        <v>508</v>
      </c>
      <c r="I510" s="29" t="str">
        <f>IFERROR(VLOOKUP(GA[[#This Row],[Date]],Raw_Data[[#All],[Date]:[Sunset Time (POA&lt;20 W/m2)]],3,0),"")</f>
        <v/>
      </c>
      <c r="J510" s="29" t="str">
        <f>IFERROR(VLOOKUP(GA[[#This Row],[Date]],Raw_Data[[#All],[Date]:[Sunset Time (POA&lt;20 W/m2)]],4,0),"")</f>
        <v/>
      </c>
      <c r="K510" s="2" t="str">
        <f>IFERROR((GA[[#This Row],[Sunset Time (POA&lt;20 W/m2)]]-GA[[#This Row],[Sunrise Time (POA&gt;20 W/m2)]])*24,"")</f>
        <v/>
      </c>
      <c r="M510" s="17" t="str">
        <f>IFERROR(VLOOKUP(GA[[#This Row],[Affceted Equipment]],'Basic Data'!A610:B724,2,0),"")</f>
        <v/>
      </c>
      <c r="P510" s="28" t="str">
        <f>IFERROR(VLOOKUP(GA[[#This Row],[Affceted Equipment]],'Basic Data'!A611:C729,3,0),"")</f>
        <v/>
      </c>
      <c r="Q510" s="2"/>
      <c r="W510" s="32"/>
      <c r="X510" s="33"/>
      <c r="Y510" s="33"/>
      <c r="Z510" s="2"/>
      <c r="AA510" s="2"/>
      <c r="AB510" s="33">
        <f>(GA[[#This Row],[Work Completiuon time on fualt]]-GA[[#This Row],[Fault Time]])*24</f>
        <v>0</v>
      </c>
      <c r="AC510" s="2"/>
      <c r="AD510" s="2"/>
    </row>
    <row r="511" spans="1:30">
      <c r="A511" s="2">
        <f t="shared" si="8"/>
        <v>509</v>
      </c>
      <c r="I511" s="29" t="str">
        <f>IFERROR(VLOOKUP(GA[[#This Row],[Date]],Raw_Data[[#All],[Date]:[Sunset Time (POA&lt;20 W/m2)]],3,0),"")</f>
        <v/>
      </c>
      <c r="J511" s="29" t="str">
        <f>IFERROR(VLOOKUP(GA[[#This Row],[Date]],Raw_Data[[#All],[Date]:[Sunset Time (POA&lt;20 W/m2)]],4,0),"")</f>
        <v/>
      </c>
      <c r="K511" s="2" t="str">
        <f>IFERROR((GA[[#This Row],[Sunset Time (POA&lt;20 W/m2)]]-GA[[#This Row],[Sunrise Time (POA&gt;20 W/m2)]])*24,"")</f>
        <v/>
      </c>
      <c r="M511" s="17" t="str">
        <f>IFERROR(VLOOKUP(GA[[#This Row],[Affceted Equipment]],'Basic Data'!A611:B725,2,0),"")</f>
        <v/>
      </c>
      <c r="P511" s="28" t="str">
        <f>IFERROR(VLOOKUP(GA[[#This Row],[Affceted Equipment]],'Basic Data'!A612:C730,3,0),"")</f>
        <v/>
      </c>
      <c r="Q511" s="2"/>
      <c r="W511" s="32"/>
      <c r="X511" s="33"/>
      <c r="Y511" s="33"/>
      <c r="Z511" s="2"/>
      <c r="AA511" s="2"/>
      <c r="AB511" s="33">
        <f>(GA[[#This Row],[Work Completiuon time on fualt]]-GA[[#This Row],[Fault Time]])*24</f>
        <v>0</v>
      </c>
      <c r="AC511" s="2"/>
      <c r="AD511" s="2"/>
    </row>
    <row r="512" spans="1:30">
      <c r="A512" s="2">
        <f t="shared" si="8"/>
        <v>510</v>
      </c>
      <c r="I512" s="29" t="str">
        <f>IFERROR(VLOOKUP(GA[[#This Row],[Date]],Raw_Data[[#All],[Date]:[Sunset Time (POA&lt;20 W/m2)]],3,0),"")</f>
        <v/>
      </c>
      <c r="J512" s="29" t="str">
        <f>IFERROR(VLOOKUP(GA[[#This Row],[Date]],Raw_Data[[#All],[Date]:[Sunset Time (POA&lt;20 W/m2)]],4,0),"")</f>
        <v/>
      </c>
      <c r="K512" s="2" t="str">
        <f>IFERROR((GA[[#This Row],[Sunset Time (POA&lt;20 W/m2)]]-GA[[#This Row],[Sunrise Time (POA&gt;20 W/m2)]])*24,"")</f>
        <v/>
      </c>
      <c r="M512" s="17" t="str">
        <f>IFERROR(VLOOKUP(GA[[#This Row],[Affceted Equipment]],'Basic Data'!A612:B726,2,0),"")</f>
        <v/>
      </c>
      <c r="P512" s="28" t="str">
        <f>IFERROR(VLOOKUP(GA[[#This Row],[Affceted Equipment]],'Basic Data'!A613:C731,3,0),"")</f>
        <v/>
      </c>
      <c r="Q512" s="2"/>
      <c r="W512" s="32"/>
      <c r="X512" s="33"/>
      <c r="Y512" s="33"/>
      <c r="Z512" s="2"/>
      <c r="AA512" s="2"/>
      <c r="AB512" s="33">
        <f>(GA[[#This Row],[Work Completiuon time on fualt]]-GA[[#This Row],[Fault Time]])*24</f>
        <v>0</v>
      </c>
      <c r="AC512" s="2"/>
      <c r="AD512" s="2"/>
    </row>
    <row r="513" spans="1:30">
      <c r="A513" s="2">
        <f t="shared" si="8"/>
        <v>511</v>
      </c>
      <c r="I513" s="29" t="str">
        <f>IFERROR(VLOOKUP(GA[[#This Row],[Date]],Raw_Data[[#All],[Date]:[Sunset Time (POA&lt;20 W/m2)]],3,0),"")</f>
        <v/>
      </c>
      <c r="J513" s="29" t="str">
        <f>IFERROR(VLOOKUP(GA[[#This Row],[Date]],Raw_Data[[#All],[Date]:[Sunset Time (POA&lt;20 W/m2)]],4,0),"")</f>
        <v/>
      </c>
      <c r="K513" s="2" t="str">
        <f>IFERROR((GA[[#This Row],[Sunset Time (POA&lt;20 W/m2)]]-GA[[#This Row],[Sunrise Time (POA&gt;20 W/m2)]])*24,"")</f>
        <v/>
      </c>
      <c r="M513" s="17" t="str">
        <f>IFERROR(VLOOKUP(GA[[#This Row],[Affceted Equipment]],'Basic Data'!A613:B727,2,0),"")</f>
        <v/>
      </c>
      <c r="P513" s="28" t="str">
        <f>IFERROR(VLOOKUP(GA[[#This Row],[Affceted Equipment]],'Basic Data'!A614:C732,3,0),"")</f>
        <v/>
      </c>
      <c r="Q513" s="2"/>
      <c r="W513" s="32"/>
      <c r="X513" s="33"/>
      <c r="Y513" s="33"/>
      <c r="Z513" s="2"/>
      <c r="AA513" s="2"/>
      <c r="AB513" s="33">
        <f>(GA[[#This Row],[Work Completiuon time on fualt]]-GA[[#This Row],[Fault Time]])*24</f>
        <v>0</v>
      </c>
      <c r="AC513" s="2"/>
      <c r="AD513" s="2"/>
    </row>
    <row r="514" spans="1:30">
      <c r="A514" s="2">
        <f t="shared" si="8"/>
        <v>512</v>
      </c>
      <c r="I514" s="29" t="str">
        <f>IFERROR(VLOOKUP(GA[[#This Row],[Date]],Raw_Data[[#All],[Date]:[Sunset Time (POA&lt;20 W/m2)]],3,0),"")</f>
        <v/>
      </c>
      <c r="J514" s="29" t="str">
        <f>IFERROR(VLOOKUP(GA[[#This Row],[Date]],Raw_Data[[#All],[Date]:[Sunset Time (POA&lt;20 W/m2)]],4,0),"")</f>
        <v/>
      </c>
      <c r="K514" s="2" t="str">
        <f>IFERROR((GA[[#This Row],[Sunset Time (POA&lt;20 W/m2)]]-GA[[#This Row],[Sunrise Time (POA&gt;20 W/m2)]])*24,"")</f>
        <v/>
      </c>
      <c r="M514" s="17" t="str">
        <f>IFERROR(VLOOKUP(GA[[#This Row],[Affceted Equipment]],'Basic Data'!A614:B728,2,0),"")</f>
        <v/>
      </c>
      <c r="P514" s="28" t="str">
        <f>IFERROR(VLOOKUP(GA[[#This Row],[Affceted Equipment]],'Basic Data'!A615:C733,3,0),"")</f>
        <v/>
      </c>
      <c r="Q514" s="2"/>
      <c r="W514" s="32"/>
      <c r="X514" s="33"/>
      <c r="Y514" s="33"/>
      <c r="Z514" s="2"/>
      <c r="AA514" s="2"/>
      <c r="AB514" s="33">
        <f>(GA[[#This Row],[Work Completiuon time on fualt]]-GA[[#This Row],[Fault Time]])*24</f>
        <v>0</v>
      </c>
      <c r="AC514" s="2"/>
      <c r="AD514" s="2"/>
    </row>
    <row r="515" spans="1:30">
      <c r="A515" s="2">
        <f t="shared" si="8"/>
        <v>513</v>
      </c>
      <c r="I515" s="29" t="str">
        <f>IFERROR(VLOOKUP(GA[[#This Row],[Date]],Raw_Data[[#All],[Date]:[Sunset Time (POA&lt;20 W/m2)]],3,0),"")</f>
        <v/>
      </c>
      <c r="J515" s="29" t="str">
        <f>IFERROR(VLOOKUP(GA[[#This Row],[Date]],Raw_Data[[#All],[Date]:[Sunset Time (POA&lt;20 W/m2)]],4,0),"")</f>
        <v/>
      </c>
      <c r="K515" s="2" t="str">
        <f>IFERROR((GA[[#This Row],[Sunset Time (POA&lt;20 W/m2)]]-GA[[#This Row],[Sunrise Time (POA&gt;20 W/m2)]])*24,"")</f>
        <v/>
      </c>
      <c r="M515" s="17" t="str">
        <f>IFERROR(VLOOKUP(GA[[#This Row],[Affceted Equipment]],'Basic Data'!A615:B729,2,0),"")</f>
        <v/>
      </c>
      <c r="P515" s="28" t="str">
        <f>IFERROR(VLOOKUP(GA[[#This Row],[Affceted Equipment]],'Basic Data'!A616:C734,3,0),"")</f>
        <v/>
      </c>
      <c r="Q515" s="2"/>
      <c r="W515" s="32"/>
      <c r="X515" s="33"/>
      <c r="Y515" s="33"/>
      <c r="Z515" s="2"/>
      <c r="AA515" s="2"/>
      <c r="AB515" s="33">
        <f>(GA[[#This Row],[Work Completiuon time on fualt]]-GA[[#This Row],[Fault Time]])*24</f>
        <v>0</v>
      </c>
      <c r="AC515" s="2"/>
      <c r="AD515" s="2"/>
    </row>
    <row r="516" spans="1:30">
      <c r="A516" s="2">
        <f t="shared" si="8"/>
        <v>514</v>
      </c>
      <c r="I516" s="29" t="str">
        <f>IFERROR(VLOOKUP(GA[[#This Row],[Date]],Raw_Data[[#All],[Date]:[Sunset Time (POA&lt;20 W/m2)]],3,0),"")</f>
        <v/>
      </c>
      <c r="J516" s="29" t="str">
        <f>IFERROR(VLOOKUP(GA[[#This Row],[Date]],Raw_Data[[#All],[Date]:[Sunset Time (POA&lt;20 W/m2)]],4,0),"")</f>
        <v/>
      </c>
      <c r="K516" s="2" t="str">
        <f>IFERROR((GA[[#This Row],[Sunset Time (POA&lt;20 W/m2)]]-GA[[#This Row],[Sunrise Time (POA&gt;20 W/m2)]])*24,"")</f>
        <v/>
      </c>
      <c r="M516" s="17" t="str">
        <f>IFERROR(VLOOKUP(GA[[#This Row],[Affceted Equipment]],'Basic Data'!A616:B730,2,0),"")</f>
        <v/>
      </c>
      <c r="P516" s="28" t="str">
        <f>IFERROR(VLOOKUP(GA[[#This Row],[Affceted Equipment]],'Basic Data'!A617:C735,3,0),"")</f>
        <v/>
      </c>
      <c r="Q516" s="2"/>
      <c r="W516" s="32"/>
      <c r="X516" s="33"/>
      <c r="Y516" s="33"/>
      <c r="Z516" s="2"/>
      <c r="AA516" s="2"/>
      <c r="AB516" s="33">
        <f>(GA[[#This Row],[Work Completiuon time on fualt]]-GA[[#This Row],[Fault Time]])*24</f>
        <v>0</v>
      </c>
      <c r="AC516" s="2"/>
      <c r="AD516" s="2"/>
    </row>
    <row r="517" spans="1:30">
      <c r="A517" s="2">
        <f t="shared" si="8"/>
        <v>515</v>
      </c>
      <c r="I517" s="29" t="str">
        <f>IFERROR(VLOOKUP(GA[[#This Row],[Date]],Raw_Data[[#All],[Date]:[Sunset Time (POA&lt;20 W/m2)]],3,0),"")</f>
        <v/>
      </c>
      <c r="J517" s="29" t="str">
        <f>IFERROR(VLOOKUP(GA[[#This Row],[Date]],Raw_Data[[#All],[Date]:[Sunset Time (POA&lt;20 W/m2)]],4,0),"")</f>
        <v/>
      </c>
      <c r="K517" s="2" t="str">
        <f>IFERROR((GA[[#This Row],[Sunset Time (POA&lt;20 W/m2)]]-GA[[#This Row],[Sunrise Time (POA&gt;20 W/m2)]])*24,"")</f>
        <v/>
      </c>
      <c r="M517" s="17" t="str">
        <f>IFERROR(VLOOKUP(GA[[#This Row],[Affceted Equipment]],'Basic Data'!A617:B731,2,0),"")</f>
        <v/>
      </c>
      <c r="P517" s="28" t="str">
        <f>IFERROR(VLOOKUP(GA[[#This Row],[Affceted Equipment]],'Basic Data'!A618:C736,3,0),"")</f>
        <v/>
      </c>
      <c r="Q517" s="2"/>
      <c r="W517" s="32"/>
      <c r="X517" s="33"/>
      <c r="Y517" s="33"/>
      <c r="Z517" s="2"/>
      <c r="AA517" s="2"/>
      <c r="AB517" s="33">
        <f>(GA[[#This Row],[Work Completiuon time on fualt]]-GA[[#This Row],[Fault Time]])*24</f>
        <v>0</v>
      </c>
      <c r="AC517" s="2"/>
      <c r="AD517" s="2"/>
    </row>
    <row r="518" spans="1:30">
      <c r="A518" s="2">
        <f t="shared" si="8"/>
        <v>516</v>
      </c>
      <c r="I518" s="29" t="str">
        <f>IFERROR(VLOOKUP(GA[[#This Row],[Date]],Raw_Data[[#All],[Date]:[Sunset Time (POA&lt;20 W/m2)]],3,0),"")</f>
        <v/>
      </c>
      <c r="J518" s="29" t="str">
        <f>IFERROR(VLOOKUP(GA[[#This Row],[Date]],Raw_Data[[#All],[Date]:[Sunset Time (POA&lt;20 W/m2)]],4,0),"")</f>
        <v/>
      </c>
      <c r="K518" s="2" t="str">
        <f>IFERROR((GA[[#This Row],[Sunset Time (POA&lt;20 W/m2)]]-GA[[#This Row],[Sunrise Time (POA&gt;20 W/m2)]])*24,"")</f>
        <v/>
      </c>
      <c r="M518" s="17" t="str">
        <f>IFERROR(VLOOKUP(GA[[#This Row],[Affceted Equipment]],'Basic Data'!A618:B732,2,0),"")</f>
        <v/>
      </c>
      <c r="P518" s="28" t="str">
        <f>IFERROR(VLOOKUP(GA[[#This Row],[Affceted Equipment]],'Basic Data'!A619:C737,3,0),"")</f>
        <v/>
      </c>
      <c r="Q518" s="2"/>
      <c r="W518" s="32"/>
      <c r="X518" s="33"/>
      <c r="Y518" s="33"/>
      <c r="Z518" s="2"/>
      <c r="AA518" s="2"/>
      <c r="AB518" s="33">
        <f>(GA[[#This Row],[Work Completiuon time on fualt]]-GA[[#This Row],[Fault Time]])*24</f>
        <v>0</v>
      </c>
      <c r="AC518" s="2"/>
      <c r="AD518" s="2"/>
    </row>
    <row r="519" spans="1:30">
      <c r="A519" s="2">
        <f t="shared" si="8"/>
        <v>517</v>
      </c>
      <c r="I519" s="29" t="str">
        <f>IFERROR(VLOOKUP(GA[[#This Row],[Date]],Raw_Data[[#All],[Date]:[Sunset Time (POA&lt;20 W/m2)]],3,0),"")</f>
        <v/>
      </c>
      <c r="J519" s="29" t="str">
        <f>IFERROR(VLOOKUP(GA[[#This Row],[Date]],Raw_Data[[#All],[Date]:[Sunset Time (POA&lt;20 W/m2)]],4,0),"")</f>
        <v/>
      </c>
      <c r="K519" s="2" t="str">
        <f>IFERROR((GA[[#This Row],[Sunset Time (POA&lt;20 W/m2)]]-GA[[#This Row],[Sunrise Time (POA&gt;20 W/m2)]])*24,"")</f>
        <v/>
      </c>
      <c r="M519" s="17" t="str">
        <f>IFERROR(VLOOKUP(GA[[#This Row],[Affceted Equipment]],'Basic Data'!A619:B733,2,0),"")</f>
        <v/>
      </c>
      <c r="P519" s="28" t="str">
        <f>IFERROR(VLOOKUP(GA[[#This Row],[Affceted Equipment]],'Basic Data'!A620:C738,3,0),"")</f>
        <v/>
      </c>
      <c r="Q519" s="2"/>
      <c r="W519" s="32"/>
      <c r="X519" s="33"/>
      <c r="Y519" s="33"/>
      <c r="Z519" s="2"/>
      <c r="AA519" s="2"/>
      <c r="AB519" s="33">
        <f>(GA[[#This Row],[Work Completiuon time on fualt]]-GA[[#This Row],[Fault Time]])*24</f>
        <v>0</v>
      </c>
      <c r="AC519" s="2"/>
      <c r="AD519" s="2"/>
    </row>
    <row r="520" spans="1:30">
      <c r="A520" s="2">
        <f t="shared" si="8"/>
        <v>518</v>
      </c>
      <c r="I520" s="29" t="str">
        <f>IFERROR(VLOOKUP(GA[[#This Row],[Date]],Raw_Data[[#All],[Date]:[Sunset Time (POA&lt;20 W/m2)]],3,0),"")</f>
        <v/>
      </c>
      <c r="J520" s="29" t="str">
        <f>IFERROR(VLOOKUP(GA[[#This Row],[Date]],Raw_Data[[#All],[Date]:[Sunset Time (POA&lt;20 W/m2)]],4,0),"")</f>
        <v/>
      </c>
      <c r="K520" s="2" t="str">
        <f>IFERROR((GA[[#This Row],[Sunset Time (POA&lt;20 W/m2)]]-GA[[#This Row],[Sunrise Time (POA&gt;20 W/m2)]])*24,"")</f>
        <v/>
      </c>
      <c r="M520" s="17" t="str">
        <f>IFERROR(VLOOKUP(GA[[#This Row],[Affceted Equipment]],'Basic Data'!A620:B734,2,0),"")</f>
        <v/>
      </c>
      <c r="P520" s="28" t="str">
        <f>IFERROR(VLOOKUP(GA[[#This Row],[Affceted Equipment]],'Basic Data'!A621:C739,3,0),"")</f>
        <v/>
      </c>
      <c r="Q520" s="2"/>
      <c r="W520" s="32"/>
      <c r="X520" s="33"/>
      <c r="Y520" s="33"/>
      <c r="Z520" s="2"/>
      <c r="AA520" s="2"/>
      <c r="AB520" s="33">
        <f>(GA[[#This Row],[Work Completiuon time on fualt]]-GA[[#This Row],[Fault Time]])*24</f>
        <v>0</v>
      </c>
      <c r="AC520" s="2"/>
      <c r="AD520" s="2"/>
    </row>
    <row r="521" spans="1:30">
      <c r="A521" s="2">
        <f t="shared" si="8"/>
        <v>519</v>
      </c>
      <c r="I521" s="29" t="str">
        <f>IFERROR(VLOOKUP(GA[[#This Row],[Date]],Raw_Data[[#All],[Date]:[Sunset Time (POA&lt;20 W/m2)]],3,0),"")</f>
        <v/>
      </c>
      <c r="J521" s="29" t="str">
        <f>IFERROR(VLOOKUP(GA[[#This Row],[Date]],Raw_Data[[#All],[Date]:[Sunset Time (POA&lt;20 W/m2)]],4,0),"")</f>
        <v/>
      </c>
      <c r="K521" s="2" t="str">
        <f>IFERROR((GA[[#This Row],[Sunset Time (POA&lt;20 W/m2)]]-GA[[#This Row],[Sunrise Time (POA&gt;20 W/m2)]])*24,"")</f>
        <v/>
      </c>
      <c r="M521" s="17" t="str">
        <f>IFERROR(VLOOKUP(GA[[#This Row],[Affceted Equipment]],'Basic Data'!A621:B735,2,0),"")</f>
        <v/>
      </c>
      <c r="P521" s="28" t="str">
        <f>IFERROR(VLOOKUP(GA[[#This Row],[Affceted Equipment]],'Basic Data'!A622:C740,3,0),"")</f>
        <v/>
      </c>
      <c r="Q521" s="2"/>
      <c r="W521" s="32"/>
      <c r="X521" s="33"/>
      <c r="Y521" s="33"/>
      <c r="Z521" s="2"/>
      <c r="AA521" s="2"/>
      <c r="AB521" s="33">
        <f>(GA[[#This Row],[Work Completiuon time on fualt]]-GA[[#This Row],[Fault Time]])*24</f>
        <v>0</v>
      </c>
      <c r="AC521" s="2"/>
      <c r="AD521" s="2"/>
    </row>
    <row r="522" spans="1:30">
      <c r="A522" s="2">
        <f t="shared" si="8"/>
        <v>520</v>
      </c>
      <c r="I522" s="29" t="str">
        <f>IFERROR(VLOOKUP(GA[[#This Row],[Date]],Raw_Data[[#All],[Date]:[Sunset Time (POA&lt;20 W/m2)]],3,0),"")</f>
        <v/>
      </c>
      <c r="J522" s="29" t="str">
        <f>IFERROR(VLOOKUP(GA[[#This Row],[Date]],Raw_Data[[#All],[Date]:[Sunset Time (POA&lt;20 W/m2)]],4,0),"")</f>
        <v/>
      </c>
      <c r="K522" s="2" t="str">
        <f>IFERROR((GA[[#This Row],[Sunset Time (POA&lt;20 W/m2)]]-GA[[#This Row],[Sunrise Time (POA&gt;20 W/m2)]])*24,"")</f>
        <v/>
      </c>
      <c r="M522" s="17" t="str">
        <f>IFERROR(VLOOKUP(GA[[#This Row],[Affceted Equipment]],'Basic Data'!A622:B736,2,0),"")</f>
        <v/>
      </c>
      <c r="P522" s="28" t="str">
        <f>IFERROR(VLOOKUP(GA[[#This Row],[Affceted Equipment]],'Basic Data'!A623:C741,3,0),"")</f>
        <v/>
      </c>
      <c r="Q522" s="2"/>
      <c r="W522" s="32"/>
      <c r="X522" s="33"/>
      <c r="Y522" s="33"/>
      <c r="Z522" s="2"/>
      <c r="AA522" s="2"/>
      <c r="AB522" s="33">
        <f>(GA[[#This Row],[Work Completiuon time on fualt]]-GA[[#This Row],[Fault Time]])*24</f>
        <v>0</v>
      </c>
      <c r="AC522" s="2"/>
      <c r="AD522" s="2"/>
    </row>
    <row r="523" spans="1:30">
      <c r="A523" s="2">
        <f t="shared" si="8"/>
        <v>521</v>
      </c>
      <c r="I523" s="29" t="str">
        <f>IFERROR(VLOOKUP(GA[[#This Row],[Date]],Raw_Data[[#All],[Date]:[Sunset Time (POA&lt;20 W/m2)]],3,0),"")</f>
        <v/>
      </c>
      <c r="J523" s="29" t="str">
        <f>IFERROR(VLOOKUP(GA[[#This Row],[Date]],Raw_Data[[#All],[Date]:[Sunset Time (POA&lt;20 W/m2)]],4,0),"")</f>
        <v/>
      </c>
      <c r="K523" s="2" t="str">
        <f>IFERROR((GA[[#This Row],[Sunset Time (POA&lt;20 W/m2)]]-GA[[#This Row],[Sunrise Time (POA&gt;20 W/m2)]])*24,"")</f>
        <v/>
      </c>
      <c r="M523" s="17" t="str">
        <f>IFERROR(VLOOKUP(GA[[#This Row],[Affceted Equipment]],'Basic Data'!A623:B737,2,0),"")</f>
        <v/>
      </c>
      <c r="P523" s="28" t="str">
        <f>IFERROR(VLOOKUP(GA[[#This Row],[Affceted Equipment]],'Basic Data'!A624:C742,3,0),"")</f>
        <v/>
      </c>
      <c r="Q523" s="2"/>
      <c r="W523" s="32"/>
      <c r="X523" s="33"/>
      <c r="Y523" s="33"/>
      <c r="Z523" s="2"/>
      <c r="AA523" s="2"/>
      <c r="AB523" s="33">
        <f>(GA[[#This Row],[Work Completiuon time on fualt]]-GA[[#This Row],[Fault Time]])*24</f>
        <v>0</v>
      </c>
      <c r="AC523" s="2"/>
      <c r="AD523" s="2"/>
    </row>
    <row r="524" spans="1:30">
      <c r="A524" s="2">
        <f t="shared" si="8"/>
        <v>522</v>
      </c>
      <c r="I524" s="29" t="str">
        <f>IFERROR(VLOOKUP(GA[[#This Row],[Date]],Raw_Data[[#All],[Date]:[Sunset Time (POA&lt;20 W/m2)]],3,0),"")</f>
        <v/>
      </c>
      <c r="J524" s="29" t="str">
        <f>IFERROR(VLOOKUP(GA[[#This Row],[Date]],Raw_Data[[#All],[Date]:[Sunset Time (POA&lt;20 W/m2)]],4,0),"")</f>
        <v/>
      </c>
      <c r="K524" s="2" t="str">
        <f>IFERROR((GA[[#This Row],[Sunset Time (POA&lt;20 W/m2)]]-GA[[#This Row],[Sunrise Time (POA&gt;20 W/m2)]])*24,"")</f>
        <v/>
      </c>
      <c r="M524" s="17" t="str">
        <f>IFERROR(VLOOKUP(GA[[#This Row],[Affceted Equipment]],'Basic Data'!A624:B738,2,0),"")</f>
        <v/>
      </c>
      <c r="P524" s="28" t="str">
        <f>IFERROR(VLOOKUP(GA[[#This Row],[Affceted Equipment]],'Basic Data'!A625:C743,3,0),"")</f>
        <v/>
      </c>
      <c r="Q524" s="2"/>
      <c r="W524" s="32"/>
      <c r="X524" s="33"/>
      <c r="Y524" s="33"/>
      <c r="Z524" s="2"/>
      <c r="AA524" s="2"/>
      <c r="AB524" s="33">
        <f>(GA[[#This Row],[Work Completiuon time on fualt]]-GA[[#This Row],[Fault Time]])*24</f>
        <v>0</v>
      </c>
      <c r="AC524" s="2"/>
      <c r="AD524" s="2"/>
    </row>
    <row r="525" spans="1:30">
      <c r="A525" s="2">
        <f t="shared" si="8"/>
        <v>523</v>
      </c>
      <c r="I525" s="29" t="str">
        <f>IFERROR(VLOOKUP(GA[[#This Row],[Date]],Raw_Data[[#All],[Date]:[Sunset Time (POA&lt;20 W/m2)]],3,0),"")</f>
        <v/>
      </c>
      <c r="J525" s="29" t="str">
        <f>IFERROR(VLOOKUP(GA[[#This Row],[Date]],Raw_Data[[#All],[Date]:[Sunset Time (POA&lt;20 W/m2)]],4,0),"")</f>
        <v/>
      </c>
      <c r="K525" s="2" t="str">
        <f>IFERROR((GA[[#This Row],[Sunset Time (POA&lt;20 W/m2)]]-GA[[#This Row],[Sunrise Time (POA&gt;20 W/m2)]])*24,"")</f>
        <v/>
      </c>
      <c r="M525" s="17" t="str">
        <f>IFERROR(VLOOKUP(GA[[#This Row],[Affceted Equipment]],'Basic Data'!A625:B739,2,0),"")</f>
        <v/>
      </c>
      <c r="P525" s="28" t="str">
        <f>IFERROR(VLOOKUP(GA[[#This Row],[Affceted Equipment]],'Basic Data'!A626:C744,3,0),"")</f>
        <v/>
      </c>
      <c r="Q525" s="2"/>
      <c r="W525" s="32"/>
      <c r="X525" s="33"/>
      <c r="Y525" s="33"/>
      <c r="Z525" s="2"/>
      <c r="AA525" s="2"/>
      <c r="AB525" s="33">
        <f>(GA[[#This Row],[Work Completiuon time on fualt]]-GA[[#This Row],[Fault Time]])*24</f>
        <v>0</v>
      </c>
      <c r="AC525" s="2"/>
      <c r="AD525" s="2"/>
    </row>
    <row r="526" spans="1:30">
      <c r="A526" s="2">
        <f t="shared" si="8"/>
        <v>524</v>
      </c>
      <c r="I526" s="29" t="str">
        <f>IFERROR(VLOOKUP(GA[[#This Row],[Date]],Raw_Data[[#All],[Date]:[Sunset Time (POA&lt;20 W/m2)]],3,0),"")</f>
        <v/>
      </c>
      <c r="J526" s="29" t="str">
        <f>IFERROR(VLOOKUP(GA[[#This Row],[Date]],Raw_Data[[#All],[Date]:[Sunset Time (POA&lt;20 W/m2)]],4,0),"")</f>
        <v/>
      </c>
      <c r="K526" s="2" t="str">
        <f>IFERROR((GA[[#This Row],[Sunset Time (POA&lt;20 W/m2)]]-GA[[#This Row],[Sunrise Time (POA&gt;20 W/m2)]])*24,"")</f>
        <v/>
      </c>
      <c r="M526" s="17" t="str">
        <f>IFERROR(VLOOKUP(GA[[#This Row],[Affceted Equipment]],'Basic Data'!A626:B740,2,0),"")</f>
        <v/>
      </c>
      <c r="P526" s="28" t="str">
        <f>IFERROR(VLOOKUP(GA[[#This Row],[Affceted Equipment]],'Basic Data'!A627:C745,3,0),"")</f>
        <v/>
      </c>
      <c r="Q526" s="2"/>
      <c r="W526" s="32"/>
      <c r="X526" s="33"/>
      <c r="Y526" s="33"/>
      <c r="Z526" s="2"/>
      <c r="AA526" s="2"/>
      <c r="AB526" s="33">
        <f>(GA[[#This Row],[Work Completiuon time on fualt]]-GA[[#This Row],[Fault Time]])*24</f>
        <v>0</v>
      </c>
      <c r="AC526" s="2"/>
      <c r="AD526" s="2"/>
    </row>
    <row r="527" spans="1:30">
      <c r="A527" s="2">
        <f t="shared" si="8"/>
        <v>525</v>
      </c>
      <c r="I527" s="29" t="str">
        <f>IFERROR(VLOOKUP(GA[[#This Row],[Date]],Raw_Data[[#All],[Date]:[Sunset Time (POA&lt;20 W/m2)]],3,0),"")</f>
        <v/>
      </c>
      <c r="J527" s="29" t="str">
        <f>IFERROR(VLOOKUP(GA[[#This Row],[Date]],Raw_Data[[#All],[Date]:[Sunset Time (POA&lt;20 W/m2)]],4,0),"")</f>
        <v/>
      </c>
      <c r="K527" s="2" t="str">
        <f>IFERROR((GA[[#This Row],[Sunset Time (POA&lt;20 W/m2)]]-GA[[#This Row],[Sunrise Time (POA&gt;20 W/m2)]])*24,"")</f>
        <v/>
      </c>
      <c r="M527" s="17" t="str">
        <f>IFERROR(VLOOKUP(GA[[#This Row],[Affceted Equipment]],'Basic Data'!A627:B741,2,0),"")</f>
        <v/>
      </c>
      <c r="P527" s="28" t="str">
        <f>IFERROR(VLOOKUP(GA[[#This Row],[Affceted Equipment]],'Basic Data'!A628:C746,3,0),"")</f>
        <v/>
      </c>
      <c r="Q527" s="2"/>
      <c r="W527" s="32"/>
      <c r="X527" s="33"/>
      <c r="Y527" s="33"/>
      <c r="Z527" s="2"/>
      <c r="AA527" s="2"/>
      <c r="AB527" s="33">
        <f>(GA[[#This Row],[Work Completiuon time on fualt]]-GA[[#This Row],[Fault Time]])*24</f>
        <v>0</v>
      </c>
      <c r="AC527" s="2"/>
      <c r="AD527" s="2"/>
    </row>
    <row r="528" spans="1:30">
      <c r="A528" s="2">
        <f t="shared" si="8"/>
        <v>526</v>
      </c>
      <c r="I528" s="29" t="str">
        <f>IFERROR(VLOOKUP(GA[[#This Row],[Date]],Raw_Data[[#All],[Date]:[Sunset Time (POA&lt;20 W/m2)]],3,0),"")</f>
        <v/>
      </c>
      <c r="J528" s="29" t="str">
        <f>IFERROR(VLOOKUP(GA[[#This Row],[Date]],Raw_Data[[#All],[Date]:[Sunset Time (POA&lt;20 W/m2)]],4,0),"")</f>
        <v/>
      </c>
      <c r="K528" s="2" t="str">
        <f>IFERROR((GA[[#This Row],[Sunset Time (POA&lt;20 W/m2)]]-GA[[#This Row],[Sunrise Time (POA&gt;20 W/m2)]])*24,"")</f>
        <v/>
      </c>
      <c r="M528" s="17" t="str">
        <f>IFERROR(VLOOKUP(GA[[#This Row],[Affceted Equipment]],'Basic Data'!A628:B742,2,0),"")</f>
        <v/>
      </c>
      <c r="P528" s="28" t="str">
        <f>IFERROR(VLOOKUP(GA[[#This Row],[Affceted Equipment]],'Basic Data'!A629:C747,3,0),"")</f>
        <v/>
      </c>
      <c r="Q528" s="2"/>
      <c r="W528" s="32"/>
      <c r="X528" s="33"/>
      <c r="Y528" s="33"/>
      <c r="Z528" s="2"/>
      <c r="AA528" s="2"/>
      <c r="AB528" s="33">
        <f>(GA[[#This Row],[Work Completiuon time on fualt]]-GA[[#This Row],[Fault Time]])*24</f>
        <v>0</v>
      </c>
      <c r="AC528" s="2"/>
      <c r="AD528" s="2"/>
    </row>
    <row r="529" spans="1:30">
      <c r="A529" s="2">
        <f t="shared" si="8"/>
        <v>527</v>
      </c>
      <c r="I529" s="29" t="str">
        <f>IFERROR(VLOOKUP(GA[[#This Row],[Date]],Raw_Data[[#All],[Date]:[Sunset Time (POA&lt;20 W/m2)]],3,0),"")</f>
        <v/>
      </c>
      <c r="J529" s="29" t="str">
        <f>IFERROR(VLOOKUP(GA[[#This Row],[Date]],Raw_Data[[#All],[Date]:[Sunset Time (POA&lt;20 W/m2)]],4,0),"")</f>
        <v/>
      </c>
      <c r="K529" s="2" t="str">
        <f>IFERROR((GA[[#This Row],[Sunset Time (POA&lt;20 W/m2)]]-GA[[#This Row],[Sunrise Time (POA&gt;20 W/m2)]])*24,"")</f>
        <v/>
      </c>
      <c r="M529" s="17" t="str">
        <f>IFERROR(VLOOKUP(GA[[#This Row],[Affceted Equipment]],'Basic Data'!A629:B743,2,0),"")</f>
        <v/>
      </c>
      <c r="P529" s="28" t="str">
        <f>IFERROR(VLOOKUP(GA[[#This Row],[Affceted Equipment]],'Basic Data'!A630:C748,3,0),"")</f>
        <v/>
      </c>
      <c r="Q529" s="2"/>
      <c r="W529" s="32"/>
      <c r="X529" s="33"/>
      <c r="Y529" s="33"/>
      <c r="Z529" s="2"/>
      <c r="AA529" s="2"/>
      <c r="AB529" s="33">
        <f>(GA[[#This Row],[Work Completiuon time on fualt]]-GA[[#This Row],[Fault Time]])*24</f>
        <v>0</v>
      </c>
      <c r="AC529" s="2"/>
      <c r="AD529" s="2"/>
    </row>
    <row r="530" spans="1:30">
      <c r="A530" s="2">
        <f t="shared" si="8"/>
        <v>528</v>
      </c>
      <c r="I530" s="29" t="str">
        <f>IFERROR(VLOOKUP(GA[[#This Row],[Date]],Raw_Data[[#All],[Date]:[Sunset Time (POA&lt;20 W/m2)]],3,0),"")</f>
        <v/>
      </c>
      <c r="J530" s="29" t="str">
        <f>IFERROR(VLOOKUP(GA[[#This Row],[Date]],Raw_Data[[#All],[Date]:[Sunset Time (POA&lt;20 W/m2)]],4,0),"")</f>
        <v/>
      </c>
      <c r="K530" s="2" t="str">
        <f>IFERROR((GA[[#This Row],[Sunset Time (POA&lt;20 W/m2)]]-GA[[#This Row],[Sunrise Time (POA&gt;20 W/m2)]])*24,"")</f>
        <v/>
      </c>
      <c r="M530" s="17" t="str">
        <f>IFERROR(VLOOKUP(GA[[#This Row],[Affceted Equipment]],'Basic Data'!A630:B744,2,0),"")</f>
        <v/>
      </c>
      <c r="P530" s="28" t="str">
        <f>IFERROR(VLOOKUP(GA[[#This Row],[Affceted Equipment]],'Basic Data'!A631:C749,3,0),"")</f>
        <v/>
      </c>
      <c r="Q530" s="2"/>
      <c r="W530" s="32"/>
      <c r="X530" s="33"/>
      <c r="Y530" s="33"/>
      <c r="Z530" s="2"/>
      <c r="AA530" s="2"/>
      <c r="AB530" s="33">
        <f>(GA[[#This Row],[Work Completiuon time on fualt]]-GA[[#This Row],[Fault Time]])*24</f>
        <v>0</v>
      </c>
      <c r="AC530" s="2"/>
      <c r="AD530" s="2"/>
    </row>
    <row r="531" spans="1:30">
      <c r="A531" s="2">
        <f t="shared" si="8"/>
        <v>529</v>
      </c>
      <c r="I531" s="29" t="str">
        <f>IFERROR(VLOOKUP(GA[[#This Row],[Date]],Raw_Data[[#All],[Date]:[Sunset Time (POA&lt;20 W/m2)]],3,0),"")</f>
        <v/>
      </c>
      <c r="J531" s="29" t="str">
        <f>IFERROR(VLOOKUP(GA[[#This Row],[Date]],Raw_Data[[#All],[Date]:[Sunset Time (POA&lt;20 W/m2)]],4,0),"")</f>
        <v/>
      </c>
      <c r="K531" s="2" t="str">
        <f>IFERROR((GA[[#This Row],[Sunset Time (POA&lt;20 W/m2)]]-GA[[#This Row],[Sunrise Time (POA&gt;20 W/m2)]])*24,"")</f>
        <v/>
      </c>
      <c r="M531" s="17" t="str">
        <f>IFERROR(VLOOKUP(GA[[#This Row],[Affceted Equipment]],'Basic Data'!A631:B745,2,0),"")</f>
        <v/>
      </c>
      <c r="P531" s="28" t="str">
        <f>IFERROR(VLOOKUP(GA[[#This Row],[Affceted Equipment]],'Basic Data'!A632:C750,3,0),"")</f>
        <v/>
      </c>
      <c r="Q531" s="2"/>
      <c r="W531" s="32"/>
      <c r="X531" s="33"/>
      <c r="Y531" s="33"/>
      <c r="Z531" s="2"/>
      <c r="AA531" s="2"/>
      <c r="AB531" s="33">
        <f>(GA[[#This Row],[Work Completiuon time on fualt]]-GA[[#This Row],[Fault Time]])*24</f>
        <v>0</v>
      </c>
      <c r="AC531" s="2"/>
      <c r="AD531" s="2"/>
    </row>
    <row r="532" spans="1:30">
      <c r="A532" s="2">
        <f t="shared" si="8"/>
        <v>530</v>
      </c>
      <c r="I532" s="29" t="str">
        <f>IFERROR(VLOOKUP(GA[[#This Row],[Date]],Raw_Data[[#All],[Date]:[Sunset Time (POA&lt;20 W/m2)]],3,0),"")</f>
        <v/>
      </c>
      <c r="J532" s="29" t="str">
        <f>IFERROR(VLOOKUP(GA[[#This Row],[Date]],Raw_Data[[#All],[Date]:[Sunset Time (POA&lt;20 W/m2)]],4,0),"")</f>
        <v/>
      </c>
      <c r="K532" s="2" t="str">
        <f>IFERROR((GA[[#This Row],[Sunset Time (POA&lt;20 W/m2)]]-GA[[#This Row],[Sunrise Time (POA&gt;20 W/m2)]])*24,"")</f>
        <v/>
      </c>
      <c r="M532" s="17" t="str">
        <f>IFERROR(VLOOKUP(GA[[#This Row],[Affceted Equipment]],'Basic Data'!A632:B746,2,0),"")</f>
        <v/>
      </c>
      <c r="P532" s="28" t="str">
        <f>IFERROR(VLOOKUP(GA[[#This Row],[Affceted Equipment]],'Basic Data'!A633:C751,3,0),"")</f>
        <v/>
      </c>
      <c r="Q532" s="2"/>
      <c r="W532" s="32"/>
      <c r="X532" s="33"/>
      <c r="Y532" s="33"/>
      <c r="Z532" s="2"/>
      <c r="AA532" s="2"/>
      <c r="AB532" s="33">
        <f>(GA[[#This Row],[Work Completiuon time on fualt]]-GA[[#This Row],[Fault Time]])*24</f>
        <v>0</v>
      </c>
      <c r="AC532" s="2"/>
      <c r="AD532" s="2"/>
    </row>
    <row r="533" spans="1:30">
      <c r="A533" s="2">
        <f t="shared" si="8"/>
        <v>531</v>
      </c>
      <c r="I533" s="29" t="str">
        <f>IFERROR(VLOOKUP(GA[[#This Row],[Date]],Raw_Data[[#All],[Date]:[Sunset Time (POA&lt;20 W/m2)]],3,0),"")</f>
        <v/>
      </c>
      <c r="J533" s="29" t="str">
        <f>IFERROR(VLOOKUP(GA[[#This Row],[Date]],Raw_Data[[#All],[Date]:[Sunset Time (POA&lt;20 W/m2)]],4,0),"")</f>
        <v/>
      </c>
      <c r="K533" s="2" t="str">
        <f>IFERROR((GA[[#This Row],[Sunset Time (POA&lt;20 W/m2)]]-GA[[#This Row],[Sunrise Time (POA&gt;20 W/m2)]])*24,"")</f>
        <v/>
      </c>
      <c r="M533" s="17" t="str">
        <f>IFERROR(VLOOKUP(GA[[#This Row],[Affceted Equipment]],'Basic Data'!A633:B747,2,0),"")</f>
        <v/>
      </c>
      <c r="P533" s="28" t="str">
        <f>IFERROR(VLOOKUP(GA[[#This Row],[Affceted Equipment]],'Basic Data'!A634:C752,3,0),"")</f>
        <v/>
      </c>
      <c r="Q533" s="2"/>
      <c r="W533" s="32"/>
      <c r="X533" s="33"/>
      <c r="Y533" s="33"/>
      <c r="Z533" s="2"/>
      <c r="AA533" s="2"/>
      <c r="AB533" s="33">
        <f>(GA[[#This Row],[Work Completiuon time on fualt]]-GA[[#This Row],[Fault Time]])*24</f>
        <v>0</v>
      </c>
      <c r="AC533" s="2"/>
      <c r="AD533" s="2"/>
    </row>
    <row r="534" spans="1:30">
      <c r="A534" s="2">
        <f t="shared" si="8"/>
        <v>532</v>
      </c>
      <c r="I534" s="29" t="str">
        <f>IFERROR(VLOOKUP(GA[[#This Row],[Date]],Raw_Data[[#All],[Date]:[Sunset Time (POA&lt;20 W/m2)]],3,0),"")</f>
        <v/>
      </c>
      <c r="J534" s="29" t="str">
        <f>IFERROR(VLOOKUP(GA[[#This Row],[Date]],Raw_Data[[#All],[Date]:[Sunset Time (POA&lt;20 W/m2)]],4,0),"")</f>
        <v/>
      </c>
      <c r="K534" s="2" t="str">
        <f>IFERROR((GA[[#This Row],[Sunset Time (POA&lt;20 W/m2)]]-GA[[#This Row],[Sunrise Time (POA&gt;20 W/m2)]])*24,"")</f>
        <v/>
      </c>
      <c r="M534" s="17" t="str">
        <f>IFERROR(VLOOKUP(GA[[#This Row],[Affceted Equipment]],'Basic Data'!A634:B748,2,0),"")</f>
        <v/>
      </c>
      <c r="P534" s="28" t="str">
        <f>IFERROR(VLOOKUP(GA[[#This Row],[Affceted Equipment]],'Basic Data'!A635:C753,3,0),"")</f>
        <v/>
      </c>
      <c r="Q534" s="2"/>
      <c r="W534" s="32"/>
      <c r="X534" s="33"/>
      <c r="Y534" s="33"/>
      <c r="Z534" s="2"/>
      <c r="AA534" s="2"/>
      <c r="AB534" s="33">
        <f>(GA[[#This Row],[Work Completiuon time on fualt]]-GA[[#This Row],[Fault Time]])*24</f>
        <v>0</v>
      </c>
      <c r="AC534" s="2"/>
      <c r="AD534" s="2"/>
    </row>
    <row r="535" spans="1:30">
      <c r="A535" s="2">
        <f t="shared" si="8"/>
        <v>533</v>
      </c>
      <c r="I535" s="29" t="str">
        <f>IFERROR(VLOOKUP(GA[[#This Row],[Date]],Raw_Data[[#All],[Date]:[Sunset Time (POA&lt;20 W/m2)]],3,0),"")</f>
        <v/>
      </c>
      <c r="J535" s="29" t="str">
        <f>IFERROR(VLOOKUP(GA[[#This Row],[Date]],Raw_Data[[#All],[Date]:[Sunset Time (POA&lt;20 W/m2)]],4,0),"")</f>
        <v/>
      </c>
      <c r="K535" s="2" t="str">
        <f>IFERROR((GA[[#This Row],[Sunset Time (POA&lt;20 W/m2)]]-GA[[#This Row],[Sunrise Time (POA&gt;20 W/m2)]])*24,"")</f>
        <v/>
      </c>
      <c r="M535" s="17" t="str">
        <f>IFERROR(VLOOKUP(GA[[#This Row],[Affceted Equipment]],'Basic Data'!A635:B749,2,0),"")</f>
        <v/>
      </c>
      <c r="P535" s="28" t="str">
        <f>IFERROR(VLOOKUP(GA[[#This Row],[Affceted Equipment]],'Basic Data'!A636:C754,3,0),"")</f>
        <v/>
      </c>
      <c r="Q535" s="2"/>
      <c r="W535" s="32"/>
      <c r="X535" s="33"/>
      <c r="Y535" s="33"/>
      <c r="Z535" s="2"/>
      <c r="AA535" s="2"/>
      <c r="AB535" s="33">
        <f>(GA[[#This Row],[Work Completiuon time on fualt]]-GA[[#This Row],[Fault Time]])*24</f>
        <v>0</v>
      </c>
      <c r="AC535" s="2"/>
      <c r="AD535" s="2"/>
    </row>
    <row r="536" spans="1:30">
      <c r="A536" s="2">
        <f t="shared" si="8"/>
        <v>534</v>
      </c>
      <c r="I536" s="29" t="str">
        <f>IFERROR(VLOOKUP(GA[[#This Row],[Date]],Raw_Data[[#All],[Date]:[Sunset Time (POA&lt;20 W/m2)]],3,0),"")</f>
        <v/>
      </c>
      <c r="J536" s="29" t="str">
        <f>IFERROR(VLOOKUP(GA[[#This Row],[Date]],Raw_Data[[#All],[Date]:[Sunset Time (POA&lt;20 W/m2)]],4,0),"")</f>
        <v/>
      </c>
      <c r="K536" s="2" t="str">
        <f>IFERROR((GA[[#This Row],[Sunset Time (POA&lt;20 W/m2)]]-GA[[#This Row],[Sunrise Time (POA&gt;20 W/m2)]])*24,"")</f>
        <v/>
      </c>
      <c r="M536" s="17" t="str">
        <f>IFERROR(VLOOKUP(GA[[#This Row],[Affceted Equipment]],'Basic Data'!A636:B750,2,0),"")</f>
        <v/>
      </c>
      <c r="P536" s="28" t="str">
        <f>IFERROR(VLOOKUP(GA[[#This Row],[Affceted Equipment]],'Basic Data'!A637:C755,3,0),"")</f>
        <v/>
      </c>
      <c r="Q536" s="2"/>
      <c r="W536" s="32"/>
      <c r="X536" s="33"/>
      <c r="Y536" s="33"/>
      <c r="Z536" s="2"/>
      <c r="AA536" s="2"/>
      <c r="AB536" s="33">
        <f>(GA[[#This Row],[Work Completiuon time on fualt]]-GA[[#This Row],[Fault Time]])*24</f>
        <v>0</v>
      </c>
      <c r="AC536" s="2"/>
      <c r="AD536" s="2"/>
    </row>
    <row r="537" spans="1:30">
      <c r="A537" s="2">
        <f t="shared" si="8"/>
        <v>535</v>
      </c>
      <c r="I537" s="29" t="str">
        <f>IFERROR(VLOOKUP(GA[[#This Row],[Date]],Raw_Data[[#All],[Date]:[Sunset Time (POA&lt;20 W/m2)]],3,0),"")</f>
        <v/>
      </c>
      <c r="J537" s="29" t="str">
        <f>IFERROR(VLOOKUP(GA[[#This Row],[Date]],Raw_Data[[#All],[Date]:[Sunset Time (POA&lt;20 W/m2)]],4,0),"")</f>
        <v/>
      </c>
      <c r="K537" s="2" t="str">
        <f>IFERROR((GA[[#This Row],[Sunset Time (POA&lt;20 W/m2)]]-GA[[#This Row],[Sunrise Time (POA&gt;20 W/m2)]])*24,"")</f>
        <v/>
      </c>
      <c r="M537" s="17" t="str">
        <f>IFERROR(VLOOKUP(GA[[#This Row],[Affceted Equipment]],'Basic Data'!A637:B751,2,0),"")</f>
        <v/>
      </c>
      <c r="P537" s="28" t="str">
        <f>IFERROR(VLOOKUP(GA[[#This Row],[Affceted Equipment]],'Basic Data'!A638:C756,3,0),"")</f>
        <v/>
      </c>
      <c r="Q537" s="2"/>
      <c r="W537" s="32"/>
      <c r="X537" s="33"/>
      <c r="Y537" s="33"/>
      <c r="Z537" s="2"/>
      <c r="AA537" s="2"/>
      <c r="AB537" s="33">
        <f>(GA[[#This Row],[Work Completiuon time on fualt]]-GA[[#This Row],[Fault Time]])*24</f>
        <v>0</v>
      </c>
      <c r="AC537" s="2"/>
      <c r="AD537" s="2"/>
    </row>
    <row r="538" spans="1:30">
      <c r="A538" s="2">
        <f t="shared" si="8"/>
        <v>536</v>
      </c>
      <c r="I538" s="29" t="str">
        <f>IFERROR(VLOOKUP(GA[[#This Row],[Date]],Raw_Data[[#All],[Date]:[Sunset Time (POA&lt;20 W/m2)]],3,0),"")</f>
        <v/>
      </c>
      <c r="J538" s="29" t="str">
        <f>IFERROR(VLOOKUP(GA[[#This Row],[Date]],Raw_Data[[#All],[Date]:[Sunset Time (POA&lt;20 W/m2)]],4,0),"")</f>
        <v/>
      </c>
      <c r="K538" s="2" t="str">
        <f>IFERROR((GA[[#This Row],[Sunset Time (POA&lt;20 W/m2)]]-GA[[#This Row],[Sunrise Time (POA&gt;20 W/m2)]])*24,"")</f>
        <v/>
      </c>
      <c r="M538" s="17" t="str">
        <f>IFERROR(VLOOKUP(GA[[#This Row],[Affceted Equipment]],'Basic Data'!A638:B752,2,0),"")</f>
        <v/>
      </c>
      <c r="P538" s="28" t="str">
        <f>IFERROR(VLOOKUP(GA[[#This Row],[Affceted Equipment]],'Basic Data'!A639:C757,3,0),"")</f>
        <v/>
      </c>
      <c r="Q538" s="2"/>
      <c r="W538" s="32"/>
      <c r="X538" s="33"/>
      <c r="Y538" s="33"/>
      <c r="Z538" s="2"/>
      <c r="AA538" s="2"/>
      <c r="AB538" s="33">
        <f>(GA[[#This Row],[Work Completiuon time on fualt]]-GA[[#This Row],[Fault Time]])*24</f>
        <v>0</v>
      </c>
      <c r="AC538" s="2"/>
      <c r="AD538" s="2"/>
    </row>
    <row r="539" spans="1:30">
      <c r="A539" s="2">
        <f t="shared" si="8"/>
        <v>537</v>
      </c>
      <c r="I539" s="29" t="str">
        <f>IFERROR(VLOOKUP(GA[[#This Row],[Date]],Raw_Data[[#All],[Date]:[Sunset Time (POA&lt;20 W/m2)]],3,0),"")</f>
        <v/>
      </c>
      <c r="J539" s="29" t="str">
        <f>IFERROR(VLOOKUP(GA[[#This Row],[Date]],Raw_Data[[#All],[Date]:[Sunset Time (POA&lt;20 W/m2)]],4,0),"")</f>
        <v/>
      </c>
      <c r="K539" s="2" t="str">
        <f>IFERROR((GA[[#This Row],[Sunset Time (POA&lt;20 W/m2)]]-GA[[#This Row],[Sunrise Time (POA&gt;20 W/m2)]])*24,"")</f>
        <v/>
      </c>
      <c r="M539" s="17" t="str">
        <f>IFERROR(VLOOKUP(GA[[#This Row],[Affceted Equipment]],'Basic Data'!A639:B753,2,0),"")</f>
        <v/>
      </c>
      <c r="P539" s="28" t="str">
        <f>IFERROR(VLOOKUP(GA[[#This Row],[Affceted Equipment]],'Basic Data'!A640:C758,3,0),"")</f>
        <v/>
      </c>
      <c r="Q539" s="2"/>
      <c r="W539" s="32"/>
      <c r="X539" s="33"/>
      <c r="Y539" s="33"/>
      <c r="Z539" s="2"/>
      <c r="AA539" s="2"/>
      <c r="AB539" s="33">
        <f>(GA[[#This Row],[Work Completiuon time on fualt]]-GA[[#This Row],[Fault Time]])*24</f>
        <v>0</v>
      </c>
      <c r="AC539" s="2"/>
      <c r="AD539" s="2"/>
    </row>
    <row r="540" spans="1:30">
      <c r="A540" s="2">
        <f t="shared" si="8"/>
        <v>538</v>
      </c>
      <c r="I540" s="29" t="str">
        <f>IFERROR(VLOOKUP(GA[[#This Row],[Date]],Raw_Data[[#All],[Date]:[Sunset Time (POA&lt;20 W/m2)]],3,0),"")</f>
        <v/>
      </c>
      <c r="J540" s="29" t="str">
        <f>IFERROR(VLOOKUP(GA[[#This Row],[Date]],Raw_Data[[#All],[Date]:[Sunset Time (POA&lt;20 W/m2)]],4,0),"")</f>
        <v/>
      </c>
      <c r="K540" s="2" t="str">
        <f>IFERROR((GA[[#This Row],[Sunset Time (POA&lt;20 W/m2)]]-GA[[#This Row],[Sunrise Time (POA&gt;20 W/m2)]])*24,"")</f>
        <v/>
      </c>
      <c r="M540" s="17" t="str">
        <f>IFERROR(VLOOKUP(GA[[#This Row],[Affceted Equipment]],'Basic Data'!A640:B754,2,0),"")</f>
        <v/>
      </c>
      <c r="P540" s="28" t="str">
        <f>IFERROR(VLOOKUP(GA[[#This Row],[Affceted Equipment]],'Basic Data'!A641:C759,3,0),"")</f>
        <v/>
      </c>
      <c r="Q540" s="2"/>
      <c r="W540" s="32"/>
      <c r="X540" s="33"/>
      <c r="Y540" s="33"/>
      <c r="Z540" s="2"/>
      <c r="AA540" s="2"/>
      <c r="AB540" s="33">
        <f>(GA[[#This Row],[Work Completiuon time on fualt]]-GA[[#This Row],[Fault Time]])*24</f>
        <v>0</v>
      </c>
      <c r="AC540" s="2"/>
      <c r="AD540" s="2"/>
    </row>
    <row r="541" spans="1:30">
      <c r="A541" s="2">
        <f t="shared" si="8"/>
        <v>539</v>
      </c>
      <c r="I541" s="29" t="str">
        <f>IFERROR(VLOOKUP(GA[[#This Row],[Date]],Raw_Data[[#All],[Date]:[Sunset Time (POA&lt;20 W/m2)]],3,0),"")</f>
        <v/>
      </c>
      <c r="J541" s="29" t="str">
        <f>IFERROR(VLOOKUP(GA[[#This Row],[Date]],Raw_Data[[#All],[Date]:[Sunset Time (POA&lt;20 W/m2)]],4,0),"")</f>
        <v/>
      </c>
      <c r="K541" s="2" t="str">
        <f>IFERROR((GA[[#This Row],[Sunset Time (POA&lt;20 W/m2)]]-GA[[#This Row],[Sunrise Time (POA&gt;20 W/m2)]])*24,"")</f>
        <v/>
      </c>
      <c r="M541" s="17" t="str">
        <f>IFERROR(VLOOKUP(GA[[#This Row],[Affceted Equipment]],'Basic Data'!A641:B755,2,0),"")</f>
        <v/>
      </c>
      <c r="P541" s="28" t="str">
        <f>IFERROR(VLOOKUP(GA[[#This Row],[Affceted Equipment]],'Basic Data'!A642:C760,3,0),"")</f>
        <v/>
      </c>
      <c r="Q541" s="2"/>
      <c r="W541" s="32"/>
      <c r="X541" s="33"/>
      <c r="Y541" s="33"/>
      <c r="Z541" s="2"/>
      <c r="AA541" s="2"/>
      <c r="AB541" s="33">
        <f>(GA[[#This Row],[Work Completiuon time on fualt]]-GA[[#This Row],[Fault Time]])*24</f>
        <v>0</v>
      </c>
      <c r="AC541" s="2"/>
      <c r="AD541" s="2"/>
    </row>
    <row r="542" spans="1:30">
      <c r="A542" s="2">
        <f t="shared" si="8"/>
        <v>540</v>
      </c>
      <c r="I542" s="29" t="str">
        <f>IFERROR(VLOOKUP(GA[[#This Row],[Date]],Raw_Data[[#All],[Date]:[Sunset Time (POA&lt;20 W/m2)]],3,0),"")</f>
        <v/>
      </c>
      <c r="J542" s="29" t="str">
        <f>IFERROR(VLOOKUP(GA[[#This Row],[Date]],Raw_Data[[#All],[Date]:[Sunset Time (POA&lt;20 W/m2)]],4,0),"")</f>
        <v/>
      </c>
      <c r="K542" s="2" t="str">
        <f>IFERROR((GA[[#This Row],[Sunset Time (POA&lt;20 W/m2)]]-GA[[#This Row],[Sunrise Time (POA&gt;20 W/m2)]])*24,"")</f>
        <v/>
      </c>
      <c r="M542" s="17" t="str">
        <f>IFERROR(VLOOKUP(GA[[#This Row],[Affceted Equipment]],'Basic Data'!A642:B756,2,0),"")</f>
        <v/>
      </c>
      <c r="P542" s="28" t="str">
        <f>IFERROR(VLOOKUP(GA[[#This Row],[Affceted Equipment]],'Basic Data'!A643:C761,3,0),"")</f>
        <v/>
      </c>
      <c r="Q542" s="2"/>
      <c r="W542" s="32"/>
      <c r="X542" s="33"/>
      <c r="Y542" s="33"/>
      <c r="Z542" s="2"/>
      <c r="AA542" s="2"/>
      <c r="AB542" s="33">
        <f>(GA[[#This Row],[Work Completiuon time on fualt]]-GA[[#This Row],[Fault Time]])*24</f>
        <v>0</v>
      </c>
      <c r="AC542" s="2"/>
      <c r="AD542" s="2"/>
    </row>
    <row r="543" spans="1:30">
      <c r="A543" s="2">
        <f t="shared" ref="A543:A606" si="9">A542+1</f>
        <v>541</v>
      </c>
      <c r="I543" s="29" t="str">
        <f>IFERROR(VLOOKUP(GA[[#This Row],[Date]],Raw_Data[[#All],[Date]:[Sunset Time (POA&lt;20 W/m2)]],3,0),"")</f>
        <v/>
      </c>
      <c r="J543" s="29" t="str">
        <f>IFERROR(VLOOKUP(GA[[#This Row],[Date]],Raw_Data[[#All],[Date]:[Sunset Time (POA&lt;20 W/m2)]],4,0),"")</f>
        <v/>
      </c>
      <c r="K543" s="2" t="str">
        <f>IFERROR((GA[[#This Row],[Sunset Time (POA&lt;20 W/m2)]]-GA[[#This Row],[Sunrise Time (POA&gt;20 W/m2)]])*24,"")</f>
        <v/>
      </c>
      <c r="M543" s="17" t="str">
        <f>IFERROR(VLOOKUP(GA[[#This Row],[Affceted Equipment]],'Basic Data'!A643:B757,2,0),"")</f>
        <v/>
      </c>
      <c r="P543" s="28" t="str">
        <f>IFERROR(VLOOKUP(GA[[#This Row],[Affceted Equipment]],'Basic Data'!A644:C762,3,0),"")</f>
        <v/>
      </c>
      <c r="Q543" s="2"/>
      <c r="W543" s="32"/>
      <c r="X543" s="33"/>
      <c r="Y543" s="33"/>
      <c r="Z543" s="2"/>
      <c r="AA543" s="2"/>
      <c r="AB543" s="33">
        <f>(GA[[#This Row],[Work Completiuon time on fualt]]-GA[[#This Row],[Fault Time]])*24</f>
        <v>0</v>
      </c>
      <c r="AC543" s="2"/>
      <c r="AD543" s="2"/>
    </row>
    <row r="544" spans="1:30">
      <c r="A544" s="2">
        <f t="shared" si="9"/>
        <v>542</v>
      </c>
      <c r="I544" s="29" t="str">
        <f>IFERROR(VLOOKUP(GA[[#This Row],[Date]],Raw_Data[[#All],[Date]:[Sunset Time (POA&lt;20 W/m2)]],3,0),"")</f>
        <v/>
      </c>
      <c r="J544" s="29" t="str">
        <f>IFERROR(VLOOKUP(GA[[#This Row],[Date]],Raw_Data[[#All],[Date]:[Sunset Time (POA&lt;20 W/m2)]],4,0),"")</f>
        <v/>
      </c>
      <c r="K544" s="2" t="str">
        <f>IFERROR((GA[[#This Row],[Sunset Time (POA&lt;20 W/m2)]]-GA[[#This Row],[Sunrise Time (POA&gt;20 W/m2)]])*24,"")</f>
        <v/>
      </c>
      <c r="M544" s="17" t="str">
        <f>IFERROR(VLOOKUP(GA[[#This Row],[Affceted Equipment]],'Basic Data'!A644:B758,2,0),"")</f>
        <v/>
      </c>
      <c r="P544" s="28" t="str">
        <f>IFERROR(VLOOKUP(GA[[#This Row],[Affceted Equipment]],'Basic Data'!A645:C763,3,0),"")</f>
        <v/>
      </c>
      <c r="Q544" s="2"/>
      <c r="W544" s="32"/>
      <c r="X544" s="33"/>
      <c r="Y544" s="33"/>
      <c r="Z544" s="2"/>
      <c r="AA544" s="2"/>
      <c r="AB544" s="33">
        <f>(GA[[#This Row],[Work Completiuon time on fualt]]-GA[[#This Row],[Fault Time]])*24</f>
        <v>0</v>
      </c>
      <c r="AC544" s="2"/>
      <c r="AD544" s="2"/>
    </row>
    <row r="545" spans="1:30">
      <c r="A545" s="2">
        <f t="shared" si="9"/>
        <v>543</v>
      </c>
      <c r="I545" s="29" t="str">
        <f>IFERROR(VLOOKUP(GA[[#This Row],[Date]],Raw_Data[[#All],[Date]:[Sunset Time (POA&lt;20 W/m2)]],3,0),"")</f>
        <v/>
      </c>
      <c r="J545" s="29" t="str">
        <f>IFERROR(VLOOKUP(GA[[#This Row],[Date]],Raw_Data[[#All],[Date]:[Sunset Time (POA&lt;20 W/m2)]],4,0),"")</f>
        <v/>
      </c>
      <c r="K545" s="2" t="str">
        <f>IFERROR((GA[[#This Row],[Sunset Time (POA&lt;20 W/m2)]]-GA[[#This Row],[Sunrise Time (POA&gt;20 W/m2)]])*24,"")</f>
        <v/>
      </c>
      <c r="M545" s="17" t="str">
        <f>IFERROR(VLOOKUP(GA[[#This Row],[Affceted Equipment]],'Basic Data'!A645:B759,2,0),"")</f>
        <v/>
      </c>
      <c r="P545" s="28" t="str">
        <f>IFERROR(VLOOKUP(GA[[#This Row],[Affceted Equipment]],'Basic Data'!A646:C764,3,0),"")</f>
        <v/>
      </c>
      <c r="Q545" s="2"/>
      <c r="W545" s="32"/>
      <c r="X545" s="33"/>
      <c r="Y545" s="33"/>
      <c r="Z545" s="2"/>
      <c r="AA545" s="2"/>
      <c r="AB545" s="33">
        <f>(GA[[#This Row],[Work Completiuon time on fualt]]-GA[[#This Row],[Fault Time]])*24</f>
        <v>0</v>
      </c>
      <c r="AC545" s="2"/>
      <c r="AD545" s="2"/>
    </row>
    <row r="546" spans="1:30">
      <c r="A546" s="2">
        <f t="shared" si="9"/>
        <v>544</v>
      </c>
      <c r="I546" s="29" t="str">
        <f>IFERROR(VLOOKUP(GA[[#This Row],[Date]],Raw_Data[[#All],[Date]:[Sunset Time (POA&lt;20 W/m2)]],3,0),"")</f>
        <v/>
      </c>
      <c r="J546" s="29" t="str">
        <f>IFERROR(VLOOKUP(GA[[#This Row],[Date]],Raw_Data[[#All],[Date]:[Sunset Time (POA&lt;20 W/m2)]],4,0),"")</f>
        <v/>
      </c>
      <c r="K546" s="2" t="str">
        <f>IFERROR((GA[[#This Row],[Sunset Time (POA&lt;20 W/m2)]]-GA[[#This Row],[Sunrise Time (POA&gt;20 W/m2)]])*24,"")</f>
        <v/>
      </c>
      <c r="M546" s="17" t="str">
        <f>IFERROR(VLOOKUP(GA[[#This Row],[Affceted Equipment]],'Basic Data'!A646:B760,2,0),"")</f>
        <v/>
      </c>
      <c r="P546" s="28" t="str">
        <f>IFERROR(VLOOKUP(GA[[#This Row],[Affceted Equipment]],'Basic Data'!A647:C765,3,0),"")</f>
        <v/>
      </c>
      <c r="Q546" s="2"/>
      <c r="W546" s="32"/>
      <c r="X546" s="33"/>
      <c r="Y546" s="33"/>
      <c r="Z546" s="2"/>
      <c r="AA546" s="2"/>
      <c r="AB546" s="33">
        <f>(GA[[#This Row],[Work Completiuon time on fualt]]-GA[[#This Row],[Fault Time]])*24</f>
        <v>0</v>
      </c>
      <c r="AC546" s="2"/>
      <c r="AD546" s="2"/>
    </row>
    <row r="547" spans="1:30">
      <c r="A547" s="2">
        <f t="shared" si="9"/>
        <v>545</v>
      </c>
      <c r="I547" s="29" t="str">
        <f>IFERROR(VLOOKUP(GA[[#This Row],[Date]],Raw_Data[[#All],[Date]:[Sunset Time (POA&lt;20 W/m2)]],3,0),"")</f>
        <v/>
      </c>
      <c r="J547" s="29" t="str">
        <f>IFERROR(VLOOKUP(GA[[#This Row],[Date]],Raw_Data[[#All],[Date]:[Sunset Time (POA&lt;20 W/m2)]],4,0),"")</f>
        <v/>
      </c>
      <c r="K547" s="2" t="str">
        <f>IFERROR((GA[[#This Row],[Sunset Time (POA&lt;20 W/m2)]]-GA[[#This Row],[Sunrise Time (POA&gt;20 W/m2)]])*24,"")</f>
        <v/>
      </c>
      <c r="M547" s="17" t="str">
        <f>IFERROR(VLOOKUP(GA[[#This Row],[Affceted Equipment]],'Basic Data'!A647:B761,2,0),"")</f>
        <v/>
      </c>
      <c r="P547" s="28" t="str">
        <f>IFERROR(VLOOKUP(GA[[#This Row],[Affceted Equipment]],'Basic Data'!A648:C766,3,0),"")</f>
        <v/>
      </c>
      <c r="Q547" s="2"/>
      <c r="W547" s="32"/>
      <c r="X547" s="33"/>
      <c r="Y547" s="33"/>
      <c r="Z547" s="2"/>
      <c r="AA547" s="2"/>
      <c r="AB547" s="33">
        <f>(GA[[#This Row],[Work Completiuon time on fualt]]-GA[[#This Row],[Fault Time]])*24</f>
        <v>0</v>
      </c>
      <c r="AC547" s="2"/>
      <c r="AD547" s="2"/>
    </row>
    <row r="548" spans="1:30">
      <c r="A548" s="2">
        <f t="shared" si="9"/>
        <v>546</v>
      </c>
      <c r="I548" s="29" t="str">
        <f>IFERROR(VLOOKUP(GA[[#This Row],[Date]],Raw_Data[[#All],[Date]:[Sunset Time (POA&lt;20 W/m2)]],3,0),"")</f>
        <v/>
      </c>
      <c r="J548" s="29" t="str">
        <f>IFERROR(VLOOKUP(GA[[#This Row],[Date]],Raw_Data[[#All],[Date]:[Sunset Time (POA&lt;20 W/m2)]],4,0),"")</f>
        <v/>
      </c>
      <c r="K548" s="2" t="str">
        <f>IFERROR((GA[[#This Row],[Sunset Time (POA&lt;20 W/m2)]]-GA[[#This Row],[Sunrise Time (POA&gt;20 W/m2)]])*24,"")</f>
        <v/>
      </c>
      <c r="M548" s="17" t="str">
        <f>IFERROR(VLOOKUP(GA[[#This Row],[Affceted Equipment]],'Basic Data'!A648:B762,2,0),"")</f>
        <v/>
      </c>
      <c r="P548" s="28" t="str">
        <f>IFERROR(VLOOKUP(GA[[#This Row],[Affceted Equipment]],'Basic Data'!A649:C767,3,0),"")</f>
        <v/>
      </c>
      <c r="Q548" s="2"/>
      <c r="W548" s="32"/>
      <c r="X548" s="33"/>
      <c r="Y548" s="33"/>
      <c r="Z548" s="2"/>
      <c r="AA548" s="2"/>
      <c r="AB548" s="33">
        <f>(GA[[#This Row],[Work Completiuon time on fualt]]-GA[[#This Row],[Fault Time]])*24</f>
        <v>0</v>
      </c>
      <c r="AC548" s="2"/>
      <c r="AD548" s="2"/>
    </row>
    <row r="549" spans="1:30">
      <c r="A549" s="2">
        <f t="shared" si="9"/>
        <v>547</v>
      </c>
      <c r="I549" s="29" t="str">
        <f>IFERROR(VLOOKUP(GA[[#This Row],[Date]],Raw_Data[[#All],[Date]:[Sunset Time (POA&lt;20 W/m2)]],3,0),"")</f>
        <v/>
      </c>
      <c r="J549" s="29" t="str">
        <f>IFERROR(VLOOKUP(GA[[#This Row],[Date]],Raw_Data[[#All],[Date]:[Sunset Time (POA&lt;20 W/m2)]],4,0),"")</f>
        <v/>
      </c>
      <c r="K549" s="2" t="str">
        <f>IFERROR((GA[[#This Row],[Sunset Time (POA&lt;20 W/m2)]]-GA[[#This Row],[Sunrise Time (POA&gt;20 W/m2)]])*24,"")</f>
        <v/>
      </c>
      <c r="M549" s="17" t="str">
        <f>IFERROR(VLOOKUP(GA[[#This Row],[Affceted Equipment]],'Basic Data'!A649:B763,2,0),"")</f>
        <v/>
      </c>
      <c r="P549" s="28" t="str">
        <f>IFERROR(VLOOKUP(GA[[#This Row],[Affceted Equipment]],'Basic Data'!A650:C768,3,0),"")</f>
        <v/>
      </c>
      <c r="Q549" s="2"/>
      <c r="W549" s="32"/>
      <c r="X549" s="33"/>
      <c r="Y549" s="33"/>
      <c r="Z549" s="2"/>
      <c r="AA549" s="2"/>
      <c r="AB549" s="33">
        <f>(GA[[#This Row],[Work Completiuon time on fualt]]-GA[[#This Row],[Fault Time]])*24</f>
        <v>0</v>
      </c>
      <c r="AC549" s="2"/>
      <c r="AD549" s="2"/>
    </row>
    <row r="550" spans="1:30">
      <c r="A550" s="2">
        <f t="shared" si="9"/>
        <v>548</v>
      </c>
      <c r="I550" s="29" t="str">
        <f>IFERROR(VLOOKUP(GA[[#This Row],[Date]],Raw_Data[[#All],[Date]:[Sunset Time (POA&lt;20 W/m2)]],3,0),"")</f>
        <v/>
      </c>
      <c r="J550" s="29" t="str">
        <f>IFERROR(VLOOKUP(GA[[#This Row],[Date]],Raw_Data[[#All],[Date]:[Sunset Time (POA&lt;20 W/m2)]],4,0),"")</f>
        <v/>
      </c>
      <c r="K550" s="2" t="str">
        <f>IFERROR((GA[[#This Row],[Sunset Time (POA&lt;20 W/m2)]]-GA[[#This Row],[Sunrise Time (POA&gt;20 W/m2)]])*24,"")</f>
        <v/>
      </c>
      <c r="M550" s="17" t="str">
        <f>IFERROR(VLOOKUP(GA[[#This Row],[Affceted Equipment]],'Basic Data'!A650:B764,2,0),"")</f>
        <v/>
      </c>
      <c r="P550" s="28" t="str">
        <f>IFERROR(VLOOKUP(GA[[#This Row],[Affceted Equipment]],'Basic Data'!A651:C769,3,0),"")</f>
        <v/>
      </c>
      <c r="Q550" s="2"/>
      <c r="W550" s="32"/>
      <c r="X550" s="33"/>
      <c r="Y550" s="33"/>
      <c r="Z550" s="2"/>
      <c r="AA550" s="2"/>
      <c r="AB550" s="33">
        <f>(GA[[#This Row],[Work Completiuon time on fualt]]-GA[[#This Row],[Fault Time]])*24</f>
        <v>0</v>
      </c>
      <c r="AC550" s="2"/>
      <c r="AD550" s="2"/>
    </row>
    <row r="551" spans="1:30">
      <c r="A551" s="2">
        <f t="shared" si="9"/>
        <v>549</v>
      </c>
      <c r="I551" s="29" t="str">
        <f>IFERROR(VLOOKUP(GA[[#This Row],[Date]],Raw_Data[[#All],[Date]:[Sunset Time (POA&lt;20 W/m2)]],3,0),"")</f>
        <v/>
      </c>
      <c r="J551" s="29" t="str">
        <f>IFERROR(VLOOKUP(GA[[#This Row],[Date]],Raw_Data[[#All],[Date]:[Sunset Time (POA&lt;20 W/m2)]],4,0),"")</f>
        <v/>
      </c>
      <c r="K551" s="2" t="str">
        <f>IFERROR((GA[[#This Row],[Sunset Time (POA&lt;20 W/m2)]]-GA[[#This Row],[Sunrise Time (POA&gt;20 W/m2)]])*24,"")</f>
        <v/>
      </c>
      <c r="M551" s="17" t="str">
        <f>IFERROR(VLOOKUP(GA[[#This Row],[Affceted Equipment]],'Basic Data'!A651:B765,2,0),"")</f>
        <v/>
      </c>
      <c r="P551" s="28" t="str">
        <f>IFERROR(VLOOKUP(GA[[#This Row],[Affceted Equipment]],'Basic Data'!A652:C770,3,0),"")</f>
        <v/>
      </c>
      <c r="Q551" s="2"/>
      <c r="W551" s="32"/>
      <c r="X551" s="33"/>
      <c r="Y551" s="33"/>
      <c r="Z551" s="2"/>
      <c r="AA551" s="2"/>
      <c r="AB551" s="33">
        <f>(GA[[#This Row],[Work Completiuon time on fualt]]-GA[[#This Row],[Fault Time]])*24</f>
        <v>0</v>
      </c>
      <c r="AC551" s="2"/>
      <c r="AD551" s="2"/>
    </row>
    <row r="552" spans="1:30">
      <c r="A552" s="2">
        <f t="shared" si="9"/>
        <v>550</v>
      </c>
      <c r="I552" s="29" t="str">
        <f>IFERROR(VLOOKUP(GA[[#This Row],[Date]],Raw_Data[[#All],[Date]:[Sunset Time (POA&lt;20 W/m2)]],3,0),"")</f>
        <v/>
      </c>
      <c r="J552" s="29" t="str">
        <f>IFERROR(VLOOKUP(GA[[#This Row],[Date]],Raw_Data[[#All],[Date]:[Sunset Time (POA&lt;20 W/m2)]],4,0),"")</f>
        <v/>
      </c>
      <c r="K552" s="2" t="str">
        <f>IFERROR((GA[[#This Row],[Sunset Time (POA&lt;20 W/m2)]]-GA[[#This Row],[Sunrise Time (POA&gt;20 W/m2)]])*24,"")</f>
        <v/>
      </c>
      <c r="M552" s="17" t="str">
        <f>IFERROR(VLOOKUP(GA[[#This Row],[Affceted Equipment]],'Basic Data'!A652:B766,2,0),"")</f>
        <v/>
      </c>
      <c r="P552" s="28" t="str">
        <f>IFERROR(VLOOKUP(GA[[#This Row],[Affceted Equipment]],'Basic Data'!A653:C771,3,0),"")</f>
        <v/>
      </c>
      <c r="Q552" s="2"/>
      <c r="W552" s="32"/>
      <c r="X552" s="33"/>
      <c r="Y552" s="33"/>
      <c r="Z552" s="2"/>
      <c r="AA552" s="2"/>
      <c r="AB552" s="33">
        <f>(GA[[#This Row],[Work Completiuon time on fualt]]-GA[[#This Row],[Fault Time]])*24</f>
        <v>0</v>
      </c>
      <c r="AC552" s="2"/>
      <c r="AD552" s="2"/>
    </row>
    <row r="553" spans="1:30">
      <c r="A553" s="2">
        <f t="shared" si="9"/>
        <v>551</v>
      </c>
      <c r="I553" s="29" t="str">
        <f>IFERROR(VLOOKUP(GA[[#This Row],[Date]],Raw_Data[[#All],[Date]:[Sunset Time (POA&lt;20 W/m2)]],3,0),"")</f>
        <v/>
      </c>
      <c r="J553" s="29" t="str">
        <f>IFERROR(VLOOKUP(GA[[#This Row],[Date]],Raw_Data[[#All],[Date]:[Sunset Time (POA&lt;20 W/m2)]],4,0),"")</f>
        <v/>
      </c>
      <c r="K553" s="2" t="str">
        <f>IFERROR((GA[[#This Row],[Sunset Time (POA&lt;20 W/m2)]]-GA[[#This Row],[Sunrise Time (POA&gt;20 W/m2)]])*24,"")</f>
        <v/>
      </c>
      <c r="M553" s="17" t="str">
        <f>IFERROR(VLOOKUP(GA[[#This Row],[Affceted Equipment]],'Basic Data'!A653:B767,2,0),"")</f>
        <v/>
      </c>
      <c r="P553" s="28" t="str">
        <f>IFERROR(VLOOKUP(GA[[#This Row],[Affceted Equipment]],'Basic Data'!A654:C772,3,0),"")</f>
        <v/>
      </c>
      <c r="Q553" s="2"/>
      <c r="W553" s="32"/>
      <c r="X553" s="33"/>
      <c r="Y553" s="33"/>
      <c r="Z553" s="2"/>
      <c r="AA553" s="2"/>
      <c r="AB553" s="33">
        <f>(GA[[#This Row],[Work Completiuon time on fualt]]-GA[[#This Row],[Fault Time]])*24</f>
        <v>0</v>
      </c>
      <c r="AC553" s="2"/>
      <c r="AD553" s="2"/>
    </row>
    <row r="554" spans="1:30">
      <c r="A554" s="2">
        <f t="shared" si="9"/>
        <v>552</v>
      </c>
      <c r="I554" s="29" t="str">
        <f>IFERROR(VLOOKUP(GA[[#This Row],[Date]],Raw_Data[[#All],[Date]:[Sunset Time (POA&lt;20 W/m2)]],3,0),"")</f>
        <v/>
      </c>
      <c r="J554" s="29" t="str">
        <f>IFERROR(VLOOKUP(GA[[#This Row],[Date]],Raw_Data[[#All],[Date]:[Sunset Time (POA&lt;20 W/m2)]],4,0),"")</f>
        <v/>
      </c>
      <c r="K554" s="2" t="str">
        <f>IFERROR((GA[[#This Row],[Sunset Time (POA&lt;20 W/m2)]]-GA[[#This Row],[Sunrise Time (POA&gt;20 W/m2)]])*24,"")</f>
        <v/>
      </c>
      <c r="M554" s="17" t="str">
        <f>IFERROR(VLOOKUP(GA[[#This Row],[Affceted Equipment]],'Basic Data'!A654:B768,2,0),"")</f>
        <v/>
      </c>
      <c r="P554" s="28" t="str">
        <f>IFERROR(VLOOKUP(GA[[#This Row],[Affceted Equipment]],'Basic Data'!A655:C773,3,0),"")</f>
        <v/>
      </c>
      <c r="Q554" s="2"/>
      <c r="W554" s="32"/>
      <c r="X554" s="33"/>
      <c r="Y554" s="33"/>
      <c r="Z554" s="2"/>
      <c r="AA554" s="2"/>
      <c r="AB554" s="33">
        <f>(GA[[#This Row],[Work Completiuon time on fualt]]-GA[[#This Row],[Fault Time]])*24</f>
        <v>0</v>
      </c>
      <c r="AC554" s="2"/>
      <c r="AD554" s="2"/>
    </row>
    <row r="555" spans="1:30">
      <c r="A555" s="2">
        <f t="shared" si="9"/>
        <v>553</v>
      </c>
      <c r="I555" s="29" t="str">
        <f>IFERROR(VLOOKUP(GA[[#This Row],[Date]],Raw_Data[[#All],[Date]:[Sunset Time (POA&lt;20 W/m2)]],3,0),"")</f>
        <v/>
      </c>
      <c r="J555" s="29" t="str">
        <f>IFERROR(VLOOKUP(GA[[#This Row],[Date]],Raw_Data[[#All],[Date]:[Sunset Time (POA&lt;20 W/m2)]],4,0),"")</f>
        <v/>
      </c>
      <c r="K555" s="2" t="str">
        <f>IFERROR((GA[[#This Row],[Sunset Time (POA&lt;20 W/m2)]]-GA[[#This Row],[Sunrise Time (POA&gt;20 W/m2)]])*24,"")</f>
        <v/>
      </c>
      <c r="M555" s="17" t="str">
        <f>IFERROR(VLOOKUP(GA[[#This Row],[Affceted Equipment]],'Basic Data'!A655:B769,2,0),"")</f>
        <v/>
      </c>
      <c r="P555" s="28" t="str">
        <f>IFERROR(VLOOKUP(GA[[#This Row],[Affceted Equipment]],'Basic Data'!A656:C774,3,0),"")</f>
        <v/>
      </c>
      <c r="Q555" s="2"/>
      <c r="W555" s="32"/>
      <c r="X555" s="33"/>
      <c r="Y555" s="33"/>
      <c r="Z555" s="2"/>
      <c r="AA555" s="2"/>
      <c r="AB555" s="33">
        <f>(GA[[#This Row],[Work Completiuon time on fualt]]-GA[[#This Row],[Fault Time]])*24</f>
        <v>0</v>
      </c>
      <c r="AC555" s="2"/>
      <c r="AD555" s="2"/>
    </row>
    <row r="556" spans="1:30">
      <c r="A556" s="2">
        <f t="shared" si="9"/>
        <v>554</v>
      </c>
      <c r="I556" s="29" t="str">
        <f>IFERROR(VLOOKUP(GA[[#This Row],[Date]],Raw_Data[[#All],[Date]:[Sunset Time (POA&lt;20 W/m2)]],3,0),"")</f>
        <v/>
      </c>
      <c r="J556" s="29" t="str">
        <f>IFERROR(VLOOKUP(GA[[#This Row],[Date]],Raw_Data[[#All],[Date]:[Sunset Time (POA&lt;20 W/m2)]],4,0),"")</f>
        <v/>
      </c>
      <c r="K556" s="2" t="str">
        <f>IFERROR((GA[[#This Row],[Sunset Time (POA&lt;20 W/m2)]]-GA[[#This Row],[Sunrise Time (POA&gt;20 W/m2)]])*24,"")</f>
        <v/>
      </c>
      <c r="M556" s="17" t="str">
        <f>IFERROR(VLOOKUP(GA[[#This Row],[Affceted Equipment]],'Basic Data'!A656:B770,2,0),"")</f>
        <v/>
      </c>
      <c r="P556" s="28" t="str">
        <f>IFERROR(VLOOKUP(GA[[#This Row],[Affceted Equipment]],'Basic Data'!A657:C775,3,0),"")</f>
        <v/>
      </c>
      <c r="Q556" s="2"/>
      <c r="W556" s="32"/>
      <c r="X556" s="33"/>
      <c r="Y556" s="33"/>
      <c r="Z556" s="2"/>
      <c r="AA556" s="2"/>
      <c r="AB556" s="33">
        <f>(GA[[#This Row],[Work Completiuon time on fualt]]-GA[[#This Row],[Fault Time]])*24</f>
        <v>0</v>
      </c>
      <c r="AC556" s="2"/>
      <c r="AD556" s="2"/>
    </row>
    <row r="557" spans="1:30">
      <c r="A557" s="2">
        <f t="shared" si="9"/>
        <v>555</v>
      </c>
      <c r="I557" s="29" t="str">
        <f>IFERROR(VLOOKUP(GA[[#This Row],[Date]],Raw_Data[[#All],[Date]:[Sunset Time (POA&lt;20 W/m2)]],3,0),"")</f>
        <v/>
      </c>
      <c r="J557" s="29" t="str">
        <f>IFERROR(VLOOKUP(GA[[#This Row],[Date]],Raw_Data[[#All],[Date]:[Sunset Time (POA&lt;20 W/m2)]],4,0),"")</f>
        <v/>
      </c>
      <c r="K557" s="2" t="str">
        <f>IFERROR((GA[[#This Row],[Sunset Time (POA&lt;20 W/m2)]]-GA[[#This Row],[Sunrise Time (POA&gt;20 W/m2)]])*24,"")</f>
        <v/>
      </c>
      <c r="M557" s="17" t="str">
        <f>IFERROR(VLOOKUP(GA[[#This Row],[Affceted Equipment]],'Basic Data'!A657:B771,2,0),"")</f>
        <v/>
      </c>
      <c r="P557" s="28" t="str">
        <f>IFERROR(VLOOKUP(GA[[#This Row],[Affceted Equipment]],'Basic Data'!A658:C776,3,0),"")</f>
        <v/>
      </c>
      <c r="Q557" s="2"/>
      <c r="W557" s="32"/>
      <c r="X557" s="33"/>
      <c r="Y557" s="33"/>
      <c r="Z557" s="2"/>
      <c r="AA557" s="2"/>
      <c r="AB557" s="33">
        <f>(GA[[#This Row],[Work Completiuon time on fualt]]-GA[[#This Row],[Fault Time]])*24</f>
        <v>0</v>
      </c>
      <c r="AC557" s="2"/>
      <c r="AD557" s="2"/>
    </row>
    <row r="558" spans="1:30">
      <c r="A558" s="2">
        <f t="shared" si="9"/>
        <v>556</v>
      </c>
      <c r="I558" s="29" t="str">
        <f>IFERROR(VLOOKUP(GA[[#This Row],[Date]],Raw_Data[[#All],[Date]:[Sunset Time (POA&lt;20 W/m2)]],3,0),"")</f>
        <v/>
      </c>
      <c r="J558" s="29" t="str">
        <f>IFERROR(VLOOKUP(GA[[#This Row],[Date]],Raw_Data[[#All],[Date]:[Sunset Time (POA&lt;20 W/m2)]],4,0),"")</f>
        <v/>
      </c>
      <c r="K558" s="2" t="str">
        <f>IFERROR((GA[[#This Row],[Sunset Time (POA&lt;20 W/m2)]]-GA[[#This Row],[Sunrise Time (POA&gt;20 W/m2)]])*24,"")</f>
        <v/>
      </c>
      <c r="M558" s="17" t="str">
        <f>IFERROR(VLOOKUP(GA[[#This Row],[Affceted Equipment]],'Basic Data'!A658:B772,2,0),"")</f>
        <v/>
      </c>
      <c r="P558" s="28" t="str">
        <f>IFERROR(VLOOKUP(GA[[#This Row],[Affceted Equipment]],'Basic Data'!A659:C777,3,0),"")</f>
        <v/>
      </c>
      <c r="Q558" s="2"/>
      <c r="W558" s="32"/>
      <c r="X558" s="33"/>
      <c r="Y558" s="33"/>
      <c r="Z558" s="2"/>
      <c r="AA558" s="2"/>
      <c r="AB558" s="33">
        <f>(GA[[#This Row],[Work Completiuon time on fualt]]-GA[[#This Row],[Fault Time]])*24</f>
        <v>0</v>
      </c>
      <c r="AC558" s="2"/>
      <c r="AD558" s="2"/>
    </row>
    <row r="559" spans="1:30">
      <c r="A559" s="2">
        <f t="shared" si="9"/>
        <v>557</v>
      </c>
      <c r="I559" s="29" t="str">
        <f>IFERROR(VLOOKUP(GA[[#This Row],[Date]],Raw_Data[[#All],[Date]:[Sunset Time (POA&lt;20 W/m2)]],3,0),"")</f>
        <v/>
      </c>
      <c r="J559" s="29" t="str">
        <f>IFERROR(VLOOKUP(GA[[#This Row],[Date]],Raw_Data[[#All],[Date]:[Sunset Time (POA&lt;20 W/m2)]],4,0),"")</f>
        <v/>
      </c>
      <c r="K559" s="2" t="str">
        <f>IFERROR((GA[[#This Row],[Sunset Time (POA&lt;20 W/m2)]]-GA[[#This Row],[Sunrise Time (POA&gt;20 W/m2)]])*24,"")</f>
        <v/>
      </c>
      <c r="M559" s="17" t="str">
        <f>IFERROR(VLOOKUP(GA[[#This Row],[Affceted Equipment]],'Basic Data'!A659:B773,2,0),"")</f>
        <v/>
      </c>
      <c r="P559" s="28" t="str">
        <f>IFERROR(VLOOKUP(GA[[#This Row],[Affceted Equipment]],'Basic Data'!A660:C778,3,0),"")</f>
        <v/>
      </c>
      <c r="Q559" s="2"/>
      <c r="W559" s="32"/>
      <c r="X559" s="33"/>
      <c r="Y559" s="33"/>
      <c r="Z559" s="2"/>
      <c r="AA559" s="2"/>
      <c r="AB559" s="33">
        <f>(GA[[#This Row],[Work Completiuon time on fualt]]-GA[[#This Row],[Fault Time]])*24</f>
        <v>0</v>
      </c>
      <c r="AC559" s="2"/>
      <c r="AD559" s="2"/>
    </row>
    <row r="560" spans="1:30">
      <c r="A560" s="2">
        <f t="shared" si="9"/>
        <v>558</v>
      </c>
      <c r="I560" s="29" t="str">
        <f>IFERROR(VLOOKUP(GA[[#This Row],[Date]],Raw_Data[[#All],[Date]:[Sunset Time (POA&lt;20 W/m2)]],3,0),"")</f>
        <v/>
      </c>
      <c r="J560" s="29" t="str">
        <f>IFERROR(VLOOKUP(GA[[#This Row],[Date]],Raw_Data[[#All],[Date]:[Sunset Time (POA&lt;20 W/m2)]],4,0),"")</f>
        <v/>
      </c>
      <c r="K560" s="2" t="str">
        <f>IFERROR((GA[[#This Row],[Sunset Time (POA&lt;20 W/m2)]]-GA[[#This Row],[Sunrise Time (POA&gt;20 W/m2)]])*24,"")</f>
        <v/>
      </c>
      <c r="M560" s="17" t="str">
        <f>IFERROR(VLOOKUP(GA[[#This Row],[Affceted Equipment]],'Basic Data'!A660:B774,2,0),"")</f>
        <v/>
      </c>
      <c r="P560" s="28" t="str">
        <f>IFERROR(VLOOKUP(GA[[#This Row],[Affceted Equipment]],'Basic Data'!A661:C779,3,0),"")</f>
        <v/>
      </c>
      <c r="Q560" s="2"/>
      <c r="W560" s="32"/>
      <c r="X560" s="33"/>
      <c r="Y560" s="33"/>
      <c r="Z560" s="2"/>
      <c r="AA560" s="2"/>
      <c r="AB560" s="33">
        <f>(GA[[#This Row],[Work Completiuon time on fualt]]-GA[[#This Row],[Fault Time]])*24</f>
        <v>0</v>
      </c>
      <c r="AC560" s="2"/>
      <c r="AD560" s="2"/>
    </row>
    <row r="561" spans="1:30">
      <c r="A561" s="2">
        <f t="shared" si="9"/>
        <v>559</v>
      </c>
      <c r="I561" s="29" t="str">
        <f>IFERROR(VLOOKUP(GA[[#This Row],[Date]],Raw_Data[[#All],[Date]:[Sunset Time (POA&lt;20 W/m2)]],3,0),"")</f>
        <v/>
      </c>
      <c r="J561" s="29" t="str">
        <f>IFERROR(VLOOKUP(GA[[#This Row],[Date]],Raw_Data[[#All],[Date]:[Sunset Time (POA&lt;20 W/m2)]],4,0),"")</f>
        <v/>
      </c>
      <c r="K561" s="2" t="str">
        <f>IFERROR((GA[[#This Row],[Sunset Time (POA&lt;20 W/m2)]]-GA[[#This Row],[Sunrise Time (POA&gt;20 W/m2)]])*24,"")</f>
        <v/>
      </c>
      <c r="M561" s="17" t="str">
        <f>IFERROR(VLOOKUP(GA[[#This Row],[Affceted Equipment]],'Basic Data'!A661:B775,2,0),"")</f>
        <v/>
      </c>
      <c r="P561" s="28" t="str">
        <f>IFERROR(VLOOKUP(GA[[#This Row],[Affceted Equipment]],'Basic Data'!A662:C780,3,0),"")</f>
        <v/>
      </c>
      <c r="Q561" s="2"/>
      <c r="W561" s="32"/>
      <c r="X561" s="33"/>
      <c r="Y561" s="33"/>
      <c r="Z561" s="2"/>
      <c r="AA561" s="2"/>
      <c r="AB561" s="33">
        <f>(GA[[#This Row],[Work Completiuon time on fualt]]-GA[[#This Row],[Fault Time]])*24</f>
        <v>0</v>
      </c>
      <c r="AC561" s="2"/>
      <c r="AD561" s="2"/>
    </row>
    <row r="562" spans="1:30">
      <c r="A562" s="2">
        <f t="shared" si="9"/>
        <v>560</v>
      </c>
      <c r="I562" s="29" t="str">
        <f>IFERROR(VLOOKUP(GA[[#This Row],[Date]],Raw_Data[[#All],[Date]:[Sunset Time (POA&lt;20 W/m2)]],3,0),"")</f>
        <v/>
      </c>
      <c r="J562" s="29" t="str">
        <f>IFERROR(VLOOKUP(GA[[#This Row],[Date]],Raw_Data[[#All],[Date]:[Sunset Time (POA&lt;20 W/m2)]],4,0),"")</f>
        <v/>
      </c>
      <c r="K562" s="2" t="str">
        <f>IFERROR((GA[[#This Row],[Sunset Time (POA&lt;20 W/m2)]]-GA[[#This Row],[Sunrise Time (POA&gt;20 W/m2)]])*24,"")</f>
        <v/>
      </c>
      <c r="M562" s="17" t="str">
        <f>IFERROR(VLOOKUP(GA[[#This Row],[Affceted Equipment]],'Basic Data'!A662:B776,2,0),"")</f>
        <v/>
      </c>
      <c r="P562" s="28" t="str">
        <f>IFERROR(VLOOKUP(GA[[#This Row],[Affceted Equipment]],'Basic Data'!A663:C781,3,0),"")</f>
        <v/>
      </c>
      <c r="Q562" s="2"/>
      <c r="W562" s="32"/>
      <c r="X562" s="33"/>
      <c r="Y562" s="33"/>
      <c r="Z562" s="2"/>
      <c r="AA562" s="2"/>
      <c r="AB562" s="33">
        <f>(GA[[#This Row],[Work Completiuon time on fualt]]-GA[[#This Row],[Fault Time]])*24</f>
        <v>0</v>
      </c>
      <c r="AC562" s="2"/>
      <c r="AD562" s="2"/>
    </row>
    <row r="563" spans="1:30">
      <c r="A563" s="2">
        <f t="shared" si="9"/>
        <v>561</v>
      </c>
      <c r="I563" s="29" t="str">
        <f>IFERROR(VLOOKUP(GA[[#This Row],[Date]],Raw_Data[[#All],[Date]:[Sunset Time (POA&lt;20 W/m2)]],3,0),"")</f>
        <v/>
      </c>
      <c r="J563" s="29" t="str">
        <f>IFERROR(VLOOKUP(GA[[#This Row],[Date]],Raw_Data[[#All],[Date]:[Sunset Time (POA&lt;20 W/m2)]],4,0),"")</f>
        <v/>
      </c>
      <c r="K563" s="2" t="str">
        <f>IFERROR((GA[[#This Row],[Sunset Time (POA&lt;20 W/m2)]]-GA[[#This Row],[Sunrise Time (POA&gt;20 W/m2)]])*24,"")</f>
        <v/>
      </c>
      <c r="M563" s="17" t="str">
        <f>IFERROR(VLOOKUP(GA[[#This Row],[Affceted Equipment]],'Basic Data'!A663:B777,2,0),"")</f>
        <v/>
      </c>
      <c r="P563" s="28" t="str">
        <f>IFERROR(VLOOKUP(GA[[#This Row],[Affceted Equipment]],'Basic Data'!A664:C782,3,0),"")</f>
        <v/>
      </c>
      <c r="Q563" s="2"/>
      <c r="W563" s="32"/>
      <c r="X563" s="33"/>
      <c r="Y563" s="33"/>
      <c r="Z563" s="2"/>
      <c r="AA563" s="2"/>
      <c r="AB563" s="33">
        <f>(GA[[#This Row],[Work Completiuon time on fualt]]-GA[[#This Row],[Fault Time]])*24</f>
        <v>0</v>
      </c>
      <c r="AC563" s="2"/>
      <c r="AD563" s="2"/>
    </row>
    <row r="564" spans="1:30">
      <c r="A564" s="2">
        <f t="shared" si="9"/>
        <v>562</v>
      </c>
      <c r="I564" s="29" t="str">
        <f>IFERROR(VLOOKUP(GA[[#This Row],[Date]],Raw_Data[[#All],[Date]:[Sunset Time (POA&lt;20 W/m2)]],3,0),"")</f>
        <v/>
      </c>
      <c r="J564" s="29" t="str">
        <f>IFERROR(VLOOKUP(GA[[#This Row],[Date]],Raw_Data[[#All],[Date]:[Sunset Time (POA&lt;20 W/m2)]],4,0),"")</f>
        <v/>
      </c>
      <c r="K564" s="2" t="str">
        <f>IFERROR((GA[[#This Row],[Sunset Time (POA&lt;20 W/m2)]]-GA[[#This Row],[Sunrise Time (POA&gt;20 W/m2)]])*24,"")</f>
        <v/>
      </c>
      <c r="M564" s="17" t="str">
        <f>IFERROR(VLOOKUP(GA[[#This Row],[Affceted Equipment]],'Basic Data'!A664:B778,2,0),"")</f>
        <v/>
      </c>
      <c r="P564" s="28" t="str">
        <f>IFERROR(VLOOKUP(GA[[#This Row],[Affceted Equipment]],'Basic Data'!A665:C783,3,0),"")</f>
        <v/>
      </c>
      <c r="Q564" s="2"/>
      <c r="W564" s="32"/>
      <c r="X564" s="33"/>
      <c r="Y564" s="33"/>
      <c r="Z564" s="2"/>
      <c r="AA564" s="2"/>
      <c r="AB564" s="33">
        <f>(GA[[#This Row],[Work Completiuon time on fualt]]-GA[[#This Row],[Fault Time]])*24</f>
        <v>0</v>
      </c>
      <c r="AC564" s="2"/>
      <c r="AD564" s="2"/>
    </row>
    <row r="565" spans="1:30">
      <c r="A565" s="2">
        <f t="shared" si="9"/>
        <v>563</v>
      </c>
      <c r="I565" s="29" t="str">
        <f>IFERROR(VLOOKUP(GA[[#This Row],[Date]],Raw_Data[[#All],[Date]:[Sunset Time (POA&lt;20 W/m2)]],3,0),"")</f>
        <v/>
      </c>
      <c r="J565" s="29" t="str">
        <f>IFERROR(VLOOKUP(GA[[#This Row],[Date]],Raw_Data[[#All],[Date]:[Sunset Time (POA&lt;20 W/m2)]],4,0),"")</f>
        <v/>
      </c>
      <c r="K565" s="2" t="str">
        <f>IFERROR((GA[[#This Row],[Sunset Time (POA&lt;20 W/m2)]]-GA[[#This Row],[Sunrise Time (POA&gt;20 W/m2)]])*24,"")</f>
        <v/>
      </c>
      <c r="M565" s="17" t="str">
        <f>IFERROR(VLOOKUP(GA[[#This Row],[Affceted Equipment]],'Basic Data'!A665:B779,2,0),"")</f>
        <v/>
      </c>
      <c r="P565" s="28" t="str">
        <f>IFERROR(VLOOKUP(GA[[#This Row],[Affceted Equipment]],'Basic Data'!A666:C784,3,0),"")</f>
        <v/>
      </c>
      <c r="Q565" s="2"/>
      <c r="W565" s="32"/>
      <c r="X565" s="33"/>
      <c r="Y565" s="33"/>
      <c r="Z565" s="2"/>
      <c r="AA565" s="2"/>
      <c r="AB565" s="33">
        <f>(GA[[#This Row],[Work Completiuon time on fualt]]-GA[[#This Row],[Fault Time]])*24</f>
        <v>0</v>
      </c>
      <c r="AC565" s="2"/>
      <c r="AD565" s="2"/>
    </row>
    <row r="566" spans="1:30">
      <c r="A566" s="2">
        <f t="shared" si="9"/>
        <v>564</v>
      </c>
      <c r="I566" s="29" t="str">
        <f>IFERROR(VLOOKUP(GA[[#This Row],[Date]],Raw_Data[[#All],[Date]:[Sunset Time (POA&lt;20 W/m2)]],3,0),"")</f>
        <v/>
      </c>
      <c r="J566" s="29" t="str">
        <f>IFERROR(VLOOKUP(GA[[#This Row],[Date]],Raw_Data[[#All],[Date]:[Sunset Time (POA&lt;20 W/m2)]],4,0),"")</f>
        <v/>
      </c>
      <c r="K566" s="2" t="str">
        <f>IFERROR((GA[[#This Row],[Sunset Time (POA&lt;20 W/m2)]]-GA[[#This Row],[Sunrise Time (POA&gt;20 W/m2)]])*24,"")</f>
        <v/>
      </c>
      <c r="M566" s="17" t="str">
        <f>IFERROR(VLOOKUP(GA[[#This Row],[Affceted Equipment]],'Basic Data'!A666:B780,2,0),"")</f>
        <v/>
      </c>
      <c r="P566" s="28" t="str">
        <f>IFERROR(VLOOKUP(GA[[#This Row],[Affceted Equipment]],'Basic Data'!A667:C785,3,0),"")</f>
        <v/>
      </c>
      <c r="Q566" s="2"/>
      <c r="W566" s="32"/>
      <c r="X566" s="33"/>
      <c r="Y566" s="33"/>
      <c r="Z566" s="2"/>
      <c r="AA566" s="2"/>
      <c r="AB566" s="33">
        <f>(GA[[#This Row],[Work Completiuon time on fualt]]-GA[[#This Row],[Fault Time]])*24</f>
        <v>0</v>
      </c>
      <c r="AC566" s="2"/>
      <c r="AD566" s="2"/>
    </row>
    <row r="567" spans="1:30">
      <c r="A567" s="2">
        <f t="shared" si="9"/>
        <v>565</v>
      </c>
      <c r="I567" s="29" t="str">
        <f>IFERROR(VLOOKUP(GA[[#This Row],[Date]],Raw_Data[[#All],[Date]:[Sunset Time (POA&lt;20 W/m2)]],3,0),"")</f>
        <v/>
      </c>
      <c r="J567" s="29" t="str">
        <f>IFERROR(VLOOKUP(GA[[#This Row],[Date]],Raw_Data[[#All],[Date]:[Sunset Time (POA&lt;20 W/m2)]],4,0),"")</f>
        <v/>
      </c>
      <c r="K567" s="2" t="str">
        <f>IFERROR((GA[[#This Row],[Sunset Time (POA&lt;20 W/m2)]]-GA[[#This Row],[Sunrise Time (POA&gt;20 W/m2)]])*24,"")</f>
        <v/>
      </c>
      <c r="M567" s="17" t="str">
        <f>IFERROR(VLOOKUP(GA[[#This Row],[Affceted Equipment]],'Basic Data'!A667:B781,2,0),"")</f>
        <v/>
      </c>
      <c r="P567" s="28" t="str">
        <f>IFERROR(VLOOKUP(GA[[#This Row],[Affceted Equipment]],'Basic Data'!A668:C786,3,0),"")</f>
        <v/>
      </c>
      <c r="Q567" s="2"/>
      <c r="W567" s="32"/>
      <c r="X567" s="33"/>
      <c r="Y567" s="33"/>
      <c r="Z567" s="2"/>
      <c r="AA567" s="2"/>
      <c r="AB567" s="33">
        <f>(GA[[#This Row],[Work Completiuon time on fualt]]-GA[[#This Row],[Fault Time]])*24</f>
        <v>0</v>
      </c>
      <c r="AC567" s="2"/>
      <c r="AD567" s="2"/>
    </row>
    <row r="568" spans="1:30">
      <c r="A568" s="2">
        <f t="shared" si="9"/>
        <v>566</v>
      </c>
      <c r="I568" s="29" t="str">
        <f>IFERROR(VLOOKUP(GA[[#This Row],[Date]],Raw_Data[[#All],[Date]:[Sunset Time (POA&lt;20 W/m2)]],3,0),"")</f>
        <v/>
      </c>
      <c r="J568" s="29" t="str">
        <f>IFERROR(VLOOKUP(GA[[#This Row],[Date]],Raw_Data[[#All],[Date]:[Sunset Time (POA&lt;20 W/m2)]],4,0),"")</f>
        <v/>
      </c>
      <c r="K568" s="2" t="str">
        <f>IFERROR((GA[[#This Row],[Sunset Time (POA&lt;20 W/m2)]]-GA[[#This Row],[Sunrise Time (POA&gt;20 W/m2)]])*24,"")</f>
        <v/>
      </c>
      <c r="M568" s="17" t="str">
        <f>IFERROR(VLOOKUP(GA[[#This Row],[Affceted Equipment]],'Basic Data'!A668:B782,2,0),"")</f>
        <v/>
      </c>
      <c r="P568" s="28" t="str">
        <f>IFERROR(VLOOKUP(GA[[#This Row],[Affceted Equipment]],'Basic Data'!A669:C787,3,0),"")</f>
        <v/>
      </c>
      <c r="Q568" s="2"/>
      <c r="W568" s="32"/>
      <c r="X568" s="33"/>
      <c r="Y568" s="33"/>
      <c r="Z568" s="2"/>
      <c r="AA568" s="2"/>
      <c r="AB568" s="33">
        <f>(GA[[#This Row],[Work Completiuon time on fualt]]-GA[[#This Row],[Fault Time]])*24</f>
        <v>0</v>
      </c>
      <c r="AC568" s="2"/>
      <c r="AD568" s="2"/>
    </row>
    <row r="569" spans="1:30">
      <c r="A569" s="2">
        <f t="shared" si="9"/>
        <v>567</v>
      </c>
      <c r="I569" s="29" t="str">
        <f>IFERROR(VLOOKUP(GA[[#This Row],[Date]],Raw_Data[[#All],[Date]:[Sunset Time (POA&lt;20 W/m2)]],3,0),"")</f>
        <v/>
      </c>
      <c r="J569" s="29" t="str">
        <f>IFERROR(VLOOKUP(GA[[#This Row],[Date]],Raw_Data[[#All],[Date]:[Sunset Time (POA&lt;20 W/m2)]],4,0),"")</f>
        <v/>
      </c>
      <c r="K569" s="2" t="str">
        <f>IFERROR((GA[[#This Row],[Sunset Time (POA&lt;20 W/m2)]]-GA[[#This Row],[Sunrise Time (POA&gt;20 W/m2)]])*24,"")</f>
        <v/>
      </c>
      <c r="M569" s="17" t="str">
        <f>IFERROR(VLOOKUP(GA[[#This Row],[Affceted Equipment]],'Basic Data'!A669:B783,2,0),"")</f>
        <v/>
      </c>
      <c r="P569" s="28" t="str">
        <f>IFERROR(VLOOKUP(GA[[#This Row],[Affceted Equipment]],'Basic Data'!A670:C788,3,0),"")</f>
        <v/>
      </c>
      <c r="Q569" s="2"/>
      <c r="W569" s="32"/>
      <c r="X569" s="33"/>
      <c r="Y569" s="33"/>
      <c r="Z569" s="2"/>
      <c r="AA569" s="2"/>
      <c r="AB569" s="33">
        <f>(GA[[#This Row],[Work Completiuon time on fualt]]-GA[[#This Row],[Fault Time]])*24</f>
        <v>0</v>
      </c>
      <c r="AC569" s="2"/>
      <c r="AD569" s="2"/>
    </row>
    <row r="570" spans="1:30">
      <c r="A570" s="2">
        <f t="shared" si="9"/>
        <v>568</v>
      </c>
      <c r="I570" s="29" t="str">
        <f>IFERROR(VLOOKUP(GA[[#This Row],[Date]],Raw_Data[[#All],[Date]:[Sunset Time (POA&lt;20 W/m2)]],3,0),"")</f>
        <v/>
      </c>
      <c r="J570" s="29" t="str">
        <f>IFERROR(VLOOKUP(GA[[#This Row],[Date]],Raw_Data[[#All],[Date]:[Sunset Time (POA&lt;20 W/m2)]],4,0),"")</f>
        <v/>
      </c>
      <c r="K570" s="2" t="str">
        <f>IFERROR((GA[[#This Row],[Sunset Time (POA&lt;20 W/m2)]]-GA[[#This Row],[Sunrise Time (POA&gt;20 W/m2)]])*24,"")</f>
        <v/>
      </c>
      <c r="M570" s="17" t="str">
        <f>IFERROR(VLOOKUP(GA[[#This Row],[Affceted Equipment]],'Basic Data'!A670:B784,2,0),"")</f>
        <v/>
      </c>
      <c r="P570" s="28" t="str">
        <f>IFERROR(VLOOKUP(GA[[#This Row],[Affceted Equipment]],'Basic Data'!A671:C789,3,0),"")</f>
        <v/>
      </c>
      <c r="Q570" s="2"/>
      <c r="W570" s="32"/>
      <c r="X570" s="33"/>
      <c r="Y570" s="33"/>
      <c r="Z570" s="2"/>
      <c r="AA570" s="2"/>
      <c r="AB570" s="33">
        <f>(GA[[#This Row],[Work Completiuon time on fualt]]-GA[[#This Row],[Fault Time]])*24</f>
        <v>0</v>
      </c>
      <c r="AC570" s="2"/>
      <c r="AD570" s="2"/>
    </row>
    <row r="571" spans="1:30">
      <c r="A571" s="2">
        <f t="shared" si="9"/>
        <v>569</v>
      </c>
      <c r="I571" s="29" t="str">
        <f>IFERROR(VLOOKUP(GA[[#This Row],[Date]],Raw_Data[[#All],[Date]:[Sunset Time (POA&lt;20 W/m2)]],3,0),"")</f>
        <v/>
      </c>
      <c r="J571" s="29" t="str">
        <f>IFERROR(VLOOKUP(GA[[#This Row],[Date]],Raw_Data[[#All],[Date]:[Sunset Time (POA&lt;20 W/m2)]],4,0),"")</f>
        <v/>
      </c>
      <c r="K571" s="2" t="str">
        <f>IFERROR((GA[[#This Row],[Sunset Time (POA&lt;20 W/m2)]]-GA[[#This Row],[Sunrise Time (POA&gt;20 W/m2)]])*24,"")</f>
        <v/>
      </c>
      <c r="M571" s="17" t="str">
        <f>IFERROR(VLOOKUP(GA[[#This Row],[Affceted Equipment]],'Basic Data'!A671:B785,2,0),"")</f>
        <v/>
      </c>
      <c r="P571" s="28" t="str">
        <f>IFERROR(VLOOKUP(GA[[#This Row],[Affceted Equipment]],'Basic Data'!A672:C790,3,0),"")</f>
        <v/>
      </c>
      <c r="Q571" s="2"/>
      <c r="W571" s="32"/>
      <c r="X571" s="33"/>
      <c r="Y571" s="33"/>
      <c r="Z571" s="2"/>
      <c r="AA571" s="2"/>
      <c r="AB571" s="33">
        <f>(GA[[#This Row],[Work Completiuon time on fualt]]-GA[[#This Row],[Fault Time]])*24</f>
        <v>0</v>
      </c>
      <c r="AC571" s="2"/>
      <c r="AD571" s="2"/>
    </row>
    <row r="572" spans="1:30">
      <c r="A572" s="2">
        <f t="shared" si="9"/>
        <v>570</v>
      </c>
      <c r="I572" s="29" t="str">
        <f>IFERROR(VLOOKUP(GA[[#This Row],[Date]],Raw_Data[[#All],[Date]:[Sunset Time (POA&lt;20 W/m2)]],3,0),"")</f>
        <v/>
      </c>
      <c r="J572" s="29" t="str">
        <f>IFERROR(VLOOKUP(GA[[#This Row],[Date]],Raw_Data[[#All],[Date]:[Sunset Time (POA&lt;20 W/m2)]],4,0),"")</f>
        <v/>
      </c>
      <c r="K572" s="2" t="str">
        <f>IFERROR((GA[[#This Row],[Sunset Time (POA&lt;20 W/m2)]]-GA[[#This Row],[Sunrise Time (POA&gt;20 W/m2)]])*24,"")</f>
        <v/>
      </c>
      <c r="M572" s="17" t="str">
        <f>IFERROR(VLOOKUP(GA[[#This Row],[Affceted Equipment]],'Basic Data'!A672:B786,2,0),"")</f>
        <v/>
      </c>
      <c r="P572" s="28" t="str">
        <f>IFERROR(VLOOKUP(GA[[#This Row],[Affceted Equipment]],'Basic Data'!A673:C791,3,0),"")</f>
        <v/>
      </c>
      <c r="Q572" s="2"/>
      <c r="W572" s="32"/>
      <c r="X572" s="33"/>
      <c r="Y572" s="33"/>
      <c r="Z572" s="2"/>
      <c r="AA572" s="2"/>
      <c r="AB572" s="33">
        <f>(GA[[#This Row],[Work Completiuon time on fualt]]-GA[[#This Row],[Fault Time]])*24</f>
        <v>0</v>
      </c>
      <c r="AC572" s="2"/>
      <c r="AD572" s="2"/>
    </row>
    <row r="573" spans="1:30">
      <c r="A573" s="2">
        <f t="shared" si="9"/>
        <v>571</v>
      </c>
      <c r="I573" s="29" t="str">
        <f>IFERROR(VLOOKUP(GA[[#This Row],[Date]],Raw_Data[[#All],[Date]:[Sunset Time (POA&lt;20 W/m2)]],3,0),"")</f>
        <v/>
      </c>
      <c r="J573" s="29" t="str">
        <f>IFERROR(VLOOKUP(GA[[#This Row],[Date]],Raw_Data[[#All],[Date]:[Sunset Time (POA&lt;20 W/m2)]],4,0),"")</f>
        <v/>
      </c>
      <c r="K573" s="2" t="str">
        <f>IFERROR((GA[[#This Row],[Sunset Time (POA&lt;20 W/m2)]]-GA[[#This Row],[Sunrise Time (POA&gt;20 W/m2)]])*24,"")</f>
        <v/>
      </c>
      <c r="M573" s="17" t="str">
        <f>IFERROR(VLOOKUP(GA[[#This Row],[Affceted Equipment]],'Basic Data'!A673:B787,2,0),"")</f>
        <v/>
      </c>
      <c r="P573" s="28" t="str">
        <f>IFERROR(VLOOKUP(GA[[#This Row],[Affceted Equipment]],'Basic Data'!A674:C792,3,0),"")</f>
        <v/>
      </c>
      <c r="Q573" s="2"/>
      <c r="W573" s="32"/>
      <c r="X573" s="33"/>
      <c r="Y573" s="33"/>
      <c r="Z573" s="2"/>
      <c r="AA573" s="2"/>
      <c r="AB573" s="33">
        <f>(GA[[#This Row],[Work Completiuon time on fualt]]-GA[[#This Row],[Fault Time]])*24</f>
        <v>0</v>
      </c>
      <c r="AC573" s="2"/>
      <c r="AD573" s="2"/>
    </row>
    <row r="574" spans="1:30">
      <c r="A574" s="2">
        <f t="shared" si="9"/>
        <v>572</v>
      </c>
      <c r="I574" s="29" t="str">
        <f>IFERROR(VLOOKUP(GA[[#This Row],[Date]],Raw_Data[[#All],[Date]:[Sunset Time (POA&lt;20 W/m2)]],3,0),"")</f>
        <v/>
      </c>
      <c r="J574" s="29" t="str">
        <f>IFERROR(VLOOKUP(GA[[#This Row],[Date]],Raw_Data[[#All],[Date]:[Sunset Time (POA&lt;20 W/m2)]],4,0),"")</f>
        <v/>
      </c>
      <c r="K574" s="2" t="str">
        <f>IFERROR((GA[[#This Row],[Sunset Time (POA&lt;20 W/m2)]]-GA[[#This Row],[Sunrise Time (POA&gt;20 W/m2)]])*24,"")</f>
        <v/>
      </c>
      <c r="M574" s="17" t="str">
        <f>IFERROR(VLOOKUP(GA[[#This Row],[Affceted Equipment]],'Basic Data'!A674:B788,2,0),"")</f>
        <v/>
      </c>
      <c r="P574" s="28" t="str">
        <f>IFERROR(VLOOKUP(GA[[#This Row],[Affceted Equipment]],'Basic Data'!A675:C793,3,0),"")</f>
        <v/>
      </c>
      <c r="Q574" s="2"/>
      <c r="W574" s="32"/>
      <c r="X574" s="33"/>
      <c r="Y574" s="33"/>
      <c r="Z574" s="2"/>
      <c r="AA574" s="2"/>
      <c r="AB574" s="33">
        <f>(GA[[#This Row],[Work Completiuon time on fualt]]-GA[[#This Row],[Fault Time]])*24</f>
        <v>0</v>
      </c>
      <c r="AC574" s="2"/>
      <c r="AD574" s="2"/>
    </row>
    <row r="575" spans="1:30">
      <c r="A575" s="2">
        <f t="shared" si="9"/>
        <v>573</v>
      </c>
      <c r="I575" s="29" t="str">
        <f>IFERROR(VLOOKUP(GA[[#This Row],[Date]],Raw_Data[[#All],[Date]:[Sunset Time (POA&lt;20 W/m2)]],3,0),"")</f>
        <v/>
      </c>
      <c r="J575" s="29" t="str">
        <f>IFERROR(VLOOKUP(GA[[#This Row],[Date]],Raw_Data[[#All],[Date]:[Sunset Time (POA&lt;20 W/m2)]],4,0),"")</f>
        <v/>
      </c>
      <c r="K575" s="2" t="str">
        <f>IFERROR((GA[[#This Row],[Sunset Time (POA&lt;20 W/m2)]]-GA[[#This Row],[Sunrise Time (POA&gt;20 W/m2)]])*24,"")</f>
        <v/>
      </c>
      <c r="M575" s="17" t="str">
        <f>IFERROR(VLOOKUP(GA[[#This Row],[Affceted Equipment]],'Basic Data'!A675:B789,2,0),"")</f>
        <v/>
      </c>
      <c r="P575" s="28" t="str">
        <f>IFERROR(VLOOKUP(GA[[#This Row],[Affceted Equipment]],'Basic Data'!A676:C794,3,0),"")</f>
        <v/>
      </c>
      <c r="Q575" s="2"/>
      <c r="W575" s="32"/>
      <c r="X575" s="33"/>
      <c r="Y575" s="33"/>
      <c r="Z575" s="2"/>
      <c r="AA575" s="2"/>
      <c r="AB575" s="33">
        <f>(GA[[#This Row],[Work Completiuon time on fualt]]-GA[[#This Row],[Fault Time]])*24</f>
        <v>0</v>
      </c>
      <c r="AC575" s="2"/>
      <c r="AD575" s="2"/>
    </row>
    <row r="576" spans="1:30">
      <c r="A576" s="2">
        <f t="shared" si="9"/>
        <v>574</v>
      </c>
      <c r="I576" s="29" t="str">
        <f>IFERROR(VLOOKUP(GA[[#This Row],[Date]],Raw_Data[[#All],[Date]:[Sunset Time (POA&lt;20 W/m2)]],3,0),"")</f>
        <v/>
      </c>
      <c r="J576" s="29" t="str">
        <f>IFERROR(VLOOKUP(GA[[#This Row],[Date]],Raw_Data[[#All],[Date]:[Sunset Time (POA&lt;20 W/m2)]],4,0),"")</f>
        <v/>
      </c>
      <c r="K576" s="2" t="str">
        <f>IFERROR((GA[[#This Row],[Sunset Time (POA&lt;20 W/m2)]]-GA[[#This Row],[Sunrise Time (POA&gt;20 W/m2)]])*24,"")</f>
        <v/>
      </c>
      <c r="M576" s="17" t="str">
        <f>IFERROR(VLOOKUP(GA[[#This Row],[Affceted Equipment]],'Basic Data'!A676:B790,2,0),"")</f>
        <v/>
      </c>
      <c r="P576" s="28" t="str">
        <f>IFERROR(VLOOKUP(GA[[#This Row],[Affceted Equipment]],'Basic Data'!A677:C795,3,0),"")</f>
        <v/>
      </c>
      <c r="Q576" s="2"/>
      <c r="W576" s="32"/>
      <c r="X576" s="33"/>
      <c r="Y576" s="33"/>
      <c r="Z576" s="2"/>
      <c r="AA576" s="2"/>
      <c r="AB576" s="33">
        <f>(GA[[#This Row],[Work Completiuon time on fualt]]-GA[[#This Row],[Fault Time]])*24</f>
        <v>0</v>
      </c>
      <c r="AC576" s="2"/>
      <c r="AD576" s="2"/>
    </row>
    <row r="577" spans="1:30">
      <c r="A577" s="2">
        <f t="shared" si="9"/>
        <v>575</v>
      </c>
      <c r="I577" s="29" t="str">
        <f>IFERROR(VLOOKUP(GA[[#This Row],[Date]],Raw_Data[[#All],[Date]:[Sunset Time (POA&lt;20 W/m2)]],3,0),"")</f>
        <v/>
      </c>
      <c r="J577" s="29" t="str">
        <f>IFERROR(VLOOKUP(GA[[#This Row],[Date]],Raw_Data[[#All],[Date]:[Sunset Time (POA&lt;20 W/m2)]],4,0),"")</f>
        <v/>
      </c>
      <c r="K577" s="2" t="str">
        <f>IFERROR((GA[[#This Row],[Sunset Time (POA&lt;20 W/m2)]]-GA[[#This Row],[Sunrise Time (POA&gt;20 W/m2)]])*24,"")</f>
        <v/>
      </c>
      <c r="M577" s="17" t="str">
        <f>IFERROR(VLOOKUP(GA[[#This Row],[Affceted Equipment]],'Basic Data'!A677:B791,2,0),"")</f>
        <v/>
      </c>
      <c r="P577" s="28" t="str">
        <f>IFERROR(VLOOKUP(GA[[#This Row],[Affceted Equipment]],'Basic Data'!A678:C796,3,0),"")</f>
        <v/>
      </c>
      <c r="Q577" s="2"/>
      <c r="W577" s="32"/>
      <c r="X577" s="33"/>
      <c r="Y577" s="33"/>
      <c r="Z577" s="2"/>
      <c r="AA577" s="2"/>
      <c r="AB577" s="33">
        <f>(GA[[#This Row],[Work Completiuon time on fualt]]-GA[[#This Row],[Fault Time]])*24</f>
        <v>0</v>
      </c>
      <c r="AC577" s="2"/>
      <c r="AD577" s="2"/>
    </row>
    <row r="578" spans="1:30">
      <c r="A578" s="2">
        <f t="shared" si="9"/>
        <v>576</v>
      </c>
      <c r="I578" s="29" t="str">
        <f>IFERROR(VLOOKUP(GA[[#This Row],[Date]],Raw_Data[[#All],[Date]:[Sunset Time (POA&lt;20 W/m2)]],3,0),"")</f>
        <v/>
      </c>
      <c r="J578" s="29" t="str">
        <f>IFERROR(VLOOKUP(GA[[#This Row],[Date]],Raw_Data[[#All],[Date]:[Sunset Time (POA&lt;20 W/m2)]],4,0),"")</f>
        <v/>
      </c>
      <c r="K578" s="2" t="str">
        <f>IFERROR((GA[[#This Row],[Sunset Time (POA&lt;20 W/m2)]]-GA[[#This Row],[Sunrise Time (POA&gt;20 W/m2)]])*24,"")</f>
        <v/>
      </c>
      <c r="M578" s="17" t="str">
        <f>IFERROR(VLOOKUP(GA[[#This Row],[Affceted Equipment]],'Basic Data'!A678:B792,2,0),"")</f>
        <v/>
      </c>
      <c r="P578" s="28" t="str">
        <f>IFERROR(VLOOKUP(GA[[#This Row],[Affceted Equipment]],'Basic Data'!A679:C797,3,0),"")</f>
        <v/>
      </c>
      <c r="Q578" s="2"/>
      <c r="W578" s="32"/>
      <c r="X578" s="33"/>
      <c r="Y578" s="33"/>
      <c r="Z578" s="2"/>
      <c r="AA578" s="2"/>
      <c r="AB578" s="33">
        <f>(GA[[#This Row],[Work Completiuon time on fualt]]-GA[[#This Row],[Fault Time]])*24</f>
        <v>0</v>
      </c>
      <c r="AC578" s="2"/>
      <c r="AD578" s="2"/>
    </row>
    <row r="579" spans="1:30">
      <c r="A579" s="2">
        <f t="shared" si="9"/>
        <v>577</v>
      </c>
      <c r="I579" s="29" t="str">
        <f>IFERROR(VLOOKUP(GA[[#This Row],[Date]],Raw_Data[[#All],[Date]:[Sunset Time (POA&lt;20 W/m2)]],3,0),"")</f>
        <v/>
      </c>
      <c r="J579" s="29" t="str">
        <f>IFERROR(VLOOKUP(GA[[#This Row],[Date]],Raw_Data[[#All],[Date]:[Sunset Time (POA&lt;20 W/m2)]],4,0),"")</f>
        <v/>
      </c>
      <c r="K579" s="2" t="str">
        <f>IFERROR((GA[[#This Row],[Sunset Time (POA&lt;20 W/m2)]]-GA[[#This Row],[Sunrise Time (POA&gt;20 W/m2)]])*24,"")</f>
        <v/>
      </c>
      <c r="M579" s="17" t="str">
        <f>IFERROR(VLOOKUP(GA[[#This Row],[Affceted Equipment]],'Basic Data'!A679:B793,2,0),"")</f>
        <v/>
      </c>
      <c r="P579" s="28" t="str">
        <f>IFERROR(VLOOKUP(GA[[#This Row],[Affceted Equipment]],'Basic Data'!A680:C798,3,0),"")</f>
        <v/>
      </c>
      <c r="Q579" s="2"/>
      <c r="W579" s="32"/>
      <c r="X579" s="33"/>
      <c r="Y579" s="33"/>
      <c r="Z579" s="2"/>
      <c r="AA579" s="2"/>
      <c r="AB579" s="33">
        <f>(GA[[#This Row],[Work Completiuon time on fualt]]-GA[[#This Row],[Fault Time]])*24</f>
        <v>0</v>
      </c>
      <c r="AC579" s="2"/>
      <c r="AD579" s="2"/>
    </row>
    <row r="580" spans="1:30">
      <c r="A580" s="2">
        <f t="shared" si="9"/>
        <v>578</v>
      </c>
      <c r="I580" s="29" t="str">
        <f>IFERROR(VLOOKUP(GA[[#This Row],[Date]],Raw_Data[[#All],[Date]:[Sunset Time (POA&lt;20 W/m2)]],3,0),"")</f>
        <v/>
      </c>
      <c r="J580" s="29" t="str">
        <f>IFERROR(VLOOKUP(GA[[#This Row],[Date]],Raw_Data[[#All],[Date]:[Sunset Time (POA&lt;20 W/m2)]],4,0),"")</f>
        <v/>
      </c>
      <c r="K580" s="2" t="str">
        <f>IFERROR((GA[[#This Row],[Sunset Time (POA&lt;20 W/m2)]]-GA[[#This Row],[Sunrise Time (POA&gt;20 W/m2)]])*24,"")</f>
        <v/>
      </c>
      <c r="M580" s="17" t="str">
        <f>IFERROR(VLOOKUP(GA[[#This Row],[Affceted Equipment]],'Basic Data'!A680:B794,2,0),"")</f>
        <v/>
      </c>
      <c r="P580" s="28" t="str">
        <f>IFERROR(VLOOKUP(GA[[#This Row],[Affceted Equipment]],'Basic Data'!A681:C799,3,0),"")</f>
        <v/>
      </c>
      <c r="Q580" s="2"/>
      <c r="W580" s="32"/>
      <c r="X580" s="33"/>
      <c r="Y580" s="33"/>
      <c r="Z580" s="2"/>
      <c r="AA580" s="2"/>
      <c r="AB580" s="33">
        <f>(GA[[#This Row],[Work Completiuon time on fualt]]-GA[[#This Row],[Fault Time]])*24</f>
        <v>0</v>
      </c>
      <c r="AC580" s="2"/>
      <c r="AD580" s="2"/>
    </row>
    <row r="581" spans="1:30">
      <c r="A581" s="2">
        <f t="shared" si="9"/>
        <v>579</v>
      </c>
      <c r="I581" s="29" t="str">
        <f>IFERROR(VLOOKUP(GA[[#This Row],[Date]],Raw_Data[[#All],[Date]:[Sunset Time (POA&lt;20 W/m2)]],3,0),"")</f>
        <v/>
      </c>
      <c r="J581" s="29" t="str">
        <f>IFERROR(VLOOKUP(GA[[#This Row],[Date]],Raw_Data[[#All],[Date]:[Sunset Time (POA&lt;20 W/m2)]],4,0),"")</f>
        <v/>
      </c>
      <c r="K581" s="2" t="str">
        <f>IFERROR((GA[[#This Row],[Sunset Time (POA&lt;20 W/m2)]]-GA[[#This Row],[Sunrise Time (POA&gt;20 W/m2)]])*24,"")</f>
        <v/>
      </c>
      <c r="M581" s="17" t="str">
        <f>IFERROR(VLOOKUP(GA[[#This Row],[Affceted Equipment]],'Basic Data'!A681:B795,2,0),"")</f>
        <v/>
      </c>
      <c r="P581" s="28" t="str">
        <f>IFERROR(VLOOKUP(GA[[#This Row],[Affceted Equipment]],'Basic Data'!A682:C800,3,0),"")</f>
        <v/>
      </c>
      <c r="Q581" s="2"/>
      <c r="W581" s="32"/>
      <c r="X581" s="33"/>
      <c r="Y581" s="33"/>
      <c r="Z581" s="2"/>
      <c r="AA581" s="2"/>
      <c r="AB581" s="33">
        <f>(GA[[#This Row],[Work Completiuon time on fualt]]-GA[[#This Row],[Fault Time]])*24</f>
        <v>0</v>
      </c>
      <c r="AC581" s="2"/>
      <c r="AD581" s="2"/>
    </row>
    <row r="582" spans="1:30">
      <c r="A582" s="2">
        <f t="shared" si="9"/>
        <v>580</v>
      </c>
      <c r="I582" s="29" t="str">
        <f>IFERROR(VLOOKUP(GA[[#This Row],[Date]],Raw_Data[[#All],[Date]:[Sunset Time (POA&lt;20 W/m2)]],3,0),"")</f>
        <v/>
      </c>
      <c r="J582" s="29" t="str">
        <f>IFERROR(VLOOKUP(GA[[#This Row],[Date]],Raw_Data[[#All],[Date]:[Sunset Time (POA&lt;20 W/m2)]],4,0),"")</f>
        <v/>
      </c>
      <c r="K582" s="2" t="str">
        <f>IFERROR((GA[[#This Row],[Sunset Time (POA&lt;20 W/m2)]]-GA[[#This Row],[Sunrise Time (POA&gt;20 W/m2)]])*24,"")</f>
        <v/>
      </c>
      <c r="M582" s="17" t="str">
        <f>IFERROR(VLOOKUP(GA[[#This Row],[Affceted Equipment]],'Basic Data'!A682:B796,2,0),"")</f>
        <v/>
      </c>
      <c r="P582" s="28" t="str">
        <f>IFERROR(VLOOKUP(GA[[#This Row],[Affceted Equipment]],'Basic Data'!A683:C801,3,0),"")</f>
        <v/>
      </c>
      <c r="Q582" s="2"/>
      <c r="W582" s="32"/>
      <c r="X582" s="33"/>
      <c r="Y582" s="33"/>
      <c r="Z582" s="2"/>
      <c r="AA582" s="2"/>
      <c r="AB582" s="33">
        <f>(GA[[#This Row],[Work Completiuon time on fualt]]-GA[[#This Row],[Fault Time]])*24</f>
        <v>0</v>
      </c>
      <c r="AC582" s="2"/>
      <c r="AD582" s="2"/>
    </row>
    <row r="583" spans="1:30">
      <c r="A583" s="2">
        <f t="shared" si="9"/>
        <v>581</v>
      </c>
      <c r="I583" s="29" t="str">
        <f>IFERROR(VLOOKUP(GA[[#This Row],[Date]],Raw_Data[[#All],[Date]:[Sunset Time (POA&lt;20 W/m2)]],3,0),"")</f>
        <v/>
      </c>
      <c r="J583" s="29" t="str">
        <f>IFERROR(VLOOKUP(GA[[#This Row],[Date]],Raw_Data[[#All],[Date]:[Sunset Time (POA&lt;20 W/m2)]],4,0),"")</f>
        <v/>
      </c>
      <c r="K583" s="2" t="str">
        <f>IFERROR((GA[[#This Row],[Sunset Time (POA&lt;20 W/m2)]]-GA[[#This Row],[Sunrise Time (POA&gt;20 W/m2)]])*24,"")</f>
        <v/>
      </c>
      <c r="M583" s="17" t="str">
        <f>IFERROR(VLOOKUP(GA[[#This Row],[Affceted Equipment]],'Basic Data'!A683:B797,2,0),"")</f>
        <v/>
      </c>
      <c r="P583" s="28" t="str">
        <f>IFERROR(VLOOKUP(GA[[#This Row],[Affceted Equipment]],'Basic Data'!A684:C802,3,0),"")</f>
        <v/>
      </c>
      <c r="Q583" s="2"/>
      <c r="W583" s="32"/>
      <c r="X583" s="33"/>
      <c r="Y583" s="33"/>
      <c r="Z583" s="2"/>
      <c r="AA583" s="2"/>
      <c r="AB583" s="33">
        <f>(GA[[#This Row],[Work Completiuon time on fualt]]-GA[[#This Row],[Fault Time]])*24</f>
        <v>0</v>
      </c>
      <c r="AC583" s="2"/>
      <c r="AD583" s="2"/>
    </row>
    <row r="584" spans="1:30">
      <c r="A584" s="2">
        <f t="shared" si="9"/>
        <v>582</v>
      </c>
      <c r="I584" s="29" t="str">
        <f>IFERROR(VLOOKUP(GA[[#This Row],[Date]],Raw_Data[[#All],[Date]:[Sunset Time (POA&lt;20 W/m2)]],3,0),"")</f>
        <v/>
      </c>
      <c r="J584" s="29" t="str">
        <f>IFERROR(VLOOKUP(GA[[#This Row],[Date]],Raw_Data[[#All],[Date]:[Sunset Time (POA&lt;20 W/m2)]],4,0),"")</f>
        <v/>
      </c>
      <c r="K584" s="2" t="str">
        <f>IFERROR((GA[[#This Row],[Sunset Time (POA&lt;20 W/m2)]]-GA[[#This Row],[Sunrise Time (POA&gt;20 W/m2)]])*24,"")</f>
        <v/>
      </c>
      <c r="M584" s="17" t="str">
        <f>IFERROR(VLOOKUP(GA[[#This Row],[Affceted Equipment]],'Basic Data'!A684:B798,2,0),"")</f>
        <v/>
      </c>
      <c r="P584" s="28" t="str">
        <f>IFERROR(VLOOKUP(GA[[#This Row],[Affceted Equipment]],'Basic Data'!A685:C803,3,0),"")</f>
        <v/>
      </c>
      <c r="Q584" s="2"/>
      <c r="W584" s="32"/>
      <c r="X584" s="33"/>
      <c r="Y584" s="33"/>
      <c r="Z584" s="2"/>
      <c r="AA584" s="2"/>
      <c r="AB584" s="33">
        <f>(GA[[#This Row],[Work Completiuon time on fualt]]-GA[[#This Row],[Fault Time]])*24</f>
        <v>0</v>
      </c>
      <c r="AC584" s="2"/>
      <c r="AD584" s="2"/>
    </row>
    <row r="585" spans="1:30">
      <c r="A585" s="2">
        <f t="shared" si="9"/>
        <v>583</v>
      </c>
      <c r="I585" s="29" t="str">
        <f>IFERROR(VLOOKUP(GA[[#This Row],[Date]],Raw_Data[[#All],[Date]:[Sunset Time (POA&lt;20 W/m2)]],3,0),"")</f>
        <v/>
      </c>
      <c r="J585" s="29" t="str">
        <f>IFERROR(VLOOKUP(GA[[#This Row],[Date]],Raw_Data[[#All],[Date]:[Sunset Time (POA&lt;20 W/m2)]],4,0),"")</f>
        <v/>
      </c>
      <c r="K585" s="2" t="str">
        <f>IFERROR((GA[[#This Row],[Sunset Time (POA&lt;20 W/m2)]]-GA[[#This Row],[Sunrise Time (POA&gt;20 W/m2)]])*24,"")</f>
        <v/>
      </c>
      <c r="M585" s="17" t="str">
        <f>IFERROR(VLOOKUP(GA[[#This Row],[Affceted Equipment]],'Basic Data'!A685:B799,2,0),"")</f>
        <v/>
      </c>
      <c r="P585" s="28" t="str">
        <f>IFERROR(VLOOKUP(GA[[#This Row],[Affceted Equipment]],'Basic Data'!A686:C804,3,0),"")</f>
        <v/>
      </c>
      <c r="Q585" s="2"/>
      <c r="W585" s="32"/>
      <c r="X585" s="33"/>
      <c r="Y585" s="33"/>
      <c r="Z585" s="2"/>
      <c r="AA585" s="2"/>
      <c r="AB585" s="33">
        <f>(GA[[#This Row],[Work Completiuon time on fualt]]-GA[[#This Row],[Fault Time]])*24</f>
        <v>0</v>
      </c>
      <c r="AC585" s="2"/>
      <c r="AD585" s="2"/>
    </row>
    <row r="586" spans="1:30">
      <c r="A586" s="2">
        <f t="shared" si="9"/>
        <v>584</v>
      </c>
      <c r="I586" s="29" t="str">
        <f>IFERROR(VLOOKUP(GA[[#This Row],[Date]],Raw_Data[[#All],[Date]:[Sunset Time (POA&lt;20 W/m2)]],3,0),"")</f>
        <v/>
      </c>
      <c r="J586" s="29" t="str">
        <f>IFERROR(VLOOKUP(GA[[#This Row],[Date]],Raw_Data[[#All],[Date]:[Sunset Time (POA&lt;20 W/m2)]],4,0),"")</f>
        <v/>
      </c>
      <c r="K586" s="2" t="str">
        <f>IFERROR((GA[[#This Row],[Sunset Time (POA&lt;20 W/m2)]]-GA[[#This Row],[Sunrise Time (POA&gt;20 W/m2)]])*24,"")</f>
        <v/>
      </c>
      <c r="M586" s="17" t="str">
        <f>IFERROR(VLOOKUP(GA[[#This Row],[Affceted Equipment]],'Basic Data'!A686:B800,2,0),"")</f>
        <v/>
      </c>
      <c r="P586" s="28" t="str">
        <f>IFERROR(VLOOKUP(GA[[#This Row],[Affceted Equipment]],'Basic Data'!A687:C805,3,0),"")</f>
        <v/>
      </c>
      <c r="Q586" s="2"/>
      <c r="W586" s="32"/>
      <c r="X586" s="33"/>
      <c r="Y586" s="33"/>
      <c r="Z586" s="2"/>
      <c r="AA586" s="2"/>
      <c r="AB586" s="33">
        <f>(GA[[#This Row],[Work Completiuon time on fualt]]-GA[[#This Row],[Fault Time]])*24</f>
        <v>0</v>
      </c>
      <c r="AC586" s="2"/>
      <c r="AD586" s="2"/>
    </row>
    <row r="587" spans="1:30">
      <c r="A587" s="2">
        <f t="shared" si="9"/>
        <v>585</v>
      </c>
      <c r="I587" s="29" t="str">
        <f>IFERROR(VLOOKUP(GA[[#This Row],[Date]],Raw_Data[[#All],[Date]:[Sunset Time (POA&lt;20 W/m2)]],3,0),"")</f>
        <v/>
      </c>
      <c r="J587" s="29" t="str">
        <f>IFERROR(VLOOKUP(GA[[#This Row],[Date]],Raw_Data[[#All],[Date]:[Sunset Time (POA&lt;20 W/m2)]],4,0),"")</f>
        <v/>
      </c>
      <c r="K587" s="2" t="str">
        <f>IFERROR((GA[[#This Row],[Sunset Time (POA&lt;20 W/m2)]]-GA[[#This Row],[Sunrise Time (POA&gt;20 W/m2)]])*24,"")</f>
        <v/>
      </c>
      <c r="M587" s="17" t="str">
        <f>IFERROR(VLOOKUP(GA[[#This Row],[Affceted Equipment]],'Basic Data'!A687:B801,2,0),"")</f>
        <v/>
      </c>
      <c r="P587" s="28" t="str">
        <f>IFERROR(VLOOKUP(GA[[#This Row],[Affceted Equipment]],'Basic Data'!A688:C806,3,0),"")</f>
        <v/>
      </c>
      <c r="Q587" s="2"/>
      <c r="W587" s="32"/>
      <c r="X587" s="33"/>
      <c r="Y587" s="33"/>
      <c r="Z587" s="2"/>
      <c r="AA587" s="2"/>
      <c r="AB587" s="33">
        <f>(GA[[#This Row],[Work Completiuon time on fualt]]-GA[[#This Row],[Fault Time]])*24</f>
        <v>0</v>
      </c>
      <c r="AC587" s="2"/>
      <c r="AD587" s="2"/>
    </row>
    <row r="588" spans="1:30">
      <c r="A588" s="2">
        <f t="shared" si="9"/>
        <v>586</v>
      </c>
      <c r="I588" s="29" t="str">
        <f>IFERROR(VLOOKUP(GA[[#This Row],[Date]],Raw_Data[[#All],[Date]:[Sunset Time (POA&lt;20 W/m2)]],3,0),"")</f>
        <v/>
      </c>
      <c r="J588" s="29" t="str">
        <f>IFERROR(VLOOKUP(GA[[#This Row],[Date]],Raw_Data[[#All],[Date]:[Sunset Time (POA&lt;20 W/m2)]],4,0),"")</f>
        <v/>
      </c>
      <c r="K588" s="2" t="str">
        <f>IFERROR((GA[[#This Row],[Sunset Time (POA&lt;20 W/m2)]]-GA[[#This Row],[Sunrise Time (POA&gt;20 W/m2)]])*24,"")</f>
        <v/>
      </c>
      <c r="M588" s="17" t="str">
        <f>IFERROR(VLOOKUP(GA[[#This Row],[Affceted Equipment]],'Basic Data'!A688:B802,2,0),"")</f>
        <v/>
      </c>
      <c r="P588" s="28" t="str">
        <f>IFERROR(VLOOKUP(GA[[#This Row],[Affceted Equipment]],'Basic Data'!A689:C807,3,0),"")</f>
        <v/>
      </c>
      <c r="Q588" s="2"/>
      <c r="W588" s="32"/>
      <c r="X588" s="33"/>
      <c r="Y588" s="33"/>
      <c r="Z588" s="2"/>
      <c r="AA588" s="2"/>
      <c r="AB588" s="33">
        <f>(GA[[#This Row],[Work Completiuon time on fualt]]-GA[[#This Row],[Fault Time]])*24</f>
        <v>0</v>
      </c>
      <c r="AC588" s="2"/>
      <c r="AD588" s="2"/>
    </row>
    <row r="589" spans="1:30">
      <c r="A589" s="2">
        <f t="shared" si="9"/>
        <v>587</v>
      </c>
      <c r="I589" s="29" t="str">
        <f>IFERROR(VLOOKUP(GA[[#This Row],[Date]],Raw_Data[[#All],[Date]:[Sunset Time (POA&lt;20 W/m2)]],3,0),"")</f>
        <v/>
      </c>
      <c r="J589" s="29" t="str">
        <f>IFERROR(VLOOKUP(GA[[#This Row],[Date]],Raw_Data[[#All],[Date]:[Sunset Time (POA&lt;20 W/m2)]],4,0),"")</f>
        <v/>
      </c>
      <c r="K589" s="2" t="str">
        <f>IFERROR((GA[[#This Row],[Sunset Time (POA&lt;20 W/m2)]]-GA[[#This Row],[Sunrise Time (POA&gt;20 W/m2)]])*24,"")</f>
        <v/>
      </c>
      <c r="M589" s="17" t="str">
        <f>IFERROR(VLOOKUP(GA[[#This Row],[Affceted Equipment]],'Basic Data'!A689:B803,2,0),"")</f>
        <v/>
      </c>
      <c r="P589" s="28" t="str">
        <f>IFERROR(VLOOKUP(GA[[#This Row],[Affceted Equipment]],'Basic Data'!A690:C808,3,0),"")</f>
        <v/>
      </c>
      <c r="Q589" s="2"/>
      <c r="W589" s="32"/>
      <c r="X589" s="33"/>
      <c r="Y589" s="33"/>
      <c r="Z589" s="2"/>
      <c r="AA589" s="2"/>
      <c r="AB589" s="33">
        <f>(GA[[#This Row],[Work Completiuon time on fualt]]-GA[[#This Row],[Fault Time]])*24</f>
        <v>0</v>
      </c>
      <c r="AC589" s="2"/>
      <c r="AD589" s="2"/>
    </row>
    <row r="590" spans="1:30">
      <c r="A590" s="2">
        <f t="shared" si="9"/>
        <v>588</v>
      </c>
      <c r="I590" s="29" t="str">
        <f>IFERROR(VLOOKUP(GA[[#This Row],[Date]],Raw_Data[[#All],[Date]:[Sunset Time (POA&lt;20 W/m2)]],3,0),"")</f>
        <v/>
      </c>
      <c r="J590" s="29" t="str">
        <f>IFERROR(VLOOKUP(GA[[#This Row],[Date]],Raw_Data[[#All],[Date]:[Sunset Time (POA&lt;20 W/m2)]],4,0),"")</f>
        <v/>
      </c>
      <c r="K590" s="2" t="str">
        <f>IFERROR((GA[[#This Row],[Sunset Time (POA&lt;20 W/m2)]]-GA[[#This Row],[Sunrise Time (POA&gt;20 W/m2)]])*24,"")</f>
        <v/>
      </c>
      <c r="M590" s="17" t="str">
        <f>IFERROR(VLOOKUP(GA[[#This Row],[Affceted Equipment]],'Basic Data'!A690:B804,2,0),"")</f>
        <v/>
      </c>
      <c r="P590" s="28" t="str">
        <f>IFERROR(VLOOKUP(GA[[#This Row],[Affceted Equipment]],'Basic Data'!A691:C809,3,0),"")</f>
        <v/>
      </c>
      <c r="Q590" s="2"/>
      <c r="W590" s="32"/>
      <c r="X590" s="33"/>
      <c r="Y590" s="33"/>
      <c r="Z590" s="2"/>
      <c r="AA590" s="2"/>
      <c r="AB590" s="33">
        <f>(GA[[#This Row],[Work Completiuon time on fualt]]-GA[[#This Row],[Fault Time]])*24</f>
        <v>0</v>
      </c>
      <c r="AC590" s="2"/>
      <c r="AD590" s="2"/>
    </row>
    <row r="591" spans="1:30">
      <c r="A591" s="2">
        <f t="shared" si="9"/>
        <v>589</v>
      </c>
      <c r="I591" s="29" t="str">
        <f>IFERROR(VLOOKUP(GA[[#This Row],[Date]],Raw_Data[[#All],[Date]:[Sunset Time (POA&lt;20 W/m2)]],3,0),"")</f>
        <v/>
      </c>
      <c r="J591" s="29" t="str">
        <f>IFERROR(VLOOKUP(GA[[#This Row],[Date]],Raw_Data[[#All],[Date]:[Sunset Time (POA&lt;20 W/m2)]],4,0),"")</f>
        <v/>
      </c>
      <c r="K591" s="2" t="str">
        <f>IFERROR((GA[[#This Row],[Sunset Time (POA&lt;20 W/m2)]]-GA[[#This Row],[Sunrise Time (POA&gt;20 W/m2)]])*24,"")</f>
        <v/>
      </c>
      <c r="M591" s="17" t="str">
        <f>IFERROR(VLOOKUP(GA[[#This Row],[Affceted Equipment]],'Basic Data'!A691:B805,2,0),"")</f>
        <v/>
      </c>
      <c r="P591" s="28" t="str">
        <f>IFERROR(VLOOKUP(GA[[#This Row],[Affceted Equipment]],'Basic Data'!A692:C810,3,0),"")</f>
        <v/>
      </c>
      <c r="Q591" s="2"/>
      <c r="W591" s="32"/>
      <c r="X591" s="33"/>
      <c r="Y591" s="33"/>
      <c r="Z591" s="2"/>
      <c r="AA591" s="2"/>
      <c r="AB591" s="33">
        <f>(GA[[#This Row],[Work Completiuon time on fualt]]-GA[[#This Row],[Fault Time]])*24</f>
        <v>0</v>
      </c>
      <c r="AC591" s="2"/>
      <c r="AD591" s="2"/>
    </row>
    <row r="592" spans="1:30">
      <c r="A592" s="2">
        <f t="shared" si="9"/>
        <v>590</v>
      </c>
      <c r="I592" s="29" t="str">
        <f>IFERROR(VLOOKUP(GA[[#This Row],[Date]],Raw_Data[[#All],[Date]:[Sunset Time (POA&lt;20 W/m2)]],3,0),"")</f>
        <v/>
      </c>
      <c r="J592" s="29" t="str">
        <f>IFERROR(VLOOKUP(GA[[#This Row],[Date]],Raw_Data[[#All],[Date]:[Sunset Time (POA&lt;20 W/m2)]],4,0),"")</f>
        <v/>
      </c>
      <c r="K592" s="2" t="str">
        <f>IFERROR((GA[[#This Row],[Sunset Time (POA&lt;20 W/m2)]]-GA[[#This Row],[Sunrise Time (POA&gt;20 W/m2)]])*24,"")</f>
        <v/>
      </c>
      <c r="M592" s="17" t="str">
        <f>IFERROR(VLOOKUP(GA[[#This Row],[Affceted Equipment]],'Basic Data'!A692:B806,2,0),"")</f>
        <v/>
      </c>
      <c r="P592" s="28" t="str">
        <f>IFERROR(VLOOKUP(GA[[#This Row],[Affceted Equipment]],'Basic Data'!A693:C811,3,0),"")</f>
        <v/>
      </c>
      <c r="Q592" s="2"/>
      <c r="W592" s="32"/>
      <c r="X592" s="33"/>
      <c r="Y592" s="33"/>
      <c r="Z592" s="2"/>
      <c r="AA592" s="2"/>
      <c r="AB592" s="33">
        <f>(GA[[#This Row],[Work Completiuon time on fualt]]-GA[[#This Row],[Fault Time]])*24</f>
        <v>0</v>
      </c>
      <c r="AC592" s="2"/>
      <c r="AD592" s="2"/>
    </row>
    <row r="593" spans="1:30">
      <c r="A593" s="2">
        <f t="shared" si="9"/>
        <v>591</v>
      </c>
      <c r="I593" s="29" t="str">
        <f>IFERROR(VLOOKUP(GA[[#This Row],[Date]],Raw_Data[[#All],[Date]:[Sunset Time (POA&lt;20 W/m2)]],3,0),"")</f>
        <v/>
      </c>
      <c r="J593" s="29" t="str">
        <f>IFERROR(VLOOKUP(GA[[#This Row],[Date]],Raw_Data[[#All],[Date]:[Sunset Time (POA&lt;20 W/m2)]],4,0),"")</f>
        <v/>
      </c>
      <c r="K593" s="2" t="str">
        <f>IFERROR((GA[[#This Row],[Sunset Time (POA&lt;20 W/m2)]]-GA[[#This Row],[Sunrise Time (POA&gt;20 W/m2)]])*24,"")</f>
        <v/>
      </c>
      <c r="M593" s="17" t="str">
        <f>IFERROR(VLOOKUP(GA[[#This Row],[Affceted Equipment]],'Basic Data'!A693:B807,2,0),"")</f>
        <v/>
      </c>
      <c r="P593" s="28" t="str">
        <f>IFERROR(VLOOKUP(GA[[#This Row],[Affceted Equipment]],'Basic Data'!A694:C812,3,0),"")</f>
        <v/>
      </c>
      <c r="Q593" s="2"/>
      <c r="W593" s="32"/>
      <c r="X593" s="33"/>
      <c r="Y593" s="33"/>
      <c r="Z593" s="2"/>
      <c r="AA593" s="2"/>
      <c r="AB593" s="33">
        <f>(GA[[#This Row],[Work Completiuon time on fualt]]-GA[[#This Row],[Fault Time]])*24</f>
        <v>0</v>
      </c>
      <c r="AC593" s="2"/>
      <c r="AD593" s="2"/>
    </row>
    <row r="594" spans="1:30">
      <c r="A594" s="2">
        <f t="shared" si="9"/>
        <v>592</v>
      </c>
      <c r="I594" s="29" t="str">
        <f>IFERROR(VLOOKUP(GA[[#This Row],[Date]],Raw_Data[[#All],[Date]:[Sunset Time (POA&lt;20 W/m2)]],3,0),"")</f>
        <v/>
      </c>
      <c r="J594" s="29" t="str">
        <f>IFERROR(VLOOKUP(GA[[#This Row],[Date]],Raw_Data[[#All],[Date]:[Sunset Time (POA&lt;20 W/m2)]],4,0),"")</f>
        <v/>
      </c>
      <c r="K594" s="2" t="str">
        <f>IFERROR((GA[[#This Row],[Sunset Time (POA&lt;20 W/m2)]]-GA[[#This Row],[Sunrise Time (POA&gt;20 W/m2)]])*24,"")</f>
        <v/>
      </c>
      <c r="M594" s="17" t="str">
        <f>IFERROR(VLOOKUP(GA[[#This Row],[Affceted Equipment]],'Basic Data'!A694:B808,2,0),"")</f>
        <v/>
      </c>
      <c r="P594" s="28" t="str">
        <f>IFERROR(VLOOKUP(GA[[#This Row],[Affceted Equipment]],'Basic Data'!A695:C813,3,0),"")</f>
        <v/>
      </c>
      <c r="Q594" s="2"/>
      <c r="W594" s="32"/>
      <c r="X594" s="33"/>
      <c r="Y594" s="33"/>
      <c r="Z594" s="2"/>
      <c r="AA594" s="2"/>
      <c r="AB594" s="33">
        <f>(GA[[#This Row],[Work Completiuon time on fualt]]-GA[[#This Row],[Fault Time]])*24</f>
        <v>0</v>
      </c>
      <c r="AC594" s="2"/>
      <c r="AD594" s="2"/>
    </row>
    <row r="595" spans="1:30">
      <c r="A595" s="2">
        <f t="shared" si="9"/>
        <v>593</v>
      </c>
      <c r="I595" s="29" t="str">
        <f>IFERROR(VLOOKUP(GA[[#This Row],[Date]],Raw_Data[[#All],[Date]:[Sunset Time (POA&lt;20 W/m2)]],3,0),"")</f>
        <v/>
      </c>
      <c r="J595" s="29" t="str">
        <f>IFERROR(VLOOKUP(GA[[#This Row],[Date]],Raw_Data[[#All],[Date]:[Sunset Time (POA&lt;20 W/m2)]],4,0),"")</f>
        <v/>
      </c>
      <c r="K595" s="2" t="str">
        <f>IFERROR((GA[[#This Row],[Sunset Time (POA&lt;20 W/m2)]]-GA[[#This Row],[Sunrise Time (POA&gt;20 W/m2)]])*24,"")</f>
        <v/>
      </c>
      <c r="M595" s="17" t="str">
        <f>IFERROR(VLOOKUP(GA[[#This Row],[Affceted Equipment]],'Basic Data'!A695:B809,2,0),"")</f>
        <v/>
      </c>
      <c r="P595" s="28" t="str">
        <f>IFERROR(VLOOKUP(GA[[#This Row],[Affceted Equipment]],'Basic Data'!A696:C814,3,0),"")</f>
        <v/>
      </c>
      <c r="Q595" s="2"/>
      <c r="W595" s="32"/>
      <c r="X595" s="33"/>
      <c r="Y595" s="33"/>
      <c r="Z595" s="2"/>
      <c r="AA595" s="2"/>
      <c r="AB595" s="33">
        <f>(GA[[#This Row],[Work Completiuon time on fualt]]-GA[[#This Row],[Fault Time]])*24</f>
        <v>0</v>
      </c>
      <c r="AC595" s="2"/>
      <c r="AD595" s="2"/>
    </row>
    <row r="596" spans="1:30">
      <c r="A596" s="2">
        <f t="shared" si="9"/>
        <v>594</v>
      </c>
      <c r="I596" s="29" t="str">
        <f>IFERROR(VLOOKUP(GA[[#This Row],[Date]],Raw_Data[[#All],[Date]:[Sunset Time (POA&lt;20 W/m2)]],3,0),"")</f>
        <v/>
      </c>
      <c r="J596" s="29" t="str">
        <f>IFERROR(VLOOKUP(GA[[#This Row],[Date]],Raw_Data[[#All],[Date]:[Sunset Time (POA&lt;20 W/m2)]],4,0),"")</f>
        <v/>
      </c>
      <c r="K596" s="2" t="str">
        <f>IFERROR((GA[[#This Row],[Sunset Time (POA&lt;20 W/m2)]]-GA[[#This Row],[Sunrise Time (POA&gt;20 W/m2)]])*24,"")</f>
        <v/>
      </c>
      <c r="M596" s="17" t="str">
        <f>IFERROR(VLOOKUP(GA[[#This Row],[Affceted Equipment]],'Basic Data'!A696:B810,2,0),"")</f>
        <v/>
      </c>
      <c r="P596" s="28" t="str">
        <f>IFERROR(VLOOKUP(GA[[#This Row],[Affceted Equipment]],'Basic Data'!A697:C815,3,0),"")</f>
        <v/>
      </c>
      <c r="Q596" s="2"/>
      <c r="W596" s="32"/>
      <c r="X596" s="33"/>
      <c r="Y596" s="33"/>
      <c r="Z596" s="2"/>
      <c r="AA596" s="2"/>
      <c r="AB596" s="33">
        <f>(GA[[#This Row],[Work Completiuon time on fualt]]-GA[[#This Row],[Fault Time]])*24</f>
        <v>0</v>
      </c>
      <c r="AC596" s="2"/>
      <c r="AD596" s="2"/>
    </row>
    <row r="597" spans="1:30">
      <c r="A597" s="2">
        <f t="shared" si="9"/>
        <v>595</v>
      </c>
      <c r="I597" s="29" t="str">
        <f>IFERROR(VLOOKUP(GA[[#This Row],[Date]],Raw_Data[[#All],[Date]:[Sunset Time (POA&lt;20 W/m2)]],3,0),"")</f>
        <v/>
      </c>
      <c r="J597" s="29" t="str">
        <f>IFERROR(VLOOKUP(GA[[#This Row],[Date]],Raw_Data[[#All],[Date]:[Sunset Time (POA&lt;20 W/m2)]],4,0),"")</f>
        <v/>
      </c>
      <c r="K597" s="2" t="str">
        <f>IFERROR((GA[[#This Row],[Sunset Time (POA&lt;20 W/m2)]]-GA[[#This Row],[Sunrise Time (POA&gt;20 W/m2)]])*24,"")</f>
        <v/>
      </c>
      <c r="M597" s="17" t="str">
        <f>IFERROR(VLOOKUP(GA[[#This Row],[Affceted Equipment]],'Basic Data'!A697:B811,2,0),"")</f>
        <v/>
      </c>
      <c r="P597" s="28" t="str">
        <f>IFERROR(VLOOKUP(GA[[#This Row],[Affceted Equipment]],'Basic Data'!A698:C816,3,0),"")</f>
        <v/>
      </c>
      <c r="Q597" s="2"/>
      <c r="W597" s="32"/>
      <c r="X597" s="33"/>
      <c r="Y597" s="33"/>
      <c r="Z597" s="2"/>
      <c r="AA597" s="2"/>
      <c r="AB597" s="33">
        <f>(GA[[#This Row],[Work Completiuon time on fualt]]-GA[[#This Row],[Fault Time]])*24</f>
        <v>0</v>
      </c>
      <c r="AC597" s="2"/>
      <c r="AD597" s="2"/>
    </row>
    <row r="598" spans="1:30">
      <c r="A598" s="2">
        <f t="shared" si="9"/>
        <v>596</v>
      </c>
      <c r="I598" s="29" t="str">
        <f>IFERROR(VLOOKUP(GA[[#This Row],[Date]],Raw_Data[[#All],[Date]:[Sunset Time (POA&lt;20 W/m2)]],3,0),"")</f>
        <v/>
      </c>
      <c r="J598" s="29" t="str">
        <f>IFERROR(VLOOKUP(GA[[#This Row],[Date]],Raw_Data[[#All],[Date]:[Sunset Time (POA&lt;20 W/m2)]],4,0),"")</f>
        <v/>
      </c>
      <c r="K598" s="2" t="str">
        <f>IFERROR((GA[[#This Row],[Sunset Time (POA&lt;20 W/m2)]]-GA[[#This Row],[Sunrise Time (POA&gt;20 W/m2)]])*24,"")</f>
        <v/>
      </c>
      <c r="M598" s="17" t="str">
        <f>IFERROR(VLOOKUP(GA[[#This Row],[Affceted Equipment]],'Basic Data'!A698:B812,2,0),"")</f>
        <v/>
      </c>
      <c r="P598" s="28" t="str">
        <f>IFERROR(VLOOKUP(GA[[#This Row],[Affceted Equipment]],'Basic Data'!A699:C817,3,0),"")</f>
        <v/>
      </c>
      <c r="Q598" s="2"/>
      <c r="W598" s="32"/>
      <c r="X598" s="33"/>
      <c r="Y598" s="33"/>
      <c r="Z598" s="2"/>
      <c r="AA598" s="2"/>
      <c r="AB598" s="33">
        <f>(GA[[#This Row],[Work Completiuon time on fualt]]-GA[[#This Row],[Fault Time]])*24</f>
        <v>0</v>
      </c>
      <c r="AC598" s="2"/>
      <c r="AD598" s="2"/>
    </row>
    <row r="599" spans="1:30">
      <c r="A599" s="2">
        <f t="shared" si="9"/>
        <v>597</v>
      </c>
      <c r="I599" s="29" t="str">
        <f>IFERROR(VLOOKUP(GA[[#This Row],[Date]],Raw_Data[[#All],[Date]:[Sunset Time (POA&lt;20 W/m2)]],3,0),"")</f>
        <v/>
      </c>
      <c r="J599" s="29" t="str">
        <f>IFERROR(VLOOKUP(GA[[#This Row],[Date]],Raw_Data[[#All],[Date]:[Sunset Time (POA&lt;20 W/m2)]],4,0),"")</f>
        <v/>
      </c>
      <c r="K599" s="2" t="str">
        <f>IFERROR((GA[[#This Row],[Sunset Time (POA&lt;20 W/m2)]]-GA[[#This Row],[Sunrise Time (POA&gt;20 W/m2)]])*24,"")</f>
        <v/>
      </c>
      <c r="M599" s="17" t="str">
        <f>IFERROR(VLOOKUP(GA[[#This Row],[Affceted Equipment]],'Basic Data'!A699:B813,2,0),"")</f>
        <v/>
      </c>
      <c r="P599" s="28" t="str">
        <f>IFERROR(VLOOKUP(GA[[#This Row],[Affceted Equipment]],'Basic Data'!A700:C818,3,0),"")</f>
        <v/>
      </c>
      <c r="Q599" s="2"/>
      <c r="W599" s="32"/>
      <c r="X599" s="33"/>
      <c r="Y599" s="33"/>
      <c r="Z599" s="2"/>
      <c r="AA599" s="2"/>
      <c r="AB599" s="33">
        <f>(GA[[#This Row],[Work Completiuon time on fualt]]-GA[[#This Row],[Fault Time]])*24</f>
        <v>0</v>
      </c>
      <c r="AC599" s="2"/>
      <c r="AD599" s="2"/>
    </row>
    <row r="600" spans="1:30">
      <c r="A600" s="2">
        <f t="shared" si="9"/>
        <v>598</v>
      </c>
      <c r="I600" s="29" t="str">
        <f>IFERROR(VLOOKUP(GA[[#This Row],[Date]],Raw_Data[[#All],[Date]:[Sunset Time (POA&lt;20 W/m2)]],3,0),"")</f>
        <v/>
      </c>
      <c r="J600" s="29" t="str">
        <f>IFERROR(VLOOKUP(GA[[#This Row],[Date]],Raw_Data[[#All],[Date]:[Sunset Time (POA&lt;20 W/m2)]],4,0),"")</f>
        <v/>
      </c>
      <c r="K600" s="2" t="str">
        <f>IFERROR((GA[[#This Row],[Sunset Time (POA&lt;20 W/m2)]]-GA[[#This Row],[Sunrise Time (POA&gt;20 W/m2)]])*24,"")</f>
        <v/>
      </c>
      <c r="M600" s="17" t="str">
        <f>IFERROR(VLOOKUP(GA[[#This Row],[Affceted Equipment]],'Basic Data'!A700:B814,2,0),"")</f>
        <v/>
      </c>
      <c r="P600" s="28" t="str">
        <f>IFERROR(VLOOKUP(GA[[#This Row],[Affceted Equipment]],'Basic Data'!A701:C819,3,0),"")</f>
        <v/>
      </c>
      <c r="Q600" s="2"/>
      <c r="W600" s="32"/>
      <c r="X600" s="33"/>
      <c r="Y600" s="33"/>
      <c r="Z600" s="2"/>
      <c r="AA600" s="2"/>
      <c r="AB600" s="33">
        <f>(GA[[#This Row],[Work Completiuon time on fualt]]-GA[[#This Row],[Fault Time]])*24</f>
        <v>0</v>
      </c>
      <c r="AC600" s="2"/>
      <c r="AD600" s="2"/>
    </row>
    <row r="601" spans="1:30">
      <c r="A601" s="2">
        <f t="shared" si="9"/>
        <v>599</v>
      </c>
      <c r="I601" s="29" t="str">
        <f>IFERROR(VLOOKUP(GA[[#This Row],[Date]],Raw_Data[[#All],[Date]:[Sunset Time (POA&lt;20 W/m2)]],3,0),"")</f>
        <v/>
      </c>
      <c r="J601" s="29" t="str">
        <f>IFERROR(VLOOKUP(GA[[#This Row],[Date]],Raw_Data[[#All],[Date]:[Sunset Time (POA&lt;20 W/m2)]],4,0),"")</f>
        <v/>
      </c>
      <c r="K601" s="2" t="str">
        <f>IFERROR((GA[[#This Row],[Sunset Time (POA&lt;20 W/m2)]]-GA[[#This Row],[Sunrise Time (POA&gt;20 W/m2)]])*24,"")</f>
        <v/>
      </c>
      <c r="M601" s="17" t="str">
        <f>IFERROR(VLOOKUP(GA[[#This Row],[Affceted Equipment]],'Basic Data'!A701:B815,2,0),"")</f>
        <v/>
      </c>
      <c r="P601" s="28" t="str">
        <f>IFERROR(VLOOKUP(GA[[#This Row],[Affceted Equipment]],'Basic Data'!A702:C820,3,0),"")</f>
        <v/>
      </c>
      <c r="Q601" s="2"/>
      <c r="W601" s="32"/>
      <c r="X601" s="33"/>
      <c r="Y601" s="33"/>
      <c r="Z601" s="2"/>
      <c r="AA601" s="2"/>
      <c r="AB601" s="33">
        <f>(GA[[#This Row],[Work Completiuon time on fualt]]-GA[[#This Row],[Fault Time]])*24</f>
        <v>0</v>
      </c>
      <c r="AC601" s="2"/>
      <c r="AD601" s="2"/>
    </row>
    <row r="602" spans="1:30">
      <c r="A602" s="2">
        <f t="shared" si="9"/>
        <v>600</v>
      </c>
      <c r="I602" s="29" t="str">
        <f>IFERROR(VLOOKUP(GA[[#This Row],[Date]],Raw_Data[[#All],[Date]:[Sunset Time (POA&lt;20 W/m2)]],3,0),"")</f>
        <v/>
      </c>
      <c r="J602" s="29" t="str">
        <f>IFERROR(VLOOKUP(GA[[#This Row],[Date]],Raw_Data[[#All],[Date]:[Sunset Time (POA&lt;20 W/m2)]],4,0),"")</f>
        <v/>
      </c>
      <c r="K602" s="2" t="str">
        <f>IFERROR((GA[[#This Row],[Sunset Time (POA&lt;20 W/m2)]]-GA[[#This Row],[Sunrise Time (POA&gt;20 W/m2)]])*24,"")</f>
        <v/>
      </c>
      <c r="M602" s="17" t="str">
        <f>IFERROR(VLOOKUP(GA[[#This Row],[Affceted Equipment]],'Basic Data'!A702:B816,2,0),"")</f>
        <v/>
      </c>
      <c r="P602" s="28" t="str">
        <f>IFERROR(VLOOKUP(GA[[#This Row],[Affceted Equipment]],'Basic Data'!A703:C821,3,0),"")</f>
        <v/>
      </c>
      <c r="Q602" s="2"/>
      <c r="W602" s="32"/>
      <c r="X602" s="33"/>
      <c r="Y602" s="33"/>
      <c r="Z602" s="2"/>
      <c r="AA602" s="2"/>
      <c r="AB602" s="33">
        <f>(GA[[#This Row],[Work Completiuon time on fualt]]-GA[[#This Row],[Fault Time]])*24</f>
        <v>0</v>
      </c>
      <c r="AC602" s="2"/>
      <c r="AD602" s="2"/>
    </row>
    <row r="603" spans="1:30">
      <c r="A603" s="2">
        <f t="shared" si="9"/>
        <v>601</v>
      </c>
      <c r="I603" s="29" t="str">
        <f>IFERROR(VLOOKUP(GA[[#This Row],[Date]],Raw_Data[[#All],[Date]:[Sunset Time (POA&lt;20 W/m2)]],3,0),"")</f>
        <v/>
      </c>
      <c r="J603" s="29" t="str">
        <f>IFERROR(VLOOKUP(GA[[#This Row],[Date]],Raw_Data[[#All],[Date]:[Sunset Time (POA&lt;20 W/m2)]],4,0),"")</f>
        <v/>
      </c>
      <c r="K603" s="2" t="str">
        <f>IFERROR((GA[[#This Row],[Sunset Time (POA&lt;20 W/m2)]]-GA[[#This Row],[Sunrise Time (POA&gt;20 W/m2)]])*24,"")</f>
        <v/>
      </c>
      <c r="M603" s="17" t="str">
        <f>IFERROR(VLOOKUP(GA[[#This Row],[Affceted Equipment]],'Basic Data'!A703:B817,2,0),"")</f>
        <v/>
      </c>
      <c r="P603" s="28" t="str">
        <f>IFERROR(VLOOKUP(GA[[#This Row],[Affceted Equipment]],'Basic Data'!A704:C822,3,0),"")</f>
        <v/>
      </c>
      <c r="Q603" s="2"/>
      <c r="W603" s="32"/>
      <c r="X603" s="33"/>
      <c r="Y603" s="33"/>
      <c r="Z603" s="2"/>
      <c r="AA603" s="2"/>
      <c r="AB603" s="33">
        <f>(GA[[#This Row],[Work Completiuon time on fualt]]-GA[[#This Row],[Fault Time]])*24</f>
        <v>0</v>
      </c>
      <c r="AC603" s="2"/>
      <c r="AD603" s="2"/>
    </row>
    <row r="604" spans="1:30">
      <c r="A604" s="2">
        <f t="shared" si="9"/>
        <v>602</v>
      </c>
      <c r="I604" s="29" t="str">
        <f>IFERROR(VLOOKUP(GA[[#This Row],[Date]],Raw_Data[[#All],[Date]:[Sunset Time (POA&lt;20 W/m2)]],3,0),"")</f>
        <v/>
      </c>
      <c r="J604" s="29" t="str">
        <f>IFERROR(VLOOKUP(GA[[#This Row],[Date]],Raw_Data[[#All],[Date]:[Sunset Time (POA&lt;20 W/m2)]],4,0),"")</f>
        <v/>
      </c>
      <c r="K604" s="2" t="str">
        <f>IFERROR((GA[[#This Row],[Sunset Time (POA&lt;20 W/m2)]]-GA[[#This Row],[Sunrise Time (POA&gt;20 W/m2)]])*24,"")</f>
        <v/>
      </c>
      <c r="M604" s="17" t="str">
        <f>IFERROR(VLOOKUP(GA[[#This Row],[Affceted Equipment]],'Basic Data'!A704:B818,2,0),"")</f>
        <v/>
      </c>
      <c r="P604" s="28" t="str">
        <f>IFERROR(VLOOKUP(GA[[#This Row],[Affceted Equipment]],'Basic Data'!A705:C823,3,0),"")</f>
        <v/>
      </c>
      <c r="Q604" s="2"/>
      <c r="W604" s="32"/>
      <c r="X604" s="33"/>
      <c r="Y604" s="33"/>
      <c r="Z604" s="2"/>
      <c r="AA604" s="2"/>
      <c r="AB604" s="33">
        <f>(GA[[#This Row],[Work Completiuon time on fualt]]-GA[[#This Row],[Fault Time]])*24</f>
        <v>0</v>
      </c>
      <c r="AC604" s="2"/>
      <c r="AD604" s="2"/>
    </row>
    <row r="605" spans="1:30">
      <c r="A605" s="2">
        <f t="shared" si="9"/>
        <v>603</v>
      </c>
      <c r="I605" s="29" t="str">
        <f>IFERROR(VLOOKUP(GA[[#This Row],[Date]],Raw_Data[[#All],[Date]:[Sunset Time (POA&lt;20 W/m2)]],3,0),"")</f>
        <v/>
      </c>
      <c r="J605" s="29" t="str">
        <f>IFERROR(VLOOKUP(GA[[#This Row],[Date]],Raw_Data[[#All],[Date]:[Sunset Time (POA&lt;20 W/m2)]],4,0),"")</f>
        <v/>
      </c>
      <c r="K605" s="2" t="str">
        <f>IFERROR((GA[[#This Row],[Sunset Time (POA&lt;20 W/m2)]]-GA[[#This Row],[Sunrise Time (POA&gt;20 W/m2)]])*24,"")</f>
        <v/>
      </c>
      <c r="M605" s="17" t="str">
        <f>IFERROR(VLOOKUP(GA[[#This Row],[Affceted Equipment]],'Basic Data'!A705:B819,2,0),"")</f>
        <v/>
      </c>
      <c r="P605" s="28" t="str">
        <f>IFERROR(VLOOKUP(GA[[#This Row],[Affceted Equipment]],'Basic Data'!A706:C824,3,0),"")</f>
        <v/>
      </c>
      <c r="Q605" s="2"/>
      <c r="W605" s="32"/>
      <c r="X605" s="33"/>
      <c r="Y605" s="33"/>
      <c r="Z605" s="2"/>
      <c r="AA605" s="2"/>
      <c r="AB605" s="33">
        <f>(GA[[#This Row],[Work Completiuon time on fualt]]-GA[[#This Row],[Fault Time]])*24</f>
        <v>0</v>
      </c>
      <c r="AC605" s="2"/>
      <c r="AD605" s="2"/>
    </row>
    <row r="606" spans="1:30">
      <c r="A606" s="2">
        <f t="shared" si="9"/>
        <v>604</v>
      </c>
      <c r="I606" s="29" t="str">
        <f>IFERROR(VLOOKUP(GA[[#This Row],[Date]],Raw_Data[[#All],[Date]:[Sunset Time (POA&lt;20 W/m2)]],3,0),"")</f>
        <v/>
      </c>
      <c r="J606" s="29" t="str">
        <f>IFERROR(VLOOKUP(GA[[#This Row],[Date]],Raw_Data[[#All],[Date]:[Sunset Time (POA&lt;20 W/m2)]],4,0),"")</f>
        <v/>
      </c>
      <c r="K606" s="2" t="str">
        <f>IFERROR((GA[[#This Row],[Sunset Time (POA&lt;20 W/m2)]]-GA[[#This Row],[Sunrise Time (POA&gt;20 W/m2)]])*24,"")</f>
        <v/>
      </c>
      <c r="M606" s="17" t="str">
        <f>IFERROR(VLOOKUP(GA[[#This Row],[Affceted Equipment]],'Basic Data'!A706:B820,2,0),"")</f>
        <v/>
      </c>
      <c r="P606" s="28" t="str">
        <f>IFERROR(VLOOKUP(GA[[#This Row],[Affceted Equipment]],'Basic Data'!A707:C825,3,0),"")</f>
        <v/>
      </c>
      <c r="Q606" s="2"/>
      <c r="W606" s="32"/>
      <c r="X606" s="33"/>
      <c r="Y606" s="33"/>
      <c r="Z606" s="2"/>
      <c r="AA606" s="2"/>
      <c r="AB606" s="33">
        <f>(GA[[#This Row],[Work Completiuon time on fualt]]-GA[[#This Row],[Fault Time]])*24</f>
        <v>0</v>
      </c>
      <c r="AC606" s="2"/>
      <c r="AD606" s="2"/>
    </row>
    <row r="607" spans="1:30">
      <c r="A607" s="2">
        <f t="shared" ref="A607:A670" si="10">A606+1</f>
        <v>605</v>
      </c>
      <c r="I607" s="29" t="str">
        <f>IFERROR(VLOOKUP(GA[[#This Row],[Date]],Raw_Data[[#All],[Date]:[Sunset Time (POA&lt;20 W/m2)]],3,0),"")</f>
        <v/>
      </c>
      <c r="J607" s="29" t="str">
        <f>IFERROR(VLOOKUP(GA[[#This Row],[Date]],Raw_Data[[#All],[Date]:[Sunset Time (POA&lt;20 W/m2)]],4,0),"")</f>
        <v/>
      </c>
      <c r="K607" s="2" t="str">
        <f>IFERROR((GA[[#This Row],[Sunset Time (POA&lt;20 W/m2)]]-GA[[#This Row],[Sunrise Time (POA&gt;20 W/m2)]])*24,"")</f>
        <v/>
      </c>
      <c r="M607" s="17" t="str">
        <f>IFERROR(VLOOKUP(GA[[#This Row],[Affceted Equipment]],'Basic Data'!A707:B821,2,0),"")</f>
        <v/>
      </c>
      <c r="P607" s="28" t="str">
        <f>IFERROR(VLOOKUP(GA[[#This Row],[Affceted Equipment]],'Basic Data'!A708:C826,3,0),"")</f>
        <v/>
      </c>
      <c r="Q607" s="2"/>
      <c r="W607" s="32"/>
      <c r="X607" s="33"/>
      <c r="Y607" s="33"/>
      <c r="Z607" s="2"/>
      <c r="AA607" s="2"/>
      <c r="AB607" s="33">
        <f>(GA[[#This Row],[Work Completiuon time on fualt]]-GA[[#This Row],[Fault Time]])*24</f>
        <v>0</v>
      </c>
      <c r="AC607" s="2"/>
      <c r="AD607" s="2"/>
    </row>
    <row r="608" spans="1:30">
      <c r="A608" s="2">
        <f t="shared" si="10"/>
        <v>606</v>
      </c>
      <c r="I608" s="29" t="str">
        <f>IFERROR(VLOOKUP(GA[[#This Row],[Date]],Raw_Data[[#All],[Date]:[Sunset Time (POA&lt;20 W/m2)]],3,0),"")</f>
        <v/>
      </c>
      <c r="J608" s="29" t="str">
        <f>IFERROR(VLOOKUP(GA[[#This Row],[Date]],Raw_Data[[#All],[Date]:[Sunset Time (POA&lt;20 W/m2)]],4,0),"")</f>
        <v/>
      </c>
      <c r="K608" s="2" t="str">
        <f>IFERROR((GA[[#This Row],[Sunset Time (POA&lt;20 W/m2)]]-GA[[#This Row],[Sunrise Time (POA&gt;20 W/m2)]])*24,"")</f>
        <v/>
      </c>
      <c r="M608" s="17" t="str">
        <f>IFERROR(VLOOKUP(GA[[#This Row],[Affceted Equipment]],'Basic Data'!A708:B822,2,0),"")</f>
        <v/>
      </c>
      <c r="P608" s="28" t="str">
        <f>IFERROR(VLOOKUP(GA[[#This Row],[Affceted Equipment]],'Basic Data'!A709:C827,3,0),"")</f>
        <v/>
      </c>
      <c r="Q608" s="2"/>
      <c r="W608" s="32"/>
      <c r="X608" s="33"/>
      <c r="Y608" s="33"/>
      <c r="Z608" s="2"/>
      <c r="AA608" s="2"/>
      <c r="AB608" s="33">
        <f>(GA[[#This Row],[Work Completiuon time on fualt]]-GA[[#This Row],[Fault Time]])*24</f>
        <v>0</v>
      </c>
      <c r="AC608" s="2"/>
      <c r="AD608" s="2"/>
    </row>
    <row r="609" spans="1:30">
      <c r="A609" s="2">
        <f t="shared" si="10"/>
        <v>607</v>
      </c>
      <c r="I609" s="29" t="str">
        <f>IFERROR(VLOOKUP(GA[[#This Row],[Date]],Raw_Data[[#All],[Date]:[Sunset Time (POA&lt;20 W/m2)]],3,0),"")</f>
        <v/>
      </c>
      <c r="J609" s="29" t="str">
        <f>IFERROR(VLOOKUP(GA[[#This Row],[Date]],Raw_Data[[#All],[Date]:[Sunset Time (POA&lt;20 W/m2)]],4,0),"")</f>
        <v/>
      </c>
      <c r="K609" s="2" t="str">
        <f>IFERROR((GA[[#This Row],[Sunset Time (POA&lt;20 W/m2)]]-GA[[#This Row],[Sunrise Time (POA&gt;20 W/m2)]])*24,"")</f>
        <v/>
      </c>
      <c r="M609" s="17" t="str">
        <f>IFERROR(VLOOKUP(GA[[#This Row],[Affceted Equipment]],'Basic Data'!A709:B823,2,0),"")</f>
        <v/>
      </c>
      <c r="P609" s="28" t="str">
        <f>IFERROR(VLOOKUP(GA[[#This Row],[Affceted Equipment]],'Basic Data'!A710:C828,3,0),"")</f>
        <v/>
      </c>
      <c r="Q609" s="2"/>
      <c r="W609" s="32"/>
      <c r="X609" s="33"/>
      <c r="Y609" s="33"/>
      <c r="Z609" s="2"/>
      <c r="AA609" s="2"/>
      <c r="AB609" s="33">
        <f>(GA[[#This Row],[Work Completiuon time on fualt]]-GA[[#This Row],[Fault Time]])*24</f>
        <v>0</v>
      </c>
      <c r="AC609" s="2"/>
      <c r="AD609" s="2"/>
    </row>
    <row r="610" spans="1:30">
      <c r="A610" s="2">
        <f t="shared" si="10"/>
        <v>608</v>
      </c>
      <c r="I610" s="29" t="str">
        <f>IFERROR(VLOOKUP(GA[[#This Row],[Date]],Raw_Data[[#All],[Date]:[Sunset Time (POA&lt;20 W/m2)]],3,0),"")</f>
        <v/>
      </c>
      <c r="J610" s="29" t="str">
        <f>IFERROR(VLOOKUP(GA[[#This Row],[Date]],Raw_Data[[#All],[Date]:[Sunset Time (POA&lt;20 W/m2)]],4,0),"")</f>
        <v/>
      </c>
      <c r="K610" s="2" t="str">
        <f>IFERROR((GA[[#This Row],[Sunset Time (POA&lt;20 W/m2)]]-GA[[#This Row],[Sunrise Time (POA&gt;20 W/m2)]])*24,"")</f>
        <v/>
      </c>
      <c r="M610" s="17" t="str">
        <f>IFERROR(VLOOKUP(GA[[#This Row],[Affceted Equipment]],'Basic Data'!A710:B824,2,0),"")</f>
        <v/>
      </c>
      <c r="P610" s="28" t="str">
        <f>IFERROR(VLOOKUP(GA[[#This Row],[Affceted Equipment]],'Basic Data'!A711:C829,3,0),"")</f>
        <v/>
      </c>
      <c r="Q610" s="2"/>
      <c r="W610" s="32"/>
      <c r="X610" s="33"/>
      <c r="Y610" s="33"/>
      <c r="Z610" s="2"/>
      <c r="AA610" s="2"/>
      <c r="AB610" s="33">
        <f>(GA[[#This Row],[Work Completiuon time on fualt]]-GA[[#This Row],[Fault Time]])*24</f>
        <v>0</v>
      </c>
      <c r="AC610" s="2"/>
      <c r="AD610" s="2"/>
    </row>
    <row r="611" spans="1:30">
      <c r="A611" s="2">
        <f t="shared" si="10"/>
        <v>609</v>
      </c>
      <c r="I611" s="29" t="str">
        <f>IFERROR(VLOOKUP(GA[[#This Row],[Date]],Raw_Data[[#All],[Date]:[Sunset Time (POA&lt;20 W/m2)]],3,0),"")</f>
        <v/>
      </c>
      <c r="J611" s="29" t="str">
        <f>IFERROR(VLOOKUP(GA[[#This Row],[Date]],Raw_Data[[#All],[Date]:[Sunset Time (POA&lt;20 W/m2)]],4,0),"")</f>
        <v/>
      </c>
      <c r="K611" s="2" t="str">
        <f>IFERROR((GA[[#This Row],[Sunset Time (POA&lt;20 W/m2)]]-GA[[#This Row],[Sunrise Time (POA&gt;20 W/m2)]])*24,"")</f>
        <v/>
      </c>
      <c r="M611" s="17" t="str">
        <f>IFERROR(VLOOKUP(GA[[#This Row],[Affceted Equipment]],'Basic Data'!A711:B825,2,0),"")</f>
        <v/>
      </c>
      <c r="P611" s="28" t="str">
        <f>IFERROR(VLOOKUP(GA[[#This Row],[Affceted Equipment]],'Basic Data'!A712:C830,3,0),"")</f>
        <v/>
      </c>
      <c r="Q611" s="2"/>
      <c r="W611" s="32"/>
      <c r="X611" s="33"/>
      <c r="Y611" s="33"/>
      <c r="Z611" s="2"/>
      <c r="AA611" s="2"/>
      <c r="AB611" s="33">
        <f>(GA[[#This Row],[Work Completiuon time on fualt]]-GA[[#This Row],[Fault Time]])*24</f>
        <v>0</v>
      </c>
      <c r="AC611" s="2"/>
      <c r="AD611" s="2"/>
    </row>
    <row r="612" spans="1:30">
      <c r="A612" s="2">
        <f t="shared" si="10"/>
        <v>610</v>
      </c>
      <c r="I612" s="29" t="str">
        <f>IFERROR(VLOOKUP(GA[[#This Row],[Date]],Raw_Data[[#All],[Date]:[Sunset Time (POA&lt;20 W/m2)]],3,0),"")</f>
        <v/>
      </c>
      <c r="J612" s="29" t="str">
        <f>IFERROR(VLOOKUP(GA[[#This Row],[Date]],Raw_Data[[#All],[Date]:[Sunset Time (POA&lt;20 W/m2)]],4,0),"")</f>
        <v/>
      </c>
      <c r="K612" s="2" t="str">
        <f>IFERROR((GA[[#This Row],[Sunset Time (POA&lt;20 W/m2)]]-GA[[#This Row],[Sunrise Time (POA&gt;20 W/m2)]])*24,"")</f>
        <v/>
      </c>
      <c r="M612" s="17" t="str">
        <f>IFERROR(VLOOKUP(GA[[#This Row],[Affceted Equipment]],'Basic Data'!A712:B826,2,0),"")</f>
        <v/>
      </c>
      <c r="P612" s="28" t="str">
        <f>IFERROR(VLOOKUP(GA[[#This Row],[Affceted Equipment]],'Basic Data'!A713:C831,3,0),"")</f>
        <v/>
      </c>
      <c r="Q612" s="2"/>
      <c r="W612" s="32"/>
      <c r="X612" s="33"/>
      <c r="Y612" s="33"/>
      <c r="Z612" s="2"/>
      <c r="AA612" s="2"/>
      <c r="AB612" s="33">
        <f>(GA[[#This Row],[Work Completiuon time on fualt]]-GA[[#This Row],[Fault Time]])*24</f>
        <v>0</v>
      </c>
      <c r="AC612" s="2"/>
      <c r="AD612" s="2"/>
    </row>
    <row r="613" spans="1:30">
      <c r="A613" s="2">
        <f t="shared" si="10"/>
        <v>611</v>
      </c>
      <c r="I613" s="29" t="str">
        <f>IFERROR(VLOOKUP(GA[[#This Row],[Date]],Raw_Data[[#All],[Date]:[Sunset Time (POA&lt;20 W/m2)]],3,0),"")</f>
        <v/>
      </c>
      <c r="J613" s="29" t="str">
        <f>IFERROR(VLOOKUP(GA[[#This Row],[Date]],Raw_Data[[#All],[Date]:[Sunset Time (POA&lt;20 W/m2)]],4,0),"")</f>
        <v/>
      </c>
      <c r="K613" s="2" t="str">
        <f>IFERROR((GA[[#This Row],[Sunset Time (POA&lt;20 W/m2)]]-GA[[#This Row],[Sunrise Time (POA&gt;20 W/m2)]])*24,"")</f>
        <v/>
      </c>
      <c r="M613" s="17" t="str">
        <f>IFERROR(VLOOKUP(GA[[#This Row],[Affceted Equipment]],'Basic Data'!A713:B827,2,0),"")</f>
        <v/>
      </c>
      <c r="P613" s="28" t="str">
        <f>IFERROR(VLOOKUP(GA[[#This Row],[Affceted Equipment]],'Basic Data'!A714:C832,3,0),"")</f>
        <v/>
      </c>
      <c r="Q613" s="2"/>
      <c r="W613" s="32"/>
      <c r="X613" s="33"/>
      <c r="Y613" s="33"/>
      <c r="Z613" s="2"/>
      <c r="AA613" s="2"/>
      <c r="AB613" s="33">
        <f>(GA[[#This Row],[Work Completiuon time on fualt]]-GA[[#This Row],[Fault Time]])*24</f>
        <v>0</v>
      </c>
      <c r="AC613" s="2"/>
      <c r="AD613" s="2"/>
    </row>
    <row r="614" spans="1:30">
      <c r="A614" s="2">
        <f t="shared" si="10"/>
        <v>612</v>
      </c>
      <c r="I614" s="29" t="str">
        <f>IFERROR(VLOOKUP(GA[[#This Row],[Date]],Raw_Data[[#All],[Date]:[Sunset Time (POA&lt;20 W/m2)]],3,0),"")</f>
        <v/>
      </c>
      <c r="J614" s="29" t="str">
        <f>IFERROR(VLOOKUP(GA[[#This Row],[Date]],Raw_Data[[#All],[Date]:[Sunset Time (POA&lt;20 W/m2)]],4,0),"")</f>
        <v/>
      </c>
      <c r="K614" s="2" t="str">
        <f>IFERROR((GA[[#This Row],[Sunset Time (POA&lt;20 W/m2)]]-GA[[#This Row],[Sunrise Time (POA&gt;20 W/m2)]])*24,"")</f>
        <v/>
      </c>
      <c r="M614" s="17" t="str">
        <f>IFERROR(VLOOKUP(GA[[#This Row],[Affceted Equipment]],'Basic Data'!A714:B828,2,0),"")</f>
        <v/>
      </c>
      <c r="P614" s="28" t="str">
        <f>IFERROR(VLOOKUP(GA[[#This Row],[Affceted Equipment]],'Basic Data'!A715:C833,3,0),"")</f>
        <v/>
      </c>
      <c r="Q614" s="2"/>
      <c r="W614" s="32"/>
      <c r="X614" s="33"/>
      <c r="Y614" s="33"/>
      <c r="Z614" s="2"/>
      <c r="AA614" s="2"/>
      <c r="AB614" s="33">
        <f>(GA[[#This Row],[Work Completiuon time on fualt]]-GA[[#This Row],[Fault Time]])*24</f>
        <v>0</v>
      </c>
      <c r="AC614" s="2"/>
      <c r="AD614" s="2"/>
    </row>
    <row r="615" spans="1:30">
      <c r="A615" s="2">
        <f t="shared" si="10"/>
        <v>613</v>
      </c>
      <c r="I615" s="29" t="str">
        <f>IFERROR(VLOOKUP(GA[[#This Row],[Date]],Raw_Data[[#All],[Date]:[Sunset Time (POA&lt;20 W/m2)]],3,0),"")</f>
        <v/>
      </c>
      <c r="J615" s="29" t="str">
        <f>IFERROR(VLOOKUP(GA[[#This Row],[Date]],Raw_Data[[#All],[Date]:[Sunset Time (POA&lt;20 W/m2)]],4,0),"")</f>
        <v/>
      </c>
      <c r="K615" s="2" t="str">
        <f>IFERROR((GA[[#This Row],[Sunset Time (POA&lt;20 W/m2)]]-GA[[#This Row],[Sunrise Time (POA&gt;20 W/m2)]])*24,"")</f>
        <v/>
      </c>
      <c r="M615" s="17" t="str">
        <f>IFERROR(VLOOKUP(GA[[#This Row],[Affceted Equipment]],'Basic Data'!A715:B829,2,0),"")</f>
        <v/>
      </c>
      <c r="P615" s="28" t="str">
        <f>IFERROR(VLOOKUP(GA[[#This Row],[Affceted Equipment]],'Basic Data'!A716:C834,3,0),"")</f>
        <v/>
      </c>
      <c r="Q615" s="2"/>
      <c r="W615" s="32"/>
      <c r="X615" s="33"/>
      <c r="Y615" s="33"/>
      <c r="Z615" s="2"/>
      <c r="AA615" s="2"/>
      <c r="AB615" s="33">
        <f>(GA[[#This Row],[Work Completiuon time on fualt]]-GA[[#This Row],[Fault Time]])*24</f>
        <v>0</v>
      </c>
      <c r="AC615" s="2"/>
      <c r="AD615" s="2"/>
    </row>
    <row r="616" spans="1:30">
      <c r="A616" s="2">
        <f t="shared" si="10"/>
        <v>614</v>
      </c>
      <c r="I616" s="29" t="str">
        <f>IFERROR(VLOOKUP(GA[[#This Row],[Date]],Raw_Data[[#All],[Date]:[Sunset Time (POA&lt;20 W/m2)]],3,0),"")</f>
        <v/>
      </c>
      <c r="J616" s="29" t="str">
        <f>IFERROR(VLOOKUP(GA[[#This Row],[Date]],Raw_Data[[#All],[Date]:[Sunset Time (POA&lt;20 W/m2)]],4,0),"")</f>
        <v/>
      </c>
      <c r="K616" s="2" t="str">
        <f>IFERROR((GA[[#This Row],[Sunset Time (POA&lt;20 W/m2)]]-GA[[#This Row],[Sunrise Time (POA&gt;20 W/m2)]])*24,"")</f>
        <v/>
      </c>
      <c r="M616" s="17" t="str">
        <f>IFERROR(VLOOKUP(GA[[#This Row],[Affceted Equipment]],'Basic Data'!A716:B830,2,0),"")</f>
        <v/>
      </c>
      <c r="P616" s="28" t="str">
        <f>IFERROR(VLOOKUP(GA[[#This Row],[Affceted Equipment]],'Basic Data'!A717:C835,3,0),"")</f>
        <v/>
      </c>
      <c r="Q616" s="2"/>
      <c r="W616" s="32"/>
      <c r="X616" s="33"/>
      <c r="Y616" s="33"/>
      <c r="Z616" s="2"/>
      <c r="AA616" s="2"/>
      <c r="AB616" s="33">
        <f>(GA[[#This Row],[Work Completiuon time on fualt]]-GA[[#This Row],[Fault Time]])*24</f>
        <v>0</v>
      </c>
      <c r="AC616" s="2"/>
      <c r="AD616" s="2"/>
    </row>
    <row r="617" spans="1:30">
      <c r="A617" s="2">
        <f t="shared" si="10"/>
        <v>615</v>
      </c>
      <c r="I617" s="29" t="str">
        <f>IFERROR(VLOOKUP(GA[[#This Row],[Date]],Raw_Data[[#All],[Date]:[Sunset Time (POA&lt;20 W/m2)]],3,0),"")</f>
        <v/>
      </c>
      <c r="J617" s="29" t="str">
        <f>IFERROR(VLOOKUP(GA[[#This Row],[Date]],Raw_Data[[#All],[Date]:[Sunset Time (POA&lt;20 W/m2)]],4,0),"")</f>
        <v/>
      </c>
      <c r="K617" s="2" t="str">
        <f>IFERROR((GA[[#This Row],[Sunset Time (POA&lt;20 W/m2)]]-GA[[#This Row],[Sunrise Time (POA&gt;20 W/m2)]])*24,"")</f>
        <v/>
      </c>
      <c r="M617" s="17" t="str">
        <f>IFERROR(VLOOKUP(GA[[#This Row],[Affceted Equipment]],'Basic Data'!A717:B831,2,0),"")</f>
        <v/>
      </c>
      <c r="P617" s="28" t="str">
        <f>IFERROR(VLOOKUP(GA[[#This Row],[Affceted Equipment]],'Basic Data'!A718:C836,3,0),"")</f>
        <v/>
      </c>
      <c r="Q617" s="2"/>
      <c r="W617" s="32"/>
      <c r="X617" s="33"/>
      <c r="Y617" s="33"/>
      <c r="Z617" s="2"/>
      <c r="AA617" s="2"/>
      <c r="AB617" s="33">
        <f>(GA[[#This Row],[Work Completiuon time on fualt]]-GA[[#This Row],[Fault Time]])*24</f>
        <v>0</v>
      </c>
      <c r="AC617" s="2"/>
      <c r="AD617" s="2"/>
    </row>
    <row r="618" spans="1:30">
      <c r="A618" s="2">
        <f t="shared" si="10"/>
        <v>616</v>
      </c>
      <c r="I618" s="29" t="str">
        <f>IFERROR(VLOOKUP(GA[[#This Row],[Date]],Raw_Data[[#All],[Date]:[Sunset Time (POA&lt;20 W/m2)]],3,0),"")</f>
        <v/>
      </c>
      <c r="J618" s="29" t="str">
        <f>IFERROR(VLOOKUP(GA[[#This Row],[Date]],Raw_Data[[#All],[Date]:[Sunset Time (POA&lt;20 W/m2)]],4,0),"")</f>
        <v/>
      </c>
      <c r="K618" s="2" t="str">
        <f>IFERROR((GA[[#This Row],[Sunset Time (POA&lt;20 W/m2)]]-GA[[#This Row],[Sunrise Time (POA&gt;20 W/m2)]])*24,"")</f>
        <v/>
      </c>
      <c r="M618" s="17" t="str">
        <f>IFERROR(VLOOKUP(GA[[#This Row],[Affceted Equipment]],'Basic Data'!A718:B832,2,0),"")</f>
        <v/>
      </c>
      <c r="P618" s="28" t="str">
        <f>IFERROR(VLOOKUP(GA[[#This Row],[Affceted Equipment]],'Basic Data'!A719:C837,3,0),"")</f>
        <v/>
      </c>
      <c r="Q618" s="2"/>
      <c r="W618" s="32"/>
      <c r="X618" s="33"/>
      <c r="Y618" s="33"/>
      <c r="Z618" s="2"/>
      <c r="AA618" s="2"/>
      <c r="AB618" s="33">
        <f>(GA[[#This Row],[Work Completiuon time on fualt]]-GA[[#This Row],[Fault Time]])*24</f>
        <v>0</v>
      </c>
      <c r="AC618" s="2"/>
      <c r="AD618" s="2"/>
    </row>
    <row r="619" spans="1:30">
      <c r="A619" s="2">
        <f t="shared" si="10"/>
        <v>617</v>
      </c>
      <c r="I619" s="29" t="str">
        <f>IFERROR(VLOOKUP(GA[[#This Row],[Date]],Raw_Data[[#All],[Date]:[Sunset Time (POA&lt;20 W/m2)]],3,0),"")</f>
        <v/>
      </c>
      <c r="J619" s="29" t="str">
        <f>IFERROR(VLOOKUP(GA[[#This Row],[Date]],Raw_Data[[#All],[Date]:[Sunset Time (POA&lt;20 W/m2)]],4,0),"")</f>
        <v/>
      </c>
      <c r="K619" s="2" t="str">
        <f>IFERROR((GA[[#This Row],[Sunset Time (POA&lt;20 W/m2)]]-GA[[#This Row],[Sunrise Time (POA&gt;20 W/m2)]])*24,"")</f>
        <v/>
      </c>
      <c r="M619" s="17" t="str">
        <f>IFERROR(VLOOKUP(GA[[#This Row],[Affceted Equipment]],'Basic Data'!A719:B833,2,0),"")</f>
        <v/>
      </c>
      <c r="P619" s="28" t="str">
        <f>IFERROR(VLOOKUP(GA[[#This Row],[Affceted Equipment]],'Basic Data'!A720:C838,3,0),"")</f>
        <v/>
      </c>
      <c r="Q619" s="2"/>
      <c r="W619" s="32"/>
      <c r="X619" s="33"/>
      <c r="Y619" s="33"/>
      <c r="Z619" s="2"/>
      <c r="AA619" s="2"/>
      <c r="AB619" s="33">
        <f>(GA[[#This Row],[Work Completiuon time on fualt]]-GA[[#This Row],[Fault Time]])*24</f>
        <v>0</v>
      </c>
      <c r="AC619" s="2"/>
      <c r="AD619" s="2"/>
    </row>
    <row r="620" spans="1:30">
      <c r="A620" s="2">
        <f t="shared" si="10"/>
        <v>618</v>
      </c>
      <c r="I620" s="29" t="str">
        <f>IFERROR(VLOOKUP(GA[[#This Row],[Date]],Raw_Data[[#All],[Date]:[Sunset Time (POA&lt;20 W/m2)]],3,0),"")</f>
        <v/>
      </c>
      <c r="J620" s="29" t="str">
        <f>IFERROR(VLOOKUP(GA[[#This Row],[Date]],Raw_Data[[#All],[Date]:[Sunset Time (POA&lt;20 W/m2)]],4,0),"")</f>
        <v/>
      </c>
      <c r="K620" s="2" t="str">
        <f>IFERROR((GA[[#This Row],[Sunset Time (POA&lt;20 W/m2)]]-GA[[#This Row],[Sunrise Time (POA&gt;20 W/m2)]])*24,"")</f>
        <v/>
      </c>
      <c r="M620" s="17" t="str">
        <f>IFERROR(VLOOKUP(GA[[#This Row],[Affceted Equipment]],'Basic Data'!A720:B834,2,0),"")</f>
        <v/>
      </c>
      <c r="P620" s="28" t="str">
        <f>IFERROR(VLOOKUP(GA[[#This Row],[Affceted Equipment]],'Basic Data'!A721:C839,3,0),"")</f>
        <v/>
      </c>
      <c r="Q620" s="2"/>
      <c r="W620" s="32"/>
      <c r="X620" s="33"/>
      <c r="Y620" s="33"/>
      <c r="Z620" s="2"/>
      <c r="AA620" s="2"/>
      <c r="AB620" s="33">
        <f>(GA[[#This Row],[Work Completiuon time on fualt]]-GA[[#This Row],[Fault Time]])*24</f>
        <v>0</v>
      </c>
      <c r="AC620" s="2"/>
      <c r="AD620" s="2"/>
    </row>
    <row r="621" spans="1:30">
      <c r="A621" s="2">
        <f t="shared" si="10"/>
        <v>619</v>
      </c>
      <c r="I621" s="29" t="str">
        <f>IFERROR(VLOOKUP(GA[[#This Row],[Date]],Raw_Data[[#All],[Date]:[Sunset Time (POA&lt;20 W/m2)]],3,0),"")</f>
        <v/>
      </c>
      <c r="J621" s="29" t="str">
        <f>IFERROR(VLOOKUP(GA[[#This Row],[Date]],Raw_Data[[#All],[Date]:[Sunset Time (POA&lt;20 W/m2)]],4,0),"")</f>
        <v/>
      </c>
      <c r="K621" s="2" t="str">
        <f>IFERROR((GA[[#This Row],[Sunset Time (POA&lt;20 W/m2)]]-GA[[#This Row],[Sunrise Time (POA&gt;20 W/m2)]])*24,"")</f>
        <v/>
      </c>
      <c r="M621" s="17" t="str">
        <f>IFERROR(VLOOKUP(GA[[#This Row],[Affceted Equipment]],'Basic Data'!A721:B835,2,0),"")</f>
        <v/>
      </c>
      <c r="P621" s="28" t="str">
        <f>IFERROR(VLOOKUP(GA[[#This Row],[Affceted Equipment]],'Basic Data'!A722:C840,3,0),"")</f>
        <v/>
      </c>
      <c r="Q621" s="2"/>
      <c r="W621" s="32"/>
      <c r="X621" s="33"/>
      <c r="Y621" s="33"/>
      <c r="Z621" s="2"/>
      <c r="AA621" s="2"/>
      <c r="AB621" s="33">
        <f>(GA[[#This Row],[Work Completiuon time on fualt]]-GA[[#This Row],[Fault Time]])*24</f>
        <v>0</v>
      </c>
      <c r="AC621" s="2"/>
      <c r="AD621" s="2"/>
    </row>
    <row r="622" spans="1:30">
      <c r="A622" s="2">
        <f t="shared" si="10"/>
        <v>620</v>
      </c>
      <c r="I622" s="29" t="str">
        <f>IFERROR(VLOOKUP(GA[[#This Row],[Date]],Raw_Data[[#All],[Date]:[Sunset Time (POA&lt;20 W/m2)]],3,0),"")</f>
        <v/>
      </c>
      <c r="J622" s="29" t="str">
        <f>IFERROR(VLOOKUP(GA[[#This Row],[Date]],Raw_Data[[#All],[Date]:[Sunset Time (POA&lt;20 W/m2)]],4,0),"")</f>
        <v/>
      </c>
      <c r="K622" s="2" t="str">
        <f>IFERROR((GA[[#This Row],[Sunset Time (POA&lt;20 W/m2)]]-GA[[#This Row],[Sunrise Time (POA&gt;20 W/m2)]])*24,"")</f>
        <v/>
      </c>
      <c r="M622" s="17" t="str">
        <f>IFERROR(VLOOKUP(GA[[#This Row],[Affceted Equipment]],'Basic Data'!A722:B836,2,0),"")</f>
        <v/>
      </c>
      <c r="P622" s="28" t="str">
        <f>IFERROR(VLOOKUP(GA[[#This Row],[Affceted Equipment]],'Basic Data'!A723:C841,3,0),"")</f>
        <v/>
      </c>
      <c r="Q622" s="2"/>
      <c r="W622" s="32"/>
      <c r="X622" s="33"/>
      <c r="Y622" s="33"/>
      <c r="Z622" s="2"/>
      <c r="AA622" s="2"/>
      <c r="AB622" s="33">
        <f>(GA[[#This Row],[Work Completiuon time on fualt]]-GA[[#This Row],[Fault Time]])*24</f>
        <v>0</v>
      </c>
      <c r="AC622" s="2"/>
      <c r="AD622" s="2"/>
    </row>
    <row r="623" spans="1:30">
      <c r="A623" s="2">
        <f t="shared" si="10"/>
        <v>621</v>
      </c>
      <c r="I623" s="29" t="str">
        <f>IFERROR(VLOOKUP(GA[[#This Row],[Date]],Raw_Data[[#All],[Date]:[Sunset Time (POA&lt;20 W/m2)]],3,0),"")</f>
        <v/>
      </c>
      <c r="J623" s="29" t="str">
        <f>IFERROR(VLOOKUP(GA[[#This Row],[Date]],Raw_Data[[#All],[Date]:[Sunset Time (POA&lt;20 W/m2)]],4,0),"")</f>
        <v/>
      </c>
      <c r="K623" s="2" t="str">
        <f>IFERROR((GA[[#This Row],[Sunset Time (POA&lt;20 W/m2)]]-GA[[#This Row],[Sunrise Time (POA&gt;20 W/m2)]])*24,"")</f>
        <v/>
      </c>
      <c r="M623" s="17" t="str">
        <f>IFERROR(VLOOKUP(GA[[#This Row],[Affceted Equipment]],'Basic Data'!A723:B837,2,0),"")</f>
        <v/>
      </c>
      <c r="P623" s="28" t="str">
        <f>IFERROR(VLOOKUP(GA[[#This Row],[Affceted Equipment]],'Basic Data'!A724:C842,3,0),"")</f>
        <v/>
      </c>
      <c r="Q623" s="2"/>
      <c r="W623" s="32"/>
      <c r="X623" s="33"/>
      <c r="Y623" s="33"/>
      <c r="Z623" s="2"/>
      <c r="AA623" s="2"/>
      <c r="AB623" s="33">
        <f>(GA[[#This Row],[Work Completiuon time on fualt]]-GA[[#This Row],[Fault Time]])*24</f>
        <v>0</v>
      </c>
      <c r="AC623" s="2"/>
      <c r="AD623" s="2"/>
    </row>
    <row r="624" spans="1:30">
      <c r="A624" s="2">
        <f t="shared" si="10"/>
        <v>622</v>
      </c>
      <c r="I624" s="29" t="str">
        <f>IFERROR(VLOOKUP(GA[[#This Row],[Date]],Raw_Data[[#All],[Date]:[Sunset Time (POA&lt;20 W/m2)]],3,0),"")</f>
        <v/>
      </c>
      <c r="J624" s="29" t="str">
        <f>IFERROR(VLOOKUP(GA[[#This Row],[Date]],Raw_Data[[#All],[Date]:[Sunset Time (POA&lt;20 W/m2)]],4,0),"")</f>
        <v/>
      </c>
      <c r="K624" s="2" t="str">
        <f>IFERROR((GA[[#This Row],[Sunset Time (POA&lt;20 W/m2)]]-GA[[#This Row],[Sunrise Time (POA&gt;20 W/m2)]])*24,"")</f>
        <v/>
      </c>
      <c r="M624" s="17" t="str">
        <f>IFERROR(VLOOKUP(GA[[#This Row],[Affceted Equipment]],'Basic Data'!A724:B838,2,0),"")</f>
        <v/>
      </c>
      <c r="P624" s="28" t="str">
        <f>IFERROR(VLOOKUP(GA[[#This Row],[Affceted Equipment]],'Basic Data'!A725:C843,3,0),"")</f>
        <v/>
      </c>
      <c r="Q624" s="2"/>
      <c r="W624" s="32"/>
      <c r="X624" s="33"/>
      <c r="Y624" s="33"/>
      <c r="Z624" s="2"/>
      <c r="AA624" s="2"/>
      <c r="AB624" s="33">
        <f>(GA[[#This Row],[Work Completiuon time on fualt]]-GA[[#This Row],[Fault Time]])*24</f>
        <v>0</v>
      </c>
      <c r="AC624" s="2"/>
      <c r="AD624" s="2"/>
    </row>
    <row r="625" spans="1:30">
      <c r="A625" s="2">
        <f t="shared" si="10"/>
        <v>623</v>
      </c>
      <c r="I625" s="29" t="str">
        <f>IFERROR(VLOOKUP(GA[[#This Row],[Date]],Raw_Data[[#All],[Date]:[Sunset Time (POA&lt;20 W/m2)]],3,0),"")</f>
        <v/>
      </c>
      <c r="J625" s="29" t="str">
        <f>IFERROR(VLOOKUP(GA[[#This Row],[Date]],Raw_Data[[#All],[Date]:[Sunset Time (POA&lt;20 W/m2)]],4,0),"")</f>
        <v/>
      </c>
      <c r="K625" s="2" t="str">
        <f>IFERROR((GA[[#This Row],[Sunset Time (POA&lt;20 W/m2)]]-GA[[#This Row],[Sunrise Time (POA&gt;20 W/m2)]])*24,"")</f>
        <v/>
      </c>
      <c r="M625" s="17" t="str">
        <f>IFERROR(VLOOKUP(GA[[#This Row],[Affceted Equipment]],'Basic Data'!A725:B839,2,0),"")</f>
        <v/>
      </c>
      <c r="P625" s="28" t="str">
        <f>IFERROR(VLOOKUP(GA[[#This Row],[Affceted Equipment]],'Basic Data'!A726:C844,3,0),"")</f>
        <v/>
      </c>
      <c r="Q625" s="2"/>
      <c r="W625" s="32"/>
      <c r="X625" s="33"/>
      <c r="Y625" s="33"/>
      <c r="Z625" s="2"/>
      <c r="AA625" s="2"/>
      <c r="AB625" s="33">
        <f>(GA[[#This Row],[Work Completiuon time on fualt]]-GA[[#This Row],[Fault Time]])*24</f>
        <v>0</v>
      </c>
      <c r="AC625" s="2"/>
      <c r="AD625" s="2"/>
    </row>
    <row r="626" spans="1:30">
      <c r="A626" s="2">
        <f t="shared" si="10"/>
        <v>624</v>
      </c>
      <c r="I626" s="29" t="str">
        <f>IFERROR(VLOOKUP(GA[[#This Row],[Date]],Raw_Data[[#All],[Date]:[Sunset Time (POA&lt;20 W/m2)]],3,0),"")</f>
        <v/>
      </c>
      <c r="J626" s="29" t="str">
        <f>IFERROR(VLOOKUP(GA[[#This Row],[Date]],Raw_Data[[#All],[Date]:[Sunset Time (POA&lt;20 W/m2)]],4,0),"")</f>
        <v/>
      </c>
      <c r="K626" s="2" t="str">
        <f>IFERROR((GA[[#This Row],[Sunset Time (POA&lt;20 W/m2)]]-GA[[#This Row],[Sunrise Time (POA&gt;20 W/m2)]])*24,"")</f>
        <v/>
      </c>
      <c r="M626" s="17" t="str">
        <f>IFERROR(VLOOKUP(GA[[#This Row],[Affceted Equipment]],'Basic Data'!A726:B840,2,0),"")</f>
        <v/>
      </c>
      <c r="P626" s="28" t="str">
        <f>IFERROR(VLOOKUP(GA[[#This Row],[Affceted Equipment]],'Basic Data'!A727:C845,3,0),"")</f>
        <v/>
      </c>
      <c r="Q626" s="2"/>
      <c r="W626" s="32"/>
      <c r="X626" s="33"/>
      <c r="Y626" s="33"/>
      <c r="Z626" s="2"/>
      <c r="AA626" s="2"/>
      <c r="AB626" s="33">
        <f>(GA[[#This Row],[Work Completiuon time on fualt]]-GA[[#This Row],[Fault Time]])*24</f>
        <v>0</v>
      </c>
      <c r="AC626" s="2"/>
      <c r="AD626" s="2"/>
    </row>
    <row r="627" spans="1:30">
      <c r="A627" s="2">
        <f t="shared" si="10"/>
        <v>625</v>
      </c>
      <c r="I627" s="29" t="str">
        <f>IFERROR(VLOOKUP(GA[[#This Row],[Date]],Raw_Data[[#All],[Date]:[Sunset Time (POA&lt;20 W/m2)]],3,0),"")</f>
        <v/>
      </c>
      <c r="J627" s="29" t="str">
        <f>IFERROR(VLOOKUP(GA[[#This Row],[Date]],Raw_Data[[#All],[Date]:[Sunset Time (POA&lt;20 W/m2)]],4,0),"")</f>
        <v/>
      </c>
      <c r="K627" s="2" t="str">
        <f>IFERROR((GA[[#This Row],[Sunset Time (POA&lt;20 W/m2)]]-GA[[#This Row],[Sunrise Time (POA&gt;20 W/m2)]])*24,"")</f>
        <v/>
      </c>
      <c r="M627" s="17" t="str">
        <f>IFERROR(VLOOKUP(GA[[#This Row],[Affceted Equipment]],'Basic Data'!A727:B841,2,0),"")</f>
        <v/>
      </c>
      <c r="P627" s="28" t="str">
        <f>IFERROR(VLOOKUP(GA[[#This Row],[Affceted Equipment]],'Basic Data'!A728:C846,3,0),"")</f>
        <v/>
      </c>
      <c r="Q627" s="2"/>
      <c r="W627" s="32"/>
      <c r="X627" s="33"/>
      <c r="Y627" s="33"/>
      <c r="Z627" s="2"/>
      <c r="AA627" s="2"/>
      <c r="AB627" s="33">
        <f>(GA[[#This Row],[Work Completiuon time on fualt]]-GA[[#This Row],[Fault Time]])*24</f>
        <v>0</v>
      </c>
      <c r="AC627" s="2"/>
      <c r="AD627" s="2"/>
    </row>
    <row r="628" spans="1:30">
      <c r="A628" s="2">
        <f t="shared" si="10"/>
        <v>626</v>
      </c>
      <c r="I628" s="29" t="str">
        <f>IFERROR(VLOOKUP(GA[[#This Row],[Date]],Raw_Data[[#All],[Date]:[Sunset Time (POA&lt;20 W/m2)]],3,0),"")</f>
        <v/>
      </c>
      <c r="J628" s="29" t="str">
        <f>IFERROR(VLOOKUP(GA[[#This Row],[Date]],Raw_Data[[#All],[Date]:[Sunset Time (POA&lt;20 W/m2)]],4,0),"")</f>
        <v/>
      </c>
      <c r="K628" s="2" t="str">
        <f>IFERROR((GA[[#This Row],[Sunset Time (POA&lt;20 W/m2)]]-GA[[#This Row],[Sunrise Time (POA&gt;20 W/m2)]])*24,"")</f>
        <v/>
      </c>
      <c r="M628" s="17" t="str">
        <f>IFERROR(VLOOKUP(GA[[#This Row],[Affceted Equipment]],'Basic Data'!A728:B842,2,0),"")</f>
        <v/>
      </c>
      <c r="P628" s="28" t="str">
        <f>IFERROR(VLOOKUP(GA[[#This Row],[Affceted Equipment]],'Basic Data'!A729:C847,3,0),"")</f>
        <v/>
      </c>
      <c r="Q628" s="2"/>
      <c r="W628" s="32"/>
      <c r="X628" s="33"/>
      <c r="Y628" s="33"/>
      <c r="Z628" s="2"/>
      <c r="AA628" s="2"/>
      <c r="AB628" s="33">
        <f>(GA[[#This Row],[Work Completiuon time on fualt]]-GA[[#This Row],[Fault Time]])*24</f>
        <v>0</v>
      </c>
      <c r="AC628" s="2"/>
      <c r="AD628" s="2"/>
    </row>
    <row r="629" spans="1:30">
      <c r="A629" s="2">
        <f t="shared" si="10"/>
        <v>627</v>
      </c>
      <c r="I629" s="29" t="str">
        <f>IFERROR(VLOOKUP(GA[[#This Row],[Date]],Raw_Data[[#All],[Date]:[Sunset Time (POA&lt;20 W/m2)]],3,0),"")</f>
        <v/>
      </c>
      <c r="J629" s="29" t="str">
        <f>IFERROR(VLOOKUP(GA[[#This Row],[Date]],Raw_Data[[#All],[Date]:[Sunset Time (POA&lt;20 W/m2)]],4,0),"")</f>
        <v/>
      </c>
      <c r="K629" s="2" t="str">
        <f>IFERROR((GA[[#This Row],[Sunset Time (POA&lt;20 W/m2)]]-GA[[#This Row],[Sunrise Time (POA&gt;20 W/m2)]])*24,"")</f>
        <v/>
      </c>
      <c r="M629" s="17" t="str">
        <f>IFERROR(VLOOKUP(GA[[#This Row],[Affceted Equipment]],'Basic Data'!A729:B843,2,0),"")</f>
        <v/>
      </c>
      <c r="P629" s="28" t="str">
        <f>IFERROR(VLOOKUP(GA[[#This Row],[Affceted Equipment]],'Basic Data'!A730:C848,3,0),"")</f>
        <v/>
      </c>
      <c r="Q629" s="2"/>
      <c r="W629" s="32"/>
      <c r="X629" s="33"/>
      <c r="Y629" s="33"/>
      <c r="Z629" s="2"/>
      <c r="AA629" s="2"/>
      <c r="AB629" s="33">
        <f>(GA[[#This Row],[Work Completiuon time on fualt]]-GA[[#This Row],[Fault Time]])*24</f>
        <v>0</v>
      </c>
      <c r="AC629" s="2"/>
      <c r="AD629" s="2"/>
    </row>
    <row r="630" spans="1:30">
      <c r="A630" s="2">
        <f t="shared" si="10"/>
        <v>628</v>
      </c>
      <c r="I630" s="29" t="str">
        <f>IFERROR(VLOOKUP(GA[[#This Row],[Date]],Raw_Data[[#All],[Date]:[Sunset Time (POA&lt;20 W/m2)]],3,0),"")</f>
        <v/>
      </c>
      <c r="J630" s="29" t="str">
        <f>IFERROR(VLOOKUP(GA[[#This Row],[Date]],Raw_Data[[#All],[Date]:[Sunset Time (POA&lt;20 W/m2)]],4,0),"")</f>
        <v/>
      </c>
      <c r="K630" s="2" t="str">
        <f>IFERROR((GA[[#This Row],[Sunset Time (POA&lt;20 W/m2)]]-GA[[#This Row],[Sunrise Time (POA&gt;20 W/m2)]])*24,"")</f>
        <v/>
      </c>
      <c r="M630" s="17" t="str">
        <f>IFERROR(VLOOKUP(GA[[#This Row],[Affceted Equipment]],'Basic Data'!A730:B844,2,0),"")</f>
        <v/>
      </c>
      <c r="P630" s="28" t="str">
        <f>IFERROR(VLOOKUP(GA[[#This Row],[Affceted Equipment]],'Basic Data'!A731:C849,3,0),"")</f>
        <v/>
      </c>
      <c r="Q630" s="2"/>
      <c r="W630" s="32"/>
      <c r="X630" s="33"/>
      <c r="Y630" s="33"/>
      <c r="Z630" s="2"/>
      <c r="AA630" s="2"/>
      <c r="AB630" s="33">
        <f>(GA[[#This Row],[Work Completiuon time on fualt]]-GA[[#This Row],[Fault Time]])*24</f>
        <v>0</v>
      </c>
      <c r="AC630" s="2"/>
      <c r="AD630" s="2"/>
    </row>
    <row r="631" spans="1:30">
      <c r="A631" s="2">
        <f t="shared" si="10"/>
        <v>629</v>
      </c>
      <c r="I631" s="29" t="str">
        <f>IFERROR(VLOOKUP(GA[[#This Row],[Date]],Raw_Data[[#All],[Date]:[Sunset Time (POA&lt;20 W/m2)]],3,0),"")</f>
        <v/>
      </c>
      <c r="J631" s="29" t="str">
        <f>IFERROR(VLOOKUP(GA[[#This Row],[Date]],Raw_Data[[#All],[Date]:[Sunset Time (POA&lt;20 W/m2)]],4,0),"")</f>
        <v/>
      </c>
      <c r="K631" s="2" t="str">
        <f>IFERROR((GA[[#This Row],[Sunset Time (POA&lt;20 W/m2)]]-GA[[#This Row],[Sunrise Time (POA&gt;20 W/m2)]])*24,"")</f>
        <v/>
      </c>
      <c r="M631" s="17" t="str">
        <f>IFERROR(VLOOKUP(GA[[#This Row],[Affceted Equipment]],'Basic Data'!A731:B845,2,0),"")</f>
        <v/>
      </c>
      <c r="P631" s="28" t="str">
        <f>IFERROR(VLOOKUP(GA[[#This Row],[Affceted Equipment]],'Basic Data'!A732:C850,3,0),"")</f>
        <v/>
      </c>
      <c r="Q631" s="2"/>
      <c r="W631" s="32"/>
      <c r="X631" s="33"/>
      <c r="Y631" s="33"/>
      <c r="Z631" s="2"/>
      <c r="AA631" s="2"/>
      <c r="AB631" s="33">
        <f>(GA[[#This Row],[Work Completiuon time on fualt]]-GA[[#This Row],[Fault Time]])*24</f>
        <v>0</v>
      </c>
      <c r="AC631" s="2"/>
      <c r="AD631" s="2"/>
    </row>
    <row r="632" spans="1:30">
      <c r="A632" s="2">
        <f t="shared" si="10"/>
        <v>630</v>
      </c>
      <c r="I632" s="29" t="str">
        <f>IFERROR(VLOOKUP(GA[[#This Row],[Date]],Raw_Data[[#All],[Date]:[Sunset Time (POA&lt;20 W/m2)]],3,0),"")</f>
        <v/>
      </c>
      <c r="J632" s="29" t="str">
        <f>IFERROR(VLOOKUP(GA[[#This Row],[Date]],Raw_Data[[#All],[Date]:[Sunset Time (POA&lt;20 W/m2)]],4,0),"")</f>
        <v/>
      </c>
      <c r="K632" s="2" t="str">
        <f>IFERROR((GA[[#This Row],[Sunset Time (POA&lt;20 W/m2)]]-GA[[#This Row],[Sunrise Time (POA&gt;20 W/m2)]])*24,"")</f>
        <v/>
      </c>
      <c r="M632" s="17" t="str">
        <f>IFERROR(VLOOKUP(GA[[#This Row],[Affceted Equipment]],'Basic Data'!A732:B846,2,0),"")</f>
        <v/>
      </c>
      <c r="P632" s="28" t="str">
        <f>IFERROR(VLOOKUP(GA[[#This Row],[Affceted Equipment]],'Basic Data'!A733:C851,3,0),"")</f>
        <v/>
      </c>
      <c r="Q632" s="2"/>
      <c r="W632" s="32"/>
      <c r="X632" s="33"/>
      <c r="Y632" s="33"/>
      <c r="Z632" s="2"/>
      <c r="AA632" s="2"/>
      <c r="AB632" s="33">
        <f>(GA[[#This Row],[Work Completiuon time on fualt]]-GA[[#This Row],[Fault Time]])*24</f>
        <v>0</v>
      </c>
      <c r="AC632" s="2"/>
      <c r="AD632" s="2"/>
    </row>
    <row r="633" spans="1:30">
      <c r="A633" s="2">
        <f t="shared" si="10"/>
        <v>631</v>
      </c>
      <c r="I633" s="29" t="str">
        <f>IFERROR(VLOOKUP(GA[[#This Row],[Date]],Raw_Data[[#All],[Date]:[Sunset Time (POA&lt;20 W/m2)]],3,0),"")</f>
        <v/>
      </c>
      <c r="J633" s="29" t="str">
        <f>IFERROR(VLOOKUP(GA[[#This Row],[Date]],Raw_Data[[#All],[Date]:[Sunset Time (POA&lt;20 W/m2)]],4,0),"")</f>
        <v/>
      </c>
      <c r="K633" s="2" t="str">
        <f>IFERROR((GA[[#This Row],[Sunset Time (POA&lt;20 W/m2)]]-GA[[#This Row],[Sunrise Time (POA&gt;20 W/m2)]])*24,"")</f>
        <v/>
      </c>
      <c r="M633" s="17" t="str">
        <f>IFERROR(VLOOKUP(GA[[#This Row],[Affceted Equipment]],'Basic Data'!A733:B847,2,0),"")</f>
        <v/>
      </c>
      <c r="P633" s="28" t="str">
        <f>IFERROR(VLOOKUP(GA[[#This Row],[Affceted Equipment]],'Basic Data'!A734:C852,3,0),"")</f>
        <v/>
      </c>
      <c r="Q633" s="2"/>
      <c r="W633" s="32"/>
      <c r="X633" s="33"/>
      <c r="Y633" s="33"/>
      <c r="Z633" s="2"/>
      <c r="AA633" s="2"/>
      <c r="AB633" s="33">
        <f>(GA[[#This Row],[Work Completiuon time on fualt]]-GA[[#This Row],[Fault Time]])*24</f>
        <v>0</v>
      </c>
      <c r="AC633" s="2"/>
      <c r="AD633" s="2"/>
    </row>
    <row r="634" spans="1:30">
      <c r="A634" s="2">
        <f t="shared" si="10"/>
        <v>632</v>
      </c>
      <c r="I634" s="29" t="str">
        <f>IFERROR(VLOOKUP(GA[[#This Row],[Date]],Raw_Data[[#All],[Date]:[Sunset Time (POA&lt;20 W/m2)]],3,0),"")</f>
        <v/>
      </c>
      <c r="J634" s="29" t="str">
        <f>IFERROR(VLOOKUP(GA[[#This Row],[Date]],Raw_Data[[#All],[Date]:[Sunset Time (POA&lt;20 W/m2)]],4,0),"")</f>
        <v/>
      </c>
      <c r="K634" s="2" t="str">
        <f>IFERROR((GA[[#This Row],[Sunset Time (POA&lt;20 W/m2)]]-GA[[#This Row],[Sunrise Time (POA&gt;20 W/m2)]])*24,"")</f>
        <v/>
      </c>
      <c r="M634" s="17" t="str">
        <f>IFERROR(VLOOKUP(GA[[#This Row],[Affceted Equipment]],'Basic Data'!A734:B848,2,0),"")</f>
        <v/>
      </c>
      <c r="P634" s="28" t="str">
        <f>IFERROR(VLOOKUP(GA[[#This Row],[Affceted Equipment]],'Basic Data'!A735:C853,3,0),"")</f>
        <v/>
      </c>
      <c r="Q634" s="2"/>
      <c r="W634" s="32"/>
      <c r="X634" s="33"/>
      <c r="Y634" s="33"/>
      <c r="Z634" s="2"/>
      <c r="AA634" s="2"/>
      <c r="AB634" s="33">
        <f>(GA[[#This Row],[Work Completiuon time on fualt]]-GA[[#This Row],[Fault Time]])*24</f>
        <v>0</v>
      </c>
      <c r="AC634" s="2"/>
      <c r="AD634" s="2"/>
    </row>
    <row r="635" spans="1:30">
      <c r="A635" s="2">
        <f t="shared" si="10"/>
        <v>633</v>
      </c>
      <c r="I635" s="29" t="str">
        <f>IFERROR(VLOOKUP(GA[[#This Row],[Date]],Raw_Data[[#All],[Date]:[Sunset Time (POA&lt;20 W/m2)]],3,0),"")</f>
        <v/>
      </c>
      <c r="J635" s="29" t="str">
        <f>IFERROR(VLOOKUP(GA[[#This Row],[Date]],Raw_Data[[#All],[Date]:[Sunset Time (POA&lt;20 W/m2)]],4,0),"")</f>
        <v/>
      </c>
      <c r="K635" s="2" t="str">
        <f>IFERROR((GA[[#This Row],[Sunset Time (POA&lt;20 W/m2)]]-GA[[#This Row],[Sunrise Time (POA&gt;20 W/m2)]])*24,"")</f>
        <v/>
      </c>
      <c r="M635" s="17" t="str">
        <f>IFERROR(VLOOKUP(GA[[#This Row],[Affceted Equipment]],'Basic Data'!A735:B849,2,0),"")</f>
        <v/>
      </c>
      <c r="P635" s="28" t="str">
        <f>IFERROR(VLOOKUP(GA[[#This Row],[Affceted Equipment]],'Basic Data'!A736:C854,3,0),"")</f>
        <v/>
      </c>
      <c r="Q635" s="2"/>
      <c r="W635" s="32"/>
      <c r="X635" s="33"/>
      <c r="Y635" s="33"/>
      <c r="Z635" s="2"/>
      <c r="AA635" s="2"/>
      <c r="AB635" s="33">
        <f>(GA[[#This Row],[Work Completiuon time on fualt]]-GA[[#This Row],[Fault Time]])*24</f>
        <v>0</v>
      </c>
      <c r="AC635" s="2"/>
      <c r="AD635" s="2"/>
    </row>
    <row r="636" spans="1:30">
      <c r="A636" s="2">
        <f t="shared" si="10"/>
        <v>634</v>
      </c>
      <c r="I636" s="29" t="str">
        <f>IFERROR(VLOOKUP(GA[[#This Row],[Date]],Raw_Data[[#All],[Date]:[Sunset Time (POA&lt;20 W/m2)]],3,0),"")</f>
        <v/>
      </c>
      <c r="J636" s="29" t="str">
        <f>IFERROR(VLOOKUP(GA[[#This Row],[Date]],Raw_Data[[#All],[Date]:[Sunset Time (POA&lt;20 W/m2)]],4,0),"")</f>
        <v/>
      </c>
      <c r="K636" s="2" t="str">
        <f>IFERROR((GA[[#This Row],[Sunset Time (POA&lt;20 W/m2)]]-GA[[#This Row],[Sunrise Time (POA&gt;20 W/m2)]])*24,"")</f>
        <v/>
      </c>
      <c r="M636" s="17" t="str">
        <f>IFERROR(VLOOKUP(GA[[#This Row],[Affceted Equipment]],'Basic Data'!A736:B850,2,0),"")</f>
        <v/>
      </c>
      <c r="P636" s="28" t="str">
        <f>IFERROR(VLOOKUP(GA[[#This Row],[Affceted Equipment]],'Basic Data'!A737:C855,3,0),"")</f>
        <v/>
      </c>
      <c r="Q636" s="2"/>
      <c r="W636" s="32"/>
      <c r="X636" s="33"/>
      <c r="Y636" s="33"/>
      <c r="Z636" s="2"/>
      <c r="AA636" s="2"/>
      <c r="AB636" s="33">
        <f>(GA[[#This Row],[Work Completiuon time on fualt]]-GA[[#This Row],[Fault Time]])*24</f>
        <v>0</v>
      </c>
      <c r="AC636" s="2"/>
      <c r="AD636" s="2"/>
    </row>
    <row r="637" spans="1:30">
      <c r="A637" s="2">
        <f t="shared" si="10"/>
        <v>635</v>
      </c>
      <c r="I637" s="29" t="str">
        <f>IFERROR(VLOOKUP(GA[[#This Row],[Date]],Raw_Data[[#All],[Date]:[Sunset Time (POA&lt;20 W/m2)]],3,0),"")</f>
        <v/>
      </c>
      <c r="J637" s="29" t="str">
        <f>IFERROR(VLOOKUP(GA[[#This Row],[Date]],Raw_Data[[#All],[Date]:[Sunset Time (POA&lt;20 W/m2)]],4,0),"")</f>
        <v/>
      </c>
      <c r="K637" s="2" t="str">
        <f>IFERROR((GA[[#This Row],[Sunset Time (POA&lt;20 W/m2)]]-GA[[#This Row],[Sunrise Time (POA&gt;20 W/m2)]])*24,"")</f>
        <v/>
      </c>
      <c r="M637" s="17" t="str">
        <f>IFERROR(VLOOKUP(GA[[#This Row],[Affceted Equipment]],'Basic Data'!A737:B851,2,0),"")</f>
        <v/>
      </c>
      <c r="P637" s="28" t="str">
        <f>IFERROR(VLOOKUP(GA[[#This Row],[Affceted Equipment]],'Basic Data'!A738:C856,3,0),"")</f>
        <v/>
      </c>
      <c r="Q637" s="2"/>
      <c r="W637" s="32"/>
      <c r="X637" s="33"/>
      <c r="Y637" s="33"/>
      <c r="Z637" s="2"/>
      <c r="AA637" s="2"/>
      <c r="AB637" s="33">
        <f>(GA[[#This Row],[Work Completiuon time on fualt]]-GA[[#This Row],[Fault Time]])*24</f>
        <v>0</v>
      </c>
      <c r="AC637" s="2"/>
      <c r="AD637" s="2"/>
    </row>
    <row r="638" spans="1:30">
      <c r="A638" s="2">
        <f t="shared" si="10"/>
        <v>636</v>
      </c>
      <c r="I638" s="29" t="str">
        <f>IFERROR(VLOOKUP(GA[[#This Row],[Date]],Raw_Data[[#All],[Date]:[Sunset Time (POA&lt;20 W/m2)]],3,0),"")</f>
        <v/>
      </c>
      <c r="J638" s="29" t="str">
        <f>IFERROR(VLOOKUP(GA[[#This Row],[Date]],Raw_Data[[#All],[Date]:[Sunset Time (POA&lt;20 W/m2)]],4,0),"")</f>
        <v/>
      </c>
      <c r="K638" s="2" t="str">
        <f>IFERROR((GA[[#This Row],[Sunset Time (POA&lt;20 W/m2)]]-GA[[#This Row],[Sunrise Time (POA&gt;20 W/m2)]])*24,"")</f>
        <v/>
      </c>
      <c r="M638" s="17" t="str">
        <f>IFERROR(VLOOKUP(GA[[#This Row],[Affceted Equipment]],'Basic Data'!A738:B852,2,0),"")</f>
        <v/>
      </c>
      <c r="P638" s="28" t="str">
        <f>IFERROR(VLOOKUP(GA[[#This Row],[Affceted Equipment]],'Basic Data'!A739:C857,3,0),"")</f>
        <v/>
      </c>
      <c r="Q638" s="2"/>
      <c r="W638" s="32"/>
      <c r="X638" s="33"/>
      <c r="Y638" s="33"/>
      <c r="Z638" s="2"/>
      <c r="AA638" s="2"/>
      <c r="AB638" s="33">
        <f>(GA[[#This Row],[Work Completiuon time on fualt]]-GA[[#This Row],[Fault Time]])*24</f>
        <v>0</v>
      </c>
      <c r="AC638" s="2"/>
      <c r="AD638" s="2"/>
    </row>
    <row r="639" spans="1:30">
      <c r="A639" s="2">
        <f t="shared" si="10"/>
        <v>637</v>
      </c>
      <c r="I639" s="29" t="str">
        <f>IFERROR(VLOOKUP(GA[[#This Row],[Date]],Raw_Data[[#All],[Date]:[Sunset Time (POA&lt;20 W/m2)]],3,0),"")</f>
        <v/>
      </c>
      <c r="J639" s="29" t="str">
        <f>IFERROR(VLOOKUP(GA[[#This Row],[Date]],Raw_Data[[#All],[Date]:[Sunset Time (POA&lt;20 W/m2)]],4,0),"")</f>
        <v/>
      </c>
      <c r="K639" s="2" t="str">
        <f>IFERROR((GA[[#This Row],[Sunset Time (POA&lt;20 W/m2)]]-GA[[#This Row],[Sunrise Time (POA&gt;20 W/m2)]])*24,"")</f>
        <v/>
      </c>
      <c r="M639" s="17" t="str">
        <f>IFERROR(VLOOKUP(GA[[#This Row],[Affceted Equipment]],'Basic Data'!A739:B853,2,0),"")</f>
        <v/>
      </c>
      <c r="P639" s="28" t="str">
        <f>IFERROR(VLOOKUP(GA[[#This Row],[Affceted Equipment]],'Basic Data'!A740:C858,3,0),"")</f>
        <v/>
      </c>
      <c r="Q639" s="2"/>
      <c r="W639" s="32"/>
      <c r="X639" s="33"/>
      <c r="Y639" s="33"/>
      <c r="Z639" s="2"/>
      <c r="AA639" s="2"/>
      <c r="AB639" s="33">
        <f>(GA[[#This Row],[Work Completiuon time on fualt]]-GA[[#This Row],[Fault Time]])*24</f>
        <v>0</v>
      </c>
      <c r="AC639" s="2"/>
      <c r="AD639" s="2"/>
    </row>
    <row r="640" spans="1:30">
      <c r="A640" s="2">
        <f t="shared" si="10"/>
        <v>638</v>
      </c>
      <c r="I640" s="29" t="str">
        <f>IFERROR(VLOOKUP(GA[[#This Row],[Date]],Raw_Data[[#All],[Date]:[Sunset Time (POA&lt;20 W/m2)]],3,0),"")</f>
        <v/>
      </c>
      <c r="J640" s="29" t="str">
        <f>IFERROR(VLOOKUP(GA[[#This Row],[Date]],Raw_Data[[#All],[Date]:[Sunset Time (POA&lt;20 W/m2)]],4,0),"")</f>
        <v/>
      </c>
      <c r="K640" s="2" t="str">
        <f>IFERROR((GA[[#This Row],[Sunset Time (POA&lt;20 W/m2)]]-GA[[#This Row],[Sunrise Time (POA&gt;20 W/m2)]])*24,"")</f>
        <v/>
      </c>
      <c r="M640" s="17" t="str">
        <f>IFERROR(VLOOKUP(GA[[#This Row],[Affceted Equipment]],'Basic Data'!A740:B854,2,0),"")</f>
        <v/>
      </c>
      <c r="P640" s="28" t="str">
        <f>IFERROR(VLOOKUP(GA[[#This Row],[Affceted Equipment]],'Basic Data'!A741:C859,3,0),"")</f>
        <v/>
      </c>
      <c r="Q640" s="2"/>
      <c r="W640" s="32"/>
      <c r="X640" s="33"/>
      <c r="Y640" s="33"/>
      <c r="Z640" s="2"/>
      <c r="AA640" s="2"/>
      <c r="AB640" s="33">
        <f>(GA[[#This Row],[Work Completiuon time on fualt]]-GA[[#This Row],[Fault Time]])*24</f>
        <v>0</v>
      </c>
      <c r="AC640" s="2"/>
      <c r="AD640" s="2"/>
    </row>
    <row r="641" spans="1:30">
      <c r="A641" s="2">
        <f t="shared" si="10"/>
        <v>639</v>
      </c>
      <c r="I641" s="29" t="str">
        <f>IFERROR(VLOOKUP(GA[[#This Row],[Date]],Raw_Data[[#All],[Date]:[Sunset Time (POA&lt;20 W/m2)]],3,0),"")</f>
        <v/>
      </c>
      <c r="J641" s="29" t="str">
        <f>IFERROR(VLOOKUP(GA[[#This Row],[Date]],Raw_Data[[#All],[Date]:[Sunset Time (POA&lt;20 W/m2)]],4,0),"")</f>
        <v/>
      </c>
      <c r="K641" s="2" t="str">
        <f>IFERROR((GA[[#This Row],[Sunset Time (POA&lt;20 W/m2)]]-GA[[#This Row],[Sunrise Time (POA&gt;20 W/m2)]])*24,"")</f>
        <v/>
      </c>
      <c r="M641" s="17" t="str">
        <f>IFERROR(VLOOKUP(GA[[#This Row],[Affceted Equipment]],'Basic Data'!A741:B855,2,0),"")</f>
        <v/>
      </c>
      <c r="P641" s="28" t="str">
        <f>IFERROR(VLOOKUP(GA[[#This Row],[Affceted Equipment]],'Basic Data'!A742:C860,3,0),"")</f>
        <v/>
      </c>
      <c r="Q641" s="2"/>
      <c r="W641" s="32"/>
      <c r="X641" s="33"/>
      <c r="Y641" s="33"/>
      <c r="Z641" s="2"/>
      <c r="AA641" s="2"/>
      <c r="AB641" s="33">
        <f>(GA[[#This Row],[Work Completiuon time on fualt]]-GA[[#This Row],[Fault Time]])*24</f>
        <v>0</v>
      </c>
      <c r="AC641" s="2"/>
      <c r="AD641" s="2"/>
    </row>
    <row r="642" spans="1:30">
      <c r="A642" s="2">
        <f t="shared" si="10"/>
        <v>640</v>
      </c>
      <c r="I642" s="29" t="str">
        <f>IFERROR(VLOOKUP(GA[[#This Row],[Date]],Raw_Data[[#All],[Date]:[Sunset Time (POA&lt;20 W/m2)]],3,0),"")</f>
        <v/>
      </c>
      <c r="J642" s="29" t="str">
        <f>IFERROR(VLOOKUP(GA[[#This Row],[Date]],Raw_Data[[#All],[Date]:[Sunset Time (POA&lt;20 W/m2)]],4,0),"")</f>
        <v/>
      </c>
      <c r="K642" s="2" t="str">
        <f>IFERROR((GA[[#This Row],[Sunset Time (POA&lt;20 W/m2)]]-GA[[#This Row],[Sunrise Time (POA&gt;20 W/m2)]])*24,"")</f>
        <v/>
      </c>
      <c r="M642" s="17" t="str">
        <f>IFERROR(VLOOKUP(GA[[#This Row],[Affceted Equipment]],'Basic Data'!A742:B856,2,0),"")</f>
        <v/>
      </c>
      <c r="P642" s="28" t="str">
        <f>IFERROR(VLOOKUP(GA[[#This Row],[Affceted Equipment]],'Basic Data'!A743:C861,3,0),"")</f>
        <v/>
      </c>
      <c r="Q642" s="2"/>
      <c r="W642" s="32"/>
      <c r="X642" s="33"/>
      <c r="Y642" s="33"/>
      <c r="Z642" s="2"/>
      <c r="AA642" s="2"/>
      <c r="AB642" s="33">
        <f>(GA[[#This Row],[Work Completiuon time on fualt]]-GA[[#This Row],[Fault Time]])*24</f>
        <v>0</v>
      </c>
      <c r="AC642" s="2"/>
      <c r="AD642" s="2"/>
    </row>
    <row r="643" spans="1:30">
      <c r="A643" s="2">
        <f t="shared" si="10"/>
        <v>641</v>
      </c>
      <c r="I643" s="29" t="str">
        <f>IFERROR(VLOOKUP(GA[[#This Row],[Date]],Raw_Data[[#All],[Date]:[Sunset Time (POA&lt;20 W/m2)]],3,0),"")</f>
        <v/>
      </c>
      <c r="J643" s="29" t="str">
        <f>IFERROR(VLOOKUP(GA[[#This Row],[Date]],Raw_Data[[#All],[Date]:[Sunset Time (POA&lt;20 W/m2)]],4,0),"")</f>
        <v/>
      </c>
      <c r="K643" s="2" t="str">
        <f>IFERROR((GA[[#This Row],[Sunset Time (POA&lt;20 W/m2)]]-GA[[#This Row],[Sunrise Time (POA&gt;20 W/m2)]])*24,"")</f>
        <v/>
      </c>
      <c r="M643" s="17" t="str">
        <f>IFERROR(VLOOKUP(GA[[#This Row],[Affceted Equipment]],'Basic Data'!A743:B857,2,0),"")</f>
        <v/>
      </c>
      <c r="P643" s="28" t="str">
        <f>IFERROR(VLOOKUP(GA[[#This Row],[Affceted Equipment]],'Basic Data'!A744:C862,3,0),"")</f>
        <v/>
      </c>
      <c r="Q643" s="2"/>
      <c r="W643" s="32"/>
      <c r="X643" s="33"/>
      <c r="Y643" s="33"/>
      <c r="Z643" s="2"/>
      <c r="AA643" s="2"/>
      <c r="AB643" s="33">
        <f>(GA[[#This Row],[Work Completiuon time on fualt]]-GA[[#This Row],[Fault Time]])*24</f>
        <v>0</v>
      </c>
      <c r="AC643" s="2"/>
      <c r="AD643" s="2"/>
    </row>
    <row r="644" spans="1:30">
      <c r="A644" s="2">
        <f t="shared" si="10"/>
        <v>642</v>
      </c>
      <c r="I644" s="29" t="str">
        <f>IFERROR(VLOOKUP(GA[[#This Row],[Date]],Raw_Data[[#All],[Date]:[Sunset Time (POA&lt;20 W/m2)]],3,0),"")</f>
        <v/>
      </c>
      <c r="J644" s="29" t="str">
        <f>IFERROR(VLOOKUP(GA[[#This Row],[Date]],Raw_Data[[#All],[Date]:[Sunset Time (POA&lt;20 W/m2)]],4,0),"")</f>
        <v/>
      </c>
      <c r="K644" s="2" t="str">
        <f>IFERROR((GA[[#This Row],[Sunset Time (POA&lt;20 W/m2)]]-GA[[#This Row],[Sunrise Time (POA&gt;20 W/m2)]])*24,"")</f>
        <v/>
      </c>
      <c r="M644" s="17" t="str">
        <f>IFERROR(VLOOKUP(GA[[#This Row],[Affceted Equipment]],'Basic Data'!A744:B858,2,0),"")</f>
        <v/>
      </c>
      <c r="P644" s="28" t="str">
        <f>IFERROR(VLOOKUP(GA[[#This Row],[Affceted Equipment]],'Basic Data'!A745:C863,3,0),"")</f>
        <v/>
      </c>
      <c r="Q644" s="2"/>
      <c r="W644" s="32"/>
      <c r="X644" s="33"/>
      <c r="Y644" s="33"/>
      <c r="Z644" s="2"/>
      <c r="AA644" s="2"/>
      <c r="AB644" s="33">
        <f>(GA[[#This Row],[Work Completiuon time on fualt]]-GA[[#This Row],[Fault Time]])*24</f>
        <v>0</v>
      </c>
      <c r="AC644" s="2"/>
      <c r="AD644" s="2"/>
    </row>
    <row r="645" spans="1:30">
      <c r="A645" s="2">
        <f t="shared" si="10"/>
        <v>643</v>
      </c>
      <c r="I645" s="29" t="str">
        <f>IFERROR(VLOOKUP(GA[[#This Row],[Date]],Raw_Data[[#All],[Date]:[Sunset Time (POA&lt;20 W/m2)]],3,0),"")</f>
        <v/>
      </c>
      <c r="J645" s="29" t="str">
        <f>IFERROR(VLOOKUP(GA[[#This Row],[Date]],Raw_Data[[#All],[Date]:[Sunset Time (POA&lt;20 W/m2)]],4,0),"")</f>
        <v/>
      </c>
      <c r="K645" s="2" t="str">
        <f>IFERROR((GA[[#This Row],[Sunset Time (POA&lt;20 W/m2)]]-GA[[#This Row],[Sunrise Time (POA&gt;20 W/m2)]])*24,"")</f>
        <v/>
      </c>
      <c r="M645" s="17" t="str">
        <f>IFERROR(VLOOKUP(GA[[#This Row],[Affceted Equipment]],'Basic Data'!A745:B859,2,0),"")</f>
        <v/>
      </c>
      <c r="P645" s="28" t="str">
        <f>IFERROR(VLOOKUP(GA[[#This Row],[Affceted Equipment]],'Basic Data'!A746:C864,3,0),"")</f>
        <v/>
      </c>
      <c r="Q645" s="2"/>
      <c r="W645" s="32"/>
      <c r="X645" s="33"/>
      <c r="Y645" s="33"/>
      <c r="Z645" s="2"/>
      <c r="AA645" s="2"/>
      <c r="AB645" s="33">
        <f>(GA[[#This Row],[Work Completiuon time on fualt]]-GA[[#This Row],[Fault Time]])*24</f>
        <v>0</v>
      </c>
      <c r="AC645" s="2"/>
      <c r="AD645" s="2"/>
    </row>
    <row r="646" spans="1:30">
      <c r="A646" s="2">
        <f t="shared" si="10"/>
        <v>644</v>
      </c>
      <c r="I646" s="29" t="str">
        <f>IFERROR(VLOOKUP(GA[[#This Row],[Date]],Raw_Data[[#All],[Date]:[Sunset Time (POA&lt;20 W/m2)]],3,0),"")</f>
        <v/>
      </c>
      <c r="J646" s="29" t="str">
        <f>IFERROR(VLOOKUP(GA[[#This Row],[Date]],Raw_Data[[#All],[Date]:[Sunset Time (POA&lt;20 W/m2)]],4,0),"")</f>
        <v/>
      </c>
      <c r="K646" s="2" t="str">
        <f>IFERROR((GA[[#This Row],[Sunset Time (POA&lt;20 W/m2)]]-GA[[#This Row],[Sunrise Time (POA&gt;20 W/m2)]])*24,"")</f>
        <v/>
      </c>
      <c r="M646" s="17" t="str">
        <f>IFERROR(VLOOKUP(GA[[#This Row],[Affceted Equipment]],'Basic Data'!A746:B860,2,0),"")</f>
        <v/>
      </c>
      <c r="P646" s="28" t="str">
        <f>IFERROR(VLOOKUP(GA[[#This Row],[Affceted Equipment]],'Basic Data'!A747:C865,3,0),"")</f>
        <v/>
      </c>
      <c r="Q646" s="2"/>
      <c r="W646" s="32"/>
      <c r="X646" s="33"/>
      <c r="Y646" s="33"/>
      <c r="Z646" s="2"/>
      <c r="AA646" s="2"/>
      <c r="AB646" s="33">
        <f>(GA[[#This Row],[Work Completiuon time on fualt]]-GA[[#This Row],[Fault Time]])*24</f>
        <v>0</v>
      </c>
      <c r="AC646" s="2"/>
      <c r="AD646" s="2"/>
    </row>
    <row r="647" spans="1:30">
      <c r="A647" s="2">
        <f t="shared" si="10"/>
        <v>645</v>
      </c>
      <c r="I647" s="29" t="str">
        <f>IFERROR(VLOOKUP(GA[[#This Row],[Date]],Raw_Data[[#All],[Date]:[Sunset Time (POA&lt;20 W/m2)]],3,0),"")</f>
        <v/>
      </c>
      <c r="J647" s="29" t="str">
        <f>IFERROR(VLOOKUP(GA[[#This Row],[Date]],Raw_Data[[#All],[Date]:[Sunset Time (POA&lt;20 W/m2)]],4,0),"")</f>
        <v/>
      </c>
      <c r="K647" s="2" t="str">
        <f>IFERROR((GA[[#This Row],[Sunset Time (POA&lt;20 W/m2)]]-GA[[#This Row],[Sunrise Time (POA&gt;20 W/m2)]])*24,"")</f>
        <v/>
      </c>
      <c r="M647" s="17" t="str">
        <f>IFERROR(VLOOKUP(GA[[#This Row],[Affceted Equipment]],'Basic Data'!A747:B861,2,0),"")</f>
        <v/>
      </c>
      <c r="P647" s="28" t="str">
        <f>IFERROR(VLOOKUP(GA[[#This Row],[Affceted Equipment]],'Basic Data'!A748:C866,3,0),"")</f>
        <v/>
      </c>
      <c r="Q647" s="2"/>
      <c r="W647" s="32"/>
      <c r="X647" s="33"/>
      <c r="Y647" s="33"/>
      <c r="Z647" s="2"/>
      <c r="AA647" s="2"/>
      <c r="AB647" s="33">
        <f>(GA[[#This Row],[Work Completiuon time on fualt]]-GA[[#This Row],[Fault Time]])*24</f>
        <v>0</v>
      </c>
      <c r="AC647" s="2"/>
      <c r="AD647" s="2"/>
    </row>
    <row r="648" spans="1:30">
      <c r="A648" s="2">
        <f t="shared" si="10"/>
        <v>646</v>
      </c>
      <c r="I648" s="29" t="str">
        <f>IFERROR(VLOOKUP(GA[[#This Row],[Date]],Raw_Data[[#All],[Date]:[Sunset Time (POA&lt;20 W/m2)]],3,0),"")</f>
        <v/>
      </c>
      <c r="J648" s="29" t="str">
        <f>IFERROR(VLOOKUP(GA[[#This Row],[Date]],Raw_Data[[#All],[Date]:[Sunset Time (POA&lt;20 W/m2)]],4,0),"")</f>
        <v/>
      </c>
      <c r="K648" s="2" t="str">
        <f>IFERROR((GA[[#This Row],[Sunset Time (POA&lt;20 W/m2)]]-GA[[#This Row],[Sunrise Time (POA&gt;20 W/m2)]])*24,"")</f>
        <v/>
      </c>
      <c r="M648" s="17" t="str">
        <f>IFERROR(VLOOKUP(GA[[#This Row],[Affceted Equipment]],'Basic Data'!A748:B862,2,0),"")</f>
        <v/>
      </c>
      <c r="P648" s="28" t="str">
        <f>IFERROR(VLOOKUP(GA[[#This Row],[Affceted Equipment]],'Basic Data'!A749:C867,3,0),"")</f>
        <v/>
      </c>
      <c r="Q648" s="2"/>
      <c r="W648" s="32"/>
      <c r="X648" s="33"/>
      <c r="Y648" s="33"/>
      <c r="Z648" s="2"/>
      <c r="AA648" s="2"/>
      <c r="AB648" s="33">
        <f>(GA[[#This Row],[Work Completiuon time on fualt]]-GA[[#This Row],[Fault Time]])*24</f>
        <v>0</v>
      </c>
      <c r="AC648" s="2"/>
      <c r="AD648" s="2"/>
    </row>
    <row r="649" spans="1:30">
      <c r="A649" s="2">
        <f t="shared" si="10"/>
        <v>647</v>
      </c>
      <c r="I649" s="29" t="str">
        <f>IFERROR(VLOOKUP(GA[[#This Row],[Date]],Raw_Data[[#All],[Date]:[Sunset Time (POA&lt;20 W/m2)]],3,0),"")</f>
        <v/>
      </c>
      <c r="J649" s="29" t="str">
        <f>IFERROR(VLOOKUP(GA[[#This Row],[Date]],Raw_Data[[#All],[Date]:[Sunset Time (POA&lt;20 W/m2)]],4,0),"")</f>
        <v/>
      </c>
      <c r="K649" s="2" t="str">
        <f>IFERROR((GA[[#This Row],[Sunset Time (POA&lt;20 W/m2)]]-GA[[#This Row],[Sunrise Time (POA&gt;20 W/m2)]])*24,"")</f>
        <v/>
      </c>
      <c r="M649" s="17" t="str">
        <f>IFERROR(VLOOKUP(GA[[#This Row],[Affceted Equipment]],'Basic Data'!A749:B863,2,0),"")</f>
        <v/>
      </c>
      <c r="P649" s="28" t="str">
        <f>IFERROR(VLOOKUP(GA[[#This Row],[Affceted Equipment]],'Basic Data'!A750:C868,3,0),"")</f>
        <v/>
      </c>
      <c r="Q649" s="2"/>
      <c r="W649" s="32"/>
      <c r="X649" s="33"/>
      <c r="Y649" s="33"/>
      <c r="Z649" s="2"/>
      <c r="AA649" s="2"/>
      <c r="AB649" s="33">
        <f>(GA[[#This Row],[Work Completiuon time on fualt]]-GA[[#This Row],[Fault Time]])*24</f>
        <v>0</v>
      </c>
      <c r="AC649" s="2"/>
      <c r="AD649" s="2"/>
    </row>
    <row r="650" spans="1:30">
      <c r="A650" s="2">
        <f t="shared" si="10"/>
        <v>648</v>
      </c>
      <c r="I650" s="29" t="str">
        <f>IFERROR(VLOOKUP(GA[[#This Row],[Date]],Raw_Data[[#All],[Date]:[Sunset Time (POA&lt;20 W/m2)]],3,0),"")</f>
        <v/>
      </c>
      <c r="J650" s="29" t="str">
        <f>IFERROR(VLOOKUP(GA[[#This Row],[Date]],Raw_Data[[#All],[Date]:[Sunset Time (POA&lt;20 W/m2)]],4,0),"")</f>
        <v/>
      </c>
      <c r="K650" s="2" t="str">
        <f>IFERROR((GA[[#This Row],[Sunset Time (POA&lt;20 W/m2)]]-GA[[#This Row],[Sunrise Time (POA&gt;20 W/m2)]])*24,"")</f>
        <v/>
      </c>
      <c r="M650" s="17" t="str">
        <f>IFERROR(VLOOKUP(GA[[#This Row],[Affceted Equipment]],'Basic Data'!A750:B864,2,0),"")</f>
        <v/>
      </c>
      <c r="P650" s="28" t="str">
        <f>IFERROR(VLOOKUP(GA[[#This Row],[Affceted Equipment]],'Basic Data'!A751:C869,3,0),"")</f>
        <v/>
      </c>
      <c r="Q650" s="2"/>
      <c r="W650" s="32"/>
      <c r="X650" s="33"/>
      <c r="Y650" s="33"/>
      <c r="Z650" s="2"/>
      <c r="AA650" s="2"/>
      <c r="AB650" s="33">
        <f>(GA[[#This Row],[Work Completiuon time on fualt]]-GA[[#This Row],[Fault Time]])*24</f>
        <v>0</v>
      </c>
      <c r="AC650" s="2"/>
      <c r="AD650" s="2"/>
    </row>
    <row r="651" spans="1:30">
      <c r="A651" s="2">
        <f t="shared" si="10"/>
        <v>649</v>
      </c>
      <c r="I651" s="29" t="str">
        <f>IFERROR(VLOOKUP(GA[[#This Row],[Date]],Raw_Data[[#All],[Date]:[Sunset Time (POA&lt;20 W/m2)]],3,0),"")</f>
        <v/>
      </c>
      <c r="J651" s="29" t="str">
        <f>IFERROR(VLOOKUP(GA[[#This Row],[Date]],Raw_Data[[#All],[Date]:[Sunset Time (POA&lt;20 W/m2)]],4,0),"")</f>
        <v/>
      </c>
      <c r="K651" s="2" t="str">
        <f>IFERROR((GA[[#This Row],[Sunset Time (POA&lt;20 W/m2)]]-GA[[#This Row],[Sunrise Time (POA&gt;20 W/m2)]])*24,"")</f>
        <v/>
      </c>
      <c r="M651" s="17" t="str">
        <f>IFERROR(VLOOKUP(GA[[#This Row],[Affceted Equipment]],'Basic Data'!A751:B865,2,0),"")</f>
        <v/>
      </c>
      <c r="P651" s="28" t="str">
        <f>IFERROR(VLOOKUP(GA[[#This Row],[Affceted Equipment]],'Basic Data'!A752:C870,3,0),"")</f>
        <v/>
      </c>
      <c r="Q651" s="2"/>
      <c r="W651" s="32"/>
      <c r="X651" s="33"/>
      <c r="Y651" s="33"/>
      <c r="Z651" s="2"/>
      <c r="AA651" s="2"/>
      <c r="AB651" s="33">
        <f>(GA[[#This Row],[Work Completiuon time on fualt]]-GA[[#This Row],[Fault Time]])*24</f>
        <v>0</v>
      </c>
      <c r="AC651" s="2"/>
      <c r="AD651" s="2"/>
    </row>
    <row r="652" spans="1:30">
      <c r="A652" s="2">
        <f t="shared" si="10"/>
        <v>650</v>
      </c>
      <c r="I652" s="29" t="str">
        <f>IFERROR(VLOOKUP(GA[[#This Row],[Date]],Raw_Data[[#All],[Date]:[Sunset Time (POA&lt;20 W/m2)]],3,0),"")</f>
        <v/>
      </c>
      <c r="J652" s="29" t="str">
        <f>IFERROR(VLOOKUP(GA[[#This Row],[Date]],Raw_Data[[#All],[Date]:[Sunset Time (POA&lt;20 W/m2)]],4,0),"")</f>
        <v/>
      </c>
      <c r="K652" s="2" t="str">
        <f>IFERROR((GA[[#This Row],[Sunset Time (POA&lt;20 W/m2)]]-GA[[#This Row],[Sunrise Time (POA&gt;20 W/m2)]])*24,"")</f>
        <v/>
      </c>
      <c r="M652" s="17" t="str">
        <f>IFERROR(VLOOKUP(GA[[#This Row],[Affceted Equipment]],'Basic Data'!A752:B866,2,0),"")</f>
        <v/>
      </c>
      <c r="P652" s="28" t="str">
        <f>IFERROR(VLOOKUP(GA[[#This Row],[Affceted Equipment]],'Basic Data'!A753:C871,3,0),"")</f>
        <v/>
      </c>
      <c r="Q652" s="2"/>
      <c r="W652" s="32"/>
      <c r="X652" s="33"/>
      <c r="Y652" s="33"/>
      <c r="Z652" s="2"/>
      <c r="AA652" s="2"/>
      <c r="AB652" s="33">
        <f>(GA[[#This Row],[Work Completiuon time on fualt]]-GA[[#This Row],[Fault Time]])*24</f>
        <v>0</v>
      </c>
      <c r="AC652" s="2"/>
      <c r="AD652" s="2"/>
    </row>
    <row r="653" spans="1:30">
      <c r="A653" s="2">
        <f t="shared" si="10"/>
        <v>651</v>
      </c>
      <c r="I653" s="29" t="str">
        <f>IFERROR(VLOOKUP(GA[[#This Row],[Date]],Raw_Data[[#All],[Date]:[Sunset Time (POA&lt;20 W/m2)]],3,0),"")</f>
        <v/>
      </c>
      <c r="J653" s="29" t="str">
        <f>IFERROR(VLOOKUP(GA[[#This Row],[Date]],Raw_Data[[#All],[Date]:[Sunset Time (POA&lt;20 W/m2)]],4,0),"")</f>
        <v/>
      </c>
      <c r="K653" s="2" t="str">
        <f>IFERROR((GA[[#This Row],[Sunset Time (POA&lt;20 W/m2)]]-GA[[#This Row],[Sunrise Time (POA&gt;20 W/m2)]])*24,"")</f>
        <v/>
      </c>
      <c r="M653" s="17" t="str">
        <f>IFERROR(VLOOKUP(GA[[#This Row],[Affceted Equipment]],'Basic Data'!A753:B867,2,0),"")</f>
        <v/>
      </c>
      <c r="P653" s="28" t="str">
        <f>IFERROR(VLOOKUP(GA[[#This Row],[Affceted Equipment]],'Basic Data'!A754:C872,3,0),"")</f>
        <v/>
      </c>
      <c r="Q653" s="2"/>
      <c r="W653" s="32"/>
      <c r="X653" s="33"/>
      <c r="Y653" s="33"/>
      <c r="Z653" s="2"/>
      <c r="AA653" s="2"/>
      <c r="AB653" s="33">
        <f>(GA[[#This Row],[Work Completiuon time on fualt]]-GA[[#This Row],[Fault Time]])*24</f>
        <v>0</v>
      </c>
      <c r="AC653" s="2"/>
      <c r="AD653" s="2"/>
    </row>
    <row r="654" spans="1:30">
      <c r="A654" s="2">
        <f t="shared" si="10"/>
        <v>652</v>
      </c>
      <c r="I654" s="29" t="str">
        <f>IFERROR(VLOOKUP(GA[[#This Row],[Date]],Raw_Data[[#All],[Date]:[Sunset Time (POA&lt;20 W/m2)]],3,0),"")</f>
        <v/>
      </c>
      <c r="J654" s="29" t="str">
        <f>IFERROR(VLOOKUP(GA[[#This Row],[Date]],Raw_Data[[#All],[Date]:[Sunset Time (POA&lt;20 W/m2)]],4,0),"")</f>
        <v/>
      </c>
      <c r="K654" s="2" t="str">
        <f>IFERROR((GA[[#This Row],[Sunset Time (POA&lt;20 W/m2)]]-GA[[#This Row],[Sunrise Time (POA&gt;20 W/m2)]])*24,"")</f>
        <v/>
      </c>
      <c r="M654" s="17" t="str">
        <f>IFERROR(VLOOKUP(GA[[#This Row],[Affceted Equipment]],'Basic Data'!A754:B868,2,0),"")</f>
        <v/>
      </c>
      <c r="P654" s="28" t="str">
        <f>IFERROR(VLOOKUP(GA[[#This Row],[Affceted Equipment]],'Basic Data'!A755:C873,3,0),"")</f>
        <v/>
      </c>
      <c r="Q654" s="2"/>
      <c r="W654" s="32"/>
      <c r="X654" s="33"/>
      <c r="Y654" s="33"/>
      <c r="Z654" s="2"/>
      <c r="AA654" s="2"/>
      <c r="AB654" s="33">
        <f>(GA[[#This Row],[Work Completiuon time on fualt]]-GA[[#This Row],[Fault Time]])*24</f>
        <v>0</v>
      </c>
      <c r="AC654" s="2"/>
      <c r="AD654" s="2"/>
    </row>
    <row r="655" spans="1:30">
      <c r="A655" s="2">
        <f t="shared" si="10"/>
        <v>653</v>
      </c>
      <c r="I655" s="29" t="str">
        <f>IFERROR(VLOOKUP(GA[[#This Row],[Date]],Raw_Data[[#All],[Date]:[Sunset Time (POA&lt;20 W/m2)]],3,0),"")</f>
        <v/>
      </c>
      <c r="J655" s="29" t="str">
        <f>IFERROR(VLOOKUP(GA[[#This Row],[Date]],Raw_Data[[#All],[Date]:[Sunset Time (POA&lt;20 W/m2)]],4,0),"")</f>
        <v/>
      </c>
      <c r="K655" s="2" t="str">
        <f>IFERROR((GA[[#This Row],[Sunset Time (POA&lt;20 W/m2)]]-GA[[#This Row],[Sunrise Time (POA&gt;20 W/m2)]])*24,"")</f>
        <v/>
      </c>
      <c r="M655" s="17" t="str">
        <f>IFERROR(VLOOKUP(GA[[#This Row],[Affceted Equipment]],'Basic Data'!A755:B869,2,0),"")</f>
        <v/>
      </c>
      <c r="P655" s="28" t="str">
        <f>IFERROR(VLOOKUP(GA[[#This Row],[Affceted Equipment]],'Basic Data'!A756:C874,3,0),"")</f>
        <v/>
      </c>
      <c r="Q655" s="2"/>
      <c r="W655" s="32"/>
      <c r="X655" s="33"/>
      <c r="Y655" s="33"/>
      <c r="Z655" s="2"/>
      <c r="AA655" s="2"/>
      <c r="AB655" s="33">
        <f>(GA[[#This Row],[Work Completiuon time on fualt]]-GA[[#This Row],[Fault Time]])*24</f>
        <v>0</v>
      </c>
      <c r="AC655" s="2"/>
      <c r="AD655" s="2"/>
    </row>
    <row r="656" spans="1:30">
      <c r="A656" s="2">
        <f t="shared" si="10"/>
        <v>654</v>
      </c>
      <c r="I656" s="29" t="str">
        <f>IFERROR(VLOOKUP(GA[[#This Row],[Date]],Raw_Data[[#All],[Date]:[Sunset Time (POA&lt;20 W/m2)]],3,0),"")</f>
        <v/>
      </c>
      <c r="J656" s="29" t="str">
        <f>IFERROR(VLOOKUP(GA[[#This Row],[Date]],Raw_Data[[#All],[Date]:[Sunset Time (POA&lt;20 W/m2)]],4,0),"")</f>
        <v/>
      </c>
      <c r="K656" s="2" t="str">
        <f>IFERROR((GA[[#This Row],[Sunset Time (POA&lt;20 W/m2)]]-GA[[#This Row],[Sunrise Time (POA&gt;20 W/m2)]])*24,"")</f>
        <v/>
      </c>
      <c r="M656" s="17" t="str">
        <f>IFERROR(VLOOKUP(GA[[#This Row],[Affceted Equipment]],'Basic Data'!A756:B870,2,0),"")</f>
        <v/>
      </c>
      <c r="P656" s="28" t="str">
        <f>IFERROR(VLOOKUP(GA[[#This Row],[Affceted Equipment]],'Basic Data'!A757:C875,3,0),"")</f>
        <v/>
      </c>
      <c r="Q656" s="2"/>
      <c r="W656" s="32"/>
      <c r="X656" s="33"/>
      <c r="Y656" s="33"/>
      <c r="Z656" s="2"/>
      <c r="AA656" s="2"/>
      <c r="AB656" s="33">
        <f>(GA[[#This Row],[Work Completiuon time on fualt]]-GA[[#This Row],[Fault Time]])*24</f>
        <v>0</v>
      </c>
      <c r="AC656" s="2"/>
      <c r="AD656" s="2"/>
    </row>
    <row r="657" spans="1:30">
      <c r="A657" s="2">
        <f t="shared" si="10"/>
        <v>655</v>
      </c>
      <c r="I657" s="29" t="str">
        <f>IFERROR(VLOOKUP(GA[[#This Row],[Date]],Raw_Data[[#All],[Date]:[Sunset Time (POA&lt;20 W/m2)]],3,0),"")</f>
        <v/>
      </c>
      <c r="J657" s="29" t="str">
        <f>IFERROR(VLOOKUP(GA[[#This Row],[Date]],Raw_Data[[#All],[Date]:[Sunset Time (POA&lt;20 W/m2)]],4,0),"")</f>
        <v/>
      </c>
      <c r="K657" s="2" t="str">
        <f>IFERROR((GA[[#This Row],[Sunset Time (POA&lt;20 W/m2)]]-GA[[#This Row],[Sunrise Time (POA&gt;20 W/m2)]])*24,"")</f>
        <v/>
      </c>
      <c r="M657" s="17" t="str">
        <f>IFERROR(VLOOKUP(GA[[#This Row],[Affceted Equipment]],'Basic Data'!A757:B871,2,0),"")</f>
        <v/>
      </c>
      <c r="P657" s="28" t="str">
        <f>IFERROR(VLOOKUP(GA[[#This Row],[Affceted Equipment]],'Basic Data'!A758:C876,3,0),"")</f>
        <v/>
      </c>
      <c r="Q657" s="2"/>
      <c r="W657" s="32"/>
      <c r="X657" s="33"/>
      <c r="Y657" s="33"/>
      <c r="Z657" s="2"/>
      <c r="AA657" s="2"/>
      <c r="AB657" s="33">
        <f>(GA[[#This Row],[Work Completiuon time on fualt]]-GA[[#This Row],[Fault Time]])*24</f>
        <v>0</v>
      </c>
      <c r="AC657" s="2"/>
      <c r="AD657" s="2"/>
    </row>
    <row r="658" spans="1:30">
      <c r="A658" s="2">
        <f t="shared" si="10"/>
        <v>656</v>
      </c>
      <c r="I658" s="29" t="str">
        <f>IFERROR(VLOOKUP(GA[[#This Row],[Date]],Raw_Data[[#All],[Date]:[Sunset Time (POA&lt;20 W/m2)]],3,0),"")</f>
        <v/>
      </c>
      <c r="J658" s="29" t="str">
        <f>IFERROR(VLOOKUP(GA[[#This Row],[Date]],Raw_Data[[#All],[Date]:[Sunset Time (POA&lt;20 W/m2)]],4,0),"")</f>
        <v/>
      </c>
      <c r="K658" s="2" t="str">
        <f>IFERROR((GA[[#This Row],[Sunset Time (POA&lt;20 W/m2)]]-GA[[#This Row],[Sunrise Time (POA&gt;20 W/m2)]])*24,"")</f>
        <v/>
      </c>
      <c r="M658" s="17" t="str">
        <f>IFERROR(VLOOKUP(GA[[#This Row],[Affceted Equipment]],'Basic Data'!A758:B872,2,0),"")</f>
        <v/>
      </c>
      <c r="P658" s="28" t="str">
        <f>IFERROR(VLOOKUP(GA[[#This Row],[Affceted Equipment]],'Basic Data'!A759:C877,3,0),"")</f>
        <v/>
      </c>
      <c r="Q658" s="2"/>
      <c r="W658" s="32"/>
      <c r="X658" s="33"/>
      <c r="Y658" s="33"/>
      <c r="Z658" s="2"/>
      <c r="AA658" s="2"/>
      <c r="AB658" s="33">
        <f>(GA[[#This Row],[Work Completiuon time on fualt]]-GA[[#This Row],[Fault Time]])*24</f>
        <v>0</v>
      </c>
      <c r="AC658" s="2"/>
      <c r="AD658" s="2"/>
    </row>
    <row r="659" spans="1:30">
      <c r="A659" s="2">
        <f t="shared" si="10"/>
        <v>657</v>
      </c>
      <c r="I659" s="29" t="str">
        <f>IFERROR(VLOOKUP(GA[[#This Row],[Date]],Raw_Data[[#All],[Date]:[Sunset Time (POA&lt;20 W/m2)]],3,0),"")</f>
        <v/>
      </c>
      <c r="J659" s="29" t="str">
        <f>IFERROR(VLOOKUP(GA[[#This Row],[Date]],Raw_Data[[#All],[Date]:[Sunset Time (POA&lt;20 W/m2)]],4,0),"")</f>
        <v/>
      </c>
      <c r="K659" s="2" t="str">
        <f>IFERROR((GA[[#This Row],[Sunset Time (POA&lt;20 W/m2)]]-GA[[#This Row],[Sunrise Time (POA&gt;20 W/m2)]])*24,"")</f>
        <v/>
      </c>
      <c r="M659" s="17" t="str">
        <f>IFERROR(VLOOKUP(GA[[#This Row],[Affceted Equipment]],'Basic Data'!A759:B873,2,0),"")</f>
        <v/>
      </c>
      <c r="P659" s="28" t="str">
        <f>IFERROR(VLOOKUP(GA[[#This Row],[Affceted Equipment]],'Basic Data'!A760:C878,3,0),"")</f>
        <v/>
      </c>
      <c r="Q659" s="2"/>
      <c r="W659" s="32"/>
      <c r="X659" s="33"/>
      <c r="Y659" s="33"/>
      <c r="Z659" s="2"/>
      <c r="AA659" s="2"/>
      <c r="AB659" s="33">
        <f>(GA[[#This Row],[Work Completiuon time on fualt]]-GA[[#This Row],[Fault Time]])*24</f>
        <v>0</v>
      </c>
      <c r="AC659" s="2"/>
      <c r="AD659" s="2"/>
    </row>
    <row r="660" spans="1:30">
      <c r="A660" s="2">
        <f t="shared" si="10"/>
        <v>658</v>
      </c>
      <c r="I660" s="29" t="str">
        <f>IFERROR(VLOOKUP(GA[[#This Row],[Date]],Raw_Data[[#All],[Date]:[Sunset Time (POA&lt;20 W/m2)]],3,0),"")</f>
        <v/>
      </c>
      <c r="J660" s="29" t="str">
        <f>IFERROR(VLOOKUP(GA[[#This Row],[Date]],Raw_Data[[#All],[Date]:[Sunset Time (POA&lt;20 W/m2)]],4,0),"")</f>
        <v/>
      </c>
      <c r="K660" s="2" t="str">
        <f>IFERROR((GA[[#This Row],[Sunset Time (POA&lt;20 W/m2)]]-GA[[#This Row],[Sunrise Time (POA&gt;20 W/m2)]])*24,"")</f>
        <v/>
      </c>
      <c r="M660" s="17" t="str">
        <f>IFERROR(VLOOKUP(GA[[#This Row],[Affceted Equipment]],'Basic Data'!A760:B874,2,0),"")</f>
        <v/>
      </c>
      <c r="P660" s="28" t="str">
        <f>IFERROR(VLOOKUP(GA[[#This Row],[Affceted Equipment]],'Basic Data'!A761:C879,3,0),"")</f>
        <v/>
      </c>
      <c r="Q660" s="2"/>
      <c r="W660" s="32"/>
      <c r="X660" s="33"/>
      <c r="Y660" s="33"/>
      <c r="Z660" s="2"/>
      <c r="AA660" s="2"/>
      <c r="AB660" s="33">
        <f>(GA[[#This Row],[Work Completiuon time on fualt]]-GA[[#This Row],[Fault Time]])*24</f>
        <v>0</v>
      </c>
      <c r="AC660" s="2"/>
      <c r="AD660" s="2"/>
    </row>
    <row r="661" spans="1:30">
      <c r="A661" s="2">
        <f t="shared" si="10"/>
        <v>659</v>
      </c>
      <c r="I661" s="29" t="str">
        <f>IFERROR(VLOOKUP(GA[[#This Row],[Date]],Raw_Data[[#All],[Date]:[Sunset Time (POA&lt;20 W/m2)]],3,0),"")</f>
        <v/>
      </c>
      <c r="J661" s="29" t="str">
        <f>IFERROR(VLOOKUP(GA[[#This Row],[Date]],Raw_Data[[#All],[Date]:[Sunset Time (POA&lt;20 W/m2)]],4,0),"")</f>
        <v/>
      </c>
      <c r="K661" s="2" t="str">
        <f>IFERROR((GA[[#This Row],[Sunset Time (POA&lt;20 W/m2)]]-GA[[#This Row],[Sunrise Time (POA&gt;20 W/m2)]])*24,"")</f>
        <v/>
      </c>
      <c r="M661" s="17" t="str">
        <f>IFERROR(VLOOKUP(GA[[#This Row],[Affceted Equipment]],'Basic Data'!A761:B875,2,0),"")</f>
        <v/>
      </c>
      <c r="P661" s="28" t="str">
        <f>IFERROR(VLOOKUP(GA[[#This Row],[Affceted Equipment]],'Basic Data'!A762:C880,3,0),"")</f>
        <v/>
      </c>
      <c r="Q661" s="2"/>
      <c r="W661" s="32"/>
      <c r="X661" s="33"/>
      <c r="Y661" s="33"/>
      <c r="Z661" s="2"/>
      <c r="AA661" s="2"/>
      <c r="AB661" s="33">
        <f>(GA[[#This Row],[Work Completiuon time on fualt]]-GA[[#This Row],[Fault Time]])*24</f>
        <v>0</v>
      </c>
      <c r="AC661" s="2"/>
      <c r="AD661" s="2"/>
    </row>
    <row r="662" spans="1:30">
      <c r="A662" s="2">
        <f t="shared" si="10"/>
        <v>660</v>
      </c>
      <c r="I662" s="29" t="str">
        <f>IFERROR(VLOOKUP(GA[[#This Row],[Date]],Raw_Data[[#All],[Date]:[Sunset Time (POA&lt;20 W/m2)]],3,0),"")</f>
        <v/>
      </c>
      <c r="J662" s="29" t="str">
        <f>IFERROR(VLOOKUP(GA[[#This Row],[Date]],Raw_Data[[#All],[Date]:[Sunset Time (POA&lt;20 W/m2)]],4,0),"")</f>
        <v/>
      </c>
      <c r="K662" s="2" t="str">
        <f>IFERROR((GA[[#This Row],[Sunset Time (POA&lt;20 W/m2)]]-GA[[#This Row],[Sunrise Time (POA&gt;20 W/m2)]])*24,"")</f>
        <v/>
      </c>
      <c r="M662" s="17" t="str">
        <f>IFERROR(VLOOKUP(GA[[#This Row],[Affceted Equipment]],'Basic Data'!A762:B876,2,0),"")</f>
        <v/>
      </c>
      <c r="P662" s="28" t="str">
        <f>IFERROR(VLOOKUP(GA[[#This Row],[Affceted Equipment]],'Basic Data'!A763:C881,3,0),"")</f>
        <v/>
      </c>
      <c r="Q662" s="2"/>
      <c r="W662" s="32"/>
      <c r="X662" s="33"/>
      <c r="Y662" s="33"/>
      <c r="Z662" s="2"/>
      <c r="AA662" s="2"/>
      <c r="AB662" s="33">
        <f>(GA[[#This Row],[Work Completiuon time on fualt]]-GA[[#This Row],[Fault Time]])*24</f>
        <v>0</v>
      </c>
      <c r="AC662" s="2"/>
      <c r="AD662" s="2"/>
    </row>
    <row r="663" spans="1:30">
      <c r="A663" s="2">
        <f t="shared" si="10"/>
        <v>661</v>
      </c>
      <c r="I663" s="29" t="str">
        <f>IFERROR(VLOOKUP(GA[[#This Row],[Date]],Raw_Data[[#All],[Date]:[Sunset Time (POA&lt;20 W/m2)]],3,0),"")</f>
        <v/>
      </c>
      <c r="J663" s="29" t="str">
        <f>IFERROR(VLOOKUP(GA[[#This Row],[Date]],Raw_Data[[#All],[Date]:[Sunset Time (POA&lt;20 W/m2)]],4,0),"")</f>
        <v/>
      </c>
      <c r="K663" s="2" t="str">
        <f>IFERROR((GA[[#This Row],[Sunset Time (POA&lt;20 W/m2)]]-GA[[#This Row],[Sunrise Time (POA&gt;20 W/m2)]])*24,"")</f>
        <v/>
      </c>
      <c r="M663" s="17" t="str">
        <f>IFERROR(VLOOKUP(GA[[#This Row],[Affceted Equipment]],'Basic Data'!A763:B877,2,0),"")</f>
        <v/>
      </c>
      <c r="P663" s="28" t="str">
        <f>IFERROR(VLOOKUP(GA[[#This Row],[Affceted Equipment]],'Basic Data'!A764:C882,3,0),"")</f>
        <v/>
      </c>
      <c r="Q663" s="2"/>
      <c r="W663" s="32"/>
      <c r="X663" s="33"/>
      <c r="Y663" s="33"/>
      <c r="Z663" s="2"/>
      <c r="AA663" s="2"/>
      <c r="AB663" s="33">
        <f>(GA[[#This Row],[Work Completiuon time on fualt]]-GA[[#This Row],[Fault Time]])*24</f>
        <v>0</v>
      </c>
      <c r="AC663" s="2"/>
      <c r="AD663" s="2"/>
    </row>
    <row r="664" spans="1:30">
      <c r="A664" s="2">
        <f t="shared" si="10"/>
        <v>662</v>
      </c>
      <c r="I664" s="29" t="str">
        <f>IFERROR(VLOOKUP(GA[[#This Row],[Date]],Raw_Data[[#All],[Date]:[Sunset Time (POA&lt;20 W/m2)]],3,0),"")</f>
        <v/>
      </c>
      <c r="J664" s="29" t="str">
        <f>IFERROR(VLOOKUP(GA[[#This Row],[Date]],Raw_Data[[#All],[Date]:[Sunset Time (POA&lt;20 W/m2)]],4,0),"")</f>
        <v/>
      </c>
      <c r="K664" s="2" t="str">
        <f>IFERROR((GA[[#This Row],[Sunset Time (POA&lt;20 W/m2)]]-GA[[#This Row],[Sunrise Time (POA&gt;20 W/m2)]])*24,"")</f>
        <v/>
      </c>
      <c r="M664" s="17" t="str">
        <f>IFERROR(VLOOKUP(GA[[#This Row],[Affceted Equipment]],'Basic Data'!A764:B878,2,0),"")</f>
        <v/>
      </c>
      <c r="P664" s="28" t="str">
        <f>IFERROR(VLOOKUP(GA[[#This Row],[Affceted Equipment]],'Basic Data'!A765:C883,3,0),"")</f>
        <v/>
      </c>
      <c r="Q664" s="2"/>
      <c r="W664" s="32"/>
      <c r="X664" s="33"/>
      <c r="Y664" s="33"/>
      <c r="Z664" s="2"/>
      <c r="AA664" s="2"/>
      <c r="AB664" s="33">
        <f>(GA[[#This Row],[Work Completiuon time on fualt]]-GA[[#This Row],[Fault Time]])*24</f>
        <v>0</v>
      </c>
      <c r="AC664" s="2"/>
      <c r="AD664" s="2"/>
    </row>
    <row r="665" spans="1:30">
      <c r="A665" s="2">
        <f t="shared" si="10"/>
        <v>663</v>
      </c>
      <c r="I665" s="29" t="str">
        <f>IFERROR(VLOOKUP(GA[[#This Row],[Date]],Raw_Data[[#All],[Date]:[Sunset Time (POA&lt;20 W/m2)]],3,0),"")</f>
        <v/>
      </c>
      <c r="J665" s="29" t="str">
        <f>IFERROR(VLOOKUP(GA[[#This Row],[Date]],Raw_Data[[#All],[Date]:[Sunset Time (POA&lt;20 W/m2)]],4,0),"")</f>
        <v/>
      </c>
      <c r="K665" s="2" t="str">
        <f>IFERROR((GA[[#This Row],[Sunset Time (POA&lt;20 W/m2)]]-GA[[#This Row],[Sunrise Time (POA&gt;20 W/m2)]])*24,"")</f>
        <v/>
      </c>
      <c r="M665" s="17" t="str">
        <f>IFERROR(VLOOKUP(GA[[#This Row],[Affceted Equipment]],'Basic Data'!A765:B879,2,0),"")</f>
        <v/>
      </c>
      <c r="P665" s="28" t="str">
        <f>IFERROR(VLOOKUP(GA[[#This Row],[Affceted Equipment]],'Basic Data'!A766:C884,3,0),"")</f>
        <v/>
      </c>
      <c r="Q665" s="2"/>
      <c r="W665" s="32"/>
      <c r="X665" s="33"/>
      <c r="Y665" s="33"/>
      <c r="Z665" s="2"/>
      <c r="AA665" s="2"/>
      <c r="AB665" s="33">
        <f>(GA[[#This Row],[Work Completiuon time on fualt]]-GA[[#This Row],[Fault Time]])*24</f>
        <v>0</v>
      </c>
      <c r="AC665" s="2"/>
      <c r="AD665" s="2"/>
    </row>
    <row r="666" spans="1:30">
      <c r="A666" s="2">
        <f t="shared" si="10"/>
        <v>664</v>
      </c>
      <c r="I666" s="29" t="str">
        <f>IFERROR(VLOOKUP(GA[[#This Row],[Date]],Raw_Data[[#All],[Date]:[Sunset Time (POA&lt;20 W/m2)]],3,0),"")</f>
        <v/>
      </c>
      <c r="J666" s="29" t="str">
        <f>IFERROR(VLOOKUP(GA[[#This Row],[Date]],Raw_Data[[#All],[Date]:[Sunset Time (POA&lt;20 W/m2)]],4,0),"")</f>
        <v/>
      </c>
      <c r="K666" s="2" t="str">
        <f>IFERROR((GA[[#This Row],[Sunset Time (POA&lt;20 W/m2)]]-GA[[#This Row],[Sunrise Time (POA&gt;20 W/m2)]])*24,"")</f>
        <v/>
      </c>
      <c r="M666" s="17" t="str">
        <f>IFERROR(VLOOKUP(GA[[#This Row],[Affceted Equipment]],'Basic Data'!A766:B880,2,0),"")</f>
        <v/>
      </c>
      <c r="P666" s="28" t="str">
        <f>IFERROR(VLOOKUP(GA[[#This Row],[Affceted Equipment]],'Basic Data'!A767:C885,3,0),"")</f>
        <v/>
      </c>
      <c r="Q666" s="2"/>
      <c r="W666" s="32"/>
      <c r="X666" s="33"/>
      <c r="Y666" s="33"/>
      <c r="Z666" s="2"/>
      <c r="AA666" s="2"/>
      <c r="AB666" s="33">
        <f>(GA[[#This Row],[Work Completiuon time on fualt]]-GA[[#This Row],[Fault Time]])*24</f>
        <v>0</v>
      </c>
      <c r="AC666" s="2"/>
      <c r="AD666" s="2"/>
    </row>
    <row r="667" spans="1:30">
      <c r="A667" s="2">
        <f t="shared" si="10"/>
        <v>665</v>
      </c>
      <c r="I667" s="29" t="str">
        <f>IFERROR(VLOOKUP(GA[[#This Row],[Date]],Raw_Data[[#All],[Date]:[Sunset Time (POA&lt;20 W/m2)]],3,0),"")</f>
        <v/>
      </c>
      <c r="J667" s="29" t="str">
        <f>IFERROR(VLOOKUP(GA[[#This Row],[Date]],Raw_Data[[#All],[Date]:[Sunset Time (POA&lt;20 W/m2)]],4,0),"")</f>
        <v/>
      </c>
      <c r="K667" s="2" t="str">
        <f>IFERROR((GA[[#This Row],[Sunset Time (POA&lt;20 W/m2)]]-GA[[#This Row],[Sunrise Time (POA&gt;20 W/m2)]])*24,"")</f>
        <v/>
      </c>
      <c r="M667" s="17" t="str">
        <f>IFERROR(VLOOKUP(GA[[#This Row],[Affceted Equipment]],'Basic Data'!A767:B881,2,0),"")</f>
        <v/>
      </c>
      <c r="P667" s="28" t="str">
        <f>IFERROR(VLOOKUP(GA[[#This Row],[Affceted Equipment]],'Basic Data'!A768:C886,3,0),"")</f>
        <v/>
      </c>
      <c r="Q667" s="2"/>
      <c r="W667" s="32"/>
      <c r="X667" s="33"/>
      <c r="Y667" s="33"/>
      <c r="Z667" s="2"/>
      <c r="AA667" s="2"/>
      <c r="AB667" s="33">
        <f>(GA[[#This Row],[Work Completiuon time on fualt]]-GA[[#This Row],[Fault Time]])*24</f>
        <v>0</v>
      </c>
      <c r="AC667" s="2"/>
      <c r="AD667" s="2"/>
    </row>
    <row r="668" spans="1:30">
      <c r="A668" s="2">
        <f t="shared" si="10"/>
        <v>666</v>
      </c>
      <c r="I668" s="29" t="str">
        <f>IFERROR(VLOOKUP(GA[[#This Row],[Date]],Raw_Data[[#All],[Date]:[Sunset Time (POA&lt;20 W/m2)]],3,0),"")</f>
        <v/>
      </c>
      <c r="J668" s="29" t="str">
        <f>IFERROR(VLOOKUP(GA[[#This Row],[Date]],Raw_Data[[#All],[Date]:[Sunset Time (POA&lt;20 W/m2)]],4,0),"")</f>
        <v/>
      </c>
      <c r="K668" s="2" t="str">
        <f>IFERROR((GA[[#This Row],[Sunset Time (POA&lt;20 W/m2)]]-GA[[#This Row],[Sunrise Time (POA&gt;20 W/m2)]])*24,"")</f>
        <v/>
      </c>
      <c r="M668" s="17" t="str">
        <f>IFERROR(VLOOKUP(GA[[#This Row],[Affceted Equipment]],'Basic Data'!A768:B882,2,0),"")</f>
        <v/>
      </c>
      <c r="P668" s="28" t="str">
        <f>IFERROR(VLOOKUP(GA[[#This Row],[Affceted Equipment]],'Basic Data'!A769:C887,3,0),"")</f>
        <v/>
      </c>
      <c r="Q668" s="2"/>
      <c r="W668" s="32"/>
      <c r="X668" s="33"/>
      <c r="Y668" s="33"/>
      <c r="Z668" s="2"/>
      <c r="AA668" s="2"/>
      <c r="AB668" s="33">
        <f>(GA[[#This Row],[Work Completiuon time on fualt]]-GA[[#This Row],[Fault Time]])*24</f>
        <v>0</v>
      </c>
      <c r="AC668" s="2"/>
      <c r="AD668" s="2"/>
    </row>
    <row r="669" spans="1:30">
      <c r="A669" s="2">
        <f t="shared" si="10"/>
        <v>667</v>
      </c>
      <c r="I669" s="29" t="str">
        <f>IFERROR(VLOOKUP(GA[[#This Row],[Date]],Raw_Data[[#All],[Date]:[Sunset Time (POA&lt;20 W/m2)]],3,0),"")</f>
        <v/>
      </c>
      <c r="J669" s="29" t="str">
        <f>IFERROR(VLOOKUP(GA[[#This Row],[Date]],Raw_Data[[#All],[Date]:[Sunset Time (POA&lt;20 W/m2)]],4,0),"")</f>
        <v/>
      </c>
      <c r="K669" s="2" t="str">
        <f>IFERROR((GA[[#This Row],[Sunset Time (POA&lt;20 W/m2)]]-GA[[#This Row],[Sunrise Time (POA&gt;20 W/m2)]])*24,"")</f>
        <v/>
      </c>
      <c r="M669" s="17" t="str">
        <f>IFERROR(VLOOKUP(GA[[#This Row],[Affceted Equipment]],'Basic Data'!A769:B883,2,0),"")</f>
        <v/>
      </c>
      <c r="P669" s="28" t="str">
        <f>IFERROR(VLOOKUP(GA[[#This Row],[Affceted Equipment]],'Basic Data'!A770:C888,3,0),"")</f>
        <v/>
      </c>
      <c r="Q669" s="2"/>
      <c r="W669" s="32"/>
      <c r="X669" s="33"/>
      <c r="Y669" s="33"/>
      <c r="Z669" s="2"/>
      <c r="AA669" s="2"/>
      <c r="AB669" s="33">
        <f>(GA[[#This Row],[Work Completiuon time on fualt]]-GA[[#This Row],[Fault Time]])*24</f>
        <v>0</v>
      </c>
      <c r="AC669" s="2"/>
      <c r="AD669" s="2"/>
    </row>
    <row r="670" spans="1:30">
      <c r="A670" s="2">
        <f t="shared" si="10"/>
        <v>668</v>
      </c>
      <c r="I670" s="29" t="str">
        <f>IFERROR(VLOOKUP(GA[[#This Row],[Date]],Raw_Data[[#All],[Date]:[Sunset Time (POA&lt;20 W/m2)]],3,0),"")</f>
        <v/>
      </c>
      <c r="J670" s="29" t="str">
        <f>IFERROR(VLOOKUP(GA[[#This Row],[Date]],Raw_Data[[#All],[Date]:[Sunset Time (POA&lt;20 W/m2)]],4,0),"")</f>
        <v/>
      </c>
      <c r="K670" s="2" t="str">
        <f>IFERROR((GA[[#This Row],[Sunset Time (POA&lt;20 W/m2)]]-GA[[#This Row],[Sunrise Time (POA&gt;20 W/m2)]])*24,"")</f>
        <v/>
      </c>
      <c r="M670" s="17" t="str">
        <f>IFERROR(VLOOKUP(GA[[#This Row],[Affceted Equipment]],'Basic Data'!A770:B884,2,0),"")</f>
        <v/>
      </c>
      <c r="P670" s="28" t="str">
        <f>IFERROR(VLOOKUP(GA[[#This Row],[Affceted Equipment]],'Basic Data'!A771:C889,3,0),"")</f>
        <v/>
      </c>
      <c r="Q670" s="2"/>
      <c r="W670" s="32"/>
      <c r="X670" s="33"/>
      <c r="Y670" s="33"/>
      <c r="Z670" s="2"/>
      <c r="AA670" s="2"/>
      <c r="AB670" s="33">
        <f>(GA[[#This Row],[Work Completiuon time on fualt]]-GA[[#This Row],[Fault Time]])*24</f>
        <v>0</v>
      </c>
      <c r="AC670" s="2"/>
      <c r="AD670" s="2"/>
    </row>
    <row r="671" spans="1:30">
      <c r="A671" s="2">
        <f t="shared" ref="A671:A734" si="11">A670+1</f>
        <v>669</v>
      </c>
      <c r="I671" s="29" t="str">
        <f>IFERROR(VLOOKUP(GA[[#This Row],[Date]],Raw_Data[[#All],[Date]:[Sunset Time (POA&lt;20 W/m2)]],3,0),"")</f>
        <v/>
      </c>
      <c r="J671" s="29" t="str">
        <f>IFERROR(VLOOKUP(GA[[#This Row],[Date]],Raw_Data[[#All],[Date]:[Sunset Time (POA&lt;20 W/m2)]],4,0),"")</f>
        <v/>
      </c>
      <c r="K671" s="2" t="str">
        <f>IFERROR((GA[[#This Row],[Sunset Time (POA&lt;20 W/m2)]]-GA[[#This Row],[Sunrise Time (POA&gt;20 W/m2)]])*24,"")</f>
        <v/>
      </c>
      <c r="M671" s="17" t="str">
        <f>IFERROR(VLOOKUP(GA[[#This Row],[Affceted Equipment]],'Basic Data'!A771:B885,2,0),"")</f>
        <v/>
      </c>
      <c r="P671" s="28" t="str">
        <f>IFERROR(VLOOKUP(GA[[#This Row],[Affceted Equipment]],'Basic Data'!A772:C890,3,0),"")</f>
        <v/>
      </c>
      <c r="Q671" s="2"/>
      <c r="W671" s="32"/>
      <c r="X671" s="33"/>
      <c r="Y671" s="33"/>
      <c r="Z671" s="2"/>
      <c r="AA671" s="2"/>
      <c r="AB671" s="33">
        <f>(GA[[#This Row],[Work Completiuon time on fualt]]-GA[[#This Row],[Fault Time]])*24</f>
        <v>0</v>
      </c>
      <c r="AC671" s="2"/>
      <c r="AD671" s="2"/>
    </row>
    <row r="672" spans="1:30">
      <c r="A672" s="2">
        <f t="shared" si="11"/>
        <v>670</v>
      </c>
      <c r="I672" s="29" t="str">
        <f>IFERROR(VLOOKUP(GA[[#This Row],[Date]],Raw_Data[[#All],[Date]:[Sunset Time (POA&lt;20 W/m2)]],3,0),"")</f>
        <v/>
      </c>
      <c r="J672" s="29" t="str">
        <f>IFERROR(VLOOKUP(GA[[#This Row],[Date]],Raw_Data[[#All],[Date]:[Sunset Time (POA&lt;20 W/m2)]],4,0),"")</f>
        <v/>
      </c>
      <c r="K672" s="2" t="str">
        <f>IFERROR((GA[[#This Row],[Sunset Time (POA&lt;20 W/m2)]]-GA[[#This Row],[Sunrise Time (POA&gt;20 W/m2)]])*24,"")</f>
        <v/>
      </c>
      <c r="M672" s="17" t="str">
        <f>IFERROR(VLOOKUP(GA[[#This Row],[Affceted Equipment]],'Basic Data'!A772:B886,2,0),"")</f>
        <v/>
      </c>
      <c r="P672" s="28" t="str">
        <f>IFERROR(VLOOKUP(GA[[#This Row],[Affceted Equipment]],'Basic Data'!A773:C891,3,0),"")</f>
        <v/>
      </c>
      <c r="Q672" s="2"/>
      <c r="W672" s="32"/>
      <c r="X672" s="33"/>
      <c r="Y672" s="33"/>
      <c r="Z672" s="2"/>
      <c r="AA672" s="2"/>
      <c r="AB672" s="33">
        <f>(GA[[#This Row],[Work Completiuon time on fualt]]-GA[[#This Row],[Fault Time]])*24</f>
        <v>0</v>
      </c>
      <c r="AC672" s="2"/>
      <c r="AD672" s="2"/>
    </row>
    <row r="673" spans="1:30">
      <c r="A673" s="2">
        <f t="shared" si="11"/>
        <v>671</v>
      </c>
      <c r="I673" s="29" t="str">
        <f>IFERROR(VLOOKUP(GA[[#This Row],[Date]],Raw_Data[[#All],[Date]:[Sunset Time (POA&lt;20 W/m2)]],3,0),"")</f>
        <v/>
      </c>
      <c r="J673" s="29" t="str">
        <f>IFERROR(VLOOKUP(GA[[#This Row],[Date]],Raw_Data[[#All],[Date]:[Sunset Time (POA&lt;20 W/m2)]],4,0),"")</f>
        <v/>
      </c>
      <c r="K673" s="2" t="str">
        <f>IFERROR((GA[[#This Row],[Sunset Time (POA&lt;20 W/m2)]]-GA[[#This Row],[Sunrise Time (POA&gt;20 W/m2)]])*24,"")</f>
        <v/>
      </c>
      <c r="M673" s="17" t="str">
        <f>IFERROR(VLOOKUP(GA[[#This Row],[Affceted Equipment]],'Basic Data'!A773:B887,2,0),"")</f>
        <v/>
      </c>
      <c r="P673" s="28" t="str">
        <f>IFERROR(VLOOKUP(GA[[#This Row],[Affceted Equipment]],'Basic Data'!A774:C892,3,0),"")</f>
        <v/>
      </c>
      <c r="Q673" s="2"/>
      <c r="W673" s="32"/>
      <c r="X673" s="33"/>
      <c r="Y673" s="33"/>
      <c r="Z673" s="2"/>
      <c r="AA673" s="2"/>
      <c r="AB673" s="33">
        <f>(GA[[#This Row],[Work Completiuon time on fualt]]-GA[[#This Row],[Fault Time]])*24</f>
        <v>0</v>
      </c>
      <c r="AC673" s="2"/>
      <c r="AD673" s="2"/>
    </row>
    <row r="674" spans="1:30">
      <c r="A674" s="2">
        <f t="shared" si="11"/>
        <v>672</v>
      </c>
      <c r="I674" s="29" t="str">
        <f>IFERROR(VLOOKUP(GA[[#This Row],[Date]],Raw_Data[[#All],[Date]:[Sunset Time (POA&lt;20 W/m2)]],3,0),"")</f>
        <v/>
      </c>
      <c r="J674" s="29" t="str">
        <f>IFERROR(VLOOKUP(GA[[#This Row],[Date]],Raw_Data[[#All],[Date]:[Sunset Time (POA&lt;20 W/m2)]],4,0),"")</f>
        <v/>
      </c>
      <c r="K674" s="2" t="str">
        <f>IFERROR((GA[[#This Row],[Sunset Time (POA&lt;20 W/m2)]]-GA[[#This Row],[Sunrise Time (POA&gt;20 W/m2)]])*24,"")</f>
        <v/>
      </c>
      <c r="M674" s="17" t="str">
        <f>IFERROR(VLOOKUP(GA[[#This Row],[Affceted Equipment]],'Basic Data'!A774:B888,2,0),"")</f>
        <v/>
      </c>
      <c r="P674" s="28" t="str">
        <f>IFERROR(VLOOKUP(GA[[#This Row],[Affceted Equipment]],'Basic Data'!A775:C893,3,0),"")</f>
        <v/>
      </c>
      <c r="Q674" s="2"/>
      <c r="W674" s="32"/>
      <c r="X674" s="33"/>
      <c r="Y674" s="33"/>
      <c r="Z674" s="2"/>
      <c r="AA674" s="2"/>
      <c r="AB674" s="33">
        <f>(GA[[#This Row],[Work Completiuon time on fualt]]-GA[[#This Row],[Fault Time]])*24</f>
        <v>0</v>
      </c>
      <c r="AC674" s="2"/>
      <c r="AD674" s="2"/>
    </row>
    <row r="675" spans="1:30">
      <c r="A675" s="2">
        <f t="shared" si="11"/>
        <v>673</v>
      </c>
      <c r="I675" s="29" t="str">
        <f>IFERROR(VLOOKUP(GA[[#This Row],[Date]],Raw_Data[[#All],[Date]:[Sunset Time (POA&lt;20 W/m2)]],3,0),"")</f>
        <v/>
      </c>
      <c r="J675" s="29" t="str">
        <f>IFERROR(VLOOKUP(GA[[#This Row],[Date]],Raw_Data[[#All],[Date]:[Sunset Time (POA&lt;20 W/m2)]],4,0),"")</f>
        <v/>
      </c>
      <c r="K675" s="2" t="str">
        <f>IFERROR((GA[[#This Row],[Sunset Time (POA&lt;20 W/m2)]]-GA[[#This Row],[Sunrise Time (POA&gt;20 W/m2)]])*24,"")</f>
        <v/>
      </c>
      <c r="M675" s="17" t="str">
        <f>IFERROR(VLOOKUP(GA[[#This Row],[Affceted Equipment]],'Basic Data'!A775:B889,2,0),"")</f>
        <v/>
      </c>
      <c r="P675" s="28" t="str">
        <f>IFERROR(VLOOKUP(GA[[#This Row],[Affceted Equipment]],'Basic Data'!A776:C894,3,0),"")</f>
        <v/>
      </c>
      <c r="Q675" s="2"/>
      <c r="W675" s="32"/>
      <c r="X675" s="33"/>
      <c r="Y675" s="33"/>
      <c r="Z675" s="2"/>
      <c r="AA675" s="2"/>
      <c r="AB675" s="33">
        <f>(GA[[#This Row],[Work Completiuon time on fualt]]-GA[[#This Row],[Fault Time]])*24</f>
        <v>0</v>
      </c>
      <c r="AC675" s="2"/>
      <c r="AD675" s="2"/>
    </row>
    <row r="676" spans="1:30">
      <c r="A676" s="2">
        <f t="shared" si="11"/>
        <v>674</v>
      </c>
      <c r="I676" s="29" t="str">
        <f>IFERROR(VLOOKUP(GA[[#This Row],[Date]],Raw_Data[[#All],[Date]:[Sunset Time (POA&lt;20 W/m2)]],3,0),"")</f>
        <v/>
      </c>
      <c r="J676" s="29" t="str">
        <f>IFERROR(VLOOKUP(GA[[#This Row],[Date]],Raw_Data[[#All],[Date]:[Sunset Time (POA&lt;20 W/m2)]],4,0),"")</f>
        <v/>
      </c>
      <c r="K676" s="2" t="str">
        <f>IFERROR((GA[[#This Row],[Sunset Time (POA&lt;20 W/m2)]]-GA[[#This Row],[Sunrise Time (POA&gt;20 W/m2)]])*24,"")</f>
        <v/>
      </c>
      <c r="M676" s="17" t="str">
        <f>IFERROR(VLOOKUP(GA[[#This Row],[Affceted Equipment]],'Basic Data'!A776:B890,2,0),"")</f>
        <v/>
      </c>
      <c r="P676" s="28" t="str">
        <f>IFERROR(VLOOKUP(GA[[#This Row],[Affceted Equipment]],'Basic Data'!A777:C895,3,0),"")</f>
        <v/>
      </c>
      <c r="Q676" s="2"/>
      <c r="W676" s="32"/>
      <c r="X676" s="33"/>
      <c r="Y676" s="33"/>
      <c r="Z676" s="2"/>
      <c r="AA676" s="2"/>
      <c r="AB676" s="33">
        <f>(GA[[#This Row],[Work Completiuon time on fualt]]-GA[[#This Row],[Fault Time]])*24</f>
        <v>0</v>
      </c>
      <c r="AC676" s="2"/>
      <c r="AD676" s="2"/>
    </row>
    <row r="677" spans="1:30">
      <c r="A677" s="2">
        <f t="shared" si="11"/>
        <v>675</v>
      </c>
      <c r="I677" s="29" t="str">
        <f>IFERROR(VLOOKUP(GA[[#This Row],[Date]],Raw_Data[[#All],[Date]:[Sunset Time (POA&lt;20 W/m2)]],3,0),"")</f>
        <v/>
      </c>
      <c r="J677" s="29" t="str">
        <f>IFERROR(VLOOKUP(GA[[#This Row],[Date]],Raw_Data[[#All],[Date]:[Sunset Time (POA&lt;20 W/m2)]],4,0),"")</f>
        <v/>
      </c>
      <c r="K677" s="2" t="str">
        <f>IFERROR((GA[[#This Row],[Sunset Time (POA&lt;20 W/m2)]]-GA[[#This Row],[Sunrise Time (POA&gt;20 W/m2)]])*24,"")</f>
        <v/>
      </c>
      <c r="M677" s="17" t="str">
        <f>IFERROR(VLOOKUP(GA[[#This Row],[Affceted Equipment]],'Basic Data'!A777:B891,2,0),"")</f>
        <v/>
      </c>
      <c r="P677" s="28" t="str">
        <f>IFERROR(VLOOKUP(GA[[#This Row],[Affceted Equipment]],'Basic Data'!A778:C896,3,0),"")</f>
        <v/>
      </c>
      <c r="Q677" s="2"/>
      <c r="W677" s="32"/>
      <c r="X677" s="33"/>
      <c r="Y677" s="33"/>
      <c r="Z677" s="2"/>
      <c r="AA677" s="2"/>
      <c r="AB677" s="33">
        <f>(GA[[#This Row],[Work Completiuon time on fualt]]-GA[[#This Row],[Fault Time]])*24</f>
        <v>0</v>
      </c>
      <c r="AC677" s="2"/>
      <c r="AD677" s="2"/>
    </row>
    <row r="678" spans="1:30">
      <c r="A678" s="2">
        <f t="shared" si="11"/>
        <v>676</v>
      </c>
      <c r="I678" s="29" t="str">
        <f>IFERROR(VLOOKUP(GA[[#This Row],[Date]],Raw_Data[[#All],[Date]:[Sunset Time (POA&lt;20 W/m2)]],3,0),"")</f>
        <v/>
      </c>
      <c r="J678" s="29" t="str">
        <f>IFERROR(VLOOKUP(GA[[#This Row],[Date]],Raw_Data[[#All],[Date]:[Sunset Time (POA&lt;20 W/m2)]],4,0),"")</f>
        <v/>
      </c>
      <c r="K678" s="2" t="str">
        <f>IFERROR((GA[[#This Row],[Sunset Time (POA&lt;20 W/m2)]]-GA[[#This Row],[Sunrise Time (POA&gt;20 W/m2)]])*24,"")</f>
        <v/>
      </c>
      <c r="M678" s="17" t="str">
        <f>IFERROR(VLOOKUP(GA[[#This Row],[Affceted Equipment]],'Basic Data'!A778:B892,2,0),"")</f>
        <v/>
      </c>
      <c r="P678" s="28" t="str">
        <f>IFERROR(VLOOKUP(GA[[#This Row],[Affceted Equipment]],'Basic Data'!A779:C897,3,0),"")</f>
        <v/>
      </c>
      <c r="Q678" s="2"/>
      <c r="W678" s="32"/>
      <c r="X678" s="33"/>
      <c r="Y678" s="33"/>
      <c r="Z678" s="2"/>
      <c r="AA678" s="2"/>
      <c r="AB678" s="33">
        <f>(GA[[#This Row],[Work Completiuon time on fualt]]-GA[[#This Row],[Fault Time]])*24</f>
        <v>0</v>
      </c>
      <c r="AC678" s="2"/>
      <c r="AD678" s="2"/>
    </row>
    <row r="679" spans="1:30">
      <c r="A679" s="2">
        <f t="shared" si="11"/>
        <v>677</v>
      </c>
      <c r="I679" s="29" t="str">
        <f>IFERROR(VLOOKUP(GA[[#This Row],[Date]],Raw_Data[[#All],[Date]:[Sunset Time (POA&lt;20 W/m2)]],3,0),"")</f>
        <v/>
      </c>
      <c r="J679" s="29" t="str">
        <f>IFERROR(VLOOKUP(GA[[#This Row],[Date]],Raw_Data[[#All],[Date]:[Sunset Time (POA&lt;20 W/m2)]],4,0),"")</f>
        <v/>
      </c>
      <c r="K679" s="2" t="str">
        <f>IFERROR((GA[[#This Row],[Sunset Time (POA&lt;20 W/m2)]]-GA[[#This Row],[Sunrise Time (POA&gt;20 W/m2)]])*24,"")</f>
        <v/>
      </c>
      <c r="M679" s="17" t="str">
        <f>IFERROR(VLOOKUP(GA[[#This Row],[Affceted Equipment]],'Basic Data'!A779:B893,2,0),"")</f>
        <v/>
      </c>
      <c r="P679" s="28" t="str">
        <f>IFERROR(VLOOKUP(GA[[#This Row],[Affceted Equipment]],'Basic Data'!A780:C898,3,0),"")</f>
        <v/>
      </c>
      <c r="Q679" s="2"/>
      <c r="W679" s="32"/>
      <c r="X679" s="33"/>
      <c r="Y679" s="33"/>
      <c r="Z679" s="2"/>
      <c r="AA679" s="2"/>
      <c r="AB679" s="33">
        <f>(GA[[#This Row],[Work Completiuon time on fualt]]-GA[[#This Row],[Fault Time]])*24</f>
        <v>0</v>
      </c>
      <c r="AC679" s="2"/>
      <c r="AD679" s="2"/>
    </row>
    <row r="680" spans="1:30">
      <c r="A680" s="2">
        <f t="shared" si="11"/>
        <v>678</v>
      </c>
      <c r="I680" s="29" t="str">
        <f>IFERROR(VLOOKUP(GA[[#This Row],[Date]],Raw_Data[[#All],[Date]:[Sunset Time (POA&lt;20 W/m2)]],3,0),"")</f>
        <v/>
      </c>
      <c r="J680" s="29" t="str">
        <f>IFERROR(VLOOKUP(GA[[#This Row],[Date]],Raw_Data[[#All],[Date]:[Sunset Time (POA&lt;20 W/m2)]],4,0),"")</f>
        <v/>
      </c>
      <c r="K680" s="2" t="str">
        <f>IFERROR((GA[[#This Row],[Sunset Time (POA&lt;20 W/m2)]]-GA[[#This Row],[Sunrise Time (POA&gt;20 W/m2)]])*24,"")</f>
        <v/>
      </c>
      <c r="M680" s="17" t="str">
        <f>IFERROR(VLOOKUP(GA[[#This Row],[Affceted Equipment]],'Basic Data'!A780:B894,2,0),"")</f>
        <v/>
      </c>
      <c r="P680" s="28" t="str">
        <f>IFERROR(VLOOKUP(GA[[#This Row],[Affceted Equipment]],'Basic Data'!A781:C899,3,0),"")</f>
        <v/>
      </c>
      <c r="Q680" s="2"/>
      <c r="W680" s="32"/>
      <c r="X680" s="33"/>
      <c r="Y680" s="33"/>
      <c r="Z680" s="2"/>
      <c r="AA680" s="2"/>
      <c r="AB680" s="33">
        <f>(GA[[#This Row],[Work Completiuon time on fualt]]-GA[[#This Row],[Fault Time]])*24</f>
        <v>0</v>
      </c>
      <c r="AC680" s="2"/>
      <c r="AD680" s="2"/>
    </row>
    <row r="681" spans="1:30">
      <c r="A681" s="2">
        <f t="shared" si="11"/>
        <v>679</v>
      </c>
      <c r="I681" s="29" t="str">
        <f>IFERROR(VLOOKUP(GA[[#This Row],[Date]],Raw_Data[[#All],[Date]:[Sunset Time (POA&lt;20 W/m2)]],3,0),"")</f>
        <v/>
      </c>
      <c r="J681" s="29" t="str">
        <f>IFERROR(VLOOKUP(GA[[#This Row],[Date]],Raw_Data[[#All],[Date]:[Sunset Time (POA&lt;20 W/m2)]],4,0),"")</f>
        <v/>
      </c>
      <c r="K681" s="2" t="str">
        <f>IFERROR((GA[[#This Row],[Sunset Time (POA&lt;20 W/m2)]]-GA[[#This Row],[Sunrise Time (POA&gt;20 W/m2)]])*24,"")</f>
        <v/>
      </c>
      <c r="M681" s="17" t="str">
        <f>IFERROR(VLOOKUP(GA[[#This Row],[Affceted Equipment]],'Basic Data'!A781:B895,2,0),"")</f>
        <v/>
      </c>
      <c r="P681" s="28" t="str">
        <f>IFERROR(VLOOKUP(GA[[#This Row],[Affceted Equipment]],'Basic Data'!A782:C900,3,0),"")</f>
        <v/>
      </c>
      <c r="Q681" s="2"/>
      <c r="W681" s="32"/>
      <c r="X681" s="33"/>
      <c r="Y681" s="33"/>
      <c r="Z681" s="2"/>
      <c r="AA681" s="2"/>
      <c r="AB681" s="33">
        <f>(GA[[#This Row],[Work Completiuon time on fualt]]-GA[[#This Row],[Fault Time]])*24</f>
        <v>0</v>
      </c>
      <c r="AC681" s="2"/>
      <c r="AD681" s="2"/>
    </row>
    <row r="682" spans="1:30">
      <c r="A682" s="2">
        <f t="shared" si="11"/>
        <v>680</v>
      </c>
      <c r="I682" s="29" t="str">
        <f>IFERROR(VLOOKUP(GA[[#This Row],[Date]],Raw_Data[[#All],[Date]:[Sunset Time (POA&lt;20 W/m2)]],3,0),"")</f>
        <v/>
      </c>
      <c r="J682" s="29" t="str">
        <f>IFERROR(VLOOKUP(GA[[#This Row],[Date]],Raw_Data[[#All],[Date]:[Sunset Time (POA&lt;20 W/m2)]],4,0),"")</f>
        <v/>
      </c>
      <c r="K682" s="2" t="str">
        <f>IFERROR((GA[[#This Row],[Sunset Time (POA&lt;20 W/m2)]]-GA[[#This Row],[Sunrise Time (POA&gt;20 W/m2)]])*24,"")</f>
        <v/>
      </c>
      <c r="M682" s="17" t="str">
        <f>IFERROR(VLOOKUP(GA[[#This Row],[Affceted Equipment]],'Basic Data'!A782:B896,2,0),"")</f>
        <v/>
      </c>
      <c r="P682" s="28" t="str">
        <f>IFERROR(VLOOKUP(GA[[#This Row],[Affceted Equipment]],'Basic Data'!A783:C901,3,0),"")</f>
        <v/>
      </c>
      <c r="Q682" s="2"/>
      <c r="W682" s="32"/>
      <c r="X682" s="33"/>
      <c r="Y682" s="33"/>
      <c r="Z682" s="2"/>
      <c r="AA682" s="2"/>
      <c r="AB682" s="33">
        <f>(GA[[#This Row],[Work Completiuon time on fualt]]-GA[[#This Row],[Fault Time]])*24</f>
        <v>0</v>
      </c>
      <c r="AC682" s="2"/>
      <c r="AD682" s="2"/>
    </row>
    <row r="683" spans="1:30">
      <c r="A683" s="2">
        <f t="shared" si="11"/>
        <v>681</v>
      </c>
      <c r="I683" s="29" t="str">
        <f>IFERROR(VLOOKUP(GA[[#This Row],[Date]],Raw_Data[[#All],[Date]:[Sunset Time (POA&lt;20 W/m2)]],3,0),"")</f>
        <v/>
      </c>
      <c r="J683" s="29" t="str">
        <f>IFERROR(VLOOKUP(GA[[#This Row],[Date]],Raw_Data[[#All],[Date]:[Sunset Time (POA&lt;20 W/m2)]],4,0),"")</f>
        <v/>
      </c>
      <c r="K683" s="2" t="str">
        <f>IFERROR((GA[[#This Row],[Sunset Time (POA&lt;20 W/m2)]]-GA[[#This Row],[Sunrise Time (POA&gt;20 W/m2)]])*24,"")</f>
        <v/>
      </c>
      <c r="M683" s="17" t="str">
        <f>IFERROR(VLOOKUP(GA[[#This Row],[Affceted Equipment]],'Basic Data'!A783:B897,2,0),"")</f>
        <v/>
      </c>
      <c r="P683" s="28" t="str">
        <f>IFERROR(VLOOKUP(GA[[#This Row],[Affceted Equipment]],'Basic Data'!A784:C902,3,0),"")</f>
        <v/>
      </c>
      <c r="Q683" s="2"/>
      <c r="W683" s="32"/>
      <c r="X683" s="33"/>
      <c r="Y683" s="33"/>
      <c r="Z683" s="2"/>
      <c r="AA683" s="2"/>
      <c r="AB683" s="33">
        <f>(GA[[#This Row],[Work Completiuon time on fualt]]-GA[[#This Row],[Fault Time]])*24</f>
        <v>0</v>
      </c>
      <c r="AC683" s="2"/>
      <c r="AD683" s="2"/>
    </row>
    <row r="684" spans="1:30">
      <c r="A684" s="2">
        <f t="shared" si="11"/>
        <v>682</v>
      </c>
      <c r="I684" s="29" t="str">
        <f>IFERROR(VLOOKUP(GA[[#This Row],[Date]],Raw_Data[[#All],[Date]:[Sunset Time (POA&lt;20 W/m2)]],3,0),"")</f>
        <v/>
      </c>
      <c r="J684" s="29" t="str">
        <f>IFERROR(VLOOKUP(GA[[#This Row],[Date]],Raw_Data[[#All],[Date]:[Sunset Time (POA&lt;20 W/m2)]],4,0),"")</f>
        <v/>
      </c>
      <c r="K684" s="2" t="str">
        <f>IFERROR((GA[[#This Row],[Sunset Time (POA&lt;20 W/m2)]]-GA[[#This Row],[Sunrise Time (POA&gt;20 W/m2)]])*24,"")</f>
        <v/>
      </c>
      <c r="M684" s="17" t="str">
        <f>IFERROR(VLOOKUP(GA[[#This Row],[Affceted Equipment]],'Basic Data'!A784:B898,2,0),"")</f>
        <v/>
      </c>
      <c r="P684" s="28" t="str">
        <f>IFERROR(VLOOKUP(GA[[#This Row],[Affceted Equipment]],'Basic Data'!A785:C903,3,0),"")</f>
        <v/>
      </c>
      <c r="Q684" s="2"/>
      <c r="W684" s="32"/>
      <c r="X684" s="33"/>
      <c r="Y684" s="33"/>
      <c r="Z684" s="2"/>
      <c r="AA684" s="2"/>
      <c r="AB684" s="33">
        <f>(GA[[#This Row],[Work Completiuon time on fualt]]-GA[[#This Row],[Fault Time]])*24</f>
        <v>0</v>
      </c>
      <c r="AC684" s="2"/>
      <c r="AD684" s="2"/>
    </row>
    <row r="685" spans="1:30">
      <c r="A685" s="2">
        <f t="shared" si="11"/>
        <v>683</v>
      </c>
      <c r="I685" s="29" t="str">
        <f>IFERROR(VLOOKUP(GA[[#This Row],[Date]],Raw_Data[[#All],[Date]:[Sunset Time (POA&lt;20 W/m2)]],3,0),"")</f>
        <v/>
      </c>
      <c r="J685" s="29" t="str">
        <f>IFERROR(VLOOKUP(GA[[#This Row],[Date]],Raw_Data[[#All],[Date]:[Sunset Time (POA&lt;20 W/m2)]],4,0),"")</f>
        <v/>
      </c>
      <c r="K685" s="2" t="str">
        <f>IFERROR((GA[[#This Row],[Sunset Time (POA&lt;20 W/m2)]]-GA[[#This Row],[Sunrise Time (POA&gt;20 W/m2)]])*24,"")</f>
        <v/>
      </c>
      <c r="M685" s="17" t="str">
        <f>IFERROR(VLOOKUP(GA[[#This Row],[Affceted Equipment]],'Basic Data'!A785:B899,2,0),"")</f>
        <v/>
      </c>
      <c r="P685" s="28" t="str">
        <f>IFERROR(VLOOKUP(GA[[#This Row],[Affceted Equipment]],'Basic Data'!A786:C904,3,0),"")</f>
        <v/>
      </c>
      <c r="Q685" s="2"/>
      <c r="W685" s="32"/>
      <c r="X685" s="33"/>
      <c r="Y685" s="33"/>
      <c r="Z685" s="2"/>
      <c r="AA685" s="2"/>
      <c r="AB685" s="33">
        <f>(GA[[#This Row],[Work Completiuon time on fualt]]-GA[[#This Row],[Fault Time]])*24</f>
        <v>0</v>
      </c>
      <c r="AC685" s="2"/>
      <c r="AD685" s="2"/>
    </row>
    <row r="686" spans="1:30">
      <c r="A686" s="2">
        <f t="shared" si="11"/>
        <v>684</v>
      </c>
      <c r="I686" s="29" t="str">
        <f>IFERROR(VLOOKUP(GA[[#This Row],[Date]],Raw_Data[[#All],[Date]:[Sunset Time (POA&lt;20 W/m2)]],3,0),"")</f>
        <v/>
      </c>
      <c r="J686" s="29" t="str">
        <f>IFERROR(VLOOKUP(GA[[#This Row],[Date]],Raw_Data[[#All],[Date]:[Sunset Time (POA&lt;20 W/m2)]],4,0),"")</f>
        <v/>
      </c>
      <c r="K686" s="2" t="str">
        <f>IFERROR((GA[[#This Row],[Sunset Time (POA&lt;20 W/m2)]]-GA[[#This Row],[Sunrise Time (POA&gt;20 W/m2)]])*24,"")</f>
        <v/>
      </c>
      <c r="M686" s="17" t="str">
        <f>IFERROR(VLOOKUP(GA[[#This Row],[Affceted Equipment]],'Basic Data'!A786:B900,2,0),"")</f>
        <v/>
      </c>
      <c r="P686" s="28" t="str">
        <f>IFERROR(VLOOKUP(GA[[#This Row],[Affceted Equipment]],'Basic Data'!A787:C905,3,0),"")</f>
        <v/>
      </c>
      <c r="Q686" s="2"/>
      <c r="W686" s="32"/>
      <c r="X686" s="33"/>
      <c r="Y686" s="33"/>
      <c r="Z686" s="2"/>
      <c r="AA686" s="2"/>
      <c r="AB686" s="33">
        <f>(GA[[#This Row],[Work Completiuon time on fualt]]-GA[[#This Row],[Fault Time]])*24</f>
        <v>0</v>
      </c>
      <c r="AC686" s="2"/>
      <c r="AD686" s="2"/>
    </row>
    <row r="687" spans="1:30">
      <c r="A687" s="2">
        <f t="shared" si="11"/>
        <v>685</v>
      </c>
      <c r="I687" s="29" t="str">
        <f>IFERROR(VLOOKUP(GA[[#This Row],[Date]],Raw_Data[[#All],[Date]:[Sunset Time (POA&lt;20 W/m2)]],3,0),"")</f>
        <v/>
      </c>
      <c r="J687" s="29" t="str">
        <f>IFERROR(VLOOKUP(GA[[#This Row],[Date]],Raw_Data[[#All],[Date]:[Sunset Time (POA&lt;20 W/m2)]],4,0),"")</f>
        <v/>
      </c>
      <c r="K687" s="2" t="str">
        <f>IFERROR((GA[[#This Row],[Sunset Time (POA&lt;20 W/m2)]]-GA[[#This Row],[Sunrise Time (POA&gt;20 W/m2)]])*24,"")</f>
        <v/>
      </c>
      <c r="M687" s="17" t="str">
        <f>IFERROR(VLOOKUP(GA[[#This Row],[Affceted Equipment]],'Basic Data'!A787:B901,2,0),"")</f>
        <v/>
      </c>
      <c r="P687" s="28" t="str">
        <f>IFERROR(VLOOKUP(GA[[#This Row],[Affceted Equipment]],'Basic Data'!A788:C906,3,0),"")</f>
        <v/>
      </c>
      <c r="Q687" s="2"/>
      <c r="W687" s="32"/>
      <c r="X687" s="33"/>
      <c r="Y687" s="33"/>
      <c r="Z687" s="2"/>
      <c r="AA687" s="2"/>
      <c r="AB687" s="33">
        <f>(GA[[#This Row],[Work Completiuon time on fualt]]-GA[[#This Row],[Fault Time]])*24</f>
        <v>0</v>
      </c>
      <c r="AC687" s="2"/>
      <c r="AD687" s="2"/>
    </row>
    <row r="688" spans="1:30">
      <c r="A688" s="2">
        <f t="shared" si="11"/>
        <v>686</v>
      </c>
      <c r="I688" s="29" t="str">
        <f>IFERROR(VLOOKUP(GA[[#This Row],[Date]],Raw_Data[[#All],[Date]:[Sunset Time (POA&lt;20 W/m2)]],3,0),"")</f>
        <v/>
      </c>
      <c r="J688" s="29" t="str">
        <f>IFERROR(VLOOKUP(GA[[#This Row],[Date]],Raw_Data[[#All],[Date]:[Sunset Time (POA&lt;20 W/m2)]],4,0),"")</f>
        <v/>
      </c>
      <c r="K688" s="2" t="str">
        <f>IFERROR((GA[[#This Row],[Sunset Time (POA&lt;20 W/m2)]]-GA[[#This Row],[Sunrise Time (POA&gt;20 W/m2)]])*24,"")</f>
        <v/>
      </c>
      <c r="M688" s="17" t="str">
        <f>IFERROR(VLOOKUP(GA[[#This Row],[Affceted Equipment]],'Basic Data'!A788:B902,2,0),"")</f>
        <v/>
      </c>
      <c r="P688" s="28" t="str">
        <f>IFERROR(VLOOKUP(GA[[#This Row],[Affceted Equipment]],'Basic Data'!A789:C907,3,0),"")</f>
        <v/>
      </c>
      <c r="Q688" s="2"/>
      <c r="W688" s="32"/>
      <c r="X688" s="33"/>
      <c r="Y688" s="33"/>
      <c r="Z688" s="2"/>
      <c r="AA688" s="2"/>
      <c r="AB688" s="33">
        <f>(GA[[#This Row],[Work Completiuon time on fualt]]-GA[[#This Row],[Fault Time]])*24</f>
        <v>0</v>
      </c>
      <c r="AC688" s="2"/>
      <c r="AD688" s="2"/>
    </row>
    <row r="689" spans="1:30">
      <c r="A689" s="2">
        <f t="shared" si="11"/>
        <v>687</v>
      </c>
      <c r="I689" s="29" t="str">
        <f>IFERROR(VLOOKUP(GA[[#This Row],[Date]],Raw_Data[[#All],[Date]:[Sunset Time (POA&lt;20 W/m2)]],3,0),"")</f>
        <v/>
      </c>
      <c r="J689" s="29" t="str">
        <f>IFERROR(VLOOKUP(GA[[#This Row],[Date]],Raw_Data[[#All],[Date]:[Sunset Time (POA&lt;20 W/m2)]],4,0),"")</f>
        <v/>
      </c>
      <c r="K689" s="2" t="str">
        <f>IFERROR((GA[[#This Row],[Sunset Time (POA&lt;20 W/m2)]]-GA[[#This Row],[Sunrise Time (POA&gt;20 W/m2)]])*24,"")</f>
        <v/>
      </c>
      <c r="M689" s="17" t="str">
        <f>IFERROR(VLOOKUP(GA[[#This Row],[Affceted Equipment]],'Basic Data'!A789:B903,2,0),"")</f>
        <v/>
      </c>
      <c r="P689" s="28" t="str">
        <f>IFERROR(VLOOKUP(GA[[#This Row],[Affceted Equipment]],'Basic Data'!A790:C908,3,0),"")</f>
        <v/>
      </c>
      <c r="Q689" s="2"/>
      <c r="W689" s="32"/>
      <c r="X689" s="33"/>
      <c r="Y689" s="33"/>
      <c r="Z689" s="2"/>
      <c r="AA689" s="2"/>
      <c r="AB689" s="33">
        <f>(GA[[#This Row],[Work Completiuon time on fualt]]-GA[[#This Row],[Fault Time]])*24</f>
        <v>0</v>
      </c>
      <c r="AC689" s="2"/>
      <c r="AD689" s="2"/>
    </row>
    <row r="690" spans="1:30">
      <c r="A690" s="2">
        <f t="shared" si="11"/>
        <v>688</v>
      </c>
      <c r="I690" s="29" t="str">
        <f>IFERROR(VLOOKUP(GA[[#This Row],[Date]],Raw_Data[[#All],[Date]:[Sunset Time (POA&lt;20 W/m2)]],3,0),"")</f>
        <v/>
      </c>
      <c r="J690" s="29" t="str">
        <f>IFERROR(VLOOKUP(GA[[#This Row],[Date]],Raw_Data[[#All],[Date]:[Sunset Time (POA&lt;20 W/m2)]],4,0),"")</f>
        <v/>
      </c>
      <c r="K690" s="2" t="str">
        <f>IFERROR((GA[[#This Row],[Sunset Time (POA&lt;20 W/m2)]]-GA[[#This Row],[Sunrise Time (POA&gt;20 W/m2)]])*24,"")</f>
        <v/>
      </c>
      <c r="M690" s="17" t="str">
        <f>IFERROR(VLOOKUP(GA[[#This Row],[Affceted Equipment]],'Basic Data'!A790:B904,2,0),"")</f>
        <v/>
      </c>
      <c r="P690" s="28" t="str">
        <f>IFERROR(VLOOKUP(GA[[#This Row],[Affceted Equipment]],'Basic Data'!A791:C909,3,0),"")</f>
        <v/>
      </c>
      <c r="Q690" s="2"/>
      <c r="W690" s="32"/>
      <c r="X690" s="33"/>
      <c r="Y690" s="33"/>
      <c r="Z690" s="2"/>
      <c r="AA690" s="2"/>
      <c r="AB690" s="33">
        <f>(GA[[#This Row],[Work Completiuon time on fualt]]-GA[[#This Row],[Fault Time]])*24</f>
        <v>0</v>
      </c>
      <c r="AC690" s="2"/>
      <c r="AD690" s="2"/>
    </row>
    <row r="691" spans="1:30">
      <c r="A691" s="2">
        <f t="shared" si="11"/>
        <v>689</v>
      </c>
      <c r="I691" s="29" t="str">
        <f>IFERROR(VLOOKUP(GA[[#This Row],[Date]],Raw_Data[[#All],[Date]:[Sunset Time (POA&lt;20 W/m2)]],3,0),"")</f>
        <v/>
      </c>
      <c r="J691" s="29" t="str">
        <f>IFERROR(VLOOKUP(GA[[#This Row],[Date]],Raw_Data[[#All],[Date]:[Sunset Time (POA&lt;20 W/m2)]],4,0),"")</f>
        <v/>
      </c>
      <c r="K691" s="2" t="str">
        <f>IFERROR((GA[[#This Row],[Sunset Time (POA&lt;20 W/m2)]]-GA[[#This Row],[Sunrise Time (POA&gt;20 W/m2)]])*24,"")</f>
        <v/>
      </c>
      <c r="M691" s="17" t="str">
        <f>IFERROR(VLOOKUP(GA[[#This Row],[Affceted Equipment]],'Basic Data'!A791:B905,2,0),"")</f>
        <v/>
      </c>
      <c r="P691" s="28" t="str">
        <f>IFERROR(VLOOKUP(GA[[#This Row],[Affceted Equipment]],'Basic Data'!A792:C910,3,0),"")</f>
        <v/>
      </c>
      <c r="Q691" s="2"/>
      <c r="W691" s="32"/>
      <c r="X691" s="33"/>
      <c r="Y691" s="33"/>
      <c r="Z691" s="2"/>
      <c r="AA691" s="2"/>
      <c r="AB691" s="33">
        <f>(GA[[#This Row],[Work Completiuon time on fualt]]-GA[[#This Row],[Fault Time]])*24</f>
        <v>0</v>
      </c>
      <c r="AC691" s="2"/>
      <c r="AD691" s="2"/>
    </row>
    <row r="692" spans="1:30">
      <c r="A692" s="2">
        <f t="shared" si="11"/>
        <v>690</v>
      </c>
      <c r="I692" s="29" t="str">
        <f>IFERROR(VLOOKUP(GA[[#This Row],[Date]],Raw_Data[[#All],[Date]:[Sunset Time (POA&lt;20 W/m2)]],3,0),"")</f>
        <v/>
      </c>
      <c r="J692" s="29" t="str">
        <f>IFERROR(VLOOKUP(GA[[#This Row],[Date]],Raw_Data[[#All],[Date]:[Sunset Time (POA&lt;20 W/m2)]],4,0),"")</f>
        <v/>
      </c>
      <c r="K692" s="2" t="str">
        <f>IFERROR((GA[[#This Row],[Sunset Time (POA&lt;20 W/m2)]]-GA[[#This Row],[Sunrise Time (POA&gt;20 W/m2)]])*24,"")</f>
        <v/>
      </c>
      <c r="M692" s="17" t="str">
        <f>IFERROR(VLOOKUP(GA[[#This Row],[Affceted Equipment]],'Basic Data'!A792:B906,2,0),"")</f>
        <v/>
      </c>
      <c r="P692" s="28" t="str">
        <f>IFERROR(VLOOKUP(GA[[#This Row],[Affceted Equipment]],'Basic Data'!A793:C911,3,0),"")</f>
        <v/>
      </c>
      <c r="Q692" s="2"/>
      <c r="W692" s="32"/>
      <c r="X692" s="33"/>
      <c r="Y692" s="33"/>
      <c r="Z692" s="2"/>
      <c r="AA692" s="2"/>
      <c r="AB692" s="33">
        <f>(GA[[#This Row],[Work Completiuon time on fualt]]-GA[[#This Row],[Fault Time]])*24</f>
        <v>0</v>
      </c>
      <c r="AC692" s="2"/>
      <c r="AD692" s="2"/>
    </row>
    <row r="693" spans="1:30">
      <c r="A693" s="2">
        <f t="shared" si="11"/>
        <v>691</v>
      </c>
      <c r="I693" s="29" t="str">
        <f>IFERROR(VLOOKUP(GA[[#This Row],[Date]],Raw_Data[[#All],[Date]:[Sunset Time (POA&lt;20 W/m2)]],3,0),"")</f>
        <v/>
      </c>
      <c r="J693" s="29" t="str">
        <f>IFERROR(VLOOKUP(GA[[#This Row],[Date]],Raw_Data[[#All],[Date]:[Sunset Time (POA&lt;20 W/m2)]],4,0),"")</f>
        <v/>
      </c>
      <c r="K693" s="2" t="str">
        <f>IFERROR((GA[[#This Row],[Sunset Time (POA&lt;20 W/m2)]]-GA[[#This Row],[Sunrise Time (POA&gt;20 W/m2)]])*24,"")</f>
        <v/>
      </c>
      <c r="M693" s="17" t="str">
        <f>IFERROR(VLOOKUP(GA[[#This Row],[Affceted Equipment]],'Basic Data'!A793:B907,2,0),"")</f>
        <v/>
      </c>
      <c r="P693" s="28" t="str">
        <f>IFERROR(VLOOKUP(GA[[#This Row],[Affceted Equipment]],'Basic Data'!A794:C912,3,0),"")</f>
        <v/>
      </c>
      <c r="Q693" s="2"/>
      <c r="W693" s="32"/>
      <c r="X693" s="33"/>
      <c r="Y693" s="33"/>
      <c r="Z693" s="2"/>
      <c r="AA693" s="2"/>
      <c r="AB693" s="33">
        <f>(GA[[#This Row],[Work Completiuon time on fualt]]-GA[[#This Row],[Fault Time]])*24</f>
        <v>0</v>
      </c>
      <c r="AC693" s="2"/>
      <c r="AD693" s="2"/>
    </row>
    <row r="694" spans="1:30">
      <c r="A694" s="2">
        <f t="shared" si="11"/>
        <v>692</v>
      </c>
      <c r="I694" s="29" t="str">
        <f>IFERROR(VLOOKUP(GA[[#This Row],[Date]],Raw_Data[[#All],[Date]:[Sunset Time (POA&lt;20 W/m2)]],3,0),"")</f>
        <v/>
      </c>
      <c r="J694" s="29" t="str">
        <f>IFERROR(VLOOKUP(GA[[#This Row],[Date]],Raw_Data[[#All],[Date]:[Sunset Time (POA&lt;20 W/m2)]],4,0),"")</f>
        <v/>
      </c>
      <c r="K694" s="2" t="str">
        <f>IFERROR((GA[[#This Row],[Sunset Time (POA&lt;20 W/m2)]]-GA[[#This Row],[Sunrise Time (POA&gt;20 W/m2)]])*24,"")</f>
        <v/>
      </c>
      <c r="M694" s="17" t="str">
        <f>IFERROR(VLOOKUP(GA[[#This Row],[Affceted Equipment]],'Basic Data'!A794:B908,2,0),"")</f>
        <v/>
      </c>
      <c r="P694" s="28" t="str">
        <f>IFERROR(VLOOKUP(GA[[#This Row],[Affceted Equipment]],'Basic Data'!A795:C913,3,0),"")</f>
        <v/>
      </c>
      <c r="Q694" s="2"/>
      <c r="W694" s="32"/>
      <c r="X694" s="33"/>
      <c r="Y694" s="33"/>
      <c r="Z694" s="2"/>
      <c r="AA694" s="2"/>
      <c r="AB694" s="33">
        <f>(GA[[#This Row],[Work Completiuon time on fualt]]-GA[[#This Row],[Fault Time]])*24</f>
        <v>0</v>
      </c>
      <c r="AC694" s="2"/>
      <c r="AD694" s="2"/>
    </row>
    <row r="695" spans="1:30">
      <c r="A695" s="2">
        <f t="shared" si="11"/>
        <v>693</v>
      </c>
      <c r="I695" s="29" t="str">
        <f>IFERROR(VLOOKUP(GA[[#This Row],[Date]],Raw_Data[[#All],[Date]:[Sunset Time (POA&lt;20 W/m2)]],3,0),"")</f>
        <v/>
      </c>
      <c r="J695" s="29" t="str">
        <f>IFERROR(VLOOKUP(GA[[#This Row],[Date]],Raw_Data[[#All],[Date]:[Sunset Time (POA&lt;20 W/m2)]],4,0),"")</f>
        <v/>
      </c>
      <c r="K695" s="2" t="str">
        <f>IFERROR((GA[[#This Row],[Sunset Time (POA&lt;20 W/m2)]]-GA[[#This Row],[Sunrise Time (POA&gt;20 W/m2)]])*24,"")</f>
        <v/>
      </c>
      <c r="M695" s="17" t="str">
        <f>IFERROR(VLOOKUP(GA[[#This Row],[Affceted Equipment]],'Basic Data'!A795:B909,2,0),"")</f>
        <v/>
      </c>
      <c r="P695" s="28" t="str">
        <f>IFERROR(VLOOKUP(GA[[#This Row],[Affceted Equipment]],'Basic Data'!A796:C914,3,0),"")</f>
        <v/>
      </c>
      <c r="Q695" s="2"/>
      <c r="W695" s="32"/>
      <c r="X695" s="33"/>
      <c r="Y695" s="33"/>
      <c r="Z695" s="2"/>
      <c r="AA695" s="2"/>
      <c r="AB695" s="33">
        <f>(GA[[#This Row],[Work Completiuon time on fualt]]-GA[[#This Row],[Fault Time]])*24</f>
        <v>0</v>
      </c>
      <c r="AC695" s="2"/>
      <c r="AD695" s="2"/>
    </row>
    <row r="696" spans="1:30">
      <c r="A696" s="2">
        <f t="shared" si="11"/>
        <v>694</v>
      </c>
      <c r="I696" s="29" t="str">
        <f>IFERROR(VLOOKUP(GA[[#This Row],[Date]],Raw_Data[[#All],[Date]:[Sunset Time (POA&lt;20 W/m2)]],3,0),"")</f>
        <v/>
      </c>
      <c r="J696" s="29" t="str">
        <f>IFERROR(VLOOKUP(GA[[#This Row],[Date]],Raw_Data[[#All],[Date]:[Sunset Time (POA&lt;20 W/m2)]],4,0),"")</f>
        <v/>
      </c>
      <c r="K696" s="2" t="str">
        <f>IFERROR((GA[[#This Row],[Sunset Time (POA&lt;20 W/m2)]]-GA[[#This Row],[Sunrise Time (POA&gt;20 W/m2)]])*24,"")</f>
        <v/>
      </c>
      <c r="M696" s="17" t="str">
        <f>IFERROR(VLOOKUP(GA[[#This Row],[Affceted Equipment]],'Basic Data'!A796:B910,2,0),"")</f>
        <v/>
      </c>
      <c r="P696" s="28" t="str">
        <f>IFERROR(VLOOKUP(GA[[#This Row],[Affceted Equipment]],'Basic Data'!A797:C915,3,0),"")</f>
        <v/>
      </c>
      <c r="Q696" s="2"/>
      <c r="W696" s="32"/>
      <c r="X696" s="33"/>
      <c r="Y696" s="33"/>
      <c r="Z696" s="2"/>
      <c r="AA696" s="2"/>
      <c r="AB696" s="33">
        <f>(GA[[#This Row],[Work Completiuon time on fualt]]-GA[[#This Row],[Fault Time]])*24</f>
        <v>0</v>
      </c>
      <c r="AC696" s="2"/>
      <c r="AD696" s="2"/>
    </row>
    <row r="697" spans="1:30">
      <c r="A697" s="2">
        <f t="shared" si="11"/>
        <v>695</v>
      </c>
      <c r="I697" s="29" t="str">
        <f>IFERROR(VLOOKUP(GA[[#This Row],[Date]],Raw_Data[[#All],[Date]:[Sunset Time (POA&lt;20 W/m2)]],3,0),"")</f>
        <v/>
      </c>
      <c r="J697" s="29" t="str">
        <f>IFERROR(VLOOKUP(GA[[#This Row],[Date]],Raw_Data[[#All],[Date]:[Sunset Time (POA&lt;20 W/m2)]],4,0),"")</f>
        <v/>
      </c>
      <c r="K697" s="2" t="str">
        <f>IFERROR((GA[[#This Row],[Sunset Time (POA&lt;20 W/m2)]]-GA[[#This Row],[Sunrise Time (POA&gt;20 W/m2)]])*24,"")</f>
        <v/>
      </c>
      <c r="M697" s="17" t="str">
        <f>IFERROR(VLOOKUP(GA[[#This Row],[Affceted Equipment]],'Basic Data'!A797:B911,2,0),"")</f>
        <v/>
      </c>
      <c r="P697" s="28" t="str">
        <f>IFERROR(VLOOKUP(GA[[#This Row],[Affceted Equipment]],'Basic Data'!A798:C916,3,0),"")</f>
        <v/>
      </c>
      <c r="Q697" s="2"/>
      <c r="W697" s="32"/>
      <c r="X697" s="33"/>
      <c r="Y697" s="33"/>
      <c r="Z697" s="2"/>
      <c r="AA697" s="2"/>
      <c r="AB697" s="33">
        <f>(GA[[#This Row],[Work Completiuon time on fualt]]-GA[[#This Row],[Fault Time]])*24</f>
        <v>0</v>
      </c>
      <c r="AC697" s="2"/>
      <c r="AD697" s="2"/>
    </row>
    <row r="698" spans="1:30">
      <c r="A698" s="2">
        <f t="shared" si="11"/>
        <v>696</v>
      </c>
      <c r="I698" s="29" t="str">
        <f>IFERROR(VLOOKUP(GA[[#This Row],[Date]],Raw_Data[[#All],[Date]:[Sunset Time (POA&lt;20 W/m2)]],3,0),"")</f>
        <v/>
      </c>
      <c r="J698" s="29" t="str">
        <f>IFERROR(VLOOKUP(GA[[#This Row],[Date]],Raw_Data[[#All],[Date]:[Sunset Time (POA&lt;20 W/m2)]],4,0),"")</f>
        <v/>
      </c>
      <c r="K698" s="2" t="str">
        <f>IFERROR((GA[[#This Row],[Sunset Time (POA&lt;20 W/m2)]]-GA[[#This Row],[Sunrise Time (POA&gt;20 W/m2)]])*24,"")</f>
        <v/>
      </c>
      <c r="M698" s="17" t="str">
        <f>IFERROR(VLOOKUP(GA[[#This Row],[Affceted Equipment]],'Basic Data'!A798:B912,2,0),"")</f>
        <v/>
      </c>
      <c r="P698" s="28" t="str">
        <f>IFERROR(VLOOKUP(GA[[#This Row],[Affceted Equipment]],'Basic Data'!A799:C917,3,0),"")</f>
        <v/>
      </c>
      <c r="Q698" s="2"/>
      <c r="W698" s="32"/>
      <c r="X698" s="33"/>
      <c r="Y698" s="33"/>
      <c r="Z698" s="2"/>
      <c r="AA698" s="2"/>
      <c r="AB698" s="33">
        <f>(GA[[#This Row],[Work Completiuon time on fualt]]-GA[[#This Row],[Fault Time]])*24</f>
        <v>0</v>
      </c>
      <c r="AC698" s="2"/>
      <c r="AD698" s="2"/>
    </row>
    <row r="699" spans="1:30">
      <c r="A699" s="2">
        <f t="shared" si="11"/>
        <v>697</v>
      </c>
      <c r="I699" s="29" t="str">
        <f>IFERROR(VLOOKUP(GA[[#This Row],[Date]],Raw_Data[[#All],[Date]:[Sunset Time (POA&lt;20 W/m2)]],3,0),"")</f>
        <v/>
      </c>
      <c r="J699" s="29" t="str">
        <f>IFERROR(VLOOKUP(GA[[#This Row],[Date]],Raw_Data[[#All],[Date]:[Sunset Time (POA&lt;20 W/m2)]],4,0),"")</f>
        <v/>
      </c>
      <c r="K699" s="2" t="str">
        <f>IFERROR((GA[[#This Row],[Sunset Time (POA&lt;20 W/m2)]]-GA[[#This Row],[Sunrise Time (POA&gt;20 W/m2)]])*24,"")</f>
        <v/>
      </c>
      <c r="M699" s="17" t="str">
        <f>IFERROR(VLOOKUP(GA[[#This Row],[Affceted Equipment]],'Basic Data'!A799:B913,2,0),"")</f>
        <v/>
      </c>
      <c r="P699" s="28" t="str">
        <f>IFERROR(VLOOKUP(GA[[#This Row],[Affceted Equipment]],'Basic Data'!A800:C918,3,0),"")</f>
        <v/>
      </c>
      <c r="Q699" s="2"/>
      <c r="W699" s="32"/>
      <c r="X699" s="33"/>
      <c r="Y699" s="33"/>
      <c r="Z699" s="2"/>
      <c r="AA699" s="2"/>
      <c r="AB699" s="33">
        <f>(GA[[#This Row],[Work Completiuon time on fualt]]-GA[[#This Row],[Fault Time]])*24</f>
        <v>0</v>
      </c>
      <c r="AC699" s="2"/>
      <c r="AD699" s="2"/>
    </row>
    <row r="700" spans="1:30">
      <c r="A700" s="2">
        <f t="shared" si="11"/>
        <v>698</v>
      </c>
      <c r="I700" s="29" t="str">
        <f>IFERROR(VLOOKUP(GA[[#This Row],[Date]],Raw_Data[[#All],[Date]:[Sunset Time (POA&lt;20 W/m2)]],3,0),"")</f>
        <v/>
      </c>
      <c r="J700" s="29" t="str">
        <f>IFERROR(VLOOKUP(GA[[#This Row],[Date]],Raw_Data[[#All],[Date]:[Sunset Time (POA&lt;20 W/m2)]],4,0),"")</f>
        <v/>
      </c>
      <c r="K700" s="2" t="str">
        <f>IFERROR((GA[[#This Row],[Sunset Time (POA&lt;20 W/m2)]]-GA[[#This Row],[Sunrise Time (POA&gt;20 W/m2)]])*24,"")</f>
        <v/>
      </c>
      <c r="M700" s="17" t="str">
        <f>IFERROR(VLOOKUP(GA[[#This Row],[Affceted Equipment]],'Basic Data'!A800:B914,2,0),"")</f>
        <v/>
      </c>
      <c r="P700" s="28" t="str">
        <f>IFERROR(VLOOKUP(GA[[#This Row],[Affceted Equipment]],'Basic Data'!A801:C919,3,0),"")</f>
        <v/>
      </c>
      <c r="Q700" s="2"/>
      <c r="W700" s="32"/>
      <c r="X700" s="33"/>
      <c r="Y700" s="33"/>
      <c r="Z700" s="2"/>
      <c r="AA700" s="2"/>
      <c r="AB700" s="33">
        <f>(GA[[#This Row],[Work Completiuon time on fualt]]-GA[[#This Row],[Fault Time]])*24</f>
        <v>0</v>
      </c>
      <c r="AC700" s="2"/>
      <c r="AD700" s="2"/>
    </row>
    <row r="701" spans="1:30">
      <c r="A701" s="2">
        <f t="shared" si="11"/>
        <v>699</v>
      </c>
      <c r="I701" s="29" t="str">
        <f>IFERROR(VLOOKUP(GA[[#This Row],[Date]],Raw_Data[[#All],[Date]:[Sunset Time (POA&lt;20 W/m2)]],3,0),"")</f>
        <v/>
      </c>
      <c r="J701" s="29" t="str">
        <f>IFERROR(VLOOKUP(GA[[#This Row],[Date]],Raw_Data[[#All],[Date]:[Sunset Time (POA&lt;20 W/m2)]],4,0),"")</f>
        <v/>
      </c>
      <c r="K701" s="2" t="str">
        <f>IFERROR((GA[[#This Row],[Sunset Time (POA&lt;20 W/m2)]]-GA[[#This Row],[Sunrise Time (POA&gt;20 W/m2)]])*24,"")</f>
        <v/>
      </c>
      <c r="M701" s="17" t="str">
        <f>IFERROR(VLOOKUP(GA[[#This Row],[Affceted Equipment]],'Basic Data'!A801:B915,2,0),"")</f>
        <v/>
      </c>
      <c r="P701" s="28" t="str">
        <f>IFERROR(VLOOKUP(GA[[#This Row],[Affceted Equipment]],'Basic Data'!A802:C920,3,0),"")</f>
        <v/>
      </c>
      <c r="Q701" s="2"/>
      <c r="W701" s="32"/>
      <c r="X701" s="33"/>
      <c r="Y701" s="33"/>
      <c r="Z701" s="2"/>
      <c r="AA701" s="2"/>
      <c r="AB701" s="33">
        <f>(GA[[#This Row],[Work Completiuon time on fualt]]-GA[[#This Row],[Fault Time]])*24</f>
        <v>0</v>
      </c>
      <c r="AC701" s="2"/>
      <c r="AD701" s="2"/>
    </row>
    <row r="702" spans="1:30">
      <c r="A702" s="2">
        <f t="shared" si="11"/>
        <v>700</v>
      </c>
      <c r="I702" s="29" t="str">
        <f>IFERROR(VLOOKUP(GA[[#This Row],[Date]],Raw_Data[[#All],[Date]:[Sunset Time (POA&lt;20 W/m2)]],3,0),"")</f>
        <v/>
      </c>
      <c r="J702" s="29" t="str">
        <f>IFERROR(VLOOKUP(GA[[#This Row],[Date]],Raw_Data[[#All],[Date]:[Sunset Time (POA&lt;20 W/m2)]],4,0),"")</f>
        <v/>
      </c>
      <c r="K702" s="2" t="str">
        <f>IFERROR((GA[[#This Row],[Sunset Time (POA&lt;20 W/m2)]]-GA[[#This Row],[Sunrise Time (POA&gt;20 W/m2)]])*24,"")</f>
        <v/>
      </c>
      <c r="M702" s="17" t="str">
        <f>IFERROR(VLOOKUP(GA[[#This Row],[Affceted Equipment]],'Basic Data'!A802:B916,2,0),"")</f>
        <v/>
      </c>
      <c r="P702" s="28" t="str">
        <f>IFERROR(VLOOKUP(GA[[#This Row],[Affceted Equipment]],'Basic Data'!A803:C921,3,0),"")</f>
        <v/>
      </c>
      <c r="Q702" s="2"/>
      <c r="W702" s="32"/>
      <c r="X702" s="33"/>
      <c r="Y702" s="33"/>
      <c r="Z702" s="2"/>
      <c r="AA702" s="2"/>
      <c r="AB702" s="33">
        <f>(GA[[#This Row],[Work Completiuon time on fualt]]-GA[[#This Row],[Fault Time]])*24</f>
        <v>0</v>
      </c>
      <c r="AC702" s="2"/>
      <c r="AD702" s="2"/>
    </row>
    <row r="703" spans="1:30">
      <c r="A703" s="2">
        <f t="shared" si="11"/>
        <v>701</v>
      </c>
      <c r="I703" s="29" t="str">
        <f>IFERROR(VLOOKUP(GA[[#This Row],[Date]],Raw_Data[[#All],[Date]:[Sunset Time (POA&lt;20 W/m2)]],3,0),"")</f>
        <v/>
      </c>
      <c r="J703" s="29" t="str">
        <f>IFERROR(VLOOKUP(GA[[#This Row],[Date]],Raw_Data[[#All],[Date]:[Sunset Time (POA&lt;20 W/m2)]],4,0),"")</f>
        <v/>
      </c>
      <c r="K703" s="2" t="str">
        <f>IFERROR((GA[[#This Row],[Sunset Time (POA&lt;20 W/m2)]]-GA[[#This Row],[Sunrise Time (POA&gt;20 W/m2)]])*24,"")</f>
        <v/>
      </c>
      <c r="M703" s="17" t="str">
        <f>IFERROR(VLOOKUP(GA[[#This Row],[Affceted Equipment]],'Basic Data'!A803:B917,2,0),"")</f>
        <v/>
      </c>
      <c r="P703" s="28" t="str">
        <f>IFERROR(VLOOKUP(GA[[#This Row],[Affceted Equipment]],'Basic Data'!A804:C922,3,0),"")</f>
        <v/>
      </c>
      <c r="Q703" s="2"/>
      <c r="W703" s="32"/>
      <c r="X703" s="33"/>
      <c r="Y703" s="33"/>
      <c r="Z703" s="2"/>
      <c r="AA703" s="2"/>
      <c r="AB703" s="33">
        <f>(GA[[#This Row],[Work Completiuon time on fualt]]-GA[[#This Row],[Fault Time]])*24</f>
        <v>0</v>
      </c>
      <c r="AC703" s="2"/>
      <c r="AD703" s="2"/>
    </row>
    <row r="704" spans="1:30">
      <c r="A704" s="2">
        <f t="shared" si="11"/>
        <v>702</v>
      </c>
      <c r="I704" s="29" t="str">
        <f>IFERROR(VLOOKUP(GA[[#This Row],[Date]],Raw_Data[[#All],[Date]:[Sunset Time (POA&lt;20 W/m2)]],3,0),"")</f>
        <v/>
      </c>
      <c r="J704" s="29" t="str">
        <f>IFERROR(VLOOKUP(GA[[#This Row],[Date]],Raw_Data[[#All],[Date]:[Sunset Time (POA&lt;20 W/m2)]],4,0),"")</f>
        <v/>
      </c>
      <c r="K704" s="2" t="str">
        <f>IFERROR((GA[[#This Row],[Sunset Time (POA&lt;20 W/m2)]]-GA[[#This Row],[Sunrise Time (POA&gt;20 W/m2)]])*24,"")</f>
        <v/>
      </c>
      <c r="M704" s="17" t="str">
        <f>IFERROR(VLOOKUP(GA[[#This Row],[Affceted Equipment]],'Basic Data'!A804:B918,2,0),"")</f>
        <v/>
      </c>
      <c r="P704" s="28" t="str">
        <f>IFERROR(VLOOKUP(GA[[#This Row],[Affceted Equipment]],'Basic Data'!A805:C923,3,0),"")</f>
        <v/>
      </c>
      <c r="Q704" s="2"/>
      <c r="W704" s="32"/>
      <c r="X704" s="33"/>
      <c r="Y704" s="33"/>
      <c r="Z704" s="2"/>
      <c r="AA704" s="2"/>
      <c r="AB704" s="33">
        <f>(GA[[#This Row],[Work Completiuon time on fualt]]-GA[[#This Row],[Fault Time]])*24</f>
        <v>0</v>
      </c>
      <c r="AC704" s="2"/>
      <c r="AD704" s="2"/>
    </row>
    <row r="705" spans="1:30">
      <c r="A705" s="2">
        <f t="shared" si="11"/>
        <v>703</v>
      </c>
      <c r="I705" s="29" t="str">
        <f>IFERROR(VLOOKUP(GA[[#This Row],[Date]],Raw_Data[[#All],[Date]:[Sunset Time (POA&lt;20 W/m2)]],3,0),"")</f>
        <v/>
      </c>
      <c r="J705" s="29" t="str">
        <f>IFERROR(VLOOKUP(GA[[#This Row],[Date]],Raw_Data[[#All],[Date]:[Sunset Time (POA&lt;20 W/m2)]],4,0),"")</f>
        <v/>
      </c>
      <c r="K705" s="2" t="str">
        <f>IFERROR((GA[[#This Row],[Sunset Time (POA&lt;20 W/m2)]]-GA[[#This Row],[Sunrise Time (POA&gt;20 W/m2)]])*24,"")</f>
        <v/>
      </c>
      <c r="M705" s="17" t="str">
        <f>IFERROR(VLOOKUP(GA[[#This Row],[Affceted Equipment]],'Basic Data'!A805:B919,2,0),"")</f>
        <v/>
      </c>
      <c r="P705" s="28" t="str">
        <f>IFERROR(VLOOKUP(GA[[#This Row],[Affceted Equipment]],'Basic Data'!A806:C924,3,0),"")</f>
        <v/>
      </c>
      <c r="Q705" s="2"/>
      <c r="W705" s="32"/>
      <c r="X705" s="33"/>
      <c r="Y705" s="33"/>
      <c r="Z705" s="2"/>
      <c r="AA705" s="2"/>
      <c r="AB705" s="33">
        <f>(GA[[#This Row],[Work Completiuon time on fualt]]-GA[[#This Row],[Fault Time]])*24</f>
        <v>0</v>
      </c>
      <c r="AC705" s="2"/>
      <c r="AD705" s="2"/>
    </row>
    <row r="706" spans="1:30">
      <c r="A706" s="2">
        <f t="shared" si="11"/>
        <v>704</v>
      </c>
      <c r="I706" s="29" t="str">
        <f>IFERROR(VLOOKUP(GA[[#This Row],[Date]],Raw_Data[[#All],[Date]:[Sunset Time (POA&lt;20 W/m2)]],3,0),"")</f>
        <v/>
      </c>
      <c r="J706" s="29" t="str">
        <f>IFERROR(VLOOKUP(GA[[#This Row],[Date]],Raw_Data[[#All],[Date]:[Sunset Time (POA&lt;20 W/m2)]],4,0),"")</f>
        <v/>
      </c>
      <c r="K706" s="2" t="str">
        <f>IFERROR((GA[[#This Row],[Sunset Time (POA&lt;20 W/m2)]]-GA[[#This Row],[Sunrise Time (POA&gt;20 W/m2)]])*24,"")</f>
        <v/>
      </c>
      <c r="M706" s="17" t="str">
        <f>IFERROR(VLOOKUP(GA[[#This Row],[Affceted Equipment]],'Basic Data'!A806:B920,2,0),"")</f>
        <v/>
      </c>
      <c r="P706" s="28" t="str">
        <f>IFERROR(VLOOKUP(GA[[#This Row],[Affceted Equipment]],'Basic Data'!A807:C925,3,0),"")</f>
        <v/>
      </c>
      <c r="Q706" s="2"/>
      <c r="W706" s="32"/>
      <c r="X706" s="33"/>
      <c r="Y706" s="33"/>
      <c r="Z706" s="2"/>
      <c r="AA706" s="2"/>
      <c r="AB706" s="33">
        <f>(GA[[#This Row],[Work Completiuon time on fualt]]-GA[[#This Row],[Fault Time]])*24</f>
        <v>0</v>
      </c>
      <c r="AC706" s="2"/>
      <c r="AD706" s="2"/>
    </row>
    <row r="707" spans="1:30">
      <c r="A707" s="2">
        <f t="shared" si="11"/>
        <v>705</v>
      </c>
      <c r="I707" s="29" t="str">
        <f>IFERROR(VLOOKUP(GA[[#This Row],[Date]],Raw_Data[[#All],[Date]:[Sunset Time (POA&lt;20 W/m2)]],3,0),"")</f>
        <v/>
      </c>
      <c r="J707" s="29" t="str">
        <f>IFERROR(VLOOKUP(GA[[#This Row],[Date]],Raw_Data[[#All],[Date]:[Sunset Time (POA&lt;20 W/m2)]],4,0),"")</f>
        <v/>
      </c>
      <c r="K707" s="2" t="str">
        <f>IFERROR((GA[[#This Row],[Sunset Time (POA&lt;20 W/m2)]]-GA[[#This Row],[Sunrise Time (POA&gt;20 W/m2)]])*24,"")</f>
        <v/>
      </c>
      <c r="M707" s="17" t="str">
        <f>IFERROR(VLOOKUP(GA[[#This Row],[Affceted Equipment]],'Basic Data'!A807:B921,2,0),"")</f>
        <v/>
      </c>
      <c r="P707" s="28" t="str">
        <f>IFERROR(VLOOKUP(GA[[#This Row],[Affceted Equipment]],'Basic Data'!A808:C926,3,0),"")</f>
        <v/>
      </c>
      <c r="Q707" s="2"/>
      <c r="W707" s="32"/>
      <c r="X707" s="33"/>
      <c r="Y707" s="33"/>
      <c r="Z707" s="2"/>
      <c r="AA707" s="2"/>
      <c r="AB707" s="33">
        <f>(GA[[#This Row],[Work Completiuon time on fualt]]-GA[[#This Row],[Fault Time]])*24</f>
        <v>0</v>
      </c>
      <c r="AC707" s="2"/>
      <c r="AD707" s="2"/>
    </row>
    <row r="708" spans="1:30">
      <c r="A708" s="2">
        <f t="shared" si="11"/>
        <v>706</v>
      </c>
      <c r="I708" s="29" t="str">
        <f>IFERROR(VLOOKUP(GA[[#This Row],[Date]],Raw_Data[[#All],[Date]:[Sunset Time (POA&lt;20 W/m2)]],3,0),"")</f>
        <v/>
      </c>
      <c r="J708" s="29" t="str">
        <f>IFERROR(VLOOKUP(GA[[#This Row],[Date]],Raw_Data[[#All],[Date]:[Sunset Time (POA&lt;20 W/m2)]],4,0),"")</f>
        <v/>
      </c>
      <c r="K708" s="2" t="str">
        <f>IFERROR((GA[[#This Row],[Sunset Time (POA&lt;20 W/m2)]]-GA[[#This Row],[Sunrise Time (POA&gt;20 W/m2)]])*24,"")</f>
        <v/>
      </c>
      <c r="M708" s="17" t="str">
        <f>IFERROR(VLOOKUP(GA[[#This Row],[Affceted Equipment]],'Basic Data'!A808:B922,2,0),"")</f>
        <v/>
      </c>
      <c r="P708" s="28" t="str">
        <f>IFERROR(VLOOKUP(GA[[#This Row],[Affceted Equipment]],'Basic Data'!A809:C927,3,0),"")</f>
        <v/>
      </c>
      <c r="Q708" s="2"/>
      <c r="W708" s="32"/>
      <c r="X708" s="33"/>
      <c r="Y708" s="33"/>
      <c r="Z708" s="2"/>
      <c r="AA708" s="2"/>
      <c r="AB708" s="33">
        <f>(GA[[#This Row],[Work Completiuon time on fualt]]-GA[[#This Row],[Fault Time]])*24</f>
        <v>0</v>
      </c>
      <c r="AC708" s="2"/>
      <c r="AD708" s="2"/>
    </row>
    <row r="709" spans="1:30">
      <c r="A709" s="2">
        <f t="shared" si="11"/>
        <v>707</v>
      </c>
      <c r="I709" s="29" t="str">
        <f>IFERROR(VLOOKUP(GA[[#This Row],[Date]],Raw_Data[[#All],[Date]:[Sunset Time (POA&lt;20 W/m2)]],3,0),"")</f>
        <v/>
      </c>
      <c r="J709" s="29" t="str">
        <f>IFERROR(VLOOKUP(GA[[#This Row],[Date]],Raw_Data[[#All],[Date]:[Sunset Time (POA&lt;20 W/m2)]],4,0),"")</f>
        <v/>
      </c>
      <c r="K709" s="2" t="str">
        <f>IFERROR((GA[[#This Row],[Sunset Time (POA&lt;20 W/m2)]]-GA[[#This Row],[Sunrise Time (POA&gt;20 W/m2)]])*24,"")</f>
        <v/>
      </c>
      <c r="M709" s="17" t="str">
        <f>IFERROR(VLOOKUP(GA[[#This Row],[Affceted Equipment]],'Basic Data'!A809:B923,2,0),"")</f>
        <v/>
      </c>
      <c r="P709" s="28" t="str">
        <f>IFERROR(VLOOKUP(GA[[#This Row],[Affceted Equipment]],'Basic Data'!A810:C928,3,0),"")</f>
        <v/>
      </c>
      <c r="Q709" s="2"/>
      <c r="W709" s="32"/>
      <c r="X709" s="33"/>
      <c r="Y709" s="33"/>
      <c r="Z709" s="2"/>
      <c r="AA709" s="2"/>
      <c r="AB709" s="33">
        <f>(GA[[#This Row],[Work Completiuon time on fualt]]-GA[[#This Row],[Fault Time]])*24</f>
        <v>0</v>
      </c>
      <c r="AC709" s="2"/>
      <c r="AD709" s="2"/>
    </row>
    <row r="710" spans="1:30">
      <c r="A710" s="2">
        <f t="shared" si="11"/>
        <v>708</v>
      </c>
      <c r="I710" s="29" t="str">
        <f>IFERROR(VLOOKUP(GA[[#This Row],[Date]],Raw_Data[[#All],[Date]:[Sunset Time (POA&lt;20 W/m2)]],3,0),"")</f>
        <v/>
      </c>
      <c r="J710" s="29" t="str">
        <f>IFERROR(VLOOKUP(GA[[#This Row],[Date]],Raw_Data[[#All],[Date]:[Sunset Time (POA&lt;20 W/m2)]],4,0),"")</f>
        <v/>
      </c>
      <c r="K710" s="2" t="str">
        <f>IFERROR((GA[[#This Row],[Sunset Time (POA&lt;20 W/m2)]]-GA[[#This Row],[Sunrise Time (POA&gt;20 W/m2)]])*24,"")</f>
        <v/>
      </c>
      <c r="M710" s="17" t="str">
        <f>IFERROR(VLOOKUP(GA[[#This Row],[Affceted Equipment]],'Basic Data'!A810:B924,2,0),"")</f>
        <v/>
      </c>
      <c r="P710" s="28" t="str">
        <f>IFERROR(VLOOKUP(GA[[#This Row],[Affceted Equipment]],'Basic Data'!A811:C929,3,0),"")</f>
        <v/>
      </c>
      <c r="Q710" s="2"/>
      <c r="W710" s="32"/>
      <c r="X710" s="33"/>
      <c r="Y710" s="33"/>
      <c r="Z710" s="2"/>
      <c r="AA710" s="2"/>
      <c r="AB710" s="33">
        <f>(GA[[#This Row],[Work Completiuon time on fualt]]-GA[[#This Row],[Fault Time]])*24</f>
        <v>0</v>
      </c>
      <c r="AC710" s="2"/>
      <c r="AD710" s="2"/>
    </row>
    <row r="711" spans="1:30">
      <c r="A711" s="2">
        <f t="shared" si="11"/>
        <v>709</v>
      </c>
      <c r="I711" s="29" t="str">
        <f>IFERROR(VLOOKUP(GA[[#This Row],[Date]],Raw_Data[[#All],[Date]:[Sunset Time (POA&lt;20 W/m2)]],3,0),"")</f>
        <v/>
      </c>
      <c r="J711" s="29" t="str">
        <f>IFERROR(VLOOKUP(GA[[#This Row],[Date]],Raw_Data[[#All],[Date]:[Sunset Time (POA&lt;20 W/m2)]],4,0),"")</f>
        <v/>
      </c>
      <c r="K711" s="2" t="str">
        <f>IFERROR((GA[[#This Row],[Sunset Time (POA&lt;20 W/m2)]]-GA[[#This Row],[Sunrise Time (POA&gt;20 W/m2)]])*24,"")</f>
        <v/>
      </c>
      <c r="M711" s="17" t="str">
        <f>IFERROR(VLOOKUP(GA[[#This Row],[Affceted Equipment]],'Basic Data'!A811:B925,2,0),"")</f>
        <v/>
      </c>
      <c r="P711" s="28" t="str">
        <f>IFERROR(VLOOKUP(GA[[#This Row],[Affceted Equipment]],'Basic Data'!A812:C930,3,0),"")</f>
        <v/>
      </c>
      <c r="Q711" s="2"/>
      <c r="W711" s="32"/>
      <c r="X711" s="33"/>
      <c r="Y711" s="33"/>
      <c r="Z711" s="2"/>
      <c r="AA711" s="2"/>
      <c r="AB711" s="33">
        <f>(GA[[#This Row],[Work Completiuon time on fualt]]-GA[[#This Row],[Fault Time]])*24</f>
        <v>0</v>
      </c>
      <c r="AC711" s="2"/>
      <c r="AD711" s="2"/>
    </row>
    <row r="712" spans="1:30">
      <c r="A712" s="2">
        <f t="shared" si="11"/>
        <v>710</v>
      </c>
      <c r="I712" s="29" t="str">
        <f>IFERROR(VLOOKUP(GA[[#This Row],[Date]],Raw_Data[[#All],[Date]:[Sunset Time (POA&lt;20 W/m2)]],3,0),"")</f>
        <v/>
      </c>
      <c r="J712" s="29" t="str">
        <f>IFERROR(VLOOKUP(GA[[#This Row],[Date]],Raw_Data[[#All],[Date]:[Sunset Time (POA&lt;20 W/m2)]],4,0),"")</f>
        <v/>
      </c>
      <c r="K712" s="2" t="str">
        <f>IFERROR((GA[[#This Row],[Sunset Time (POA&lt;20 W/m2)]]-GA[[#This Row],[Sunrise Time (POA&gt;20 W/m2)]])*24,"")</f>
        <v/>
      </c>
      <c r="M712" s="17" t="str">
        <f>IFERROR(VLOOKUP(GA[[#This Row],[Affceted Equipment]],'Basic Data'!A812:B926,2,0),"")</f>
        <v/>
      </c>
      <c r="P712" s="28" t="str">
        <f>IFERROR(VLOOKUP(GA[[#This Row],[Affceted Equipment]],'Basic Data'!A813:C931,3,0),"")</f>
        <v/>
      </c>
      <c r="Q712" s="2"/>
      <c r="W712" s="32"/>
      <c r="X712" s="33"/>
      <c r="Y712" s="33"/>
      <c r="Z712" s="2"/>
      <c r="AA712" s="2"/>
      <c r="AB712" s="33">
        <f>(GA[[#This Row],[Work Completiuon time on fualt]]-GA[[#This Row],[Fault Time]])*24</f>
        <v>0</v>
      </c>
      <c r="AC712" s="2"/>
      <c r="AD712" s="2"/>
    </row>
    <row r="713" spans="1:30">
      <c r="A713" s="2">
        <f t="shared" si="11"/>
        <v>711</v>
      </c>
      <c r="I713" s="29" t="str">
        <f>IFERROR(VLOOKUP(GA[[#This Row],[Date]],Raw_Data[[#All],[Date]:[Sunset Time (POA&lt;20 W/m2)]],3,0),"")</f>
        <v/>
      </c>
      <c r="J713" s="29" t="str">
        <f>IFERROR(VLOOKUP(GA[[#This Row],[Date]],Raw_Data[[#All],[Date]:[Sunset Time (POA&lt;20 W/m2)]],4,0),"")</f>
        <v/>
      </c>
      <c r="K713" s="2" t="str">
        <f>IFERROR((GA[[#This Row],[Sunset Time (POA&lt;20 W/m2)]]-GA[[#This Row],[Sunrise Time (POA&gt;20 W/m2)]])*24,"")</f>
        <v/>
      </c>
      <c r="M713" s="17" t="str">
        <f>IFERROR(VLOOKUP(GA[[#This Row],[Affceted Equipment]],'Basic Data'!A813:B927,2,0),"")</f>
        <v/>
      </c>
      <c r="P713" s="28" t="str">
        <f>IFERROR(VLOOKUP(GA[[#This Row],[Affceted Equipment]],'Basic Data'!A814:C932,3,0),"")</f>
        <v/>
      </c>
      <c r="Q713" s="2"/>
      <c r="W713" s="32"/>
      <c r="X713" s="33"/>
      <c r="Y713" s="33"/>
      <c r="Z713" s="2"/>
      <c r="AA713" s="2"/>
      <c r="AB713" s="33">
        <f>(GA[[#This Row],[Work Completiuon time on fualt]]-GA[[#This Row],[Fault Time]])*24</f>
        <v>0</v>
      </c>
      <c r="AC713" s="2"/>
      <c r="AD713" s="2"/>
    </row>
    <row r="714" spans="1:30">
      <c r="A714" s="2">
        <f t="shared" si="11"/>
        <v>712</v>
      </c>
      <c r="I714" s="29" t="str">
        <f>IFERROR(VLOOKUP(GA[[#This Row],[Date]],Raw_Data[[#All],[Date]:[Sunset Time (POA&lt;20 W/m2)]],3,0),"")</f>
        <v/>
      </c>
      <c r="J714" s="29" t="str">
        <f>IFERROR(VLOOKUP(GA[[#This Row],[Date]],Raw_Data[[#All],[Date]:[Sunset Time (POA&lt;20 W/m2)]],4,0),"")</f>
        <v/>
      </c>
      <c r="K714" s="2" t="str">
        <f>IFERROR((GA[[#This Row],[Sunset Time (POA&lt;20 W/m2)]]-GA[[#This Row],[Sunrise Time (POA&gt;20 W/m2)]])*24,"")</f>
        <v/>
      </c>
      <c r="M714" s="17" t="str">
        <f>IFERROR(VLOOKUP(GA[[#This Row],[Affceted Equipment]],'Basic Data'!A814:B928,2,0),"")</f>
        <v/>
      </c>
      <c r="P714" s="28" t="str">
        <f>IFERROR(VLOOKUP(GA[[#This Row],[Affceted Equipment]],'Basic Data'!A815:C933,3,0),"")</f>
        <v/>
      </c>
      <c r="Q714" s="2"/>
      <c r="W714" s="32"/>
      <c r="X714" s="33"/>
      <c r="Y714" s="33"/>
      <c r="Z714" s="2"/>
      <c r="AA714" s="2"/>
      <c r="AB714" s="33">
        <f>(GA[[#This Row],[Work Completiuon time on fualt]]-GA[[#This Row],[Fault Time]])*24</f>
        <v>0</v>
      </c>
      <c r="AC714" s="2"/>
      <c r="AD714" s="2"/>
    </row>
    <row r="715" spans="1:30">
      <c r="A715" s="2">
        <f t="shared" si="11"/>
        <v>713</v>
      </c>
      <c r="I715" s="29" t="str">
        <f>IFERROR(VLOOKUP(GA[[#This Row],[Date]],Raw_Data[[#All],[Date]:[Sunset Time (POA&lt;20 W/m2)]],3,0),"")</f>
        <v/>
      </c>
      <c r="J715" s="29" t="str">
        <f>IFERROR(VLOOKUP(GA[[#This Row],[Date]],Raw_Data[[#All],[Date]:[Sunset Time (POA&lt;20 W/m2)]],4,0),"")</f>
        <v/>
      </c>
      <c r="K715" s="2" t="str">
        <f>IFERROR((GA[[#This Row],[Sunset Time (POA&lt;20 W/m2)]]-GA[[#This Row],[Sunrise Time (POA&gt;20 W/m2)]])*24,"")</f>
        <v/>
      </c>
      <c r="M715" s="17" t="str">
        <f>IFERROR(VLOOKUP(GA[[#This Row],[Affceted Equipment]],'Basic Data'!A815:B929,2,0),"")</f>
        <v/>
      </c>
      <c r="P715" s="28" t="str">
        <f>IFERROR(VLOOKUP(GA[[#This Row],[Affceted Equipment]],'Basic Data'!A816:C934,3,0),"")</f>
        <v/>
      </c>
      <c r="Q715" s="2"/>
      <c r="W715" s="32"/>
      <c r="X715" s="33"/>
      <c r="Y715" s="33"/>
      <c r="Z715" s="2"/>
      <c r="AA715" s="2"/>
      <c r="AB715" s="33">
        <f>(GA[[#This Row],[Work Completiuon time on fualt]]-GA[[#This Row],[Fault Time]])*24</f>
        <v>0</v>
      </c>
      <c r="AC715" s="2"/>
      <c r="AD715" s="2"/>
    </row>
    <row r="716" spans="1:30">
      <c r="A716" s="2">
        <f t="shared" si="11"/>
        <v>714</v>
      </c>
      <c r="I716" s="29" t="str">
        <f>IFERROR(VLOOKUP(GA[[#This Row],[Date]],Raw_Data[[#All],[Date]:[Sunset Time (POA&lt;20 W/m2)]],3,0),"")</f>
        <v/>
      </c>
      <c r="J716" s="29" t="str">
        <f>IFERROR(VLOOKUP(GA[[#This Row],[Date]],Raw_Data[[#All],[Date]:[Sunset Time (POA&lt;20 W/m2)]],4,0),"")</f>
        <v/>
      </c>
      <c r="K716" s="2" t="str">
        <f>IFERROR((GA[[#This Row],[Sunset Time (POA&lt;20 W/m2)]]-GA[[#This Row],[Sunrise Time (POA&gt;20 W/m2)]])*24,"")</f>
        <v/>
      </c>
      <c r="M716" s="17" t="str">
        <f>IFERROR(VLOOKUP(GA[[#This Row],[Affceted Equipment]],'Basic Data'!A816:B930,2,0),"")</f>
        <v/>
      </c>
      <c r="P716" s="28" t="str">
        <f>IFERROR(VLOOKUP(GA[[#This Row],[Affceted Equipment]],'Basic Data'!A817:C935,3,0),"")</f>
        <v/>
      </c>
      <c r="Q716" s="2"/>
      <c r="W716" s="32"/>
      <c r="X716" s="33"/>
      <c r="Y716" s="33"/>
      <c r="Z716" s="2"/>
      <c r="AA716" s="2"/>
      <c r="AB716" s="33">
        <f>(GA[[#This Row],[Work Completiuon time on fualt]]-GA[[#This Row],[Fault Time]])*24</f>
        <v>0</v>
      </c>
      <c r="AC716" s="2"/>
      <c r="AD716" s="2"/>
    </row>
    <row r="717" spans="1:30">
      <c r="A717" s="2">
        <f t="shared" si="11"/>
        <v>715</v>
      </c>
      <c r="I717" s="29" t="str">
        <f>IFERROR(VLOOKUP(GA[[#This Row],[Date]],Raw_Data[[#All],[Date]:[Sunset Time (POA&lt;20 W/m2)]],3,0),"")</f>
        <v/>
      </c>
      <c r="J717" s="29" t="str">
        <f>IFERROR(VLOOKUP(GA[[#This Row],[Date]],Raw_Data[[#All],[Date]:[Sunset Time (POA&lt;20 W/m2)]],4,0),"")</f>
        <v/>
      </c>
      <c r="K717" s="2" t="str">
        <f>IFERROR((GA[[#This Row],[Sunset Time (POA&lt;20 W/m2)]]-GA[[#This Row],[Sunrise Time (POA&gt;20 W/m2)]])*24,"")</f>
        <v/>
      </c>
      <c r="M717" s="17" t="str">
        <f>IFERROR(VLOOKUP(GA[[#This Row],[Affceted Equipment]],'Basic Data'!A817:B931,2,0),"")</f>
        <v/>
      </c>
      <c r="P717" s="28" t="str">
        <f>IFERROR(VLOOKUP(GA[[#This Row],[Affceted Equipment]],'Basic Data'!A818:C936,3,0),"")</f>
        <v/>
      </c>
      <c r="Q717" s="2"/>
      <c r="W717" s="32"/>
      <c r="X717" s="33"/>
      <c r="Y717" s="33"/>
      <c r="Z717" s="2"/>
      <c r="AA717" s="2"/>
      <c r="AB717" s="33">
        <f>(GA[[#This Row],[Work Completiuon time on fualt]]-GA[[#This Row],[Fault Time]])*24</f>
        <v>0</v>
      </c>
      <c r="AC717" s="2"/>
      <c r="AD717" s="2"/>
    </row>
    <row r="718" spans="1:30">
      <c r="A718" s="2">
        <f t="shared" si="11"/>
        <v>716</v>
      </c>
      <c r="I718" s="29" t="str">
        <f>IFERROR(VLOOKUP(GA[[#This Row],[Date]],Raw_Data[[#All],[Date]:[Sunset Time (POA&lt;20 W/m2)]],3,0),"")</f>
        <v/>
      </c>
      <c r="J718" s="29" t="str">
        <f>IFERROR(VLOOKUP(GA[[#This Row],[Date]],Raw_Data[[#All],[Date]:[Sunset Time (POA&lt;20 W/m2)]],4,0),"")</f>
        <v/>
      </c>
      <c r="K718" s="2" t="str">
        <f>IFERROR((GA[[#This Row],[Sunset Time (POA&lt;20 W/m2)]]-GA[[#This Row],[Sunrise Time (POA&gt;20 W/m2)]])*24,"")</f>
        <v/>
      </c>
      <c r="M718" s="17" t="str">
        <f>IFERROR(VLOOKUP(GA[[#This Row],[Affceted Equipment]],'Basic Data'!A818:B932,2,0),"")</f>
        <v/>
      </c>
      <c r="P718" s="28" t="str">
        <f>IFERROR(VLOOKUP(GA[[#This Row],[Affceted Equipment]],'Basic Data'!A819:C937,3,0),"")</f>
        <v/>
      </c>
      <c r="Q718" s="2"/>
      <c r="W718" s="32"/>
      <c r="X718" s="33"/>
      <c r="Y718" s="33"/>
      <c r="Z718" s="2"/>
      <c r="AA718" s="2"/>
      <c r="AB718" s="33">
        <f>(GA[[#This Row],[Work Completiuon time on fualt]]-GA[[#This Row],[Fault Time]])*24</f>
        <v>0</v>
      </c>
      <c r="AC718" s="2"/>
      <c r="AD718" s="2"/>
    </row>
    <row r="719" spans="1:30">
      <c r="A719" s="2">
        <f t="shared" si="11"/>
        <v>717</v>
      </c>
      <c r="I719" s="29" t="str">
        <f>IFERROR(VLOOKUP(GA[[#This Row],[Date]],Raw_Data[[#All],[Date]:[Sunset Time (POA&lt;20 W/m2)]],3,0),"")</f>
        <v/>
      </c>
      <c r="J719" s="29" t="str">
        <f>IFERROR(VLOOKUP(GA[[#This Row],[Date]],Raw_Data[[#All],[Date]:[Sunset Time (POA&lt;20 W/m2)]],4,0),"")</f>
        <v/>
      </c>
      <c r="K719" s="2" t="str">
        <f>IFERROR((GA[[#This Row],[Sunset Time (POA&lt;20 W/m2)]]-GA[[#This Row],[Sunrise Time (POA&gt;20 W/m2)]])*24,"")</f>
        <v/>
      </c>
      <c r="M719" s="17" t="str">
        <f>IFERROR(VLOOKUP(GA[[#This Row],[Affceted Equipment]],'Basic Data'!A819:B933,2,0),"")</f>
        <v/>
      </c>
      <c r="P719" s="28" t="str">
        <f>IFERROR(VLOOKUP(GA[[#This Row],[Affceted Equipment]],'Basic Data'!A820:C938,3,0),"")</f>
        <v/>
      </c>
      <c r="Q719" s="2"/>
      <c r="W719" s="32"/>
      <c r="X719" s="33"/>
      <c r="Y719" s="33"/>
      <c r="Z719" s="2"/>
      <c r="AA719" s="2"/>
      <c r="AB719" s="33">
        <f>(GA[[#This Row],[Work Completiuon time on fualt]]-GA[[#This Row],[Fault Time]])*24</f>
        <v>0</v>
      </c>
      <c r="AC719" s="2"/>
      <c r="AD719" s="2"/>
    </row>
    <row r="720" spans="1:30">
      <c r="A720" s="2">
        <f t="shared" si="11"/>
        <v>718</v>
      </c>
      <c r="I720" s="29" t="str">
        <f>IFERROR(VLOOKUP(GA[[#This Row],[Date]],Raw_Data[[#All],[Date]:[Sunset Time (POA&lt;20 W/m2)]],3,0),"")</f>
        <v/>
      </c>
      <c r="J720" s="29" t="str">
        <f>IFERROR(VLOOKUP(GA[[#This Row],[Date]],Raw_Data[[#All],[Date]:[Sunset Time (POA&lt;20 W/m2)]],4,0),"")</f>
        <v/>
      </c>
      <c r="K720" s="2" t="str">
        <f>IFERROR((GA[[#This Row],[Sunset Time (POA&lt;20 W/m2)]]-GA[[#This Row],[Sunrise Time (POA&gt;20 W/m2)]])*24,"")</f>
        <v/>
      </c>
      <c r="M720" s="17" t="str">
        <f>IFERROR(VLOOKUP(GA[[#This Row],[Affceted Equipment]],'Basic Data'!A820:B934,2,0),"")</f>
        <v/>
      </c>
      <c r="P720" s="28" t="str">
        <f>IFERROR(VLOOKUP(GA[[#This Row],[Affceted Equipment]],'Basic Data'!A821:C939,3,0),"")</f>
        <v/>
      </c>
      <c r="Q720" s="2"/>
      <c r="W720" s="32"/>
      <c r="X720" s="33"/>
      <c r="Y720" s="33"/>
      <c r="Z720" s="2"/>
      <c r="AA720" s="2"/>
      <c r="AB720" s="33">
        <f>(GA[[#This Row],[Work Completiuon time on fualt]]-GA[[#This Row],[Fault Time]])*24</f>
        <v>0</v>
      </c>
      <c r="AC720" s="2"/>
      <c r="AD720" s="2"/>
    </row>
    <row r="721" spans="1:30">
      <c r="A721" s="2">
        <f t="shared" si="11"/>
        <v>719</v>
      </c>
      <c r="I721" s="29" t="str">
        <f>IFERROR(VLOOKUP(GA[[#This Row],[Date]],Raw_Data[[#All],[Date]:[Sunset Time (POA&lt;20 W/m2)]],3,0),"")</f>
        <v/>
      </c>
      <c r="J721" s="29" t="str">
        <f>IFERROR(VLOOKUP(GA[[#This Row],[Date]],Raw_Data[[#All],[Date]:[Sunset Time (POA&lt;20 W/m2)]],4,0),"")</f>
        <v/>
      </c>
      <c r="K721" s="2" t="str">
        <f>IFERROR((GA[[#This Row],[Sunset Time (POA&lt;20 W/m2)]]-GA[[#This Row],[Sunrise Time (POA&gt;20 W/m2)]])*24,"")</f>
        <v/>
      </c>
      <c r="M721" s="17" t="str">
        <f>IFERROR(VLOOKUP(GA[[#This Row],[Affceted Equipment]],'Basic Data'!A821:B935,2,0),"")</f>
        <v/>
      </c>
      <c r="P721" s="28" t="str">
        <f>IFERROR(VLOOKUP(GA[[#This Row],[Affceted Equipment]],'Basic Data'!A822:C940,3,0),"")</f>
        <v/>
      </c>
      <c r="Q721" s="2"/>
      <c r="W721" s="32"/>
      <c r="X721" s="33"/>
      <c r="Y721" s="33"/>
      <c r="Z721" s="2"/>
      <c r="AA721" s="2"/>
      <c r="AB721" s="33">
        <f>(GA[[#This Row],[Work Completiuon time on fualt]]-GA[[#This Row],[Fault Time]])*24</f>
        <v>0</v>
      </c>
      <c r="AC721" s="2"/>
      <c r="AD721" s="2"/>
    </row>
    <row r="722" spans="1:30">
      <c r="A722" s="2">
        <f t="shared" si="11"/>
        <v>720</v>
      </c>
      <c r="I722" s="29" t="str">
        <f>IFERROR(VLOOKUP(GA[[#This Row],[Date]],Raw_Data[[#All],[Date]:[Sunset Time (POA&lt;20 W/m2)]],3,0),"")</f>
        <v/>
      </c>
      <c r="J722" s="29" t="str">
        <f>IFERROR(VLOOKUP(GA[[#This Row],[Date]],Raw_Data[[#All],[Date]:[Sunset Time (POA&lt;20 W/m2)]],4,0),"")</f>
        <v/>
      </c>
      <c r="K722" s="2" t="str">
        <f>IFERROR((GA[[#This Row],[Sunset Time (POA&lt;20 W/m2)]]-GA[[#This Row],[Sunrise Time (POA&gt;20 W/m2)]])*24,"")</f>
        <v/>
      </c>
      <c r="M722" s="17" t="str">
        <f>IFERROR(VLOOKUP(GA[[#This Row],[Affceted Equipment]],'Basic Data'!A822:B936,2,0),"")</f>
        <v/>
      </c>
      <c r="P722" s="28" t="str">
        <f>IFERROR(VLOOKUP(GA[[#This Row],[Affceted Equipment]],'Basic Data'!A823:C941,3,0),"")</f>
        <v/>
      </c>
      <c r="Q722" s="2"/>
      <c r="W722" s="32"/>
      <c r="X722" s="33"/>
      <c r="Y722" s="33"/>
      <c r="Z722" s="2"/>
      <c r="AA722" s="2"/>
      <c r="AB722" s="33">
        <f>(GA[[#This Row],[Work Completiuon time on fualt]]-GA[[#This Row],[Fault Time]])*24</f>
        <v>0</v>
      </c>
      <c r="AC722" s="2"/>
      <c r="AD722" s="2"/>
    </row>
    <row r="723" spans="1:30">
      <c r="A723" s="2">
        <f t="shared" si="11"/>
        <v>721</v>
      </c>
      <c r="I723" s="29" t="str">
        <f>IFERROR(VLOOKUP(GA[[#This Row],[Date]],Raw_Data[[#All],[Date]:[Sunset Time (POA&lt;20 W/m2)]],3,0),"")</f>
        <v/>
      </c>
      <c r="J723" s="29" t="str">
        <f>IFERROR(VLOOKUP(GA[[#This Row],[Date]],Raw_Data[[#All],[Date]:[Sunset Time (POA&lt;20 W/m2)]],4,0),"")</f>
        <v/>
      </c>
      <c r="K723" s="2" t="str">
        <f>IFERROR((GA[[#This Row],[Sunset Time (POA&lt;20 W/m2)]]-GA[[#This Row],[Sunrise Time (POA&gt;20 W/m2)]])*24,"")</f>
        <v/>
      </c>
      <c r="M723" s="17" t="str">
        <f>IFERROR(VLOOKUP(GA[[#This Row],[Affceted Equipment]],'Basic Data'!A823:B937,2,0),"")</f>
        <v/>
      </c>
      <c r="P723" s="28" t="str">
        <f>IFERROR(VLOOKUP(GA[[#This Row],[Affceted Equipment]],'Basic Data'!A824:C942,3,0),"")</f>
        <v/>
      </c>
      <c r="Q723" s="2"/>
      <c r="W723" s="32"/>
      <c r="X723" s="33"/>
      <c r="Y723" s="33"/>
      <c r="Z723" s="2"/>
      <c r="AA723" s="2"/>
      <c r="AB723" s="33">
        <f>(GA[[#This Row],[Work Completiuon time on fualt]]-GA[[#This Row],[Fault Time]])*24</f>
        <v>0</v>
      </c>
      <c r="AC723" s="2"/>
      <c r="AD723" s="2"/>
    </row>
    <row r="724" spans="1:30">
      <c r="A724" s="2">
        <f t="shared" si="11"/>
        <v>722</v>
      </c>
      <c r="I724" s="29" t="str">
        <f>IFERROR(VLOOKUP(GA[[#This Row],[Date]],Raw_Data[[#All],[Date]:[Sunset Time (POA&lt;20 W/m2)]],3,0),"")</f>
        <v/>
      </c>
      <c r="J724" s="29" t="str">
        <f>IFERROR(VLOOKUP(GA[[#This Row],[Date]],Raw_Data[[#All],[Date]:[Sunset Time (POA&lt;20 W/m2)]],4,0),"")</f>
        <v/>
      </c>
      <c r="K724" s="2" t="str">
        <f>IFERROR((GA[[#This Row],[Sunset Time (POA&lt;20 W/m2)]]-GA[[#This Row],[Sunrise Time (POA&gt;20 W/m2)]])*24,"")</f>
        <v/>
      </c>
      <c r="M724" s="17" t="str">
        <f>IFERROR(VLOOKUP(GA[[#This Row],[Affceted Equipment]],'Basic Data'!A824:B938,2,0),"")</f>
        <v/>
      </c>
      <c r="P724" s="28" t="str">
        <f>IFERROR(VLOOKUP(GA[[#This Row],[Affceted Equipment]],'Basic Data'!A825:C943,3,0),"")</f>
        <v/>
      </c>
      <c r="Q724" s="2"/>
      <c r="W724" s="32"/>
      <c r="X724" s="33"/>
      <c r="Y724" s="33"/>
      <c r="Z724" s="2"/>
      <c r="AA724" s="2"/>
      <c r="AB724" s="33">
        <f>(GA[[#This Row],[Work Completiuon time on fualt]]-GA[[#This Row],[Fault Time]])*24</f>
        <v>0</v>
      </c>
      <c r="AC724" s="2"/>
      <c r="AD724" s="2"/>
    </row>
    <row r="725" spans="1:30">
      <c r="A725" s="2">
        <f t="shared" si="11"/>
        <v>723</v>
      </c>
      <c r="I725" s="29" t="str">
        <f>IFERROR(VLOOKUP(GA[[#This Row],[Date]],Raw_Data[[#All],[Date]:[Sunset Time (POA&lt;20 W/m2)]],3,0),"")</f>
        <v/>
      </c>
      <c r="J725" s="29" t="str">
        <f>IFERROR(VLOOKUP(GA[[#This Row],[Date]],Raw_Data[[#All],[Date]:[Sunset Time (POA&lt;20 W/m2)]],4,0),"")</f>
        <v/>
      </c>
      <c r="K725" s="2" t="str">
        <f>IFERROR((GA[[#This Row],[Sunset Time (POA&lt;20 W/m2)]]-GA[[#This Row],[Sunrise Time (POA&gt;20 W/m2)]])*24,"")</f>
        <v/>
      </c>
      <c r="M725" s="17" t="str">
        <f>IFERROR(VLOOKUP(GA[[#This Row],[Affceted Equipment]],'Basic Data'!A825:B939,2,0),"")</f>
        <v/>
      </c>
      <c r="P725" s="28" t="str">
        <f>IFERROR(VLOOKUP(GA[[#This Row],[Affceted Equipment]],'Basic Data'!A826:C944,3,0),"")</f>
        <v/>
      </c>
      <c r="Q725" s="2"/>
      <c r="W725" s="32"/>
      <c r="X725" s="33"/>
      <c r="Y725" s="33"/>
      <c r="Z725" s="2"/>
      <c r="AA725" s="2"/>
      <c r="AB725" s="33">
        <f>(GA[[#This Row],[Work Completiuon time on fualt]]-GA[[#This Row],[Fault Time]])*24</f>
        <v>0</v>
      </c>
      <c r="AC725" s="2"/>
      <c r="AD725" s="2"/>
    </row>
    <row r="726" spans="1:30">
      <c r="A726" s="2">
        <f t="shared" si="11"/>
        <v>724</v>
      </c>
      <c r="I726" s="29" t="str">
        <f>IFERROR(VLOOKUP(GA[[#This Row],[Date]],Raw_Data[[#All],[Date]:[Sunset Time (POA&lt;20 W/m2)]],3,0),"")</f>
        <v/>
      </c>
      <c r="J726" s="29" t="str">
        <f>IFERROR(VLOOKUP(GA[[#This Row],[Date]],Raw_Data[[#All],[Date]:[Sunset Time (POA&lt;20 W/m2)]],4,0),"")</f>
        <v/>
      </c>
      <c r="K726" s="2" t="str">
        <f>IFERROR((GA[[#This Row],[Sunset Time (POA&lt;20 W/m2)]]-GA[[#This Row],[Sunrise Time (POA&gt;20 W/m2)]])*24,"")</f>
        <v/>
      </c>
      <c r="M726" s="17" t="str">
        <f>IFERROR(VLOOKUP(GA[[#This Row],[Affceted Equipment]],'Basic Data'!A826:B940,2,0),"")</f>
        <v/>
      </c>
      <c r="P726" s="28" t="str">
        <f>IFERROR(VLOOKUP(GA[[#This Row],[Affceted Equipment]],'Basic Data'!A827:C945,3,0),"")</f>
        <v/>
      </c>
      <c r="Q726" s="2"/>
      <c r="W726" s="32"/>
      <c r="X726" s="33"/>
      <c r="Y726" s="33"/>
      <c r="Z726" s="2"/>
      <c r="AA726" s="2"/>
      <c r="AB726" s="33">
        <f>(GA[[#This Row],[Work Completiuon time on fualt]]-GA[[#This Row],[Fault Time]])*24</f>
        <v>0</v>
      </c>
      <c r="AC726" s="2"/>
      <c r="AD726" s="2"/>
    </row>
    <row r="727" spans="1:30">
      <c r="A727" s="2">
        <f t="shared" si="11"/>
        <v>725</v>
      </c>
      <c r="I727" s="29" t="str">
        <f>IFERROR(VLOOKUP(GA[[#This Row],[Date]],Raw_Data[[#All],[Date]:[Sunset Time (POA&lt;20 W/m2)]],3,0),"")</f>
        <v/>
      </c>
      <c r="J727" s="29" t="str">
        <f>IFERROR(VLOOKUP(GA[[#This Row],[Date]],Raw_Data[[#All],[Date]:[Sunset Time (POA&lt;20 W/m2)]],4,0),"")</f>
        <v/>
      </c>
      <c r="K727" s="2" t="str">
        <f>IFERROR((GA[[#This Row],[Sunset Time (POA&lt;20 W/m2)]]-GA[[#This Row],[Sunrise Time (POA&gt;20 W/m2)]])*24,"")</f>
        <v/>
      </c>
      <c r="M727" s="17" t="str">
        <f>IFERROR(VLOOKUP(GA[[#This Row],[Affceted Equipment]],'Basic Data'!A827:B941,2,0),"")</f>
        <v/>
      </c>
      <c r="P727" s="28" t="str">
        <f>IFERROR(VLOOKUP(GA[[#This Row],[Affceted Equipment]],'Basic Data'!A828:C946,3,0),"")</f>
        <v/>
      </c>
      <c r="Q727" s="2"/>
      <c r="W727" s="32"/>
      <c r="X727" s="33"/>
      <c r="Y727" s="33"/>
      <c r="Z727" s="2"/>
      <c r="AA727" s="2"/>
      <c r="AB727" s="33">
        <f>(GA[[#This Row],[Work Completiuon time on fualt]]-GA[[#This Row],[Fault Time]])*24</f>
        <v>0</v>
      </c>
      <c r="AC727" s="2"/>
      <c r="AD727" s="2"/>
    </row>
    <row r="728" spans="1:30">
      <c r="A728" s="2">
        <f t="shared" si="11"/>
        <v>726</v>
      </c>
      <c r="I728" s="29" t="str">
        <f>IFERROR(VLOOKUP(GA[[#This Row],[Date]],Raw_Data[[#All],[Date]:[Sunset Time (POA&lt;20 W/m2)]],3,0),"")</f>
        <v/>
      </c>
      <c r="J728" s="29" t="str">
        <f>IFERROR(VLOOKUP(GA[[#This Row],[Date]],Raw_Data[[#All],[Date]:[Sunset Time (POA&lt;20 W/m2)]],4,0),"")</f>
        <v/>
      </c>
      <c r="K728" s="2" t="str">
        <f>IFERROR((GA[[#This Row],[Sunset Time (POA&lt;20 W/m2)]]-GA[[#This Row],[Sunrise Time (POA&gt;20 W/m2)]])*24,"")</f>
        <v/>
      </c>
      <c r="M728" s="17" t="str">
        <f>IFERROR(VLOOKUP(GA[[#This Row],[Affceted Equipment]],'Basic Data'!A828:B942,2,0),"")</f>
        <v/>
      </c>
      <c r="P728" s="28" t="str">
        <f>IFERROR(VLOOKUP(GA[[#This Row],[Affceted Equipment]],'Basic Data'!A829:C947,3,0),"")</f>
        <v/>
      </c>
      <c r="Q728" s="2"/>
      <c r="W728" s="32"/>
      <c r="X728" s="33"/>
      <c r="Y728" s="33"/>
      <c r="Z728" s="2"/>
      <c r="AA728" s="2"/>
      <c r="AB728" s="33">
        <f>(GA[[#This Row],[Work Completiuon time on fualt]]-GA[[#This Row],[Fault Time]])*24</f>
        <v>0</v>
      </c>
      <c r="AC728" s="2"/>
      <c r="AD728" s="2"/>
    </row>
    <row r="729" spans="1:30">
      <c r="A729" s="2">
        <f t="shared" si="11"/>
        <v>727</v>
      </c>
      <c r="I729" s="29" t="str">
        <f>IFERROR(VLOOKUP(GA[[#This Row],[Date]],Raw_Data[[#All],[Date]:[Sunset Time (POA&lt;20 W/m2)]],3,0),"")</f>
        <v/>
      </c>
      <c r="J729" s="29" t="str">
        <f>IFERROR(VLOOKUP(GA[[#This Row],[Date]],Raw_Data[[#All],[Date]:[Sunset Time (POA&lt;20 W/m2)]],4,0),"")</f>
        <v/>
      </c>
      <c r="K729" s="2" t="str">
        <f>IFERROR((GA[[#This Row],[Sunset Time (POA&lt;20 W/m2)]]-GA[[#This Row],[Sunrise Time (POA&gt;20 W/m2)]])*24,"")</f>
        <v/>
      </c>
      <c r="M729" s="17" t="str">
        <f>IFERROR(VLOOKUP(GA[[#This Row],[Affceted Equipment]],'Basic Data'!A829:B943,2,0),"")</f>
        <v/>
      </c>
      <c r="P729" s="28" t="str">
        <f>IFERROR(VLOOKUP(GA[[#This Row],[Affceted Equipment]],'Basic Data'!A830:C948,3,0),"")</f>
        <v/>
      </c>
      <c r="Q729" s="2"/>
      <c r="W729" s="32"/>
      <c r="X729" s="33"/>
      <c r="Y729" s="33"/>
      <c r="Z729" s="2"/>
      <c r="AA729" s="2"/>
      <c r="AB729" s="33">
        <f>(GA[[#This Row],[Work Completiuon time on fualt]]-GA[[#This Row],[Fault Time]])*24</f>
        <v>0</v>
      </c>
      <c r="AC729" s="2"/>
      <c r="AD729" s="2"/>
    </row>
    <row r="730" spans="1:30">
      <c r="A730" s="2">
        <f t="shared" si="11"/>
        <v>728</v>
      </c>
      <c r="I730" s="29" t="str">
        <f>IFERROR(VLOOKUP(GA[[#This Row],[Date]],Raw_Data[[#All],[Date]:[Sunset Time (POA&lt;20 W/m2)]],3,0),"")</f>
        <v/>
      </c>
      <c r="J730" s="29" t="str">
        <f>IFERROR(VLOOKUP(GA[[#This Row],[Date]],Raw_Data[[#All],[Date]:[Sunset Time (POA&lt;20 W/m2)]],4,0),"")</f>
        <v/>
      </c>
      <c r="K730" s="2" t="str">
        <f>IFERROR((GA[[#This Row],[Sunset Time (POA&lt;20 W/m2)]]-GA[[#This Row],[Sunrise Time (POA&gt;20 W/m2)]])*24,"")</f>
        <v/>
      </c>
      <c r="M730" s="17" t="str">
        <f>IFERROR(VLOOKUP(GA[[#This Row],[Affceted Equipment]],'Basic Data'!A830:B944,2,0),"")</f>
        <v/>
      </c>
      <c r="P730" s="28" t="str">
        <f>IFERROR(VLOOKUP(GA[[#This Row],[Affceted Equipment]],'Basic Data'!A831:C949,3,0),"")</f>
        <v/>
      </c>
      <c r="Q730" s="2"/>
      <c r="W730" s="32"/>
      <c r="X730" s="33"/>
      <c r="Y730" s="33"/>
      <c r="Z730" s="2"/>
      <c r="AA730" s="2"/>
      <c r="AB730" s="33">
        <f>(GA[[#This Row],[Work Completiuon time on fualt]]-GA[[#This Row],[Fault Time]])*24</f>
        <v>0</v>
      </c>
      <c r="AC730" s="2"/>
      <c r="AD730" s="2"/>
    </row>
    <row r="731" spans="1:30">
      <c r="A731" s="2">
        <f t="shared" si="11"/>
        <v>729</v>
      </c>
      <c r="I731" s="29" t="str">
        <f>IFERROR(VLOOKUP(GA[[#This Row],[Date]],Raw_Data[[#All],[Date]:[Sunset Time (POA&lt;20 W/m2)]],3,0),"")</f>
        <v/>
      </c>
      <c r="J731" s="29" t="str">
        <f>IFERROR(VLOOKUP(GA[[#This Row],[Date]],Raw_Data[[#All],[Date]:[Sunset Time (POA&lt;20 W/m2)]],4,0),"")</f>
        <v/>
      </c>
      <c r="K731" s="2" t="str">
        <f>IFERROR((GA[[#This Row],[Sunset Time (POA&lt;20 W/m2)]]-GA[[#This Row],[Sunrise Time (POA&gt;20 W/m2)]])*24,"")</f>
        <v/>
      </c>
      <c r="M731" s="17" t="str">
        <f>IFERROR(VLOOKUP(GA[[#This Row],[Affceted Equipment]],'Basic Data'!A831:B945,2,0),"")</f>
        <v/>
      </c>
      <c r="P731" s="28" t="str">
        <f>IFERROR(VLOOKUP(GA[[#This Row],[Affceted Equipment]],'Basic Data'!A832:C950,3,0),"")</f>
        <v/>
      </c>
      <c r="Q731" s="2"/>
      <c r="W731" s="32"/>
      <c r="X731" s="33"/>
      <c r="Y731" s="33"/>
      <c r="Z731" s="2"/>
      <c r="AA731" s="2"/>
      <c r="AB731" s="33">
        <f>(GA[[#This Row],[Work Completiuon time on fualt]]-GA[[#This Row],[Fault Time]])*24</f>
        <v>0</v>
      </c>
      <c r="AC731" s="2"/>
      <c r="AD731" s="2"/>
    </row>
    <row r="732" spans="1:30">
      <c r="A732" s="2">
        <f t="shared" si="11"/>
        <v>730</v>
      </c>
      <c r="I732" s="29" t="str">
        <f>IFERROR(VLOOKUP(GA[[#This Row],[Date]],Raw_Data[[#All],[Date]:[Sunset Time (POA&lt;20 W/m2)]],3,0),"")</f>
        <v/>
      </c>
      <c r="J732" s="29" t="str">
        <f>IFERROR(VLOOKUP(GA[[#This Row],[Date]],Raw_Data[[#All],[Date]:[Sunset Time (POA&lt;20 W/m2)]],4,0),"")</f>
        <v/>
      </c>
      <c r="K732" s="2" t="str">
        <f>IFERROR((GA[[#This Row],[Sunset Time (POA&lt;20 W/m2)]]-GA[[#This Row],[Sunrise Time (POA&gt;20 W/m2)]])*24,"")</f>
        <v/>
      </c>
      <c r="M732" s="17" t="str">
        <f>IFERROR(VLOOKUP(GA[[#This Row],[Affceted Equipment]],'Basic Data'!A832:B946,2,0),"")</f>
        <v/>
      </c>
      <c r="P732" s="28" t="str">
        <f>IFERROR(VLOOKUP(GA[[#This Row],[Affceted Equipment]],'Basic Data'!A833:C951,3,0),"")</f>
        <v/>
      </c>
      <c r="Q732" s="2"/>
      <c r="W732" s="32"/>
      <c r="X732" s="33"/>
      <c r="Y732" s="33"/>
      <c r="Z732" s="2"/>
      <c r="AA732" s="2"/>
      <c r="AB732" s="33">
        <f>(GA[[#This Row],[Work Completiuon time on fualt]]-GA[[#This Row],[Fault Time]])*24</f>
        <v>0</v>
      </c>
      <c r="AC732" s="2"/>
      <c r="AD732" s="2"/>
    </row>
    <row r="733" spans="1:30">
      <c r="A733" s="2">
        <f t="shared" si="11"/>
        <v>731</v>
      </c>
      <c r="I733" s="29" t="str">
        <f>IFERROR(VLOOKUP(GA[[#This Row],[Date]],Raw_Data[[#All],[Date]:[Sunset Time (POA&lt;20 W/m2)]],3,0),"")</f>
        <v/>
      </c>
      <c r="J733" s="29" t="str">
        <f>IFERROR(VLOOKUP(GA[[#This Row],[Date]],Raw_Data[[#All],[Date]:[Sunset Time (POA&lt;20 W/m2)]],4,0),"")</f>
        <v/>
      </c>
      <c r="K733" s="2" t="str">
        <f>IFERROR((GA[[#This Row],[Sunset Time (POA&lt;20 W/m2)]]-GA[[#This Row],[Sunrise Time (POA&gt;20 W/m2)]])*24,"")</f>
        <v/>
      </c>
      <c r="M733" s="17" t="str">
        <f>IFERROR(VLOOKUP(GA[[#This Row],[Affceted Equipment]],'Basic Data'!A833:B947,2,0),"")</f>
        <v/>
      </c>
      <c r="P733" s="28" t="str">
        <f>IFERROR(VLOOKUP(GA[[#This Row],[Affceted Equipment]],'Basic Data'!A834:C952,3,0),"")</f>
        <v/>
      </c>
      <c r="Q733" s="2"/>
      <c r="W733" s="32"/>
      <c r="X733" s="33"/>
      <c r="Y733" s="33"/>
      <c r="Z733" s="2"/>
      <c r="AA733" s="2"/>
      <c r="AB733" s="33">
        <f>(GA[[#This Row],[Work Completiuon time on fualt]]-GA[[#This Row],[Fault Time]])*24</f>
        <v>0</v>
      </c>
      <c r="AC733" s="2"/>
      <c r="AD733" s="2"/>
    </row>
    <row r="734" spans="1:30">
      <c r="A734" s="2">
        <f t="shared" si="11"/>
        <v>732</v>
      </c>
      <c r="I734" s="29" t="str">
        <f>IFERROR(VLOOKUP(GA[[#This Row],[Date]],Raw_Data[[#All],[Date]:[Sunset Time (POA&lt;20 W/m2)]],3,0),"")</f>
        <v/>
      </c>
      <c r="J734" s="29" t="str">
        <f>IFERROR(VLOOKUP(GA[[#This Row],[Date]],Raw_Data[[#All],[Date]:[Sunset Time (POA&lt;20 W/m2)]],4,0),"")</f>
        <v/>
      </c>
      <c r="K734" s="2" t="str">
        <f>IFERROR((GA[[#This Row],[Sunset Time (POA&lt;20 W/m2)]]-GA[[#This Row],[Sunrise Time (POA&gt;20 W/m2)]])*24,"")</f>
        <v/>
      </c>
      <c r="M734" s="17" t="str">
        <f>IFERROR(VLOOKUP(GA[[#This Row],[Affceted Equipment]],'Basic Data'!A834:B948,2,0),"")</f>
        <v/>
      </c>
      <c r="P734" s="28" t="str">
        <f>IFERROR(VLOOKUP(GA[[#This Row],[Affceted Equipment]],'Basic Data'!A835:C953,3,0),"")</f>
        <v/>
      </c>
      <c r="Q734" s="2"/>
      <c r="W734" s="32"/>
      <c r="X734" s="33"/>
      <c r="Y734" s="33"/>
      <c r="Z734" s="2"/>
      <c r="AA734" s="2"/>
      <c r="AB734" s="33">
        <f>(GA[[#This Row],[Work Completiuon time on fualt]]-GA[[#This Row],[Fault Time]])*24</f>
        <v>0</v>
      </c>
      <c r="AC734" s="2"/>
      <c r="AD734" s="2"/>
    </row>
    <row r="735" spans="1:30">
      <c r="A735" s="2">
        <f t="shared" ref="A735:A798" si="12">A734+1</f>
        <v>733</v>
      </c>
      <c r="I735" s="29" t="str">
        <f>IFERROR(VLOOKUP(GA[[#This Row],[Date]],Raw_Data[[#All],[Date]:[Sunset Time (POA&lt;20 W/m2)]],3,0),"")</f>
        <v/>
      </c>
      <c r="J735" s="29" t="str">
        <f>IFERROR(VLOOKUP(GA[[#This Row],[Date]],Raw_Data[[#All],[Date]:[Sunset Time (POA&lt;20 W/m2)]],4,0),"")</f>
        <v/>
      </c>
      <c r="K735" s="2" t="str">
        <f>IFERROR((GA[[#This Row],[Sunset Time (POA&lt;20 W/m2)]]-GA[[#This Row],[Sunrise Time (POA&gt;20 W/m2)]])*24,"")</f>
        <v/>
      </c>
      <c r="M735" s="17" t="str">
        <f>IFERROR(VLOOKUP(GA[[#This Row],[Affceted Equipment]],'Basic Data'!A835:B949,2,0),"")</f>
        <v/>
      </c>
      <c r="P735" s="28" t="str">
        <f>IFERROR(VLOOKUP(GA[[#This Row],[Affceted Equipment]],'Basic Data'!A836:C954,3,0),"")</f>
        <v/>
      </c>
      <c r="Q735" s="2"/>
      <c r="W735" s="32"/>
      <c r="X735" s="33"/>
      <c r="Y735" s="33"/>
      <c r="Z735" s="2"/>
      <c r="AA735" s="2"/>
      <c r="AB735" s="33">
        <f>(GA[[#This Row],[Work Completiuon time on fualt]]-GA[[#This Row],[Fault Time]])*24</f>
        <v>0</v>
      </c>
      <c r="AC735" s="2"/>
      <c r="AD735" s="2"/>
    </row>
    <row r="736" spans="1:30">
      <c r="A736" s="2">
        <f t="shared" si="12"/>
        <v>734</v>
      </c>
      <c r="I736" s="29" t="str">
        <f>IFERROR(VLOOKUP(GA[[#This Row],[Date]],Raw_Data[[#All],[Date]:[Sunset Time (POA&lt;20 W/m2)]],3,0),"")</f>
        <v/>
      </c>
      <c r="J736" s="29" t="str">
        <f>IFERROR(VLOOKUP(GA[[#This Row],[Date]],Raw_Data[[#All],[Date]:[Sunset Time (POA&lt;20 W/m2)]],4,0),"")</f>
        <v/>
      </c>
      <c r="K736" s="2" t="str">
        <f>IFERROR((GA[[#This Row],[Sunset Time (POA&lt;20 W/m2)]]-GA[[#This Row],[Sunrise Time (POA&gt;20 W/m2)]])*24,"")</f>
        <v/>
      </c>
      <c r="M736" s="17" t="str">
        <f>IFERROR(VLOOKUP(GA[[#This Row],[Affceted Equipment]],'Basic Data'!A836:B950,2,0),"")</f>
        <v/>
      </c>
      <c r="P736" s="28" t="str">
        <f>IFERROR(VLOOKUP(GA[[#This Row],[Affceted Equipment]],'Basic Data'!A837:C955,3,0),"")</f>
        <v/>
      </c>
      <c r="Q736" s="2"/>
      <c r="W736" s="32"/>
      <c r="X736" s="33"/>
      <c r="Y736" s="33"/>
      <c r="Z736" s="2"/>
      <c r="AA736" s="2"/>
      <c r="AB736" s="33">
        <f>(GA[[#This Row],[Work Completiuon time on fualt]]-GA[[#This Row],[Fault Time]])*24</f>
        <v>0</v>
      </c>
      <c r="AC736" s="2"/>
      <c r="AD736" s="2"/>
    </row>
    <row r="737" spans="1:30">
      <c r="A737" s="2">
        <f t="shared" si="12"/>
        <v>735</v>
      </c>
      <c r="I737" s="29" t="str">
        <f>IFERROR(VLOOKUP(GA[[#This Row],[Date]],Raw_Data[[#All],[Date]:[Sunset Time (POA&lt;20 W/m2)]],3,0),"")</f>
        <v/>
      </c>
      <c r="J737" s="29" t="str">
        <f>IFERROR(VLOOKUP(GA[[#This Row],[Date]],Raw_Data[[#All],[Date]:[Sunset Time (POA&lt;20 W/m2)]],4,0),"")</f>
        <v/>
      </c>
      <c r="K737" s="2" t="str">
        <f>IFERROR((GA[[#This Row],[Sunset Time (POA&lt;20 W/m2)]]-GA[[#This Row],[Sunrise Time (POA&gt;20 W/m2)]])*24,"")</f>
        <v/>
      </c>
      <c r="M737" s="17" t="str">
        <f>IFERROR(VLOOKUP(GA[[#This Row],[Affceted Equipment]],'Basic Data'!A837:B951,2,0),"")</f>
        <v/>
      </c>
      <c r="P737" s="28" t="str">
        <f>IFERROR(VLOOKUP(GA[[#This Row],[Affceted Equipment]],'Basic Data'!A838:C956,3,0),"")</f>
        <v/>
      </c>
      <c r="Q737" s="2"/>
      <c r="W737" s="32"/>
      <c r="X737" s="33"/>
      <c r="Y737" s="33"/>
      <c r="Z737" s="2"/>
      <c r="AA737" s="2"/>
      <c r="AB737" s="33">
        <f>(GA[[#This Row],[Work Completiuon time on fualt]]-GA[[#This Row],[Fault Time]])*24</f>
        <v>0</v>
      </c>
      <c r="AC737" s="2"/>
      <c r="AD737" s="2"/>
    </row>
    <row r="738" spans="1:30">
      <c r="A738" s="2">
        <f t="shared" si="12"/>
        <v>736</v>
      </c>
      <c r="I738" s="29" t="str">
        <f>IFERROR(VLOOKUP(GA[[#This Row],[Date]],Raw_Data[[#All],[Date]:[Sunset Time (POA&lt;20 W/m2)]],3,0),"")</f>
        <v/>
      </c>
      <c r="J738" s="29" t="str">
        <f>IFERROR(VLOOKUP(GA[[#This Row],[Date]],Raw_Data[[#All],[Date]:[Sunset Time (POA&lt;20 W/m2)]],4,0),"")</f>
        <v/>
      </c>
      <c r="K738" s="2" t="str">
        <f>IFERROR((GA[[#This Row],[Sunset Time (POA&lt;20 W/m2)]]-GA[[#This Row],[Sunrise Time (POA&gt;20 W/m2)]])*24,"")</f>
        <v/>
      </c>
      <c r="M738" s="17" t="str">
        <f>IFERROR(VLOOKUP(GA[[#This Row],[Affceted Equipment]],'Basic Data'!A838:B952,2,0),"")</f>
        <v/>
      </c>
      <c r="P738" s="28" t="str">
        <f>IFERROR(VLOOKUP(GA[[#This Row],[Affceted Equipment]],'Basic Data'!A839:C957,3,0),"")</f>
        <v/>
      </c>
      <c r="Q738" s="2"/>
      <c r="W738" s="32"/>
      <c r="X738" s="33"/>
      <c r="Y738" s="33"/>
      <c r="Z738" s="2"/>
      <c r="AA738" s="2"/>
      <c r="AB738" s="33">
        <f>(GA[[#This Row],[Work Completiuon time on fualt]]-GA[[#This Row],[Fault Time]])*24</f>
        <v>0</v>
      </c>
      <c r="AC738" s="2"/>
      <c r="AD738" s="2"/>
    </row>
    <row r="739" spans="1:30">
      <c r="A739" s="2">
        <f t="shared" si="12"/>
        <v>737</v>
      </c>
      <c r="I739" s="29" t="str">
        <f>IFERROR(VLOOKUP(GA[[#This Row],[Date]],Raw_Data[[#All],[Date]:[Sunset Time (POA&lt;20 W/m2)]],3,0),"")</f>
        <v/>
      </c>
      <c r="J739" s="29" t="str">
        <f>IFERROR(VLOOKUP(GA[[#This Row],[Date]],Raw_Data[[#All],[Date]:[Sunset Time (POA&lt;20 W/m2)]],4,0),"")</f>
        <v/>
      </c>
      <c r="K739" s="2" t="str">
        <f>IFERROR((GA[[#This Row],[Sunset Time (POA&lt;20 W/m2)]]-GA[[#This Row],[Sunrise Time (POA&gt;20 W/m2)]])*24,"")</f>
        <v/>
      </c>
      <c r="M739" s="17" t="str">
        <f>IFERROR(VLOOKUP(GA[[#This Row],[Affceted Equipment]],'Basic Data'!A839:B953,2,0),"")</f>
        <v/>
      </c>
      <c r="P739" s="28" t="str">
        <f>IFERROR(VLOOKUP(GA[[#This Row],[Affceted Equipment]],'Basic Data'!A840:C958,3,0),"")</f>
        <v/>
      </c>
      <c r="Q739" s="2"/>
      <c r="W739" s="32"/>
      <c r="X739" s="33"/>
      <c r="Y739" s="33"/>
      <c r="Z739" s="2"/>
      <c r="AA739" s="2"/>
      <c r="AB739" s="33">
        <f>(GA[[#This Row],[Work Completiuon time on fualt]]-GA[[#This Row],[Fault Time]])*24</f>
        <v>0</v>
      </c>
      <c r="AC739" s="2"/>
      <c r="AD739" s="2"/>
    </row>
    <row r="740" spans="1:30">
      <c r="A740" s="2">
        <f t="shared" si="12"/>
        <v>738</v>
      </c>
      <c r="I740" s="29" t="str">
        <f>IFERROR(VLOOKUP(GA[[#This Row],[Date]],Raw_Data[[#All],[Date]:[Sunset Time (POA&lt;20 W/m2)]],3,0),"")</f>
        <v/>
      </c>
      <c r="J740" s="29" t="str">
        <f>IFERROR(VLOOKUP(GA[[#This Row],[Date]],Raw_Data[[#All],[Date]:[Sunset Time (POA&lt;20 W/m2)]],4,0),"")</f>
        <v/>
      </c>
      <c r="K740" s="2" t="str">
        <f>IFERROR((GA[[#This Row],[Sunset Time (POA&lt;20 W/m2)]]-GA[[#This Row],[Sunrise Time (POA&gt;20 W/m2)]])*24,"")</f>
        <v/>
      </c>
      <c r="M740" s="17" t="str">
        <f>IFERROR(VLOOKUP(GA[[#This Row],[Affceted Equipment]],'Basic Data'!A840:B954,2,0),"")</f>
        <v/>
      </c>
      <c r="P740" s="28" t="str">
        <f>IFERROR(VLOOKUP(GA[[#This Row],[Affceted Equipment]],'Basic Data'!A841:C959,3,0),"")</f>
        <v/>
      </c>
      <c r="Q740" s="2"/>
      <c r="W740" s="32"/>
      <c r="X740" s="33"/>
      <c r="Y740" s="33"/>
      <c r="Z740" s="2"/>
      <c r="AA740" s="2"/>
      <c r="AB740" s="33">
        <f>(GA[[#This Row],[Work Completiuon time on fualt]]-GA[[#This Row],[Fault Time]])*24</f>
        <v>0</v>
      </c>
      <c r="AC740" s="2"/>
      <c r="AD740" s="2"/>
    </row>
    <row r="741" spans="1:30">
      <c r="A741" s="2">
        <f t="shared" si="12"/>
        <v>739</v>
      </c>
      <c r="I741" s="29" t="str">
        <f>IFERROR(VLOOKUP(GA[[#This Row],[Date]],Raw_Data[[#All],[Date]:[Sunset Time (POA&lt;20 W/m2)]],3,0),"")</f>
        <v/>
      </c>
      <c r="J741" s="29" t="str">
        <f>IFERROR(VLOOKUP(GA[[#This Row],[Date]],Raw_Data[[#All],[Date]:[Sunset Time (POA&lt;20 W/m2)]],4,0),"")</f>
        <v/>
      </c>
      <c r="K741" s="2" t="str">
        <f>IFERROR((GA[[#This Row],[Sunset Time (POA&lt;20 W/m2)]]-GA[[#This Row],[Sunrise Time (POA&gt;20 W/m2)]])*24,"")</f>
        <v/>
      </c>
      <c r="M741" s="17" t="str">
        <f>IFERROR(VLOOKUP(GA[[#This Row],[Affceted Equipment]],'Basic Data'!A841:B955,2,0),"")</f>
        <v/>
      </c>
      <c r="P741" s="28" t="str">
        <f>IFERROR(VLOOKUP(GA[[#This Row],[Affceted Equipment]],'Basic Data'!A842:C960,3,0),"")</f>
        <v/>
      </c>
      <c r="Q741" s="2"/>
      <c r="W741" s="32"/>
      <c r="X741" s="33"/>
      <c r="Y741" s="33"/>
      <c r="Z741" s="2"/>
      <c r="AA741" s="2"/>
      <c r="AB741" s="33">
        <f>(GA[[#This Row],[Work Completiuon time on fualt]]-GA[[#This Row],[Fault Time]])*24</f>
        <v>0</v>
      </c>
      <c r="AC741" s="2"/>
      <c r="AD741" s="2"/>
    </row>
    <row r="742" spans="1:30">
      <c r="A742" s="2">
        <f t="shared" si="12"/>
        <v>740</v>
      </c>
      <c r="I742" s="29" t="str">
        <f>IFERROR(VLOOKUP(GA[[#This Row],[Date]],Raw_Data[[#All],[Date]:[Sunset Time (POA&lt;20 W/m2)]],3,0),"")</f>
        <v/>
      </c>
      <c r="J742" s="29" t="str">
        <f>IFERROR(VLOOKUP(GA[[#This Row],[Date]],Raw_Data[[#All],[Date]:[Sunset Time (POA&lt;20 W/m2)]],4,0),"")</f>
        <v/>
      </c>
      <c r="K742" s="2" t="str">
        <f>IFERROR((GA[[#This Row],[Sunset Time (POA&lt;20 W/m2)]]-GA[[#This Row],[Sunrise Time (POA&gt;20 W/m2)]])*24,"")</f>
        <v/>
      </c>
      <c r="M742" s="17" t="str">
        <f>IFERROR(VLOOKUP(GA[[#This Row],[Affceted Equipment]],'Basic Data'!A842:B956,2,0),"")</f>
        <v/>
      </c>
      <c r="P742" s="28" t="str">
        <f>IFERROR(VLOOKUP(GA[[#This Row],[Affceted Equipment]],'Basic Data'!A843:C961,3,0),"")</f>
        <v/>
      </c>
      <c r="Q742" s="2"/>
      <c r="W742" s="32"/>
      <c r="X742" s="33"/>
      <c r="Y742" s="33"/>
      <c r="Z742" s="2"/>
      <c r="AA742" s="2"/>
      <c r="AB742" s="33">
        <f>(GA[[#This Row],[Work Completiuon time on fualt]]-GA[[#This Row],[Fault Time]])*24</f>
        <v>0</v>
      </c>
      <c r="AC742" s="2"/>
      <c r="AD742" s="2"/>
    </row>
    <row r="743" spans="1:30">
      <c r="A743" s="2">
        <f t="shared" si="12"/>
        <v>741</v>
      </c>
      <c r="I743" s="29" t="str">
        <f>IFERROR(VLOOKUP(GA[[#This Row],[Date]],Raw_Data[[#All],[Date]:[Sunset Time (POA&lt;20 W/m2)]],3,0),"")</f>
        <v/>
      </c>
      <c r="J743" s="29" t="str">
        <f>IFERROR(VLOOKUP(GA[[#This Row],[Date]],Raw_Data[[#All],[Date]:[Sunset Time (POA&lt;20 W/m2)]],4,0),"")</f>
        <v/>
      </c>
      <c r="K743" s="2" t="str">
        <f>IFERROR((GA[[#This Row],[Sunset Time (POA&lt;20 W/m2)]]-GA[[#This Row],[Sunrise Time (POA&gt;20 W/m2)]])*24,"")</f>
        <v/>
      </c>
      <c r="M743" s="17" t="str">
        <f>IFERROR(VLOOKUP(GA[[#This Row],[Affceted Equipment]],'Basic Data'!A843:B957,2,0),"")</f>
        <v/>
      </c>
      <c r="P743" s="28" t="str">
        <f>IFERROR(VLOOKUP(GA[[#This Row],[Affceted Equipment]],'Basic Data'!A844:C962,3,0),"")</f>
        <v/>
      </c>
      <c r="Q743" s="2"/>
      <c r="W743" s="32"/>
      <c r="X743" s="33"/>
      <c r="Y743" s="33"/>
      <c r="Z743" s="2"/>
      <c r="AA743" s="2"/>
      <c r="AB743" s="33">
        <f>(GA[[#This Row],[Work Completiuon time on fualt]]-GA[[#This Row],[Fault Time]])*24</f>
        <v>0</v>
      </c>
      <c r="AC743" s="2"/>
      <c r="AD743" s="2"/>
    </row>
    <row r="744" spans="1:30">
      <c r="A744" s="2">
        <f t="shared" si="12"/>
        <v>742</v>
      </c>
      <c r="I744" s="29" t="str">
        <f>IFERROR(VLOOKUP(GA[[#This Row],[Date]],Raw_Data[[#All],[Date]:[Sunset Time (POA&lt;20 W/m2)]],3,0),"")</f>
        <v/>
      </c>
      <c r="J744" s="29" t="str">
        <f>IFERROR(VLOOKUP(GA[[#This Row],[Date]],Raw_Data[[#All],[Date]:[Sunset Time (POA&lt;20 W/m2)]],4,0),"")</f>
        <v/>
      </c>
      <c r="K744" s="2" t="str">
        <f>IFERROR((GA[[#This Row],[Sunset Time (POA&lt;20 W/m2)]]-GA[[#This Row],[Sunrise Time (POA&gt;20 W/m2)]])*24,"")</f>
        <v/>
      </c>
      <c r="M744" s="17" t="str">
        <f>IFERROR(VLOOKUP(GA[[#This Row],[Affceted Equipment]],'Basic Data'!A844:B958,2,0),"")</f>
        <v/>
      </c>
      <c r="P744" s="28" t="str">
        <f>IFERROR(VLOOKUP(GA[[#This Row],[Affceted Equipment]],'Basic Data'!A845:C963,3,0),"")</f>
        <v/>
      </c>
      <c r="Q744" s="2"/>
      <c r="W744" s="32"/>
      <c r="X744" s="33"/>
      <c r="Y744" s="33"/>
      <c r="Z744" s="2"/>
      <c r="AA744" s="2"/>
      <c r="AB744" s="33">
        <f>(GA[[#This Row],[Work Completiuon time on fualt]]-GA[[#This Row],[Fault Time]])*24</f>
        <v>0</v>
      </c>
      <c r="AC744" s="2"/>
      <c r="AD744" s="2"/>
    </row>
    <row r="745" spans="1:30">
      <c r="A745" s="2">
        <f t="shared" si="12"/>
        <v>743</v>
      </c>
      <c r="I745" s="29" t="str">
        <f>IFERROR(VLOOKUP(GA[[#This Row],[Date]],Raw_Data[[#All],[Date]:[Sunset Time (POA&lt;20 W/m2)]],3,0),"")</f>
        <v/>
      </c>
      <c r="J745" s="29" t="str">
        <f>IFERROR(VLOOKUP(GA[[#This Row],[Date]],Raw_Data[[#All],[Date]:[Sunset Time (POA&lt;20 W/m2)]],4,0),"")</f>
        <v/>
      </c>
      <c r="K745" s="2" t="str">
        <f>IFERROR((GA[[#This Row],[Sunset Time (POA&lt;20 W/m2)]]-GA[[#This Row],[Sunrise Time (POA&gt;20 W/m2)]])*24,"")</f>
        <v/>
      </c>
      <c r="M745" s="17" t="str">
        <f>IFERROR(VLOOKUP(GA[[#This Row],[Affceted Equipment]],'Basic Data'!A845:B959,2,0),"")</f>
        <v/>
      </c>
      <c r="P745" s="28" t="str">
        <f>IFERROR(VLOOKUP(GA[[#This Row],[Affceted Equipment]],'Basic Data'!A846:C964,3,0),"")</f>
        <v/>
      </c>
      <c r="Q745" s="2"/>
      <c r="W745" s="32"/>
      <c r="X745" s="33"/>
      <c r="Y745" s="33"/>
      <c r="Z745" s="2"/>
      <c r="AA745" s="2"/>
      <c r="AB745" s="33">
        <f>(GA[[#This Row],[Work Completiuon time on fualt]]-GA[[#This Row],[Fault Time]])*24</f>
        <v>0</v>
      </c>
      <c r="AC745" s="2"/>
      <c r="AD745" s="2"/>
    </row>
    <row r="746" spans="1:30">
      <c r="A746" s="2">
        <f t="shared" si="12"/>
        <v>744</v>
      </c>
      <c r="I746" s="29" t="str">
        <f>IFERROR(VLOOKUP(GA[[#This Row],[Date]],Raw_Data[[#All],[Date]:[Sunset Time (POA&lt;20 W/m2)]],3,0),"")</f>
        <v/>
      </c>
      <c r="J746" s="29" t="str">
        <f>IFERROR(VLOOKUP(GA[[#This Row],[Date]],Raw_Data[[#All],[Date]:[Sunset Time (POA&lt;20 W/m2)]],4,0),"")</f>
        <v/>
      </c>
      <c r="K746" s="2" t="str">
        <f>IFERROR((GA[[#This Row],[Sunset Time (POA&lt;20 W/m2)]]-GA[[#This Row],[Sunrise Time (POA&gt;20 W/m2)]])*24,"")</f>
        <v/>
      </c>
      <c r="M746" s="17" t="str">
        <f>IFERROR(VLOOKUP(GA[[#This Row],[Affceted Equipment]],'Basic Data'!A846:B960,2,0),"")</f>
        <v/>
      </c>
      <c r="P746" s="28" t="str">
        <f>IFERROR(VLOOKUP(GA[[#This Row],[Affceted Equipment]],'Basic Data'!A847:C965,3,0),"")</f>
        <v/>
      </c>
      <c r="Q746" s="2"/>
      <c r="W746" s="32"/>
      <c r="X746" s="33"/>
      <c r="Y746" s="33"/>
      <c r="Z746" s="2"/>
      <c r="AA746" s="2"/>
      <c r="AB746" s="33">
        <f>(GA[[#This Row],[Work Completiuon time on fualt]]-GA[[#This Row],[Fault Time]])*24</f>
        <v>0</v>
      </c>
      <c r="AC746" s="2"/>
      <c r="AD746" s="2"/>
    </row>
    <row r="747" spans="1:30">
      <c r="A747" s="2">
        <f t="shared" si="12"/>
        <v>745</v>
      </c>
      <c r="I747" s="29" t="str">
        <f>IFERROR(VLOOKUP(GA[[#This Row],[Date]],Raw_Data[[#All],[Date]:[Sunset Time (POA&lt;20 W/m2)]],3,0),"")</f>
        <v/>
      </c>
      <c r="J747" s="29" t="str">
        <f>IFERROR(VLOOKUP(GA[[#This Row],[Date]],Raw_Data[[#All],[Date]:[Sunset Time (POA&lt;20 W/m2)]],4,0),"")</f>
        <v/>
      </c>
      <c r="K747" s="2" t="str">
        <f>IFERROR((GA[[#This Row],[Sunset Time (POA&lt;20 W/m2)]]-GA[[#This Row],[Sunrise Time (POA&gt;20 W/m2)]])*24,"")</f>
        <v/>
      </c>
      <c r="M747" s="17" t="str">
        <f>IFERROR(VLOOKUP(GA[[#This Row],[Affceted Equipment]],'Basic Data'!A847:B961,2,0),"")</f>
        <v/>
      </c>
      <c r="P747" s="28" t="str">
        <f>IFERROR(VLOOKUP(GA[[#This Row],[Affceted Equipment]],'Basic Data'!A848:C966,3,0),"")</f>
        <v/>
      </c>
      <c r="Q747" s="2"/>
      <c r="W747" s="32"/>
      <c r="X747" s="33"/>
      <c r="Y747" s="33"/>
      <c r="Z747" s="2"/>
      <c r="AA747" s="2"/>
      <c r="AB747" s="33">
        <f>(GA[[#This Row],[Work Completiuon time on fualt]]-GA[[#This Row],[Fault Time]])*24</f>
        <v>0</v>
      </c>
      <c r="AC747" s="2"/>
      <c r="AD747" s="2"/>
    </row>
    <row r="748" spans="1:30">
      <c r="A748" s="2">
        <f t="shared" si="12"/>
        <v>746</v>
      </c>
      <c r="I748" s="29" t="str">
        <f>IFERROR(VLOOKUP(GA[[#This Row],[Date]],Raw_Data[[#All],[Date]:[Sunset Time (POA&lt;20 W/m2)]],3,0),"")</f>
        <v/>
      </c>
      <c r="J748" s="29" t="str">
        <f>IFERROR(VLOOKUP(GA[[#This Row],[Date]],Raw_Data[[#All],[Date]:[Sunset Time (POA&lt;20 W/m2)]],4,0),"")</f>
        <v/>
      </c>
      <c r="K748" s="2" t="str">
        <f>IFERROR((GA[[#This Row],[Sunset Time (POA&lt;20 W/m2)]]-GA[[#This Row],[Sunrise Time (POA&gt;20 W/m2)]])*24,"")</f>
        <v/>
      </c>
      <c r="M748" s="17" t="str">
        <f>IFERROR(VLOOKUP(GA[[#This Row],[Affceted Equipment]],'Basic Data'!A848:B962,2,0),"")</f>
        <v/>
      </c>
      <c r="P748" s="28" t="str">
        <f>IFERROR(VLOOKUP(GA[[#This Row],[Affceted Equipment]],'Basic Data'!A849:C967,3,0),"")</f>
        <v/>
      </c>
      <c r="Q748" s="2"/>
      <c r="W748" s="32"/>
      <c r="X748" s="33"/>
      <c r="Y748" s="33"/>
      <c r="Z748" s="2"/>
      <c r="AA748" s="2"/>
      <c r="AB748" s="33">
        <f>(GA[[#This Row],[Work Completiuon time on fualt]]-GA[[#This Row],[Fault Time]])*24</f>
        <v>0</v>
      </c>
      <c r="AC748" s="2"/>
      <c r="AD748" s="2"/>
    </row>
    <row r="749" spans="1:30">
      <c r="A749" s="2">
        <f t="shared" si="12"/>
        <v>747</v>
      </c>
      <c r="I749" s="29" t="str">
        <f>IFERROR(VLOOKUP(GA[[#This Row],[Date]],Raw_Data[[#All],[Date]:[Sunset Time (POA&lt;20 W/m2)]],3,0),"")</f>
        <v/>
      </c>
      <c r="J749" s="29" t="str">
        <f>IFERROR(VLOOKUP(GA[[#This Row],[Date]],Raw_Data[[#All],[Date]:[Sunset Time (POA&lt;20 W/m2)]],4,0),"")</f>
        <v/>
      </c>
      <c r="K749" s="2" t="str">
        <f>IFERROR((GA[[#This Row],[Sunset Time (POA&lt;20 W/m2)]]-GA[[#This Row],[Sunrise Time (POA&gt;20 W/m2)]])*24,"")</f>
        <v/>
      </c>
      <c r="M749" s="17" t="str">
        <f>IFERROR(VLOOKUP(GA[[#This Row],[Affceted Equipment]],'Basic Data'!A849:B963,2,0),"")</f>
        <v/>
      </c>
      <c r="P749" s="28" t="str">
        <f>IFERROR(VLOOKUP(GA[[#This Row],[Affceted Equipment]],'Basic Data'!A850:C968,3,0),"")</f>
        <v/>
      </c>
      <c r="Q749" s="2"/>
      <c r="W749" s="32"/>
      <c r="X749" s="33"/>
      <c r="Y749" s="33"/>
      <c r="Z749" s="2"/>
      <c r="AA749" s="2"/>
      <c r="AB749" s="33">
        <f>(GA[[#This Row],[Work Completiuon time on fualt]]-GA[[#This Row],[Fault Time]])*24</f>
        <v>0</v>
      </c>
      <c r="AC749" s="2"/>
      <c r="AD749" s="2"/>
    </row>
    <row r="750" spans="1:30">
      <c r="A750" s="2">
        <f t="shared" si="12"/>
        <v>748</v>
      </c>
      <c r="I750" s="29" t="str">
        <f>IFERROR(VLOOKUP(GA[[#This Row],[Date]],Raw_Data[[#All],[Date]:[Sunset Time (POA&lt;20 W/m2)]],3,0),"")</f>
        <v/>
      </c>
      <c r="J750" s="29" t="str">
        <f>IFERROR(VLOOKUP(GA[[#This Row],[Date]],Raw_Data[[#All],[Date]:[Sunset Time (POA&lt;20 W/m2)]],4,0),"")</f>
        <v/>
      </c>
      <c r="K750" s="2" t="str">
        <f>IFERROR((GA[[#This Row],[Sunset Time (POA&lt;20 W/m2)]]-GA[[#This Row],[Sunrise Time (POA&gt;20 W/m2)]])*24,"")</f>
        <v/>
      </c>
      <c r="M750" s="17" t="str">
        <f>IFERROR(VLOOKUP(GA[[#This Row],[Affceted Equipment]],'Basic Data'!A850:B964,2,0),"")</f>
        <v/>
      </c>
      <c r="P750" s="28" t="str">
        <f>IFERROR(VLOOKUP(GA[[#This Row],[Affceted Equipment]],'Basic Data'!A851:C969,3,0),"")</f>
        <v/>
      </c>
      <c r="Q750" s="2"/>
      <c r="W750" s="32"/>
      <c r="X750" s="33"/>
      <c r="Y750" s="33"/>
      <c r="Z750" s="2"/>
      <c r="AA750" s="2"/>
      <c r="AB750" s="33">
        <f>(GA[[#This Row],[Work Completiuon time on fualt]]-GA[[#This Row],[Fault Time]])*24</f>
        <v>0</v>
      </c>
      <c r="AC750" s="2"/>
      <c r="AD750" s="2"/>
    </row>
    <row r="751" spans="1:30">
      <c r="A751" s="2">
        <f t="shared" si="12"/>
        <v>749</v>
      </c>
      <c r="I751" s="29" t="str">
        <f>IFERROR(VLOOKUP(GA[[#This Row],[Date]],Raw_Data[[#All],[Date]:[Sunset Time (POA&lt;20 W/m2)]],3,0),"")</f>
        <v/>
      </c>
      <c r="J751" s="29" t="str">
        <f>IFERROR(VLOOKUP(GA[[#This Row],[Date]],Raw_Data[[#All],[Date]:[Sunset Time (POA&lt;20 W/m2)]],4,0),"")</f>
        <v/>
      </c>
      <c r="K751" s="2" t="str">
        <f>IFERROR((GA[[#This Row],[Sunset Time (POA&lt;20 W/m2)]]-GA[[#This Row],[Sunrise Time (POA&gt;20 W/m2)]])*24,"")</f>
        <v/>
      </c>
      <c r="M751" s="17" t="str">
        <f>IFERROR(VLOOKUP(GA[[#This Row],[Affceted Equipment]],'Basic Data'!A851:B965,2,0),"")</f>
        <v/>
      </c>
      <c r="P751" s="28" t="str">
        <f>IFERROR(VLOOKUP(GA[[#This Row],[Affceted Equipment]],'Basic Data'!A852:C970,3,0),"")</f>
        <v/>
      </c>
      <c r="Q751" s="2"/>
      <c r="W751" s="32"/>
      <c r="X751" s="33"/>
      <c r="Y751" s="33"/>
      <c r="Z751" s="2"/>
      <c r="AA751" s="2"/>
      <c r="AB751" s="33">
        <f>(GA[[#This Row],[Work Completiuon time on fualt]]-GA[[#This Row],[Fault Time]])*24</f>
        <v>0</v>
      </c>
      <c r="AC751" s="2"/>
      <c r="AD751" s="2"/>
    </row>
    <row r="752" spans="1:30">
      <c r="A752" s="2">
        <f t="shared" si="12"/>
        <v>750</v>
      </c>
      <c r="I752" s="29" t="str">
        <f>IFERROR(VLOOKUP(GA[[#This Row],[Date]],Raw_Data[[#All],[Date]:[Sunset Time (POA&lt;20 W/m2)]],3,0),"")</f>
        <v/>
      </c>
      <c r="J752" s="29" t="str">
        <f>IFERROR(VLOOKUP(GA[[#This Row],[Date]],Raw_Data[[#All],[Date]:[Sunset Time (POA&lt;20 W/m2)]],4,0),"")</f>
        <v/>
      </c>
      <c r="K752" s="2" t="str">
        <f>IFERROR((GA[[#This Row],[Sunset Time (POA&lt;20 W/m2)]]-GA[[#This Row],[Sunrise Time (POA&gt;20 W/m2)]])*24,"")</f>
        <v/>
      </c>
      <c r="M752" s="17" t="str">
        <f>IFERROR(VLOOKUP(GA[[#This Row],[Affceted Equipment]],'Basic Data'!A852:B966,2,0),"")</f>
        <v/>
      </c>
      <c r="P752" s="28" t="str">
        <f>IFERROR(VLOOKUP(GA[[#This Row],[Affceted Equipment]],'Basic Data'!A853:C971,3,0),"")</f>
        <v/>
      </c>
      <c r="Q752" s="2"/>
      <c r="W752" s="32"/>
      <c r="X752" s="33"/>
      <c r="Y752" s="33"/>
      <c r="Z752" s="2"/>
      <c r="AA752" s="2"/>
      <c r="AB752" s="33">
        <f>(GA[[#This Row],[Work Completiuon time on fualt]]-GA[[#This Row],[Fault Time]])*24</f>
        <v>0</v>
      </c>
      <c r="AC752" s="2"/>
      <c r="AD752" s="2"/>
    </row>
    <row r="753" spans="1:30">
      <c r="A753" s="2">
        <f t="shared" si="12"/>
        <v>751</v>
      </c>
      <c r="I753" s="29" t="str">
        <f>IFERROR(VLOOKUP(GA[[#This Row],[Date]],Raw_Data[[#All],[Date]:[Sunset Time (POA&lt;20 W/m2)]],3,0),"")</f>
        <v/>
      </c>
      <c r="J753" s="29" t="str">
        <f>IFERROR(VLOOKUP(GA[[#This Row],[Date]],Raw_Data[[#All],[Date]:[Sunset Time (POA&lt;20 W/m2)]],4,0),"")</f>
        <v/>
      </c>
      <c r="K753" s="2" t="str">
        <f>IFERROR((GA[[#This Row],[Sunset Time (POA&lt;20 W/m2)]]-GA[[#This Row],[Sunrise Time (POA&gt;20 W/m2)]])*24,"")</f>
        <v/>
      </c>
      <c r="M753" s="17" t="str">
        <f>IFERROR(VLOOKUP(GA[[#This Row],[Affceted Equipment]],'Basic Data'!A853:B967,2,0),"")</f>
        <v/>
      </c>
      <c r="P753" s="28" t="str">
        <f>IFERROR(VLOOKUP(GA[[#This Row],[Affceted Equipment]],'Basic Data'!A854:C972,3,0),"")</f>
        <v/>
      </c>
      <c r="Q753" s="2"/>
      <c r="W753" s="32"/>
      <c r="X753" s="33"/>
      <c r="Y753" s="33"/>
      <c r="Z753" s="2"/>
      <c r="AA753" s="2"/>
      <c r="AB753" s="33">
        <f>(GA[[#This Row],[Work Completiuon time on fualt]]-GA[[#This Row],[Fault Time]])*24</f>
        <v>0</v>
      </c>
      <c r="AC753" s="2"/>
      <c r="AD753" s="2"/>
    </row>
    <row r="754" spans="1:30">
      <c r="A754" s="2">
        <f t="shared" si="12"/>
        <v>752</v>
      </c>
      <c r="I754" s="29" t="str">
        <f>IFERROR(VLOOKUP(GA[[#This Row],[Date]],Raw_Data[[#All],[Date]:[Sunset Time (POA&lt;20 W/m2)]],3,0),"")</f>
        <v/>
      </c>
      <c r="J754" s="29" t="str">
        <f>IFERROR(VLOOKUP(GA[[#This Row],[Date]],Raw_Data[[#All],[Date]:[Sunset Time (POA&lt;20 W/m2)]],4,0),"")</f>
        <v/>
      </c>
      <c r="K754" s="2" t="str">
        <f>IFERROR((GA[[#This Row],[Sunset Time (POA&lt;20 W/m2)]]-GA[[#This Row],[Sunrise Time (POA&gt;20 W/m2)]])*24,"")</f>
        <v/>
      </c>
      <c r="M754" s="17" t="str">
        <f>IFERROR(VLOOKUP(GA[[#This Row],[Affceted Equipment]],'Basic Data'!A854:B968,2,0),"")</f>
        <v/>
      </c>
      <c r="P754" s="28" t="str">
        <f>IFERROR(VLOOKUP(GA[[#This Row],[Affceted Equipment]],'Basic Data'!A855:C973,3,0),"")</f>
        <v/>
      </c>
      <c r="Q754" s="2"/>
      <c r="W754" s="32"/>
      <c r="X754" s="33"/>
      <c r="Y754" s="33"/>
      <c r="Z754" s="2"/>
      <c r="AA754" s="2"/>
      <c r="AB754" s="33">
        <f>(GA[[#This Row],[Work Completiuon time on fualt]]-GA[[#This Row],[Fault Time]])*24</f>
        <v>0</v>
      </c>
      <c r="AC754" s="2"/>
      <c r="AD754" s="2"/>
    </row>
    <row r="755" spans="1:30">
      <c r="A755" s="2">
        <f t="shared" si="12"/>
        <v>753</v>
      </c>
      <c r="I755" s="29" t="str">
        <f>IFERROR(VLOOKUP(GA[[#This Row],[Date]],Raw_Data[[#All],[Date]:[Sunset Time (POA&lt;20 W/m2)]],3,0),"")</f>
        <v/>
      </c>
      <c r="J755" s="29" t="str">
        <f>IFERROR(VLOOKUP(GA[[#This Row],[Date]],Raw_Data[[#All],[Date]:[Sunset Time (POA&lt;20 W/m2)]],4,0),"")</f>
        <v/>
      </c>
      <c r="K755" s="2" t="str">
        <f>IFERROR((GA[[#This Row],[Sunset Time (POA&lt;20 W/m2)]]-GA[[#This Row],[Sunrise Time (POA&gt;20 W/m2)]])*24,"")</f>
        <v/>
      </c>
      <c r="M755" s="17" t="str">
        <f>IFERROR(VLOOKUP(GA[[#This Row],[Affceted Equipment]],'Basic Data'!A855:B969,2,0),"")</f>
        <v/>
      </c>
      <c r="P755" s="28" t="str">
        <f>IFERROR(VLOOKUP(GA[[#This Row],[Affceted Equipment]],'Basic Data'!A856:C974,3,0),"")</f>
        <v/>
      </c>
      <c r="Q755" s="2"/>
      <c r="W755" s="32"/>
      <c r="X755" s="33"/>
      <c r="Y755" s="33"/>
      <c r="Z755" s="2"/>
      <c r="AA755" s="2"/>
      <c r="AB755" s="33">
        <f>(GA[[#This Row],[Work Completiuon time on fualt]]-GA[[#This Row],[Fault Time]])*24</f>
        <v>0</v>
      </c>
      <c r="AC755" s="2"/>
      <c r="AD755" s="2"/>
    </row>
    <row r="756" spans="1:30">
      <c r="A756" s="2">
        <f t="shared" si="12"/>
        <v>754</v>
      </c>
      <c r="I756" s="29" t="str">
        <f>IFERROR(VLOOKUP(GA[[#This Row],[Date]],Raw_Data[[#All],[Date]:[Sunset Time (POA&lt;20 W/m2)]],3,0),"")</f>
        <v/>
      </c>
      <c r="J756" s="29" t="str">
        <f>IFERROR(VLOOKUP(GA[[#This Row],[Date]],Raw_Data[[#All],[Date]:[Sunset Time (POA&lt;20 W/m2)]],4,0),"")</f>
        <v/>
      </c>
      <c r="K756" s="2" t="str">
        <f>IFERROR((GA[[#This Row],[Sunset Time (POA&lt;20 W/m2)]]-GA[[#This Row],[Sunrise Time (POA&gt;20 W/m2)]])*24,"")</f>
        <v/>
      </c>
      <c r="M756" s="17" t="str">
        <f>IFERROR(VLOOKUP(GA[[#This Row],[Affceted Equipment]],'Basic Data'!A856:B970,2,0),"")</f>
        <v/>
      </c>
      <c r="P756" s="28" t="str">
        <f>IFERROR(VLOOKUP(GA[[#This Row],[Affceted Equipment]],'Basic Data'!A857:C975,3,0),"")</f>
        <v/>
      </c>
      <c r="Q756" s="2"/>
      <c r="W756" s="32"/>
      <c r="X756" s="33"/>
      <c r="Y756" s="33"/>
      <c r="Z756" s="2"/>
      <c r="AA756" s="2"/>
      <c r="AB756" s="33">
        <f>(GA[[#This Row],[Work Completiuon time on fualt]]-GA[[#This Row],[Fault Time]])*24</f>
        <v>0</v>
      </c>
      <c r="AC756" s="2"/>
      <c r="AD756" s="2"/>
    </row>
    <row r="757" spans="1:30">
      <c r="A757" s="2">
        <f t="shared" si="12"/>
        <v>755</v>
      </c>
      <c r="I757" s="29" t="str">
        <f>IFERROR(VLOOKUP(GA[[#This Row],[Date]],Raw_Data[[#All],[Date]:[Sunset Time (POA&lt;20 W/m2)]],3,0),"")</f>
        <v/>
      </c>
      <c r="J757" s="29" t="str">
        <f>IFERROR(VLOOKUP(GA[[#This Row],[Date]],Raw_Data[[#All],[Date]:[Sunset Time (POA&lt;20 W/m2)]],4,0),"")</f>
        <v/>
      </c>
      <c r="K757" s="2" t="str">
        <f>IFERROR((GA[[#This Row],[Sunset Time (POA&lt;20 W/m2)]]-GA[[#This Row],[Sunrise Time (POA&gt;20 W/m2)]])*24,"")</f>
        <v/>
      </c>
      <c r="M757" s="17" t="str">
        <f>IFERROR(VLOOKUP(GA[[#This Row],[Affceted Equipment]],'Basic Data'!A857:B971,2,0),"")</f>
        <v/>
      </c>
      <c r="P757" s="28" t="str">
        <f>IFERROR(VLOOKUP(GA[[#This Row],[Affceted Equipment]],'Basic Data'!A858:C976,3,0),"")</f>
        <v/>
      </c>
      <c r="Q757" s="2"/>
      <c r="W757" s="32"/>
      <c r="X757" s="33"/>
      <c r="Y757" s="33"/>
      <c r="Z757" s="2"/>
      <c r="AA757" s="2"/>
      <c r="AB757" s="33">
        <f>(GA[[#This Row],[Work Completiuon time on fualt]]-GA[[#This Row],[Fault Time]])*24</f>
        <v>0</v>
      </c>
      <c r="AC757" s="2"/>
      <c r="AD757" s="2"/>
    </row>
    <row r="758" spans="1:30">
      <c r="A758" s="2">
        <f t="shared" si="12"/>
        <v>756</v>
      </c>
      <c r="I758" s="29" t="str">
        <f>IFERROR(VLOOKUP(GA[[#This Row],[Date]],Raw_Data[[#All],[Date]:[Sunset Time (POA&lt;20 W/m2)]],3,0),"")</f>
        <v/>
      </c>
      <c r="J758" s="29" t="str">
        <f>IFERROR(VLOOKUP(GA[[#This Row],[Date]],Raw_Data[[#All],[Date]:[Sunset Time (POA&lt;20 W/m2)]],4,0),"")</f>
        <v/>
      </c>
      <c r="K758" s="2" t="str">
        <f>IFERROR((GA[[#This Row],[Sunset Time (POA&lt;20 W/m2)]]-GA[[#This Row],[Sunrise Time (POA&gt;20 W/m2)]])*24,"")</f>
        <v/>
      </c>
      <c r="M758" s="17" t="str">
        <f>IFERROR(VLOOKUP(GA[[#This Row],[Affceted Equipment]],'Basic Data'!A858:B972,2,0),"")</f>
        <v/>
      </c>
      <c r="P758" s="28" t="str">
        <f>IFERROR(VLOOKUP(GA[[#This Row],[Affceted Equipment]],'Basic Data'!A859:C977,3,0),"")</f>
        <v/>
      </c>
      <c r="Q758" s="2"/>
      <c r="W758" s="32"/>
      <c r="X758" s="33"/>
      <c r="Y758" s="33"/>
      <c r="Z758" s="2"/>
      <c r="AA758" s="2"/>
      <c r="AB758" s="33">
        <f>(GA[[#This Row],[Work Completiuon time on fualt]]-GA[[#This Row],[Fault Time]])*24</f>
        <v>0</v>
      </c>
      <c r="AC758" s="2"/>
      <c r="AD758" s="2"/>
    </row>
    <row r="759" spans="1:30">
      <c r="A759" s="2">
        <f t="shared" si="12"/>
        <v>757</v>
      </c>
      <c r="I759" s="29" t="str">
        <f>IFERROR(VLOOKUP(GA[[#This Row],[Date]],Raw_Data[[#All],[Date]:[Sunset Time (POA&lt;20 W/m2)]],3,0),"")</f>
        <v/>
      </c>
      <c r="J759" s="29" t="str">
        <f>IFERROR(VLOOKUP(GA[[#This Row],[Date]],Raw_Data[[#All],[Date]:[Sunset Time (POA&lt;20 W/m2)]],4,0),"")</f>
        <v/>
      </c>
      <c r="K759" s="2" t="str">
        <f>IFERROR((GA[[#This Row],[Sunset Time (POA&lt;20 W/m2)]]-GA[[#This Row],[Sunrise Time (POA&gt;20 W/m2)]])*24,"")</f>
        <v/>
      </c>
      <c r="M759" s="17" t="str">
        <f>IFERROR(VLOOKUP(GA[[#This Row],[Affceted Equipment]],'Basic Data'!A859:B973,2,0),"")</f>
        <v/>
      </c>
      <c r="P759" s="28" t="str">
        <f>IFERROR(VLOOKUP(GA[[#This Row],[Affceted Equipment]],'Basic Data'!A860:C978,3,0),"")</f>
        <v/>
      </c>
      <c r="Q759" s="2"/>
      <c r="W759" s="32"/>
      <c r="X759" s="33"/>
      <c r="Y759" s="33"/>
      <c r="Z759" s="2"/>
      <c r="AA759" s="2"/>
      <c r="AB759" s="33">
        <f>(GA[[#This Row],[Work Completiuon time on fualt]]-GA[[#This Row],[Fault Time]])*24</f>
        <v>0</v>
      </c>
      <c r="AC759" s="2"/>
      <c r="AD759" s="2"/>
    </row>
    <row r="760" spans="1:30">
      <c r="A760" s="2">
        <f t="shared" si="12"/>
        <v>758</v>
      </c>
      <c r="I760" s="29" t="str">
        <f>IFERROR(VLOOKUP(GA[[#This Row],[Date]],Raw_Data[[#All],[Date]:[Sunset Time (POA&lt;20 W/m2)]],3,0),"")</f>
        <v/>
      </c>
      <c r="J760" s="29" t="str">
        <f>IFERROR(VLOOKUP(GA[[#This Row],[Date]],Raw_Data[[#All],[Date]:[Sunset Time (POA&lt;20 W/m2)]],4,0),"")</f>
        <v/>
      </c>
      <c r="K760" s="2" t="str">
        <f>IFERROR((GA[[#This Row],[Sunset Time (POA&lt;20 W/m2)]]-GA[[#This Row],[Sunrise Time (POA&gt;20 W/m2)]])*24,"")</f>
        <v/>
      </c>
      <c r="M760" s="17" t="str">
        <f>IFERROR(VLOOKUP(GA[[#This Row],[Affceted Equipment]],'Basic Data'!A860:B974,2,0),"")</f>
        <v/>
      </c>
      <c r="P760" s="28" t="str">
        <f>IFERROR(VLOOKUP(GA[[#This Row],[Affceted Equipment]],'Basic Data'!A861:C979,3,0),"")</f>
        <v/>
      </c>
      <c r="Q760" s="2"/>
      <c r="W760" s="32"/>
      <c r="X760" s="33"/>
      <c r="Y760" s="33"/>
      <c r="Z760" s="2"/>
      <c r="AA760" s="2"/>
      <c r="AB760" s="33">
        <f>(GA[[#This Row],[Work Completiuon time on fualt]]-GA[[#This Row],[Fault Time]])*24</f>
        <v>0</v>
      </c>
      <c r="AC760" s="2"/>
      <c r="AD760" s="2"/>
    </row>
    <row r="761" spans="1:30">
      <c r="A761" s="2">
        <f t="shared" si="12"/>
        <v>759</v>
      </c>
      <c r="I761" s="29" t="str">
        <f>IFERROR(VLOOKUP(GA[[#This Row],[Date]],Raw_Data[[#All],[Date]:[Sunset Time (POA&lt;20 W/m2)]],3,0),"")</f>
        <v/>
      </c>
      <c r="J761" s="29" t="str">
        <f>IFERROR(VLOOKUP(GA[[#This Row],[Date]],Raw_Data[[#All],[Date]:[Sunset Time (POA&lt;20 W/m2)]],4,0),"")</f>
        <v/>
      </c>
      <c r="K761" s="2" t="str">
        <f>IFERROR((GA[[#This Row],[Sunset Time (POA&lt;20 W/m2)]]-GA[[#This Row],[Sunrise Time (POA&gt;20 W/m2)]])*24,"")</f>
        <v/>
      </c>
      <c r="M761" s="17" t="str">
        <f>IFERROR(VLOOKUP(GA[[#This Row],[Affceted Equipment]],'Basic Data'!A861:B975,2,0),"")</f>
        <v/>
      </c>
      <c r="P761" s="28" t="str">
        <f>IFERROR(VLOOKUP(GA[[#This Row],[Affceted Equipment]],'Basic Data'!A862:C980,3,0),"")</f>
        <v/>
      </c>
      <c r="Q761" s="2"/>
      <c r="W761" s="32"/>
      <c r="X761" s="33"/>
      <c r="Y761" s="33"/>
      <c r="Z761" s="2"/>
      <c r="AA761" s="2"/>
      <c r="AB761" s="33">
        <f>(GA[[#This Row],[Work Completiuon time on fualt]]-GA[[#This Row],[Fault Time]])*24</f>
        <v>0</v>
      </c>
      <c r="AC761" s="2"/>
      <c r="AD761" s="2"/>
    </row>
    <row r="762" spans="1:30">
      <c r="A762" s="2">
        <f t="shared" si="12"/>
        <v>760</v>
      </c>
      <c r="I762" s="29" t="str">
        <f>IFERROR(VLOOKUP(GA[[#This Row],[Date]],Raw_Data[[#All],[Date]:[Sunset Time (POA&lt;20 W/m2)]],3,0),"")</f>
        <v/>
      </c>
      <c r="J762" s="29" t="str">
        <f>IFERROR(VLOOKUP(GA[[#This Row],[Date]],Raw_Data[[#All],[Date]:[Sunset Time (POA&lt;20 W/m2)]],4,0),"")</f>
        <v/>
      </c>
      <c r="K762" s="2" t="str">
        <f>IFERROR((GA[[#This Row],[Sunset Time (POA&lt;20 W/m2)]]-GA[[#This Row],[Sunrise Time (POA&gt;20 W/m2)]])*24,"")</f>
        <v/>
      </c>
      <c r="M762" s="17" t="str">
        <f>IFERROR(VLOOKUP(GA[[#This Row],[Affceted Equipment]],'Basic Data'!A862:B976,2,0),"")</f>
        <v/>
      </c>
      <c r="P762" s="28" t="str">
        <f>IFERROR(VLOOKUP(GA[[#This Row],[Affceted Equipment]],'Basic Data'!A863:C981,3,0),"")</f>
        <v/>
      </c>
      <c r="Q762" s="2"/>
      <c r="W762" s="32"/>
      <c r="X762" s="33"/>
      <c r="Y762" s="33"/>
      <c r="Z762" s="2"/>
      <c r="AA762" s="2"/>
      <c r="AB762" s="33">
        <f>(GA[[#This Row],[Work Completiuon time on fualt]]-GA[[#This Row],[Fault Time]])*24</f>
        <v>0</v>
      </c>
      <c r="AC762" s="2"/>
      <c r="AD762" s="2"/>
    </row>
    <row r="763" spans="1:30">
      <c r="A763" s="2">
        <f t="shared" si="12"/>
        <v>761</v>
      </c>
      <c r="I763" s="29" t="str">
        <f>IFERROR(VLOOKUP(GA[[#This Row],[Date]],Raw_Data[[#All],[Date]:[Sunset Time (POA&lt;20 W/m2)]],3,0),"")</f>
        <v/>
      </c>
      <c r="J763" s="29" t="str">
        <f>IFERROR(VLOOKUP(GA[[#This Row],[Date]],Raw_Data[[#All],[Date]:[Sunset Time (POA&lt;20 W/m2)]],4,0),"")</f>
        <v/>
      </c>
      <c r="K763" s="2" t="str">
        <f>IFERROR((GA[[#This Row],[Sunset Time (POA&lt;20 W/m2)]]-GA[[#This Row],[Sunrise Time (POA&gt;20 W/m2)]])*24,"")</f>
        <v/>
      </c>
      <c r="M763" s="17" t="str">
        <f>IFERROR(VLOOKUP(GA[[#This Row],[Affceted Equipment]],'Basic Data'!A863:B977,2,0),"")</f>
        <v/>
      </c>
      <c r="P763" s="28" t="str">
        <f>IFERROR(VLOOKUP(GA[[#This Row],[Affceted Equipment]],'Basic Data'!A864:C982,3,0),"")</f>
        <v/>
      </c>
      <c r="Q763" s="2"/>
      <c r="W763" s="32"/>
      <c r="X763" s="33"/>
      <c r="Y763" s="33"/>
      <c r="Z763" s="2"/>
      <c r="AA763" s="2"/>
      <c r="AB763" s="33">
        <f>(GA[[#This Row],[Work Completiuon time on fualt]]-GA[[#This Row],[Fault Time]])*24</f>
        <v>0</v>
      </c>
      <c r="AC763" s="2"/>
      <c r="AD763" s="2"/>
    </row>
    <row r="764" spans="1:30">
      <c r="A764" s="2">
        <f t="shared" si="12"/>
        <v>762</v>
      </c>
      <c r="I764" s="29" t="str">
        <f>IFERROR(VLOOKUP(GA[[#This Row],[Date]],Raw_Data[[#All],[Date]:[Sunset Time (POA&lt;20 W/m2)]],3,0),"")</f>
        <v/>
      </c>
      <c r="J764" s="29" t="str">
        <f>IFERROR(VLOOKUP(GA[[#This Row],[Date]],Raw_Data[[#All],[Date]:[Sunset Time (POA&lt;20 W/m2)]],4,0),"")</f>
        <v/>
      </c>
      <c r="K764" s="2" t="str">
        <f>IFERROR((GA[[#This Row],[Sunset Time (POA&lt;20 W/m2)]]-GA[[#This Row],[Sunrise Time (POA&gt;20 W/m2)]])*24,"")</f>
        <v/>
      </c>
      <c r="M764" s="17" t="str">
        <f>IFERROR(VLOOKUP(GA[[#This Row],[Affceted Equipment]],'Basic Data'!A864:B978,2,0),"")</f>
        <v/>
      </c>
      <c r="P764" s="28" t="str">
        <f>IFERROR(VLOOKUP(GA[[#This Row],[Affceted Equipment]],'Basic Data'!A865:C983,3,0),"")</f>
        <v/>
      </c>
      <c r="Q764" s="2"/>
      <c r="W764" s="32"/>
      <c r="X764" s="33"/>
      <c r="Y764" s="33"/>
      <c r="Z764" s="2"/>
      <c r="AA764" s="2"/>
      <c r="AB764" s="33">
        <f>(GA[[#This Row],[Work Completiuon time on fualt]]-GA[[#This Row],[Fault Time]])*24</f>
        <v>0</v>
      </c>
      <c r="AC764" s="2"/>
      <c r="AD764" s="2"/>
    </row>
    <row r="765" spans="1:30">
      <c r="A765" s="2">
        <f t="shared" si="12"/>
        <v>763</v>
      </c>
      <c r="I765" s="29" t="str">
        <f>IFERROR(VLOOKUP(GA[[#This Row],[Date]],Raw_Data[[#All],[Date]:[Sunset Time (POA&lt;20 W/m2)]],3,0),"")</f>
        <v/>
      </c>
      <c r="J765" s="29" t="str">
        <f>IFERROR(VLOOKUP(GA[[#This Row],[Date]],Raw_Data[[#All],[Date]:[Sunset Time (POA&lt;20 W/m2)]],4,0),"")</f>
        <v/>
      </c>
      <c r="K765" s="2" t="str">
        <f>IFERROR((GA[[#This Row],[Sunset Time (POA&lt;20 W/m2)]]-GA[[#This Row],[Sunrise Time (POA&gt;20 W/m2)]])*24,"")</f>
        <v/>
      </c>
      <c r="M765" s="17" t="str">
        <f>IFERROR(VLOOKUP(GA[[#This Row],[Affceted Equipment]],'Basic Data'!A865:B979,2,0),"")</f>
        <v/>
      </c>
      <c r="P765" s="28" t="str">
        <f>IFERROR(VLOOKUP(GA[[#This Row],[Affceted Equipment]],'Basic Data'!A866:C984,3,0),"")</f>
        <v/>
      </c>
      <c r="Q765" s="2"/>
      <c r="W765" s="32"/>
      <c r="X765" s="33"/>
      <c r="Y765" s="33"/>
      <c r="Z765" s="2"/>
      <c r="AA765" s="2"/>
      <c r="AB765" s="33">
        <f>(GA[[#This Row],[Work Completiuon time on fualt]]-GA[[#This Row],[Fault Time]])*24</f>
        <v>0</v>
      </c>
      <c r="AC765" s="2"/>
      <c r="AD765" s="2"/>
    </row>
    <row r="766" spans="1:30">
      <c r="A766" s="2">
        <f t="shared" si="12"/>
        <v>764</v>
      </c>
      <c r="I766" s="29" t="str">
        <f>IFERROR(VLOOKUP(GA[[#This Row],[Date]],Raw_Data[[#All],[Date]:[Sunset Time (POA&lt;20 W/m2)]],3,0),"")</f>
        <v/>
      </c>
      <c r="J766" s="29" t="str">
        <f>IFERROR(VLOOKUP(GA[[#This Row],[Date]],Raw_Data[[#All],[Date]:[Sunset Time (POA&lt;20 W/m2)]],4,0),"")</f>
        <v/>
      </c>
      <c r="K766" s="2" t="str">
        <f>IFERROR((GA[[#This Row],[Sunset Time (POA&lt;20 W/m2)]]-GA[[#This Row],[Sunrise Time (POA&gt;20 W/m2)]])*24,"")</f>
        <v/>
      </c>
      <c r="M766" s="17" t="str">
        <f>IFERROR(VLOOKUP(GA[[#This Row],[Affceted Equipment]],'Basic Data'!A866:B980,2,0),"")</f>
        <v/>
      </c>
      <c r="P766" s="28" t="str">
        <f>IFERROR(VLOOKUP(GA[[#This Row],[Affceted Equipment]],'Basic Data'!A867:C985,3,0),"")</f>
        <v/>
      </c>
      <c r="Q766" s="2"/>
      <c r="W766" s="32"/>
      <c r="X766" s="33"/>
      <c r="Y766" s="33"/>
      <c r="Z766" s="2"/>
      <c r="AA766" s="2"/>
      <c r="AB766" s="33">
        <f>(GA[[#This Row],[Work Completiuon time on fualt]]-GA[[#This Row],[Fault Time]])*24</f>
        <v>0</v>
      </c>
      <c r="AC766" s="2"/>
      <c r="AD766" s="2"/>
    </row>
    <row r="767" spans="1:30">
      <c r="A767" s="2">
        <f t="shared" si="12"/>
        <v>765</v>
      </c>
      <c r="I767" s="29" t="str">
        <f>IFERROR(VLOOKUP(GA[[#This Row],[Date]],Raw_Data[[#All],[Date]:[Sunset Time (POA&lt;20 W/m2)]],3,0),"")</f>
        <v/>
      </c>
      <c r="J767" s="29" t="str">
        <f>IFERROR(VLOOKUP(GA[[#This Row],[Date]],Raw_Data[[#All],[Date]:[Sunset Time (POA&lt;20 W/m2)]],4,0),"")</f>
        <v/>
      </c>
      <c r="K767" s="2" t="str">
        <f>IFERROR((GA[[#This Row],[Sunset Time (POA&lt;20 W/m2)]]-GA[[#This Row],[Sunrise Time (POA&gt;20 W/m2)]])*24,"")</f>
        <v/>
      </c>
      <c r="M767" s="17" t="str">
        <f>IFERROR(VLOOKUP(GA[[#This Row],[Affceted Equipment]],'Basic Data'!A867:B981,2,0),"")</f>
        <v/>
      </c>
      <c r="P767" s="28" t="str">
        <f>IFERROR(VLOOKUP(GA[[#This Row],[Affceted Equipment]],'Basic Data'!A868:C986,3,0),"")</f>
        <v/>
      </c>
      <c r="Q767" s="2"/>
      <c r="W767" s="32"/>
      <c r="X767" s="33"/>
      <c r="Y767" s="33"/>
      <c r="Z767" s="2"/>
      <c r="AA767" s="2"/>
      <c r="AB767" s="33">
        <f>(GA[[#This Row],[Work Completiuon time on fualt]]-GA[[#This Row],[Fault Time]])*24</f>
        <v>0</v>
      </c>
      <c r="AC767" s="2"/>
      <c r="AD767" s="2"/>
    </row>
    <row r="768" spans="1:30">
      <c r="A768" s="2">
        <f t="shared" si="12"/>
        <v>766</v>
      </c>
      <c r="I768" s="29" t="str">
        <f>IFERROR(VLOOKUP(GA[[#This Row],[Date]],Raw_Data[[#All],[Date]:[Sunset Time (POA&lt;20 W/m2)]],3,0),"")</f>
        <v/>
      </c>
      <c r="J768" s="29" t="str">
        <f>IFERROR(VLOOKUP(GA[[#This Row],[Date]],Raw_Data[[#All],[Date]:[Sunset Time (POA&lt;20 W/m2)]],4,0),"")</f>
        <v/>
      </c>
      <c r="K768" s="2" t="str">
        <f>IFERROR((GA[[#This Row],[Sunset Time (POA&lt;20 W/m2)]]-GA[[#This Row],[Sunrise Time (POA&gt;20 W/m2)]])*24,"")</f>
        <v/>
      </c>
      <c r="M768" s="17" t="str">
        <f>IFERROR(VLOOKUP(GA[[#This Row],[Affceted Equipment]],'Basic Data'!A868:B982,2,0),"")</f>
        <v/>
      </c>
      <c r="P768" s="28" t="str">
        <f>IFERROR(VLOOKUP(GA[[#This Row],[Affceted Equipment]],'Basic Data'!A869:C987,3,0),"")</f>
        <v/>
      </c>
      <c r="Q768" s="2"/>
      <c r="W768" s="32"/>
      <c r="X768" s="33"/>
      <c r="Y768" s="33"/>
      <c r="Z768" s="2"/>
      <c r="AA768" s="2"/>
      <c r="AB768" s="33">
        <f>(GA[[#This Row],[Work Completiuon time on fualt]]-GA[[#This Row],[Fault Time]])*24</f>
        <v>0</v>
      </c>
      <c r="AC768" s="2"/>
      <c r="AD768" s="2"/>
    </row>
    <row r="769" spans="1:30">
      <c r="A769" s="2">
        <f t="shared" si="12"/>
        <v>767</v>
      </c>
      <c r="I769" s="29" t="str">
        <f>IFERROR(VLOOKUP(GA[[#This Row],[Date]],Raw_Data[[#All],[Date]:[Sunset Time (POA&lt;20 W/m2)]],3,0),"")</f>
        <v/>
      </c>
      <c r="J769" s="29" t="str">
        <f>IFERROR(VLOOKUP(GA[[#This Row],[Date]],Raw_Data[[#All],[Date]:[Sunset Time (POA&lt;20 W/m2)]],4,0),"")</f>
        <v/>
      </c>
      <c r="K769" s="2" t="str">
        <f>IFERROR((GA[[#This Row],[Sunset Time (POA&lt;20 W/m2)]]-GA[[#This Row],[Sunrise Time (POA&gt;20 W/m2)]])*24,"")</f>
        <v/>
      </c>
      <c r="M769" s="17" t="str">
        <f>IFERROR(VLOOKUP(GA[[#This Row],[Affceted Equipment]],'Basic Data'!A869:B983,2,0),"")</f>
        <v/>
      </c>
      <c r="P769" s="28" t="str">
        <f>IFERROR(VLOOKUP(GA[[#This Row],[Affceted Equipment]],'Basic Data'!A870:C988,3,0),"")</f>
        <v/>
      </c>
      <c r="Q769" s="2"/>
      <c r="W769" s="32"/>
      <c r="X769" s="33"/>
      <c r="Y769" s="33"/>
      <c r="Z769" s="2"/>
      <c r="AA769" s="2"/>
      <c r="AB769" s="33">
        <f>(GA[[#This Row],[Work Completiuon time on fualt]]-GA[[#This Row],[Fault Time]])*24</f>
        <v>0</v>
      </c>
      <c r="AC769" s="2"/>
      <c r="AD769" s="2"/>
    </row>
    <row r="770" spans="1:30">
      <c r="A770" s="2">
        <f t="shared" si="12"/>
        <v>768</v>
      </c>
      <c r="I770" s="29" t="str">
        <f>IFERROR(VLOOKUP(GA[[#This Row],[Date]],Raw_Data[[#All],[Date]:[Sunset Time (POA&lt;20 W/m2)]],3,0),"")</f>
        <v/>
      </c>
      <c r="J770" s="29" t="str">
        <f>IFERROR(VLOOKUP(GA[[#This Row],[Date]],Raw_Data[[#All],[Date]:[Sunset Time (POA&lt;20 W/m2)]],4,0),"")</f>
        <v/>
      </c>
      <c r="K770" s="2" t="str">
        <f>IFERROR((GA[[#This Row],[Sunset Time (POA&lt;20 W/m2)]]-GA[[#This Row],[Sunrise Time (POA&gt;20 W/m2)]])*24,"")</f>
        <v/>
      </c>
      <c r="M770" s="17" t="str">
        <f>IFERROR(VLOOKUP(GA[[#This Row],[Affceted Equipment]],'Basic Data'!A870:B984,2,0),"")</f>
        <v/>
      </c>
      <c r="P770" s="28" t="str">
        <f>IFERROR(VLOOKUP(GA[[#This Row],[Affceted Equipment]],'Basic Data'!A871:C989,3,0),"")</f>
        <v/>
      </c>
      <c r="Q770" s="2"/>
      <c r="W770" s="32"/>
      <c r="X770" s="33"/>
      <c r="Y770" s="33"/>
      <c r="Z770" s="2"/>
      <c r="AA770" s="2"/>
      <c r="AB770" s="33">
        <f>(GA[[#This Row],[Work Completiuon time on fualt]]-GA[[#This Row],[Fault Time]])*24</f>
        <v>0</v>
      </c>
      <c r="AC770" s="2"/>
      <c r="AD770" s="2"/>
    </row>
    <row r="771" spans="1:30">
      <c r="A771" s="2">
        <f t="shared" si="12"/>
        <v>769</v>
      </c>
      <c r="I771" s="29" t="str">
        <f>IFERROR(VLOOKUP(GA[[#This Row],[Date]],Raw_Data[[#All],[Date]:[Sunset Time (POA&lt;20 W/m2)]],3,0),"")</f>
        <v/>
      </c>
      <c r="J771" s="29" t="str">
        <f>IFERROR(VLOOKUP(GA[[#This Row],[Date]],Raw_Data[[#All],[Date]:[Sunset Time (POA&lt;20 W/m2)]],4,0),"")</f>
        <v/>
      </c>
      <c r="K771" s="2" t="str">
        <f>IFERROR((GA[[#This Row],[Sunset Time (POA&lt;20 W/m2)]]-GA[[#This Row],[Sunrise Time (POA&gt;20 W/m2)]])*24,"")</f>
        <v/>
      </c>
      <c r="M771" s="17" t="str">
        <f>IFERROR(VLOOKUP(GA[[#This Row],[Affceted Equipment]],'Basic Data'!A871:B985,2,0),"")</f>
        <v/>
      </c>
      <c r="P771" s="28" t="str">
        <f>IFERROR(VLOOKUP(GA[[#This Row],[Affceted Equipment]],'Basic Data'!A872:C990,3,0),"")</f>
        <v/>
      </c>
      <c r="Q771" s="2"/>
      <c r="W771" s="32"/>
      <c r="X771" s="33"/>
      <c r="Y771" s="33"/>
      <c r="Z771" s="2"/>
      <c r="AA771" s="2"/>
      <c r="AB771" s="33">
        <f>(GA[[#This Row],[Work Completiuon time on fualt]]-GA[[#This Row],[Fault Time]])*24</f>
        <v>0</v>
      </c>
      <c r="AC771" s="2"/>
      <c r="AD771" s="2"/>
    </row>
    <row r="772" spans="1:30">
      <c r="A772" s="2">
        <f t="shared" si="12"/>
        <v>770</v>
      </c>
      <c r="I772" s="29" t="str">
        <f>IFERROR(VLOOKUP(GA[[#This Row],[Date]],Raw_Data[[#All],[Date]:[Sunset Time (POA&lt;20 W/m2)]],3,0),"")</f>
        <v/>
      </c>
      <c r="J772" s="29" t="str">
        <f>IFERROR(VLOOKUP(GA[[#This Row],[Date]],Raw_Data[[#All],[Date]:[Sunset Time (POA&lt;20 W/m2)]],4,0),"")</f>
        <v/>
      </c>
      <c r="K772" s="2" t="str">
        <f>IFERROR((GA[[#This Row],[Sunset Time (POA&lt;20 W/m2)]]-GA[[#This Row],[Sunrise Time (POA&gt;20 W/m2)]])*24,"")</f>
        <v/>
      </c>
      <c r="M772" s="17" t="str">
        <f>IFERROR(VLOOKUP(GA[[#This Row],[Affceted Equipment]],'Basic Data'!A872:B986,2,0),"")</f>
        <v/>
      </c>
      <c r="P772" s="28" t="str">
        <f>IFERROR(VLOOKUP(GA[[#This Row],[Affceted Equipment]],'Basic Data'!A873:C991,3,0),"")</f>
        <v/>
      </c>
      <c r="Q772" s="2"/>
      <c r="W772" s="32"/>
      <c r="X772" s="33"/>
      <c r="Y772" s="33"/>
      <c r="Z772" s="2"/>
      <c r="AA772" s="2"/>
      <c r="AB772" s="33">
        <f>(GA[[#This Row],[Work Completiuon time on fualt]]-GA[[#This Row],[Fault Time]])*24</f>
        <v>0</v>
      </c>
      <c r="AC772" s="2"/>
      <c r="AD772" s="2"/>
    </row>
    <row r="773" spans="1:30">
      <c r="A773" s="2">
        <f t="shared" si="12"/>
        <v>771</v>
      </c>
      <c r="I773" s="29" t="str">
        <f>IFERROR(VLOOKUP(GA[[#This Row],[Date]],Raw_Data[[#All],[Date]:[Sunset Time (POA&lt;20 W/m2)]],3,0),"")</f>
        <v/>
      </c>
      <c r="J773" s="29" t="str">
        <f>IFERROR(VLOOKUP(GA[[#This Row],[Date]],Raw_Data[[#All],[Date]:[Sunset Time (POA&lt;20 W/m2)]],4,0),"")</f>
        <v/>
      </c>
      <c r="K773" s="2" t="str">
        <f>IFERROR((GA[[#This Row],[Sunset Time (POA&lt;20 W/m2)]]-GA[[#This Row],[Sunrise Time (POA&gt;20 W/m2)]])*24,"")</f>
        <v/>
      </c>
      <c r="M773" s="17" t="str">
        <f>IFERROR(VLOOKUP(GA[[#This Row],[Affceted Equipment]],'Basic Data'!A873:B987,2,0),"")</f>
        <v/>
      </c>
      <c r="P773" s="28" t="str">
        <f>IFERROR(VLOOKUP(GA[[#This Row],[Affceted Equipment]],'Basic Data'!A874:C992,3,0),"")</f>
        <v/>
      </c>
      <c r="Q773" s="2"/>
      <c r="W773" s="32"/>
      <c r="X773" s="33"/>
      <c r="Y773" s="33"/>
      <c r="Z773" s="2"/>
      <c r="AA773" s="2"/>
      <c r="AB773" s="33">
        <f>(GA[[#This Row],[Work Completiuon time on fualt]]-GA[[#This Row],[Fault Time]])*24</f>
        <v>0</v>
      </c>
      <c r="AC773" s="2"/>
      <c r="AD773" s="2"/>
    </row>
    <row r="774" spans="1:30">
      <c r="A774" s="2">
        <f t="shared" si="12"/>
        <v>772</v>
      </c>
      <c r="I774" s="29" t="str">
        <f>IFERROR(VLOOKUP(GA[[#This Row],[Date]],Raw_Data[[#All],[Date]:[Sunset Time (POA&lt;20 W/m2)]],3,0),"")</f>
        <v/>
      </c>
      <c r="J774" s="29" t="str">
        <f>IFERROR(VLOOKUP(GA[[#This Row],[Date]],Raw_Data[[#All],[Date]:[Sunset Time (POA&lt;20 W/m2)]],4,0),"")</f>
        <v/>
      </c>
      <c r="K774" s="2" t="str">
        <f>IFERROR((GA[[#This Row],[Sunset Time (POA&lt;20 W/m2)]]-GA[[#This Row],[Sunrise Time (POA&gt;20 W/m2)]])*24,"")</f>
        <v/>
      </c>
      <c r="M774" s="17" t="str">
        <f>IFERROR(VLOOKUP(GA[[#This Row],[Affceted Equipment]],'Basic Data'!A874:B988,2,0),"")</f>
        <v/>
      </c>
      <c r="P774" s="28" t="str">
        <f>IFERROR(VLOOKUP(GA[[#This Row],[Affceted Equipment]],'Basic Data'!A875:C993,3,0),"")</f>
        <v/>
      </c>
      <c r="Q774" s="2"/>
      <c r="W774" s="32"/>
      <c r="X774" s="33"/>
      <c r="Y774" s="33"/>
      <c r="Z774" s="2"/>
      <c r="AA774" s="2"/>
      <c r="AB774" s="33">
        <f>(GA[[#This Row],[Work Completiuon time on fualt]]-GA[[#This Row],[Fault Time]])*24</f>
        <v>0</v>
      </c>
      <c r="AC774" s="2"/>
      <c r="AD774" s="2"/>
    </row>
    <row r="775" spans="1:30">
      <c r="A775" s="2">
        <f t="shared" si="12"/>
        <v>773</v>
      </c>
      <c r="I775" s="29" t="str">
        <f>IFERROR(VLOOKUP(GA[[#This Row],[Date]],Raw_Data[[#All],[Date]:[Sunset Time (POA&lt;20 W/m2)]],3,0),"")</f>
        <v/>
      </c>
      <c r="J775" s="29" t="str">
        <f>IFERROR(VLOOKUP(GA[[#This Row],[Date]],Raw_Data[[#All],[Date]:[Sunset Time (POA&lt;20 W/m2)]],4,0),"")</f>
        <v/>
      </c>
      <c r="K775" s="2" t="str">
        <f>IFERROR((GA[[#This Row],[Sunset Time (POA&lt;20 W/m2)]]-GA[[#This Row],[Sunrise Time (POA&gt;20 W/m2)]])*24,"")</f>
        <v/>
      </c>
      <c r="M775" s="17" t="str">
        <f>IFERROR(VLOOKUP(GA[[#This Row],[Affceted Equipment]],'Basic Data'!A875:B989,2,0),"")</f>
        <v/>
      </c>
      <c r="P775" s="28" t="str">
        <f>IFERROR(VLOOKUP(GA[[#This Row],[Affceted Equipment]],'Basic Data'!A876:C994,3,0),"")</f>
        <v/>
      </c>
      <c r="Q775" s="2"/>
      <c r="W775" s="32"/>
      <c r="X775" s="33"/>
      <c r="Y775" s="33"/>
      <c r="Z775" s="2"/>
      <c r="AA775" s="2"/>
      <c r="AB775" s="33">
        <f>(GA[[#This Row],[Work Completiuon time on fualt]]-GA[[#This Row],[Fault Time]])*24</f>
        <v>0</v>
      </c>
      <c r="AC775" s="2"/>
      <c r="AD775" s="2"/>
    </row>
    <row r="776" spans="1:30">
      <c r="A776" s="2">
        <f t="shared" si="12"/>
        <v>774</v>
      </c>
      <c r="I776" s="29" t="str">
        <f>IFERROR(VLOOKUP(GA[[#This Row],[Date]],Raw_Data[[#All],[Date]:[Sunset Time (POA&lt;20 W/m2)]],3,0),"")</f>
        <v/>
      </c>
      <c r="J776" s="29" t="str">
        <f>IFERROR(VLOOKUP(GA[[#This Row],[Date]],Raw_Data[[#All],[Date]:[Sunset Time (POA&lt;20 W/m2)]],4,0),"")</f>
        <v/>
      </c>
      <c r="K776" s="2" t="str">
        <f>IFERROR((GA[[#This Row],[Sunset Time (POA&lt;20 W/m2)]]-GA[[#This Row],[Sunrise Time (POA&gt;20 W/m2)]])*24,"")</f>
        <v/>
      </c>
      <c r="M776" s="17" t="str">
        <f>IFERROR(VLOOKUP(GA[[#This Row],[Affceted Equipment]],'Basic Data'!A876:B990,2,0),"")</f>
        <v/>
      </c>
      <c r="P776" s="28" t="str">
        <f>IFERROR(VLOOKUP(GA[[#This Row],[Affceted Equipment]],'Basic Data'!A877:C995,3,0),"")</f>
        <v/>
      </c>
      <c r="Q776" s="2"/>
      <c r="W776" s="32"/>
      <c r="X776" s="33"/>
      <c r="Y776" s="33"/>
      <c r="Z776" s="2"/>
      <c r="AA776" s="2"/>
      <c r="AB776" s="33">
        <f>(GA[[#This Row],[Work Completiuon time on fualt]]-GA[[#This Row],[Fault Time]])*24</f>
        <v>0</v>
      </c>
      <c r="AC776" s="2"/>
      <c r="AD776" s="2"/>
    </row>
    <row r="777" spans="1:30">
      <c r="A777" s="2">
        <f t="shared" si="12"/>
        <v>775</v>
      </c>
      <c r="I777" s="29" t="str">
        <f>IFERROR(VLOOKUP(GA[[#This Row],[Date]],Raw_Data[[#All],[Date]:[Sunset Time (POA&lt;20 W/m2)]],3,0),"")</f>
        <v/>
      </c>
      <c r="J777" s="29" t="str">
        <f>IFERROR(VLOOKUP(GA[[#This Row],[Date]],Raw_Data[[#All],[Date]:[Sunset Time (POA&lt;20 W/m2)]],4,0),"")</f>
        <v/>
      </c>
      <c r="K777" s="2" t="str">
        <f>IFERROR((GA[[#This Row],[Sunset Time (POA&lt;20 W/m2)]]-GA[[#This Row],[Sunrise Time (POA&gt;20 W/m2)]])*24,"")</f>
        <v/>
      </c>
      <c r="M777" s="17" t="str">
        <f>IFERROR(VLOOKUP(GA[[#This Row],[Affceted Equipment]],'Basic Data'!A877:B991,2,0),"")</f>
        <v/>
      </c>
      <c r="P777" s="28" t="str">
        <f>IFERROR(VLOOKUP(GA[[#This Row],[Affceted Equipment]],'Basic Data'!A878:C996,3,0),"")</f>
        <v/>
      </c>
      <c r="Q777" s="2"/>
      <c r="W777" s="32"/>
      <c r="X777" s="33"/>
      <c r="Y777" s="33"/>
      <c r="Z777" s="2"/>
      <c r="AA777" s="2"/>
      <c r="AB777" s="33">
        <f>(GA[[#This Row],[Work Completiuon time on fualt]]-GA[[#This Row],[Fault Time]])*24</f>
        <v>0</v>
      </c>
      <c r="AC777" s="2"/>
      <c r="AD777" s="2"/>
    </row>
    <row r="778" spans="1:30">
      <c r="A778" s="2">
        <f t="shared" si="12"/>
        <v>776</v>
      </c>
      <c r="I778" s="29" t="str">
        <f>IFERROR(VLOOKUP(GA[[#This Row],[Date]],Raw_Data[[#All],[Date]:[Sunset Time (POA&lt;20 W/m2)]],3,0),"")</f>
        <v/>
      </c>
      <c r="J778" s="29" t="str">
        <f>IFERROR(VLOOKUP(GA[[#This Row],[Date]],Raw_Data[[#All],[Date]:[Sunset Time (POA&lt;20 W/m2)]],4,0),"")</f>
        <v/>
      </c>
      <c r="K778" s="2" t="str">
        <f>IFERROR((GA[[#This Row],[Sunset Time (POA&lt;20 W/m2)]]-GA[[#This Row],[Sunrise Time (POA&gt;20 W/m2)]])*24,"")</f>
        <v/>
      </c>
      <c r="M778" s="17" t="str">
        <f>IFERROR(VLOOKUP(GA[[#This Row],[Affceted Equipment]],'Basic Data'!A878:B992,2,0),"")</f>
        <v/>
      </c>
      <c r="P778" s="28" t="str">
        <f>IFERROR(VLOOKUP(GA[[#This Row],[Affceted Equipment]],'Basic Data'!A879:C997,3,0),"")</f>
        <v/>
      </c>
      <c r="Q778" s="2"/>
      <c r="W778" s="32"/>
      <c r="X778" s="33"/>
      <c r="Y778" s="33"/>
      <c r="Z778" s="2"/>
      <c r="AA778" s="2"/>
      <c r="AB778" s="33">
        <f>(GA[[#This Row],[Work Completiuon time on fualt]]-GA[[#This Row],[Fault Time]])*24</f>
        <v>0</v>
      </c>
      <c r="AC778" s="2"/>
      <c r="AD778" s="2"/>
    </row>
    <row r="779" spans="1:30">
      <c r="A779" s="2">
        <f t="shared" si="12"/>
        <v>777</v>
      </c>
      <c r="I779" s="29" t="str">
        <f>IFERROR(VLOOKUP(GA[[#This Row],[Date]],Raw_Data[[#All],[Date]:[Sunset Time (POA&lt;20 W/m2)]],3,0),"")</f>
        <v/>
      </c>
      <c r="J779" s="29" t="str">
        <f>IFERROR(VLOOKUP(GA[[#This Row],[Date]],Raw_Data[[#All],[Date]:[Sunset Time (POA&lt;20 W/m2)]],4,0),"")</f>
        <v/>
      </c>
      <c r="K779" s="2" t="str">
        <f>IFERROR((GA[[#This Row],[Sunset Time (POA&lt;20 W/m2)]]-GA[[#This Row],[Sunrise Time (POA&gt;20 W/m2)]])*24,"")</f>
        <v/>
      </c>
      <c r="M779" s="17" t="str">
        <f>IFERROR(VLOOKUP(GA[[#This Row],[Affceted Equipment]],'Basic Data'!A879:B993,2,0),"")</f>
        <v/>
      </c>
      <c r="P779" s="28" t="str">
        <f>IFERROR(VLOOKUP(GA[[#This Row],[Affceted Equipment]],'Basic Data'!A880:C998,3,0),"")</f>
        <v/>
      </c>
      <c r="Q779" s="2"/>
      <c r="W779" s="32"/>
      <c r="X779" s="33"/>
      <c r="Y779" s="33"/>
      <c r="Z779" s="2"/>
      <c r="AA779" s="2"/>
      <c r="AB779" s="33">
        <f>(GA[[#This Row],[Work Completiuon time on fualt]]-GA[[#This Row],[Fault Time]])*24</f>
        <v>0</v>
      </c>
      <c r="AC779" s="2"/>
      <c r="AD779" s="2"/>
    </row>
    <row r="780" spans="1:30">
      <c r="A780" s="2">
        <f t="shared" si="12"/>
        <v>778</v>
      </c>
      <c r="I780" s="29" t="str">
        <f>IFERROR(VLOOKUP(GA[[#This Row],[Date]],Raw_Data[[#All],[Date]:[Sunset Time (POA&lt;20 W/m2)]],3,0),"")</f>
        <v/>
      </c>
      <c r="J780" s="29" t="str">
        <f>IFERROR(VLOOKUP(GA[[#This Row],[Date]],Raw_Data[[#All],[Date]:[Sunset Time (POA&lt;20 W/m2)]],4,0),"")</f>
        <v/>
      </c>
      <c r="K780" s="2" t="str">
        <f>IFERROR((GA[[#This Row],[Sunset Time (POA&lt;20 W/m2)]]-GA[[#This Row],[Sunrise Time (POA&gt;20 W/m2)]])*24,"")</f>
        <v/>
      </c>
      <c r="M780" s="17" t="str">
        <f>IFERROR(VLOOKUP(GA[[#This Row],[Affceted Equipment]],'Basic Data'!A880:B994,2,0),"")</f>
        <v/>
      </c>
      <c r="P780" s="28" t="str">
        <f>IFERROR(VLOOKUP(GA[[#This Row],[Affceted Equipment]],'Basic Data'!A881:C999,3,0),"")</f>
        <v/>
      </c>
      <c r="Q780" s="2"/>
      <c r="W780" s="32"/>
      <c r="X780" s="33"/>
      <c r="Y780" s="33"/>
      <c r="Z780" s="2"/>
      <c r="AA780" s="2"/>
      <c r="AB780" s="33">
        <f>(GA[[#This Row],[Work Completiuon time on fualt]]-GA[[#This Row],[Fault Time]])*24</f>
        <v>0</v>
      </c>
      <c r="AC780" s="2"/>
      <c r="AD780" s="2"/>
    </row>
    <row r="781" spans="1:30">
      <c r="A781" s="2">
        <f t="shared" si="12"/>
        <v>779</v>
      </c>
      <c r="I781" s="29" t="str">
        <f>IFERROR(VLOOKUP(GA[[#This Row],[Date]],Raw_Data[[#All],[Date]:[Sunset Time (POA&lt;20 W/m2)]],3,0),"")</f>
        <v/>
      </c>
      <c r="J781" s="29" t="str">
        <f>IFERROR(VLOOKUP(GA[[#This Row],[Date]],Raw_Data[[#All],[Date]:[Sunset Time (POA&lt;20 W/m2)]],4,0),"")</f>
        <v/>
      </c>
      <c r="K781" s="2" t="str">
        <f>IFERROR((GA[[#This Row],[Sunset Time (POA&lt;20 W/m2)]]-GA[[#This Row],[Sunrise Time (POA&gt;20 W/m2)]])*24,"")</f>
        <v/>
      </c>
      <c r="M781" s="17" t="str">
        <f>IFERROR(VLOOKUP(GA[[#This Row],[Affceted Equipment]],'Basic Data'!A881:B995,2,0),"")</f>
        <v/>
      </c>
      <c r="P781" s="28" t="str">
        <f>IFERROR(VLOOKUP(GA[[#This Row],[Affceted Equipment]],'Basic Data'!A882:C1000,3,0),"")</f>
        <v/>
      </c>
      <c r="Q781" s="2"/>
      <c r="W781" s="32"/>
      <c r="X781" s="33"/>
      <c r="Y781" s="33"/>
      <c r="Z781" s="2"/>
      <c r="AA781" s="2"/>
      <c r="AB781" s="33">
        <f>(GA[[#This Row],[Work Completiuon time on fualt]]-GA[[#This Row],[Fault Time]])*24</f>
        <v>0</v>
      </c>
      <c r="AC781" s="2"/>
      <c r="AD781" s="2"/>
    </row>
    <row r="782" spans="1:30">
      <c r="A782" s="2">
        <f t="shared" si="12"/>
        <v>780</v>
      </c>
      <c r="I782" s="29" t="str">
        <f>IFERROR(VLOOKUP(GA[[#This Row],[Date]],Raw_Data[[#All],[Date]:[Sunset Time (POA&lt;20 W/m2)]],3,0),"")</f>
        <v/>
      </c>
      <c r="J782" s="29" t="str">
        <f>IFERROR(VLOOKUP(GA[[#This Row],[Date]],Raw_Data[[#All],[Date]:[Sunset Time (POA&lt;20 W/m2)]],4,0),"")</f>
        <v/>
      </c>
      <c r="K782" s="2" t="str">
        <f>IFERROR((GA[[#This Row],[Sunset Time (POA&lt;20 W/m2)]]-GA[[#This Row],[Sunrise Time (POA&gt;20 W/m2)]])*24,"")</f>
        <v/>
      </c>
      <c r="M782" s="17" t="str">
        <f>IFERROR(VLOOKUP(GA[[#This Row],[Affceted Equipment]],'Basic Data'!A882:B996,2,0),"")</f>
        <v/>
      </c>
      <c r="P782" s="28" t="str">
        <f>IFERROR(VLOOKUP(GA[[#This Row],[Affceted Equipment]],'Basic Data'!A883:C1001,3,0),"")</f>
        <v/>
      </c>
      <c r="Q782" s="2"/>
      <c r="W782" s="32"/>
      <c r="X782" s="33"/>
      <c r="Y782" s="33"/>
      <c r="Z782" s="2"/>
      <c r="AA782" s="2"/>
      <c r="AB782" s="33">
        <f>(GA[[#This Row],[Work Completiuon time on fualt]]-GA[[#This Row],[Fault Time]])*24</f>
        <v>0</v>
      </c>
      <c r="AC782" s="2"/>
      <c r="AD782" s="2"/>
    </row>
    <row r="783" spans="1:30">
      <c r="A783" s="2">
        <f t="shared" si="12"/>
        <v>781</v>
      </c>
      <c r="I783" s="29" t="str">
        <f>IFERROR(VLOOKUP(GA[[#This Row],[Date]],Raw_Data[[#All],[Date]:[Sunset Time (POA&lt;20 W/m2)]],3,0),"")</f>
        <v/>
      </c>
      <c r="J783" s="29" t="str">
        <f>IFERROR(VLOOKUP(GA[[#This Row],[Date]],Raw_Data[[#All],[Date]:[Sunset Time (POA&lt;20 W/m2)]],4,0),"")</f>
        <v/>
      </c>
      <c r="K783" s="2" t="str">
        <f>IFERROR((GA[[#This Row],[Sunset Time (POA&lt;20 W/m2)]]-GA[[#This Row],[Sunrise Time (POA&gt;20 W/m2)]])*24,"")</f>
        <v/>
      </c>
      <c r="M783" s="17" t="str">
        <f>IFERROR(VLOOKUP(GA[[#This Row],[Affceted Equipment]],'Basic Data'!A883:B997,2,0),"")</f>
        <v/>
      </c>
      <c r="P783" s="28" t="str">
        <f>IFERROR(VLOOKUP(GA[[#This Row],[Affceted Equipment]],'Basic Data'!A884:C1002,3,0),"")</f>
        <v/>
      </c>
      <c r="Q783" s="2"/>
      <c r="W783" s="32"/>
      <c r="X783" s="33"/>
      <c r="Y783" s="33"/>
      <c r="Z783" s="2"/>
      <c r="AA783" s="2"/>
      <c r="AB783" s="33">
        <f>(GA[[#This Row],[Work Completiuon time on fualt]]-GA[[#This Row],[Fault Time]])*24</f>
        <v>0</v>
      </c>
      <c r="AC783" s="2"/>
      <c r="AD783" s="2"/>
    </row>
    <row r="784" spans="1:30">
      <c r="A784" s="2">
        <f t="shared" si="12"/>
        <v>782</v>
      </c>
      <c r="I784" s="29" t="str">
        <f>IFERROR(VLOOKUP(GA[[#This Row],[Date]],Raw_Data[[#All],[Date]:[Sunset Time (POA&lt;20 W/m2)]],3,0),"")</f>
        <v/>
      </c>
      <c r="J784" s="29" t="str">
        <f>IFERROR(VLOOKUP(GA[[#This Row],[Date]],Raw_Data[[#All],[Date]:[Sunset Time (POA&lt;20 W/m2)]],4,0),"")</f>
        <v/>
      </c>
      <c r="K784" s="2" t="str">
        <f>IFERROR((GA[[#This Row],[Sunset Time (POA&lt;20 W/m2)]]-GA[[#This Row],[Sunrise Time (POA&gt;20 W/m2)]])*24,"")</f>
        <v/>
      </c>
      <c r="M784" s="17" t="str">
        <f>IFERROR(VLOOKUP(GA[[#This Row],[Affceted Equipment]],'Basic Data'!A884:B998,2,0),"")</f>
        <v/>
      </c>
      <c r="P784" s="28" t="str">
        <f>IFERROR(VLOOKUP(GA[[#This Row],[Affceted Equipment]],'Basic Data'!A885:C1003,3,0),"")</f>
        <v/>
      </c>
      <c r="Q784" s="2"/>
      <c r="W784" s="32"/>
      <c r="X784" s="33"/>
      <c r="Y784" s="33"/>
      <c r="Z784" s="2"/>
      <c r="AA784" s="2"/>
      <c r="AB784" s="33">
        <f>(GA[[#This Row],[Work Completiuon time on fualt]]-GA[[#This Row],[Fault Time]])*24</f>
        <v>0</v>
      </c>
      <c r="AC784" s="2"/>
      <c r="AD784" s="2"/>
    </row>
    <row r="785" spans="1:30">
      <c r="A785" s="2">
        <f t="shared" si="12"/>
        <v>783</v>
      </c>
      <c r="I785" s="29" t="str">
        <f>IFERROR(VLOOKUP(GA[[#This Row],[Date]],Raw_Data[[#All],[Date]:[Sunset Time (POA&lt;20 W/m2)]],3,0),"")</f>
        <v/>
      </c>
      <c r="J785" s="29" t="str">
        <f>IFERROR(VLOOKUP(GA[[#This Row],[Date]],Raw_Data[[#All],[Date]:[Sunset Time (POA&lt;20 W/m2)]],4,0),"")</f>
        <v/>
      </c>
      <c r="K785" s="2" t="str">
        <f>IFERROR((GA[[#This Row],[Sunset Time (POA&lt;20 W/m2)]]-GA[[#This Row],[Sunrise Time (POA&gt;20 W/m2)]])*24,"")</f>
        <v/>
      </c>
      <c r="M785" s="17" t="str">
        <f>IFERROR(VLOOKUP(GA[[#This Row],[Affceted Equipment]],'Basic Data'!A885:B999,2,0),"")</f>
        <v/>
      </c>
      <c r="P785" s="28" t="str">
        <f>IFERROR(VLOOKUP(GA[[#This Row],[Affceted Equipment]],'Basic Data'!A886:C1004,3,0),"")</f>
        <v/>
      </c>
      <c r="Q785" s="2"/>
      <c r="W785" s="32"/>
      <c r="X785" s="33"/>
      <c r="Y785" s="33"/>
      <c r="Z785" s="2"/>
      <c r="AA785" s="2"/>
      <c r="AB785" s="33">
        <f>(GA[[#This Row],[Work Completiuon time on fualt]]-GA[[#This Row],[Fault Time]])*24</f>
        <v>0</v>
      </c>
      <c r="AC785" s="2"/>
      <c r="AD785" s="2"/>
    </row>
    <row r="786" spans="1:30">
      <c r="A786" s="2">
        <f t="shared" si="12"/>
        <v>784</v>
      </c>
      <c r="I786" s="29" t="str">
        <f>IFERROR(VLOOKUP(GA[[#This Row],[Date]],Raw_Data[[#All],[Date]:[Sunset Time (POA&lt;20 W/m2)]],3,0),"")</f>
        <v/>
      </c>
      <c r="J786" s="29" t="str">
        <f>IFERROR(VLOOKUP(GA[[#This Row],[Date]],Raw_Data[[#All],[Date]:[Sunset Time (POA&lt;20 W/m2)]],4,0),"")</f>
        <v/>
      </c>
      <c r="K786" s="2" t="str">
        <f>IFERROR((GA[[#This Row],[Sunset Time (POA&lt;20 W/m2)]]-GA[[#This Row],[Sunrise Time (POA&gt;20 W/m2)]])*24,"")</f>
        <v/>
      </c>
      <c r="M786" s="17" t="str">
        <f>IFERROR(VLOOKUP(GA[[#This Row],[Affceted Equipment]],'Basic Data'!A886:B1000,2,0),"")</f>
        <v/>
      </c>
      <c r="P786" s="28" t="str">
        <f>IFERROR(VLOOKUP(GA[[#This Row],[Affceted Equipment]],'Basic Data'!A887:C1005,3,0),"")</f>
        <v/>
      </c>
      <c r="Q786" s="2"/>
      <c r="W786" s="32"/>
      <c r="X786" s="33"/>
      <c r="Y786" s="33"/>
      <c r="Z786" s="2"/>
      <c r="AA786" s="2"/>
      <c r="AB786" s="33">
        <f>(GA[[#This Row],[Work Completiuon time on fualt]]-GA[[#This Row],[Fault Time]])*24</f>
        <v>0</v>
      </c>
      <c r="AC786" s="2"/>
      <c r="AD786" s="2"/>
    </row>
    <row r="787" spans="1:30">
      <c r="A787" s="2">
        <f t="shared" si="12"/>
        <v>785</v>
      </c>
      <c r="I787" s="29" t="str">
        <f>IFERROR(VLOOKUP(GA[[#This Row],[Date]],Raw_Data[[#All],[Date]:[Sunset Time (POA&lt;20 W/m2)]],3,0),"")</f>
        <v/>
      </c>
      <c r="J787" s="29" t="str">
        <f>IFERROR(VLOOKUP(GA[[#This Row],[Date]],Raw_Data[[#All],[Date]:[Sunset Time (POA&lt;20 W/m2)]],4,0),"")</f>
        <v/>
      </c>
      <c r="K787" s="2" t="str">
        <f>IFERROR((GA[[#This Row],[Sunset Time (POA&lt;20 W/m2)]]-GA[[#This Row],[Sunrise Time (POA&gt;20 W/m2)]])*24,"")</f>
        <v/>
      </c>
      <c r="M787" s="17" t="str">
        <f>IFERROR(VLOOKUP(GA[[#This Row],[Affceted Equipment]],'Basic Data'!A887:B1001,2,0),"")</f>
        <v/>
      </c>
      <c r="P787" s="28" t="str">
        <f>IFERROR(VLOOKUP(GA[[#This Row],[Affceted Equipment]],'Basic Data'!A888:C1006,3,0),"")</f>
        <v/>
      </c>
      <c r="Q787" s="2"/>
      <c r="W787" s="32"/>
      <c r="X787" s="33"/>
      <c r="Y787" s="33"/>
      <c r="Z787" s="2"/>
      <c r="AA787" s="2"/>
      <c r="AB787" s="33">
        <f>(GA[[#This Row],[Work Completiuon time on fualt]]-GA[[#This Row],[Fault Time]])*24</f>
        <v>0</v>
      </c>
      <c r="AC787" s="2"/>
      <c r="AD787" s="2"/>
    </row>
    <row r="788" spans="1:30">
      <c r="A788" s="2">
        <f t="shared" si="12"/>
        <v>786</v>
      </c>
      <c r="I788" s="29" t="str">
        <f>IFERROR(VLOOKUP(GA[[#This Row],[Date]],Raw_Data[[#All],[Date]:[Sunset Time (POA&lt;20 W/m2)]],3,0),"")</f>
        <v/>
      </c>
      <c r="J788" s="29" t="str">
        <f>IFERROR(VLOOKUP(GA[[#This Row],[Date]],Raw_Data[[#All],[Date]:[Sunset Time (POA&lt;20 W/m2)]],4,0),"")</f>
        <v/>
      </c>
      <c r="K788" s="2" t="str">
        <f>IFERROR((GA[[#This Row],[Sunset Time (POA&lt;20 W/m2)]]-GA[[#This Row],[Sunrise Time (POA&gt;20 W/m2)]])*24,"")</f>
        <v/>
      </c>
      <c r="M788" s="17" t="str">
        <f>IFERROR(VLOOKUP(GA[[#This Row],[Affceted Equipment]],'Basic Data'!A888:B1002,2,0),"")</f>
        <v/>
      </c>
      <c r="P788" s="28" t="str">
        <f>IFERROR(VLOOKUP(GA[[#This Row],[Affceted Equipment]],'Basic Data'!A889:C1007,3,0),"")</f>
        <v/>
      </c>
      <c r="Q788" s="2"/>
      <c r="W788" s="32"/>
      <c r="X788" s="33"/>
      <c r="Y788" s="33"/>
      <c r="Z788" s="2"/>
      <c r="AA788" s="2"/>
      <c r="AB788" s="33">
        <f>(GA[[#This Row],[Work Completiuon time on fualt]]-GA[[#This Row],[Fault Time]])*24</f>
        <v>0</v>
      </c>
      <c r="AC788" s="2"/>
      <c r="AD788" s="2"/>
    </row>
    <row r="789" spans="1:30">
      <c r="A789" s="2">
        <f t="shared" si="12"/>
        <v>787</v>
      </c>
      <c r="I789" s="29" t="str">
        <f>IFERROR(VLOOKUP(GA[[#This Row],[Date]],Raw_Data[[#All],[Date]:[Sunset Time (POA&lt;20 W/m2)]],3,0),"")</f>
        <v/>
      </c>
      <c r="J789" s="29" t="str">
        <f>IFERROR(VLOOKUP(GA[[#This Row],[Date]],Raw_Data[[#All],[Date]:[Sunset Time (POA&lt;20 W/m2)]],4,0),"")</f>
        <v/>
      </c>
      <c r="K789" s="2" t="str">
        <f>IFERROR((GA[[#This Row],[Sunset Time (POA&lt;20 W/m2)]]-GA[[#This Row],[Sunrise Time (POA&gt;20 W/m2)]])*24,"")</f>
        <v/>
      </c>
      <c r="M789" s="17" t="str">
        <f>IFERROR(VLOOKUP(GA[[#This Row],[Affceted Equipment]],'Basic Data'!A889:B1003,2,0),"")</f>
        <v/>
      </c>
      <c r="P789" s="28" t="str">
        <f>IFERROR(VLOOKUP(GA[[#This Row],[Affceted Equipment]],'Basic Data'!A890:C1008,3,0),"")</f>
        <v/>
      </c>
      <c r="Q789" s="2"/>
      <c r="W789" s="32"/>
      <c r="X789" s="33"/>
      <c r="Y789" s="33"/>
      <c r="Z789" s="2"/>
      <c r="AA789" s="2"/>
      <c r="AB789" s="33">
        <f>(GA[[#This Row],[Work Completiuon time on fualt]]-GA[[#This Row],[Fault Time]])*24</f>
        <v>0</v>
      </c>
      <c r="AC789" s="2"/>
      <c r="AD789" s="2"/>
    </row>
    <row r="790" spans="1:30">
      <c r="A790" s="2">
        <f t="shared" si="12"/>
        <v>788</v>
      </c>
      <c r="I790" s="29" t="str">
        <f>IFERROR(VLOOKUP(GA[[#This Row],[Date]],Raw_Data[[#All],[Date]:[Sunset Time (POA&lt;20 W/m2)]],3,0),"")</f>
        <v/>
      </c>
      <c r="J790" s="29" t="str">
        <f>IFERROR(VLOOKUP(GA[[#This Row],[Date]],Raw_Data[[#All],[Date]:[Sunset Time (POA&lt;20 W/m2)]],4,0),"")</f>
        <v/>
      </c>
      <c r="K790" s="2" t="str">
        <f>IFERROR((GA[[#This Row],[Sunset Time (POA&lt;20 W/m2)]]-GA[[#This Row],[Sunrise Time (POA&gt;20 W/m2)]])*24,"")</f>
        <v/>
      </c>
      <c r="M790" s="17" t="str">
        <f>IFERROR(VLOOKUP(GA[[#This Row],[Affceted Equipment]],'Basic Data'!A890:B1004,2,0),"")</f>
        <v/>
      </c>
      <c r="P790" s="28" t="str">
        <f>IFERROR(VLOOKUP(GA[[#This Row],[Affceted Equipment]],'Basic Data'!A891:C1009,3,0),"")</f>
        <v/>
      </c>
      <c r="Q790" s="2"/>
      <c r="W790" s="32"/>
      <c r="X790" s="33"/>
      <c r="Y790" s="33"/>
      <c r="Z790" s="2"/>
      <c r="AA790" s="2"/>
      <c r="AB790" s="33">
        <f>(GA[[#This Row],[Work Completiuon time on fualt]]-GA[[#This Row],[Fault Time]])*24</f>
        <v>0</v>
      </c>
      <c r="AC790" s="2"/>
      <c r="AD790" s="2"/>
    </row>
    <row r="791" spans="1:30">
      <c r="A791" s="2">
        <f t="shared" si="12"/>
        <v>789</v>
      </c>
      <c r="I791" s="29" t="str">
        <f>IFERROR(VLOOKUP(GA[[#This Row],[Date]],Raw_Data[[#All],[Date]:[Sunset Time (POA&lt;20 W/m2)]],3,0),"")</f>
        <v/>
      </c>
      <c r="J791" s="29" t="str">
        <f>IFERROR(VLOOKUP(GA[[#This Row],[Date]],Raw_Data[[#All],[Date]:[Sunset Time (POA&lt;20 W/m2)]],4,0),"")</f>
        <v/>
      </c>
      <c r="K791" s="2" t="str">
        <f>IFERROR((GA[[#This Row],[Sunset Time (POA&lt;20 W/m2)]]-GA[[#This Row],[Sunrise Time (POA&gt;20 W/m2)]])*24,"")</f>
        <v/>
      </c>
      <c r="M791" s="17" t="str">
        <f>IFERROR(VLOOKUP(GA[[#This Row],[Affceted Equipment]],'Basic Data'!A891:B1005,2,0),"")</f>
        <v/>
      </c>
      <c r="P791" s="28" t="str">
        <f>IFERROR(VLOOKUP(GA[[#This Row],[Affceted Equipment]],'Basic Data'!A892:C1010,3,0),"")</f>
        <v/>
      </c>
      <c r="Q791" s="2"/>
      <c r="W791" s="32"/>
      <c r="X791" s="33"/>
      <c r="Y791" s="33"/>
      <c r="Z791" s="2"/>
      <c r="AA791" s="2"/>
      <c r="AB791" s="33">
        <f>(GA[[#This Row],[Work Completiuon time on fualt]]-GA[[#This Row],[Fault Time]])*24</f>
        <v>0</v>
      </c>
      <c r="AC791" s="2"/>
      <c r="AD791" s="2"/>
    </row>
    <row r="792" spans="1:30">
      <c r="A792" s="2">
        <f t="shared" si="12"/>
        <v>790</v>
      </c>
      <c r="I792" s="29" t="str">
        <f>IFERROR(VLOOKUP(GA[[#This Row],[Date]],Raw_Data[[#All],[Date]:[Sunset Time (POA&lt;20 W/m2)]],3,0),"")</f>
        <v/>
      </c>
      <c r="J792" s="29" t="str">
        <f>IFERROR(VLOOKUP(GA[[#This Row],[Date]],Raw_Data[[#All],[Date]:[Sunset Time (POA&lt;20 W/m2)]],4,0),"")</f>
        <v/>
      </c>
      <c r="K792" s="2" t="str">
        <f>IFERROR((GA[[#This Row],[Sunset Time (POA&lt;20 W/m2)]]-GA[[#This Row],[Sunrise Time (POA&gt;20 W/m2)]])*24,"")</f>
        <v/>
      </c>
      <c r="M792" s="17" t="str">
        <f>IFERROR(VLOOKUP(GA[[#This Row],[Affceted Equipment]],'Basic Data'!A892:B1006,2,0),"")</f>
        <v/>
      </c>
      <c r="P792" s="28" t="str">
        <f>IFERROR(VLOOKUP(GA[[#This Row],[Affceted Equipment]],'Basic Data'!A893:C1011,3,0),"")</f>
        <v/>
      </c>
      <c r="Q792" s="2"/>
      <c r="W792" s="32"/>
      <c r="X792" s="33"/>
      <c r="Y792" s="33"/>
      <c r="Z792" s="2"/>
      <c r="AA792" s="2"/>
      <c r="AB792" s="33">
        <f>(GA[[#This Row],[Work Completiuon time on fualt]]-GA[[#This Row],[Fault Time]])*24</f>
        <v>0</v>
      </c>
      <c r="AC792" s="2"/>
      <c r="AD792" s="2"/>
    </row>
    <row r="793" spans="1:30">
      <c r="A793" s="2">
        <f t="shared" si="12"/>
        <v>791</v>
      </c>
      <c r="I793" s="29" t="str">
        <f>IFERROR(VLOOKUP(GA[[#This Row],[Date]],Raw_Data[[#All],[Date]:[Sunset Time (POA&lt;20 W/m2)]],3,0),"")</f>
        <v/>
      </c>
      <c r="J793" s="29" t="str">
        <f>IFERROR(VLOOKUP(GA[[#This Row],[Date]],Raw_Data[[#All],[Date]:[Sunset Time (POA&lt;20 W/m2)]],4,0),"")</f>
        <v/>
      </c>
      <c r="K793" s="2" t="str">
        <f>IFERROR((GA[[#This Row],[Sunset Time (POA&lt;20 W/m2)]]-GA[[#This Row],[Sunrise Time (POA&gt;20 W/m2)]])*24,"")</f>
        <v/>
      </c>
      <c r="M793" s="17" t="str">
        <f>IFERROR(VLOOKUP(GA[[#This Row],[Affceted Equipment]],'Basic Data'!A893:B1007,2,0),"")</f>
        <v/>
      </c>
      <c r="P793" s="28" t="str">
        <f>IFERROR(VLOOKUP(GA[[#This Row],[Affceted Equipment]],'Basic Data'!A894:C1012,3,0),"")</f>
        <v/>
      </c>
      <c r="Q793" s="2"/>
      <c r="W793" s="32"/>
      <c r="X793" s="33"/>
      <c r="Y793" s="33"/>
      <c r="Z793" s="2"/>
      <c r="AA793" s="2"/>
      <c r="AB793" s="33">
        <f>(GA[[#This Row],[Work Completiuon time on fualt]]-GA[[#This Row],[Fault Time]])*24</f>
        <v>0</v>
      </c>
      <c r="AC793" s="2"/>
      <c r="AD793" s="2"/>
    </row>
    <row r="794" spans="1:30">
      <c r="A794" s="2">
        <f t="shared" si="12"/>
        <v>792</v>
      </c>
      <c r="I794" s="29" t="str">
        <f>IFERROR(VLOOKUP(GA[[#This Row],[Date]],Raw_Data[[#All],[Date]:[Sunset Time (POA&lt;20 W/m2)]],3,0),"")</f>
        <v/>
      </c>
      <c r="J794" s="29" t="str">
        <f>IFERROR(VLOOKUP(GA[[#This Row],[Date]],Raw_Data[[#All],[Date]:[Sunset Time (POA&lt;20 W/m2)]],4,0),"")</f>
        <v/>
      </c>
      <c r="K794" s="2" t="str">
        <f>IFERROR((GA[[#This Row],[Sunset Time (POA&lt;20 W/m2)]]-GA[[#This Row],[Sunrise Time (POA&gt;20 W/m2)]])*24,"")</f>
        <v/>
      </c>
      <c r="M794" s="17" t="str">
        <f>IFERROR(VLOOKUP(GA[[#This Row],[Affceted Equipment]],'Basic Data'!A894:B1008,2,0),"")</f>
        <v/>
      </c>
      <c r="P794" s="28" t="str">
        <f>IFERROR(VLOOKUP(GA[[#This Row],[Affceted Equipment]],'Basic Data'!A895:C1013,3,0),"")</f>
        <v/>
      </c>
      <c r="Q794" s="2"/>
      <c r="W794" s="32"/>
      <c r="X794" s="33"/>
      <c r="Y794" s="33"/>
      <c r="Z794" s="2"/>
      <c r="AA794" s="2"/>
      <c r="AB794" s="33">
        <f>(GA[[#This Row],[Work Completiuon time on fualt]]-GA[[#This Row],[Fault Time]])*24</f>
        <v>0</v>
      </c>
      <c r="AC794" s="2"/>
      <c r="AD794" s="2"/>
    </row>
    <row r="795" spans="1:30">
      <c r="A795" s="2">
        <f t="shared" si="12"/>
        <v>793</v>
      </c>
      <c r="I795" s="29" t="str">
        <f>IFERROR(VLOOKUP(GA[[#This Row],[Date]],Raw_Data[[#All],[Date]:[Sunset Time (POA&lt;20 W/m2)]],3,0),"")</f>
        <v/>
      </c>
      <c r="J795" s="29" t="str">
        <f>IFERROR(VLOOKUP(GA[[#This Row],[Date]],Raw_Data[[#All],[Date]:[Sunset Time (POA&lt;20 W/m2)]],4,0),"")</f>
        <v/>
      </c>
      <c r="K795" s="2" t="str">
        <f>IFERROR((GA[[#This Row],[Sunset Time (POA&lt;20 W/m2)]]-GA[[#This Row],[Sunrise Time (POA&gt;20 W/m2)]])*24,"")</f>
        <v/>
      </c>
      <c r="M795" s="17" t="str">
        <f>IFERROR(VLOOKUP(GA[[#This Row],[Affceted Equipment]],'Basic Data'!A895:B1009,2,0),"")</f>
        <v/>
      </c>
      <c r="P795" s="28" t="str">
        <f>IFERROR(VLOOKUP(GA[[#This Row],[Affceted Equipment]],'Basic Data'!A896:C1014,3,0),"")</f>
        <v/>
      </c>
      <c r="Q795" s="2"/>
      <c r="W795" s="32"/>
      <c r="X795" s="33"/>
      <c r="Y795" s="33"/>
      <c r="Z795" s="2"/>
      <c r="AA795" s="2"/>
      <c r="AB795" s="33">
        <f>(GA[[#This Row],[Work Completiuon time on fualt]]-GA[[#This Row],[Fault Time]])*24</f>
        <v>0</v>
      </c>
      <c r="AC795" s="2"/>
      <c r="AD795" s="2"/>
    </row>
    <row r="796" spans="1:30">
      <c r="A796" s="2">
        <f t="shared" si="12"/>
        <v>794</v>
      </c>
      <c r="I796" s="29" t="str">
        <f>IFERROR(VLOOKUP(GA[[#This Row],[Date]],Raw_Data[[#All],[Date]:[Sunset Time (POA&lt;20 W/m2)]],3,0),"")</f>
        <v/>
      </c>
      <c r="J796" s="29" t="str">
        <f>IFERROR(VLOOKUP(GA[[#This Row],[Date]],Raw_Data[[#All],[Date]:[Sunset Time (POA&lt;20 W/m2)]],4,0),"")</f>
        <v/>
      </c>
      <c r="K796" s="2" t="str">
        <f>IFERROR((GA[[#This Row],[Sunset Time (POA&lt;20 W/m2)]]-GA[[#This Row],[Sunrise Time (POA&gt;20 W/m2)]])*24,"")</f>
        <v/>
      </c>
      <c r="M796" s="17" t="str">
        <f>IFERROR(VLOOKUP(GA[[#This Row],[Affceted Equipment]],'Basic Data'!A896:B1010,2,0),"")</f>
        <v/>
      </c>
      <c r="P796" s="28" t="str">
        <f>IFERROR(VLOOKUP(GA[[#This Row],[Affceted Equipment]],'Basic Data'!A897:C1015,3,0),"")</f>
        <v/>
      </c>
      <c r="Q796" s="2"/>
      <c r="W796" s="32"/>
      <c r="X796" s="33"/>
      <c r="Y796" s="33"/>
      <c r="Z796" s="2"/>
      <c r="AA796" s="2"/>
      <c r="AB796" s="33">
        <f>(GA[[#This Row],[Work Completiuon time on fualt]]-GA[[#This Row],[Fault Time]])*24</f>
        <v>0</v>
      </c>
      <c r="AC796" s="2"/>
      <c r="AD796" s="2"/>
    </row>
    <row r="797" spans="1:30">
      <c r="A797" s="2">
        <f t="shared" si="12"/>
        <v>795</v>
      </c>
      <c r="I797" s="29" t="str">
        <f>IFERROR(VLOOKUP(GA[[#This Row],[Date]],Raw_Data[[#All],[Date]:[Sunset Time (POA&lt;20 W/m2)]],3,0),"")</f>
        <v/>
      </c>
      <c r="J797" s="29" t="str">
        <f>IFERROR(VLOOKUP(GA[[#This Row],[Date]],Raw_Data[[#All],[Date]:[Sunset Time (POA&lt;20 W/m2)]],4,0),"")</f>
        <v/>
      </c>
      <c r="K797" s="2" t="str">
        <f>IFERROR((GA[[#This Row],[Sunset Time (POA&lt;20 W/m2)]]-GA[[#This Row],[Sunrise Time (POA&gt;20 W/m2)]])*24,"")</f>
        <v/>
      </c>
      <c r="M797" s="17" t="str">
        <f>IFERROR(VLOOKUP(GA[[#This Row],[Affceted Equipment]],'Basic Data'!A897:B1011,2,0),"")</f>
        <v/>
      </c>
      <c r="P797" s="28" t="str">
        <f>IFERROR(VLOOKUP(GA[[#This Row],[Affceted Equipment]],'Basic Data'!A898:C1016,3,0),"")</f>
        <v/>
      </c>
      <c r="Q797" s="2"/>
      <c r="W797" s="32"/>
      <c r="X797" s="33"/>
      <c r="Y797" s="33"/>
      <c r="Z797" s="2"/>
      <c r="AA797" s="2"/>
      <c r="AB797" s="33">
        <f>(GA[[#This Row],[Work Completiuon time on fualt]]-GA[[#This Row],[Fault Time]])*24</f>
        <v>0</v>
      </c>
      <c r="AC797" s="2"/>
      <c r="AD797" s="2"/>
    </row>
    <row r="798" spans="1:30">
      <c r="A798" s="2">
        <f t="shared" si="12"/>
        <v>796</v>
      </c>
      <c r="I798" s="29" t="str">
        <f>IFERROR(VLOOKUP(GA[[#This Row],[Date]],Raw_Data[[#All],[Date]:[Sunset Time (POA&lt;20 W/m2)]],3,0),"")</f>
        <v/>
      </c>
      <c r="J798" s="29" t="str">
        <f>IFERROR(VLOOKUP(GA[[#This Row],[Date]],Raw_Data[[#All],[Date]:[Sunset Time (POA&lt;20 W/m2)]],4,0),"")</f>
        <v/>
      </c>
      <c r="K798" s="2" t="str">
        <f>IFERROR((GA[[#This Row],[Sunset Time (POA&lt;20 W/m2)]]-GA[[#This Row],[Sunrise Time (POA&gt;20 W/m2)]])*24,"")</f>
        <v/>
      </c>
      <c r="M798" s="17" t="str">
        <f>IFERROR(VLOOKUP(GA[[#This Row],[Affceted Equipment]],'Basic Data'!A898:B1012,2,0),"")</f>
        <v/>
      </c>
      <c r="P798" s="28" t="str">
        <f>IFERROR(VLOOKUP(GA[[#This Row],[Affceted Equipment]],'Basic Data'!A899:C1017,3,0),"")</f>
        <v/>
      </c>
      <c r="Q798" s="2"/>
      <c r="W798" s="32"/>
      <c r="X798" s="33"/>
      <c r="Y798" s="33"/>
      <c r="Z798" s="2"/>
      <c r="AA798" s="2"/>
      <c r="AB798" s="33">
        <f>(GA[[#This Row],[Work Completiuon time on fualt]]-GA[[#This Row],[Fault Time]])*24</f>
        <v>0</v>
      </c>
      <c r="AC798" s="2"/>
      <c r="AD798" s="2"/>
    </row>
    <row r="799" spans="1:30">
      <c r="A799" s="2">
        <f t="shared" ref="A799:A862" si="13">A798+1</f>
        <v>797</v>
      </c>
      <c r="I799" s="29" t="str">
        <f>IFERROR(VLOOKUP(GA[[#This Row],[Date]],Raw_Data[[#All],[Date]:[Sunset Time (POA&lt;20 W/m2)]],3,0),"")</f>
        <v/>
      </c>
      <c r="J799" s="29" t="str">
        <f>IFERROR(VLOOKUP(GA[[#This Row],[Date]],Raw_Data[[#All],[Date]:[Sunset Time (POA&lt;20 W/m2)]],4,0),"")</f>
        <v/>
      </c>
      <c r="K799" s="2" t="str">
        <f>IFERROR((GA[[#This Row],[Sunset Time (POA&lt;20 W/m2)]]-GA[[#This Row],[Sunrise Time (POA&gt;20 W/m2)]])*24,"")</f>
        <v/>
      </c>
      <c r="M799" s="17" t="str">
        <f>IFERROR(VLOOKUP(GA[[#This Row],[Affceted Equipment]],'Basic Data'!A899:B1013,2,0),"")</f>
        <v/>
      </c>
      <c r="P799" s="28" t="str">
        <f>IFERROR(VLOOKUP(GA[[#This Row],[Affceted Equipment]],'Basic Data'!A900:C1018,3,0),"")</f>
        <v/>
      </c>
      <c r="Q799" s="2"/>
      <c r="W799" s="32"/>
      <c r="X799" s="33"/>
      <c r="Y799" s="33"/>
      <c r="Z799" s="2"/>
      <c r="AA799" s="2"/>
      <c r="AB799" s="33">
        <f>(GA[[#This Row],[Work Completiuon time on fualt]]-GA[[#This Row],[Fault Time]])*24</f>
        <v>0</v>
      </c>
      <c r="AC799" s="2"/>
      <c r="AD799" s="2"/>
    </row>
    <row r="800" spans="1:30">
      <c r="A800" s="2">
        <f t="shared" si="13"/>
        <v>798</v>
      </c>
      <c r="I800" s="29" t="str">
        <f>IFERROR(VLOOKUP(GA[[#This Row],[Date]],Raw_Data[[#All],[Date]:[Sunset Time (POA&lt;20 W/m2)]],3,0),"")</f>
        <v/>
      </c>
      <c r="J800" s="29" t="str">
        <f>IFERROR(VLOOKUP(GA[[#This Row],[Date]],Raw_Data[[#All],[Date]:[Sunset Time (POA&lt;20 W/m2)]],4,0),"")</f>
        <v/>
      </c>
      <c r="K800" s="2" t="str">
        <f>IFERROR((GA[[#This Row],[Sunset Time (POA&lt;20 W/m2)]]-GA[[#This Row],[Sunrise Time (POA&gt;20 W/m2)]])*24,"")</f>
        <v/>
      </c>
      <c r="M800" s="17" t="str">
        <f>IFERROR(VLOOKUP(GA[[#This Row],[Affceted Equipment]],'Basic Data'!A900:B1014,2,0),"")</f>
        <v/>
      </c>
      <c r="P800" s="28" t="str">
        <f>IFERROR(VLOOKUP(GA[[#This Row],[Affceted Equipment]],'Basic Data'!A901:C1019,3,0),"")</f>
        <v/>
      </c>
      <c r="Q800" s="2"/>
      <c r="W800" s="32"/>
      <c r="X800" s="33"/>
      <c r="Y800" s="33"/>
      <c r="Z800" s="2"/>
      <c r="AA800" s="2"/>
      <c r="AB800" s="33">
        <f>(GA[[#This Row],[Work Completiuon time on fualt]]-GA[[#This Row],[Fault Time]])*24</f>
        <v>0</v>
      </c>
      <c r="AC800" s="2"/>
      <c r="AD800" s="2"/>
    </row>
    <row r="801" spans="1:30">
      <c r="A801" s="2">
        <f t="shared" si="13"/>
        <v>799</v>
      </c>
      <c r="I801" s="29" t="str">
        <f>IFERROR(VLOOKUP(GA[[#This Row],[Date]],Raw_Data[[#All],[Date]:[Sunset Time (POA&lt;20 W/m2)]],3,0),"")</f>
        <v/>
      </c>
      <c r="J801" s="29" t="str">
        <f>IFERROR(VLOOKUP(GA[[#This Row],[Date]],Raw_Data[[#All],[Date]:[Sunset Time (POA&lt;20 W/m2)]],4,0),"")</f>
        <v/>
      </c>
      <c r="K801" s="2" t="str">
        <f>IFERROR((GA[[#This Row],[Sunset Time (POA&lt;20 W/m2)]]-GA[[#This Row],[Sunrise Time (POA&gt;20 W/m2)]])*24,"")</f>
        <v/>
      </c>
      <c r="M801" s="17" t="str">
        <f>IFERROR(VLOOKUP(GA[[#This Row],[Affceted Equipment]],'Basic Data'!A901:B1015,2,0),"")</f>
        <v/>
      </c>
      <c r="P801" s="28" t="str">
        <f>IFERROR(VLOOKUP(GA[[#This Row],[Affceted Equipment]],'Basic Data'!A902:C1020,3,0),"")</f>
        <v/>
      </c>
      <c r="Q801" s="2"/>
      <c r="W801" s="32"/>
      <c r="X801" s="33"/>
      <c r="Y801" s="33"/>
      <c r="Z801" s="2"/>
      <c r="AA801" s="2"/>
      <c r="AB801" s="33">
        <f>(GA[[#This Row],[Work Completiuon time on fualt]]-GA[[#This Row],[Fault Time]])*24</f>
        <v>0</v>
      </c>
      <c r="AC801" s="2"/>
      <c r="AD801" s="2"/>
    </row>
    <row r="802" spans="1:30">
      <c r="A802" s="2">
        <f t="shared" si="13"/>
        <v>800</v>
      </c>
      <c r="I802" s="29" t="str">
        <f>IFERROR(VLOOKUP(GA[[#This Row],[Date]],Raw_Data[[#All],[Date]:[Sunset Time (POA&lt;20 W/m2)]],3,0),"")</f>
        <v/>
      </c>
      <c r="J802" s="29" t="str">
        <f>IFERROR(VLOOKUP(GA[[#This Row],[Date]],Raw_Data[[#All],[Date]:[Sunset Time (POA&lt;20 W/m2)]],4,0),"")</f>
        <v/>
      </c>
      <c r="K802" s="2" t="str">
        <f>IFERROR((GA[[#This Row],[Sunset Time (POA&lt;20 W/m2)]]-GA[[#This Row],[Sunrise Time (POA&gt;20 W/m2)]])*24,"")</f>
        <v/>
      </c>
      <c r="M802" s="17" t="str">
        <f>IFERROR(VLOOKUP(GA[[#This Row],[Affceted Equipment]],'Basic Data'!A902:B1016,2,0),"")</f>
        <v/>
      </c>
      <c r="P802" s="28" t="str">
        <f>IFERROR(VLOOKUP(GA[[#This Row],[Affceted Equipment]],'Basic Data'!A903:C1021,3,0),"")</f>
        <v/>
      </c>
      <c r="Q802" s="2"/>
      <c r="W802" s="32"/>
      <c r="X802" s="33"/>
      <c r="Y802" s="33"/>
      <c r="Z802" s="2"/>
      <c r="AA802" s="2"/>
      <c r="AB802" s="33">
        <f>(GA[[#This Row],[Work Completiuon time on fualt]]-GA[[#This Row],[Fault Time]])*24</f>
        <v>0</v>
      </c>
      <c r="AC802" s="2"/>
      <c r="AD802" s="2"/>
    </row>
    <row r="803" spans="1:30">
      <c r="A803" s="2">
        <f t="shared" si="13"/>
        <v>801</v>
      </c>
      <c r="I803" s="29" t="str">
        <f>IFERROR(VLOOKUP(GA[[#This Row],[Date]],Raw_Data[[#All],[Date]:[Sunset Time (POA&lt;20 W/m2)]],3,0),"")</f>
        <v/>
      </c>
      <c r="J803" s="29" t="str">
        <f>IFERROR(VLOOKUP(GA[[#This Row],[Date]],Raw_Data[[#All],[Date]:[Sunset Time (POA&lt;20 W/m2)]],4,0),"")</f>
        <v/>
      </c>
      <c r="K803" s="2" t="str">
        <f>IFERROR((GA[[#This Row],[Sunset Time (POA&lt;20 W/m2)]]-GA[[#This Row],[Sunrise Time (POA&gt;20 W/m2)]])*24,"")</f>
        <v/>
      </c>
      <c r="M803" s="17" t="str">
        <f>IFERROR(VLOOKUP(GA[[#This Row],[Affceted Equipment]],'Basic Data'!A903:B1017,2,0),"")</f>
        <v/>
      </c>
      <c r="P803" s="28" t="str">
        <f>IFERROR(VLOOKUP(GA[[#This Row],[Affceted Equipment]],'Basic Data'!A904:C1022,3,0),"")</f>
        <v/>
      </c>
      <c r="Q803" s="2"/>
      <c r="W803" s="32"/>
      <c r="X803" s="33"/>
      <c r="Y803" s="33"/>
      <c r="Z803" s="2"/>
      <c r="AA803" s="2"/>
      <c r="AB803" s="33">
        <f>(GA[[#This Row],[Work Completiuon time on fualt]]-GA[[#This Row],[Fault Time]])*24</f>
        <v>0</v>
      </c>
      <c r="AC803" s="2"/>
      <c r="AD803" s="2"/>
    </row>
    <row r="804" spans="1:30">
      <c r="A804" s="2">
        <f t="shared" si="13"/>
        <v>802</v>
      </c>
      <c r="I804" s="29" t="str">
        <f>IFERROR(VLOOKUP(GA[[#This Row],[Date]],Raw_Data[[#All],[Date]:[Sunset Time (POA&lt;20 W/m2)]],3,0),"")</f>
        <v/>
      </c>
      <c r="J804" s="29" t="str">
        <f>IFERROR(VLOOKUP(GA[[#This Row],[Date]],Raw_Data[[#All],[Date]:[Sunset Time (POA&lt;20 W/m2)]],4,0),"")</f>
        <v/>
      </c>
      <c r="K804" s="2" t="str">
        <f>IFERROR((GA[[#This Row],[Sunset Time (POA&lt;20 W/m2)]]-GA[[#This Row],[Sunrise Time (POA&gt;20 W/m2)]])*24,"")</f>
        <v/>
      </c>
      <c r="M804" s="17" t="str">
        <f>IFERROR(VLOOKUP(GA[[#This Row],[Affceted Equipment]],'Basic Data'!A904:B1018,2,0),"")</f>
        <v/>
      </c>
      <c r="P804" s="28" t="str">
        <f>IFERROR(VLOOKUP(GA[[#This Row],[Affceted Equipment]],'Basic Data'!A905:C1023,3,0),"")</f>
        <v/>
      </c>
      <c r="Q804" s="2"/>
      <c r="W804" s="32"/>
      <c r="X804" s="33"/>
      <c r="Y804" s="33"/>
      <c r="Z804" s="2"/>
      <c r="AA804" s="2"/>
      <c r="AB804" s="33">
        <f>(GA[[#This Row],[Work Completiuon time on fualt]]-GA[[#This Row],[Fault Time]])*24</f>
        <v>0</v>
      </c>
      <c r="AC804" s="2"/>
      <c r="AD804" s="2"/>
    </row>
    <row r="805" spans="1:30">
      <c r="A805" s="2">
        <f t="shared" si="13"/>
        <v>803</v>
      </c>
      <c r="I805" s="29" t="str">
        <f>IFERROR(VLOOKUP(GA[[#This Row],[Date]],Raw_Data[[#All],[Date]:[Sunset Time (POA&lt;20 W/m2)]],3,0),"")</f>
        <v/>
      </c>
      <c r="J805" s="29" t="str">
        <f>IFERROR(VLOOKUP(GA[[#This Row],[Date]],Raw_Data[[#All],[Date]:[Sunset Time (POA&lt;20 W/m2)]],4,0),"")</f>
        <v/>
      </c>
      <c r="K805" s="2" t="str">
        <f>IFERROR((GA[[#This Row],[Sunset Time (POA&lt;20 W/m2)]]-GA[[#This Row],[Sunrise Time (POA&gt;20 W/m2)]])*24,"")</f>
        <v/>
      </c>
      <c r="M805" s="17" t="str">
        <f>IFERROR(VLOOKUP(GA[[#This Row],[Affceted Equipment]],'Basic Data'!A905:B1019,2,0),"")</f>
        <v/>
      </c>
      <c r="P805" s="28" t="str">
        <f>IFERROR(VLOOKUP(GA[[#This Row],[Affceted Equipment]],'Basic Data'!A906:C1024,3,0),"")</f>
        <v/>
      </c>
      <c r="Q805" s="2"/>
      <c r="W805" s="32"/>
      <c r="X805" s="33"/>
      <c r="Y805" s="33"/>
      <c r="Z805" s="2"/>
      <c r="AA805" s="2"/>
      <c r="AB805" s="33">
        <f>(GA[[#This Row],[Work Completiuon time on fualt]]-GA[[#This Row],[Fault Time]])*24</f>
        <v>0</v>
      </c>
      <c r="AC805" s="2"/>
      <c r="AD805" s="2"/>
    </row>
    <row r="806" spans="1:30">
      <c r="A806" s="2">
        <f t="shared" si="13"/>
        <v>804</v>
      </c>
      <c r="I806" s="29" t="str">
        <f>IFERROR(VLOOKUP(GA[[#This Row],[Date]],Raw_Data[[#All],[Date]:[Sunset Time (POA&lt;20 W/m2)]],3,0),"")</f>
        <v/>
      </c>
      <c r="J806" s="29" t="str">
        <f>IFERROR(VLOOKUP(GA[[#This Row],[Date]],Raw_Data[[#All],[Date]:[Sunset Time (POA&lt;20 W/m2)]],4,0),"")</f>
        <v/>
      </c>
      <c r="K806" s="2" t="str">
        <f>IFERROR((GA[[#This Row],[Sunset Time (POA&lt;20 W/m2)]]-GA[[#This Row],[Sunrise Time (POA&gt;20 W/m2)]])*24,"")</f>
        <v/>
      </c>
      <c r="M806" s="17" t="str">
        <f>IFERROR(VLOOKUP(GA[[#This Row],[Affceted Equipment]],'Basic Data'!A906:B1020,2,0),"")</f>
        <v/>
      </c>
      <c r="P806" s="28" t="str">
        <f>IFERROR(VLOOKUP(GA[[#This Row],[Affceted Equipment]],'Basic Data'!A907:C1025,3,0),"")</f>
        <v/>
      </c>
      <c r="Q806" s="2"/>
      <c r="W806" s="32"/>
      <c r="X806" s="33"/>
      <c r="Y806" s="33"/>
      <c r="Z806" s="2"/>
      <c r="AA806" s="2"/>
      <c r="AB806" s="33">
        <f>(GA[[#This Row],[Work Completiuon time on fualt]]-GA[[#This Row],[Fault Time]])*24</f>
        <v>0</v>
      </c>
      <c r="AC806" s="2"/>
      <c r="AD806" s="2"/>
    </row>
    <row r="807" spans="1:30">
      <c r="A807" s="2">
        <f t="shared" si="13"/>
        <v>805</v>
      </c>
      <c r="I807" s="29" t="str">
        <f>IFERROR(VLOOKUP(GA[[#This Row],[Date]],Raw_Data[[#All],[Date]:[Sunset Time (POA&lt;20 W/m2)]],3,0),"")</f>
        <v/>
      </c>
      <c r="J807" s="29" t="str">
        <f>IFERROR(VLOOKUP(GA[[#This Row],[Date]],Raw_Data[[#All],[Date]:[Sunset Time (POA&lt;20 W/m2)]],4,0),"")</f>
        <v/>
      </c>
      <c r="K807" s="2" t="str">
        <f>IFERROR((GA[[#This Row],[Sunset Time (POA&lt;20 W/m2)]]-GA[[#This Row],[Sunrise Time (POA&gt;20 W/m2)]])*24,"")</f>
        <v/>
      </c>
      <c r="M807" s="17" t="str">
        <f>IFERROR(VLOOKUP(GA[[#This Row],[Affceted Equipment]],'Basic Data'!A907:B1021,2,0),"")</f>
        <v/>
      </c>
      <c r="P807" s="28" t="str">
        <f>IFERROR(VLOOKUP(GA[[#This Row],[Affceted Equipment]],'Basic Data'!A908:C1026,3,0),"")</f>
        <v/>
      </c>
      <c r="Q807" s="2"/>
      <c r="W807" s="32"/>
      <c r="X807" s="33"/>
      <c r="Y807" s="33"/>
      <c r="Z807" s="2"/>
      <c r="AA807" s="2"/>
      <c r="AB807" s="33">
        <f>(GA[[#This Row],[Work Completiuon time on fualt]]-GA[[#This Row],[Fault Time]])*24</f>
        <v>0</v>
      </c>
      <c r="AC807" s="2"/>
      <c r="AD807" s="2"/>
    </row>
    <row r="808" spans="1:30">
      <c r="A808" s="2">
        <f t="shared" si="13"/>
        <v>806</v>
      </c>
      <c r="I808" s="29" t="str">
        <f>IFERROR(VLOOKUP(GA[[#This Row],[Date]],Raw_Data[[#All],[Date]:[Sunset Time (POA&lt;20 W/m2)]],3,0),"")</f>
        <v/>
      </c>
      <c r="J808" s="29" t="str">
        <f>IFERROR(VLOOKUP(GA[[#This Row],[Date]],Raw_Data[[#All],[Date]:[Sunset Time (POA&lt;20 W/m2)]],4,0),"")</f>
        <v/>
      </c>
      <c r="K808" s="2" t="str">
        <f>IFERROR((GA[[#This Row],[Sunset Time (POA&lt;20 W/m2)]]-GA[[#This Row],[Sunrise Time (POA&gt;20 W/m2)]])*24,"")</f>
        <v/>
      </c>
      <c r="M808" s="17" t="str">
        <f>IFERROR(VLOOKUP(GA[[#This Row],[Affceted Equipment]],'Basic Data'!A908:B1022,2,0),"")</f>
        <v/>
      </c>
      <c r="P808" s="28" t="str">
        <f>IFERROR(VLOOKUP(GA[[#This Row],[Affceted Equipment]],'Basic Data'!A909:C1027,3,0),"")</f>
        <v/>
      </c>
      <c r="Q808" s="2"/>
      <c r="W808" s="32"/>
      <c r="X808" s="33"/>
      <c r="Y808" s="33"/>
      <c r="Z808" s="2"/>
      <c r="AA808" s="2"/>
      <c r="AB808" s="33">
        <f>(GA[[#This Row],[Work Completiuon time on fualt]]-GA[[#This Row],[Fault Time]])*24</f>
        <v>0</v>
      </c>
      <c r="AC808" s="2"/>
      <c r="AD808" s="2"/>
    </row>
    <row r="809" spans="1:30">
      <c r="A809" s="2">
        <f t="shared" si="13"/>
        <v>807</v>
      </c>
      <c r="I809" s="29" t="str">
        <f>IFERROR(VLOOKUP(GA[[#This Row],[Date]],Raw_Data[[#All],[Date]:[Sunset Time (POA&lt;20 W/m2)]],3,0),"")</f>
        <v/>
      </c>
      <c r="J809" s="29" t="str">
        <f>IFERROR(VLOOKUP(GA[[#This Row],[Date]],Raw_Data[[#All],[Date]:[Sunset Time (POA&lt;20 W/m2)]],4,0),"")</f>
        <v/>
      </c>
      <c r="K809" s="2" t="str">
        <f>IFERROR((GA[[#This Row],[Sunset Time (POA&lt;20 W/m2)]]-GA[[#This Row],[Sunrise Time (POA&gt;20 W/m2)]])*24,"")</f>
        <v/>
      </c>
      <c r="M809" s="17" t="str">
        <f>IFERROR(VLOOKUP(GA[[#This Row],[Affceted Equipment]],'Basic Data'!A909:B1023,2,0),"")</f>
        <v/>
      </c>
      <c r="P809" s="28" t="str">
        <f>IFERROR(VLOOKUP(GA[[#This Row],[Affceted Equipment]],'Basic Data'!A910:C1028,3,0),"")</f>
        <v/>
      </c>
      <c r="Q809" s="2"/>
      <c r="W809" s="32"/>
      <c r="X809" s="33"/>
      <c r="Y809" s="33"/>
      <c r="Z809" s="2"/>
      <c r="AA809" s="2"/>
      <c r="AB809" s="33">
        <f>(GA[[#This Row],[Work Completiuon time on fualt]]-GA[[#This Row],[Fault Time]])*24</f>
        <v>0</v>
      </c>
      <c r="AC809" s="2"/>
      <c r="AD809" s="2"/>
    </row>
    <row r="810" spans="1:30">
      <c r="A810" s="2">
        <f t="shared" si="13"/>
        <v>808</v>
      </c>
      <c r="I810" s="29" t="str">
        <f>IFERROR(VLOOKUP(GA[[#This Row],[Date]],Raw_Data[[#All],[Date]:[Sunset Time (POA&lt;20 W/m2)]],3,0),"")</f>
        <v/>
      </c>
      <c r="J810" s="29" t="str">
        <f>IFERROR(VLOOKUP(GA[[#This Row],[Date]],Raw_Data[[#All],[Date]:[Sunset Time (POA&lt;20 W/m2)]],4,0),"")</f>
        <v/>
      </c>
      <c r="K810" s="2" t="str">
        <f>IFERROR((GA[[#This Row],[Sunset Time (POA&lt;20 W/m2)]]-GA[[#This Row],[Sunrise Time (POA&gt;20 W/m2)]])*24,"")</f>
        <v/>
      </c>
      <c r="M810" s="17" t="str">
        <f>IFERROR(VLOOKUP(GA[[#This Row],[Affceted Equipment]],'Basic Data'!A910:B1024,2,0),"")</f>
        <v/>
      </c>
      <c r="P810" s="28" t="str">
        <f>IFERROR(VLOOKUP(GA[[#This Row],[Affceted Equipment]],'Basic Data'!A911:C1029,3,0),"")</f>
        <v/>
      </c>
      <c r="Q810" s="2"/>
      <c r="W810" s="32"/>
      <c r="X810" s="33"/>
      <c r="Y810" s="33"/>
      <c r="Z810" s="2"/>
      <c r="AA810" s="2"/>
      <c r="AB810" s="33">
        <f>(GA[[#This Row],[Work Completiuon time on fualt]]-GA[[#This Row],[Fault Time]])*24</f>
        <v>0</v>
      </c>
      <c r="AC810" s="2"/>
      <c r="AD810" s="2"/>
    </row>
    <row r="811" spans="1:30">
      <c r="A811" s="2">
        <f t="shared" si="13"/>
        <v>809</v>
      </c>
      <c r="I811" s="29" t="str">
        <f>IFERROR(VLOOKUP(GA[[#This Row],[Date]],Raw_Data[[#All],[Date]:[Sunset Time (POA&lt;20 W/m2)]],3,0),"")</f>
        <v/>
      </c>
      <c r="J811" s="29" t="str">
        <f>IFERROR(VLOOKUP(GA[[#This Row],[Date]],Raw_Data[[#All],[Date]:[Sunset Time (POA&lt;20 W/m2)]],4,0),"")</f>
        <v/>
      </c>
      <c r="K811" s="2" t="str">
        <f>IFERROR((GA[[#This Row],[Sunset Time (POA&lt;20 W/m2)]]-GA[[#This Row],[Sunrise Time (POA&gt;20 W/m2)]])*24,"")</f>
        <v/>
      </c>
      <c r="M811" s="17" t="str">
        <f>IFERROR(VLOOKUP(GA[[#This Row],[Affceted Equipment]],'Basic Data'!A911:B1025,2,0),"")</f>
        <v/>
      </c>
      <c r="P811" s="28" t="str">
        <f>IFERROR(VLOOKUP(GA[[#This Row],[Affceted Equipment]],'Basic Data'!A912:C1030,3,0),"")</f>
        <v/>
      </c>
      <c r="Q811" s="2"/>
      <c r="W811" s="32"/>
      <c r="X811" s="33"/>
      <c r="Y811" s="33"/>
      <c r="Z811" s="2"/>
      <c r="AA811" s="2"/>
      <c r="AB811" s="33">
        <f>(GA[[#This Row],[Work Completiuon time on fualt]]-GA[[#This Row],[Fault Time]])*24</f>
        <v>0</v>
      </c>
      <c r="AC811" s="2"/>
      <c r="AD811" s="2"/>
    </row>
    <row r="812" spans="1:30">
      <c r="A812" s="2">
        <f t="shared" si="13"/>
        <v>810</v>
      </c>
      <c r="I812" s="29" t="str">
        <f>IFERROR(VLOOKUP(GA[[#This Row],[Date]],Raw_Data[[#All],[Date]:[Sunset Time (POA&lt;20 W/m2)]],3,0),"")</f>
        <v/>
      </c>
      <c r="J812" s="29" t="str">
        <f>IFERROR(VLOOKUP(GA[[#This Row],[Date]],Raw_Data[[#All],[Date]:[Sunset Time (POA&lt;20 W/m2)]],4,0),"")</f>
        <v/>
      </c>
      <c r="K812" s="2" t="str">
        <f>IFERROR((GA[[#This Row],[Sunset Time (POA&lt;20 W/m2)]]-GA[[#This Row],[Sunrise Time (POA&gt;20 W/m2)]])*24,"")</f>
        <v/>
      </c>
      <c r="M812" s="17" t="str">
        <f>IFERROR(VLOOKUP(GA[[#This Row],[Affceted Equipment]],'Basic Data'!A912:B1026,2,0),"")</f>
        <v/>
      </c>
      <c r="P812" s="28" t="str">
        <f>IFERROR(VLOOKUP(GA[[#This Row],[Affceted Equipment]],'Basic Data'!A913:C1031,3,0),"")</f>
        <v/>
      </c>
      <c r="Q812" s="2"/>
      <c r="W812" s="32"/>
      <c r="X812" s="33"/>
      <c r="Y812" s="33"/>
      <c r="Z812" s="2"/>
      <c r="AA812" s="2"/>
      <c r="AB812" s="33">
        <f>(GA[[#This Row],[Work Completiuon time on fualt]]-GA[[#This Row],[Fault Time]])*24</f>
        <v>0</v>
      </c>
      <c r="AC812" s="2"/>
      <c r="AD812" s="2"/>
    </row>
    <row r="813" spans="1:30">
      <c r="A813" s="2">
        <f t="shared" si="13"/>
        <v>811</v>
      </c>
      <c r="I813" s="29" t="str">
        <f>IFERROR(VLOOKUP(GA[[#This Row],[Date]],Raw_Data[[#All],[Date]:[Sunset Time (POA&lt;20 W/m2)]],3,0),"")</f>
        <v/>
      </c>
      <c r="J813" s="29" t="str">
        <f>IFERROR(VLOOKUP(GA[[#This Row],[Date]],Raw_Data[[#All],[Date]:[Sunset Time (POA&lt;20 W/m2)]],4,0),"")</f>
        <v/>
      </c>
      <c r="K813" s="2" t="str">
        <f>IFERROR((GA[[#This Row],[Sunset Time (POA&lt;20 W/m2)]]-GA[[#This Row],[Sunrise Time (POA&gt;20 W/m2)]])*24,"")</f>
        <v/>
      </c>
      <c r="M813" s="17" t="str">
        <f>IFERROR(VLOOKUP(GA[[#This Row],[Affceted Equipment]],'Basic Data'!A913:B1027,2,0),"")</f>
        <v/>
      </c>
      <c r="P813" s="28" t="str">
        <f>IFERROR(VLOOKUP(GA[[#This Row],[Affceted Equipment]],'Basic Data'!A914:C1032,3,0),"")</f>
        <v/>
      </c>
      <c r="Q813" s="2"/>
      <c r="W813" s="32"/>
      <c r="X813" s="33"/>
      <c r="Y813" s="33"/>
      <c r="Z813" s="2"/>
      <c r="AA813" s="2"/>
      <c r="AB813" s="33">
        <f>(GA[[#This Row],[Work Completiuon time on fualt]]-GA[[#This Row],[Fault Time]])*24</f>
        <v>0</v>
      </c>
      <c r="AC813" s="2"/>
      <c r="AD813" s="2"/>
    </row>
    <row r="814" spans="1:30">
      <c r="A814" s="2">
        <f t="shared" si="13"/>
        <v>812</v>
      </c>
      <c r="I814" s="29" t="str">
        <f>IFERROR(VLOOKUP(GA[[#This Row],[Date]],Raw_Data[[#All],[Date]:[Sunset Time (POA&lt;20 W/m2)]],3,0),"")</f>
        <v/>
      </c>
      <c r="J814" s="29" t="str">
        <f>IFERROR(VLOOKUP(GA[[#This Row],[Date]],Raw_Data[[#All],[Date]:[Sunset Time (POA&lt;20 W/m2)]],4,0),"")</f>
        <v/>
      </c>
      <c r="K814" s="2" t="str">
        <f>IFERROR((GA[[#This Row],[Sunset Time (POA&lt;20 W/m2)]]-GA[[#This Row],[Sunrise Time (POA&gt;20 W/m2)]])*24,"")</f>
        <v/>
      </c>
      <c r="M814" s="17" t="str">
        <f>IFERROR(VLOOKUP(GA[[#This Row],[Affceted Equipment]],'Basic Data'!A914:B1028,2,0),"")</f>
        <v/>
      </c>
      <c r="P814" s="28" t="str">
        <f>IFERROR(VLOOKUP(GA[[#This Row],[Affceted Equipment]],'Basic Data'!A915:C1033,3,0),"")</f>
        <v/>
      </c>
      <c r="Q814" s="2"/>
      <c r="W814" s="32"/>
      <c r="X814" s="33"/>
      <c r="Y814" s="33"/>
      <c r="Z814" s="2"/>
      <c r="AA814" s="2"/>
      <c r="AB814" s="33">
        <f>(GA[[#This Row],[Work Completiuon time on fualt]]-GA[[#This Row],[Fault Time]])*24</f>
        <v>0</v>
      </c>
      <c r="AC814" s="2"/>
      <c r="AD814" s="2"/>
    </row>
    <row r="815" spans="1:30">
      <c r="A815" s="2">
        <f t="shared" si="13"/>
        <v>813</v>
      </c>
      <c r="I815" s="29" t="str">
        <f>IFERROR(VLOOKUP(GA[[#This Row],[Date]],Raw_Data[[#All],[Date]:[Sunset Time (POA&lt;20 W/m2)]],3,0),"")</f>
        <v/>
      </c>
      <c r="J815" s="29" t="str">
        <f>IFERROR(VLOOKUP(GA[[#This Row],[Date]],Raw_Data[[#All],[Date]:[Sunset Time (POA&lt;20 W/m2)]],4,0),"")</f>
        <v/>
      </c>
      <c r="K815" s="2" t="str">
        <f>IFERROR((GA[[#This Row],[Sunset Time (POA&lt;20 W/m2)]]-GA[[#This Row],[Sunrise Time (POA&gt;20 W/m2)]])*24,"")</f>
        <v/>
      </c>
      <c r="M815" s="17" t="str">
        <f>IFERROR(VLOOKUP(GA[[#This Row],[Affceted Equipment]],'Basic Data'!A915:B1029,2,0),"")</f>
        <v/>
      </c>
      <c r="P815" s="28" t="str">
        <f>IFERROR(VLOOKUP(GA[[#This Row],[Affceted Equipment]],'Basic Data'!A916:C1034,3,0),"")</f>
        <v/>
      </c>
      <c r="Q815" s="2"/>
      <c r="W815" s="32"/>
      <c r="X815" s="33"/>
      <c r="Y815" s="33"/>
      <c r="Z815" s="2"/>
      <c r="AA815" s="2"/>
      <c r="AB815" s="33">
        <f>(GA[[#This Row],[Work Completiuon time on fualt]]-GA[[#This Row],[Fault Time]])*24</f>
        <v>0</v>
      </c>
      <c r="AC815" s="2"/>
      <c r="AD815" s="2"/>
    </row>
    <row r="816" spans="1:30">
      <c r="A816" s="2">
        <f t="shared" si="13"/>
        <v>814</v>
      </c>
      <c r="I816" s="29" t="str">
        <f>IFERROR(VLOOKUP(GA[[#This Row],[Date]],Raw_Data[[#All],[Date]:[Sunset Time (POA&lt;20 W/m2)]],3,0),"")</f>
        <v/>
      </c>
      <c r="J816" s="29" t="str">
        <f>IFERROR(VLOOKUP(GA[[#This Row],[Date]],Raw_Data[[#All],[Date]:[Sunset Time (POA&lt;20 W/m2)]],4,0),"")</f>
        <v/>
      </c>
      <c r="K816" s="2" t="str">
        <f>IFERROR((GA[[#This Row],[Sunset Time (POA&lt;20 W/m2)]]-GA[[#This Row],[Sunrise Time (POA&gt;20 W/m2)]])*24,"")</f>
        <v/>
      </c>
      <c r="M816" s="17" t="str">
        <f>IFERROR(VLOOKUP(GA[[#This Row],[Affceted Equipment]],'Basic Data'!A916:B1030,2,0),"")</f>
        <v/>
      </c>
      <c r="P816" s="28" t="str">
        <f>IFERROR(VLOOKUP(GA[[#This Row],[Affceted Equipment]],'Basic Data'!A917:C1035,3,0),"")</f>
        <v/>
      </c>
      <c r="Q816" s="2"/>
      <c r="W816" s="32"/>
      <c r="X816" s="33"/>
      <c r="Y816" s="33"/>
      <c r="Z816" s="2"/>
      <c r="AA816" s="2"/>
      <c r="AB816" s="33">
        <f>(GA[[#This Row],[Work Completiuon time on fualt]]-GA[[#This Row],[Fault Time]])*24</f>
        <v>0</v>
      </c>
      <c r="AC816" s="2"/>
      <c r="AD816" s="2"/>
    </row>
    <row r="817" spans="1:30">
      <c r="A817" s="2">
        <f t="shared" si="13"/>
        <v>815</v>
      </c>
      <c r="I817" s="29" t="str">
        <f>IFERROR(VLOOKUP(GA[[#This Row],[Date]],Raw_Data[[#All],[Date]:[Sunset Time (POA&lt;20 W/m2)]],3,0),"")</f>
        <v/>
      </c>
      <c r="J817" s="29" t="str">
        <f>IFERROR(VLOOKUP(GA[[#This Row],[Date]],Raw_Data[[#All],[Date]:[Sunset Time (POA&lt;20 W/m2)]],4,0),"")</f>
        <v/>
      </c>
      <c r="K817" s="2" t="str">
        <f>IFERROR((GA[[#This Row],[Sunset Time (POA&lt;20 W/m2)]]-GA[[#This Row],[Sunrise Time (POA&gt;20 W/m2)]])*24,"")</f>
        <v/>
      </c>
      <c r="M817" s="17" t="str">
        <f>IFERROR(VLOOKUP(GA[[#This Row],[Affceted Equipment]],'Basic Data'!A917:B1031,2,0),"")</f>
        <v/>
      </c>
      <c r="P817" s="28" t="str">
        <f>IFERROR(VLOOKUP(GA[[#This Row],[Affceted Equipment]],'Basic Data'!A918:C1036,3,0),"")</f>
        <v/>
      </c>
      <c r="Q817" s="2"/>
      <c r="W817" s="32"/>
      <c r="X817" s="33"/>
      <c r="Y817" s="33"/>
      <c r="Z817" s="2"/>
      <c r="AA817" s="2"/>
      <c r="AB817" s="33">
        <f>(GA[[#This Row],[Work Completiuon time on fualt]]-GA[[#This Row],[Fault Time]])*24</f>
        <v>0</v>
      </c>
      <c r="AC817" s="2"/>
      <c r="AD817" s="2"/>
    </row>
    <row r="818" spans="1:30">
      <c r="A818" s="2">
        <f t="shared" si="13"/>
        <v>816</v>
      </c>
      <c r="I818" s="29" t="str">
        <f>IFERROR(VLOOKUP(GA[[#This Row],[Date]],Raw_Data[[#All],[Date]:[Sunset Time (POA&lt;20 W/m2)]],3,0),"")</f>
        <v/>
      </c>
      <c r="J818" s="29" t="str">
        <f>IFERROR(VLOOKUP(GA[[#This Row],[Date]],Raw_Data[[#All],[Date]:[Sunset Time (POA&lt;20 W/m2)]],4,0),"")</f>
        <v/>
      </c>
      <c r="K818" s="2" t="str">
        <f>IFERROR((GA[[#This Row],[Sunset Time (POA&lt;20 W/m2)]]-GA[[#This Row],[Sunrise Time (POA&gt;20 W/m2)]])*24,"")</f>
        <v/>
      </c>
      <c r="M818" s="17" t="str">
        <f>IFERROR(VLOOKUP(GA[[#This Row],[Affceted Equipment]],'Basic Data'!A918:B1032,2,0),"")</f>
        <v/>
      </c>
      <c r="P818" s="28" t="str">
        <f>IFERROR(VLOOKUP(GA[[#This Row],[Affceted Equipment]],'Basic Data'!A919:C1037,3,0),"")</f>
        <v/>
      </c>
      <c r="Q818" s="2"/>
      <c r="W818" s="32"/>
      <c r="X818" s="33"/>
      <c r="Y818" s="33"/>
      <c r="Z818" s="2"/>
      <c r="AA818" s="2"/>
      <c r="AB818" s="33">
        <f>(GA[[#This Row],[Work Completiuon time on fualt]]-GA[[#This Row],[Fault Time]])*24</f>
        <v>0</v>
      </c>
      <c r="AC818" s="2"/>
      <c r="AD818" s="2"/>
    </row>
    <row r="819" spans="1:30">
      <c r="A819" s="2">
        <f t="shared" si="13"/>
        <v>817</v>
      </c>
      <c r="I819" s="29" t="str">
        <f>IFERROR(VLOOKUP(GA[[#This Row],[Date]],Raw_Data[[#All],[Date]:[Sunset Time (POA&lt;20 W/m2)]],3,0),"")</f>
        <v/>
      </c>
      <c r="J819" s="29" t="str">
        <f>IFERROR(VLOOKUP(GA[[#This Row],[Date]],Raw_Data[[#All],[Date]:[Sunset Time (POA&lt;20 W/m2)]],4,0),"")</f>
        <v/>
      </c>
      <c r="K819" s="2" t="str">
        <f>IFERROR((GA[[#This Row],[Sunset Time (POA&lt;20 W/m2)]]-GA[[#This Row],[Sunrise Time (POA&gt;20 W/m2)]])*24,"")</f>
        <v/>
      </c>
      <c r="M819" s="17" t="str">
        <f>IFERROR(VLOOKUP(GA[[#This Row],[Affceted Equipment]],'Basic Data'!A919:B1033,2,0),"")</f>
        <v/>
      </c>
      <c r="P819" s="28" t="str">
        <f>IFERROR(VLOOKUP(GA[[#This Row],[Affceted Equipment]],'Basic Data'!A920:C1038,3,0),"")</f>
        <v/>
      </c>
      <c r="Q819" s="2"/>
      <c r="W819" s="32"/>
      <c r="X819" s="33"/>
      <c r="Y819" s="33"/>
      <c r="Z819" s="2"/>
      <c r="AA819" s="2"/>
      <c r="AB819" s="33">
        <f>(GA[[#This Row],[Work Completiuon time on fualt]]-GA[[#This Row],[Fault Time]])*24</f>
        <v>0</v>
      </c>
      <c r="AC819" s="2"/>
      <c r="AD819" s="2"/>
    </row>
    <row r="820" spans="1:30">
      <c r="A820" s="2">
        <f t="shared" si="13"/>
        <v>818</v>
      </c>
      <c r="I820" s="29" t="str">
        <f>IFERROR(VLOOKUP(GA[[#This Row],[Date]],Raw_Data[[#All],[Date]:[Sunset Time (POA&lt;20 W/m2)]],3,0),"")</f>
        <v/>
      </c>
      <c r="J820" s="29" t="str">
        <f>IFERROR(VLOOKUP(GA[[#This Row],[Date]],Raw_Data[[#All],[Date]:[Sunset Time (POA&lt;20 W/m2)]],4,0),"")</f>
        <v/>
      </c>
      <c r="K820" s="2" t="str">
        <f>IFERROR((GA[[#This Row],[Sunset Time (POA&lt;20 W/m2)]]-GA[[#This Row],[Sunrise Time (POA&gt;20 W/m2)]])*24,"")</f>
        <v/>
      </c>
      <c r="M820" s="17" t="str">
        <f>IFERROR(VLOOKUP(GA[[#This Row],[Affceted Equipment]],'Basic Data'!A920:B1034,2,0),"")</f>
        <v/>
      </c>
      <c r="P820" s="28" t="str">
        <f>IFERROR(VLOOKUP(GA[[#This Row],[Affceted Equipment]],'Basic Data'!A921:C1039,3,0),"")</f>
        <v/>
      </c>
      <c r="Q820" s="2"/>
      <c r="W820" s="32"/>
      <c r="X820" s="33"/>
      <c r="Y820" s="33"/>
      <c r="Z820" s="2"/>
      <c r="AA820" s="2"/>
      <c r="AB820" s="33">
        <f>(GA[[#This Row],[Work Completiuon time on fualt]]-GA[[#This Row],[Fault Time]])*24</f>
        <v>0</v>
      </c>
      <c r="AC820" s="2"/>
      <c r="AD820" s="2"/>
    </row>
    <row r="821" spans="1:30">
      <c r="A821" s="2">
        <f t="shared" si="13"/>
        <v>819</v>
      </c>
      <c r="I821" s="29" t="str">
        <f>IFERROR(VLOOKUP(GA[[#This Row],[Date]],Raw_Data[[#All],[Date]:[Sunset Time (POA&lt;20 W/m2)]],3,0),"")</f>
        <v/>
      </c>
      <c r="J821" s="29" t="str">
        <f>IFERROR(VLOOKUP(GA[[#This Row],[Date]],Raw_Data[[#All],[Date]:[Sunset Time (POA&lt;20 W/m2)]],4,0),"")</f>
        <v/>
      </c>
      <c r="K821" s="2" t="str">
        <f>IFERROR((GA[[#This Row],[Sunset Time (POA&lt;20 W/m2)]]-GA[[#This Row],[Sunrise Time (POA&gt;20 W/m2)]])*24,"")</f>
        <v/>
      </c>
      <c r="M821" s="17" t="str">
        <f>IFERROR(VLOOKUP(GA[[#This Row],[Affceted Equipment]],'Basic Data'!A921:B1035,2,0),"")</f>
        <v/>
      </c>
      <c r="P821" s="28" t="str">
        <f>IFERROR(VLOOKUP(GA[[#This Row],[Affceted Equipment]],'Basic Data'!A922:C1040,3,0),"")</f>
        <v/>
      </c>
      <c r="Q821" s="2"/>
      <c r="W821" s="32"/>
      <c r="X821" s="33"/>
      <c r="Y821" s="33"/>
      <c r="Z821" s="2"/>
      <c r="AA821" s="2"/>
      <c r="AB821" s="33">
        <f>(GA[[#This Row],[Work Completiuon time on fualt]]-GA[[#This Row],[Fault Time]])*24</f>
        <v>0</v>
      </c>
      <c r="AC821" s="2"/>
      <c r="AD821" s="2"/>
    </row>
    <row r="822" spans="1:30">
      <c r="A822" s="2">
        <f t="shared" si="13"/>
        <v>820</v>
      </c>
      <c r="I822" s="29" t="str">
        <f>IFERROR(VLOOKUP(GA[[#This Row],[Date]],Raw_Data[[#All],[Date]:[Sunset Time (POA&lt;20 W/m2)]],3,0),"")</f>
        <v/>
      </c>
      <c r="J822" s="29" t="str">
        <f>IFERROR(VLOOKUP(GA[[#This Row],[Date]],Raw_Data[[#All],[Date]:[Sunset Time (POA&lt;20 W/m2)]],4,0),"")</f>
        <v/>
      </c>
      <c r="K822" s="2" t="str">
        <f>IFERROR((GA[[#This Row],[Sunset Time (POA&lt;20 W/m2)]]-GA[[#This Row],[Sunrise Time (POA&gt;20 W/m2)]])*24,"")</f>
        <v/>
      </c>
      <c r="M822" s="17" t="str">
        <f>IFERROR(VLOOKUP(GA[[#This Row],[Affceted Equipment]],'Basic Data'!A922:B1036,2,0),"")</f>
        <v/>
      </c>
      <c r="P822" s="28" t="str">
        <f>IFERROR(VLOOKUP(GA[[#This Row],[Affceted Equipment]],'Basic Data'!A923:C1041,3,0),"")</f>
        <v/>
      </c>
      <c r="Q822" s="2"/>
      <c r="W822" s="32"/>
      <c r="X822" s="33"/>
      <c r="Y822" s="33"/>
      <c r="Z822" s="2"/>
      <c r="AA822" s="2"/>
      <c r="AB822" s="33">
        <f>(GA[[#This Row],[Work Completiuon time on fualt]]-GA[[#This Row],[Fault Time]])*24</f>
        <v>0</v>
      </c>
      <c r="AC822" s="2"/>
      <c r="AD822" s="2"/>
    </row>
    <row r="823" spans="1:30">
      <c r="A823" s="2">
        <f t="shared" si="13"/>
        <v>821</v>
      </c>
      <c r="I823" s="29" t="str">
        <f>IFERROR(VLOOKUP(GA[[#This Row],[Date]],Raw_Data[[#All],[Date]:[Sunset Time (POA&lt;20 W/m2)]],3,0),"")</f>
        <v/>
      </c>
      <c r="J823" s="29" t="str">
        <f>IFERROR(VLOOKUP(GA[[#This Row],[Date]],Raw_Data[[#All],[Date]:[Sunset Time (POA&lt;20 W/m2)]],4,0),"")</f>
        <v/>
      </c>
      <c r="K823" s="2" t="str">
        <f>IFERROR((GA[[#This Row],[Sunset Time (POA&lt;20 W/m2)]]-GA[[#This Row],[Sunrise Time (POA&gt;20 W/m2)]])*24,"")</f>
        <v/>
      </c>
      <c r="M823" s="17" t="str">
        <f>IFERROR(VLOOKUP(GA[[#This Row],[Affceted Equipment]],'Basic Data'!A923:B1037,2,0),"")</f>
        <v/>
      </c>
      <c r="P823" s="28" t="str">
        <f>IFERROR(VLOOKUP(GA[[#This Row],[Affceted Equipment]],'Basic Data'!A924:C1042,3,0),"")</f>
        <v/>
      </c>
      <c r="Q823" s="2"/>
      <c r="W823" s="32"/>
      <c r="X823" s="33"/>
      <c r="Y823" s="33"/>
      <c r="Z823" s="2"/>
      <c r="AA823" s="2"/>
      <c r="AB823" s="33">
        <f>(GA[[#This Row],[Work Completiuon time on fualt]]-GA[[#This Row],[Fault Time]])*24</f>
        <v>0</v>
      </c>
      <c r="AC823" s="2"/>
      <c r="AD823" s="2"/>
    </row>
    <row r="824" spans="1:30">
      <c r="A824" s="2">
        <f t="shared" si="13"/>
        <v>822</v>
      </c>
      <c r="I824" s="29" t="str">
        <f>IFERROR(VLOOKUP(GA[[#This Row],[Date]],Raw_Data[[#All],[Date]:[Sunset Time (POA&lt;20 W/m2)]],3,0),"")</f>
        <v/>
      </c>
      <c r="J824" s="29" t="str">
        <f>IFERROR(VLOOKUP(GA[[#This Row],[Date]],Raw_Data[[#All],[Date]:[Sunset Time (POA&lt;20 W/m2)]],4,0),"")</f>
        <v/>
      </c>
      <c r="K824" s="2" t="str">
        <f>IFERROR((GA[[#This Row],[Sunset Time (POA&lt;20 W/m2)]]-GA[[#This Row],[Sunrise Time (POA&gt;20 W/m2)]])*24,"")</f>
        <v/>
      </c>
      <c r="M824" s="17" t="str">
        <f>IFERROR(VLOOKUP(GA[[#This Row],[Affceted Equipment]],'Basic Data'!A924:B1038,2,0),"")</f>
        <v/>
      </c>
      <c r="P824" s="28" t="str">
        <f>IFERROR(VLOOKUP(GA[[#This Row],[Affceted Equipment]],'Basic Data'!A925:C1043,3,0),"")</f>
        <v/>
      </c>
      <c r="Q824" s="2"/>
      <c r="W824" s="32"/>
      <c r="X824" s="33"/>
      <c r="Y824" s="33"/>
      <c r="Z824" s="2"/>
      <c r="AA824" s="2"/>
      <c r="AB824" s="33">
        <f>(GA[[#This Row],[Work Completiuon time on fualt]]-GA[[#This Row],[Fault Time]])*24</f>
        <v>0</v>
      </c>
      <c r="AC824" s="2"/>
      <c r="AD824" s="2"/>
    </row>
    <row r="825" spans="1:30">
      <c r="A825" s="2">
        <f t="shared" si="13"/>
        <v>823</v>
      </c>
      <c r="I825" s="29" t="str">
        <f>IFERROR(VLOOKUP(GA[[#This Row],[Date]],Raw_Data[[#All],[Date]:[Sunset Time (POA&lt;20 W/m2)]],3,0),"")</f>
        <v/>
      </c>
      <c r="J825" s="29" t="str">
        <f>IFERROR(VLOOKUP(GA[[#This Row],[Date]],Raw_Data[[#All],[Date]:[Sunset Time (POA&lt;20 W/m2)]],4,0),"")</f>
        <v/>
      </c>
      <c r="K825" s="2" t="str">
        <f>IFERROR((GA[[#This Row],[Sunset Time (POA&lt;20 W/m2)]]-GA[[#This Row],[Sunrise Time (POA&gt;20 W/m2)]])*24,"")</f>
        <v/>
      </c>
      <c r="M825" s="17" t="str">
        <f>IFERROR(VLOOKUP(GA[[#This Row],[Affceted Equipment]],'Basic Data'!A925:B1039,2,0),"")</f>
        <v/>
      </c>
      <c r="P825" s="28" t="str">
        <f>IFERROR(VLOOKUP(GA[[#This Row],[Affceted Equipment]],'Basic Data'!A926:C1044,3,0),"")</f>
        <v/>
      </c>
      <c r="Q825" s="2"/>
      <c r="W825" s="32"/>
      <c r="X825" s="33"/>
      <c r="Y825" s="33"/>
      <c r="Z825" s="2"/>
      <c r="AA825" s="2"/>
      <c r="AB825" s="33">
        <f>(GA[[#This Row],[Work Completiuon time on fualt]]-GA[[#This Row],[Fault Time]])*24</f>
        <v>0</v>
      </c>
      <c r="AC825" s="2"/>
      <c r="AD825" s="2"/>
    </row>
    <row r="826" spans="1:30">
      <c r="A826" s="2">
        <f t="shared" si="13"/>
        <v>824</v>
      </c>
      <c r="I826" s="29" t="str">
        <f>IFERROR(VLOOKUP(GA[[#This Row],[Date]],Raw_Data[[#All],[Date]:[Sunset Time (POA&lt;20 W/m2)]],3,0),"")</f>
        <v/>
      </c>
      <c r="J826" s="29" t="str">
        <f>IFERROR(VLOOKUP(GA[[#This Row],[Date]],Raw_Data[[#All],[Date]:[Sunset Time (POA&lt;20 W/m2)]],4,0),"")</f>
        <v/>
      </c>
      <c r="K826" s="2" t="str">
        <f>IFERROR((GA[[#This Row],[Sunset Time (POA&lt;20 W/m2)]]-GA[[#This Row],[Sunrise Time (POA&gt;20 W/m2)]])*24,"")</f>
        <v/>
      </c>
      <c r="M826" s="17" t="str">
        <f>IFERROR(VLOOKUP(GA[[#This Row],[Affceted Equipment]],'Basic Data'!A926:B1040,2,0),"")</f>
        <v/>
      </c>
      <c r="P826" s="28" t="str">
        <f>IFERROR(VLOOKUP(GA[[#This Row],[Affceted Equipment]],'Basic Data'!A927:C1045,3,0),"")</f>
        <v/>
      </c>
      <c r="Q826" s="2"/>
      <c r="W826" s="32"/>
      <c r="X826" s="33"/>
      <c r="Y826" s="33"/>
      <c r="Z826" s="2"/>
      <c r="AA826" s="2"/>
      <c r="AB826" s="33">
        <f>(GA[[#This Row],[Work Completiuon time on fualt]]-GA[[#This Row],[Fault Time]])*24</f>
        <v>0</v>
      </c>
      <c r="AC826" s="2"/>
      <c r="AD826" s="2"/>
    </row>
    <row r="827" spans="1:30">
      <c r="A827" s="2">
        <f t="shared" si="13"/>
        <v>825</v>
      </c>
      <c r="I827" s="29" t="str">
        <f>IFERROR(VLOOKUP(GA[[#This Row],[Date]],Raw_Data[[#All],[Date]:[Sunset Time (POA&lt;20 W/m2)]],3,0),"")</f>
        <v/>
      </c>
      <c r="J827" s="29" t="str">
        <f>IFERROR(VLOOKUP(GA[[#This Row],[Date]],Raw_Data[[#All],[Date]:[Sunset Time (POA&lt;20 W/m2)]],4,0),"")</f>
        <v/>
      </c>
      <c r="K827" s="2" t="str">
        <f>IFERROR((GA[[#This Row],[Sunset Time (POA&lt;20 W/m2)]]-GA[[#This Row],[Sunrise Time (POA&gt;20 W/m2)]])*24,"")</f>
        <v/>
      </c>
      <c r="M827" s="17" t="str">
        <f>IFERROR(VLOOKUP(GA[[#This Row],[Affceted Equipment]],'Basic Data'!A927:B1041,2,0),"")</f>
        <v/>
      </c>
      <c r="P827" s="28" t="str">
        <f>IFERROR(VLOOKUP(GA[[#This Row],[Affceted Equipment]],'Basic Data'!A928:C1046,3,0),"")</f>
        <v/>
      </c>
      <c r="Q827" s="2"/>
      <c r="W827" s="32"/>
      <c r="X827" s="33"/>
      <c r="Y827" s="33"/>
      <c r="Z827" s="2"/>
      <c r="AA827" s="2"/>
      <c r="AB827" s="33">
        <f>(GA[[#This Row],[Work Completiuon time on fualt]]-GA[[#This Row],[Fault Time]])*24</f>
        <v>0</v>
      </c>
      <c r="AC827" s="2"/>
      <c r="AD827" s="2"/>
    </row>
    <row r="828" spans="1:30">
      <c r="A828" s="2">
        <f t="shared" si="13"/>
        <v>826</v>
      </c>
      <c r="I828" s="29" t="str">
        <f>IFERROR(VLOOKUP(GA[[#This Row],[Date]],Raw_Data[[#All],[Date]:[Sunset Time (POA&lt;20 W/m2)]],3,0),"")</f>
        <v/>
      </c>
      <c r="J828" s="29" t="str">
        <f>IFERROR(VLOOKUP(GA[[#This Row],[Date]],Raw_Data[[#All],[Date]:[Sunset Time (POA&lt;20 W/m2)]],4,0),"")</f>
        <v/>
      </c>
      <c r="K828" s="2" t="str">
        <f>IFERROR((GA[[#This Row],[Sunset Time (POA&lt;20 W/m2)]]-GA[[#This Row],[Sunrise Time (POA&gt;20 W/m2)]])*24,"")</f>
        <v/>
      </c>
      <c r="M828" s="17" t="str">
        <f>IFERROR(VLOOKUP(GA[[#This Row],[Affceted Equipment]],'Basic Data'!A928:B1042,2,0),"")</f>
        <v/>
      </c>
      <c r="P828" s="28" t="str">
        <f>IFERROR(VLOOKUP(GA[[#This Row],[Affceted Equipment]],'Basic Data'!A929:C1047,3,0),"")</f>
        <v/>
      </c>
      <c r="Q828" s="2"/>
      <c r="W828" s="32"/>
      <c r="X828" s="33"/>
      <c r="Y828" s="33"/>
      <c r="Z828" s="2"/>
      <c r="AA828" s="2"/>
      <c r="AB828" s="33">
        <f>(GA[[#This Row],[Work Completiuon time on fualt]]-GA[[#This Row],[Fault Time]])*24</f>
        <v>0</v>
      </c>
      <c r="AC828" s="2"/>
      <c r="AD828" s="2"/>
    </row>
    <row r="829" spans="1:30">
      <c r="A829" s="2">
        <f t="shared" si="13"/>
        <v>827</v>
      </c>
      <c r="I829" s="29" t="str">
        <f>IFERROR(VLOOKUP(GA[[#This Row],[Date]],Raw_Data[[#All],[Date]:[Sunset Time (POA&lt;20 W/m2)]],3,0),"")</f>
        <v/>
      </c>
      <c r="J829" s="29" t="str">
        <f>IFERROR(VLOOKUP(GA[[#This Row],[Date]],Raw_Data[[#All],[Date]:[Sunset Time (POA&lt;20 W/m2)]],4,0),"")</f>
        <v/>
      </c>
      <c r="K829" s="2" t="str">
        <f>IFERROR((GA[[#This Row],[Sunset Time (POA&lt;20 W/m2)]]-GA[[#This Row],[Sunrise Time (POA&gt;20 W/m2)]])*24,"")</f>
        <v/>
      </c>
      <c r="M829" s="17" t="str">
        <f>IFERROR(VLOOKUP(GA[[#This Row],[Affceted Equipment]],'Basic Data'!A929:B1043,2,0),"")</f>
        <v/>
      </c>
      <c r="P829" s="28" t="str">
        <f>IFERROR(VLOOKUP(GA[[#This Row],[Affceted Equipment]],'Basic Data'!A930:C1048,3,0),"")</f>
        <v/>
      </c>
      <c r="Q829" s="2"/>
      <c r="W829" s="32"/>
      <c r="X829" s="33"/>
      <c r="Y829" s="33"/>
      <c r="Z829" s="2"/>
      <c r="AA829" s="2"/>
      <c r="AB829" s="33">
        <f>(GA[[#This Row],[Work Completiuon time on fualt]]-GA[[#This Row],[Fault Time]])*24</f>
        <v>0</v>
      </c>
      <c r="AC829" s="2"/>
      <c r="AD829" s="2"/>
    </row>
    <row r="830" spans="1:30">
      <c r="A830" s="2">
        <f t="shared" si="13"/>
        <v>828</v>
      </c>
      <c r="I830" s="29" t="str">
        <f>IFERROR(VLOOKUP(GA[[#This Row],[Date]],Raw_Data[[#All],[Date]:[Sunset Time (POA&lt;20 W/m2)]],3,0),"")</f>
        <v/>
      </c>
      <c r="J830" s="29" t="str">
        <f>IFERROR(VLOOKUP(GA[[#This Row],[Date]],Raw_Data[[#All],[Date]:[Sunset Time (POA&lt;20 W/m2)]],4,0),"")</f>
        <v/>
      </c>
      <c r="K830" s="2" t="str">
        <f>IFERROR((GA[[#This Row],[Sunset Time (POA&lt;20 W/m2)]]-GA[[#This Row],[Sunrise Time (POA&gt;20 W/m2)]])*24,"")</f>
        <v/>
      </c>
      <c r="M830" s="17" t="str">
        <f>IFERROR(VLOOKUP(GA[[#This Row],[Affceted Equipment]],'Basic Data'!A930:B1044,2,0),"")</f>
        <v/>
      </c>
      <c r="P830" s="28" t="str">
        <f>IFERROR(VLOOKUP(GA[[#This Row],[Affceted Equipment]],'Basic Data'!A931:C1049,3,0),"")</f>
        <v/>
      </c>
      <c r="Q830" s="2"/>
      <c r="W830" s="32"/>
      <c r="X830" s="33"/>
      <c r="Y830" s="33"/>
      <c r="Z830" s="2"/>
      <c r="AA830" s="2"/>
      <c r="AB830" s="33">
        <f>(GA[[#This Row],[Work Completiuon time on fualt]]-GA[[#This Row],[Fault Time]])*24</f>
        <v>0</v>
      </c>
      <c r="AC830" s="2"/>
      <c r="AD830" s="2"/>
    </row>
    <row r="831" spans="1:30">
      <c r="A831" s="2">
        <f t="shared" si="13"/>
        <v>829</v>
      </c>
      <c r="I831" s="29" t="str">
        <f>IFERROR(VLOOKUP(GA[[#This Row],[Date]],Raw_Data[[#All],[Date]:[Sunset Time (POA&lt;20 W/m2)]],3,0),"")</f>
        <v/>
      </c>
      <c r="J831" s="29" t="str">
        <f>IFERROR(VLOOKUP(GA[[#This Row],[Date]],Raw_Data[[#All],[Date]:[Sunset Time (POA&lt;20 W/m2)]],4,0),"")</f>
        <v/>
      </c>
      <c r="K831" s="2" t="str">
        <f>IFERROR((GA[[#This Row],[Sunset Time (POA&lt;20 W/m2)]]-GA[[#This Row],[Sunrise Time (POA&gt;20 W/m2)]])*24,"")</f>
        <v/>
      </c>
      <c r="M831" s="17" t="str">
        <f>IFERROR(VLOOKUP(GA[[#This Row],[Affceted Equipment]],'Basic Data'!A931:B1045,2,0),"")</f>
        <v/>
      </c>
      <c r="P831" s="28" t="str">
        <f>IFERROR(VLOOKUP(GA[[#This Row],[Affceted Equipment]],'Basic Data'!A932:C1050,3,0),"")</f>
        <v/>
      </c>
      <c r="Q831" s="2"/>
      <c r="W831" s="32"/>
      <c r="X831" s="33"/>
      <c r="Y831" s="33"/>
      <c r="Z831" s="2"/>
      <c r="AA831" s="2"/>
      <c r="AB831" s="33">
        <f>(GA[[#This Row],[Work Completiuon time on fualt]]-GA[[#This Row],[Fault Time]])*24</f>
        <v>0</v>
      </c>
      <c r="AC831" s="2"/>
      <c r="AD831" s="2"/>
    </row>
    <row r="832" spans="1:30">
      <c r="A832" s="2">
        <f t="shared" si="13"/>
        <v>830</v>
      </c>
      <c r="I832" s="29" t="str">
        <f>IFERROR(VLOOKUP(GA[[#This Row],[Date]],Raw_Data[[#All],[Date]:[Sunset Time (POA&lt;20 W/m2)]],3,0),"")</f>
        <v/>
      </c>
      <c r="J832" s="29" t="str">
        <f>IFERROR(VLOOKUP(GA[[#This Row],[Date]],Raw_Data[[#All],[Date]:[Sunset Time (POA&lt;20 W/m2)]],4,0),"")</f>
        <v/>
      </c>
      <c r="K832" s="2" t="str">
        <f>IFERROR((GA[[#This Row],[Sunset Time (POA&lt;20 W/m2)]]-GA[[#This Row],[Sunrise Time (POA&gt;20 W/m2)]])*24,"")</f>
        <v/>
      </c>
      <c r="M832" s="17" t="str">
        <f>IFERROR(VLOOKUP(GA[[#This Row],[Affceted Equipment]],'Basic Data'!A932:B1046,2,0),"")</f>
        <v/>
      </c>
      <c r="P832" s="28" t="str">
        <f>IFERROR(VLOOKUP(GA[[#This Row],[Affceted Equipment]],'Basic Data'!A933:C1051,3,0),"")</f>
        <v/>
      </c>
      <c r="Q832" s="2"/>
      <c r="W832" s="32"/>
      <c r="X832" s="33"/>
      <c r="Y832" s="33"/>
      <c r="Z832" s="2"/>
      <c r="AA832" s="2"/>
      <c r="AB832" s="33">
        <f>(GA[[#This Row],[Work Completiuon time on fualt]]-GA[[#This Row],[Fault Time]])*24</f>
        <v>0</v>
      </c>
      <c r="AC832" s="2"/>
      <c r="AD832" s="2"/>
    </row>
    <row r="833" spans="1:30">
      <c r="A833" s="2">
        <f t="shared" si="13"/>
        <v>831</v>
      </c>
      <c r="I833" s="29" t="str">
        <f>IFERROR(VLOOKUP(GA[[#This Row],[Date]],Raw_Data[[#All],[Date]:[Sunset Time (POA&lt;20 W/m2)]],3,0),"")</f>
        <v/>
      </c>
      <c r="J833" s="29" t="str">
        <f>IFERROR(VLOOKUP(GA[[#This Row],[Date]],Raw_Data[[#All],[Date]:[Sunset Time (POA&lt;20 W/m2)]],4,0),"")</f>
        <v/>
      </c>
      <c r="K833" s="2" t="str">
        <f>IFERROR((GA[[#This Row],[Sunset Time (POA&lt;20 W/m2)]]-GA[[#This Row],[Sunrise Time (POA&gt;20 W/m2)]])*24,"")</f>
        <v/>
      </c>
      <c r="M833" s="17" t="str">
        <f>IFERROR(VLOOKUP(GA[[#This Row],[Affceted Equipment]],'Basic Data'!A933:B1047,2,0),"")</f>
        <v/>
      </c>
      <c r="P833" s="28" t="str">
        <f>IFERROR(VLOOKUP(GA[[#This Row],[Affceted Equipment]],'Basic Data'!A934:C1052,3,0),"")</f>
        <v/>
      </c>
      <c r="Q833" s="2"/>
      <c r="W833" s="32"/>
      <c r="X833" s="33"/>
      <c r="Y833" s="33"/>
      <c r="Z833" s="2"/>
      <c r="AA833" s="2"/>
      <c r="AB833" s="33">
        <f>(GA[[#This Row],[Work Completiuon time on fualt]]-GA[[#This Row],[Fault Time]])*24</f>
        <v>0</v>
      </c>
      <c r="AC833" s="2"/>
      <c r="AD833" s="2"/>
    </row>
    <row r="834" spans="1:30">
      <c r="A834" s="2">
        <f t="shared" si="13"/>
        <v>832</v>
      </c>
      <c r="I834" s="29" t="str">
        <f>IFERROR(VLOOKUP(GA[[#This Row],[Date]],Raw_Data[[#All],[Date]:[Sunset Time (POA&lt;20 W/m2)]],3,0),"")</f>
        <v/>
      </c>
      <c r="J834" s="29" t="str">
        <f>IFERROR(VLOOKUP(GA[[#This Row],[Date]],Raw_Data[[#All],[Date]:[Sunset Time (POA&lt;20 W/m2)]],4,0),"")</f>
        <v/>
      </c>
      <c r="K834" s="2" t="str">
        <f>IFERROR((GA[[#This Row],[Sunset Time (POA&lt;20 W/m2)]]-GA[[#This Row],[Sunrise Time (POA&gt;20 W/m2)]])*24,"")</f>
        <v/>
      </c>
      <c r="M834" s="17" t="str">
        <f>IFERROR(VLOOKUP(GA[[#This Row],[Affceted Equipment]],'Basic Data'!A934:B1048,2,0),"")</f>
        <v/>
      </c>
      <c r="P834" s="28" t="str">
        <f>IFERROR(VLOOKUP(GA[[#This Row],[Affceted Equipment]],'Basic Data'!A935:C1053,3,0),"")</f>
        <v/>
      </c>
      <c r="Q834" s="2"/>
      <c r="W834" s="32"/>
      <c r="X834" s="33"/>
      <c r="Y834" s="33"/>
      <c r="Z834" s="2"/>
      <c r="AA834" s="2"/>
      <c r="AB834" s="33">
        <f>(GA[[#This Row],[Work Completiuon time on fualt]]-GA[[#This Row],[Fault Time]])*24</f>
        <v>0</v>
      </c>
      <c r="AC834" s="2"/>
      <c r="AD834" s="2"/>
    </row>
    <row r="835" spans="1:30">
      <c r="A835" s="2">
        <f t="shared" si="13"/>
        <v>833</v>
      </c>
      <c r="I835" s="29" t="str">
        <f>IFERROR(VLOOKUP(GA[[#This Row],[Date]],Raw_Data[[#All],[Date]:[Sunset Time (POA&lt;20 W/m2)]],3,0),"")</f>
        <v/>
      </c>
      <c r="J835" s="29" t="str">
        <f>IFERROR(VLOOKUP(GA[[#This Row],[Date]],Raw_Data[[#All],[Date]:[Sunset Time (POA&lt;20 W/m2)]],4,0),"")</f>
        <v/>
      </c>
      <c r="K835" s="2" t="str">
        <f>IFERROR((GA[[#This Row],[Sunset Time (POA&lt;20 W/m2)]]-GA[[#This Row],[Sunrise Time (POA&gt;20 W/m2)]])*24,"")</f>
        <v/>
      </c>
      <c r="M835" s="17" t="str">
        <f>IFERROR(VLOOKUP(GA[[#This Row],[Affceted Equipment]],'Basic Data'!A935:B1049,2,0),"")</f>
        <v/>
      </c>
      <c r="P835" s="28" t="str">
        <f>IFERROR(VLOOKUP(GA[[#This Row],[Affceted Equipment]],'Basic Data'!A936:C1054,3,0),"")</f>
        <v/>
      </c>
      <c r="Q835" s="2"/>
      <c r="W835" s="32"/>
      <c r="X835" s="33"/>
      <c r="Y835" s="33"/>
      <c r="Z835" s="2"/>
      <c r="AA835" s="2"/>
      <c r="AB835" s="33">
        <f>(GA[[#This Row],[Work Completiuon time on fualt]]-GA[[#This Row],[Fault Time]])*24</f>
        <v>0</v>
      </c>
      <c r="AC835" s="2"/>
      <c r="AD835" s="2"/>
    </row>
    <row r="836" spans="1:30">
      <c r="A836" s="2">
        <f t="shared" si="13"/>
        <v>834</v>
      </c>
      <c r="I836" s="29" t="str">
        <f>IFERROR(VLOOKUP(GA[[#This Row],[Date]],Raw_Data[[#All],[Date]:[Sunset Time (POA&lt;20 W/m2)]],3,0),"")</f>
        <v/>
      </c>
      <c r="J836" s="29" t="str">
        <f>IFERROR(VLOOKUP(GA[[#This Row],[Date]],Raw_Data[[#All],[Date]:[Sunset Time (POA&lt;20 W/m2)]],4,0),"")</f>
        <v/>
      </c>
      <c r="K836" s="2" t="str">
        <f>IFERROR((GA[[#This Row],[Sunset Time (POA&lt;20 W/m2)]]-GA[[#This Row],[Sunrise Time (POA&gt;20 W/m2)]])*24,"")</f>
        <v/>
      </c>
      <c r="M836" s="17" t="str">
        <f>IFERROR(VLOOKUP(GA[[#This Row],[Affceted Equipment]],'Basic Data'!A936:B1050,2,0),"")</f>
        <v/>
      </c>
      <c r="P836" s="28" t="str">
        <f>IFERROR(VLOOKUP(GA[[#This Row],[Affceted Equipment]],'Basic Data'!A937:C1055,3,0),"")</f>
        <v/>
      </c>
      <c r="Q836" s="2"/>
      <c r="W836" s="32"/>
      <c r="X836" s="33"/>
      <c r="Y836" s="33"/>
      <c r="Z836" s="2"/>
      <c r="AA836" s="2"/>
      <c r="AB836" s="33">
        <f>(GA[[#This Row],[Work Completiuon time on fualt]]-GA[[#This Row],[Fault Time]])*24</f>
        <v>0</v>
      </c>
      <c r="AC836" s="2"/>
      <c r="AD836" s="2"/>
    </row>
    <row r="837" spans="1:30">
      <c r="A837" s="2">
        <f t="shared" si="13"/>
        <v>835</v>
      </c>
      <c r="I837" s="29" t="str">
        <f>IFERROR(VLOOKUP(GA[[#This Row],[Date]],Raw_Data[[#All],[Date]:[Sunset Time (POA&lt;20 W/m2)]],3,0),"")</f>
        <v/>
      </c>
      <c r="J837" s="29" t="str">
        <f>IFERROR(VLOOKUP(GA[[#This Row],[Date]],Raw_Data[[#All],[Date]:[Sunset Time (POA&lt;20 W/m2)]],4,0),"")</f>
        <v/>
      </c>
      <c r="K837" s="2" t="str">
        <f>IFERROR((GA[[#This Row],[Sunset Time (POA&lt;20 W/m2)]]-GA[[#This Row],[Sunrise Time (POA&gt;20 W/m2)]])*24,"")</f>
        <v/>
      </c>
      <c r="M837" s="17" t="str">
        <f>IFERROR(VLOOKUP(GA[[#This Row],[Affceted Equipment]],'Basic Data'!A937:B1051,2,0),"")</f>
        <v/>
      </c>
      <c r="P837" s="28" t="str">
        <f>IFERROR(VLOOKUP(GA[[#This Row],[Affceted Equipment]],'Basic Data'!A938:C1056,3,0),"")</f>
        <v/>
      </c>
      <c r="Q837" s="2"/>
      <c r="W837" s="32"/>
      <c r="X837" s="33"/>
      <c r="Y837" s="33"/>
      <c r="Z837" s="2"/>
      <c r="AA837" s="2"/>
      <c r="AB837" s="33">
        <f>(GA[[#This Row],[Work Completiuon time on fualt]]-GA[[#This Row],[Fault Time]])*24</f>
        <v>0</v>
      </c>
      <c r="AC837" s="2"/>
      <c r="AD837" s="2"/>
    </row>
    <row r="838" spans="1:30">
      <c r="A838" s="2">
        <f t="shared" si="13"/>
        <v>836</v>
      </c>
      <c r="I838" s="29" t="str">
        <f>IFERROR(VLOOKUP(GA[[#This Row],[Date]],Raw_Data[[#All],[Date]:[Sunset Time (POA&lt;20 W/m2)]],3,0),"")</f>
        <v/>
      </c>
      <c r="J838" s="29" t="str">
        <f>IFERROR(VLOOKUP(GA[[#This Row],[Date]],Raw_Data[[#All],[Date]:[Sunset Time (POA&lt;20 W/m2)]],4,0),"")</f>
        <v/>
      </c>
      <c r="K838" s="2" t="str">
        <f>IFERROR((GA[[#This Row],[Sunset Time (POA&lt;20 W/m2)]]-GA[[#This Row],[Sunrise Time (POA&gt;20 W/m2)]])*24,"")</f>
        <v/>
      </c>
      <c r="M838" s="17" t="str">
        <f>IFERROR(VLOOKUP(GA[[#This Row],[Affceted Equipment]],'Basic Data'!A938:B1052,2,0),"")</f>
        <v/>
      </c>
      <c r="P838" s="28" t="str">
        <f>IFERROR(VLOOKUP(GA[[#This Row],[Affceted Equipment]],'Basic Data'!A939:C1057,3,0),"")</f>
        <v/>
      </c>
      <c r="Q838" s="2"/>
      <c r="W838" s="32"/>
      <c r="X838" s="33"/>
      <c r="Y838" s="33"/>
      <c r="Z838" s="2"/>
      <c r="AA838" s="2"/>
      <c r="AB838" s="33">
        <f>(GA[[#This Row],[Work Completiuon time on fualt]]-GA[[#This Row],[Fault Time]])*24</f>
        <v>0</v>
      </c>
      <c r="AC838" s="2"/>
      <c r="AD838" s="2"/>
    </row>
    <row r="839" spans="1:30">
      <c r="A839" s="2">
        <f t="shared" si="13"/>
        <v>837</v>
      </c>
      <c r="I839" s="29" t="str">
        <f>IFERROR(VLOOKUP(GA[[#This Row],[Date]],Raw_Data[[#All],[Date]:[Sunset Time (POA&lt;20 W/m2)]],3,0),"")</f>
        <v/>
      </c>
      <c r="J839" s="29" t="str">
        <f>IFERROR(VLOOKUP(GA[[#This Row],[Date]],Raw_Data[[#All],[Date]:[Sunset Time (POA&lt;20 W/m2)]],4,0),"")</f>
        <v/>
      </c>
      <c r="K839" s="2" t="str">
        <f>IFERROR((GA[[#This Row],[Sunset Time (POA&lt;20 W/m2)]]-GA[[#This Row],[Sunrise Time (POA&gt;20 W/m2)]])*24,"")</f>
        <v/>
      </c>
      <c r="M839" s="17" t="str">
        <f>IFERROR(VLOOKUP(GA[[#This Row],[Affceted Equipment]],'Basic Data'!A939:B1053,2,0),"")</f>
        <v/>
      </c>
      <c r="P839" s="28" t="str">
        <f>IFERROR(VLOOKUP(GA[[#This Row],[Affceted Equipment]],'Basic Data'!A940:C1058,3,0),"")</f>
        <v/>
      </c>
      <c r="Q839" s="2"/>
      <c r="W839" s="32"/>
      <c r="X839" s="33"/>
      <c r="Y839" s="33"/>
      <c r="Z839" s="2"/>
      <c r="AA839" s="2"/>
      <c r="AB839" s="33">
        <f>(GA[[#This Row],[Work Completiuon time on fualt]]-GA[[#This Row],[Fault Time]])*24</f>
        <v>0</v>
      </c>
      <c r="AC839" s="2"/>
      <c r="AD839" s="2"/>
    </row>
    <row r="840" spans="1:30">
      <c r="A840" s="2">
        <f t="shared" si="13"/>
        <v>838</v>
      </c>
      <c r="I840" s="29" t="str">
        <f>IFERROR(VLOOKUP(GA[[#This Row],[Date]],Raw_Data[[#All],[Date]:[Sunset Time (POA&lt;20 W/m2)]],3,0),"")</f>
        <v/>
      </c>
      <c r="J840" s="29" t="str">
        <f>IFERROR(VLOOKUP(GA[[#This Row],[Date]],Raw_Data[[#All],[Date]:[Sunset Time (POA&lt;20 W/m2)]],4,0),"")</f>
        <v/>
      </c>
      <c r="K840" s="2" t="str">
        <f>IFERROR((GA[[#This Row],[Sunset Time (POA&lt;20 W/m2)]]-GA[[#This Row],[Sunrise Time (POA&gt;20 W/m2)]])*24,"")</f>
        <v/>
      </c>
      <c r="M840" s="17" t="str">
        <f>IFERROR(VLOOKUP(GA[[#This Row],[Affceted Equipment]],'Basic Data'!A940:B1054,2,0),"")</f>
        <v/>
      </c>
      <c r="P840" s="28" t="str">
        <f>IFERROR(VLOOKUP(GA[[#This Row],[Affceted Equipment]],'Basic Data'!A941:C1059,3,0),"")</f>
        <v/>
      </c>
      <c r="Q840" s="2"/>
      <c r="W840" s="32"/>
      <c r="X840" s="33"/>
      <c r="Y840" s="33"/>
      <c r="Z840" s="2"/>
      <c r="AA840" s="2"/>
      <c r="AB840" s="33">
        <f>(GA[[#This Row],[Work Completiuon time on fualt]]-GA[[#This Row],[Fault Time]])*24</f>
        <v>0</v>
      </c>
      <c r="AC840" s="2"/>
      <c r="AD840" s="2"/>
    </row>
    <row r="841" spans="1:30">
      <c r="A841" s="2">
        <f t="shared" si="13"/>
        <v>839</v>
      </c>
      <c r="I841" s="29" t="str">
        <f>IFERROR(VLOOKUP(GA[[#This Row],[Date]],Raw_Data[[#All],[Date]:[Sunset Time (POA&lt;20 W/m2)]],3,0),"")</f>
        <v/>
      </c>
      <c r="J841" s="29" t="str">
        <f>IFERROR(VLOOKUP(GA[[#This Row],[Date]],Raw_Data[[#All],[Date]:[Sunset Time (POA&lt;20 W/m2)]],4,0),"")</f>
        <v/>
      </c>
      <c r="K841" s="2" t="str">
        <f>IFERROR((GA[[#This Row],[Sunset Time (POA&lt;20 W/m2)]]-GA[[#This Row],[Sunrise Time (POA&gt;20 W/m2)]])*24,"")</f>
        <v/>
      </c>
      <c r="M841" s="17" t="str">
        <f>IFERROR(VLOOKUP(GA[[#This Row],[Affceted Equipment]],'Basic Data'!A941:B1055,2,0),"")</f>
        <v/>
      </c>
      <c r="P841" s="28" t="str">
        <f>IFERROR(VLOOKUP(GA[[#This Row],[Affceted Equipment]],'Basic Data'!A942:C1060,3,0),"")</f>
        <v/>
      </c>
      <c r="Q841" s="2"/>
      <c r="W841" s="32"/>
      <c r="X841" s="33"/>
      <c r="Y841" s="33"/>
      <c r="Z841" s="2"/>
      <c r="AA841" s="2"/>
      <c r="AB841" s="33">
        <f>(GA[[#This Row],[Work Completiuon time on fualt]]-GA[[#This Row],[Fault Time]])*24</f>
        <v>0</v>
      </c>
      <c r="AC841" s="2"/>
      <c r="AD841" s="2"/>
    </row>
    <row r="842" spans="1:30">
      <c r="A842" s="2">
        <f t="shared" si="13"/>
        <v>840</v>
      </c>
      <c r="I842" s="29" t="str">
        <f>IFERROR(VLOOKUP(GA[[#This Row],[Date]],Raw_Data[[#All],[Date]:[Sunset Time (POA&lt;20 W/m2)]],3,0),"")</f>
        <v/>
      </c>
      <c r="J842" s="29" t="str">
        <f>IFERROR(VLOOKUP(GA[[#This Row],[Date]],Raw_Data[[#All],[Date]:[Sunset Time (POA&lt;20 W/m2)]],4,0),"")</f>
        <v/>
      </c>
      <c r="K842" s="2" t="str">
        <f>IFERROR((GA[[#This Row],[Sunset Time (POA&lt;20 W/m2)]]-GA[[#This Row],[Sunrise Time (POA&gt;20 W/m2)]])*24,"")</f>
        <v/>
      </c>
      <c r="M842" s="17" t="str">
        <f>IFERROR(VLOOKUP(GA[[#This Row],[Affceted Equipment]],'Basic Data'!A942:B1056,2,0),"")</f>
        <v/>
      </c>
      <c r="P842" s="28" t="str">
        <f>IFERROR(VLOOKUP(GA[[#This Row],[Affceted Equipment]],'Basic Data'!A943:C1061,3,0),"")</f>
        <v/>
      </c>
      <c r="Q842" s="2"/>
      <c r="W842" s="32"/>
      <c r="X842" s="33"/>
      <c r="Y842" s="33"/>
      <c r="Z842" s="2"/>
      <c r="AA842" s="2"/>
      <c r="AB842" s="33">
        <f>(GA[[#This Row],[Work Completiuon time on fualt]]-GA[[#This Row],[Fault Time]])*24</f>
        <v>0</v>
      </c>
      <c r="AC842" s="2"/>
      <c r="AD842" s="2"/>
    </row>
    <row r="843" spans="1:30">
      <c r="A843" s="2">
        <f t="shared" si="13"/>
        <v>841</v>
      </c>
      <c r="I843" s="29" t="str">
        <f>IFERROR(VLOOKUP(GA[[#This Row],[Date]],Raw_Data[[#All],[Date]:[Sunset Time (POA&lt;20 W/m2)]],3,0),"")</f>
        <v/>
      </c>
      <c r="J843" s="29" t="str">
        <f>IFERROR(VLOOKUP(GA[[#This Row],[Date]],Raw_Data[[#All],[Date]:[Sunset Time (POA&lt;20 W/m2)]],4,0),"")</f>
        <v/>
      </c>
      <c r="K843" s="2" t="str">
        <f>IFERROR((GA[[#This Row],[Sunset Time (POA&lt;20 W/m2)]]-GA[[#This Row],[Sunrise Time (POA&gt;20 W/m2)]])*24,"")</f>
        <v/>
      </c>
      <c r="M843" s="17" t="str">
        <f>IFERROR(VLOOKUP(GA[[#This Row],[Affceted Equipment]],'Basic Data'!A943:B1057,2,0),"")</f>
        <v/>
      </c>
      <c r="P843" s="28" t="str">
        <f>IFERROR(VLOOKUP(GA[[#This Row],[Affceted Equipment]],'Basic Data'!A944:C1062,3,0),"")</f>
        <v/>
      </c>
      <c r="Q843" s="2"/>
      <c r="W843" s="32"/>
      <c r="X843" s="33"/>
      <c r="Y843" s="33"/>
      <c r="Z843" s="2"/>
      <c r="AA843" s="2"/>
      <c r="AB843" s="33">
        <f>(GA[[#This Row],[Work Completiuon time on fualt]]-GA[[#This Row],[Fault Time]])*24</f>
        <v>0</v>
      </c>
      <c r="AC843" s="2"/>
      <c r="AD843" s="2"/>
    </row>
    <row r="844" spans="1:30">
      <c r="A844" s="2">
        <f t="shared" si="13"/>
        <v>842</v>
      </c>
      <c r="I844" s="29" t="str">
        <f>IFERROR(VLOOKUP(GA[[#This Row],[Date]],Raw_Data[[#All],[Date]:[Sunset Time (POA&lt;20 W/m2)]],3,0),"")</f>
        <v/>
      </c>
      <c r="J844" s="29" t="str">
        <f>IFERROR(VLOOKUP(GA[[#This Row],[Date]],Raw_Data[[#All],[Date]:[Sunset Time (POA&lt;20 W/m2)]],4,0),"")</f>
        <v/>
      </c>
      <c r="K844" s="2" t="str">
        <f>IFERROR((GA[[#This Row],[Sunset Time (POA&lt;20 W/m2)]]-GA[[#This Row],[Sunrise Time (POA&gt;20 W/m2)]])*24,"")</f>
        <v/>
      </c>
      <c r="M844" s="17" t="str">
        <f>IFERROR(VLOOKUP(GA[[#This Row],[Affceted Equipment]],'Basic Data'!A944:B1058,2,0),"")</f>
        <v/>
      </c>
      <c r="P844" s="28" t="str">
        <f>IFERROR(VLOOKUP(GA[[#This Row],[Affceted Equipment]],'Basic Data'!A945:C1063,3,0),"")</f>
        <v/>
      </c>
      <c r="Q844" s="2"/>
      <c r="W844" s="32"/>
      <c r="X844" s="33"/>
      <c r="Y844" s="33"/>
      <c r="Z844" s="2"/>
      <c r="AA844" s="2"/>
      <c r="AB844" s="33">
        <f>(GA[[#This Row],[Work Completiuon time on fualt]]-GA[[#This Row],[Fault Time]])*24</f>
        <v>0</v>
      </c>
      <c r="AC844" s="2"/>
      <c r="AD844" s="2"/>
    </row>
    <row r="845" spans="1:30">
      <c r="A845" s="2">
        <f t="shared" si="13"/>
        <v>843</v>
      </c>
      <c r="I845" s="29" t="str">
        <f>IFERROR(VLOOKUP(GA[[#This Row],[Date]],Raw_Data[[#All],[Date]:[Sunset Time (POA&lt;20 W/m2)]],3,0),"")</f>
        <v/>
      </c>
      <c r="J845" s="29" t="str">
        <f>IFERROR(VLOOKUP(GA[[#This Row],[Date]],Raw_Data[[#All],[Date]:[Sunset Time (POA&lt;20 W/m2)]],4,0),"")</f>
        <v/>
      </c>
      <c r="K845" s="2" t="str">
        <f>IFERROR((GA[[#This Row],[Sunset Time (POA&lt;20 W/m2)]]-GA[[#This Row],[Sunrise Time (POA&gt;20 W/m2)]])*24,"")</f>
        <v/>
      </c>
      <c r="M845" s="17" t="str">
        <f>IFERROR(VLOOKUP(GA[[#This Row],[Affceted Equipment]],'Basic Data'!A945:B1059,2,0),"")</f>
        <v/>
      </c>
      <c r="P845" s="28" t="str">
        <f>IFERROR(VLOOKUP(GA[[#This Row],[Affceted Equipment]],'Basic Data'!A946:C1064,3,0),"")</f>
        <v/>
      </c>
      <c r="Q845" s="2"/>
      <c r="W845" s="32"/>
      <c r="X845" s="33"/>
      <c r="Y845" s="33"/>
      <c r="Z845" s="2"/>
      <c r="AA845" s="2"/>
      <c r="AB845" s="33">
        <f>(GA[[#This Row],[Work Completiuon time on fualt]]-GA[[#This Row],[Fault Time]])*24</f>
        <v>0</v>
      </c>
      <c r="AC845" s="2"/>
      <c r="AD845" s="2"/>
    </row>
    <row r="846" spans="1:30">
      <c r="A846" s="2">
        <f t="shared" si="13"/>
        <v>844</v>
      </c>
      <c r="I846" s="29" t="str">
        <f>IFERROR(VLOOKUP(GA[[#This Row],[Date]],Raw_Data[[#All],[Date]:[Sunset Time (POA&lt;20 W/m2)]],3,0),"")</f>
        <v/>
      </c>
      <c r="J846" s="29" t="str">
        <f>IFERROR(VLOOKUP(GA[[#This Row],[Date]],Raw_Data[[#All],[Date]:[Sunset Time (POA&lt;20 W/m2)]],4,0),"")</f>
        <v/>
      </c>
      <c r="K846" s="2" t="str">
        <f>IFERROR((GA[[#This Row],[Sunset Time (POA&lt;20 W/m2)]]-GA[[#This Row],[Sunrise Time (POA&gt;20 W/m2)]])*24,"")</f>
        <v/>
      </c>
      <c r="M846" s="17" t="str">
        <f>IFERROR(VLOOKUP(GA[[#This Row],[Affceted Equipment]],'Basic Data'!A946:B1060,2,0),"")</f>
        <v/>
      </c>
      <c r="P846" s="28" t="str">
        <f>IFERROR(VLOOKUP(GA[[#This Row],[Affceted Equipment]],'Basic Data'!A947:C1065,3,0),"")</f>
        <v/>
      </c>
      <c r="Q846" s="2"/>
      <c r="W846" s="32"/>
      <c r="X846" s="33"/>
      <c r="Y846" s="33"/>
      <c r="Z846" s="2"/>
      <c r="AA846" s="2"/>
      <c r="AB846" s="33">
        <f>(GA[[#This Row],[Work Completiuon time on fualt]]-GA[[#This Row],[Fault Time]])*24</f>
        <v>0</v>
      </c>
      <c r="AC846" s="2"/>
      <c r="AD846" s="2"/>
    </row>
    <row r="847" spans="1:30">
      <c r="A847" s="2">
        <f t="shared" si="13"/>
        <v>845</v>
      </c>
      <c r="I847" s="29" t="str">
        <f>IFERROR(VLOOKUP(GA[[#This Row],[Date]],Raw_Data[[#All],[Date]:[Sunset Time (POA&lt;20 W/m2)]],3,0),"")</f>
        <v/>
      </c>
      <c r="J847" s="29" t="str">
        <f>IFERROR(VLOOKUP(GA[[#This Row],[Date]],Raw_Data[[#All],[Date]:[Sunset Time (POA&lt;20 W/m2)]],4,0),"")</f>
        <v/>
      </c>
      <c r="K847" s="2" t="str">
        <f>IFERROR((GA[[#This Row],[Sunset Time (POA&lt;20 W/m2)]]-GA[[#This Row],[Sunrise Time (POA&gt;20 W/m2)]])*24,"")</f>
        <v/>
      </c>
      <c r="M847" s="17" t="str">
        <f>IFERROR(VLOOKUP(GA[[#This Row],[Affceted Equipment]],'Basic Data'!A947:B1061,2,0),"")</f>
        <v/>
      </c>
      <c r="P847" s="28" t="str">
        <f>IFERROR(VLOOKUP(GA[[#This Row],[Affceted Equipment]],'Basic Data'!A948:C1066,3,0),"")</f>
        <v/>
      </c>
      <c r="Q847" s="2"/>
      <c r="W847" s="32"/>
      <c r="X847" s="33"/>
      <c r="Y847" s="33"/>
      <c r="Z847" s="2"/>
      <c r="AA847" s="2"/>
      <c r="AB847" s="33">
        <f>(GA[[#This Row],[Work Completiuon time on fualt]]-GA[[#This Row],[Fault Time]])*24</f>
        <v>0</v>
      </c>
      <c r="AC847" s="2"/>
      <c r="AD847" s="2"/>
    </row>
    <row r="848" spans="1:30">
      <c r="A848" s="2">
        <f t="shared" si="13"/>
        <v>846</v>
      </c>
      <c r="I848" s="29" t="str">
        <f>IFERROR(VLOOKUP(GA[[#This Row],[Date]],Raw_Data[[#All],[Date]:[Sunset Time (POA&lt;20 W/m2)]],3,0),"")</f>
        <v/>
      </c>
      <c r="J848" s="29" t="str">
        <f>IFERROR(VLOOKUP(GA[[#This Row],[Date]],Raw_Data[[#All],[Date]:[Sunset Time (POA&lt;20 W/m2)]],4,0),"")</f>
        <v/>
      </c>
      <c r="K848" s="2" t="str">
        <f>IFERROR((GA[[#This Row],[Sunset Time (POA&lt;20 W/m2)]]-GA[[#This Row],[Sunrise Time (POA&gt;20 W/m2)]])*24,"")</f>
        <v/>
      </c>
      <c r="M848" s="17" t="str">
        <f>IFERROR(VLOOKUP(GA[[#This Row],[Affceted Equipment]],'Basic Data'!A948:B1062,2,0),"")</f>
        <v/>
      </c>
      <c r="P848" s="28" t="str">
        <f>IFERROR(VLOOKUP(GA[[#This Row],[Affceted Equipment]],'Basic Data'!A949:C1067,3,0),"")</f>
        <v/>
      </c>
      <c r="Q848" s="2"/>
      <c r="W848" s="32"/>
      <c r="X848" s="33"/>
      <c r="Y848" s="33"/>
      <c r="Z848" s="2"/>
      <c r="AA848" s="2"/>
      <c r="AB848" s="33">
        <f>(GA[[#This Row],[Work Completiuon time on fualt]]-GA[[#This Row],[Fault Time]])*24</f>
        <v>0</v>
      </c>
      <c r="AC848" s="2"/>
      <c r="AD848" s="2"/>
    </row>
    <row r="849" spans="1:30">
      <c r="A849" s="2">
        <f t="shared" si="13"/>
        <v>847</v>
      </c>
      <c r="I849" s="29" t="str">
        <f>IFERROR(VLOOKUP(GA[[#This Row],[Date]],Raw_Data[[#All],[Date]:[Sunset Time (POA&lt;20 W/m2)]],3,0),"")</f>
        <v/>
      </c>
      <c r="J849" s="29" t="str">
        <f>IFERROR(VLOOKUP(GA[[#This Row],[Date]],Raw_Data[[#All],[Date]:[Sunset Time (POA&lt;20 W/m2)]],4,0),"")</f>
        <v/>
      </c>
      <c r="K849" s="2" t="str">
        <f>IFERROR((GA[[#This Row],[Sunset Time (POA&lt;20 W/m2)]]-GA[[#This Row],[Sunrise Time (POA&gt;20 W/m2)]])*24,"")</f>
        <v/>
      </c>
      <c r="M849" s="17" t="str">
        <f>IFERROR(VLOOKUP(GA[[#This Row],[Affceted Equipment]],'Basic Data'!A949:B1063,2,0),"")</f>
        <v/>
      </c>
      <c r="P849" s="28" t="str">
        <f>IFERROR(VLOOKUP(GA[[#This Row],[Affceted Equipment]],'Basic Data'!A950:C1068,3,0),"")</f>
        <v/>
      </c>
      <c r="Q849" s="2"/>
      <c r="W849" s="32"/>
      <c r="X849" s="33"/>
      <c r="Y849" s="33"/>
      <c r="Z849" s="2"/>
      <c r="AA849" s="2"/>
      <c r="AB849" s="33">
        <f>(GA[[#This Row],[Work Completiuon time on fualt]]-GA[[#This Row],[Fault Time]])*24</f>
        <v>0</v>
      </c>
      <c r="AC849" s="2"/>
      <c r="AD849" s="2"/>
    </row>
    <row r="850" spans="1:30">
      <c r="A850" s="2">
        <f t="shared" si="13"/>
        <v>848</v>
      </c>
      <c r="I850" s="29" t="str">
        <f>IFERROR(VLOOKUP(GA[[#This Row],[Date]],Raw_Data[[#All],[Date]:[Sunset Time (POA&lt;20 W/m2)]],3,0),"")</f>
        <v/>
      </c>
      <c r="J850" s="29" t="str">
        <f>IFERROR(VLOOKUP(GA[[#This Row],[Date]],Raw_Data[[#All],[Date]:[Sunset Time (POA&lt;20 W/m2)]],4,0),"")</f>
        <v/>
      </c>
      <c r="K850" s="2" t="str">
        <f>IFERROR((GA[[#This Row],[Sunset Time (POA&lt;20 W/m2)]]-GA[[#This Row],[Sunrise Time (POA&gt;20 W/m2)]])*24,"")</f>
        <v/>
      </c>
      <c r="M850" s="17" t="str">
        <f>IFERROR(VLOOKUP(GA[[#This Row],[Affceted Equipment]],'Basic Data'!A950:B1064,2,0),"")</f>
        <v/>
      </c>
      <c r="P850" s="28" t="str">
        <f>IFERROR(VLOOKUP(GA[[#This Row],[Affceted Equipment]],'Basic Data'!A951:C1069,3,0),"")</f>
        <v/>
      </c>
      <c r="Q850" s="2"/>
      <c r="W850" s="32"/>
      <c r="X850" s="33"/>
      <c r="Y850" s="33"/>
      <c r="Z850" s="2"/>
      <c r="AA850" s="2"/>
      <c r="AB850" s="33">
        <f>(GA[[#This Row],[Work Completiuon time on fualt]]-GA[[#This Row],[Fault Time]])*24</f>
        <v>0</v>
      </c>
      <c r="AC850" s="2"/>
      <c r="AD850" s="2"/>
    </row>
    <row r="851" spans="1:30">
      <c r="A851" s="2">
        <f t="shared" si="13"/>
        <v>849</v>
      </c>
      <c r="I851" s="29" t="str">
        <f>IFERROR(VLOOKUP(GA[[#This Row],[Date]],Raw_Data[[#All],[Date]:[Sunset Time (POA&lt;20 W/m2)]],3,0),"")</f>
        <v/>
      </c>
      <c r="J851" s="29" t="str">
        <f>IFERROR(VLOOKUP(GA[[#This Row],[Date]],Raw_Data[[#All],[Date]:[Sunset Time (POA&lt;20 W/m2)]],4,0),"")</f>
        <v/>
      </c>
      <c r="K851" s="2" t="str">
        <f>IFERROR((GA[[#This Row],[Sunset Time (POA&lt;20 W/m2)]]-GA[[#This Row],[Sunrise Time (POA&gt;20 W/m2)]])*24,"")</f>
        <v/>
      </c>
      <c r="M851" s="17" t="str">
        <f>IFERROR(VLOOKUP(GA[[#This Row],[Affceted Equipment]],'Basic Data'!A951:B1065,2,0),"")</f>
        <v/>
      </c>
      <c r="P851" s="28" t="str">
        <f>IFERROR(VLOOKUP(GA[[#This Row],[Affceted Equipment]],'Basic Data'!A952:C1070,3,0),"")</f>
        <v/>
      </c>
      <c r="Q851" s="2"/>
      <c r="W851" s="32"/>
      <c r="X851" s="33"/>
      <c r="Y851" s="33"/>
      <c r="Z851" s="2"/>
      <c r="AA851" s="2"/>
      <c r="AB851" s="33">
        <f>(GA[[#This Row],[Work Completiuon time on fualt]]-GA[[#This Row],[Fault Time]])*24</f>
        <v>0</v>
      </c>
      <c r="AC851" s="2"/>
      <c r="AD851" s="2"/>
    </row>
    <row r="852" spans="1:30">
      <c r="A852" s="2">
        <f t="shared" si="13"/>
        <v>850</v>
      </c>
      <c r="I852" s="29" t="str">
        <f>IFERROR(VLOOKUP(GA[[#This Row],[Date]],Raw_Data[[#All],[Date]:[Sunset Time (POA&lt;20 W/m2)]],3,0),"")</f>
        <v/>
      </c>
      <c r="J852" s="29" t="str">
        <f>IFERROR(VLOOKUP(GA[[#This Row],[Date]],Raw_Data[[#All],[Date]:[Sunset Time (POA&lt;20 W/m2)]],4,0),"")</f>
        <v/>
      </c>
      <c r="K852" s="2" t="str">
        <f>IFERROR((GA[[#This Row],[Sunset Time (POA&lt;20 W/m2)]]-GA[[#This Row],[Sunrise Time (POA&gt;20 W/m2)]])*24,"")</f>
        <v/>
      </c>
      <c r="M852" s="17" t="str">
        <f>IFERROR(VLOOKUP(GA[[#This Row],[Affceted Equipment]],'Basic Data'!A952:B1066,2,0),"")</f>
        <v/>
      </c>
      <c r="P852" s="28" t="str">
        <f>IFERROR(VLOOKUP(GA[[#This Row],[Affceted Equipment]],'Basic Data'!A953:C1071,3,0),"")</f>
        <v/>
      </c>
      <c r="Q852" s="2"/>
      <c r="W852" s="32"/>
      <c r="X852" s="33"/>
      <c r="Y852" s="33"/>
      <c r="Z852" s="2"/>
      <c r="AA852" s="2"/>
      <c r="AB852" s="33">
        <f>(GA[[#This Row],[Work Completiuon time on fualt]]-GA[[#This Row],[Fault Time]])*24</f>
        <v>0</v>
      </c>
      <c r="AC852" s="2"/>
      <c r="AD852" s="2"/>
    </row>
    <row r="853" spans="1:30">
      <c r="A853" s="2">
        <f t="shared" si="13"/>
        <v>851</v>
      </c>
      <c r="I853" s="29" t="str">
        <f>IFERROR(VLOOKUP(GA[[#This Row],[Date]],Raw_Data[[#All],[Date]:[Sunset Time (POA&lt;20 W/m2)]],3,0),"")</f>
        <v/>
      </c>
      <c r="J853" s="29" t="str">
        <f>IFERROR(VLOOKUP(GA[[#This Row],[Date]],Raw_Data[[#All],[Date]:[Sunset Time (POA&lt;20 W/m2)]],4,0),"")</f>
        <v/>
      </c>
      <c r="K853" s="2" t="str">
        <f>IFERROR((GA[[#This Row],[Sunset Time (POA&lt;20 W/m2)]]-GA[[#This Row],[Sunrise Time (POA&gt;20 W/m2)]])*24,"")</f>
        <v/>
      </c>
      <c r="M853" s="17" t="str">
        <f>IFERROR(VLOOKUP(GA[[#This Row],[Affceted Equipment]],'Basic Data'!A953:B1067,2,0),"")</f>
        <v/>
      </c>
      <c r="P853" s="28" t="str">
        <f>IFERROR(VLOOKUP(GA[[#This Row],[Affceted Equipment]],'Basic Data'!A954:C1072,3,0),"")</f>
        <v/>
      </c>
      <c r="Q853" s="2"/>
      <c r="W853" s="32"/>
      <c r="X853" s="33"/>
      <c r="Y853" s="33"/>
      <c r="Z853" s="2"/>
      <c r="AA853" s="2"/>
      <c r="AB853" s="33">
        <f>(GA[[#This Row],[Work Completiuon time on fualt]]-GA[[#This Row],[Fault Time]])*24</f>
        <v>0</v>
      </c>
      <c r="AC853" s="2"/>
      <c r="AD853" s="2"/>
    </row>
    <row r="854" spans="1:30">
      <c r="A854" s="2">
        <f t="shared" si="13"/>
        <v>852</v>
      </c>
      <c r="I854" s="29" t="str">
        <f>IFERROR(VLOOKUP(GA[[#This Row],[Date]],Raw_Data[[#All],[Date]:[Sunset Time (POA&lt;20 W/m2)]],3,0),"")</f>
        <v/>
      </c>
      <c r="J854" s="29" t="str">
        <f>IFERROR(VLOOKUP(GA[[#This Row],[Date]],Raw_Data[[#All],[Date]:[Sunset Time (POA&lt;20 W/m2)]],4,0),"")</f>
        <v/>
      </c>
      <c r="K854" s="2" t="str">
        <f>IFERROR((GA[[#This Row],[Sunset Time (POA&lt;20 W/m2)]]-GA[[#This Row],[Sunrise Time (POA&gt;20 W/m2)]])*24,"")</f>
        <v/>
      </c>
      <c r="M854" s="17" t="str">
        <f>IFERROR(VLOOKUP(GA[[#This Row],[Affceted Equipment]],'Basic Data'!A954:B1068,2,0),"")</f>
        <v/>
      </c>
      <c r="P854" s="28" t="str">
        <f>IFERROR(VLOOKUP(GA[[#This Row],[Affceted Equipment]],'Basic Data'!A955:C1073,3,0),"")</f>
        <v/>
      </c>
      <c r="Q854" s="2"/>
      <c r="W854" s="32"/>
      <c r="X854" s="33"/>
      <c r="Y854" s="33"/>
      <c r="Z854" s="2"/>
      <c r="AA854" s="2"/>
      <c r="AB854" s="33">
        <f>(GA[[#This Row],[Work Completiuon time on fualt]]-GA[[#This Row],[Fault Time]])*24</f>
        <v>0</v>
      </c>
      <c r="AC854" s="2"/>
      <c r="AD854" s="2"/>
    </row>
    <row r="855" spans="1:30">
      <c r="A855" s="2">
        <f t="shared" si="13"/>
        <v>853</v>
      </c>
      <c r="I855" s="29" t="str">
        <f>IFERROR(VLOOKUP(GA[[#This Row],[Date]],Raw_Data[[#All],[Date]:[Sunset Time (POA&lt;20 W/m2)]],3,0),"")</f>
        <v/>
      </c>
      <c r="J855" s="29" t="str">
        <f>IFERROR(VLOOKUP(GA[[#This Row],[Date]],Raw_Data[[#All],[Date]:[Sunset Time (POA&lt;20 W/m2)]],4,0),"")</f>
        <v/>
      </c>
      <c r="K855" s="2" t="str">
        <f>IFERROR((GA[[#This Row],[Sunset Time (POA&lt;20 W/m2)]]-GA[[#This Row],[Sunrise Time (POA&gt;20 W/m2)]])*24,"")</f>
        <v/>
      </c>
      <c r="M855" s="17" t="str">
        <f>IFERROR(VLOOKUP(GA[[#This Row],[Affceted Equipment]],'Basic Data'!A955:B1069,2,0),"")</f>
        <v/>
      </c>
      <c r="P855" s="28" t="str">
        <f>IFERROR(VLOOKUP(GA[[#This Row],[Affceted Equipment]],'Basic Data'!A956:C1074,3,0),"")</f>
        <v/>
      </c>
      <c r="Q855" s="2"/>
      <c r="W855" s="32"/>
      <c r="X855" s="33"/>
      <c r="Y855" s="33"/>
      <c r="Z855" s="2"/>
      <c r="AA855" s="2"/>
      <c r="AB855" s="33">
        <f>(GA[[#This Row],[Work Completiuon time on fualt]]-GA[[#This Row],[Fault Time]])*24</f>
        <v>0</v>
      </c>
      <c r="AC855" s="2"/>
      <c r="AD855" s="2"/>
    </row>
    <row r="856" spans="1:30">
      <c r="A856" s="2">
        <f t="shared" si="13"/>
        <v>854</v>
      </c>
      <c r="I856" s="29" t="str">
        <f>IFERROR(VLOOKUP(GA[[#This Row],[Date]],Raw_Data[[#All],[Date]:[Sunset Time (POA&lt;20 W/m2)]],3,0),"")</f>
        <v/>
      </c>
      <c r="J856" s="29" t="str">
        <f>IFERROR(VLOOKUP(GA[[#This Row],[Date]],Raw_Data[[#All],[Date]:[Sunset Time (POA&lt;20 W/m2)]],4,0),"")</f>
        <v/>
      </c>
      <c r="K856" s="2" t="str">
        <f>IFERROR((GA[[#This Row],[Sunset Time (POA&lt;20 W/m2)]]-GA[[#This Row],[Sunrise Time (POA&gt;20 W/m2)]])*24,"")</f>
        <v/>
      </c>
      <c r="M856" s="17" t="str">
        <f>IFERROR(VLOOKUP(GA[[#This Row],[Affceted Equipment]],'Basic Data'!A956:B1070,2,0),"")</f>
        <v/>
      </c>
      <c r="P856" s="28" t="str">
        <f>IFERROR(VLOOKUP(GA[[#This Row],[Affceted Equipment]],'Basic Data'!A957:C1075,3,0),"")</f>
        <v/>
      </c>
      <c r="Q856" s="2"/>
      <c r="W856" s="32"/>
      <c r="X856" s="33"/>
      <c r="Y856" s="33"/>
      <c r="Z856" s="2"/>
      <c r="AA856" s="2"/>
      <c r="AB856" s="33">
        <f>(GA[[#This Row],[Work Completiuon time on fualt]]-GA[[#This Row],[Fault Time]])*24</f>
        <v>0</v>
      </c>
      <c r="AC856" s="2"/>
      <c r="AD856" s="2"/>
    </row>
    <row r="857" spans="1:30">
      <c r="A857" s="2">
        <f t="shared" si="13"/>
        <v>855</v>
      </c>
      <c r="I857" s="29" t="str">
        <f>IFERROR(VLOOKUP(GA[[#This Row],[Date]],Raw_Data[[#All],[Date]:[Sunset Time (POA&lt;20 W/m2)]],3,0),"")</f>
        <v/>
      </c>
      <c r="J857" s="29" t="str">
        <f>IFERROR(VLOOKUP(GA[[#This Row],[Date]],Raw_Data[[#All],[Date]:[Sunset Time (POA&lt;20 W/m2)]],4,0),"")</f>
        <v/>
      </c>
      <c r="K857" s="2" t="str">
        <f>IFERROR((GA[[#This Row],[Sunset Time (POA&lt;20 W/m2)]]-GA[[#This Row],[Sunrise Time (POA&gt;20 W/m2)]])*24,"")</f>
        <v/>
      </c>
      <c r="M857" s="17" t="str">
        <f>IFERROR(VLOOKUP(GA[[#This Row],[Affceted Equipment]],'Basic Data'!A957:B1071,2,0),"")</f>
        <v/>
      </c>
      <c r="P857" s="28" t="str">
        <f>IFERROR(VLOOKUP(GA[[#This Row],[Affceted Equipment]],'Basic Data'!A958:C1076,3,0),"")</f>
        <v/>
      </c>
      <c r="Q857" s="2"/>
      <c r="W857" s="32"/>
      <c r="X857" s="33"/>
      <c r="Y857" s="33"/>
      <c r="Z857" s="2"/>
      <c r="AA857" s="2"/>
      <c r="AB857" s="33">
        <f>(GA[[#This Row],[Work Completiuon time on fualt]]-GA[[#This Row],[Fault Time]])*24</f>
        <v>0</v>
      </c>
      <c r="AC857" s="2"/>
      <c r="AD857" s="2"/>
    </row>
    <row r="858" spans="1:30">
      <c r="A858" s="2">
        <f t="shared" si="13"/>
        <v>856</v>
      </c>
      <c r="I858" s="29" t="str">
        <f>IFERROR(VLOOKUP(GA[[#This Row],[Date]],Raw_Data[[#All],[Date]:[Sunset Time (POA&lt;20 W/m2)]],3,0),"")</f>
        <v/>
      </c>
      <c r="J858" s="29" t="str">
        <f>IFERROR(VLOOKUP(GA[[#This Row],[Date]],Raw_Data[[#All],[Date]:[Sunset Time (POA&lt;20 W/m2)]],4,0),"")</f>
        <v/>
      </c>
      <c r="K858" s="2" t="str">
        <f>IFERROR((GA[[#This Row],[Sunset Time (POA&lt;20 W/m2)]]-GA[[#This Row],[Sunrise Time (POA&gt;20 W/m2)]])*24,"")</f>
        <v/>
      </c>
      <c r="M858" s="17" t="str">
        <f>IFERROR(VLOOKUP(GA[[#This Row],[Affceted Equipment]],'Basic Data'!A958:B1072,2,0),"")</f>
        <v/>
      </c>
      <c r="P858" s="28" t="str">
        <f>IFERROR(VLOOKUP(GA[[#This Row],[Affceted Equipment]],'Basic Data'!A959:C1077,3,0),"")</f>
        <v/>
      </c>
      <c r="Q858" s="2"/>
      <c r="W858" s="32"/>
      <c r="X858" s="33"/>
      <c r="Y858" s="33"/>
      <c r="Z858" s="2"/>
      <c r="AA858" s="2"/>
      <c r="AB858" s="33">
        <f>(GA[[#This Row],[Work Completiuon time on fualt]]-GA[[#This Row],[Fault Time]])*24</f>
        <v>0</v>
      </c>
      <c r="AC858" s="2"/>
      <c r="AD858" s="2"/>
    </row>
    <row r="859" spans="1:30">
      <c r="A859" s="2">
        <f t="shared" si="13"/>
        <v>857</v>
      </c>
      <c r="I859" s="29" t="str">
        <f>IFERROR(VLOOKUP(GA[[#This Row],[Date]],Raw_Data[[#All],[Date]:[Sunset Time (POA&lt;20 W/m2)]],3,0),"")</f>
        <v/>
      </c>
      <c r="J859" s="29" t="str">
        <f>IFERROR(VLOOKUP(GA[[#This Row],[Date]],Raw_Data[[#All],[Date]:[Sunset Time (POA&lt;20 W/m2)]],4,0),"")</f>
        <v/>
      </c>
      <c r="K859" s="2" t="str">
        <f>IFERROR((GA[[#This Row],[Sunset Time (POA&lt;20 W/m2)]]-GA[[#This Row],[Sunrise Time (POA&gt;20 W/m2)]])*24,"")</f>
        <v/>
      </c>
      <c r="M859" s="17" t="str">
        <f>IFERROR(VLOOKUP(GA[[#This Row],[Affceted Equipment]],'Basic Data'!A959:B1073,2,0),"")</f>
        <v/>
      </c>
      <c r="P859" s="28" t="str">
        <f>IFERROR(VLOOKUP(GA[[#This Row],[Affceted Equipment]],'Basic Data'!A960:C1078,3,0),"")</f>
        <v/>
      </c>
      <c r="Q859" s="2"/>
      <c r="W859" s="32"/>
      <c r="X859" s="33"/>
      <c r="Y859" s="33"/>
      <c r="Z859" s="2"/>
      <c r="AA859" s="2"/>
      <c r="AB859" s="33">
        <f>(GA[[#This Row],[Work Completiuon time on fualt]]-GA[[#This Row],[Fault Time]])*24</f>
        <v>0</v>
      </c>
      <c r="AC859" s="2"/>
      <c r="AD859" s="2"/>
    </row>
    <row r="860" spans="1:30">
      <c r="A860" s="2">
        <f t="shared" si="13"/>
        <v>858</v>
      </c>
      <c r="I860" s="29" t="str">
        <f>IFERROR(VLOOKUP(GA[[#This Row],[Date]],Raw_Data[[#All],[Date]:[Sunset Time (POA&lt;20 W/m2)]],3,0),"")</f>
        <v/>
      </c>
      <c r="J860" s="29" t="str">
        <f>IFERROR(VLOOKUP(GA[[#This Row],[Date]],Raw_Data[[#All],[Date]:[Sunset Time (POA&lt;20 W/m2)]],4,0),"")</f>
        <v/>
      </c>
      <c r="K860" s="2" t="str">
        <f>IFERROR((GA[[#This Row],[Sunset Time (POA&lt;20 W/m2)]]-GA[[#This Row],[Sunrise Time (POA&gt;20 W/m2)]])*24,"")</f>
        <v/>
      </c>
      <c r="M860" s="17" t="str">
        <f>IFERROR(VLOOKUP(GA[[#This Row],[Affceted Equipment]],'Basic Data'!A960:B1074,2,0),"")</f>
        <v/>
      </c>
      <c r="P860" s="28" t="str">
        <f>IFERROR(VLOOKUP(GA[[#This Row],[Affceted Equipment]],'Basic Data'!A961:C1079,3,0),"")</f>
        <v/>
      </c>
      <c r="Q860" s="2"/>
      <c r="W860" s="32"/>
      <c r="X860" s="33"/>
      <c r="Y860" s="33"/>
      <c r="Z860" s="2"/>
      <c r="AA860" s="2"/>
      <c r="AB860" s="33">
        <f>(GA[[#This Row],[Work Completiuon time on fualt]]-GA[[#This Row],[Fault Time]])*24</f>
        <v>0</v>
      </c>
      <c r="AC860" s="2"/>
      <c r="AD860" s="2"/>
    </row>
    <row r="861" spans="1:30">
      <c r="A861" s="2">
        <f t="shared" si="13"/>
        <v>859</v>
      </c>
      <c r="I861" s="29" t="str">
        <f>IFERROR(VLOOKUP(GA[[#This Row],[Date]],Raw_Data[[#All],[Date]:[Sunset Time (POA&lt;20 W/m2)]],3,0),"")</f>
        <v/>
      </c>
      <c r="J861" s="29" t="str">
        <f>IFERROR(VLOOKUP(GA[[#This Row],[Date]],Raw_Data[[#All],[Date]:[Sunset Time (POA&lt;20 W/m2)]],4,0),"")</f>
        <v/>
      </c>
      <c r="K861" s="2" t="str">
        <f>IFERROR((GA[[#This Row],[Sunset Time (POA&lt;20 W/m2)]]-GA[[#This Row],[Sunrise Time (POA&gt;20 W/m2)]])*24,"")</f>
        <v/>
      </c>
      <c r="M861" s="17" t="str">
        <f>IFERROR(VLOOKUP(GA[[#This Row],[Affceted Equipment]],'Basic Data'!A961:B1075,2,0),"")</f>
        <v/>
      </c>
      <c r="P861" s="28" t="str">
        <f>IFERROR(VLOOKUP(GA[[#This Row],[Affceted Equipment]],'Basic Data'!A962:C1080,3,0),"")</f>
        <v/>
      </c>
      <c r="Q861" s="2"/>
      <c r="W861" s="32"/>
      <c r="X861" s="33"/>
      <c r="Y861" s="33"/>
      <c r="Z861" s="2"/>
      <c r="AA861" s="2"/>
      <c r="AB861" s="33">
        <f>(GA[[#This Row],[Work Completiuon time on fualt]]-GA[[#This Row],[Fault Time]])*24</f>
        <v>0</v>
      </c>
      <c r="AC861" s="2"/>
      <c r="AD861" s="2"/>
    </row>
    <row r="862" spans="1:30">
      <c r="A862" s="2">
        <f t="shared" si="13"/>
        <v>860</v>
      </c>
      <c r="I862" s="29" t="str">
        <f>IFERROR(VLOOKUP(GA[[#This Row],[Date]],Raw_Data[[#All],[Date]:[Sunset Time (POA&lt;20 W/m2)]],3,0),"")</f>
        <v/>
      </c>
      <c r="J862" s="29" t="str">
        <f>IFERROR(VLOOKUP(GA[[#This Row],[Date]],Raw_Data[[#All],[Date]:[Sunset Time (POA&lt;20 W/m2)]],4,0),"")</f>
        <v/>
      </c>
      <c r="K862" s="2" t="str">
        <f>IFERROR((GA[[#This Row],[Sunset Time (POA&lt;20 W/m2)]]-GA[[#This Row],[Sunrise Time (POA&gt;20 W/m2)]])*24,"")</f>
        <v/>
      </c>
      <c r="M862" s="17" t="str">
        <f>IFERROR(VLOOKUP(GA[[#This Row],[Affceted Equipment]],'Basic Data'!A962:B1076,2,0),"")</f>
        <v/>
      </c>
      <c r="P862" s="28" t="str">
        <f>IFERROR(VLOOKUP(GA[[#This Row],[Affceted Equipment]],'Basic Data'!A963:C1081,3,0),"")</f>
        <v/>
      </c>
      <c r="Q862" s="2"/>
      <c r="W862" s="32"/>
      <c r="X862" s="33"/>
      <c r="Y862" s="33"/>
      <c r="Z862" s="2"/>
      <c r="AA862" s="2"/>
      <c r="AB862" s="33">
        <f>(GA[[#This Row],[Work Completiuon time on fualt]]-GA[[#This Row],[Fault Time]])*24</f>
        <v>0</v>
      </c>
      <c r="AC862" s="2"/>
      <c r="AD862" s="2"/>
    </row>
    <row r="863" spans="1:30">
      <c r="A863" s="2">
        <f t="shared" ref="A863:A896" si="14">A862+1</f>
        <v>861</v>
      </c>
      <c r="I863" s="29" t="str">
        <f>IFERROR(VLOOKUP(GA[[#This Row],[Date]],Raw_Data[[#All],[Date]:[Sunset Time (POA&lt;20 W/m2)]],3,0),"")</f>
        <v/>
      </c>
      <c r="J863" s="29" t="str">
        <f>IFERROR(VLOOKUP(GA[[#This Row],[Date]],Raw_Data[[#All],[Date]:[Sunset Time (POA&lt;20 W/m2)]],4,0),"")</f>
        <v/>
      </c>
      <c r="K863" s="2" t="str">
        <f>IFERROR((GA[[#This Row],[Sunset Time (POA&lt;20 W/m2)]]-GA[[#This Row],[Sunrise Time (POA&gt;20 W/m2)]])*24,"")</f>
        <v/>
      </c>
      <c r="M863" s="17" t="str">
        <f>IFERROR(VLOOKUP(GA[[#This Row],[Affceted Equipment]],'Basic Data'!A963:B1077,2,0),"")</f>
        <v/>
      </c>
      <c r="P863" s="28" t="str">
        <f>IFERROR(VLOOKUP(GA[[#This Row],[Affceted Equipment]],'Basic Data'!A964:C1082,3,0),"")</f>
        <v/>
      </c>
      <c r="Q863" s="2"/>
      <c r="W863" s="32"/>
      <c r="X863" s="33"/>
      <c r="Y863" s="33"/>
      <c r="Z863" s="2"/>
      <c r="AA863" s="2"/>
      <c r="AB863" s="33">
        <f>(GA[[#This Row],[Work Completiuon time on fualt]]-GA[[#This Row],[Fault Time]])*24</f>
        <v>0</v>
      </c>
      <c r="AC863" s="2"/>
      <c r="AD863" s="2"/>
    </row>
    <row r="864" spans="1:30">
      <c r="A864" s="2">
        <f t="shared" si="14"/>
        <v>862</v>
      </c>
      <c r="I864" s="29" t="str">
        <f>IFERROR(VLOOKUP(GA[[#This Row],[Date]],Raw_Data[[#All],[Date]:[Sunset Time (POA&lt;20 W/m2)]],3,0),"")</f>
        <v/>
      </c>
      <c r="J864" s="29" t="str">
        <f>IFERROR(VLOOKUP(GA[[#This Row],[Date]],Raw_Data[[#All],[Date]:[Sunset Time (POA&lt;20 W/m2)]],4,0),"")</f>
        <v/>
      </c>
      <c r="K864" s="2" t="str">
        <f>IFERROR((GA[[#This Row],[Sunset Time (POA&lt;20 W/m2)]]-GA[[#This Row],[Sunrise Time (POA&gt;20 W/m2)]])*24,"")</f>
        <v/>
      </c>
      <c r="M864" s="17" t="str">
        <f>IFERROR(VLOOKUP(GA[[#This Row],[Affceted Equipment]],'Basic Data'!A964:B1078,2,0),"")</f>
        <v/>
      </c>
      <c r="P864" s="28" t="str">
        <f>IFERROR(VLOOKUP(GA[[#This Row],[Affceted Equipment]],'Basic Data'!A965:C1083,3,0),"")</f>
        <v/>
      </c>
      <c r="Q864" s="2"/>
      <c r="W864" s="32"/>
      <c r="X864" s="33"/>
      <c r="Y864" s="33"/>
      <c r="Z864" s="2"/>
      <c r="AA864" s="2"/>
      <c r="AB864" s="33">
        <f>(GA[[#This Row],[Work Completiuon time on fualt]]-GA[[#This Row],[Fault Time]])*24</f>
        <v>0</v>
      </c>
      <c r="AC864" s="2"/>
      <c r="AD864" s="2"/>
    </row>
    <row r="865" spans="1:30">
      <c r="A865" s="2">
        <f t="shared" si="14"/>
        <v>863</v>
      </c>
      <c r="I865" s="29" t="str">
        <f>IFERROR(VLOOKUP(GA[[#This Row],[Date]],Raw_Data[[#All],[Date]:[Sunset Time (POA&lt;20 W/m2)]],3,0),"")</f>
        <v/>
      </c>
      <c r="J865" s="29" t="str">
        <f>IFERROR(VLOOKUP(GA[[#This Row],[Date]],Raw_Data[[#All],[Date]:[Sunset Time (POA&lt;20 W/m2)]],4,0),"")</f>
        <v/>
      </c>
      <c r="K865" s="2" t="str">
        <f>IFERROR((GA[[#This Row],[Sunset Time (POA&lt;20 W/m2)]]-GA[[#This Row],[Sunrise Time (POA&gt;20 W/m2)]])*24,"")</f>
        <v/>
      </c>
      <c r="M865" s="17" t="str">
        <f>IFERROR(VLOOKUP(GA[[#This Row],[Affceted Equipment]],'Basic Data'!A965:B1079,2,0),"")</f>
        <v/>
      </c>
      <c r="P865" s="28" t="str">
        <f>IFERROR(VLOOKUP(GA[[#This Row],[Affceted Equipment]],'Basic Data'!A966:C1084,3,0),"")</f>
        <v/>
      </c>
      <c r="Q865" s="2"/>
      <c r="W865" s="32"/>
      <c r="X865" s="33"/>
      <c r="Y865" s="33"/>
      <c r="Z865" s="2"/>
      <c r="AA865" s="2"/>
      <c r="AB865" s="33">
        <f>(GA[[#This Row],[Work Completiuon time on fualt]]-GA[[#This Row],[Fault Time]])*24</f>
        <v>0</v>
      </c>
      <c r="AC865" s="2"/>
      <c r="AD865" s="2"/>
    </row>
    <row r="866" spans="1:30">
      <c r="A866" s="2">
        <f t="shared" si="14"/>
        <v>864</v>
      </c>
      <c r="I866" s="29" t="str">
        <f>IFERROR(VLOOKUP(GA[[#This Row],[Date]],Raw_Data[[#All],[Date]:[Sunset Time (POA&lt;20 W/m2)]],3,0),"")</f>
        <v/>
      </c>
      <c r="J866" s="29" t="str">
        <f>IFERROR(VLOOKUP(GA[[#This Row],[Date]],Raw_Data[[#All],[Date]:[Sunset Time (POA&lt;20 W/m2)]],4,0),"")</f>
        <v/>
      </c>
      <c r="K866" s="2" t="str">
        <f>IFERROR((GA[[#This Row],[Sunset Time (POA&lt;20 W/m2)]]-GA[[#This Row],[Sunrise Time (POA&gt;20 W/m2)]])*24,"")</f>
        <v/>
      </c>
      <c r="M866" s="17" t="str">
        <f>IFERROR(VLOOKUP(GA[[#This Row],[Affceted Equipment]],'Basic Data'!A966:B1080,2,0),"")</f>
        <v/>
      </c>
      <c r="P866" s="28" t="str">
        <f>IFERROR(VLOOKUP(GA[[#This Row],[Affceted Equipment]],'Basic Data'!A967:C1085,3,0),"")</f>
        <v/>
      </c>
      <c r="Q866" s="2"/>
      <c r="W866" s="32"/>
      <c r="X866" s="33"/>
      <c r="Y866" s="33"/>
      <c r="Z866" s="2"/>
      <c r="AA866" s="2"/>
      <c r="AB866" s="33">
        <f>(GA[[#This Row],[Work Completiuon time on fualt]]-GA[[#This Row],[Fault Time]])*24</f>
        <v>0</v>
      </c>
      <c r="AC866" s="2"/>
      <c r="AD866" s="2"/>
    </row>
    <row r="867" spans="1:30">
      <c r="A867" s="2">
        <f t="shared" si="14"/>
        <v>865</v>
      </c>
      <c r="I867" s="29" t="str">
        <f>IFERROR(VLOOKUP(GA[[#This Row],[Date]],Raw_Data[[#All],[Date]:[Sunset Time (POA&lt;20 W/m2)]],3,0),"")</f>
        <v/>
      </c>
      <c r="J867" s="29" t="str">
        <f>IFERROR(VLOOKUP(GA[[#This Row],[Date]],Raw_Data[[#All],[Date]:[Sunset Time (POA&lt;20 W/m2)]],4,0),"")</f>
        <v/>
      </c>
      <c r="K867" s="2" t="str">
        <f>IFERROR((GA[[#This Row],[Sunset Time (POA&lt;20 W/m2)]]-GA[[#This Row],[Sunrise Time (POA&gt;20 W/m2)]])*24,"")</f>
        <v/>
      </c>
      <c r="M867" s="17" t="str">
        <f>IFERROR(VLOOKUP(GA[[#This Row],[Affceted Equipment]],'Basic Data'!A967:B1081,2,0),"")</f>
        <v/>
      </c>
      <c r="P867" s="28" t="str">
        <f>IFERROR(VLOOKUP(GA[[#This Row],[Affceted Equipment]],'Basic Data'!A968:C1086,3,0),"")</f>
        <v/>
      </c>
      <c r="Q867" s="2"/>
      <c r="W867" s="32"/>
      <c r="X867" s="33"/>
      <c r="Y867" s="33"/>
      <c r="Z867" s="2"/>
      <c r="AA867" s="2"/>
      <c r="AB867" s="33">
        <f>(GA[[#This Row],[Work Completiuon time on fualt]]-GA[[#This Row],[Fault Time]])*24</f>
        <v>0</v>
      </c>
      <c r="AC867" s="2"/>
      <c r="AD867" s="2"/>
    </row>
    <row r="868" spans="1:30">
      <c r="A868" s="2">
        <f t="shared" si="14"/>
        <v>866</v>
      </c>
      <c r="I868" s="29" t="str">
        <f>IFERROR(VLOOKUP(GA[[#This Row],[Date]],Raw_Data[[#All],[Date]:[Sunset Time (POA&lt;20 W/m2)]],3,0),"")</f>
        <v/>
      </c>
      <c r="J868" s="29" t="str">
        <f>IFERROR(VLOOKUP(GA[[#This Row],[Date]],Raw_Data[[#All],[Date]:[Sunset Time (POA&lt;20 W/m2)]],4,0),"")</f>
        <v/>
      </c>
      <c r="K868" s="2" t="str">
        <f>IFERROR((GA[[#This Row],[Sunset Time (POA&lt;20 W/m2)]]-GA[[#This Row],[Sunrise Time (POA&gt;20 W/m2)]])*24,"")</f>
        <v/>
      </c>
      <c r="M868" s="17" t="str">
        <f>IFERROR(VLOOKUP(GA[[#This Row],[Affceted Equipment]],'Basic Data'!A968:B1082,2,0),"")</f>
        <v/>
      </c>
      <c r="P868" s="28" t="str">
        <f>IFERROR(VLOOKUP(GA[[#This Row],[Affceted Equipment]],'Basic Data'!A969:C1087,3,0),"")</f>
        <v/>
      </c>
      <c r="Q868" s="2"/>
      <c r="W868" s="32"/>
      <c r="X868" s="33"/>
      <c r="Y868" s="33"/>
      <c r="Z868" s="2"/>
      <c r="AA868" s="2"/>
      <c r="AB868" s="33">
        <f>(GA[[#This Row],[Work Completiuon time on fualt]]-GA[[#This Row],[Fault Time]])*24</f>
        <v>0</v>
      </c>
      <c r="AC868" s="2"/>
      <c r="AD868" s="2"/>
    </row>
    <row r="869" spans="1:30">
      <c r="A869" s="2">
        <f t="shared" si="14"/>
        <v>867</v>
      </c>
      <c r="I869" s="29" t="str">
        <f>IFERROR(VLOOKUP(GA[[#This Row],[Date]],Raw_Data[[#All],[Date]:[Sunset Time (POA&lt;20 W/m2)]],3,0),"")</f>
        <v/>
      </c>
      <c r="J869" s="29" t="str">
        <f>IFERROR(VLOOKUP(GA[[#This Row],[Date]],Raw_Data[[#All],[Date]:[Sunset Time (POA&lt;20 W/m2)]],4,0),"")</f>
        <v/>
      </c>
      <c r="K869" s="2" t="str">
        <f>IFERROR((GA[[#This Row],[Sunset Time (POA&lt;20 W/m2)]]-GA[[#This Row],[Sunrise Time (POA&gt;20 W/m2)]])*24,"")</f>
        <v/>
      </c>
      <c r="M869" s="17" t="str">
        <f>IFERROR(VLOOKUP(GA[[#This Row],[Affceted Equipment]],'Basic Data'!A969:B1083,2,0),"")</f>
        <v/>
      </c>
      <c r="P869" s="28" t="str">
        <f>IFERROR(VLOOKUP(GA[[#This Row],[Affceted Equipment]],'Basic Data'!A970:C1088,3,0),"")</f>
        <v/>
      </c>
      <c r="Q869" s="2"/>
      <c r="W869" s="32"/>
      <c r="X869" s="33"/>
      <c r="Y869" s="33"/>
      <c r="Z869" s="2"/>
      <c r="AA869" s="2"/>
      <c r="AB869" s="33">
        <f>(GA[[#This Row],[Work Completiuon time on fualt]]-GA[[#This Row],[Fault Time]])*24</f>
        <v>0</v>
      </c>
      <c r="AC869" s="2"/>
      <c r="AD869" s="2"/>
    </row>
    <row r="870" spans="1:30">
      <c r="A870" s="2">
        <f t="shared" si="14"/>
        <v>868</v>
      </c>
      <c r="I870" s="29" t="str">
        <f>IFERROR(VLOOKUP(GA[[#This Row],[Date]],Raw_Data[[#All],[Date]:[Sunset Time (POA&lt;20 W/m2)]],3,0),"")</f>
        <v/>
      </c>
      <c r="J870" s="29" t="str">
        <f>IFERROR(VLOOKUP(GA[[#This Row],[Date]],Raw_Data[[#All],[Date]:[Sunset Time (POA&lt;20 W/m2)]],4,0),"")</f>
        <v/>
      </c>
      <c r="K870" s="2" t="str">
        <f>IFERROR((GA[[#This Row],[Sunset Time (POA&lt;20 W/m2)]]-GA[[#This Row],[Sunrise Time (POA&gt;20 W/m2)]])*24,"")</f>
        <v/>
      </c>
      <c r="M870" s="17" t="str">
        <f>IFERROR(VLOOKUP(GA[[#This Row],[Affceted Equipment]],'Basic Data'!A970:B1084,2,0),"")</f>
        <v/>
      </c>
      <c r="P870" s="28" t="str">
        <f>IFERROR(VLOOKUP(GA[[#This Row],[Affceted Equipment]],'Basic Data'!A971:C1089,3,0),"")</f>
        <v/>
      </c>
      <c r="Q870" s="2"/>
      <c r="W870" s="32"/>
      <c r="X870" s="33"/>
      <c r="Y870" s="33"/>
      <c r="Z870" s="2"/>
      <c r="AA870" s="2"/>
      <c r="AB870" s="33">
        <f>(GA[[#This Row],[Work Completiuon time on fualt]]-GA[[#This Row],[Fault Time]])*24</f>
        <v>0</v>
      </c>
      <c r="AC870" s="2"/>
      <c r="AD870" s="2"/>
    </row>
    <row r="871" spans="1:30">
      <c r="A871" s="2">
        <f t="shared" si="14"/>
        <v>869</v>
      </c>
      <c r="I871" s="29" t="str">
        <f>IFERROR(VLOOKUP(GA[[#This Row],[Date]],Raw_Data[[#All],[Date]:[Sunset Time (POA&lt;20 W/m2)]],3,0),"")</f>
        <v/>
      </c>
      <c r="J871" s="29" t="str">
        <f>IFERROR(VLOOKUP(GA[[#This Row],[Date]],Raw_Data[[#All],[Date]:[Sunset Time (POA&lt;20 W/m2)]],4,0),"")</f>
        <v/>
      </c>
      <c r="K871" s="2" t="str">
        <f>IFERROR((GA[[#This Row],[Sunset Time (POA&lt;20 W/m2)]]-GA[[#This Row],[Sunrise Time (POA&gt;20 W/m2)]])*24,"")</f>
        <v/>
      </c>
      <c r="M871" s="17" t="str">
        <f>IFERROR(VLOOKUP(GA[[#This Row],[Affceted Equipment]],'Basic Data'!A971:B1085,2,0),"")</f>
        <v/>
      </c>
      <c r="P871" s="28" t="str">
        <f>IFERROR(VLOOKUP(GA[[#This Row],[Affceted Equipment]],'Basic Data'!A972:C1090,3,0),"")</f>
        <v/>
      </c>
      <c r="Q871" s="2"/>
      <c r="W871" s="32"/>
      <c r="X871" s="33"/>
      <c r="Y871" s="33"/>
      <c r="Z871" s="2"/>
      <c r="AA871" s="2"/>
      <c r="AB871" s="33">
        <f>(GA[[#This Row],[Work Completiuon time on fualt]]-GA[[#This Row],[Fault Time]])*24</f>
        <v>0</v>
      </c>
      <c r="AC871" s="2"/>
      <c r="AD871" s="2"/>
    </row>
    <row r="872" spans="1:30">
      <c r="A872" s="2">
        <f t="shared" si="14"/>
        <v>870</v>
      </c>
      <c r="I872" s="29" t="str">
        <f>IFERROR(VLOOKUP(GA[[#This Row],[Date]],Raw_Data[[#All],[Date]:[Sunset Time (POA&lt;20 W/m2)]],3,0),"")</f>
        <v/>
      </c>
      <c r="J872" s="29" t="str">
        <f>IFERROR(VLOOKUP(GA[[#This Row],[Date]],Raw_Data[[#All],[Date]:[Sunset Time (POA&lt;20 W/m2)]],4,0),"")</f>
        <v/>
      </c>
      <c r="K872" s="2" t="str">
        <f>IFERROR((GA[[#This Row],[Sunset Time (POA&lt;20 W/m2)]]-GA[[#This Row],[Sunrise Time (POA&gt;20 W/m2)]])*24,"")</f>
        <v/>
      </c>
      <c r="M872" s="17" t="str">
        <f>IFERROR(VLOOKUP(GA[[#This Row],[Affceted Equipment]],'Basic Data'!A972:B1086,2,0),"")</f>
        <v/>
      </c>
      <c r="P872" s="28" t="str">
        <f>IFERROR(VLOOKUP(GA[[#This Row],[Affceted Equipment]],'Basic Data'!A973:C1091,3,0),"")</f>
        <v/>
      </c>
      <c r="Q872" s="2"/>
      <c r="W872" s="32"/>
      <c r="X872" s="33"/>
      <c r="Y872" s="33"/>
      <c r="Z872" s="2"/>
      <c r="AA872" s="2"/>
      <c r="AB872" s="33">
        <f>(GA[[#This Row],[Work Completiuon time on fualt]]-GA[[#This Row],[Fault Time]])*24</f>
        <v>0</v>
      </c>
      <c r="AC872" s="2"/>
      <c r="AD872" s="2"/>
    </row>
    <row r="873" spans="1:30">
      <c r="A873" s="2">
        <f t="shared" si="14"/>
        <v>871</v>
      </c>
      <c r="I873" s="29" t="str">
        <f>IFERROR(VLOOKUP(GA[[#This Row],[Date]],Raw_Data[[#All],[Date]:[Sunset Time (POA&lt;20 W/m2)]],3,0),"")</f>
        <v/>
      </c>
      <c r="J873" s="29" t="str">
        <f>IFERROR(VLOOKUP(GA[[#This Row],[Date]],Raw_Data[[#All],[Date]:[Sunset Time (POA&lt;20 W/m2)]],4,0),"")</f>
        <v/>
      </c>
      <c r="K873" s="2" t="str">
        <f>IFERROR((GA[[#This Row],[Sunset Time (POA&lt;20 W/m2)]]-GA[[#This Row],[Sunrise Time (POA&gt;20 W/m2)]])*24,"")</f>
        <v/>
      </c>
      <c r="M873" s="17" t="str">
        <f>IFERROR(VLOOKUP(GA[[#This Row],[Affceted Equipment]],'Basic Data'!A973:B1087,2,0),"")</f>
        <v/>
      </c>
      <c r="P873" s="28" t="str">
        <f>IFERROR(VLOOKUP(GA[[#This Row],[Affceted Equipment]],'Basic Data'!A974:C1092,3,0),"")</f>
        <v/>
      </c>
      <c r="Q873" s="2"/>
      <c r="W873" s="32"/>
      <c r="X873" s="33"/>
      <c r="Y873" s="33"/>
      <c r="Z873" s="2"/>
      <c r="AA873" s="2"/>
      <c r="AB873" s="33">
        <f>(GA[[#This Row],[Work Completiuon time on fualt]]-GA[[#This Row],[Fault Time]])*24</f>
        <v>0</v>
      </c>
      <c r="AC873" s="2"/>
      <c r="AD873" s="2"/>
    </row>
    <row r="874" spans="1:30">
      <c r="A874" s="2">
        <f t="shared" si="14"/>
        <v>872</v>
      </c>
      <c r="I874" s="29" t="str">
        <f>IFERROR(VLOOKUP(GA[[#This Row],[Date]],Raw_Data[[#All],[Date]:[Sunset Time (POA&lt;20 W/m2)]],3,0),"")</f>
        <v/>
      </c>
      <c r="J874" s="29" t="str">
        <f>IFERROR(VLOOKUP(GA[[#This Row],[Date]],Raw_Data[[#All],[Date]:[Sunset Time (POA&lt;20 W/m2)]],4,0),"")</f>
        <v/>
      </c>
      <c r="K874" s="2" t="str">
        <f>IFERROR((GA[[#This Row],[Sunset Time (POA&lt;20 W/m2)]]-GA[[#This Row],[Sunrise Time (POA&gt;20 W/m2)]])*24,"")</f>
        <v/>
      </c>
      <c r="M874" s="17" t="str">
        <f>IFERROR(VLOOKUP(GA[[#This Row],[Affceted Equipment]],'Basic Data'!A974:B1088,2,0),"")</f>
        <v/>
      </c>
      <c r="P874" s="28" t="str">
        <f>IFERROR(VLOOKUP(GA[[#This Row],[Affceted Equipment]],'Basic Data'!A975:C1093,3,0),"")</f>
        <v/>
      </c>
      <c r="Q874" s="2"/>
      <c r="W874" s="32"/>
      <c r="X874" s="33"/>
      <c r="Y874" s="33"/>
      <c r="Z874" s="2"/>
      <c r="AA874" s="2"/>
      <c r="AB874" s="33">
        <f>(GA[[#This Row],[Work Completiuon time on fualt]]-GA[[#This Row],[Fault Time]])*24</f>
        <v>0</v>
      </c>
      <c r="AC874" s="2"/>
      <c r="AD874" s="2"/>
    </row>
    <row r="875" spans="1:30">
      <c r="A875" s="2">
        <f t="shared" si="14"/>
        <v>873</v>
      </c>
      <c r="I875" s="29" t="str">
        <f>IFERROR(VLOOKUP(GA[[#This Row],[Date]],Raw_Data[[#All],[Date]:[Sunset Time (POA&lt;20 W/m2)]],3,0),"")</f>
        <v/>
      </c>
      <c r="J875" s="29" t="str">
        <f>IFERROR(VLOOKUP(GA[[#This Row],[Date]],Raw_Data[[#All],[Date]:[Sunset Time (POA&lt;20 W/m2)]],4,0),"")</f>
        <v/>
      </c>
      <c r="K875" s="2" t="str">
        <f>IFERROR((GA[[#This Row],[Sunset Time (POA&lt;20 W/m2)]]-GA[[#This Row],[Sunrise Time (POA&gt;20 W/m2)]])*24,"")</f>
        <v/>
      </c>
      <c r="M875" s="17" t="str">
        <f>IFERROR(VLOOKUP(GA[[#This Row],[Affceted Equipment]],'Basic Data'!A975:B1089,2,0),"")</f>
        <v/>
      </c>
      <c r="P875" s="28" t="str">
        <f>IFERROR(VLOOKUP(GA[[#This Row],[Affceted Equipment]],'Basic Data'!A976:C1094,3,0),"")</f>
        <v/>
      </c>
      <c r="Q875" s="2"/>
      <c r="W875" s="32"/>
      <c r="X875" s="33"/>
      <c r="Y875" s="33"/>
      <c r="Z875" s="2"/>
      <c r="AA875" s="2"/>
      <c r="AB875" s="33">
        <f>(GA[[#This Row],[Work Completiuon time on fualt]]-GA[[#This Row],[Fault Time]])*24</f>
        <v>0</v>
      </c>
      <c r="AC875" s="2"/>
      <c r="AD875" s="2"/>
    </row>
    <row r="876" spans="1:30">
      <c r="A876" s="2">
        <f t="shared" si="14"/>
        <v>874</v>
      </c>
      <c r="I876" s="29" t="str">
        <f>IFERROR(VLOOKUP(GA[[#This Row],[Date]],Raw_Data[[#All],[Date]:[Sunset Time (POA&lt;20 W/m2)]],3,0),"")</f>
        <v/>
      </c>
      <c r="J876" s="29" t="str">
        <f>IFERROR(VLOOKUP(GA[[#This Row],[Date]],Raw_Data[[#All],[Date]:[Sunset Time (POA&lt;20 W/m2)]],4,0),"")</f>
        <v/>
      </c>
      <c r="K876" s="2" t="str">
        <f>IFERROR((GA[[#This Row],[Sunset Time (POA&lt;20 W/m2)]]-GA[[#This Row],[Sunrise Time (POA&gt;20 W/m2)]])*24,"")</f>
        <v/>
      </c>
      <c r="M876" s="17" t="str">
        <f>IFERROR(VLOOKUP(GA[[#This Row],[Affceted Equipment]],'Basic Data'!A976:B1090,2,0),"")</f>
        <v/>
      </c>
      <c r="P876" s="28" t="str">
        <f>IFERROR(VLOOKUP(GA[[#This Row],[Affceted Equipment]],'Basic Data'!A977:C1095,3,0),"")</f>
        <v/>
      </c>
      <c r="Q876" s="2"/>
      <c r="W876" s="32"/>
      <c r="X876" s="33"/>
      <c r="Y876" s="33"/>
      <c r="Z876" s="2"/>
      <c r="AA876" s="2"/>
      <c r="AB876" s="33">
        <f>(GA[[#This Row],[Work Completiuon time on fualt]]-GA[[#This Row],[Fault Time]])*24</f>
        <v>0</v>
      </c>
      <c r="AC876" s="2"/>
      <c r="AD876" s="2"/>
    </row>
    <row r="877" spans="1:30">
      <c r="A877" s="2">
        <f t="shared" si="14"/>
        <v>875</v>
      </c>
      <c r="I877" s="29" t="str">
        <f>IFERROR(VLOOKUP(GA[[#This Row],[Date]],Raw_Data[[#All],[Date]:[Sunset Time (POA&lt;20 W/m2)]],3,0),"")</f>
        <v/>
      </c>
      <c r="J877" s="29" t="str">
        <f>IFERROR(VLOOKUP(GA[[#This Row],[Date]],Raw_Data[[#All],[Date]:[Sunset Time (POA&lt;20 W/m2)]],4,0),"")</f>
        <v/>
      </c>
      <c r="K877" s="2" t="str">
        <f>IFERROR((GA[[#This Row],[Sunset Time (POA&lt;20 W/m2)]]-GA[[#This Row],[Sunrise Time (POA&gt;20 W/m2)]])*24,"")</f>
        <v/>
      </c>
      <c r="M877" s="17" t="str">
        <f>IFERROR(VLOOKUP(GA[[#This Row],[Affceted Equipment]],'Basic Data'!A977:B1091,2,0),"")</f>
        <v/>
      </c>
      <c r="P877" s="28" t="str">
        <f>IFERROR(VLOOKUP(GA[[#This Row],[Affceted Equipment]],'Basic Data'!A978:C1096,3,0),"")</f>
        <v/>
      </c>
      <c r="Q877" s="2"/>
      <c r="W877" s="32"/>
      <c r="X877" s="33"/>
      <c r="Y877" s="33"/>
      <c r="Z877" s="2"/>
      <c r="AA877" s="2"/>
      <c r="AB877" s="33">
        <f>(GA[[#This Row],[Work Completiuon time on fualt]]-GA[[#This Row],[Fault Time]])*24</f>
        <v>0</v>
      </c>
      <c r="AC877" s="2"/>
      <c r="AD877" s="2"/>
    </row>
    <row r="878" spans="1:30">
      <c r="A878" s="2">
        <f t="shared" si="14"/>
        <v>876</v>
      </c>
      <c r="I878" s="29" t="str">
        <f>IFERROR(VLOOKUP(GA[[#This Row],[Date]],Raw_Data[[#All],[Date]:[Sunset Time (POA&lt;20 W/m2)]],3,0),"")</f>
        <v/>
      </c>
      <c r="J878" s="29" t="str">
        <f>IFERROR(VLOOKUP(GA[[#This Row],[Date]],Raw_Data[[#All],[Date]:[Sunset Time (POA&lt;20 W/m2)]],4,0),"")</f>
        <v/>
      </c>
      <c r="K878" s="2" t="str">
        <f>IFERROR((GA[[#This Row],[Sunset Time (POA&lt;20 W/m2)]]-GA[[#This Row],[Sunrise Time (POA&gt;20 W/m2)]])*24,"")</f>
        <v/>
      </c>
      <c r="M878" s="17" t="str">
        <f>IFERROR(VLOOKUP(GA[[#This Row],[Affceted Equipment]],'Basic Data'!A978:B1092,2,0),"")</f>
        <v/>
      </c>
      <c r="P878" s="28" t="str">
        <f>IFERROR(VLOOKUP(GA[[#This Row],[Affceted Equipment]],'Basic Data'!A979:C1097,3,0),"")</f>
        <v/>
      </c>
      <c r="Q878" s="2"/>
      <c r="W878" s="32"/>
      <c r="X878" s="33"/>
      <c r="Y878" s="33"/>
      <c r="Z878" s="2"/>
      <c r="AA878" s="2"/>
      <c r="AB878" s="33">
        <f>(GA[[#This Row],[Work Completiuon time on fualt]]-GA[[#This Row],[Fault Time]])*24</f>
        <v>0</v>
      </c>
      <c r="AC878" s="2"/>
      <c r="AD878" s="2"/>
    </row>
    <row r="879" spans="1:30">
      <c r="A879" s="2">
        <f t="shared" si="14"/>
        <v>877</v>
      </c>
      <c r="I879" s="29" t="str">
        <f>IFERROR(VLOOKUP(GA[[#This Row],[Date]],Raw_Data[[#All],[Date]:[Sunset Time (POA&lt;20 W/m2)]],3,0),"")</f>
        <v/>
      </c>
      <c r="J879" s="29" t="str">
        <f>IFERROR(VLOOKUP(GA[[#This Row],[Date]],Raw_Data[[#All],[Date]:[Sunset Time (POA&lt;20 W/m2)]],4,0),"")</f>
        <v/>
      </c>
      <c r="K879" s="2" t="str">
        <f>IFERROR((GA[[#This Row],[Sunset Time (POA&lt;20 W/m2)]]-GA[[#This Row],[Sunrise Time (POA&gt;20 W/m2)]])*24,"")</f>
        <v/>
      </c>
      <c r="M879" s="17" t="str">
        <f>IFERROR(VLOOKUP(GA[[#This Row],[Affceted Equipment]],'Basic Data'!A979:B1093,2,0),"")</f>
        <v/>
      </c>
      <c r="P879" s="28" t="str">
        <f>IFERROR(VLOOKUP(GA[[#This Row],[Affceted Equipment]],'Basic Data'!A980:C1098,3,0),"")</f>
        <v/>
      </c>
      <c r="Q879" s="2"/>
      <c r="W879" s="32"/>
      <c r="X879" s="33"/>
      <c r="Y879" s="33"/>
      <c r="Z879" s="2"/>
      <c r="AA879" s="2"/>
      <c r="AB879" s="33">
        <f>(GA[[#This Row],[Work Completiuon time on fualt]]-GA[[#This Row],[Fault Time]])*24</f>
        <v>0</v>
      </c>
      <c r="AC879" s="2"/>
      <c r="AD879" s="2"/>
    </row>
    <row r="880" spans="1:30">
      <c r="A880" s="2">
        <f t="shared" si="14"/>
        <v>878</v>
      </c>
      <c r="I880" s="29" t="str">
        <f>IFERROR(VLOOKUP(GA[[#This Row],[Date]],Raw_Data[[#All],[Date]:[Sunset Time (POA&lt;20 W/m2)]],3,0),"")</f>
        <v/>
      </c>
      <c r="J880" s="29" t="str">
        <f>IFERROR(VLOOKUP(GA[[#This Row],[Date]],Raw_Data[[#All],[Date]:[Sunset Time (POA&lt;20 W/m2)]],4,0),"")</f>
        <v/>
      </c>
      <c r="K880" s="2" t="str">
        <f>IFERROR((GA[[#This Row],[Sunset Time (POA&lt;20 W/m2)]]-GA[[#This Row],[Sunrise Time (POA&gt;20 W/m2)]])*24,"")</f>
        <v/>
      </c>
      <c r="M880" s="17" t="str">
        <f>IFERROR(VLOOKUP(GA[[#This Row],[Affceted Equipment]],'Basic Data'!A980:B1094,2,0),"")</f>
        <v/>
      </c>
      <c r="P880" s="28" t="str">
        <f>IFERROR(VLOOKUP(GA[[#This Row],[Affceted Equipment]],'Basic Data'!A981:C1099,3,0),"")</f>
        <v/>
      </c>
      <c r="Q880" s="2"/>
      <c r="W880" s="32"/>
      <c r="X880" s="33"/>
      <c r="Y880" s="33"/>
      <c r="Z880" s="2"/>
      <c r="AA880" s="2"/>
      <c r="AB880" s="33">
        <f>(GA[[#This Row],[Work Completiuon time on fualt]]-GA[[#This Row],[Fault Time]])*24</f>
        <v>0</v>
      </c>
      <c r="AC880" s="2"/>
      <c r="AD880" s="2"/>
    </row>
    <row r="881" spans="1:30">
      <c r="A881" s="2">
        <f t="shared" si="14"/>
        <v>879</v>
      </c>
      <c r="I881" s="29" t="str">
        <f>IFERROR(VLOOKUP(GA[[#This Row],[Date]],Raw_Data[[#All],[Date]:[Sunset Time (POA&lt;20 W/m2)]],3,0),"")</f>
        <v/>
      </c>
      <c r="J881" s="29" t="str">
        <f>IFERROR(VLOOKUP(GA[[#This Row],[Date]],Raw_Data[[#All],[Date]:[Sunset Time (POA&lt;20 W/m2)]],4,0),"")</f>
        <v/>
      </c>
      <c r="K881" s="2" t="str">
        <f>IFERROR((GA[[#This Row],[Sunset Time (POA&lt;20 W/m2)]]-GA[[#This Row],[Sunrise Time (POA&gt;20 W/m2)]])*24,"")</f>
        <v/>
      </c>
      <c r="M881" s="17" t="str">
        <f>IFERROR(VLOOKUP(GA[[#This Row],[Affceted Equipment]],'Basic Data'!A981:B1095,2,0),"")</f>
        <v/>
      </c>
      <c r="P881" s="28" t="str">
        <f>IFERROR(VLOOKUP(GA[[#This Row],[Affceted Equipment]],'Basic Data'!A982:C1100,3,0),"")</f>
        <v/>
      </c>
      <c r="Q881" s="2"/>
      <c r="W881" s="32"/>
      <c r="X881" s="33"/>
      <c r="Y881" s="33"/>
      <c r="Z881" s="2"/>
      <c r="AA881" s="2"/>
      <c r="AB881" s="33">
        <f>(GA[[#This Row],[Work Completiuon time on fualt]]-GA[[#This Row],[Fault Time]])*24</f>
        <v>0</v>
      </c>
      <c r="AC881" s="2"/>
      <c r="AD881" s="2"/>
    </row>
    <row r="882" spans="1:30">
      <c r="A882" s="2">
        <f t="shared" si="14"/>
        <v>880</v>
      </c>
      <c r="I882" s="29" t="str">
        <f>IFERROR(VLOOKUP(GA[[#This Row],[Date]],Raw_Data[[#All],[Date]:[Sunset Time (POA&lt;20 W/m2)]],3,0),"")</f>
        <v/>
      </c>
      <c r="J882" s="29" t="str">
        <f>IFERROR(VLOOKUP(GA[[#This Row],[Date]],Raw_Data[[#All],[Date]:[Sunset Time (POA&lt;20 W/m2)]],4,0),"")</f>
        <v/>
      </c>
      <c r="K882" s="2" t="str">
        <f>IFERROR((GA[[#This Row],[Sunset Time (POA&lt;20 W/m2)]]-GA[[#This Row],[Sunrise Time (POA&gt;20 W/m2)]])*24,"")</f>
        <v/>
      </c>
      <c r="M882" s="17" t="str">
        <f>IFERROR(VLOOKUP(GA[[#This Row],[Affceted Equipment]],'Basic Data'!A982:B1096,2,0),"")</f>
        <v/>
      </c>
      <c r="P882" s="28" t="str">
        <f>IFERROR(VLOOKUP(GA[[#This Row],[Affceted Equipment]],'Basic Data'!A983:C1101,3,0),"")</f>
        <v/>
      </c>
      <c r="Q882" s="2"/>
      <c r="W882" s="32"/>
      <c r="X882" s="33"/>
      <c r="Y882" s="33"/>
      <c r="Z882" s="2"/>
      <c r="AA882" s="2"/>
      <c r="AB882" s="33">
        <f>(GA[[#This Row],[Work Completiuon time on fualt]]-GA[[#This Row],[Fault Time]])*24</f>
        <v>0</v>
      </c>
      <c r="AC882" s="2"/>
      <c r="AD882" s="2"/>
    </row>
    <row r="883" spans="1:30">
      <c r="A883" s="2">
        <f t="shared" si="14"/>
        <v>881</v>
      </c>
      <c r="I883" s="29" t="str">
        <f>IFERROR(VLOOKUP(GA[[#This Row],[Date]],Raw_Data[[#All],[Date]:[Sunset Time (POA&lt;20 W/m2)]],3,0),"")</f>
        <v/>
      </c>
      <c r="J883" s="29" t="str">
        <f>IFERROR(VLOOKUP(GA[[#This Row],[Date]],Raw_Data[[#All],[Date]:[Sunset Time (POA&lt;20 W/m2)]],4,0),"")</f>
        <v/>
      </c>
      <c r="K883" s="2" t="str">
        <f>IFERROR((GA[[#This Row],[Sunset Time (POA&lt;20 W/m2)]]-GA[[#This Row],[Sunrise Time (POA&gt;20 W/m2)]])*24,"")</f>
        <v/>
      </c>
      <c r="M883" s="17" t="str">
        <f>IFERROR(VLOOKUP(GA[[#This Row],[Affceted Equipment]],'Basic Data'!A983:B1097,2,0),"")</f>
        <v/>
      </c>
      <c r="P883" s="28" t="str">
        <f>IFERROR(VLOOKUP(GA[[#This Row],[Affceted Equipment]],'Basic Data'!A984:C1102,3,0),"")</f>
        <v/>
      </c>
      <c r="Q883" s="2"/>
      <c r="W883" s="32"/>
      <c r="X883" s="33"/>
      <c r="Y883" s="33"/>
      <c r="Z883" s="2"/>
      <c r="AA883" s="2"/>
      <c r="AB883" s="33">
        <f>(GA[[#This Row],[Work Completiuon time on fualt]]-GA[[#This Row],[Fault Time]])*24</f>
        <v>0</v>
      </c>
      <c r="AC883" s="2"/>
      <c r="AD883" s="2"/>
    </row>
    <row r="884" spans="1:30">
      <c r="A884" s="2">
        <f t="shared" si="14"/>
        <v>882</v>
      </c>
      <c r="I884" s="29" t="str">
        <f>IFERROR(VLOOKUP(GA[[#This Row],[Date]],Raw_Data[[#All],[Date]:[Sunset Time (POA&lt;20 W/m2)]],3,0),"")</f>
        <v/>
      </c>
      <c r="J884" s="29" t="str">
        <f>IFERROR(VLOOKUP(GA[[#This Row],[Date]],Raw_Data[[#All],[Date]:[Sunset Time (POA&lt;20 W/m2)]],4,0),"")</f>
        <v/>
      </c>
      <c r="K884" s="2" t="str">
        <f>IFERROR((GA[[#This Row],[Sunset Time (POA&lt;20 W/m2)]]-GA[[#This Row],[Sunrise Time (POA&gt;20 W/m2)]])*24,"")</f>
        <v/>
      </c>
      <c r="M884" s="17" t="str">
        <f>IFERROR(VLOOKUP(GA[[#This Row],[Affceted Equipment]],'Basic Data'!A984:B1098,2,0),"")</f>
        <v/>
      </c>
      <c r="P884" s="28" t="str">
        <f>IFERROR(VLOOKUP(GA[[#This Row],[Affceted Equipment]],'Basic Data'!A985:C1103,3,0),"")</f>
        <v/>
      </c>
      <c r="Q884" s="2"/>
      <c r="W884" s="32"/>
      <c r="X884" s="33"/>
      <c r="Y884" s="33"/>
      <c r="Z884" s="2"/>
      <c r="AA884" s="2"/>
      <c r="AB884" s="33">
        <f>(GA[[#This Row],[Work Completiuon time on fualt]]-GA[[#This Row],[Fault Time]])*24</f>
        <v>0</v>
      </c>
      <c r="AC884" s="2"/>
      <c r="AD884" s="2"/>
    </row>
    <row r="885" spans="1:30">
      <c r="A885" s="2">
        <f t="shared" si="14"/>
        <v>883</v>
      </c>
      <c r="I885" s="29" t="str">
        <f>IFERROR(VLOOKUP(GA[[#This Row],[Date]],Raw_Data[[#All],[Date]:[Sunset Time (POA&lt;20 W/m2)]],3,0),"")</f>
        <v/>
      </c>
      <c r="J885" s="29" t="str">
        <f>IFERROR(VLOOKUP(GA[[#This Row],[Date]],Raw_Data[[#All],[Date]:[Sunset Time (POA&lt;20 W/m2)]],4,0),"")</f>
        <v/>
      </c>
      <c r="K885" s="2" t="str">
        <f>IFERROR((GA[[#This Row],[Sunset Time (POA&lt;20 W/m2)]]-GA[[#This Row],[Sunrise Time (POA&gt;20 W/m2)]])*24,"")</f>
        <v/>
      </c>
      <c r="M885" s="17" t="str">
        <f>IFERROR(VLOOKUP(GA[[#This Row],[Affceted Equipment]],'Basic Data'!A985:B1099,2,0),"")</f>
        <v/>
      </c>
      <c r="P885" s="28" t="str">
        <f>IFERROR(VLOOKUP(GA[[#This Row],[Affceted Equipment]],'Basic Data'!A986:C1104,3,0),"")</f>
        <v/>
      </c>
      <c r="Q885" s="2"/>
      <c r="W885" s="32"/>
      <c r="X885" s="33"/>
      <c r="Y885" s="33"/>
      <c r="Z885" s="2"/>
      <c r="AA885" s="2"/>
      <c r="AB885" s="33">
        <f>(GA[[#This Row],[Work Completiuon time on fualt]]-GA[[#This Row],[Fault Time]])*24</f>
        <v>0</v>
      </c>
      <c r="AC885" s="2"/>
      <c r="AD885" s="2"/>
    </row>
    <row r="886" spans="1:30">
      <c r="A886" s="2">
        <f t="shared" si="14"/>
        <v>884</v>
      </c>
      <c r="I886" s="29" t="str">
        <f>IFERROR(VLOOKUP(GA[[#This Row],[Date]],Raw_Data[[#All],[Date]:[Sunset Time (POA&lt;20 W/m2)]],3,0),"")</f>
        <v/>
      </c>
      <c r="J886" s="29" t="str">
        <f>IFERROR(VLOOKUP(GA[[#This Row],[Date]],Raw_Data[[#All],[Date]:[Sunset Time (POA&lt;20 W/m2)]],4,0),"")</f>
        <v/>
      </c>
      <c r="K886" s="2" t="str">
        <f>IFERROR((GA[[#This Row],[Sunset Time (POA&lt;20 W/m2)]]-GA[[#This Row],[Sunrise Time (POA&gt;20 W/m2)]])*24,"")</f>
        <v/>
      </c>
      <c r="M886" s="17" t="str">
        <f>IFERROR(VLOOKUP(GA[[#This Row],[Affceted Equipment]],'Basic Data'!A986:B1100,2,0),"")</f>
        <v/>
      </c>
      <c r="P886" s="28" t="str">
        <f>IFERROR(VLOOKUP(GA[[#This Row],[Affceted Equipment]],'Basic Data'!A987:C1105,3,0),"")</f>
        <v/>
      </c>
      <c r="Q886" s="2"/>
      <c r="W886" s="32"/>
      <c r="X886" s="33"/>
      <c r="Y886" s="33"/>
      <c r="Z886" s="2"/>
      <c r="AA886" s="2"/>
      <c r="AB886" s="33">
        <f>(GA[[#This Row],[Work Completiuon time on fualt]]-GA[[#This Row],[Fault Time]])*24</f>
        <v>0</v>
      </c>
      <c r="AC886" s="2"/>
      <c r="AD886" s="2"/>
    </row>
    <row r="887" spans="1:30">
      <c r="A887" s="2">
        <f t="shared" si="14"/>
        <v>885</v>
      </c>
      <c r="I887" s="29" t="str">
        <f>IFERROR(VLOOKUP(GA[[#This Row],[Date]],Raw_Data[[#All],[Date]:[Sunset Time (POA&lt;20 W/m2)]],3,0),"")</f>
        <v/>
      </c>
      <c r="J887" s="29" t="str">
        <f>IFERROR(VLOOKUP(GA[[#This Row],[Date]],Raw_Data[[#All],[Date]:[Sunset Time (POA&lt;20 W/m2)]],4,0),"")</f>
        <v/>
      </c>
      <c r="K887" s="2" t="str">
        <f>IFERROR((GA[[#This Row],[Sunset Time (POA&lt;20 W/m2)]]-GA[[#This Row],[Sunrise Time (POA&gt;20 W/m2)]])*24,"")</f>
        <v/>
      </c>
      <c r="M887" s="17" t="str">
        <f>IFERROR(VLOOKUP(GA[[#This Row],[Affceted Equipment]],'Basic Data'!A987:B1101,2,0),"")</f>
        <v/>
      </c>
      <c r="P887" s="28" t="str">
        <f>IFERROR(VLOOKUP(GA[[#This Row],[Affceted Equipment]],'Basic Data'!A988:C1106,3,0),"")</f>
        <v/>
      </c>
      <c r="Q887" s="2"/>
      <c r="W887" s="32"/>
      <c r="X887" s="33"/>
      <c r="Y887" s="33"/>
      <c r="Z887" s="2"/>
      <c r="AA887" s="2"/>
      <c r="AB887" s="33">
        <f>(GA[[#This Row],[Work Completiuon time on fualt]]-GA[[#This Row],[Fault Time]])*24</f>
        <v>0</v>
      </c>
      <c r="AC887" s="2"/>
      <c r="AD887" s="2"/>
    </row>
    <row r="888" spans="1:30">
      <c r="A888" s="2">
        <f t="shared" si="14"/>
        <v>886</v>
      </c>
      <c r="I888" s="29" t="str">
        <f>IFERROR(VLOOKUP(GA[[#This Row],[Date]],Raw_Data[[#All],[Date]:[Sunset Time (POA&lt;20 W/m2)]],3,0),"")</f>
        <v/>
      </c>
      <c r="J888" s="29" t="str">
        <f>IFERROR(VLOOKUP(GA[[#This Row],[Date]],Raw_Data[[#All],[Date]:[Sunset Time (POA&lt;20 W/m2)]],4,0),"")</f>
        <v/>
      </c>
      <c r="K888" s="2" t="str">
        <f>IFERROR((GA[[#This Row],[Sunset Time (POA&lt;20 W/m2)]]-GA[[#This Row],[Sunrise Time (POA&gt;20 W/m2)]])*24,"")</f>
        <v/>
      </c>
      <c r="M888" s="17" t="str">
        <f>IFERROR(VLOOKUP(GA[[#This Row],[Affceted Equipment]],'Basic Data'!A988:B1102,2,0),"")</f>
        <v/>
      </c>
      <c r="P888" s="28" t="str">
        <f>IFERROR(VLOOKUP(GA[[#This Row],[Affceted Equipment]],'Basic Data'!A989:C1107,3,0),"")</f>
        <v/>
      </c>
      <c r="Q888" s="2"/>
      <c r="W888" s="32"/>
      <c r="X888" s="33"/>
      <c r="Y888" s="33"/>
      <c r="Z888" s="2"/>
      <c r="AA888" s="2"/>
      <c r="AB888" s="33">
        <f>(GA[[#This Row],[Work Completiuon time on fualt]]-GA[[#This Row],[Fault Time]])*24</f>
        <v>0</v>
      </c>
      <c r="AC888" s="2"/>
      <c r="AD888" s="2"/>
    </row>
    <row r="889" spans="1:30">
      <c r="A889" s="2">
        <f t="shared" si="14"/>
        <v>887</v>
      </c>
      <c r="I889" s="29" t="str">
        <f>IFERROR(VLOOKUP(GA[[#This Row],[Date]],Raw_Data[[#All],[Date]:[Sunset Time (POA&lt;20 W/m2)]],3,0),"")</f>
        <v/>
      </c>
      <c r="J889" s="29" t="str">
        <f>IFERROR(VLOOKUP(GA[[#This Row],[Date]],Raw_Data[[#All],[Date]:[Sunset Time (POA&lt;20 W/m2)]],4,0),"")</f>
        <v/>
      </c>
      <c r="K889" s="2" t="str">
        <f>IFERROR((GA[[#This Row],[Sunset Time (POA&lt;20 W/m2)]]-GA[[#This Row],[Sunrise Time (POA&gt;20 W/m2)]])*24,"")</f>
        <v/>
      </c>
      <c r="M889" s="17" t="str">
        <f>IFERROR(VLOOKUP(GA[[#This Row],[Affceted Equipment]],'Basic Data'!A989:B1103,2,0),"")</f>
        <v/>
      </c>
      <c r="P889" s="28" t="str">
        <f>IFERROR(VLOOKUP(GA[[#This Row],[Affceted Equipment]],'Basic Data'!A990:C1108,3,0),"")</f>
        <v/>
      </c>
      <c r="Q889" s="2"/>
      <c r="W889" s="32"/>
      <c r="X889" s="33"/>
      <c r="Y889" s="33"/>
      <c r="Z889" s="2"/>
      <c r="AA889" s="2"/>
      <c r="AB889" s="33">
        <f>(GA[[#This Row],[Work Completiuon time on fualt]]-GA[[#This Row],[Fault Time]])*24</f>
        <v>0</v>
      </c>
      <c r="AC889" s="2"/>
      <c r="AD889" s="2"/>
    </row>
    <row r="890" spans="1:30">
      <c r="A890" s="2">
        <f t="shared" si="14"/>
        <v>888</v>
      </c>
      <c r="I890" s="29" t="str">
        <f>IFERROR(VLOOKUP(GA[[#This Row],[Date]],Raw_Data[[#All],[Date]:[Sunset Time (POA&lt;20 W/m2)]],3,0),"")</f>
        <v/>
      </c>
      <c r="J890" s="29" t="str">
        <f>IFERROR(VLOOKUP(GA[[#This Row],[Date]],Raw_Data[[#All],[Date]:[Sunset Time (POA&lt;20 W/m2)]],4,0),"")</f>
        <v/>
      </c>
      <c r="K890" s="2" t="str">
        <f>IFERROR((GA[[#This Row],[Sunset Time (POA&lt;20 W/m2)]]-GA[[#This Row],[Sunrise Time (POA&gt;20 W/m2)]])*24,"")</f>
        <v/>
      </c>
      <c r="M890" s="17" t="str">
        <f>IFERROR(VLOOKUP(GA[[#This Row],[Affceted Equipment]],'Basic Data'!A990:B1104,2,0),"")</f>
        <v/>
      </c>
      <c r="P890" s="28" t="str">
        <f>IFERROR(VLOOKUP(GA[[#This Row],[Affceted Equipment]],'Basic Data'!A991:C1109,3,0),"")</f>
        <v/>
      </c>
      <c r="Q890" s="2"/>
      <c r="W890" s="32"/>
      <c r="X890" s="33"/>
      <c r="Y890" s="33"/>
      <c r="Z890" s="2"/>
      <c r="AA890" s="2"/>
      <c r="AB890" s="33">
        <f>(GA[[#This Row],[Work Completiuon time on fualt]]-GA[[#This Row],[Fault Time]])*24</f>
        <v>0</v>
      </c>
      <c r="AC890" s="2"/>
      <c r="AD890" s="2"/>
    </row>
    <row r="891" spans="1:30">
      <c r="A891" s="2">
        <f t="shared" si="14"/>
        <v>889</v>
      </c>
      <c r="I891" s="29" t="str">
        <f>IFERROR(VLOOKUP(GA[[#This Row],[Date]],Raw_Data[[#All],[Date]:[Sunset Time (POA&lt;20 W/m2)]],3,0),"")</f>
        <v/>
      </c>
      <c r="J891" s="29" t="str">
        <f>IFERROR(VLOOKUP(GA[[#This Row],[Date]],Raw_Data[[#All],[Date]:[Sunset Time (POA&lt;20 W/m2)]],4,0),"")</f>
        <v/>
      </c>
      <c r="K891" s="2" t="str">
        <f>IFERROR((GA[[#This Row],[Sunset Time (POA&lt;20 W/m2)]]-GA[[#This Row],[Sunrise Time (POA&gt;20 W/m2)]])*24,"")</f>
        <v/>
      </c>
      <c r="M891" s="17" t="str">
        <f>IFERROR(VLOOKUP(GA[[#This Row],[Affceted Equipment]],'Basic Data'!A991:B1105,2,0),"")</f>
        <v/>
      </c>
      <c r="P891" s="28" t="str">
        <f>IFERROR(VLOOKUP(GA[[#This Row],[Affceted Equipment]],'Basic Data'!A992:C1110,3,0),"")</f>
        <v/>
      </c>
      <c r="Q891" s="2"/>
      <c r="W891" s="32"/>
      <c r="X891" s="33"/>
      <c r="Y891" s="33"/>
      <c r="Z891" s="2"/>
      <c r="AA891" s="2"/>
      <c r="AB891" s="33">
        <f>(GA[[#This Row],[Work Completiuon time on fualt]]-GA[[#This Row],[Fault Time]])*24</f>
        <v>0</v>
      </c>
      <c r="AC891" s="2"/>
      <c r="AD891" s="2"/>
    </row>
    <row r="892" spans="1:30">
      <c r="A892" s="2">
        <f t="shared" si="14"/>
        <v>890</v>
      </c>
      <c r="I892" s="29" t="str">
        <f>IFERROR(VLOOKUP(GA[[#This Row],[Date]],Raw_Data[[#All],[Date]:[Sunset Time (POA&lt;20 W/m2)]],3,0),"")</f>
        <v/>
      </c>
      <c r="J892" s="29" t="str">
        <f>IFERROR(VLOOKUP(GA[[#This Row],[Date]],Raw_Data[[#All],[Date]:[Sunset Time (POA&lt;20 W/m2)]],4,0),"")</f>
        <v/>
      </c>
      <c r="K892" s="2" t="str">
        <f>IFERROR((GA[[#This Row],[Sunset Time (POA&lt;20 W/m2)]]-GA[[#This Row],[Sunrise Time (POA&gt;20 W/m2)]])*24,"")</f>
        <v/>
      </c>
      <c r="M892" s="17" t="str">
        <f>IFERROR(VLOOKUP(GA[[#This Row],[Affceted Equipment]],'Basic Data'!A992:B1106,2,0),"")</f>
        <v/>
      </c>
      <c r="P892" s="28" t="str">
        <f>IFERROR(VLOOKUP(GA[[#This Row],[Affceted Equipment]],'Basic Data'!A993:C1111,3,0),"")</f>
        <v/>
      </c>
      <c r="Q892" s="2"/>
      <c r="W892" s="32"/>
      <c r="X892" s="33"/>
      <c r="Y892" s="33"/>
      <c r="Z892" s="2"/>
      <c r="AA892" s="2"/>
      <c r="AB892" s="33">
        <f>(GA[[#This Row],[Work Completiuon time on fualt]]-GA[[#This Row],[Fault Time]])*24</f>
        <v>0</v>
      </c>
      <c r="AC892" s="2"/>
      <c r="AD892" s="2"/>
    </row>
    <row r="893" spans="1:30">
      <c r="A893" s="2">
        <f t="shared" si="14"/>
        <v>891</v>
      </c>
      <c r="I893" s="29" t="str">
        <f>IFERROR(VLOOKUP(GA[[#This Row],[Date]],Raw_Data[[#All],[Date]:[Sunset Time (POA&lt;20 W/m2)]],3,0),"")</f>
        <v/>
      </c>
      <c r="J893" s="29" t="str">
        <f>IFERROR(VLOOKUP(GA[[#This Row],[Date]],Raw_Data[[#All],[Date]:[Sunset Time (POA&lt;20 W/m2)]],4,0),"")</f>
        <v/>
      </c>
      <c r="K893" s="2" t="str">
        <f>IFERROR((GA[[#This Row],[Sunset Time (POA&lt;20 W/m2)]]-GA[[#This Row],[Sunrise Time (POA&gt;20 W/m2)]])*24,"")</f>
        <v/>
      </c>
      <c r="M893" s="17" t="str">
        <f>IFERROR(VLOOKUP(GA[[#This Row],[Affceted Equipment]],'Basic Data'!A993:B1107,2,0),"")</f>
        <v/>
      </c>
      <c r="P893" s="28" t="str">
        <f>IFERROR(VLOOKUP(GA[[#This Row],[Affceted Equipment]],'Basic Data'!A994:C1112,3,0),"")</f>
        <v/>
      </c>
      <c r="Q893" s="2"/>
      <c r="W893" s="32"/>
      <c r="X893" s="33"/>
      <c r="Y893" s="33"/>
      <c r="Z893" s="2"/>
      <c r="AA893" s="2"/>
      <c r="AB893" s="33">
        <f>(GA[[#This Row],[Work Completiuon time on fualt]]-GA[[#This Row],[Fault Time]])*24</f>
        <v>0</v>
      </c>
      <c r="AC893" s="2"/>
      <c r="AD893" s="2"/>
    </row>
    <row r="894" spans="1:30">
      <c r="A894" s="2">
        <f t="shared" si="14"/>
        <v>892</v>
      </c>
      <c r="I894" s="29" t="str">
        <f>IFERROR(VLOOKUP(GA[[#This Row],[Date]],Raw_Data[[#All],[Date]:[Sunset Time (POA&lt;20 W/m2)]],3,0),"")</f>
        <v/>
      </c>
      <c r="J894" s="29" t="str">
        <f>IFERROR(VLOOKUP(GA[[#This Row],[Date]],Raw_Data[[#All],[Date]:[Sunset Time (POA&lt;20 W/m2)]],4,0),"")</f>
        <v/>
      </c>
      <c r="K894" s="2" t="str">
        <f>IFERROR((GA[[#This Row],[Sunset Time (POA&lt;20 W/m2)]]-GA[[#This Row],[Sunrise Time (POA&gt;20 W/m2)]])*24,"")</f>
        <v/>
      </c>
      <c r="M894" s="17" t="str">
        <f>IFERROR(VLOOKUP(GA[[#This Row],[Affceted Equipment]],'Basic Data'!A994:B1108,2,0),"")</f>
        <v/>
      </c>
      <c r="P894" s="28" t="str">
        <f>IFERROR(VLOOKUP(GA[[#This Row],[Affceted Equipment]],'Basic Data'!A995:C1113,3,0),"")</f>
        <v/>
      </c>
      <c r="Q894" s="2"/>
      <c r="W894" s="32"/>
      <c r="X894" s="33"/>
      <c r="Y894" s="33"/>
      <c r="Z894" s="2"/>
      <c r="AA894" s="2"/>
      <c r="AB894" s="33">
        <f>(GA[[#This Row],[Work Completiuon time on fualt]]-GA[[#This Row],[Fault Time]])*24</f>
        <v>0</v>
      </c>
      <c r="AC894" s="2"/>
      <c r="AD894" s="2"/>
    </row>
    <row r="895" spans="1:30">
      <c r="A895" s="2">
        <f t="shared" si="14"/>
        <v>893</v>
      </c>
      <c r="I895" s="29" t="str">
        <f>IFERROR(VLOOKUP(GA[[#This Row],[Date]],Raw_Data[[#All],[Date]:[Sunset Time (POA&lt;20 W/m2)]],3,0),"")</f>
        <v/>
      </c>
      <c r="J895" s="29" t="str">
        <f>IFERROR(VLOOKUP(GA[[#This Row],[Date]],Raw_Data[[#All],[Date]:[Sunset Time (POA&lt;20 W/m2)]],4,0),"")</f>
        <v/>
      </c>
      <c r="K895" s="2" t="str">
        <f>IFERROR((GA[[#This Row],[Sunset Time (POA&lt;20 W/m2)]]-GA[[#This Row],[Sunrise Time (POA&gt;20 W/m2)]])*24,"")</f>
        <v/>
      </c>
      <c r="M895" s="17" t="str">
        <f>IFERROR(VLOOKUP(GA[[#This Row],[Affceted Equipment]],'Basic Data'!A995:B1109,2,0),"")</f>
        <v/>
      </c>
      <c r="P895" s="28" t="str">
        <f>IFERROR(VLOOKUP(GA[[#This Row],[Affceted Equipment]],'Basic Data'!A996:C1114,3,0),"")</f>
        <v/>
      </c>
      <c r="Q895" s="2"/>
      <c r="W895" s="32"/>
      <c r="X895" s="33"/>
      <c r="Y895" s="33"/>
      <c r="Z895" s="2"/>
      <c r="AA895" s="2"/>
      <c r="AB895" s="33">
        <f>(GA[[#This Row],[Work Completiuon time on fualt]]-GA[[#This Row],[Fault Time]])*24</f>
        <v>0</v>
      </c>
      <c r="AC895" s="2"/>
      <c r="AD895" s="2"/>
    </row>
    <row r="896" spans="1:30">
      <c r="A896" s="2">
        <f t="shared" si="14"/>
        <v>894</v>
      </c>
      <c r="I896" s="29" t="str">
        <f>IFERROR(VLOOKUP(GA[[#This Row],[Date]],Raw_Data[[#All],[Date]:[Sunset Time (POA&lt;20 W/m2)]],3,0),"")</f>
        <v/>
      </c>
      <c r="J896" s="29" t="str">
        <f>IFERROR(VLOOKUP(GA[[#This Row],[Date]],Raw_Data[[#All],[Date]:[Sunset Time (POA&lt;20 W/m2)]],4,0),"")</f>
        <v/>
      </c>
      <c r="K896" s="2" t="str">
        <f>IFERROR((GA[[#This Row],[Sunset Time (POA&lt;20 W/m2)]]-GA[[#This Row],[Sunrise Time (POA&gt;20 W/m2)]])*24,"")</f>
        <v/>
      </c>
      <c r="M896" s="17" t="str">
        <f>IFERROR(VLOOKUP(GA[[#This Row],[Affceted Equipment]],'Basic Data'!A996:B1110,2,0),"")</f>
        <v/>
      </c>
      <c r="P896" s="28" t="str">
        <f>IFERROR(VLOOKUP(GA[[#This Row],[Affceted Equipment]],'Basic Data'!A997:C1115,3,0),"")</f>
        <v/>
      </c>
      <c r="Q896" s="2"/>
      <c r="W896" s="32"/>
      <c r="X896" s="33"/>
      <c r="Y896" s="33"/>
      <c r="Z896" s="2"/>
      <c r="AA896" s="2"/>
      <c r="AB896" s="33">
        <f>(GA[[#This Row],[Work Completiuon time on fualt]]-GA[[#This Row],[Fault Time]])*24</f>
        <v>0</v>
      </c>
      <c r="AC896" s="2"/>
      <c r="AD896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'Basic Data'!$E$2:$E$35</xm:f>
          </x14:formula1>
          <xm:sqref>O3:O896</xm:sqref>
        </x14:dataValidation>
        <x14:dataValidation type="list" allowBlank="1" showInputMessage="1" showErrorMessage="1" xr:uid="{00000000-0002-0000-0B00-000001000000}">
          <x14:formula1>
            <xm:f>'Basic Data'!$A$2:$A$117</xm:f>
          </x14:formula1>
          <xm:sqref>L3:L896</xm:sqref>
        </x14:dataValidation>
        <x14:dataValidation type="list" allowBlank="1" showInputMessage="1" showErrorMessage="1" xr:uid="{00000000-0002-0000-0B00-000002000000}">
          <x14:formula1>
            <xm:f>'Basic Data'!$M$2:$M$4</xm:f>
          </x14:formula1>
          <xm:sqref>AA3:AA896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X1216"/>
  <sheetViews>
    <sheetView topLeftCell="A2" zoomScale="82" zoomScaleNormal="82" workbookViewId="0">
      <pane xSplit="8" ySplit="1" topLeftCell="I1201" activePane="bottomRight" state="frozen"/>
      <selection activeCell="I9" sqref="I9"/>
      <selection pane="topRight" activeCell="I9" sqref="I9"/>
      <selection pane="bottomLeft" activeCell="I9" sqref="I9"/>
      <selection pane="bottomRight" activeCell="I1215" sqref="I1215"/>
    </sheetView>
  </sheetViews>
  <sheetFormatPr defaultColWidth="9" defaultRowHeight="14.4"/>
  <cols>
    <col min="1" max="1" width="8.5546875" style="2"/>
    <col min="2" max="2" width="11.44140625" style="2" customWidth="1"/>
    <col min="3" max="3" width="12.44140625" style="2" customWidth="1"/>
    <col min="4" max="4" width="14.109375" style="2" customWidth="1"/>
    <col min="5" max="5" width="13" style="2" customWidth="1"/>
    <col min="6" max="6" width="10.88671875" style="2" customWidth="1"/>
    <col min="7" max="7" width="8.5546875" style="2"/>
    <col min="8" max="8" width="10.44140625" style="2" customWidth="1"/>
    <col min="9" max="9" width="12.44140625" customWidth="1"/>
    <col min="10" max="10" width="9.5546875" customWidth="1"/>
    <col min="11" max="16" width="9.88671875" style="2" customWidth="1"/>
    <col min="17" max="17" width="12.44140625" style="2" customWidth="1"/>
    <col min="18" max="18" width="13" customWidth="1"/>
    <col min="19" max="19" width="12.44140625" customWidth="1"/>
    <col min="20" max="20" width="13.44140625" customWidth="1"/>
    <col min="21" max="21" width="9.88671875" customWidth="1"/>
    <col min="22" max="22" width="10.44140625" customWidth="1"/>
    <col min="23" max="23" width="7" bestFit="1" customWidth="1"/>
    <col min="24" max="24" width="123.44140625" bestFit="1" customWidth="1"/>
  </cols>
  <sheetData>
    <row r="1" spans="1:24" hidden="1"/>
    <row r="2" spans="1:24" s="1" customFormat="1" ht="43.2">
      <c r="A2" s="22" t="s">
        <v>907</v>
      </c>
      <c r="B2" s="22" t="s">
        <v>85</v>
      </c>
      <c r="C2" s="22" t="s">
        <v>138</v>
      </c>
      <c r="D2" s="22" t="s">
        <v>80</v>
      </c>
      <c r="E2" t="s">
        <v>908</v>
      </c>
      <c r="F2" s="17" t="s">
        <v>139</v>
      </c>
      <c r="G2" s="17" t="s">
        <v>65</v>
      </c>
      <c r="H2" s="17" t="s">
        <v>36</v>
      </c>
      <c r="I2" s="1" t="s">
        <v>909</v>
      </c>
      <c r="J2" s="1" t="s">
        <v>910</v>
      </c>
      <c r="K2" s="21" t="s">
        <v>911</v>
      </c>
      <c r="L2" s="21" t="s">
        <v>912</v>
      </c>
      <c r="M2" s="21" t="s">
        <v>913</v>
      </c>
      <c r="N2" s="21" t="s">
        <v>914</v>
      </c>
      <c r="O2" s="21" t="s">
        <v>915</v>
      </c>
      <c r="P2" s="21" t="s">
        <v>916</v>
      </c>
      <c r="Q2" s="21" t="s">
        <v>917</v>
      </c>
      <c r="R2" s="20" t="s">
        <v>918</v>
      </c>
      <c r="S2" s="20" t="s">
        <v>919</v>
      </c>
      <c r="T2" s="20" t="s">
        <v>920</v>
      </c>
      <c r="U2" s="20" t="s">
        <v>921</v>
      </c>
      <c r="V2" s="20" t="s">
        <v>922</v>
      </c>
      <c r="W2" s="20" t="s">
        <v>923</v>
      </c>
      <c r="X2" s="20" t="s">
        <v>924</v>
      </c>
    </row>
    <row r="3" spans="1:24">
      <c r="A3" s="2">
        <v>1</v>
      </c>
      <c r="B3" s="2" t="s">
        <v>208</v>
      </c>
      <c r="C3" s="2">
        <f>YEAR(MC[[#This Row],[Date]])</f>
        <v>2022</v>
      </c>
      <c r="D3" s="2" t="s">
        <v>209</v>
      </c>
      <c r="E3" s="2" t="s">
        <v>209</v>
      </c>
      <c r="F3" s="18">
        <v>44652</v>
      </c>
      <c r="G3" s="2">
        <f>DAY(EOMONTH(F3,0))</f>
        <v>30</v>
      </c>
      <c r="H3" s="19">
        <v>44652</v>
      </c>
      <c r="Q3" s="2">
        <f>SUM(MC[[#This Row],[IC1_Inv1_MC]:[IC2_Inv2_MC]])</f>
        <v>0</v>
      </c>
    </row>
    <row r="4" spans="1:24">
      <c r="A4" s="2">
        <v>2</v>
      </c>
      <c r="B4" s="2" t="s">
        <v>208</v>
      </c>
      <c r="C4" s="2">
        <f>YEAR(MC[[#This Row],[Date]])</f>
        <v>2022</v>
      </c>
      <c r="D4" s="2" t="s">
        <v>209</v>
      </c>
      <c r="E4" s="2" t="s">
        <v>209</v>
      </c>
      <c r="F4" s="18">
        <v>44652</v>
      </c>
      <c r="G4" s="2">
        <f t="shared" ref="G4:G67" si="0">DAY(EOMONTH(F4,0))</f>
        <v>30</v>
      </c>
      <c r="H4" s="19">
        <f>H3+1</f>
        <v>44653</v>
      </c>
      <c r="Q4" s="2">
        <f>SUM(MC[[#This Row],[IC1_Inv1_MC]:[IC2_Inv2_MC]])</f>
        <v>0</v>
      </c>
    </row>
    <row r="5" spans="1:24">
      <c r="A5" s="2">
        <v>3</v>
      </c>
      <c r="B5" s="2" t="s">
        <v>208</v>
      </c>
      <c r="C5" s="2">
        <f>YEAR(MC[[#This Row],[Date]])</f>
        <v>2022</v>
      </c>
      <c r="D5" s="2" t="s">
        <v>209</v>
      </c>
      <c r="E5" s="2" t="s">
        <v>209</v>
      </c>
      <c r="F5" s="18">
        <v>44652</v>
      </c>
      <c r="G5" s="2">
        <f t="shared" si="0"/>
        <v>30</v>
      </c>
      <c r="H5" s="19">
        <f t="shared" ref="H5:H68" si="1">H4+1</f>
        <v>44654</v>
      </c>
      <c r="Q5" s="2">
        <f>SUM(MC[[#This Row],[IC1_Inv1_MC]:[IC2_Inv2_MC]])</f>
        <v>0</v>
      </c>
    </row>
    <row r="6" spans="1:24">
      <c r="A6" s="2">
        <v>4</v>
      </c>
      <c r="B6" s="2" t="s">
        <v>208</v>
      </c>
      <c r="C6" s="2">
        <f>YEAR(MC[[#This Row],[Date]])</f>
        <v>2022</v>
      </c>
      <c r="D6" s="2" t="s">
        <v>209</v>
      </c>
      <c r="E6" s="2" t="s">
        <v>209</v>
      </c>
      <c r="F6" s="18">
        <v>44652</v>
      </c>
      <c r="G6" s="2">
        <f t="shared" si="0"/>
        <v>30</v>
      </c>
      <c r="H6" s="19">
        <f t="shared" si="1"/>
        <v>44655</v>
      </c>
      <c r="Q6" s="2">
        <f>SUM(MC[[#This Row],[IC1_Inv1_MC]:[IC2_Inv2_MC]])</f>
        <v>0</v>
      </c>
    </row>
    <row r="7" spans="1:24">
      <c r="A7" s="2">
        <v>5</v>
      </c>
      <c r="B7" s="2" t="s">
        <v>208</v>
      </c>
      <c r="C7" s="2">
        <f>YEAR(MC[[#This Row],[Date]])</f>
        <v>2022</v>
      </c>
      <c r="D7" s="2" t="s">
        <v>209</v>
      </c>
      <c r="E7" s="2" t="s">
        <v>209</v>
      </c>
      <c r="F7" s="18">
        <v>44652</v>
      </c>
      <c r="G7" s="2">
        <f t="shared" si="0"/>
        <v>30</v>
      </c>
      <c r="H7" s="19">
        <f t="shared" si="1"/>
        <v>44656</v>
      </c>
      <c r="Q7" s="2">
        <f>SUM(MC[[#This Row],[IC1_Inv1_MC]:[IC2_Inv2_MC]])</f>
        <v>0</v>
      </c>
    </row>
    <row r="8" spans="1:24">
      <c r="A8" s="2">
        <v>6</v>
      </c>
      <c r="B8" s="2" t="s">
        <v>208</v>
      </c>
      <c r="C8" s="2">
        <f>YEAR(MC[[#This Row],[Date]])</f>
        <v>2022</v>
      </c>
      <c r="D8" s="2" t="s">
        <v>209</v>
      </c>
      <c r="E8" s="2" t="s">
        <v>209</v>
      </c>
      <c r="F8" s="18">
        <v>44652</v>
      </c>
      <c r="G8" s="2">
        <f t="shared" si="0"/>
        <v>30</v>
      </c>
      <c r="H8" s="19">
        <f t="shared" si="1"/>
        <v>44657</v>
      </c>
      <c r="Q8" s="2">
        <f>SUM(MC[[#This Row],[IC1_Inv1_MC]:[IC2_Inv2_MC]])</f>
        <v>0</v>
      </c>
    </row>
    <row r="9" spans="1:24">
      <c r="A9" s="2">
        <v>7</v>
      </c>
      <c r="B9" s="2" t="s">
        <v>208</v>
      </c>
      <c r="C9" s="2">
        <f>YEAR(MC[[#This Row],[Date]])</f>
        <v>2022</v>
      </c>
      <c r="D9" s="2" t="s">
        <v>209</v>
      </c>
      <c r="E9" s="2" t="s">
        <v>209</v>
      </c>
      <c r="F9" s="18">
        <v>44652</v>
      </c>
      <c r="G9" s="2">
        <f t="shared" si="0"/>
        <v>30</v>
      </c>
      <c r="H9" s="19">
        <f t="shared" si="1"/>
        <v>44658</v>
      </c>
      <c r="Q9" s="2">
        <f>SUM(MC[[#This Row],[IC1_Inv1_MC]:[IC2_Inv2_MC]])</f>
        <v>0</v>
      </c>
    </row>
    <row r="10" spans="1:24">
      <c r="A10" s="2">
        <v>8</v>
      </c>
      <c r="B10" s="2" t="s">
        <v>208</v>
      </c>
      <c r="C10" s="2">
        <f>YEAR(MC[[#This Row],[Date]])</f>
        <v>2022</v>
      </c>
      <c r="D10" s="2" t="s">
        <v>209</v>
      </c>
      <c r="E10" s="2" t="s">
        <v>209</v>
      </c>
      <c r="F10" s="18">
        <v>44652</v>
      </c>
      <c r="G10" s="2">
        <f t="shared" si="0"/>
        <v>30</v>
      </c>
      <c r="H10" s="19">
        <f t="shared" si="1"/>
        <v>44659</v>
      </c>
      <c r="Q10" s="2">
        <f>SUM(MC[[#This Row],[IC1_Inv1_MC]:[IC2_Inv2_MC]])</f>
        <v>0</v>
      </c>
    </row>
    <row r="11" spans="1:24">
      <c r="A11" s="2">
        <v>9</v>
      </c>
      <c r="B11" s="2" t="s">
        <v>208</v>
      </c>
      <c r="C11" s="2">
        <f>YEAR(MC[[#This Row],[Date]])</f>
        <v>2022</v>
      </c>
      <c r="D11" s="2" t="s">
        <v>209</v>
      </c>
      <c r="E11" s="2" t="s">
        <v>209</v>
      </c>
      <c r="F11" s="18">
        <v>44652</v>
      </c>
      <c r="G11" s="2">
        <f t="shared" si="0"/>
        <v>30</v>
      </c>
      <c r="H11" s="19">
        <f t="shared" si="1"/>
        <v>44660</v>
      </c>
      <c r="Q11" s="2">
        <f>SUM(MC[[#This Row],[IC1_Inv1_MC]:[IC2_Inv2_MC]])</f>
        <v>0</v>
      </c>
    </row>
    <row r="12" spans="1:24">
      <c r="A12" s="2">
        <v>10</v>
      </c>
      <c r="B12" s="2" t="s">
        <v>208</v>
      </c>
      <c r="C12" s="2">
        <f>YEAR(MC[[#This Row],[Date]])</f>
        <v>2022</v>
      </c>
      <c r="D12" s="2" t="s">
        <v>209</v>
      </c>
      <c r="E12" s="2" t="s">
        <v>209</v>
      </c>
      <c r="F12" s="18">
        <v>44652</v>
      </c>
      <c r="G12" s="2">
        <f t="shared" si="0"/>
        <v>30</v>
      </c>
      <c r="H12" s="19">
        <f t="shared" si="1"/>
        <v>44661</v>
      </c>
      <c r="Q12" s="2">
        <f>SUM(MC[[#This Row],[IC1_Inv1_MC]:[IC2_Inv2_MC]])</f>
        <v>0</v>
      </c>
    </row>
    <row r="13" spans="1:24">
      <c r="A13" s="2">
        <v>11</v>
      </c>
      <c r="B13" s="2" t="s">
        <v>208</v>
      </c>
      <c r="C13" s="2">
        <f>YEAR(MC[[#This Row],[Date]])</f>
        <v>2022</v>
      </c>
      <c r="D13" s="2" t="s">
        <v>209</v>
      </c>
      <c r="E13" s="2" t="s">
        <v>209</v>
      </c>
      <c r="F13" s="18">
        <v>44652</v>
      </c>
      <c r="G13" s="2">
        <f t="shared" si="0"/>
        <v>30</v>
      </c>
      <c r="H13" s="19">
        <f t="shared" si="1"/>
        <v>44662</v>
      </c>
      <c r="Q13" s="2">
        <f>SUM(MC[[#This Row],[IC1_Inv1_MC]:[IC2_Inv2_MC]])</f>
        <v>0</v>
      </c>
    </row>
    <row r="14" spans="1:24">
      <c r="A14" s="2">
        <v>12</v>
      </c>
      <c r="B14" s="2" t="s">
        <v>208</v>
      </c>
      <c r="C14" s="2">
        <f>YEAR(MC[[#This Row],[Date]])</f>
        <v>2022</v>
      </c>
      <c r="D14" s="2" t="s">
        <v>209</v>
      </c>
      <c r="E14" s="2" t="s">
        <v>209</v>
      </c>
      <c r="F14" s="18">
        <v>44652</v>
      </c>
      <c r="G14" s="2">
        <f t="shared" si="0"/>
        <v>30</v>
      </c>
      <c r="H14" s="19">
        <f t="shared" si="1"/>
        <v>44663</v>
      </c>
      <c r="Q14" s="2">
        <f>SUM(MC[[#This Row],[IC1_Inv1_MC]:[IC2_Inv2_MC]])</f>
        <v>0</v>
      </c>
    </row>
    <row r="15" spans="1:24">
      <c r="A15" s="2">
        <v>13</v>
      </c>
      <c r="B15" s="2" t="s">
        <v>208</v>
      </c>
      <c r="C15" s="2">
        <f>YEAR(MC[[#This Row],[Date]])</f>
        <v>2022</v>
      </c>
      <c r="D15" s="2" t="s">
        <v>209</v>
      </c>
      <c r="E15" s="2" t="s">
        <v>209</v>
      </c>
      <c r="F15" s="18">
        <v>44652</v>
      </c>
      <c r="G15" s="2">
        <f t="shared" si="0"/>
        <v>30</v>
      </c>
      <c r="H15" s="19">
        <f t="shared" si="1"/>
        <v>44664</v>
      </c>
      <c r="Q15" s="2">
        <f>SUM(MC[[#This Row],[IC1_Inv1_MC]:[IC2_Inv2_MC]])</f>
        <v>0</v>
      </c>
    </row>
    <row r="16" spans="1:24">
      <c r="A16" s="2">
        <v>14</v>
      </c>
      <c r="B16" s="2" t="s">
        <v>208</v>
      </c>
      <c r="C16" s="2">
        <f>YEAR(MC[[#This Row],[Date]])</f>
        <v>2022</v>
      </c>
      <c r="D16" s="2" t="s">
        <v>209</v>
      </c>
      <c r="E16" s="2" t="s">
        <v>209</v>
      </c>
      <c r="F16" s="18">
        <v>44652</v>
      </c>
      <c r="G16" s="2">
        <f t="shared" si="0"/>
        <v>30</v>
      </c>
      <c r="H16" s="19">
        <f t="shared" si="1"/>
        <v>44665</v>
      </c>
      <c r="Q16" s="2">
        <f>SUM(MC[[#This Row],[IC1_Inv1_MC]:[IC2_Inv2_MC]])</f>
        <v>0</v>
      </c>
    </row>
    <row r="17" spans="1:17">
      <c r="A17" s="2">
        <v>15</v>
      </c>
      <c r="B17" s="2" t="s">
        <v>208</v>
      </c>
      <c r="C17" s="2">
        <f>YEAR(MC[[#This Row],[Date]])</f>
        <v>2022</v>
      </c>
      <c r="D17" s="2" t="s">
        <v>209</v>
      </c>
      <c r="E17" s="2" t="s">
        <v>209</v>
      </c>
      <c r="F17" s="18">
        <v>44652</v>
      </c>
      <c r="G17" s="2">
        <f t="shared" si="0"/>
        <v>30</v>
      </c>
      <c r="H17" s="19">
        <f t="shared" si="1"/>
        <v>44666</v>
      </c>
      <c r="Q17" s="2">
        <f>SUM(MC[[#This Row],[IC1_Inv1_MC]:[IC2_Inv2_MC]])</f>
        <v>0</v>
      </c>
    </row>
    <row r="18" spans="1:17">
      <c r="A18" s="2">
        <v>16</v>
      </c>
      <c r="B18" s="2" t="s">
        <v>208</v>
      </c>
      <c r="C18" s="2">
        <f>YEAR(MC[[#This Row],[Date]])</f>
        <v>2022</v>
      </c>
      <c r="D18" s="2" t="s">
        <v>209</v>
      </c>
      <c r="E18" s="2" t="s">
        <v>209</v>
      </c>
      <c r="F18" s="18">
        <v>44652</v>
      </c>
      <c r="G18" s="2">
        <f t="shared" si="0"/>
        <v>30</v>
      </c>
      <c r="H18" s="19">
        <f t="shared" si="1"/>
        <v>44667</v>
      </c>
      <c r="Q18" s="2">
        <f>SUM(MC[[#This Row],[IC1_Inv1_MC]:[IC2_Inv2_MC]])</f>
        <v>0</v>
      </c>
    </row>
    <row r="19" spans="1:17">
      <c r="A19" s="2">
        <v>17</v>
      </c>
      <c r="B19" s="2" t="s">
        <v>208</v>
      </c>
      <c r="C19" s="2">
        <f>YEAR(MC[[#This Row],[Date]])</f>
        <v>2022</v>
      </c>
      <c r="D19" s="2" t="s">
        <v>209</v>
      </c>
      <c r="E19" s="2" t="s">
        <v>209</v>
      </c>
      <c r="F19" s="18">
        <v>44652</v>
      </c>
      <c r="G19" s="2">
        <f t="shared" si="0"/>
        <v>30</v>
      </c>
      <c r="H19" s="19">
        <f t="shared" si="1"/>
        <v>44668</v>
      </c>
      <c r="Q19" s="2">
        <f>SUM(MC[[#This Row],[IC1_Inv1_MC]:[IC2_Inv2_MC]])</f>
        <v>0</v>
      </c>
    </row>
    <row r="20" spans="1:17">
      <c r="A20" s="2">
        <v>18</v>
      </c>
      <c r="B20" s="2" t="s">
        <v>208</v>
      </c>
      <c r="C20" s="2">
        <f>YEAR(MC[[#This Row],[Date]])</f>
        <v>2022</v>
      </c>
      <c r="D20" s="2" t="s">
        <v>209</v>
      </c>
      <c r="E20" s="2" t="s">
        <v>209</v>
      </c>
      <c r="F20" s="18">
        <v>44652</v>
      </c>
      <c r="G20" s="2">
        <f t="shared" si="0"/>
        <v>30</v>
      </c>
      <c r="H20" s="19">
        <f t="shared" si="1"/>
        <v>44669</v>
      </c>
      <c r="Q20" s="2">
        <f>SUM(MC[[#This Row],[IC1_Inv1_MC]:[IC2_Inv2_MC]])</f>
        <v>0</v>
      </c>
    </row>
    <row r="21" spans="1:17">
      <c r="A21" s="2">
        <v>19</v>
      </c>
      <c r="B21" s="2" t="s">
        <v>208</v>
      </c>
      <c r="C21" s="2">
        <f>YEAR(MC[[#This Row],[Date]])</f>
        <v>2022</v>
      </c>
      <c r="D21" s="2" t="s">
        <v>209</v>
      </c>
      <c r="E21" s="2" t="s">
        <v>209</v>
      </c>
      <c r="F21" s="18">
        <v>44652</v>
      </c>
      <c r="G21" s="2">
        <f t="shared" si="0"/>
        <v>30</v>
      </c>
      <c r="H21" s="19">
        <f t="shared" si="1"/>
        <v>44670</v>
      </c>
      <c r="Q21" s="2">
        <f>SUM(MC[[#This Row],[IC1_Inv1_MC]:[IC2_Inv2_MC]])</f>
        <v>0</v>
      </c>
    </row>
    <row r="22" spans="1:17">
      <c r="A22" s="2">
        <v>20</v>
      </c>
      <c r="B22" s="2" t="s">
        <v>208</v>
      </c>
      <c r="C22" s="2">
        <f>YEAR(MC[[#This Row],[Date]])</f>
        <v>2022</v>
      </c>
      <c r="D22" s="2" t="s">
        <v>209</v>
      </c>
      <c r="E22" s="2" t="s">
        <v>209</v>
      </c>
      <c r="F22" s="18">
        <v>44652</v>
      </c>
      <c r="G22" s="2">
        <f t="shared" si="0"/>
        <v>30</v>
      </c>
      <c r="H22" s="19">
        <f t="shared" si="1"/>
        <v>44671</v>
      </c>
      <c r="Q22" s="2">
        <f>SUM(MC[[#This Row],[IC1_Inv1_MC]:[IC2_Inv2_MC]])</f>
        <v>0</v>
      </c>
    </row>
    <row r="23" spans="1:17">
      <c r="A23" s="2">
        <v>21</v>
      </c>
      <c r="B23" s="2" t="s">
        <v>208</v>
      </c>
      <c r="C23" s="2">
        <f>YEAR(MC[[#This Row],[Date]])</f>
        <v>2022</v>
      </c>
      <c r="D23" s="2" t="s">
        <v>209</v>
      </c>
      <c r="E23" s="2" t="s">
        <v>209</v>
      </c>
      <c r="F23" s="18">
        <v>44652</v>
      </c>
      <c r="G23" s="2">
        <f t="shared" si="0"/>
        <v>30</v>
      </c>
      <c r="H23" s="19">
        <f t="shared" si="1"/>
        <v>44672</v>
      </c>
      <c r="Q23" s="2">
        <f>SUM(MC[[#This Row],[IC1_Inv1_MC]:[IC2_Inv2_MC]])</f>
        <v>0</v>
      </c>
    </row>
    <row r="24" spans="1:17">
      <c r="A24" s="2">
        <v>22</v>
      </c>
      <c r="B24" s="2" t="s">
        <v>208</v>
      </c>
      <c r="C24" s="2">
        <f>YEAR(MC[[#This Row],[Date]])</f>
        <v>2022</v>
      </c>
      <c r="D24" s="2" t="s">
        <v>209</v>
      </c>
      <c r="E24" s="2" t="s">
        <v>209</v>
      </c>
      <c r="F24" s="18">
        <v>44652</v>
      </c>
      <c r="G24" s="2">
        <f t="shared" si="0"/>
        <v>30</v>
      </c>
      <c r="H24" s="19">
        <f t="shared" si="1"/>
        <v>44673</v>
      </c>
      <c r="Q24" s="2">
        <f>SUM(MC[[#This Row],[IC1_Inv1_MC]:[IC2_Inv2_MC]])</f>
        <v>0</v>
      </c>
    </row>
    <row r="25" spans="1:17">
      <c r="A25" s="2">
        <v>23</v>
      </c>
      <c r="B25" s="2" t="s">
        <v>208</v>
      </c>
      <c r="C25" s="2">
        <f>YEAR(MC[[#This Row],[Date]])</f>
        <v>2022</v>
      </c>
      <c r="D25" s="2" t="s">
        <v>209</v>
      </c>
      <c r="E25" s="2" t="s">
        <v>209</v>
      </c>
      <c r="F25" s="18">
        <v>44652</v>
      </c>
      <c r="G25" s="2">
        <f t="shared" si="0"/>
        <v>30</v>
      </c>
      <c r="H25" s="19">
        <f t="shared" si="1"/>
        <v>44674</v>
      </c>
      <c r="Q25" s="2">
        <f>SUM(MC[[#This Row],[IC1_Inv1_MC]:[IC2_Inv2_MC]])</f>
        <v>0</v>
      </c>
    </row>
    <row r="26" spans="1:17">
      <c r="A26" s="2">
        <v>24</v>
      </c>
      <c r="B26" s="2" t="s">
        <v>208</v>
      </c>
      <c r="C26" s="2">
        <f>YEAR(MC[[#This Row],[Date]])</f>
        <v>2022</v>
      </c>
      <c r="D26" s="2" t="s">
        <v>209</v>
      </c>
      <c r="E26" s="2" t="s">
        <v>209</v>
      </c>
      <c r="F26" s="18">
        <v>44652</v>
      </c>
      <c r="G26" s="2">
        <f t="shared" si="0"/>
        <v>30</v>
      </c>
      <c r="H26" s="19">
        <f t="shared" si="1"/>
        <v>44675</v>
      </c>
      <c r="Q26" s="2">
        <f>SUM(MC[[#This Row],[IC1_Inv1_MC]:[IC2_Inv2_MC]])</f>
        <v>0</v>
      </c>
    </row>
    <row r="27" spans="1:17">
      <c r="A27" s="2">
        <v>25</v>
      </c>
      <c r="B27" s="2" t="s">
        <v>208</v>
      </c>
      <c r="C27" s="2">
        <f>YEAR(MC[[#This Row],[Date]])</f>
        <v>2022</v>
      </c>
      <c r="D27" s="2" t="s">
        <v>209</v>
      </c>
      <c r="E27" s="2" t="s">
        <v>209</v>
      </c>
      <c r="F27" s="18">
        <v>44652</v>
      </c>
      <c r="G27" s="2">
        <f t="shared" si="0"/>
        <v>30</v>
      </c>
      <c r="H27" s="19">
        <f t="shared" si="1"/>
        <v>44676</v>
      </c>
      <c r="Q27" s="2">
        <f>SUM(MC[[#This Row],[IC1_Inv1_MC]:[IC2_Inv2_MC]])</f>
        <v>0</v>
      </c>
    </row>
    <row r="28" spans="1:17">
      <c r="A28" s="2">
        <v>26</v>
      </c>
      <c r="B28" s="2" t="s">
        <v>208</v>
      </c>
      <c r="C28" s="2">
        <f>YEAR(MC[[#This Row],[Date]])</f>
        <v>2022</v>
      </c>
      <c r="D28" s="2" t="s">
        <v>209</v>
      </c>
      <c r="E28" s="2" t="s">
        <v>209</v>
      </c>
      <c r="F28" s="18">
        <v>44652</v>
      </c>
      <c r="G28" s="2">
        <f t="shared" si="0"/>
        <v>30</v>
      </c>
      <c r="H28" s="19">
        <f t="shared" si="1"/>
        <v>44677</v>
      </c>
      <c r="Q28" s="2">
        <f>SUM(MC[[#This Row],[IC1_Inv1_MC]:[IC2_Inv2_MC]])</f>
        <v>0</v>
      </c>
    </row>
    <row r="29" spans="1:17">
      <c r="A29" s="2">
        <v>27</v>
      </c>
      <c r="B29" s="2" t="s">
        <v>208</v>
      </c>
      <c r="C29" s="2">
        <f>YEAR(MC[[#This Row],[Date]])</f>
        <v>2022</v>
      </c>
      <c r="D29" s="2" t="s">
        <v>209</v>
      </c>
      <c r="E29" s="2" t="s">
        <v>209</v>
      </c>
      <c r="F29" s="18">
        <v>44652</v>
      </c>
      <c r="G29" s="2">
        <f t="shared" si="0"/>
        <v>30</v>
      </c>
      <c r="H29" s="19">
        <f t="shared" si="1"/>
        <v>44678</v>
      </c>
      <c r="Q29" s="2">
        <f>SUM(MC[[#This Row],[IC1_Inv1_MC]:[IC2_Inv2_MC]])</f>
        <v>0</v>
      </c>
    </row>
    <row r="30" spans="1:17">
      <c r="A30" s="2">
        <v>28</v>
      </c>
      <c r="B30" s="2" t="s">
        <v>208</v>
      </c>
      <c r="C30" s="2">
        <f>YEAR(MC[[#This Row],[Date]])</f>
        <v>2022</v>
      </c>
      <c r="D30" s="2" t="s">
        <v>209</v>
      </c>
      <c r="E30" s="2" t="s">
        <v>209</v>
      </c>
      <c r="F30" s="18">
        <v>44652</v>
      </c>
      <c r="G30" s="2">
        <f t="shared" si="0"/>
        <v>30</v>
      </c>
      <c r="H30" s="19">
        <f t="shared" si="1"/>
        <v>44679</v>
      </c>
      <c r="Q30" s="2">
        <f>SUM(MC[[#This Row],[IC1_Inv1_MC]:[IC2_Inv2_MC]])</f>
        <v>0</v>
      </c>
    </row>
    <row r="31" spans="1:17">
      <c r="A31" s="2">
        <v>29</v>
      </c>
      <c r="B31" s="2" t="s">
        <v>208</v>
      </c>
      <c r="C31" s="2">
        <f>YEAR(MC[[#This Row],[Date]])</f>
        <v>2022</v>
      </c>
      <c r="D31" s="2" t="s">
        <v>209</v>
      </c>
      <c r="E31" s="2" t="s">
        <v>209</v>
      </c>
      <c r="F31" s="18">
        <v>44652</v>
      </c>
      <c r="G31" s="2">
        <f t="shared" si="0"/>
        <v>30</v>
      </c>
      <c r="H31" s="19">
        <f t="shared" si="1"/>
        <v>44680</v>
      </c>
      <c r="Q31" s="2">
        <f>SUM(MC[[#This Row],[IC1_Inv1_MC]:[IC2_Inv2_MC]])</f>
        <v>0</v>
      </c>
    </row>
    <row r="32" spans="1:17">
      <c r="A32" s="2">
        <v>30</v>
      </c>
      <c r="B32" s="2" t="s">
        <v>208</v>
      </c>
      <c r="C32" s="2">
        <f>YEAR(MC[[#This Row],[Date]])</f>
        <v>2022</v>
      </c>
      <c r="D32" s="2" t="s">
        <v>209</v>
      </c>
      <c r="E32" s="2" t="s">
        <v>209</v>
      </c>
      <c r="F32" s="18">
        <v>44652</v>
      </c>
      <c r="G32" s="2">
        <f t="shared" si="0"/>
        <v>30</v>
      </c>
      <c r="H32" s="19">
        <f t="shared" si="1"/>
        <v>44681</v>
      </c>
      <c r="Q32" s="2">
        <f>SUM(MC[[#This Row],[IC1_Inv1_MC]:[IC2_Inv2_MC]])</f>
        <v>0</v>
      </c>
    </row>
    <row r="33" spans="1:17">
      <c r="A33" s="2">
        <v>31</v>
      </c>
      <c r="B33" s="2" t="s">
        <v>208</v>
      </c>
      <c r="C33" s="2">
        <f>YEAR(MC[[#This Row],[Date]])</f>
        <v>2022</v>
      </c>
      <c r="D33" s="2" t="s">
        <v>209</v>
      </c>
      <c r="E33" s="2" t="s">
        <v>209</v>
      </c>
      <c r="F33" s="18">
        <v>44682</v>
      </c>
      <c r="G33" s="2">
        <f t="shared" si="0"/>
        <v>31</v>
      </c>
      <c r="H33" s="19">
        <f t="shared" si="1"/>
        <v>44682</v>
      </c>
      <c r="Q33" s="2">
        <f>SUM(MC[[#This Row],[IC1_Inv1_MC]:[IC2_Inv2_MC]])</f>
        <v>0</v>
      </c>
    </row>
    <row r="34" spans="1:17">
      <c r="A34" s="2">
        <v>32</v>
      </c>
      <c r="B34" s="2" t="s">
        <v>208</v>
      </c>
      <c r="C34" s="2">
        <f>YEAR(MC[[#This Row],[Date]])</f>
        <v>2022</v>
      </c>
      <c r="D34" s="2" t="s">
        <v>209</v>
      </c>
      <c r="E34" s="2" t="s">
        <v>209</v>
      </c>
      <c r="F34" s="18">
        <v>44682</v>
      </c>
      <c r="G34" s="2">
        <f t="shared" si="0"/>
        <v>31</v>
      </c>
      <c r="H34" s="19">
        <f t="shared" si="1"/>
        <v>44683</v>
      </c>
      <c r="Q34" s="2">
        <f>SUM(MC[[#This Row],[IC1_Inv1_MC]:[IC2_Inv2_MC]])</f>
        <v>0</v>
      </c>
    </row>
    <row r="35" spans="1:17">
      <c r="A35" s="2">
        <v>33</v>
      </c>
      <c r="B35" s="2" t="s">
        <v>208</v>
      </c>
      <c r="C35" s="2">
        <f>YEAR(MC[[#This Row],[Date]])</f>
        <v>2022</v>
      </c>
      <c r="D35" s="2" t="s">
        <v>209</v>
      </c>
      <c r="E35" s="2" t="s">
        <v>209</v>
      </c>
      <c r="F35" s="18">
        <v>44682</v>
      </c>
      <c r="G35" s="2">
        <f t="shared" si="0"/>
        <v>31</v>
      </c>
      <c r="H35" s="19">
        <f t="shared" si="1"/>
        <v>44684</v>
      </c>
      <c r="Q35" s="2">
        <f>SUM(MC[[#This Row],[IC1_Inv1_MC]:[IC2_Inv2_MC]])</f>
        <v>0</v>
      </c>
    </row>
    <row r="36" spans="1:17">
      <c r="A36" s="2">
        <v>34</v>
      </c>
      <c r="B36" s="2" t="s">
        <v>208</v>
      </c>
      <c r="C36" s="2">
        <f>YEAR(MC[[#This Row],[Date]])</f>
        <v>2022</v>
      </c>
      <c r="D36" s="2" t="s">
        <v>209</v>
      </c>
      <c r="E36" s="2" t="s">
        <v>209</v>
      </c>
      <c r="F36" s="18">
        <v>44682</v>
      </c>
      <c r="G36" s="2">
        <f t="shared" si="0"/>
        <v>31</v>
      </c>
      <c r="H36" s="19">
        <f t="shared" si="1"/>
        <v>44685</v>
      </c>
      <c r="Q36" s="2">
        <f>SUM(MC[[#This Row],[IC1_Inv1_MC]:[IC2_Inv2_MC]])</f>
        <v>0</v>
      </c>
    </row>
    <row r="37" spans="1:17">
      <c r="A37" s="2">
        <v>35</v>
      </c>
      <c r="B37" s="2" t="s">
        <v>208</v>
      </c>
      <c r="C37" s="2">
        <f>YEAR(MC[[#This Row],[Date]])</f>
        <v>2022</v>
      </c>
      <c r="D37" s="2" t="s">
        <v>209</v>
      </c>
      <c r="E37" s="2" t="s">
        <v>209</v>
      </c>
      <c r="F37" s="18">
        <v>44682</v>
      </c>
      <c r="G37" s="2">
        <f t="shared" si="0"/>
        <v>31</v>
      </c>
      <c r="H37" s="19">
        <f t="shared" si="1"/>
        <v>44686</v>
      </c>
      <c r="Q37" s="2">
        <f>SUM(MC[[#This Row],[IC1_Inv1_MC]:[IC2_Inv2_MC]])</f>
        <v>0</v>
      </c>
    </row>
    <row r="38" spans="1:17">
      <c r="A38" s="2">
        <v>36</v>
      </c>
      <c r="B38" s="2" t="s">
        <v>208</v>
      </c>
      <c r="C38" s="2">
        <f>YEAR(MC[[#This Row],[Date]])</f>
        <v>2022</v>
      </c>
      <c r="D38" s="2" t="s">
        <v>209</v>
      </c>
      <c r="E38" s="2" t="s">
        <v>209</v>
      </c>
      <c r="F38" s="18">
        <v>44682</v>
      </c>
      <c r="G38" s="2">
        <f t="shared" si="0"/>
        <v>31</v>
      </c>
      <c r="H38" s="19">
        <f t="shared" si="1"/>
        <v>44687</v>
      </c>
      <c r="Q38" s="2">
        <f>SUM(MC[[#This Row],[IC1_Inv1_MC]:[IC2_Inv2_MC]])</f>
        <v>0</v>
      </c>
    </row>
    <row r="39" spans="1:17">
      <c r="A39" s="2">
        <v>37</v>
      </c>
      <c r="B39" s="2" t="s">
        <v>208</v>
      </c>
      <c r="C39" s="2">
        <f>YEAR(MC[[#This Row],[Date]])</f>
        <v>2022</v>
      </c>
      <c r="D39" s="2" t="s">
        <v>209</v>
      </c>
      <c r="E39" s="2" t="s">
        <v>209</v>
      </c>
      <c r="F39" s="18">
        <v>44682</v>
      </c>
      <c r="G39" s="2">
        <f t="shared" si="0"/>
        <v>31</v>
      </c>
      <c r="H39" s="19">
        <f t="shared" si="1"/>
        <v>44688</v>
      </c>
      <c r="Q39" s="2">
        <f>SUM(MC[[#This Row],[IC1_Inv1_MC]:[IC2_Inv2_MC]])</f>
        <v>0</v>
      </c>
    </row>
    <row r="40" spans="1:17">
      <c r="A40" s="2">
        <v>38</v>
      </c>
      <c r="B40" s="2" t="s">
        <v>208</v>
      </c>
      <c r="C40" s="2">
        <f>YEAR(MC[[#This Row],[Date]])</f>
        <v>2022</v>
      </c>
      <c r="D40" s="2" t="s">
        <v>209</v>
      </c>
      <c r="E40" s="2" t="s">
        <v>209</v>
      </c>
      <c r="F40" s="18">
        <v>44682</v>
      </c>
      <c r="G40" s="2">
        <f t="shared" si="0"/>
        <v>31</v>
      </c>
      <c r="H40" s="19">
        <f t="shared" si="1"/>
        <v>44689</v>
      </c>
      <c r="Q40" s="2">
        <f>SUM(MC[[#This Row],[IC1_Inv1_MC]:[IC2_Inv2_MC]])</f>
        <v>0</v>
      </c>
    </row>
    <row r="41" spans="1:17">
      <c r="A41" s="2">
        <v>39</v>
      </c>
      <c r="B41" s="2" t="s">
        <v>208</v>
      </c>
      <c r="C41" s="2">
        <f>YEAR(MC[[#This Row],[Date]])</f>
        <v>2022</v>
      </c>
      <c r="D41" s="2" t="s">
        <v>209</v>
      </c>
      <c r="E41" s="2" t="s">
        <v>209</v>
      </c>
      <c r="F41" s="18">
        <v>44682</v>
      </c>
      <c r="G41" s="2">
        <f t="shared" si="0"/>
        <v>31</v>
      </c>
      <c r="H41" s="19">
        <f t="shared" si="1"/>
        <v>44690</v>
      </c>
      <c r="Q41" s="2">
        <f>SUM(MC[[#This Row],[IC1_Inv1_MC]:[IC2_Inv2_MC]])</f>
        <v>0</v>
      </c>
    </row>
    <row r="42" spans="1:17">
      <c r="A42" s="2">
        <v>40</v>
      </c>
      <c r="B42" s="2" t="s">
        <v>208</v>
      </c>
      <c r="C42" s="2">
        <f>YEAR(MC[[#This Row],[Date]])</f>
        <v>2022</v>
      </c>
      <c r="D42" s="2" t="s">
        <v>209</v>
      </c>
      <c r="E42" s="2" t="s">
        <v>209</v>
      </c>
      <c r="F42" s="18">
        <v>44682</v>
      </c>
      <c r="G42" s="2">
        <f t="shared" si="0"/>
        <v>31</v>
      </c>
      <c r="H42" s="19">
        <f t="shared" si="1"/>
        <v>44691</v>
      </c>
      <c r="Q42" s="2">
        <f>SUM(MC[[#This Row],[IC1_Inv1_MC]:[IC2_Inv2_MC]])</f>
        <v>0</v>
      </c>
    </row>
    <row r="43" spans="1:17">
      <c r="A43" s="2">
        <v>41</v>
      </c>
      <c r="B43" s="2" t="s">
        <v>208</v>
      </c>
      <c r="C43" s="2">
        <f>YEAR(MC[[#This Row],[Date]])</f>
        <v>2022</v>
      </c>
      <c r="D43" s="2" t="s">
        <v>209</v>
      </c>
      <c r="E43" s="2" t="s">
        <v>209</v>
      </c>
      <c r="F43" s="18">
        <v>44682</v>
      </c>
      <c r="G43" s="2">
        <f t="shared" si="0"/>
        <v>31</v>
      </c>
      <c r="H43" s="19">
        <f t="shared" si="1"/>
        <v>44692</v>
      </c>
      <c r="Q43" s="2">
        <f>SUM(MC[[#This Row],[IC1_Inv1_MC]:[IC2_Inv2_MC]])</f>
        <v>0</v>
      </c>
    </row>
    <row r="44" spans="1:17">
      <c r="A44" s="2">
        <v>42</v>
      </c>
      <c r="B44" s="2" t="s">
        <v>208</v>
      </c>
      <c r="C44" s="2">
        <f>YEAR(MC[[#This Row],[Date]])</f>
        <v>2022</v>
      </c>
      <c r="D44" s="2" t="s">
        <v>209</v>
      </c>
      <c r="E44" s="2" t="s">
        <v>209</v>
      </c>
      <c r="F44" s="18">
        <v>44682</v>
      </c>
      <c r="G44" s="2">
        <f t="shared" si="0"/>
        <v>31</v>
      </c>
      <c r="H44" s="19">
        <f t="shared" si="1"/>
        <v>44693</v>
      </c>
      <c r="Q44" s="2">
        <f>SUM(MC[[#This Row],[IC1_Inv1_MC]:[IC2_Inv2_MC]])</f>
        <v>0</v>
      </c>
    </row>
    <row r="45" spans="1:17">
      <c r="A45" s="2">
        <v>43</v>
      </c>
      <c r="B45" s="2" t="s">
        <v>208</v>
      </c>
      <c r="C45" s="2">
        <f>YEAR(MC[[#This Row],[Date]])</f>
        <v>2022</v>
      </c>
      <c r="D45" s="2" t="s">
        <v>209</v>
      </c>
      <c r="E45" s="2" t="s">
        <v>209</v>
      </c>
      <c r="F45" s="18">
        <v>44682</v>
      </c>
      <c r="G45" s="2">
        <f t="shared" si="0"/>
        <v>31</v>
      </c>
      <c r="H45" s="19">
        <f t="shared" si="1"/>
        <v>44694</v>
      </c>
      <c r="Q45" s="2">
        <f>SUM(MC[[#This Row],[IC1_Inv1_MC]:[IC2_Inv2_MC]])</f>
        <v>0</v>
      </c>
    </row>
    <row r="46" spans="1:17">
      <c r="A46" s="2">
        <v>44</v>
      </c>
      <c r="B46" s="2" t="s">
        <v>208</v>
      </c>
      <c r="C46" s="2">
        <f>YEAR(MC[[#This Row],[Date]])</f>
        <v>2022</v>
      </c>
      <c r="D46" s="2" t="s">
        <v>209</v>
      </c>
      <c r="E46" s="2" t="s">
        <v>209</v>
      </c>
      <c r="F46" s="18">
        <v>44682</v>
      </c>
      <c r="G46" s="2">
        <f t="shared" si="0"/>
        <v>31</v>
      </c>
      <c r="H46" s="19">
        <f t="shared" si="1"/>
        <v>44695</v>
      </c>
      <c r="Q46" s="2">
        <f>SUM(MC[[#This Row],[IC1_Inv1_MC]:[IC2_Inv2_MC]])</f>
        <v>0</v>
      </c>
    </row>
    <row r="47" spans="1:17">
      <c r="A47" s="2">
        <v>45</v>
      </c>
      <c r="B47" s="2" t="s">
        <v>208</v>
      </c>
      <c r="C47" s="2">
        <f>YEAR(MC[[#This Row],[Date]])</f>
        <v>2022</v>
      </c>
      <c r="D47" s="2" t="s">
        <v>209</v>
      </c>
      <c r="E47" s="2" t="s">
        <v>209</v>
      </c>
      <c r="F47" s="18">
        <v>44682</v>
      </c>
      <c r="G47" s="2">
        <f t="shared" si="0"/>
        <v>31</v>
      </c>
      <c r="H47" s="19">
        <f t="shared" si="1"/>
        <v>44696</v>
      </c>
      <c r="Q47" s="2">
        <f>SUM(MC[[#This Row],[IC1_Inv1_MC]:[IC2_Inv2_MC]])</f>
        <v>0</v>
      </c>
    </row>
    <row r="48" spans="1:17">
      <c r="A48" s="2">
        <v>46</v>
      </c>
      <c r="B48" s="2" t="s">
        <v>208</v>
      </c>
      <c r="C48" s="2">
        <f>YEAR(MC[[#This Row],[Date]])</f>
        <v>2022</v>
      </c>
      <c r="D48" s="2" t="s">
        <v>209</v>
      </c>
      <c r="E48" s="2" t="s">
        <v>209</v>
      </c>
      <c r="F48" s="18">
        <v>44682</v>
      </c>
      <c r="G48" s="2">
        <f t="shared" si="0"/>
        <v>31</v>
      </c>
      <c r="H48" s="19">
        <f t="shared" si="1"/>
        <v>44697</v>
      </c>
      <c r="Q48" s="2">
        <f>SUM(MC[[#This Row],[IC1_Inv1_MC]:[IC2_Inv2_MC]])</f>
        <v>0</v>
      </c>
    </row>
    <row r="49" spans="1:17">
      <c r="A49" s="2">
        <v>47</v>
      </c>
      <c r="B49" s="2" t="s">
        <v>208</v>
      </c>
      <c r="C49" s="2">
        <f>YEAR(MC[[#This Row],[Date]])</f>
        <v>2022</v>
      </c>
      <c r="D49" s="2" t="s">
        <v>209</v>
      </c>
      <c r="E49" s="2" t="s">
        <v>209</v>
      </c>
      <c r="F49" s="18">
        <v>44682</v>
      </c>
      <c r="G49" s="2">
        <f t="shared" si="0"/>
        <v>31</v>
      </c>
      <c r="H49" s="19">
        <f t="shared" si="1"/>
        <v>44698</v>
      </c>
      <c r="Q49" s="2">
        <f>SUM(MC[[#This Row],[IC1_Inv1_MC]:[IC2_Inv2_MC]])</f>
        <v>0</v>
      </c>
    </row>
    <row r="50" spans="1:17">
      <c r="A50" s="2">
        <v>48</v>
      </c>
      <c r="B50" s="2" t="s">
        <v>208</v>
      </c>
      <c r="C50" s="2">
        <f>YEAR(MC[[#This Row],[Date]])</f>
        <v>2022</v>
      </c>
      <c r="D50" s="2" t="s">
        <v>209</v>
      </c>
      <c r="E50" s="2" t="s">
        <v>209</v>
      </c>
      <c r="F50" s="18">
        <v>44682</v>
      </c>
      <c r="G50" s="2">
        <f t="shared" si="0"/>
        <v>31</v>
      </c>
      <c r="H50" s="19">
        <f t="shared" si="1"/>
        <v>44699</v>
      </c>
      <c r="Q50" s="2">
        <f>SUM(MC[[#This Row],[IC1_Inv1_MC]:[IC2_Inv2_MC]])</f>
        <v>0</v>
      </c>
    </row>
    <row r="51" spans="1:17">
      <c r="A51" s="2">
        <v>49</v>
      </c>
      <c r="B51" s="2" t="s">
        <v>208</v>
      </c>
      <c r="C51" s="2">
        <f>YEAR(MC[[#This Row],[Date]])</f>
        <v>2022</v>
      </c>
      <c r="D51" s="2" t="s">
        <v>209</v>
      </c>
      <c r="E51" s="2" t="s">
        <v>209</v>
      </c>
      <c r="F51" s="18">
        <v>44682</v>
      </c>
      <c r="G51" s="2">
        <f t="shared" si="0"/>
        <v>31</v>
      </c>
      <c r="H51" s="19">
        <f t="shared" si="1"/>
        <v>44700</v>
      </c>
      <c r="Q51" s="2">
        <f>SUM(MC[[#This Row],[IC1_Inv1_MC]:[IC2_Inv2_MC]])</f>
        <v>0</v>
      </c>
    </row>
    <row r="52" spans="1:17">
      <c r="A52" s="2">
        <v>50</v>
      </c>
      <c r="B52" s="2" t="s">
        <v>208</v>
      </c>
      <c r="C52" s="2">
        <f>YEAR(MC[[#This Row],[Date]])</f>
        <v>2022</v>
      </c>
      <c r="D52" s="2" t="s">
        <v>209</v>
      </c>
      <c r="E52" s="2" t="s">
        <v>209</v>
      </c>
      <c r="F52" s="18">
        <v>44682</v>
      </c>
      <c r="G52" s="2">
        <f t="shared" si="0"/>
        <v>31</v>
      </c>
      <c r="H52" s="19">
        <f t="shared" si="1"/>
        <v>44701</v>
      </c>
      <c r="Q52" s="2">
        <f>SUM(MC[[#This Row],[IC1_Inv1_MC]:[IC2_Inv2_MC]])</f>
        <v>0</v>
      </c>
    </row>
    <row r="53" spans="1:17">
      <c r="A53" s="2">
        <v>51</v>
      </c>
      <c r="B53" s="2" t="s">
        <v>208</v>
      </c>
      <c r="C53" s="2">
        <f>YEAR(MC[[#This Row],[Date]])</f>
        <v>2022</v>
      </c>
      <c r="D53" s="2" t="s">
        <v>209</v>
      </c>
      <c r="E53" s="2" t="s">
        <v>209</v>
      </c>
      <c r="F53" s="18">
        <v>44682</v>
      </c>
      <c r="G53" s="2">
        <f t="shared" si="0"/>
        <v>31</v>
      </c>
      <c r="H53" s="19">
        <f t="shared" si="1"/>
        <v>44702</v>
      </c>
      <c r="Q53" s="2">
        <f>SUM(MC[[#This Row],[IC1_Inv1_MC]:[IC2_Inv2_MC]])</f>
        <v>0</v>
      </c>
    </row>
    <row r="54" spans="1:17">
      <c r="A54" s="2">
        <v>52</v>
      </c>
      <c r="B54" s="2" t="s">
        <v>208</v>
      </c>
      <c r="C54" s="2">
        <f>YEAR(MC[[#This Row],[Date]])</f>
        <v>2022</v>
      </c>
      <c r="D54" s="2" t="s">
        <v>209</v>
      </c>
      <c r="E54" s="2" t="s">
        <v>209</v>
      </c>
      <c r="F54" s="18">
        <v>44682</v>
      </c>
      <c r="G54" s="2">
        <f t="shared" si="0"/>
        <v>31</v>
      </c>
      <c r="H54" s="19">
        <f t="shared" si="1"/>
        <v>44703</v>
      </c>
      <c r="Q54" s="2">
        <f>SUM(MC[[#This Row],[IC1_Inv1_MC]:[IC2_Inv2_MC]])</f>
        <v>0</v>
      </c>
    </row>
    <row r="55" spans="1:17">
      <c r="A55" s="2">
        <v>53</v>
      </c>
      <c r="B55" s="2" t="s">
        <v>208</v>
      </c>
      <c r="C55" s="2">
        <f>YEAR(MC[[#This Row],[Date]])</f>
        <v>2022</v>
      </c>
      <c r="D55" s="2" t="s">
        <v>209</v>
      </c>
      <c r="E55" s="2" t="s">
        <v>209</v>
      </c>
      <c r="F55" s="18">
        <v>44682</v>
      </c>
      <c r="G55" s="2">
        <f t="shared" si="0"/>
        <v>31</v>
      </c>
      <c r="H55" s="19">
        <f t="shared" si="1"/>
        <v>44704</v>
      </c>
      <c r="Q55" s="2">
        <f>SUM(MC[[#This Row],[IC1_Inv1_MC]:[IC2_Inv2_MC]])</f>
        <v>0</v>
      </c>
    </row>
    <row r="56" spans="1:17">
      <c r="A56" s="2">
        <v>54</v>
      </c>
      <c r="B56" s="2" t="s">
        <v>208</v>
      </c>
      <c r="C56" s="2">
        <f>YEAR(MC[[#This Row],[Date]])</f>
        <v>2022</v>
      </c>
      <c r="D56" s="2" t="s">
        <v>209</v>
      </c>
      <c r="E56" s="2" t="s">
        <v>209</v>
      </c>
      <c r="F56" s="18">
        <v>44682</v>
      </c>
      <c r="G56" s="2">
        <f t="shared" si="0"/>
        <v>31</v>
      </c>
      <c r="H56" s="19">
        <f t="shared" si="1"/>
        <v>44705</v>
      </c>
      <c r="Q56" s="2">
        <f>SUM(MC[[#This Row],[IC1_Inv1_MC]:[IC2_Inv2_MC]])</f>
        <v>0</v>
      </c>
    </row>
    <row r="57" spans="1:17">
      <c r="A57" s="2">
        <v>55</v>
      </c>
      <c r="B57" s="2" t="s">
        <v>208</v>
      </c>
      <c r="C57" s="2">
        <f>YEAR(MC[[#This Row],[Date]])</f>
        <v>2022</v>
      </c>
      <c r="D57" s="2" t="s">
        <v>209</v>
      </c>
      <c r="E57" s="2" t="s">
        <v>209</v>
      </c>
      <c r="F57" s="18">
        <v>44682</v>
      </c>
      <c r="G57" s="2">
        <f t="shared" si="0"/>
        <v>31</v>
      </c>
      <c r="H57" s="19">
        <f t="shared" si="1"/>
        <v>44706</v>
      </c>
      <c r="Q57" s="2">
        <f>SUM(MC[[#This Row],[IC1_Inv1_MC]:[IC2_Inv2_MC]])</f>
        <v>0</v>
      </c>
    </row>
    <row r="58" spans="1:17">
      <c r="A58" s="2">
        <v>56</v>
      </c>
      <c r="B58" s="2" t="s">
        <v>208</v>
      </c>
      <c r="C58" s="2">
        <f>YEAR(MC[[#This Row],[Date]])</f>
        <v>2022</v>
      </c>
      <c r="D58" s="2" t="s">
        <v>209</v>
      </c>
      <c r="E58" s="2" t="s">
        <v>209</v>
      </c>
      <c r="F58" s="18">
        <v>44682</v>
      </c>
      <c r="G58" s="2">
        <f t="shared" si="0"/>
        <v>31</v>
      </c>
      <c r="H58" s="19">
        <f t="shared" si="1"/>
        <v>44707</v>
      </c>
      <c r="Q58" s="2">
        <f>SUM(MC[[#This Row],[IC1_Inv1_MC]:[IC2_Inv2_MC]])</f>
        <v>0</v>
      </c>
    </row>
    <row r="59" spans="1:17">
      <c r="A59" s="2">
        <v>57</v>
      </c>
      <c r="B59" s="2" t="s">
        <v>208</v>
      </c>
      <c r="C59" s="2">
        <f>YEAR(MC[[#This Row],[Date]])</f>
        <v>2022</v>
      </c>
      <c r="D59" s="2" t="s">
        <v>209</v>
      </c>
      <c r="E59" s="2" t="s">
        <v>209</v>
      </c>
      <c r="F59" s="18">
        <v>44682</v>
      </c>
      <c r="G59" s="2">
        <f t="shared" si="0"/>
        <v>31</v>
      </c>
      <c r="H59" s="19">
        <f t="shared" si="1"/>
        <v>44708</v>
      </c>
      <c r="Q59" s="2">
        <f>SUM(MC[[#This Row],[IC1_Inv1_MC]:[IC2_Inv2_MC]])</f>
        <v>0</v>
      </c>
    </row>
    <row r="60" spans="1:17">
      <c r="A60" s="2">
        <v>58</v>
      </c>
      <c r="B60" s="2" t="s">
        <v>208</v>
      </c>
      <c r="C60" s="2">
        <f>YEAR(MC[[#This Row],[Date]])</f>
        <v>2022</v>
      </c>
      <c r="D60" s="2" t="s">
        <v>209</v>
      </c>
      <c r="E60" s="2" t="s">
        <v>209</v>
      </c>
      <c r="F60" s="18">
        <v>44682</v>
      </c>
      <c r="G60" s="2">
        <f t="shared" si="0"/>
        <v>31</v>
      </c>
      <c r="H60" s="19">
        <f t="shared" si="1"/>
        <v>44709</v>
      </c>
      <c r="Q60" s="2">
        <f>SUM(MC[[#This Row],[IC1_Inv1_MC]:[IC2_Inv2_MC]])</f>
        <v>0</v>
      </c>
    </row>
    <row r="61" spans="1:17">
      <c r="A61" s="2">
        <v>59</v>
      </c>
      <c r="B61" s="2" t="s">
        <v>208</v>
      </c>
      <c r="C61" s="2">
        <f>YEAR(MC[[#This Row],[Date]])</f>
        <v>2022</v>
      </c>
      <c r="D61" s="2" t="s">
        <v>209</v>
      </c>
      <c r="E61" s="2" t="s">
        <v>209</v>
      </c>
      <c r="F61" s="18">
        <v>44682</v>
      </c>
      <c r="G61" s="2">
        <f t="shared" si="0"/>
        <v>31</v>
      </c>
      <c r="H61" s="19">
        <f t="shared" si="1"/>
        <v>44710</v>
      </c>
      <c r="Q61" s="2">
        <f>SUM(MC[[#This Row],[IC1_Inv1_MC]:[IC2_Inv2_MC]])</f>
        <v>0</v>
      </c>
    </row>
    <row r="62" spans="1:17">
      <c r="A62" s="2">
        <v>60</v>
      </c>
      <c r="B62" s="2" t="s">
        <v>208</v>
      </c>
      <c r="C62" s="2">
        <f>YEAR(MC[[#This Row],[Date]])</f>
        <v>2022</v>
      </c>
      <c r="D62" s="2" t="s">
        <v>209</v>
      </c>
      <c r="E62" s="2" t="s">
        <v>209</v>
      </c>
      <c r="F62" s="18">
        <v>44682</v>
      </c>
      <c r="G62" s="2">
        <f t="shared" si="0"/>
        <v>31</v>
      </c>
      <c r="H62" s="19">
        <f t="shared" si="1"/>
        <v>44711</v>
      </c>
      <c r="Q62" s="2">
        <f>SUM(MC[[#This Row],[IC1_Inv1_MC]:[IC2_Inv2_MC]])</f>
        <v>0</v>
      </c>
    </row>
    <row r="63" spans="1:17">
      <c r="A63" s="2">
        <v>61</v>
      </c>
      <c r="B63" s="2" t="s">
        <v>208</v>
      </c>
      <c r="C63" s="2">
        <f>YEAR(MC[[#This Row],[Date]])</f>
        <v>2022</v>
      </c>
      <c r="D63" s="2" t="s">
        <v>209</v>
      </c>
      <c r="E63" s="2" t="s">
        <v>209</v>
      </c>
      <c r="F63" s="18">
        <v>44682</v>
      </c>
      <c r="G63" s="2">
        <f t="shared" si="0"/>
        <v>31</v>
      </c>
      <c r="H63" s="19">
        <f t="shared" si="1"/>
        <v>44712</v>
      </c>
      <c r="Q63" s="2">
        <f>SUM(MC[[#This Row],[IC1_Inv1_MC]:[IC2_Inv2_MC]])</f>
        <v>0</v>
      </c>
    </row>
    <row r="64" spans="1:17">
      <c r="A64" s="2">
        <v>62</v>
      </c>
      <c r="B64" s="2" t="s">
        <v>208</v>
      </c>
      <c r="C64" s="2">
        <f>YEAR(MC[[#This Row],[Date]])</f>
        <v>2022</v>
      </c>
      <c r="D64" s="2" t="s">
        <v>209</v>
      </c>
      <c r="E64" s="2" t="s">
        <v>209</v>
      </c>
      <c r="F64" s="18">
        <v>44713</v>
      </c>
      <c r="G64" s="2">
        <f t="shared" si="0"/>
        <v>30</v>
      </c>
      <c r="H64" s="19">
        <f t="shared" si="1"/>
        <v>44713</v>
      </c>
      <c r="Q64" s="2">
        <f>SUM(MC[[#This Row],[IC1_Inv1_MC]:[IC2_Inv2_MC]])</f>
        <v>0</v>
      </c>
    </row>
    <row r="65" spans="1:17">
      <c r="A65" s="2">
        <v>63</v>
      </c>
      <c r="B65" s="2" t="s">
        <v>208</v>
      </c>
      <c r="C65" s="2">
        <f>YEAR(MC[[#This Row],[Date]])</f>
        <v>2022</v>
      </c>
      <c r="D65" s="2" t="s">
        <v>209</v>
      </c>
      <c r="E65" s="2" t="s">
        <v>209</v>
      </c>
      <c r="F65" s="18">
        <v>44713</v>
      </c>
      <c r="G65" s="2">
        <f t="shared" si="0"/>
        <v>30</v>
      </c>
      <c r="H65" s="19">
        <f t="shared" si="1"/>
        <v>44714</v>
      </c>
      <c r="Q65" s="2">
        <f>SUM(MC[[#This Row],[IC1_Inv1_MC]:[IC2_Inv2_MC]])</f>
        <v>0</v>
      </c>
    </row>
    <row r="66" spans="1:17">
      <c r="A66" s="2">
        <v>64</v>
      </c>
      <c r="B66" s="2" t="s">
        <v>208</v>
      </c>
      <c r="C66" s="2">
        <f>YEAR(MC[[#This Row],[Date]])</f>
        <v>2022</v>
      </c>
      <c r="D66" s="2" t="s">
        <v>209</v>
      </c>
      <c r="E66" s="2" t="s">
        <v>209</v>
      </c>
      <c r="F66" s="18">
        <v>44713</v>
      </c>
      <c r="G66" s="2">
        <f t="shared" si="0"/>
        <v>30</v>
      </c>
      <c r="H66" s="19">
        <f t="shared" si="1"/>
        <v>44715</v>
      </c>
      <c r="Q66" s="2">
        <f>SUM(MC[[#This Row],[IC1_Inv1_MC]:[IC2_Inv2_MC]])</f>
        <v>0</v>
      </c>
    </row>
    <row r="67" spans="1:17">
      <c r="A67" s="2">
        <v>65</v>
      </c>
      <c r="B67" s="2" t="s">
        <v>208</v>
      </c>
      <c r="C67" s="2">
        <f>YEAR(MC[[#This Row],[Date]])</f>
        <v>2022</v>
      </c>
      <c r="D67" s="2" t="s">
        <v>209</v>
      </c>
      <c r="E67" s="2" t="s">
        <v>209</v>
      </c>
      <c r="F67" s="18">
        <v>44713</v>
      </c>
      <c r="G67" s="2">
        <f t="shared" si="0"/>
        <v>30</v>
      </c>
      <c r="H67" s="19">
        <f t="shared" si="1"/>
        <v>44716</v>
      </c>
      <c r="Q67" s="2">
        <f>SUM(MC[[#This Row],[IC1_Inv1_MC]:[IC2_Inv2_MC]])</f>
        <v>0</v>
      </c>
    </row>
    <row r="68" spans="1:17">
      <c r="A68" s="2">
        <v>66</v>
      </c>
      <c r="B68" s="2" t="s">
        <v>208</v>
      </c>
      <c r="C68" s="2">
        <f>YEAR(MC[[#This Row],[Date]])</f>
        <v>2022</v>
      </c>
      <c r="D68" s="2" t="s">
        <v>209</v>
      </c>
      <c r="E68" s="2" t="s">
        <v>209</v>
      </c>
      <c r="F68" s="18">
        <v>44713</v>
      </c>
      <c r="G68" s="2">
        <f t="shared" ref="G68:G131" si="2">DAY(EOMONTH(F68,0))</f>
        <v>30</v>
      </c>
      <c r="H68" s="19">
        <f t="shared" si="1"/>
        <v>44717</v>
      </c>
      <c r="Q68" s="2">
        <f>SUM(MC[[#This Row],[IC1_Inv1_MC]:[IC2_Inv2_MC]])</f>
        <v>0</v>
      </c>
    </row>
    <row r="69" spans="1:17">
      <c r="A69" s="2">
        <v>67</v>
      </c>
      <c r="B69" s="2" t="s">
        <v>208</v>
      </c>
      <c r="C69" s="2">
        <f>YEAR(MC[[#This Row],[Date]])</f>
        <v>2022</v>
      </c>
      <c r="D69" s="2" t="s">
        <v>209</v>
      </c>
      <c r="E69" s="2" t="s">
        <v>209</v>
      </c>
      <c r="F69" s="18">
        <v>44713</v>
      </c>
      <c r="G69" s="2">
        <f t="shared" si="2"/>
        <v>30</v>
      </c>
      <c r="H69" s="19">
        <f t="shared" ref="H69:H132" si="3">H68+1</f>
        <v>44718</v>
      </c>
      <c r="Q69" s="2">
        <f>SUM(MC[[#This Row],[IC1_Inv1_MC]:[IC2_Inv2_MC]])</f>
        <v>0</v>
      </c>
    </row>
    <row r="70" spans="1:17">
      <c r="A70" s="2">
        <v>68</v>
      </c>
      <c r="B70" s="2" t="s">
        <v>208</v>
      </c>
      <c r="C70" s="2">
        <f>YEAR(MC[[#This Row],[Date]])</f>
        <v>2022</v>
      </c>
      <c r="D70" s="2" t="s">
        <v>209</v>
      </c>
      <c r="E70" s="2" t="s">
        <v>209</v>
      </c>
      <c r="F70" s="18">
        <v>44713</v>
      </c>
      <c r="G70" s="2">
        <f t="shared" si="2"/>
        <v>30</v>
      </c>
      <c r="H70" s="19">
        <f t="shared" si="3"/>
        <v>44719</v>
      </c>
      <c r="Q70" s="2">
        <f>SUM(MC[[#This Row],[IC1_Inv1_MC]:[IC2_Inv2_MC]])</f>
        <v>0</v>
      </c>
    </row>
    <row r="71" spans="1:17">
      <c r="A71" s="2">
        <v>69</v>
      </c>
      <c r="B71" s="2" t="s">
        <v>208</v>
      </c>
      <c r="C71" s="2">
        <f>YEAR(MC[[#This Row],[Date]])</f>
        <v>2022</v>
      </c>
      <c r="D71" s="2" t="s">
        <v>209</v>
      </c>
      <c r="E71" s="2" t="s">
        <v>209</v>
      </c>
      <c r="F71" s="18">
        <v>44713</v>
      </c>
      <c r="G71" s="2">
        <f t="shared" si="2"/>
        <v>30</v>
      </c>
      <c r="H71" s="19">
        <f t="shared" si="3"/>
        <v>44720</v>
      </c>
      <c r="Q71" s="2">
        <f>SUM(MC[[#This Row],[IC1_Inv1_MC]:[IC2_Inv2_MC]])</f>
        <v>0</v>
      </c>
    </row>
    <row r="72" spans="1:17">
      <c r="A72" s="2">
        <v>70</v>
      </c>
      <c r="B72" s="2" t="s">
        <v>208</v>
      </c>
      <c r="C72" s="2">
        <f>YEAR(MC[[#This Row],[Date]])</f>
        <v>2022</v>
      </c>
      <c r="D72" s="2" t="s">
        <v>209</v>
      </c>
      <c r="E72" s="2" t="s">
        <v>209</v>
      </c>
      <c r="F72" s="18">
        <v>44713</v>
      </c>
      <c r="G72" s="2">
        <f t="shared" si="2"/>
        <v>30</v>
      </c>
      <c r="H72" s="19">
        <f t="shared" si="3"/>
        <v>44721</v>
      </c>
      <c r="Q72" s="2">
        <f>SUM(MC[[#This Row],[IC1_Inv1_MC]:[IC2_Inv2_MC]])</f>
        <v>0</v>
      </c>
    </row>
    <row r="73" spans="1:17">
      <c r="A73" s="2">
        <v>71</v>
      </c>
      <c r="B73" s="2" t="s">
        <v>208</v>
      </c>
      <c r="C73" s="2">
        <f>YEAR(MC[[#This Row],[Date]])</f>
        <v>2022</v>
      </c>
      <c r="D73" s="2" t="s">
        <v>209</v>
      </c>
      <c r="E73" s="2" t="s">
        <v>209</v>
      </c>
      <c r="F73" s="18">
        <v>44713</v>
      </c>
      <c r="G73" s="2">
        <f t="shared" si="2"/>
        <v>30</v>
      </c>
      <c r="H73" s="19">
        <f t="shared" si="3"/>
        <v>44722</v>
      </c>
      <c r="Q73" s="2">
        <f>SUM(MC[[#This Row],[IC1_Inv1_MC]:[IC2_Inv2_MC]])</f>
        <v>0</v>
      </c>
    </row>
    <row r="74" spans="1:17">
      <c r="A74" s="2">
        <v>72</v>
      </c>
      <c r="B74" s="2" t="s">
        <v>208</v>
      </c>
      <c r="C74" s="2">
        <f>YEAR(MC[[#This Row],[Date]])</f>
        <v>2022</v>
      </c>
      <c r="D74" s="2" t="s">
        <v>209</v>
      </c>
      <c r="E74" s="2" t="s">
        <v>209</v>
      </c>
      <c r="F74" s="18">
        <v>44713</v>
      </c>
      <c r="G74" s="2">
        <f t="shared" si="2"/>
        <v>30</v>
      </c>
      <c r="H74" s="19">
        <f t="shared" si="3"/>
        <v>44723</v>
      </c>
      <c r="Q74" s="2">
        <f>SUM(MC[[#This Row],[IC1_Inv1_MC]:[IC2_Inv2_MC]])</f>
        <v>0</v>
      </c>
    </row>
    <row r="75" spans="1:17">
      <c r="A75" s="2">
        <v>73</v>
      </c>
      <c r="B75" s="2" t="s">
        <v>208</v>
      </c>
      <c r="C75" s="2">
        <f>YEAR(MC[[#This Row],[Date]])</f>
        <v>2022</v>
      </c>
      <c r="D75" s="2" t="s">
        <v>209</v>
      </c>
      <c r="E75" s="2" t="s">
        <v>209</v>
      </c>
      <c r="F75" s="18">
        <v>44713</v>
      </c>
      <c r="G75" s="2">
        <f t="shared" si="2"/>
        <v>30</v>
      </c>
      <c r="H75" s="19">
        <f t="shared" si="3"/>
        <v>44724</v>
      </c>
      <c r="Q75" s="2">
        <f>SUM(MC[[#This Row],[IC1_Inv1_MC]:[IC2_Inv2_MC]])</f>
        <v>0</v>
      </c>
    </row>
    <row r="76" spans="1:17">
      <c r="A76" s="2">
        <v>74</v>
      </c>
      <c r="B76" s="2" t="s">
        <v>208</v>
      </c>
      <c r="C76" s="2">
        <f>YEAR(MC[[#This Row],[Date]])</f>
        <v>2022</v>
      </c>
      <c r="D76" s="2" t="s">
        <v>209</v>
      </c>
      <c r="E76" s="2" t="s">
        <v>209</v>
      </c>
      <c r="F76" s="18">
        <v>44713</v>
      </c>
      <c r="G76" s="2">
        <f t="shared" si="2"/>
        <v>30</v>
      </c>
      <c r="H76" s="19">
        <f t="shared" si="3"/>
        <v>44725</v>
      </c>
      <c r="Q76" s="2">
        <f>SUM(MC[[#This Row],[IC1_Inv1_MC]:[IC2_Inv2_MC]])</f>
        <v>0</v>
      </c>
    </row>
    <row r="77" spans="1:17">
      <c r="A77" s="2">
        <v>75</v>
      </c>
      <c r="B77" s="2" t="s">
        <v>208</v>
      </c>
      <c r="C77" s="2">
        <f>YEAR(MC[[#This Row],[Date]])</f>
        <v>2022</v>
      </c>
      <c r="D77" s="2" t="s">
        <v>209</v>
      </c>
      <c r="E77" s="2" t="s">
        <v>209</v>
      </c>
      <c r="F77" s="18">
        <v>44713</v>
      </c>
      <c r="G77" s="2">
        <f t="shared" si="2"/>
        <v>30</v>
      </c>
      <c r="H77" s="19">
        <f t="shared" si="3"/>
        <v>44726</v>
      </c>
      <c r="Q77" s="2">
        <f>SUM(MC[[#This Row],[IC1_Inv1_MC]:[IC2_Inv2_MC]])</f>
        <v>0</v>
      </c>
    </row>
    <row r="78" spans="1:17">
      <c r="A78" s="2">
        <v>76</v>
      </c>
      <c r="B78" s="2" t="s">
        <v>208</v>
      </c>
      <c r="C78" s="2">
        <f>YEAR(MC[[#This Row],[Date]])</f>
        <v>2022</v>
      </c>
      <c r="D78" s="2" t="s">
        <v>209</v>
      </c>
      <c r="E78" s="2" t="s">
        <v>209</v>
      </c>
      <c r="F78" s="18">
        <v>44713</v>
      </c>
      <c r="G78" s="2">
        <f t="shared" si="2"/>
        <v>30</v>
      </c>
      <c r="H78" s="19">
        <f t="shared" si="3"/>
        <v>44727</v>
      </c>
      <c r="Q78" s="2">
        <f>SUM(MC[[#This Row],[IC1_Inv1_MC]:[IC2_Inv2_MC]])</f>
        <v>0</v>
      </c>
    </row>
    <row r="79" spans="1:17">
      <c r="A79" s="2">
        <v>77</v>
      </c>
      <c r="B79" s="2" t="s">
        <v>208</v>
      </c>
      <c r="C79" s="2">
        <f>YEAR(MC[[#This Row],[Date]])</f>
        <v>2022</v>
      </c>
      <c r="D79" s="2" t="s">
        <v>209</v>
      </c>
      <c r="E79" s="2" t="s">
        <v>209</v>
      </c>
      <c r="F79" s="18">
        <v>44713</v>
      </c>
      <c r="G79" s="2">
        <f t="shared" si="2"/>
        <v>30</v>
      </c>
      <c r="H79" s="19">
        <f t="shared" si="3"/>
        <v>44728</v>
      </c>
      <c r="Q79" s="2">
        <f>SUM(MC[[#This Row],[IC1_Inv1_MC]:[IC2_Inv2_MC]])</f>
        <v>0</v>
      </c>
    </row>
    <row r="80" spans="1:17">
      <c r="A80" s="2">
        <v>78</v>
      </c>
      <c r="B80" s="2" t="s">
        <v>208</v>
      </c>
      <c r="C80" s="2">
        <f>YEAR(MC[[#This Row],[Date]])</f>
        <v>2022</v>
      </c>
      <c r="D80" s="2" t="s">
        <v>209</v>
      </c>
      <c r="E80" s="2" t="s">
        <v>209</v>
      </c>
      <c r="F80" s="18">
        <v>44713</v>
      </c>
      <c r="G80" s="2">
        <f t="shared" si="2"/>
        <v>30</v>
      </c>
      <c r="H80" s="19">
        <f t="shared" si="3"/>
        <v>44729</v>
      </c>
      <c r="Q80" s="2">
        <f>SUM(MC[[#This Row],[IC1_Inv1_MC]:[IC2_Inv2_MC]])</f>
        <v>0</v>
      </c>
    </row>
    <row r="81" spans="1:17">
      <c r="A81" s="2">
        <v>79</v>
      </c>
      <c r="B81" s="2" t="s">
        <v>208</v>
      </c>
      <c r="C81" s="2">
        <f>YEAR(MC[[#This Row],[Date]])</f>
        <v>2022</v>
      </c>
      <c r="D81" s="2" t="s">
        <v>209</v>
      </c>
      <c r="E81" s="2" t="s">
        <v>209</v>
      </c>
      <c r="F81" s="18">
        <v>44713</v>
      </c>
      <c r="G81" s="2">
        <f t="shared" si="2"/>
        <v>30</v>
      </c>
      <c r="H81" s="19">
        <f t="shared" si="3"/>
        <v>44730</v>
      </c>
      <c r="Q81" s="2">
        <f>SUM(MC[[#This Row],[IC1_Inv1_MC]:[IC2_Inv2_MC]])</f>
        <v>0</v>
      </c>
    </row>
    <row r="82" spans="1:17">
      <c r="A82" s="2">
        <v>80</v>
      </c>
      <c r="B82" s="2" t="s">
        <v>208</v>
      </c>
      <c r="C82" s="2">
        <f>YEAR(MC[[#This Row],[Date]])</f>
        <v>2022</v>
      </c>
      <c r="D82" s="2" t="s">
        <v>209</v>
      </c>
      <c r="E82" s="2" t="s">
        <v>209</v>
      </c>
      <c r="F82" s="18">
        <v>44713</v>
      </c>
      <c r="G82" s="2">
        <f t="shared" si="2"/>
        <v>30</v>
      </c>
      <c r="H82" s="19">
        <f t="shared" si="3"/>
        <v>44731</v>
      </c>
      <c r="Q82" s="2">
        <f>SUM(MC[[#This Row],[IC1_Inv1_MC]:[IC2_Inv2_MC]])</f>
        <v>0</v>
      </c>
    </row>
    <row r="83" spans="1:17">
      <c r="A83" s="2">
        <v>81</v>
      </c>
      <c r="B83" s="2" t="s">
        <v>208</v>
      </c>
      <c r="C83" s="2">
        <f>YEAR(MC[[#This Row],[Date]])</f>
        <v>2022</v>
      </c>
      <c r="D83" s="2" t="s">
        <v>209</v>
      </c>
      <c r="E83" s="2" t="s">
        <v>209</v>
      </c>
      <c r="F83" s="18">
        <v>44713</v>
      </c>
      <c r="G83" s="2">
        <f t="shared" si="2"/>
        <v>30</v>
      </c>
      <c r="H83" s="19">
        <f t="shared" si="3"/>
        <v>44732</v>
      </c>
      <c r="Q83" s="2">
        <f>SUM(MC[[#This Row],[IC1_Inv1_MC]:[IC2_Inv2_MC]])</f>
        <v>0</v>
      </c>
    </row>
    <row r="84" spans="1:17">
      <c r="A84" s="2">
        <v>82</v>
      </c>
      <c r="B84" s="2" t="s">
        <v>208</v>
      </c>
      <c r="C84" s="2">
        <f>YEAR(MC[[#This Row],[Date]])</f>
        <v>2022</v>
      </c>
      <c r="D84" s="2" t="s">
        <v>209</v>
      </c>
      <c r="E84" s="2" t="s">
        <v>209</v>
      </c>
      <c r="F84" s="18">
        <v>44713</v>
      </c>
      <c r="G84" s="2">
        <f t="shared" si="2"/>
        <v>30</v>
      </c>
      <c r="H84" s="19">
        <f t="shared" si="3"/>
        <v>44733</v>
      </c>
      <c r="Q84" s="2">
        <f>SUM(MC[[#This Row],[IC1_Inv1_MC]:[IC2_Inv2_MC]])</f>
        <v>0</v>
      </c>
    </row>
    <row r="85" spans="1:17">
      <c r="A85" s="2">
        <v>83</v>
      </c>
      <c r="B85" s="2" t="s">
        <v>208</v>
      </c>
      <c r="C85" s="2">
        <f>YEAR(MC[[#This Row],[Date]])</f>
        <v>2022</v>
      </c>
      <c r="D85" s="2" t="s">
        <v>209</v>
      </c>
      <c r="E85" s="2" t="s">
        <v>209</v>
      </c>
      <c r="F85" s="18">
        <v>44713</v>
      </c>
      <c r="G85" s="2">
        <f t="shared" si="2"/>
        <v>30</v>
      </c>
      <c r="H85" s="19">
        <f t="shared" si="3"/>
        <v>44734</v>
      </c>
      <c r="Q85" s="2">
        <f>SUM(MC[[#This Row],[IC1_Inv1_MC]:[IC2_Inv2_MC]])</f>
        <v>0</v>
      </c>
    </row>
    <row r="86" spans="1:17">
      <c r="A86" s="2">
        <v>84</v>
      </c>
      <c r="B86" s="2" t="s">
        <v>208</v>
      </c>
      <c r="C86" s="2">
        <f>YEAR(MC[[#This Row],[Date]])</f>
        <v>2022</v>
      </c>
      <c r="D86" s="2" t="s">
        <v>209</v>
      </c>
      <c r="E86" s="2" t="s">
        <v>209</v>
      </c>
      <c r="F86" s="18">
        <v>44713</v>
      </c>
      <c r="G86" s="2">
        <f t="shared" si="2"/>
        <v>30</v>
      </c>
      <c r="H86" s="19">
        <f t="shared" si="3"/>
        <v>44735</v>
      </c>
      <c r="Q86" s="2">
        <f>SUM(MC[[#This Row],[IC1_Inv1_MC]:[IC2_Inv2_MC]])</f>
        <v>0</v>
      </c>
    </row>
    <row r="87" spans="1:17">
      <c r="A87" s="2">
        <v>85</v>
      </c>
      <c r="B87" s="2" t="s">
        <v>208</v>
      </c>
      <c r="C87" s="2">
        <f>YEAR(MC[[#This Row],[Date]])</f>
        <v>2022</v>
      </c>
      <c r="D87" s="2" t="s">
        <v>209</v>
      </c>
      <c r="E87" s="2" t="s">
        <v>209</v>
      </c>
      <c r="F87" s="18">
        <v>44713</v>
      </c>
      <c r="G87" s="2">
        <f t="shared" si="2"/>
        <v>30</v>
      </c>
      <c r="H87" s="19">
        <f t="shared" si="3"/>
        <v>44736</v>
      </c>
      <c r="Q87" s="2">
        <f>SUM(MC[[#This Row],[IC1_Inv1_MC]:[IC2_Inv2_MC]])</f>
        <v>0</v>
      </c>
    </row>
    <row r="88" spans="1:17">
      <c r="A88" s="2">
        <v>86</v>
      </c>
      <c r="B88" s="2" t="s">
        <v>208</v>
      </c>
      <c r="C88" s="2">
        <f>YEAR(MC[[#This Row],[Date]])</f>
        <v>2022</v>
      </c>
      <c r="D88" s="2" t="s">
        <v>209</v>
      </c>
      <c r="E88" s="2" t="s">
        <v>209</v>
      </c>
      <c r="F88" s="18">
        <v>44713</v>
      </c>
      <c r="G88" s="2">
        <f t="shared" si="2"/>
        <v>30</v>
      </c>
      <c r="H88" s="19">
        <f t="shared" si="3"/>
        <v>44737</v>
      </c>
      <c r="Q88" s="2">
        <f>SUM(MC[[#This Row],[IC1_Inv1_MC]:[IC2_Inv2_MC]])</f>
        <v>0</v>
      </c>
    </row>
    <row r="89" spans="1:17">
      <c r="A89" s="2">
        <v>87</v>
      </c>
      <c r="B89" s="2" t="s">
        <v>208</v>
      </c>
      <c r="C89" s="2">
        <f>YEAR(MC[[#This Row],[Date]])</f>
        <v>2022</v>
      </c>
      <c r="D89" s="2" t="s">
        <v>209</v>
      </c>
      <c r="E89" s="2" t="s">
        <v>209</v>
      </c>
      <c r="F89" s="18">
        <v>44713</v>
      </c>
      <c r="G89" s="2">
        <f t="shared" si="2"/>
        <v>30</v>
      </c>
      <c r="H89" s="19">
        <f t="shared" si="3"/>
        <v>44738</v>
      </c>
      <c r="Q89" s="2">
        <f>SUM(MC[[#This Row],[IC1_Inv1_MC]:[IC2_Inv2_MC]])</f>
        <v>0</v>
      </c>
    </row>
    <row r="90" spans="1:17">
      <c r="A90" s="2">
        <v>88</v>
      </c>
      <c r="B90" s="2" t="s">
        <v>208</v>
      </c>
      <c r="C90" s="2">
        <f>YEAR(MC[[#This Row],[Date]])</f>
        <v>2022</v>
      </c>
      <c r="D90" s="2" t="s">
        <v>209</v>
      </c>
      <c r="E90" s="2" t="s">
        <v>209</v>
      </c>
      <c r="F90" s="18">
        <v>44713</v>
      </c>
      <c r="G90" s="2">
        <f t="shared" si="2"/>
        <v>30</v>
      </c>
      <c r="H90" s="19">
        <f t="shared" si="3"/>
        <v>44739</v>
      </c>
      <c r="Q90" s="2">
        <f>SUM(MC[[#This Row],[IC1_Inv1_MC]:[IC2_Inv2_MC]])</f>
        <v>0</v>
      </c>
    </row>
    <row r="91" spans="1:17">
      <c r="A91" s="2">
        <v>89</v>
      </c>
      <c r="B91" s="2" t="s">
        <v>208</v>
      </c>
      <c r="C91" s="2">
        <f>YEAR(MC[[#This Row],[Date]])</f>
        <v>2022</v>
      </c>
      <c r="D91" s="2" t="s">
        <v>209</v>
      </c>
      <c r="E91" s="2" t="s">
        <v>209</v>
      </c>
      <c r="F91" s="18">
        <v>44713</v>
      </c>
      <c r="G91" s="2">
        <f t="shared" si="2"/>
        <v>30</v>
      </c>
      <c r="H91" s="19">
        <f t="shared" si="3"/>
        <v>44740</v>
      </c>
      <c r="Q91" s="2">
        <f>SUM(MC[[#This Row],[IC1_Inv1_MC]:[IC2_Inv2_MC]])</f>
        <v>0</v>
      </c>
    </row>
    <row r="92" spans="1:17">
      <c r="A92" s="2">
        <v>90</v>
      </c>
      <c r="B92" s="2" t="s">
        <v>208</v>
      </c>
      <c r="C92" s="2">
        <f>YEAR(MC[[#This Row],[Date]])</f>
        <v>2022</v>
      </c>
      <c r="D92" s="2" t="s">
        <v>209</v>
      </c>
      <c r="E92" s="2" t="s">
        <v>209</v>
      </c>
      <c r="F92" s="18">
        <v>44713</v>
      </c>
      <c r="G92" s="2">
        <f t="shared" si="2"/>
        <v>30</v>
      </c>
      <c r="H92" s="19">
        <f t="shared" si="3"/>
        <v>44741</v>
      </c>
      <c r="Q92" s="2">
        <f>SUM(MC[[#This Row],[IC1_Inv1_MC]:[IC2_Inv2_MC]])</f>
        <v>0</v>
      </c>
    </row>
    <row r="93" spans="1:17">
      <c r="A93" s="2">
        <v>91</v>
      </c>
      <c r="B93" s="2" t="s">
        <v>208</v>
      </c>
      <c r="C93" s="2">
        <f>YEAR(MC[[#This Row],[Date]])</f>
        <v>2022</v>
      </c>
      <c r="D93" s="2" t="s">
        <v>209</v>
      </c>
      <c r="E93" s="2" t="s">
        <v>209</v>
      </c>
      <c r="F93" s="18">
        <v>44713</v>
      </c>
      <c r="G93" s="2">
        <f t="shared" si="2"/>
        <v>30</v>
      </c>
      <c r="H93" s="19">
        <f t="shared" si="3"/>
        <v>44742</v>
      </c>
      <c r="Q93" s="2">
        <f>SUM(MC[[#This Row],[IC1_Inv1_MC]:[IC2_Inv2_MC]])</f>
        <v>0</v>
      </c>
    </row>
    <row r="94" spans="1:17">
      <c r="A94" s="2">
        <v>92</v>
      </c>
      <c r="B94" s="2" t="s">
        <v>208</v>
      </c>
      <c r="C94" s="2">
        <f>YEAR(MC[[#This Row],[Date]])</f>
        <v>2022</v>
      </c>
      <c r="D94" s="2" t="s">
        <v>209</v>
      </c>
      <c r="E94" s="2" t="s">
        <v>209</v>
      </c>
      <c r="F94" s="18">
        <v>44743</v>
      </c>
      <c r="G94" s="2">
        <f t="shared" si="2"/>
        <v>31</v>
      </c>
      <c r="H94" s="19">
        <f t="shared" si="3"/>
        <v>44743</v>
      </c>
      <c r="Q94" s="2">
        <f>SUM(MC[[#This Row],[IC1_Inv1_MC]:[IC2_Inv2_MC]])</f>
        <v>0</v>
      </c>
    </row>
    <row r="95" spans="1:17">
      <c r="A95" s="2">
        <v>93</v>
      </c>
      <c r="B95" s="2" t="s">
        <v>208</v>
      </c>
      <c r="C95" s="2">
        <f>YEAR(MC[[#This Row],[Date]])</f>
        <v>2022</v>
      </c>
      <c r="D95" s="2" t="s">
        <v>209</v>
      </c>
      <c r="E95" s="2" t="s">
        <v>209</v>
      </c>
      <c r="F95" s="18">
        <v>44743</v>
      </c>
      <c r="G95" s="2">
        <f t="shared" si="2"/>
        <v>31</v>
      </c>
      <c r="H95" s="19">
        <f t="shared" si="3"/>
        <v>44744</v>
      </c>
      <c r="Q95" s="2">
        <f>SUM(MC[[#This Row],[IC1_Inv1_MC]:[IC2_Inv2_MC]])</f>
        <v>0</v>
      </c>
    </row>
    <row r="96" spans="1:17">
      <c r="A96" s="2">
        <v>94</v>
      </c>
      <c r="B96" s="2" t="s">
        <v>208</v>
      </c>
      <c r="C96" s="2">
        <f>YEAR(MC[[#This Row],[Date]])</f>
        <v>2022</v>
      </c>
      <c r="D96" s="2" t="s">
        <v>209</v>
      </c>
      <c r="E96" s="2" t="s">
        <v>209</v>
      </c>
      <c r="F96" s="18">
        <v>44743</v>
      </c>
      <c r="G96" s="2">
        <f t="shared" si="2"/>
        <v>31</v>
      </c>
      <c r="H96" s="19">
        <f t="shared" si="3"/>
        <v>44745</v>
      </c>
      <c r="Q96" s="2">
        <f>SUM(MC[[#This Row],[IC1_Inv1_MC]:[IC2_Inv2_MC]])</f>
        <v>0</v>
      </c>
    </row>
    <row r="97" spans="1:17">
      <c r="A97" s="2">
        <v>95</v>
      </c>
      <c r="B97" s="2" t="s">
        <v>208</v>
      </c>
      <c r="C97" s="2">
        <f>YEAR(MC[[#This Row],[Date]])</f>
        <v>2022</v>
      </c>
      <c r="D97" s="2" t="s">
        <v>209</v>
      </c>
      <c r="E97" s="2" t="s">
        <v>209</v>
      </c>
      <c r="F97" s="18">
        <v>44743</v>
      </c>
      <c r="G97" s="2">
        <f t="shared" si="2"/>
        <v>31</v>
      </c>
      <c r="H97" s="19">
        <f t="shared" si="3"/>
        <v>44746</v>
      </c>
      <c r="Q97" s="2">
        <f>SUM(MC[[#This Row],[IC1_Inv1_MC]:[IC2_Inv2_MC]])</f>
        <v>0</v>
      </c>
    </row>
    <row r="98" spans="1:17">
      <c r="A98" s="2">
        <v>96</v>
      </c>
      <c r="B98" s="2" t="s">
        <v>208</v>
      </c>
      <c r="C98" s="2">
        <f>YEAR(MC[[#This Row],[Date]])</f>
        <v>2022</v>
      </c>
      <c r="D98" s="2" t="s">
        <v>209</v>
      </c>
      <c r="E98" s="2" t="s">
        <v>209</v>
      </c>
      <c r="F98" s="18">
        <v>44743</v>
      </c>
      <c r="G98" s="2">
        <f t="shared" si="2"/>
        <v>31</v>
      </c>
      <c r="H98" s="19">
        <f t="shared" si="3"/>
        <v>44747</v>
      </c>
      <c r="Q98" s="2">
        <f>SUM(MC[[#This Row],[IC1_Inv1_MC]:[IC2_Inv2_MC]])</f>
        <v>0</v>
      </c>
    </row>
    <row r="99" spans="1:17">
      <c r="A99" s="2">
        <v>97</v>
      </c>
      <c r="B99" s="2" t="s">
        <v>208</v>
      </c>
      <c r="C99" s="2">
        <f>YEAR(MC[[#This Row],[Date]])</f>
        <v>2022</v>
      </c>
      <c r="D99" s="2" t="s">
        <v>209</v>
      </c>
      <c r="E99" s="2" t="s">
        <v>209</v>
      </c>
      <c r="F99" s="18">
        <v>44743</v>
      </c>
      <c r="G99" s="2">
        <f t="shared" si="2"/>
        <v>31</v>
      </c>
      <c r="H99" s="19">
        <f t="shared" si="3"/>
        <v>44748</v>
      </c>
      <c r="Q99" s="2">
        <f>SUM(MC[[#This Row],[IC1_Inv1_MC]:[IC2_Inv2_MC]])</f>
        <v>0</v>
      </c>
    </row>
    <row r="100" spans="1:17">
      <c r="A100" s="2">
        <v>98</v>
      </c>
      <c r="B100" s="2" t="s">
        <v>208</v>
      </c>
      <c r="C100" s="2">
        <f>YEAR(MC[[#This Row],[Date]])</f>
        <v>2022</v>
      </c>
      <c r="D100" s="2" t="s">
        <v>209</v>
      </c>
      <c r="E100" s="2" t="s">
        <v>209</v>
      </c>
      <c r="F100" s="18">
        <v>44743</v>
      </c>
      <c r="G100" s="2">
        <f t="shared" si="2"/>
        <v>31</v>
      </c>
      <c r="H100" s="19">
        <f t="shared" si="3"/>
        <v>44749</v>
      </c>
      <c r="Q100" s="2">
        <f>SUM(MC[[#This Row],[IC1_Inv1_MC]:[IC2_Inv2_MC]])</f>
        <v>0</v>
      </c>
    </row>
    <row r="101" spans="1:17">
      <c r="A101" s="2">
        <v>99</v>
      </c>
      <c r="B101" s="2" t="s">
        <v>208</v>
      </c>
      <c r="C101" s="2">
        <f>YEAR(MC[[#This Row],[Date]])</f>
        <v>2022</v>
      </c>
      <c r="D101" s="2" t="s">
        <v>209</v>
      </c>
      <c r="E101" s="2" t="s">
        <v>209</v>
      </c>
      <c r="F101" s="18">
        <v>44743</v>
      </c>
      <c r="G101" s="2">
        <f t="shared" si="2"/>
        <v>31</v>
      </c>
      <c r="H101" s="19">
        <f t="shared" si="3"/>
        <v>44750</v>
      </c>
      <c r="Q101" s="2">
        <f>SUM(MC[[#This Row],[IC1_Inv1_MC]:[IC2_Inv2_MC]])</f>
        <v>0</v>
      </c>
    </row>
    <row r="102" spans="1:17">
      <c r="A102" s="2">
        <v>100</v>
      </c>
      <c r="B102" s="2" t="s">
        <v>208</v>
      </c>
      <c r="C102" s="2">
        <f>YEAR(MC[[#This Row],[Date]])</f>
        <v>2022</v>
      </c>
      <c r="D102" s="2" t="s">
        <v>209</v>
      </c>
      <c r="E102" s="2" t="s">
        <v>209</v>
      </c>
      <c r="F102" s="18">
        <v>44743</v>
      </c>
      <c r="G102" s="2">
        <f t="shared" si="2"/>
        <v>31</v>
      </c>
      <c r="H102" s="19">
        <f t="shared" si="3"/>
        <v>44751</v>
      </c>
      <c r="Q102" s="2">
        <f>SUM(MC[[#This Row],[IC1_Inv1_MC]:[IC2_Inv2_MC]])</f>
        <v>0</v>
      </c>
    </row>
    <row r="103" spans="1:17">
      <c r="A103" s="2">
        <v>101</v>
      </c>
      <c r="B103" s="2" t="s">
        <v>208</v>
      </c>
      <c r="C103" s="2">
        <f>YEAR(MC[[#This Row],[Date]])</f>
        <v>2022</v>
      </c>
      <c r="D103" s="2" t="s">
        <v>209</v>
      </c>
      <c r="E103" s="2" t="s">
        <v>209</v>
      </c>
      <c r="F103" s="18">
        <v>44743</v>
      </c>
      <c r="G103" s="2">
        <f t="shared" si="2"/>
        <v>31</v>
      </c>
      <c r="H103" s="19">
        <f t="shared" si="3"/>
        <v>44752</v>
      </c>
      <c r="Q103" s="2">
        <f>SUM(MC[[#This Row],[IC1_Inv1_MC]:[IC2_Inv2_MC]])</f>
        <v>0</v>
      </c>
    </row>
    <row r="104" spans="1:17">
      <c r="A104" s="2">
        <v>102</v>
      </c>
      <c r="B104" s="2" t="s">
        <v>208</v>
      </c>
      <c r="C104" s="2">
        <f>YEAR(MC[[#This Row],[Date]])</f>
        <v>2022</v>
      </c>
      <c r="D104" s="2" t="s">
        <v>209</v>
      </c>
      <c r="E104" s="2" t="s">
        <v>209</v>
      </c>
      <c r="F104" s="18">
        <v>44743</v>
      </c>
      <c r="G104" s="2">
        <f t="shared" si="2"/>
        <v>31</v>
      </c>
      <c r="H104" s="19">
        <f t="shared" si="3"/>
        <v>44753</v>
      </c>
      <c r="Q104" s="2">
        <f>SUM(MC[[#This Row],[IC1_Inv1_MC]:[IC2_Inv2_MC]])</f>
        <v>0</v>
      </c>
    </row>
    <row r="105" spans="1:17">
      <c r="A105" s="2">
        <v>103</v>
      </c>
      <c r="B105" s="2" t="s">
        <v>208</v>
      </c>
      <c r="C105" s="2">
        <f>YEAR(MC[[#This Row],[Date]])</f>
        <v>2022</v>
      </c>
      <c r="D105" s="2" t="s">
        <v>209</v>
      </c>
      <c r="E105" s="2" t="s">
        <v>209</v>
      </c>
      <c r="F105" s="18">
        <v>44743</v>
      </c>
      <c r="G105" s="2">
        <f t="shared" si="2"/>
        <v>31</v>
      </c>
      <c r="H105" s="19">
        <f t="shared" si="3"/>
        <v>44754</v>
      </c>
      <c r="Q105" s="2">
        <f>SUM(MC[[#This Row],[IC1_Inv1_MC]:[IC2_Inv2_MC]])</f>
        <v>0</v>
      </c>
    </row>
    <row r="106" spans="1:17">
      <c r="A106" s="2">
        <v>104</v>
      </c>
      <c r="B106" s="2" t="s">
        <v>208</v>
      </c>
      <c r="C106" s="2">
        <f>YEAR(MC[[#This Row],[Date]])</f>
        <v>2022</v>
      </c>
      <c r="D106" s="2" t="s">
        <v>209</v>
      </c>
      <c r="E106" s="2" t="s">
        <v>209</v>
      </c>
      <c r="F106" s="18">
        <v>44743</v>
      </c>
      <c r="G106" s="2">
        <f t="shared" si="2"/>
        <v>31</v>
      </c>
      <c r="H106" s="19">
        <f t="shared" si="3"/>
        <v>44755</v>
      </c>
      <c r="Q106" s="2">
        <f>SUM(MC[[#This Row],[IC1_Inv1_MC]:[IC2_Inv2_MC]])</f>
        <v>0</v>
      </c>
    </row>
    <row r="107" spans="1:17">
      <c r="A107" s="2">
        <v>105</v>
      </c>
      <c r="B107" s="2" t="s">
        <v>208</v>
      </c>
      <c r="C107" s="2">
        <f>YEAR(MC[[#This Row],[Date]])</f>
        <v>2022</v>
      </c>
      <c r="D107" s="2" t="s">
        <v>209</v>
      </c>
      <c r="E107" s="2" t="s">
        <v>209</v>
      </c>
      <c r="F107" s="18">
        <v>44743</v>
      </c>
      <c r="G107" s="2">
        <f t="shared" si="2"/>
        <v>31</v>
      </c>
      <c r="H107" s="19">
        <f t="shared" si="3"/>
        <v>44756</v>
      </c>
      <c r="Q107" s="2">
        <f>SUM(MC[[#This Row],[IC1_Inv1_MC]:[IC2_Inv2_MC]])</f>
        <v>0</v>
      </c>
    </row>
    <row r="108" spans="1:17">
      <c r="A108" s="2">
        <v>106</v>
      </c>
      <c r="B108" s="2" t="s">
        <v>208</v>
      </c>
      <c r="C108" s="2">
        <f>YEAR(MC[[#This Row],[Date]])</f>
        <v>2022</v>
      </c>
      <c r="D108" s="2" t="s">
        <v>209</v>
      </c>
      <c r="E108" s="2" t="s">
        <v>209</v>
      </c>
      <c r="F108" s="18">
        <v>44743</v>
      </c>
      <c r="G108" s="2">
        <f t="shared" si="2"/>
        <v>31</v>
      </c>
      <c r="H108" s="19">
        <f t="shared" si="3"/>
        <v>44757</v>
      </c>
      <c r="Q108" s="2">
        <f>SUM(MC[[#This Row],[IC1_Inv1_MC]:[IC2_Inv2_MC]])</f>
        <v>0</v>
      </c>
    </row>
    <row r="109" spans="1:17">
      <c r="A109" s="2">
        <v>107</v>
      </c>
      <c r="B109" s="2" t="s">
        <v>208</v>
      </c>
      <c r="C109" s="2">
        <f>YEAR(MC[[#This Row],[Date]])</f>
        <v>2022</v>
      </c>
      <c r="D109" s="2" t="s">
        <v>209</v>
      </c>
      <c r="E109" s="2" t="s">
        <v>209</v>
      </c>
      <c r="F109" s="18">
        <v>44743</v>
      </c>
      <c r="G109" s="2">
        <f t="shared" si="2"/>
        <v>31</v>
      </c>
      <c r="H109" s="19">
        <f t="shared" si="3"/>
        <v>44758</v>
      </c>
      <c r="Q109" s="2">
        <f>SUM(MC[[#This Row],[IC1_Inv1_MC]:[IC2_Inv2_MC]])</f>
        <v>0</v>
      </c>
    </row>
    <row r="110" spans="1:17">
      <c r="A110" s="2">
        <v>108</v>
      </c>
      <c r="B110" s="2" t="s">
        <v>208</v>
      </c>
      <c r="C110" s="2">
        <f>YEAR(MC[[#This Row],[Date]])</f>
        <v>2022</v>
      </c>
      <c r="D110" s="2" t="s">
        <v>209</v>
      </c>
      <c r="E110" s="2" t="s">
        <v>209</v>
      </c>
      <c r="F110" s="18">
        <v>44743</v>
      </c>
      <c r="G110" s="2">
        <f t="shared" si="2"/>
        <v>31</v>
      </c>
      <c r="H110" s="19">
        <f t="shared" si="3"/>
        <v>44759</v>
      </c>
      <c r="Q110" s="2">
        <f>SUM(MC[[#This Row],[IC1_Inv1_MC]:[IC2_Inv2_MC]])</f>
        <v>0</v>
      </c>
    </row>
    <row r="111" spans="1:17">
      <c r="A111" s="2">
        <v>109</v>
      </c>
      <c r="B111" s="2" t="s">
        <v>208</v>
      </c>
      <c r="C111" s="2">
        <f>YEAR(MC[[#This Row],[Date]])</f>
        <v>2022</v>
      </c>
      <c r="D111" s="2" t="s">
        <v>209</v>
      </c>
      <c r="E111" s="2" t="s">
        <v>209</v>
      </c>
      <c r="F111" s="18">
        <v>44743</v>
      </c>
      <c r="G111" s="2">
        <f t="shared" si="2"/>
        <v>31</v>
      </c>
      <c r="H111" s="19">
        <f t="shared" si="3"/>
        <v>44760</v>
      </c>
      <c r="Q111" s="2">
        <f>SUM(MC[[#This Row],[IC1_Inv1_MC]:[IC2_Inv2_MC]])</f>
        <v>0</v>
      </c>
    </row>
    <row r="112" spans="1:17">
      <c r="A112" s="2">
        <v>110</v>
      </c>
      <c r="B112" s="2" t="s">
        <v>208</v>
      </c>
      <c r="C112" s="2">
        <f>YEAR(MC[[#This Row],[Date]])</f>
        <v>2022</v>
      </c>
      <c r="D112" s="2" t="s">
        <v>209</v>
      </c>
      <c r="E112" s="2" t="s">
        <v>209</v>
      </c>
      <c r="F112" s="18">
        <v>44743</v>
      </c>
      <c r="G112" s="2">
        <f t="shared" si="2"/>
        <v>31</v>
      </c>
      <c r="H112" s="19">
        <f t="shared" si="3"/>
        <v>44761</v>
      </c>
      <c r="Q112" s="2">
        <f>SUM(MC[[#This Row],[IC1_Inv1_MC]:[IC2_Inv2_MC]])</f>
        <v>0</v>
      </c>
    </row>
    <row r="113" spans="1:24">
      <c r="A113" s="2">
        <v>111</v>
      </c>
      <c r="B113" s="2" t="s">
        <v>208</v>
      </c>
      <c r="C113" s="2">
        <f>YEAR(MC[[#This Row],[Date]])</f>
        <v>2022</v>
      </c>
      <c r="D113" s="2" t="s">
        <v>209</v>
      </c>
      <c r="E113" s="2" t="s">
        <v>209</v>
      </c>
      <c r="F113" s="18">
        <v>44743</v>
      </c>
      <c r="G113" s="2">
        <f t="shared" si="2"/>
        <v>31</v>
      </c>
      <c r="H113" s="19">
        <f t="shared" si="3"/>
        <v>44762</v>
      </c>
      <c r="Q113" s="2">
        <f>SUM(MC[[#This Row],[IC1_Inv1_MC]:[IC2_Inv2_MC]])</f>
        <v>0</v>
      </c>
    </row>
    <row r="114" spans="1:24">
      <c r="A114" s="2">
        <v>112</v>
      </c>
      <c r="B114" s="2" t="s">
        <v>208</v>
      </c>
      <c r="C114" s="2">
        <f>YEAR(MC[[#This Row],[Date]])</f>
        <v>2022</v>
      </c>
      <c r="D114" s="2" t="s">
        <v>209</v>
      </c>
      <c r="E114" s="2" t="s">
        <v>209</v>
      </c>
      <c r="F114" s="18">
        <v>44743</v>
      </c>
      <c r="G114" s="2">
        <f t="shared" si="2"/>
        <v>31</v>
      </c>
      <c r="H114" s="19">
        <f t="shared" si="3"/>
        <v>44763</v>
      </c>
      <c r="Q114" s="2">
        <f>SUM(MC[[#This Row],[IC1_Inv1_MC]:[IC2_Inv2_MC]])</f>
        <v>0</v>
      </c>
    </row>
    <row r="115" spans="1:24">
      <c r="A115" s="2">
        <v>113</v>
      </c>
      <c r="B115" s="2" t="s">
        <v>208</v>
      </c>
      <c r="C115" s="2">
        <f>YEAR(MC[[#This Row],[Date]])</f>
        <v>2022</v>
      </c>
      <c r="D115" s="2" t="s">
        <v>209</v>
      </c>
      <c r="E115" s="2" t="s">
        <v>209</v>
      </c>
      <c r="F115" s="18">
        <v>44743</v>
      </c>
      <c r="G115" s="2">
        <f t="shared" si="2"/>
        <v>31</v>
      </c>
      <c r="H115" s="19">
        <f t="shared" si="3"/>
        <v>44764</v>
      </c>
      <c r="Q115" s="2">
        <f>SUM(MC[[#This Row],[IC1_Inv1_MC]:[IC2_Inv2_MC]])</f>
        <v>0</v>
      </c>
    </row>
    <row r="116" spans="1:24">
      <c r="A116" s="2">
        <v>114</v>
      </c>
      <c r="B116" s="2" t="s">
        <v>208</v>
      </c>
      <c r="C116" s="2">
        <f>YEAR(MC[[#This Row],[Date]])</f>
        <v>2022</v>
      </c>
      <c r="D116" s="2" t="s">
        <v>209</v>
      </c>
      <c r="E116" s="2" t="s">
        <v>209</v>
      </c>
      <c r="F116" s="18">
        <v>44743</v>
      </c>
      <c r="G116" s="2">
        <f t="shared" si="2"/>
        <v>31</v>
      </c>
      <c r="H116" s="19">
        <f t="shared" si="3"/>
        <v>44765</v>
      </c>
      <c r="Q116" s="2">
        <f>SUM(MC[[#This Row],[IC1_Inv1_MC]:[IC2_Inv2_MC]])</f>
        <v>0</v>
      </c>
    </row>
    <row r="117" spans="1:24">
      <c r="A117" s="2">
        <v>115</v>
      </c>
      <c r="B117" s="2" t="s">
        <v>208</v>
      </c>
      <c r="C117" s="2">
        <f>YEAR(MC[[#This Row],[Date]])</f>
        <v>2022</v>
      </c>
      <c r="D117" s="2" t="s">
        <v>209</v>
      </c>
      <c r="E117" s="2" t="s">
        <v>209</v>
      </c>
      <c r="F117" s="18">
        <v>44743</v>
      </c>
      <c r="G117" s="2">
        <f t="shared" si="2"/>
        <v>31</v>
      </c>
      <c r="H117" s="19">
        <f t="shared" si="3"/>
        <v>44766</v>
      </c>
      <c r="Q117" s="2">
        <f>SUM(MC[[#This Row],[IC1_Inv1_MC]:[IC2_Inv2_MC]])</f>
        <v>0</v>
      </c>
    </row>
    <row r="118" spans="1:24">
      <c r="A118" s="2">
        <v>116</v>
      </c>
      <c r="B118" s="2" t="s">
        <v>208</v>
      </c>
      <c r="C118" s="2">
        <f>YEAR(MC[[#This Row],[Date]])</f>
        <v>2022</v>
      </c>
      <c r="D118" s="2" t="s">
        <v>209</v>
      </c>
      <c r="E118" s="2" t="s">
        <v>209</v>
      </c>
      <c r="F118" s="18">
        <v>44743</v>
      </c>
      <c r="G118" s="2">
        <f t="shared" si="2"/>
        <v>31</v>
      </c>
      <c r="H118" s="19">
        <f t="shared" si="3"/>
        <v>44767</v>
      </c>
      <c r="Q118" s="2">
        <f>SUM(MC[[#This Row],[IC1_Inv1_MC]:[IC2_Inv2_MC]])</f>
        <v>0</v>
      </c>
    </row>
    <row r="119" spans="1:24">
      <c r="A119" s="2">
        <v>117</v>
      </c>
      <c r="B119" s="2" t="s">
        <v>208</v>
      </c>
      <c r="C119" s="2">
        <f>YEAR(MC[[#This Row],[Date]])</f>
        <v>2022</v>
      </c>
      <c r="D119" s="2" t="s">
        <v>209</v>
      </c>
      <c r="E119" s="2" t="s">
        <v>209</v>
      </c>
      <c r="F119" s="18">
        <v>44743</v>
      </c>
      <c r="G119" s="2">
        <f t="shared" si="2"/>
        <v>31</v>
      </c>
      <c r="H119" s="19">
        <f t="shared" si="3"/>
        <v>44768</v>
      </c>
      <c r="Q119" s="2">
        <f>SUM(MC[[#This Row],[IC1_Inv1_MC]:[IC2_Inv2_MC]])</f>
        <v>0</v>
      </c>
    </row>
    <row r="120" spans="1:24">
      <c r="A120" s="2">
        <v>118</v>
      </c>
      <c r="B120" s="2" t="s">
        <v>208</v>
      </c>
      <c r="C120" s="2">
        <f>YEAR(MC[[#This Row],[Date]])</f>
        <v>2022</v>
      </c>
      <c r="D120" s="2" t="s">
        <v>209</v>
      </c>
      <c r="E120" s="2" t="s">
        <v>209</v>
      </c>
      <c r="F120" s="18">
        <v>44743</v>
      </c>
      <c r="G120" s="2">
        <f t="shared" si="2"/>
        <v>31</v>
      </c>
      <c r="H120" s="19">
        <f t="shared" si="3"/>
        <v>44769</v>
      </c>
      <c r="Q120" s="2">
        <f>SUM(MC[[#This Row],[IC1_Inv1_MC]:[IC2_Inv2_MC]])</f>
        <v>0</v>
      </c>
    </row>
    <row r="121" spans="1:24">
      <c r="A121" s="2">
        <v>119</v>
      </c>
      <c r="B121" s="2" t="s">
        <v>208</v>
      </c>
      <c r="C121" s="2">
        <f>YEAR(MC[[#This Row],[Date]])</f>
        <v>2022</v>
      </c>
      <c r="D121" s="2" t="s">
        <v>209</v>
      </c>
      <c r="E121" s="2" t="s">
        <v>209</v>
      </c>
      <c r="F121" s="18">
        <v>44743</v>
      </c>
      <c r="G121" s="2">
        <f t="shared" si="2"/>
        <v>31</v>
      </c>
      <c r="H121" s="19">
        <f t="shared" si="3"/>
        <v>44770</v>
      </c>
      <c r="Q121" s="2">
        <f>SUM(MC[[#This Row],[IC1_Inv1_MC]:[IC2_Inv2_MC]])</f>
        <v>0</v>
      </c>
    </row>
    <row r="122" spans="1:24">
      <c r="A122" s="2">
        <v>120</v>
      </c>
      <c r="B122" s="2" t="s">
        <v>208</v>
      </c>
      <c r="C122" s="2">
        <f>YEAR(MC[[#This Row],[Date]])</f>
        <v>2022</v>
      </c>
      <c r="D122" s="2" t="s">
        <v>209</v>
      </c>
      <c r="E122" s="2" t="s">
        <v>209</v>
      </c>
      <c r="F122" s="18">
        <v>44743</v>
      </c>
      <c r="G122" s="2">
        <f t="shared" si="2"/>
        <v>31</v>
      </c>
      <c r="H122" s="19">
        <f t="shared" si="3"/>
        <v>44771</v>
      </c>
      <c r="Q122" s="2">
        <f>SUM(MC[[#This Row],[IC1_Inv1_MC]:[IC2_Inv2_MC]])</f>
        <v>0</v>
      </c>
    </row>
    <row r="123" spans="1:24">
      <c r="A123" s="2">
        <v>121</v>
      </c>
      <c r="B123" s="2" t="s">
        <v>208</v>
      </c>
      <c r="C123" s="2">
        <f>YEAR(MC[[#This Row],[Date]])</f>
        <v>2022</v>
      </c>
      <c r="D123" s="2" t="s">
        <v>209</v>
      </c>
      <c r="E123" s="2" t="s">
        <v>209</v>
      </c>
      <c r="F123" s="18">
        <v>44743</v>
      </c>
      <c r="G123" s="2">
        <f t="shared" si="2"/>
        <v>31</v>
      </c>
      <c r="H123" s="19">
        <f t="shared" si="3"/>
        <v>44772</v>
      </c>
      <c r="Q123" s="2">
        <f>SUM(MC[[#This Row],[IC1_Inv1_MC]:[IC2_Inv2_MC]])</f>
        <v>0</v>
      </c>
    </row>
    <row r="124" spans="1:24">
      <c r="A124" s="2">
        <v>122</v>
      </c>
      <c r="B124" s="2" t="s">
        <v>208</v>
      </c>
      <c r="C124" s="2">
        <f>YEAR(MC[[#This Row],[Date]])</f>
        <v>2022</v>
      </c>
      <c r="D124" s="2" t="s">
        <v>209</v>
      </c>
      <c r="E124" s="2" t="s">
        <v>209</v>
      </c>
      <c r="F124" s="18">
        <v>44743</v>
      </c>
      <c r="G124" s="2">
        <f t="shared" si="2"/>
        <v>31</v>
      </c>
      <c r="H124" s="19">
        <f t="shared" si="3"/>
        <v>44773</v>
      </c>
      <c r="I124">
        <v>1</v>
      </c>
      <c r="J124">
        <v>4</v>
      </c>
      <c r="K124" s="2">
        <v>980</v>
      </c>
      <c r="L124" s="2">
        <v>1036</v>
      </c>
      <c r="M124" s="2">
        <v>1008</v>
      </c>
      <c r="N124" s="2">
        <v>1008</v>
      </c>
      <c r="O124" s="2">
        <v>0</v>
      </c>
      <c r="P124" s="2">
        <v>0</v>
      </c>
      <c r="Q124" s="2">
        <f>SUM(MC[[#This Row],[IC1_Inv1_MC]:[IC2_Inv2_MC]])</f>
        <v>4032</v>
      </c>
      <c r="R124" s="22">
        <v>0.20833333333333301</v>
      </c>
      <c r="S124" s="22">
        <v>0.375</v>
      </c>
      <c r="T124" s="22">
        <v>0.16666666666666699</v>
      </c>
      <c r="U124" s="22">
        <v>0.83333333333333304</v>
      </c>
      <c r="V124" t="s">
        <v>925</v>
      </c>
    </row>
    <row r="125" spans="1:24">
      <c r="A125" s="2">
        <v>123</v>
      </c>
      <c r="B125" s="2" t="s">
        <v>208</v>
      </c>
      <c r="C125" s="2">
        <f>YEAR(MC[[#This Row],[Date]])</f>
        <v>2022</v>
      </c>
      <c r="D125" s="2" t="s">
        <v>209</v>
      </c>
      <c r="E125" s="2" t="s">
        <v>209</v>
      </c>
      <c r="F125" s="18">
        <v>44774</v>
      </c>
      <c r="G125" s="2">
        <f t="shared" si="2"/>
        <v>31</v>
      </c>
      <c r="H125" s="19">
        <f t="shared" si="3"/>
        <v>44774</v>
      </c>
      <c r="I125">
        <v>1</v>
      </c>
      <c r="J125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f>SUM(MC[[#This Row],[IC1_Inv1_MC]:[IC2_Inv2_MC]])</f>
        <v>0</v>
      </c>
      <c r="R125">
        <v>0</v>
      </c>
      <c r="S125">
        <v>0</v>
      </c>
      <c r="T125">
        <v>0</v>
      </c>
      <c r="U125">
        <v>0</v>
      </c>
    </row>
    <row r="126" spans="1:24">
      <c r="A126" s="2">
        <v>124</v>
      </c>
      <c r="B126" s="2" t="s">
        <v>208</v>
      </c>
      <c r="C126" s="2">
        <f>YEAR(MC[[#This Row],[Date]])</f>
        <v>2022</v>
      </c>
      <c r="D126" s="2" t="s">
        <v>209</v>
      </c>
      <c r="E126" s="2" t="s">
        <v>209</v>
      </c>
      <c r="F126" s="18">
        <v>44774</v>
      </c>
      <c r="G126" s="2">
        <f t="shared" si="2"/>
        <v>31</v>
      </c>
      <c r="H126" s="19">
        <f t="shared" si="3"/>
        <v>44775</v>
      </c>
      <c r="I126">
        <v>1</v>
      </c>
      <c r="J126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f>SUM(MC[[#This Row],[IC1_Inv1_MC]:[IC2_Inv2_MC]])</f>
        <v>0</v>
      </c>
      <c r="R126">
        <v>0</v>
      </c>
      <c r="S126">
        <v>0</v>
      </c>
      <c r="T126">
        <v>0</v>
      </c>
      <c r="U126">
        <v>0</v>
      </c>
    </row>
    <row r="127" spans="1:24">
      <c r="A127" s="2">
        <v>125</v>
      </c>
      <c r="B127" s="2" t="s">
        <v>208</v>
      </c>
      <c r="C127" s="2">
        <f>YEAR(MC[[#This Row],[Date]])</f>
        <v>2022</v>
      </c>
      <c r="D127" s="2" t="s">
        <v>209</v>
      </c>
      <c r="E127" s="2" t="s">
        <v>209</v>
      </c>
      <c r="F127" s="18">
        <v>44774</v>
      </c>
      <c r="G127" s="2">
        <f t="shared" si="2"/>
        <v>31</v>
      </c>
      <c r="H127" s="19">
        <f t="shared" si="3"/>
        <v>44776</v>
      </c>
      <c r="I127">
        <v>1</v>
      </c>
      <c r="J127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f>SUM(MC[[#This Row],[IC1_Inv1_MC]:[IC2_Inv2_MC]])</f>
        <v>0</v>
      </c>
      <c r="R127">
        <v>0</v>
      </c>
      <c r="S127">
        <v>0</v>
      </c>
      <c r="T127">
        <v>0</v>
      </c>
      <c r="U127">
        <v>0</v>
      </c>
      <c r="X127" t="s">
        <v>926</v>
      </c>
    </row>
    <row r="128" spans="1:24">
      <c r="A128" s="2">
        <v>126</v>
      </c>
      <c r="B128" s="2" t="s">
        <v>208</v>
      </c>
      <c r="C128" s="2">
        <f>YEAR(MC[[#This Row],[Date]])</f>
        <v>2022</v>
      </c>
      <c r="D128" s="2" t="s">
        <v>209</v>
      </c>
      <c r="E128" s="2" t="s">
        <v>209</v>
      </c>
      <c r="F128" s="18">
        <v>44774</v>
      </c>
      <c r="G128" s="2">
        <f t="shared" si="2"/>
        <v>31</v>
      </c>
      <c r="H128" s="19">
        <f t="shared" si="3"/>
        <v>44777</v>
      </c>
      <c r="I128">
        <v>1</v>
      </c>
      <c r="J128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f>SUM(MC[[#This Row],[IC1_Inv1_MC]:[IC2_Inv2_MC]])</f>
        <v>0</v>
      </c>
      <c r="R128">
        <v>0</v>
      </c>
      <c r="S128">
        <v>0</v>
      </c>
      <c r="T128">
        <v>0</v>
      </c>
      <c r="U128">
        <v>0</v>
      </c>
      <c r="X128" t="s">
        <v>926</v>
      </c>
    </row>
    <row r="129" spans="1:24">
      <c r="A129" s="2">
        <v>127</v>
      </c>
      <c r="B129" s="2" t="s">
        <v>208</v>
      </c>
      <c r="C129" s="2">
        <f>YEAR(MC[[#This Row],[Date]])</f>
        <v>2022</v>
      </c>
      <c r="D129" s="2" t="s">
        <v>209</v>
      </c>
      <c r="E129" s="2" t="s">
        <v>209</v>
      </c>
      <c r="F129" s="18">
        <v>44774</v>
      </c>
      <c r="G129" s="2">
        <f t="shared" si="2"/>
        <v>31</v>
      </c>
      <c r="H129" s="19">
        <f t="shared" si="3"/>
        <v>44778</v>
      </c>
      <c r="I129">
        <v>1</v>
      </c>
      <c r="J129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f>SUM(MC[[#This Row],[IC1_Inv1_MC]:[IC2_Inv2_MC]])</f>
        <v>0</v>
      </c>
      <c r="R129">
        <v>0</v>
      </c>
      <c r="S129">
        <v>0</v>
      </c>
      <c r="T129">
        <v>0</v>
      </c>
      <c r="U129">
        <v>0</v>
      </c>
      <c r="X129" t="s">
        <v>926</v>
      </c>
    </row>
    <row r="130" spans="1:24">
      <c r="A130" s="2">
        <v>128</v>
      </c>
      <c r="B130" s="2" t="s">
        <v>208</v>
      </c>
      <c r="C130" s="2">
        <f>YEAR(MC[[#This Row],[Date]])</f>
        <v>2022</v>
      </c>
      <c r="D130" s="2" t="s">
        <v>209</v>
      </c>
      <c r="E130" s="2" t="s">
        <v>209</v>
      </c>
      <c r="F130" s="18">
        <v>44774</v>
      </c>
      <c r="G130" s="2">
        <f t="shared" si="2"/>
        <v>31</v>
      </c>
      <c r="H130" s="19">
        <f t="shared" si="3"/>
        <v>44779</v>
      </c>
      <c r="I130">
        <v>1</v>
      </c>
      <c r="J130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f>SUM(MC[[#This Row],[IC1_Inv1_MC]:[IC2_Inv2_MC]])</f>
        <v>0</v>
      </c>
      <c r="R130">
        <v>0</v>
      </c>
      <c r="S130">
        <v>0</v>
      </c>
      <c r="T130">
        <v>0</v>
      </c>
      <c r="U130">
        <v>0</v>
      </c>
      <c r="X130" t="s">
        <v>926</v>
      </c>
    </row>
    <row r="131" spans="1:24">
      <c r="A131" s="2">
        <v>129</v>
      </c>
      <c r="B131" s="2" t="s">
        <v>208</v>
      </c>
      <c r="C131" s="2">
        <f>YEAR(MC[[#This Row],[Date]])</f>
        <v>2022</v>
      </c>
      <c r="D131" s="2" t="s">
        <v>209</v>
      </c>
      <c r="E131" s="2" t="s">
        <v>209</v>
      </c>
      <c r="F131" s="18">
        <v>44774</v>
      </c>
      <c r="G131" s="2">
        <f t="shared" si="2"/>
        <v>31</v>
      </c>
      <c r="H131" s="19">
        <f t="shared" si="3"/>
        <v>44780</v>
      </c>
      <c r="I131">
        <v>1</v>
      </c>
      <c r="J131">
        <v>2</v>
      </c>
      <c r="K131" s="2">
        <v>0</v>
      </c>
      <c r="L131" s="2">
        <v>0</v>
      </c>
      <c r="M131" s="2">
        <v>0</v>
      </c>
      <c r="N131" s="2">
        <v>1028</v>
      </c>
      <c r="O131" s="2">
        <v>0</v>
      </c>
      <c r="P131" s="2">
        <v>0</v>
      </c>
      <c r="Q131" s="2">
        <f>SUM(MC[[#This Row],[IC1_Inv1_MC]:[IC2_Inv2_MC]])</f>
        <v>1028</v>
      </c>
      <c r="R131">
        <v>0</v>
      </c>
      <c r="S131">
        <v>0</v>
      </c>
      <c r="T131" s="22">
        <v>0.66666666666666696</v>
      </c>
      <c r="U131" s="22">
        <v>0.83333333333333304</v>
      </c>
      <c r="V131" t="s">
        <v>925</v>
      </c>
    </row>
    <row r="132" spans="1:24">
      <c r="A132" s="2">
        <v>130</v>
      </c>
      <c r="B132" s="2" t="s">
        <v>208</v>
      </c>
      <c r="C132" s="2">
        <f>YEAR(MC[[#This Row],[Date]])</f>
        <v>2022</v>
      </c>
      <c r="D132" s="2" t="s">
        <v>209</v>
      </c>
      <c r="E132" s="2" t="s">
        <v>209</v>
      </c>
      <c r="F132" s="18">
        <v>44774</v>
      </c>
      <c r="G132" s="2">
        <f t="shared" ref="G132:G195" si="4">DAY(EOMONTH(F132,0))</f>
        <v>31</v>
      </c>
      <c r="H132" s="19">
        <f t="shared" si="3"/>
        <v>44781</v>
      </c>
      <c r="I132">
        <v>1</v>
      </c>
      <c r="J132">
        <v>2</v>
      </c>
      <c r="K132" s="2">
        <v>0</v>
      </c>
      <c r="L132" s="2">
        <v>0</v>
      </c>
      <c r="M132" s="2">
        <v>0</v>
      </c>
      <c r="N132" s="2">
        <v>2016</v>
      </c>
      <c r="O132" s="2">
        <v>0</v>
      </c>
      <c r="P132" s="2">
        <v>0</v>
      </c>
      <c r="Q132" s="2">
        <f>SUM(MC[[#This Row],[IC1_Inv1_MC]:[IC2_Inv2_MC]])</f>
        <v>2016</v>
      </c>
      <c r="R132" s="22">
        <v>0.20833333333333301</v>
      </c>
      <c r="S132" s="22">
        <v>0.375</v>
      </c>
      <c r="T132" s="22">
        <v>0.66666666666666696</v>
      </c>
      <c r="U132" s="22">
        <v>0.83333333333333304</v>
      </c>
      <c r="V132" t="s">
        <v>925</v>
      </c>
    </row>
    <row r="133" spans="1:24">
      <c r="A133" s="2">
        <v>131</v>
      </c>
      <c r="B133" s="2" t="s">
        <v>208</v>
      </c>
      <c r="C133" s="2">
        <f>YEAR(MC[[#This Row],[Date]])</f>
        <v>2022</v>
      </c>
      <c r="D133" s="2" t="s">
        <v>209</v>
      </c>
      <c r="E133" s="2" t="s">
        <v>209</v>
      </c>
      <c r="F133" s="18">
        <v>44774</v>
      </c>
      <c r="G133" s="2">
        <f t="shared" si="4"/>
        <v>31</v>
      </c>
      <c r="H133" s="19">
        <f t="shared" ref="H133:H196" si="5">H132+1</f>
        <v>44782</v>
      </c>
      <c r="I133">
        <v>1</v>
      </c>
      <c r="J133">
        <v>2</v>
      </c>
      <c r="K133" s="2">
        <v>2032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f>SUM(MC[[#This Row],[IC1_Inv1_MC]:[IC2_Inv2_MC]])</f>
        <v>2032</v>
      </c>
      <c r="R133" s="22">
        <v>0.20833333333333301</v>
      </c>
      <c r="S133" s="22">
        <v>0.375</v>
      </c>
      <c r="T133" s="22">
        <v>0.66666666666666696</v>
      </c>
      <c r="U133" s="22">
        <v>0.83333333333333304</v>
      </c>
      <c r="V133" t="s">
        <v>925</v>
      </c>
    </row>
    <row r="134" spans="1:24">
      <c r="A134" s="2">
        <v>132</v>
      </c>
      <c r="B134" s="2" t="s">
        <v>208</v>
      </c>
      <c r="C134" s="2">
        <f>YEAR(MC[[#This Row],[Date]])</f>
        <v>2022</v>
      </c>
      <c r="D134" s="2" t="s">
        <v>209</v>
      </c>
      <c r="E134" s="2" t="s">
        <v>209</v>
      </c>
      <c r="F134" s="18">
        <v>44774</v>
      </c>
      <c r="G134" s="2">
        <f t="shared" si="4"/>
        <v>31</v>
      </c>
      <c r="H134" s="19">
        <f t="shared" si="5"/>
        <v>44783</v>
      </c>
      <c r="I134">
        <v>1</v>
      </c>
      <c r="J134">
        <v>2</v>
      </c>
      <c r="K134" s="2">
        <v>0</v>
      </c>
      <c r="L134" s="2">
        <v>1008</v>
      </c>
      <c r="M134" s="2">
        <v>0</v>
      </c>
      <c r="N134" s="2">
        <v>0</v>
      </c>
      <c r="O134" s="2">
        <v>1008</v>
      </c>
      <c r="P134" s="2">
        <v>0</v>
      </c>
      <c r="Q134" s="2">
        <f>SUM(MC[[#This Row],[IC1_Inv1_MC]:[IC2_Inv2_MC]])</f>
        <v>2016</v>
      </c>
      <c r="R134" s="22">
        <v>0.20833333333333301</v>
      </c>
      <c r="S134" s="22">
        <v>0.375</v>
      </c>
      <c r="T134" s="22">
        <v>0.66666666666666696</v>
      </c>
      <c r="U134" s="22">
        <v>0.83333333333333304</v>
      </c>
      <c r="V134" t="s">
        <v>925</v>
      </c>
    </row>
    <row r="135" spans="1:24">
      <c r="A135" s="2">
        <v>133</v>
      </c>
      <c r="B135" s="2" t="s">
        <v>208</v>
      </c>
      <c r="C135" s="2">
        <f>YEAR(MC[[#This Row],[Date]])</f>
        <v>2022</v>
      </c>
      <c r="D135" s="2" t="s">
        <v>209</v>
      </c>
      <c r="E135" s="2" t="s">
        <v>209</v>
      </c>
      <c r="F135" s="18">
        <v>44774</v>
      </c>
      <c r="G135" s="2">
        <f t="shared" si="4"/>
        <v>31</v>
      </c>
      <c r="H135" s="19">
        <f t="shared" si="5"/>
        <v>44784</v>
      </c>
      <c r="I135">
        <v>1</v>
      </c>
      <c r="J135">
        <v>2</v>
      </c>
      <c r="K135" s="2">
        <v>1008</v>
      </c>
      <c r="L135" s="2">
        <v>0</v>
      </c>
      <c r="M135" s="2">
        <v>1092</v>
      </c>
      <c r="N135" s="2">
        <v>0</v>
      </c>
      <c r="O135" s="2">
        <v>0</v>
      </c>
      <c r="P135" s="2">
        <v>0</v>
      </c>
      <c r="Q135" s="2">
        <f>SUM(MC[[#This Row],[IC1_Inv1_MC]:[IC2_Inv2_MC]])</f>
        <v>2100</v>
      </c>
      <c r="R135" s="22">
        <v>0.20833333333333301</v>
      </c>
      <c r="S135" s="22">
        <v>0.375</v>
      </c>
      <c r="T135" s="22">
        <v>0.66666666666666696</v>
      </c>
      <c r="U135" s="22">
        <v>0.83333333333333304</v>
      </c>
      <c r="V135" t="s">
        <v>925</v>
      </c>
    </row>
    <row r="136" spans="1:24">
      <c r="A136" s="2">
        <v>134</v>
      </c>
      <c r="B136" s="2" t="s">
        <v>208</v>
      </c>
      <c r="C136" s="2">
        <f>YEAR(MC[[#This Row],[Date]])</f>
        <v>2022</v>
      </c>
      <c r="D136" s="2" t="s">
        <v>209</v>
      </c>
      <c r="E136" s="2" t="s">
        <v>209</v>
      </c>
      <c r="F136" s="18">
        <v>44774</v>
      </c>
      <c r="G136" s="2">
        <f t="shared" si="4"/>
        <v>31</v>
      </c>
      <c r="H136" s="19">
        <f t="shared" si="5"/>
        <v>44785</v>
      </c>
      <c r="I136">
        <v>1</v>
      </c>
      <c r="J136">
        <v>2</v>
      </c>
      <c r="K136" s="2">
        <v>0</v>
      </c>
      <c r="L136" s="2">
        <v>0</v>
      </c>
      <c r="M136" s="2">
        <v>0</v>
      </c>
      <c r="N136" s="2">
        <v>1016</v>
      </c>
      <c r="O136" s="2">
        <v>0</v>
      </c>
      <c r="P136" s="2">
        <v>1016</v>
      </c>
      <c r="Q136" s="2">
        <f>SUM(MC[[#This Row],[IC1_Inv1_MC]:[IC2_Inv2_MC]])</f>
        <v>2032</v>
      </c>
      <c r="R136" s="22">
        <v>0.20833333333333301</v>
      </c>
      <c r="S136" s="22">
        <v>0.375</v>
      </c>
      <c r="T136" s="22">
        <v>0.66666666666666696</v>
      </c>
      <c r="U136" s="22">
        <v>0.83333333333333304</v>
      </c>
      <c r="V136" t="s">
        <v>925</v>
      </c>
    </row>
    <row r="137" spans="1:24">
      <c r="A137" s="2">
        <v>135</v>
      </c>
      <c r="B137" s="2" t="s">
        <v>208</v>
      </c>
      <c r="C137" s="2">
        <f>YEAR(MC[[#This Row],[Date]])</f>
        <v>2022</v>
      </c>
      <c r="D137" s="2" t="s">
        <v>209</v>
      </c>
      <c r="E137" s="2" t="s">
        <v>209</v>
      </c>
      <c r="F137" s="18">
        <v>44774</v>
      </c>
      <c r="G137" s="2">
        <f t="shared" si="4"/>
        <v>31</v>
      </c>
      <c r="H137" s="19">
        <f t="shared" si="5"/>
        <v>44786</v>
      </c>
      <c r="I137">
        <v>1</v>
      </c>
      <c r="J137">
        <v>2</v>
      </c>
      <c r="K137" s="2">
        <v>0</v>
      </c>
      <c r="L137" s="2">
        <v>1008</v>
      </c>
      <c r="M137" s="2">
        <v>0</v>
      </c>
      <c r="N137" s="2">
        <v>0</v>
      </c>
      <c r="O137" s="2">
        <v>1008</v>
      </c>
      <c r="P137" s="2">
        <v>0</v>
      </c>
      <c r="Q137" s="2">
        <f>SUM(MC[[#This Row],[IC1_Inv1_MC]:[IC2_Inv2_MC]])</f>
        <v>2016</v>
      </c>
      <c r="R137" s="22">
        <v>0.20833333333333301</v>
      </c>
      <c r="S137" s="22">
        <v>0.375</v>
      </c>
      <c r="T137" s="22">
        <v>0.66666666666666696</v>
      </c>
      <c r="U137" s="22">
        <v>0.83333333333333304</v>
      </c>
      <c r="V137" t="s">
        <v>925</v>
      </c>
    </row>
    <row r="138" spans="1:24">
      <c r="A138" s="2">
        <v>136</v>
      </c>
      <c r="B138" s="2" t="s">
        <v>208</v>
      </c>
      <c r="C138" s="2">
        <f>YEAR(MC[[#This Row],[Date]])</f>
        <v>2022</v>
      </c>
      <c r="D138" s="2" t="s">
        <v>209</v>
      </c>
      <c r="E138" s="2" t="s">
        <v>209</v>
      </c>
      <c r="F138" s="18">
        <v>44774</v>
      </c>
      <c r="G138" s="2">
        <f t="shared" si="4"/>
        <v>31</v>
      </c>
      <c r="H138" s="19">
        <f t="shared" si="5"/>
        <v>44787</v>
      </c>
      <c r="I138">
        <v>0</v>
      </c>
      <c r="J138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f>SUM(MC[[#This Row],[IC1_Inv1_MC]:[IC2_Inv2_MC]])</f>
        <v>0</v>
      </c>
      <c r="R138">
        <v>0</v>
      </c>
      <c r="S138">
        <v>0</v>
      </c>
      <c r="T138">
        <v>0</v>
      </c>
      <c r="U138">
        <v>0</v>
      </c>
    </row>
    <row r="139" spans="1:24">
      <c r="A139" s="2">
        <v>137</v>
      </c>
      <c r="B139" s="2" t="s">
        <v>208</v>
      </c>
      <c r="C139" s="2">
        <f>YEAR(MC[[#This Row],[Date]])</f>
        <v>2022</v>
      </c>
      <c r="D139" s="2" t="s">
        <v>209</v>
      </c>
      <c r="E139" s="2" t="s">
        <v>209</v>
      </c>
      <c r="F139" s="18">
        <v>44774</v>
      </c>
      <c r="G139" s="2">
        <f t="shared" si="4"/>
        <v>31</v>
      </c>
      <c r="H139" s="19">
        <f t="shared" si="5"/>
        <v>44788</v>
      </c>
      <c r="Q139" s="2">
        <f>SUM(MC[[#This Row],[IC1_Inv1_MC]:[IC2_Inv2_MC]])</f>
        <v>0</v>
      </c>
    </row>
    <row r="140" spans="1:24">
      <c r="A140" s="2">
        <v>138</v>
      </c>
      <c r="B140" s="2" t="s">
        <v>208</v>
      </c>
      <c r="C140" s="2">
        <f>YEAR(MC[[#This Row],[Date]])</f>
        <v>2022</v>
      </c>
      <c r="D140" s="2" t="s">
        <v>209</v>
      </c>
      <c r="E140" s="2" t="s">
        <v>209</v>
      </c>
      <c r="F140" s="18">
        <v>44774</v>
      </c>
      <c r="G140" s="2">
        <f t="shared" si="4"/>
        <v>31</v>
      </c>
      <c r="H140" s="19">
        <f t="shared" si="5"/>
        <v>44789</v>
      </c>
      <c r="Q140" s="2">
        <f>SUM(MC[[#This Row],[IC1_Inv1_MC]:[IC2_Inv2_MC]])</f>
        <v>0</v>
      </c>
    </row>
    <row r="141" spans="1:24">
      <c r="A141" s="2">
        <v>139</v>
      </c>
      <c r="B141" s="2" t="s">
        <v>208</v>
      </c>
      <c r="C141" s="2">
        <f>YEAR(MC[[#This Row],[Date]])</f>
        <v>2022</v>
      </c>
      <c r="D141" s="2" t="s">
        <v>209</v>
      </c>
      <c r="E141" s="2" t="s">
        <v>209</v>
      </c>
      <c r="F141" s="18">
        <v>44774</v>
      </c>
      <c r="G141" s="2">
        <f t="shared" si="4"/>
        <v>31</v>
      </c>
      <c r="H141" s="19">
        <f t="shared" si="5"/>
        <v>44790</v>
      </c>
      <c r="Q141" s="2">
        <f>SUM(MC[[#This Row],[IC1_Inv1_MC]:[IC2_Inv2_MC]])</f>
        <v>0</v>
      </c>
    </row>
    <row r="142" spans="1:24">
      <c r="A142" s="2">
        <v>140</v>
      </c>
      <c r="B142" s="2" t="s">
        <v>208</v>
      </c>
      <c r="C142" s="2">
        <f>YEAR(MC[[#This Row],[Date]])</f>
        <v>2022</v>
      </c>
      <c r="D142" s="2" t="s">
        <v>209</v>
      </c>
      <c r="E142" s="2" t="s">
        <v>209</v>
      </c>
      <c r="F142" s="18">
        <v>44774</v>
      </c>
      <c r="G142" s="2">
        <f t="shared" si="4"/>
        <v>31</v>
      </c>
      <c r="H142" s="19">
        <f t="shared" si="5"/>
        <v>44791</v>
      </c>
      <c r="Q142" s="2">
        <f>SUM(MC[[#This Row],[IC1_Inv1_MC]:[IC2_Inv2_MC]])</f>
        <v>0</v>
      </c>
    </row>
    <row r="143" spans="1:24">
      <c r="A143" s="2">
        <v>141</v>
      </c>
      <c r="B143" s="2" t="s">
        <v>208</v>
      </c>
      <c r="C143" s="2">
        <f>YEAR(MC[[#This Row],[Date]])</f>
        <v>2022</v>
      </c>
      <c r="D143" s="2" t="s">
        <v>209</v>
      </c>
      <c r="E143" s="2" t="s">
        <v>209</v>
      </c>
      <c r="F143" s="18">
        <v>44774</v>
      </c>
      <c r="G143" s="2">
        <f t="shared" si="4"/>
        <v>31</v>
      </c>
      <c r="H143" s="19">
        <f t="shared" si="5"/>
        <v>44792</v>
      </c>
      <c r="Q143" s="2">
        <f>SUM(MC[[#This Row],[IC1_Inv1_MC]:[IC2_Inv2_MC]])</f>
        <v>0</v>
      </c>
    </row>
    <row r="144" spans="1:24">
      <c r="A144" s="2">
        <v>142</v>
      </c>
      <c r="B144" s="2" t="s">
        <v>208</v>
      </c>
      <c r="C144" s="2">
        <f>YEAR(MC[[#This Row],[Date]])</f>
        <v>2022</v>
      </c>
      <c r="D144" s="2" t="s">
        <v>209</v>
      </c>
      <c r="E144" s="2" t="s">
        <v>209</v>
      </c>
      <c r="F144" s="18">
        <v>44774</v>
      </c>
      <c r="G144" s="2">
        <f t="shared" si="4"/>
        <v>31</v>
      </c>
      <c r="H144" s="19">
        <f t="shared" si="5"/>
        <v>44793</v>
      </c>
      <c r="Q144" s="2">
        <f>SUM(MC[[#This Row],[IC1_Inv1_MC]:[IC2_Inv2_MC]])</f>
        <v>0</v>
      </c>
    </row>
    <row r="145" spans="1:17">
      <c r="A145" s="2">
        <v>143</v>
      </c>
      <c r="B145" s="2" t="s">
        <v>208</v>
      </c>
      <c r="C145" s="2">
        <f>YEAR(MC[[#This Row],[Date]])</f>
        <v>2022</v>
      </c>
      <c r="D145" s="2" t="s">
        <v>209</v>
      </c>
      <c r="E145" s="2" t="s">
        <v>209</v>
      </c>
      <c r="F145" s="18">
        <v>44774</v>
      </c>
      <c r="G145" s="2">
        <f t="shared" si="4"/>
        <v>31</v>
      </c>
      <c r="H145" s="19">
        <f t="shared" si="5"/>
        <v>44794</v>
      </c>
      <c r="Q145" s="2">
        <f>SUM(MC[[#This Row],[IC1_Inv1_MC]:[IC2_Inv2_MC]])</f>
        <v>0</v>
      </c>
    </row>
    <row r="146" spans="1:17">
      <c r="A146" s="2">
        <v>144</v>
      </c>
      <c r="B146" s="2" t="s">
        <v>208</v>
      </c>
      <c r="C146" s="2">
        <f>YEAR(MC[[#This Row],[Date]])</f>
        <v>2022</v>
      </c>
      <c r="D146" s="2" t="s">
        <v>209</v>
      </c>
      <c r="E146" s="2" t="s">
        <v>209</v>
      </c>
      <c r="F146" s="18">
        <v>44774</v>
      </c>
      <c r="G146" s="2">
        <f t="shared" si="4"/>
        <v>31</v>
      </c>
      <c r="H146" s="19">
        <f t="shared" si="5"/>
        <v>44795</v>
      </c>
      <c r="Q146" s="2">
        <f>SUM(MC[[#This Row],[IC1_Inv1_MC]:[IC2_Inv2_MC]])</f>
        <v>0</v>
      </c>
    </row>
    <row r="147" spans="1:17">
      <c r="A147" s="2">
        <v>145</v>
      </c>
      <c r="B147" s="2" t="s">
        <v>208</v>
      </c>
      <c r="C147" s="2">
        <f>YEAR(MC[[#This Row],[Date]])</f>
        <v>2022</v>
      </c>
      <c r="D147" s="2" t="s">
        <v>209</v>
      </c>
      <c r="E147" s="2" t="s">
        <v>209</v>
      </c>
      <c r="F147" s="18">
        <v>44774</v>
      </c>
      <c r="G147" s="2">
        <f t="shared" si="4"/>
        <v>31</v>
      </c>
      <c r="H147" s="19">
        <f t="shared" si="5"/>
        <v>44796</v>
      </c>
      <c r="Q147" s="2">
        <f>SUM(MC[[#This Row],[IC1_Inv1_MC]:[IC2_Inv2_MC]])</f>
        <v>0</v>
      </c>
    </row>
    <row r="148" spans="1:17">
      <c r="A148" s="2">
        <v>146</v>
      </c>
      <c r="B148" s="2" t="s">
        <v>208</v>
      </c>
      <c r="C148" s="2">
        <f>YEAR(MC[[#This Row],[Date]])</f>
        <v>2022</v>
      </c>
      <c r="D148" s="2" t="s">
        <v>209</v>
      </c>
      <c r="E148" s="2" t="s">
        <v>209</v>
      </c>
      <c r="F148" s="18">
        <v>44774</v>
      </c>
      <c r="G148" s="2">
        <f t="shared" si="4"/>
        <v>31</v>
      </c>
      <c r="H148" s="19">
        <f t="shared" si="5"/>
        <v>44797</v>
      </c>
      <c r="Q148" s="2">
        <f>SUM(MC[[#This Row],[IC1_Inv1_MC]:[IC2_Inv2_MC]])</f>
        <v>0</v>
      </c>
    </row>
    <row r="149" spans="1:17">
      <c r="A149" s="2">
        <v>147</v>
      </c>
      <c r="B149" s="2" t="s">
        <v>208</v>
      </c>
      <c r="C149" s="2">
        <f>YEAR(MC[[#This Row],[Date]])</f>
        <v>2022</v>
      </c>
      <c r="D149" s="2" t="s">
        <v>209</v>
      </c>
      <c r="E149" s="2" t="s">
        <v>209</v>
      </c>
      <c r="F149" s="18">
        <v>44774</v>
      </c>
      <c r="G149" s="2">
        <f t="shared" si="4"/>
        <v>31</v>
      </c>
      <c r="H149" s="19">
        <f t="shared" si="5"/>
        <v>44798</v>
      </c>
      <c r="Q149" s="2">
        <f>SUM(MC[[#This Row],[IC1_Inv1_MC]:[IC2_Inv2_MC]])</f>
        <v>0</v>
      </c>
    </row>
    <row r="150" spans="1:17">
      <c r="A150" s="2">
        <v>148</v>
      </c>
      <c r="B150" s="2" t="s">
        <v>208</v>
      </c>
      <c r="C150" s="2">
        <f>YEAR(MC[[#This Row],[Date]])</f>
        <v>2022</v>
      </c>
      <c r="D150" s="2" t="s">
        <v>209</v>
      </c>
      <c r="E150" s="2" t="s">
        <v>209</v>
      </c>
      <c r="F150" s="18">
        <v>44774</v>
      </c>
      <c r="G150" s="2">
        <f t="shared" si="4"/>
        <v>31</v>
      </c>
      <c r="H150" s="19">
        <f t="shared" si="5"/>
        <v>44799</v>
      </c>
      <c r="Q150" s="2">
        <f>SUM(MC[[#This Row],[IC1_Inv1_MC]:[IC2_Inv2_MC]])</f>
        <v>0</v>
      </c>
    </row>
    <row r="151" spans="1:17">
      <c r="A151" s="2">
        <v>149</v>
      </c>
      <c r="B151" s="2" t="s">
        <v>208</v>
      </c>
      <c r="C151" s="2">
        <f>YEAR(MC[[#This Row],[Date]])</f>
        <v>2022</v>
      </c>
      <c r="D151" s="2" t="s">
        <v>209</v>
      </c>
      <c r="E151" s="2" t="s">
        <v>209</v>
      </c>
      <c r="F151" s="18">
        <v>44774</v>
      </c>
      <c r="G151" s="2">
        <f t="shared" si="4"/>
        <v>31</v>
      </c>
      <c r="H151" s="19">
        <f t="shared" si="5"/>
        <v>44800</v>
      </c>
      <c r="Q151" s="2">
        <f>SUM(MC[[#This Row],[IC1_Inv1_MC]:[IC2_Inv2_MC]])</f>
        <v>0</v>
      </c>
    </row>
    <row r="152" spans="1:17">
      <c r="A152" s="2">
        <v>150</v>
      </c>
      <c r="B152" s="2" t="s">
        <v>208</v>
      </c>
      <c r="C152" s="2">
        <f>YEAR(MC[[#This Row],[Date]])</f>
        <v>2022</v>
      </c>
      <c r="D152" s="2" t="s">
        <v>209</v>
      </c>
      <c r="E152" s="2" t="s">
        <v>209</v>
      </c>
      <c r="F152" s="18">
        <v>44774</v>
      </c>
      <c r="G152" s="2">
        <f t="shared" si="4"/>
        <v>31</v>
      </c>
      <c r="H152" s="19">
        <f t="shared" si="5"/>
        <v>44801</v>
      </c>
      <c r="Q152" s="2">
        <f>SUM(MC[[#This Row],[IC1_Inv1_MC]:[IC2_Inv2_MC]])</f>
        <v>0</v>
      </c>
    </row>
    <row r="153" spans="1:17">
      <c r="A153" s="2">
        <v>151</v>
      </c>
      <c r="B153" s="2" t="s">
        <v>208</v>
      </c>
      <c r="C153" s="2">
        <f>YEAR(MC[[#This Row],[Date]])</f>
        <v>2022</v>
      </c>
      <c r="D153" s="2" t="s">
        <v>209</v>
      </c>
      <c r="E153" s="2" t="s">
        <v>209</v>
      </c>
      <c r="F153" s="18">
        <v>44774</v>
      </c>
      <c r="G153" s="2">
        <f t="shared" si="4"/>
        <v>31</v>
      </c>
      <c r="H153" s="19">
        <f t="shared" si="5"/>
        <v>44802</v>
      </c>
      <c r="Q153" s="2">
        <f>SUM(MC[[#This Row],[IC1_Inv1_MC]:[IC2_Inv2_MC]])</f>
        <v>0</v>
      </c>
    </row>
    <row r="154" spans="1:17">
      <c r="A154" s="2">
        <v>152</v>
      </c>
      <c r="B154" s="2" t="s">
        <v>208</v>
      </c>
      <c r="C154" s="2">
        <f>YEAR(MC[[#This Row],[Date]])</f>
        <v>2022</v>
      </c>
      <c r="D154" s="2" t="s">
        <v>209</v>
      </c>
      <c r="E154" s="2" t="s">
        <v>209</v>
      </c>
      <c r="F154" s="18">
        <v>44774</v>
      </c>
      <c r="G154" s="2">
        <f t="shared" si="4"/>
        <v>31</v>
      </c>
      <c r="H154" s="19">
        <f t="shared" si="5"/>
        <v>44803</v>
      </c>
      <c r="Q154" s="2">
        <f>SUM(MC[[#This Row],[IC1_Inv1_MC]:[IC2_Inv2_MC]])</f>
        <v>0</v>
      </c>
    </row>
    <row r="155" spans="1:17">
      <c r="A155" s="2">
        <v>153</v>
      </c>
      <c r="B155" s="2" t="s">
        <v>208</v>
      </c>
      <c r="C155" s="2">
        <f>YEAR(MC[[#This Row],[Date]])</f>
        <v>2022</v>
      </c>
      <c r="D155" s="2" t="s">
        <v>209</v>
      </c>
      <c r="E155" s="2" t="s">
        <v>209</v>
      </c>
      <c r="F155" s="18">
        <v>44774</v>
      </c>
      <c r="G155" s="2">
        <f t="shared" si="4"/>
        <v>31</v>
      </c>
      <c r="H155" s="19">
        <f t="shared" si="5"/>
        <v>44804</v>
      </c>
      <c r="Q155" s="2">
        <f>SUM(MC[[#This Row],[IC1_Inv1_MC]:[IC2_Inv2_MC]])</f>
        <v>0</v>
      </c>
    </row>
    <row r="156" spans="1:17">
      <c r="A156" s="2">
        <v>154</v>
      </c>
      <c r="B156" s="2" t="s">
        <v>208</v>
      </c>
      <c r="C156" s="2">
        <f>YEAR(MC[[#This Row],[Date]])</f>
        <v>2022</v>
      </c>
      <c r="D156" s="2" t="s">
        <v>209</v>
      </c>
      <c r="E156" s="2" t="s">
        <v>209</v>
      </c>
      <c r="F156" s="18">
        <v>44805</v>
      </c>
      <c r="G156" s="2">
        <f t="shared" si="4"/>
        <v>30</v>
      </c>
      <c r="H156" s="19">
        <f t="shared" si="5"/>
        <v>44805</v>
      </c>
      <c r="Q156" s="2">
        <f>SUM(MC[[#This Row],[IC1_Inv1_MC]:[IC2_Inv2_MC]])</f>
        <v>0</v>
      </c>
    </row>
    <row r="157" spans="1:17">
      <c r="A157" s="2">
        <v>155</v>
      </c>
      <c r="B157" s="2" t="s">
        <v>208</v>
      </c>
      <c r="C157" s="2">
        <f>YEAR(MC[[#This Row],[Date]])</f>
        <v>2022</v>
      </c>
      <c r="D157" s="2" t="s">
        <v>209</v>
      </c>
      <c r="E157" s="2" t="s">
        <v>209</v>
      </c>
      <c r="F157" s="18">
        <v>44805</v>
      </c>
      <c r="G157" s="2">
        <f t="shared" si="4"/>
        <v>30</v>
      </c>
      <c r="H157" s="19">
        <f t="shared" si="5"/>
        <v>44806</v>
      </c>
      <c r="Q157" s="2">
        <f>SUM(MC[[#This Row],[IC1_Inv1_MC]:[IC2_Inv2_MC]])</f>
        <v>0</v>
      </c>
    </row>
    <row r="158" spans="1:17">
      <c r="A158" s="2">
        <v>156</v>
      </c>
      <c r="B158" s="2" t="s">
        <v>208</v>
      </c>
      <c r="C158" s="2">
        <f>YEAR(MC[[#This Row],[Date]])</f>
        <v>2022</v>
      </c>
      <c r="D158" s="2" t="s">
        <v>209</v>
      </c>
      <c r="E158" s="2" t="s">
        <v>209</v>
      </c>
      <c r="F158" s="18">
        <v>44805</v>
      </c>
      <c r="G158" s="2">
        <f t="shared" si="4"/>
        <v>30</v>
      </c>
      <c r="H158" s="19">
        <f t="shared" si="5"/>
        <v>44807</v>
      </c>
      <c r="Q158" s="2">
        <f>SUM(MC[[#This Row],[IC1_Inv1_MC]:[IC2_Inv2_MC]])</f>
        <v>0</v>
      </c>
    </row>
    <row r="159" spans="1:17">
      <c r="A159" s="2">
        <v>157</v>
      </c>
      <c r="B159" s="2" t="s">
        <v>208</v>
      </c>
      <c r="C159" s="2">
        <f>YEAR(MC[[#This Row],[Date]])</f>
        <v>2022</v>
      </c>
      <c r="D159" s="2" t="s">
        <v>209</v>
      </c>
      <c r="E159" s="2" t="s">
        <v>209</v>
      </c>
      <c r="F159" s="18">
        <v>44805</v>
      </c>
      <c r="G159" s="2">
        <f t="shared" si="4"/>
        <v>30</v>
      </c>
      <c r="H159" s="19">
        <f t="shared" si="5"/>
        <v>44808</v>
      </c>
      <c r="Q159" s="2">
        <f>SUM(MC[[#This Row],[IC1_Inv1_MC]:[IC2_Inv2_MC]])</f>
        <v>0</v>
      </c>
    </row>
    <row r="160" spans="1:17">
      <c r="A160" s="2">
        <v>158</v>
      </c>
      <c r="B160" s="2" t="s">
        <v>208</v>
      </c>
      <c r="C160" s="2">
        <f>YEAR(MC[[#This Row],[Date]])</f>
        <v>2022</v>
      </c>
      <c r="D160" s="2" t="s">
        <v>209</v>
      </c>
      <c r="E160" s="2" t="s">
        <v>209</v>
      </c>
      <c r="F160" s="18">
        <v>44805</v>
      </c>
      <c r="G160" s="2">
        <f t="shared" si="4"/>
        <v>30</v>
      </c>
      <c r="H160" s="19">
        <f t="shared" si="5"/>
        <v>44809</v>
      </c>
      <c r="Q160" s="2">
        <f>SUM(MC[[#This Row],[IC1_Inv1_MC]:[IC2_Inv2_MC]])</f>
        <v>0</v>
      </c>
    </row>
    <row r="161" spans="1:17">
      <c r="A161" s="2">
        <v>159</v>
      </c>
      <c r="B161" s="2" t="s">
        <v>208</v>
      </c>
      <c r="C161" s="2">
        <f>YEAR(MC[[#This Row],[Date]])</f>
        <v>2022</v>
      </c>
      <c r="D161" s="2" t="s">
        <v>209</v>
      </c>
      <c r="E161" s="2" t="s">
        <v>209</v>
      </c>
      <c r="F161" s="18">
        <v>44805</v>
      </c>
      <c r="G161" s="2">
        <f t="shared" si="4"/>
        <v>30</v>
      </c>
      <c r="H161" s="19">
        <f t="shared" si="5"/>
        <v>44810</v>
      </c>
      <c r="Q161" s="2">
        <f>SUM(MC[[#This Row],[IC1_Inv1_MC]:[IC2_Inv2_MC]])</f>
        <v>0</v>
      </c>
    </row>
    <row r="162" spans="1:17">
      <c r="A162" s="2">
        <v>160</v>
      </c>
      <c r="B162" s="2" t="s">
        <v>208</v>
      </c>
      <c r="C162" s="2">
        <f>YEAR(MC[[#This Row],[Date]])</f>
        <v>2022</v>
      </c>
      <c r="D162" s="2" t="s">
        <v>209</v>
      </c>
      <c r="E162" s="2" t="s">
        <v>209</v>
      </c>
      <c r="F162" s="18">
        <v>44805</v>
      </c>
      <c r="G162" s="2">
        <f t="shared" si="4"/>
        <v>30</v>
      </c>
      <c r="H162" s="19">
        <f t="shared" si="5"/>
        <v>44811</v>
      </c>
      <c r="Q162" s="2">
        <f>SUM(MC[[#This Row],[IC1_Inv1_MC]:[IC2_Inv2_MC]])</f>
        <v>0</v>
      </c>
    </row>
    <row r="163" spans="1:17">
      <c r="A163" s="2">
        <v>161</v>
      </c>
      <c r="B163" s="2" t="s">
        <v>208</v>
      </c>
      <c r="C163" s="2">
        <f>YEAR(MC[[#This Row],[Date]])</f>
        <v>2022</v>
      </c>
      <c r="D163" s="2" t="s">
        <v>209</v>
      </c>
      <c r="E163" s="2" t="s">
        <v>209</v>
      </c>
      <c r="F163" s="18">
        <v>44805</v>
      </c>
      <c r="G163" s="2">
        <f t="shared" si="4"/>
        <v>30</v>
      </c>
      <c r="H163" s="19">
        <f t="shared" si="5"/>
        <v>44812</v>
      </c>
      <c r="Q163" s="2">
        <f>SUM(MC[[#This Row],[IC1_Inv1_MC]:[IC2_Inv2_MC]])</f>
        <v>0</v>
      </c>
    </row>
    <row r="164" spans="1:17">
      <c r="A164" s="2">
        <v>162</v>
      </c>
      <c r="B164" s="2" t="s">
        <v>208</v>
      </c>
      <c r="C164" s="2">
        <f>YEAR(MC[[#This Row],[Date]])</f>
        <v>2022</v>
      </c>
      <c r="D164" s="2" t="s">
        <v>209</v>
      </c>
      <c r="E164" s="2" t="s">
        <v>209</v>
      </c>
      <c r="F164" s="18">
        <v>44805</v>
      </c>
      <c r="G164" s="2">
        <f t="shared" si="4"/>
        <v>30</v>
      </c>
      <c r="H164" s="19">
        <f t="shared" si="5"/>
        <v>44813</v>
      </c>
      <c r="Q164" s="2">
        <f>SUM(MC[[#This Row],[IC1_Inv1_MC]:[IC2_Inv2_MC]])</f>
        <v>0</v>
      </c>
    </row>
    <row r="165" spans="1:17">
      <c r="A165" s="2">
        <v>163</v>
      </c>
      <c r="B165" s="2" t="s">
        <v>208</v>
      </c>
      <c r="C165" s="2">
        <f>YEAR(MC[[#This Row],[Date]])</f>
        <v>2022</v>
      </c>
      <c r="D165" s="2" t="s">
        <v>209</v>
      </c>
      <c r="E165" s="2" t="s">
        <v>209</v>
      </c>
      <c r="F165" s="18">
        <v>44805</v>
      </c>
      <c r="G165" s="2">
        <f t="shared" si="4"/>
        <v>30</v>
      </c>
      <c r="H165" s="19">
        <f t="shared" si="5"/>
        <v>44814</v>
      </c>
      <c r="Q165" s="2">
        <f>SUM(MC[[#This Row],[IC1_Inv1_MC]:[IC2_Inv2_MC]])</f>
        <v>0</v>
      </c>
    </row>
    <row r="166" spans="1:17">
      <c r="A166" s="2">
        <v>164</v>
      </c>
      <c r="B166" s="2" t="s">
        <v>208</v>
      </c>
      <c r="C166" s="2">
        <f>YEAR(MC[[#This Row],[Date]])</f>
        <v>2022</v>
      </c>
      <c r="D166" s="2" t="s">
        <v>209</v>
      </c>
      <c r="E166" s="2" t="s">
        <v>209</v>
      </c>
      <c r="F166" s="18">
        <v>44805</v>
      </c>
      <c r="G166" s="2">
        <f t="shared" si="4"/>
        <v>30</v>
      </c>
      <c r="H166" s="19">
        <f t="shared" si="5"/>
        <v>44815</v>
      </c>
      <c r="Q166" s="2">
        <f>SUM(MC[[#This Row],[IC1_Inv1_MC]:[IC2_Inv2_MC]])</f>
        <v>0</v>
      </c>
    </row>
    <row r="167" spans="1:17">
      <c r="A167" s="2">
        <v>165</v>
      </c>
      <c r="B167" s="2" t="s">
        <v>208</v>
      </c>
      <c r="C167" s="2">
        <f>YEAR(MC[[#This Row],[Date]])</f>
        <v>2022</v>
      </c>
      <c r="D167" s="2" t="s">
        <v>209</v>
      </c>
      <c r="E167" s="2" t="s">
        <v>209</v>
      </c>
      <c r="F167" s="18">
        <v>44805</v>
      </c>
      <c r="G167" s="2">
        <f t="shared" si="4"/>
        <v>30</v>
      </c>
      <c r="H167" s="19">
        <f t="shared" si="5"/>
        <v>44816</v>
      </c>
      <c r="Q167" s="2">
        <f>SUM(MC[[#This Row],[IC1_Inv1_MC]:[IC2_Inv2_MC]])</f>
        <v>0</v>
      </c>
    </row>
    <row r="168" spans="1:17">
      <c r="A168" s="2">
        <v>166</v>
      </c>
      <c r="B168" s="2" t="s">
        <v>208</v>
      </c>
      <c r="C168" s="2">
        <f>YEAR(MC[[#This Row],[Date]])</f>
        <v>2022</v>
      </c>
      <c r="D168" s="2" t="s">
        <v>209</v>
      </c>
      <c r="E168" s="2" t="s">
        <v>209</v>
      </c>
      <c r="F168" s="18">
        <v>44805</v>
      </c>
      <c r="G168" s="2">
        <f t="shared" si="4"/>
        <v>30</v>
      </c>
      <c r="H168" s="19">
        <f t="shared" si="5"/>
        <v>44817</v>
      </c>
      <c r="Q168" s="2">
        <f>SUM(MC[[#This Row],[IC1_Inv1_MC]:[IC2_Inv2_MC]])</f>
        <v>0</v>
      </c>
    </row>
    <row r="169" spans="1:17">
      <c r="A169" s="2">
        <v>167</v>
      </c>
      <c r="B169" s="2" t="s">
        <v>208</v>
      </c>
      <c r="C169" s="2">
        <f>YEAR(MC[[#This Row],[Date]])</f>
        <v>2022</v>
      </c>
      <c r="D169" s="2" t="s">
        <v>209</v>
      </c>
      <c r="E169" s="2" t="s">
        <v>209</v>
      </c>
      <c r="F169" s="18">
        <v>44805</v>
      </c>
      <c r="G169" s="2">
        <f t="shared" si="4"/>
        <v>30</v>
      </c>
      <c r="H169" s="19">
        <f t="shared" si="5"/>
        <v>44818</v>
      </c>
      <c r="Q169" s="2">
        <f>SUM(MC[[#This Row],[IC1_Inv1_MC]:[IC2_Inv2_MC]])</f>
        <v>0</v>
      </c>
    </row>
    <row r="170" spans="1:17">
      <c r="A170" s="2">
        <v>168</v>
      </c>
      <c r="B170" s="2" t="s">
        <v>208</v>
      </c>
      <c r="C170" s="2">
        <f>YEAR(MC[[#This Row],[Date]])</f>
        <v>2022</v>
      </c>
      <c r="D170" s="2" t="s">
        <v>209</v>
      </c>
      <c r="E170" s="2" t="s">
        <v>209</v>
      </c>
      <c r="F170" s="18">
        <v>44805</v>
      </c>
      <c r="G170" s="2">
        <f t="shared" si="4"/>
        <v>30</v>
      </c>
      <c r="H170" s="19">
        <f t="shared" si="5"/>
        <v>44819</v>
      </c>
      <c r="Q170" s="2">
        <f>SUM(MC[[#This Row],[IC1_Inv1_MC]:[IC2_Inv2_MC]])</f>
        <v>0</v>
      </c>
    </row>
    <row r="171" spans="1:17">
      <c r="A171" s="2">
        <v>169</v>
      </c>
      <c r="B171" s="2" t="s">
        <v>208</v>
      </c>
      <c r="C171" s="2">
        <f>YEAR(MC[[#This Row],[Date]])</f>
        <v>2022</v>
      </c>
      <c r="D171" s="2" t="s">
        <v>209</v>
      </c>
      <c r="E171" s="2" t="s">
        <v>209</v>
      </c>
      <c r="F171" s="18">
        <v>44805</v>
      </c>
      <c r="G171" s="2">
        <f t="shared" si="4"/>
        <v>30</v>
      </c>
      <c r="H171" s="19">
        <f t="shared" si="5"/>
        <v>44820</v>
      </c>
      <c r="Q171" s="2">
        <f>SUM(MC[[#This Row],[IC1_Inv1_MC]:[IC2_Inv2_MC]])</f>
        <v>0</v>
      </c>
    </row>
    <row r="172" spans="1:17">
      <c r="A172" s="2">
        <v>170</v>
      </c>
      <c r="B172" s="2" t="s">
        <v>208</v>
      </c>
      <c r="C172" s="2">
        <f>YEAR(MC[[#This Row],[Date]])</f>
        <v>2022</v>
      </c>
      <c r="D172" s="2" t="s">
        <v>209</v>
      </c>
      <c r="E172" s="2" t="s">
        <v>209</v>
      </c>
      <c r="F172" s="18">
        <v>44805</v>
      </c>
      <c r="G172" s="2">
        <f t="shared" si="4"/>
        <v>30</v>
      </c>
      <c r="H172" s="19">
        <f t="shared" si="5"/>
        <v>44821</v>
      </c>
      <c r="Q172" s="2">
        <f>SUM(MC[[#This Row],[IC1_Inv1_MC]:[IC2_Inv2_MC]])</f>
        <v>0</v>
      </c>
    </row>
    <row r="173" spans="1:17">
      <c r="A173" s="2">
        <v>171</v>
      </c>
      <c r="B173" s="2" t="s">
        <v>208</v>
      </c>
      <c r="C173" s="2">
        <f>YEAR(MC[[#This Row],[Date]])</f>
        <v>2022</v>
      </c>
      <c r="D173" s="2" t="s">
        <v>209</v>
      </c>
      <c r="E173" s="2" t="s">
        <v>209</v>
      </c>
      <c r="F173" s="18">
        <v>44805</v>
      </c>
      <c r="G173" s="2">
        <f t="shared" si="4"/>
        <v>30</v>
      </c>
      <c r="H173" s="19">
        <f t="shared" si="5"/>
        <v>44822</v>
      </c>
      <c r="Q173" s="2">
        <f>SUM(MC[[#This Row],[IC1_Inv1_MC]:[IC2_Inv2_MC]])</f>
        <v>0</v>
      </c>
    </row>
    <row r="174" spans="1:17">
      <c r="A174" s="2">
        <v>172</v>
      </c>
      <c r="B174" s="2" t="s">
        <v>208</v>
      </c>
      <c r="C174" s="2">
        <f>YEAR(MC[[#This Row],[Date]])</f>
        <v>2022</v>
      </c>
      <c r="D174" s="2" t="s">
        <v>209</v>
      </c>
      <c r="E174" s="2" t="s">
        <v>209</v>
      </c>
      <c r="F174" s="18">
        <v>44805</v>
      </c>
      <c r="G174" s="2">
        <f t="shared" si="4"/>
        <v>30</v>
      </c>
      <c r="H174" s="19">
        <f t="shared" si="5"/>
        <v>44823</v>
      </c>
      <c r="Q174" s="2">
        <f>SUM(MC[[#This Row],[IC1_Inv1_MC]:[IC2_Inv2_MC]])</f>
        <v>0</v>
      </c>
    </row>
    <row r="175" spans="1:17">
      <c r="A175" s="2">
        <v>173</v>
      </c>
      <c r="B175" s="2" t="s">
        <v>208</v>
      </c>
      <c r="C175" s="2">
        <f>YEAR(MC[[#This Row],[Date]])</f>
        <v>2022</v>
      </c>
      <c r="D175" s="2" t="s">
        <v>209</v>
      </c>
      <c r="E175" s="2" t="s">
        <v>209</v>
      </c>
      <c r="F175" s="18">
        <v>44805</v>
      </c>
      <c r="G175" s="2">
        <f t="shared" si="4"/>
        <v>30</v>
      </c>
      <c r="H175" s="19">
        <f t="shared" si="5"/>
        <v>44824</v>
      </c>
      <c r="Q175" s="2">
        <f>SUM(MC[[#This Row],[IC1_Inv1_MC]:[IC2_Inv2_MC]])</f>
        <v>0</v>
      </c>
    </row>
    <row r="176" spans="1:17">
      <c r="A176" s="2">
        <v>174</v>
      </c>
      <c r="B176" s="2" t="s">
        <v>208</v>
      </c>
      <c r="C176" s="2">
        <f>YEAR(MC[[#This Row],[Date]])</f>
        <v>2022</v>
      </c>
      <c r="D176" s="2" t="s">
        <v>209</v>
      </c>
      <c r="E176" s="2" t="s">
        <v>209</v>
      </c>
      <c r="F176" s="18">
        <v>44805</v>
      </c>
      <c r="G176" s="2">
        <f t="shared" si="4"/>
        <v>30</v>
      </c>
      <c r="H176" s="19">
        <f t="shared" si="5"/>
        <v>44825</v>
      </c>
      <c r="Q176" s="2">
        <f>SUM(MC[[#This Row],[IC1_Inv1_MC]:[IC2_Inv2_MC]])</f>
        <v>0</v>
      </c>
    </row>
    <row r="177" spans="1:17">
      <c r="A177" s="2">
        <v>175</v>
      </c>
      <c r="B177" s="2" t="s">
        <v>208</v>
      </c>
      <c r="C177" s="2">
        <f>YEAR(MC[[#This Row],[Date]])</f>
        <v>2022</v>
      </c>
      <c r="D177" s="2" t="s">
        <v>209</v>
      </c>
      <c r="E177" s="2" t="s">
        <v>209</v>
      </c>
      <c r="F177" s="18">
        <v>44805</v>
      </c>
      <c r="G177" s="2">
        <f t="shared" si="4"/>
        <v>30</v>
      </c>
      <c r="H177" s="19">
        <f t="shared" si="5"/>
        <v>44826</v>
      </c>
      <c r="Q177" s="2">
        <f>SUM(MC[[#This Row],[IC1_Inv1_MC]:[IC2_Inv2_MC]])</f>
        <v>0</v>
      </c>
    </row>
    <row r="178" spans="1:17">
      <c r="A178" s="2">
        <v>176</v>
      </c>
      <c r="B178" s="2" t="s">
        <v>208</v>
      </c>
      <c r="C178" s="2">
        <f>YEAR(MC[[#This Row],[Date]])</f>
        <v>2022</v>
      </c>
      <c r="D178" s="2" t="s">
        <v>209</v>
      </c>
      <c r="E178" s="2" t="s">
        <v>209</v>
      </c>
      <c r="F178" s="18">
        <v>44805</v>
      </c>
      <c r="G178" s="2">
        <f t="shared" si="4"/>
        <v>30</v>
      </c>
      <c r="H178" s="19">
        <f t="shared" si="5"/>
        <v>44827</v>
      </c>
      <c r="Q178" s="2">
        <f>SUM(MC[[#This Row],[IC1_Inv1_MC]:[IC2_Inv2_MC]])</f>
        <v>0</v>
      </c>
    </row>
    <row r="179" spans="1:17">
      <c r="A179" s="2">
        <v>177</v>
      </c>
      <c r="B179" s="2" t="s">
        <v>208</v>
      </c>
      <c r="C179" s="2">
        <f>YEAR(MC[[#This Row],[Date]])</f>
        <v>2022</v>
      </c>
      <c r="D179" s="2" t="s">
        <v>209</v>
      </c>
      <c r="E179" s="2" t="s">
        <v>209</v>
      </c>
      <c r="F179" s="18">
        <v>44805</v>
      </c>
      <c r="G179" s="2">
        <f t="shared" si="4"/>
        <v>30</v>
      </c>
      <c r="H179" s="19">
        <f t="shared" si="5"/>
        <v>44828</v>
      </c>
      <c r="Q179" s="2">
        <f>SUM(MC[[#This Row],[IC1_Inv1_MC]:[IC2_Inv2_MC]])</f>
        <v>0</v>
      </c>
    </row>
    <row r="180" spans="1:17">
      <c r="A180" s="2">
        <v>178</v>
      </c>
      <c r="B180" s="2" t="s">
        <v>208</v>
      </c>
      <c r="C180" s="2">
        <f>YEAR(MC[[#This Row],[Date]])</f>
        <v>2022</v>
      </c>
      <c r="D180" s="2" t="s">
        <v>209</v>
      </c>
      <c r="E180" s="2" t="s">
        <v>209</v>
      </c>
      <c r="F180" s="18">
        <v>44805</v>
      </c>
      <c r="G180" s="2">
        <f t="shared" si="4"/>
        <v>30</v>
      </c>
      <c r="H180" s="19">
        <f t="shared" si="5"/>
        <v>44829</v>
      </c>
      <c r="Q180" s="2">
        <f>SUM(MC[[#This Row],[IC1_Inv1_MC]:[IC2_Inv2_MC]])</f>
        <v>0</v>
      </c>
    </row>
    <row r="181" spans="1:17">
      <c r="A181" s="2">
        <v>179</v>
      </c>
      <c r="B181" s="2" t="s">
        <v>208</v>
      </c>
      <c r="C181" s="2">
        <f>YEAR(MC[[#This Row],[Date]])</f>
        <v>2022</v>
      </c>
      <c r="D181" s="2" t="s">
        <v>209</v>
      </c>
      <c r="E181" s="2" t="s">
        <v>209</v>
      </c>
      <c r="F181" s="18">
        <v>44805</v>
      </c>
      <c r="G181" s="2">
        <f t="shared" si="4"/>
        <v>30</v>
      </c>
      <c r="H181" s="19">
        <f t="shared" si="5"/>
        <v>44830</v>
      </c>
      <c r="Q181" s="2">
        <f>SUM(MC[[#This Row],[IC1_Inv1_MC]:[IC2_Inv2_MC]])</f>
        <v>0</v>
      </c>
    </row>
    <row r="182" spans="1:17">
      <c r="A182" s="2">
        <v>180</v>
      </c>
      <c r="B182" s="2" t="s">
        <v>208</v>
      </c>
      <c r="C182" s="2">
        <f>YEAR(MC[[#This Row],[Date]])</f>
        <v>2022</v>
      </c>
      <c r="D182" s="2" t="s">
        <v>209</v>
      </c>
      <c r="E182" s="2" t="s">
        <v>209</v>
      </c>
      <c r="F182" s="18">
        <v>44805</v>
      </c>
      <c r="G182" s="2">
        <f t="shared" si="4"/>
        <v>30</v>
      </c>
      <c r="H182" s="19">
        <f t="shared" si="5"/>
        <v>44831</v>
      </c>
      <c r="Q182" s="2">
        <f>SUM(MC[[#This Row],[IC1_Inv1_MC]:[IC2_Inv2_MC]])</f>
        <v>0</v>
      </c>
    </row>
    <row r="183" spans="1:17">
      <c r="A183" s="2">
        <v>181</v>
      </c>
      <c r="B183" s="2" t="s">
        <v>208</v>
      </c>
      <c r="C183" s="2">
        <f>YEAR(MC[[#This Row],[Date]])</f>
        <v>2022</v>
      </c>
      <c r="D183" s="2" t="s">
        <v>209</v>
      </c>
      <c r="E183" s="2" t="s">
        <v>209</v>
      </c>
      <c r="F183" s="18">
        <v>44805</v>
      </c>
      <c r="G183" s="2">
        <f t="shared" si="4"/>
        <v>30</v>
      </c>
      <c r="H183" s="19">
        <f t="shared" si="5"/>
        <v>44832</v>
      </c>
      <c r="Q183" s="2">
        <f>SUM(MC[[#This Row],[IC1_Inv1_MC]:[IC2_Inv2_MC]])</f>
        <v>0</v>
      </c>
    </row>
    <row r="184" spans="1:17">
      <c r="A184" s="2">
        <v>182</v>
      </c>
      <c r="B184" s="2" t="s">
        <v>208</v>
      </c>
      <c r="C184" s="2">
        <f>YEAR(MC[[#This Row],[Date]])</f>
        <v>2022</v>
      </c>
      <c r="D184" s="2" t="s">
        <v>209</v>
      </c>
      <c r="E184" s="2" t="s">
        <v>209</v>
      </c>
      <c r="F184" s="18">
        <v>44805</v>
      </c>
      <c r="G184" s="2">
        <f t="shared" si="4"/>
        <v>30</v>
      </c>
      <c r="H184" s="19">
        <f t="shared" si="5"/>
        <v>44833</v>
      </c>
      <c r="Q184" s="2">
        <f>SUM(MC[[#This Row],[IC1_Inv1_MC]:[IC2_Inv2_MC]])</f>
        <v>0</v>
      </c>
    </row>
    <row r="185" spans="1:17">
      <c r="A185" s="2">
        <v>183</v>
      </c>
      <c r="B185" s="2" t="s">
        <v>208</v>
      </c>
      <c r="C185" s="2">
        <f>YEAR(MC[[#This Row],[Date]])</f>
        <v>2022</v>
      </c>
      <c r="D185" s="2" t="s">
        <v>209</v>
      </c>
      <c r="E185" s="2" t="s">
        <v>209</v>
      </c>
      <c r="F185" s="18">
        <v>44805</v>
      </c>
      <c r="G185" s="2">
        <f t="shared" si="4"/>
        <v>30</v>
      </c>
      <c r="H185" s="19">
        <f t="shared" si="5"/>
        <v>44834</v>
      </c>
      <c r="Q185" s="2">
        <f>SUM(MC[[#This Row],[IC1_Inv1_MC]:[IC2_Inv2_MC]])</f>
        <v>0</v>
      </c>
    </row>
    <row r="186" spans="1:17">
      <c r="A186" s="2">
        <v>184</v>
      </c>
      <c r="B186" s="2" t="s">
        <v>208</v>
      </c>
      <c r="C186" s="2">
        <f>YEAR(MC[[#This Row],[Date]])</f>
        <v>2022</v>
      </c>
      <c r="D186" s="2" t="s">
        <v>209</v>
      </c>
      <c r="E186" s="2" t="s">
        <v>209</v>
      </c>
      <c r="F186" s="18">
        <v>44835</v>
      </c>
      <c r="G186" s="2">
        <f t="shared" si="4"/>
        <v>31</v>
      </c>
      <c r="H186" s="19">
        <f t="shared" si="5"/>
        <v>44835</v>
      </c>
      <c r="Q186" s="2">
        <f>SUM(MC[[#This Row],[IC1_Inv1_MC]:[IC2_Inv2_MC]])</f>
        <v>0</v>
      </c>
    </row>
    <row r="187" spans="1:17">
      <c r="A187" s="2">
        <v>185</v>
      </c>
      <c r="B187" s="2" t="s">
        <v>208</v>
      </c>
      <c r="C187" s="2">
        <f>YEAR(MC[[#This Row],[Date]])</f>
        <v>2022</v>
      </c>
      <c r="D187" s="2" t="s">
        <v>209</v>
      </c>
      <c r="E187" s="2" t="s">
        <v>209</v>
      </c>
      <c r="F187" s="18">
        <v>44835</v>
      </c>
      <c r="G187" s="2">
        <f t="shared" si="4"/>
        <v>31</v>
      </c>
      <c r="H187" s="19">
        <f t="shared" si="5"/>
        <v>44836</v>
      </c>
      <c r="Q187" s="2">
        <f>SUM(MC[[#This Row],[IC1_Inv1_MC]:[IC2_Inv2_MC]])</f>
        <v>0</v>
      </c>
    </row>
    <row r="188" spans="1:17">
      <c r="A188" s="2">
        <v>186</v>
      </c>
      <c r="B188" s="2" t="s">
        <v>208</v>
      </c>
      <c r="C188" s="2">
        <f>YEAR(MC[[#This Row],[Date]])</f>
        <v>2022</v>
      </c>
      <c r="D188" s="2" t="s">
        <v>209</v>
      </c>
      <c r="E188" s="2" t="s">
        <v>209</v>
      </c>
      <c r="F188" s="18">
        <v>44835</v>
      </c>
      <c r="G188" s="2">
        <f t="shared" si="4"/>
        <v>31</v>
      </c>
      <c r="H188" s="19">
        <f t="shared" si="5"/>
        <v>44837</v>
      </c>
      <c r="Q188" s="2">
        <f>SUM(MC[[#This Row],[IC1_Inv1_MC]:[IC2_Inv2_MC]])</f>
        <v>0</v>
      </c>
    </row>
    <row r="189" spans="1:17">
      <c r="A189" s="2">
        <v>187</v>
      </c>
      <c r="B189" s="2" t="s">
        <v>208</v>
      </c>
      <c r="C189" s="2">
        <f>YEAR(MC[[#This Row],[Date]])</f>
        <v>2022</v>
      </c>
      <c r="D189" s="2" t="s">
        <v>209</v>
      </c>
      <c r="E189" s="2" t="s">
        <v>209</v>
      </c>
      <c r="F189" s="18">
        <v>44835</v>
      </c>
      <c r="G189" s="2">
        <f t="shared" si="4"/>
        <v>31</v>
      </c>
      <c r="H189" s="19">
        <f t="shared" si="5"/>
        <v>44838</v>
      </c>
      <c r="Q189" s="2">
        <f>SUM(MC[[#This Row],[IC1_Inv1_MC]:[IC2_Inv2_MC]])</f>
        <v>0</v>
      </c>
    </row>
    <row r="190" spans="1:17">
      <c r="A190" s="2">
        <v>188</v>
      </c>
      <c r="B190" s="2" t="s">
        <v>208</v>
      </c>
      <c r="C190" s="2">
        <f>YEAR(MC[[#This Row],[Date]])</f>
        <v>2022</v>
      </c>
      <c r="D190" s="2" t="s">
        <v>209</v>
      </c>
      <c r="E190" s="2" t="s">
        <v>209</v>
      </c>
      <c r="F190" s="18">
        <v>44835</v>
      </c>
      <c r="G190" s="2">
        <f t="shared" si="4"/>
        <v>31</v>
      </c>
      <c r="H190" s="19">
        <f t="shared" si="5"/>
        <v>44839</v>
      </c>
      <c r="Q190" s="2">
        <f>SUM(MC[[#This Row],[IC1_Inv1_MC]:[IC2_Inv2_MC]])</f>
        <v>0</v>
      </c>
    </row>
    <row r="191" spans="1:17">
      <c r="A191" s="2">
        <v>189</v>
      </c>
      <c r="B191" s="2" t="s">
        <v>208</v>
      </c>
      <c r="C191" s="2">
        <f>YEAR(MC[[#This Row],[Date]])</f>
        <v>2022</v>
      </c>
      <c r="D191" s="2" t="s">
        <v>209</v>
      </c>
      <c r="E191" s="2" t="s">
        <v>209</v>
      </c>
      <c r="F191" s="18">
        <v>44835</v>
      </c>
      <c r="G191" s="2">
        <f t="shared" si="4"/>
        <v>31</v>
      </c>
      <c r="H191" s="19">
        <f t="shared" si="5"/>
        <v>44840</v>
      </c>
      <c r="Q191" s="2">
        <f>SUM(MC[[#This Row],[IC1_Inv1_MC]:[IC2_Inv2_MC]])</f>
        <v>0</v>
      </c>
    </row>
    <row r="192" spans="1:17">
      <c r="A192" s="2">
        <v>190</v>
      </c>
      <c r="B192" s="2" t="s">
        <v>208</v>
      </c>
      <c r="C192" s="2">
        <f>YEAR(MC[[#This Row],[Date]])</f>
        <v>2022</v>
      </c>
      <c r="D192" s="2" t="s">
        <v>209</v>
      </c>
      <c r="E192" s="2" t="s">
        <v>209</v>
      </c>
      <c r="F192" s="18">
        <v>44835</v>
      </c>
      <c r="G192" s="2">
        <f t="shared" si="4"/>
        <v>31</v>
      </c>
      <c r="H192" s="19">
        <f t="shared" si="5"/>
        <v>44841</v>
      </c>
      <c r="Q192" s="2">
        <f>SUM(MC[[#This Row],[IC1_Inv1_MC]:[IC2_Inv2_MC]])</f>
        <v>0</v>
      </c>
    </row>
    <row r="193" spans="1:17">
      <c r="A193" s="2">
        <v>191</v>
      </c>
      <c r="B193" s="2" t="s">
        <v>208</v>
      </c>
      <c r="C193" s="2">
        <f>YEAR(MC[[#This Row],[Date]])</f>
        <v>2022</v>
      </c>
      <c r="D193" s="2" t="s">
        <v>209</v>
      </c>
      <c r="E193" s="2" t="s">
        <v>209</v>
      </c>
      <c r="F193" s="18">
        <v>44835</v>
      </c>
      <c r="G193" s="2">
        <f t="shared" si="4"/>
        <v>31</v>
      </c>
      <c r="H193" s="19">
        <f t="shared" si="5"/>
        <v>44842</v>
      </c>
      <c r="Q193" s="2">
        <f>SUM(MC[[#This Row],[IC1_Inv1_MC]:[IC2_Inv2_MC]])</f>
        <v>0</v>
      </c>
    </row>
    <row r="194" spans="1:17">
      <c r="A194" s="2">
        <v>192</v>
      </c>
      <c r="B194" s="2" t="s">
        <v>208</v>
      </c>
      <c r="C194" s="2">
        <f>YEAR(MC[[#This Row],[Date]])</f>
        <v>2022</v>
      </c>
      <c r="D194" s="2" t="s">
        <v>209</v>
      </c>
      <c r="E194" s="2" t="s">
        <v>209</v>
      </c>
      <c r="F194" s="18">
        <v>44835</v>
      </c>
      <c r="G194" s="2">
        <f t="shared" si="4"/>
        <v>31</v>
      </c>
      <c r="H194" s="19">
        <f t="shared" si="5"/>
        <v>44843</v>
      </c>
      <c r="Q194" s="2">
        <f>SUM(MC[[#This Row],[IC1_Inv1_MC]:[IC2_Inv2_MC]])</f>
        <v>0</v>
      </c>
    </row>
    <row r="195" spans="1:17">
      <c r="A195" s="2">
        <v>193</v>
      </c>
      <c r="B195" s="2" t="s">
        <v>208</v>
      </c>
      <c r="C195" s="2">
        <f>YEAR(MC[[#This Row],[Date]])</f>
        <v>2022</v>
      </c>
      <c r="D195" s="2" t="s">
        <v>209</v>
      </c>
      <c r="E195" s="2" t="s">
        <v>209</v>
      </c>
      <c r="F195" s="18">
        <v>44835</v>
      </c>
      <c r="G195" s="2">
        <f t="shared" si="4"/>
        <v>31</v>
      </c>
      <c r="H195" s="19">
        <f t="shared" si="5"/>
        <v>44844</v>
      </c>
      <c r="Q195" s="2">
        <f>SUM(MC[[#This Row],[IC1_Inv1_MC]:[IC2_Inv2_MC]])</f>
        <v>0</v>
      </c>
    </row>
    <row r="196" spans="1:17">
      <c r="A196" s="2">
        <v>194</v>
      </c>
      <c r="B196" s="2" t="s">
        <v>208</v>
      </c>
      <c r="C196" s="2">
        <f>YEAR(MC[[#This Row],[Date]])</f>
        <v>2022</v>
      </c>
      <c r="D196" s="2" t="s">
        <v>209</v>
      </c>
      <c r="E196" s="2" t="s">
        <v>209</v>
      </c>
      <c r="F196" s="18">
        <v>44835</v>
      </c>
      <c r="G196" s="2">
        <f t="shared" ref="G196:G259" si="6">DAY(EOMONTH(F196,0))</f>
        <v>31</v>
      </c>
      <c r="H196" s="19">
        <f t="shared" si="5"/>
        <v>44845</v>
      </c>
      <c r="Q196" s="2">
        <f>SUM(MC[[#This Row],[IC1_Inv1_MC]:[IC2_Inv2_MC]])</f>
        <v>0</v>
      </c>
    </row>
    <row r="197" spans="1:17">
      <c r="A197" s="2">
        <v>195</v>
      </c>
      <c r="B197" s="2" t="s">
        <v>208</v>
      </c>
      <c r="C197" s="2">
        <f>YEAR(MC[[#This Row],[Date]])</f>
        <v>2022</v>
      </c>
      <c r="D197" s="2" t="s">
        <v>209</v>
      </c>
      <c r="E197" s="2" t="s">
        <v>209</v>
      </c>
      <c r="F197" s="18">
        <v>44835</v>
      </c>
      <c r="G197" s="2">
        <f t="shared" si="6"/>
        <v>31</v>
      </c>
      <c r="H197" s="19">
        <f t="shared" ref="H197:H260" si="7">H196+1</f>
        <v>44846</v>
      </c>
      <c r="Q197" s="2">
        <f>SUM(MC[[#This Row],[IC1_Inv1_MC]:[IC2_Inv2_MC]])</f>
        <v>0</v>
      </c>
    </row>
    <row r="198" spans="1:17">
      <c r="A198" s="2">
        <v>196</v>
      </c>
      <c r="B198" s="2" t="s">
        <v>208</v>
      </c>
      <c r="C198" s="2">
        <f>YEAR(MC[[#This Row],[Date]])</f>
        <v>2022</v>
      </c>
      <c r="D198" s="2" t="s">
        <v>209</v>
      </c>
      <c r="E198" s="2" t="s">
        <v>209</v>
      </c>
      <c r="F198" s="18">
        <v>44835</v>
      </c>
      <c r="G198" s="2">
        <f t="shared" si="6"/>
        <v>31</v>
      </c>
      <c r="H198" s="19">
        <f t="shared" si="7"/>
        <v>44847</v>
      </c>
      <c r="Q198" s="2">
        <f>SUM(MC[[#This Row],[IC1_Inv1_MC]:[IC2_Inv2_MC]])</f>
        <v>0</v>
      </c>
    </row>
    <row r="199" spans="1:17">
      <c r="A199" s="2">
        <v>197</v>
      </c>
      <c r="B199" s="2" t="s">
        <v>208</v>
      </c>
      <c r="C199" s="2">
        <f>YEAR(MC[[#This Row],[Date]])</f>
        <v>2022</v>
      </c>
      <c r="D199" s="2" t="s">
        <v>209</v>
      </c>
      <c r="E199" s="2" t="s">
        <v>209</v>
      </c>
      <c r="F199" s="18">
        <v>44835</v>
      </c>
      <c r="G199" s="2">
        <f t="shared" si="6"/>
        <v>31</v>
      </c>
      <c r="H199" s="19">
        <f t="shared" si="7"/>
        <v>44848</v>
      </c>
      <c r="Q199" s="2">
        <f>SUM(MC[[#This Row],[IC1_Inv1_MC]:[IC2_Inv2_MC]])</f>
        <v>0</v>
      </c>
    </row>
    <row r="200" spans="1:17">
      <c r="A200" s="2">
        <v>198</v>
      </c>
      <c r="B200" s="2" t="s">
        <v>208</v>
      </c>
      <c r="C200" s="2">
        <f>YEAR(MC[[#This Row],[Date]])</f>
        <v>2022</v>
      </c>
      <c r="D200" s="2" t="s">
        <v>209</v>
      </c>
      <c r="E200" s="2" t="s">
        <v>209</v>
      </c>
      <c r="F200" s="18">
        <v>44835</v>
      </c>
      <c r="G200" s="2">
        <f t="shared" si="6"/>
        <v>31</v>
      </c>
      <c r="H200" s="19">
        <f t="shared" si="7"/>
        <v>44849</v>
      </c>
      <c r="Q200" s="2">
        <f>SUM(MC[[#This Row],[IC1_Inv1_MC]:[IC2_Inv2_MC]])</f>
        <v>0</v>
      </c>
    </row>
    <row r="201" spans="1:17">
      <c r="A201" s="2">
        <v>199</v>
      </c>
      <c r="B201" s="2" t="s">
        <v>208</v>
      </c>
      <c r="C201" s="2">
        <f>YEAR(MC[[#This Row],[Date]])</f>
        <v>2022</v>
      </c>
      <c r="D201" s="2" t="s">
        <v>209</v>
      </c>
      <c r="E201" s="2" t="s">
        <v>209</v>
      </c>
      <c r="F201" s="18">
        <v>44835</v>
      </c>
      <c r="G201" s="2">
        <f t="shared" si="6"/>
        <v>31</v>
      </c>
      <c r="H201" s="19">
        <f t="shared" si="7"/>
        <v>44850</v>
      </c>
      <c r="Q201" s="2">
        <f>SUM(MC[[#This Row],[IC1_Inv1_MC]:[IC2_Inv2_MC]])</f>
        <v>0</v>
      </c>
    </row>
    <row r="202" spans="1:17">
      <c r="A202" s="2">
        <v>200</v>
      </c>
      <c r="B202" s="2" t="s">
        <v>208</v>
      </c>
      <c r="C202" s="2">
        <f>YEAR(MC[[#This Row],[Date]])</f>
        <v>2022</v>
      </c>
      <c r="D202" s="2" t="s">
        <v>209</v>
      </c>
      <c r="E202" s="2" t="s">
        <v>209</v>
      </c>
      <c r="F202" s="18">
        <v>44835</v>
      </c>
      <c r="G202" s="2">
        <f t="shared" si="6"/>
        <v>31</v>
      </c>
      <c r="H202" s="19">
        <f t="shared" si="7"/>
        <v>44851</v>
      </c>
      <c r="Q202" s="2">
        <f>SUM(MC[[#This Row],[IC1_Inv1_MC]:[IC2_Inv2_MC]])</f>
        <v>0</v>
      </c>
    </row>
    <row r="203" spans="1:17">
      <c r="A203" s="2">
        <v>201</v>
      </c>
      <c r="B203" s="2" t="s">
        <v>208</v>
      </c>
      <c r="C203" s="2">
        <f>YEAR(MC[[#This Row],[Date]])</f>
        <v>2022</v>
      </c>
      <c r="D203" s="2" t="s">
        <v>209</v>
      </c>
      <c r="E203" s="2" t="s">
        <v>209</v>
      </c>
      <c r="F203" s="18">
        <v>44835</v>
      </c>
      <c r="G203" s="2">
        <f t="shared" si="6"/>
        <v>31</v>
      </c>
      <c r="H203" s="19">
        <f t="shared" si="7"/>
        <v>44852</v>
      </c>
      <c r="Q203" s="2">
        <f>SUM(MC[[#This Row],[IC1_Inv1_MC]:[IC2_Inv2_MC]])</f>
        <v>0</v>
      </c>
    </row>
    <row r="204" spans="1:17">
      <c r="A204" s="2">
        <v>202</v>
      </c>
      <c r="B204" s="2" t="s">
        <v>208</v>
      </c>
      <c r="C204" s="2">
        <f>YEAR(MC[[#This Row],[Date]])</f>
        <v>2022</v>
      </c>
      <c r="D204" s="2" t="s">
        <v>209</v>
      </c>
      <c r="E204" s="2" t="s">
        <v>209</v>
      </c>
      <c r="F204" s="18">
        <v>44835</v>
      </c>
      <c r="G204" s="2">
        <f t="shared" si="6"/>
        <v>31</v>
      </c>
      <c r="H204" s="19">
        <f t="shared" si="7"/>
        <v>44853</v>
      </c>
      <c r="Q204" s="2">
        <f>SUM(MC[[#This Row],[IC1_Inv1_MC]:[IC2_Inv2_MC]])</f>
        <v>0</v>
      </c>
    </row>
    <row r="205" spans="1:17">
      <c r="A205" s="2">
        <v>203</v>
      </c>
      <c r="B205" s="2" t="s">
        <v>208</v>
      </c>
      <c r="C205" s="2">
        <f>YEAR(MC[[#This Row],[Date]])</f>
        <v>2022</v>
      </c>
      <c r="D205" s="2" t="s">
        <v>209</v>
      </c>
      <c r="E205" s="2" t="s">
        <v>209</v>
      </c>
      <c r="F205" s="18">
        <v>44835</v>
      </c>
      <c r="G205" s="2">
        <f t="shared" si="6"/>
        <v>31</v>
      </c>
      <c r="H205" s="19">
        <f t="shared" si="7"/>
        <v>44854</v>
      </c>
      <c r="Q205" s="2">
        <f>SUM(MC[[#This Row],[IC1_Inv1_MC]:[IC2_Inv2_MC]])</f>
        <v>0</v>
      </c>
    </row>
    <row r="206" spans="1:17">
      <c r="A206" s="2">
        <v>204</v>
      </c>
      <c r="B206" s="2" t="s">
        <v>208</v>
      </c>
      <c r="C206" s="2">
        <f>YEAR(MC[[#This Row],[Date]])</f>
        <v>2022</v>
      </c>
      <c r="D206" s="2" t="s">
        <v>209</v>
      </c>
      <c r="E206" s="2" t="s">
        <v>209</v>
      </c>
      <c r="F206" s="18">
        <v>44835</v>
      </c>
      <c r="G206" s="2">
        <f t="shared" si="6"/>
        <v>31</v>
      </c>
      <c r="H206" s="19">
        <f t="shared" si="7"/>
        <v>44855</v>
      </c>
      <c r="Q206" s="2">
        <f>SUM(MC[[#This Row],[IC1_Inv1_MC]:[IC2_Inv2_MC]])</f>
        <v>0</v>
      </c>
    </row>
    <row r="207" spans="1:17">
      <c r="A207" s="2">
        <v>205</v>
      </c>
      <c r="B207" s="2" t="s">
        <v>208</v>
      </c>
      <c r="C207" s="2">
        <f>YEAR(MC[[#This Row],[Date]])</f>
        <v>2022</v>
      </c>
      <c r="D207" s="2" t="s">
        <v>209</v>
      </c>
      <c r="E207" s="2" t="s">
        <v>209</v>
      </c>
      <c r="F207" s="18">
        <v>44835</v>
      </c>
      <c r="G207" s="2">
        <f t="shared" si="6"/>
        <v>31</v>
      </c>
      <c r="H207" s="19">
        <f t="shared" si="7"/>
        <v>44856</v>
      </c>
      <c r="Q207" s="2">
        <f>SUM(MC[[#This Row],[IC1_Inv1_MC]:[IC2_Inv2_MC]])</f>
        <v>0</v>
      </c>
    </row>
    <row r="208" spans="1:17">
      <c r="A208" s="2">
        <v>206</v>
      </c>
      <c r="B208" s="2" t="s">
        <v>208</v>
      </c>
      <c r="C208" s="2">
        <f>YEAR(MC[[#This Row],[Date]])</f>
        <v>2022</v>
      </c>
      <c r="D208" s="2" t="s">
        <v>209</v>
      </c>
      <c r="E208" s="2" t="s">
        <v>209</v>
      </c>
      <c r="F208" s="18">
        <v>44835</v>
      </c>
      <c r="G208" s="2">
        <f t="shared" si="6"/>
        <v>31</v>
      </c>
      <c r="H208" s="19">
        <f t="shared" si="7"/>
        <v>44857</v>
      </c>
      <c r="Q208" s="2">
        <f>SUM(MC[[#This Row],[IC1_Inv1_MC]:[IC2_Inv2_MC]])</f>
        <v>0</v>
      </c>
    </row>
    <row r="209" spans="1:17">
      <c r="A209" s="2">
        <v>207</v>
      </c>
      <c r="B209" s="2" t="s">
        <v>208</v>
      </c>
      <c r="C209" s="2">
        <f>YEAR(MC[[#This Row],[Date]])</f>
        <v>2022</v>
      </c>
      <c r="D209" s="2" t="s">
        <v>209</v>
      </c>
      <c r="E209" s="2" t="s">
        <v>209</v>
      </c>
      <c r="F209" s="18">
        <v>44835</v>
      </c>
      <c r="G209" s="2">
        <f t="shared" si="6"/>
        <v>31</v>
      </c>
      <c r="H209" s="19">
        <f t="shared" si="7"/>
        <v>44858</v>
      </c>
      <c r="Q209" s="2">
        <f>SUM(MC[[#This Row],[IC1_Inv1_MC]:[IC2_Inv2_MC]])</f>
        <v>0</v>
      </c>
    </row>
    <row r="210" spans="1:17">
      <c r="A210" s="2">
        <v>208</v>
      </c>
      <c r="B210" s="2" t="s">
        <v>208</v>
      </c>
      <c r="C210" s="2">
        <f>YEAR(MC[[#This Row],[Date]])</f>
        <v>2022</v>
      </c>
      <c r="D210" s="2" t="s">
        <v>209</v>
      </c>
      <c r="E210" s="2" t="s">
        <v>209</v>
      </c>
      <c r="F210" s="18">
        <v>44835</v>
      </c>
      <c r="G210" s="2">
        <f t="shared" si="6"/>
        <v>31</v>
      </c>
      <c r="H210" s="19">
        <f t="shared" si="7"/>
        <v>44859</v>
      </c>
      <c r="Q210" s="2">
        <f>SUM(MC[[#This Row],[IC1_Inv1_MC]:[IC2_Inv2_MC]])</f>
        <v>0</v>
      </c>
    </row>
    <row r="211" spans="1:17">
      <c r="A211" s="2">
        <v>209</v>
      </c>
      <c r="B211" s="2" t="s">
        <v>208</v>
      </c>
      <c r="C211" s="2">
        <f>YEAR(MC[[#This Row],[Date]])</f>
        <v>2022</v>
      </c>
      <c r="D211" s="2" t="s">
        <v>209</v>
      </c>
      <c r="E211" s="2" t="s">
        <v>209</v>
      </c>
      <c r="F211" s="18">
        <v>44835</v>
      </c>
      <c r="G211" s="2">
        <f t="shared" si="6"/>
        <v>31</v>
      </c>
      <c r="H211" s="19">
        <f t="shared" si="7"/>
        <v>44860</v>
      </c>
      <c r="Q211" s="2">
        <f>SUM(MC[[#This Row],[IC1_Inv1_MC]:[IC2_Inv2_MC]])</f>
        <v>0</v>
      </c>
    </row>
    <row r="212" spans="1:17">
      <c r="A212" s="2">
        <v>210</v>
      </c>
      <c r="B212" s="2" t="s">
        <v>208</v>
      </c>
      <c r="C212" s="2">
        <f>YEAR(MC[[#This Row],[Date]])</f>
        <v>2022</v>
      </c>
      <c r="D212" s="2" t="s">
        <v>209</v>
      </c>
      <c r="E212" s="2" t="s">
        <v>209</v>
      </c>
      <c r="F212" s="18">
        <v>44835</v>
      </c>
      <c r="G212" s="2">
        <f t="shared" si="6"/>
        <v>31</v>
      </c>
      <c r="H212" s="19">
        <f t="shared" si="7"/>
        <v>44861</v>
      </c>
      <c r="Q212" s="2">
        <f>SUM(MC[[#This Row],[IC1_Inv1_MC]:[IC2_Inv2_MC]])</f>
        <v>0</v>
      </c>
    </row>
    <row r="213" spans="1:17">
      <c r="A213" s="2">
        <v>211</v>
      </c>
      <c r="B213" s="2" t="s">
        <v>208</v>
      </c>
      <c r="C213" s="2">
        <f>YEAR(MC[[#This Row],[Date]])</f>
        <v>2022</v>
      </c>
      <c r="D213" s="2" t="s">
        <v>209</v>
      </c>
      <c r="E213" s="2" t="s">
        <v>209</v>
      </c>
      <c r="F213" s="18">
        <v>44835</v>
      </c>
      <c r="G213" s="2">
        <f t="shared" si="6"/>
        <v>31</v>
      </c>
      <c r="H213" s="19">
        <f t="shared" si="7"/>
        <v>44862</v>
      </c>
      <c r="Q213" s="2">
        <f>SUM(MC[[#This Row],[IC1_Inv1_MC]:[IC2_Inv2_MC]])</f>
        <v>0</v>
      </c>
    </row>
    <row r="214" spans="1:17">
      <c r="A214" s="2">
        <v>212</v>
      </c>
      <c r="B214" s="2" t="s">
        <v>208</v>
      </c>
      <c r="C214" s="2">
        <f>YEAR(MC[[#This Row],[Date]])</f>
        <v>2022</v>
      </c>
      <c r="D214" s="2" t="s">
        <v>209</v>
      </c>
      <c r="E214" s="2" t="s">
        <v>209</v>
      </c>
      <c r="F214" s="18">
        <v>44835</v>
      </c>
      <c r="G214" s="2">
        <f t="shared" si="6"/>
        <v>31</v>
      </c>
      <c r="H214" s="19">
        <f t="shared" si="7"/>
        <v>44863</v>
      </c>
      <c r="Q214" s="2">
        <f>SUM(MC[[#This Row],[IC1_Inv1_MC]:[IC2_Inv2_MC]])</f>
        <v>0</v>
      </c>
    </row>
    <row r="215" spans="1:17">
      <c r="A215" s="2">
        <v>213</v>
      </c>
      <c r="B215" s="2" t="s">
        <v>208</v>
      </c>
      <c r="C215" s="2">
        <f>YEAR(MC[[#This Row],[Date]])</f>
        <v>2022</v>
      </c>
      <c r="D215" s="2" t="s">
        <v>209</v>
      </c>
      <c r="E215" s="2" t="s">
        <v>209</v>
      </c>
      <c r="F215" s="18">
        <v>44835</v>
      </c>
      <c r="G215" s="2">
        <f t="shared" si="6"/>
        <v>31</v>
      </c>
      <c r="H215" s="19">
        <f t="shared" si="7"/>
        <v>44864</v>
      </c>
      <c r="Q215" s="2">
        <f>SUM(MC[[#This Row],[IC1_Inv1_MC]:[IC2_Inv2_MC]])</f>
        <v>0</v>
      </c>
    </row>
    <row r="216" spans="1:17">
      <c r="A216" s="2">
        <v>214</v>
      </c>
      <c r="B216" s="2" t="s">
        <v>208</v>
      </c>
      <c r="C216" s="2">
        <f>YEAR(MC[[#This Row],[Date]])</f>
        <v>2022</v>
      </c>
      <c r="D216" s="2" t="s">
        <v>209</v>
      </c>
      <c r="E216" s="2" t="s">
        <v>209</v>
      </c>
      <c r="F216" s="18">
        <v>44835</v>
      </c>
      <c r="G216" s="2">
        <f t="shared" si="6"/>
        <v>31</v>
      </c>
      <c r="H216" s="19">
        <f t="shared" si="7"/>
        <v>44865</v>
      </c>
      <c r="Q216" s="2">
        <f>SUM(MC[[#This Row],[IC1_Inv1_MC]:[IC2_Inv2_MC]])</f>
        <v>0</v>
      </c>
    </row>
    <row r="217" spans="1:17">
      <c r="A217" s="2">
        <v>215</v>
      </c>
      <c r="B217" s="2" t="s">
        <v>208</v>
      </c>
      <c r="C217" s="2">
        <f>YEAR(MC[[#This Row],[Date]])</f>
        <v>2022</v>
      </c>
      <c r="D217" s="2" t="s">
        <v>209</v>
      </c>
      <c r="E217" s="2" t="s">
        <v>209</v>
      </c>
      <c r="F217" s="18">
        <v>44866</v>
      </c>
      <c r="G217" s="2">
        <f t="shared" si="6"/>
        <v>30</v>
      </c>
      <c r="H217" s="19">
        <f t="shared" si="7"/>
        <v>44866</v>
      </c>
      <c r="Q217" s="2">
        <f>SUM(MC[[#This Row],[IC1_Inv1_MC]:[IC2_Inv2_MC]])</f>
        <v>0</v>
      </c>
    </row>
    <row r="218" spans="1:17">
      <c r="A218" s="2">
        <v>216</v>
      </c>
      <c r="B218" s="2" t="s">
        <v>208</v>
      </c>
      <c r="C218" s="2">
        <f>YEAR(MC[[#This Row],[Date]])</f>
        <v>2022</v>
      </c>
      <c r="D218" s="2" t="s">
        <v>209</v>
      </c>
      <c r="E218" s="2" t="s">
        <v>209</v>
      </c>
      <c r="F218" s="18">
        <v>44866</v>
      </c>
      <c r="G218" s="2">
        <f t="shared" si="6"/>
        <v>30</v>
      </c>
      <c r="H218" s="19">
        <f t="shared" si="7"/>
        <v>44867</v>
      </c>
      <c r="Q218" s="2">
        <f>SUM(MC[[#This Row],[IC1_Inv1_MC]:[IC2_Inv2_MC]])</f>
        <v>0</v>
      </c>
    </row>
    <row r="219" spans="1:17">
      <c r="A219" s="2">
        <v>217</v>
      </c>
      <c r="B219" s="2" t="s">
        <v>208</v>
      </c>
      <c r="C219" s="2">
        <f>YEAR(MC[[#This Row],[Date]])</f>
        <v>2022</v>
      </c>
      <c r="D219" s="2" t="s">
        <v>209</v>
      </c>
      <c r="E219" s="2" t="s">
        <v>209</v>
      </c>
      <c r="F219" s="18">
        <v>44866</v>
      </c>
      <c r="G219" s="2">
        <f t="shared" si="6"/>
        <v>30</v>
      </c>
      <c r="H219" s="19">
        <f t="shared" si="7"/>
        <v>44868</v>
      </c>
      <c r="Q219" s="2">
        <f>SUM(MC[[#This Row],[IC1_Inv1_MC]:[IC2_Inv2_MC]])</f>
        <v>0</v>
      </c>
    </row>
    <row r="220" spans="1:17">
      <c r="A220" s="2">
        <v>218</v>
      </c>
      <c r="B220" s="2" t="s">
        <v>208</v>
      </c>
      <c r="C220" s="2">
        <f>YEAR(MC[[#This Row],[Date]])</f>
        <v>2022</v>
      </c>
      <c r="D220" s="2" t="s">
        <v>209</v>
      </c>
      <c r="E220" s="2" t="s">
        <v>209</v>
      </c>
      <c r="F220" s="18">
        <v>44866</v>
      </c>
      <c r="G220" s="2">
        <f t="shared" si="6"/>
        <v>30</v>
      </c>
      <c r="H220" s="19">
        <f t="shared" si="7"/>
        <v>44869</v>
      </c>
      <c r="Q220" s="2">
        <f>SUM(MC[[#This Row],[IC1_Inv1_MC]:[IC2_Inv2_MC]])</f>
        <v>0</v>
      </c>
    </row>
    <row r="221" spans="1:17">
      <c r="A221" s="2">
        <v>219</v>
      </c>
      <c r="B221" s="2" t="s">
        <v>208</v>
      </c>
      <c r="C221" s="2">
        <f>YEAR(MC[[#This Row],[Date]])</f>
        <v>2022</v>
      </c>
      <c r="D221" s="2" t="s">
        <v>209</v>
      </c>
      <c r="E221" s="2" t="s">
        <v>209</v>
      </c>
      <c r="F221" s="18">
        <v>44866</v>
      </c>
      <c r="G221" s="2">
        <f t="shared" si="6"/>
        <v>30</v>
      </c>
      <c r="H221" s="19">
        <f t="shared" si="7"/>
        <v>44870</v>
      </c>
      <c r="Q221" s="2">
        <f>SUM(MC[[#This Row],[IC1_Inv1_MC]:[IC2_Inv2_MC]])</f>
        <v>0</v>
      </c>
    </row>
    <row r="222" spans="1:17">
      <c r="A222" s="2">
        <v>220</v>
      </c>
      <c r="B222" s="2" t="s">
        <v>208</v>
      </c>
      <c r="C222" s="2">
        <f>YEAR(MC[[#This Row],[Date]])</f>
        <v>2022</v>
      </c>
      <c r="D222" s="2" t="s">
        <v>209</v>
      </c>
      <c r="E222" s="2" t="s">
        <v>209</v>
      </c>
      <c r="F222" s="18">
        <v>44866</v>
      </c>
      <c r="G222" s="2">
        <f t="shared" si="6"/>
        <v>30</v>
      </c>
      <c r="H222" s="19">
        <f t="shared" si="7"/>
        <v>44871</v>
      </c>
      <c r="Q222" s="2">
        <f>SUM(MC[[#This Row],[IC1_Inv1_MC]:[IC2_Inv2_MC]])</f>
        <v>0</v>
      </c>
    </row>
    <row r="223" spans="1:17">
      <c r="A223" s="2">
        <v>221</v>
      </c>
      <c r="B223" s="2" t="s">
        <v>208</v>
      </c>
      <c r="C223" s="2">
        <f>YEAR(MC[[#This Row],[Date]])</f>
        <v>2022</v>
      </c>
      <c r="D223" s="2" t="s">
        <v>209</v>
      </c>
      <c r="E223" s="2" t="s">
        <v>209</v>
      </c>
      <c r="F223" s="18">
        <v>44866</v>
      </c>
      <c r="G223" s="2">
        <f t="shared" si="6"/>
        <v>30</v>
      </c>
      <c r="H223" s="19">
        <f t="shared" si="7"/>
        <v>44872</v>
      </c>
      <c r="Q223" s="2">
        <f>SUM(MC[[#This Row],[IC1_Inv1_MC]:[IC2_Inv2_MC]])</f>
        <v>0</v>
      </c>
    </row>
    <row r="224" spans="1:17">
      <c r="A224" s="2">
        <v>222</v>
      </c>
      <c r="B224" s="2" t="s">
        <v>208</v>
      </c>
      <c r="C224" s="2">
        <f>YEAR(MC[[#This Row],[Date]])</f>
        <v>2022</v>
      </c>
      <c r="D224" s="2" t="s">
        <v>209</v>
      </c>
      <c r="E224" s="2" t="s">
        <v>209</v>
      </c>
      <c r="F224" s="18">
        <v>44866</v>
      </c>
      <c r="G224" s="2">
        <f t="shared" si="6"/>
        <v>30</v>
      </c>
      <c r="H224" s="19">
        <f t="shared" si="7"/>
        <v>44873</v>
      </c>
      <c r="Q224" s="2">
        <f>SUM(MC[[#This Row],[IC1_Inv1_MC]:[IC2_Inv2_MC]])</f>
        <v>0</v>
      </c>
    </row>
    <row r="225" spans="1:22">
      <c r="A225" s="2">
        <v>223</v>
      </c>
      <c r="B225" s="2" t="s">
        <v>208</v>
      </c>
      <c r="C225" s="2">
        <f>YEAR(MC[[#This Row],[Date]])</f>
        <v>2022</v>
      </c>
      <c r="D225" s="2" t="s">
        <v>209</v>
      </c>
      <c r="E225" s="2" t="s">
        <v>209</v>
      </c>
      <c r="F225" s="18">
        <v>44866</v>
      </c>
      <c r="G225" s="2">
        <f t="shared" si="6"/>
        <v>30</v>
      </c>
      <c r="H225" s="19">
        <f t="shared" si="7"/>
        <v>44874</v>
      </c>
      <c r="Q225" s="2">
        <f>SUM(MC[[#This Row],[IC1_Inv1_MC]:[IC2_Inv2_MC]])</f>
        <v>0</v>
      </c>
    </row>
    <row r="226" spans="1:22">
      <c r="A226" s="2">
        <v>224</v>
      </c>
      <c r="B226" s="2" t="s">
        <v>208</v>
      </c>
      <c r="C226" s="2">
        <f>YEAR(MC[[#This Row],[Date]])</f>
        <v>2022</v>
      </c>
      <c r="D226" s="2" t="s">
        <v>209</v>
      </c>
      <c r="E226" s="2" t="s">
        <v>209</v>
      </c>
      <c r="F226" s="18">
        <v>44866</v>
      </c>
      <c r="G226" s="2">
        <f t="shared" si="6"/>
        <v>30</v>
      </c>
      <c r="H226" s="19">
        <f t="shared" si="7"/>
        <v>44875</v>
      </c>
      <c r="Q226" s="2">
        <f>SUM(MC[[#This Row],[IC1_Inv1_MC]:[IC2_Inv2_MC]])</f>
        <v>0</v>
      </c>
    </row>
    <row r="227" spans="1:22">
      <c r="A227" s="2">
        <v>225</v>
      </c>
      <c r="B227" s="2" t="s">
        <v>208</v>
      </c>
      <c r="C227" s="2">
        <f>YEAR(MC[[#This Row],[Date]])</f>
        <v>2022</v>
      </c>
      <c r="D227" s="2" t="s">
        <v>209</v>
      </c>
      <c r="E227" s="2" t="s">
        <v>209</v>
      </c>
      <c r="F227" s="18">
        <v>44866</v>
      </c>
      <c r="G227" s="2">
        <f t="shared" si="6"/>
        <v>30</v>
      </c>
      <c r="H227" s="19">
        <f t="shared" si="7"/>
        <v>44876</v>
      </c>
      <c r="Q227" s="2">
        <f>SUM(MC[[#This Row],[IC1_Inv1_MC]:[IC2_Inv2_MC]])</f>
        <v>0</v>
      </c>
    </row>
    <row r="228" spans="1:22">
      <c r="A228" s="2">
        <v>226</v>
      </c>
      <c r="B228" s="2" t="s">
        <v>208</v>
      </c>
      <c r="C228" s="2">
        <f>YEAR(MC[[#This Row],[Date]])</f>
        <v>2022</v>
      </c>
      <c r="D228" s="2" t="s">
        <v>209</v>
      </c>
      <c r="E228" s="2" t="s">
        <v>209</v>
      </c>
      <c r="F228" s="18">
        <v>44866</v>
      </c>
      <c r="G228" s="2">
        <f t="shared" si="6"/>
        <v>30</v>
      </c>
      <c r="H228" s="19">
        <f t="shared" si="7"/>
        <v>44877</v>
      </c>
      <c r="Q228" s="2">
        <f>SUM(MC[[#This Row],[IC1_Inv1_MC]:[IC2_Inv2_MC]])</f>
        <v>0</v>
      </c>
    </row>
    <row r="229" spans="1:22">
      <c r="A229" s="2">
        <v>227</v>
      </c>
      <c r="B229" s="2" t="s">
        <v>208</v>
      </c>
      <c r="C229" s="2">
        <f>YEAR(MC[[#This Row],[Date]])</f>
        <v>2022</v>
      </c>
      <c r="D229" s="2" t="s">
        <v>209</v>
      </c>
      <c r="E229" s="2" t="s">
        <v>209</v>
      </c>
      <c r="F229" s="18">
        <v>44866</v>
      </c>
      <c r="G229" s="2">
        <f t="shared" si="6"/>
        <v>30</v>
      </c>
      <c r="H229" s="19">
        <f t="shared" si="7"/>
        <v>44878</v>
      </c>
      <c r="Q229" s="2">
        <f>SUM(MC[[#This Row],[IC1_Inv1_MC]:[IC2_Inv2_MC]])</f>
        <v>0</v>
      </c>
    </row>
    <row r="230" spans="1:22">
      <c r="A230" s="2">
        <v>228</v>
      </c>
      <c r="B230" s="2" t="s">
        <v>208</v>
      </c>
      <c r="C230" s="2">
        <f>YEAR(MC[[#This Row],[Date]])</f>
        <v>2022</v>
      </c>
      <c r="D230" s="2" t="s">
        <v>209</v>
      </c>
      <c r="E230" s="2" t="s">
        <v>209</v>
      </c>
      <c r="F230" s="18">
        <v>44866</v>
      </c>
      <c r="G230" s="2">
        <f t="shared" si="6"/>
        <v>30</v>
      </c>
      <c r="H230" s="19">
        <f t="shared" si="7"/>
        <v>44879</v>
      </c>
      <c r="Q230" s="2">
        <f>SUM(MC[[#This Row],[IC1_Inv1_MC]:[IC2_Inv2_MC]])</f>
        <v>0</v>
      </c>
    </row>
    <row r="231" spans="1:22">
      <c r="A231" s="2">
        <v>229</v>
      </c>
      <c r="B231" s="2" t="s">
        <v>208</v>
      </c>
      <c r="C231" s="2">
        <f>YEAR(MC[[#This Row],[Date]])</f>
        <v>2022</v>
      </c>
      <c r="D231" s="2" t="s">
        <v>209</v>
      </c>
      <c r="E231" s="2" t="s">
        <v>209</v>
      </c>
      <c r="F231" s="18">
        <v>44866</v>
      </c>
      <c r="G231" s="2">
        <f t="shared" si="6"/>
        <v>30</v>
      </c>
      <c r="H231" s="19">
        <f t="shared" si="7"/>
        <v>44880</v>
      </c>
      <c r="Q231" s="2">
        <f>SUM(MC[[#This Row],[IC1_Inv1_MC]:[IC2_Inv2_MC]])</f>
        <v>0</v>
      </c>
    </row>
    <row r="232" spans="1:22">
      <c r="A232" s="2">
        <v>230</v>
      </c>
      <c r="B232" s="2" t="s">
        <v>208</v>
      </c>
      <c r="C232" s="2">
        <f>YEAR(MC[[#This Row],[Date]])</f>
        <v>2022</v>
      </c>
      <c r="D232" s="2" t="s">
        <v>209</v>
      </c>
      <c r="E232" s="2" t="s">
        <v>209</v>
      </c>
      <c r="F232" s="18">
        <v>44866</v>
      </c>
      <c r="G232" s="2">
        <f t="shared" si="6"/>
        <v>30</v>
      </c>
      <c r="H232" s="19">
        <f t="shared" si="7"/>
        <v>44881</v>
      </c>
      <c r="I232">
        <v>1</v>
      </c>
      <c r="J232">
        <v>2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1995</v>
      </c>
      <c r="Q232" s="2">
        <f>SUM(MC[[#This Row],[IC1_Inv1_MC]:[IC2_Inv2_MC]])</f>
        <v>1995</v>
      </c>
      <c r="R232" s="22">
        <v>0.25</v>
      </c>
      <c r="S232" s="22">
        <v>0.41666666666666669</v>
      </c>
      <c r="T232" s="22">
        <v>0.66666666666666696</v>
      </c>
      <c r="U232" s="22">
        <v>0.83333333333333304</v>
      </c>
      <c r="V232" t="s">
        <v>927</v>
      </c>
    </row>
    <row r="233" spans="1:22">
      <c r="A233" s="2">
        <v>231</v>
      </c>
      <c r="B233" s="2" t="s">
        <v>208</v>
      </c>
      <c r="C233" s="2">
        <f>YEAR(MC[[#This Row],[Date]])</f>
        <v>2022</v>
      </c>
      <c r="D233" s="2" t="s">
        <v>209</v>
      </c>
      <c r="E233" s="2" t="s">
        <v>209</v>
      </c>
      <c r="F233" s="18">
        <v>44866</v>
      </c>
      <c r="G233" s="2">
        <f t="shared" si="6"/>
        <v>30</v>
      </c>
      <c r="H233" s="19">
        <f t="shared" si="7"/>
        <v>44882</v>
      </c>
      <c r="I233">
        <v>1</v>
      </c>
      <c r="J233">
        <v>2</v>
      </c>
      <c r="K233" s="2">
        <v>0</v>
      </c>
      <c r="L233" s="2">
        <v>504</v>
      </c>
      <c r="M233" s="2">
        <v>504</v>
      </c>
      <c r="N233" s="2">
        <v>462</v>
      </c>
      <c r="O233" s="2">
        <v>0</v>
      </c>
      <c r="P233" s="2">
        <v>588</v>
      </c>
      <c r="Q233" s="2">
        <f>SUM(MC[[#This Row],[IC1_Inv1_MC]:[IC2_Inv2_MC]])</f>
        <v>2058</v>
      </c>
      <c r="R233" s="22">
        <v>0.25</v>
      </c>
      <c r="S233" s="22">
        <v>0.41666666666666669</v>
      </c>
      <c r="T233" s="22">
        <v>0.66666666666666696</v>
      </c>
      <c r="U233" s="22">
        <v>0.83333333333333304</v>
      </c>
      <c r="V233" t="s">
        <v>927</v>
      </c>
    </row>
    <row r="234" spans="1:22">
      <c r="A234" s="2">
        <v>232</v>
      </c>
      <c r="B234" s="2" t="s">
        <v>208</v>
      </c>
      <c r="C234" s="2">
        <f>YEAR(MC[[#This Row],[Date]])</f>
        <v>2022</v>
      </c>
      <c r="D234" s="2" t="s">
        <v>209</v>
      </c>
      <c r="E234" s="2" t="s">
        <v>209</v>
      </c>
      <c r="F234" s="18">
        <v>44866</v>
      </c>
      <c r="G234" s="2">
        <f t="shared" si="6"/>
        <v>30</v>
      </c>
      <c r="H234" s="19">
        <f t="shared" si="7"/>
        <v>44883</v>
      </c>
      <c r="I234">
        <v>1</v>
      </c>
      <c r="J234">
        <v>2</v>
      </c>
      <c r="K234" s="2">
        <v>336</v>
      </c>
      <c r="L234" s="2">
        <v>672</v>
      </c>
      <c r="M234" s="2">
        <v>0</v>
      </c>
      <c r="N234" s="2">
        <v>0</v>
      </c>
      <c r="O234" s="2">
        <v>0</v>
      </c>
      <c r="P234" s="2">
        <v>735</v>
      </c>
      <c r="Q234" s="2">
        <f>SUM(MC[[#This Row],[IC1_Inv1_MC]:[IC2_Inv2_MC]])</f>
        <v>1743</v>
      </c>
      <c r="R234" s="22">
        <v>0.25</v>
      </c>
      <c r="S234" s="22">
        <v>0.41666666666666669</v>
      </c>
      <c r="T234" s="22">
        <v>0.66666666666666696</v>
      </c>
      <c r="U234" s="22">
        <v>0.83333333333333304</v>
      </c>
      <c r="V234" t="s">
        <v>927</v>
      </c>
    </row>
    <row r="235" spans="1:22">
      <c r="A235" s="2">
        <v>233</v>
      </c>
      <c r="B235" s="2" t="s">
        <v>208</v>
      </c>
      <c r="C235" s="2">
        <f>YEAR(MC[[#This Row],[Date]])</f>
        <v>2022</v>
      </c>
      <c r="D235" s="2" t="s">
        <v>209</v>
      </c>
      <c r="E235" s="2" t="s">
        <v>209</v>
      </c>
      <c r="F235" s="18">
        <v>44866</v>
      </c>
      <c r="G235" s="2">
        <f t="shared" si="6"/>
        <v>30</v>
      </c>
      <c r="H235" s="19">
        <f t="shared" si="7"/>
        <v>44884</v>
      </c>
      <c r="I235">
        <v>1</v>
      </c>
      <c r="J235">
        <v>2</v>
      </c>
      <c r="K235" s="2">
        <v>567</v>
      </c>
      <c r="L235" s="2">
        <v>0</v>
      </c>
      <c r="M235" s="2">
        <v>0</v>
      </c>
      <c r="N235" s="2">
        <v>0</v>
      </c>
      <c r="O235" s="2">
        <v>1428</v>
      </c>
      <c r="P235" s="2">
        <v>0</v>
      </c>
      <c r="Q235" s="2">
        <f>SUM(MC[[#This Row],[IC1_Inv1_MC]:[IC2_Inv2_MC]])</f>
        <v>1995</v>
      </c>
      <c r="R235" s="22">
        <v>0.25</v>
      </c>
      <c r="S235" s="22">
        <v>0.41666666666666669</v>
      </c>
      <c r="T235" s="22">
        <v>0.66666666666666696</v>
      </c>
      <c r="U235" s="22">
        <v>0.83333333333333304</v>
      </c>
      <c r="V235" t="s">
        <v>927</v>
      </c>
    </row>
    <row r="236" spans="1:22">
      <c r="A236" s="2">
        <v>234</v>
      </c>
      <c r="B236" s="2" t="s">
        <v>208</v>
      </c>
      <c r="C236" s="2">
        <f>YEAR(MC[[#This Row],[Date]])</f>
        <v>2022</v>
      </c>
      <c r="D236" s="2" t="s">
        <v>209</v>
      </c>
      <c r="E236" s="2" t="s">
        <v>209</v>
      </c>
      <c r="F236" s="18">
        <v>44866</v>
      </c>
      <c r="G236" s="2">
        <f t="shared" si="6"/>
        <v>30</v>
      </c>
      <c r="H236" s="19">
        <f t="shared" si="7"/>
        <v>44885</v>
      </c>
      <c r="I236">
        <v>1</v>
      </c>
      <c r="J236">
        <v>2</v>
      </c>
      <c r="K236" s="2">
        <v>1764</v>
      </c>
      <c r="L236" s="2">
        <v>252</v>
      </c>
      <c r="M236" s="2">
        <v>0</v>
      </c>
      <c r="N236" s="2">
        <v>0</v>
      </c>
      <c r="O236" s="2">
        <v>0</v>
      </c>
      <c r="P236" s="2">
        <v>0</v>
      </c>
      <c r="Q236" s="2">
        <f>SUM(MC[[#This Row],[IC1_Inv1_MC]:[IC2_Inv2_MC]])</f>
        <v>2016</v>
      </c>
      <c r="R236" s="22">
        <v>0.25</v>
      </c>
      <c r="S236" s="22">
        <v>0.41666666666666669</v>
      </c>
      <c r="T236" s="22">
        <v>0.66666666666666696</v>
      </c>
      <c r="U236" s="22">
        <v>0.83333333333333304</v>
      </c>
      <c r="V236" t="s">
        <v>927</v>
      </c>
    </row>
    <row r="237" spans="1:22">
      <c r="A237" s="2">
        <v>235</v>
      </c>
      <c r="B237" s="2" t="s">
        <v>208</v>
      </c>
      <c r="C237" s="2">
        <f>YEAR(MC[[#This Row],[Date]])</f>
        <v>2022</v>
      </c>
      <c r="D237" s="2" t="s">
        <v>209</v>
      </c>
      <c r="E237" s="2" t="s">
        <v>209</v>
      </c>
      <c r="F237" s="18">
        <v>44866</v>
      </c>
      <c r="G237" s="2">
        <f t="shared" si="6"/>
        <v>30</v>
      </c>
      <c r="H237" s="19">
        <f t="shared" si="7"/>
        <v>44886</v>
      </c>
      <c r="I237">
        <v>1</v>
      </c>
      <c r="J237">
        <v>2</v>
      </c>
      <c r="K237" s="2">
        <v>0</v>
      </c>
      <c r="L237" s="2">
        <v>1071</v>
      </c>
      <c r="M237" s="2">
        <v>945</v>
      </c>
      <c r="N237" s="2">
        <v>0</v>
      </c>
      <c r="O237" s="2">
        <v>0</v>
      </c>
      <c r="P237" s="2">
        <v>0</v>
      </c>
      <c r="Q237" s="2">
        <f>SUM(MC[[#This Row],[IC1_Inv1_MC]:[IC2_Inv2_MC]])</f>
        <v>2016</v>
      </c>
      <c r="R237" s="22">
        <v>0.25</v>
      </c>
      <c r="S237" s="22">
        <v>0.41666666666666669</v>
      </c>
      <c r="T237" s="22">
        <v>0.66666666666666696</v>
      </c>
      <c r="U237" s="22">
        <v>0.83333333333333304</v>
      </c>
      <c r="V237" t="s">
        <v>927</v>
      </c>
    </row>
    <row r="238" spans="1:22">
      <c r="A238" s="2">
        <v>236</v>
      </c>
      <c r="B238" s="2" t="s">
        <v>208</v>
      </c>
      <c r="C238" s="2">
        <f>YEAR(MC[[#This Row],[Date]])</f>
        <v>2022</v>
      </c>
      <c r="D238" s="2" t="s">
        <v>209</v>
      </c>
      <c r="E238" s="2" t="s">
        <v>209</v>
      </c>
      <c r="F238" s="18">
        <v>44866</v>
      </c>
      <c r="G238" s="2">
        <f t="shared" si="6"/>
        <v>30</v>
      </c>
      <c r="H238" s="19">
        <f t="shared" si="7"/>
        <v>44887</v>
      </c>
      <c r="I238">
        <v>1</v>
      </c>
      <c r="J238">
        <v>2</v>
      </c>
      <c r="K238" s="2">
        <v>0</v>
      </c>
      <c r="L238" s="2">
        <v>756</v>
      </c>
      <c r="M238" s="2">
        <v>1008</v>
      </c>
      <c r="N238" s="2">
        <v>252</v>
      </c>
      <c r="O238" s="2">
        <v>0</v>
      </c>
      <c r="P238" s="2">
        <v>0</v>
      </c>
      <c r="Q238" s="2">
        <f>SUM(MC[[#This Row],[IC1_Inv1_MC]:[IC2_Inv2_MC]])</f>
        <v>2016</v>
      </c>
      <c r="R238" s="22">
        <v>0.25</v>
      </c>
      <c r="S238" s="22">
        <v>0.41666666666666669</v>
      </c>
      <c r="T238" s="22">
        <v>0.66666666666666696</v>
      </c>
      <c r="U238" s="22">
        <v>0.83333333333333304</v>
      </c>
      <c r="V238" t="s">
        <v>927</v>
      </c>
    </row>
    <row r="239" spans="1:22">
      <c r="A239" s="2">
        <v>237</v>
      </c>
      <c r="B239" s="2" t="s">
        <v>208</v>
      </c>
      <c r="C239" s="2">
        <f>YEAR(MC[[#This Row],[Date]])</f>
        <v>2022</v>
      </c>
      <c r="D239" s="2" t="s">
        <v>209</v>
      </c>
      <c r="E239" s="2" t="s">
        <v>209</v>
      </c>
      <c r="F239" s="18">
        <v>44866</v>
      </c>
      <c r="G239" s="2">
        <f t="shared" si="6"/>
        <v>30</v>
      </c>
      <c r="H239" s="19">
        <f t="shared" si="7"/>
        <v>44888</v>
      </c>
      <c r="I239">
        <v>1</v>
      </c>
      <c r="J239">
        <v>2</v>
      </c>
      <c r="K239" s="2">
        <v>0</v>
      </c>
      <c r="L239" s="2">
        <v>0</v>
      </c>
      <c r="M239" s="2">
        <v>693</v>
      </c>
      <c r="N239" s="2">
        <v>1302</v>
      </c>
      <c r="O239" s="2">
        <v>0</v>
      </c>
      <c r="P239" s="2">
        <v>0</v>
      </c>
      <c r="Q239" s="2">
        <f>SUM(MC[[#This Row],[IC1_Inv1_MC]:[IC2_Inv2_MC]])</f>
        <v>1995</v>
      </c>
      <c r="R239" s="22">
        <v>0.25</v>
      </c>
      <c r="S239" s="22">
        <v>0.41666666666666669</v>
      </c>
      <c r="T239" s="22">
        <v>0.66666666666666696</v>
      </c>
      <c r="U239" s="22">
        <v>0.83333333333333304</v>
      </c>
      <c r="V239" t="s">
        <v>927</v>
      </c>
    </row>
    <row r="240" spans="1:22">
      <c r="A240" s="2">
        <v>238</v>
      </c>
      <c r="B240" s="2" t="s">
        <v>208</v>
      </c>
      <c r="C240" s="2">
        <f>YEAR(MC[[#This Row],[Date]])</f>
        <v>2022</v>
      </c>
      <c r="D240" s="2" t="s">
        <v>209</v>
      </c>
      <c r="E240" s="2" t="s">
        <v>209</v>
      </c>
      <c r="F240" s="18">
        <v>44866</v>
      </c>
      <c r="G240" s="2">
        <f t="shared" si="6"/>
        <v>30</v>
      </c>
      <c r="H240" s="19">
        <f t="shared" si="7"/>
        <v>44889</v>
      </c>
      <c r="I240">
        <v>1</v>
      </c>
      <c r="J240">
        <v>2</v>
      </c>
      <c r="K240" s="2">
        <v>0</v>
      </c>
      <c r="L240" s="2">
        <v>0</v>
      </c>
      <c r="M240" s="2">
        <v>0</v>
      </c>
      <c r="N240" s="2">
        <v>0</v>
      </c>
      <c r="O240" s="2">
        <v>2016</v>
      </c>
      <c r="P240" s="2">
        <v>0</v>
      </c>
      <c r="Q240" s="2">
        <f>SUM(MC[[#This Row],[IC1_Inv1_MC]:[IC2_Inv2_MC]])</f>
        <v>2016</v>
      </c>
      <c r="R240" s="22">
        <v>0.25</v>
      </c>
      <c r="S240" s="22">
        <v>0.41666666666666669</v>
      </c>
      <c r="T240" s="22">
        <v>0.66666666666666696</v>
      </c>
      <c r="U240" s="22">
        <v>0.83333333333333304</v>
      </c>
      <c r="V240" t="s">
        <v>927</v>
      </c>
    </row>
    <row r="241" spans="1:24">
      <c r="A241" s="2">
        <v>239</v>
      </c>
      <c r="B241" s="2" t="s">
        <v>208</v>
      </c>
      <c r="C241" s="2">
        <f>YEAR(MC[[#This Row],[Date]])</f>
        <v>2022</v>
      </c>
      <c r="D241" s="2" t="s">
        <v>209</v>
      </c>
      <c r="E241" s="2" t="s">
        <v>209</v>
      </c>
      <c r="F241" s="18">
        <v>44866</v>
      </c>
      <c r="G241" s="2">
        <f t="shared" si="6"/>
        <v>30</v>
      </c>
      <c r="H241" s="19">
        <f t="shared" si="7"/>
        <v>44890</v>
      </c>
      <c r="I241">
        <v>1</v>
      </c>
      <c r="J241">
        <v>2</v>
      </c>
      <c r="K241" s="2">
        <v>0</v>
      </c>
      <c r="L241" s="2">
        <v>0</v>
      </c>
      <c r="M241" s="2">
        <v>0</v>
      </c>
      <c r="N241" s="2">
        <v>0</v>
      </c>
      <c r="O241" s="2">
        <v>1470</v>
      </c>
      <c r="P241" s="2">
        <v>294</v>
      </c>
      <c r="Q241" s="2">
        <f>SUM(MC[[#This Row],[IC1_Inv1_MC]:[IC2_Inv2_MC]])</f>
        <v>1764</v>
      </c>
      <c r="R241" s="22">
        <v>0.25</v>
      </c>
      <c r="S241" s="22">
        <v>0.41666666666666669</v>
      </c>
      <c r="T241" s="22">
        <v>0.66666666666666696</v>
      </c>
      <c r="U241" s="22">
        <v>0.83333333333333304</v>
      </c>
      <c r="V241" t="s">
        <v>927</v>
      </c>
    </row>
    <row r="242" spans="1:24">
      <c r="A242" s="2">
        <v>240</v>
      </c>
      <c r="B242" s="2" t="s">
        <v>208</v>
      </c>
      <c r="C242" s="2">
        <f>YEAR(MC[[#This Row],[Date]])</f>
        <v>2022</v>
      </c>
      <c r="D242" s="2" t="s">
        <v>209</v>
      </c>
      <c r="E242" s="2" t="s">
        <v>209</v>
      </c>
      <c r="F242" s="18">
        <v>44866</v>
      </c>
      <c r="G242" s="2">
        <f t="shared" si="6"/>
        <v>30</v>
      </c>
      <c r="H242" s="19">
        <f t="shared" si="7"/>
        <v>44891</v>
      </c>
      <c r="I242">
        <v>1</v>
      </c>
      <c r="J242">
        <v>2</v>
      </c>
      <c r="K242" s="2">
        <v>0</v>
      </c>
      <c r="L242" s="2">
        <v>0</v>
      </c>
      <c r="M242" s="2">
        <v>0</v>
      </c>
      <c r="N242" s="2">
        <v>672</v>
      </c>
      <c r="O242" s="2">
        <v>0</v>
      </c>
      <c r="P242" s="2">
        <v>126</v>
      </c>
      <c r="Q242" s="2">
        <f>SUM(MC[[#This Row],[IC1_Inv1_MC]:[IC2_Inv2_MC]])</f>
        <v>798</v>
      </c>
      <c r="R242" s="22">
        <v>0.25</v>
      </c>
      <c r="S242" s="22">
        <v>0.41666666666666669</v>
      </c>
      <c r="T242" s="22">
        <v>0.66666666666666696</v>
      </c>
      <c r="U242" s="22">
        <v>0.83333333333333304</v>
      </c>
      <c r="V242" t="s">
        <v>927</v>
      </c>
    </row>
    <row r="243" spans="1:24">
      <c r="A243" s="2">
        <v>241</v>
      </c>
      <c r="B243" s="2" t="s">
        <v>208</v>
      </c>
      <c r="C243" s="2">
        <f>YEAR(MC[[#This Row],[Date]])</f>
        <v>2022</v>
      </c>
      <c r="D243" s="2" t="s">
        <v>209</v>
      </c>
      <c r="E243" s="2" t="s">
        <v>209</v>
      </c>
      <c r="F243" s="18">
        <v>44866</v>
      </c>
      <c r="G243" s="2">
        <f t="shared" si="6"/>
        <v>30</v>
      </c>
      <c r="H243" s="19">
        <f t="shared" si="7"/>
        <v>44892</v>
      </c>
      <c r="I243">
        <v>1</v>
      </c>
      <c r="J243">
        <v>2</v>
      </c>
      <c r="K243" s="2">
        <v>0</v>
      </c>
      <c r="L243" s="2">
        <v>0</v>
      </c>
      <c r="M243" s="2">
        <v>0</v>
      </c>
      <c r="N243" s="2">
        <v>1407</v>
      </c>
      <c r="O243" s="2">
        <v>0</v>
      </c>
      <c r="P243" s="2">
        <v>0</v>
      </c>
      <c r="Q243" s="2">
        <f>SUM(MC[[#This Row],[IC1_Inv1_MC]:[IC2_Inv2_MC]])</f>
        <v>1407</v>
      </c>
      <c r="R243" s="22">
        <v>0.25</v>
      </c>
      <c r="S243" s="22">
        <v>0.41666666666666669</v>
      </c>
      <c r="T243" s="22">
        <v>0.66666666666666696</v>
      </c>
      <c r="U243" s="22">
        <v>0.83333333333333304</v>
      </c>
      <c r="V243" t="s">
        <v>927</v>
      </c>
    </row>
    <row r="244" spans="1:24">
      <c r="A244" s="2">
        <v>242</v>
      </c>
      <c r="B244" s="2" t="s">
        <v>208</v>
      </c>
      <c r="C244" s="2">
        <f>YEAR(MC[[#This Row],[Date]])</f>
        <v>2022</v>
      </c>
      <c r="D244" s="2" t="s">
        <v>209</v>
      </c>
      <c r="E244" s="2" t="s">
        <v>209</v>
      </c>
      <c r="F244" s="18">
        <v>44866</v>
      </c>
      <c r="G244" s="2">
        <f t="shared" si="6"/>
        <v>30</v>
      </c>
      <c r="H244" s="19">
        <f t="shared" si="7"/>
        <v>44893</v>
      </c>
      <c r="I244">
        <v>1</v>
      </c>
      <c r="J244">
        <v>2</v>
      </c>
      <c r="K244" s="2">
        <v>0</v>
      </c>
      <c r="L244" s="2">
        <v>0</v>
      </c>
      <c r="M244" s="2">
        <v>567</v>
      </c>
      <c r="N244" s="2">
        <v>1428</v>
      </c>
      <c r="O244" s="2">
        <v>0</v>
      </c>
      <c r="P244" s="2">
        <v>0</v>
      </c>
      <c r="Q244" s="2">
        <f>SUM(MC[[#This Row],[IC1_Inv1_MC]:[IC2_Inv2_MC]])</f>
        <v>1995</v>
      </c>
      <c r="R244" s="22">
        <v>0.25</v>
      </c>
      <c r="S244" s="22">
        <v>0.41666666666666669</v>
      </c>
      <c r="T244" s="22">
        <v>0.66666666666666696</v>
      </c>
      <c r="U244" s="22">
        <v>0.83333333333333304</v>
      </c>
      <c r="V244" t="s">
        <v>927</v>
      </c>
    </row>
    <row r="245" spans="1:24">
      <c r="A245" s="2">
        <v>243</v>
      </c>
      <c r="B245" s="2" t="s">
        <v>208</v>
      </c>
      <c r="C245" s="2">
        <f>YEAR(MC[[#This Row],[Date]])</f>
        <v>2022</v>
      </c>
      <c r="D245" s="2" t="s">
        <v>209</v>
      </c>
      <c r="E245" s="2" t="s">
        <v>209</v>
      </c>
      <c r="F245" s="18">
        <v>44866</v>
      </c>
      <c r="G245" s="2">
        <f t="shared" si="6"/>
        <v>30</v>
      </c>
      <c r="H245" s="19">
        <f t="shared" si="7"/>
        <v>44894</v>
      </c>
      <c r="I245">
        <v>1</v>
      </c>
      <c r="J245">
        <v>2</v>
      </c>
      <c r="K245" s="2">
        <v>0</v>
      </c>
      <c r="L245" s="2">
        <v>0</v>
      </c>
      <c r="M245" s="2">
        <v>987</v>
      </c>
      <c r="N245" s="2">
        <v>0</v>
      </c>
      <c r="O245" s="2">
        <v>0</v>
      </c>
      <c r="P245" s="2">
        <v>0</v>
      </c>
      <c r="Q245" s="2">
        <f>SUM(MC[[#This Row],[IC1_Inv1_MC]:[IC2_Inv2_MC]])</f>
        <v>987</v>
      </c>
      <c r="R245" s="22">
        <v>0.25</v>
      </c>
      <c r="S245" s="22">
        <v>0.41666666666666669</v>
      </c>
      <c r="V245" t="s">
        <v>927</v>
      </c>
    </row>
    <row r="246" spans="1:24">
      <c r="A246" s="2">
        <v>244</v>
      </c>
      <c r="B246" s="2" t="s">
        <v>208</v>
      </c>
      <c r="C246" s="2">
        <f>YEAR(MC[[#This Row],[Date]])</f>
        <v>2022</v>
      </c>
      <c r="D246" s="2" t="s">
        <v>209</v>
      </c>
      <c r="E246" s="2" t="s">
        <v>209</v>
      </c>
      <c r="F246" s="18">
        <v>44866</v>
      </c>
      <c r="G246" s="2">
        <f t="shared" si="6"/>
        <v>30</v>
      </c>
      <c r="H246" s="19">
        <f t="shared" si="7"/>
        <v>44895</v>
      </c>
      <c r="I246">
        <v>1</v>
      </c>
      <c r="J246">
        <v>2</v>
      </c>
      <c r="K246" s="2">
        <v>0</v>
      </c>
      <c r="L246" s="2">
        <v>0</v>
      </c>
      <c r="M246" s="2">
        <v>987</v>
      </c>
      <c r="N246" s="2">
        <v>0</v>
      </c>
      <c r="O246" s="2">
        <v>0</v>
      </c>
      <c r="P246" s="2">
        <v>0</v>
      </c>
      <c r="Q246" s="2">
        <f>SUM(MC[[#This Row],[IC1_Inv1_MC]:[IC2_Inv2_MC]])</f>
        <v>987</v>
      </c>
      <c r="R246" s="22">
        <v>0.25</v>
      </c>
      <c r="S246" s="22">
        <v>0.41666666666666669</v>
      </c>
      <c r="T246" s="22"/>
      <c r="U246" s="22"/>
      <c r="V246" t="s">
        <v>927</v>
      </c>
    </row>
    <row r="247" spans="1:24">
      <c r="A247" s="2">
        <v>245</v>
      </c>
      <c r="B247" s="2" t="s">
        <v>208</v>
      </c>
      <c r="C247" s="2">
        <f>YEAR(MC[[#This Row],[Date]])</f>
        <v>2022</v>
      </c>
      <c r="D247" s="2" t="s">
        <v>209</v>
      </c>
      <c r="E247" s="2" t="s">
        <v>209</v>
      </c>
      <c r="F247" s="18">
        <v>44896</v>
      </c>
      <c r="G247" s="2">
        <f t="shared" si="6"/>
        <v>31</v>
      </c>
      <c r="H247" s="19">
        <f t="shared" si="7"/>
        <v>44896</v>
      </c>
      <c r="I247">
        <v>1</v>
      </c>
      <c r="J247">
        <v>2</v>
      </c>
      <c r="K247" s="2">
        <v>1386</v>
      </c>
      <c r="L247" s="2">
        <v>0</v>
      </c>
      <c r="M247" s="2">
        <v>0</v>
      </c>
      <c r="N247" s="2">
        <v>0</v>
      </c>
      <c r="O247" s="2">
        <v>609</v>
      </c>
      <c r="P247" s="2">
        <v>0</v>
      </c>
      <c r="Q247" s="2">
        <f>SUM(MC[[#This Row],[IC1_Inv1_MC]:[IC2_Inv2_MC]])</f>
        <v>1995</v>
      </c>
      <c r="R247" s="22">
        <v>0.25</v>
      </c>
      <c r="S247" s="22">
        <v>0.41666666666666669</v>
      </c>
      <c r="T247" s="22">
        <v>0.66666666666666696</v>
      </c>
      <c r="U247" s="22">
        <v>0.83333333333333304</v>
      </c>
      <c r="V247" t="s">
        <v>927</v>
      </c>
    </row>
    <row r="248" spans="1:24">
      <c r="A248" s="2">
        <v>246</v>
      </c>
      <c r="B248" s="2" t="s">
        <v>208</v>
      </c>
      <c r="C248" s="2">
        <f>YEAR(MC[[#This Row],[Date]])</f>
        <v>2022</v>
      </c>
      <c r="D248" s="2" t="s">
        <v>209</v>
      </c>
      <c r="E248" s="2" t="s">
        <v>209</v>
      </c>
      <c r="F248" s="18">
        <v>44896</v>
      </c>
      <c r="G248" s="2">
        <f t="shared" si="6"/>
        <v>31</v>
      </c>
      <c r="H248" s="19">
        <f t="shared" si="7"/>
        <v>44897</v>
      </c>
      <c r="I248">
        <v>1</v>
      </c>
      <c r="J248">
        <v>2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1512</v>
      </c>
      <c r="Q248" s="2">
        <f>SUM(MC[[#This Row],[IC1_Inv1_MC]:[IC2_Inv2_MC]])</f>
        <v>1512</v>
      </c>
      <c r="R248" s="22">
        <v>0.25</v>
      </c>
      <c r="S248" s="22">
        <v>0.41666666666666669</v>
      </c>
      <c r="T248" s="22">
        <v>0.66666666666666696</v>
      </c>
      <c r="U248" s="22">
        <v>0.83333333333333304</v>
      </c>
      <c r="V248" t="s">
        <v>927</v>
      </c>
    </row>
    <row r="249" spans="1:24">
      <c r="A249" s="2">
        <v>247</v>
      </c>
      <c r="B249" s="2" t="s">
        <v>208</v>
      </c>
      <c r="C249" s="2">
        <f>YEAR(MC[[#This Row],[Date]])</f>
        <v>2022</v>
      </c>
      <c r="D249" s="2" t="s">
        <v>209</v>
      </c>
      <c r="E249" s="2" t="s">
        <v>209</v>
      </c>
      <c r="F249" s="18">
        <v>44896</v>
      </c>
      <c r="G249" s="2">
        <f t="shared" si="6"/>
        <v>31</v>
      </c>
      <c r="H249" s="19">
        <f t="shared" si="7"/>
        <v>44898</v>
      </c>
      <c r="I249">
        <v>1</v>
      </c>
      <c r="J249">
        <v>2</v>
      </c>
      <c r="K249" s="2">
        <v>63</v>
      </c>
      <c r="L249" s="2">
        <v>0</v>
      </c>
      <c r="M249" s="2">
        <v>0</v>
      </c>
      <c r="N249" s="2">
        <v>0</v>
      </c>
      <c r="O249" s="2">
        <v>0</v>
      </c>
      <c r="P249" s="2">
        <v>945</v>
      </c>
      <c r="Q249" s="2">
        <f>SUM(MC[[#This Row],[IC1_Inv1_MC]:[IC2_Inv2_MC]])</f>
        <v>1008</v>
      </c>
      <c r="T249" s="22">
        <v>0.66666666666666696</v>
      </c>
      <c r="U249" s="22">
        <v>0.83333333333333304</v>
      </c>
      <c r="V249" t="s">
        <v>927</v>
      </c>
    </row>
    <row r="250" spans="1:24">
      <c r="A250" s="2">
        <v>248</v>
      </c>
      <c r="B250" s="2" t="s">
        <v>208</v>
      </c>
      <c r="C250" s="2">
        <f>YEAR(MC[[#This Row],[Date]])</f>
        <v>2022</v>
      </c>
      <c r="D250" s="2" t="s">
        <v>209</v>
      </c>
      <c r="E250" s="2" t="s">
        <v>209</v>
      </c>
      <c r="F250" s="18">
        <v>44896</v>
      </c>
      <c r="G250" s="2">
        <f t="shared" si="6"/>
        <v>31</v>
      </c>
      <c r="H250" s="19">
        <f t="shared" si="7"/>
        <v>44899</v>
      </c>
      <c r="Q250" s="2">
        <f>SUM(MC[[#This Row],[IC1_Inv1_MC]:[IC2_Inv2_MC]])</f>
        <v>0</v>
      </c>
    </row>
    <row r="251" spans="1:24">
      <c r="A251" s="2">
        <v>249</v>
      </c>
      <c r="B251" s="2" t="s">
        <v>208</v>
      </c>
      <c r="C251" s="2">
        <f>YEAR(MC[[#This Row],[Date]])</f>
        <v>2022</v>
      </c>
      <c r="D251" s="2" t="s">
        <v>209</v>
      </c>
      <c r="E251" s="2" t="s">
        <v>209</v>
      </c>
      <c r="F251" s="18">
        <v>44896</v>
      </c>
      <c r="G251" s="2">
        <f t="shared" si="6"/>
        <v>31</v>
      </c>
      <c r="H251" s="19">
        <f t="shared" si="7"/>
        <v>44900</v>
      </c>
      <c r="I251">
        <v>1</v>
      </c>
      <c r="J251">
        <v>2</v>
      </c>
      <c r="K251" s="2">
        <v>189</v>
      </c>
      <c r="L251" s="2">
        <v>1827</v>
      </c>
      <c r="M251" s="2">
        <v>0</v>
      </c>
      <c r="N251" s="2">
        <v>0</v>
      </c>
      <c r="O251" s="2">
        <v>0</v>
      </c>
      <c r="P251" s="2">
        <v>0</v>
      </c>
      <c r="Q251" s="2">
        <f>SUM(MC[[#This Row],[IC1_Inv1_MC]:[IC2_Inv2_MC]])</f>
        <v>2016</v>
      </c>
      <c r="R251" s="22">
        <v>0.25</v>
      </c>
      <c r="S251" s="22">
        <v>0.41666666666666669</v>
      </c>
      <c r="T251" s="22">
        <v>0.66666666666666696</v>
      </c>
      <c r="U251" s="22">
        <v>0.83333333333333304</v>
      </c>
      <c r="V251" t="s">
        <v>927</v>
      </c>
    </row>
    <row r="252" spans="1:24">
      <c r="A252" s="2">
        <v>250</v>
      </c>
      <c r="B252" s="2" t="s">
        <v>208</v>
      </c>
      <c r="C252" s="2">
        <f>YEAR(MC[[#This Row],[Date]])</f>
        <v>2022</v>
      </c>
      <c r="D252" s="2" t="s">
        <v>209</v>
      </c>
      <c r="E252" s="2" t="s">
        <v>209</v>
      </c>
      <c r="F252" s="18">
        <v>44896</v>
      </c>
      <c r="G252" s="2">
        <f t="shared" si="6"/>
        <v>31</v>
      </c>
      <c r="H252" s="19">
        <f t="shared" si="7"/>
        <v>44901</v>
      </c>
      <c r="I252">
        <v>1</v>
      </c>
      <c r="J252">
        <v>2</v>
      </c>
      <c r="K252" s="2">
        <v>0</v>
      </c>
      <c r="L252" s="2">
        <v>168</v>
      </c>
      <c r="M252" s="2">
        <v>819</v>
      </c>
      <c r="N252" s="2">
        <v>0</v>
      </c>
      <c r="O252" s="2">
        <v>0</v>
      </c>
      <c r="P252" s="2">
        <v>0</v>
      </c>
      <c r="Q252" s="2">
        <f>SUM(MC[[#This Row],[IC1_Inv1_MC]:[IC2_Inv2_MC]])</f>
        <v>987</v>
      </c>
      <c r="T252" s="22">
        <v>0.66666666666666696</v>
      </c>
      <c r="U252" s="22">
        <v>0.83333333333333304</v>
      </c>
      <c r="V252" t="s">
        <v>927</v>
      </c>
      <c r="X252" t="s">
        <v>928</v>
      </c>
    </row>
    <row r="253" spans="1:24">
      <c r="A253" s="2">
        <v>251</v>
      </c>
      <c r="B253" s="2" t="s">
        <v>208</v>
      </c>
      <c r="C253" s="2">
        <f>YEAR(MC[[#This Row],[Date]])</f>
        <v>2022</v>
      </c>
      <c r="D253" s="2" t="s">
        <v>209</v>
      </c>
      <c r="E253" s="2" t="s">
        <v>209</v>
      </c>
      <c r="F253" s="18">
        <v>44896</v>
      </c>
      <c r="G253" s="2">
        <f t="shared" si="6"/>
        <v>31</v>
      </c>
      <c r="H253" s="19">
        <f t="shared" si="7"/>
        <v>44902</v>
      </c>
      <c r="I253">
        <v>2</v>
      </c>
      <c r="J253">
        <v>2</v>
      </c>
      <c r="K253" s="2">
        <v>0</v>
      </c>
      <c r="L253" s="2">
        <v>0</v>
      </c>
      <c r="M253" s="2">
        <v>756</v>
      </c>
      <c r="N253" s="2">
        <v>1302</v>
      </c>
      <c r="O253" s="2">
        <v>0</v>
      </c>
      <c r="P253" s="2">
        <v>0</v>
      </c>
      <c r="Q253" s="2">
        <f>SUM(MC[[#This Row],[IC1_Inv1_MC]:[IC2_Inv2_MC]])</f>
        <v>2058</v>
      </c>
      <c r="R253" s="22">
        <v>0.25</v>
      </c>
      <c r="S253" s="22">
        <v>0.41666666666666669</v>
      </c>
      <c r="T253" s="22">
        <v>0.66666666666666696</v>
      </c>
      <c r="U253" s="22">
        <v>0.83333333333333304</v>
      </c>
      <c r="V253" t="s">
        <v>927</v>
      </c>
    </row>
    <row r="254" spans="1:24">
      <c r="A254" s="2">
        <v>252</v>
      </c>
      <c r="B254" s="2" t="s">
        <v>208</v>
      </c>
      <c r="C254" s="2">
        <f>YEAR(MC[[#This Row],[Date]])</f>
        <v>2022</v>
      </c>
      <c r="D254" s="2" t="s">
        <v>209</v>
      </c>
      <c r="E254" s="2" t="s">
        <v>209</v>
      </c>
      <c r="F254" s="18">
        <v>44896</v>
      </c>
      <c r="G254" s="2">
        <f t="shared" si="6"/>
        <v>31</v>
      </c>
      <c r="H254" s="19">
        <f t="shared" si="7"/>
        <v>44903</v>
      </c>
      <c r="I254">
        <v>2</v>
      </c>
      <c r="J254">
        <v>2</v>
      </c>
      <c r="K254" s="2">
        <v>0</v>
      </c>
      <c r="L254" s="2">
        <v>0</v>
      </c>
      <c r="M254" s="2">
        <v>0</v>
      </c>
      <c r="N254" s="2">
        <v>1956</v>
      </c>
      <c r="O254" s="2">
        <v>0</v>
      </c>
      <c r="P254" s="2">
        <v>0</v>
      </c>
      <c r="Q254" s="2">
        <f>SUM(MC[[#This Row],[IC1_Inv1_MC]:[IC2_Inv2_MC]])</f>
        <v>1956</v>
      </c>
      <c r="R254" s="22">
        <v>0.25</v>
      </c>
      <c r="S254" s="22">
        <v>0.41666666666666669</v>
      </c>
      <c r="T254" s="22">
        <v>0.66666666666666696</v>
      </c>
      <c r="U254" s="22">
        <v>0.83333333333333304</v>
      </c>
      <c r="V254" t="s">
        <v>927</v>
      </c>
    </row>
    <row r="255" spans="1:24">
      <c r="A255" s="2">
        <v>253</v>
      </c>
      <c r="B255" s="2" t="s">
        <v>208</v>
      </c>
      <c r="C255" s="2">
        <f>YEAR(MC[[#This Row],[Date]])</f>
        <v>2022</v>
      </c>
      <c r="D255" s="2" t="s">
        <v>209</v>
      </c>
      <c r="E255" s="2" t="s">
        <v>209</v>
      </c>
      <c r="F255" s="18">
        <v>44896</v>
      </c>
      <c r="G255" s="2">
        <f t="shared" si="6"/>
        <v>31</v>
      </c>
      <c r="H255" s="19">
        <f t="shared" si="7"/>
        <v>44904</v>
      </c>
      <c r="I255">
        <v>2</v>
      </c>
      <c r="J255">
        <v>2</v>
      </c>
      <c r="K255" s="2">
        <v>0</v>
      </c>
      <c r="L255" s="2">
        <v>0</v>
      </c>
      <c r="M255" s="2">
        <v>504</v>
      </c>
      <c r="N255" s="2">
        <v>1491</v>
      </c>
      <c r="O255" s="2">
        <v>0</v>
      </c>
      <c r="P255" s="2">
        <v>0</v>
      </c>
      <c r="Q255" s="2">
        <f>SUM(MC[[#This Row],[IC1_Inv1_MC]:[IC2_Inv2_MC]])</f>
        <v>1995</v>
      </c>
      <c r="R255" s="22">
        <v>0.25</v>
      </c>
      <c r="S255" s="22">
        <v>0.41666666666666669</v>
      </c>
      <c r="T255" s="22">
        <v>0.66666666666666696</v>
      </c>
      <c r="U255" s="22">
        <v>0.83333333333333304</v>
      </c>
      <c r="V255" t="s">
        <v>927</v>
      </c>
    </row>
    <row r="256" spans="1:24">
      <c r="A256" s="2">
        <v>254</v>
      </c>
      <c r="B256" s="2" t="s">
        <v>208</v>
      </c>
      <c r="C256" s="2">
        <f>YEAR(MC[[#This Row],[Date]])</f>
        <v>2022</v>
      </c>
      <c r="D256" s="2" t="s">
        <v>209</v>
      </c>
      <c r="E256" s="2" t="s">
        <v>209</v>
      </c>
      <c r="F256" s="18">
        <v>44896</v>
      </c>
      <c r="G256" s="2">
        <f t="shared" si="6"/>
        <v>31</v>
      </c>
      <c r="H256" s="19">
        <f t="shared" si="7"/>
        <v>44905</v>
      </c>
      <c r="I256">
        <v>2</v>
      </c>
      <c r="J256">
        <v>2</v>
      </c>
      <c r="K256" s="2">
        <v>0</v>
      </c>
      <c r="L256" s="2">
        <v>252</v>
      </c>
      <c r="M256" s="2">
        <v>1575</v>
      </c>
      <c r="N256" s="2">
        <v>0</v>
      </c>
      <c r="O256" s="2">
        <v>0</v>
      </c>
      <c r="P256" s="2">
        <v>0</v>
      </c>
      <c r="Q256" s="2">
        <f>SUM(MC[[#This Row],[IC1_Inv1_MC]:[IC2_Inv2_MC]])</f>
        <v>1827</v>
      </c>
      <c r="R256" s="22">
        <v>0.25</v>
      </c>
      <c r="S256" s="22">
        <v>0.41666666666666669</v>
      </c>
      <c r="T256" s="22">
        <v>0.66666666666666696</v>
      </c>
      <c r="U256" s="22">
        <v>0.83333333333333304</v>
      </c>
      <c r="V256" t="s">
        <v>927</v>
      </c>
    </row>
    <row r="257" spans="1:22">
      <c r="A257" s="2">
        <v>255</v>
      </c>
      <c r="B257" s="2" t="s">
        <v>208</v>
      </c>
      <c r="C257" s="2">
        <f>YEAR(MC[[#This Row],[Date]])</f>
        <v>2022</v>
      </c>
      <c r="D257" s="2" t="s">
        <v>209</v>
      </c>
      <c r="E257" s="2" t="s">
        <v>209</v>
      </c>
      <c r="F257" s="18">
        <v>44896</v>
      </c>
      <c r="G257" s="2">
        <f t="shared" si="6"/>
        <v>31</v>
      </c>
      <c r="H257" s="19">
        <f t="shared" si="7"/>
        <v>44906</v>
      </c>
      <c r="I257">
        <v>2</v>
      </c>
      <c r="J257">
        <v>2</v>
      </c>
      <c r="K257" s="2">
        <v>630</v>
      </c>
      <c r="L257" s="2">
        <v>378</v>
      </c>
      <c r="M257" s="2">
        <v>0</v>
      </c>
      <c r="N257" s="2">
        <v>0</v>
      </c>
      <c r="O257" s="2">
        <v>0</v>
      </c>
      <c r="P257" s="2">
        <v>0</v>
      </c>
      <c r="Q257" s="2">
        <f>SUM(MC[[#This Row],[IC1_Inv1_MC]:[IC2_Inv2_MC]])</f>
        <v>1008</v>
      </c>
      <c r="R257" s="22">
        <v>0.25</v>
      </c>
      <c r="S257" s="22">
        <v>0.41666666666666669</v>
      </c>
      <c r="V257" t="s">
        <v>927</v>
      </c>
    </row>
    <row r="258" spans="1:22">
      <c r="A258" s="2">
        <v>256</v>
      </c>
      <c r="B258" s="2" t="s">
        <v>208</v>
      </c>
      <c r="C258" s="2">
        <f>YEAR(MC[[#This Row],[Date]])</f>
        <v>2022</v>
      </c>
      <c r="D258" s="2" t="s">
        <v>209</v>
      </c>
      <c r="E258" s="2" t="s">
        <v>209</v>
      </c>
      <c r="F258" s="18">
        <v>44896</v>
      </c>
      <c r="G258" s="2">
        <f t="shared" si="6"/>
        <v>31</v>
      </c>
      <c r="H258" s="19">
        <f t="shared" si="7"/>
        <v>44907</v>
      </c>
      <c r="I258">
        <v>2</v>
      </c>
      <c r="J258">
        <v>2</v>
      </c>
      <c r="K258" s="2">
        <v>1008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f>SUM(MC[[#This Row],[IC1_Inv1_MC]:[IC2_Inv2_MC]])</f>
        <v>1008</v>
      </c>
      <c r="R258" s="22">
        <v>0.25</v>
      </c>
      <c r="S258" s="22">
        <v>0.41666666666666669</v>
      </c>
      <c r="V258" t="s">
        <v>927</v>
      </c>
    </row>
    <row r="259" spans="1:22">
      <c r="A259" s="2">
        <v>257</v>
      </c>
      <c r="B259" s="2" t="s">
        <v>208</v>
      </c>
      <c r="C259" s="2">
        <f>YEAR(MC[[#This Row],[Date]])</f>
        <v>2022</v>
      </c>
      <c r="D259" s="2" t="s">
        <v>209</v>
      </c>
      <c r="E259" s="2" t="s">
        <v>209</v>
      </c>
      <c r="F259" s="18">
        <v>44896</v>
      </c>
      <c r="G259" s="2">
        <f t="shared" si="6"/>
        <v>31</v>
      </c>
      <c r="H259" s="19">
        <f t="shared" si="7"/>
        <v>44908</v>
      </c>
      <c r="I259">
        <v>2</v>
      </c>
      <c r="J259">
        <v>2</v>
      </c>
      <c r="K259" s="2">
        <v>693</v>
      </c>
      <c r="L259" s="2">
        <v>0</v>
      </c>
      <c r="M259" s="2">
        <v>0</v>
      </c>
      <c r="N259" s="2">
        <v>0</v>
      </c>
      <c r="O259" s="2">
        <v>315</v>
      </c>
      <c r="P259" s="2">
        <v>0</v>
      </c>
      <c r="Q259" s="2">
        <f>SUM(MC[[#This Row],[IC1_Inv1_MC]:[IC2_Inv2_MC]])</f>
        <v>1008</v>
      </c>
      <c r="R259" s="22">
        <v>0.25</v>
      </c>
      <c r="S259" s="22">
        <v>0.41666666666666669</v>
      </c>
      <c r="V259" s="211" t="s">
        <v>927</v>
      </c>
    </row>
    <row r="260" spans="1:22">
      <c r="A260" s="2">
        <v>258</v>
      </c>
      <c r="B260" s="2" t="s">
        <v>208</v>
      </c>
      <c r="C260" s="2">
        <f>YEAR(MC[[#This Row],[Date]])</f>
        <v>2022</v>
      </c>
      <c r="D260" s="2" t="s">
        <v>209</v>
      </c>
      <c r="E260" s="2" t="s">
        <v>209</v>
      </c>
      <c r="F260" s="18">
        <v>44896</v>
      </c>
      <c r="G260" s="2">
        <f t="shared" ref="G260:G323" si="8">DAY(EOMONTH(F260,0))</f>
        <v>31</v>
      </c>
      <c r="H260" s="19">
        <f t="shared" si="7"/>
        <v>44909</v>
      </c>
      <c r="I260">
        <v>2</v>
      </c>
      <c r="J260">
        <v>2</v>
      </c>
      <c r="K260" s="2">
        <v>0</v>
      </c>
      <c r="L260" s="2">
        <v>0</v>
      </c>
      <c r="M260" s="2">
        <v>0</v>
      </c>
      <c r="N260" s="2">
        <v>0</v>
      </c>
      <c r="O260" s="2">
        <v>1008</v>
      </c>
      <c r="P260" s="2">
        <v>0</v>
      </c>
      <c r="Q260" s="2">
        <f>SUM(MC[[#This Row],[IC1_Inv1_MC]:[IC2_Inv2_MC]])</f>
        <v>1008</v>
      </c>
      <c r="R260" s="22">
        <v>0.25</v>
      </c>
      <c r="S260" s="22">
        <v>0.41666666666666669</v>
      </c>
      <c r="V260" s="211" t="s">
        <v>927</v>
      </c>
    </row>
    <row r="261" spans="1:22">
      <c r="A261" s="2">
        <v>259</v>
      </c>
      <c r="B261" s="2" t="s">
        <v>208</v>
      </c>
      <c r="C261" s="2">
        <f>YEAR(MC[[#This Row],[Date]])</f>
        <v>2022</v>
      </c>
      <c r="D261" s="2" t="s">
        <v>209</v>
      </c>
      <c r="E261" s="2" t="s">
        <v>209</v>
      </c>
      <c r="F261" s="18">
        <v>44896</v>
      </c>
      <c r="G261" s="2">
        <f t="shared" si="8"/>
        <v>31</v>
      </c>
      <c r="H261" s="19">
        <f t="shared" ref="H261:H324" si="9">H260+1</f>
        <v>44910</v>
      </c>
      <c r="I261">
        <v>2</v>
      </c>
      <c r="J261">
        <v>2</v>
      </c>
      <c r="K261" s="2">
        <v>0</v>
      </c>
      <c r="L261" s="2">
        <v>0</v>
      </c>
      <c r="M261" s="2">
        <v>0</v>
      </c>
      <c r="N261" s="2">
        <v>0</v>
      </c>
      <c r="O261" s="2">
        <v>84</v>
      </c>
      <c r="P261" s="2">
        <v>1302</v>
      </c>
      <c r="Q261" s="2">
        <f>SUM(MC[[#This Row],[IC1_Inv1_MC]:[IC2_Inv2_MC]])</f>
        <v>1386</v>
      </c>
      <c r="R261" s="22">
        <v>0.25</v>
      </c>
      <c r="S261" s="22">
        <v>0.41666666666666669</v>
      </c>
      <c r="V261" s="211" t="s">
        <v>927</v>
      </c>
    </row>
    <row r="262" spans="1:22">
      <c r="A262" s="2">
        <v>260</v>
      </c>
      <c r="B262" s="2" t="s">
        <v>208</v>
      </c>
      <c r="C262" s="2">
        <f>YEAR(MC[[#This Row],[Date]])</f>
        <v>2022</v>
      </c>
      <c r="D262" s="2" t="s">
        <v>209</v>
      </c>
      <c r="E262" s="2" t="s">
        <v>209</v>
      </c>
      <c r="F262" s="18">
        <v>44896</v>
      </c>
      <c r="G262" s="2">
        <f t="shared" si="8"/>
        <v>31</v>
      </c>
      <c r="H262" s="19">
        <f t="shared" si="9"/>
        <v>44911</v>
      </c>
      <c r="I262">
        <v>2</v>
      </c>
      <c r="J262">
        <v>2</v>
      </c>
      <c r="K262" s="2">
        <v>0</v>
      </c>
      <c r="L262" s="2">
        <v>0</v>
      </c>
      <c r="M262" s="2">
        <v>294</v>
      </c>
      <c r="N262" s="2">
        <v>252</v>
      </c>
      <c r="O262" s="2">
        <v>0</v>
      </c>
      <c r="P262" s="2">
        <v>504</v>
      </c>
      <c r="Q262" s="2">
        <f>SUM(MC[[#This Row],[IC1_Inv1_MC]:[IC2_Inv2_MC]])</f>
        <v>1050</v>
      </c>
      <c r="R262" s="22">
        <v>0.25</v>
      </c>
      <c r="S262" s="22">
        <v>0.41666666666666669</v>
      </c>
      <c r="V262" s="211" t="s">
        <v>927</v>
      </c>
    </row>
    <row r="263" spans="1:22">
      <c r="A263" s="2">
        <v>261</v>
      </c>
      <c r="B263" s="2" t="s">
        <v>208</v>
      </c>
      <c r="C263" s="2">
        <f>YEAR(MC[[#This Row],[Date]])</f>
        <v>2022</v>
      </c>
      <c r="D263" s="2" t="s">
        <v>209</v>
      </c>
      <c r="E263" s="2" t="s">
        <v>209</v>
      </c>
      <c r="F263" s="18">
        <v>44896</v>
      </c>
      <c r="G263" s="2">
        <f t="shared" si="8"/>
        <v>31</v>
      </c>
      <c r="H263" s="19">
        <f t="shared" si="9"/>
        <v>44912</v>
      </c>
      <c r="I263">
        <v>2</v>
      </c>
      <c r="J263">
        <v>2</v>
      </c>
      <c r="K263" s="2">
        <v>0</v>
      </c>
      <c r="L263" s="2">
        <v>462</v>
      </c>
      <c r="M263" s="2">
        <v>252</v>
      </c>
      <c r="N263" s="2">
        <v>252</v>
      </c>
      <c r="O263" s="2">
        <v>504</v>
      </c>
      <c r="P263" s="2">
        <v>0</v>
      </c>
      <c r="Q263" s="2">
        <f>SUM(MC[[#This Row],[IC1_Inv1_MC]:[IC2_Inv2_MC]])</f>
        <v>1470</v>
      </c>
      <c r="R263" s="22">
        <v>0.25</v>
      </c>
      <c r="S263" s="22">
        <v>0.41666666666666669</v>
      </c>
      <c r="V263" s="211" t="s">
        <v>927</v>
      </c>
    </row>
    <row r="264" spans="1:22">
      <c r="A264" s="2">
        <v>262</v>
      </c>
      <c r="B264" s="2" t="s">
        <v>208</v>
      </c>
      <c r="C264" s="2">
        <f>YEAR(MC[[#This Row],[Date]])</f>
        <v>2022</v>
      </c>
      <c r="D264" s="2" t="s">
        <v>209</v>
      </c>
      <c r="E264" s="2" t="s">
        <v>209</v>
      </c>
      <c r="F264" s="18">
        <v>44896</v>
      </c>
      <c r="G264" s="2">
        <f t="shared" si="8"/>
        <v>31</v>
      </c>
      <c r="H264" s="19">
        <f t="shared" si="9"/>
        <v>44913</v>
      </c>
      <c r="I264">
        <v>2</v>
      </c>
      <c r="J264">
        <v>2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1008</v>
      </c>
      <c r="Q264" s="2">
        <f>SUM(MC[[#This Row],[IC1_Inv1_MC]:[IC2_Inv2_MC]])</f>
        <v>1008</v>
      </c>
      <c r="R264" s="22">
        <v>0.25</v>
      </c>
      <c r="S264" s="22">
        <v>0.41666666666666669</v>
      </c>
      <c r="V264" s="211" t="s">
        <v>927</v>
      </c>
    </row>
    <row r="265" spans="1:22">
      <c r="A265" s="2">
        <v>263</v>
      </c>
      <c r="B265" s="2" t="s">
        <v>208</v>
      </c>
      <c r="C265" s="2">
        <f>YEAR(MC[[#This Row],[Date]])</f>
        <v>2022</v>
      </c>
      <c r="D265" s="2" t="s">
        <v>209</v>
      </c>
      <c r="E265" s="2" t="s">
        <v>209</v>
      </c>
      <c r="F265" s="18">
        <v>44896</v>
      </c>
      <c r="G265" s="2">
        <f t="shared" si="8"/>
        <v>31</v>
      </c>
      <c r="H265" s="19">
        <f t="shared" si="9"/>
        <v>44914</v>
      </c>
      <c r="I265">
        <v>2</v>
      </c>
      <c r="J265">
        <v>2</v>
      </c>
      <c r="K265" s="2">
        <v>63</v>
      </c>
      <c r="L265" s="2">
        <v>0</v>
      </c>
      <c r="M265" s="2">
        <v>0</v>
      </c>
      <c r="N265" s="2">
        <v>0</v>
      </c>
      <c r="O265" s="2">
        <v>0</v>
      </c>
      <c r="P265" s="2">
        <v>945</v>
      </c>
      <c r="Q265" s="2">
        <f>SUM(MC[[#This Row],[IC1_Inv1_MC]:[IC2_Inv2_MC]])</f>
        <v>1008</v>
      </c>
      <c r="R265" s="22">
        <v>0.25</v>
      </c>
      <c r="S265" s="22">
        <v>0.41666666666666669</v>
      </c>
      <c r="V265" s="211" t="s">
        <v>927</v>
      </c>
    </row>
    <row r="266" spans="1:22">
      <c r="A266" s="2">
        <v>264</v>
      </c>
      <c r="B266" s="2" t="s">
        <v>208</v>
      </c>
      <c r="C266" s="2">
        <f>YEAR(MC[[#This Row],[Date]])</f>
        <v>2022</v>
      </c>
      <c r="D266" s="2" t="s">
        <v>209</v>
      </c>
      <c r="E266" s="2" t="s">
        <v>209</v>
      </c>
      <c r="F266" s="18">
        <v>44896</v>
      </c>
      <c r="G266" s="2">
        <f t="shared" si="8"/>
        <v>31</v>
      </c>
      <c r="H266" s="19">
        <f t="shared" si="9"/>
        <v>44915</v>
      </c>
      <c r="I266">
        <v>2</v>
      </c>
      <c r="J266">
        <v>2</v>
      </c>
      <c r="K266" s="2">
        <v>189</v>
      </c>
      <c r="L266" s="2">
        <v>819</v>
      </c>
      <c r="M266" s="2">
        <v>0</v>
      </c>
      <c r="N266" s="2">
        <v>0</v>
      </c>
      <c r="O266" s="2">
        <v>0</v>
      </c>
      <c r="P266" s="2">
        <v>0</v>
      </c>
      <c r="Q266" s="2">
        <f>SUM(MC[[#This Row],[IC1_Inv1_MC]:[IC2_Inv2_MC]])</f>
        <v>1008</v>
      </c>
      <c r="R266" s="22">
        <v>0.25</v>
      </c>
      <c r="S266" s="22">
        <v>0.41666666666666669</v>
      </c>
      <c r="V266" s="211" t="s">
        <v>927</v>
      </c>
    </row>
    <row r="267" spans="1:22">
      <c r="A267" s="2">
        <v>265</v>
      </c>
      <c r="B267" s="2" t="s">
        <v>208</v>
      </c>
      <c r="C267" s="2">
        <f>YEAR(MC[[#This Row],[Date]])</f>
        <v>2022</v>
      </c>
      <c r="D267" s="2" t="s">
        <v>209</v>
      </c>
      <c r="E267" s="2" t="s">
        <v>209</v>
      </c>
      <c r="F267" s="18">
        <v>44896</v>
      </c>
      <c r="G267" s="2">
        <f t="shared" si="8"/>
        <v>31</v>
      </c>
      <c r="H267" s="19">
        <f t="shared" si="9"/>
        <v>44916</v>
      </c>
      <c r="I267">
        <v>2</v>
      </c>
      <c r="J267">
        <v>2</v>
      </c>
      <c r="K267" s="2">
        <v>0</v>
      </c>
      <c r="L267" s="2">
        <v>1176</v>
      </c>
      <c r="M267" s="2">
        <v>378</v>
      </c>
      <c r="N267" s="2">
        <v>0</v>
      </c>
      <c r="O267" s="2">
        <v>0</v>
      </c>
      <c r="P267" s="2">
        <v>0</v>
      </c>
      <c r="Q267" s="2">
        <f>SUM(MC[[#This Row],[IC1_Inv1_MC]:[IC2_Inv2_MC]])</f>
        <v>1554</v>
      </c>
      <c r="R267" s="22">
        <v>0.25</v>
      </c>
      <c r="S267" s="22">
        <v>0.41666666666666669</v>
      </c>
      <c r="V267" s="211" t="s">
        <v>927</v>
      </c>
    </row>
    <row r="268" spans="1:22">
      <c r="A268" s="2">
        <v>266</v>
      </c>
      <c r="B268" s="2" t="s">
        <v>208</v>
      </c>
      <c r="C268" s="2">
        <f>YEAR(MC[[#This Row],[Date]])</f>
        <v>2022</v>
      </c>
      <c r="D268" s="2" t="s">
        <v>209</v>
      </c>
      <c r="E268" s="2" t="s">
        <v>209</v>
      </c>
      <c r="F268" s="18">
        <v>44896</v>
      </c>
      <c r="G268" s="2">
        <f t="shared" si="8"/>
        <v>31</v>
      </c>
      <c r="H268" s="19">
        <f t="shared" si="9"/>
        <v>44917</v>
      </c>
      <c r="I268">
        <v>2</v>
      </c>
      <c r="J268">
        <v>2</v>
      </c>
      <c r="K268" s="2">
        <v>0</v>
      </c>
      <c r="L268" s="2">
        <v>0</v>
      </c>
      <c r="M268" s="2">
        <v>1323</v>
      </c>
      <c r="N268" s="2">
        <v>0</v>
      </c>
      <c r="O268" s="2">
        <v>0</v>
      </c>
      <c r="P268" s="2">
        <v>0</v>
      </c>
      <c r="Q268" s="2">
        <f>SUM(MC[[#This Row],[IC1_Inv1_MC]:[IC2_Inv2_MC]])</f>
        <v>1323</v>
      </c>
      <c r="R268" s="22">
        <v>0.25</v>
      </c>
      <c r="S268" s="22">
        <v>0.41666666666666669</v>
      </c>
      <c r="V268" s="211" t="s">
        <v>927</v>
      </c>
    </row>
    <row r="269" spans="1:22">
      <c r="A269" s="2">
        <v>267</v>
      </c>
      <c r="B269" s="2" t="s">
        <v>208</v>
      </c>
      <c r="C269" s="2">
        <f>YEAR(MC[[#This Row],[Date]])</f>
        <v>2022</v>
      </c>
      <c r="D269" s="2" t="s">
        <v>209</v>
      </c>
      <c r="E269" s="2" t="s">
        <v>209</v>
      </c>
      <c r="F269" s="18">
        <v>44896</v>
      </c>
      <c r="G269" s="2">
        <f t="shared" si="8"/>
        <v>31</v>
      </c>
      <c r="H269" s="19">
        <f t="shared" si="9"/>
        <v>44918</v>
      </c>
      <c r="I269">
        <v>2</v>
      </c>
      <c r="J269">
        <v>2</v>
      </c>
      <c r="K269" s="2">
        <v>0</v>
      </c>
      <c r="L269" s="2">
        <v>1743</v>
      </c>
      <c r="M269" s="2">
        <v>294</v>
      </c>
      <c r="N269" s="2">
        <v>0</v>
      </c>
      <c r="O269" s="2">
        <v>0</v>
      </c>
      <c r="P269" s="2">
        <v>0</v>
      </c>
      <c r="Q269" s="2">
        <f>SUM(MC[[#This Row],[IC1_Inv1_MC]:[IC2_Inv2_MC]])</f>
        <v>2037</v>
      </c>
      <c r="R269" s="22">
        <v>0.25</v>
      </c>
      <c r="S269" s="22">
        <v>0.41666666666666669</v>
      </c>
      <c r="T269" s="22">
        <v>0.66666666666666696</v>
      </c>
      <c r="U269" s="22">
        <v>0.83333333333333304</v>
      </c>
      <c r="V269" t="s">
        <v>927</v>
      </c>
    </row>
    <row r="270" spans="1:22">
      <c r="A270" s="2">
        <v>268</v>
      </c>
      <c r="B270" s="2" t="s">
        <v>208</v>
      </c>
      <c r="C270" s="2">
        <f>YEAR(MC[[#This Row],[Date]])</f>
        <v>2022</v>
      </c>
      <c r="D270" s="2" t="s">
        <v>209</v>
      </c>
      <c r="E270" s="2" t="s">
        <v>209</v>
      </c>
      <c r="F270" s="18">
        <v>44896</v>
      </c>
      <c r="G270" s="2">
        <f t="shared" si="8"/>
        <v>31</v>
      </c>
      <c r="H270" s="19">
        <f t="shared" si="9"/>
        <v>44919</v>
      </c>
      <c r="I270">
        <v>2</v>
      </c>
      <c r="J270">
        <v>2</v>
      </c>
      <c r="K270" s="2">
        <v>252</v>
      </c>
      <c r="L270" s="2">
        <v>294</v>
      </c>
      <c r="M270" s="2">
        <v>0</v>
      </c>
      <c r="N270" s="2">
        <v>0</v>
      </c>
      <c r="O270" s="2">
        <v>0</v>
      </c>
      <c r="P270" s="2">
        <v>1512</v>
      </c>
      <c r="Q270" s="2">
        <f>SUM(MC[[#This Row],[IC1_Inv1_MC]:[IC2_Inv2_MC]])</f>
        <v>2058</v>
      </c>
      <c r="R270" s="22">
        <v>0.25</v>
      </c>
      <c r="S270" s="22">
        <v>0.41666666666666669</v>
      </c>
      <c r="T270" s="22">
        <v>0.66666666666666696</v>
      </c>
      <c r="U270" s="22">
        <v>0.83333333333333304</v>
      </c>
      <c r="V270" t="s">
        <v>927</v>
      </c>
    </row>
    <row r="271" spans="1:22">
      <c r="A271" s="2">
        <v>269</v>
      </c>
      <c r="B271" s="2" t="s">
        <v>208</v>
      </c>
      <c r="C271" s="2">
        <f>YEAR(MC[[#This Row],[Date]])</f>
        <v>2022</v>
      </c>
      <c r="D271" s="2" t="s">
        <v>209</v>
      </c>
      <c r="E271" s="2" t="s">
        <v>209</v>
      </c>
      <c r="F271" s="18">
        <v>44896</v>
      </c>
      <c r="G271" s="2">
        <f t="shared" si="8"/>
        <v>31</v>
      </c>
      <c r="H271" s="19">
        <f t="shared" si="9"/>
        <v>44920</v>
      </c>
      <c r="I271">
        <v>2</v>
      </c>
      <c r="J271">
        <v>2</v>
      </c>
      <c r="K271" s="2">
        <v>693</v>
      </c>
      <c r="L271" s="2">
        <v>0</v>
      </c>
      <c r="M271" s="2">
        <v>0</v>
      </c>
      <c r="N271" s="2">
        <v>0</v>
      </c>
      <c r="O271" s="2">
        <v>609</v>
      </c>
      <c r="P271" s="2">
        <v>735</v>
      </c>
      <c r="Q271" s="2">
        <f>SUM(MC[[#This Row],[IC1_Inv1_MC]:[IC2_Inv2_MC]])</f>
        <v>2037</v>
      </c>
      <c r="R271" s="22">
        <v>0.25</v>
      </c>
      <c r="S271" s="22">
        <v>0.41666666666666669</v>
      </c>
      <c r="T271" s="22">
        <v>0.66666666666666696</v>
      </c>
      <c r="U271" s="22">
        <v>0.83333333333333304</v>
      </c>
      <c r="V271" t="s">
        <v>927</v>
      </c>
    </row>
    <row r="272" spans="1:22">
      <c r="A272" s="2">
        <v>270</v>
      </c>
      <c r="B272" s="2" t="s">
        <v>208</v>
      </c>
      <c r="C272" s="2">
        <f>YEAR(MC[[#This Row],[Date]])</f>
        <v>2022</v>
      </c>
      <c r="D272" s="2" t="s">
        <v>209</v>
      </c>
      <c r="E272" s="2" t="s">
        <v>209</v>
      </c>
      <c r="F272" s="18">
        <v>44896</v>
      </c>
      <c r="G272" s="2">
        <f t="shared" si="8"/>
        <v>31</v>
      </c>
      <c r="H272" s="19">
        <f t="shared" si="9"/>
        <v>44921</v>
      </c>
      <c r="I272">
        <v>2</v>
      </c>
      <c r="J272">
        <v>2</v>
      </c>
      <c r="K272" s="2">
        <v>1638</v>
      </c>
      <c r="L272" s="2">
        <v>378</v>
      </c>
      <c r="M272" s="2">
        <v>0</v>
      </c>
      <c r="N272" s="2">
        <v>0</v>
      </c>
      <c r="O272" s="2">
        <v>0</v>
      </c>
      <c r="P272" s="2">
        <v>0</v>
      </c>
      <c r="Q272" s="2">
        <f>SUM(MC[[#This Row],[IC1_Inv1_MC]:[IC2_Inv2_MC]])</f>
        <v>2016</v>
      </c>
      <c r="R272" s="22">
        <v>0.25</v>
      </c>
      <c r="S272" s="22">
        <v>0.41666666666666669</v>
      </c>
      <c r="T272" s="22">
        <v>0.66666666666666696</v>
      </c>
      <c r="U272" s="22">
        <v>0.83333333333333304</v>
      </c>
      <c r="V272" t="s">
        <v>927</v>
      </c>
    </row>
    <row r="273" spans="1:24">
      <c r="A273" s="2">
        <v>271</v>
      </c>
      <c r="B273" s="2" t="s">
        <v>208</v>
      </c>
      <c r="C273" s="2">
        <f>YEAR(MC[[#This Row],[Date]])</f>
        <v>2022</v>
      </c>
      <c r="D273" s="2" t="s">
        <v>209</v>
      </c>
      <c r="E273" s="2" t="s">
        <v>209</v>
      </c>
      <c r="F273" s="18">
        <v>44896</v>
      </c>
      <c r="G273" s="2">
        <f t="shared" si="8"/>
        <v>31</v>
      </c>
      <c r="H273" s="19">
        <f t="shared" si="9"/>
        <v>44922</v>
      </c>
      <c r="I273">
        <v>2</v>
      </c>
      <c r="J273">
        <v>2</v>
      </c>
      <c r="K273" s="2">
        <v>0</v>
      </c>
      <c r="L273" s="2">
        <v>189</v>
      </c>
      <c r="M273" s="2">
        <v>861</v>
      </c>
      <c r="N273" s="2">
        <v>0</v>
      </c>
      <c r="O273" s="2">
        <v>588</v>
      </c>
      <c r="P273" s="2">
        <v>420</v>
      </c>
      <c r="Q273" s="2">
        <f>SUM(MC[[#This Row],[IC1_Inv1_MC]:[IC2_Inv2_MC]])</f>
        <v>2058</v>
      </c>
      <c r="R273" s="22">
        <v>0.25</v>
      </c>
      <c r="S273" s="22">
        <v>0.41666666666666669</v>
      </c>
      <c r="T273" s="22">
        <v>0.66666666666666696</v>
      </c>
      <c r="U273" s="22">
        <v>0.83333333333333304</v>
      </c>
      <c r="V273" t="s">
        <v>927</v>
      </c>
    </row>
    <row r="274" spans="1:24">
      <c r="A274" s="2">
        <v>272</v>
      </c>
      <c r="B274" s="2" t="s">
        <v>208</v>
      </c>
      <c r="C274" s="2">
        <f>YEAR(MC[[#This Row],[Date]])</f>
        <v>2022</v>
      </c>
      <c r="D274" s="2" t="s">
        <v>209</v>
      </c>
      <c r="E274" s="2" t="s">
        <v>209</v>
      </c>
      <c r="F274" s="18">
        <v>44896</v>
      </c>
      <c r="G274" s="2">
        <f t="shared" si="8"/>
        <v>31</v>
      </c>
      <c r="H274" s="19">
        <f t="shared" si="9"/>
        <v>44923</v>
      </c>
      <c r="I274">
        <v>2</v>
      </c>
      <c r="J274">
        <v>2</v>
      </c>
      <c r="K274" s="2">
        <v>0</v>
      </c>
      <c r="L274" s="2">
        <v>0</v>
      </c>
      <c r="M274" s="2">
        <v>0</v>
      </c>
      <c r="N274" s="2">
        <v>0</v>
      </c>
      <c r="O274" s="2">
        <v>2016</v>
      </c>
      <c r="P274" s="2">
        <v>0</v>
      </c>
      <c r="Q274" s="2">
        <f>SUM(MC[[#This Row],[IC1_Inv1_MC]:[IC2_Inv2_MC]])</f>
        <v>2016</v>
      </c>
      <c r="R274" s="22">
        <v>0.25</v>
      </c>
      <c r="S274" s="22">
        <v>0.41666666666666669</v>
      </c>
      <c r="T274" s="22">
        <v>0.66666666666666696</v>
      </c>
      <c r="U274" s="22">
        <v>0.83333333333333304</v>
      </c>
      <c r="V274" t="s">
        <v>927</v>
      </c>
      <c r="X274" s="211" t="s">
        <v>929</v>
      </c>
    </row>
    <row r="275" spans="1:24">
      <c r="A275" s="2">
        <v>273</v>
      </c>
      <c r="B275" s="2" t="s">
        <v>208</v>
      </c>
      <c r="C275" s="2">
        <f>YEAR(MC[[#This Row],[Date]])</f>
        <v>2022</v>
      </c>
      <c r="D275" s="2" t="s">
        <v>209</v>
      </c>
      <c r="E275" s="2" t="s">
        <v>209</v>
      </c>
      <c r="F275" s="18">
        <v>44896</v>
      </c>
      <c r="G275" s="2">
        <f t="shared" si="8"/>
        <v>31</v>
      </c>
      <c r="H275" s="19">
        <f t="shared" si="9"/>
        <v>44924</v>
      </c>
      <c r="I275">
        <v>3</v>
      </c>
      <c r="J275">
        <v>2</v>
      </c>
      <c r="K275" s="2">
        <v>0</v>
      </c>
      <c r="L275" s="2">
        <v>63</v>
      </c>
      <c r="M275" s="2">
        <v>2079</v>
      </c>
      <c r="N275" s="2">
        <v>0</v>
      </c>
      <c r="O275" s="2">
        <v>882</v>
      </c>
      <c r="P275" s="2">
        <v>0</v>
      </c>
      <c r="Q275" s="2">
        <f>SUM(MC[[#This Row],[IC1_Inv1_MC]:[IC2_Inv2_MC]])</f>
        <v>3024</v>
      </c>
      <c r="R275" s="22">
        <v>0.25</v>
      </c>
      <c r="S275" s="22">
        <v>0.41666666666666669</v>
      </c>
      <c r="T275" s="22">
        <v>0.66666666666666696</v>
      </c>
      <c r="U275" s="22">
        <v>0.83333333333333304</v>
      </c>
      <c r="V275" t="s">
        <v>927</v>
      </c>
    </row>
    <row r="276" spans="1:24">
      <c r="A276" s="2">
        <v>274</v>
      </c>
      <c r="B276" s="2" t="s">
        <v>208</v>
      </c>
      <c r="C276" s="2">
        <f>YEAR(MC[[#This Row],[Date]])</f>
        <v>2022</v>
      </c>
      <c r="D276" s="2" t="s">
        <v>209</v>
      </c>
      <c r="E276" s="2" t="s">
        <v>209</v>
      </c>
      <c r="F276" s="18">
        <v>44896</v>
      </c>
      <c r="G276" s="2">
        <f t="shared" si="8"/>
        <v>31</v>
      </c>
      <c r="H276" s="19">
        <f t="shared" si="9"/>
        <v>44925</v>
      </c>
      <c r="I276">
        <v>3</v>
      </c>
      <c r="J276">
        <v>2</v>
      </c>
      <c r="K276" s="2">
        <v>1449</v>
      </c>
      <c r="L276" s="2">
        <v>567</v>
      </c>
      <c r="M276" s="2">
        <v>63</v>
      </c>
      <c r="N276" s="2">
        <v>1974</v>
      </c>
      <c r="O276" s="2">
        <v>0</v>
      </c>
      <c r="P276" s="2">
        <v>0</v>
      </c>
      <c r="Q276" s="2">
        <f>SUM(MC[[#This Row],[IC1_Inv1_MC]:[IC2_Inv2_MC]])</f>
        <v>4053</v>
      </c>
      <c r="R276" s="22">
        <v>0.25</v>
      </c>
      <c r="S276" s="22">
        <v>0.41666666666666669</v>
      </c>
      <c r="T276" s="22">
        <v>0.66666666666666696</v>
      </c>
      <c r="U276" s="22">
        <v>0.83333333333333304</v>
      </c>
      <c r="V276" t="s">
        <v>927</v>
      </c>
    </row>
    <row r="277" spans="1:24">
      <c r="A277" s="2">
        <v>275</v>
      </c>
      <c r="B277" s="2" t="s">
        <v>208</v>
      </c>
      <c r="C277" s="2">
        <f>YEAR(MC[[#This Row],[Date]])</f>
        <v>2022</v>
      </c>
      <c r="D277" s="2" t="s">
        <v>209</v>
      </c>
      <c r="E277" s="2" t="s">
        <v>209</v>
      </c>
      <c r="F277" s="18">
        <v>44896</v>
      </c>
      <c r="G277" s="2">
        <f t="shared" si="8"/>
        <v>31</v>
      </c>
      <c r="H277" s="19">
        <f t="shared" si="9"/>
        <v>44926</v>
      </c>
      <c r="I277">
        <v>3</v>
      </c>
      <c r="J277">
        <v>2</v>
      </c>
      <c r="K277" s="2">
        <v>252</v>
      </c>
      <c r="L277" s="2">
        <v>0</v>
      </c>
      <c r="M277" s="2">
        <v>0</v>
      </c>
      <c r="N277" s="2">
        <v>2184</v>
      </c>
      <c r="O277" s="2">
        <v>0</v>
      </c>
      <c r="P277" s="2">
        <v>1827</v>
      </c>
      <c r="Q277" s="2">
        <f>SUM(MC[[#This Row],[IC1_Inv1_MC]:[IC2_Inv2_MC]])</f>
        <v>4263</v>
      </c>
      <c r="R277" s="22">
        <v>0.25</v>
      </c>
      <c r="S277" s="22">
        <v>0.41666666666666669</v>
      </c>
      <c r="T277" s="22">
        <v>0.66666666666666696</v>
      </c>
      <c r="U277" s="22">
        <v>0.83333333333333304</v>
      </c>
      <c r="V277" t="s">
        <v>927</v>
      </c>
    </row>
    <row r="278" spans="1:24">
      <c r="A278" s="2">
        <v>276</v>
      </c>
      <c r="B278" s="2" t="s">
        <v>208</v>
      </c>
      <c r="C278" s="2">
        <f>YEAR(MC[[#This Row],[Date]])</f>
        <v>2023</v>
      </c>
      <c r="D278" s="2" t="s">
        <v>209</v>
      </c>
      <c r="E278" s="2" t="s">
        <v>209</v>
      </c>
      <c r="F278" s="18">
        <v>44927</v>
      </c>
      <c r="G278" s="2">
        <f t="shared" si="8"/>
        <v>31</v>
      </c>
      <c r="H278" s="19">
        <f t="shared" si="9"/>
        <v>44927</v>
      </c>
      <c r="I278">
        <v>3</v>
      </c>
      <c r="J278">
        <v>2</v>
      </c>
      <c r="K278" s="2">
        <v>1008</v>
      </c>
      <c r="L278" s="2">
        <v>0</v>
      </c>
      <c r="M278" s="2">
        <v>126</v>
      </c>
      <c r="N278" s="2">
        <v>882</v>
      </c>
      <c r="O278" s="2">
        <v>0</v>
      </c>
      <c r="P278" s="2">
        <v>0</v>
      </c>
      <c r="Q278" s="2">
        <f>SUM(MC[[#This Row],[IC1_Inv1_MC]:[IC2_Inv2_MC]])</f>
        <v>2016</v>
      </c>
      <c r="R278" s="22">
        <v>0.25</v>
      </c>
      <c r="S278" s="22">
        <v>0.41666666666666669</v>
      </c>
      <c r="T278" s="22">
        <v>0.66666666666666696</v>
      </c>
      <c r="U278" s="22">
        <v>0.83333333333333304</v>
      </c>
      <c r="V278" t="s">
        <v>927</v>
      </c>
    </row>
    <row r="279" spans="1:24">
      <c r="A279" s="2">
        <v>277</v>
      </c>
      <c r="B279" s="2" t="s">
        <v>208</v>
      </c>
      <c r="C279" s="2">
        <f>YEAR(MC[[#This Row],[Date]])</f>
        <v>2023</v>
      </c>
      <c r="D279" s="2" t="s">
        <v>209</v>
      </c>
      <c r="E279" s="2" t="s">
        <v>209</v>
      </c>
      <c r="F279" s="18">
        <v>44927</v>
      </c>
      <c r="G279" s="2">
        <f t="shared" si="8"/>
        <v>31</v>
      </c>
      <c r="H279" s="19">
        <f t="shared" si="9"/>
        <v>44928</v>
      </c>
      <c r="I279">
        <v>3</v>
      </c>
      <c r="J279">
        <v>2</v>
      </c>
      <c r="K279" s="2">
        <v>0</v>
      </c>
      <c r="L279" s="2">
        <v>0</v>
      </c>
      <c r="M279" s="2">
        <v>0</v>
      </c>
      <c r="N279" s="2">
        <v>0</v>
      </c>
      <c r="O279" s="2">
        <v>294</v>
      </c>
      <c r="P279" s="2">
        <v>1680</v>
      </c>
      <c r="Q279" s="2">
        <f>SUM(MC[[#This Row],[IC1_Inv1_MC]:[IC2_Inv2_MC]])</f>
        <v>1974</v>
      </c>
      <c r="R279" s="22">
        <v>0.25</v>
      </c>
      <c r="S279" s="22">
        <v>0.41666666666666669</v>
      </c>
      <c r="T279" s="22">
        <v>0.66666666666666696</v>
      </c>
      <c r="U279" s="22">
        <v>0.83333333333333304</v>
      </c>
      <c r="V279" t="s">
        <v>927</v>
      </c>
    </row>
    <row r="280" spans="1:24">
      <c r="A280" s="2">
        <v>278</v>
      </c>
      <c r="B280" s="2" t="s">
        <v>208</v>
      </c>
      <c r="C280" s="2">
        <f>YEAR(MC[[#This Row],[Date]])</f>
        <v>2023</v>
      </c>
      <c r="D280" s="2" t="s">
        <v>209</v>
      </c>
      <c r="E280" s="2" t="s">
        <v>209</v>
      </c>
      <c r="F280" s="18">
        <v>44927</v>
      </c>
      <c r="G280" s="2">
        <f t="shared" si="8"/>
        <v>31</v>
      </c>
      <c r="H280" s="19">
        <f t="shared" si="9"/>
        <v>44929</v>
      </c>
      <c r="I280">
        <v>3</v>
      </c>
      <c r="J280">
        <v>2</v>
      </c>
      <c r="K280" s="2">
        <v>252</v>
      </c>
      <c r="L280" s="2">
        <v>1155</v>
      </c>
      <c r="M280" s="2">
        <v>0</v>
      </c>
      <c r="N280" s="2">
        <v>0</v>
      </c>
      <c r="O280" s="2">
        <v>0</v>
      </c>
      <c r="P280" s="2">
        <v>567</v>
      </c>
      <c r="Q280" s="2">
        <f>SUM(MC[[#This Row],[IC1_Inv1_MC]:[IC2_Inv2_MC]])</f>
        <v>1974</v>
      </c>
      <c r="R280" s="22">
        <v>0.25</v>
      </c>
      <c r="S280" s="22">
        <v>0.41666666666666669</v>
      </c>
      <c r="T280" s="22">
        <v>0.66666666666666696</v>
      </c>
      <c r="U280" s="22">
        <v>0.83333333333333304</v>
      </c>
      <c r="V280" t="s">
        <v>927</v>
      </c>
    </row>
    <row r="281" spans="1:24">
      <c r="A281" s="2">
        <v>279</v>
      </c>
      <c r="B281" s="2" t="s">
        <v>208</v>
      </c>
      <c r="C281" s="2">
        <f>YEAR(MC[[#This Row],[Date]])</f>
        <v>2023</v>
      </c>
      <c r="D281" s="2" t="s">
        <v>209</v>
      </c>
      <c r="E281" s="2" t="s">
        <v>209</v>
      </c>
      <c r="F281" s="18">
        <v>44927</v>
      </c>
      <c r="G281" s="2">
        <f t="shared" si="8"/>
        <v>31</v>
      </c>
      <c r="H281" s="19">
        <f t="shared" si="9"/>
        <v>44930</v>
      </c>
      <c r="I281">
        <v>3</v>
      </c>
      <c r="J281">
        <v>2</v>
      </c>
      <c r="K281" s="2">
        <v>0</v>
      </c>
      <c r="L281" s="2">
        <v>882</v>
      </c>
      <c r="M281" s="2">
        <v>819</v>
      </c>
      <c r="N281" s="2">
        <v>0</v>
      </c>
      <c r="O281" s="2">
        <v>252</v>
      </c>
      <c r="P281" s="2">
        <v>0</v>
      </c>
      <c r="Q281" s="2">
        <f>SUM(MC[[#This Row],[IC1_Inv1_MC]:[IC2_Inv2_MC]])</f>
        <v>1953</v>
      </c>
      <c r="R281" s="22">
        <v>0.25</v>
      </c>
      <c r="S281" s="22">
        <v>0.41666666666666669</v>
      </c>
      <c r="T281" s="22">
        <v>0.66666666666666696</v>
      </c>
      <c r="U281" s="22">
        <v>0.83333333333333304</v>
      </c>
      <c r="V281" t="s">
        <v>927</v>
      </c>
    </row>
    <row r="282" spans="1:24">
      <c r="A282" s="2">
        <v>280</v>
      </c>
      <c r="B282" s="2" t="s">
        <v>208</v>
      </c>
      <c r="C282" s="2">
        <f>YEAR(MC[[#This Row],[Date]])</f>
        <v>2023</v>
      </c>
      <c r="D282" s="2" t="s">
        <v>209</v>
      </c>
      <c r="E282" s="2" t="s">
        <v>209</v>
      </c>
      <c r="F282" s="18">
        <v>44927</v>
      </c>
      <c r="G282" s="2">
        <f t="shared" si="8"/>
        <v>31</v>
      </c>
      <c r="H282" s="19">
        <f t="shared" si="9"/>
        <v>44931</v>
      </c>
      <c r="I282">
        <v>3</v>
      </c>
      <c r="J282">
        <v>2</v>
      </c>
      <c r="K282" s="2">
        <v>0</v>
      </c>
      <c r="L282" s="2">
        <v>0</v>
      </c>
      <c r="M282" s="2">
        <v>882</v>
      </c>
      <c r="N282" s="2">
        <v>1176</v>
      </c>
      <c r="O282" s="2">
        <v>0</v>
      </c>
      <c r="P282" s="2">
        <v>0</v>
      </c>
      <c r="Q282" s="2">
        <f>SUM(MC[[#This Row],[IC1_Inv1_MC]:[IC2_Inv2_MC]])</f>
        <v>2058</v>
      </c>
      <c r="R282" s="22">
        <v>0.25</v>
      </c>
      <c r="S282" s="22">
        <v>0.41666666666666669</v>
      </c>
      <c r="T282" s="22">
        <v>0.66666666666666696</v>
      </c>
      <c r="U282" s="22">
        <v>0.83333333333333304</v>
      </c>
      <c r="V282" t="s">
        <v>927</v>
      </c>
    </row>
    <row r="283" spans="1:24">
      <c r="A283" s="2">
        <v>281</v>
      </c>
      <c r="B283" s="2" t="s">
        <v>208</v>
      </c>
      <c r="C283" s="2">
        <f>YEAR(MC[[#This Row],[Date]])</f>
        <v>2023</v>
      </c>
      <c r="D283" s="2" t="s">
        <v>209</v>
      </c>
      <c r="E283" s="2" t="s">
        <v>209</v>
      </c>
      <c r="F283" s="18">
        <v>44927</v>
      </c>
      <c r="G283" s="2">
        <f t="shared" si="8"/>
        <v>31</v>
      </c>
      <c r="H283" s="19">
        <f t="shared" si="9"/>
        <v>44932</v>
      </c>
      <c r="I283">
        <v>3</v>
      </c>
      <c r="J283">
        <v>2</v>
      </c>
      <c r="K283" s="2">
        <v>0</v>
      </c>
      <c r="L283" s="2">
        <v>0</v>
      </c>
      <c r="M283" s="2">
        <v>0</v>
      </c>
      <c r="N283" s="2">
        <v>2016</v>
      </c>
      <c r="O283" s="2">
        <v>0</v>
      </c>
      <c r="P283" s="2">
        <v>0</v>
      </c>
      <c r="Q283" s="2">
        <f>SUM(MC[[#This Row],[IC1_Inv1_MC]:[IC2_Inv2_MC]])</f>
        <v>2016</v>
      </c>
      <c r="R283" s="22">
        <v>0.25</v>
      </c>
      <c r="S283" s="22">
        <v>0.41666666666666669</v>
      </c>
      <c r="T283" s="22">
        <v>0.66666666666666696</v>
      </c>
      <c r="U283" s="22">
        <v>0.83333333333333304</v>
      </c>
      <c r="V283" t="s">
        <v>927</v>
      </c>
    </row>
    <row r="284" spans="1:24">
      <c r="A284" s="2">
        <v>282</v>
      </c>
      <c r="B284" s="2" t="s">
        <v>208</v>
      </c>
      <c r="C284" s="2">
        <f>YEAR(MC[[#This Row],[Date]])</f>
        <v>2023</v>
      </c>
      <c r="D284" s="2" t="s">
        <v>209</v>
      </c>
      <c r="E284" s="2" t="s">
        <v>209</v>
      </c>
      <c r="F284" s="18">
        <v>44927</v>
      </c>
      <c r="G284" s="2">
        <f t="shared" si="8"/>
        <v>31</v>
      </c>
      <c r="H284" s="19">
        <f t="shared" si="9"/>
        <v>44933</v>
      </c>
      <c r="I284">
        <v>3</v>
      </c>
      <c r="J284">
        <v>2</v>
      </c>
      <c r="K284" s="2">
        <v>0</v>
      </c>
      <c r="L284" s="2">
        <v>441</v>
      </c>
      <c r="M284" s="2">
        <v>945</v>
      </c>
      <c r="N284" s="2">
        <v>840</v>
      </c>
      <c r="O284" s="2">
        <v>0</v>
      </c>
      <c r="P284" s="2">
        <v>0</v>
      </c>
      <c r="Q284" s="2">
        <f>SUM(MC[[#This Row],[IC1_Inv1_MC]:[IC2_Inv2_MC]])</f>
        <v>2226</v>
      </c>
      <c r="R284" s="22">
        <v>0.25</v>
      </c>
      <c r="S284" s="22">
        <v>0.41666666666666669</v>
      </c>
      <c r="T284" s="22">
        <v>0.66666666666666696</v>
      </c>
      <c r="U284" s="22">
        <v>0.83333333333333304</v>
      </c>
      <c r="V284" t="s">
        <v>927</v>
      </c>
    </row>
    <row r="285" spans="1:24">
      <c r="A285" s="2">
        <v>283</v>
      </c>
      <c r="B285" s="2" t="s">
        <v>208</v>
      </c>
      <c r="C285" s="2">
        <f>YEAR(MC[[#This Row],[Date]])</f>
        <v>2023</v>
      </c>
      <c r="D285" s="2" t="s">
        <v>209</v>
      </c>
      <c r="E285" s="2" t="s">
        <v>209</v>
      </c>
      <c r="F285" s="18">
        <v>44927</v>
      </c>
      <c r="G285" s="2">
        <f t="shared" si="8"/>
        <v>31</v>
      </c>
      <c r="H285" s="19">
        <f t="shared" si="9"/>
        <v>44934</v>
      </c>
      <c r="I285">
        <v>3</v>
      </c>
      <c r="J285">
        <v>2</v>
      </c>
      <c r="K285" s="2">
        <v>1449</v>
      </c>
      <c r="L285" s="2">
        <v>315</v>
      </c>
      <c r="M285" s="2">
        <v>378</v>
      </c>
      <c r="N285" s="2">
        <v>0</v>
      </c>
      <c r="O285" s="2">
        <v>0</v>
      </c>
      <c r="P285" s="2">
        <v>0</v>
      </c>
      <c r="Q285" s="2">
        <f>SUM(MC[[#This Row],[IC1_Inv1_MC]:[IC2_Inv2_MC]])</f>
        <v>2142</v>
      </c>
      <c r="R285" s="22">
        <v>0.25</v>
      </c>
      <c r="S285" s="22">
        <v>0.41666666666666669</v>
      </c>
      <c r="T285" s="22">
        <v>0.66666666666666696</v>
      </c>
      <c r="U285" s="22">
        <v>0.83333333333333304</v>
      </c>
      <c r="V285" t="s">
        <v>927</v>
      </c>
    </row>
    <row r="286" spans="1:24">
      <c r="A286" s="2">
        <v>284</v>
      </c>
      <c r="B286" s="2" t="s">
        <v>208</v>
      </c>
      <c r="C286" s="2">
        <f>YEAR(MC[[#This Row],[Date]])</f>
        <v>2023</v>
      </c>
      <c r="D286" s="2" t="s">
        <v>209</v>
      </c>
      <c r="E286" s="2" t="s">
        <v>209</v>
      </c>
      <c r="F286" s="18">
        <v>44927</v>
      </c>
      <c r="G286" s="2">
        <f t="shared" si="8"/>
        <v>31</v>
      </c>
      <c r="H286" s="19">
        <f t="shared" si="9"/>
        <v>44935</v>
      </c>
      <c r="I286">
        <v>3</v>
      </c>
      <c r="J286">
        <v>2</v>
      </c>
      <c r="K286" s="2">
        <v>1008</v>
      </c>
      <c r="L286" s="2">
        <v>0</v>
      </c>
      <c r="M286" s="2">
        <v>0</v>
      </c>
      <c r="N286" s="2">
        <v>0</v>
      </c>
      <c r="O286" s="2">
        <v>1134</v>
      </c>
      <c r="P286" s="2">
        <v>0</v>
      </c>
      <c r="Q286" s="2">
        <f>SUM(MC[[#This Row],[IC1_Inv1_MC]:[IC2_Inv2_MC]])</f>
        <v>2142</v>
      </c>
      <c r="R286" s="22">
        <v>0.25</v>
      </c>
      <c r="S286" s="22">
        <v>0.41666666666666669</v>
      </c>
      <c r="T286" s="22">
        <v>0.66666666666666696</v>
      </c>
      <c r="U286" s="22">
        <v>0.83333333333333304</v>
      </c>
      <c r="V286" t="s">
        <v>927</v>
      </c>
    </row>
    <row r="287" spans="1:24">
      <c r="A287" s="2">
        <v>285</v>
      </c>
      <c r="B287" s="2" t="s">
        <v>208</v>
      </c>
      <c r="C287" s="2">
        <f>YEAR(MC[[#This Row],[Date]])</f>
        <v>2023</v>
      </c>
      <c r="D287" s="2" t="s">
        <v>209</v>
      </c>
      <c r="E287" s="2" t="s">
        <v>209</v>
      </c>
      <c r="F287" s="18">
        <v>44927</v>
      </c>
      <c r="G287" s="2">
        <f t="shared" si="8"/>
        <v>31</v>
      </c>
      <c r="H287" s="19">
        <f t="shared" si="9"/>
        <v>44936</v>
      </c>
      <c r="I287" s="216" t="s">
        <v>930</v>
      </c>
      <c r="J287">
        <v>2</v>
      </c>
      <c r="K287" s="2">
        <v>1449</v>
      </c>
      <c r="L287" s="2">
        <v>0</v>
      </c>
      <c r="M287" s="2">
        <v>0</v>
      </c>
      <c r="N287" s="2">
        <v>0</v>
      </c>
      <c r="O287" s="2">
        <v>609</v>
      </c>
      <c r="P287" s="2">
        <v>0</v>
      </c>
      <c r="Q287" s="2">
        <f>SUM(MC[[#This Row],[IC1_Inv1_MC]:[IC2_Inv2_MC]])</f>
        <v>2058</v>
      </c>
      <c r="R287" s="22">
        <v>0.25</v>
      </c>
      <c r="S287" s="22">
        <v>0.41666666666666669</v>
      </c>
      <c r="T287" s="22">
        <v>0.66666666666666696</v>
      </c>
      <c r="U287" s="22">
        <v>0.83333333333333304</v>
      </c>
      <c r="V287" t="s">
        <v>927</v>
      </c>
      <c r="X287" t="s">
        <v>931</v>
      </c>
    </row>
    <row r="288" spans="1:24">
      <c r="A288" s="2">
        <v>286</v>
      </c>
      <c r="B288" s="2" t="s">
        <v>208</v>
      </c>
      <c r="C288" s="2">
        <f>YEAR(MC[[#This Row],[Date]])</f>
        <v>2023</v>
      </c>
      <c r="D288" s="2" t="s">
        <v>209</v>
      </c>
      <c r="E288" s="2" t="s">
        <v>209</v>
      </c>
      <c r="F288" s="18">
        <v>44927</v>
      </c>
      <c r="G288" s="2">
        <f t="shared" si="8"/>
        <v>31</v>
      </c>
      <c r="H288" s="19">
        <f t="shared" si="9"/>
        <v>44937</v>
      </c>
      <c r="I288">
        <v>4</v>
      </c>
      <c r="J288">
        <v>2</v>
      </c>
      <c r="K288" s="2">
        <v>882</v>
      </c>
      <c r="L288" s="2">
        <v>567</v>
      </c>
      <c r="M288" s="2">
        <v>630</v>
      </c>
      <c r="N288" s="2">
        <v>0</v>
      </c>
      <c r="O288" s="2">
        <v>0</v>
      </c>
      <c r="P288" s="2">
        <v>0</v>
      </c>
      <c r="Q288" s="2">
        <f>SUM(MC[[#This Row],[IC1_Inv1_MC]:[IC2_Inv2_MC]])</f>
        <v>2079</v>
      </c>
      <c r="R288" s="22">
        <v>0.25</v>
      </c>
      <c r="S288" s="22">
        <v>0.41666666666666669</v>
      </c>
      <c r="T288" s="22">
        <v>0.66666666666666696</v>
      </c>
      <c r="U288" s="22">
        <v>0.83333333333333304</v>
      </c>
      <c r="V288" t="s">
        <v>927</v>
      </c>
    </row>
    <row r="289" spans="1:22">
      <c r="A289" s="2">
        <v>287</v>
      </c>
      <c r="B289" s="2" t="s">
        <v>208</v>
      </c>
      <c r="C289" s="2">
        <f>YEAR(MC[[#This Row],[Date]])</f>
        <v>2023</v>
      </c>
      <c r="D289" s="2" t="s">
        <v>209</v>
      </c>
      <c r="E289" s="2" t="s">
        <v>209</v>
      </c>
      <c r="F289" s="18">
        <v>44927</v>
      </c>
      <c r="G289" s="2">
        <f t="shared" si="8"/>
        <v>31</v>
      </c>
      <c r="H289" s="19">
        <f t="shared" si="9"/>
        <v>44938</v>
      </c>
      <c r="Q289" s="2">
        <f>SUM(MC[[#This Row],[IC1_Inv1_MC]:[IC2_Inv2_MC]])</f>
        <v>0</v>
      </c>
    </row>
    <row r="290" spans="1:22">
      <c r="A290" s="2">
        <v>288</v>
      </c>
      <c r="B290" s="2" t="s">
        <v>208</v>
      </c>
      <c r="C290" s="2">
        <f>YEAR(MC[[#This Row],[Date]])</f>
        <v>2023</v>
      </c>
      <c r="D290" s="2" t="s">
        <v>209</v>
      </c>
      <c r="E290" s="2" t="s">
        <v>209</v>
      </c>
      <c r="F290" s="18">
        <v>44927</v>
      </c>
      <c r="G290" s="2">
        <f t="shared" si="8"/>
        <v>31</v>
      </c>
      <c r="H290" s="19">
        <f t="shared" si="9"/>
        <v>44939</v>
      </c>
      <c r="I290">
        <v>4</v>
      </c>
      <c r="J290">
        <v>2</v>
      </c>
      <c r="K290" s="2">
        <v>0</v>
      </c>
      <c r="L290" s="2">
        <v>0</v>
      </c>
      <c r="M290" s="2">
        <v>1491</v>
      </c>
      <c r="N290" s="2">
        <v>504</v>
      </c>
      <c r="O290" s="2">
        <v>0</v>
      </c>
      <c r="P290" s="2">
        <v>0</v>
      </c>
      <c r="Q290" s="2">
        <f>SUM(MC[[#This Row],[IC1_Inv1_MC]:[IC2_Inv2_MC]])</f>
        <v>1995</v>
      </c>
      <c r="R290" s="22">
        <v>0.25</v>
      </c>
      <c r="S290" s="22">
        <v>0.41666666666666669</v>
      </c>
      <c r="T290" s="22">
        <v>0.66666666666666696</v>
      </c>
      <c r="U290" s="22">
        <v>0.83333333333333304</v>
      </c>
      <c r="V290" t="s">
        <v>927</v>
      </c>
    </row>
    <row r="291" spans="1:22">
      <c r="A291" s="2">
        <v>289</v>
      </c>
      <c r="B291" s="2" t="s">
        <v>208</v>
      </c>
      <c r="C291" s="2">
        <f>YEAR(MC[[#This Row],[Date]])</f>
        <v>2023</v>
      </c>
      <c r="D291" s="2" t="s">
        <v>209</v>
      </c>
      <c r="E291" s="2" t="s">
        <v>209</v>
      </c>
      <c r="F291" s="18">
        <v>44927</v>
      </c>
      <c r="G291" s="2">
        <f t="shared" si="8"/>
        <v>31</v>
      </c>
      <c r="H291" s="19">
        <f t="shared" si="9"/>
        <v>44940</v>
      </c>
      <c r="I291">
        <v>4</v>
      </c>
      <c r="J291">
        <v>2</v>
      </c>
      <c r="K291" s="2">
        <v>0</v>
      </c>
      <c r="L291" s="2">
        <v>0</v>
      </c>
      <c r="M291" s="2">
        <v>0</v>
      </c>
      <c r="N291" s="2">
        <v>2100</v>
      </c>
      <c r="O291" s="2">
        <v>0</v>
      </c>
      <c r="P291" s="2">
        <v>0</v>
      </c>
      <c r="Q291" s="2">
        <f>SUM(MC[[#This Row],[IC1_Inv1_MC]:[IC2_Inv2_MC]])</f>
        <v>2100</v>
      </c>
      <c r="R291" s="22">
        <v>0.25</v>
      </c>
      <c r="S291" s="22">
        <v>0.41666666666666669</v>
      </c>
      <c r="T291" s="22">
        <v>0.66666666666666696</v>
      </c>
      <c r="U291" s="22">
        <v>0.83333333333333304</v>
      </c>
      <c r="V291" t="s">
        <v>927</v>
      </c>
    </row>
    <row r="292" spans="1:22">
      <c r="A292" s="2">
        <v>290</v>
      </c>
      <c r="B292" s="2" t="s">
        <v>208</v>
      </c>
      <c r="C292" s="2">
        <f>YEAR(MC[[#This Row],[Date]])</f>
        <v>2023</v>
      </c>
      <c r="D292" s="2" t="s">
        <v>209</v>
      </c>
      <c r="E292" s="2" t="s">
        <v>209</v>
      </c>
      <c r="F292" s="18">
        <v>44927</v>
      </c>
      <c r="G292" s="2">
        <f t="shared" si="8"/>
        <v>31</v>
      </c>
      <c r="H292" s="19">
        <f t="shared" si="9"/>
        <v>44941</v>
      </c>
      <c r="Q292" s="2">
        <f>SUM(MC[[#This Row],[IC1_Inv1_MC]:[IC2_Inv2_MC]])</f>
        <v>0</v>
      </c>
    </row>
    <row r="293" spans="1:22">
      <c r="A293" s="2">
        <v>291</v>
      </c>
      <c r="B293" s="2" t="s">
        <v>208</v>
      </c>
      <c r="C293" s="2">
        <f>YEAR(MC[[#This Row],[Date]])</f>
        <v>2023</v>
      </c>
      <c r="D293" s="2" t="s">
        <v>209</v>
      </c>
      <c r="E293" s="2" t="s">
        <v>209</v>
      </c>
      <c r="F293" s="18">
        <v>44927</v>
      </c>
      <c r="G293" s="2">
        <f t="shared" si="8"/>
        <v>31</v>
      </c>
      <c r="H293" s="19">
        <f t="shared" si="9"/>
        <v>44942</v>
      </c>
      <c r="I293">
        <v>4</v>
      </c>
      <c r="J293">
        <v>2</v>
      </c>
      <c r="K293" s="2">
        <v>0</v>
      </c>
      <c r="L293" s="2">
        <v>504</v>
      </c>
      <c r="M293" s="2">
        <v>504</v>
      </c>
      <c r="N293" s="2">
        <v>462</v>
      </c>
      <c r="O293" s="2">
        <v>0</v>
      </c>
      <c r="P293" s="2">
        <v>567</v>
      </c>
      <c r="Q293" s="2">
        <f>SUM(MC[[#This Row],[IC1_Inv1_MC]:[IC2_Inv2_MC]])</f>
        <v>2037</v>
      </c>
      <c r="R293" s="22">
        <v>0.25</v>
      </c>
      <c r="S293" s="22">
        <v>0.41666666666666669</v>
      </c>
      <c r="T293" s="22">
        <v>0.66666666666666696</v>
      </c>
      <c r="U293" s="22">
        <v>0.83333333333333304</v>
      </c>
      <c r="V293" t="s">
        <v>927</v>
      </c>
    </row>
    <row r="294" spans="1:22">
      <c r="A294" s="2">
        <v>292</v>
      </c>
      <c r="B294" s="2" t="s">
        <v>208</v>
      </c>
      <c r="C294" s="2">
        <f>YEAR(MC[[#This Row],[Date]])</f>
        <v>2023</v>
      </c>
      <c r="D294" s="2" t="s">
        <v>209</v>
      </c>
      <c r="E294" s="2" t="s">
        <v>209</v>
      </c>
      <c r="F294" s="18">
        <v>44927</v>
      </c>
      <c r="G294" s="2">
        <f t="shared" si="8"/>
        <v>31</v>
      </c>
      <c r="H294" s="19">
        <f t="shared" si="9"/>
        <v>44943</v>
      </c>
      <c r="I294">
        <v>4</v>
      </c>
      <c r="J294">
        <v>2</v>
      </c>
      <c r="K294" s="2">
        <v>0</v>
      </c>
      <c r="L294" s="2">
        <v>0</v>
      </c>
      <c r="M294" s="2">
        <v>0</v>
      </c>
      <c r="N294" s="2">
        <v>0</v>
      </c>
      <c r="O294" s="2">
        <v>588</v>
      </c>
      <c r="P294" s="2">
        <v>1428</v>
      </c>
      <c r="Q294" s="2">
        <f>SUM(MC[[#This Row],[IC1_Inv1_MC]:[IC2_Inv2_MC]])</f>
        <v>2016</v>
      </c>
      <c r="R294" s="22">
        <v>0.25</v>
      </c>
      <c r="S294" s="22">
        <v>0.41666666666666669</v>
      </c>
      <c r="T294" s="22">
        <v>0.66666666666666696</v>
      </c>
      <c r="U294" s="22">
        <v>0.83333333333333304</v>
      </c>
      <c r="V294" t="s">
        <v>927</v>
      </c>
    </row>
    <row r="295" spans="1:22">
      <c r="A295" s="2">
        <v>293</v>
      </c>
      <c r="B295" s="2" t="s">
        <v>208</v>
      </c>
      <c r="C295" s="2">
        <f>YEAR(MC[[#This Row],[Date]])</f>
        <v>2023</v>
      </c>
      <c r="D295" s="2" t="s">
        <v>209</v>
      </c>
      <c r="E295" s="2" t="s">
        <v>209</v>
      </c>
      <c r="F295" s="18">
        <v>44927</v>
      </c>
      <c r="G295" s="2">
        <f t="shared" si="8"/>
        <v>31</v>
      </c>
      <c r="H295" s="19">
        <f t="shared" si="9"/>
        <v>44944</v>
      </c>
      <c r="I295">
        <v>4</v>
      </c>
      <c r="J295">
        <v>2</v>
      </c>
      <c r="K295" s="2">
        <v>0</v>
      </c>
      <c r="L295" s="2">
        <v>0</v>
      </c>
      <c r="M295" s="2">
        <v>0</v>
      </c>
      <c r="N295" s="2">
        <v>0</v>
      </c>
      <c r="O295" s="2">
        <v>2016</v>
      </c>
      <c r="P295" s="2">
        <v>0</v>
      </c>
      <c r="Q295" s="2">
        <f>SUM(MC[[#This Row],[IC1_Inv1_MC]:[IC2_Inv2_MC]])</f>
        <v>2016</v>
      </c>
      <c r="R295" s="22">
        <v>0.25</v>
      </c>
      <c r="S295" s="22">
        <v>0.41666666666666669</v>
      </c>
      <c r="T295" s="22">
        <v>0.66666666666666696</v>
      </c>
      <c r="U295" s="22">
        <v>0.83333333333333304</v>
      </c>
      <c r="V295" t="s">
        <v>927</v>
      </c>
    </row>
    <row r="296" spans="1:22">
      <c r="A296" s="2">
        <v>294</v>
      </c>
      <c r="B296" s="2" t="s">
        <v>208</v>
      </c>
      <c r="C296" s="2">
        <f>YEAR(MC[[#This Row],[Date]])</f>
        <v>2023</v>
      </c>
      <c r="D296" s="2" t="s">
        <v>209</v>
      </c>
      <c r="E296" s="2" t="s">
        <v>209</v>
      </c>
      <c r="F296" s="18">
        <v>44927</v>
      </c>
      <c r="G296" s="2">
        <f t="shared" si="8"/>
        <v>31</v>
      </c>
      <c r="H296" s="19">
        <f t="shared" si="9"/>
        <v>44945</v>
      </c>
      <c r="I296">
        <v>4</v>
      </c>
      <c r="J296">
        <v>2</v>
      </c>
      <c r="K296" s="2">
        <v>252</v>
      </c>
      <c r="L296" s="2">
        <v>0</v>
      </c>
      <c r="M296" s="2">
        <v>0</v>
      </c>
      <c r="N296" s="2">
        <v>0</v>
      </c>
      <c r="O296" s="2">
        <v>840</v>
      </c>
      <c r="P296" s="2">
        <v>882</v>
      </c>
      <c r="Q296" s="2">
        <f>SUM(MC[[#This Row],[IC1_Inv1_MC]:[IC2_Inv2_MC]])</f>
        <v>1974</v>
      </c>
      <c r="R296" s="22">
        <v>0.25</v>
      </c>
      <c r="S296" s="22">
        <v>0.41666666666666669</v>
      </c>
      <c r="T296" s="22">
        <v>0.66666666666666696</v>
      </c>
      <c r="U296" s="22">
        <v>0.83333333333333304</v>
      </c>
      <c r="V296" t="s">
        <v>927</v>
      </c>
    </row>
    <row r="297" spans="1:22">
      <c r="A297" s="2">
        <v>295</v>
      </c>
      <c r="B297" s="2" t="s">
        <v>208</v>
      </c>
      <c r="C297" s="2">
        <f>YEAR(MC[[#This Row],[Date]])</f>
        <v>2023</v>
      </c>
      <c r="D297" s="2" t="s">
        <v>209</v>
      </c>
      <c r="E297" s="2" t="s">
        <v>209</v>
      </c>
      <c r="F297" s="18">
        <v>44927</v>
      </c>
      <c r="G297" s="2">
        <f t="shared" si="8"/>
        <v>31</v>
      </c>
      <c r="H297" s="19">
        <f t="shared" si="9"/>
        <v>44946</v>
      </c>
      <c r="I297">
        <v>4</v>
      </c>
      <c r="J297">
        <v>2</v>
      </c>
      <c r="K297" s="2">
        <v>0</v>
      </c>
      <c r="L297" s="2">
        <v>1995</v>
      </c>
      <c r="M297" s="2">
        <v>42</v>
      </c>
      <c r="N297" s="2">
        <v>0</v>
      </c>
      <c r="O297" s="2">
        <v>0</v>
      </c>
      <c r="P297" s="2">
        <v>0</v>
      </c>
      <c r="Q297" s="2">
        <f>SUM(MC[[#This Row],[IC1_Inv1_MC]:[IC2_Inv2_MC]])</f>
        <v>2037</v>
      </c>
      <c r="R297" s="22">
        <v>0.25</v>
      </c>
      <c r="S297" s="22">
        <v>0.41666666666666669</v>
      </c>
      <c r="T297" s="22">
        <v>0.66666666666666696</v>
      </c>
      <c r="U297" s="22">
        <v>0.83333333333333304</v>
      </c>
      <c r="V297" t="s">
        <v>927</v>
      </c>
    </row>
    <row r="298" spans="1:22">
      <c r="A298" s="2">
        <v>296</v>
      </c>
      <c r="B298" s="2" t="s">
        <v>208</v>
      </c>
      <c r="C298" s="2">
        <f>YEAR(MC[[#This Row],[Date]])</f>
        <v>2023</v>
      </c>
      <c r="D298" s="2" t="s">
        <v>209</v>
      </c>
      <c r="E298" s="2" t="s">
        <v>209</v>
      </c>
      <c r="F298" s="18">
        <v>44927</v>
      </c>
      <c r="G298" s="2">
        <f t="shared" si="8"/>
        <v>31</v>
      </c>
      <c r="H298" s="19">
        <f t="shared" si="9"/>
        <v>44947</v>
      </c>
      <c r="I298">
        <v>4</v>
      </c>
      <c r="J298">
        <v>2</v>
      </c>
      <c r="K298" s="2">
        <v>0</v>
      </c>
      <c r="L298" s="2">
        <v>0</v>
      </c>
      <c r="M298" s="2">
        <v>336</v>
      </c>
      <c r="N298" s="2">
        <v>1722</v>
      </c>
      <c r="O298" s="2">
        <v>0</v>
      </c>
      <c r="P298" s="2">
        <v>0</v>
      </c>
      <c r="Q298" s="2">
        <f>SUM(MC[[#This Row],[IC1_Inv1_MC]:[IC2_Inv2_MC]])</f>
        <v>2058</v>
      </c>
      <c r="R298" s="22">
        <v>0.25</v>
      </c>
      <c r="S298" s="22">
        <v>0.41666666666666669</v>
      </c>
      <c r="T298" s="22">
        <v>0.66666666666666696</v>
      </c>
      <c r="U298" s="22">
        <v>0.83333333333333304</v>
      </c>
      <c r="V298" t="s">
        <v>927</v>
      </c>
    </row>
    <row r="299" spans="1:22">
      <c r="A299" s="2">
        <v>297</v>
      </c>
      <c r="B299" s="2" t="s">
        <v>208</v>
      </c>
      <c r="C299" s="2">
        <f>YEAR(MC[[#This Row],[Date]])</f>
        <v>2023</v>
      </c>
      <c r="D299" s="2" t="s">
        <v>209</v>
      </c>
      <c r="E299" s="2" t="s">
        <v>209</v>
      </c>
      <c r="F299" s="18">
        <v>44927</v>
      </c>
      <c r="G299" s="2">
        <f t="shared" si="8"/>
        <v>31</v>
      </c>
      <c r="H299" s="19">
        <f t="shared" si="9"/>
        <v>44948</v>
      </c>
      <c r="I299">
        <v>4</v>
      </c>
      <c r="J299">
        <v>2</v>
      </c>
      <c r="K299" s="2">
        <v>0</v>
      </c>
      <c r="L299" s="2">
        <v>0</v>
      </c>
      <c r="M299" s="2">
        <v>1323</v>
      </c>
      <c r="N299" s="2">
        <v>735</v>
      </c>
      <c r="O299" s="2">
        <v>0</v>
      </c>
      <c r="P299" s="2">
        <v>0</v>
      </c>
      <c r="Q299" s="2">
        <f>SUM(MC[[#This Row],[IC1_Inv1_MC]:[IC2_Inv2_MC]])</f>
        <v>2058</v>
      </c>
      <c r="R299" s="22">
        <v>0.25</v>
      </c>
      <c r="S299" s="22">
        <v>0.41666666666666669</v>
      </c>
      <c r="T299" s="22">
        <v>0.66666666666666696</v>
      </c>
      <c r="U299" s="22">
        <v>0.83333333333333304</v>
      </c>
      <c r="V299" t="s">
        <v>927</v>
      </c>
    </row>
    <row r="300" spans="1:22">
      <c r="A300" s="2">
        <v>298</v>
      </c>
      <c r="B300" s="2" t="s">
        <v>208</v>
      </c>
      <c r="C300" s="2">
        <f>YEAR(MC[[#This Row],[Date]])</f>
        <v>2023</v>
      </c>
      <c r="D300" s="2" t="s">
        <v>209</v>
      </c>
      <c r="E300" s="2" t="s">
        <v>209</v>
      </c>
      <c r="F300" s="18">
        <v>44927</v>
      </c>
      <c r="G300" s="2">
        <f t="shared" si="8"/>
        <v>31</v>
      </c>
      <c r="H300" s="19">
        <f t="shared" si="9"/>
        <v>44949</v>
      </c>
      <c r="I300">
        <v>4</v>
      </c>
      <c r="J300">
        <v>2</v>
      </c>
      <c r="K300" s="2">
        <v>0</v>
      </c>
      <c r="L300" s="2">
        <v>1659</v>
      </c>
      <c r="M300" s="2">
        <v>378</v>
      </c>
      <c r="N300" s="2">
        <v>0</v>
      </c>
      <c r="O300" s="2">
        <v>0</v>
      </c>
      <c r="P300" s="2">
        <v>0</v>
      </c>
      <c r="Q300" s="2">
        <f>SUM(MC[[#This Row],[IC1_Inv1_MC]:[IC2_Inv2_MC]])</f>
        <v>2037</v>
      </c>
      <c r="R300" s="22">
        <v>0.25</v>
      </c>
      <c r="S300" s="22">
        <v>0.41666666666666669</v>
      </c>
      <c r="T300" s="22">
        <v>0.66666666666666696</v>
      </c>
      <c r="U300" s="22">
        <v>0.83333333333333304</v>
      </c>
      <c r="V300" t="s">
        <v>927</v>
      </c>
    </row>
    <row r="301" spans="1:22">
      <c r="A301" s="2">
        <v>299</v>
      </c>
      <c r="B301" s="2" t="s">
        <v>208</v>
      </c>
      <c r="C301" s="2">
        <f>YEAR(MC[[#This Row],[Date]])</f>
        <v>2023</v>
      </c>
      <c r="D301" s="2" t="s">
        <v>209</v>
      </c>
      <c r="E301" s="2" t="s">
        <v>209</v>
      </c>
      <c r="F301" s="18">
        <v>44927</v>
      </c>
      <c r="G301" s="2">
        <f t="shared" si="8"/>
        <v>31</v>
      </c>
      <c r="H301" s="19">
        <f t="shared" si="9"/>
        <v>44950</v>
      </c>
      <c r="I301">
        <v>4</v>
      </c>
      <c r="J301">
        <v>2</v>
      </c>
      <c r="K301" s="2">
        <v>252</v>
      </c>
      <c r="L301" s="2">
        <v>378</v>
      </c>
      <c r="M301" s="2">
        <v>0</v>
      </c>
      <c r="N301" s="2">
        <v>0</v>
      </c>
      <c r="O301" s="2">
        <v>0</v>
      </c>
      <c r="P301" s="2">
        <v>1386</v>
      </c>
      <c r="Q301" s="2">
        <f>SUM(MC[[#This Row],[IC1_Inv1_MC]:[IC2_Inv2_MC]])</f>
        <v>2016</v>
      </c>
      <c r="R301" s="22">
        <v>0.25</v>
      </c>
      <c r="S301" s="22">
        <v>0.41666666666666669</v>
      </c>
      <c r="T301" s="22">
        <v>0.66666666666666696</v>
      </c>
      <c r="U301" s="22">
        <v>0.83333333333333304</v>
      </c>
      <c r="V301" t="s">
        <v>927</v>
      </c>
    </row>
    <row r="302" spans="1:22">
      <c r="A302" s="2">
        <v>300</v>
      </c>
      <c r="B302" s="2" t="s">
        <v>208</v>
      </c>
      <c r="C302" s="2">
        <f>YEAR(MC[[#This Row],[Date]])</f>
        <v>2023</v>
      </c>
      <c r="D302" s="2" t="s">
        <v>209</v>
      </c>
      <c r="E302" s="2" t="s">
        <v>209</v>
      </c>
      <c r="F302" s="18">
        <v>44927</v>
      </c>
      <c r="G302" s="2">
        <f t="shared" si="8"/>
        <v>31</v>
      </c>
      <c r="H302" s="19">
        <f t="shared" si="9"/>
        <v>44951</v>
      </c>
      <c r="I302">
        <v>4</v>
      </c>
      <c r="J302">
        <v>2</v>
      </c>
      <c r="K302" s="2">
        <v>0</v>
      </c>
      <c r="L302" s="2">
        <v>0</v>
      </c>
      <c r="M302" s="2">
        <v>0</v>
      </c>
      <c r="N302" s="2">
        <v>0</v>
      </c>
      <c r="O302" s="2">
        <v>735</v>
      </c>
      <c r="P302" s="2">
        <v>861</v>
      </c>
      <c r="Q302" s="2">
        <f>SUM(MC[[#This Row],[IC1_Inv1_MC]:[IC2_Inv2_MC]])</f>
        <v>1596</v>
      </c>
      <c r="R302" s="22">
        <v>0.25</v>
      </c>
      <c r="S302" s="22">
        <v>0.41666666666666669</v>
      </c>
      <c r="T302" s="22">
        <v>0.66666666666666696</v>
      </c>
      <c r="U302" s="22">
        <v>0.83333333333333304</v>
      </c>
      <c r="V302" t="s">
        <v>927</v>
      </c>
    </row>
    <row r="303" spans="1:22">
      <c r="A303" s="2">
        <v>301</v>
      </c>
      <c r="B303" s="2" t="s">
        <v>208</v>
      </c>
      <c r="C303" s="2">
        <f>YEAR(MC[[#This Row],[Date]])</f>
        <v>2023</v>
      </c>
      <c r="D303" s="2" t="s">
        <v>209</v>
      </c>
      <c r="E303" s="2" t="s">
        <v>209</v>
      </c>
      <c r="F303" s="18">
        <v>44927</v>
      </c>
      <c r="G303" s="2">
        <f t="shared" si="8"/>
        <v>31</v>
      </c>
      <c r="H303" s="19">
        <f t="shared" si="9"/>
        <v>44952</v>
      </c>
      <c r="Q303" s="2">
        <v>0</v>
      </c>
      <c r="R303" s="22"/>
      <c r="S303" s="22"/>
      <c r="T303" s="22"/>
      <c r="U303" s="22"/>
    </row>
    <row r="304" spans="1:22">
      <c r="A304" s="2">
        <v>302</v>
      </c>
      <c r="B304" s="2" t="s">
        <v>208</v>
      </c>
      <c r="C304" s="2">
        <f>YEAR(MC[[#This Row],[Date]])</f>
        <v>2023</v>
      </c>
      <c r="D304" s="2" t="s">
        <v>209</v>
      </c>
      <c r="E304" s="2" t="s">
        <v>209</v>
      </c>
      <c r="F304" s="18">
        <v>44927</v>
      </c>
      <c r="G304" s="2">
        <f t="shared" si="8"/>
        <v>31</v>
      </c>
      <c r="H304" s="19">
        <f t="shared" si="9"/>
        <v>44953</v>
      </c>
      <c r="I304">
        <v>4</v>
      </c>
      <c r="J304">
        <v>2</v>
      </c>
      <c r="K304" s="2">
        <v>1323</v>
      </c>
      <c r="L304" s="2">
        <v>0</v>
      </c>
      <c r="M304" s="2">
        <v>0</v>
      </c>
      <c r="N304" s="2">
        <v>0</v>
      </c>
      <c r="O304" s="2">
        <v>693</v>
      </c>
      <c r="P304" s="2">
        <v>0</v>
      </c>
      <c r="Q304" s="2">
        <f>SUM(MC[[#This Row],[IC1_Inv1_MC]:[IC2_Inv2_MC]])</f>
        <v>2016</v>
      </c>
      <c r="R304" s="22">
        <v>0.25</v>
      </c>
      <c r="S304" s="22">
        <v>0.41666666666666669</v>
      </c>
      <c r="T304" s="22">
        <v>0.66666666666666696</v>
      </c>
      <c r="U304" s="22">
        <v>0.83333333333333304</v>
      </c>
      <c r="V304" t="s">
        <v>927</v>
      </c>
    </row>
    <row r="305" spans="1:24">
      <c r="A305" s="2">
        <v>303</v>
      </c>
      <c r="B305" s="2" t="s">
        <v>208</v>
      </c>
      <c r="C305" s="2">
        <f>YEAR(MC[[#This Row],[Date]])</f>
        <v>2023</v>
      </c>
      <c r="D305" s="2" t="s">
        <v>209</v>
      </c>
      <c r="E305" s="2" t="s">
        <v>209</v>
      </c>
      <c r="F305" s="18">
        <v>44927</v>
      </c>
      <c r="G305" s="2">
        <f t="shared" si="8"/>
        <v>31</v>
      </c>
      <c r="H305" s="19">
        <f t="shared" si="9"/>
        <v>44954</v>
      </c>
      <c r="I305">
        <v>4</v>
      </c>
      <c r="J305">
        <v>2</v>
      </c>
      <c r="K305" s="2">
        <v>0</v>
      </c>
      <c r="L305" s="2">
        <v>1701</v>
      </c>
      <c r="M305" s="2">
        <v>63</v>
      </c>
      <c r="N305" s="2">
        <v>0</v>
      </c>
      <c r="O305" s="2">
        <v>0</v>
      </c>
      <c r="P305" s="2">
        <v>0</v>
      </c>
      <c r="Q305" s="2">
        <f>SUM(MC[[#This Row],[IC1_Inv1_MC]:[IC2_Inv2_MC]])</f>
        <v>1764</v>
      </c>
      <c r="R305" s="22">
        <v>0.25</v>
      </c>
      <c r="S305" s="22">
        <v>0.41666666666666669</v>
      </c>
      <c r="T305" s="22">
        <v>0.66666666666666696</v>
      </c>
      <c r="U305" s="22">
        <v>0.83333333333333304</v>
      </c>
      <c r="V305" t="s">
        <v>927</v>
      </c>
    </row>
    <row r="306" spans="1:24">
      <c r="A306" s="2">
        <v>304</v>
      </c>
      <c r="B306" s="2" t="s">
        <v>208</v>
      </c>
      <c r="C306" s="2">
        <f>YEAR(MC[[#This Row],[Date]])</f>
        <v>2023</v>
      </c>
      <c r="D306" s="2" t="s">
        <v>209</v>
      </c>
      <c r="E306" s="2" t="s">
        <v>209</v>
      </c>
      <c r="F306" s="18">
        <v>44927</v>
      </c>
      <c r="G306" s="2">
        <f t="shared" si="8"/>
        <v>31</v>
      </c>
      <c r="H306" s="19">
        <f t="shared" si="9"/>
        <v>44955</v>
      </c>
      <c r="I306">
        <v>4</v>
      </c>
      <c r="J306">
        <v>2</v>
      </c>
      <c r="K306" s="2">
        <v>0</v>
      </c>
      <c r="L306" s="2">
        <v>0</v>
      </c>
      <c r="M306" s="2">
        <v>1449</v>
      </c>
      <c r="N306" s="2">
        <v>252</v>
      </c>
      <c r="O306" s="2">
        <v>0</v>
      </c>
      <c r="P306" s="2">
        <v>0</v>
      </c>
      <c r="Q306" s="2">
        <f>SUM(MC[[#This Row],[IC1_Inv1_MC]:[IC2_Inv2_MC]])</f>
        <v>1701</v>
      </c>
      <c r="R306" s="22">
        <v>0.25</v>
      </c>
      <c r="S306" s="22">
        <v>0.41666666666666669</v>
      </c>
      <c r="T306" s="22">
        <v>0.66666666666666696</v>
      </c>
      <c r="U306" s="22">
        <v>0.83333333333333304</v>
      </c>
      <c r="V306" t="s">
        <v>927</v>
      </c>
    </row>
    <row r="307" spans="1:24">
      <c r="A307" s="2">
        <v>305</v>
      </c>
      <c r="B307" s="2" t="s">
        <v>208</v>
      </c>
      <c r="C307" s="2">
        <f>YEAR(MC[[#This Row],[Date]])</f>
        <v>2023</v>
      </c>
      <c r="D307" s="2" t="s">
        <v>209</v>
      </c>
      <c r="E307" s="2" t="s">
        <v>209</v>
      </c>
      <c r="F307" s="18">
        <v>44927</v>
      </c>
      <c r="G307" s="2">
        <f t="shared" si="8"/>
        <v>31</v>
      </c>
      <c r="H307" s="19">
        <f t="shared" si="9"/>
        <v>44956</v>
      </c>
      <c r="I307" s="216" t="s">
        <v>932</v>
      </c>
      <c r="J307">
        <v>2</v>
      </c>
      <c r="K307" s="2">
        <v>630</v>
      </c>
      <c r="L307" s="2">
        <v>567</v>
      </c>
      <c r="M307" s="2">
        <v>861</v>
      </c>
      <c r="N307" s="2">
        <v>0</v>
      </c>
      <c r="O307" s="2">
        <v>0</v>
      </c>
      <c r="P307" s="2">
        <v>0</v>
      </c>
      <c r="Q307" s="2">
        <f>SUM(MC[[#This Row],[IC1_Inv1_MC]:[IC2_Inv2_MC]])</f>
        <v>2058</v>
      </c>
      <c r="R307" s="22">
        <v>0.25</v>
      </c>
      <c r="S307" s="22">
        <v>0.41666666666666669</v>
      </c>
      <c r="T307" s="22">
        <v>0.66666666666666696</v>
      </c>
      <c r="U307" s="22">
        <v>0.83333333333333304</v>
      </c>
      <c r="V307" t="s">
        <v>927</v>
      </c>
      <c r="X307" s="211" t="s">
        <v>933</v>
      </c>
    </row>
    <row r="308" spans="1:24">
      <c r="A308" s="2">
        <v>306</v>
      </c>
      <c r="B308" s="2" t="s">
        <v>208</v>
      </c>
      <c r="C308" s="2">
        <f>YEAR(MC[[#This Row],[Date]])</f>
        <v>2023</v>
      </c>
      <c r="D308" s="2" t="s">
        <v>209</v>
      </c>
      <c r="E308" s="2" t="s">
        <v>209</v>
      </c>
      <c r="F308" s="18">
        <v>44927</v>
      </c>
      <c r="G308" s="2">
        <f t="shared" si="8"/>
        <v>31</v>
      </c>
      <c r="H308" s="19">
        <f t="shared" si="9"/>
        <v>44957</v>
      </c>
      <c r="I308">
        <v>5</v>
      </c>
      <c r="J308">
        <v>2</v>
      </c>
      <c r="K308" s="2">
        <v>1701</v>
      </c>
      <c r="L308" s="2">
        <v>0</v>
      </c>
      <c r="M308" s="2">
        <v>0</v>
      </c>
      <c r="N308" s="2">
        <v>0</v>
      </c>
      <c r="O308" s="2">
        <v>357</v>
      </c>
      <c r="P308" s="2">
        <v>0</v>
      </c>
      <c r="Q308" s="2">
        <f>SUM(MC[[#This Row],[IC1_Inv1_MC]:[IC2_Inv2_MC]])</f>
        <v>2058</v>
      </c>
      <c r="R308" s="22">
        <v>0.25</v>
      </c>
      <c r="S308" s="22">
        <v>0.41666666666666669</v>
      </c>
      <c r="T308" s="22">
        <v>0.66666666666666696</v>
      </c>
      <c r="U308" s="22">
        <v>0.83333333333333304</v>
      </c>
      <c r="V308" t="s">
        <v>927</v>
      </c>
    </row>
    <row r="309" spans="1:24">
      <c r="A309" s="2">
        <v>307</v>
      </c>
      <c r="B309" s="2" t="s">
        <v>208</v>
      </c>
      <c r="C309" s="2">
        <f>YEAR(MC[[#This Row],[Date]])</f>
        <v>2023</v>
      </c>
      <c r="D309" s="2" t="s">
        <v>209</v>
      </c>
      <c r="E309" s="2" t="s">
        <v>209</v>
      </c>
      <c r="F309" s="18">
        <v>44958</v>
      </c>
      <c r="G309" s="2">
        <f t="shared" si="8"/>
        <v>28</v>
      </c>
      <c r="H309" s="19">
        <f t="shared" si="9"/>
        <v>44958</v>
      </c>
      <c r="I309">
        <v>5</v>
      </c>
      <c r="J309">
        <v>2</v>
      </c>
      <c r="K309" s="2">
        <v>0</v>
      </c>
      <c r="L309" s="2">
        <v>504</v>
      </c>
      <c r="M309" s="2">
        <v>504</v>
      </c>
      <c r="N309" s="2">
        <v>462</v>
      </c>
      <c r="O309" s="2">
        <v>252</v>
      </c>
      <c r="P309" s="2">
        <v>315</v>
      </c>
      <c r="Q309" s="2">
        <f>SUM(MC[[#This Row],[IC1_Inv1_MC]:[IC2_Inv2_MC]])</f>
        <v>2037</v>
      </c>
      <c r="R309" s="22">
        <v>0.25</v>
      </c>
      <c r="S309" s="22">
        <v>0.41666666666666669</v>
      </c>
      <c r="T309" s="22">
        <v>0.66666666666666696</v>
      </c>
      <c r="U309" s="22">
        <v>0.83333333333333304</v>
      </c>
      <c r="V309" t="s">
        <v>927</v>
      </c>
    </row>
    <row r="310" spans="1:24">
      <c r="A310" s="2">
        <v>308</v>
      </c>
      <c r="B310" s="2" t="s">
        <v>208</v>
      </c>
      <c r="C310" s="2">
        <f>YEAR(MC[[#This Row],[Date]])</f>
        <v>2023</v>
      </c>
      <c r="D310" s="2" t="s">
        <v>209</v>
      </c>
      <c r="E310" s="2" t="s">
        <v>209</v>
      </c>
      <c r="F310" s="18">
        <v>44958</v>
      </c>
      <c r="G310" s="2">
        <f t="shared" si="8"/>
        <v>28</v>
      </c>
      <c r="H310" s="19">
        <f t="shared" si="9"/>
        <v>44959</v>
      </c>
      <c r="I310">
        <v>5</v>
      </c>
      <c r="J310">
        <v>2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2079</v>
      </c>
      <c r="Q310" s="2">
        <f>SUM(MC[[#This Row],[IC1_Inv1_MC]:[IC2_Inv2_MC]])</f>
        <v>2079</v>
      </c>
      <c r="R310" s="22">
        <v>0.25</v>
      </c>
      <c r="S310" s="22">
        <v>0.41666666666666669</v>
      </c>
      <c r="T310" s="22">
        <v>0.66666666666666696</v>
      </c>
      <c r="U310" s="22">
        <v>0.83333333333333304</v>
      </c>
      <c r="V310" t="s">
        <v>927</v>
      </c>
    </row>
    <row r="311" spans="1:24">
      <c r="A311" s="2">
        <v>309</v>
      </c>
      <c r="B311" s="2" t="s">
        <v>208</v>
      </c>
      <c r="C311" s="2">
        <f>YEAR(MC[[#This Row],[Date]])</f>
        <v>2023</v>
      </c>
      <c r="D311" s="2" t="s">
        <v>209</v>
      </c>
      <c r="E311" s="2" t="s">
        <v>209</v>
      </c>
      <c r="F311" s="18">
        <v>44958</v>
      </c>
      <c r="G311" s="2">
        <f t="shared" si="8"/>
        <v>28</v>
      </c>
      <c r="H311" s="19">
        <f t="shared" si="9"/>
        <v>44960</v>
      </c>
      <c r="I311">
        <v>5</v>
      </c>
      <c r="J311">
        <v>2</v>
      </c>
      <c r="K311" s="2">
        <v>0</v>
      </c>
      <c r="L311" s="2">
        <v>0</v>
      </c>
      <c r="M311" s="2">
        <v>0</v>
      </c>
      <c r="N311" s="2">
        <v>0</v>
      </c>
      <c r="O311" s="2">
        <v>1764</v>
      </c>
      <c r="P311" s="2">
        <v>252</v>
      </c>
      <c r="Q311" s="2">
        <f>SUM(MC[[#This Row],[IC1_Inv1_MC]:[IC2_Inv2_MC]])</f>
        <v>2016</v>
      </c>
      <c r="R311" s="22">
        <v>0.25</v>
      </c>
      <c r="S311" s="22">
        <v>0.41666666666666669</v>
      </c>
      <c r="T311" s="22">
        <v>0.66666666666666696</v>
      </c>
      <c r="U311" s="22">
        <v>0.83333333333333304</v>
      </c>
      <c r="V311" t="s">
        <v>927</v>
      </c>
    </row>
    <row r="312" spans="1:24">
      <c r="A312" s="2">
        <v>310</v>
      </c>
      <c r="B312" s="2" t="s">
        <v>208</v>
      </c>
      <c r="C312" s="2">
        <f>YEAR(MC[[#This Row],[Date]])</f>
        <v>2023</v>
      </c>
      <c r="D312" s="2" t="s">
        <v>209</v>
      </c>
      <c r="E312" s="2" t="s">
        <v>209</v>
      </c>
      <c r="F312" s="18">
        <v>44958</v>
      </c>
      <c r="G312" s="2">
        <f t="shared" si="8"/>
        <v>28</v>
      </c>
      <c r="H312" s="19">
        <f t="shared" si="9"/>
        <v>44961</v>
      </c>
      <c r="I312">
        <v>5</v>
      </c>
      <c r="J312">
        <v>2</v>
      </c>
      <c r="K312" s="2">
        <v>252</v>
      </c>
      <c r="L312" s="2">
        <v>0</v>
      </c>
      <c r="M312" s="2">
        <v>0</v>
      </c>
      <c r="N312" s="2">
        <v>0</v>
      </c>
      <c r="O312" s="2">
        <v>1722</v>
      </c>
      <c r="P312" s="2">
        <v>168</v>
      </c>
      <c r="Q312" s="2">
        <f>SUM(MC[[#This Row],[IC1_Inv1_MC]:[IC2_Inv2_MC]])</f>
        <v>2142</v>
      </c>
      <c r="R312" s="22">
        <v>0.25</v>
      </c>
      <c r="S312" s="22">
        <v>0.41666666666666669</v>
      </c>
      <c r="T312" s="22">
        <v>0.66666666666666696</v>
      </c>
      <c r="U312" s="22">
        <v>0.83333333333333304</v>
      </c>
      <c r="V312" t="s">
        <v>927</v>
      </c>
    </row>
    <row r="313" spans="1:24">
      <c r="A313" s="2">
        <v>311</v>
      </c>
      <c r="B313" s="2" t="s">
        <v>208</v>
      </c>
      <c r="C313" s="2">
        <f>YEAR(MC[[#This Row],[Date]])</f>
        <v>2023</v>
      </c>
      <c r="D313" s="2" t="s">
        <v>209</v>
      </c>
      <c r="E313" s="2" t="s">
        <v>209</v>
      </c>
      <c r="F313" s="18">
        <v>44958</v>
      </c>
      <c r="G313" s="2">
        <f t="shared" si="8"/>
        <v>28</v>
      </c>
      <c r="H313" s="19">
        <f t="shared" si="9"/>
        <v>44962</v>
      </c>
      <c r="Q313" s="2">
        <f>SUM(MC[[#This Row],[IC1_Inv1_MC]:[IC2_Inv2_MC]])</f>
        <v>0</v>
      </c>
    </row>
    <row r="314" spans="1:24">
      <c r="A314" s="2">
        <v>312</v>
      </c>
      <c r="B314" s="2" t="s">
        <v>208</v>
      </c>
      <c r="C314" s="2">
        <f>YEAR(MC[[#This Row],[Date]])</f>
        <v>2023</v>
      </c>
      <c r="D314" s="2" t="s">
        <v>209</v>
      </c>
      <c r="E314" s="2" t="s">
        <v>209</v>
      </c>
      <c r="F314" s="18">
        <v>44958</v>
      </c>
      <c r="G314" s="2">
        <f t="shared" si="8"/>
        <v>28</v>
      </c>
      <c r="H314" s="19">
        <f t="shared" si="9"/>
        <v>44963</v>
      </c>
      <c r="I314">
        <v>5</v>
      </c>
      <c r="J314">
        <v>2</v>
      </c>
      <c r="K314" s="2">
        <v>252</v>
      </c>
      <c r="L314" s="2">
        <v>1533</v>
      </c>
      <c r="M314" s="2">
        <v>0</v>
      </c>
      <c r="N314" s="2">
        <v>0</v>
      </c>
      <c r="O314" s="2">
        <v>0</v>
      </c>
      <c r="P314" s="2">
        <v>252</v>
      </c>
      <c r="Q314" s="2">
        <f>SUM(MC[[#This Row],[IC1_Inv1_MC]:[IC2_Inv2_MC]])</f>
        <v>2037</v>
      </c>
      <c r="R314" s="22">
        <v>0.25</v>
      </c>
      <c r="S314" s="22">
        <v>0.41666666666666669</v>
      </c>
      <c r="T314" s="22">
        <v>0.66666666666666696</v>
      </c>
      <c r="U314" s="22">
        <v>0.83333333333333304</v>
      </c>
      <c r="V314" t="s">
        <v>927</v>
      </c>
    </row>
    <row r="315" spans="1:24">
      <c r="A315" s="2">
        <v>313</v>
      </c>
      <c r="B315" s="2" t="s">
        <v>208</v>
      </c>
      <c r="C315" s="2">
        <f>YEAR(MC[[#This Row],[Date]])</f>
        <v>2023</v>
      </c>
      <c r="D315" s="2" t="s">
        <v>209</v>
      </c>
      <c r="E315" s="2" t="s">
        <v>209</v>
      </c>
      <c r="F315" s="18">
        <v>44958</v>
      </c>
      <c r="G315" s="2">
        <f t="shared" si="8"/>
        <v>28</v>
      </c>
      <c r="H315" s="19">
        <f t="shared" si="9"/>
        <v>44964</v>
      </c>
      <c r="I315">
        <v>5</v>
      </c>
      <c r="J315">
        <v>2</v>
      </c>
      <c r="K315" s="2">
        <v>0</v>
      </c>
      <c r="L315" s="2">
        <v>462</v>
      </c>
      <c r="M315" s="2">
        <v>1575</v>
      </c>
      <c r="N315" s="2">
        <v>0</v>
      </c>
      <c r="O315" s="2">
        <v>0</v>
      </c>
      <c r="P315" s="2">
        <v>0</v>
      </c>
      <c r="Q315" s="2">
        <f>SUM(MC[[#This Row],[IC1_Inv1_MC]:[IC2_Inv2_MC]])</f>
        <v>2037</v>
      </c>
      <c r="R315" s="22">
        <v>0.25</v>
      </c>
      <c r="S315" s="22">
        <v>0.41666666666666669</v>
      </c>
      <c r="T315" s="22">
        <v>0.66666666666666696</v>
      </c>
      <c r="U315" s="22">
        <v>0.83333333333333304</v>
      </c>
      <c r="V315" t="s">
        <v>927</v>
      </c>
    </row>
    <row r="316" spans="1:24">
      <c r="A316" s="2">
        <v>314</v>
      </c>
      <c r="B316" s="2" t="s">
        <v>208</v>
      </c>
      <c r="C316" s="2">
        <f>YEAR(MC[[#This Row],[Date]])</f>
        <v>2023</v>
      </c>
      <c r="D316" s="2" t="s">
        <v>209</v>
      </c>
      <c r="E316" s="2" t="s">
        <v>209</v>
      </c>
      <c r="F316" s="18">
        <v>44958</v>
      </c>
      <c r="G316" s="2">
        <f t="shared" si="8"/>
        <v>28</v>
      </c>
      <c r="H316" s="19">
        <f t="shared" si="9"/>
        <v>44965</v>
      </c>
      <c r="I316">
        <v>5</v>
      </c>
      <c r="J316">
        <v>2</v>
      </c>
      <c r="K316" s="2">
        <v>0</v>
      </c>
      <c r="L316" s="2">
        <v>504</v>
      </c>
      <c r="M316" s="2">
        <v>84</v>
      </c>
      <c r="N316" s="2">
        <v>1428</v>
      </c>
      <c r="O316" s="2">
        <v>0</v>
      </c>
      <c r="P316" s="2">
        <v>0</v>
      </c>
      <c r="Q316" s="2">
        <f>SUM(MC[[#This Row],[IC1_Inv1_MC]:[IC2_Inv2_MC]])</f>
        <v>2016</v>
      </c>
      <c r="R316" s="22">
        <v>0.25</v>
      </c>
      <c r="S316" s="22">
        <v>0.41666666666666669</v>
      </c>
      <c r="T316" s="22">
        <v>0.66666666666666696</v>
      </c>
      <c r="U316" s="22">
        <v>0.83333333333333304</v>
      </c>
      <c r="V316" t="s">
        <v>927</v>
      </c>
    </row>
    <row r="317" spans="1:24">
      <c r="A317" s="2">
        <v>315</v>
      </c>
      <c r="B317" s="2" t="s">
        <v>208</v>
      </c>
      <c r="C317" s="2">
        <f>YEAR(MC[[#This Row],[Date]])</f>
        <v>2023</v>
      </c>
      <c r="D317" s="2" t="s">
        <v>209</v>
      </c>
      <c r="E317" s="2" t="s">
        <v>209</v>
      </c>
      <c r="F317" s="18">
        <v>44958</v>
      </c>
      <c r="G317" s="2">
        <f t="shared" si="8"/>
        <v>28</v>
      </c>
      <c r="H317" s="19">
        <f t="shared" si="9"/>
        <v>44966</v>
      </c>
      <c r="I317">
        <v>5</v>
      </c>
      <c r="J317">
        <v>2</v>
      </c>
      <c r="K317" s="2">
        <v>0</v>
      </c>
      <c r="L317" s="2">
        <v>336</v>
      </c>
      <c r="M317" s="2">
        <v>0</v>
      </c>
      <c r="N317" s="2">
        <v>714</v>
      </c>
      <c r="O317" s="2">
        <v>0</v>
      </c>
      <c r="P317" s="2">
        <v>0</v>
      </c>
      <c r="Q317" s="2">
        <f>SUM(MC[[#This Row],[IC1_Inv1_MC]:[IC2_Inv2_MC]])</f>
        <v>1050</v>
      </c>
      <c r="R317" s="22">
        <v>0.25</v>
      </c>
      <c r="S317" s="22">
        <v>0.41666666666666669</v>
      </c>
      <c r="T317" s="22"/>
      <c r="U317" s="22"/>
      <c r="V317" t="s">
        <v>927</v>
      </c>
    </row>
    <row r="318" spans="1:24">
      <c r="A318" s="2">
        <v>316</v>
      </c>
      <c r="B318" s="2" t="s">
        <v>208</v>
      </c>
      <c r="C318" s="2">
        <f>YEAR(MC[[#This Row],[Date]])</f>
        <v>2023</v>
      </c>
      <c r="D318" s="2" t="s">
        <v>209</v>
      </c>
      <c r="E318" s="2" t="s">
        <v>209</v>
      </c>
      <c r="F318" s="18">
        <v>44958</v>
      </c>
      <c r="G318" s="2">
        <f t="shared" si="8"/>
        <v>28</v>
      </c>
      <c r="H318" s="19">
        <f t="shared" si="9"/>
        <v>44967</v>
      </c>
      <c r="I318">
        <v>5</v>
      </c>
      <c r="J318">
        <v>2</v>
      </c>
      <c r="K318" s="2">
        <v>0</v>
      </c>
      <c r="L318" s="2">
        <v>0</v>
      </c>
      <c r="M318" s="2">
        <v>0</v>
      </c>
      <c r="N318" s="2">
        <v>2016</v>
      </c>
      <c r="O318" s="2">
        <v>0</v>
      </c>
      <c r="P318" s="2">
        <v>0</v>
      </c>
      <c r="Q318" s="2">
        <f>SUM(MC[[#This Row],[IC1_Inv1_MC]:[IC2_Inv2_MC]])</f>
        <v>2016</v>
      </c>
      <c r="R318" s="22">
        <v>0.25</v>
      </c>
      <c r="S318" s="22">
        <v>0.41666666666666669</v>
      </c>
      <c r="T318" s="22">
        <v>0.66666666666666696</v>
      </c>
      <c r="U318" s="22">
        <v>0.83333333333333304</v>
      </c>
      <c r="V318" t="s">
        <v>927</v>
      </c>
    </row>
    <row r="319" spans="1:24">
      <c r="A319" s="2">
        <v>317</v>
      </c>
      <c r="B319" s="2" t="s">
        <v>208</v>
      </c>
      <c r="C319" s="2">
        <f>YEAR(MC[[#This Row],[Date]])</f>
        <v>2023</v>
      </c>
      <c r="D319" s="2" t="s">
        <v>209</v>
      </c>
      <c r="E319" s="2" t="s">
        <v>209</v>
      </c>
      <c r="F319" s="18">
        <v>44958</v>
      </c>
      <c r="G319" s="2">
        <f t="shared" si="8"/>
        <v>28</v>
      </c>
      <c r="H319" s="19">
        <f t="shared" si="9"/>
        <v>44968</v>
      </c>
      <c r="I319">
        <v>5</v>
      </c>
      <c r="J319">
        <v>2</v>
      </c>
      <c r="K319" s="2">
        <v>0</v>
      </c>
      <c r="L319" s="2">
        <v>504</v>
      </c>
      <c r="M319" s="2">
        <v>210</v>
      </c>
      <c r="N319" s="2">
        <v>1323</v>
      </c>
      <c r="O319" s="2">
        <v>0</v>
      </c>
      <c r="P319" s="2">
        <v>0</v>
      </c>
      <c r="Q319" s="2">
        <f>SUM(MC[[#This Row],[IC1_Inv1_MC]:[IC2_Inv2_MC]])</f>
        <v>2037</v>
      </c>
      <c r="R319" s="22">
        <v>0.25</v>
      </c>
      <c r="S319" s="22">
        <v>0.41666666666666669</v>
      </c>
      <c r="T319" s="22">
        <v>0.66666666666666696</v>
      </c>
      <c r="U319" s="22">
        <v>0.83333333333333304</v>
      </c>
      <c r="V319" t="s">
        <v>927</v>
      </c>
    </row>
    <row r="320" spans="1:24">
      <c r="A320" s="2">
        <v>318</v>
      </c>
      <c r="B320" s="2" t="s">
        <v>208</v>
      </c>
      <c r="C320" s="2">
        <f>YEAR(MC[[#This Row],[Date]])</f>
        <v>2023</v>
      </c>
      <c r="D320" s="2" t="s">
        <v>209</v>
      </c>
      <c r="E320" s="2" t="s">
        <v>209</v>
      </c>
      <c r="F320" s="18">
        <v>44958</v>
      </c>
      <c r="G320" s="2">
        <f t="shared" si="8"/>
        <v>28</v>
      </c>
      <c r="H320" s="19">
        <f t="shared" si="9"/>
        <v>44969</v>
      </c>
      <c r="I320">
        <v>5</v>
      </c>
      <c r="J320">
        <v>2</v>
      </c>
      <c r="K320" s="2">
        <v>0</v>
      </c>
      <c r="L320" s="2">
        <v>819</v>
      </c>
      <c r="M320" s="2">
        <v>945</v>
      </c>
      <c r="N320" s="2">
        <v>252</v>
      </c>
      <c r="O320" s="2">
        <v>0</v>
      </c>
      <c r="P320" s="2">
        <v>0</v>
      </c>
      <c r="Q320" s="2">
        <f>SUM(MC[[#This Row],[IC1_Inv1_MC]:[IC2_Inv2_MC]])</f>
        <v>2016</v>
      </c>
      <c r="R320" s="22">
        <v>0.25</v>
      </c>
      <c r="S320" s="22">
        <v>0.41666666666666669</v>
      </c>
      <c r="T320" s="22">
        <v>0.66666666666666696</v>
      </c>
      <c r="U320" s="22">
        <v>0.83333333333333304</v>
      </c>
      <c r="V320" t="s">
        <v>927</v>
      </c>
    </row>
    <row r="321" spans="1:24">
      <c r="A321" s="2">
        <v>319</v>
      </c>
      <c r="B321" s="2" t="s">
        <v>208</v>
      </c>
      <c r="C321" s="2">
        <f>YEAR(MC[[#This Row],[Date]])</f>
        <v>2023</v>
      </c>
      <c r="D321" s="2" t="s">
        <v>209</v>
      </c>
      <c r="E321" s="2" t="s">
        <v>209</v>
      </c>
      <c r="F321" s="18">
        <v>44958</v>
      </c>
      <c r="G321" s="2">
        <f t="shared" si="8"/>
        <v>28</v>
      </c>
      <c r="H321" s="19">
        <f t="shared" si="9"/>
        <v>44970</v>
      </c>
      <c r="I321">
        <v>5</v>
      </c>
      <c r="J321">
        <v>2</v>
      </c>
      <c r="K321" s="2">
        <v>0</v>
      </c>
      <c r="L321" s="2">
        <v>1722</v>
      </c>
      <c r="M321" s="2">
        <v>252</v>
      </c>
      <c r="N321" s="2">
        <v>252</v>
      </c>
      <c r="O321" s="2">
        <v>0</v>
      </c>
      <c r="P321" s="2">
        <v>0</v>
      </c>
      <c r="Q321" s="2">
        <f>SUM(MC[[#This Row],[IC1_Inv1_MC]:[IC2_Inv2_MC]])</f>
        <v>2226</v>
      </c>
      <c r="R321" s="22">
        <v>0.25</v>
      </c>
      <c r="S321" s="22">
        <v>0.41666666666666669</v>
      </c>
      <c r="T321" s="22">
        <v>0.66666666666666696</v>
      </c>
      <c r="U321" s="22">
        <v>0.83333333333333304</v>
      </c>
      <c r="V321" t="s">
        <v>927</v>
      </c>
    </row>
    <row r="322" spans="1:24">
      <c r="A322" s="2">
        <v>320</v>
      </c>
      <c r="B322" s="2" t="s">
        <v>208</v>
      </c>
      <c r="C322" s="2">
        <f>YEAR(MC[[#This Row],[Date]])</f>
        <v>2023</v>
      </c>
      <c r="D322" s="2" t="s">
        <v>209</v>
      </c>
      <c r="E322" s="2" t="s">
        <v>209</v>
      </c>
      <c r="F322" s="18">
        <v>44958</v>
      </c>
      <c r="G322" s="2">
        <f t="shared" si="8"/>
        <v>28</v>
      </c>
      <c r="H322" s="19">
        <f t="shared" si="9"/>
        <v>44971</v>
      </c>
      <c r="I322">
        <v>5</v>
      </c>
      <c r="J322">
        <v>2</v>
      </c>
      <c r="K322" s="2">
        <v>252</v>
      </c>
      <c r="L322" s="2">
        <v>252</v>
      </c>
      <c r="M322" s="2">
        <v>0</v>
      </c>
      <c r="N322" s="2">
        <v>0</v>
      </c>
      <c r="O322" s="2">
        <v>0</v>
      </c>
      <c r="P322" s="2">
        <v>1575</v>
      </c>
      <c r="Q322" s="2">
        <f>SUM(MC[[#This Row],[IC1_Inv1_MC]:[IC2_Inv2_MC]])</f>
        <v>2079</v>
      </c>
      <c r="R322" s="22">
        <v>0.25</v>
      </c>
      <c r="S322" s="22">
        <v>0.41666666666666669</v>
      </c>
      <c r="T322" s="22">
        <v>0.66666666666666696</v>
      </c>
      <c r="U322" s="22">
        <v>0.83333333333333304</v>
      </c>
      <c r="V322" t="s">
        <v>927</v>
      </c>
    </row>
    <row r="323" spans="1:24">
      <c r="A323" s="2">
        <v>321</v>
      </c>
      <c r="B323" s="2" t="s">
        <v>208</v>
      </c>
      <c r="C323" s="2">
        <f>YEAR(MC[[#This Row],[Date]])</f>
        <v>2023</v>
      </c>
      <c r="D323" s="2" t="s">
        <v>209</v>
      </c>
      <c r="E323" s="2" t="s">
        <v>209</v>
      </c>
      <c r="F323" s="18">
        <v>44958</v>
      </c>
      <c r="G323" s="2">
        <f t="shared" si="8"/>
        <v>28</v>
      </c>
      <c r="H323" s="19">
        <f t="shared" si="9"/>
        <v>44972</v>
      </c>
      <c r="I323">
        <v>5</v>
      </c>
      <c r="J323">
        <v>2</v>
      </c>
      <c r="K323" s="2">
        <v>0</v>
      </c>
      <c r="L323" s="2">
        <v>336</v>
      </c>
      <c r="M323" s="2">
        <v>252</v>
      </c>
      <c r="N323" s="2">
        <v>210</v>
      </c>
      <c r="O323" s="2">
        <v>546</v>
      </c>
      <c r="P323" s="2">
        <v>672</v>
      </c>
      <c r="Q323" s="2">
        <f>SUM(MC[[#This Row],[IC1_Inv1_MC]:[IC2_Inv2_MC]])</f>
        <v>2016</v>
      </c>
      <c r="R323" s="22">
        <v>0.25</v>
      </c>
      <c r="S323" s="22">
        <v>0.41666666666666669</v>
      </c>
      <c r="T323" s="22">
        <v>0.66666666666666696</v>
      </c>
      <c r="U323" s="22">
        <v>0.83333333333333304</v>
      </c>
      <c r="V323" t="s">
        <v>927</v>
      </c>
    </row>
    <row r="324" spans="1:24">
      <c r="A324" s="2">
        <v>322</v>
      </c>
      <c r="B324" s="2" t="s">
        <v>208</v>
      </c>
      <c r="C324" s="2">
        <f>YEAR(MC[[#This Row],[Date]])</f>
        <v>2023</v>
      </c>
      <c r="D324" s="2" t="s">
        <v>209</v>
      </c>
      <c r="E324" s="2" t="s">
        <v>209</v>
      </c>
      <c r="F324" s="18">
        <v>44958</v>
      </c>
      <c r="G324" s="2">
        <f t="shared" ref="G324:G367" si="10">DAY(EOMONTH(F324,0))</f>
        <v>28</v>
      </c>
      <c r="H324" s="19">
        <f t="shared" si="9"/>
        <v>44973</v>
      </c>
      <c r="I324">
        <v>5</v>
      </c>
      <c r="J324">
        <v>2</v>
      </c>
      <c r="K324" s="2">
        <v>0</v>
      </c>
      <c r="L324" s="2">
        <v>0</v>
      </c>
      <c r="M324" s="2">
        <v>0</v>
      </c>
      <c r="N324" s="2">
        <v>0</v>
      </c>
      <c r="O324" s="2">
        <v>2016</v>
      </c>
      <c r="P324" s="2">
        <v>0</v>
      </c>
      <c r="Q324" s="2">
        <f>SUM(MC[[#This Row],[IC1_Inv1_MC]:[IC2_Inv2_MC]])</f>
        <v>2016</v>
      </c>
      <c r="R324" s="22">
        <v>0.25</v>
      </c>
      <c r="S324" s="22">
        <v>0.41666666666666669</v>
      </c>
      <c r="T324" s="22">
        <v>0.66666666666666696</v>
      </c>
      <c r="U324" s="22">
        <v>0.83333333333333304</v>
      </c>
      <c r="V324" t="s">
        <v>927</v>
      </c>
      <c r="X324" t="s">
        <v>934</v>
      </c>
    </row>
    <row r="325" spans="1:24">
      <c r="A325" s="2">
        <v>323</v>
      </c>
      <c r="B325" s="2" t="s">
        <v>208</v>
      </c>
      <c r="C325" s="2">
        <f>YEAR(MC[[#This Row],[Date]])</f>
        <v>2023</v>
      </c>
      <c r="D325" s="2" t="s">
        <v>209</v>
      </c>
      <c r="E325" s="2" t="s">
        <v>209</v>
      </c>
      <c r="F325" s="18">
        <v>44958</v>
      </c>
      <c r="G325" s="2">
        <f t="shared" si="10"/>
        <v>28</v>
      </c>
      <c r="H325" s="19">
        <f t="shared" ref="H325:H374" si="11">H324+1</f>
        <v>44974</v>
      </c>
      <c r="I325">
        <v>6</v>
      </c>
      <c r="J325">
        <v>2</v>
      </c>
      <c r="K325" s="2">
        <v>0</v>
      </c>
      <c r="L325" s="2">
        <v>0</v>
      </c>
      <c r="M325" s="2">
        <v>0</v>
      </c>
      <c r="N325" s="2">
        <v>0</v>
      </c>
      <c r="O325" s="2">
        <v>1722</v>
      </c>
      <c r="P325" s="2">
        <v>420</v>
      </c>
      <c r="Q325" s="2">
        <f>SUM(MC[[#This Row],[IC1_Inv1_MC]:[IC2_Inv2_MC]])</f>
        <v>2142</v>
      </c>
      <c r="R325" s="22">
        <v>0.25</v>
      </c>
      <c r="S325" s="22">
        <v>0.41666666666666669</v>
      </c>
      <c r="T325" s="22">
        <v>0.66666666666666696</v>
      </c>
      <c r="U325" s="22">
        <v>0.83333333333333304</v>
      </c>
      <c r="V325" t="s">
        <v>927</v>
      </c>
    </row>
    <row r="326" spans="1:24">
      <c r="A326" s="2">
        <v>324</v>
      </c>
      <c r="B326" s="2" t="s">
        <v>208</v>
      </c>
      <c r="C326" s="2">
        <f>YEAR(MC[[#This Row],[Date]])</f>
        <v>2023</v>
      </c>
      <c r="D326" s="2" t="s">
        <v>209</v>
      </c>
      <c r="E326" s="2" t="s">
        <v>209</v>
      </c>
      <c r="F326" s="18">
        <v>44958</v>
      </c>
      <c r="G326" s="2">
        <f t="shared" si="10"/>
        <v>28</v>
      </c>
      <c r="H326" s="19">
        <f t="shared" si="11"/>
        <v>44975</v>
      </c>
      <c r="I326">
        <v>6</v>
      </c>
      <c r="J326">
        <v>2</v>
      </c>
      <c r="K326" s="2">
        <v>378</v>
      </c>
      <c r="L326" s="2">
        <v>0</v>
      </c>
      <c r="M326" s="2">
        <v>0</v>
      </c>
      <c r="N326" s="2">
        <v>0</v>
      </c>
      <c r="O326" s="2">
        <v>630</v>
      </c>
      <c r="P326" s="2">
        <v>1008</v>
      </c>
      <c r="Q326" s="2">
        <f>SUM(MC[[#This Row],[IC1_Inv1_MC]:[IC2_Inv2_MC]])</f>
        <v>2016</v>
      </c>
      <c r="R326" s="22">
        <v>0.25</v>
      </c>
      <c r="S326" s="22">
        <v>0.41666666666666669</v>
      </c>
      <c r="T326" s="22">
        <v>0.66666666666666696</v>
      </c>
      <c r="U326" s="22">
        <v>0.83333333333333304</v>
      </c>
      <c r="V326" t="s">
        <v>927</v>
      </c>
    </row>
    <row r="327" spans="1:24">
      <c r="A327" s="2">
        <v>325</v>
      </c>
      <c r="B327" s="2" t="s">
        <v>208</v>
      </c>
      <c r="C327" s="2">
        <f>YEAR(MC[[#This Row],[Date]])</f>
        <v>2023</v>
      </c>
      <c r="D327" s="2" t="s">
        <v>209</v>
      </c>
      <c r="E327" s="2" t="s">
        <v>209</v>
      </c>
      <c r="F327" s="18">
        <v>44958</v>
      </c>
      <c r="G327" s="2">
        <f t="shared" si="10"/>
        <v>28</v>
      </c>
      <c r="H327" s="19">
        <f t="shared" si="11"/>
        <v>44976</v>
      </c>
      <c r="I327">
        <v>6</v>
      </c>
      <c r="J327">
        <v>2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1008</v>
      </c>
      <c r="Q327" s="2">
        <f>SUM(MC[[#This Row],[IC1_Inv1_MC]:[IC2_Inv2_MC]])</f>
        <v>1008</v>
      </c>
      <c r="R327" s="22">
        <v>0.25</v>
      </c>
      <c r="S327" s="22">
        <v>0.41666666666666669</v>
      </c>
      <c r="V327" t="s">
        <v>927</v>
      </c>
    </row>
    <row r="328" spans="1:24">
      <c r="A328" s="2">
        <v>326</v>
      </c>
      <c r="B328" s="2" t="s">
        <v>208</v>
      </c>
      <c r="C328" s="2">
        <f>YEAR(MC[[#This Row],[Date]])</f>
        <v>2023</v>
      </c>
      <c r="D328" s="2" t="s">
        <v>209</v>
      </c>
      <c r="E328" s="2" t="s">
        <v>209</v>
      </c>
      <c r="F328" s="18">
        <v>44958</v>
      </c>
      <c r="G328" s="2">
        <f t="shared" si="10"/>
        <v>28</v>
      </c>
      <c r="H328" s="19">
        <f t="shared" si="11"/>
        <v>44977</v>
      </c>
      <c r="I328">
        <v>6</v>
      </c>
      <c r="J328">
        <v>2</v>
      </c>
      <c r="K328" s="2">
        <v>252</v>
      </c>
      <c r="L328" s="2">
        <v>1323</v>
      </c>
      <c r="M328" s="2">
        <v>0</v>
      </c>
      <c r="N328" s="2">
        <v>0</v>
      </c>
      <c r="O328" s="2">
        <v>0</v>
      </c>
      <c r="P328" s="2">
        <v>441</v>
      </c>
      <c r="Q328" s="2">
        <f>SUM(MC[[#This Row],[IC1_Inv1_MC]:[IC2_Inv2_MC]])</f>
        <v>2016</v>
      </c>
      <c r="R328" s="22">
        <v>0.25</v>
      </c>
      <c r="S328" s="22">
        <v>0.41666666666666669</v>
      </c>
      <c r="T328" s="22">
        <v>0.66666666666666696</v>
      </c>
      <c r="U328" s="22">
        <v>0.83333333333333304</v>
      </c>
      <c r="V328" t="s">
        <v>927</v>
      </c>
    </row>
    <row r="329" spans="1:24">
      <c r="A329" s="2">
        <v>327</v>
      </c>
      <c r="B329" s="2" t="s">
        <v>208</v>
      </c>
      <c r="C329" s="2">
        <f>YEAR(MC[[#This Row],[Date]])</f>
        <v>2023</v>
      </c>
      <c r="D329" s="2" t="s">
        <v>209</v>
      </c>
      <c r="E329" s="2" t="s">
        <v>209</v>
      </c>
      <c r="F329" s="18">
        <v>44958</v>
      </c>
      <c r="G329" s="2">
        <f t="shared" si="10"/>
        <v>28</v>
      </c>
      <c r="H329" s="19">
        <f t="shared" si="11"/>
        <v>44978</v>
      </c>
      <c r="I329">
        <v>6</v>
      </c>
      <c r="J329">
        <v>2</v>
      </c>
      <c r="K329" s="2">
        <v>0</v>
      </c>
      <c r="L329" s="2">
        <v>672</v>
      </c>
      <c r="M329" s="2">
        <v>1197</v>
      </c>
      <c r="N329" s="2">
        <v>42</v>
      </c>
      <c r="O329" s="2">
        <v>0</v>
      </c>
      <c r="P329" s="2">
        <v>0</v>
      </c>
      <c r="Q329" s="2">
        <f>SUM(MC[[#This Row],[IC1_Inv1_MC]:[IC2_Inv2_MC]])</f>
        <v>1911</v>
      </c>
      <c r="R329" s="22">
        <v>0.25</v>
      </c>
      <c r="S329" s="22">
        <v>0.41666666666666669</v>
      </c>
      <c r="T329" s="22">
        <v>0.66666666666666696</v>
      </c>
      <c r="U329" s="22">
        <v>0.83333333333333304</v>
      </c>
      <c r="V329" t="s">
        <v>927</v>
      </c>
    </row>
    <row r="330" spans="1:24">
      <c r="A330" s="2">
        <v>328</v>
      </c>
      <c r="B330" s="2" t="s">
        <v>208</v>
      </c>
      <c r="C330" s="2">
        <f>YEAR(MC[[#This Row],[Date]])</f>
        <v>2023</v>
      </c>
      <c r="D330" s="2" t="s">
        <v>209</v>
      </c>
      <c r="E330" s="2" t="s">
        <v>209</v>
      </c>
      <c r="F330" s="18">
        <v>44958</v>
      </c>
      <c r="G330" s="2">
        <f t="shared" si="10"/>
        <v>28</v>
      </c>
      <c r="H330" s="19">
        <f t="shared" si="11"/>
        <v>44979</v>
      </c>
      <c r="Q330" s="2">
        <f>SUM(MC[[#This Row],[IC1_Inv1_MC]:[IC2_Inv2_MC]])</f>
        <v>0</v>
      </c>
    </row>
    <row r="331" spans="1:24">
      <c r="A331" s="2">
        <v>329</v>
      </c>
      <c r="B331" s="2" t="s">
        <v>208</v>
      </c>
      <c r="C331" s="2">
        <f>YEAR(MC[[#This Row],[Date]])</f>
        <v>2023</v>
      </c>
      <c r="D331" s="2" t="s">
        <v>209</v>
      </c>
      <c r="E331" s="2" t="s">
        <v>209</v>
      </c>
      <c r="F331" s="18">
        <v>44958</v>
      </c>
      <c r="G331" s="2">
        <f t="shared" si="10"/>
        <v>28</v>
      </c>
      <c r="H331" s="19">
        <f t="shared" si="11"/>
        <v>44980</v>
      </c>
      <c r="I331">
        <v>6</v>
      </c>
      <c r="J331">
        <v>2</v>
      </c>
      <c r="K331" s="2">
        <v>0</v>
      </c>
      <c r="L331" s="2">
        <v>0</v>
      </c>
      <c r="M331" s="2">
        <v>441</v>
      </c>
      <c r="N331" s="2">
        <v>1491</v>
      </c>
      <c r="O331" s="2">
        <v>0</v>
      </c>
      <c r="P331" s="2">
        <v>0</v>
      </c>
      <c r="Q331" s="2">
        <f>SUM(MC[[#This Row],[IC1_Inv1_MC]:[IC2_Inv2_MC]])</f>
        <v>1932</v>
      </c>
      <c r="R331" s="22">
        <v>0.25</v>
      </c>
      <c r="S331" s="22">
        <v>0.41666666666666669</v>
      </c>
      <c r="T331" s="22">
        <v>0.66666666666666696</v>
      </c>
      <c r="U331" s="22">
        <v>0.83333333333333304</v>
      </c>
      <c r="V331" t="s">
        <v>927</v>
      </c>
    </row>
    <row r="332" spans="1:24">
      <c r="A332" s="2">
        <v>330</v>
      </c>
      <c r="B332" s="2" t="s">
        <v>208</v>
      </c>
      <c r="C332" s="2">
        <f>YEAR(MC[[#This Row],[Date]])</f>
        <v>2023</v>
      </c>
      <c r="D332" s="2" t="s">
        <v>209</v>
      </c>
      <c r="E332" s="2" t="s">
        <v>209</v>
      </c>
      <c r="F332" s="18">
        <v>44958</v>
      </c>
      <c r="G332" s="2">
        <f t="shared" si="10"/>
        <v>28</v>
      </c>
      <c r="H332" s="19">
        <f t="shared" si="11"/>
        <v>44981</v>
      </c>
      <c r="I332">
        <v>6</v>
      </c>
      <c r="J332">
        <v>2</v>
      </c>
      <c r="K332" s="2">
        <v>0</v>
      </c>
      <c r="L332" s="2">
        <v>0</v>
      </c>
      <c r="M332" s="2">
        <v>0</v>
      </c>
      <c r="N332" s="2">
        <v>2016</v>
      </c>
      <c r="O332" s="2">
        <v>0</v>
      </c>
      <c r="P332" s="2">
        <v>0</v>
      </c>
      <c r="Q332" s="2">
        <f>SUM(MC[[#This Row],[IC1_Inv1_MC]:[IC2_Inv2_MC]])</f>
        <v>2016</v>
      </c>
      <c r="R332" s="22">
        <v>0.25</v>
      </c>
      <c r="S332" s="22">
        <v>0.41666666666666669</v>
      </c>
      <c r="T332" s="22">
        <v>0.66666666666666696</v>
      </c>
      <c r="U332" s="22">
        <v>0.83333333333333304</v>
      </c>
      <c r="V332" t="s">
        <v>927</v>
      </c>
    </row>
    <row r="333" spans="1:24">
      <c r="A333" s="2">
        <v>331</v>
      </c>
      <c r="B333" s="2" t="s">
        <v>208</v>
      </c>
      <c r="C333" s="2">
        <f>YEAR(MC[[#This Row],[Date]])</f>
        <v>2023</v>
      </c>
      <c r="D333" s="2" t="s">
        <v>209</v>
      </c>
      <c r="E333" s="2" t="s">
        <v>209</v>
      </c>
      <c r="F333" s="18">
        <v>44958</v>
      </c>
      <c r="G333" s="2">
        <f t="shared" si="10"/>
        <v>28</v>
      </c>
      <c r="H333" s="19">
        <f t="shared" si="11"/>
        <v>44982</v>
      </c>
      <c r="I333">
        <v>6</v>
      </c>
      <c r="J333">
        <v>2</v>
      </c>
      <c r="K333" s="2">
        <v>0</v>
      </c>
      <c r="L333" s="2">
        <v>0</v>
      </c>
      <c r="M333" s="2">
        <v>882</v>
      </c>
      <c r="N333" s="2">
        <v>1176</v>
      </c>
      <c r="O333" s="2">
        <v>0</v>
      </c>
      <c r="P333" s="2">
        <v>0</v>
      </c>
      <c r="Q333" s="2">
        <f>SUM(MC[[#This Row],[IC1_Inv1_MC]:[IC2_Inv2_MC]])</f>
        <v>2058</v>
      </c>
      <c r="R333" s="22">
        <v>0.25</v>
      </c>
      <c r="S333" s="22">
        <v>0.41666666666666669</v>
      </c>
      <c r="T333" s="22">
        <v>0.66666666666666696</v>
      </c>
      <c r="U333" s="22">
        <v>0.83333333333333304</v>
      </c>
      <c r="V333" t="s">
        <v>927</v>
      </c>
    </row>
    <row r="334" spans="1:24">
      <c r="A334" s="2">
        <v>332</v>
      </c>
      <c r="B334" s="2" t="s">
        <v>208</v>
      </c>
      <c r="C334" s="2">
        <f>YEAR(MC[[#This Row],[Date]])</f>
        <v>2023</v>
      </c>
      <c r="D334" s="2" t="s">
        <v>209</v>
      </c>
      <c r="E334" s="2" t="s">
        <v>209</v>
      </c>
      <c r="F334" s="18">
        <v>44958</v>
      </c>
      <c r="G334" s="2">
        <f t="shared" si="10"/>
        <v>28</v>
      </c>
      <c r="H334" s="19">
        <f t="shared" si="11"/>
        <v>44983</v>
      </c>
      <c r="I334">
        <v>6</v>
      </c>
      <c r="J334">
        <v>2</v>
      </c>
      <c r="K334" s="2">
        <v>0</v>
      </c>
      <c r="L334" s="2">
        <v>1008</v>
      </c>
      <c r="M334" s="2">
        <v>1575</v>
      </c>
      <c r="N334" s="2">
        <v>0</v>
      </c>
      <c r="O334" s="2">
        <v>0</v>
      </c>
      <c r="P334" s="2">
        <v>0</v>
      </c>
      <c r="Q334" s="2">
        <f>SUM(MC[[#This Row],[IC1_Inv1_MC]:[IC2_Inv2_MC]])</f>
        <v>2583</v>
      </c>
      <c r="R334" s="22">
        <v>0.25</v>
      </c>
      <c r="S334" s="22">
        <v>0.41666666666666669</v>
      </c>
      <c r="T334" s="22">
        <v>0.66666666666666696</v>
      </c>
      <c r="U334" s="22">
        <v>0.83333333333333304</v>
      </c>
      <c r="V334" t="s">
        <v>927</v>
      </c>
    </row>
    <row r="335" spans="1:24">
      <c r="A335" s="2">
        <v>333</v>
      </c>
      <c r="B335" s="2" t="s">
        <v>208</v>
      </c>
      <c r="C335" s="2">
        <f>YEAR(MC[[#This Row],[Date]])</f>
        <v>2023</v>
      </c>
      <c r="D335" s="2" t="s">
        <v>209</v>
      </c>
      <c r="E335" s="2" t="s">
        <v>209</v>
      </c>
      <c r="F335" s="18">
        <v>44958</v>
      </c>
      <c r="G335" s="2">
        <f t="shared" si="10"/>
        <v>28</v>
      </c>
      <c r="H335" s="19">
        <f t="shared" si="11"/>
        <v>44984</v>
      </c>
      <c r="I335">
        <v>6</v>
      </c>
      <c r="J335">
        <v>2</v>
      </c>
      <c r="K335" s="2">
        <v>1890</v>
      </c>
      <c r="L335" s="2">
        <v>126</v>
      </c>
      <c r="M335" s="2">
        <v>0</v>
      </c>
      <c r="N335" s="2">
        <v>0</v>
      </c>
      <c r="O335" s="2">
        <v>0</v>
      </c>
      <c r="P335" s="2">
        <v>0</v>
      </c>
      <c r="Q335" s="2">
        <f>SUM(MC[[#This Row],[IC1_Inv1_MC]:[IC2_Inv2_MC]])</f>
        <v>2016</v>
      </c>
      <c r="R335" s="22">
        <v>0.25</v>
      </c>
      <c r="S335" s="22">
        <v>0.41666666666666669</v>
      </c>
      <c r="T335" s="22">
        <v>0.66666666666666696</v>
      </c>
      <c r="U335" s="22">
        <v>0.83333333333333304</v>
      </c>
      <c r="V335" t="s">
        <v>927</v>
      </c>
    </row>
    <row r="336" spans="1:24">
      <c r="A336" s="2">
        <v>334</v>
      </c>
      <c r="B336" s="2" t="s">
        <v>208</v>
      </c>
      <c r="C336" s="2">
        <f>YEAR(MC[[#This Row],[Date]])</f>
        <v>2023</v>
      </c>
      <c r="D336" s="2" t="s">
        <v>209</v>
      </c>
      <c r="E336" s="2" t="s">
        <v>209</v>
      </c>
      <c r="F336" s="18">
        <v>44958</v>
      </c>
      <c r="G336" s="2">
        <f t="shared" si="10"/>
        <v>28</v>
      </c>
      <c r="H336" s="19">
        <f t="shared" si="11"/>
        <v>44985</v>
      </c>
      <c r="I336">
        <v>6</v>
      </c>
      <c r="J336">
        <v>2</v>
      </c>
      <c r="K336" s="2">
        <v>693</v>
      </c>
      <c r="L336" s="2">
        <v>0</v>
      </c>
      <c r="M336" s="2">
        <v>0</v>
      </c>
      <c r="N336" s="2">
        <v>0</v>
      </c>
      <c r="O336" s="2">
        <v>1428</v>
      </c>
      <c r="P336" s="2">
        <v>0</v>
      </c>
      <c r="Q336" s="2">
        <f>SUM(MC[[#This Row],[IC1_Inv1_MC]:[IC2_Inv2_MC]])</f>
        <v>2121</v>
      </c>
      <c r="R336" s="22">
        <v>0.25</v>
      </c>
      <c r="S336" s="22">
        <v>0.41666666666666669</v>
      </c>
      <c r="T336" s="22">
        <v>0.66666666666666696</v>
      </c>
      <c r="U336" s="22">
        <v>0.83333333333333304</v>
      </c>
      <c r="V336" t="s">
        <v>927</v>
      </c>
    </row>
    <row r="337" spans="1:24">
      <c r="A337" s="2">
        <v>335</v>
      </c>
      <c r="B337" s="2" t="s">
        <v>208</v>
      </c>
      <c r="C337" s="2">
        <f>YEAR(MC[[#This Row],[Date]])</f>
        <v>2023</v>
      </c>
      <c r="D337" s="2" t="s">
        <v>209</v>
      </c>
      <c r="E337" s="2" t="s">
        <v>209</v>
      </c>
      <c r="F337" s="18">
        <v>44986</v>
      </c>
      <c r="G337" s="2">
        <f t="shared" si="10"/>
        <v>31</v>
      </c>
      <c r="H337" s="19">
        <f t="shared" si="11"/>
        <v>44986</v>
      </c>
      <c r="I337">
        <v>6</v>
      </c>
      <c r="J337">
        <v>2</v>
      </c>
      <c r="K337" s="2">
        <v>819</v>
      </c>
      <c r="L337" s="2">
        <v>0</v>
      </c>
      <c r="M337" s="2">
        <v>0</v>
      </c>
      <c r="N337" s="2">
        <v>0</v>
      </c>
      <c r="O337" s="2">
        <v>1113</v>
      </c>
      <c r="P337" s="2">
        <v>0</v>
      </c>
      <c r="Q337" s="2">
        <f>SUM(MC[[#This Row],[IC1_Inv1_MC]:[IC2_Inv2_MC]])</f>
        <v>1932</v>
      </c>
      <c r="R337" s="22">
        <v>0.25</v>
      </c>
      <c r="S337" s="22">
        <v>0.41666666666666669</v>
      </c>
      <c r="T337" s="22">
        <v>0.66666666666666696</v>
      </c>
      <c r="U337" s="22">
        <v>0.83333333333333304</v>
      </c>
      <c r="V337" t="s">
        <v>927</v>
      </c>
    </row>
    <row r="338" spans="1:24">
      <c r="A338" s="2">
        <v>336</v>
      </c>
      <c r="B338" s="2" t="s">
        <v>208</v>
      </c>
      <c r="C338" s="2">
        <f>YEAR(MC[[#This Row],[Date]])</f>
        <v>2023</v>
      </c>
      <c r="D338" s="2" t="s">
        <v>209</v>
      </c>
      <c r="E338" s="2" t="s">
        <v>209</v>
      </c>
      <c r="F338" s="18">
        <v>44986</v>
      </c>
      <c r="G338" s="2">
        <f t="shared" si="10"/>
        <v>31</v>
      </c>
      <c r="H338" s="19">
        <f t="shared" si="11"/>
        <v>44987</v>
      </c>
      <c r="I338">
        <v>6</v>
      </c>
      <c r="J338">
        <v>2</v>
      </c>
      <c r="K338" s="2">
        <v>1953</v>
      </c>
      <c r="L338" s="2">
        <v>0</v>
      </c>
      <c r="M338" s="2">
        <v>0</v>
      </c>
      <c r="N338" s="2">
        <v>0</v>
      </c>
      <c r="O338" s="2">
        <v>63</v>
      </c>
      <c r="P338" s="2">
        <v>0</v>
      </c>
      <c r="Q338" s="2">
        <f>SUM(MC[[#This Row],[IC1_Inv1_MC]:[IC2_Inv2_MC]])</f>
        <v>2016</v>
      </c>
      <c r="R338" s="22">
        <v>0.25</v>
      </c>
      <c r="S338" s="22">
        <v>0.41666666666666669</v>
      </c>
      <c r="T338" s="22">
        <v>0.66666666666666696</v>
      </c>
      <c r="U338" s="22">
        <v>0.83333333333333304</v>
      </c>
      <c r="V338" t="s">
        <v>927</v>
      </c>
    </row>
    <row r="339" spans="1:24">
      <c r="A339" s="2">
        <v>337</v>
      </c>
      <c r="B339" s="2" t="s">
        <v>208</v>
      </c>
      <c r="C339" s="2">
        <f>YEAR(MC[[#This Row],[Date]])</f>
        <v>2023</v>
      </c>
      <c r="D339" s="2" t="s">
        <v>209</v>
      </c>
      <c r="E339" s="2" t="s">
        <v>209</v>
      </c>
      <c r="F339" s="18">
        <v>44986</v>
      </c>
      <c r="G339" s="2">
        <f t="shared" si="10"/>
        <v>31</v>
      </c>
      <c r="H339" s="19">
        <f t="shared" si="11"/>
        <v>44988</v>
      </c>
      <c r="I339">
        <v>6</v>
      </c>
      <c r="J339">
        <v>2</v>
      </c>
      <c r="K339" s="2">
        <v>378</v>
      </c>
      <c r="L339" s="2">
        <v>567</v>
      </c>
      <c r="M339" s="2">
        <v>861</v>
      </c>
      <c r="N339" s="2">
        <v>210</v>
      </c>
      <c r="O339" s="2">
        <v>0</v>
      </c>
      <c r="P339" s="2">
        <v>0</v>
      </c>
      <c r="Q339" s="2">
        <f>SUM(MC[[#This Row],[IC1_Inv1_MC]:[IC2_Inv2_MC]])</f>
        <v>2016</v>
      </c>
      <c r="R339" s="22">
        <v>0.25</v>
      </c>
      <c r="S339" s="22">
        <v>0.41666666666666669</v>
      </c>
      <c r="T339" s="22">
        <v>0.66666666666666696</v>
      </c>
      <c r="U339" s="22">
        <v>0.83333333333333304</v>
      </c>
      <c r="V339" t="s">
        <v>927</v>
      </c>
    </row>
    <row r="340" spans="1:24">
      <c r="A340" s="2">
        <v>338</v>
      </c>
      <c r="B340" s="2" t="s">
        <v>208</v>
      </c>
      <c r="C340" s="2">
        <f>YEAR(MC[[#This Row],[Date]])</f>
        <v>2023</v>
      </c>
      <c r="D340" s="2" t="s">
        <v>209</v>
      </c>
      <c r="E340" s="2" t="s">
        <v>209</v>
      </c>
      <c r="F340" s="18">
        <v>44986</v>
      </c>
      <c r="G340" s="2">
        <f t="shared" si="10"/>
        <v>31</v>
      </c>
      <c r="H340" s="19">
        <f t="shared" si="11"/>
        <v>44989</v>
      </c>
      <c r="I340">
        <v>6</v>
      </c>
      <c r="J340">
        <v>2</v>
      </c>
      <c r="K340" s="2">
        <v>0</v>
      </c>
      <c r="L340" s="2">
        <v>1491</v>
      </c>
      <c r="M340" s="2">
        <v>504</v>
      </c>
      <c r="N340" s="2">
        <v>42</v>
      </c>
      <c r="O340" s="2">
        <v>0</v>
      </c>
      <c r="P340" s="2">
        <v>0</v>
      </c>
      <c r="Q340" s="2">
        <f>SUM(MC[[#This Row],[IC1_Inv1_MC]:[IC2_Inv2_MC]])</f>
        <v>2037</v>
      </c>
      <c r="R340" s="22">
        <v>0.25</v>
      </c>
      <c r="S340" s="22">
        <v>0.41666666666666669</v>
      </c>
      <c r="T340" s="22">
        <v>0.66666666666666696</v>
      </c>
      <c r="U340" s="22">
        <v>0.83333333333333304</v>
      </c>
      <c r="V340" t="s">
        <v>927</v>
      </c>
    </row>
    <row r="341" spans="1:24">
      <c r="A341" s="2">
        <v>339</v>
      </c>
      <c r="B341" s="2" t="s">
        <v>208</v>
      </c>
      <c r="C341" s="2">
        <f>YEAR(MC[[#This Row],[Date]])</f>
        <v>2023</v>
      </c>
      <c r="D341" s="2" t="s">
        <v>209</v>
      </c>
      <c r="E341" s="2" t="s">
        <v>209</v>
      </c>
      <c r="F341" s="18">
        <v>44986</v>
      </c>
      <c r="G341" s="2">
        <f t="shared" si="10"/>
        <v>31</v>
      </c>
      <c r="H341" s="19">
        <f t="shared" si="11"/>
        <v>44990</v>
      </c>
      <c r="I341">
        <v>6</v>
      </c>
      <c r="J341">
        <v>2</v>
      </c>
      <c r="K341" s="2">
        <v>252</v>
      </c>
      <c r="L341" s="2">
        <v>546</v>
      </c>
      <c r="M341" s="2">
        <v>0</v>
      </c>
      <c r="N341" s="2">
        <v>0</v>
      </c>
      <c r="O341" s="2">
        <v>1008</v>
      </c>
      <c r="P341" s="2">
        <v>252</v>
      </c>
      <c r="Q341" s="2">
        <f>SUM(MC[[#This Row],[IC1_Inv1_MC]:[IC2_Inv2_MC]])</f>
        <v>2058</v>
      </c>
      <c r="R341" s="22">
        <v>0.25</v>
      </c>
      <c r="S341" s="22">
        <v>0.41666666666666669</v>
      </c>
      <c r="T341" s="22">
        <v>0.66666666666666696</v>
      </c>
      <c r="U341" s="22">
        <v>0.83333333333333304</v>
      </c>
      <c r="V341" t="s">
        <v>927</v>
      </c>
      <c r="X341" s="211" t="s">
        <v>935</v>
      </c>
    </row>
    <row r="342" spans="1:24">
      <c r="A342" s="2">
        <v>340</v>
      </c>
      <c r="B342" s="2" t="s">
        <v>208</v>
      </c>
      <c r="C342" s="2">
        <f>YEAR(MC[[#This Row],[Date]])</f>
        <v>2023</v>
      </c>
      <c r="D342" s="2" t="s">
        <v>209</v>
      </c>
      <c r="E342" s="2" t="s">
        <v>209</v>
      </c>
      <c r="F342" s="18">
        <v>44986</v>
      </c>
      <c r="G342" s="2">
        <f t="shared" si="10"/>
        <v>31</v>
      </c>
      <c r="H342" s="19">
        <f t="shared" si="11"/>
        <v>44991</v>
      </c>
      <c r="I342">
        <v>7</v>
      </c>
      <c r="J342">
        <v>2</v>
      </c>
      <c r="K342" s="2">
        <v>0</v>
      </c>
      <c r="L342" s="2">
        <v>0</v>
      </c>
      <c r="M342" s="2">
        <v>0</v>
      </c>
      <c r="N342" s="2">
        <v>0</v>
      </c>
      <c r="O342" s="2">
        <v>1974</v>
      </c>
      <c r="P342" s="2">
        <v>0</v>
      </c>
      <c r="Q342" s="2">
        <f>SUM(MC[[#This Row],[IC1_Inv1_MC]:[IC2_Inv2_MC]])</f>
        <v>1974</v>
      </c>
      <c r="R342" s="22">
        <v>0.25</v>
      </c>
      <c r="S342" s="22">
        <v>0.41666666666666669</v>
      </c>
      <c r="T342" s="22">
        <v>0.66666666666666696</v>
      </c>
      <c r="U342" s="22">
        <v>0.83333333333333304</v>
      </c>
      <c r="V342" t="s">
        <v>927</v>
      </c>
    </row>
    <row r="343" spans="1:24">
      <c r="A343" s="2">
        <v>341</v>
      </c>
      <c r="B343" s="2" t="s">
        <v>208</v>
      </c>
      <c r="C343" s="2">
        <f>YEAR(MC[[#This Row],[Date]])</f>
        <v>2023</v>
      </c>
      <c r="D343" s="2" t="s">
        <v>209</v>
      </c>
      <c r="E343" s="2" t="s">
        <v>209</v>
      </c>
      <c r="F343" s="18">
        <v>44986</v>
      </c>
      <c r="G343" s="2">
        <f t="shared" si="10"/>
        <v>31</v>
      </c>
      <c r="H343" s="19">
        <f t="shared" si="11"/>
        <v>44992</v>
      </c>
      <c r="I343">
        <v>7</v>
      </c>
      <c r="J343">
        <v>2</v>
      </c>
      <c r="K343" s="2">
        <v>0</v>
      </c>
      <c r="L343" s="2">
        <v>0</v>
      </c>
      <c r="M343" s="2">
        <v>0</v>
      </c>
      <c r="N343" s="2">
        <v>0</v>
      </c>
      <c r="O343" s="2">
        <v>504</v>
      </c>
      <c r="P343" s="2">
        <v>1680</v>
      </c>
      <c r="Q343" s="2">
        <f>SUM(MC[[#This Row],[IC1_Inv1_MC]:[IC2_Inv2_MC]])</f>
        <v>2184</v>
      </c>
      <c r="R343" s="22">
        <v>0.25</v>
      </c>
      <c r="S343" s="22">
        <v>0.41666666666666669</v>
      </c>
      <c r="T343" s="22">
        <v>0.66666666666666696</v>
      </c>
      <c r="U343" s="22">
        <v>0.83333333333333304</v>
      </c>
      <c r="V343" t="s">
        <v>927</v>
      </c>
    </row>
    <row r="344" spans="1:24">
      <c r="A344" s="2">
        <v>342</v>
      </c>
      <c r="B344" s="2" t="s">
        <v>208</v>
      </c>
      <c r="C344" s="2">
        <f>YEAR(MC[[#This Row],[Date]])</f>
        <v>2023</v>
      </c>
      <c r="D344" s="2" t="s">
        <v>209</v>
      </c>
      <c r="E344" s="2" t="s">
        <v>209</v>
      </c>
      <c r="F344" s="18">
        <v>44986</v>
      </c>
      <c r="G344" s="2">
        <f t="shared" si="10"/>
        <v>31</v>
      </c>
      <c r="H344" s="19">
        <f t="shared" si="11"/>
        <v>44993</v>
      </c>
      <c r="I344">
        <v>7</v>
      </c>
      <c r="J344">
        <v>2</v>
      </c>
      <c r="K344" s="2">
        <v>0</v>
      </c>
      <c r="L344" s="2">
        <v>504</v>
      </c>
      <c r="M344" s="2">
        <v>420</v>
      </c>
      <c r="N344" s="2">
        <v>252</v>
      </c>
      <c r="O344" s="2">
        <v>0</v>
      </c>
      <c r="P344" s="2">
        <v>861</v>
      </c>
      <c r="Q344" s="2">
        <f>SUM(MC[[#This Row],[IC1_Inv1_MC]:[IC2_Inv2_MC]])</f>
        <v>2037</v>
      </c>
      <c r="R344" s="22">
        <v>0.25</v>
      </c>
      <c r="S344" s="22">
        <v>0.41666666666666669</v>
      </c>
      <c r="T344" s="22">
        <v>0.66666666666666696</v>
      </c>
      <c r="U344" s="22">
        <v>0.83333333333333304</v>
      </c>
      <c r="V344" t="s">
        <v>927</v>
      </c>
    </row>
    <row r="345" spans="1:24">
      <c r="A345" s="2">
        <v>343</v>
      </c>
      <c r="B345" s="2" t="s">
        <v>208</v>
      </c>
      <c r="C345" s="2">
        <f>YEAR(MC[[#This Row],[Date]])</f>
        <v>2023</v>
      </c>
      <c r="D345" s="2" t="s">
        <v>209</v>
      </c>
      <c r="E345" s="2" t="s">
        <v>209</v>
      </c>
      <c r="F345" s="18">
        <v>44986</v>
      </c>
      <c r="G345" s="2">
        <f t="shared" si="10"/>
        <v>31</v>
      </c>
      <c r="H345" s="19">
        <f t="shared" si="11"/>
        <v>44994</v>
      </c>
      <c r="I345">
        <v>7</v>
      </c>
      <c r="J345">
        <v>2</v>
      </c>
      <c r="K345" s="2">
        <v>0</v>
      </c>
      <c r="L345" s="2">
        <v>0</v>
      </c>
      <c r="M345" s="2">
        <v>84</v>
      </c>
      <c r="N345" s="2">
        <v>210</v>
      </c>
      <c r="O345" s="2">
        <v>0</v>
      </c>
      <c r="P345" s="2">
        <v>1512</v>
      </c>
      <c r="Q345" s="2">
        <f>SUM(MC[[#This Row],[IC1_Inv1_MC]:[IC2_Inv2_MC]])</f>
        <v>1806</v>
      </c>
      <c r="R345" s="22">
        <v>0.25</v>
      </c>
      <c r="S345" s="22">
        <v>0.41666666666666669</v>
      </c>
      <c r="T345" s="22">
        <v>0.66666666666666696</v>
      </c>
      <c r="U345" s="22">
        <v>0.83333333333333304</v>
      </c>
      <c r="V345" t="s">
        <v>927</v>
      </c>
    </row>
    <row r="346" spans="1:24">
      <c r="A346" s="2">
        <v>344</v>
      </c>
      <c r="B346" s="2" t="s">
        <v>208</v>
      </c>
      <c r="C346" s="2">
        <f>YEAR(MC[[#This Row],[Date]])</f>
        <v>2023</v>
      </c>
      <c r="D346" s="2" t="s">
        <v>209</v>
      </c>
      <c r="E346" s="2" t="s">
        <v>209</v>
      </c>
      <c r="F346" s="18">
        <v>44986</v>
      </c>
      <c r="G346" s="2">
        <f t="shared" si="10"/>
        <v>31</v>
      </c>
      <c r="H346" s="19">
        <f t="shared" si="11"/>
        <v>44995</v>
      </c>
      <c r="I346">
        <v>7</v>
      </c>
      <c r="J346">
        <v>2</v>
      </c>
      <c r="K346" s="2">
        <v>252</v>
      </c>
      <c r="L346" s="2">
        <v>315</v>
      </c>
      <c r="M346" s="2">
        <v>0</v>
      </c>
      <c r="N346" s="2">
        <v>0</v>
      </c>
      <c r="O346" s="2">
        <v>0</v>
      </c>
      <c r="P346" s="2">
        <v>1008</v>
      </c>
      <c r="Q346" s="2">
        <f>SUM(MC[[#This Row],[IC1_Inv1_MC]:[IC2_Inv2_MC]])</f>
        <v>1575</v>
      </c>
      <c r="R346" s="22">
        <v>0.25</v>
      </c>
      <c r="S346" s="22">
        <v>0.41666666666666669</v>
      </c>
      <c r="T346" s="22">
        <v>0.66666666666666696</v>
      </c>
      <c r="U346" s="22">
        <v>0.83333333333333304</v>
      </c>
      <c r="V346" t="s">
        <v>927</v>
      </c>
    </row>
    <row r="347" spans="1:24">
      <c r="A347" s="2">
        <v>345</v>
      </c>
      <c r="B347" s="2" t="s">
        <v>208</v>
      </c>
      <c r="C347" s="2">
        <f>YEAR(MC[[#This Row],[Date]])</f>
        <v>2023</v>
      </c>
      <c r="D347" s="2" t="s">
        <v>209</v>
      </c>
      <c r="E347" s="2" t="s">
        <v>209</v>
      </c>
      <c r="F347" s="18">
        <v>44986</v>
      </c>
      <c r="G347" s="2">
        <f t="shared" si="10"/>
        <v>31</v>
      </c>
      <c r="H347" s="19">
        <f t="shared" si="11"/>
        <v>44996</v>
      </c>
      <c r="I347">
        <v>7</v>
      </c>
      <c r="J347">
        <v>2</v>
      </c>
      <c r="K347" s="2">
        <v>0</v>
      </c>
      <c r="L347" s="2">
        <v>1680</v>
      </c>
      <c r="M347" s="2">
        <v>252</v>
      </c>
      <c r="N347" s="2">
        <v>0</v>
      </c>
      <c r="O347" s="2">
        <v>0</v>
      </c>
      <c r="P347" s="2">
        <v>0</v>
      </c>
      <c r="Q347" s="2">
        <f>SUM(MC[[#This Row],[IC1_Inv1_MC]:[IC2_Inv2_MC]])</f>
        <v>1932</v>
      </c>
      <c r="R347" s="22">
        <v>0.25</v>
      </c>
      <c r="S347" s="22">
        <v>0.41666666666666669</v>
      </c>
      <c r="T347" s="22">
        <v>0.66666666666666696</v>
      </c>
      <c r="U347" s="22">
        <v>0.83333333333333304</v>
      </c>
      <c r="V347" t="s">
        <v>927</v>
      </c>
    </row>
    <row r="348" spans="1:24">
      <c r="A348" s="2">
        <v>346</v>
      </c>
      <c r="B348" s="2" t="s">
        <v>208</v>
      </c>
      <c r="C348" s="2">
        <f>YEAR(MC[[#This Row],[Date]])</f>
        <v>2023</v>
      </c>
      <c r="D348" s="2" t="s">
        <v>209</v>
      </c>
      <c r="E348" s="2" t="s">
        <v>209</v>
      </c>
      <c r="F348" s="18">
        <v>44986</v>
      </c>
      <c r="G348" s="2">
        <f t="shared" si="10"/>
        <v>31</v>
      </c>
      <c r="H348" s="19">
        <f t="shared" si="11"/>
        <v>44997</v>
      </c>
      <c r="I348">
        <v>7</v>
      </c>
      <c r="J348">
        <v>1</v>
      </c>
      <c r="K348" s="2">
        <v>0</v>
      </c>
      <c r="L348" s="2">
        <v>0</v>
      </c>
      <c r="M348" s="2">
        <v>1197</v>
      </c>
      <c r="N348" s="2">
        <v>546</v>
      </c>
      <c r="O348" s="2">
        <v>0</v>
      </c>
      <c r="P348" s="2">
        <v>0</v>
      </c>
      <c r="Q348" s="2">
        <f>SUM(MC[[#This Row],[IC1_Inv1_MC]:[IC2_Inv2_MC]])</f>
        <v>1743</v>
      </c>
      <c r="R348" s="22">
        <v>0.25</v>
      </c>
      <c r="S348" s="22">
        <v>0.41666666666666669</v>
      </c>
      <c r="T348" s="22">
        <v>0.66666666666666696</v>
      </c>
      <c r="U348" s="22">
        <v>0.83333333333333304</v>
      </c>
      <c r="V348" t="s">
        <v>927</v>
      </c>
    </row>
    <row r="349" spans="1:24">
      <c r="A349" s="2">
        <v>347</v>
      </c>
      <c r="B349" s="2" t="s">
        <v>208</v>
      </c>
      <c r="C349" s="2">
        <f>YEAR(MC[[#This Row],[Date]])</f>
        <v>2023</v>
      </c>
      <c r="D349" s="2" t="s">
        <v>209</v>
      </c>
      <c r="E349" s="2" t="s">
        <v>209</v>
      </c>
      <c r="F349" s="18">
        <v>44986</v>
      </c>
      <c r="G349" s="2">
        <f t="shared" si="10"/>
        <v>31</v>
      </c>
      <c r="H349" s="19">
        <f t="shared" si="11"/>
        <v>44998</v>
      </c>
      <c r="I349">
        <v>7</v>
      </c>
      <c r="J349">
        <v>2</v>
      </c>
      <c r="K349" s="2">
        <v>0</v>
      </c>
      <c r="L349" s="2">
        <v>0</v>
      </c>
      <c r="M349" s="2">
        <v>0</v>
      </c>
      <c r="N349" s="2">
        <v>2037</v>
      </c>
      <c r="O349" s="2">
        <v>0</v>
      </c>
      <c r="P349" s="2">
        <v>0</v>
      </c>
      <c r="Q349" s="2">
        <f>SUM(MC[[#This Row],[IC1_Inv1_MC]:[IC2_Inv2_MC]])</f>
        <v>2037</v>
      </c>
      <c r="R349" s="22">
        <v>0.25</v>
      </c>
      <c r="S349" s="22">
        <v>0.41666666666666669</v>
      </c>
      <c r="T349" s="22">
        <v>0.66666666666666696</v>
      </c>
      <c r="U349" s="22">
        <v>0.83333333333333304</v>
      </c>
      <c r="V349" t="s">
        <v>927</v>
      </c>
    </row>
    <row r="350" spans="1:24">
      <c r="A350" s="2">
        <v>348</v>
      </c>
      <c r="B350" s="2" t="s">
        <v>208</v>
      </c>
      <c r="C350" s="2">
        <f>YEAR(MC[[#This Row],[Date]])</f>
        <v>2023</v>
      </c>
      <c r="D350" s="2" t="s">
        <v>209</v>
      </c>
      <c r="E350" s="2" t="s">
        <v>209</v>
      </c>
      <c r="F350" s="18">
        <v>44986</v>
      </c>
      <c r="G350" s="2">
        <f t="shared" si="10"/>
        <v>31</v>
      </c>
      <c r="H350" s="19">
        <f t="shared" si="11"/>
        <v>44999</v>
      </c>
    </row>
    <row r="351" spans="1:24">
      <c r="A351" s="2">
        <v>349</v>
      </c>
      <c r="B351" s="2" t="s">
        <v>208</v>
      </c>
      <c r="C351" s="2">
        <f>YEAR(MC[[#This Row],[Date]])</f>
        <v>2023</v>
      </c>
      <c r="D351" s="2" t="s">
        <v>209</v>
      </c>
      <c r="E351" s="2" t="s">
        <v>209</v>
      </c>
      <c r="F351" s="18">
        <v>44986</v>
      </c>
      <c r="G351" s="2">
        <f t="shared" si="10"/>
        <v>31</v>
      </c>
      <c r="H351" s="19">
        <f>H350+1</f>
        <v>45000</v>
      </c>
      <c r="I351">
        <v>7</v>
      </c>
      <c r="J351">
        <v>2</v>
      </c>
      <c r="K351" s="2">
        <v>0</v>
      </c>
      <c r="L351" s="2">
        <v>0</v>
      </c>
      <c r="M351" s="2">
        <v>0</v>
      </c>
      <c r="N351" s="2">
        <v>1050</v>
      </c>
      <c r="O351" s="2">
        <v>0</v>
      </c>
      <c r="P351" s="2">
        <v>0</v>
      </c>
      <c r="Q351" s="2">
        <f>SUM(MC[[#This Row],[IC1_Inv1_MC]:[IC2_Inv2_MC]])</f>
        <v>1050</v>
      </c>
      <c r="R351" s="22">
        <v>0.25</v>
      </c>
      <c r="S351" s="22">
        <v>0.41666666666666669</v>
      </c>
      <c r="T351" s="22">
        <v>0.66666666666666696</v>
      </c>
      <c r="U351" s="22">
        <v>0.83333333333333304</v>
      </c>
      <c r="V351" t="s">
        <v>927</v>
      </c>
    </row>
    <row r="352" spans="1:24">
      <c r="A352" s="2">
        <v>350</v>
      </c>
      <c r="B352" s="2" t="s">
        <v>208</v>
      </c>
      <c r="C352" s="2">
        <f>YEAR(MC[[#This Row],[Date]])</f>
        <v>2023</v>
      </c>
      <c r="D352" s="2" t="s">
        <v>209</v>
      </c>
      <c r="E352" s="2" t="s">
        <v>209</v>
      </c>
      <c r="F352" s="18">
        <v>44986</v>
      </c>
      <c r="G352" s="2">
        <f t="shared" si="10"/>
        <v>31</v>
      </c>
      <c r="H352" s="19">
        <f t="shared" si="11"/>
        <v>45001</v>
      </c>
      <c r="I352">
        <v>7</v>
      </c>
      <c r="J352">
        <v>2</v>
      </c>
      <c r="K352" s="2">
        <v>0</v>
      </c>
      <c r="L352" s="2">
        <v>0</v>
      </c>
      <c r="M352" s="2">
        <v>819</v>
      </c>
      <c r="N352" s="2">
        <v>2016</v>
      </c>
      <c r="O352" s="2">
        <v>1176</v>
      </c>
      <c r="P352" s="2">
        <v>0</v>
      </c>
      <c r="Q352" s="2">
        <f>SUM(MC[[#This Row],[IC1_Inv1_MC]:[IC2_Inv2_MC]])</f>
        <v>4011</v>
      </c>
      <c r="R352" s="22">
        <v>0.25</v>
      </c>
      <c r="S352" s="22">
        <v>0.41666666666666669</v>
      </c>
      <c r="T352" s="22">
        <v>0.66666666666666696</v>
      </c>
      <c r="U352" s="22">
        <v>0.83333333333333304</v>
      </c>
      <c r="V352" t="s">
        <v>927</v>
      </c>
    </row>
    <row r="353" spans="1:24">
      <c r="A353" s="2">
        <v>351</v>
      </c>
      <c r="B353" s="2" t="s">
        <v>208</v>
      </c>
      <c r="C353" s="2">
        <f>YEAR(MC[[#This Row],[Date]])</f>
        <v>2023</v>
      </c>
      <c r="D353" s="2" t="s">
        <v>209</v>
      </c>
      <c r="E353" s="2" t="s">
        <v>209</v>
      </c>
      <c r="F353" s="18">
        <v>44986</v>
      </c>
      <c r="G353" s="2">
        <f t="shared" si="10"/>
        <v>31</v>
      </c>
      <c r="H353" s="19">
        <f t="shared" si="11"/>
        <v>45002</v>
      </c>
      <c r="I353">
        <v>7</v>
      </c>
      <c r="J353">
        <v>2</v>
      </c>
      <c r="K353" s="2">
        <v>0</v>
      </c>
      <c r="L353" s="2">
        <v>0</v>
      </c>
      <c r="M353" s="2">
        <v>0</v>
      </c>
      <c r="N353" s="2">
        <v>0</v>
      </c>
      <c r="O353" s="2">
        <v>1176</v>
      </c>
      <c r="P353" s="2">
        <v>420</v>
      </c>
      <c r="Q353" s="2">
        <f>SUM(MC[[#This Row],[IC1_Inv1_MC]:[IC2_Inv2_MC]])</f>
        <v>1596</v>
      </c>
      <c r="R353" s="22">
        <v>0.25</v>
      </c>
      <c r="S353" s="22">
        <v>0.41666666666666669</v>
      </c>
      <c r="T353" s="22">
        <v>0.66666666666666696</v>
      </c>
      <c r="U353" s="22">
        <v>0.83333333333333304</v>
      </c>
      <c r="V353" t="s">
        <v>927</v>
      </c>
    </row>
    <row r="354" spans="1:24">
      <c r="A354" s="2">
        <v>352</v>
      </c>
      <c r="B354" s="2" t="s">
        <v>208</v>
      </c>
      <c r="C354" s="2">
        <f>YEAR(MC[[#This Row],[Date]])</f>
        <v>2023</v>
      </c>
      <c r="D354" s="2" t="s">
        <v>209</v>
      </c>
      <c r="E354" s="2" t="s">
        <v>209</v>
      </c>
      <c r="F354" s="18">
        <v>44986</v>
      </c>
      <c r="G354" s="2">
        <f t="shared" si="10"/>
        <v>31</v>
      </c>
      <c r="H354" s="19">
        <f t="shared" si="11"/>
        <v>45003</v>
      </c>
      <c r="I354">
        <v>7</v>
      </c>
      <c r="J354">
        <v>2</v>
      </c>
      <c r="K354" s="2">
        <v>0</v>
      </c>
      <c r="L354" s="2">
        <v>0</v>
      </c>
      <c r="M354" s="2">
        <v>0</v>
      </c>
      <c r="N354" s="2">
        <v>0</v>
      </c>
      <c r="O354" s="2">
        <v>1008</v>
      </c>
      <c r="P354" s="2">
        <v>0</v>
      </c>
      <c r="Q354" s="2">
        <v>1008</v>
      </c>
      <c r="T354" s="22">
        <v>0.66666666666666696</v>
      </c>
      <c r="U354" s="22">
        <v>0.83333333333333304</v>
      </c>
      <c r="V354" t="s">
        <v>927</v>
      </c>
    </row>
    <row r="355" spans="1:24">
      <c r="A355" s="2">
        <v>353</v>
      </c>
      <c r="B355" s="2" t="s">
        <v>208</v>
      </c>
      <c r="C355" s="2">
        <f>YEAR(MC[[#This Row],[Date]])</f>
        <v>2023</v>
      </c>
      <c r="D355" s="2" t="s">
        <v>209</v>
      </c>
      <c r="E355" s="2" t="s">
        <v>209</v>
      </c>
      <c r="F355" s="18">
        <v>44986</v>
      </c>
      <c r="G355" s="2">
        <f t="shared" si="10"/>
        <v>31</v>
      </c>
      <c r="H355" s="19">
        <f t="shared" si="11"/>
        <v>45004</v>
      </c>
      <c r="I355">
        <v>7</v>
      </c>
      <c r="J355">
        <v>2</v>
      </c>
      <c r="K355" s="2">
        <v>378</v>
      </c>
      <c r="L355" s="2">
        <v>0</v>
      </c>
      <c r="M355" s="2">
        <v>0</v>
      </c>
      <c r="N355" s="2">
        <v>0</v>
      </c>
      <c r="O355" s="2">
        <v>903</v>
      </c>
      <c r="P355" s="2">
        <v>0</v>
      </c>
      <c r="Q355" s="2">
        <f>SUM(MC[[#This Row],[IC1_Inv1_MC]:[IC2_Inv2_MC]])</f>
        <v>1281</v>
      </c>
      <c r="T355" s="22">
        <v>0.66666666666666696</v>
      </c>
      <c r="U355" s="22">
        <v>0.83333333333333304</v>
      </c>
      <c r="V355" t="s">
        <v>927</v>
      </c>
    </row>
    <row r="356" spans="1:24">
      <c r="A356" s="2">
        <v>354</v>
      </c>
      <c r="B356" s="2" t="s">
        <v>208</v>
      </c>
      <c r="C356" s="2">
        <f>YEAR(MC[[#This Row],[Date]])</f>
        <v>2023</v>
      </c>
      <c r="D356" s="2" t="s">
        <v>209</v>
      </c>
      <c r="E356" s="2" t="s">
        <v>209</v>
      </c>
      <c r="F356" s="18">
        <v>44986</v>
      </c>
      <c r="G356" s="2">
        <f t="shared" si="10"/>
        <v>31</v>
      </c>
      <c r="H356" s="19">
        <f t="shared" si="11"/>
        <v>45005</v>
      </c>
      <c r="I356">
        <v>7</v>
      </c>
      <c r="J356">
        <v>2</v>
      </c>
      <c r="K356" s="2">
        <v>1134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f>SUM(MC[[#This Row],[IC1_Inv1_MC]:[IC2_Inv2_MC]])</f>
        <v>1134</v>
      </c>
      <c r="T356" s="22">
        <v>0.66666666666666696</v>
      </c>
      <c r="U356" s="22">
        <v>0.83333333333333304</v>
      </c>
      <c r="V356" t="s">
        <v>927</v>
      </c>
    </row>
    <row r="357" spans="1:24">
      <c r="A357" s="2">
        <v>355</v>
      </c>
      <c r="B357" s="2" t="s">
        <v>208</v>
      </c>
      <c r="C357" s="2">
        <f>YEAR(MC[[#This Row],[Date]])</f>
        <v>2023</v>
      </c>
      <c r="D357" s="2" t="s">
        <v>209</v>
      </c>
      <c r="E357" s="2" t="s">
        <v>209</v>
      </c>
      <c r="F357" s="18">
        <v>44986</v>
      </c>
      <c r="G357" s="2">
        <f t="shared" si="10"/>
        <v>31</v>
      </c>
      <c r="H357" s="19">
        <f t="shared" si="11"/>
        <v>45006</v>
      </c>
      <c r="I357">
        <v>7</v>
      </c>
      <c r="J357">
        <v>2</v>
      </c>
      <c r="K357" s="2">
        <v>693</v>
      </c>
      <c r="L357" s="2">
        <v>567</v>
      </c>
      <c r="M357" s="2">
        <v>0</v>
      </c>
      <c r="N357" s="2">
        <v>0</v>
      </c>
      <c r="O357" s="2">
        <v>0</v>
      </c>
      <c r="P357" s="2">
        <v>0</v>
      </c>
      <c r="Q357" s="2">
        <f>SUM(MC[[#This Row],[IC1_Inv1_MC]:[IC2_Inv2_MC]])</f>
        <v>1260</v>
      </c>
      <c r="T357" s="22">
        <v>0.66666666666666696</v>
      </c>
      <c r="U357" s="22">
        <v>0.83333333333333304</v>
      </c>
      <c r="V357" t="s">
        <v>927</v>
      </c>
    </row>
    <row r="358" spans="1:24">
      <c r="A358" s="2">
        <v>356</v>
      </c>
      <c r="B358" s="2" t="s">
        <v>208</v>
      </c>
      <c r="C358" s="2">
        <f>YEAR(MC[[#This Row],[Date]])</f>
        <v>2023</v>
      </c>
      <c r="D358" s="2" t="s">
        <v>209</v>
      </c>
      <c r="E358" s="2" t="s">
        <v>209</v>
      </c>
      <c r="F358" s="18">
        <v>44986</v>
      </c>
      <c r="G358" s="2">
        <f t="shared" si="10"/>
        <v>31</v>
      </c>
      <c r="H358" s="19">
        <f t="shared" si="11"/>
        <v>45007</v>
      </c>
      <c r="I358">
        <v>7</v>
      </c>
      <c r="J358">
        <v>2</v>
      </c>
      <c r="K358" s="2">
        <v>0</v>
      </c>
      <c r="L358" s="2">
        <v>1008</v>
      </c>
      <c r="M358" s="2">
        <v>0</v>
      </c>
      <c r="N358" s="2">
        <v>0</v>
      </c>
      <c r="O358" s="2">
        <v>0</v>
      </c>
      <c r="P358" s="2">
        <v>0</v>
      </c>
      <c r="Q358" s="2">
        <f>SUM(MC[[#This Row],[IC1_Inv1_MC]:[IC2_Inv2_MC]])</f>
        <v>1008</v>
      </c>
      <c r="R358" s="22">
        <v>0.25</v>
      </c>
      <c r="S358" s="22">
        <v>0.41666666666666669</v>
      </c>
      <c r="V358" t="s">
        <v>927</v>
      </c>
    </row>
    <row r="359" spans="1:24">
      <c r="A359" s="2">
        <v>357</v>
      </c>
      <c r="B359" s="2" t="s">
        <v>208</v>
      </c>
      <c r="C359" s="2">
        <f>YEAR(MC[[#This Row],[Date]])</f>
        <v>2023</v>
      </c>
      <c r="D359" s="2" t="s">
        <v>209</v>
      </c>
      <c r="E359" s="2" t="s">
        <v>209</v>
      </c>
      <c r="F359" s="18">
        <v>44986</v>
      </c>
      <c r="G359" s="2">
        <f t="shared" si="10"/>
        <v>31</v>
      </c>
      <c r="H359" s="19">
        <f t="shared" si="11"/>
        <v>45008</v>
      </c>
      <c r="I359">
        <v>7</v>
      </c>
      <c r="J359">
        <v>2</v>
      </c>
      <c r="K359" s="2">
        <v>441</v>
      </c>
      <c r="L359" s="2">
        <v>0</v>
      </c>
      <c r="M359" s="2">
        <v>0</v>
      </c>
      <c r="N359" s="2">
        <v>0</v>
      </c>
      <c r="O359" s="2">
        <v>609</v>
      </c>
      <c r="P359" s="2">
        <v>0</v>
      </c>
      <c r="Q359" s="2">
        <f>SUM(MC[[#This Row],[IC1_Inv1_MC]:[IC2_Inv2_MC]])</f>
        <v>1050</v>
      </c>
      <c r="R359" s="22">
        <v>0.25</v>
      </c>
      <c r="S359" s="22">
        <v>0.41666666666666669</v>
      </c>
      <c r="V359" t="s">
        <v>927</v>
      </c>
    </row>
    <row r="360" spans="1:24">
      <c r="A360" s="2">
        <v>358</v>
      </c>
      <c r="B360" s="2" t="s">
        <v>208</v>
      </c>
      <c r="C360" s="2">
        <f>YEAR(MC[[#This Row],[Date]])</f>
        <v>2023</v>
      </c>
      <c r="D360" s="2" t="s">
        <v>209</v>
      </c>
      <c r="E360" s="2" t="s">
        <v>209</v>
      </c>
      <c r="F360" s="18">
        <v>44986</v>
      </c>
      <c r="G360" s="2">
        <f t="shared" si="10"/>
        <v>31</v>
      </c>
      <c r="H360" s="19">
        <f t="shared" si="11"/>
        <v>45009</v>
      </c>
      <c r="I360">
        <v>7</v>
      </c>
      <c r="J360">
        <v>2</v>
      </c>
      <c r="K360" s="2">
        <v>1890</v>
      </c>
      <c r="L360" s="2">
        <v>189</v>
      </c>
      <c r="M360" s="2">
        <v>0</v>
      </c>
      <c r="N360" s="2">
        <v>0</v>
      </c>
      <c r="O360" s="2">
        <v>0</v>
      </c>
      <c r="P360" s="2">
        <v>0</v>
      </c>
      <c r="Q360" s="2">
        <f>SUM(MC[[#This Row],[IC1_Inv1_MC]:[IC2_Inv2_MC]])</f>
        <v>2079</v>
      </c>
      <c r="R360" s="22">
        <v>0.25</v>
      </c>
      <c r="S360" s="22">
        <v>0.41666666666666669</v>
      </c>
      <c r="T360" s="22">
        <v>0.66666666666666696</v>
      </c>
      <c r="U360" s="22">
        <v>0.83333333333333304</v>
      </c>
      <c r="V360" t="s">
        <v>927</v>
      </c>
    </row>
    <row r="361" spans="1:24">
      <c r="A361" s="2">
        <v>359</v>
      </c>
      <c r="B361" s="2" t="s">
        <v>208</v>
      </c>
      <c r="C361" s="2">
        <f>YEAR(MC[[#This Row],[Date]])</f>
        <v>2023</v>
      </c>
      <c r="D361" s="2" t="s">
        <v>209</v>
      </c>
      <c r="E361" s="2" t="s">
        <v>209</v>
      </c>
      <c r="F361" s="18">
        <v>44986</v>
      </c>
      <c r="G361" s="2">
        <f t="shared" si="10"/>
        <v>31</v>
      </c>
      <c r="H361" s="19">
        <f t="shared" si="11"/>
        <v>45010</v>
      </c>
      <c r="I361">
        <v>7</v>
      </c>
      <c r="J361">
        <v>2</v>
      </c>
      <c r="K361" s="2">
        <v>0</v>
      </c>
      <c r="L361" s="2">
        <v>0</v>
      </c>
      <c r="M361" s="2">
        <v>0</v>
      </c>
      <c r="N361" s="2">
        <v>0</v>
      </c>
      <c r="O361" s="2">
        <v>588</v>
      </c>
      <c r="P361" s="2">
        <v>420</v>
      </c>
      <c r="Q361" s="2">
        <f>SUM(MC[[#This Row],[IC1_Inv1_MC]:[IC2_Inv2_MC]])</f>
        <v>1008</v>
      </c>
      <c r="R361" s="22">
        <v>0.25</v>
      </c>
      <c r="S361" s="22">
        <v>0.41666666666666669</v>
      </c>
      <c r="V361" t="s">
        <v>927</v>
      </c>
    </row>
    <row r="362" spans="1:24">
      <c r="A362" s="2">
        <v>360</v>
      </c>
      <c r="B362" s="2" t="s">
        <v>208</v>
      </c>
      <c r="C362" s="2">
        <f>YEAR(MC[[#This Row],[Date]])</f>
        <v>2023</v>
      </c>
      <c r="D362" s="2" t="s">
        <v>209</v>
      </c>
      <c r="E362" s="2" t="s">
        <v>209</v>
      </c>
      <c r="F362" s="18">
        <v>44986</v>
      </c>
      <c r="G362" s="2">
        <f t="shared" si="10"/>
        <v>31</v>
      </c>
      <c r="H362" s="19">
        <f t="shared" si="11"/>
        <v>45011</v>
      </c>
      <c r="I362" s="216" t="s">
        <v>936</v>
      </c>
      <c r="J362">
        <v>2</v>
      </c>
      <c r="K362" s="2">
        <v>0</v>
      </c>
      <c r="L362" s="2" t="s">
        <v>937</v>
      </c>
      <c r="M362" s="2">
        <v>0</v>
      </c>
      <c r="N362" s="2">
        <v>0</v>
      </c>
      <c r="O362" s="2">
        <v>1050</v>
      </c>
      <c r="P362" s="2">
        <v>0</v>
      </c>
      <c r="Q362" s="2">
        <f>SUM(MC[[#This Row],[IC1_Inv1_MC]:[IC2_Inv2_MC]])</f>
        <v>1050</v>
      </c>
      <c r="R362" s="22">
        <v>0.25</v>
      </c>
      <c r="S362" s="22">
        <v>0.41666666666666669</v>
      </c>
      <c r="V362" t="s">
        <v>927</v>
      </c>
      <c r="X362" s="211" t="s">
        <v>938</v>
      </c>
    </row>
    <row r="363" spans="1:24">
      <c r="A363" s="2">
        <v>361</v>
      </c>
      <c r="B363" s="2" t="s">
        <v>208</v>
      </c>
      <c r="C363" s="2">
        <f>YEAR(MC[[#This Row],[Date]])</f>
        <v>2023</v>
      </c>
      <c r="D363" s="2" t="s">
        <v>209</v>
      </c>
      <c r="E363" s="2" t="s">
        <v>209</v>
      </c>
      <c r="F363" s="18">
        <v>44986</v>
      </c>
      <c r="G363" s="2">
        <f t="shared" si="10"/>
        <v>31</v>
      </c>
      <c r="H363" s="19">
        <f t="shared" si="11"/>
        <v>45012</v>
      </c>
      <c r="I363">
        <v>8</v>
      </c>
      <c r="J363">
        <v>2</v>
      </c>
      <c r="K363" s="2">
        <v>0</v>
      </c>
      <c r="L363" s="2">
        <v>0</v>
      </c>
      <c r="M363" s="2">
        <v>0</v>
      </c>
      <c r="N363" s="2">
        <v>0</v>
      </c>
      <c r="O363" s="2">
        <v>1974</v>
      </c>
      <c r="P363" s="2">
        <v>0</v>
      </c>
      <c r="Q363" s="2">
        <f>SUM(MC[[#This Row],[IC1_Inv1_MC]:[IC2_Inv2_MC]])</f>
        <v>1974</v>
      </c>
      <c r="R363" s="22">
        <v>0.25</v>
      </c>
      <c r="S363" s="22">
        <v>0.41666666666666669</v>
      </c>
      <c r="T363" s="22">
        <v>0.66666666666666696</v>
      </c>
      <c r="U363" s="22">
        <v>0.83333333333333304</v>
      </c>
      <c r="V363" t="s">
        <v>927</v>
      </c>
    </row>
    <row r="364" spans="1:24">
      <c r="A364" s="2">
        <v>362</v>
      </c>
      <c r="B364" s="2" t="s">
        <v>208</v>
      </c>
      <c r="C364" s="2">
        <f>YEAR(MC[[#This Row],[Date]])</f>
        <v>2023</v>
      </c>
      <c r="D364" s="2" t="s">
        <v>209</v>
      </c>
      <c r="E364" s="2" t="s">
        <v>209</v>
      </c>
      <c r="F364" s="18">
        <v>44986</v>
      </c>
      <c r="G364" s="2">
        <f t="shared" si="10"/>
        <v>31</v>
      </c>
      <c r="H364" s="19">
        <f t="shared" si="11"/>
        <v>45013</v>
      </c>
      <c r="I364">
        <v>8</v>
      </c>
      <c r="J364">
        <v>2</v>
      </c>
      <c r="K364" s="2">
        <v>756</v>
      </c>
      <c r="L364" s="2">
        <v>567</v>
      </c>
      <c r="M364" s="2">
        <v>735</v>
      </c>
      <c r="N364" s="2">
        <v>0</v>
      </c>
      <c r="O364" s="2">
        <v>0</v>
      </c>
      <c r="P364" s="2">
        <v>0</v>
      </c>
      <c r="Q364" s="2">
        <f>SUM(MC[[#This Row],[IC1_Inv1_MC]:[IC2_Inv2_MC]])</f>
        <v>2058</v>
      </c>
      <c r="R364" s="22">
        <v>0.25</v>
      </c>
      <c r="S364" s="22">
        <v>0.41666666666666669</v>
      </c>
      <c r="T364" s="22">
        <v>0.66666666666666696</v>
      </c>
      <c r="U364" s="22">
        <v>0.83333333333333304</v>
      </c>
      <c r="V364" t="s">
        <v>927</v>
      </c>
    </row>
    <row r="365" spans="1:24">
      <c r="A365" s="2">
        <v>363</v>
      </c>
      <c r="B365" s="2" t="s">
        <v>208</v>
      </c>
      <c r="C365" s="2">
        <f>YEAR(MC[[#This Row],[Date]])</f>
        <v>2023</v>
      </c>
      <c r="D365" s="2" t="s">
        <v>209</v>
      </c>
      <c r="E365" s="2" t="s">
        <v>209</v>
      </c>
      <c r="F365" s="18">
        <v>44986</v>
      </c>
      <c r="G365" s="2">
        <f t="shared" si="10"/>
        <v>31</v>
      </c>
      <c r="H365" s="19">
        <f t="shared" si="11"/>
        <v>45014</v>
      </c>
      <c r="I365">
        <v>8</v>
      </c>
      <c r="J365">
        <v>2</v>
      </c>
      <c r="K365" s="2">
        <v>1575</v>
      </c>
      <c r="L365" s="2">
        <v>0</v>
      </c>
      <c r="M365" s="2">
        <v>0</v>
      </c>
      <c r="N365" s="2">
        <v>0</v>
      </c>
      <c r="O365" s="2">
        <v>609</v>
      </c>
      <c r="P365" s="2">
        <v>0</v>
      </c>
      <c r="Q365" s="2">
        <f>SUM(MC[[#This Row],[IC1_Inv1_MC]:[IC2_Inv2_MC]])</f>
        <v>2184</v>
      </c>
      <c r="R365" s="22">
        <v>0.25</v>
      </c>
      <c r="S365" s="22">
        <v>0.41666666666666669</v>
      </c>
      <c r="T365" s="22">
        <v>0.66666666666666696</v>
      </c>
      <c r="U365" s="22">
        <v>0.83333333333333304</v>
      </c>
      <c r="V365" t="s">
        <v>927</v>
      </c>
    </row>
    <row r="366" spans="1:24">
      <c r="A366" s="2">
        <v>364</v>
      </c>
      <c r="B366" s="2" t="s">
        <v>208</v>
      </c>
      <c r="C366" s="2">
        <f>YEAR(MC[[#This Row],[Date]])</f>
        <v>2023</v>
      </c>
      <c r="D366" s="2" t="s">
        <v>209</v>
      </c>
      <c r="E366" s="2" t="s">
        <v>209</v>
      </c>
      <c r="F366" s="18">
        <v>44986</v>
      </c>
      <c r="G366" s="2">
        <f t="shared" si="10"/>
        <v>31</v>
      </c>
      <c r="H366" s="19">
        <f t="shared" si="11"/>
        <v>45015</v>
      </c>
      <c r="I366">
        <v>8</v>
      </c>
      <c r="J366">
        <v>2</v>
      </c>
      <c r="K366" s="2">
        <v>0</v>
      </c>
      <c r="L366" s="2">
        <v>504</v>
      </c>
      <c r="M366" s="2">
        <v>504</v>
      </c>
      <c r="N366" s="2">
        <v>462</v>
      </c>
      <c r="O366" s="2">
        <v>252</v>
      </c>
      <c r="P366" s="2">
        <v>378</v>
      </c>
      <c r="Q366" s="2">
        <f>SUM(MC[[#This Row],[IC1_Inv1_MC]:[IC2_Inv2_MC]])</f>
        <v>2100</v>
      </c>
      <c r="R366" s="22">
        <v>0.25</v>
      </c>
      <c r="S366" s="22">
        <v>0.41666666666666669</v>
      </c>
      <c r="T366" s="22">
        <v>0.66666666666666696</v>
      </c>
      <c r="U366" s="22">
        <v>0.83333333333333304</v>
      </c>
      <c r="V366" t="s">
        <v>927</v>
      </c>
    </row>
    <row r="367" spans="1:24">
      <c r="A367" s="2">
        <v>365</v>
      </c>
      <c r="B367" s="2" t="s">
        <v>208</v>
      </c>
      <c r="C367" s="2">
        <f>YEAR(MC[[#This Row],[Date]])</f>
        <v>2023</v>
      </c>
      <c r="D367" s="2" t="s">
        <v>209</v>
      </c>
      <c r="E367" s="2" t="s">
        <v>209</v>
      </c>
      <c r="F367" s="18">
        <v>44986</v>
      </c>
      <c r="G367" s="2">
        <f t="shared" si="10"/>
        <v>31</v>
      </c>
      <c r="H367" s="19">
        <f t="shared" si="11"/>
        <v>45016</v>
      </c>
      <c r="I367">
        <v>8</v>
      </c>
      <c r="J367">
        <v>2</v>
      </c>
      <c r="K367" s="2">
        <v>252</v>
      </c>
      <c r="L367" s="2">
        <v>0</v>
      </c>
      <c r="M367" s="2">
        <v>0</v>
      </c>
      <c r="N367" s="2">
        <v>0</v>
      </c>
      <c r="O367" s="2">
        <v>0</v>
      </c>
      <c r="P367" s="2">
        <v>1890</v>
      </c>
      <c r="Q367" s="2">
        <f>SUM(MC[[#This Row],[IC1_Inv1_MC]:[IC2_Inv2_MC]])</f>
        <v>2142</v>
      </c>
      <c r="R367" s="22">
        <v>0.25</v>
      </c>
      <c r="S367" s="22">
        <v>0.41666666666666669</v>
      </c>
      <c r="T367" s="22">
        <v>0.66666666666666696</v>
      </c>
      <c r="U367" s="22">
        <v>0.83333333333333304</v>
      </c>
      <c r="V367" t="s">
        <v>927</v>
      </c>
    </row>
    <row r="368" spans="1:24">
      <c r="A368" s="2">
        <v>366</v>
      </c>
      <c r="B368" s="2" t="s">
        <v>210</v>
      </c>
      <c r="C368" s="2">
        <f>YEAR(MC[[#This Row],[Date]])</f>
        <v>2023</v>
      </c>
      <c r="D368" s="2" t="s">
        <v>211</v>
      </c>
      <c r="E368" s="2" t="s">
        <v>211</v>
      </c>
      <c r="F368" s="18">
        <v>45017</v>
      </c>
      <c r="G368" s="2">
        <f t="shared" ref="G368" si="12">DAY(EOMONTH(F368,0))</f>
        <v>30</v>
      </c>
      <c r="H368" s="19">
        <f t="shared" si="11"/>
        <v>45017</v>
      </c>
      <c r="Q368" s="2">
        <f>SUM(MC[[#This Row],[IC1_Inv1_MC]:[IC2_Inv2_MC]])</f>
        <v>0</v>
      </c>
    </row>
    <row r="369" spans="1:24">
      <c r="A369" s="2">
        <v>367</v>
      </c>
      <c r="B369" s="2" t="s">
        <v>210</v>
      </c>
      <c r="C369" s="2">
        <f>YEAR(MC[[#This Row],[Date]])</f>
        <v>2023</v>
      </c>
      <c r="D369" s="2" t="s">
        <v>211</v>
      </c>
      <c r="E369" s="2" t="s">
        <v>211</v>
      </c>
      <c r="F369" s="18">
        <v>45017</v>
      </c>
      <c r="G369" s="2">
        <f t="shared" ref="G369:G374" si="13">DAY(EOMONTH(F369,0))</f>
        <v>30</v>
      </c>
      <c r="H369" s="19">
        <f t="shared" si="11"/>
        <v>45018</v>
      </c>
      <c r="Q369" s="2">
        <f>SUM(MC[[#This Row],[IC1_Inv1_MC]:[IC2_Inv2_MC]])</f>
        <v>0</v>
      </c>
    </row>
    <row r="370" spans="1:24">
      <c r="A370" s="2">
        <v>368</v>
      </c>
      <c r="B370" s="2" t="s">
        <v>210</v>
      </c>
      <c r="C370" s="2">
        <f>YEAR(MC[[#This Row],[Date]])</f>
        <v>2023</v>
      </c>
      <c r="D370" s="2" t="s">
        <v>211</v>
      </c>
      <c r="E370" s="2" t="s">
        <v>211</v>
      </c>
      <c r="F370" s="18">
        <v>45017</v>
      </c>
      <c r="G370" s="2">
        <f t="shared" si="13"/>
        <v>30</v>
      </c>
      <c r="H370" s="19">
        <f t="shared" si="11"/>
        <v>45019</v>
      </c>
      <c r="Q370" s="2">
        <f>SUM(MC[[#This Row],[IC1_Inv1_MC]:[IC2_Inv2_MC]])</f>
        <v>0</v>
      </c>
    </row>
    <row r="371" spans="1:24">
      <c r="A371" s="2">
        <v>369</v>
      </c>
      <c r="B371" s="2" t="s">
        <v>210</v>
      </c>
      <c r="C371" s="2">
        <f>YEAR(MC[[#This Row],[Date]])</f>
        <v>2023</v>
      </c>
      <c r="D371" s="2" t="s">
        <v>211</v>
      </c>
      <c r="E371" s="2" t="s">
        <v>211</v>
      </c>
      <c r="F371" s="18">
        <v>45017</v>
      </c>
      <c r="G371" s="2">
        <f t="shared" si="13"/>
        <v>30</v>
      </c>
      <c r="H371" s="19">
        <f t="shared" si="11"/>
        <v>45020</v>
      </c>
      <c r="Q371" s="2">
        <f>SUM(MC[[#This Row],[IC1_Inv1_MC]:[IC2_Inv2_MC]])</f>
        <v>0</v>
      </c>
    </row>
    <row r="372" spans="1:24">
      <c r="A372" s="2">
        <v>370</v>
      </c>
      <c r="B372" s="2" t="s">
        <v>210</v>
      </c>
      <c r="C372" s="2">
        <f>YEAR(MC[[#This Row],[Date]])</f>
        <v>2023</v>
      </c>
      <c r="D372" s="2" t="s">
        <v>211</v>
      </c>
      <c r="E372" s="2" t="s">
        <v>211</v>
      </c>
      <c r="F372" s="18">
        <v>45017</v>
      </c>
      <c r="G372" s="2">
        <f t="shared" si="13"/>
        <v>30</v>
      </c>
      <c r="H372" s="19">
        <f t="shared" si="11"/>
        <v>45021</v>
      </c>
      <c r="Q372" s="2">
        <f>SUM(MC[[#This Row],[IC1_Inv1_MC]:[IC2_Inv2_MC]])</f>
        <v>0</v>
      </c>
    </row>
    <row r="373" spans="1:24">
      <c r="A373" s="2">
        <v>371</v>
      </c>
      <c r="B373" s="2" t="s">
        <v>210</v>
      </c>
      <c r="C373" s="2">
        <f>YEAR(MC[[#This Row],[Date]])</f>
        <v>2023</v>
      </c>
      <c r="D373" s="2" t="s">
        <v>211</v>
      </c>
      <c r="E373" s="2" t="s">
        <v>211</v>
      </c>
      <c r="F373" s="18">
        <v>45017</v>
      </c>
      <c r="G373" s="2">
        <f t="shared" si="13"/>
        <v>30</v>
      </c>
      <c r="H373" s="19">
        <f t="shared" si="11"/>
        <v>45022</v>
      </c>
      <c r="Q373" s="2">
        <f>SUM(MC[[#This Row],[IC1_Inv1_MC]:[IC2_Inv2_MC]])</f>
        <v>0</v>
      </c>
    </row>
    <row r="374" spans="1:24">
      <c r="A374" s="2">
        <v>372</v>
      </c>
      <c r="B374" s="2" t="s">
        <v>210</v>
      </c>
      <c r="C374" s="2">
        <f>YEAR(MC[[#This Row],[Date]])</f>
        <v>2023</v>
      </c>
      <c r="D374" s="2" t="s">
        <v>211</v>
      </c>
      <c r="E374" s="2" t="s">
        <v>211</v>
      </c>
      <c r="F374" s="18">
        <v>45017</v>
      </c>
      <c r="G374" s="2">
        <f t="shared" si="13"/>
        <v>30</v>
      </c>
      <c r="H374" s="19">
        <f t="shared" si="11"/>
        <v>45023</v>
      </c>
      <c r="Q374" s="2">
        <f>SUM(MC[[#This Row],[IC1_Inv1_MC]:[IC2_Inv2_MC]])</f>
        <v>0</v>
      </c>
    </row>
    <row r="375" spans="1:24">
      <c r="A375" s="2">
        <v>373</v>
      </c>
      <c r="B375" s="2" t="s">
        <v>210</v>
      </c>
      <c r="C375" s="2">
        <f>YEAR(MC[[#This Row],[Date]])</f>
        <v>2023</v>
      </c>
      <c r="D375" s="2" t="s">
        <v>211</v>
      </c>
      <c r="E375" s="2" t="s">
        <v>211</v>
      </c>
      <c r="F375" s="18">
        <v>45017</v>
      </c>
      <c r="G375" s="2">
        <f t="shared" ref="G375:G386" si="14">DAY(EOMONTH(F375,0))</f>
        <v>30</v>
      </c>
      <c r="H375" s="19">
        <f t="shared" ref="H375:H386" si="15">H374+1</f>
        <v>45024</v>
      </c>
      <c r="I375">
        <v>8</v>
      </c>
      <c r="J375">
        <v>3</v>
      </c>
      <c r="K375" s="2">
        <v>252</v>
      </c>
      <c r="L375" s="2">
        <v>252</v>
      </c>
      <c r="M375" s="2">
        <v>0</v>
      </c>
      <c r="N375" s="2">
        <v>0</v>
      </c>
      <c r="O375" s="2">
        <v>1722</v>
      </c>
      <c r="P375" s="2">
        <v>1575</v>
      </c>
      <c r="Q375" s="2">
        <f>SUM(MC[[#This Row],[IC1_Inv1_MC]:[IC2_Inv2_MC]])</f>
        <v>3801</v>
      </c>
      <c r="R375" s="22">
        <v>0.25</v>
      </c>
      <c r="S375" s="22">
        <v>0.41666666666666669</v>
      </c>
      <c r="T375" s="22">
        <v>0.66666666666666696</v>
      </c>
      <c r="U375" s="22">
        <v>0.83333333333333304</v>
      </c>
      <c r="V375" t="s">
        <v>927</v>
      </c>
    </row>
    <row r="376" spans="1:24">
      <c r="A376" s="2">
        <v>374</v>
      </c>
      <c r="B376" s="2" t="s">
        <v>210</v>
      </c>
      <c r="C376" s="2">
        <f>YEAR(MC[[#This Row],[Date]])</f>
        <v>2023</v>
      </c>
      <c r="D376" s="2" t="s">
        <v>211</v>
      </c>
      <c r="E376" s="2" t="s">
        <v>211</v>
      </c>
      <c r="F376" s="18">
        <v>45017</v>
      </c>
      <c r="G376" s="2">
        <f t="shared" si="14"/>
        <v>30</v>
      </c>
      <c r="H376" s="19">
        <f t="shared" si="15"/>
        <v>45025</v>
      </c>
      <c r="I376">
        <v>8</v>
      </c>
      <c r="J376">
        <v>4</v>
      </c>
      <c r="K376" s="2">
        <v>0</v>
      </c>
      <c r="L376" s="2">
        <v>1743</v>
      </c>
      <c r="M376" s="2">
        <v>630</v>
      </c>
      <c r="N376" s="2">
        <v>0</v>
      </c>
      <c r="O376" s="2">
        <v>1764</v>
      </c>
      <c r="P376" s="2">
        <v>420</v>
      </c>
      <c r="Q376" s="2">
        <f>SUM(MC[[#This Row],[IC1_Inv1_MC]:[IC2_Inv2_MC]])</f>
        <v>4557</v>
      </c>
      <c r="R376" s="22">
        <v>0.25</v>
      </c>
      <c r="S376" s="22">
        <v>0.41666666666666669</v>
      </c>
      <c r="T376" s="22">
        <v>0.66666666666666696</v>
      </c>
      <c r="U376" s="22">
        <v>0.83333333333333304</v>
      </c>
      <c r="V376" t="s">
        <v>927</v>
      </c>
    </row>
    <row r="377" spans="1:24">
      <c r="A377" s="2">
        <v>375</v>
      </c>
      <c r="B377" s="2" t="s">
        <v>210</v>
      </c>
      <c r="C377" s="2">
        <f>YEAR(MC[[#This Row],[Date]])</f>
        <v>2023</v>
      </c>
      <c r="D377" s="2" t="s">
        <v>211</v>
      </c>
      <c r="E377" s="2" t="s">
        <v>211</v>
      </c>
      <c r="F377" s="18">
        <v>45017</v>
      </c>
      <c r="G377" s="2">
        <f t="shared" si="14"/>
        <v>30</v>
      </c>
      <c r="H377" s="19">
        <f t="shared" si="15"/>
        <v>45026</v>
      </c>
      <c r="I377">
        <v>8</v>
      </c>
      <c r="J377">
        <v>2</v>
      </c>
      <c r="K377" s="2">
        <v>0</v>
      </c>
      <c r="L377" s="2">
        <v>1533</v>
      </c>
      <c r="M377" s="2">
        <v>504</v>
      </c>
      <c r="N377" s="2">
        <v>252</v>
      </c>
      <c r="O377" s="2">
        <v>0</v>
      </c>
      <c r="P377" s="2">
        <v>0</v>
      </c>
      <c r="Q377" s="2">
        <f>SUM(MC[[#This Row],[IC1_Inv1_MC]:[IC2_Inv2_MC]])</f>
        <v>2289</v>
      </c>
      <c r="R377" s="22">
        <v>0.25</v>
      </c>
      <c r="S377" s="22">
        <v>0.41666666666666669</v>
      </c>
      <c r="T377" s="22">
        <v>0.66666666666666696</v>
      </c>
      <c r="U377" s="22">
        <v>0.83333333333333304</v>
      </c>
      <c r="V377" t="s">
        <v>927</v>
      </c>
    </row>
    <row r="378" spans="1:24">
      <c r="A378" s="2">
        <v>376</v>
      </c>
      <c r="B378" s="2" t="s">
        <v>210</v>
      </c>
      <c r="C378" s="2">
        <f>YEAR(MC[[#This Row],[Date]])</f>
        <v>2023</v>
      </c>
      <c r="D378" s="2" t="s">
        <v>211</v>
      </c>
      <c r="E378" s="2" t="s">
        <v>211</v>
      </c>
      <c r="F378" s="18">
        <v>45017</v>
      </c>
      <c r="G378" s="2">
        <f t="shared" si="14"/>
        <v>30</v>
      </c>
      <c r="H378" s="19">
        <f t="shared" si="15"/>
        <v>45027</v>
      </c>
      <c r="I378">
        <v>8</v>
      </c>
      <c r="J378">
        <v>2</v>
      </c>
      <c r="K378" s="2">
        <v>252</v>
      </c>
      <c r="L378" s="2">
        <v>504</v>
      </c>
      <c r="M378" s="2">
        <v>0</v>
      </c>
      <c r="N378" s="2">
        <v>0</v>
      </c>
      <c r="O378" s="2">
        <v>0</v>
      </c>
      <c r="P378" s="2">
        <v>1575</v>
      </c>
      <c r="Q378" s="2">
        <f>SUM(MC[[#This Row],[IC1_Inv1_MC]:[IC2_Inv2_MC]])</f>
        <v>2331</v>
      </c>
      <c r="R378" s="22">
        <v>0.25</v>
      </c>
      <c r="S378" s="22">
        <v>0.41666666666666669</v>
      </c>
      <c r="T378" s="22">
        <v>0.66666666666666696</v>
      </c>
      <c r="U378" s="22">
        <v>0.83333333333333304</v>
      </c>
      <c r="V378" t="s">
        <v>927</v>
      </c>
    </row>
    <row r="379" spans="1:24">
      <c r="A379" s="2">
        <v>377</v>
      </c>
      <c r="B379" s="2" t="s">
        <v>210</v>
      </c>
      <c r="C379" s="2">
        <f>YEAR(MC[[#This Row],[Date]])</f>
        <v>2023</v>
      </c>
      <c r="D379" s="2" t="s">
        <v>211</v>
      </c>
      <c r="E379" s="2" t="s">
        <v>211</v>
      </c>
      <c r="F379" s="18">
        <v>45017</v>
      </c>
      <c r="G379" s="2">
        <f t="shared" si="14"/>
        <v>30</v>
      </c>
      <c r="H379" s="19">
        <f t="shared" si="15"/>
        <v>45028</v>
      </c>
      <c r="I379">
        <v>8</v>
      </c>
      <c r="J379">
        <v>2</v>
      </c>
      <c r="K379" s="2">
        <v>252</v>
      </c>
      <c r="L379" s="2">
        <v>0</v>
      </c>
      <c r="M379" s="2">
        <v>0</v>
      </c>
      <c r="N379" s="2">
        <v>0</v>
      </c>
      <c r="O379" s="2">
        <v>1428</v>
      </c>
      <c r="P379" s="2">
        <v>672</v>
      </c>
      <c r="Q379" s="2">
        <f>SUM(MC[[#This Row],[IC1_Inv1_MC]:[IC2_Inv2_MC]])</f>
        <v>2352</v>
      </c>
      <c r="R379" s="22">
        <v>0.25</v>
      </c>
      <c r="S379" s="22">
        <v>0.41666666666666669</v>
      </c>
      <c r="T379" s="22">
        <v>0.66666666666666696</v>
      </c>
      <c r="U379" s="22">
        <v>0.83333333333333304</v>
      </c>
      <c r="V379" t="s">
        <v>927</v>
      </c>
    </row>
    <row r="380" spans="1:24">
      <c r="A380" s="2">
        <v>378</v>
      </c>
      <c r="B380" s="2" t="s">
        <v>210</v>
      </c>
      <c r="C380" s="2">
        <f>YEAR(MC[[#This Row],[Date]])</f>
        <v>2023</v>
      </c>
      <c r="D380" s="2" t="s">
        <v>211</v>
      </c>
      <c r="E380" s="2" t="s">
        <v>211</v>
      </c>
      <c r="F380" s="18">
        <v>45017</v>
      </c>
      <c r="G380" s="2">
        <f t="shared" si="14"/>
        <v>30</v>
      </c>
      <c r="H380" s="19">
        <f t="shared" si="15"/>
        <v>45029</v>
      </c>
      <c r="I380">
        <v>8</v>
      </c>
      <c r="J380">
        <v>2</v>
      </c>
      <c r="K380" s="2">
        <v>252</v>
      </c>
      <c r="L380" s="2">
        <v>651</v>
      </c>
      <c r="M380" s="2">
        <v>0</v>
      </c>
      <c r="N380" s="2">
        <v>0</v>
      </c>
      <c r="O380" s="2">
        <v>0</v>
      </c>
      <c r="P380" s="2">
        <v>441</v>
      </c>
      <c r="Q380" s="2">
        <f>SUM(MC[[#This Row],[IC1_Inv1_MC]:[IC2_Inv2_MC]])</f>
        <v>1344</v>
      </c>
      <c r="R380" s="22">
        <v>0.25</v>
      </c>
      <c r="S380" s="22">
        <v>0.41666666666666669</v>
      </c>
      <c r="T380" s="22">
        <v>0.66666666666666696</v>
      </c>
      <c r="U380" s="22">
        <v>0.83333333333333304</v>
      </c>
      <c r="V380" t="s">
        <v>927</v>
      </c>
      <c r="X380" t="s">
        <v>939</v>
      </c>
    </row>
    <row r="381" spans="1:24">
      <c r="A381" s="2">
        <v>379</v>
      </c>
      <c r="B381" s="2" t="s">
        <v>210</v>
      </c>
      <c r="C381" s="2">
        <f>YEAR(MC[[#This Row],[Date]])</f>
        <v>2023</v>
      </c>
      <c r="D381" s="2" t="s">
        <v>211</v>
      </c>
      <c r="E381" s="2" t="s">
        <v>211</v>
      </c>
      <c r="F381" s="18">
        <v>45017</v>
      </c>
      <c r="G381" s="2">
        <f t="shared" si="14"/>
        <v>30</v>
      </c>
      <c r="H381" s="19">
        <f t="shared" si="15"/>
        <v>45030</v>
      </c>
      <c r="I381">
        <v>8</v>
      </c>
      <c r="J381">
        <v>2</v>
      </c>
      <c r="K381" s="2">
        <v>567</v>
      </c>
      <c r="L381" s="2">
        <v>630</v>
      </c>
      <c r="M381" s="2">
        <v>1260</v>
      </c>
      <c r="N381" s="2">
        <v>0</v>
      </c>
      <c r="O381" s="2">
        <v>0</v>
      </c>
      <c r="P381" s="2">
        <v>0</v>
      </c>
      <c r="Q381" s="2">
        <f>SUM(MC[[#This Row],[IC1_Inv1_MC]:[IC2_Inv2_MC]])</f>
        <v>2457</v>
      </c>
      <c r="R381" s="22">
        <v>0.25</v>
      </c>
      <c r="S381" s="22">
        <v>0.41666666666666669</v>
      </c>
      <c r="T381" s="22">
        <v>0.66666666666666696</v>
      </c>
      <c r="U381" s="22">
        <v>0.83333333333333304</v>
      </c>
      <c r="V381" t="s">
        <v>927</v>
      </c>
    </row>
    <row r="382" spans="1:24">
      <c r="A382" s="2">
        <v>380</v>
      </c>
      <c r="B382" s="2" t="s">
        <v>210</v>
      </c>
      <c r="C382" s="2">
        <f>YEAR(MC[[#This Row],[Date]])</f>
        <v>2023</v>
      </c>
      <c r="D382" s="2" t="s">
        <v>211</v>
      </c>
      <c r="E382" s="2" t="s">
        <v>211</v>
      </c>
      <c r="F382" s="18">
        <v>45017</v>
      </c>
      <c r="G382" s="2">
        <f t="shared" si="14"/>
        <v>30</v>
      </c>
      <c r="H382" s="19">
        <f t="shared" si="15"/>
        <v>45031</v>
      </c>
      <c r="I382">
        <v>8</v>
      </c>
      <c r="J382">
        <v>2</v>
      </c>
      <c r="K382" s="2">
        <v>0</v>
      </c>
      <c r="L382" s="2">
        <v>0</v>
      </c>
      <c r="M382" s="2">
        <v>819</v>
      </c>
      <c r="N382" s="2">
        <v>1491</v>
      </c>
      <c r="O382" s="2">
        <v>0</v>
      </c>
      <c r="P382" s="2">
        <v>0</v>
      </c>
      <c r="Q382" s="2">
        <f>SUM(MC[[#This Row],[IC1_Inv1_MC]:[IC2_Inv2_MC]])</f>
        <v>2310</v>
      </c>
      <c r="R382" s="22">
        <v>0.25</v>
      </c>
      <c r="S382" s="22">
        <v>0.41666666666666669</v>
      </c>
      <c r="T382" s="22">
        <v>0.66666666666666696</v>
      </c>
      <c r="U382" s="22">
        <v>0.83333333333333304</v>
      </c>
      <c r="V382" t="s">
        <v>927</v>
      </c>
      <c r="X382" t="s">
        <v>940</v>
      </c>
    </row>
    <row r="383" spans="1:24">
      <c r="A383" s="2">
        <v>381</v>
      </c>
      <c r="B383" s="2" t="s">
        <v>210</v>
      </c>
      <c r="C383" s="2">
        <f>YEAR(MC[[#This Row],[Date]])</f>
        <v>2023</v>
      </c>
      <c r="D383" s="2" t="s">
        <v>211</v>
      </c>
      <c r="E383" s="2" t="s">
        <v>211</v>
      </c>
      <c r="F383" s="18">
        <v>45017</v>
      </c>
      <c r="G383" s="2">
        <f t="shared" si="14"/>
        <v>30</v>
      </c>
      <c r="H383" s="19">
        <f t="shared" si="15"/>
        <v>45032</v>
      </c>
      <c r="I383">
        <v>9</v>
      </c>
      <c r="J383">
        <v>2</v>
      </c>
      <c r="K383" s="2">
        <v>0</v>
      </c>
      <c r="L383" s="2">
        <v>0</v>
      </c>
      <c r="M383" s="2">
        <v>0</v>
      </c>
      <c r="N383" s="2">
        <v>2331</v>
      </c>
      <c r="O383" s="2">
        <v>0</v>
      </c>
      <c r="P383" s="2">
        <v>0</v>
      </c>
      <c r="Q383" s="2">
        <f>SUM(MC[[#This Row],[IC1_Inv1_MC]:[IC2_Inv2_MC]])</f>
        <v>2331</v>
      </c>
      <c r="R383" s="22">
        <v>0.25</v>
      </c>
      <c r="S383" s="22">
        <v>0.41666666666666669</v>
      </c>
      <c r="T383" s="22">
        <v>0.66666666666666696</v>
      </c>
      <c r="U383" s="22">
        <v>0.83333333333333304</v>
      </c>
      <c r="V383" t="s">
        <v>927</v>
      </c>
    </row>
    <row r="384" spans="1:24">
      <c r="A384" s="2">
        <v>382</v>
      </c>
      <c r="B384" s="2" t="s">
        <v>210</v>
      </c>
      <c r="C384" s="2">
        <f>YEAR(MC[[#This Row],[Date]])</f>
        <v>2023</v>
      </c>
      <c r="D384" s="2" t="s">
        <v>211</v>
      </c>
      <c r="E384" s="2" t="s">
        <v>211</v>
      </c>
      <c r="F384" s="18">
        <v>45017</v>
      </c>
      <c r="G384" s="2">
        <f t="shared" si="14"/>
        <v>30</v>
      </c>
      <c r="H384" s="19">
        <f t="shared" si="15"/>
        <v>45033</v>
      </c>
      <c r="I384">
        <v>9</v>
      </c>
      <c r="J384">
        <v>2</v>
      </c>
      <c r="K384" s="2">
        <v>0</v>
      </c>
      <c r="L384" s="2">
        <v>0</v>
      </c>
      <c r="M384" s="2">
        <v>1365</v>
      </c>
      <c r="N384" s="2">
        <v>987</v>
      </c>
      <c r="O384" s="2">
        <v>0</v>
      </c>
      <c r="P384" s="2">
        <v>0</v>
      </c>
      <c r="Q384" s="2">
        <f>SUM(MC[[#This Row],[IC1_Inv1_MC]:[IC2_Inv2_MC]])</f>
        <v>2352</v>
      </c>
      <c r="R384" s="22">
        <v>0.25</v>
      </c>
      <c r="S384" s="22">
        <v>0.41666666666666669</v>
      </c>
      <c r="T384" s="22">
        <v>0.66666666666666696</v>
      </c>
      <c r="U384" s="22">
        <v>0.83333333333333304</v>
      </c>
      <c r="V384" t="s">
        <v>927</v>
      </c>
    </row>
    <row r="385" spans="1:24">
      <c r="A385" s="2">
        <v>383</v>
      </c>
      <c r="B385" s="2" t="s">
        <v>210</v>
      </c>
      <c r="C385" s="2">
        <f>YEAR(MC[[#This Row],[Date]])</f>
        <v>2023</v>
      </c>
      <c r="D385" s="2" t="s">
        <v>211</v>
      </c>
      <c r="E385" s="2" t="s">
        <v>211</v>
      </c>
      <c r="F385" s="18">
        <v>45017</v>
      </c>
      <c r="G385" s="2">
        <f t="shared" si="14"/>
        <v>30</v>
      </c>
      <c r="H385" s="19">
        <f t="shared" si="15"/>
        <v>45034</v>
      </c>
      <c r="I385">
        <v>9</v>
      </c>
      <c r="J385">
        <v>2</v>
      </c>
      <c r="K385" s="2">
        <v>1134</v>
      </c>
      <c r="L385" s="2">
        <v>567</v>
      </c>
      <c r="M385" s="2">
        <v>693</v>
      </c>
      <c r="N385" s="2">
        <v>0</v>
      </c>
      <c r="O385" s="2">
        <v>0</v>
      </c>
      <c r="P385" s="2">
        <v>0</v>
      </c>
      <c r="Q385" s="2">
        <f>SUM(MC[[#This Row],[IC1_Inv1_MC]:[IC2_Inv2_MC]])</f>
        <v>2394</v>
      </c>
      <c r="R385" s="22">
        <v>0.25</v>
      </c>
      <c r="S385" s="22">
        <v>0.41666666666666669</v>
      </c>
      <c r="T385" s="22">
        <v>0.66666666666666696</v>
      </c>
      <c r="U385" s="22">
        <v>0.83333333333333304</v>
      </c>
      <c r="V385" t="s">
        <v>927</v>
      </c>
    </row>
    <row r="386" spans="1:24">
      <c r="A386" s="2">
        <v>384</v>
      </c>
      <c r="B386" s="2" t="s">
        <v>210</v>
      </c>
      <c r="C386" s="2">
        <f>YEAR(MC[[#This Row],[Date]])</f>
        <v>2023</v>
      </c>
      <c r="D386" s="2" t="s">
        <v>211</v>
      </c>
      <c r="E386" s="2" t="s">
        <v>211</v>
      </c>
      <c r="F386" s="18">
        <v>45017</v>
      </c>
      <c r="G386" s="2">
        <f t="shared" si="14"/>
        <v>30</v>
      </c>
      <c r="H386" s="19">
        <f t="shared" si="15"/>
        <v>45035</v>
      </c>
      <c r="I386">
        <v>9</v>
      </c>
      <c r="J386">
        <v>2</v>
      </c>
      <c r="K386" s="2">
        <v>1197</v>
      </c>
      <c r="L386" s="2">
        <v>84</v>
      </c>
      <c r="M386" s="2">
        <v>252</v>
      </c>
      <c r="N386" s="2">
        <v>210</v>
      </c>
      <c r="O386" s="2">
        <v>609</v>
      </c>
      <c r="P386" s="2">
        <v>0</v>
      </c>
      <c r="Q386" s="2">
        <f>SUM(MC[[#This Row],[IC1_Inv1_MC]:[IC2_Inv2_MC]])</f>
        <v>2352</v>
      </c>
      <c r="R386" s="22">
        <v>0.25</v>
      </c>
      <c r="S386" s="22">
        <v>0.41666666666666669</v>
      </c>
      <c r="T386" s="22">
        <v>0.66666666666666696</v>
      </c>
      <c r="U386" s="22">
        <v>0.83333333333333304</v>
      </c>
      <c r="V386" t="s">
        <v>927</v>
      </c>
    </row>
    <row r="387" spans="1:24">
      <c r="A387" s="2">
        <v>385</v>
      </c>
      <c r="B387" s="2" t="s">
        <v>210</v>
      </c>
      <c r="C387" s="2">
        <f>YEAR(MC[[#This Row],[Date]])</f>
        <v>2023</v>
      </c>
      <c r="D387" s="2" t="s">
        <v>211</v>
      </c>
      <c r="E387" s="2" t="s">
        <v>211</v>
      </c>
      <c r="F387" s="18">
        <v>45017</v>
      </c>
      <c r="G387" s="2">
        <f t="shared" ref="G387:G401" si="16">DAY(EOMONTH(F387,0))</f>
        <v>30</v>
      </c>
      <c r="H387" s="19">
        <f t="shared" ref="H387:H401" si="17">H386+1</f>
        <v>45036</v>
      </c>
      <c r="I387">
        <v>9</v>
      </c>
      <c r="J387">
        <v>4</v>
      </c>
      <c r="K387" s="2">
        <v>0</v>
      </c>
      <c r="L387" s="2">
        <v>315</v>
      </c>
      <c r="M387" s="2">
        <v>693</v>
      </c>
      <c r="N387" s="2">
        <v>0</v>
      </c>
      <c r="O387" s="2">
        <v>1932</v>
      </c>
      <c r="P387" s="2">
        <v>420</v>
      </c>
      <c r="Q387" s="2">
        <f>SUM(MC[[#This Row],[IC1_Inv1_MC]:[IC2_Inv2_MC]])</f>
        <v>3360</v>
      </c>
      <c r="R387" s="22">
        <v>0.25</v>
      </c>
      <c r="S387" s="22">
        <v>0.41666666666666669</v>
      </c>
      <c r="T387" s="22">
        <v>0.66666666666666696</v>
      </c>
      <c r="U387" s="22">
        <v>0.83333333333333304</v>
      </c>
      <c r="V387" t="s">
        <v>927</v>
      </c>
    </row>
    <row r="388" spans="1:24">
      <c r="A388" s="2">
        <v>386</v>
      </c>
      <c r="B388" s="2" t="s">
        <v>210</v>
      </c>
      <c r="C388" s="2">
        <f>YEAR(MC[[#This Row],[Date]])</f>
        <v>2023</v>
      </c>
      <c r="D388" s="2" t="s">
        <v>211</v>
      </c>
      <c r="E388" s="2" t="s">
        <v>211</v>
      </c>
      <c r="F388" s="18">
        <v>45017</v>
      </c>
      <c r="G388" s="2">
        <f t="shared" si="16"/>
        <v>30</v>
      </c>
      <c r="H388" s="19">
        <f t="shared" si="17"/>
        <v>45037</v>
      </c>
      <c r="I388">
        <v>9</v>
      </c>
      <c r="J388">
        <v>4</v>
      </c>
      <c r="K388" s="2">
        <v>0</v>
      </c>
      <c r="L388" s="2">
        <v>336</v>
      </c>
      <c r="M388" s="2">
        <v>252</v>
      </c>
      <c r="N388" s="2">
        <v>210</v>
      </c>
      <c r="O388" s="2">
        <v>1554</v>
      </c>
      <c r="P388" s="2">
        <v>1302</v>
      </c>
      <c r="Q388" s="2">
        <f>SUM(MC[[#This Row],[IC1_Inv1_MC]:[IC2_Inv2_MC]])</f>
        <v>3654</v>
      </c>
      <c r="R388" s="22">
        <v>0.25</v>
      </c>
      <c r="S388" s="22">
        <v>0.41666666666666669</v>
      </c>
      <c r="T388" s="22">
        <v>0.66666666666666696</v>
      </c>
      <c r="U388" s="22">
        <v>0.83333333333333304</v>
      </c>
      <c r="V388" t="s">
        <v>927</v>
      </c>
    </row>
    <row r="389" spans="1:24">
      <c r="A389" s="2">
        <v>387</v>
      </c>
      <c r="B389" s="2" t="s">
        <v>210</v>
      </c>
      <c r="C389" s="2">
        <f>YEAR(MC[[#This Row],[Date]])</f>
        <v>2023</v>
      </c>
      <c r="D389" s="2" t="s">
        <v>211</v>
      </c>
      <c r="E389" s="2" t="s">
        <v>211</v>
      </c>
      <c r="F389" s="18">
        <v>45017</v>
      </c>
      <c r="G389" s="2">
        <f t="shared" si="16"/>
        <v>30</v>
      </c>
      <c r="H389" s="19">
        <f t="shared" si="17"/>
        <v>45038</v>
      </c>
      <c r="I389">
        <v>9</v>
      </c>
      <c r="J389">
        <v>2</v>
      </c>
      <c r="K389" s="2">
        <v>189</v>
      </c>
      <c r="L389" s="2">
        <v>168</v>
      </c>
      <c r="M389" s="2">
        <v>252</v>
      </c>
      <c r="N389" s="2">
        <v>252</v>
      </c>
      <c r="O389" s="2">
        <v>0</v>
      </c>
      <c r="P389" s="2">
        <v>1701</v>
      </c>
      <c r="Q389" s="2">
        <f>SUM(MC[[#This Row],[IC1_Inv1_MC]:[IC2_Inv2_MC]])</f>
        <v>2562</v>
      </c>
      <c r="R389" s="22">
        <v>0.25</v>
      </c>
      <c r="S389" s="22">
        <v>0.41666666666666669</v>
      </c>
      <c r="T389" s="22">
        <v>0.66666666666666696</v>
      </c>
      <c r="U389" s="22">
        <v>0.83333333333333304</v>
      </c>
      <c r="V389" t="s">
        <v>927</v>
      </c>
    </row>
    <row r="390" spans="1:24">
      <c r="A390" s="2">
        <v>388</v>
      </c>
      <c r="B390" s="2" t="s">
        <v>210</v>
      </c>
      <c r="C390" s="2">
        <f>YEAR(MC[[#This Row],[Date]])</f>
        <v>2023</v>
      </c>
      <c r="D390" s="2" t="s">
        <v>211</v>
      </c>
      <c r="E390" s="2" t="s">
        <v>211</v>
      </c>
      <c r="F390" s="18">
        <v>45017</v>
      </c>
      <c r="G390" s="2">
        <f t="shared" si="16"/>
        <v>30</v>
      </c>
      <c r="H390" s="19">
        <f t="shared" si="17"/>
        <v>45039</v>
      </c>
      <c r="I390">
        <v>9</v>
      </c>
      <c r="J390">
        <v>2</v>
      </c>
      <c r="K390" s="2">
        <v>252</v>
      </c>
      <c r="L390" s="2">
        <v>1386</v>
      </c>
      <c r="M390" s="2">
        <v>0</v>
      </c>
      <c r="N390" s="2">
        <v>0</v>
      </c>
      <c r="O390" s="2">
        <v>0</v>
      </c>
      <c r="P390" s="2">
        <v>756</v>
      </c>
      <c r="Q390" s="2">
        <f>SUM(MC[[#This Row],[IC1_Inv1_MC]:[IC2_Inv2_MC]])</f>
        <v>2394</v>
      </c>
      <c r="R390" s="22">
        <v>0.25</v>
      </c>
      <c r="S390" s="22">
        <v>0.41666666666666669</v>
      </c>
      <c r="T390" s="22">
        <v>0.66666666666666696</v>
      </c>
      <c r="U390" s="22">
        <v>0.83333333333333304</v>
      </c>
      <c r="V390" t="s">
        <v>927</v>
      </c>
    </row>
    <row r="391" spans="1:24">
      <c r="A391" s="2">
        <v>389</v>
      </c>
      <c r="B391" s="2" t="s">
        <v>210</v>
      </c>
      <c r="C391" s="2">
        <f>YEAR(MC[[#This Row],[Date]])</f>
        <v>2023</v>
      </c>
      <c r="D391" s="2" t="s">
        <v>211</v>
      </c>
      <c r="E391" s="2" t="s">
        <v>211</v>
      </c>
      <c r="F391" s="18">
        <v>45017</v>
      </c>
      <c r="G391" s="2">
        <f t="shared" si="16"/>
        <v>30</v>
      </c>
      <c r="H391" s="19">
        <f t="shared" si="17"/>
        <v>45040</v>
      </c>
      <c r="I391">
        <v>9</v>
      </c>
      <c r="J391">
        <v>2</v>
      </c>
      <c r="K391" s="2">
        <v>0</v>
      </c>
      <c r="L391" s="2">
        <v>1302</v>
      </c>
      <c r="M391" s="2">
        <v>882</v>
      </c>
      <c r="N391" s="2">
        <v>252</v>
      </c>
      <c r="O391" s="2">
        <v>0</v>
      </c>
      <c r="P391" s="2">
        <v>0</v>
      </c>
      <c r="Q391" s="2">
        <f>SUM(MC[[#This Row],[IC1_Inv1_MC]:[IC2_Inv2_MC]])</f>
        <v>2436</v>
      </c>
      <c r="R391" s="22">
        <v>0.25</v>
      </c>
      <c r="S391" s="22">
        <v>0.41666666666666669</v>
      </c>
      <c r="T391" s="22">
        <v>0.66666666666666696</v>
      </c>
      <c r="U391" s="22">
        <v>0.83333333333333304</v>
      </c>
      <c r="V391" t="s">
        <v>927</v>
      </c>
    </row>
    <row r="392" spans="1:24">
      <c r="A392" s="2">
        <v>390</v>
      </c>
      <c r="B392" s="2" t="s">
        <v>210</v>
      </c>
      <c r="C392" s="2">
        <f>YEAR(MC[[#This Row],[Date]])</f>
        <v>2023</v>
      </c>
      <c r="D392" s="2" t="s">
        <v>211</v>
      </c>
      <c r="E392" s="2" t="s">
        <v>211</v>
      </c>
      <c r="F392" s="18">
        <v>45017</v>
      </c>
      <c r="G392" s="2">
        <f t="shared" si="16"/>
        <v>30</v>
      </c>
      <c r="H392" s="19">
        <f t="shared" si="17"/>
        <v>45041</v>
      </c>
      <c r="Q392" s="2">
        <f>SUM(MC[[#This Row],[IC1_Inv1_MC]:[IC2_Inv2_MC]])</f>
        <v>0</v>
      </c>
    </row>
    <row r="393" spans="1:24">
      <c r="A393" s="2">
        <v>391</v>
      </c>
      <c r="B393" s="2" t="s">
        <v>210</v>
      </c>
      <c r="C393" s="2">
        <f>YEAR(MC[[#This Row],[Date]])</f>
        <v>2023</v>
      </c>
      <c r="D393" s="2" t="s">
        <v>211</v>
      </c>
      <c r="E393" s="2" t="s">
        <v>211</v>
      </c>
      <c r="F393" s="18">
        <v>45017</v>
      </c>
      <c r="G393" s="2">
        <f t="shared" si="16"/>
        <v>30</v>
      </c>
      <c r="H393" s="19">
        <f t="shared" si="17"/>
        <v>45042</v>
      </c>
      <c r="Q393" s="2">
        <f>SUM(MC[[#This Row],[IC1_Inv1_MC]:[IC2_Inv2_MC]])</f>
        <v>0</v>
      </c>
    </row>
    <row r="394" spans="1:24">
      <c r="A394" s="2">
        <v>392</v>
      </c>
      <c r="B394" s="2" t="s">
        <v>210</v>
      </c>
      <c r="C394" s="2">
        <f>YEAR(MC[[#This Row],[Date]])</f>
        <v>2023</v>
      </c>
      <c r="D394" s="2" t="s">
        <v>211</v>
      </c>
      <c r="E394" s="2" t="s">
        <v>211</v>
      </c>
      <c r="F394" s="18">
        <v>45017</v>
      </c>
      <c r="G394" s="2">
        <f t="shared" si="16"/>
        <v>30</v>
      </c>
      <c r="H394" s="19">
        <f t="shared" si="17"/>
        <v>45043</v>
      </c>
      <c r="Q394" s="2">
        <f>SUM(MC[[#This Row],[IC1_Inv1_MC]:[IC2_Inv2_MC]])</f>
        <v>0</v>
      </c>
    </row>
    <row r="395" spans="1:24">
      <c r="A395" s="2">
        <v>393</v>
      </c>
      <c r="B395" s="2" t="s">
        <v>210</v>
      </c>
      <c r="C395" s="2">
        <f>YEAR(MC[[#This Row],[Date]])</f>
        <v>2023</v>
      </c>
      <c r="D395" s="2" t="s">
        <v>211</v>
      </c>
      <c r="E395" s="2" t="s">
        <v>211</v>
      </c>
      <c r="F395" s="18">
        <v>45017</v>
      </c>
      <c r="G395" s="2">
        <f t="shared" si="16"/>
        <v>30</v>
      </c>
      <c r="H395" s="19">
        <f t="shared" si="17"/>
        <v>45044</v>
      </c>
      <c r="Q395" s="2">
        <f>SUM(MC[[#This Row],[IC1_Inv1_MC]:[IC2_Inv2_MC]])</f>
        <v>0</v>
      </c>
    </row>
    <row r="396" spans="1:24">
      <c r="A396" s="2">
        <v>394</v>
      </c>
      <c r="B396" s="2" t="s">
        <v>210</v>
      </c>
      <c r="C396" s="2">
        <f>YEAR(MC[[#This Row],[Date]])</f>
        <v>2023</v>
      </c>
      <c r="D396" s="2" t="s">
        <v>211</v>
      </c>
      <c r="E396" s="2" t="s">
        <v>211</v>
      </c>
      <c r="F396" s="18">
        <v>45017</v>
      </c>
      <c r="G396" s="2">
        <f t="shared" si="16"/>
        <v>30</v>
      </c>
      <c r="H396" s="19">
        <f t="shared" si="17"/>
        <v>45045</v>
      </c>
      <c r="Q396" s="2">
        <f>SUM(MC[[#This Row],[IC1_Inv1_MC]:[IC2_Inv2_MC]])</f>
        <v>0</v>
      </c>
      <c r="X396" t="s">
        <v>941</v>
      </c>
    </row>
    <row r="397" spans="1:24">
      <c r="A397" s="2">
        <v>395</v>
      </c>
      <c r="B397" s="2" t="s">
        <v>210</v>
      </c>
      <c r="C397" s="2">
        <f>YEAR(MC[[#This Row],[Date]])</f>
        <v>2023</v>
      </c>
      <c r="D397" s="2" t="s">
        <v>211</v>
      </c>
      <c r="E397" s="2" t="s">
        <v>211</v>
      </c>
      <c r="F397" s="18">
        <v>45017</v>
      </c>
      <c r="G397" s="2">
        <f t="shared" si="16"/>
        <v>30</v>
      </c>
      <c r="H397" s="19">
        <f t="shared" si="17"/>
        <v>45046</v>
      </c>
      <c r="Q397" s="2">
        <f>SUM(MC[[#This Row],[IC1_Inv1_MC]:[IC2_Inv2_MC]])</f>
        <v>0</v>
      </c>
      <c r="X397" t="s">
        <v>942</v>
      </c>
    </row>
    <row r="398" spans="1:24">
      <c r="A398" s="2">
        <v>396</v>
      </c>
      <c r="B398" s="2" t="s">
        <v>210</v>
      </c>
      <c r="C398" s="2">
        <f>YEAR(MC[[#This Row],[Date]])</f>
        <v>2023</v>
      </c>
      <c r="D398" s="2" t="s">
        <v>211</v>
      </c>
      <c r="E398" s="2" t="s">
        <v>211</v>
      </c>
      <c r="F398" s="18">
        <v>45047</v>
      </c>
      <c r="G398" s="2">
        <f t="shared" si="16"/>
        <v>31</v>
      </c>
      <c r="H398" s="19">
        <f t="shared" si="17"/>
        <v>45047</v>
      </c>
      <c r="Q398" s="2">
        <f>SUM(MC[[#This Row],[IC1_Inv1_MC]:[IC2_Inv2_MC]])</f>
        <v>0</v>
      </c>
      <c r="X398" t="s">
        <v>943</v>
      </c>
    </row>
    <row r="399" spans="1:24">
      <c r="A399" s="2">
        <v>397</v>
      </c>
      <c r="B399" s="2" t="s">
        <v>210</v>
      </c>
      <c r="C399" s="2">
        <f>YEAR(MC[[#This Row],[Date]])</f>
        <v>2023</v>
      </c>
      <c r="D399" s="2" t="s">
        <v>211</v>
      </c>
      <c r="E399" s="2" t="s">
        <v>211</v>
      </c>
      <c r="F399" s="18">
        <v>45047</v>
      </c>
      <c r="G399" s="2">
        <f t="shared" si="16"/>
        <v>31</v>
      </c>
      <c r="H399" s="19">
        <f t="shared" si="17"/>
        <v>45048</v>
      </c>
      <c r="Q399" s="2">
        <f>SUM(MC[[#This Row],[IC1_Inv1_MC]:[IC2_Inv2_MC]])</f>
        <v>0</v>
      </c>
      <c r="X399" t="s">
        <v>944</v>
      </c>
    </row>
    <row r="400" spans="1:24">
      <c r="A400" s="2">
        <v>398</v>
      </c>
      <c r="B400" s="2" t="s">
        <v>210</v>
      </c>
      <c r="C400" s="2">
        <f>YEAR(MC[[#This Row],[Date]])</f>
        <v>2023</v>
      </c>
      <c r="D400" s="2" t="s">
        <v>211</v>
      </c>
      <c r="E400" s="2" t="s">
        <v>211</v>
      </c>
      <c r="F400" s="18">
        <v>45047</v>
      </c>
      <c r="G400" s="2">
        <f t="shared" si="16"/>
        <v>31</v>
      </c>
      <c r="H400" s="19">
        <f t="shared" si="17"/>
        <v>45049</v>
      </c>
      <c r="Q400" s="2">
        <f>SUM(MC[[#This Row],[IC1_Inv1_MC]:[IC2_Inv2_MC]])</f>
        <v>0</v>
      </c>
    </row>
    <row r="401" spans="1:24">
      <c r="A401" s="2">
        <v>399</v>
      </c>
      <c r="B401" s="2" t="s">
        <v>210</v>
      </c>
      <c r="C401" s="2">
        <f>YEAR(MC[[#This Row],[Date]])</f>
        <v>2023</v>
      </c>
      <c r="D401" s="2" t="s">
        <v>211</v>
      </c>
      <c r="E401" s="2" t="s">
        <v>211</v>
      </c>
      <c r="F401" s="18">
        <v>45047</v>
      </c>
      <c r="G401" s="2">
        <f t="shared" si="16"/>
        <v>31</v>
      </c>
      <c r="H401" s="19">
        <f t="shared" si="17"/>
        <v>45050</v>
      </c>
      <c r="Q401" s="2">
        <f>SUM(MC[[#This Row],[IC1_Inv1_MC]:[IC2_Inv2_MC]])</f>
        <v>0</v>
      </c>
      <c r="X401" t="s">
        <v>945</v>
      </c>
    </row>
    <row r="402" spans="1:24">
      <c r="A402" s="2">
        <v>400</v>
      </c>
      <c r="B402" s="2" t="s">
        <v>210</v>
      </c>
      <c r="C402" s="2">
        <f>YEAR(MC[[#This Row],[Date]])</f>
        <v>2023</v>
      </c>
      <c r="D402" s="2" t="s">
        <v>211</v>
      </c>
      <c r="E402" s="2" t="s">
        <v>211</v>
      </c>
      <c r="F402" s="18">
        <v>45047</v>
      </c>
      <c r="G402" s="2">
        <f t="shared" ref="G402:G410" si="18">DAY(EOMONTH(F402,0))</f>
        <v>31</v>
      </c>
      <c r="H402" s="19">
        <f t="shared" ref="H402:H410" si="19">H401+1</f>
        <v>45051</v>
      </c>
      <c r="Q402" s="2">
        <f>SUM(MC[[#This Row],[IC1_Inv1_MC]:[IC2_Inv2_MC]])</f>
        <v>0</v>
      </c>
      <c r="X402" t="s">
        <v>946</v>
      </c>
    </row>
    <row r="403" spans="1:24">
      <c r="A403" s="2">
        <v>401</v>
      </c>
      <c r="B403" s="2" t="s">
        <v>210</v>
      </c>
      <c r="C403" s="2">
        <f>YEAR(MC[[#This Row],[Date]])</f>
        <v>2023</v>
      </c>
      <c r="D403" s="2" t="s">
        <v>211</v>
      </c>
      <c r="E403" s="2" t="s">
        <v>211</v>
      </c>
      <c r="F403" s="18">
        <v>45047</v>
      </c>
      <c r="G403" s="2">
        <f t="shared" si="18"/>
        <v>31</v>
      </c>
      <c r="H403" s="19">
        <f t="shared" si="19"/>
        <v>45052</v>
      </c>
      <c r="Q403" s="2">
        <f>SUM(MC[[#This Row],[IC1_Inv1_MC]:[IC2_Inv2_MC]])</f>
        <v>0</v>
      </c>
      <c r="X403" s="211" t="s">
        <v>947</v>
      </c>
    </row>
    <row r="404" spans="1:24">
      <c r="A404" s="2">
        <v>402</v>
      </c>
      <c r="B404" s="2" t="s">
        <v>210</v>
      </c>
      <c r="C404" s="2">
        <f>YEAR(MC[[#This Row],[Date]])</f>
        <v>2023</v>
      </c>
      <c r="D404" s="2" t="s">
        <v>211</v>
      </c>
      <c r="E404" s="2" t="s">
        <v>211</v>
      </c>
      <c r="F404" s="18">
        <v>45047</v>
      </c>
      <c r="G404" s="2">
        <f t="shared" si="18"/>
        <v>31</v>
      </c>
      <c r="H404" s="19">
        <f t="shared" si="19"/>
        <v>45053</v>
      </c>
      <c r="Q404" s="2">
        <f>SUM(MC[[#This Row],[IC1_Inv1_MC]:[IC2_Inv2_MC]])</f>
        <v>0</v>
      </c>
      <c r="X404" s="211" t="s">
        <v>947</v>
      </c>
    </row>
    <row r="405" spans="1:24">
      <c r="A405" s="2">
        <v>403</v>
      </c>
      <c r="B405" s="2" t="s">
        <v>210</v>
      </c>
      <c r="C405" s="2">
        <f>YEAR(MC[[#This Row],[Date]])</f>
        <v>2023</v>
      </c>
      <c r="D405" s="2" t="s">
        <v>211</v>
      </c>
      <c r="E405" s="2" t="s">
        <v>211</v>
      </c>
      <c r="F405" s="18">
        <v>45047</v>
      </c>
      <c r="G405" s="2">
        <f t="shared" si="18"/>
        <v>31</v>
      </c>
      <c r="H405" s="19">
        <f t="shared" si="19"/>
        <v>45054</v>
      </c>
      <c r="Q405" s="2">
        <f>SUM(MC[[#This Row],[IC1_Inv1_MC]:[IC2_Inv2_MC]])</f>
        <v>0</v>
      </c>
      <c r="X405" s="211" t="s">
        <v>948</v>
      </c>
    </row>
    <row r="406" spans="1:24">
      <c r="A406" s="2">
        <v>404</v>
      </c>
      <c r="B406" s="2" t="s">
        <v>210</v>
      </c>
      <c r="C406" s="2">
        <f>YEAR(MC[[#This Row],[Date]])</f>
        <v>2023</v>
      </c>
      <c r="D406" s="2" t="s">
        <v>211</v>
      </c>
      <c r="E406" s="2" t="s">
        <v>211</v>
      </c>
      <c r="F406" s="18">
        <v>45047</v>
      </c>
      <c r="G406" s="2">
        <f t="shared" si="18"/>
        <v>31</v>
      </c>
      <c r="H406" s="19">
        <f t="shared" si="19"/>
        <v>45055</v>
      </c>
      <c r="Q406" s="2">
        <f>SUM(MC[[#This Row],[IC1_Inv1_MC]:[IC2_Inv2_MC]])</f>
        <v>0</v>
      </c>
      <c r="X406" s="211" t="s">
        <v>949</v>
      </c>
    </row>
    <row r="407" spans="1:24">
      <c r="A407" s="2">
        <v>405</v>
      </c>
      <c r="B407" s="2" t="s">
        <v>210</v>
      </c>
      <c r="C407" s="2">
        <f>YEAR(MC[[#This Row],[Date]])</f>
        <v>2023</v>
      </c>
      <c r="D407" s="2" t="s">
        <v>211</v>
      </c>
      <c r="E407" s="2" t="s">
        <v>211</v>
      </c>
      <c r="F407" s="18">
        <v>45047</v>
      </c>
      <c r="G407" s="2">
        <f t="shared" si="18"/>
        <v>31</v>
      </c>
      <c r="H407" s="19">
        <f t="shared" si="19"/>
        <v>45056</v>
      </c>
      <c r="Q407" s="2">
        <f>SUM(MC[[#This Row],[IC1_Inv1_MC]:[IC2_Inv2_MC]])</f>
        <v>0</v>
      </c>
    </row>
    <row r="408" spans="1:24">
      <c r="A408" s="2">
        <v>406</v>
      </c>
      <c r="B408" s="2" t="s">
        <v>210</v>
      </c>
      <c r="C408" s="2">
        <f>YEAR(MC[[#This Row],[Date]])</f>
        <v>2023</v>
      </c>
      <c r="D408" s="2" t="s">
        <v>211</v>
      </c>
      <c r="E408" s="2" t="s">
        <v>211</v>
      </c>
      <c r="F408" s="18">
        <v>45047</v>
      </c>
      <c r="G408" s="2">
        <f t="shared" si="18"/>
        <v>31</v>
      </c>
      <c r="H408" s="19">
        <f t="shared" si="19"/>
        <v>45057</v>
      </c>
      <c r="Q408" s="2">
        <f>SUM(MC[[#This Row],[IC1_Inv1_MC]:[IC2_Inv2_MC]])</f>
        <v>0</v>
      </c>
      <c r="X408" s="211" t="s">
        <v>950</v>
      </c>
    </row>
    <row r="409" spans="1:24">
      <c r="A409" s="2">
        <v>407</v>
      </c>
      <c r="B409" s="2" t="s">
        <v>210</v>
      </c>
      <c r="C409" s="2">
        <f>YEAR(MC[[#This Row],[Date]])</f>
        <v>2023</v>
      </c>
      <c r="D409" s="2" t="s">
        <v>211</v>
      </c>
      <c r="E409" s="2" t="s">
        <v>211</v>
      </c>
      <c r="F409" s="18">
        <v>45047</v>
      </c>
      <c r="G409" s="2">
        <f t="shared" si="18"/>
        <v>31</v>
      </c>
      <c r="H409" s="19">
        <f t="shared" si="19"/>
        <v>45058</v>
      </c>
      <c r="Q409" s="2">
        <f>SUM(MC[[#This Row],[IC1_Inv1_MC]:[IC2_Inv2_MC]])</f>
        <v>0</v>
      </c>
      <c r="X409" s="211" t="s">
        <v>951</v>
      </c>
    </row>
    <row r="410" spans="1:24">
      <c r="A410" s="2">
        <v>408</v>
      </c>
      <c r="B410" s="2" t="s">
        <v>210</v>
      </c>
      <c r="C410" s="2">
        <f>YEAR(MC[[#This Row],[Date]])</f>
        <v>2023</v>
      </c>
      <c r="D410" s="2" t="s">
        <v>211</v>
      </c>
      <c r="E410" s="2" t="s">
        <v>211</v>
      </c>
      <c r="F410" s="18">
        <v>45047</v>
      </c>
      <c r="G410" s="2">
        <f t="shared" si="18"/>
        <v>31</v>
      </c>
      <c r="H410" s="19">
        <f t="shared" si="19"/>
        <v>45059</v>
      </c>
      <c r="Q410" s="2">
        <f>SUM(MC[[#This Row],[IC1_Inv1_MC]:[IC2_Inv2_MC]])</f>
        <v>0</v>
      </c>
      <c r="X410" s="211" t="s">
        <v>952</v>
      </c>
    </row>
    <row r="411" spans="1:24">
      <c r="A411" s="2">
        <v>409</v>
      </c>
      <c r="B411" s="2" t="s">
        <v>210</v>
      </c>
      <c r="C411" s="2">
        <f>YEAR(MC[[#This Row],[Date]])</f>
        <v>2023</v>
      </c>
      <c r="D411" s="2" t="s">
        <v>211</v>
      </c>
      <c r="E411" s="2" t="s">
        <v>211</v>
      </c>
      <c r="F411" s="18">
        <v>45047</v>
      </c>
      <c r="G411" s="2">
        <f t="shared" ref="G411:G431" si="20">DAY(EOMONTH(F411,0))</f>
        <v>31</v>
      </c>
      <c r="H411" s="19">
        <f t="shared" ref="H411:H431" si="21">H410+1</f>
        <v>45060</v>
      </c>
      <c r="Q411" s="2">
        <f>SUM(MC[[#This Row],[IC1_Inv1_MC]:[IC2_Inv2_MC]])</f>
        <v>0</v>
      </c>
      <c r="X411" s="211" t="s">
        <v>953</v>
      </c>
    </row>
    <row r="412" spans="1:24">
      <c r="A412" s="2">
        <v>410</v>
      </c>
      <c r="B412" s="2" t="s">
        <v>210</v>
      </c>
      <c r="C412" s="2">
        <f>YEAR(MC[[#This Row],[Date]])</f>
        <v>2023</v>
      </c>
      <c r="D412" s="2" t="s">
        <v>211</v>
      </c>
      <c r="E412" s="2" t="s">
        <v>211</v>
      </c>
      <c r="F412" s="18">
        <v>45047</v>
      </c>
      <c r="G412" s="2">
        <f t="shared" si="20"/>
        <v>31</v>
      </c>
      <c r="H412" s="19">
        <f t="shared" si="21"/>
        <v>45061</v>
      </c>
      <c r="Q412" s="2">
        <f>SUM(MC[[#This Row],[IC1_Inv1_MC]:[IC2_Inv2_MC]])</f>
        <v>0</v>
      </c>
      <c r="X412" s="211" t="s">
        <v>954</v>
      </c>
    </row>
    <row r="413" spans="1:24">
      <c r="A413" s="2">
        <v>411</v>
      </c>
      <c r="B413" s="2" t="s">
        <v>210</v>
      </c>
      <c r="C413" s="2">
        <f>YEAR(MC[[#This Row],[Date]])</f>
        <v>2023</v>
      </c>
      <c r="D413" s="2" t="s">
        <v>211</v>
      </c>
      <c r="E413" s="2" t="s">
        <v>211</v>
      </c>
      <c r="F413" s="18">
        <v>45047</v>
      </c>
      <c r="G413" s="2">
        <f t="shared" si="20"/>
        <v>31</v>
      </c>
      <c r="H413" s="19">
        <f t="shared" si="21"/>
        <v>45062</v>
      </c>
      <c r="Q413" s="2">
        <f>SUM(MC[[#This Row],[IC1_Inv1_MC]:[IC2_Inv2_MC]])</f>
        <v>0</v>
      </c>
      <c r="X413" s="211" t="s">
        <v>955</v>
      </c>
    </row>
    <row r="414" spans="1:24">
      <c r="A414" s="2">
        <v>412</v>
      </c>
      <c r="B414" s="2" t="s">
        <v>210</v>
      </c>
      <c r="C414" s="2">
        <f>YEAR(MC[[#This Row],[Date]])</f>
        <v>2023</v>
      </c>
      <c r="D414" s="2" t="s">
        <v>211</v>
      </c>
      <c r="E414" s="2" t="s">
        <v>211</v>
      </c>
      <c r="F414" s="18">
        <v>45047</v>
      </c>
      <c r="G414" s="2">
        <f t="shared" si="20"/>
        <v>31</v>
      </c>
      <c r="H414" s="19">
        <f t="shared" si="21"/>
        <v>45063</v>
      </c>
      <c r="Q414" s="2">
        <f>SUM(MC[[#This Row],[IC1_Inv1_MC]:[IC2_Inv2_MC]])</f>
        <v>0</v>
      </c>
      <c r="X414" s="211" t="s">
        <v>956</v>
      </c>
    </row>
    <row r="415" spans="1:24">
      <c r="A415" s="2">
        <v>413</v>
      </c>
      <c r="B415" s="2" t="s">
        <v>210</v>
      </c>
      <c r="C415" s="2">
        <f>YEAR(MC[[#This Row],[Date]])</f>
        <v>2023</v>
      </c>
      <c r="D415" s="2" t="s">
        <v>211</v>
      </c>
      <c r="E415" s="2" t="s">
        <v>211</v>
      </c>
      <c r="F415" s="18">
        <v>45047</v>
      </c>
      <c r="G415" s="2">
        <f t="shared" si="20"/>
        <v>31</v>
      </c>
      <c r="H415" s="19">
        <f t="shared" si="21"/>
        <v>45064</v>
      </c>
      <c r="Q415" s="2">
        <f>SUM(MC[[#This Row],[IC1_Inv1_MC]:[IC2_Inv2_MC]])</f>
        <v>0</v>
      </c>
      <c r="X415" s="211" t="s">
        <v>957</v>
      </c>
    </row>
    <row r="416" spans="1:24">
      <c r="A416" s="2">
        <v>414</v>
      </c>
      <c r="B416" s="2" t="s">
        <v>210</v>
      </c>
      <c r="C416" s="2">
        <f>YEAR(MC[[#This Row],[Date]])</f>
        <v>2023</v>
      </c>
      <c r="D416" s="2" t="s">
        <v>211</v>
      </c>
      <c r="E416" s="2" t="s">
        <v>211</v>
      </c>
      <c r="F416" s="18">
        <v>45047</v>
      </c>
      <c r="G416" s="2">
        <f t="shared" si="20"/>
        <v>31</v>
      </c>
      <c r="H416" s="19">
        <f t="shared" si="21"/>
        <v>45065</v>
      </c>
      <c r="Q416" s="2">
        <f>SUM(MC[[#This Row],[IC1_Inv1_MC]:[IC2_Inv2_MC]])</f>
        <v>0</v>
      </c>
      <c r="X416" s="211" t="s">
        <v>958</v>
      </c>
    </row>
    <row r="417" spans="1:24">
      <c r="A417" s="2">
        <v>415</v>
      </c>
      <c r="B417" s="2" t="s">
        <v>210</v>
      </c>
      <c r="C417" s="2">
        <f>YEAR(MC[[#This Row],[Date]])</f>
        <v>2023</v>
      </c>
      <c r="D417" s="2" t="s">
        <v>211</v>
      </c>
      <c r="E417" s="2" t="s">
        <v>211</v>
      </c>
      <c r="F417" s="18">
        <v>45047</v>
      </c>
      <c r="G417" s="2">
        <f t="shared" si="20"/>
        <v>31</v>
      </c>
      <c r="H417" s="19">
        <f t="shared" si="21"/>
        <v>45066</v>
      </c>
      <c r="Q417" s="2">
        <f>SUM(MC[[#This Row],[IC1_Inv1_MC]:[IC2_Inv2_MC]])</f>
        <v>0</v>
      </c>
      <c r="X417" s="211" t="s">
        <v>959</v>
      </c>
    </row>
    <row r="418" spans="1:24">
      <c r="A418" s="2">
        <v>416</v>
      </c>
      <c r="B418" s="2" t="s">
        <v>210</v>
      </c>
      <c r="C418" s="2">
        <f>YEAR(MC[[#This Row],[Date]])</f>
        <v>2023</v>
      </c>
      <c r="D418" s="2" t="s">
        <v>211</v>
      </c>
      <c r="E418" s="2" t="s">
        <v>211</v>
      </c>
      <c r="F418" s="18">
        <v>45047</v>
      </c>
      <c r="G418" s="2">
        <f t="shared" si="20"/>
        <v>31</v>
      </c>
      <c r="H418" s="19">
        <f t="shared" si="21"/>
        <v>45067</v>
      </c>
      <c r="Q418" s="2">
        <f>SUM(MC[[#This Row],[IC1_Inv1_MC]:[IC2_Inv2_MC]])</f>
        <v>0</v>
      </c>
      <c r="X418" s="211"/>
    </row>
    <row r="419" spans="1:24">
      <c r="A419" s="2">
        <v>417</v>
      </c>
      <c r="B419" s="2" t="s">
        <v>210</v>
      </c>
      <c r="C419" s="2">
        <f>YEAR(MC[[#This Row],[Date]])</f>
        <v>2023</v>
      </c>
      <c r="D419" s="2" t="s">
        <v>211</v>
      </c>
      <c r="E419" s="2" t="s">
        <v>211</v>
      </c>
      <c r="F419" s="18">
        <v>45047</v>
      </c>
      <c r="G419" s="2">
        <f t="shared" si="20"/>
        <v>31</v>
      </c>
      <c r="H419" s="19">
        <f t="shared" si="21"/>
        <v>45068</v>
      </c>
      <c r="Q419" s="2">
        <f>SUM(MC[[#This Row],[IC1_Inv1_MC]:[IC2_Inv2_MC]])</f>
        <v>0</v>
      </c>
      <c r="X419" s="211" t="s">
        <v>960</v>
      </c>
    </row>
    <row r="420" spans="1:24">
      <c r="A420" s="2">
        <v>418</v>
      </c>
      <c r="B420" s="2" t="s">
        <v>210</v>
      </c>
      <c r="C420" s="2">
        <f>YEAR(MC[[#This Row],[Date]])</f>
        <v>2023</v>
      </c>
      <c r="D420" s="2" t="s">
        <v>211</v>
      </c>
      <c r="E420" s="2" t="s">
        <v>211</v>
      </c>
      <c r="F420" s="18">
        <v>45047</v>
      </c>
      <c r="G420" s="2">
        <f t="shared" si="20"/>
        <v>31</v>
      </c>
      <c r="H420" s="19">
        <f t="shared" si="21"/>
        <v>45069</v>
      </c>
      <c r="Q420" s="2">
        <f>SUM(MC[[#This Row],[IC1_Inv1_MC]:[IC2_Inv2_MC]])</f>
        <v>0</v>
      </c>
      <c r="X420" s="211" t="s">
        <v>961</v>
      </c>
    </row>
    <row r="421" spans="1:24">
      <c r="A421" s="2">
        <v>419</v>
      </c>
      <c r="B421" s="2" t="s">
        <v>210</v>
      </c>
      <c r="C421" s="2">
        <f>YEAR(MC[[#This Row],[Date]])</f>
        <v>2023</v>
      </c>
      <c r="D421" s="2" t="s">
        <v>211</v>
      </c>
      <c r="E421" s="2" t="s">
        <v>211</v>
      </c>
      <c r="F421" s="18">
        <v>45047</v>
      </c>
      <c r="G421" s="2">
        <f t="shared" si="20"/>
        <v>31</v>
      </c>
      <c r="H421" s="19">
        <f t="shared" si="21"/>
        <v>45070</v>
      </c>
      <c r="Q421" s="2">
        <f>SUM(MC[[#This Row],[IC1_Inv1_MC]:[IC2_Inv2_MC]])</f>
        <v>0</v>
      </c>
      <c r="X421" s="211" t="s">
        <v>962</v>
      </c>
    </row>
    <row r="422" spans="1:24">
      <c r="A422" s="2">
        <v>420</v>
      </c>
      <c r="B422" s="2" t="s">
        <v>210</v>
      </c>
      <c r="C422" s="2">
        <f>YEAR(MC[[#This Row],[Date]])</f>
        <v>2023</v>
      </c>
      <c r="D422" s="2" t="s">
        <v>211</v>
      </c>
      <c r="E422" s="2" t="s">
        <v>211</v>
      </c>
      <c r="F422" s="18">
        <v>45047</v>
      </c>
      <c r="G422" s="2">
        <f t="shared" si="20"/>
        <v>31</v>
      </c>
      <c r="H422" s="19">
        <f t="shared" si="21"/>
        <v>45071</v>
      </c>
      <c r="Q422" s="2">
        <f>SUM(MC[[#This Row],[IC1_Inv1_MC]:[IC2_Inv2_MC]])</f>
        <v>0</v>
      </c>
      <c r="X422" s="211" t="s">
        <v>963</v>
      </c>
    </row>
    <row r="423" spans="1:24">
      <c r="A423" s="2">
        <v>421</v>
      </c>
      <c r="B423" s="2" t="s">
        <v>210</v>
      </c>
      <c r="C423" s="2">
        <f>YEAR(MC[[#This Row],[Date]])</f>
        <v>2023</v>
      </c>
      <c r="D423" s="2" t="s">
        <v>211</v>
      </c>
      <c r="E423" s="2" t="s">
        <v>211</v>
      </c>
      <c r="F423" s="18">
        <v>45047</v>
      </c>
      <c r="G423" s="2">
        <f t="shared" si="20"/>
        <v>31</v>
      </c>
      <c r="H423" s="19">
        <f t="shared" si="21"/>
        <v>45072</v>
      </c>
      <c r="Q423" s="2">
        <f>SUM(MC[[#This Row],[IC1_Inv1_MC]:[IC2_Inv2_MC]])</f>
        <v>0</v>
      </c>
      <c r="X423" s="211"/>
    </row>
    <row r="424" spans="1:24">
      <c r="A424" s="2">
        <v>422</v>
      </c>
      <c r="B424" s="2" t="s">
        <v>210</v>
      </c>
      <c r="C424" s="2">
        <f>YEAR(MC[[#This Row],[Date]])</f>
        <v>2023</v>
      </c>
      <c r="D424" s="2" t="s">
        <v>211</v>
      </c>
      <c r="E424" s="2" t="s">
        <v>211</v>
      </c>
      <c r="F424" s="18">
        <v>45047</v>
      </c>
      <c r="G424" s="2">
        <f t="shared" si="20"/>
        <v>31</v>
      </c>
      <c r="H424" s="19">
        <f t="shared" si="21"/>
        <v>45073</v>
      </c>
      <c r="Q424" s="2">
        <f>SUM(MC[[#This Row],[IC1_Inv1_MC]:[IC2_Inv2_MC]])</f>
        <v>0</v>
      </c>
      <c r="X424" s="211" t="s">
        <v>964</v>
      </c>
    </row>
    <row r="425" spans="1:24">
      <c r="A425" s="2">
        <v>423</v>
      </c>
      <c r="B425" s="2" t="s">
        <v>210</v>
      </c>
      <c r="C425" s="2">
        <f>YEAR(MC[[#This Row],[Date]])</f>
        <v>2023</v>
      </c>
      <c r="D425" s="2" t="s">
        <v>211</v>
      </c>
      <c r="E425" s="2" t="s">
        <v>211</v>
      </c>
      <c r="F425" s="18">
        <v>45047</v>
      </c>
      <c r="G425" s="2">
        <f t="shared" si="20"/>
        <v>31</v>
      </c>
      <c r="H425" s="19">
        <f t="shared" si="21"/>
        <v>45074</v>
      </c>
      <c r="Q425" s="2">
        <f>SUM(MC[[#This Row],[IC1_Inv1_MC]:[IC2_Inv2_MC]])</f>
        <v>0</v>
      </c>
      <c r="X425" s="211" t="s">
        <v>965</v>
      </c>
    </row>
    <row r="426" spans="1:24">
      <c r="A426" s="2">
        <v>424</v>
      </c>
      <c r="B426" s="2" t="s">
        <v>210</v>
      </c>
      <c r="C426" s="2">
        <f>YEAR(MC[[#This Row],[Date]])</f>
        <v>2023</v>
      </c>
      <c r="D426" s="2" t="s">
        <v>211</v>
      </c>
      <c r="E426" s="2" t="s">
        <v>211</v>
      </c>
      <c r="F426" s="18">
        <v>45047</v>
      </c>
      <c r="G426" s="2">
        <f t="shared" si="20"/>
        <v>31</v>
      </c>
      <c r="H426" s="19">
        <f t="shared" si="21"/>
        <v>45075</v>
      </c>
      <c r="Q426" s="2">
        <f>SUM(MC[[#This Row],[IC1_Inv1_MC]:[IC2_Inv2_MC]])</f>
        <v>0</v>
      </c>
      <c r="X426" s="211" t="s">
        <v>966</v>
      </c>
    </row>
    <row r="427" spans="1:24">
      <c r="A427" s="2">
        <v>425</v>
      </c>
      <c r="B427" s="2" t="s">
        <v>210</v>
      </c>
      <c r="C427" s="2">
        <f>YEAR(MC[[#This Row],[Date]])</f>
        <v>2023</v>
      </c>
      <c r="D427" s="2" t="s">
        <v>211</v>
      </c>
      <c r="E427" s="2" t="s">
        <v>211</v>
      </c>
      <c r="F427" s="18">
        <v>45047</v>
      </c>
      <c r="G427" s="2">
        <f t="shared" si="20"/>
        <v>31</v>
      </c>
      <c r="H427" s="19">
        <f t="shared" si="21"/>
        <v>45076</v>
      </c>
      <c r="Q427" s="2">
        <f>SUM(MC[[#This Row],[IC1_Inv1_MC]:[IC2_Inv2_MC]])</f>
        <v>0</v>
      </c>
      <c r="X427" s="211" t="s">
        <v>967</v>
      </c>
    </row>
    <row r="428" spans="1:24">
      <c r="A428" s="2">
        <v>426</v>
      </c>
      <c r="B428" s="2" t="s">
        <v>210</v>
      </c>
      <c r="C428" s="2">
        <f>YEAR(MC[[#This Row],[Date]])</f>
        <v>2023</v>
      </c>
      <c r="D428" s="2" t="s">
        <v>211</v>
      </c>
      <c r="E428" s="2" t="s">
        <v>211</v>
      </c>
      <c r="F428" s="18">
        <v>45047</v>
      </c>
      <c r="G428" s="2">
        <f t="shared" si="20"/>
        <v>31</v>
      </c>
      <c r="H428" s="19">
        <f t="shared" si="21"/>
        <v>45077</v>
      </c>
      <c r="Q428" s="2">
        <f>SUM(MC[[#This Row],[IC1_Inv1_MC]:[IC2_Inv2_MC]])</f>
        <v>0</v>
      </c>
      <c r="X428" s="211" t="s">
        <v>968</v>
      </c>
    </row>
    <row r="429" spans="1:24">
      <c r="A429" s="2">
        <v>427</v>
      </c>
      <c r="B429" s="2" t="s">
        <v>210</v>
      </c>
      <c r="C429" s="2">
        <f>YEAR(MC[[#This Row],[Date]])</f>
        <v>2023</v>
      </c>
      <c r="D429" s="2" t="s">
        <v>211</v>
      </c>
      <c r="E429" s="2" t="s">
        <v>211</v>
      </c>
      <c r="F429" s="18">
        <v>45078</v>
      </c>
      <c r="G429" s="2">
        <f t="shared" si="20"/>
        <v>30</v>
      </c>
      <c r="H429" s="19">
        <f t="shared" si="21"/>
        <v>45078</v>
      </c>
      <c r="Q429" s="2">
        <f>SUM(MC[[#This Row],[IC1_Inv1_MC]:[IC2_Inv2_MC]])</f>
        <v>0</v>
      </c>
      <c r="X429" s="211" t="s">
        <v>969</v>
      </c>
    </row>
    <row r="430" spans="1:24">
      <c r="A430" s="2">
        <v>428</v>
      </c>
      <c r="B430" s="2" t="s">
        <v>210</v>
      </c>
      <c r="C430" s="2">
        <f>YEAR(MC[[#This Row],[Date]])</f>
        <v>2023</v>
      </c>
      <c r="D430" s="2" t="s">
        <v>211</v>
      </c>
      <c r="E430" s="2" t="s">
        <v>211</v>
      </c>
      <c r="F430" s="18">
        <v>45078</v>
      </c>
      <c r="G430" s="2">
        <f t="shared" si="20"/>
        <v>30</v>
      </c>
      <c r="H430" s="19">
        <f t="shared" si="21"/>
        <v>45079</v>
      </c>
      <c r="Q430" s="2">
        <f>SUM(MC[[#This Row],[IC1_Inv1_MC]:[IC2_Inv2_MC]])</f>
        <v>0</v>
      </c>
      <c r="X430" s="211" t="s">
        <v>970</v>
      </c>
    </row>
    <row r="431" spans="1:24">
      <c r="A431" s="2">
        <v>429</v>
      </c>
      <c r="B431" s="2" t="s">
        <v>210</v>
      </c>
      <c r="C431" s="2">
        <f>YEAR(MC[[#This Row],[Date]])</f>
        <v>2023</v>
      </c>
      <c r="D431" s="2" t="s">
        <v>211</v>
      </c>
      <c r="E431" s="2" t="s">
        <v>211</v>
      </c>
      <c r="F431" s="18">
        <v>45078</v>
      </c>
      <c r="G431" s="2">
        <f t="shared" si="20"/>
        <v>30</v>
      </c>
      <c r="H431" s="19">
        <f t="shared" si="21"/>
        <v>45080</v>
      </c>
      <c r="Q431" s="2">
        <f>SUM(MC[[#This Row],[IC1_Inv1_MC]:[IC2_Inv2_MC]])</f>
        <v>0</v>
      </c>
      <c r="X431" s="211" t="s">
        <v>971</v>
      </c>
    </row>
    <row r="432" spans="1:24">
      <c r="A432" s="2">
        <v>430</v>
      </c>
      <c r="B432" s="2" t="s">
        <v>210</v>
      </c>
      <c r="C432" s="2">
        <f>YEAR(MC[[#This Row],[Date]])</f>
        <v>2023</v>
      </c>
      <c r="D432" s="2" t="s">
        <v>211</v>
      </c>
      <c r="E432" s="2" t="s">
        <v>211</v>
      </c>
      <c r="F432" s="18">
        <v>45078</v>
      </c>
      <c r="G432" s="2">
        <f t="shared" ref="G432:G433" si="22">DAY(EOMONTH(F432,0))</f>
        <v>30</v>
      </c>
      <c r="H432" s="19">
        <f t="shared" ref="H432:H433" si="23">H431+1</f>
        <v>45081</v>
      </c>
      <c r="Q432" s="2">
        <f>SUM(MC[[#This Row],[IC1_Inv1_MC]:[IC2_Inv2_MC]])</f>
        <v>0</v>
      </c>
      <c r="X432" s="211" t="s">
        <v>972</v>
      </c>
    </row>
    <row r="433" spans="1:24">
      <c r="A433" s="2">
        <v>431</v>
      </c>
      <c r="B433" s="2" t="s">
        <v>210</v>
      </c>
      <c r="C433" s="2">
        <f>YEAR(MC[[#This Row],[Date]])</f>
        <v>2023</v>
      </c>
      <c r="D433" s="2" t="s">
        <v>211</v>
      </c>
      <c r="E433" s="2" t="s">
        <v>211</v>
      </c>
      <c r="F433" s="18">
        <v>45078</v>
      </c>
      <c r="G433" s="2">
        <f t="shared" si="22"/>
        <v>30</v>
      </c>
      <c r="H433" s="19">
        <f t="shared" si="23"/>
        <v>45082</v>
      </c>
      <c r="Q433" s="2">
        <f>SUM(MC[[#This Row],[IC1_Inv1_MC]:[IC2_Inv2_MC]])</f>
        <v>0</v>
      </c>
      <c r="X433" s="211" t="s">
        <v>973</v>
      </c>
    </row>
    <row r="434" spans="1:24">
      <c r="A434" s="2">
        <v>432</v>
      </c>
      <c r="B434" s="2" t="s">
        <v>210</v>
      </c>
      <c r="C434" s="2">
        <f>YEAR(MC[[#This Row],[Date]])</f>
        <v>2023</v>
      </c>
      <c r="D434" s="2" t="s">
        <v>211</v>
      </c>
      <c r="E434" s="2" t="s">
        <v>211</v>
      </c>
      <c r="F434" s="18">
        <v>45078</v>
      </c>
      <c r="G434" s="2">
        <f t="shared" ref="G434:G441" si="24">DAY(EOMONTH(F434,0))</f>
        <v>30</v>
      </c>
      <c r="H434" s="19">
        <f t="shared" ref="H434:H441" si="25">H433+1</f>
        <v>45083</v>
      </c>
      <c r="Q434" s="2">
        <f>SUM(MC[[#This Row],[IC1_Inv1_MC]:[IC2_Inv2_MC]])</f>
        <v>0</v>
      </c>
      <c r="X434" s="211" t="s">
        <v>974</v>
      </c>
    </row>
    <row r="435" spans="1:24">
      <c r="A435" s="2">
        <v>433</v>
      </c>
      <c r="B435" s="2" t="s">
        <v>210</v>
      </c>
      <c r="C435" s="2">
        <f>YEAR(MC[[#This Row],[Date]])</f>
        <v>2023</v>
      </c>
      <c r="D435" s="2" t="s">
        <v>211</v>
      </c>
      <c r="E435" s="2" t="s">
        <v>211</v>
      </c>
      <c r="F435" s="18">
        <v>45078</v>
      </c>
      <c r="G435" s="2">
        <f t="shared" si="24"/>
        <v>30</v>
      </c>
      <c r="H435" s="19">
        <f t="shared" si="25"/>
        <v>45084</v>
      </c>
      <c r="Q435" s="2">
        <f>SUM(MC[[#This Row],[IC1_Inv1_MC]:[IC2_Inv2_MC]])</f>
        <v>0</v>
      </c>
      <c r="X435" s="211" t="s">
        <v>975</v>
      </c>
    </row>
    <row r="436" spans="1:24">
      <c r="A436" s="2">
        <v>434</v>
      </c>
      <c r="B436" s="2" t="s">
        <v>210</v>
      </c>
      <c r="C436" s="2">
        <f>YEAR(MC[[#This Row],[Date]])</f>
        <v>2023</v>
      </c>
      <c r="D436" s="2" t="s">
        <v>211</v>
      </c>
      <c r="E436" s="2" t="s">
        <v>211</v>
      </c>
      <c r="F436" s="18">
        <v>45078</v>
      </c>
      <c r="G436" s="2">
        <f t="shared" si="24"/>
        <v>30</v>
      </c>
      <c r="H436" s="19">
        <f t="shared" si="25"/>
        <v>45085</v>
      </c>
      <c r="Q436" s="2">
        <f>SUM(MC[[#This Row],[IC1_Inv1_MC]:[IC2_Inv2_MC]])</f>
        <v>0</v>
      </c>
      <c r="X436" s="211" t="s">
        <v>976</v>
      </c>
    </row>
    <row r="437" spans="1:24">
      <c r="A437" s="2">
        <v>435</v>
      </c>
      <c r="B437" s="2" t="s">
        <v>210</v>
      </c>
      <c r="C437" s="2">
        <f>YEAR(MC[[#This Row],[Date]])</f>
        <v>2023</v>
      </c>
      <c r="D437" s="2" t="s">
        <v>211</v>
      </c>
      <c r="E437" s="2" t="s">
        <v>211</v>
      </c>
      <c r="F437" s="18">
        <v>45078</v>
      </c>
      <c r="G437" s="2">
        <f t="shared" si="24"/>
        <v>30</v>
      </c>
      <c r="H437" s="19">
        <f t="shared" si="25"/>
        <v>45086</v>
      </c>
      <c r="Q437" s="2">
        <f>SUM(MC[[#This Row],[IC1_Inv1_MC]:[IC2_Inv2_MC]])</f>
        <v>0</v>
      </c>
      <c r="X437" s="211" t="s">
        <v>977</v>
      </c>
    </row>
    <row r="438" spans="1:24">
      <c r="A438" s="2">
        <v>436</v>
      </c>
      <c r="B438" s="2" t="s">
        <v>210</v>
      </c>
      <c r="C438" s="2">
        <f>YEAR(MC[[#This Row],[Date]])</f>
        <v>2023</v>
      </c>
      <c r="D438" s="2" t="s">
        <v>211</v>
      </c>
      <c r="E438" s="2" t="s">
        <v>211</v>
      </c>
      <c r="F438" s="18">
        <v>45078</v>
      </c>
      <c r="G438" s="2">
        <f t="shared" si="24"/>
        <v>30</v>
      </c>
      <c r="H438" s="19">
        <f t="shared" si="25"/>
        <v>45087</v>
      </c>
      <c r="Q438" s="2">
        <f>SUM(MC[[#This Row],[IC1_Inv1_MC]:[IC2_Inv2_MC]])</f>
        <v>0</v>
      </c>
      <c r="X438" s="211" t="s">
        <v>978</v>
      </c>
    </row>
    <row r="439" spans="1:24">
      <c r="A439" s="2">
        <v>437</v>
      </c>
      <c r="B439" s="2" t="s">
        <v>210</v>
      </c>
      <c r="C439" s="2">
        <f>YEAR(MC[[#This Row],[Date]])</f>
        <v>2023</v>
      </c>
      <c r="D439" s="2" t="s">
        <v>211</v>
      </c>
      <c r="E439" s="2" t="s">
        <v>211</v>
      </c>
      <c r="F439" s="18">
        <v>45078</v>
      </c>
      <c r="G439" s="2">
        <f t="shared" si="24"/>
        <v>30</v>
      </c>
      <c r="H439" s="19">
        <f t="shared" si="25"/>
        <v>45088</v>
      </c>
      <c r="Q439" s="2">
        <f>SUM(MC[[#This Row],[IC1_Inv1_MC]:[IC2_Inv2_MC]])</f>
        <v>0</v>
      </c>
    </row>
    <row r="440" spans="1:24">
      <c r="A440" s="2">
        <v>438</v>
      </c>
      <c r="B440" s="2" t="s">
        <v>210</v>
      </c>
      <c r="C440" s="2">
        <f>YEAR(MC[[#This Row],[Date]])</f>
        <v>2023</v>
      </c>
      <c r="D440" s="2" t="s">
        <v>211</v>
      </c>
      <c r="E440" s="2" t="s">
        <v>211</v>
      </c>
      <c r="F440" s="18">
        <v>45078</v>
      </c>
      <c r="G440" s="2">
        <f t="shared" si="24"/>
        <v>30</v>
      </c>
      <c r="H440" s="19">
        <f t="shared" si="25"/>
        <v>45089</v>
      </c>
      <c r="Q440" s="2">
        <f>SUM(MC[[#This Row],[IC1_Inv1_MC]:[IC2_Inv2_MC]])</f>
        <v>0</v>
      </c>
    </row>
    <row r="441" spans="1:24">
      <c r="A441" s="2">
        <v>439</v>
      </c>
      <c r="B441" s="2" t="s">
        <v>210</v>
      </c>
      <c r="C441" s="2">
        <f>YEAR(MC[[#This Row],[Date]])</f>
        <v>2023</v>
      </c>
      <c r="D441" s="2" t="s">
        <v>211</v>
      </c>
      <c r="E441" s="2" t="s">
        <v>211</v>
      </c>
      <c r="F441" s="18">
        <v>45078</v>
      </c>
      <c r="G441" s="2">
        <f t="shared" si="24"/>
        <v>30</v>
      </c>
      <c r="H441" s="19">
        <f t="shared" si="25"/>
        <v>45090</v>
      </c>
      <c r="Q441" s="2">
        <f>SUM(MC[[#This Row],[IC1_Inv1_MC]:[IC2_Inv2_MC]])</f>
        <v>0</v>
      </c>
    </row>
    <row r="442" spans="1:24">
      <c r="A442" s="2">
        <v>440</v>
      </c>
      <c r="B442" s="2" t="s">
        <v>210</v>
      </c>
      <c r="C442" s="2">
        <f>YEAR(MC[[#This Row],[Date]])</f>
        <v>2023</v>
      </c>
      <c r="D442" s="2" t="s">
        <v>211</v>
      </c>
      <c r="E442" s="2" t="s">
        <v>211</v>
      </c>
      <c r="F442" s="18">
        <v>45078</v>
      </c>
      <c r="G442" s="2">
        <f t="shared" ref="G442:G453" si="26">DAY(EOMONTH(F442,0))</f>
        <v>30</v>
      </c>
      <c r="H442" s="19">
        <f t="shared" ref="H442:H453" si="27">H441+1</f>
        <v>45091</v>
      </c>
      <c r="Q442" s="2">
        <f>SUM(MC[[#This Row],[IC1_Inv1_MC]:[IC2_Inv2_MC]])</f>
        <v>0</v>
      </c>
    </row>
    <row r="443" spans="1:24">
      <c r="A443" s="2">
        <v>441</v>
      </c>
      <c r="B443" s="2" t="s">
        <v>210</v>
      </c>
      <c r="C443" s="2">
        <f>YEAR(MC[[#This Row],[Date]])</f>
        <v>2023</v>
      </c>
      <c r="D443" s="2" t="s">
        <v>211</v>
      </c>
      <c r="E443" s="2" t="s">
        <v>211</v>
      </c>
      <c r="F443" s="18">
        <v>45078</v>
      </c>
      <c r="G443" s="2">
        <f t="shared" si="26"/>
        <v>30</v>
      </c>
      <c r="H443" s="19">
        <f t="shared" si="27"/>
        <v>45092</v>
      </c>
      <c r="Q443" s="2">
        <f>SUM(MC[[#This Row],[IC1_Inv1_MC]:[IC2_Inv2_MC]])</f>
        <v>0</v>
      </c>
    </row>
    <row r="444" spans="1:24">
      <c r="A444" s="2">
        <v>442</v>
      </c>
      <c r="B444" s="2" t="s">
        <v>210</v>
      </c>
      <c r="C444" s="2">
        <f>YEAR(MC[[#This Row],[Date]])</f>
        <v>2023</v>
      </c>
      <c r="D444" s="2" t="s">
        <v>211</v>
      </c>
      <c r="E444" s="2" t="s">
        <v>211</v>
      </c>
      <c r="F444" s="18">
        <v>45078</v>
      </c>
      <c r="G444" s="2">
        <f t="shared" si="26"/>
        <v>30</v>
      </c>
      <c r="H444" s="19">
        <f t="shared" si="27"/>
        <v>45093</v>
      </c>
      <c r="Q444" s="2">
        <f>SUM(MC[[#This Row],[IC1_Inv1_MC]:[IC2_Inv2_MC]])</f>
        <v>0</v>
      </c>
    </row>
    <row r="445" spans="1:24">
      <c r="A445" s="2">
        <v>443</v>
      </c>
      <c r="B445" s="2" t="s">
        <v>210</v>
      </c>
      <c r="C445" s="2">
        <f>YEAR(MC[[#This Row],[Date]])</f>
        <v>2023</v>
      </c>
      <c r="D445" s="2" t="s">
        <v>211</v>
      </c>
      <c r="E445" s="2" t="s">
        <v>211</v>
      </c>
      <c r="F445" s="18">
        <v>45078</v>
      </c>
      <c r="G445" s="2">
        <f t="shared" si="26"/>
        <v>30</v>
      </c>
      <c r="H445" s="19">
        <f t="shared" si="27"/>
        <v>45094</v>
      </c>
      <c r="Q445" s="2">
        <f>SUM(MC[[#This Row],[IC1_Inv1_MC]:[IC2_Inv2_MC]])</f>
        <v>0</v>
      </c>
    </row>
    <row r="446" spans="1:24">
      <c r="A446" s="2">
        <v>444</v>
      </c>
      <c r="B446" s="2" t="s">
        <v>210</v>
      </c>
      <c r="C446" s="2">
        <f>YEAR(MC[[#This Row],[Date]])</f>
        <v>2023</v>
      </c>
      <c r="D446" s="2" t="s">
        <v>211</v>
      </c>
      <c r="E446" s="2" t="s">
        <v>211</v>
      </c>
      <c r="F446" s="18">
        <v>45078</v>
      </c>
      <c r="G446" s="2">
        <f t="shared" si="26"/>
        <v>30</v>
      </c>
      <c r="H446" s="19">
        <f t="shared" si="27"/>
        <v>45095</v>
      </c>
      <c r="Q446" s="2">
        <f>SUM(MC[[#This Row],[IC1_Inv1_MC]:[IC2_Inv2_MC]])</f>
        <v>0</v>
      </c>
    </row>
    <row r="447" spans="1:24">
      <c r="A447" s="2">
        <v>445</v>
      </c>
      <c r="B447" s="2" t="s">
        <v>210</v>
      </c>
      <c r="C447" s="2">
        <f>YEAR(MC[[#This Row],[Date]])</f>
        <v>2023</v>
      </c>
      <c r="D447" s="2" t="s">
        <v>211</v>
      </c>
      <c r="E447" s="2" t="s">
        <v>211</v>
      </c>
      <c r="F447" s="18">
        <v>45078</v>
      </c>
      <c r="G447" s="2">
        <f t="shared" si="26"/>
        <v>30</v>
      </c>
      <c r="H447" s="19">
        <f t="shared" si="27"/>
        <v>45096</v>
      </c>
      <c r="Q447" s="2">
        <f>SUM(MC[[#This Row],[IC1_Inv1_MC]:[IC2_Inv2_MC]])</f>
        <v>0</v>
      </c>
    </row>
    <row r="448" spans="1:24">
      <c r="A448" s="2">
        <v>446</v>
      </c>
      <c r="B448" s="2" t="s">
        <v>210</v>
      </c>
      <c r="C448" s="2">
        <f>YEAR(MC[[#This Row],[Date]])</f>
        <v>2023</v>
      </c>
      <c r="D448" s="2" t="s">
        <v>211</v>
      </c>
      <c r="E448" s="2" t="s">
        <v>211</v>
      </c>
      <c r="F448" s="18">
        <v>45078</v>
      </c>
      <c r="G448" s="2">
        <f t="shared" si="26"/>
        <v>30</v>
      </c>
      <c r="H448" s="19">
        <f t="shared" si="27"/>
        <v>45097</v>
      </c>
      <c r="Q448" s="2">
        <f>SUM(MC[[#This Row],[IC1_Inv1_MC]:[IC2_Inv2_MC]])</f>
        <v>0</v>
      </c>
    </row>
    <row r="449" spans="1:22">
      <c r="A449" s="2">
        <v>447</v>
      </c>
      <c r="B449" s="2" t="s">
        <v>210</v>
      </c>
      <c r="C449" s="2">
        <f>YEAR(MC[[#This Row],[Date]])</f>
        <v>2023</v>
      </c>
      <c r="D449" s="2" t="s">
        <v>211</v>
      </c>
      <c r="E449" s="2" t="s">
        <v>211</v>
      </c>
      <c r="F449" s="18">
        <v>45078</v>
      </c>
      <c r="G449" s="2">
        <f t="shared" si="26"/>
        <v>30</v>
      </c>
      <c r="H449" s="19">
        <f t="shared" si="27"/>
        <v>45098</v>
      </c>
      <c r="Q449" s="2">
        <f>SUM(MC[[#This Row],[IC1_Inv1_MC]:[IC2_Inv2_MC]])</f>
        <v>0</v>
      </c>
    </row>
    <row r="450" spans="1:22">
      <c r="A450" s="2">
        <v>448</v>
      </c>
      <c r="B450" s="2" t="s">
        <v>210</v>
      </c>
      <c r="C450" s="2">
        <f>YEAR(MC[[#This Row],[Date]])</f>
        <v>2023</v>
      </c>
      <c r="D450" s="2" t="s">
        <v>211</v>
      </c>
      <c r="E450" s="2" t="s">
        <v>211</v>
      </c>
      <c r="F450" s="18">
        <v>45078</v>
      </c>
      <c r="G450" s="2">
        <f t="shared" si="26"/>
        <v>30</v>
      </c>
      <c r="H450" s="19">
        <f t="shared" si="27"/>
        <v>45099</v>
      </c>
      <c r="Q450" s="2">
        <f>SUM(MC[[#This Row],[IC1_Inv1_MC]:[IC2_Inv2_MC]])</f>
        <v>0</v>
      </c>
    </row>
    <row r="451" spans="1:22">
      <c r="A451" s="2">
        <v>449</v>
      </c>
      <c r="B451" s="2" t="s">
        <v>210</v>
      </c>
      <c r="C451" s="2">
        <f>YEAR(MC[[#This Row],[Date]])</f>
        <v>2023</v>
      </c>
      <c r="D451" s="2" t="s">
        <v>211</v>
      </c>
      <c r="E451" s="2" t="s">
        <v>211</v>
      </c>
      <c r="F451" s="18">
        <v>45078</v>
      </c>
      <c r="G451" s="2">
        <f t="shared" si="26"/>
        <v>30</v>
      </c>
      <c r="H451" s="19">
        <f t="shared" si="27"/>
        <v>45100</v>
      </c>
      <c r="Q451" s="2">
        <f>SUM(MC[[#This Row],[IC1_Inv1_MC]:[IC2_Inv2_MC]])</f>
        <v>0</v>
      </c>
    </row>
    <row r="452" spans="1:22">
      <c r="A452" s="2">
        <v>450</v>
      </c>
      <c r="B452" s="2" t="s">
        <v>210</v>
      </c>
      <c r="C452" s="2">
        <f>YEAR(MC[[#This Row],[Date]])</f>
        <v>2023</v>
      </c>
      <c r="D452" s="2" t="s">
        <v>211</v>
      </c>
      <c r="E452" s="2" t="s">
        <v>211</v>
      </c>
      <c r="F452" s="18">
        <v>45078</v>
      </c>
      <c r="G452" s="2">
        <f t="shared" si="26"/>
        <v>30</v>
      </c>
      <c r="H452" s="19">
        <f t="shared" si="27"/>
        <v>45101</v>
      </c>
      <c r="Q452" s="2">
        <f>SUM(MC[[#This Row],[IC1_Inv1_MC]:[IC2_Inv2_MC]])</f>
        <v>0</v>
      </c>
    </row>
    <row r="453" spans="1:22">
      <c r="A453" s="2">
        <v>451</v>
      </c>
      <c r="B453" s="2" t="s">
        <v>210</v>
      </c>
      <c r="C453" s="2">
        <f>YEAR(MC[[#This Row],[Date]])</f>
        <v>2023</v>
      </c>
      <c r="D453" s="2" t="s">
        <v>211</v>
      </c>
      <c r="E453" s="2" t="s">
        <v>211</v>
      </c>
      <c r="F453" s="18">
        <v>45078</v>
      </c>
      <c r="G453" s="2">
        <f t="shared" si="26"/>
        <v>30</v>
      </c>
      <c r="H453" s="19">
        <f t="shared" si="27"/>
        <v>45102</v>
      </c>
      <c r="Q453" s="2">
        <f>SUM(MC[[#This Row],[IC1_Inv1_MC]:[IC2_Inv2_MC]])</f>
        <v>0</v>
      </c>
    </row>
    <row r="454" spans="1:22">
      <c r="A454" s="2">
        <v>452</v>
      </c>
      <c r="B454" s="2" t="s">
        <v>210</v>
      </c>
      <c r="C454" s="2">
        <f>YEAR(MC[[#This Row],[Date]])</f>
        <v>2023</v>
      </c>
      <c r="D454" s="2" t="s">
        <v>211</v>
      </c>
      <c r="E454" s="2" t="s">
        <v>211</v>
      </c>
      <c r="F454" s="18">
        <v>45078</v>
      </c>
      <c r="G454" s="2">
        <f>DAY(EOMONTH(F454,0))</f>
        <v>30</v>
      </c>
      <c r="H454" s="19">
        <f>H453+1</f>
        <v>45103</v>
      </c>
      <c r="Q454" s="2">
        <f>SUM(MC[[#This Row],[IC1_Inv1_MC]:[IC2_Inv2_MC]])</f>
        <v>0</v>
      </c>
    </row>
    <row r="455" spans="1:22">
      <c r="A455" s="2">
        <v>453</v>
      </c>
      <c r="B455" s="2" t="s">
        <v>210</v>
      </c>
      <c r="C455" s="2">
        <f>YEAR(MC[[#This Row],[Date]])</f>
        <v>2023</v>
      </c>
      <c r="D455" s="2" t="s">
        <v>211</v>
      </c>
      <c r="E455" s="2" t="s">
        <v>211</v>
      </c>
      <c r="F455" s="18">
        <v>45078</v>
      </c>
      <c r="G455" s="2">
        <f t="shared" ref="G455:G462" si="28">DAY(EOMONTH(F455,0))</f>
        <v>30</v>
      </c>
      <c r="H455" s="19">
        <f t="shared" ref="H455:H462" si="29">H454+1</f>
        <v>45104</v>
      </c>
      <c r="I455">
        <v>9</v>
      </c>
      <c r="J455">
        <v>2</v>
      </c>
      <c r="K455" s="2">
        <v>0</v>
      </c>
      <c r="L455" s="2">
        <v>0</v>
      </c>
      <c r="M455" s="2">
        <v>0</v>
      </c>
      <c r="N455" s="2">
        <v>0</v>
      </c>
      <c r="O455" s="2">
        <v>2268</v>
      </c>
      <c r="P455" s="2">
        <v>0</v>
      </c>
      <c r="Q455" s="2">
        <f>SUM(MC[[#This Row],[IC1_Inv1_MC]:[IC2_Inv2_MC]])</f>
        <v>2268</v>
      </c>
      <c r="R455" s="22">
        <v>0.25</v>
      </c>
      <c r="S455" s="22">
        <v>0.41666666666666669</v>
      </c>
      <c r="T455" s="22">
        <v>0.66666666666666696</v>
      </c>
      <c r="U455" s="22">
        <v>0.83333333333333304</v>
      </c>
      <c r="V455" t="s">
        <v>927</v>
      </c>
    </row>
    <row r="456" spans="1:22">
      <c r="A456" s="2">
        <v>454</v>
      </c>
      <c r="B456" s="2" t="s">
        <v>210</v>
      </c>
      <c r="C456" s="2">
        <f>YEAR(MC[[#This Row],[Date]])</f>
        <v>2023</v>
      </c>
      <c r="D456" s="2" t="s">
        <v>211</v>
      </c>
      <c r="E456" s="2" t="s">
        <v>211</v>
      </c>
      <c r="F456" s="18">
        <v>45078</v>
      </c>
      <c r="G456" s="2">
        <f t="shared" si="28"/>
        <v>30</v>
      </c>
      <c r="H456" s="19">
        <f t="shared" si="29"/>
        <v>45105</v>
      </c>
      <c r="I456">
        <v>9</v>
      </c>
      <c r="J456">
        <v>2</v>
      </c>
      <c r="K456" s="2">
        <v>63</v>
      </c>
      <c r="L456" s="2">
        <v>0</v>
      </c>
      <c r="M456" s="2">
        <v>0</v>
      </c>
      <c r="N456" s="2">
        <v>0</v>
      </c>
      <c r="O456" s="2">
        <v>1827</v>
      </c>
      <c r="P456" s="2">
        <v>420</v>
      </c>
      <c r="Q456" s="2">
        <f>SUM(MC[[#This Row],[IC1_Inv1_MC]:[IC2_Inv2_MC]])</f>
        <v>2310</v>
      </c>
      <c r="R456" s="22">
        <v>0.25</v>
      </c>
      <c r="S456" s="22">
        <v>0.41666666666666669</v>
      </c>
      <c r="T456" s="22">
        <v>0.66666666666666696</v>
      </c>
      <c r="U456" s="22">
        <v>0.83333333333333304</v>
      </c>
      <c r="V456" t="s">
        <v>927</v>
      </c>
    </row>
    <row r="457" spans="1:22">
      <c r="A457" s="2">
        <v>455</v>
      </c>
      <c r="B457" s="2" t="s">
        <v>210</v>
      </c>
      <c r="C457" s="2">
        <f>YEAR(MC[[#This Row],[Date]])</f>
        <v>2023</v>
      </c>
      <c r="D457" s="2" t="s">
        <v>211</v>
      </c>
      <c r="E457" s="2" t="s">
        <v>211</v>
      </c>
      <c r="F457" s="18">
        <v>45078</v>
      </c>
      <c r="G457" s="2">
        <f t="shared" si="28"/>
        <v>30</v>
      </c>
      <c r="H457" s="19">
        <f t="shared" si="29"/>
        <v>45106</v>
      </c>
      <c r="I457">
        <v>9</v>
      </c>
      <c r="J457">
        <v>2</v>
      </c>
      <c r="K457" s="2">
        <v>2268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f>SUM(MC[[#This Row],[IC1_Inv1_MC]:[IC2_Inv2_MC]])</f>
        <v>2268</v>
      </c>
      <c r="R457" s="22">
        <v>0.25</v>
      </c>
      <c r="S457" s="22">
        <v>0.41666666666666669</v>
      </c>
      <c r="T457" s="22">
        <v>0.66666666666666696</v>
      </c>
      <c r="U457" s="22">
        <v>0.83333333333333304</v>
      </c>
      <c r="V457" t="s">
        <v>927</v>
      </c>
    </row>
    <row r="458" spans="1:22">
      <c r="A458" s="2">
        <v>456</v>
      </c>
      <c r="B458" s="2" t="s">
        <v>210</v>
      </c>
      <c r="C458" s="2">
        <f>YEAR(MC[[#This Row],[Date]])</f>
        <v>2023</v>
      </c>
      <c r="D458" s="2" t="s">
        <v>211</v>
      </c>
      <c r="E458" s="2" t="s">
        <v>211</v>
      </c>
      <c r="F458" s="18">
        <v>45078</v>
      </c>
      <c r="G458" s="2">
        <f t="shared" si="28"/>
        <v>30</v>
      </c>
      <c r="H458" s="19">
        <f t="shared" si="29"/>
        <v>45107</v>
      </c>
      <c r="Q458" s="2">
        <f>SUM(MC[[#This Row],[IC1_Inv1_MC]:[IC2_Inv2_MC]])</f>
        <v>0</v>
      </c>
    </row>
    <row r="459" spans="1:22">
      <c r="A459" s="2">
        <v>457</v>
      </c>
      <c r="B459" s="2" t="s">
        <v>210</v>
      </c>
      <c r="C459" s="2">
        <f>YEAR(MC[[#This Row],[Date]])</f>
        <v>2023</v>
      </c>
      <c r="D459" s="2" t="s">
        <v>211</v>
      </c>
      <c r="E459" s="2" t="s">
        <v>211</v>
      </c>
      <c r="F459" s="18">
        <v>45108</v>
      </c>
      <c r="G459" s="2">
        <f t="shared" si="28"/>
        <v>31</v>
      </c>
      <c r="H459" s="19">
        <f t="shared" si="29"/>
        <v>45108</v>
      </c>
      <c r="Q459" s="2">
        <f>SUM(MC[[#This Row],[IC1_Inv1_MC]:[IC2_Inv2_MC]])</f>
        <v>0</v>
      </c>
    </row>
    <row r="460" spans="1:22">
      <c r="A460" s="2">
        <v>458</v>
      </c>
      <c r="B460" s="2" t="s">
        <v>210</v>
      </c>
      <c r="C460" s="2">
        <f>YEAR(MC[[#This Row],[Date]])</f>
        <v>2023</v>
      </c>
      <c r="D460" s="2" t="s">
        <v>211</v>
      </c>
      <c r="E460" s="2" t="s">
        <v>211</v>
      </c>
      <c r="F460" s="18">
        <v>45108</v>
      </c>
      <c r="G460" s="2">
        <f t="shared" si="28"/>
        <v>31</v>
      </c>
      <c r="H460" s="19">
        <f t="shared" si="29"/>
        <v>45109</v>
      </c>
      <c r="Q460" s="2">
        <f>SUM(MC[[#This Row],[IC1_Inv1_MC]:[IC2_Inv2_MC]])</f>
        <v>0</v>
      </c>
    </row>
    <row r="461" spans="1:22">
      <c r="A461" s="2">
        <v>459</v>
      </c>
      <c r="B461" s="2" t="s">
        <v>210</v>
      </c>
      <c r="C461" s="2">
        <f>YEAR(MC[[#This Row],[Date]])</f>
        <v>2023</v>
      </c>
      <c r="D461" s="2" t="s">
        <v>211</v>
      </c>
      <c r="E461" s="2" t="s">
        <v>211</v>
      </c>
      <c r="F461" s="18">
        <v>45108</v>
      </c>
      <c r="G461" s="2">
        <f t="shared" si="28"/>
        <v>31</v>
      </c>
      <c r="H461" s="19">
        <f t="shared" si="29"/>
        <v>45110</v>
      </c>
      <c r="Q461" s="2">
        <f>SUM(MC[[#This Row],[IC1_Inv1_MC]:[IC2_Inv2_MC]])</f>
        <v>0</v>
      </c>
    </row>
    <row r="462" spans="1:22">
      <c r="A462" s="2">
        <v>460</v>
      </c>
      <c r="B462" s="2" t="s">
        <v>210</v>
      </c>
      <c r="C462" s="2">
        <f>YEAR(MC[[#This Row],[Date]])</f>
        <v>2023</v>
      </c>
      <c r="D462" s="2" t="s">
        <v>211</v>
      </c>
      <c r="E462" s="2" t="s">
        <v>211</v>
      </c>
      <c r="F462" s="18">
        <v>45108</v>
      </c>
      <c r="G462" s="2">
        <f t="shared" si="28"/>
        <v>31</v>
      </c>
      <c r="H462" s="19">
        <f t="shared" si="29"/>
        <v>45111</v>
      </c>
      <c r="Q462" s="2">
        <f>SUM(MC[[#This Row],[IC1_Inv1_MC]:[IC2_Inv2_MC]])</f>
        <v>0</v>
      </c>
    </row>
    <row r="463" spans="1:22">
      <c r="A463" s="2">
        <v>461</v>
      </c>
      <c r="B463" s="2" t="s">
        <v>210</v>
      </c>
      <c r="C463" s="2">
        <f>YEAR(MC[[#This Row],[Date]])</f>
        <v>2023</v>
      </c>
      <c r="D463" s="2" t="s">
        <v>211</v>
      </c>
      <c r="E463" s="2" t="s">
        <v>211</v>
      </c>
      <c r="F463" s="18">
        <v>45108</v>
      </c>
      <c r="G463" s="2">
        <f t="shared" ref="G463:G465" si="30">DAY(EOMONTH(F463,0))</f>
        <v>31</v>
      </c>
      <c r="H463" s="19">
        <f t="shared" ref="H463:H500" si="31">H462+1</f>
        <v>45112</v>
      </c>
      <c r="Q463" s="2">
        <f>SUM(MC[[#This Row],[IC1_Inv1_MC]:[IC2_Inv2_MC]])</f>
        <v>0</v>
      </c>
    </row>
    <row r="464" spans="1:22">
      <c r="A464" s="2">
        <v>462</v>
      </c>
      <c r="B464" s="2" t="s">
        <v>210</v>
      </c>
      <c r="C464" s="2">
        <f>YEAR(MC[[#This Row],[Date]])</f>
        <v>2023</v>
      </c>
      <c r="D464" s="2" t="s">
        <v>211</v>
      </c>
      <c r="E464" s="2" t="s">
        <v>211</v>
      </c>
      <c r="F464" s="18">
        <v>45108</v>
      </c>
      <c r="G464" s="2">
        <f t="shared" si="30"/>
        <v>31</v>
      </c>
      <c r="H464" s="19">
        <f t="shared" si="31"/>
        <v>45113</v>
      </c>
      <c r="Q464" s="2">
        <f>SUM(MC[[#This Row],[IC1_Inv1_MC]:[IC2_Inv2_MC]])</f>
        <v>0</v>
      </c>
    </row>
    <row r="465" spans="1:24">
      <c r="A465" s="2">
        <v>463</v>
      </c>
      <c r="B465" s="2" t="s">
        <v>210</v>
      </c>
      <c r="C465" s="2">
        <f>YEAR(MC[[#This Row],[Date]])</f>
        <v>2023</v>
      </c>
      <c r="D465" s="2" t="s">
        <v>211</v>
      </c>
      <c r="E465" s="2" t="s">
        <v>211</v>
      </c>
      <c r="F465" s="18">
        <v>45108</v>
      </c>
      <c r="G465" s="2">
        <f t="shared" si="30"/>
        <v>31</v>
      </c>
      <c r="H465" s="19">
        <f t="shared" si="31"/>
        <v>45114</v>
      </c>
      <c r="Q465" s="2">
        <f>SUM(MC[[#This Row],[IC1_Inv1_MC]:[IC2_Inv2_MC]])</f>
        <v>0</v>
      </c>
    </row>
    <row r="466" spans="1:24">
      <c r="A466" s="2">
        <v>464</v>
      </c>
      <c r="B466" s="2" t="s">
        <v>210</v>
      </c>
      <c r="C466" s="2">
        <f>YEAR(MC[[#This Row],[Date]])</f>
        <v>2023</v>
      </c>
      <c r="D466" s="2" t="s">
        <v>211</v>
      </c>
      <c r="E466" s="2" t="s">
        <v>211</v>
      </c>
      <c r="F466" s="18">
        <v>45108</v>
      </c>
      <c r="G466" s="2">
        <f t="shared" ref="G466:G500" si="32">DAY(EOMONTH(F466,0))</f>
        <v>31</v>
      </c>
      <c r="H466" s="19">
        <f t="shared" si="31"/>
        <v>45115</v>
      </c>
      <c r="Q466" s="2">
        <f>SUM(MC[[#This Row],[IC1_Inv1_MC]:[IC2_Inv2_MC]])</f>
        <v>0</v>
      </c>
    </row>
    <row r="467" spans="1:24">
      <c r="A467" s="2">
        <v>465</v>
      </c>
      <c r="B467" s="2" t="s">
        <v>210</v>
      </c>
      <c r="C467" s="2">
        <f>YEAR(MC[[#This Row],[Date]])</f>
        <v>2023</v>
      </c>
      <c r="D467" s="2" t="s">
        <v>211</v>
      </c>
      <c r="E467" s="2" t="s">
        <v>211</v>
      </c>
      <c r="F467" s="18">
        <v>45108</v>
      </c>
      <c r="G467" s="2">
        <f t="shared" si="32"/>
        <v>31</v>
      </c>
      <c r="H467" s="19">
        <f t="shared" si="31"/>
        <v>45116</v>
      </c>
      <c r="Q467" s="2">
        <f>SUM(MC[[#This Row],[IC1_Inv1_MC]:[IC2_Inv2_MC]])</f>
        <v>0</v>
      </c>
    </row>
    <row r="468" spans="1:24">
      <c r="A468" s="2">
        <v>466</v>
      </c>
      <c r="B468" s="2" t="s">
        <v>210</v>
      </c>
      <c r="C468" s="2">
        <f>YEAR(MC[[#This Row],[Date]])</f>
        <v>2023</v>
      </c>
      <c r="D468" s="2" t="s">
        <v>211</v>
      </c>
      <c r="E468" s="2" t="s">
        <v>211</v>
      </c>
      <c r="F468" s="18">
        <v>45108</v>
      </c>
      <c r="G468" s="2">
        <f t="shared" si="32"/>
        <v>31</v>
      </c>
      <c r="H468" s="19">
        <f t="shared" si="31"/>
        <v>45117</v>
      </c>
      <c r="Q468" s="2">
        <f>SUM(MC[[#This Row],[IC1_Inv1_MC]:[IC2_Inv2_MC]])</f>
        <v>0</v>
      </c>
    </row>
    <row r="469" spans="1:24">
      <c r="A469" s="2">
        <v>467</v>
      </c>
      <c r="B469" s="2" t="s">
        <v>210</v>
      </c>
      <c r="C469" s="2">
        <f>YEAR(MC[[#This Row],[Date]])</f>
        <v>2023</v>
      </c>
      <c r="D469" s="2" t="s">
        <v>211</v>
      </c>
      <c r="E469" s="2" t="s">
        <v>211</v>
      </c>
      <c r="F469" s="18">
        <v>45108</v>
      </c>
      <c r="G469" s="2">
        <f t="shared" si="32"/>
        <v>31</v>
      </c>
      <c r="H469" s="19">
        <f t="shared" si="31"/>
        <v>45118</v>
      </c>
      <c r="Q469" s="2">
        <f>SUM(MC[[#This Row],[IC1_Inv1_MC]:[IC2_Inv2_MC]])</f>
        <v>0</v>
      </c>
    </row>
    <row r="470" spans="1:24">
      <c r="A470" s="2">
        <v>468</v>
      </c>
      <c r="B470" s="2" t="s">
        <v>210</v>
      </c>
      <c r="C470" s="2">
        <f>YEAR(MC[[#This Row],[Date]])</f>
        <v>2023</v>
      </c>
      <c r="D470" s="2" t="s">
        <v>211</v>
      </c>
      <c r="E470" s="2" t="s">
        <v>211</v>
      </c>
      <c r="F470" s="18">
        <v>45108</v>
      </c>
      <c r="G470" s="2">
        <f t="shared" si="32"/>
        <v>31</v>
      </c>
      <c r="H470" s="19">
        <f t="shared" si="31"/>
        <v>45119</v>
      </c>
      <c r="Q470" s="2">
        <f>SUM(MC[[#This Row],[IC1_Inv1_MC]:[IC2_Inv2_MC]])</f>
        <v>0</v>
      </c>
    </row>
    <row r="471" spans="1:24">
      <c r="A471" s="2">
        <v>469</v>
      </c>
      <c r="B471" s="2" t="s">
        <v>210</v>
      </c>
      <c r="C471" s="2">
        <f>YEAR(MC[[#This Row],[Date]])</f>
        <v>2023</v>
      </c>
      <c r="D471" s="2" t="s">
        <v>211</v>
      </c>
      <c r="E471" s="2" t="s">
        <v>211</v>
      </c>
      <c r="F471" s="18">
        <v>45108</v>
      </c>
      <c r="G471" s="2">
        <f t="shared" si="32"/>
        <v>31</v>
      </c>
      <c r="H471" s="19">
        <f t="shared" si="31"/>
        <v>45120</v>
      </c>
      <c r="Q471" s="2">
        <f>SUM(MC[[#This Row],[IC1_Inv1_MC]:[IC2_Inv2_MC]])</f>
        <v>0</v>
      </c>
    </row>
    <row r="472" spans="1:24">
      <c r="A472" s="2">
        <v>470</v>
      </c>
      <c r="B472" s="2" t="s">
        <v>210</v>
      </c>
      <c r="C472" s="2">
        <f>YEAR(MC[[#This Row],[Date]])</f>
        <v>2023</v>
      </c>
      <c r="D472" s="2" t="s">
        <v>211</v>
      </c>
      <c r="E472" s="2" t="s">
        <v>211</v>
      </c>
      <c r="F472" s="18">
        <v>45108</v>
      </c>
      <c r="G472" s="2">
        <f t="shared" si="32"/>
        <v>31</v>
      </c>
      <c r="H472" s="19">
        <f t="shared" si="31"/>
        <v>45121</v>
      </c>
      <c r="Q472" s="2">
        <f>SUM(MC[[#This Row],[IC1_Inv1_MC]:[IC2_Inv2_MC]])</f>
        <v>0</v>
      </c>
    </row>
    <row r="473" spans="1:24">
      <c r="A473" s="2">
        <v>471</v>
      </c>
      <c r="B473" s="2" t="s">
        <v>210</v>
      </c>
      <c r="C473" s="2">
        <f>YEAR(MC[[#This Row],[Date]])</f>
        <v>2023</v>
      </c>
      <c r="D473" s="2" t="s">
        <v>211</v>
      </c>
      <c r="E473" s="2" t="s">
        <v>211</v>
      </c>
      <c r="F473" s="18">
        <v>45108</v>
      </c>
      <c r="G473" s="2">
        <f t="shared" si="32"/>
        <v>31</v>
      </c>
      <c r="H473" s="19">
        <f t="shared" si="31"/>
        <v>45122</v>
      </c>
      <c r="Q473" s="2">
        <f>SUM(MC[[#This Row],[IC1_Inv1_MC]:[IC2_Inv2_MC]])</f>
        <v>0</v>
      </c>
    </row>
    <row r="474" spans="1:24">
      <c r="A474" s="2">
        <v>472</v>
      </c>
      <c r="B474" s="2" t="s">
        <v>210</v>
      </c>
      <c r="C474" s="2">
        <f>YEAR(MC[[#This Row],[Date]])</f>
        <v>2023</v>
      </c>
      <c r="D474" s="2" t="s">
        <v>211</v>
      </c>
      <c r="E474" s="2" t="s">
        <v>211</v>
      </c>
      <c r="F474" s="18">
        <v>45108</v>
      </c>
      <c r="G474" s="2">
        <f t="shared" si="32"/>
        <v>31</v>
      </c>
      <c r="H474" s="19">
        <f t="shared" si="31"/>
        <v>45123</v>
      </c>
      <c r="Q474" s="2">
        <f>SUM(MC[[#This Row],[IC1_Inv1_MC]:[IC2_Inv2_MC]])</f>
        <v>0</v>
      </c>
    </row>
    <row r="475" spans="1:24">
      <c r="A475" s="2">
        <v>473</v>
      </c>
      <c r="B475" s="2" t="s">
        <v>210</v>
      </c>
      <c r="C475" s="2">
        <f>YEAR(MC[[#This Row],[Date]])</f>
        <v>2023</v>
      </c>
      <c r="D475" s="2" t="s">
        <v>211</v>
      </c>
      <c r="E475" s="2" t="s">
        <v>211</v>
      </c>
      <c r="F475" s="18">
        <v>45108</v>
      </c>
      <c r="G475" s="2">
        <f t="shared" si="32"/>
        <v>31</v>
      </c>
      <c r="H475" s="19">
        <f t="shared" si="31"/>
        <v>45124</v>
      </c>
      <c r="Q475" s="2">
        <f>SUM(MC[[#This Row],[IC1_Inv1_MC]:[IC2_Inv2_MC]])</f>
        <v>0</v>
      </c>
    </row>
    <row r="476" spans="1:24">
      <c r="A476" s="2">
        <v>474</v>
      </c>
      <c r="B476" s="2" t="s">
        <v>210</v>
      </c>
      <c r="C476" s="2">
        <f>YEAR(MC[[#This Row],[Date]])</f>
        <v>2023</v>
      </c>
      <c r="D476" s="2" t="s">
        <v>211</v>
      </c>
      <c r="E476" s="2" t="s">
        <v>211</v>
      </c>
      <c r="F476" s="18">
        <v>45108</v>
      </c>
      <c r="G476" s="2">
        <f t="shared" si="32"/>
        <v>31</v>
      </c>
      <c r="H476" s="19">
        <f t="shared" si="31"/>
        <v>45125</v>
      </c>
      <c r="I476">
        <v>9</v>
      </c>
      <c r="J476">
        <v>2</v>
      </c>
      <c r="K476" s="2">
        <v>693</v>
      </c>
      <c r="L476" s="2">
        <v>567</v>
      </c>
      <c r="M476" s="2">
        <v>861</v>
      </c>
      <c r="N476" s="2">
        <v>0</v>
      </c>
      <c r="O476" s="2">
        <v>0</v>
      </c>
      <c r="P476" s="2">
        <v>0</v>
      </c>
      <c r="Q476" s="2">
        <f>SUM(MC[[#This Row],[IC1_Inv1_MC]:[IC2_Inv2_MC]])</f>
        <v>2121</v>
      </c>
      <c r="R476" s="22">
        <v>0.25</v>
      </c>
      <c r="S476" s="22">
        <v>0.41666666666666669</v>
      </c>
      <c r="T476" s="22">
        <v>0.66666666666666696</v>
      </c>
      <c r="U476" s="22">
        <v>0.83333333333333304</v>
      </c>
      <c r="V476" t="s">
        <v>927</v>
      </c>
    </row>
    <row r="477" spans="1:24">
      <c r="A477" s="2">
        <v>475</v>
      </c>
      <c r="B477" s="2" t="s">
        <v>210</v>
      </c>
      <c r="C477" s="2">
        <f>YEAR(MC[[#This Row],[Date]])</f>
        <v>2023</v>
      </c>
      <c r="D477" s="2" t="s">
        <v>211</v>
      </c>
      <c r="E477" s="2" t="s">
        <v>211</v>
      </c>
      <c r="F477" s="18">
        <v>45108</v>
      </c>
      <c r="G477" s="2">
        <f t="shared" si="32"/>
        <v>31</v>
      </c>
      <c r="H477" s="19">
        <f t="shared" si="31"/>
        <v>45126</v>
      </c>
      <c r="I477">
        <v>9</v>
      </c>
      <c r="J477">
        <v>2</v>
      </c>
      <c r="K477" s="2">
        <v>1197</v>
      </c>
      <c r="L477" s="2">
        <v>504</v>
      </c>
      <c r="M477" s="2">
        <v>252</v>
      </c>
      <c r="N477" s="2">
        <v>210</v>
      </c>
      <c r="O477" s="2">
        <v>0</v>
      </c>
      <c r="P477" s="2">
        <v>0</v>
      </c>
      <c r="Q477" s="2">
        <f>SUM(MC[[#This Row],[IC1_Inv1_MC]:[IC2_Inv2_MC]])</f>
        <v>2163</v>
      </c>
      <c r="R477" s="22">
        <v>0.25</v>
      </c>
      <c r="S477" s="22">
        <v>0.41666666666666669</v>
      </c>
      <c r="T477" s="22">
        <v>0.66666666666666696</v>
      </c>
      <c r="U477" s="22">
        <v>0.83333333333333304</v>
      </c>
      <c r="V477" t="s">
        <v>927</v>
      </c>
      <c r="X477" t="s">
        <v>979</v>
      </c>
    </row>
    <row r="478" spans="1:24">
      <c r="A478" s="2">
        <v>476</v>
      </c>
      <c r="B478" s="2" t="s">
        <v>210</v>
      </c>
      <c r="C478" s="2">
        <f>YEAR(MC[[#This Row],[Date]])</f>
        <v>2023</v>
      </c>
      <c r="D478" s="2" t="s">
        <v>211</v>
      </c>
      <c r="E478" s="2" t="s">
        <v>211</v>
      </c>
      <c r="F478" s="18">
        <v>45108</v>
      </c>
      <c r="G478" s="2">
        <f t="shared" si="32"/>
        <v>31</v>
      </c>
      <c r="H478" s="19">
        <f t="shared" si="31"/>
        <v>45127</v>
      </c>
      <c r="I478">
        <v>10</v>
      </c>
      <c r="J478">
        <v>2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1323</v>
      </c>
      <c r="Q478" s="2">
        <f>SUM(MC[[#This Row],[IC1_Inv1_MC]:[IC2_Inv2_MC]])</f>
        <v>1323</v>
      </c>
      <c r="R478" s="22">
        <v>0.25</v>
      </c>
      <c r="S478" s="22">
        <v>0.41666666666666669</v>
      </c>
      <c r="T478" s="22">
        <v>0.66666666666666696</v>
      </c>
      <c r="U478" s="22">
        <v>0.83333333333333304</v>
      </c>
      <c r="V478" t="s">
        <v>927</v>
      </c>
    </row>
    <row r="479" spans="1:24">
      <c r="A479" s="2">
        <v>477</v>
      </c>
      <c r="B479" s="2" t="s">
        <v>210</v>
      </c>
      <c r="C479" s="2">
        <f>YEAR(MC[[#This Row],[Date]])</f>
        <v>2023</v>
      </c>
      <c r="D479" s="2" t="s">
        <v>211</v>
      </c>
      <c r="E479" s="2" t="s">
        <v>211</v>
      </c>
      <c r="F479" s="18">
        <v>45108</v>
      </c>
      <c r="G479" s="2">
        <f t="shared" si="32"/>
        <v>31</v>
      </c>
      <c r="H479" s="19">
        <f t="shared" si="31"/>
        <v>45128</v>
      </c>
      <c r="I479">
        <v>10</v>
      </c>
      <c r="J479">
        <v>2</v>
      </c>
      <c r="K479" s="2">
        <v>441</v>
      </c>
      <c r="L479" s="2">
        <v>336</v>
      </c>
      <c r="M479" s="2">
        <v>252</v>
      </c>
      <c r="N479" s="2">
        <v>210</v>
      </c>
      <c r="O479" s="2">
        <v>903</v>
      </c>
      <c r="P479" s="2">
        <v>0</v>
      </c>
      <c r="Q479" s="2">
        <f>SUM(MC[[#This Row],[IC1_Inv1_MC]:[IC2_Inv2_MC]])</f>
        <v>2142</v>
      </c>
      <c r="R479" s="22">
        <v>0.25</v>
      </c>
      <c r="S479" s="22">
        <v>0.41666666666666669</v>
      </c>
      <c r="T479" s="22">
        <v>0.66666666666666696</v>
      </c>
      <c r="U479" s="22">
        <v>0.83333333333333304</v>
      </c>
      <c r="V479" t="s">
        <v>927</v>
      </c>
    </row>
    <row r="480" spans="1:24">
      <c r="A480" s="2">
        <v>478</v>
      </c>
      <c r="B480" s="2" t="s">
        <v>210</v>
      </c>
      <c r="C480" s="2">
        <f>YEAR(MC[[#This Row],[Date]])</f>
        <v>2023</v>
      </c>
      <c r="D480" s="2" t="s">
        <v>211</v>
      </c>
      <c r="E480" s="2" t="s">
        <v>211</v>
      </c>
      <c r="F480" s="18">
        <v>45108</v>
      </c>
      <c r="G480" s="2">
        <f t="shared" si="32"/>
        <v>31</v>
      </c>
      <c r="H480" s="19">
        <f t="shared" si="31"/>
        <v>45129</v>
      </c>
      <c r="I480">
        <v>10</v>
      </c>
      <c r="J480">
        <v>2</v>
      </c>
      <c r="K480" s="2">
        <v>630</v>
      </c>
      <c r="L480" s="2">
        <v>168</v>
      </c>
      <c r="M480" s="2">
        <v>252</v>
      </c>
      <c r="N480" s="2">
        <v>252</v>
      </c>
      <c r="O480" s="2">
        <v>1134</v>
      </c>
      <c r="P480" s="2">
        <v>0</v>
      </c>
      <c r="Q480" s="2">
        <f>SUM(MC[[#This Row],[IC1_Inv1_MC]:[IC2_Inv2_MC]])</f>
        <v>2436</v>
      </c>
      <c r="R480" s="22">
        <v>0.25</v>
      </c>
      <c r="S480" s="22">
        <v>0.41666666666666669</v>
      </c>
      <c r="T480" s="22">
        <v>0.66666666666666696</v>
      </c>
      <c r="U480" s="22">
        <v>0.83333333333333304</v>
      </c>
      <c r="V480" t="s">
        <v>927</v>
      </c>
    </row>
    <row r="481" spans="1:22">
      <c r="A481" s="2">
        <v>479</v>
      </c>
      <c r="B481" s="2" t="s">
        <v>210</v>
      </c>
      <c r="C481" s="2">
        <f>YEAR(MC[[#This Row],[Date]])</f>
        <v>2023</v>
      </c>
      <c r="D481" s="2" t="s">
        <v>211</v>
      </c>
      <c r="E481" s="2" t="s">
        <v>211</v>
      </c>
      <c r="F481" s="18">
        <v>45108</v>
      </c>
      <c r="G481" s="2">
        <f t="shared" si="32"/>
        <v>31</v>
      </c>
      <c r="H481" s="19">
        <f t="shared" si="31"/>
        <v>45130</v>
      </c>
      <c r="I481">
        <v>10</v>
      </c>
      <c r="J481">
        <v>2</v>
      </c>
      <c r="K481" s="2">
        <v>1764</v>
      </c>
      <c r="L481" s="2">
        <v>63</v>
      </c>
      <c r="M481" s="2">
        <v>0</v>
      </c>
      <c r="N481" s="2">
        <v>0</v>
      </c>
      <c r="O481" s="2">
        <v>504</v>
      </c>
      <c r="P481" s="2">
        <v>0</v>
      </c>
      <c r="Q481" s="2">
        <f>SUM(MC[[#This Row],[IC1_Inv1_MC]:[IC2_Inv2_MC]])</f>
        <v>2331</v>
      </c>
      <c r="R481" s="22">
        <v>0.25</v>
      </c>
      <c r="S481" s="22">
        <v>0.41666666666666669</v>
      </c>
      <c r="T481" s="22">
        <v>0.66666666666666696</v>
      </c>
      <c r="U481" s="22">
        <v>0.83333333333333304</v>
      </c>
      <c r="V481" t="s">
        <v>927</v>
      </c>
    </row>
    <row r="482" spans="1:22">
      <c r="A482" s="2">
        <v>480</v>
      </c>
      <c r="B482" s="2" t="s">
        <v>210</v>
      </c>
      <c r="C482" s="2">
        <f>YEAR(MC[[#This Row],[Date]])</f>
        <v>2023</v>
      </c>
      <c r="D482" s="2" t="s">
        <v>211</v>
      </c>
      <c r="E482" s="2" t="s">
        <v>211</v>
      </c>
      <c r="F482" s="18">
        <v>45108</v>
      </c>
      <c r="G482" s="2">
        <f t="shared" si="32"/>
        <v>31</v>
      </c>
      <c r="H482" s="19">
        <f t="shared" si="31"/>
        <v>45131</v>
      </c>
      <c r="I482">
        <v>10</v>
      </c>
      <c r="J482">
        <v>2</v>
      </c>
      <c r="K482" s="2">
        <v>0</v>
      </c>
      <c r="L482" s="2">
        <v>567</v>
      </c>
      <c r="M482" s="2">
        <v>819</v>
      </c>
      <c r="N482" s="2">
        <v>0</v>
      </c>
      <c r="O482" s="2">
        <v>0</v>
      </c>
      <c r="P482" s="2">
        <v>0</v>
      </c>
      <c r="Q482" s="2">
        <f>SUM(MC[[#This Row],[IC1_Inv1_MC]:[IC2_Inv2_MC]])</f>
        <v>1386</v>
      </c>
      <c r="R482" s="22">
        <v>0.25</v>
      </c>
      <c r="S482" s="22">
        <v>0.41666666666666669</v>
      </c>
      <c r="T482" s="22">
        <v>0.66666666666666696</v>
      </c>
      <c r="U482" s="22">
        <v>0.83333333333333304</v>
      </c>
      <c r="V482" t="s">
        <v>927</v>
      </c>
    </row>
    <row r="483" spans="1:22">
      <c r="A483" s="2">
        <v>481</v>
      </c>
      <c r="B483" s="2" t="s">
        <v>210</v>
      </c>
      <c r="C483" s="2">
        <f>YEAR(MC[[#This Row],[Date]])</f>
        <v>2023</v>
      </c>
      <c r="D483" s="2" t="s">
        <v>211</v>
      </c>
      <c r="E483" s="2" t="s">
        <v>211</v>
      </c>
      <c r="F483" s="18">
        <v>45108</v>
      </c>
      <c r="G483" s="2">
        <f t="shared" si="32"/>
        <v>31</v>
      </c>
      <c r="H483" s="19">
        <f t="shared" si="31"/>
        <v>45132</v>
      </c>
      <c r="Q483" s="2">
        <f>SUM(MC[[#This Row],[IC1_Inv1_MC]:[IC2_Inv2_MC]])</f>
        <v>0</v>
      </c>
    </row>
    <row r="484" spans="1:22">
      <c r="A484" s="2">
        <v>482</v>
      </c>
      <c r="B484" s="2" t="s">
        <v>210</v>
      </c>
      <c r="C484" s="2">
        <f>YEAR(MC[[#This Row],[Date]])</f>
        <v>2023</v>
      </c>
      <c r="D484" s="2" t="s">
        <v>211</v>
      </c>
      <c r="E484" s="2" t="s">
        <v>211</v>
      </c>
      <c r="F484" s="18">
        <v>45108</v>
      </c>
      <c r="G484" s="2">
        <f t="shared" si="32"/>
        <v>31</v>
      </c>
      <c r="H484" s="19">
        <f t="shared" si="31"/>
        <v>45133</v>
      </c>
      <c r="Q484" s="2">
        <f>SUM(MC[[#This Row],[IC1_Inv1_MC]:[IC2_Inv2_MC]])</f>
        <v>0</v>
      </c>
    </row>
    <row r="485" spans="1:22">
      <c r="A485" s="2">
        <v>483</v>
      </c>
      <c r="B485" s="2" t="s">
        <v>210</v>
      </c>
      <c r="C485" s="2">
        <f>YEAR(MC[[#This Row],[Date]])</f>
        <v>2023</v>
      </c>
      <c r="D485" s="2" t="s">
        <v>211</v>
      </c>
      <c r="E485" s="2" t="s">
        <v>211</v>
      </c>
      <c r="F485" s="18">
        <v>45108</v>
      </c>
      <c r="G485" s="2">
        <f t="shared" si="32"/>
        <v>31</v>
      </c>
      <c r="H485" s="19">
        <f t="shared" si="31"/>
        <v>45134</v>
      </c>
      <c r="Q485" s="2">
        <f>SUM(MC[[#This Row],[IC1_Inv1_MC]:[IC2_Inv2_MC]])</f>
        <v>0</v>
      </c>
    </row>
    <row r="486" spans="1:22">
      <c r="A486" s="2">
        <v>484</v>
      </c>
      <c r="B486" s="2" t="s">
        <v>210</v>
      </c>
      <c r="C486" s="2">
        <f>YEAR(MC[[#This Row],[Date]])</f>
        <v>2023</v>
      </c>
      <c r="D486" s="2" t="s">
        <v>211</v>
      </c>
      <c r="E486" s="2" t="s">
        <v>211</v>
      </c>
      <c r="F486" s="18">
        <v>45108</v>
      </c>
      <c r="G486" s="2">
        <f t="shared" si="32"/>
        <v>31</v>
      </c>
      <c r="H486" s="19">
        <f t="shared" si="31"/>
        <v>45135</v>
      </c>
      <c r="Q486" s="2">
        <f>SUM(MC[[#This Row],[IC1_Inv1_MC]:[IC2_Inv2_MC]])</f>
        <v>0</v>
      </c>
    </row>
    <row r="487" spans="1:22">
      <c r="A487" s="2">
        <v>485</v>
      </c>
      <c r="B487" s="2" t="s">
        <v>210</v>
      </c>
      <c r="C487" s="2">
        <f>YEAR(MC[[#This Row],[Date]])</f>
        <v>2023</v>
      </c>
      <c r="D487" s="2" t="s">
        <v>211</v>
      </c>
      <c r="E487" s="2" t="s">
        <v>211</v>
      </c>
      <c r="F487" s="18">
        <v>45108</v>
      </c>
      <c r="G487" s="2">
        <f t="shared" si="32"/>
        <v>31</v>
      </c>
      <c r="H487" s="19">
        <f t="shared" si="31"/>
        <v>45136</v>
      </c>
      <c r="Q487" s="2">
        <f>SUM(MC[[#This Row],[IC1_Inv1_MC]:[IC2_Inv2_MC]])</f>
        <v>0</v>
      </c>
    </row>
    <row r="488" spans="1:22">
      <c r="A488" s="2">
        <v>486</v>
      </c>
      <c r="B488" s="2" t="s">
        <v>210</v>
      </c>
      <c r="C488" s="2">
        <f>YEAR(MC[[#This Row],[Date]])</f>
        <v>2023</v>
      </c>
      <c r="D488" s="2" t="s">
        <v>211</v>
      </c>
      <c r="E488" s="2" t="s">
        <v>211</v>
      </c>
      <c r="F488" s="18">
        <v>45108</v>
      </c>
      <c r="G488" s="2">
        <f t="shared" si="32"/>
        <v>31</v>
      </c>
      <c r="H488" s="19">
        <f t="shared" si="31"/>
        <v>45137</v>
      </c>
      <c r="Q488" s="2">
        <f>SUM(MC[[#This Row],[IC1_Inv1_MC]:[IC2_Inv2_MC]])</f>
        <v>0</v>
      </c>
    </row>
    <row r="489" spans="1:22">
      <c r="A489" s="2">
        <v>487</v>
      </c>
      <c r="B489" s="2" t="s">
        <v>210</v>
      </c>
      <c r="C489" s="2">
        <f>YEAR(MC[[#This Row],[Date]])</f>
        <v>2023</v>
      </c>
      <c r="D489" s="2" t="s">
        <v>211</v>
      </c>
      <c r="E489" s="2" t="s">
        <v>211</v>
      </c>
      <c r="F489" s="18">
        <v>45108</v>
      </c>
      <c r="G489" s="2">
        <f t="shared" si="32"/>
        <v>31</v>
      </c>
      <c r="H489" s="19">
        <f t="shared" si="31"/>
        <v>45138</v>
      </c>
      <c r="Q489" s="2">
        <f>SUM(MC[[#This Row],[IC1_Inv1_MC]:[IC2_Inv2_MC]])</f>
        <v>0</v>
      </c>
    </row>
    <row r="490" spans="1:22">
      <c r="A490" s="2">
        <v>488</v>
      </c>
      <c r="B490" s="2" t="s">
        <v>210</v>
      </c>
      <c r="C490" s="2">
        <f>YEAR(MC[[#This Row],[Date]])</f>
        <v>2023</v>
      </c>
      <c r="D490" s="2" t="s">
        <v>211</v>
      </c>
      <c r="E490" s="2" t="s">
        <v>211</v>
      </c>
      <c r="F490" s="18">
        <v>45139</v>
      </c>
      <c r="G490" s="2">
        <f t="shared" si="32"/>
        <v>31</v>
      </c>
      <c r="H490" s="19">
        <f t="shared" si="31"/>
        <v>45139</v>
      </c>
      <c r="Q490" s="2">
        <f>SUM(MC[[#This Row],[IC1_Inv1_MC]:[IC2_Inv2_MC]])</f>
        <v>0</v>
      </c>
    </row>
    <row r="491" spans="1:22">
      <c r="A491" s="2">
        <v>489</v>
      </c>
      <c r="B491" s="2" t="s">
        <v>210</v>
      </c>
      <c r="C491" s="2">
        <f>YEAR(MC[[#This Row],[Date]])</f>
        <v>2023</v>
      </c>
      <c r="D491" s="2" t="s">
        <v>211</v>
      </c>
      <c r="E491" s="2" t="s">
        <v>211</v>
      </c>
      <c r="F491" s="18">
        <v>45139</v>
      </c>
      <c r="G491" s="2">
        <f t="shared" si="32"/>
        <v>31</v>
      </c>
      <c r="H491" s="19">
        <f t="shared" si="31"/>
        <v>45140</v>
      </c>
      <c r="I491">
        <v>10</v>
      </c>
      <c r="J491">
        <v>2</v>
      </c>
      <c r="K491" s="2">
        <v>0</v>
      </c>
      <c r="L491" s="2">
        <v>252</v>
      </c>
      <c r="M491" s="2">
        <v>2079</v>
      </c>
      <c r="N491" s="2">
        <v>63</v>
      </c>
      <c r="O491" s="2">
        <v>0</v>
      </c>
      <c r="P491" s="2">
        <v>0</v>
      </c>
      <c r="Q491" s="2">
        <f>SUM(MC[[#This Row],[IC1_Inv1_MC]:[IC2_Inv2_MC]])</f>
        <v>2394</v>
      </c>
      <c r="R491" s="22">
        <v>0.25</v>
      </c>
      <c r="S491" s="22">
        <v>0.41666666666666669</v>
      </c>
      <c r="T491" s="22">
        <v>0.66666666666666696</v>
      </c>
      <c r="U491" s="22">
        <v>0.83333333333333304</v>
      </c>
      <c r="V491" t="s">
        <v>927</v>
      </c>
    </row>
    <row r="492" spans="1:22">
      <c r="A492" s="2">
        <v>490</v>
      </c>
      <c r="B492" s="2" t="s">
        <v>210</v>
      </c>
      <c r="C492" s="2">
        <f>YEAR(MC[[#This Row],[Date]])</f>
        <v>2023</v>
      </c>
      <c r="D492" s="2" t="s">
        <v>211</v>
      </c>
      <c r="E492" s="2" t="s">
        <v>211</v>
      </c>
      <c r="F492" s="18">
        <v>45139</v>
      </c>
      <c r="G492" s="2">
        <f t="shared" si="32"/>
        <v>31</v>
      </c>
      <c r="H492" s="19">
        <f t="shared" si="31"/>
        <v>45141</v>
      </c>
      <c r="I492">
        <v>10</v>
      </c>
      <c r="J492">
        <v>2</v>
      </c>
      <c r="K492" s="2">
        <v>0</v>
      </c>
      <c r="L492" s="2">
        <v>0</v>
      </c>
      <c r="M492" s="2">
        <v>0</v>
      </c>
      <c r="N492" s="2">
        <v>1197</v>
      </c>
      <c r="O492" s="2">
        <v>0</v>
      </c>
      <c r="P492" s="2">
        <v>0</v>
      </c>
      <c r="Q492" s="2">
        <f>SUM(MC[[#This Row],[IC1_Inv1_MC]:[IC2_Inv2_MC]])</f>
        <v>1197</v>
      </c>
      <c r="R492" s="22">
        <v>0.25</v>
      </c>
      <c r="S492" s="22">
        <v>0.41666666666666669</v>
      </c>
      <c r="T492" s="22">
        <v>0.66666666666666696</v>
      </c>
      <c r="U492" s="22">
        <v>0.83333333333333304</v>
      </c>
      <c r="V492" t="s">
        <v>927</v>
      </c>
    </row>
    <row r="493" spans="1:22">
      <c r="A493" s="2">
        <v>491</v>
      </c>
      <c r="B493" s="2" t="s">
        <v>210</v>
      </c>
      <c r="C493" s="2">
        <f>YEAR(MC[[#This Row],[Date]])</f>
        <v>2023</v>
      </c>
      <c r="D493" s="2" t="s">
        <v>211</v>
      </c>
      <c r="E493" s="2" t="s">
        <v>211</v>
      </c>
      <c r="F493" s="18">
        <v>45139</v>
      </c>
      <c r="G493" s="2">
        <f t="shared" si="32"/>
        <v>31</v>
      </c>
      <c r="H493" s="19">
        <f t="shared" si="31"/>
        <v>45142</v>
      </c>
      <c r="Q493" s="2">
        <f>SUM(MC[[#This Row],[IC1_Inv1_MC]:[IC2_Inv2_MC]])</f>
        <v>0</v>
      </c>
    </row>
    <row r="494" spans="1:22">
      <c r="A494" s="2">
        <v>492</v>
      </c>
      <c r="B494" s="2" t="s">
        <v>210</v>
      </c>
      <c r="C494" s="2">
        <f>YEAR(MC[[#This Row],[Date]])</f>
        <v>2023</v>
      </c>
      <c r="D494" s="2" t="s">
        <v>211</v>
      </c>
      <c r="E494" s="2" t="s">
        <v>211</v>
      </c>
      <c r="F494" s="18">
        <v>45139</v>
      </c>
      <c r="G494" s="2">
        <f t="shared" si="32"/>
        <v>31</v>
      </c>
      <c r="H494" s="19">
        <f t="shared" si="31"/>
        <v>45143</v>
      </c>
      <c r="I494">
        <v>10</v>
      </c>
      <c r="J494">
        <v>2</v>
      </c>
      <c r="K494" s="2">
        <v>0</v>
      </c>
      <c r="L494" s="2">
        <v>504</v>
      </c>
      <c r="M494" s="2">
        <v>1134</v>
      </c>
      <c r="N494" s="2">
        <v>966</v>
      </c>
      <c r="O494" s="2">
        <v>0</v>
      </c>
      <c r="P494" s="2">
        <v>0</v>
      </c>
      <c r="Q494" s="2">
        <f>SUM(MC[[#This Row],[IC1_Inv1_MC]:[IC2_Inv2_MC]])</f>
        <v>2604</v>
      </c>
      <c r="R494" s="22">
        <v>0.25</v>
      </c>
      <c r="S494" s="22">
        <v>0.41666666666666669</v>
      </c>
      <c r="T494" s="22">
        <v>0.66666666666666696</v>
      </c>
      <c r="U494" s="22">
        <v>0.83333333333333304</v>
      </c>
      <c r="V494" t="s">
        <v>927</v>
      </c>
    </row>
    <row r="495" spans="1:22">
      <c r="A495" s="2">
        <v>493</v>
      </c>
      <c r="B495" s="2" t="s">
        <v>210</v>
      </c>
      <c r="C495" s="2">
        <f>YEAR(MC[[#This Row],[Date]])</f>
        <v>2023</v>
      </c>
      <c r="D495" s="2" t="s">
        <v>211</v>
      </c>
      <c r="E495" s="2" t="s">
        <v>211</v>
      </c>
      <c r="F495" s="18">
        <v>45139</v>
      </c>
      <c r="G495" s="2">
        <f t="shared" si="32"/>
        <v>31</v>
      </c>
      <c r="H495" s="19">
        <f t="shared" si="31"/>
        <v>45144</v>
      </c>
      <c r="Q495" s="2">
        <f>SUM(MC[[#This Row],[IC1_Inv1_MC]:[IC2_Inv2_MC]])</f>
        <v>0</v>
      </c>
    </row>
    <row r="496" spans="1:22">
      <c r="A496" s="2">
        <v>494</v>
      </c>
      <c r="B496" s="2" t="s">
        <v>210</v>
      </c>
      <c r="C496" s="2">
        <f>YEAR(MC[[#This Row],[Date]])</f>
        <v>2023</v>
      </c>
      <c r="D496" s="2" t="s">
        <v>211</v>
      </c>
      <c r="E496" s="2" t="s">
        <v>211</v>
      </c>
      <c r="F496" s="18">
        <v>45139</v>
      </c>
      <c r="G496" s="2">
        <f t="shared" si="32"/>
        <v>31</v>
      </c>
      <c r="H496" s="19">
        <f t="shared" si="31"/>
        <v>45145</v>
      </c>
      <c r="Q496" s="2">
        <f>SUM(MC[[#This Row],[IC1_Inv1_MC]:[IC2_Inv2_MC]])</f>
        <v>0</v>
      </c>
    </row>
    <row r="497" spans="1:22">
      <c r="A497" s="2">
        <v>495</v>
      </c>
      <c r="B497" s="2" t="s">
        <v>210</v>
      </c>
      <c r="C497" s="2">
        <f>YEAR(MC[[#This Row],[Date]])</f>
        <v>2023</v>
      </c>
      <c r="D497" s="2" t="s">
        <v>211</v>
      </c>
      <c r="E497" s="2" t="s">
        <v>211</v>
      </c>
      <c r="F497" s="18">
        <v>45139</v>
      </c>
      <c r="G497" s="2">
        <f t="shared" si="32"/>
        <v>31</v>
      </c>
      <c r="H497" s="19">
        <f t="shared" si="31"/>
        <v>45146</v>
      </c>
      <c r="I497">
        <v>10</v>
      </c>
      <c r="J497">
        <v>2</v>
      </c>
      <c r="K497" s="2">
        <v>0</v>
      </c>
      <c r="L497" s="2">
        <v>0</v>
      </c>
      <c r="M497" s="2">
        <v>567</v>
      </c>
      <c r="N497" s="2">
        <v>609</v>
      </c>
      <c r="O497" s="2">
        <v>1302</v>
      </c>
      <c r="P497" s="2">
        <v>0</v>
      </c>
      <c r="Q497" s="2">
        <f>SUM(MC[[#This Row],[IC1_Inv1_MC]:[IC2_Inv2_MC]])</f>
        <v>2478</v>
      </c>
      <c r="R497" s="22">
        <v>0.25</v>
      </c>
      <c r="S497" s="22">
        <v>0.41666666666666669</v>
      </c>
      <c r="T497" s="22">
        <v>0.66666666666666696</v>
      </c>
      <c r="U497" s="22">
        <v>0.83333333333333304</v>
      </c>
      <c r="V497" t="s">
        <v>927</v>
      </c>
    </row>
    <row r="498" spans="1:22">
      <c r="A498" s="2">
        <v>496</v>
      </c>
      <c r="B498" s="2" t="s">
        <v>210</v>
      </c>
      <c r="C498" s="2">
        <f>YEAR(MC[[#This Row],[Date]])</f>
        <v>2023</v>
      </c>
      <c r="D498" s="2" t="s">
        <v>211</v>
      </c>
      <c r="E498" s="2" t="s">
        <v>211</v>
      </c>
      <c r="F498" s="18">
        <v>45139</v>
      </c>
      <c r="G498" s="2">
        <f t="shared" si="32"/>
        <v>31</v>
      </c>
      <c r="H498" s="19">
        <f t="shared" si="31"/>
        <v>45147</v>
      </c>
      <c r="I498">
        <v>10</v>
      </c>
      <c r="J498">
        <v>2</v>
      </c>
      <c r="K498" s="2">
        <v>0</v>
      </c>
      <c r="L498" s="2">
        <v>504</v>
      </c>
      <c r="M498" s="2">
        <v>504</v>
      </c>
      <c r="N498" s="2">
        <v>462</v>
      </c>
      <c r="O498" s="2">
        <v>987</v>
      </c>
      <c r="P498" s="2">
        <v>0</v>
      </c>
      <c r="Q498" s="2">
        <f>SUM(MC[[#This Row],[IC1_Inv1_MC]:[IC2_Inv2_MC]])</f>
        <v>2457</v>
      </c>
      <c r="R498" s="22">
        <v>0.25</v>
      </c>
      <c r="S498" s="22">
        <v>0.41666666666666669</v>
      </c>
      <c r="T498" s="22">
        <v>0.66666666666666696</v>
      </c>
      <c r="U498" s="22">
        <v>0.83333333333333304</v>
      </c>
      <c r="V498" t="s">
        <v>927</v>
      </c>
    </row>
    <row r="499" spans="1:22">
      <c r="A499" s="2">
        <v>497</v>
      </c>
      <c r="B499" s="2" t="s">
        <v>210</v>
      </c>
      <c r="C499" s="2">
        <f>YEAR(MC[[#This Row],[Date]])</f>
        <v>2023</v>
      </c>
      <c r="D499" s="2" t="s">
        <v>211</v>
      </c>
      <c r="E499" s="2" t="s">
        <v>211</v>
      </c>
      <c r="F499" s="18">
        <v>45139</v>
      </c>
      <c r="G499" s="2">
        <f t="shared" si="32"/>
        <v>31</v>
      </c>
      <c r="H499" s="19">
        <f t="shared" si="31"/>
        <v>45148</v>
      </c>
      <c r="I499">
        <v>10</v>
      </c>
      <c r="J499">
        <v>2</v>
      </c>
      <c r="K499" s="2">
        <v>0</v>
      </c>
      <c r="L499" s="2">
        <v>0</v>
      </c>
      <c r="M499" s="2">
        <v>168</v>
      </c>
      <c r="N499" s="2">
        <v>2184</v>
      </c>
      <c r="O499" s="2">
        <v>0</v>
      </c>
      <c r="P499" s="2">
        <v>0</v>
      </c>
      <c r="Q499" s="2">
        <f>SUM(MC[[#This Row],[IC1_Inv1_MC]:[IC2_Inv2_MC]])</f>
        <v>2352</v>
      </c>
      <c r="R499" s="22">
        <v>0.25</v>
      </c>
      <c r="S499" s="22">
        <v>0.41666666666666669</v>
      </c>
      <c r="T499" s="22">
        <v>0.66666666666666696</v>
      </c>
      <c r="U499" s="22">
        <v>0.83333333333333304</v>
      </c>
      <c r="V499" t="s">
        <v>927</v>
      </c>
    </row>
    <row r="500" spans="1:22">
      <c r="A500" s="2">
        <v>498</v>
      </c>
      <c r="B500" s="2" t="s">
        <v>210</v>
      </c>
      <c r="C500" s="2">
        <f>YEAR(MC[[#This Row],[Date]])</f>
        <v>2023</v>
      </c>
      <c r="D500" s="2" t="s">
        <v>211</v>
      </c>
      <c r="E500" s="2" t="s">
        <v>211</v>
      </c>
      <c r="F500" s="18">
        <v>45139</v>
      </c>
      <c r="G500" s="2">
        <f t="shared" si="32"/>
        <v>31</v>
      </c>
      <c r="H500" s="19">
        <f t="shared" si="31"/>
        <v>45149</v>
      </c>
      <c r="I500">
        <v>10</v>
      </c>
      <c r="J500">
        <v>2</v>
      </c>
      <c r="K500" s="2">
        <v>0</v>
      </c>
      <c r="L500" s="2">
        <v>0</v>
      </c>
      <c r="M500" s="2">
        <v>0</v>
      </c>
      <c r="N500" s="2">
        <v>0</v>
      </c>
      <c r="O500" s="2">
        <v>1764</v>
      </c>
      <c r="P500" s="2">
        <v>420</v>
      </c>
      <c r="Q500" s="2">
        <f>SUM(MC[[#This Row],[IC1_Inv1_MC]:[IC2_Inv2_MC]])</f>
        <v>2184</v>
      </c>
      <c r="R500" s="22">
        <v>0.25</v>
      </c>
      <c r="S500" s="22">
        <v>0.41666666666666669</v>
      </c>
      <c r="T500" s="22">
        <v>0.66666666666666696</v>
      </c>
      <c r="U500" s="22">
        <v>0.83333333333333304</v>
      </c>
      <c r="V500" t="s">
        <v>927</v>
      </c>
    </row>
    <row r="501" spans="1:22">
      <c r="A501" s="2">
        <v>499</v>
      </c>
      <c r="B501" s="2" t="s">
        <v>210</v>
      </c>
      <c r="C501" s="2">
        <f>YEAR(MC[[#This Row],[Date]])</f>
        <v>2023</v>
      </c>
      <c r="D501" s="2" t="s">
        <v>211</v>
      </c>
      <c r="E501" s="2" t="s">
        <v>211</v>
      </c>
      <c r="F501" s="18">
        <v>45139</v>
      </c>
      <c r="G501" s="2">
        <f t="shared" ref="G501:G512" si="33">DAY(EOMONTH(F501,0))</f>
        <v>31</v>
      </c>
      <c r="H501" s="19">
        <f t="shared" ref="H501:H527" si="34">H500+1</f>
        <v>45150</v>
      </c>
      <c r="I501">
        <v>10</v>
      </c>
      <c r="J501">
        <v>2</v>
      </c>
      <c r="K501" s="2">
        <v>0</v>
      </c>
      <c r="L501" s="2">
        <v>245</v>
      </c>
      <c r="M501" s="2">
        <v>175</v>
      </c>
      <c r="N501" s="2">
        <v>0</v>
      </c>
      <c r="O501" s="2">
        <v>1848</v>
      </c>
      <c r="P501" s="2">
        <v>0</v>
      </c>
      <c r="Q501" s="2">
        <f>SUM(MC[[#This Row],[IC1_Inv1_MC]:[IC2_Inv2_MC]])</f>
        <v>2268</v>
      </c>
      <c r="R501" s="22">
        <v>0.25</v>
      </c>
      <c r="S501" s="22">
        <v>0.41666666666666669</v>
      </c>
      <c r="T501" s="22">
        <v>0.66666666666666696</v>
      </c>
      <c r="U501" s="22">
        <v>0.83333333333333304</v>
      </c>
      <c r="V501" t="s">
        <v>927</v>
      </c>
    </row>
    <row r="502" spans="1:22">
      <c r="A502" s="2">
        <v>500</v>
      </c>
      <c r="B502" s="2" t="s">
        <v>210</v>
      </c>
      <c r="C502" s="2">
        <f>YEAR(MC[[#This Row],[Date]])</f>
        <v>2023</v>
      </c>
      <c r="D502" s="2" t="s">
        <v>211</v>
      </c>
      <c r="E502" s="2" t="s">
        <v>211</v>
      </c>
      <c r="F502" s="18">
        <v>45139</v>
      </c>
      <c r="G502" s="2">
        <f t="shared" si="33"/>
        <v>31</v>
      </c>
      <c r="H502" s="19">
        <f t="shared" si="34"/>
        <v>45151</v>
      </c>
      <c r="Q502" s="2">
        <f>SUM(MC[[#This Row],[IC1_Inv1_MC]:[IC2_Inv2_MC]])</f>
        <v>0</v>
      </c>
    </row>
    <row r="503" spans="1:22">
      <c r="A503" s="2">
        <v>501</v>
      </c>
      <c r="B503" s="2" t="s">
        <v>210</v>
      </c>
      <c r="C503" s="2">
        <f>YEAR(MC[[#This Row],[Date]])</f>
        <v>2023</v>
      </c>
      <c r="D503" s="2" t="s">
        <v>211</v>
      </c>
      <c r="E503" s="2" t="s">
        <v>211</v>
      </c>
      <c r="F503" s="18">
        <v>45139</v>
      </c>
      <c r="G503" s="2">
        <f t="shared" si="33"/>
        <v>31</v>
      </c>
      <c r="H503" s="19">
        <f t="shared" si="34"/>
        <v>45152</v>
      </c>
      <c r="Q503" s="2">
        <f>SUM(MC[[#This Row],[IC1_Inv1_MC]:[IC2_Inv2_MC]])</f>
        <v>0</v>
      </c>
    </row>
    <row r="504" spans="1:22">
      <c r="A504" s="2">
        <v>502</v>
      </c>
      <c r="B504" s="2" t="s">
        <v>210</v>
      </c>
      <c r="C504" s="2">
        <f>YEAR(MC[[#This Row],[Date]])</f>
        <v>2023</v>
      </c>
      <c r="D504" s="2" t="s">
        <v>211</v>
      </c>
      <c r="E504" s="2" t="s">
        <v>211</v>
      </c>
      <c r="F504" s="18">
        <v>45139</v>
      </c>
      <c r="G504" s="2">
        <f t="shared" si="33"/>
        <v>31</v>
      </c>
      <c r="H504" s="19">
        <f t="shared" si="34"/>
        <v>45153</v>
      </c>
      <c r="Q504" s="2">
        <f>SUM(MC[[#This Row],[IC1_Inv1_MC]:[IC2_Inv2_MC]])</f>
        <v>0</v>
      </c>
    </row>
    <row r="505" spans="1:22">
      <c r="A505" s="2">
        <v>503</v>
      </c>
      <c r="B505" s="2" t="s">
        <v>210</v>
      </c>
      <c r="C505" s="2">
        <f>YEAR(MC[[#This Row],[Date]])</f>
        <v>2023</v>
      </c>
      <c r="D505" s="2" t="s">
        <v>211</v>
      </c>
      <c r="E505" s="2" t="s">
        <v>211</v>
      </c>
      <c r="F505" s="18">
        <v>45139</v>
      </c>
      <c r="G505" s="2">
        <f t="shared" si="33"/>
        <v>31</v>
      </c>
      <c r="H505" s="19">
        <f t="shared" si="34"/>
        <v>45154</v>
      </c>
      <c r="Q505" s="2">
        <f>SUM(MC[[#This Row],[IC1_Inv1_MC]:[IC2_Inv2_MC]])</f>
        <v>0</v>
      </c>
    </row>
    <row r="506" spans="1:22">
      <c r="A506" s="2">
        <v>504</v>
      </c>
      <c r="B506" s="2" t="s">
        <v>210</v>
      </c>
      <c r="C506" s="2">
        <f>YEAR(MC[[#This Row],[Date]])</f>
        <v>2023</v>
      </c>
      <c r="D506" s="2" t="s">
        <v>211</v>
      </c>
      <c r="E506" s="2" t="s">
        <v>211</v>
      </c>
      <c r="F506" s="18">
        <v>45139</v>
      </c>
      <c r="G506" s="2">
        <f t="shared" si="33"/>
        <v>31</v>
      </c>
      <c r="H506" s="19">
        <f t="shared" si="34"/>
        <v>45155</v>
      </c>
      <c r="Q506" s="2">
        <f>SUM(MC[[#This Row],[IC1_Inv1_MC]:[IC2_Inv2_MC]])</f>
        <v>0</v>
      </c>
    </row>
    <row r="507" spans="1:22">
      <c r="A507" s="2">
        <v>505</v>
      </c>
      <c r="B507" s="2" t="s">
        <v>210</v>
      </c>
      <c r="C507" s="2">
        <f>YEAR(MC[[#This Row],[Date]])</f>
        <v>2023</v>
      </c>
      <c r="D507" s="2" t="s">
        <v>211</v>
      </c>
      <c r="E507" s="2" t="s">
        <v>211</v>
      </c>
      <c r="F507" s="18">
        <v>45139</v>
      </c>
      <c r="G507" s="2">
        <f t="shared" si="33"/>
        <v>31</v>
      </c>
      <c r="H507" s="19">
        <f t="shared" si="34"/>
        <v>45156</v>
      </c>
      <c r="Q507" s="2">
        <f>SUM(MC[[#This Row],[IC1_Inv1_MC]:[IC2_Inv2_MC]])</f>
        <v>0</v>
      </c>
    </row>
    <row r="508" spans="1:22">
      <c r="A508" s="2">
        <v>506</v>
      </c>
      <c r="B508" s="2" t="s">
        <v>210</v>
      </c>
      <c r="C508" s="2">
        <f>YEAR(MC[[#This Row],[Date]])</f>
        <v>2023</v>
      </c>
      <c r="D508" s="2" t="s">
        <v>211</v>
      </c>
      <c r="E508" s="2" t="s">
        <v>211</v>
      </c>
      <c r="F508" s="18">
        <v>45139</v>
      </c>
      <c r="G508" s="2">
        <f t="shared" si="33"/>
        <v>31</v>
      </c>
      <c r="H508" s="19">
        <f t="shared" si="34"/>
        <v>45157</v>
      </c>
      <c r="Q508" s="2">
        <f>SUM(MC[[#This Row],[IC1_Inv1_MC]:[IC2_Inv2_MC]])</f>
        <v>0</v>
      </c>
    </row>
    <row r="509" spans="1:22">
      <c r="A509" s="2">
        <v>507</v>
      </c>
      <c r="B509" s="2" t="s">
        <v>210</v>
      </c>
      <c r="C509" s="2">
        <f>YEAR(MC[[#This Row],[Date]])</f>
        <v>2023</v>
      </c>
      <c r="D509" s="2" t="s">
        <v>211</v>
      </c>
      <c r="E509" s="2" t="s">
        <v>211</v>
      </c>
      <c r="F509" s="18">
        <v>45139</v>
      </c>
      <c r="G509" s="2">
        <f t="shared" si="33"/>
        <v>31</v>
      </c>
      <c r="H509" s="19">
        <f t="shared" si="34"/>
        <v>45158</v>
      </c>
      <c r="Q509" s="2">
        <f>SUM(MC[[#This Row],[IC1_Inv1_MC]:[IC2_Inv2_MC]])</f>
        <v>0</v>
      </c>
    </row>
    <row r="510" spans="1:22">
      <c r="A510" s="2">
        <v>508</v>
      </c>
      <c r="B510" s="2" t="s">
        <v>210</v>
      </c>
      <c r="C510" s="2">
        <f>YEAR(MC[[#This Row],[Date]])</f>
        <v>2023</v>
      </c>
      <c r="D510" s="2" t="s">
        <v>211</v>
      </c>
      <c r="E510" s="2" t="s">
        <v>211</v>
      </c>
      <c r="F510" s="18">
        <v>45139</v>
      </c>
      <c r="G510" s="2">
        <f t="shared" si="33"/>
        <v>31</v>
      </c>
      <c r="H510" s="19">
        <f t="shared" si="34"/>
        <v>45159</v>
      </c>
      <c r="Q510" s="2">
        <f>SUM(MC[[#This Row],[IC1_Inv1_MC]:[IC2_Inv2_MC]])</f>
        <v>0</v>
      </c>
    </row>
    <row r="511" spans="1:22">
      <c r="A511" s="2">
        <v>509</v>
      </c>
      <c r="B511" s="2" t="s">
        <v>210</v>
      </c>
      <c r="C511" s="2">
        <f>YEAR(MC[[#This Row],[Date]])</f>
        <v>2023</v>
      </c>
      <c r="D511" s="2" t="s">
        <v>211</v>
      </c>
      <c r="E511" s="2" t="s">
        <v>211</v>
      </c>
      <c r="F511" s="18">
        <v>45139</v>
      </c>
      <c r="G511" s="2">
        <f t="shared" si="33"/>
        <v>31</v>
      </c>
      <c r="H511" s="19">
        <f t="shared" si="34"/>
        <v>45160</v>
      </c>
      <c r="Q511" s="2">
        <f>SUM(MC[[#This Row],[IC1_Inv1_MC]:[IC2_Inv2_MC]])</f>
        <v>0</v>
      </c>
    </row>
    <row r="512" spans="1:22">
      <c r="A512" s="2">
        <v>510</v>
      </c>
      <c r="B512" s="2" t="s">
        <v>210</v>
      </c>
      <c r="C512" s="2">
        <f>YEAR(MC[[#This Row],[Date]])</f>
        <v>2023</v>
      </c>
      <c r="D512" s="2" t="s">
        <v>211</v>
      </c>
      <c r="E512" s="2" t="s">
        <v>211</v>
      </c>
      <c r="F512" s="18">
        <v>45139</v>
      </c>
      <c r="G512" s="2">
        <f t="shared" si="33"/>
        <v>31</v>
      </c>
      <c r="H512" s="19">
        <f t="shared" si="34"/>
        <v>45161</v>
      </c>
      <c r="Q512" s="2">
        <f>SUM(MC[[#This Row],[IC1_Inv1_MC]:[IC2_Inv2_MC]])</f>
        <v>0</v>
      </c>
    </row>
    <row r="513" spans="1:22">
      <c r="A513" s="2">
        <v>511</v>
      </c>
      <c r="B513" s="2" t="s">
        <v>210</v>
      </c>
      <c r="C513" s="2">
        <f>YEAR(MC[[#This Row],[Date]])</f>
        <v>2023</v>
      </c>
      <c r="D513" s="2" t="s">
        <v>211</v>
      </c>
      <c r="E513" s="2" t="s">
        <v>211</v>
      </c>
      <c r="F513" s="18">
        <v>45139</v>
      </c>
      <c r="G513" s="2">
        <f t="shared" ref="G513:G527" si="35">DAY(EOMONTH(F513,0))</f>
        <v>31</v>
      </c>
      <c r="H513" s="19">
        <f t="shared" si="34"/>
        <v>45162</v>
      </c>
      <c r="Q513" s="2">
        <f>SUM(MC[[#This Row],[IC1_Inv1_MC]:[IC2_Inv2_MC]])</f>
        <v>0</v>
      </c>
    </row>
    <row r="514" spans="1:22">
      <c r="A514" s="2">
        <v>512</v>
      </c>
      <c r="B514" s="2" t="s">
        <v>210</v>
      </c>
      <c r="C514" s="2">
        <f>YEAR(MC[[#This Row],[Date]])</f>
        <v>2023</v>
      </c>
      <c r="D514" s="2" t="s">
        <v>211</v>
      </c>
      <c r="E514" s="2" t="s">
        <v>211</v>
      </c>
      <c r="F514" s="18">
        <v>45139</v>
      </c>
      <c r="G514" s="2">
        <f t="shared" si="35"/>
        <v>31</v>
      </c>
      <c r="H514" s="19">
        <f t="shared" si="34"/>
        <v>45163</v>
      </c>
      <c r="Q514" s="2">
        <f>SUM(MC[[#This Row],[IC1_Inv1_MC]:[IC2_Inv2_MC]])</f>
        <v>0</v>
      </c>
    </row>
    <row r="515" spans="1:22">
      <c r="A515" s="2">
        <v>513</v>
      </c>
      <c r="B515" s="2" t="s">
        <v>210</v>
      </c>
      <c r="C515" s="2">
        <f>YEAR(MC[[#This Row],[Date]])</f>
        <v>2023</v>
      </c>
      <c r="D515" s="2" t="s">
        <v>211</v>
      </c>
      <c r="E515" s="2" t="s">
        <v>211</v>
      </c>
      <c r="F515" s="18">
        <v>45139</v>
      </c>
      <c r="G515" s="2">
        <f t="shared" si="35"/>
        <v>31</v>
      </c>
      <c r="H515" s="19">
        <f t="shared" si="34"/>
        <v>45164</v>
      </c>
      <c r="Q515" s="2">
        <f>SUM(MC[[#This Row],[IC1_Inv1_MC]:[IC2_Inv2_MC]])</f>
        <v>0</v>
      </c>
    </row>
    <row r="516" spans="1:22">
      <c r="A516" s="2">
        <v>514</v>
      </c>
      <c r="B516" s="2" t="s">
        <v>210</v>
      </c>
      <c r="C516" s="2">
        <f>YEAR(MC[[#This Row],[Date]])</f>
        <v>2023</v>
      </c>
      <c r="D516" s="2" t="s">
        <v>211</v>
      </c>
      <c r="E516" s="2" t="s">
        <v>211</v>
      </c>
      <c r="F516" s="18">
        <v>45139</v>
      </c>
      <c r="G516" s="2">
        <f t="shared" si="35"/>
        <v>31</v>
      </c>
      <c r="H516" s="19">
        <f t="shared" si="34"/>
        <v>45165</v>
      </c>
      <c r="Q516" s="2">
        <f>SUM(MC[[#This Row],[IC1_Inv1_MC]:[IC2_Inv2_MC]])</f>
        <v>0</v>
      </c>
    </row>
    <row r="517" spans="1:22">
      <c r="A517" s="2">
        <v>515</v>
      </c>
      <c r="B517" s="2" t="s">
        <v>210</v>
      </c>
      <c r="C517" s="2">
        <f>YEAR(MC[[#This Row],[Date]])</f>
        <v>2023</v>
      </c>
      <c r="D517" s="2" t="s">
        <v>211</v>
      </c>
      <c r="E517" s="2" t="s">
        <v>211</v>
      </c>
      <c r="F517" s="18">
        <v>45139</v>
      </c>
      <c r="G517" s="2">
        <f t="shared" si="35"/>
        <v>31</v>
      </c>
      <c r="H517" s="19">
        <f t="shared" si="34"/>
        <v>45166</v>
      </c>
      <c r="I517">
        <v>1</v>
      </c>
      <c r="J517">
        <v>2</v>
      </c>
      <c r="K517" s="2">
        <v>0</v>
      </c>
      <c r="L517" s="2">
        <v>504</v>
      </c>
      <c r="M517" s="2">
        <v>504</v>
      </c>
      <c r="N517" s="2">
        <v>462</v>
      </c>
      <c r="O517" s="2">
        <v>0</v>
      </c>
      <c r="P517" s="2">
        <v>735</v>
      </c>
      <c r="Q517" s="2">
        <f>SUM(MC[[#This Row],[IC1_Inv1_MC]:[IC2_Inv2_MC]])</f>
        <v>2205</v>
      </c>
      <c r="R517" s="22">
        <v>0.25</v>
      </c>
      <c r="S517" s="22">
        <v>0.41666666666666669</v>
      </c>
      <c r="T517" s="22">
        <v>0.66666666666666696</v>
      </c>
      <c r="U517" s="22">
        <v>0.83333333333333304</v>
      </c>
      <c r="V517" t="s">
        <v>927</v>
      </c>
    </row>
    <row r="518" spans="1:22">
      <c r="A518" s="2">
        <v>516</v>
      </c>
      <c r="B518" s="2" t="s">
        <v>210</v>
      </c>
      <c r="C518" s="2">
        <f>YEAR(MC[[#This Row],[Date]])</f>
        <v>2023</v>
      </c>
      <c r="D518" s="2" t="s">
        <v>211</v>
      </c>
      <c r="E518" s="2" t="s">
        <v>211</v>
      </c>
      <c r="F518" s="18">
        <v>45139</v>
      </c>
      <c r="G518" s="2">
        <f t="shared" si="35"/>
        <v>31</v>
      </c>
      <c r="H518" s="19">
        <f t="shared" si="34"/>
        <v>45167</v>
      </c>
      <c r="I518">
        <v>1</v>
      </c>
      <c r="J518">
        <v>2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1512</v>
      </c>
      <c r="Q518" s="2">
        <f>SUM(MC[[#This Row],[IC1_Inv1_MC]:[IC2_Inv2_MC]])</f>
        <v>1512</v>
      </c>
      <c r="R518" s="22">
        <v>0.25</v>
      </c>
      <c r="S518" s="22">
        <v>0.41666666666666669</v>
      </c>
      <c r="T518" s="22">
        <v>0.66666666666666696</v>
      </c>
      <c r="U518" s="22">
        <v>0.83333333333333304</v>
      </c>
      <c r="V518" t="s">
        <v>927</v>
      </c>
    </row>
    <row r="519" spans="1:22">
      <c r="A519" s="2">
        <v>517</v>
      </c>
      <c r="B519" s="2" t="s">
        <v>210</v>
      </c>
      <c r="C519" s="2">
        <f>YEAR(MC[[#This Row],[Date]])</f>
        <v>2023</v>
      </c>
      <c r="D519" s="2" t="s">
        <v>211</v>
      </c>
      <c r="E519" s="2" t="s">
        <v>211</v>
      </c>
      <c r="F519" s="18">
        <v>45139</v>
      </c>
      <c r="G519" s="2">
        <f t="shared" si="35"/>
        <v>31</v>
      </c>
      <c r="H519" s="19">
        <f t="shared" si="34"/>
        <v>45168</v>
      </c>
      <c r="Q519" s="2">
        <f>SUM(MC[[#This Row],[IC1_Inv1_MC]:[IC2_Inv2_MC]])</f>
        <v>0</v>
      </c>
    </row>
    <row r="520" spans="1:22">
      <c r="A520" s="2">
        <v>518</v>
      </c>
      <c r="B520" s="2" t="s">
        <v>210</v>
      </c>
      <c r="C520" s="2">
        <f>YEAR(MC[[#This Row],[Date]])</f>
        <v>2023</v>
      </c>
      <c r="D520" s="2" t="s">
        <v>211</v>
      </c>
      <c r="E520" s="2" t="s">
        <v>211</v>
      </c>
      <c r="F520" s="18">
        <v>45139</v>
      </c>
      <c r="G520" s="2">
        <f t="shared" si="35"/>
        <v>31</v>
      </c>
      <c r="H520" s="19">
        <f t="shared" si="34"/>
        <v>45169</v>
      </c>
      <c r="Q520" s="2">
        <f>SUM(MC[[#This Row],[IC1_Inv1_MC]:[IC2_Inv2_MC]])</f>
        <v>0</v>
      </c>
    </row>
    <row r="521" spans="1:22">
      <c r="A521" s="2">
        <v>519</v>
      </c>
      <c r="B521" s="2" t="s">
        <v>210</v>
      </c>
      <c r="C521" s="2">
        <f>YEAR(MC[[#This Row],[Date]])</f>
        <v>2023</v>
      </c>
      <c r="D521" s="2" t="s">
        <v>211</v>
      </c>
      <c r="E521" s="2" t="s">
        <v>211</v>
      </c>
      <c r="F521" s="18">
        <v>45170</v>
      </c>
      <c r="G521" s="2">
        <f t="shared" si="35"/>
        <v>30</v>
      </c>
      <c r="H521" s="19">
        <f t="shared" si="34"/>
        <v>45170</v>
      </c>
      <c r="Q521" s="2">
        <f>SUM(MC[[#This Row],[IC1_Inv1_MC]:[IC2_Inv2_MC]])</f>
        <v>0</v>
      </c>
    </row>
    <row r="522" spans="1:22">
      <c r="A522" s="2">
        <v>520</v>
      </c>
      <c r="B522" s="2" t="s">
        <v>210</v>
      </c>
      <c r="C522" s="2">
        <f>YEAR(MC[[#This Row],[Date]])</f>
        <v>2023</v>
      </c>
      <c r="D522" s="2" t="s">
        <v>211</v>
      </c>
      <c r="E522" s="2" t="s">
        <v>211</v>
      </c>
      <c r="F522" s="18">
        <v>45170</v>
      </c>
      <c r="G522" s="2">
        <f t="shared" si="35"/>
        <v>30</v>
      </c>
      <c r="H522" s="19">
        <f t="shared" si="34"/>
        <v>45171</v>
      </c>
      <c r="Q522" s="2">
        <f>SUM(MC[[#This Row],[IC1_Inv1_MC]:[IC2_Inv2_MC]])</f>
        <v>0</v>
      </c>
    </row>
    <row r="523" spans="1:22">
      <c r="A523" s="2">
        <v>521</v>
      </c>
      <c r="B523" s="2" t="s">
        <v>210</v>
      </c>
      <c r="C523" s="2">
        <f>YEAR(MC[[#This Row],[Date]])</f>
        <v>2023</v>
      </c>
      <c r="D523" s="2" t="s">
        <v>211</v>
      </c>
      <c r="E523" s="2" t="s">
        <v>211</v>
      </c>
      <c r="F523" s="18">
        <v>45170</v>
      </c>
      <c r="G523" s="2">
        <f t="shared" si="35"/>
        <v>30</v>
      </c>
      <c r="H523" s="19">
        <f t="shared" si="34"/>
        <v>45172</v>
      </c>
      <c r="Q523" s="2">
        <f>SUM(MC[[#This Row],[IC1_Inv1_MC]:[IC2_Inv2_MC]])</f>
        <v>0</v>
      </c>
    </row>
    <row r="524" spans="1:22">
      <c r="A524" s="2">
        <v>522</v>
      </c>
      <c r="B524" s="2" t="s">
        <v>210</v>
      </c>
      <c r="C524" s="2">
        <f>YEAR(MC[[#This Row],[Date]])</f>
        <v>2023</v>
      </c>
      <c r="D524" s="2" t="s">
        <v>211</v>
      </c>
      <c r="E524" s="2" t="s">
        <v>211</v>
      </c>
      <c r="F524" s="18">
        <v>45170</v>
      </c>
      <c r="G524" s="2">
        <f t="shared" si="35"/>
        <v>30</v>
      </c>
      <c r="H524" s="19">
        <f t="shared" si="34"/>
        <v>45173</v>
      </c>
      <c r="Q524" s="2">
        <f>SUM(MC[[#This Row],[IC1_Inv1_MC]:[IC2_Inv2_MC]])</f>
        <v>0</v>
      </c>
    </row>
    <row r="525" spans="1:22">
      <c r="A525" s="2">
        <v>523</v>
      </c>
      <c r="B525" s="2" t="s">
        <v>210</v>
      </c>
      <c r="C525" s="2">
        <f>YEAR(MC[[#This Row],[Date]])</f>
        <v>2023</v>
      </c>
      <c r="D525" s="2" t="s">
        <v>211</v>
      </c>
      <c r="E525" s="2" t="s">
        <v>211</v>
      </c>
      <c r="F525" s="18">
        <v>45170</v>
      </c>
      <c r="G525" s="2">
        <f t="shared" si="35"/>
        <v>30</v>
      </c>
      <c r="H525" s="19">
        <f t="shared" si="34"/>
        <v>45174</v>
      </c>
      <c r="Q525" s="2">
        <f>SUM(MC[[#This Row],[IC1_Inv1_MC]:[IC2_Inv2_MC]])</f>
        <v>0</v>
      </c>
    </row>
    <row r="526" spans="1:22">
      <c r="A526" s="2">
        <v>524</v>
      </c>
      <c r="B526" s="2" t="s">
        <v>210</v>
      </c>
      <c r="C526" s="2">
        <f>YEAR(MC[[#This Row],[Date]])</f>
        <v>2023</v>
      </c>
      <c r="D526" s="2" t="s">
        <v>211</v>
      </c>
      <c r="E526" s="2" t="s">
        <v>211</v>
      </c>
      <c r="F526" s="18">
        <v>45170</v>
      </c>
      <c r="G526" s="2">
        <f t="shared" si="35"/>
        <v>30</v>
      </c>
      <c r="H526" s="19">
        <f t="shared" si="34"/>
        <v>45175</v>
      </c>
      <c r="Q526" s="2">
        <f>SUM(MC[[#This Row],[IC1_Inv1_MC]:[IC2_Inv2_MC]])</f>
        <v>0</v>
      </c>
    </row>
    <row r="527" spans="1:22">
      <c r="A527" s="2">
        <v>525</v>
      </c>
      <c r="B527" s="2" t="s">
        <v>210</v>
      </c>
      <c r="C527" s="2">
        <f>YEAR(MC[[#This Row],[Date]])</f>
        <v>2023</v>
      </c>
      <c r="D527" s="2" t="s">
        <v>211</v>
      </c>
      <c r="E527" s="2" t="s">
        <v>211</v>
      </c>
      <c r="F527" s="18">
        <v>45170</v>
      </c>
      <c r="G527" s="2">
        <f t="shared" si="35"/>
        <v>30</v>
      </c>
      <c r="H527" s="19">
        <f t="shared" si="34"/>
        <v>45176</v>
      </c>
      <c r="Q527" s="2">
        <f>SUM(MC[[#This Row],[IC1_Inv1_MC]:[IC2_Inv2_MC]])</f>
        <v>0</v>
      </c>
    </row>
    <row r="528" spans="1:22">
      <c r="A528" s="2">
        <v>526</v>
      </c>
      <c r="B528" s="2" t="s">
        <v>210</v>
      </c>
      <c r="C528" s="2">
        <f>YEAR(MC[[#This Row],[Date]])</f>
        <v>2023</v>
      </c>
      <c r="D528" s="2" t="s">
        <v>211</v>
      </c>
      <c r="E528" s="2" t="s">
        <v>211</v>
      </c>
      <c r="F528" s="18">
        <v>45170</v>
      </c>
      <c r="G528" s="2">
        <f t="shared" ref="G528:G546" si="36">DAY(EOMONTH(F528,0))</f>
        <v>30</v>
      </c>
      <c r="H528" s="19">
        <f t="shared" ref="H528:H549" si="37">H527+1</f>
        <v>45177</v>
      </c>
      <c r="Q528" s="2">
        <f>SUM(MC[[#This Row],[IC1_Inv1_MC]:[IC2_Inv2_MC]])</f>
        <v>0</v>
      </c>
    </row>
    <row r="529" spans="1:22">
      <c r="A529" s="2">
        <v>527</v>
      </c>
      <c r="B529" s="2" t="s">
        <v>210</v>
      </c>
      <c r="C529" s="2">
        <f>YEAR(MC[[#This Row],[Date]])</f>
        <v>2023</v>
      </c>
      <c r="D529" s="2" t="s">
        <v>211</v>
      </c>
      <c r="E529" s="2" t="s">
        <v>211</v>
      </c>
      <c r="F529" s="18">
        <v>45170</v>
      </c>
      <c r="G529" s="2">
        <f t="shared" si="36"/>
        <v>30</v>
      </c>
      <c r="H529" s="19">
        <f t="shared" si="37"/>
        <v>45178</v>
      </c>
      <c r="Q529" s="2">
        <f>SUM(MC[[#This Row],[IC1_Inv1_MC]:[IC2_Inv2_MC]])</f>
        <v>0</v>
      </c>
    </row>
    <row r="530" spans="1:22">
      <c r="A530" s="2">
        <v>528</v>
      </c>
      <c r="B530" s="2" t="s">
        <v>210</v>
      </c>
      <c r="C530" s="2">
        <f>YEAR(MC[[#This Row],[Date]])</f>
        <v>2023</v>
      </c>
      <c r="D530" s="2" t="s">
        <v>211</v>
      </c>
      <c r="E530" s="2" t="s">
        <v>211</v>
      </c>
      <c r="F530" s="18">
        <v>45170</v>
      </c>
      <c r="G530" s="2">
        <f t="shared" si="36"/>
        <v>30</v>
      </c>
      <c r="H530" s="19">
        <f t="shared" si="37"/>
        <v>45179</v>
      </c>
      <c r="Q530" s="2">
        <f>SUM(MC[[#This Row],[IC1_Inv1_MC]:[IC2_Inv2_MC]])</f>
        <v>0</v>
      </c>
    </row>
    <row r="531" spans="1:22">
      <c r="A531" s="2">
        <v>529</v>
      </c>
      <c r="B531" s="2" t="s">
        <v>210</v>
      </c>
      <c r="C531" s="2">
        <f>YEAR(MC[[#This Row],[Date]])</f>
        <v>2023</v>
      </c>
      <c r="D531" s="2" t="s">
        <v>211</v>
      </c>
      <c r="E531" s="2" t="s">
        <v>211</v>
      </c>
      <c r="F531" s="18">
        <v>45170</v>
      </c>
      <c r="G531" s="2">
        <f t="shared" si="36"/>
        <v>30</v>
      </c>
      <c r="H531" s="19">
        <f t="shared" si="37"/>
        <v>45180</v>
      </c>
      <c r="Q531" s="2">
        <f>SUM(MC[[#This Row],[IC1_Inv1_MC]:[IC2_Inv2_MC]])</f>
        <v>0</v>
      </c>
    </row>
    <row r="532" spans="1:22">
      <c r="A532" s="2">
        <v>530</v>
      </c>
      <c r="B532" s="2" t="s">
        <v>210</v>
      </c>
      <c r="C532" s="2">
        <f>YEAR(MC[[#This Row],[Date]])</f>
        <v>2023</v>
      </c>
      <c r="D532" s="2" t="s">
        <v>211</v>
      </c>
      <c r="E532" s="2" t="s">
        <v>211</v>
      </c>
      <c r="F532" s="18">
        <v>45170</v>
      </c>
      <c r="G532" s="2">
        <f t="shared" si="36"/>
        <v>30</v>
      </c>
      <c r="H532" s="19">
        <f t="shared" si="37"/>
        <v>45181</v>
      </c>
      <c r="I532">
        <v>1</v>
      </c>
      <c r="J532">
        <v>2</v>
      </c>
      <c r="K532" s="2">
        <v>504</v>
      </c>
      <c r="L532" s="2">
        <v>0</v>
      </c>
      <c r="M532" s="2">
        <v>0</v>
      </c>
      <c r="N532" s="2">
        <v>0</v>
      </c>
      <c r="O532" s="2">
        <v>609</v>
      </c>
      <c r="P532" s="2">
        <v>0</v>
      </c>
      <c r="Q532" s="2">
        <f>SUM(MC[[#This Row],[IC1_Inv1_MC]:[IC2_Inv2_MC]])</f>
        <v>1113</v>
      </c>
      <c r="R532" s="22">
        <v>0.25</v>
      </c>
      <c r="S532" s="22">
        <v>0.41666666666666669</v>
      </c>
      <c r="T532" s="22">
        <v>0.66666666666666696</v>
      </c>
      <c r="U532" s="22">
        <v>0.83333333333333304</v>
      </c>
      <c r="V532" t="s">
        <v>927</v>
      </c>
    </row>
    <row r="533" spans="1:22">
      <c r="A533" s="2">
        <v>531</v>
      </c>
      <c r="B533" s="2" t="s">
        <v>210</v>
      </c>
      <c r="C533" s="2">
        <f>YEAR(MC[[#This Row],[Date]])</f>
        <v>2023</v>
      </c>
      <c r="D533" s="2" t="s">
        <v>211</v>
      </c>
      <c r="E533" s="2" t="s">
        <v>211</v>
      </c>
      <c r="F533" s="18">
        <v>45170</v>
      </c>
      <c r="G533" s="2">
        <f t="shared" si="36"/>
        <v>30</v>
      </c>
      <c r="H533" s="19">
        <f t="shared" si="37"/>
        <v>45182</v>
      </c>
      <c r="I533">
        <v>1</v>
      </c>
      <c r="J533">
        <v>2</v>
      </c>
      <c r="K533" s="2">
        <v>1827</v>
      </c>
      <c r="L533" s="2">
        <v>126</v>
      </c>
      <c r="M533" s="2">
        <v>0</v>
      </c>
      <c r="N533" s="2">
        <v>0</v>
      </c>
      <c r="O533" s="2">
        <v>0</v>
      </c>
      <c r="P533" s="2">
        <v>0</v>
      </c>
      <c r="Q533" s="2">
        <f>SUM(MC[[#This Row],[IC1_Inv1_MC]:[IC2_Inv2_MC]])</f>
        <v>1953</v>
      </c>
      <c r="R533" s="22">
        <v>0.25</v>
      </c>
      <c r="S533" s="22">
        <v>0.41666666666666669</v>
      </c>
      <c r="T533" s="22">
        <v>0.66666666666666696</v>
      </c>
      <c r="U533" s="22">
        <v>0.83333333333333304</v>
      </c>
      <c r="V533" t="s">
        <v>927</v>
      </c>
    </row>
    <row r="534" spans="1:22">
      <c r="A534" s="2">
        <v>532</v>
      </c>
      <c r="B534" s="2" t="s">
        <v>210</v>
      </c>
      <c r="C534" s="2">
        <f>YEAR(MC[[#This Row],[Date]])</f>
        <v>2023</v>
      </c>
      <c r="D534" s="2" t="s">
        <v>211</v>
      </c>
      <c r="E534" s="2" t="s">
        <v>211</v>
      </c>
      <c r="F534" s="18">
        <v>45170</v>
      </c>
      <c r="G534" s="2">
        <f t="shared" si="36"/>
        <v>30</v>
      </c>
      <c r="H534" s="19">
        <f t="shared" si="37"/>
        <v>45183</v>
      </c>
      <c r="I534">
        <v>1</v>
      </c>
      <c r="J534">
        <v>2</v>
      </c>
      <c r="K534" s="2">
        <v>0</v>
      </c>
      <c r="L534" s="2">
        <v>441</v>
      </c>
      <c r="M534" s="2">
        <v>1806</v>
      </c>
      <c r="N534" s="2">
        <v>0</v>
      </c>
      <c r="O534" s="2">
        <v>0</v>
      </c>
      <c r="P534" s="2">
        <v>0</v>
      </c>
      <c r="Q534" s="2">
        <f>SUM(MC[[#This Row],[IC1_Inv1_MC]:[IC2_Inv2_MC]])</f>
        <v>2247</v>
      </c>
      <c r="R534" s="22">
        <v>0.25</v>
      </c>
      <c r="S534" s="22">
        <v>0.41666666666666669</v>
      </c>
      <c r="T534" s="22">
        <v>0.66666666666666696</v>
      </c>
      <c r="U534" s="22">
        <v>0.83333333333333304</v>
      </c>
      <c r="V534" t="s">
        <v>927</v>
      </c>
    </row>
    <row r="535" spans="1:22">
      <c r="A535" s="2">
        <v>533</v>
      </c>
      <c r="B535" s="2" t="s">
        <v>210</v>
      </c>
      <c r="C535" s="2">
        <f>YEAR(MC[[#This Row],[Date]])</f>
        <v>2023</v>
      </c>
      <c r="D535" s="2" t="s">
        <v>211</v>
      </c>
      <c r="E535" s="2" t="s">
        <v>211</v>
      </c>
      <c r="F535" s="18">
        <v>45170</v>
      </c>
      <c r="G535" s="2">
        <f t="shared" si="36"/>
        <v>30</v>
      </c>
      <c r="H535" s="19">
        <f t="shared" si="37"/>
        <v>45184</v>
      </c>
      <c r="I535">
        <v>1</v>
      </c>
      <c r="J535">
        <v>2</v>
      </c>
      <c r="K535" s="2">
        <v>1701</v>
      </c>
      <c r="L535" s="2">
        <v>630</v>
      </c>
      <c r="M535" s="2">
        <v>0</v>
      </c>
      <c r="N535" s="2">
        <v>0</v>
      </c>
      <c r="O535" s="2">
        <v>0</v>
      </c>
      <c r="P535" s="2">
        <v>0</v>
      </c>
      <c r="Q535" s="2">
        <f>SUM(MC[[#This Row],[IC1_Inv1_MC]:[IC2_Inv2_MC]])</f>
        <v>2331</v>
      </c>
      <c r="R535" s="22">
        <v>0.25</v>
      </c>
      <c r="S535" s="22">
        <v>0.41666666666666669</v>
      </c>
      <c r="T535" s="22">
        <v>0.66666666666666696</v>
      </c>
      <c r="U535" s="22">
        <v>0.83333333333333304</v>
      </c>
      <c r="V535" t="s">
        <v>927</v>
      </c>
    </row>
    <row r="536" spans="1:22">
      <c r="A536" s="2">
        <v>534</v>
      </c>
      <c r="B536" s="2" t="s">
        <v>210</v>
      </c>
      <c r="C536" s="2">
        <f>YEAR(MC[[#This Row],[Date]])</f>
        <v>2023</v>
      </c>
      <c r="D536" s="2" t="s">
        <v>211</v>
      </c>
      <c r="E536" s="2" t="s">
        <v>211</v>
      </c>
      <c r="F536" s="18">
        <v>45170</v>
      </c>
      <c r="G536" s="2">
        <f t="shared" si="36"/>
        <v>30</v>
      </c>
      <c r="H536" s="19">
        <f t="shared" si="37"/>
        <v>45185</v>
      </c>
      <c r="I536">
        <v>1</v>
      </c>
      <c r="J536">
        <v>2</v>
      </c>
      <c r="K536" s="2">
        <v>0</v>
      </c>
      <c r="L536" s="2">
        <v>756</v>
      </c>
      <c r="M536" s="2">
        <v>504</v>
      </c>
      <c r="N536" s="2">
        <v>210</v>
      </c>
      <c r="O536" s="2">
        <v>0</v>
      </c>
      <c r="P536" s="2">
        <v>819</v>
      </c>
      <c r="Q536" s="2">
        <f>SUM(MC[[#This Row],[IC1_Inv1_MC]:[IC2_Inv2_MC]])</f>
        <v>2289</v>
      </c>
      <c r="R536" s="22">
        <v>0.25</v>
      </c>
      <c r="S536" s="22">
        <v>0.41666666666666669</v>
      </c>
      <c r="T536" s="22">
        <v>0.66666666666666696</v>
      </c>
      <c r="U536" s="22">
        <v>0.83333333333333304</v>
      </c>
      <c r="V536" t="s">
        <v>927</v>
      </c>
    </row>
    <row r="537" spans="1:22">
      <c r="A537" s="2">
        <v>535</v>
      </c>
      <c r="B537" s="2" t="s">
        <v>210</v>
      </c>
      <c r="C537" s="2">
        <f>YEAR(MC[[#This Row],[Date]])</f>
        <v>2023</v>
      </c>
      <c r="D537" s="2" t="s">
        <v>211</v>
      </c>
      <c r="E537" s="2" t="s">
        <v>211</v>
      </c>
      <c r="F537" s="18">
        <v>45170</v>
      </c>
      <c r="G537" s="2">
        <f t="shared" si="36"/>
        <v>30</v>
      </c>
      <c r="H537" s="19">
        <f t="shared" si="37"/>
        <v>45186</v>
      </c>
      <c r="Q537" s="2">
        <f>SUM(MC[[#This Row],[IC1_Inv1_MC]:[IC2_Inv2_MC]])</f>
        <v>0</v>
      </c>
    </row>
    <row r="538" spans="1:22">
      <c r="A538" s="2">
        <v>536</v>
      </c>
      <c r="B538" s="2" t="s">
        <v>210</v>
      </c>
      <c r="C538" s="2">
        <f>YEAR(MC[[#This Row],[Date]])</f>
        <v>2023</v>
      </c>
      <c r="D538" s="2" t="s">
        <v>211</v>
      </c>
      <c r="E538" s="2" t="s">
        <v>211</v>
      </c>
      <c r="F538" s="18">
        <v>45170</v>
      </c>
      <c r="G538" s="2">
        <f t="shared" si="36"/>
        <v>30</v>
      </c>
      <c r="H538" s="19">
        <f t="shared" si="37"/>
        <v>45187</v>
      </c>
      <c r="I538">
        <v>1</v>
      </c>
      <c r="J538">
        <v>2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1008</v>
      </c>
      <c r="Q538" s="2">
        <f>SUM(MC[[#This Row],[IC1_Inv1_MC]:[IC2_Inv2_MC]])</f>
        <v>1008</v>
      </c>
      <c r="R538" s="22">
        <v>0.25</v>
      </c>
      <c r="S538" s="22">
        <v>0.41666666666666669</v>
      </c>
      <c r="T538" s="22">
        <v>0.66666666666666696</v>
      </c>
      <c r="U538" s="22">
        <v>0.83333333333333304</v>
      </c>
      <c r="V538" t="s">
        <v>927</v>
      </c>
    </row>
    <row r="539" spans="1:22">
      <c r="A539" s="2">
        <v>537</v>
      </c>
      <c r="B539" s="2" t="s">
        <v>210</v>
      </c>
      <c r="C539" s="2">
        <f>YEAR(MC[[#This Row],[Date]])</f>
        <v>2023</v>
      </c>
      <c r="D539" s="2" t="s">
        <v>211</v>
      </c>
      <c r="E539" s="2" t="s">
        <v>211</v>
      </c>
      <c r="F539" s="18">
        <v>45170</v>
      </c>
      <c r="G539" s="2">
        <f t="shared" si="36"/>
        <v>30</v>
      </c>
      <c r="H539" s="19">
        <f t="shared" si="37"/>
        <v>45188</v>
      </c>
      <c r="I539">
        <v>1</v>
      </c>
      <c r="J539">
        <v>2</v>
      </c>
      <c r="K539" s="2">
        <v>252</v>
      </c>
      <c r="L539" s="2">
        <v>1155</v>
      </c>
      <c r="M539" s="2">
        <v>0</v>
      </c>
      <c r="N539" s="2">
        <v>0</v>
      </c>
      <c r="O539" s="2">
        <v>0</v>
      </c>
      <c r="P539" s="2">
        <v>798</v>
      </c>
      <c r="Q539" s="2">
        <f>SUM(MC[[#This Row],[IC1_Inv1_MC]:[IC2_Inv2_MC]])</f>
        <v>2205</v>
      </c>
      <c r="R539" s="22">
        <v>0.25</v>
      </c>
      <c r="S539" s="22">
        <v>0.41666666666666669</v>
      </c>
      <c r="T539" s="22">
        <v>0.66666666666666696</v>
      </c>
      <c r="U539" s="22">
        <v>0.83333333333333304</v>
      </c>
      <c r="V539" t="s">
        <v>927</v>
      </c>
    </row>
    <row r="540" spans="1:22">
      <c r="A540" s="2">
        <v>538</v>
      </c>
      <c r="B540" s="2" t="s">
        <v>210</v>
      </c>
      <c r="C540" s="2">
        <f>YEAR(MC[[#This Row],[Date]])</f>
        <v>2023</v>
      </c>
      <c r="D540" s="2" t="s">
        <v>211</v>
      </c>
      <c r="E540" s="2" t="s">
        <v>211</v>
      </c>
      <c r="F540" s="18">
        <v>45170</v>
      </c>
      <c r="G540" s="2">
        <f t="shared" si="36"/>
        <v>30</v>
      </c>
      <c r="H540" s="19">
        <f t="shared" si="37"/>
        <v>45189</v>
      </c>
      <c r="I540">
        <v>1</v>
      </c>
      <c r="J540">
        <v>2</v>
      </c>
      <c r="K540" s="2">
        <v>0</v>
      </c>
      <c r="L540" s="2">
        <v>1176</v>
      </c>
      <c r="M540" s="2">
        <v>546</v>
      </c>
      <c r="N540" s="2">
        <v>252</v>
      </c>
      <c r="O540" s="2">
        <v>0</v>
      </c>
      <c r="P540" s="2">
        <v>0</v>
      </c>
      <c r="Q540" s="2">
        <f>SUM(MC[[#This Row],[IC1_Inv1_MC]:[IC2_Inv2_MC]])</f>
        <v>1974</v>
      </c>
      <c r="R540" s="22">
        <v>0.25</v>
      </c>
      <c r="S540" s="22">
        <v>0.41666666666666669</v>
      </c>
      <c r="T540" s="22">
        <v>0.66666666666666696</v>
      </c>
      <c r="U540" s="22">
        <v>0.83333333333333304</v>
      </c>
      <c r="V540" t="s">
        <v>927</v>
      </c>
    </row>
    <row r="541" spans="1:22">
      <c r="A541" s="2">
        <v>539</v>
      </c>
      <c r="B541" s="2" t="s">
        <v>210</v>
      </c>
      <c r="C541" s="2">
        <f>YEAR(MC[[#This Row],[Date]])</f>
        <v>2023</v>
      </c>
      <c r="D541" s="2" t="s">
        <v>211</v>
      </c>
      <c r="E541" s="2" t="s">
        <v>211</v>
      </c>
      <c r="F541" s="18">
        <v>45170</v>
      </c>
      <c r="G541" s="2">
        <f t="shared" si="36"/>
        <v>30</v>
      </c>
      <c r="H541" s="19">
        <f t="shared" si="37"/>
        <v>45190</v>
      </c>
      <c r="I541">
        <v>1</v>
      </c>
      <c r="J541">
        <v>2</v>
      </c>
      <c r="K541" s="2">
        <v>1197</v>
      </c>
      <c r="L541" s="2">
        <v>630</v>
      </c>
      <c r="M541" s="2">
        <v>567</v>
      </c>
      <c r="N541" s="2">
        <v>0</v>
      </c>
      <c r="O541" s="2">
        <v>0</v>
      </c>
      <c r="P541" s="2">
        <v>0</v>
      </c>
      <c r="Q541" s="2">
        <f>SUM(MC[[#This Row],[IC1_Inv1_MC]:[IC2_Inv2_MC]])</f>
        <v>2394</v>
      </c>
      <c r="R541" s="22">
        <v>0.25</v>
      </c>
      <c r="S541" s="22">
        <v>0.41666666666666669</v>
      </c>
      <c r="T541" s="22">
        <v>0.66666666666666696</v>
      </c>
      <c r="U541" s="22">
        <v>0.83333333333333304</v>
      </c>
      <c r="V541" t="s">
        <v>927</v>
      </c>
    </row>
    <row r="542" spans="1:22">
      <c r="A542" s="2">
        <v>540</v>
      </c>
      <c r="B542" s="2" t="s">
        <v>210</v>
      </c>
      <c r="C542" s="2">
        <f>YEAR(MC[[#This Row],[Date]])</f>
        <v>2023</v>
      </c>
      <c r="D542" s="2" t="s">
        <v>211</v>
      </c>
      <c r="E542" s="2" t="s">
        <v>211</v>
      </c>
      <c r="F542" s="18">
        <v>45170</v>
      </c>
      <c r="G542" s="2">
        <f t="shared" si="36"/>
        <v>30</v>
      </c>
      <c r="H542" s="19">
        <f t="shared" si="37"/>
        <v>45191</v>
      </c>
      <c r="I542">
        <v>1</v>
      </c>
      <c r="J542">
        <v>2</v>
      </c>
      <c r="K542" s="2">
        <v>252</v>
      </c>
      <c r="L542" s="2">
        <v>189</v>
      </c>
      <c r="M542" s="2">
        <v>0</v>
      </c>
      <c r="N542" s="2">
        <v>0</v>
      </c>
      <c r="O542" s="2">
        <v>0</v>
      </c>
      <c r="P542" s="2">
        <v>1890</v>
      </c>
      <c r="Q542" s="2">
        <f>SUM(MC[[#This Row],[IC1_Inv1_MC]:[IC2_Inv2_MC]])</f>
        <v>2331</v>
      </c>
      <c r="R542" s="22">
        <v>0.25</v>
      </c>
      <c r="S542" s="22">
        <v>0.41666666666666669</v>
      </c>
      <c r="T542" s="22">
        <v>0.66666666666666696</v>
      </c>
      <c r="U542" s="22">
        <v>0.83333333333333304</v>
      </c>
      <c r="V542" t="s">
        <v>927</v>
      </c>
    </row>
    <row r="543" spans="1:22">
      <c r="A543" s="2">
        <v>541</v>
      </c>
      <c r="B543" s="2" t="s">
        <v>210</v>
      </c>
      <c r="C543" s="2">
        <f>YEAR(MC[[#This Row],[Date]])</f>
        <v>2023</v>
      </c>
      <c r="D543" s="2" t="s">
        <v>211</v>
      </c>
      <c r="E543" s="2" t="s">
        <v>211</v>
      </c>
      <c r="F543" s="18">
        <v>45170</v>
      </c>
      <c r="G543" s="2">
        <f t="shared" si="36"/>
        <v>30</v>
      </c>
      <c r="H543" s="19">
        <f t="shared" si="37"/>
        <v>45192</v>
      </c>
      <c r="I543">
        <v>1</v>
      </c>
      <c r="J543">
        <v>2</v>
      </c>
      <c r="K543" s="2">
        <v>504</v>
      </c>
      <c r="L543" s="2">
        <v>0</v>
      </c>
      <c r="M543" s="2">
        <v>0</v>
      </c>
      <c r="N543" s="2">
        <v>0</v>
      </c>
      <c r="O543" s="2">
        <v>1428</v>
      </c>
      <c r="P543" s="2">
        <v>357</v>
      </c>
      <c r="Q543" s="2">
        <f>SUM(MC[[#This Row],[IC1_Inv1_MC]:[IC2_Inv2_MC]])</f>
        <v>2289</v>
      </c>
      <c r="R543" s="22">
        <v>0.25</v>
      </c>
      <c r="S543" s="22">
        <v>0.41666666666666669</v>
      </c>
      <c r="T543" s="22">
        <v>0.66666666666666696</v>
      </c>
      <c r="U543" s="22">
        <v>0.83333333333333304</v>
      </c>
      <c r="V543" t="s">
        <v>927</v>
      </c>
    </row>
    <row r="544" spans="1:22">
      <c r="A544" s="2">
        <v>542</v>
      </c>
      <c r="B544" s="2" t="s">
        <v>210</v>
      </c>
      <c r="C544" s="2">
        <f>YEAR(MC[[#This Row],[Date]])</f>
        <v>2023</v>
      </c>
      <c r="D544" s="2" t="s">
        <v>211</v>
      </c>
      <c r="E544" s="2" t="s">
        <v>211</v>
      </c>
      <c r="F544" s="18">
        <v>45170</v>
      </c>
      <c r="G544" s="2">
        <f t="shared" si="36"/>
        <v>30</v>
      </c>
      <c r="H544" s="19">
        <f t="shared" si="37"/>
        <v>45193</v>
      </c>
      <c r="I544">
        <v>1</v>
      </c>
      <c r="J544">
        <v>2</v>
      </c>
      <c r="K544" s="2">
        <v>126</v>
      </c>
      <c r="L544" s="2">
        <v>0</v>
      </c>
      <c r="M544" s="2">
        <v>1134</v>
      </c>
      <c r="N544" s="2">
        <v>1008</v>
      </c>
      <c r="O544" s="2">
        <v>0</v>
      </c>
      <c r="P544" s="2">
        <v>0</v>
      </c>
      <c r="Q544" s="2">
        <f>SUM(MC[[#This Row],[IC1_Inv1_MC]:[IC2_Inv2_MC]])</f>
        <v>2268</v>
      </c>
      <c r="R544" s="22">
        <v>0.25</v>
      </c>
      <c r="S544" s="22">
        <v>0.41666666666666669</v>
      </c>
      <c r="T544" s="22">
        <v>0.66666666666666696</v>
      </c>
      <c r="U544" s="22">
        <v>0.83333333333333304</v>
      </c>
      <c r="V544" t="s">
        <v>927</v>
      </c>
    </row>
    <row r="545" spans="1:24">
      <c r="A545" s="2">
        <v>543</v>
      </c>
      <c r="B545" s="2" t="s">
        <v>210</v>
      </c>
      <c r="C545" s="2">
        <f>YEAR(MC[[#This Row],[Date]])</f>
        <v>2023</v>
      </c>
      <c r="D545" s="2" t="s">
        <v>211</v>
      </c>
      <c r="E545" s="2" t="s">
        <v>211</v>
      </c>
      <c r="F545" s="18">
        <v>45170</v>
      </c>
      <c r="G545" s="2">
        <f t="shared" si="36"/>
        <v>30</v>
      </c>
      <c r="H545" s="19">
        <f t="shared" si="37"/>
        <v>45194</v>
      </c>
      <c r="I545">
        <v>1</v>
      </c>
      <c r="J545">
        <v>2</v>
      </c>
      <c r="K545" s="2">
        <v>0</v>
      </c>
      <c r="L545" s="2">
        <v>0</v>
      </c>
      <c r="M545" s="2">
        <v>0</v>
      </c>
      <c r="N545" s="2">
        <v>0</v>
      </c>
      <c r="O545" s="2">
        <v>2221</v>
      </c>
      <c r="P545" s="2">
        <v>0</v>
      </c>
      <c r="Q545" s="2">
        <f>SUM(MC[[#This Row],[IC1_Inv1_MC]:[IC2_Inv2_MC]])</f>
        <v>2221</v>
      </c>
      <c r="R545" s="22">
        <v>0.25</v>
      </c>
      <c r="S545" s="22">
        <v>0.41666666666666669</v>
      </c>
      <c r="T545" s="22">
        <v>0.66666666666666696</v>
      </c>
      <c r="U545" s="22">
        <v>0.83333333333333304</v>
      </c>
      <c r="V545" t="s">
        <v>927</v>
      </c>
    </row>
    <row r="546" spans="1:24">
      <c r="A546" s="2">
        <v>544</v>
      </c>
      <c r="B546" s="2" t="s">
        <v>210</v>
      </c>
      <c r="C546" s="2">
        <f>YEAR(MC[[#This Row],[Date]])</f>
        <v>2023</v>
      </c>
      <c r="D546" s="2" t="s">
        <v>211</v>
      </c>
      <c r="E546" s="2" t="s">
        <v>211</v>
      </c>
      <c r="F546" s="18">
        <v>45170</v>
      </c>
      <c r="G546" s="2">
        <f t="shared" si="36"/>
        <v>30</v>
      </c>
      <c r="H546" s="19">
        <f t="shared" si="37"/>
        <v>45195</v>
      </c>
      <c r="I546">
        <v>1</v>
      </c>
      <c r="J546">
        <v>2</v>
      </c>
      <c r="K546" s="2">
        <v>0</v>
      </c>
      <c r="L546" s="2">
        <v>0</v>
      </c>
      <c r="M546" s="2">
        <v>630</v>
      </c>
      <c r="N546" s="2">
        <v>1680</v>
      </c>
      <c r="O546" s="2">
        <v>0</v>
      </c>
      <c r="P546" s="2">
        <v>0</v>
      </c>
      <c r="Q546" s="2">
        <f>SUM(MC[[#This Row],[IC1_Inv1_MC]:[IC2_Inv2_MC]])</f>
        <v>2310</v>
      </c>
      <c r="R546" s="22">
        <v>0.25</v>
      </c>
      <c r="S546" s="22">
        <v>0.41666666666666669</v>
      </c>
      <c r="T546" s="22">
        <v>0.66666666666666696</v>
      </c>
      <c r="U546" s="22">
        <v>0.83333333333333304</v>
      </c>
      <c r="V546" t="s">
        <v>927</v>
      </c>
      <c r="X546" t="s">
        <v>928</v>
      </c>
    </row>
    <row r="547" spans="1:24">
      <c r="A547" s="2">
        <v>545</v>
      </c>
      <c r="B547" s="2" t="s">
        <v>210</v>
      </c>
      <c r="C547" s="2">
        <f>YEAR(MC[[#This Row],[Date]])</f>
        <v>2023</v>
      </c>
      <c r="D547" s="2" t="s">
        <v>211</v>
      </c>
      <c r="E547" s="2" t="s">
        <v>211</v>
      </c>
      <c r="F547" s="18">
        <v>45170</v>
      </c>
      <c r="G547" s="2">
        <f t="shared" ref="G547:G549" si="38">DAY(EOMONTH(F547,0))</f>
        <v>30</v>
      </c>
      <c r="H547" s="19">
        <f t="shared" si="37"/>
        <v>45196</v>
      </c>
      <c r="I547">
        <v>2</v>
      </c>
      <c r="J547">
        <v>2</v>
      </c>
      <c r="K547" s="2">
        <v>0</v>
      </c>
      <c r="L547" s="2">
        <v>0</v>
      </c>
      <c r="M547" s="2">
        <v>567</v>
      </c>
      <c r="N547" s="2">
        <v>0</v>
      </c>
      <c r="O547" s="2">
        <v>1764</v>
      </c>
      <c r="P547" s="2">
        <v>0</v>
      </c>
      <c r="Q547" s="2">
        <f>SUM(MC[[#This Row],[IC1_Inv1_MC]:[IC2_Inv2_MC]])</f>
        <v>2331</v>
      </c>
      <c r="R547" s="22">
        <v>0.25</v>
      </c>
      <c r="S547" s="22">
        <v>0.41666666666666669</v>
      </c>
      <c r="T547" s="22">
        <v>0.66666666666666696</v>
      </c>
      <c r="U547" s="22">
        <v>0.83333333333333304</v>
      </c>
      <c r="V547" t="s">
        <v>927</v>
      </c>
    </row>
    <row r="548" spans="1:24">
      <c r="A548" s="2">
        <v>546</v>
      </c>
      <c r="B548" s="2" t="s">
        <v>210</v>
      </c>
      <c r="C548" s="2">
        <f>YEAR(MC[[#This Row],[Date]])</f>
        <v>2023</v>
      </c>
      <c r="D548" s="2" t="s">
        <v>211</v>
      </c>
      <c r="E548" s="2" t="s">
        <v>211</v>
      </c>
      <c r="F548" s="18">
        <v>45170</v>
      </c>
      <c r="G548" s="2">
        <f t="shared" si="38"/>
        <v>30</v>
      </c>
      <c r="H548" s="19">
        <f t="shared" si="37"/>
        <v>45197</v>
      </c>
      <c r="I548">
        <v>2</v>
      </c>
      <c r="J548">
        <v>2</v>
      </c>
      <c r="K548" s="2">
        <v>0</v>
      </c>
      <c r="L548" s="2">
        <v>0</v>
      </c>
      <c r="M548" s="2">
        <v>0</v>
      </c>
      <c r="N548" s="2">
        <v>0</v>
      </c>
      <c r="O548" s="2">
        <v>1134</v>
      </c>
      <c r="P548" s="2">
        <v>0</v>
      </c>
      <c r="Q548" s="2">
        <f>SUM(MC[[#This Row],[IC1_Inv1_MC]:[IC2_Inv2_MC]])</f>
        <v>1134</v>
      </c>
      <c r="R548" s="22">
        <v>0.25</v>
      </c>
      <c r="S548" s="22">
        <v>0.41666666666666669</v>
      </c>
      <c r="T548" s="22">
        <v>0.66666666666666696</v>
      </c>
      <c r="U548" s="22">
        <v>0.83333333333333304</v>
      </c>
      <c r="V548" t="s">
        <v>927</v>
      </c>
    </row>
    <row r="549" spans="1:24">
      <c r="A549" s="2">
        <v>547</v>
      </c>
      <c r="B549" s="2" t="s">
        <v>210</v>
      </c>
      <c r="C549" s="2">
        <f>YEAR(MC[[#This Row],[Date]])</f>
        <v>2023</v>
      </c>
      <c r="D549" s="2" t="s">
        <v>211</v>
      </c>
      <c r="E549" s="2" t="s">
        <v>211</v>
      </c>
      <c r="F549" s="18">
        <v>45170</v>
      </c>
      <c r="G549" s="2">
        <f t="shared" si="38"/>
        <v>30</v>
      </c>
      <c r="H549" s="19">
        <f t="shared" si="37"/>
        <v>45198</v>
      </c>
      <c r="Q549" s="2">
        <f>SUM(MC[[#This Row],[IC1_Inv1_MC]:[IC2_Inv2_MC]])</f>
        <v>0</v>
      </c>
    </row>
    <row r="550" spans="1:24">
      <c r="A550" s="2">
        <v>548</v>
      </c>
      <c r="B550" s="2" t="s">
        <v>210</v>
      </c>
      <c r="C550" s="2">
        <f>YEAR(MC[[#This Row],[Date]])</f>
        <v>2023</v>
      </c>
      <c r="D550" s="2" t="s">
        <v>211</v>
      </c>
      <c r="E550" s="2" t="s">
        <v>211</v>
      </c>
      <c r="F550" s="18">
        <v>45170</v>
      </c>
      <c r="G550" s="2">
        <f t="shared" ref="G550:G551" si="39">DAY(EOMONTH(F550,0))</f>
        <v>30</v>
      </c>
      <c r="H550" s="19">
        <f t="shared" ref="H550:H551" si="40">H549+1</f>
        <v>45199</v>
      </c>
      <c r="I550">
        <v>2</v>
      </c>
      <c r="J550">
        <v>2</v>
      </c>
      <c r="K550" s="2">
        <v>0</v>
      </c>
      <c r="L550" s="2">
        <v>735</v>
      </c>
      <c r="M550" s="2">
        <v>378</v>
      </c>
      <c r="N550" s="2">
        <v>0</v>
      </c>
      <c r="O550" s="2">
        <v>546</v>
      </c>
      <c r="P550" s="2">
        <v>420</v>
      </c>
      <c r="Q550" s="2">
        <f>SUM(MC[[#This Row],[IC1_Inv1_MC]:[IC2_Inv2_MC]])</f>
        <v>2079</v>
      </c>
      <c r="R550" s="22">
        <v>0.25</v>
      </c>
      <c r="S550" s="22">
        <v>0.41666666666666669</v>
      </c>
      <c r="T550" s="22">
        <v>0.66666666666666696</v>
      </c>
      <c r="U550" s="22">
        <v>0.83333333333333304</v>
      </c>
      <c r="V550" t="s">
        <v>927</v>
      </c>
    </row>
    <row r="551" spans="1:24">
      <c r="A551" s="2">
        <v>549</v>
      </c>
      <c r="B551" s="2" t="s">
        <v>210</v>
      </c>
      <c r="C551" s="2">
        <f>YEAR(MC[[#This Row],[Date]])</f>
        <v>2023</v>
      </c>
      <c r="D551" s="2" t="s">
        <v>211</v>
      </c>
      <c r="E551" s="2" t="s">
        <v>211</v>
      </c>
      <c r="F551" s="18">
        <v>45200</v>
      </c>
      <c r="G551" s="2">
        <f t="shared" si="39"/>
        <v>31</v>
      </c>
      <c r="H551" s="19">
        <f t="shared" si="40"/>
        <v>45200</v>
      </c>
      <c r="I551">
        <v>2</v>
      </c>
      <c r="J551">
        <v>2</v>
      </c>
      <c r="K551" s="2">
        <v>252</v>
      </c>
      <c r="L551" s="2">
        <v>1260</v>
      </c>
      <c r="M551" s="2">
        <v>0</v>
      </c>
      <c r="N551" s="2">
        <v>0</v>
      </c>
      <c r="O551" s="2">
        <v>0</v>
      </c>
      <c r="P551" s="2">
        <v>441</v>
      </c>
      <c r="Q551" s="2">
        <f>SUM(MC[[#This Row],[IC1_Inv1_MC]:[IC2_Inv2_MC]])</f>
        <v>1953</v>
      </c>
      <c r="R551" s="22">
        <v>0.25</v>
      </c>
      <c r="S551" s="22">
        <v>0.41666666666666669</v>
      </c>
      <c r="T551" s="22">
        <v>0.66666666666666696</v>
      </c>
      <c r="U551" s="22">
        <v>0.83333333333333304</v>
      </c>
      <c r="V551" t="s">
        <v>927</v>
      </c>
    </row>
    <row r="552" spans="1:24">
      <c r="A552" s="2">
        <v>550</v>
      </c>
      <c r="B552" s="2" t="s">
        <v>210</v>
      </c>
      <c r="C552" s="2">
        <f>YEAR(MC[[#This Row],[Date]])</f>
        <v>2023</v>
      </c>
      <c r="D552" s="2" t="s">
        <v>211</v>
      </c>
      <c r="E552" s="2" t="s">
        <v>211</v>
      </c>
      <c r="F552" s="18">
        <v>45200</v>
      </c>
      <c r="G552" s="2">
        <f t="shared" ref="G552:G556" si="41">DAY(EOMONTH(F552,0))</f>
        <v>31</v>
      </c>
      <c r="H552" s="19">
        <f>H551+1</f>
        <v>45201</v>
      </c>
      <c r="I552">
        <v>2</v>
      </c>
      <c r="J552">
        <v>2</v>
      </c>
      <c r="K552" s="2">
        <v>0</v>
      </c>
      <c r="L552" s="2">
        <v>0</v>
      </c>
      <c r="M552" s="2">
        <v>0</v>
      </c>
      <c r="N552" s="2">
        <v>168</v>
      </c>
      <c r="O552" s="2">
        <v>0</v>
      </c>
      <c r="P552" s="2">
        <v>1134</v>
      </c>
      <c r="Q552" s="2">
        <f>SUM(MC[[#This Row],[IC1_Inv1_MC]:[IC2_Inv2_MC]])</f>
        <v>1302</v>
      </c>
      <c r="R552" s="22">
        <v>0.25</v>
      </c>
      <c r="S552" s="22">
        <v>0.41666666666666669</v>
      </c>
      <c r="T552" s="22">
        <v>0.66666666666666696</v>
      </c>
      <c r="U552" s="22">
        <v>0.83333333333333304</v>
      </c>
      <c r="V552" t="s">
        <v>927</v>
      </c>
    </row>
    <row r="553" spans="1:24">
      <c r="A553" s="2">
        <v>551</v>
      </c>
      <c r="B553" s="2" t="s">
        <v>210</v>
      </c>
      <c r="C553" s="2">
        <f>YEAR(MC[[#This Row],[Date]])</f>
        <v>2023</v>
      </c>
      <c r="D553" s="2" t="s">
        <v>211</v>
      </c>
      <c r="E553" s="2" t="s">
        <v>211</v>
      </c>
      <c r="F553" s="18">
        <v>45200</v>
      </c>
      <c r="G553" s="2">
        <f t="shared" si="41"/>
        <v>31</v>
      </c>
      <c r="H553" s="19">
        <f>H552+1</f>
        <v>45202</v>
      </c>
      <c r="I553">
        <v>2</v>
      </c>
      <c r="J553">
        <v>2</v>
      </c>
      <c r="K553" s="2">
        <v>0</v>
      </c>
      <c r="L553" s="2">
        <v>504</v>
      </c>
      <c r="M553" s="2">
        <v>504</v>
      </c>
      <c r="N553" s="2">
        <v>294</v>
      </c>
      <c r="O553" s="2">
        <v>0</v>
      </c>
      <c r="P553" s="2">
        <v>882</v>
      </c>
      <c r="Q553" s="2">
        <f>SUM(MC[[#This Row],[IC1_Inv1_MC]:[IC2_Inv2_MC]])</f>
        <v>2184</v>
      </c>
      <c r="R553" s="22">
        <v>0.25</v>
      </c>
      <c r="S553" s="22">
        <v>0.41666666666666669</v>
      </c>
      <c r="T553" s="22">
        <v>0.66666666666666696</v>
      </c>
      <c r="U553" s="22">
        <v>0.83333333333333304</v>
      </c>
      <c r="V553" t="s">
        <v>927</v>
      </c>
    </row>
    <row r="554" spans="1:24">
      <c r="A554" s="2">
        <v>552</v>
      </c>
      <c r="B554" s="2" t="s">
        <v>210</v>
      </c>
      <c r="C554" s="2">
        <f>YEAR(MC[[#This Row],[Date]])</f>
        <v>2023</v>
      </c>
      <c r="D554" s="2" t="s">
        <v>211</v>
      </c>
      <c r="E554" s="2" t="s">
        <v>211</v>
      </c>
      <c r="F554" s="18">
        <v>45200</v>
      </c>
      <c r="G554" s="2">
        <f t="shared" si="41"/>
        <v>31</v>
      </c>
      <c r="H554" s="19">
        <f>H553+1</f>
        <v>45203</v>
      </c>
      <c r="Q554" s="2">
        <f>SUM(MC[[#This Row],[IC1_Inv1_MC]:[IC2_Inv2_MC]])</f>
        <v>0</v>
      </c>
    </row>
    <row r="555" spans="1:24">
      <c r="A555" s="2">
        <v>553</v>
      </c>
      <c r="B555" s="2" t="s">
        <v>210</v>
      </c>
      <c r="C555" s="2">
        <f>YEAR(MC[[#This Row],[Date]])</f>
        <v>2023</v>
      </c>
      <c r="D555" s="2" t="s">
        <v>211</v>
      </c>
      <c r="E555" s="2" t="s">
        <v>211</v>
      </c>
      <c r="F555" s="18">
        <v>45200</v>
      </c>
      <c r="G555" s="2">
        <f t="shared" si="41"/>
        <v>31</v>
      </c>
      <c r="H555" s="19">
        <f>H554+1</f>
        <v>45204</v>
      </c>
      <c r="Q555" s="2">
        <f>SUM(MC[[#This Row],[IC1_Inv1_MC]:[IC2_Inv2_MC]])</f>
        <v>0</v>
      </c>
    </row>
    <row r="556" spans="1:24">
      <c r="A556" s="2">
        <v>554</v>
      </c>
      <c r="B556" s="2" t="s">
        <v>210</v>
      </c>
      <c r="C556" s="2">
        <f>YEAR(MC[[#This Row],[Date]])</f>
        <v>2023</v>
      </c>
      <c r="D556" s="2" t="s">
        <v>211</v>
      </c>
      <c r="E556" s="2" t="s">
        <v>211</v>
      </c>
      <c r="F556" s="18">
        <v>45200</v>
      </c>
      <c r="G556" s="2">
        <f t="shared" si="41"/>
        <v>31</v>
      </c>
      <c r="H556" s="19">
        <f>H555+1</f>
        <v>45205</v>
      </c>
      <c r="Q556" s="2">
        <f>SUM(MC[[#This Row],[IC1_Inv1_MC]:[IC2_Inv2_MC]])</f>
        <v>0</v>
      </c>
    </row>
    <row r="557" spans="1:24">
      <c r="A557" s="2">
        <v>555</v>
      </c>
      <c r="B557" s="2" t="s">
        <v>210</v>
      </c>
      <c r="C557" s="2">
        <f>YEAR(MC[[#This Row],[Date]])</f>
        <v>2023</v>
      </c>
      <c r="D557" s="2" t="s">
        <v>211</v>
      </c>
      <c r="E557" s="2" t="s">
        <v>211</v>
      </c>
      <c r="F557" s="18">
        <v>45200</v>
      </c>
      <c r="G557" s="2">
        <f t="shared" ref="G557:G566" si="42">DAY(EOMONTH(F557,0))</f>
        <v>31</v>
      </c>
      <c r="H557" s="19">
        <f t="shared" ref="H557:H566" si="43">H556+1</f>
        <v>45206</v>
      </c>
      <c r="I557">
        <v>2</v>
      </c>
      <c r="J557">
        <v>2</v>
      </c>
      <c r="K557" s="2">
        <v>0</v>
      </c>
      <c r="L557" s="2">
        <v>504</v>
      </c>
      <c r="M557" s="2">
        <v>504</v>
      </c>
      <c r="N557" s="2">
        <v>462</v>
      </c>
      <c r="O557" s="2">
        <v>0</v>
      </c>
      <c r="P557" s="2">
        <v>798</v>
      </c>
      <c r="Q557" s="2">
        <f>SUM(MC[[#This Row],[IC1_Inv1_MC]:[IC2_Inv2_MC]])</f>
        <v>2268</v>
      </c>
      <c r="R557" s="22">
        <v>0.25</v>
      </c>
      <c r="S557" s="22">
        <v>0.41666666666666669</v>
      </c>
      <c r="T557" s="22">
        <v>0.66666666666666696</v>
      </c>
      <c r="U557" s="22">
        <v>0.83333333333333304</v>
      </c>
      <c r="V557" t="s">
        <v>927</v>
      </c>
    </row>
    <row r="558" spans="1:24">
      <c r="A558" s="2">
        <v>556</v>
      </c>
      <c r="B558" s="2" t="s">
        <v>210</v>
      </c>
      <c r="C558" s="2">
        <f>YEAR(MC[[#This Row],[Date]])</f>
        <v>2023</v>
      </c>
      <c r="D558" s="2" t="s">
        <v>211</v>
      </c>
      <c r="E558" s="2" t="s">
        <v>211</v>
      </c>
      <c r="F558" s="18">
        <v>45200</v>
      </c>
      <c r="G558" s="2">
        <f t="shared" si="42"/>
        <v>31</v>
      </c>
      <c r="H558" s="19">
        <f t="shared" si="43"/>
        <v>45207</v>
      </c>
      <c r="I558">
        <v>2</v>
      </c>
      <c r="J558">
        <v>2</v>
      </c>
      <c r="K558" s="2">
        <v>0</v>
      </c>
      <c r="L558" s="2">
        <v>0</v>
      </c>
      <c r="M558" s="2">
        <v>0</v>
      </c>
      <c r="N558" s="2">
        <v>0</v>
      </c>
      <c r="O558" s="2">
        <v>714</v>
      </c>
      <c r="P558" s="2">
        <v>1554</v>
      </c>
      <c r="Q558" s="2">
        <f>SUM(MC[[#This Row],[IC1_Inv1_MC]:[IC2_Inv2_MC]])</f>
        <v>2268</v>
      </c>
      <c r="R558" s="22">
        <v>0.25</v>
      </c>
      <c r="S558" s="22">
        <v>0.41666666666666669</v>
      </c>
      <c r="T558" s="22">
        <v>0.66666666666666696</v>
      </c>
      <c r="U558" s="22">
        <v>0.83333333333333304</v>
      </c>
      <c r="V558" t="s">
        <v>927</v>
      </c>
    </row>
    <row r="559" spans="1:24">
      <c r="A559" s="2">
        <v>557</v>
      </c>
      <c r="B559" s="2" t="s">
        <v>210</v>
      </c>
      <c r="C559" s="2">
        <f>YEAR(MC[[#This Row],[Date]])</f>
        <v>2023</v>
      </c>
      <c r="D559" s="2" t="s">
        <v>211</v>
      </c>
      <c r="E559" s="2" t="s">
        <v>211</v>
      </c>
      <c r="F559" s="18">
        <v>45200</v>
      </c>
      <c r="G559" s="2">
        <f t="shared" si="42"/>
        <v>31</v>
      </c>
      <c r="H559" s="19">
        <f t="shared" si="43"/>
        <v>45208</v>
      </c>
      <c r="I559">
        <v>2</v>
      </c>
      <c r="J559">
        <v>2</v>
      </c>
      <c r="K559" s="2">
        <v>0</v>
      </c>
      <c r="L559" s="2">
        <v>0</v>
      </c>
      <c r="M559" s="2">
        <v>0</v>
      </c>
      <c r="N559" s="2">
        <v>0</v>
      </c>
      <c r="O559" s="2">
        <v>1134</v>
      </c>
      <c r="P559" s="2">
        <v>0</v>
      </c>
      <c r="Q559" s="2">
        <f>SUM(MC[[#This Row],[IC1_Inv1_MC]:[IC2_Inv2_MC]])</f>
        <v>1134</v>
      </c>
      <c r="R559" s="22">
        <v>0.25</v>
      </c>
      <c r="S559" s="22">
        <v>0.41666666666666669</v>
      </c>
      <c r="T559" s="22">
        <v>0.66666666666666696</v>
      </c>
      <c r="U559" s="22">
        <v>0.83333333333333304</v>
      </c>
      <c r="V559" t="s">
        <v>927</v>
      </c>
    </row>
    <row r="560" spans="1:24">
      <c r="A560" s="2">
        <v>558</v>
      </c>
      <c r="B560" s="2" t="s">
        <v>210</v>
      </c>
      <c r="C560" s="2">
        <f>YEAR(MC[[#This Row],[Date]])</f>
        <v>2023</v>
      </c>
      <c r="D560" s="2" t="s">
        <v>211</v>
      </c>
      <c r="E560" s="2" t="s">
        <v>211</v>
      </c>
      <c r="F560" s="18">
        <v>45200</v>
      </c>
      <c r="G560" s="2">
        <f t="shared" si="42"/>
        <v>31</v>
      </c>
      <c r="H560" s="19">
        <f t="shared" si="43"/>
        <v>45209</v>
      </c>
      <c r="Q560" s="2">
        <f>SUM(MC[[#This Row],[IC1_Inv1_MC]:[IC2_Inv2_MC]])</f>
        <v>0</v>
      </c>
    </row>
    <row r="561" spans="1:24">
      <c r="A561" s="2">
        <v>559</v>
      </c>
      <c r="B561" s="2" t="s">
        <v>210</v>
      </c>
      <c r="C561" s="2">
        <f>YEAR(MC[[#This Row],[Date]])</f>
        <v>2023</v>
      </c>
      <c r="D561" s="2" t="s">
        <v>211</v>
      </c>
      <c r="E561" s="2" t="s">
        <v>211</v>
      </c>
      <c r="F561" s="18">
        <v>45200</v>
      </c>
      <c r="G561" s="2">
        <f t="shared" si="42"/>
        <v>31</v>
      </c>
      <c r="H561" s="19">
        <f t="shared" si="43"/>
        <v>45210</v>
      </c>
      <c r="I561">
        <v>2</v>
      </c>
      <c r="J561">
        <v>2</v>
      </c>
      <c r="K561" s="2">
        <v>189</v>
      </c>
      <c r="L561" s="2">
        <v>0</v>
      </c>
      <c r="M561" s="2">
        <v>0</v>
      </c>
      <c r="N561" s="2">
        <v>0</v>
      </c>
      <c r="O561" s="2">
        <v>1638</v>
      </c>
      <c r="P561" s="2">
        <v>315</v>
      </c>
      <c r="Q561" s="2">
        <f>SUM(MC[[#This Row],[IC1_Inv1_MC]:[IC2_Inv2_MC]])</f>
        <v>2142</v>
      </c>
      <c r="R561" s="22">
        <v>0.25</v>
      </c>
      <c r="S561" s="22">
        <v>0.41666666666666669</v>
      </c>
      <c r="T561" s="22">
        <v>0.66666666666666696</v>
      </c>
      <c r="U561" s="22">
        <v>0.83333333333333304</v>
      </c>
      <c r="V561" t="s">
        <v>927</v>
      </c>
    </row>
    <row r="562" spans="1:24">
      <c r="A562" s="2">
        <v>560</v>
      </c>
      <c r="B562" s="2" t="s">
        <v>210</v>
      </c>
      <c r="C562" s="2">
        <f>YEAR(MC[[#This Row],[Date]])</f>
        <v>2023</v>
      </c>
      <c r="D562" s="2" t="s">
        <v>211</v>
      </c>
      <c r="E562" s="2" t="s">
        <v>211</v>
      </c>
      <c r="F562" s="18">
        <v>45200</v>
      </c>
      <c r="G562" s="2">
        <f t="shared" si="42"/>
        <v>31</v>
      </c>
      <c r="H562" s="19">
        <f t="shared" si="43"/>
        <v>45211</v>
      </c>
      <c r="I562">
        <v>2</v>
      </c>
      <c r="J562">
        <v>2</v>
      </c>
      <c r="K562" s="2">
        <v>63</v>
      </c>
      <c r="L562" s="2">
        <v>2037</v>
      </c>
      <c r="M562" s="2">
        <v>189</v>
      </c>
      <c r="N562" s="2">
        <v>0</v>
      </c>
      <c r="O562" s="2">
        <v>0</v>
      </c>
      <c r="P562" s="2">
        <v>0</v>
      </c>
      <c r="Q562" s="2">
        <f>SUM(MC[[#This Row],[IC1_Inv1_MC]:[IC2_Inv2_MC]])</f>
        <v>2289</v>
      </c>
      <c r="R562" s="22">
        <v>0.25</v>
      </c>
      <c r="S562" s="22">
        <v>0.41666666666666669</v>
      </c>
      <c r="T562" s="22">
        <v>0.66666666666666696</v>
      </c>
      <c r="U562" s="22">
        <v>0.83333333333333304</v>
      </c>
      <c r="V562" t="s">
        <v>927</v>
      </c>
    </row>
    <row r="563" spans="1:24">
      <c r="A563" s="2">
        <v>561</v>
      </c>
      <c r="B563" s="2" t="s">
        <v>210</v>
      </c>
      <c r="C563" s="2">
        <f>YEAR(MC[[#This Row],[Date]])</f>
        <v>2023</v>
      </c>
      <c r="D563" s="2" t="s">
        <v>211</v>
      </c>
      <c r="E563" s="2" t="s">
        <v>211</v>
      </c>
      <c r="F563" s="18">
        <v>45200</v>
      </c>
      <c r="G563" s="2">
        <f t="shared" si="42"/>
        <v>31</v>
      </c>
      <c r="H563" s="19">
        <f t="shared" si="43"/>
        <v>45212</v>
      </c>
      <c r="I563">
        <v>2</v>
      </c>
      <c r="J563">
        <v>2</v>
      </c>
      <c r="K563" s="2">
        <v>0</v>
      </c>
      <c r="L563" s="2">
        <v>0</v>
      </c>
      <c r="M563" s="2">
        <v>1512</v>
      </c>
      <c r="N563" s="2">
        <v>546</v>
      </c>
      <c r="O563" s="2">
        <v>0</v>
      </c>
      <c r="P563" s="2">
        <v>0</v>
      </c>
      <c r="Q563" s="2">
        <f>SUM(MC[[#This Row],[IC1_Inv1_MC]:[IC2_Inv2_MC]])</f>
        <v>2058</v>
      </c>
      <c r="R563" s="22">
        <v>0.25</v>
      </c>
      <c r="S563" s="22">
        <v>0.41666666666666669</v>
      </c>
      <c r="T563" s="22">
        <v>0.66666666666666696</v>
      </c>
      <c r="U563" s="22">
        <v>0.83333333333333304</v>
      </c>
      <c r="V563" t="s">
        <v>927</v>
      </c>
    </row>
    <row r="564" spans="1:24">
      <c r="A564" s="2">
        <v>562</v>
      </c>
      <c r="B564" s="2" t="s">
        <v>210</v>
      </c>
      <c r="C564" s="2">
        <f>YEAR(MC[[#This Row],[Date]])</f>
        <v>2023</v>
      </c>
      <c r="D564" s="2" t="s">
        <v>211</v>
      </c>
      <c r="E564" s="2" t="s">
        <v>211</v>
      </c>
      <c r="F564" s="18">
        <v>45200</v>
      </c>
      <c r="G564" s="2">
        <f t="shared" si="42"/>
        <v>31</v>
      </c>
      <c r="H564" s="19">
        <f t="shared" si="43"/>
        <v>45213</v>
      </c>
      <c r="Q564" s="2">
        <f>SUM(MC[[#This Row],[IC1_Inv1_MC]:[IC2_Inv2_MC]])</f>
        <v>0</v>
      </c>
      <c r="R564" s="22"/>
      <c r="S564" s="22"/>
      <c r="T564" s="22"/>
      <c r="U564" s="22"/>
    </row>
    <row r="565" spans="1:24">
      <c r="A565" s="2">
        <v>563</v>
      </c>
      <c r="B565" s="2" t="s">
        <v>210</v>
      </c>
      <c r="C565" s="2">
        <f>YEAR(MC[[#This Row],[Date]])</f>
        <v>2023</v>
      </c>
      <c r="D565" s="2" t="s">
        <v>211</v>
      </c>
      <c r="E565" s="2" t="s">
        <v>211</v>
      </c>
      <c r="F565" s="18">
        <v>45200</v>
      </c>
      <c r="G565" s="2">
        <f t="shared" si="42"/>
        <v>31</v>
      </c>
      <c r="H565" s="19">
        <f t="shared" si="43"/>
        <v>45214</v>
      </c>
      <c r="I565">
        <v>2</v>
      </c>
      <c r="J565">
        <v>2</v>
      </c>
      <c r="K565" s="2">
        <v>0</v>
      </c>
      <c r="L565" s="2">
        <v>0</v>
      </c>
      <c r="M565" s="2">
        <v>0</v>
      </c>
      <c r="N565" s="2">
        <v>2247</v>
      </c>
      <c r="O565" s="2">
        <v>0</v>
      </c>
      <c r="P565" s="2">
        <v>0</v>
      </c>
      <c r="Q565" s="2">
        <f>SUM(MC[[#This Row],[IC1_Inv1_MC]:[IC2_Inv2_MC]])</f>
        <v>2247</v>
      </c>
      <c r="R565" s="22">
        <v>0.25</v>
      </c>
      <c r="S565" s="22">
        <v>0.41666666666666669</v>
      </c>
      <c r="T565" s="22">
        <v>0.66666666666666696</v>
      </c>
      <c r="U565" s="22">
        <v>0.83333333333333304</v>
      </c>
      <c r="V565" t="s">
        <v>927</v>
      </c>
    </row>
    <row r="566" spans="1:24">
      <c r="A566" s="2">
        <v>564</v>
      </c>
      <c r="B566" s="2" t="s">
        <v>210</v>
      </c>
      <c r="C566" s="2">
        <f>YEAR(MC[[#This Row],[Date]])</f>
        <v>2023</v>
      </c>
      <c r="D566" s="2" t="s">
        <v>211</v>
      </c>
      <c r="E566" s="2" t="s">
        <v>211</v>
      </c>
      <c r="F566" s="18">
        <v>45200</v>
      </c>
      <c r="G566" s="2">
        <f t="shared" si="42"/>
        <v>31</v>
      </c>
      <c r="H566" s="19">
        <f t="shared" si="43"/>
        <v>45215</v>
      </c>
      <c r="I566">
        <v>2</v>
      </c>
      <c r="J566">
        <v>2</v>
      </c>
      <c r="K566" s="2">
        <v>0</v>
      </c>
      <c r="L566" s="2">
        <v>0</v>
      </c>
      <c r="M566" s="2">
        <v>63</v>
      </c>
      <c r="N566" s="2">
        <v>2142</v>
      </c>
      <c r="O566" s="2">
        <v>0</v>
      </c>
      <c r="P566" s="2">
        <v>0</v>
      </c>
      <c r="Q566" s="2">
        <f>SUM(MC[[#This Row],[IC1_Inv1_MC]:[IC2_Inv2_MC]])</f>
        <v>2205</v>
      </c>
      <c r="R566" s="22">
        <v>0.25</v>
      </c>
      <c r="S566" s="22">
        <v>0.41666666666666669</v>
      </c>
      <c r="T566" s="22">
        <v>0.66666666666666696</v>
      </c>
      <c r="U566" s="22">
        <v>0.83333333333333304</v>
      </c>
      <c r="V566" t="s">
        <v>927</v>
      </c>
    </row>
    <row r="567" spans="1:24">
      <c r="A567" s="2">
        <v>565</v>
      </c>
      <c r="B567" s="2" t="s">
        <v>210</v>
      </c>
      <c r="C567" s="2">
        <f>YEAR(MC[[#This Row],[Date]])</f>
        <v>2023</v>
      </c>
      <c r="D567" s="2" t="s">
        <v>211</v>
      </c>
      <c r="E567" s="2" t="s">
        <v>211</v>
      </c>
      <c r="F567" s="18">
        <v>45200</v>
      </c>
      <c r="G567" s="2">
        <f>DAY(EOMONTH(F567,0))</f>
        <v>31</v>
      </c>
      <c r="H567" s="19">
        <f>H566+1</f>
        <v>45216</v>
      </c>
      <c r="I567">
        <v>2</v>
      </c>
      <c r="J567">
        <v>2</v>
      </c>
      <c r="K567" s="2">
        <v>0</v>
      </c>
      <c r="L567" s="2">
        <v>189</v>
      </c>
      <c r="M567" s="2">
        <v>2016</v>
      </c>
      <c r="N567" s="2">
        <v>0</v>
      </c>
      <c r="O567" s="2">
        <v>0</v>
      </c>
      <c r="P567" s="2">
        <v>0</v>
      </c>
      <c r="Q567" s="2">
        <f>SUM(MC[[#This Row],[IC1_Inv1_MC]:[IC2_Inv2_MC]])</f>
        <v>2205</v>
      </c>
      <c r="R567" s="22">
        <v>0.25</v>
      </c>
      <c r="S567" s="22">
        <v>0.41666666666666669</v>
      </c>
      <c r="T567" s="22">
        <v>0.66666666666666696</v>
      </c>
      <c r="U567" s="22">
        <v>0.83333333333333304</v>
      </c>
      <c r="V567" t="s">
        <v>927</v>
      </c>
    </row>
    <row r="568" spans="1:24">
      <c r="A568" s="2">
        <v>566</v>
      </c>
      <c r="B568" s="2" t="s">
        <v>210</v>
      </c>
      <c r="C568" s="2">
        <f>YEAR(MC[[#This Row],[Date]])</f>
        <v>2023</v>
      </c>
      <c r="D568" s="2" t="s">
        <v>211</v>
      </c>
      <c r="E568" s="2" t="s">
        <v>211</v>
      </c>
      <c r="F568" s="18">
        <v>45200</v>
      </c>
      <c r="G568" s="2">
        <f t="shared" ref="G568:G575" si="44">DAY(EOMONTH(F568,0))</f>
        <v>31</v>
      </c>
      <c r="H568" s="19">
        <f t="shared" ref="H568:H575" si="45">H567+1</f>
        <v>45217</v>
      </c>
      <c r="I568">
        <v>2</v>
      </c>
      <c r="J568">
        <v>2</v>
      </c>
      <c r="K568" s="2">
        <v>1827</v>
      </c>
      <c r="L568" s="2">
        <v>441</v>
      </c>
      <c r="M568" s="2">
        <v>0</v>
      </c>
      <c r="N568" s="2">
        <v>0</v>
      </c>
      <c r="O568" s="2">
        <v>0</v>
      </c>
      <c r="P568" s="2">
        <v>0</v>
      </c>
      <c r="Q568" s="2">
        <f>SUM(MC[[#This Row],[IC1_Inv1_MC]:[IC2_Inv2_MC]])</f>
        <v>2268</v>
      </c>
      <c r="R568" s="22">
        <v>0.25</v>
      </c>
      <c r="S568" s="22">
        <v>0.41666666666666669</v>
      </c>
      <c r="T568" s="22">
        <v>0.66666666666666696</v>
      </c>
      <c r="U568" s="22">
        <v>0.83333333333333304</v>
      </c>
      <c r="V568" t="s">
        <v>927</v>
      </c>
      <c r="X568" t="s">
        <v>929</v>
      </c>
    </row>
    <row r="569" spans="1:24">
      <c r="A569" s="2">
        <v>567</v>
      </c>
      <c r="B569" s="2" t="s">
        <v>210</v>
      </c>
      <c r="C569" s="2">
        <f>YEAR(MC[[#This Row],[Date]])</f>
        <v>2023</v>
      </c>
      <c r="D569" s="2" t="s">
        <v>211</v>
      </c>
      <c r="E569" s="2" t="s">
        <v>211</v>
      </c>
      <c r="F569" s="18">
        <v>45200</v>
      </c>
      <c r="G569" s="2">
        <f t="shared" si="44"/>
        <v>31</v>
      </c>
      <c r="H569" s="19">
        <f t="shared" si="45"/>
        <v>45218</v>
      </c>
      <c r="I569">
        <v>3</v>
      </c>
      <c r="J569">
        <v>2</v>
      </c>
      <c r="K569" s="2">
        <v>504</v>
      </c>
      <c r="L569" s="2">
        <v>0</v>
      </c>
      <c r="M569" s="2">
        <v>0</v>
      </c>
      <c r="N569" s="2">
        <v>0</v>
      </c>
      <c r="O569" s="2">
        <v>1764</v>
      </c>
      <c r="P569" s="2">
        <v>0</v>
      </c>
      <c r="Q569" s="2">
        <f>SUM(MC[[#This Row],[IC1_Inv1_MC]:[IC2_Inv2_MC]])</f>
        <v>2268</v>
      </c>
      <c r="R569" s="22">
        <v>0.25</v>
      </c>
      <c r="S569" s="22">
        <v>0.41666666666666669</v>
      </c>
      <c r="T569" s="22">
        <v>0.66666666666666696</v>
      </c>
      <c r="U569" s="22">
        <v>0.83333333333333304</v>
      </c>
      <c r="V569" t="s">
        <v>927</v>
      </c>
    </row>
    <row r="570" spans="1:24">
      <c r="A570" s="2">
        <v>568</v>
      </c>
      <c r="B570" s="2" t="s">
        <v>210</v>
      </c>
      <c r="C570" s="2">
        <f>YEAR(MC[[#This Row],[Date]])</f>
        <v>2023</v>
      </c>
      <c r="D570" s="2" t="s">
        <v>211</v>
      </c>
      <c r="E570" s="2" t="s">
        <v>211</v>
      </c>
      <c r="F570" s="18">
        <v>45200</v>
      </c>
      <c r="G570" s="2">
        <f t="shared" si="44"/>
        <v>31</v>
      </c>
      <c r="H570" s="19">
        <f t="shared" si="45"/>
        <v>45219</v>
      </c>
      <c r="I570">
        <v>3</v>
      </c>
      <c r="J570">
        <v>2</v>
      </c>
      <c r="K570" s="2">
        <v>2079</v>
      </c>
      <c r="L570" s="2">
        <v>0</v>
      </c>
      <c r="M570" s="2">
        <v>0</v>
      </c>
      <c r="N570" s="2">
        <v>0</v>
      </c>
      <c r="O570" s="2">
        <v>273</v>
      </c>
      <c r="P570" s="2">
        <v>0</v>
      </c>
      <c r="Q570" s="2">
        <f>SUM(MC[[#This Row],[IC1_Inv1_MC]:[IC2_Inv2_MC]])</f>
        <v>2352</v>
      </c>
      <c r="R570" s="22">
        <v>0.25</v>
      </c>
      <c r="S570" s="22">
        <v>0.41666666666666669</v>
      </c>
      <c r="T570" s="22">
        <v>0.66666666666666696</v>
      </c>
      <c r="U570" s="22">
        <v>0.83333333333333304</v>
      </c>
      <c r="V570" t="s">
        <v>927</v>
      </c>
    </row>
    <row r="571" spans="1:24">
      <c r="A571" s="2">
        <v>569</v>
      </c>
      <c r="B571" s="2" t="s">
        <v>210</v>
      </c>
      <c r="C571" s="2">
        <f>YEAR(MC[[#This Row],[Date]])</f>
        <v>2023</v>
      </c>
      <c r="D571" s="2" t="s">
        <v>211</v>
      </c>
      <c r="E571" s="2" t="s">
        <v>211</v>
      </c>
      <c r="F571" s="18">
        <v>45200</v>
      </c>
      <c r="G571" s="2">
        <f t="shared" si="44"/>
        <v>31</v>
      </c>
      <c r="H571" s="19">
        <f t="shared" si="45"/>
        <v>45220</v>
      </c>
      <c r="I571">
        <v>3</v>
      </c>
      <c r="J571">
        <v>2</v>
      </c>
      <c r="K571" s="2">
        <v>252</v>
      </c>
      <c r="L571" s="2">
        <v>903</v>
      </c>
      <c r="M571" s="2">
        <v>1113</v>
      </c>
      <c r="N571" s="2">
        <v>210</v>
      </c>
      <c r="O571" s="2">
        <v>0</v>
      </c>
      <c r="P571" s="2">
        <v>0</v>
      </c>
      <c r="Q571" s="2">
        <f>SUM(MC[[#This Row],[IC1_Inv1_MC]:[IC2_Inv2_MC]])</f>
        <v>2478</v>
      </c>
      <c r="R571" s="22">
        <v>0.25</v>
      </c>
      <c r="S571" s="22">
        <v>0.41666666666666669</v>
      </c>
      <c r="T571" s="22">
        <v>0.66666666666666696</v>
      </c>
      <c r="U571" s="22">
        <v>0.83333333333333304</v>
      </c>
      <c r="V571" t="s">
        <v>927</v>
      </c>
    </row>
    <row r="572" spans="1:24">
      <c r="A572" s="2">
        <v>570</v>
      </c>
      <c r="B572" s="2" t="s">
        <v>210</v>
      </c>
      <c r="C572" s="2">
        <f>YEAR(MC[[#This Row],[Date]])</f>
        <v>2023</v>
      </c>
      <c r="D572" s="2" t="s">
        <v>211</v>
      </c>
      <c r="E572" s="2" t="s">
        <v>211</v>
      </c>
      <c r="F572" s="18">
        <v>45200</v>
      </c>
      <c r="G572" s="2">
        <f t="shared" si="44"/>
        <v>31</v>
      </c>
      <c r="H572" s="19">
        <f t="shared" si="45"/>
        <v>45221</v>
      </c>
      <c r="I572">
        <v>3</v>
      </c>
      <c r="J572">
        <v>2</v>
      </c>
      <c r="K572" s="2">
        <v>0</v>
      </c>
      <c r="L572" s="2">
        <v>231</v>
      </c>
      <c r="M572" s="2">
        <v>252</v>
      </c>
      <c r="N572" s="2">
        <v>252</v>
      </c>
      <c r="O572" s="2">
        <v>0</v>
      </c>
      <c r="P572" s="2">
        <v>1701</v>
      </c>
      <c r="Q572" s="2">
        <f>SUM(MC[[#This Row],[IC1_Inv1_MC]:[IC2_Inv2_MC]])</f>
        <v>2436</v>
      </c>
      <c r="R572" s="22">
        <v>0.25</v>
      </c>
      <c r="S572" s="22">
        <v>0.41666666666666669</v>
      </c>
      <c r="T572" s="22">
        <v>0.66666666666666696</v>
      </c>
      <c r="U572" s="22">
        <v>0.83333333333333304</v>
      </c>
      <c r="V572" t="s">
        <v>927</v>
      </c>
    </row>
    <row r="573" spans="1:24">
      <c r="A573" s="2">
        <v>571</v>
      </c>
      <c r="B573" s="2" t="s">
        <v>210</v>
      </c>
      <c r="C573" s="2">
        <f>YEAR(MC[[#This Row],[Date]])</f>
        <v>2023</v>
      </c>
      <c r="D573" s="2" t="s">
        <v>211</v>
      </c>
      <c r="E573" s="2" t="s">
        <v>211</v>
      </c>
      <c r="F573" s="18">
        <v>45200</v>
      </c>
      <c r="G573" s="2">
        <f t="shared" si="44"/>
        <v>31</v>
      </c>
      <c r="H573" s="19">
        <f t="shared" si="45"/>
        <v>45222</v>
      </c>
      <c r="I573">
        <v>3</v>
      </c>
      <c r="J573">
        <v>2</v>
      </c>
      <c r="K573" s="2">
        <v>252</v>
      </c>
      <c r="L573" s="2">
        <v>819</v>
      </c>
      <c r="M573" s="2">
        <v>0</v>
      </c>
      <c r="N573" s="2">
        <v>0</v>
      </c>
      <c r="O573" s="2">
        <v>0</v>
      </c>
      <c r="P573" s="2">
        <v>756</v>
      </c>
      <c r="Q573" s="2">
        <f>SUM(MC[[#This Row],[IC1_Inv1_MC]:[IC2_Inv2_MC]])</f>
        <v>1827</v>
      </c>
      <c r="R573" s="22">
        <v>0.25</v>
      </c>
      <c r="S573" s="22">
        <v>0.41666666666666669</v>
      </c>
      <c r="T573" s="22">
        <v>0.66666666666666696</v>
      </c>
      <c r="U573" s="22">
        <v>0.83333333333333304</v>
      </c>
      <c r="V573" t="s">
        <v>927</v>
      </c>
    </row>
    <row r="574" spans="1:24">
      <c r="A574" s="2">
        <v>572</v>
      </c>
      <c r="B574" s="2" t="s">
        <v>210</v>
      </c>
      <c r="C574" s="2">
        <f>YEAR(MC[[#This Row],[Date]])</f>
        <v>2023</v>
      </c>
      <c r="D574" s="2" t="s">
        <v>211</v>
      </c>
      <c r="E574" s="2" t="s">
        <v>211</v>
      </c>
      <c r="F574" s="18">
        <v>45200</v>
      </c>
      <c r="G574" s="2">
        <f t="shared" si="44"/>
        <v>31</v>
      </c>
      <c r="H574" s="19">
        <f t="shared" si="45"/>
        <v>45223</v>
      </c>
      <c r="I574">
        <v>3</v>
      </c>
      <c r="J574">
        <v>2</v>
      </c>
      <c r="K574" s="2">
        <v>0</v>
      </c>
      <c r="L574" s="2">
        <v>1239</v>
      </c>
      <c r="M574" s="2">
        <v>882</v>
      </c>
      <c r="N574" s="2">
        <v>252</v>
      </c>
      <c r="O574" s="2">
        <v>0</v>
      </c>
      <c r="P574" s="2">
        <v>0</v>
      </c>
      <c r="Q574" s="2">
        <f>SUM(MC[[#This Row],[IC1_Inv1_MC]:[IC2_Inv2_MC]])</f>
        <v>2373</v>
      </c>
      <c r="R574" s="22">
        <v>0.25</v>
      </c>
      <c r="S574" s="22">
        <v>0.41666666666666669</v>
      </c>
      <c r="T574" s="22">
        <v>0.66666666666666696</v>
      </c>
      <c r="U574" s="22">
        <v>0.83333333333333304</v>
      </c>
      <c r="V574" t="s">
        <v>927</v>
      </c>
    </row>
    <row r="575" spans="1:24">
      <c r="A575" s="2">
        <v>573</v>
      </c>
      <c r="B575" s="2" t="s">
        <v>210</v>
      </c>
      <c r="C575" s="2">
        <f>YEAR(MC[[#This Row],[Date]])</f>
        <v>2023</v>
      </c>
      <c r="D575" s="2" t="s">
        <v>211</v>
      </c>
      <c r="E575" s="2" t="s">
        <v>211</v>
      </c>
      <c r="F575" s="18">
        <v>45200</v>
      </c>
      <c r="G575" s="2">
        <f t="shared" si="44"/>
        <v>31</v>
      </c>
      <c r="H575" s="19">
        <f t="shared" si="45"/>
        <v>45224</v>
      </c>
      <c r="I575">
        <v>3</v>
      </c>
      <c r="J575">
        <v>2</v>
      </c>
      <c r="K575" s="2">
        <v>252</v>
      </c>
      <c r="L575" s="2">
        <v>1974</v>
      </c>
      <c r="M575" s="2">
        <v>0</v>
      </c>
      <c r="N575" s="2">
        <v>0</v>
      </c>
      <c r="O575" s="2">
        <v>0</v>
      </c>
      <c r="P575" s="2">
        <v>126</v>
      </c>
      <c r="Q575" s="2">
        <f>SUM(MC[[#This Row],[IC1_Inv1_MC]:[IC2_Inv2_MC]])</f>
        <v>2352</v>
      </c>
      <c r="R575" s="22">
        <v>0.25</v>
      </c>
      <c r="S575" s="22">
        <v>0.41666666666666669</v>
      </c>
      <c r="T575" s="22">
        <v>0.66666666666666696</v>
      </c>
      <c r="U575" s="22">
        <v>0.83333333333333304</v>
      </c>
      <c r="V575" t="s">
        <v>927</v>
      </c>
    </row>
    <row r="576" spans="1:24">
      <c r="A576" s="2">
        <v>574</v>
      </c>
      <c r="B576" s="2" t="s">
        <v>210</v>
      </c>
      <c r="C576" s="2">
        <f>YEAR(MC[[#This Row],[Date]])</f>
        <v>2023</v>
      </c>
      <c r="D576" s="2" t="s">
        <v>211</v>
      </c>
      <c r="E576" s="2" t="s">
        <v>211</v>
      </c>
      <c r="F576" s="18">
        <v>45200</v>
      </c>
      <c r="G576" s="2">
        <f t="shared" ref="G576:G577" si="46">DAY(EOMONTH(F576,0))</f>
        <v>31</v>
      </c>
      <c r="H576" s="19">
        <f t="shared" ref="H576:H577" si="47">H575+1</f>
        <v>45225</v>
      </c>
      <c r="I576">
        <v>3</v>
      </c>
      <c r="J576">
        <v>2</v>
      </c>
      <c r="K576" s="2">
        <v>0</v>
      </c>
      <c r="L576" s="2">
        <v>0</v>
      </c>
      <c r="M576" s="2">
        <v>0</v>
      </c>
      <c r="N576" s="2">
        <v>0</v>
      </c>
      <c r="O576" s="2">
        <v>252</v>
      </c>
      <c r="P576" s="2">
        <v>2121</v>
      </c>
      <c r="Q576" s="2">
        <f>SUM(MC[[#This Row],[IC1_Inv1_MC]:[IC2_Inv2_MC]])</f>
        <v>2373</v>
      </c>
      <c r="R576" s="22">
        <v>0.25</v>
      </c>
      <c r="S576" s="22">
        <v>0.41666666666666669</v>
      </c>
      <c r="T576" s="22">
        <v>0.66666666666666696</v>
      </c>
      <c r="U576" s="22">
        <v>0.83333333333333304</v>
      </c>
      <c r="V576" t="s">
        <v>927</v>
      </c>
    </row>
    <row r="577" spans="1:24">
      <c r="A577" s="2">
        <v>575</v>
      </c>
      <c r="B577" s="2" t="s">
        <v>210</v>
      </c>
      <c r="C577" s="2">
        <f>YEAR(MC[[#This Row],[Date]])</f>
        <v>2023</v>
      </c>
      <c r="D577" s="2" t="s">
        <v>211</v>
      </c>
      <c r="E577" s="2" t="s">
        <v>211</v>
      </c>
      <c r="F577" s="18">
        <v>45200</v>
      </c>
      <c r="G577" s="2">
        <f t="shared" si="46"/>
        <v>31</v>
      </c>
      <c r="H577" s="19">
        <f t="shared" si="47"/>
        <v>45226</v>
      </c>
      <c r="I577">
        <v>3</v>
      </c>
      <c r="J577">
        <v>2</v>
      </c>
      <c r="K577" s="2">
        <v>0</v>
      </c>
      <c r="L577" s="2">
        <v>0</v>
      </c>
      <c r="M577" s="2">
        <v>0</v>
      </c>
      <c r="N577" s="2">
        <v>0</v>
      </c>
      <c r="O577" s="2">
        <v>1932</v>
      </c>
      <c r="P577" s="2">
        <v>420</v>
      </c>
      <c r="Q577" s="2">
        <f>SUM(MC[[#This Row],[IC1_Inv1_MC]:[IC2_Inv2_MC]])</f>
        <v>2352</v>
      </c>
      <c r="R577" s="22">
        <v>0.25</v>
      </c>
      <c r="S577" s="22">
        <v>0.41666666666666669</v>
      </c>
      <c r="T577" s="22">
        <v>0.66666666666666696</v>
      </c>
      <c r="U577" s="22">
        <v>0.83333333333333304</v>
      </c>
      <c r="V577" t="s">
        <v>927</v>
      </c>
    </row>
    <row r="578" spans="1:24">
      <c r="A578" s="2">
        <v>576</v>
      </c>
      <c r="B578" s="2" t="s">
        <v>210</v>
      </c>
      <c r="C578" s="2">
        <f>YEAR(MC[[#This Row],[Date]])</f>
        <v>2023</v>
      </c>
      <c r="D578" s="2" t="s">
        <v>211</v>
      </c>
      <c r="E578" s="2" t="s">
        <v>211</v>
      </c>
      <c r="F578" s="18">
        <v>45200</v>
      </c>
      <c r="G578" s="2">
        <f t="shared" ref="G578:G587" si="48">DAY(EOMONTH(F578,0))</f>
        <v>31</v>
      </c>
      <c r="H578" s="19">
        <f t="shared" ref="H578:H587" si="49">H577+1</f>
        <v>45227</v>
      </c>
      <c r="I578">
        <v>3</v>
      </c>
      <c r="J578">
        <v>2</v>
      </c>
      <c r="K578" s="2">
        <v>0</v>
      </c>
      <c r="L578" s="2">
        <v>0</v>
      </c>
      <c r="M578" s="2">
        <v>0</v>
      </c>
      <c r="N578" s="2">
        <v>0</v>
      </c>
      <c r="O578" s="2">
        <v>2352</v>
      </c>
      <c r="P578" s="2">
        <v>0</v>
      </c>
      <c r="Q578" s="2">
        <f>SUM(MC[[#This Row],[IC1_Inv1_MC]:[IC2_Inv2_MC]])</f>
        <v>2352</v>
      </c>
      <c r="R578" s="22">
        <v>0.25</v>
      </c>
      <c r="S578" s="22">
        <v>0.41666666666666669</v>
      </c>
      <c r="T578" s="22">
        <v>0.66666666666666696</v>
      </c>
      <c r="U578" s="22">
        <v>0.83333333333333304</v>
      </c>
      <c r="V578" t="s">
        <v>927</v>
      </c>
    </row>
    <row r="579" spans="1:24">
      <c r="A579" s="2">
        <v>577</v>
      </c>
      <c r="B579" s="2" t="s">
        <v>210</v>
      </c>
      <c r="C579" s="2">
        <f>YEAR(MC[[#This Row],[Date]])</f>
        <v>2023</v>
      </c>
      <c r="D579" s="2" t="s">
        <v>211</v>
      </c>
      <c r="E579" s="2" t="s">
        <v>211</v>
      </c>
      <c r="F579" s="18">
        <v>45200</v>
      </c>
      <c r="G579" s="2">
        <f t="shared" si="48"/>
        <v>31</v>
      </c>
      <c r="H579" s="19">
        <f t="shared" si="49"/>
        <v>45228</v>
      </c>
      <c r="I579">
        <v>3</v>
      </c>
      <c r="J579">
        <v>2</v>
      </c>
      <c r="K579" s="2">
        <v>1764</v>
      </c>
      <c r="L579" s="2">
        <v>0</v>
      </c>
      <c r="M579" s="2">
        <v>0</v>
      </c>
      <c r="N579" s="2">
        <v>0</v>
      </c>
      <c r="O579" s="2">
        <v>378</v>
      </c>
      <c r="P579" s="2">
        <v>0</v>
      </c>
      <c r="Q579" s="2">
        <f>SUM(MC[[#This Row],[IC1_Inv1_MC]:[IC2_Inv2_MC]])</f>
        <v>2142</v>
      </c>
      <c r="R579" s="22">
        <v>0.25</v>
      </c>
      <c r="S579" s="22">
        <v>0.41666666666666669</v>
      </c>
      <c r="T579" s="22">
        <v>0.66666666666666696</v>
      </c>
      <c r="U579" s="22">
        <v>0.83333333333333304</v>
      </c>
      <c r="V579" t="s">
        <v>927</v>
      </c>
    </row>
    <row r="580" spans="1:24">
      <c r="A580" s="2">
        <v>578</v>
      </c>
      <c r="B580" s="2" t="s">
        <v>210</v>
      </c>
      <c r="C580" s="2">
        <f>YEAR(MC[[#This Row],[Date]])</f>
        <v>2023</v>
      </c>
      <c r="D580" s="2" t="s">
        <v>211</v>
      </c>
      <c r="E580" s="2" t="s">
        <v>211</v>
      </c>
      <c r="F580" s="18">
        <v>45200</v>
      </c>
      <c r="G580" s="2">
        <f t="shared" si="48"/>
        <v>31</v>
      </c>
      <c r="H580" s="19">
        <f t="shared" si="49"/>
        <v>45229</v>
      </c>
      <c r="I580">
        <v>3</v>
      </c>
      <c r="J580">
        <v>2</v>
      </c>
      <c r="K580" s="2">
        <v>567</v>
      </c>
      <c r="L580" s="2">
        <v>630</v>
      </c>
      <c r="M580" s="2">
        <v>1134</v>
      </c>
      <c r="N580" s="2">
        <v>0</v>
      </c>
      <c r="O580" s="2">
        <v>0</v>
      </c>
      <c r="P580" s="2">
        <v>0</v>
      </c>
      <c r="Q580" s="2">
        <f>SUM(MC[[#This Row],[IC1_Inv1_MC]:[IC2_Inv2_MC]])</f>
        <v>2331</v>
      </c>
      <c r="R580" s="22">
        <v>0.25</v>
      </c>
      <c r="S580" s="22">
        <v>0.41666666666666669</v>
      </c>
      <c r="T580" s="22">
        <v>0.66666666666666696</v>
      </c>
      <c r="U580" s="22">
        <v>0.83333333333333304</v>
      </c>
      <c r="V580" t="s">
        <v>927</v>
      </c>
    </row>
    <row r="581" spans="1:24">
      <c r="A581" s="2">
        <v>579</v>
      </c>
      <c r="B581" s="2" t="s">
        <v>210</v>
      </c>
      <c r="C581" s="2">
        <f>YEAR(MC[[#This Row],[Date]])</f>
        <v>2023</v>
      </c>
      <c r="D581" s="2" t="s">
        <v>211</v>
      </c>
      <c r="E581" s="2" t="s">
        <v>211</v>
      </c>
      <c r="F581" s="18">
        <v>45200</v>
      </c>
      <c r="G581" s="2">
        <f t="shared" si="48"/>
        <v>31</v>
      </c>
      <c r="H581" s="19">
        <f t="shared" si="49"/>
        <v>45230</v>
      </c>
      <c r="I581">
        <v>3</v>
      </c>
      <c r="J581">
        <v>2</v>
      </c>
      <c r="K581" s="2">
        <v>0</v>
      </c>
      <c r="L581" s="2">
        <v>0</v>
      </c>
      <c r="M581" s="2">
        <v>945</v>
      </c>
      <c r="N581" s="2">
        <v>1344</v>
      </c>
      <c r="O581" s="2">
        <v>0</v>
      </c>
      <c r="P581" s="2">
        <v>0</v>
      </c>
      <c r="Q581" s="2">
        <f>SUM(MC[[#This Row],[IC1_Inv1_MC]:[IC2_Inv2_MC]])</f>
        <v>2289</v>
      </c>
      <c r="R581" s="22">
        <v>0.25</v>
      </c>
      <c r="S581" s="22">
        <v>0.41666666666666669</v>
      </c>
      <c r="T581" s="22">
        <v>0.66666666666666696</v>
      </c>
      <c r="U581" s="22">
        <v>0.83333333333333304</v>
      </c>
      <c r="V581" t="s">
        <v>927</v>
      </c>
    </row>
    <row r="582" spans="1:24">
      <c r="A582" s="2">
        <v>580</v>
      </c>
      <c r="B582" s="2" t="s">
        <v>210</v>
      </c>
      <c r="C582" s="2">
        <f>YEAR(MC[[#This Row],[Date]])</f>
        <v>2023</v>
      </c>
      <c r="D582" s="2" t="s">
        <v>211</v>
      </c>
      <c r="E582" s="2" t="s">
        <v>211</v>
      </c>
      <c r="F582" s="18">
        <v>45231</v>
      </c>
      <c r="G582" s="2">
        <f t="shared" si="48"/>
        <v>30</v>
      </c>
      <c r="H582" s="19">
        <f t="shared" si="49"/>
        <v>45231</v>
      </c>
      <c r="I582">
        <v>3</v>
      </c>
      <c r="J582">
        <v>2</v>
      </c>
      <c r="K582" s="2">
        <v>0</v>
      </c>
      <c r="L582" s="2">
        <v>0</v>
      </c>
      <c r="M582" s="2">
        <v>0</v>
      </c>
      <c r="N582" s="2">
        <v>2394</v>
      </c>
      <c r="O582" s="2">
        <v>0</v>
      </c>
      <c r="P582" s="2">
        <v>0</v>
      </c>
      <c r="Q582" s="2">
        <f>SUM(MC[[#This Row],[IC1_Inv1_MC]:[IC2_Inv2_MC]])</f>
        <v>2394</v>
      </c>
      <c r="R582" s="22">
        <v>0.25</v>
      </c>
      <c r="S582" s="22">
        <v>0.41666666666666669</v>
      </c>
      <c r="T582" s="22">
        <v>0.66666666666666696</v>
      </c>
      <c r="U582" s="22">
        <v>0.83333333333333304</v>
      </c>
      <c r="V582" t="s">
        <v>927</v>
      </c>
    </row>
    <row r="583" spans="1:24">
      <c r="A583" s="2">
        <v>581</v>
      </c>
      <c r="B583" s="2" t="s">
        <v>210</v>
      </c>
      <c r="C583" s="2">
        <f>YEAR(MC[[#This Row],[Date]])</f>
        <v>2023</v>
      </c>
      <c r="D583" s="2" t="s">
        <v>211</v>
      </c>
      <c r="E583" s="2" t="s">
        <v>211</v>
      </c>
      <c r="F583" s="18">
        <v>45231</v>
      </c>
      <c r="G583" s="2">
        <f t="shared" si="48"/>
        <v>30</v>
      </c>
      <c r="H583" s="19">
        <f t="shared" si="49"/>
        <v>45232</v>
      </c>
      <c r="I583">
        <v>3</v>
      </c>
      <c r="J583">
        <v>2</v>
      </c>
      <c r="K583" s="2">
        <v>0</v>
      </c>
      <c r="L583" s="2">
        <v>273</v>
      </c>
      <c r="M583" s="2">
        <v>1197</v>
      </c>
      <c r="N583" s="2">
        <v>1113</v>
      </c>
      <c r="O583" s="2">
        <v>0</v>
      </c>
      <c r="P583" s="2">
        <v>0</v>
      </c>
      <c r="Q583" s="2">
        <f>SUM(MC[[#This Row],[IC1_Inv1_MC]:[IC2_Inv2_MC]])</f>
        <v>2583</v>
      </c>
      <c r="R583" s="22">
        <v>0.25</v>
      </c>
      <c r="S583" s="22">
        <v>0.41666666666666669</v>
      </c>
      <c r="T583" s="22">
        <v>0.66666666666666696</v>
      </c>
      <c r="U583" s="22">
        <v>0.83333333333333304</v>
      </c>
      <c r="V583" t="s">
        <v>927</v>
      </c>
      <c r="X583" t="s">
        <v>931</v>
      </c>
    </row>
    <row r="584" spans="1:24">
      <c r="A584" s="2">
        <v>582</v>
      </c>
      <c r="B584" s="2" t="s">
        <v>210</v>
      </c>
      <c r="C584" s="2">
        <f>YEAR(MC[[#This Row],[Date]])</f>
        <v>2023</v>
      </c>
      <c r="D584" s="2" t="s">
        <v>211</v>
      </c>
      <c r="E584" s="2" t="s">
        <v>211</v>
      </c>
      <c r="F584" s="18">
        <v>45231</v>
      </c>
      <c r="G584" s="2">
        <f t="shared" si="48"/>
        <v>30</v>
      </c>
      <c r="H584" s="19">
        <f t="shared" si="49"/>
        <v>45233</v>
      </c>
      <c r="I584">
        <v>4</v>
      </c>
      <c r="J584">
        <v>2</v>
      </c>
      <c r="K584" s="2">
        <v>882</v>
      </c>
      <c r="L584" s="2">
        <v>567</v>
      </c>
      <c r="M584" s="2">
        <v>1113</v>
      </c>
      <c r="N584" s="2">
        <v>0</v>
      </c>
      <c r="O584" s="2">
        <v>0</v>
      </c>
      <c r="P584" s="2">
        <v>0</v>
      </c>
      <c r="Q584" s="2">
        <f>SUM(MC[[#This Row],[IC1_Inv1_MC]:[IC2_Inv2_MC]])</f>
        <v>2562</v>
      </c>
      <c r="R584" s="22">
        <v>0.25</v>
      </c>
      <c r="S584" s="22">
        <v>0.41666666666666669</v>
      </c>
      <c r="T584" s="22">
        <v>0.66666666666666696</v>
      </c>
      <c r="U584" s="22">
        <v>0.83333333333333304</v>
      </c>
      <c r="V584" t="s">
        <v>927</v>
      </c>
    </row>
    <row r="585" spans="1:24">
      <c r="A585" s="2">
        <v>583</v>
      </c>
      <c r="B585" s="2" t="s">
        <v>210</v>
      </c>
      <c r="C585" s="2">
        <f>YEAR(MC[[#This Row],[Date]])</f>
        <v>2023</v>
      </c>
      <c r="D585" s="2" t="s">
        <v>211</v>
      </c>
      <c r="E585" s="2" t="s">
        <v>211</v>
      </c>
      <c r="F585" s="18">
        <v>45231</v>
      </c>
      <c r="G585" s="2">
        <f t="shared" si="48"/>
        <v>30</v>
      </c>
      <c r="H585" s="19">
        <f t="shared" si="49"/>
        <v>45234</v>
      </c>
      <c r="I585">
        <v>4</v>
      </c>
      <c r="J585">
        <v>2</v>
      </c>
      <c r="K585" s="2">
        <v>1449</v>
      </c>
      <c r="L585" s="2">
        <v>0</v>
      </c>
      <c r="M585" s="2">
        <v>252</v>
      </c>
      <c r="N585" s="2">
        <v>252</v>
      </c>
      <c r="O585" s="2">
        <v>609</v>
      </c>
      <c r="P585" s="2">
        <v>0</v>
      </c>
      <c r="Q585" s="2">
        <f>SUM(MC[[#This Row],[IC1_Inv1_MC]:[IC2_Inv2_MC]])</f>
        <v>2562</v>
      </c>
      <c r="R585" s="22">
        <v>0.25</v>
      </c>
      <c r="S585" s="22">
        <v>0.41666666666666669</v>
      </c>
      <c r="T585" s="22">
        <v>0.66666666666666696</v>
      </c>
      <c r="U585" s="22">
        <v>0.83333333333333304</v>
      </c>
      <c r="V585" t="s">
        <v>927</v>
      </c>
    </row>
    <row r="586" spans="1:24">
      <c r="A586" s="2">
        <v>584</v>
      </c>
      <c r="B586" s="2" t="s">
        <v>210</v>
      </c>
      <c r="C586" s="2">
        <f>YEAR(MC[[#This Row],[Date]])</f>
        <v>2023</v>
      </c>
      <c r="D586" s="2" t="s">
        <v>211</v>
      </c>
      <c r="E586" s="2" t="s">
        <v>211</v>
      </c>
      <c r="F586" s="18">
        <v>45231</v>
      </c>
      <c r="G586" s="2">
        <f t="shared" si="48"/>
        <v>30</v>
      </c>
      <c r="H586" s="19">
        <f t="shared" si="49"/>
        <v>45235</v>
      </c>
      <c r="I586">
        <v>4</v>
      </c>
      <c r="J586">
        <v>2</v>
      </c>
      <c r="K586" s="2">
        <v>0</v>
      </c>
      <c r="L586" s="2">
        <v>504</v>
      </c>
      <c r="M586" s="2">
        <v>504</v>
      </c>
      <c r="N586" s="2">
        <v>462</v>
      </c>
      <c r="O586" s="2">
        <v>546</v>
      </c>
      <c r="P586" s="2">
        <v>504</v>
      </c>
      <c r="Q586" s="2">
        <f>SUM(MC[[#This Row],[IC1_Inv1_MC]:[IC2_Inv2_MC]])</f>
        <v>2520</v>
      </c>
      <c r="R586" s="22">
        <v>0.25</v>
      </c>
      <c r="S586" s="22">
        <v>0.41666666666666669</v>
      </c>
      <c r="T586" s="22">
        <v>0.66666666666666696</v>
      </c>
      <c r="U586" s="22">
        <v>0.83333333333333304</v>
      </c>
      <c r="V586" t="s">
        <v>927</v>
      </c>
    </row>
    <row r="587" spans="1:24">
      <c r="A587" s="2">
        <v>585</v>
      </c>
      <c r="B587" s="2" t="s">
        <v>210</v>
      </c>
      <c r="C587" s="2">
        <f>YEAR(MC[[#This Row],[Date]])</f>
        <v>2023</v>
      </c>
      <c r="D587" s="2" t="s">
        <v>211</v>
      </c>
      <c r="E587" s="2" t="s">
        <v>211</v>
      </c>
      <c r="F587" s="18">
        <v>45231</v>
      </c>
      <c r="G587" s="2">
        <f t="shared" si="48"/>
        <v>30</v>
      </c>
      <c r="H587" s="19">
        <f t="shared" si="49"/>
        <v>45236</v>
      </c>
      <c r="I587">
        <v>4</v>
      </c>
      <c r="J587">
        <v>2</v>
      </c>
      <c r="K587" s="2">
        <v>252</v>
      </c>
      <c r="L587" s="2">
        <v>315</v>
      </c>
      <c r="M587" s="2">
        <v>0</v>
      </c>
      <c r="N587" s="2">
        <v>0</v>
      </c>
      <c r="O587" s="2">
        <v>0</v>
      </c>
      <c r="P587" s="2">
        <v>1953</v>
      </c>
      <c r="Q587" s="2">
        <f>SUM(MC[[#This Row],[IC1_Inv1_MC]:[IC2_Inv2_MC]])</f>
        <v>2520</v>
      </c>
      <c r="R587" s="22">
        <v>0.25</v>
      </c>
      <c r="S587" s="22">
        <v>0.41666666666666669</v>
      </c>
      <c r="T587" s="22">
        <v>0.66666666666666696</v>
      </c>
      <c r="U587" s="22">
        <v>0.83333333333333304</v>
      </c>
      <c r="V587" t="s">
        <v>927</v>
      </c>
    </row>
    <row r="588" spans="1:24">
      <c r="A588" s="2">
        <v>586</v>
      </c>
      <c r="B588" s="2" t="s">
        <v>210</v>
      </c>
      <c r="C588" s="2">
        <f>YEAR(MC[[#This Row],[Date]])</f>
        <v>2023</v>
      </c>
      <c r="D588" s="2" t="s">
        <v>211</v>
      </c>
      <c r="E588" s="2" t="s">
        <v>211</v>
      </c>
      <c r="F588" s="18">
        <v>45231</v>
      </c>
      <c r="G588" s="2">
        <f t="shared" ref="G588:G589" si="50">DAY(EOMONTH(F588,0))</f>
        <v>30</v>
      </c>
      <c r="H588" s="19">
        <f t="shared" ref="H588:H589" si="51">H587+1</f>
        <v>45237</v>
      </c>
      <c r="I588">
        <v>4</v>
      </c>
      <c r="J588">
        <v>2</v>
      </c>
      <c r="K588" s="2">
        <v>0</v>
      </c>
      <c r="L588" s="2">
        <v>1869</v>
      </c>
      <c r="M588" s="2">
        <v>378</v>
      </c>
      <c r="N588" s="2">
        <v>294</v>
      </c>
      <c r="O588" s="2">
        <v>0</v>
      </c>
      <c r="P588" s="2">
        <v>0</v>
      </c>
      <c r="Q588" s="2">
        <f>SUM(MC[[#This Row],[IC1_Inv1_MC]:[IC2_Inv2_MC]])</f>
        <v>2541</v>
      </c>
      <c r="R588" s="22">
        <v>0.25</v>
      </c>
      <c r="S588" s="22">
        <v>0.41666666666666669</v>
      </c>
      <c r="T588" s="22">
        <v>0.66666666666666696</v>
      </c>
      <c r="U588" s="22">
        <v>0.83333333333333304</v>
      </c>
      <c r="V588" t="s">
        <v>927</v>
      </c>
    </row>
    <row r="589" spans="1:24">
      <c r="A589" s="2">
        <v>587</v>
      </c>
      <c r="B589" s="2" t="s">
        <v>210</v>
      </c>
      <c r="C589" s="2">
        <f>YEAR(MC[[#This Row],[Date]])</f>
        <v>2023</v>
      </c>
      <c r="D589" s="2" t="s">
        <v>211</v>
      </c>
      <c r="E589" s="2" t="s">
        <v>211</v>
      </c>
      <c r="F589" s="18">
        <v>45231</v>
      </c>
      <c r="G589" s="2">
        <f t="shared" si="50"/>
        <v>30</v>
      </c>
      <c r="H589" s="19">
        <f t="shared" si="51"/>
        <v>45238</v>
      </c>
      <c r="I589">
        <v>4</v>
      </c>
      <c r="J589">
        <v>2</v>
      </c>
      <c r="K589" s="2">
        <v>0</v>
      </c>
      <c r="L589" s="2">
        <v>1449</v>
      </c>
      <c r="M589" s="2">
        <v>588</v>
      </c>
      <c r="N589" s="2">
        <v>504</v>
      </c>
      <c r="O589" s="2">
        <v>0</v>
      </c>
      <c r="P589" s="2">
        <v>0</v>
      </c>
      <c r="Q589" s="2">
        <f>SUM(MC[[#This Row],[IC1_Inv1_MC]:[IC2_Inv2_MC]])</f>
        <v>2541</v>
      </c>
      <c r="R589" s="22">
        <v>0.25</v>
      </c>
      <c r="S589" s="22">
        <v>0.41666666666666669</v>
      </c>
      <c r="T589" s="22">
        <v>0.66666666666666696</v>
      </c>
      <c r="U589" s="22">
        <v>0.83333333333333304</v>
      </c>
      <c r="V589" t="s">
        <v>927</v>
      </c>
    </row>
    <row r="590" spans="1:24">
      <c r="A590" s="2">
        <v>588</v>
      </c>
      <c r="B590" s="2" t="s">
        <v>210</v>
      </c>
      <c r="C590" s="2">
        <f>YEAR(MC[[#This Row],[Date]])</f>
        <v>2023</v>
      </c>
      <c r="D590" s="2" t="s">
        <v>211</v>
      </c>
      <c r="E590" s="2" t="s">
        <v>211</v>
      </c>
      <c r="F590" s="18">
        <v>45231</v>
      </c>
      <c r="G590" s="2">
        <f t="shared" ref="G590:G594" si="52">DAY(EOMONTH(F590,0))</f>
        <v>30</v>
      </c>
      <c r="H590" s="19">
        <f t="shared" ref="H590:H607" si="53">H589+1</f>
        <v>45239</v>
      </c>
      <c r="I590">
        <v>4</v>
      </c>
      <c r="J590">
        <v>2</v>
      </c>
      <c r="K590" s="2">
        <v>252</v>
      </c>
      <c r="L590" s="2">
        <v>588</v>
      </c>
      <c r="M590" s="2">
        <v>0</v>
      </c>
      <c r="N590" s="2">
        <v>252</v>
      </c>
      <c r="O590" s="2">
        <v>0</v>
      </c>
      <c r="P590" s="2">
        <v>1449</v>
      </c>
      <c r="Q590" s="2">
        <f>SUM(MC[[#This Row],[IC1_Inv1_MC]:[IC2_Inv2_MC]])</f>
        <v>2541</v>
      </c>
      <c r="R590" s="22">
        <v>0.25</v>
      </c>
      <c r="S590" s="22">
        <v>0.41666666666666669</v>
      </c>
      <c r="T590" s="22">
        <v>0.66666666666666696</v>
      </c>
      <c r="U590" s="22">
        <v>0.83333333333333304</v>
      </c>
      <c r="V590" t="s">
        <v>927</v>
      </c>
    </row>
    <row r="591" spans="1:24">
      <c r="A591" s="2">
        <v>589</v>
      </c>
      <c r="B591" s="2" t="s">
        <v>210</v>
      </c>
      <c r="C591" s="2">
        <f>YEAR(MC[[#This Row],[Date]])</f>
        <v>2023</v>
      </c>
      <c r="D591" s="2" t="s">
        <v>211</v>
      </c>
      <c r="E591" s="2" t="s">
        <v>211</v>
      </c>
      <c r="F591" s="18">
        <v>45231</v>
      </c>
      <c r="G591" s="2">
        <f t="shared" si="52"/>
        <v>30</v>
      </c>
      <c r="H591" s="19">
        <f t="shared" si="53"/>
        <v>45240</v>
      </c>
      <c r="I591">
        <v>0</v>
      </c>
      <c r="J591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f>SUM(MC[[#This Row],[IC1_Inv1_MC]:[IC2_Inv2_MC]])</f>
        <v>0</v>
      </c>
    </row>
    <row r="592" spans="1:24">
      <c r="A592" s="2">
        <v>590</v>
      </c>
      <c r="B592" s="2" t="s">
        <v>210</v>
      </c>
      <c r="C592" s="2">
        <f>YEAR(MC[[#This Row],[Date]])</f>
        <v>2023</v>
      </c>
      <c r="D592" s="2" t="s">
        <v>211</v>
      </c>
      <c r="E592" s="2" t="s">
        <v>211</v>
      </c>
      <c r="F592" s="18">
        <v>45231</v>
      </c>
      <c r="G592" s="2">
        <f t="shared" si="52"/>
        <v>30</v>
      </c>
      <c r="H592" s="19">
        <f t="shared" si="53"/>
        <v>45241</v>
      </c>
      <c r="I592">
        <v>4</v>
      </c>
      <c r="J592">
        <v>2</v>
      </c>
      <c r="K592" s="2">
        <v>0</v>
      </c>
      <c r="L592" s="2">
        <v>336</v>
      </c>
      <c r="M592" s="2">
        <v>0</v>
      </c>
      <c r="N592" s="2">
        <v>0</v>
      </c>
      <c r="O592" s="2">
        <v>1428</v>
      </c>
      <c r="P592" s="2">
        <v>798</v>
      </c>
      <c r="Q592" s="2">
        <f>SUM(MC[[#This Row],[IC1_Inv1_MC]:[IC2_Inv2_MC]])</f>
        <v>2562</v>
      </c>
      <c r="R592" s="22">
        <v>0.25</v>
      </c>
      <c r="S592" s="22">
        <v>0.41666666666666669</v>
      </c>
      <c r="T592" s="22">
        <v>0.625</v>
      </c>
      <c r="U592" s="22">
        <v>0.79166666666666663</v>
      </c>
      <c r="V592" t="s">
        <v>927</v>
      </c>
    </row>
    <row r="593" spans="1:24">
      <c r="A593" s="2">
        <v>591</v>
      </c>
      <c r="B593" s="2" t="s">
        <v>210</v>
      </c>
      <c r="C593" s="2">
        <f>YEAR(MC[[#This Row],[Date]])</f>
        <v>2023</v>
      </c>
      <c r="D593" s="2" t="s">
        <v>211</v>
      </c>
      <c r="E593" s="2" t="s">
        <v>211</v>
      </c>
      <c r="F593" s="18">
        <v>45231</v>
      </c>
      <c r="G593" s="2">
        <f t="shared" si="52"/>
        <v>30</v>
      </c>
      <c r="H593" s="19">
        <f t="shared" si="53"/>
        <v>45242</v>
      </c>
      <c r="I593">
        <v>4</v>
      </c>
      <c r="J593">
        <v>2</v>
      </c>
      <c r="K593" s="2">
        <v>1197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f>SUM(MC[[#This Row],[IC1_Inv1_MC]:[IC2_Inv2_MC]])</f>
        <v>1197</v>
      </c>
      <c r="R593" s="22">
        <v>0.25</v>
      </c>
      <c r="S593" s="22">
        <v>0.41666666666666669</v>
      </c>
      <c r="T593" s="22">
        <v>0.625</v>
      </c>
      <c r="U593" s="22">
        <v>0.79166666666666663</v>
      </c>
      <c r="V593" t="s">
        <v>927</v>
      </c>
    </row>
    <row r="594" spans="1:24">
      <c r="A594" s="2">
        <v>592</v>
      </c>
      <c r="B594" s="2" t="s">
        <v>210</v>
      </c>
      <c r="C594" s="2">
        <f>YEAR(MC[[#This Row],[Date]])</f>
        <v>2023</v>
      </c>
      <c r="D594" s="2" t="s">
        <v>211</v>
      </c>
      <c r="E594" s="2" t="s">
        <v>211</v>
      </c>
      <c r="F594" s="18">
        <v>45231</v>
      </c>
      <c r="G594" s="2">
        <f t="shared" si="52"/>
        <v>30</v>
      </c>
      <c r="H594" s="19">
        <f t="shared" si="53"/>
        <v>45243</v>
      </c>
      <c r="I594">
        <v>4</v>
      </c>
      <c r="J594">
        <v>2</v>
      </c>
      <c r="K594" s="2">
        <v>1134</v>
      </c>
      <c r="L594" s="2">
        <v>630</v>
      </c>
      <c r="M594" s="2">
        <v>441</v>
      </c>
      <c r="N594" s="2">
        <v>294</v>
      </c>
      <c r="O594" s="2">
        <v>0</v>
      </c>
      <c r="P594" s="2">
        <v>0</v>
      </c>
      <c r="Q594" s="2">
        <f>SUM(MC[[#This Row],[IC1_Inv1_MC]:[IC2_Inv2_MC]])</f>
        <v>2499</v>
      </c>
      <c r="R594" s="22">
        <v>0.25</v>
      </c>
      <c r="S594" s="22">
        <v>0.41666666666666669</v>
      </c>
      <c r="T594" s="22">
        <v>0.625</v>
      </c>
      <c r="U594" s="22">
        <v>0.79166666666666663</v>
      </c>
      <c r="V594" t="s">
        <v>927</v>
      </c>
    </row>
    <row r="595" spans="1:24">
      <c r="A595" s="2">
        <v>593</v>
      </c>
      <c r="B595" s="2" t="s">
        <v>210</v>
      </c>
      <c r="C595" s="2">
        <f>YEAR(MC[[#This Row],[Date]])</f>
        <v>2023</v>
      </c>
      <c r="D595" s="2" t="s">
        <v>211</v>
      </c>
      <c r="E595" s="2" t="s">
        <v>211</v>
      </c>
      <c r="F595" s="18">
        <v>45231</v>
      </c>
      <c r="G595" s="2">
        <f t="shared" ref="G595:G607" si="54">DAY(EOMONTH(F595,0))</f>
        <v>30</v>
      </c>
      <c r="H595" s="19">
        <f t="shared" si="53"/>
        <v>45244</v>
      </c>
      <c r="I595">
        <v>4</v>
      </c>
      <c r="J595">
        <v>2</v>
      </c>
      <c r="K595" s="2">
        <v>0</v>
      </c>
      <c r="L595" s="2">
        <v>0</v>
      </c>
      <c r="M595" s="2">
        <v>1638</v>
      </c>
      <c r="N595" s="2">
        <v>378</v>
      </c>
      <c r="O595" s="2">
        <v>0</v>
      </c>
      <c r="P595" s="2">
        <v>0</v>
      </c>
      <c r="Q595" s="2">
        <f>SUM(MC[[#This Row],[IC1_Inv1_MC]:[IC2_Inv2_MC]])</f>
        <v>2016</v>
      </c>
      <c r="R595" s="22">
        <v>0.25</v>
      </c>
      <c r="S595" s="22">
        <v>0.41666666666666669</v>
      </c>
      <c r="T595" s="22">
        <v>0.625</v>
      </c>
      <c r="U595" s="22">
        <v>0.79166666666666663</v>
      </c>
      <c r="V595" t="s">
        <v>927</v>
      </c>
    </row>
    <row r="596" spans="1:24">
      <c r="A596" s="2">
        <v>594</v>
      </c>
      <c r="B596" s="2" t="s">
        <v>210</v>
      </c>
      <c r="C596" s="2">
        <f>YEAR(MC[[#This Row],[Date]])</f>
        <v>2023</v>
      </c>
      <c r="D596" s="2" t="s">
        <v>211</v>
      </c>
      <c r="E596" s="2" t="s">
        <v>211</v>
      </c>
      <c r="F596" s="18">
        <v>45231</v>
      </c>
      <c r="G596" s="2">
        <f t="shared" si="54"/>
        <v>30</v>
      </c>
      <c r="H596" s="19">
        <f t="shared" si="53"/>
        <v>45245</v>
      </c>
      <c r="I596">
        <v>4</v>
      </c>
      <c r="J596">
        <v>2</v>
      </c>
      <c r="K596" s="2">
        <v>0</v>
      </c>
      <c r="L596" s="2">
        <v>0</v>
      </c>
      <c r="M596" s="2">
        <v>0</v>
      </c>
      <c r="N596" s="2">
        <v>2499</v>
      </c>
      <c r="O596" s="2">
        <v>0</v>
      </c>
      <c r="P596" s="2">
        <v>0</v>
      </c>
      <c r="Q596" s="2">
        <f>SUM(MC[[#This Row],[IC1_Inv1_MC]:[IC2_Inv2_MC]])</f>
        <v>2499</v>
      </c>
      <c r="R596" s="22">
        <v>0.25</v>
      </c>
      <c r="S596" s="22">
        <v>0.41666666666666669</v>
      </c>
      <c r="T596" s="22">
        <v>0.625</v>
      </c>
      <c r="U596" s="22">
        <v>0.79166666666666663</v>
      </c>
      <c r="V596" t="s">
        <v>927</v>
      </c>
    </row>
    <row r="597" spans="1:24">
      <c r="A597" s="2">
        <v>595</v>
      </c>
      <c r="B597" s="2" t="s">
        <v>210</v>
      </c>
      <c r="C597" s="2">
        <f>YEAR(MC[[#This Row],[Date]])</f>
        <v>2023</v>
      </c>
      <c r="D597" s="2" t="s">
        <v>211</v>
      </c>
      <c r="E597" s="2" t="s">
        <v>211</v>
      </c>
      <c r="F597" s="18">
        <v>45231</v>
      </c>
      <c r="G597" s="2">
        <f t="shared" si="54"/>
        <v>30</v>
      </c>
      <c r="H597" s="19">
        <f t="shared" si="53"/>
        <v>45246</v>
      </c>
      <c r="I597">
        <v>4</v>
      </c>
      <c r="J597">
        <v>2</v>
      </c>
      <c r="K597" s="2">
        <v>0</v>
      </c>
      <c r="L597" s="2">
        <v>0</v>
      </c>
      <c r="M597" s="2">
        <v>189</v>
      </c>
      <c r="N597" s="2">
        <v>2058</v>
      </c>
      <c r="O597" s="2">
        <v>294</v>
      </c>
      <c r="P597" s="2">
        <v>0</v>
      </c>
      <c r="Q597" s="2">
        <f>SUM(MC[[#This Row],[IC1_Inv1_MC]:[IC2_Inv2_MC]])</f>
        <v>2541</v>
      </c>
      <c r="R597" s="22">
        <v>0.25</v>
      </c>
      <c r="S597" s="22">
        <v>0.41666666666666669</v>
      </c>
      <c r="T597" s="22">
        <v>0.625</v>
      </c>
      <c r="U597" s="22">
        <v>0.79166666666666663</v>
      </c>
      <c r="V597" t="s">
        <v>927</v>
      </c>
    </row>
    <row r="598" spans="1:24">
      <c r="A598" s="2">
        <v>596</v>
      </c>
      <c r="B598" s="2" t="s">
        <v>210</v>
      </c>
      <c r="C598" s="2">
        <f>YEAR(MC[[#This Row],[Date]])</f>
        <v>2023</v>
      </c>
      <c r="D598" s="2" t="s">
        <v>211</v>
      </c>
      <c r="E598" s="2" t="s">
        <v>211</v>
      </c>
      <c r="F598" s="18">
        <v>45231</v>
      </c>
      <c r="G598" s="2">
        <f t="shared" si="54"/>
        <v>30</v>
      </c>
      <c r="H598" s="19">
        <f t="shared" si="53"/>
        <v>45247</v>
      </c>
      <c r="I598">
        <v>4</v>
      </c>
      <c r="J598">
        <v>2</v>
      </c>
      <c r="K598" s="2">
        <v>0</v>
      </c>
      <c r="L598" s="2">
        <v>441</v>
      </c>
      <c r="M598" s="2">
        <v>1869</v>
      </c>
      <c r="N598" s="2">
        <v>0</v>
      </c>
      <c r="O598" s="2">
        <v>0</v>
      </c>
      <c r="P598" s="2">
        <v>252</v>
      </c>
      <c r="Q598" s="2">
        <f>SUM(MC[[#This Row],[IC1_Inv1_MC]:[IC2_Inv2_MC]])</f>
        <v>2562</v>
      </c>
      <c r="R598" s="22">
        <v>0.25</v>
      </c>
      <c r="S598" s="22">
        <v>0.41666666666666669</v>
      </c>
      <c r="T598" s="22">
        <v>0.625</v>
      </c>
      <c r="U598" s="22">
        <v>0.79166666666666663</v>
      </c>
      <c r="V598" t="s">
        <v>927</v>
      </c>
      <c r="X598" s="211" t="s">
        <v>933</v>
      </c>
    </row>
    <row r="599" spans="1:24">
      <c r="A599" s="2">
        <v>597</v>
      </c>
      <c r="B599" s="2" t="s">
        <v>210</v>
      </c>
      <c r="C599" s="2">
        <f>YEAR(MC[[#This Row],[Date]])</f>
        <v>2023</v>
      </c>
      <c r="D599" s="2" t="s">
        <v>211</v>
      </c>
      <c r="E599" s="2" t="s">
        <v>211</v>
      </c>
      <c r="F599" s="18">
        <v>45231</v>
      </c>
      <c r="G599" s="2">
        <f t="shared" si="54"/>
        <v>30</v>
      </c>
      <c r="H599" s="19">
        <f t="shared" si="53"/>
        <v>45248</v>
      </c>
      <c r="I599">
        <v>5</v>
      </c>
      <c r="J599">
        <v>2</v>
      </c>
      <c r="K599" s="2">
        <v>2205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f>SUM(MC[[#This Row],[IC1_Inv1_MC]:[IC2_Inv2_MC]])</f>
        <v>2205</v>
      </c>
      <c r="R599" s="22">
        <v>0.25</v>
      </c>
      <c r="S599" s="22">
        <v>0.41666666666666669</v>
      </c>
      <c r="T599" s="22">
        <v>0.625</v>
      </c>
      <c r="U599" s="22">
        <v>0.79166666666666663</v>
      </c>
      <c r="V599" t="s">
        <v>927</v>
      </c>
    </row>
    <row r="600" spans="1:24">
      <c r="A600" s="2">
        <v>598</v>
      </c>
      <c r="B600" s="2" t="s">
        <v>210</v>
      </c>
      <c r="C600" s="2">
        <f>YEAR(MC[[#This Row],[Date]])</f>
        <v>2023</v>
      </c>
      <c r="D600" s="2" t="s">
        <v>211</v>
      </c>
      <c r="E600" s="2" t="s">
        <v>211</v>
      </c>
      <c r="F600" s="18">
        <v>45231</v>
      </c>
      <c r="G600" s="2">
        <f t="shared" si="54"/>
        <v>30</v>
      </c>
      <c r="H600" s="19">
        <f t="shared" si="53"/>
        <v>45249</v>
      </c>
      <c r="I600">
        <v>5</v>
      </c>
      <c r="J600">
        <v>2</v>
      </c>
      <c r="K600" s="2">
        <v>2205</v>
      </c>
      <c r="L600" s="2">
        <v>315</v>
      </c>
      <c r="M600" s="2">
        <v>0</v>
      </c>
      <c r="N600" s="2">
        <v>0</v>
      </c>
      <c r="O600" s="2">
        <v>0</v>
      </c>
      <c r="P600" s="2">
        <v>0</v>
      </c>
      <c r="Q600" s="2">
        <f>SUM(MC[[#This Row],[IC1_Inv1_MC]:[IC2_Inv2_MC]])</f>
        <v>2520</v>
      </c>
      <c r="R600" s="22">
        <v>0.25</v>
      </c>
      <c r="S600" s="22">
        <v>0.41666666666666669</v>
      </c>
      <c r="T600" s="22">
        <v>0.625</v>
      </c>
      <c r="U600" s="22">
        <v>0.79166666666666663</v>
      </c>
      <c r="V600" t="s">
        <v>927</v>
      </c>
    </row>
    <row r="601" spans="1:24">
      <c r="A601" s="2">
        <v>599</v>
      </c>
      <c r="B601" s="2" t="s">
        <v>210</v>
      </c>
      <c r="C601" s="2">
        <f>YEAR(MC[[#This Row],[Date]])</f>
        <v>2023</v>
      </c>
      <c r="D601" s="2" t="s">
        <v>211</v>
      </c>
      <c r="E601" s="2" t="s">
        <v>211</v>
      </c>
      <c r="F601" s="18">
        <v>45231</v>
      </c>
      <c r="G601" s="2">
        <f t="shared" si="54"/>
        <v>30</v>
      </c>
      <c r="H601" s="19">
        <f t="shared" si="53"/>
        <v>45250</v>
      </c>
      <c r="I601">
        <v>5</v>
      </c>
      <c r="J601">
        <v>2</v>
      </c>
      <c r="K601" s="2">
        <v>126</v>
      </c>
      <c r="L601" s="2">
        <v>0</v>
      </c>
      <c r="M601" s="2">
        <v>0</v>
      </c>
      <c r="N601" s="2">
        <v>0</v>
      </c>
      <c r="O601" s="2">
        <v>1029</v>
      </c>
      <c r="P601" s="2">
        <v>1354</v>
      </c>
      <c r="Q601" s="2">
        <f>SUM(MC[[#This Row],[IC1_Inv1_MC]:[IC2_Inv2_MC]])</f>
        <v>2509</v>
      </c>
      <c r="R601" s="22">
        <v>0.25</v>
      </c>
      <c r="S601" s="22">
        <v>0.41666666666666669</v>
      </c>
      <c r="T601" s="22">
        <v>0.625</v>
      </c>
      <c r="U601" s="22">
        <v>0.79166666666666663</v>
      </c>
      <c r="V601" t="s">
        <v>927</v>
      </c>
    </row>
    <row r="602" spans="1:24">
      <c r="A602" s="2">
        <v>600</v>
      </c>
      <c r="B602" s="2" t="s">
        <v>210</v>
      </c>
      <c r="C602" s="2">
        <f>YEAR(MC[[#This Row],[Date]])</f>
        <v>2023</v>
      </c>
      <c r="D602" s="2" t="s">
        <v>211</v>
      </c>
      <c r="E602" s="2" t="s">
        <v>211</v>
      </c>
      <c r="F602" s="18">
        <v>45231</v>
      </c>
      <c r="G602" s="2">
        <f t="shared" si="54"/>
        <v>30</v>
      </c>
      <c r="H602" s="19">
        <f t="shared" si="53"/>
        <v>45251</v>
      </c>
      <c r="I602">
        <v>5</v>
      </c>
      <c r="J602">
        <v>2</v>
      </c>
      <c r="K602" s="2">
        <v>0</v>
      </c>
      <c r="L602" s="2">
        <v>0</v>
      </c>
      <c r="M602" s="2">
        <v>0</v>
      </c>
      <c r="N602" s="2">
        <v>0</v>
      </c>
      <c r="O602" s="2">
        <v>2142</v>
      </c>
      <c r="P602" s="2">
        <v>378</v>
      </c>
      <c r="Q602" s="2">
        <f>SUM(MC[[#This Row],[IC1_Inv1_MC]:[IC2_Inv2_MC]])</f>
        <v>2520</v>
      </c>
      <c r="R602" s="22">
        <v>0.25</v>
      </c>
      <c r="S602" s="22">
        <v>0.41666666666666669</v>
      </c>
      <c r="T602" s="22">
        <v>0.625</v>
      </c>
      <c r="U602" s="22">
        <v>0.79166666666666663</v>
      </c>
      <c r="V602" t="s">
        <v>927</v>
      </c>
    </row>
    <row r="603" spans="1:24">
      <c r="A603" s="2">
        <v>601</v>
      </c>
      <c r="B603" s="2" t="s">
        <v>210</v>
      </c>
      <c r="C603" s="2">
        <f>YEAR(MC[[#This Row],[Date]])</f>
        <v>2023</v>
      </c>
      <c r="D603" s="2" t="s">
        <v>211</v>
      </c>
      <c r="E603" s="2" t="s">
        <v>211</v>
      </c>
      <c r="F603" s="18">
        <v>45231</v>
      </c>
      <c r="G603" s="2">
        <f t="shared" si="54"/>
        <v>30</v>
      </c>
      <c r="H603" s="19">
        <f t="shared" si="53"/>
        <v>45252</v>
      </c>
      <c r="I603">
        <v>5</v>
      </c>
      <c r="J603">
        <v>2</v>
      </c>
      <c r="K603" s="2">
        <v>0</v>
      </c>
      <c r="L603" s="2">
        <v>336</v>
      </c>
      <c r="M603" s="2">
        <v>252</v>
      </c>
      <c r="N603" s="2">
        <v>588</v>
      </c>
      <c r="O603" s="2">
        <v>924</v>
      </c>
      <c r="P603" s="2">
        <v>420</v>
      </c>
      <c r="Q603" s="2">
        <f>SUM(MC[[#This Row],[IC1_Inv1_MC]:[IC2_Inv2_MC]])</f>
        <v>2520</v>
      </c>
      <c r="R603" s="22">
        <v>0.25</v>
      </c>
      <c r="S603" s="22">
        <v>0.41666666666666669</v>
      </c>
      <c r="T603" s="22">
        <v>0.625</v>
      </c>
      <c r="U603" s="22">
        <v>0.79166666666666663</v>
      </c>
      <c r="V603" t="s">
        <v>927</v>
      </c>
    </row>
    <row r="604" spans="1:24">
      <c r="A604" s="2">
        <v>602</v>
      </c>
      <c r="B604" s="2" t="s">
        <v>210</v>
      </c>
      <c r="C604" s="2">
        <f>YEAR(MC[[#This Row],[Date]])</f>
        <v>2023</v>
      </c>
      <c r="D604" s="2" t="s">
        <v>211</v>
      </c>
      <c r="E604" s="2" t="s">
        <v>211</v>
      </c>
      <c r="F604" s="18">
        <v>45231</v>
      </c>
      <c r="G604" s="2">
        <f t="shared" si="54"/>
        <v>30</v>
      </c>
      <c r="H604" s="19">
        <f t="shared" si="53"/>
        <v>45253</v>
      </c>
      <c r="I604">
        <v>5</v>
      </c>
      <c r="J604">
        <v>2</v>
      </c>
      <c r="K604" s="2">
        <v>0</v>
      </c>
      <c r="L604" s="2">
        <v>352</v>
      </c>
      <c r="M604" s="2">
        <v>294</v>
      </c>
      <c r="N604" s="2">
        <v>252</v>
      </c>
      <c r="O604" s="2">
        <v>1638</v>
      </c>
      <c r="P604" s="2">
        <v>0</v>
      </c>
      <c r="Q604" s="2">
        <f>SUM(MC[[#This Row],[IC1_Inv1_MC]:[IC2_Inv2_MC]])</f>
        <v>2536</v>
      </c>
      <c r="R604" s="22">
        <v>0.25</v>
      </c>
      <c r="S604" s="22">
        <v>0.41666666666666669</v>
      </c>
      <c r="T604" s="22">
        <v>0.625</v>
      </c>
      <c r="U604" s="22">
        <v>0.79166666666666663</v>
      </c>
      <c r="V604" t="s">
        <v>927</v>
      </c>
    </row>
    <row r="605" spans="1:24">
      <c r="A605" s="2">
        <v>603</v>
      </c>
      <c r="B605" s="2" t="s">
        <v>210</v>
      </c>
      <c r="C605" s="2">
        <f>YEAR(MC[[#This Row],[Date]])</f>
        <v>2023</v>
      </c>
      <c r="D605" s="2" t="s">
        <v>211</v>
      </c>
      <c r="E605" s="2" t="s">
        <v>211</v>
      </c>
      <c r="F605" s="18">
        <v>45231</v>
      </c>
      <c r="G605" s="2">
        <f t="shared" si="54"/>
        <v>30</v>
      </c>
      <c r="H605" s="19">
        <f t="shared" si="53"/>
        <v>45254</v>
      </c>
      <c r="I605">
        <v>5</v>
      </c>
      <c r="J605">
        <v>2</v>
      </c>
      <c r="K605" s="2">
        <v>252</v>
      </c>
      <c r="L605" s="2">
        <v>882</v>
      </c>
      <c r="M605" s="2">
        <v>0</v>
      </c>
      <c r="N605" s="2">
        <v>0</v>
      </c>
      <c r="O605" s="2">
        <v>0</v>
      </c>
      <c r="P605" s="2">
        <v>945</v>
      </c>
      <c r="Q605" s="2">
        <f>SUM(MC[[#This Row],[IC1_Inv1_MC]:[IC2_Inv2_MC]])</f>
        <v>2079</v>
      </c>
      <c r="R605" s="22">
        <v>0.25</v>
      </c>
      <c r="S605" s="22">
        <v>0.41666666666666669</v>
      </c>
      <c r="T605" s="22">
        <v>0.625</v>
      </c>
      <c r="U605" s="22">
        <v>0.79166666666666663</v>
      </c>
      <c r="V605" t="s">
        <v>927</v>
      </c>
    </row>
    <row r="606" spans="1:24">
      <c r="A606" s="2">
        <v>604</v>
      </c>
      <c r="B606" s="2" t="s">
        <v>210</v>
      </c>
      <c r="C606" s="2">
        <f>YEAR(MC[[#This Row],[Date]])</f>
        <v>2023</v>
      </c>
      <c r="D606" s="2" t="s">
        <v>211</v>
      </c>
      <c r="E606" s="2" t="s">
        <v>211</v>
      </c>
      <c r="F606" s="18">
        <v>45231</v>
      </c>
      <c r="G606" s="2">
        <f t="shared" si="54"/>
        <v>30</v>
      </c>
      <c r="H606" s="19">
        <f t="shared" si="53"/>
        <v>45255</v>
      </c>
      <c r="I606">
        <v>5</v>
      </c>
      <c r="J606">
        <v>2</v>
      </c>
      <c r="K606" s="2">
        <v>252</v>
      </c>
      <c r="L606" s="2">
        <v>1758</v>
      </c>
      <c r="M606" s="2">
        <v>252</v>
      </c>
      <c r="N606" s="2">
        <v>0</v>
      </c>
      <c r="O606" s="2">
        <v>0</v>
      </c>
      <c r="P606" s="2">
        <v>252</v>
      </c>
      <c r="Q606" s="2">
        <f>SUM(MC[[#This Row],[IC1_Inv1_MC]:[IC2_Inv2_MC]])</f>
        <v>2514</v>
      </c>
      <c r="R606" s="22">
        <v>0.25</v>
      </c>
      <c r="S606" s="22">
        <v>0.41666666666666669</v>
      </c>
      <c r="T606" s="22">
        <v>0.625</v>
      </c>
      <c r="U606" s="22">
        <v>0.79166666666666663</v>
      </c>
      <c r="V606" t="s">
        <v>927</v>
      </c>
    </row>
    <row r="607" spans="1:24">
      <c r="A607" s="2">
        <v>605</v>
      </c>
      <c r="B607" s="2" t="s">
        <v>210</v>
      </c>
      <c r="C607" s="2">
        <f>YEAR(MC[[#This Row],[Date]])</f>
        <v>2023</v>
      </c>
      <c r="D607" s="2" t="s">
        <v>211</v>
      </c>
      <c r="E607" s="2" t="s">
        <v>211</v>
      </c>
      <c r="F607" s="18">
        <v>45231</v>
      </c>
      <c r="G607" s="2">
        <f t="shared" si="54"/>
        <v>30</v>
      </c>
      <c r="H607" s="19">
        <f t="shared" si="53"/>
        <v>45256</v>
      </c>
      <c r="I607">
        <v>5</v>
      </c>
      <c r="J607">
        <v>2</v>
      </c>
      <c r="K607" s="2">
        <v>252</v>
      </c>
      <c r="L607" s="2">
        <v>1194</v>
      </c>
      <c r="M607" s="2">
        <v>1071</v>
      </c>
      <c r="N607" s="2">
        <v>0</v>
      </c>
      <c r="O607" s="2">
        <v>0</v>
      </c>
      <c r="P607" s="2">
        <v>0</v>
      </c>
      <c r="Q607" s="2">
        <f>SUM(MC[[#This Row],[IC1_Inv1_MC]:[IC2_Inv2_MC]])</f>
        <v>2517</v>
      </c>
      <c r="R607" s="22">
        <v>0.25</v>
      </c>
      <c r="S607" s="22">
        <v>0.41666666666666669</v>
      </c>
      <c r="T607" s="22">
        <v>0.625</v>
      </c>
      <c r="U607" s="22">
        <v>0.79166666666666663</v>
      </c>
      <c r="V607" t="s">
        <v>927</v>
      </c>
    </row>
    <row r="608" spans="1:24">
      <c r="A608" s="2">
        <v>606</v>
      </c>
      <c r="B608" s="2" t="s">
        <v>210</v>
      </c>
      <c r="C608" s="2">
        <f>YEAR(MC[[#This Row],[Date]])</f>
        <v>2023</v>
      </c>
      <c r="D608" s="2" t="s">
        <v>211</v>
      </c>
      <c r="E608" s="2" t="s">
        <v>211</v>
      </c>
      <c r="F608" s="18">
        <v>45231</v>
      </c>
      <c r="G608" s="2">
        <f t="shared" ref="G608:G610" si="55">DAY(EOMONTH(F608,0))</f>
        <v>30</v>
      </c>
      <c r="H608" s="19">
        <f t="shared" ref="H608:H611" si="56">H607+1</f>
        <v>45257</v>
      </c>
      <c r="I608">
        <v>5</v>
      </c>
      <c r="J608">
        <v>2</v>
      </c>
      <c r="K608" s="2">
        <v>1071</v>
      </c>
      <c r="L608" s="2">
        <v>0</v>
      </c>
      <c r="M608" s="2">
        <v>0</v>
      </c>
      <c r="N608" s="2">
        <v>0</v>
      </c>
      <c r="O608" s="2">
        <v>1428</v>
      </c>
      <c r="P608" s="2">
        <v>0</v>
      </c>
      <c r="Q608" s="2">
        <f>SUM(MC[[#This Row],[IC1_Inv1_MC]:[IC2_Inv2_MC]])</f>
        <v>2499</v>
      </c>
      <c r="R608" s="22">
        <v>0.25</v>
      </c>
      <c r="S608" s="22">
        <v>0.41666666666666669</v>
      </c>
      <c r="T608" s="22">
        <v>0.625</v>
      </c>
      <c r="U608" s="22">
        <v>0.79166666666666663</v>
      </c>
      <c r="V608" t="s">
        <v>927</v>
      </c>
    </row>
    <row r="609" spans="1:24">
      <c r="A609" s="2">
        <v>607</v>
      </c>
      <c r="B609" s="2" t="s">
        <v>210</v>
      </c>
      <c r="C609" s="2">
        <f>YEAR(MC[[#This Row],[Date]])</f>
        <v>2023</v>
      </c>
      <c r="D609" s="2" t="s">
        <v>211</v>
      </c>
      <c r="E609" s="2" t="s">
        <v>211</v>
      </c>
      <c r="F609" s="18">
        <v>45231</v>
      </c>
      <c r="G609" s="2">
        <f t="shared" si="55"/>
        <v>30</v>
      </c>
      <c r="H609" s="19">
        <f t="shared" si="56"/>
        <v>45258</v>
      </c>
      <c r="I609">
        <v>5</v>
      </c>
      <c r="J609">
        <v>2</v>
      </c>
      <c r="K609" s="2">
        <v>294</v>
      </c>
      <c r="L609" s="2">
        <v>0</v>
      </c>
      <c r="M609" s="2">
        <v>0</v>
      </c>
      <c r="N609" s="2">
        <v>0</v>
      </c>
      <c r="O609" s="2">
        <v>0</v>
      </c>
      <c r="P609" s="2">
        <v>2247</v>
      </c>
      <c r="Q609" s="2">
        <f>SUM(MC[[#This Row],[IC1_Inv1_MC]:[IC2_Inv2_MC]])</f>
        <v>2541</v>
      </c>
      <c r="R609" s="22">
        <v>0.25</v>
      </c>
      <c r="S609" s="22">
        <v>0.41666666666666669</v>
      </c>
      <c r="T609" s="22">
        <v>0.625</v>
      </c>
      <c r="U609" s="22">
        <v>0.79166666666666663</v>
      </c>
      <c r="V609" t="s">
        <v>927</v>
      </c>
    </row>
    <row r="610" spans="1:24">
      <c r="A610" s="2">
        <v>608</v>
      </c>
      <c r="B610" s="2" t="s">
        <v>210</v>
      </c>
      <c r="C610" s="2">
        <f>YEAR(MC[[#This Row],[Date]])</f>
        <v>2023</v>
      </c>
      <c r="D610" s="2" t="s">
        <v>211</v>
      </c>
      <c r="E610" s="2" t="s">
        <v>211</v>
      </c>
      <c r="F610" s="18">
        <v>45231</v>
      </c>
      <c r="G610" s="2">
        <f t="shared" si="55"/>
        <v>30</v>
      </c>
      <c r="H610" s="19">
        <f t="shared" si="56"/>
        <v>45259</v>
      </c>
      <c r="Q610" s="2">
        <f>SUM(MC[[#This Row],[IC1_Inv1_MC]:[IC2_Inv2_MC]])</f>
        <v>0</v>
      </c>
    </row>
    <row r="611" spans="1:24">
      <c r="A611" s="2">
        <v>609</v>
      </c>
      <c r="B611" s="2" t="s">
        <v>210</v>
      </c>
      <c r="C611" s="2">
        <f>YEAR(MC[[#This Row],[Date]])</f>
        <v>2023</v>
      </c>
      <c r="D611" s="2" t="s">
        <v>211</v>
      </c>
      <c r="E611" s="2" t="s">
        <v>211</v>
      </c>
      <c r="F611" s="18">
        <v>45231</v>
      </c>
      <c r="G611" s="2">
        <f>DAY(EOMONTH(F611,0))</f>
        <v>30</v>
      </c>
      <c r="H611" s="19">
        <f t="shared" si="56"/>
        <v>45260</v>
      </c>
      <c r="I611">
        <v>5</v>
      </c>
      <c r="J611">
        <v>2</v>
      </c>
      <c r="K611" s="2">
        <v>1386</v>
      </c>
      <c r="L611" s="2">
        <v>0</v>
      </c>
      <c r="M611" s="2">
        <v>0</v>
      </c>
      <c r="N611" s="2">
        <v>0</v>
      </c>
      <c r="O611" s="2">
        <v>1176</v>
      </c>
      <c r="P611" s="2">
        <v>0</v>
      </c>
      <c r="Q611" s="2">
        <f>SUM(MC[[#This Row],[IC1_Inv1_MC]:[IC2_Inv2_MC]])</f>
        <v>2562</v>
      </c>
      <c r="R611" s="22">
        <v>0.25</v>
      </c>
      <c r="S611" s="22">
        <v>0.41666666666666669</v>
      </c>
      <c r="T611" s="22">
        <v>0.625</v>
      </c>
      <c r="U611" s="22">
        <v>0.79166666666666663</v>
      </c>
      <c r="V611" t="s">
        <v>927</v>
      </c>
    </row>
    <row r="612" spans="1:24">
      <c r="A612" s="2">
        <v>610</v>
      </c>
      <c r="B612" s="2" t="s">
        <v>210</v>
      </c>
      <c r="C612" s="2">
        <f>YEAR(MC[[#This Row],[Date]])</f>
        <v>2023</v>
      </c>
      <c r="D612" s="2" t="s">
        <v>211</v>
      </c>
      <c r="E612" s="2" t="s">
        <v>211</v>
      </c>
      <c r="F612" s="18">
        <v>45261</v>
      </c>
      <c r="G612" s="2">
        <f t="shared" ref="G612:G623" si="57">DAY(EOMONTH(F612,0))</f>
        <v>31</v>
      </c>
      <c r="H612" s="19">
        <f t="shared" ref="H612:H623" si="58">H611+1</f>
        <v>45261</v>
      </c>
      <c r="I612">
        <v>5</v>
      </c>
      <c r="J612">
        <v>2</v>
      </c>
      <c r="K612" s="2">
        <v>1449</v>
      </c>
      <c r="L612" s="2">
        <v>630</v>
      </c>
      <c r="M612" s="2">
        <v>441</v>
      </c>
      <c r="N612" s="2">
        <v>0</v>
      </c>
      <c r="O612" s="2">
        <v>0</v>
      </c>
      <c r="P612" s="2">
        <v>0</v>
      </c>
      <c r="Q612" s="2">
        <f>SUM(MC[[#This Row],[IC1_Inv1_MC]:[IC2_Inv2_MC]])</f>
        <v>2520</v>
      </c>
      <c r="R612" s="22">
        <v>0.25</v>
      </c>
      <c r="S612" s="22">
        <v>0.41666666666666669</v>
      </c>
      <c r="T612" s="22">
        <v>0.625</v>
      </c>
      <c r="U612" s="22">
        <v>0.79166666666666663</v>
      </c>
      <c r="V612" t="s">
        <v>927</v>
      </c>
      <c r="X612" s="211" t="s">
        <v>934</v>
      </c>
    </row>
    <row r="613" spans="1:24">
      <c r="A613" s="2">
        <v>611</v>
      </c>
      <c r="B613" s="2" t="s">
        <v>210</v>
      </c>
      <c r="C613" s="2">
        <f>YEAR(MC[[#This Row],[Date]])</f>
        <v>2023</v>
      </c>
      <c r="D613" s="2" t="s">
        <v>211</v>
      </c>
      <c r="E613" s="2" t="s">
        <v>211</v>
      </c>
      <c r="F613" s="18">
        <v>45261</v>
      </c>
      <c r="G613" s="2">
        <f t="shared" si="57"/>
        <v>31</v>
      </c>
      <c r="H613" s="19">
        <f t="shared" si="58"/>
        <v>45262</v>
      </c>
      <c r="I613">
        <v>6</v>
      </c>
      <c r="J613">
        <v>2</v>
      </c>
      <c r="K613" s="2">
        <v>252</v>
      </c>
      <c r="L613" s="2">
        <v>630</v>
      </c>
      <c r="M613" s="2">
        <v>1449</v>
      </c>
      <c r="N613" s="2">
        <v>0</v>
      </c>
      <c r="O613" s="2">
        <v>0</v>
      </c>
      <c r="P613" s="2">
        <v>0</v>
      </c>
      <c r="Q613" s="2">
        <f>SUM(MC[[#This Row],[IC1_Inv1_MC]:[IC2_Inv2_MC]])</f>
        <v>2331</v>
      </c>
      <c r="R613" s="22">
        <v>0.25</v>
      </c>
      <c r="S613" s="22">
        <v>0.41666666666666669</v>
      </c>
      <c r="T613" s="22">
        <v>0.625</v>
      </c>
      <c r="U613" s="22">
        <v>0.79166666666666663</v>
      </c>
      <c r="V613" t="s">
        <v>927</v>
      </c>
    </row>
    <row r="614" spans="1:24">
      <c r="A614" s="2">
        <v>612</v>
      </c>
      <c r="B614" s="2" t="s">
        <v>210</v>
      </c>
      <c r="C614" s="2">
        <f>YEAR(MC[[#This Row],[Date]])</f>
        <v>2023</v>
      </c>
      <c r="D614" s="2" t="s">
        <v>211</v>
      </c>
      <c r="E614" s="2" t="s">
        <v>211</v>
      </c>
      <c r="F614" s="18">
        <v>45261</v>
      </c>
      <c r="G614" s="2">
        <f t="shared" si="57"/>
        <v>31</v>
      </c>
      <c r="H614" s="19">
        <f t="shared" si="58"/>
        <v>45263</v>
      </c>
      <c r="I614">
        <v>6</v>
      </c>
      <c r="J614">
        <v>2</v>
      </c>
      <c r="K614" s="2">
        <v>0</v>
      </c>
      <c r="L614" s="2">
        <v>0</v>
      </c>
      <c r="M614" s="2">
        <v>630</v>
      </c>
      <c r="N614" s="2">
        <v>567</v>
      </c>
      <c r="O614" s="2">
        <v>0</v>
      </c>
      <c r="P614" s="2">
        <v>0</v>
      </c>
      <c r="Q614" s="2">
        <f>SUM(MC[[#This Row],[IC1_Inv1_MC]:[IC2_Inv2_MC]])</f>
        <v>1197</v>
      </c>
      <c r="R614" s="22">
        <v>0.25</v>
      </c>
      <c r="S614" s="22">
        <v>0.41666666666666669</v>
      </c>
      <c r="T614" s="22"/>
      <c r="U614" s="22"/>
      <c r="V614" t="s">
        <v>927</v>
      </c>
    </row>
    <row r="615" spans="1:24">
      <c r="A615" s="2">
        <v>613</v>
      </c>
      <c r="B615" s="2" t="s">
        <v>210</v>
      </c>
      <c r="C615" s="2">
        <f>YEAR(MC[[#This Row],[Date]])</f>
        <v>2023</v>
      </c>
      <c r="D615" s="2" t="s">
        <v>211</v>
      </c>
      <c r="E615" s="2" t="s">
        <v>211</v>
      </c>
      <c r="F615" s="18">
        <v>45261</v>
      </c>
      <c r="G615" s="2">
        <f t="shared" si="57"/>
        <v>31</v>
      </c>
      <c r="H615" s="19">
        <f t="shared" si="58"/>
        <v>45264</v>
      </c>
      <c r="Q615" s="2">
        <f>SUM(MC[[#This Row],[IC1_Inv1_MC]:[IC2_Inv2_MC]])</f>
        <v>0</v>
      </c>
    </row>
    <row r="616" spans="1:24">
      <c r="A616" s="2">
        <v>614</v>
      </c>
      <c r="B616" s="2" t="s">
        <v>210</v>
      </c>
      <c r="C616" s="2">
        <f>YEAR(MC[[#This Row],[Date]])</f>
        <v>2023</v>
      </c>
      <c r="D616" s="2" t="s">
        <v>211</v>
      </c>
      <c r="E616" s="2" t="s">
        <v>211</v>
      </c>
      <c r="F616" s="18">
        <v>45261</v>
      </c>
      <c r="G616" s="2">
        <f t="shared" si="57"/>
        <v>31</v>
      </c>
      <c r="H616" s="19">
        <f t="shared" si="58"/>
        <v>45265</v>
      </c>
      <c r="I616">
        <v>6</v>
      </c>
      <c r="J616">
        <v>2</v>
      </c>
      <c r="K616" s="2">
        <v>0</v>
      </c>
      <c r="L616" s="2">
        <v>0</v>
      </c>
      <c r="M616" s="2">
        <v>0</v>
      </c>
      <c r="N616" s="2">
        <v>2436</v>
      </c>
      <c r="O616" s="2">
        <v>0</v>
      </c>
      <c r="P616" s="2">
        <v>0</v>
      </c>
      <c r="Q616" s="2">
        <f>SUM(MC[[#This Row],[IC1_Inv1_MC]:[IC2_Inv2_MC]])</f>
        <v>2436</v>
      </c>
      <c r="R616" s="22">
        <v>0.25</v>
      </c>
      <c r="S616" s="22">
        <v>0.41666666666666669</v>
      </c>
      <c r="T616" s="22">
        <v>0.625</v>
      </c>
      <c r="U616" s="22">
        <v>0.79166666666666663</v>
      </c>
      <c r="V616" t="s">
        <v>927</v>
      </c>
    </row>
    <row r="617" spans="1:24">
      <c r="A617" s="2">
        <v>615</v>
      </c>
      <c r="B617" s="2" t="s">
        <v>210</v>
      </c>
      <c r="C617" s="2">
        <f>YEAR(MC[[#This Row],[Date]])</f>
        <v>2023</v>
      </c>
      <c r="D617" s="2" t="s">
        <v>211</v>
      </c>
      <c r="E617" s="2" t="s">
        <v>211</v>
      </c>
      <c r="F617" s="18">
        <v>45261</v>
      </c>
      <c r="G617" s="2">
        <f t="shared" si="57"/>
        <v>31</v>
      </c>
      <c r="H617" s="19">
        <f t="shared" si="58"/>
        <v>45266</v>
      </c>
      <c r="I617">
        <v>6</v>
      </c>
      <c r="J617">
        <v>2</v>
      </c>
      <c r="K617" s="2">
        <v>0</v>
      </c>
      <c r="L617" s="2">
        <v>0</v>
      </c>
      <c r="M617" s="2">
        <v>441</v>
      </c>
      <c r="N617" s="2">
        <v>1617</v>
      </c>
      <c r="O617" s="2">
        <v>0</v>
      </c>
      <c r="P617" s="2">
        <v>0</v>
      </c>
      <c r="Q617" s="2">
        <f>SUM(MC[[#This Row],[IC1_Inv1_MC]:[IC2_Inv2_MC]])</f>
        <v>2058</v>
      </c>
      <c r="R617" s="22">
        <v>0.25</v>
      </c>
      <c r="S617" s="22">
        <v>0.41666666666666669</v>
      </c>
      <c r="T617" s="22">
        <v>0.625</v>
      </c>
      <c r="U617" s="22">
        <v>0.79166666666666663</v>
      </c>
      <c r="V617" t="s">
        <v>927</v>
      </c>
    </row>
    <row r="618" spans="1:24">
      <c r="A618" s="2">
        <v>616</v>
      </c>
      <c r="B618" s="2" t="s">
        <v>210</v>
      </c>
      <c r="C618" s="2">
        <f>YEAR(MC[[#This Row],[Date]])</f>
        <v>2023</v>
      </c>
      <c r="D618" s="2" t="s">
        <v>211</v>
      </c>
      <c r="E618" s="2" t="s">
        <v>211</v>
      </c>
      <c r="F618" s="18">
        <v>45261</v>
      </c>
      <c r="G618" s="2">
        <f t="shared" si="57"/>
        <v>31</v>
      </c>
      <c r="H618" s="19">
        <f t="shared" si="58"/>
        <v>45267</v>
      </c>
      <c r="I618">
        <v>6</v>
      </c>
      <c r="J618">
        <v>2</v>
      </c>
      <c r="K618" s="2">
        <v>0</v>
      </c>
      <c r="L618" s="2">
        <v>0</v>
      </c>
      <c r="M618" s="2">
        <v>1554</v>
      </c>
      <c r="N618" s="2">
        <v>924</v>
      </c>
      <c r="O618" s="2">
        <v>0</v>
      </c>
      <c r="P618" s="2">
        <v>0</v>
      </c>
      <c r="Q618" s="2">
        <f>SUM(MC[[#This Row],[IC1_Inv1_MC]:[IC2_Inv2_MC]])</f>
        <v>2478</v>
      </c>
      <c r="R618" s="22">
        <v>0.25</v>
      </c>
      <c r="S618" s="22">
        <v>0.41666666666666669</v>
      </c>
      <c r="T618" s="22">
        <v>0.625</v>
      </c>
      <c r="U618" s="22">
        <v>0.79166666666666663</v>
      </c>
      <c r="V618" t="s">
        <v>927</v>
      </c>
    </row>
    <row r="619" spans="1:24">
      <c r="A619" s="2">
        <v>617</v>
      </c>
      <c r="B619" s="2" t="s">
        <v>210</v>
      </c>
      <c r="C619" s="2">
        <f>YEAR(MC[[#This Row],[Date]])</f>
        <v>2023</v>
      </c>
      <c r="D619" s="2" t="s">
        <v>211</v>
      </c>
      <c r="E619" s="2" t="s">
        <v>211</v>
      </c>
      <c r="F619" s="18">
        <v>45261</v>
      </c>
      <c r="G619" s="2">
        <f t="shared" si="57"/>
        <v>31</v>
      </c>
      <c r="H619" s="19">
        <f t="shared" si="58"/>
        <v>45268</v>
      </c>
      <c r="I619">
        <v>6</v>
      </c>
      <c r="J619">
        <v>2</v>
      </c>
      <c r="K619" s="2">
        <v>1071</v>
      </c>
      <c r="L619" s="2">
        <v>567</v>
      </c>
      <c r="M619" s="2">
        <v>861</v>
      </c>
      <c r="N619" s="2">
        <v>0</v>
      </c>
      <c r="O619" s="2">
        <v>0</v>
      </c>
      <c r="P619" s="2">
        <v>0</v>
      </c>
      <c r="Q619" s="2">
        <f>SUM(MC[[#This Row],[IC1_Inv1_MC]:[IC2_Inv2_MC]])</f>
        <v>2499</v>
      </c>
      <c r="R619" s="22">
        <v>0.25</v>
      </c>
      <c r="S619" s="22">
        <v>0.41666666666666669</v>
      </c>
      <c r="T619" s="22">
        <v>0.625</v>
      </c>
      <c r="U619" s="22">
        <v>0.79166666666666663</v>
      </c>
      <c r="V619" t="s">
        <v>927</v>
      </c>
    </row>
    <row r="620" spans="1:24">
      <c r="A620" s="2">
        <v>618</v>
      </c>
      <c r="B620" s="2" t="s">
        <v>210</v>
      </c>
      <c r="C620" s="2">
        <f>YEAR(MC[[#This Row],[Date]])</f>
        <v>2023</v>
      </c>
      <c r="D620" s="2" t="s">
        <v>211</v>
      </c>
      <c r="E620" s="2" t="s">
        <v>211</v>
      </c>
      <c r="F620" s="18">
        <v>45261</v>
      </c>
      <c r="G620" s="2">
        <f t="shared" si="57"/>
        <v>31</v>
      </c>
      <c r="H620" s="19">
        <f t="shared" si="58"/>
        <v>45269</v>
      </c>
      <c r="I620">
        <v>6</v>
      </c>
      <c r="J620">
        <v>2</v>
      </c>
      <c r="K620" s="2">
        <v>1260</v>
      </c>
      <c r="L620" s="2">
        <v>231</v>
      </c>
      <c r="M620" s="2">
        <v>0</v>
      </c>
      <c r="N620" s="2">
        <v>336</v>
      </c>
      <c r="O620" s="2">
        <v>609</v>
      </c>
      <c r="P620" s="2">
        <v>0</v>
      </c>
      <c r="Q620" s="2">
        <f>SUM(MC[[#This Row],[IC1_Inv1_MC]:[IC2_Inv2_MC]])</f>
        <v>2436</v>
      </c>
      <c r="R620" s="22">
        <v>0.25</v>
      </c>
      <c r="S620" s="22">
        <v>0.41666666666666669</v>
      </c>
      <c r="T620" s="22">
        <v>0.625</v>
      </c>
      <c r="U620" s="22">
        <v>0.79166666666666663</v>
      </c>
      <c r="V620" t="s">
        <v>927</v>
      </c>
    </row>
    <row r="621" spans="1:24">
      <c r="A621" s="2">
        <v>619</v>
      </c>
      <c r="B621" s="2" t="s">
        <v>210</v>
      </c>
      <c r="C621" s="2">
        <f>YEAR(MC[[#This Row],[Date]])</f>
        <v>2023</v>
      </c>
      <c r="D621" s="2" t="s">
        <v>211</v>
      </c>
      <c r="E621" s="2" t="s">
        <v>211</v>
      </c>
      <c r="F621" s="18">
        <v>45261</v>
      </c>
      <c r="G621" s="2">
        <f t="shared" si="57"/>
        <v>31</v>
      </c>
      <c r="H621" s="19">
        <f t="shared" si="58"/>
        <v>45270</v>
      </c>
      <c r="I621">
        <v>6</v>
      </c>
      <c r="J621">
        <v>2</v>
      </c>
      <c r="K621" s="2">
        <v>0</v>
      </c>
      <c r="L621" s="2">
        <v>0</v>
      </c>
      <c r="M621" s="2">
        <v>0</v>
      </c>
      <c r="N621" s="2">
        <v>0</v>
      </c>
      <c r="O621" s="2">
        <v>1984</v>
      </c>
      <c r="P621" s="2">
        <v>420</v>
      </c>
      <c r="Q621" s="2">
        <f>SUM(MC[[#This Row],[IC1_Inv1_MC]:[IC2_Inv2_MC]])</f>
        <v>2404</v>
      </c>
      <c r="R621" s="22">
        <v>0.25</v>
      </c>
      <c r="S621" s="22">
        <v>0.41666666666666669</v>
      </c>
      <c r="T621" s="22">
        <v>0.625</v>
      </c>
      <c r="U621" s="22">
        <v>0.79166666666666663</v>
      </c>
      <c r="V621" t="s">
        <v>927</v>
      </c>
    </row>
    <row r="622" spans="1:24">
      <c r="A622" s="2">
        <v>620</v>
      </c>
      <c r="B622" s="2" t="s">
        <v>210</v>
      </c>
      <c r="C622" s="2">
        <f>YEAR(MC[[#This Row],[Date]])</f>
        <v>2023</v>
      </c>
      <c r="D622" s="2" t="s">
        <v>211</v>
      </c>
      <c r="E622" s="2" t="s">
        <v>211</v>
      </c>
      <c r="F622" s="18">
        <v>45261</v>
      </c>
      <c r="G622" s="2">
        <f t="shared" si="57"/>
        <v>31</v>
      </c>
      <c r="H622" s="19">
        <f t="shared" si="58"/>
        <v>45271</v>
      </c>
      <c r="I622">
        <v>6</v>
      </c>
      <c r="J622">
        <v>2</v>
      </c>
      <c r="K622" s="2">
        <v>0</v>
      </c>
      <c r="L622" s="2">
        <v>504</v>
      </c>
      <c r="M622" s="2">
        <v>210</v>
      </c>
      <c r="N622" s="2">
        <v>0</v>
      </c>
      <c r="O622" s="2">
        <v>1722</v>
      </c>
      <c r="P622" s="2">
        <v>0</v>
      </c>
      <c r="Q622" s="2">
        <f>SUM(MC[[#This Row],[IC1_Inv1_MC]:[IC2_Inv2_MC]])</f>
        <v>2436</v>
      </c>
      <c r="R622" s="22">
        <v>0.25</v>
      </c>
      <c r="S622" s="22">
        <v>0.41666666666666669</v>
      </c>
      <c r="T622" s="22">
        <v>0.625</v>
      </c>
      <c r="U622" s="22">
        <v>0.79166666666666663</v>
      </c>
      <c r="V622" t="s">
        <v>927</v>
      </c>
    </row>
    <row r="623" spans="1:24">
      <c r="A623" s="2">
        <v>621</v>
      </c>
      <c r="B623" s="2" t="s">
        <v>210</v>
      </c>
      <c r="C623" s="2">
        <f>YEAR(MC[[#This Row],[Date]])</f>
        <v>2023</v>
      </c>
      <c r="D623" s="2" t="s">
        <v>211</v>
      </c>
      <c r="E623" s="2" t="s">
        <v>211</v>
      </c>
      <c r="F623" s="18">
        <v>45261</v>
      </c>
      <c r="G623" s="2">
        <f t="shared" si="57"/>
        <v>31</v>
      </c>
      <c r="H623" s="19">
        <f t="shared" si="58"/>
        <v>45272</v>
      </c>
      <c r="I623">
        <v>6</v>
      </c>
      <c r="J623">
        <v>2</v>
      </c>
      <c r="K623" s="2">
        <v>0</v>
      </c>
      <c r="L623" s="2">
        <v>298</v>
      </c>
      <c r="M623" s="2">
        <v>252</v>
      </c>
      <c r="N623" s="2">
        <v>252</v>
      </c>
      <c r="O623" s="2">
        <v>0</v>
      </c>
      <c r="P623" s="2">
        <v>1638</v>
      </c>
      <c r="Q623" s="2">
        <f>SUM(MC[[#This Row],[IC1_Inv1_MC]:[IC2_Inv2_MC]])</f>
        <v>2440</v>
      </c>
      <c r="R623" s="22">
        <v>0.25</v>
      </c>
      <c r="S623" s="22">
        <v>0.41666666666666669</v>
      </c>
      <c r="T623" s="22">
        <v>0.625</v>
      </c>
      <c r="U623" s="22">
        <v>0.79166666666666663</v>
      </c>
      <c r="V623" t="s">
        <v>927</v>
      </c>
    </row>
    <row r="624" spans="1:24">
      <c r="A624" s="2">
        <v>622</v>
      </c>
      <c r="B624" s="2" t="s">
        <v>210</v>
      </c>
      <c r="C624" s="2">
        <f>YEAR(MC[[#This Row],[Date]])</f>
        <v>2023</v>
      </c>
      <c r="D624" s="2" t="s">
        <v>211</v>
      </c>
      <c r="E624" s="2" t="s">
        <v>211</v>
      </c>
      <c r="F624" s="18">
        <v>45261</v>
      </c>
      <c r="G624" s="2">
        <f t="shared" ref="G624:G626" si="59">DAY(EOMONTH(F624,0))</f>
        <v>31</v>
      </c>
      <c r="H624" s="19">
        <f t="shared" ref="H624:H627" si="60">H623+1</f>
        <v>45273</v>
      </c>
      <c r="I624">
        <v>6</v>
      </c>
      <c r="J624">
        <v>2</v>
      </c>
      <c r="K624" s="2">
        <v>252</v>
      </c>
      <c r="L624" s="2">
        <v>1071</v>
      </c>
      <c r="M624" s="2">
        <v>0</v>
      </c>
      <c r="N624" s="2">
        <v>0</v>
      </c>
      <c r="O624" s="2">
        <v>0</v>
      </c>
      <c r="P624" s="2">
        <v>1134</v>
      </c>
      <c r="Q624" s="2">
        <f>SUM(MC[[#This Row],[IC1_Inv1_MC]:[IC2_Inv2_MC]])</f>
        <v>2457</v>
      </c>
      <c r="R624" s="22">
        <v>0.25</v>
      </c>
      <c r="S624" s="22">
        <v>0.41666666666666669</v>
      </c>
      <c r="T624" s="22">
        <v>0.625</v>
      </c>
      <c r="U624" s="22">
        <v>0.79166666666666663</v>
      </c>
      <c r="V624" t="s">
        <v>927</v>
      </c>
    </row>
    <row r="625" spans="1:22">
      <c r="A625" s="2">
        <v>623</v>
      </c>
      <c r="B625" s="2" t="s">
        <v>210</v>
      </c>
      <c r="C625" s="2">
        <f>YEAR(MC[[#This Row],[Date]])</f>
        <v>2023</v>
      </c>
      <c r="D625" s="2" t="s">
        <v>211</v>
      </c>
      <c r="E625" s="2" t="s">
        <v>211</v>
      </c>
      <c r="F625" s="18">
        <v>45261</v>
      </c>
      <c r="G625" s="2">
        <f t="shared" si="59"/>
        <v>31</v>
      </c>
      <c r="H625" s="19">
        <f t="shared" si="60"/>
        <v>45274</v>
      </c>
      <c r="I625">
        <v>6</v>
      </c>
      <c r="J625">
        <v>2</v>
      </c>
      <c r="K625" s="2">
        <v>0</v>
      </c>
      <c r="L625" s="2">
        <v>1554</v>
      </c>
      <c r="M625" s="2">
        <v>630</v>
      </c>
      <c r="N625" s="2">
        <v>252</v>
      </c>
      <c r="O625" s="2">
        <v>0</v>
      </c>
      <c r="P625" s="2">
        <v>0</v>
      </c>
      <c r="Q625" s="2">
        <f>SUM(MC[[#This Row],[IC1_Inv1_MC]:[IC2_Inv2_MC]])</f>
        <v>2436</v>
      </c>
      <c r="R625" s="22">
        <v>0.25</v>
      </c>
      <c r="S625" s="22">
        <v>0.41666666666666669</v>
      </c>
      <c r="T625" s="22">
        <v>0.625</v>
      </c>
      <c r="U625" s="22">
        <v>0.79166666666666663</v>
      </c>
      <c r="V625" t="s">
        <v>927</v>
      </c>
    </row>
    <row r="626" spans="1:22">
      <c r="A626" s="2">
        <v>624</v>
      </c>
      <c r="B626" s="2" t="s">
        <v>210</v>
      </c>
      <c r="C626" s="2">
        <f>YEAR(MC[[#This Row],[Date]])</f>
        <v>2023</v>
      </c>
      <c r="D626" s="2" t="s">
        <v>211</v>
      </c>
      <c r="E626" s="2" t="s">
        <v>211</v>
      </c>
      <c r="F626" s="18">
        <v>45261</v>
      </c>
      <c r="G626" s="2">
        <f t="shared" si="59"/>
        <v>31</v>
      </c>
      <c r="H626" s="19">
        <f t="shared" si="60"/>
        <v>45275</v>
      </c>
      <c r="I626">
        <v>6</v>
      </c>
      <c r="J626">
        <v>2</v>
      </c>
      <c r="K626" s="2">
        <v>0</v>
      </c>
      <c r="L626" s="2">
        <v>1947</v>
      </c>
      <c r="M626" s="2">
        <v>504</v>
      </c>
      <c r="N626" s="2">
        <v>0</v>
      </c>
      <c r="O626" s="2">
        <v>0</v>
      </c>
      <c r="P626" s="2">
        <v>0</v>
      </c>
      <c r="Q626" s="2">
        <f>SUM(MC[[#This Row],[IC1_Inv1_MC]:[IC2_Inv2_MC]])</f>
        <v>2451</v>
      </c>
      <c r="R626" s="22">
        <v>0.25</v>
      </c>
      <c r="S626" s="22">
        <v>0.41666666666666669</v>
      </c>
      <c r="T626" s="22">
        <v>0.625</v>
      </c>
      <c r="U626" s="22">
        <v>0.79166666666666663</v>
      </c>
      <c r="V626" t="s">
        <v>927</v>
      </c>
    </row>
    <row r="627" spans="1:22">
      <c r="A627" s="2">
        <v>625</v>
      </c>
      <c r="B627" s="2" t="s">
        <v>210</v>
      </c>
      <c r="C627" s="2">
        <f>YEAR(MC[[#This Row],[Date]])</f>
        <v>2023</v>
      </c>
      <c r="D627" s="2" t="s">
        <v>211</v>
      </c>
      <c r="E627" s="2" t="s">
        <v>211</v>
      </c>
      <c r="F627" s="18">
        <v>45261</v>
      </c>
      <c r="G627" s="2">
        <f t="shared" ref="G627" si="61">DAY(EOMONTH(F627,0))</f>
        <v>31</v>
      </c>
      <c r="H627" s="19">
        <f t="shared" si="60"/>
        <v>45276</v>
      </c>
      <c r="I627">
        <v>6</v>
      </c>
      <c r="J627">
        <v>2</v>
      </c>
      <c r="K627" s="2">
        <v>252</v>
      </c>
      <c r="L627" s="2">
        <v>378</v>
      </c>
      <c r="M627" s="2">
        <v>0</v>
      </c>
      <c r="N627" s="2">
        <v>0</v>
      </c>
      <c r="O627" s="2">
        <v>0</v>
      </c>
      <c r="P627" s="2">
        <v>1827</v>
      </c>
      <c r="Q627" s="2">
        <f>SUM(MC[[#This Row],[IC1_Inv1_MC]:[IC2_Inv2_MC]])</f>
        <v>2457</v>
      </c>
      <c r="R627" s="22">
        <v>0.25</v>
      </c>
      <c r="S627" s="22">
        <v>0.41666666666666669</v>
      </c>
      <c r="T627" s="22">
        <v>0.60416666666666663</v>
      </c>
      <c r="U627" s="22">
        <v>0.77083333333333337</v>
      </c>
      <c r="V627" t="s">
        <v>927</v>
      </c>
    </row>
    <row r="628" spans="1:22">
      <c r="A628" s="2">
        <v>626</v>
      </c>
      <c r="B628" s="2" t="s">
        <v>210</v>
      </c>
      <c r="C628" s="2">
        <f>YEAR(MC[[#This Row],[Date]])</f>
        <v>2023</v>
      </c>
      <c r="D628" s="2" t="s">
        <v>211</v>
      </c>
      <c r="E628" s="2" t="s">
        <v>211</v>
      </c>
      <c r="F628" s="18">
        <v>45261</v>
      </c>
      <c r="G628" s="2">
        <f t="shared" ref="G628:G659" si="62">DAY(EOMONTH(F628,0))</f>
        <v>31</v>
      </c>
      <c r="H628" s="19">
        <f t="shared" ref="H628:H659" si="63">H627+1</f>
        <v>45277</v>
      </c>
      <c r="I628">
        <v>7</v>
      </c>
      <c r="J628">
        <v>2</v>
      </c>
      <c r="K628" s="2">
        <v>630</v>
      </c>
      <c r="L628" s="2">
        <v>0</v>
      </c>
      <c r="M628" s="2">
        <v>0</v>
      </c>
      <c r="N628" s="2">
        <v>0</v>
      </c>
      <c r="O628" s="2">
        <v>1428</v>
      </c>
      <c r="P628" s="2">
        <v>420</v>
      </c>
      <c r="Q628" s="2">
        <f>SUM(MC[[#This Row],[IC1_Inv1_MC]:[IC2_Inv2_MC]])</f>
        <v>2478</v>
      </c>
      <c r="R628" s="22">
        <v>0.25</v>
      </c>
      <c r="S628" s="22">
        <v>0.41666666666666669</v>
      </c>
      <c r="T628" s="22">
        <v>0.60416666666666663</v>
      </c>
      <c r="U628" s="22">
        <v>0.77083333333333337</v>
      </c>
      <c r="V628" t="s">
        <v>927</v>
      </c>
    </row>
    <row r="629" spans="1:22">
      <c r="A629" s="2">
        <v>627</v>
      </c>
      <c r="B629" s="2" t="s">
        <v>210</v>
      </c>
      <c r="C629" s="2">
        <f>YEAR(MC[[#This Row],[Date]])</f>
        <v>2023</v>
      </c>
      <c r="D629" s="2" t="s">
        <v>211</v>
      </c>
      <c r="E629" s="2" t="s">
        <v>211</v>
      </c>
      <c r="F629" s="18">
        <v>45261</v>
      </c>
      <c r="G629" s="2">
        <f t="shared" si="62"/>
        <v>31</v>
      </c>
      <c r="H629" s="19">
        <f t="shared" si="63"/>
        <v>45278</v>
      </c>
      <c r="I629">
        <v>7</v>
      </c>
      <c r="J629">
        <v>2</v>
      </c>
      <c r="K629" s="2">
        <v>1260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f>SUM(MC[[#This Row],[IC1_Inv1_MC]:[IC2_Inv2_MC]])</f>
        <v>1260</v>
      </c>
      <c r="R629" s="22">
        <v>0.25</v>
      </c>
      <c r="S629" s="22">
        <v>0.41666666666666669</v>
      </c>
      <c r="T629" s="22"/>
      <c r="U629" s="22"/>
      <c r="V629" t="s">
        <v>927</v>
      </c>
    </row>
    <row r="630" spans="1:22">
      <c r="A630" s="2">
        <v>628</v>
      </c>
      <c r="B630" s="2" t="s">
        <v>210</v>
      </c>
      <c r="C630" s="2">
        <f>YEAR(MC[[#This Row],[Date]])</f>
        <v>2023</v>
      </c>
      <c r="D630" s="2" t="s">
        <v>211</v>
      </c>
      <c r="E630" s="2" t="s">
        <v>211</v>
      </c>
      <c r="F630" s="18">
        <v>45261</v>
      </c>
      <c r="G630" s="2">
        <f t="shared" si="62"/>
        <v>31</v>
      </c>
      <c r="H630" s="19">
        <f t="shared" si="63"/>
        <v>45279</v>
      </c>
      <c r="I630">
        <v>7</v>
      </c>
      <c r="J630">
        <v>2</v>
      </c>
      <c r="K630" s="2">
        <v>1324</v>
      </c>
      <c r="L630" s="2">
        <v>630</v>
      </c>
      <c r="M630" s="2">
        <v>504</v>
      </c>
      <c r="N630" s="2">
        <v>0</v>
      </c>
      <c r="O630" s="2">
        <v>0</v>
      </c>
      <c r="P630" s="2">
        <v>0</v>
      </c>
      <c r="Q630" s="2">
        <f>SUM(MC[[#This Row],[IC1_Inv1_MC]:[IC2_Inv2_MC]])</f>
        <v>2458</v>
      </c>
      <c r="R630" s="22">
        <v>0.25</v>
      </c>
      <c r="S630" s="22">
        <v>0.41666666666666669</v>
      </c>
      <c r="T630" s="22">
        <v>0.60416666666666663</v>
      </c>
      <c r="U630" s="22">
        <v>0.77083333333333337</v>
      </c>
      <c r="V630" t="s">
        <v>927</v>
      </c>
    </row>
    <row r="631" spans="1:22">
      <c r="A631" s="2">
        <v>629</v>
      </c>
      <c r="B631" s="2" t="s">
        <v>210</v>
      </c>
      <c r="C631" s="2">
        <f>YEAR(MC[[#This Row],[Date]])</f>
        <v>2023</v>
      </c>
      <c r="D631" s="2" t="s">
        <v>211</v>
      </c>
      <c r="E631" s="2" t="s">
        <v>211</v>
      </c>
      <c r="F631" s="18">
        <v>45261</v>
      </c>
      <c r="G631" s="2">
        <f t="shared" si="62"/>
        <v>31</v>
      </c>
      <c r="H631" s="19">
        <f t="shared" si="63"/>
        <v>45280</v>
      </c>
      <c r="I631">
        <v>7</v>
      </c>
      <c r="J631">
        <v>2</v>
      </c>
      <c r="K631" s="2">
        <v>0</v>
      </c>
      <c r="L631" s="2">
        <v>0</v>
      </c>
      <c r="M631" s="2">
        <v>1134</v>
      </c>
      <c r="N631" s="2">
        <v>0</v>
      </c>
      <c r="O631" s="2">
        <v>1302</v>
      </c>
      <c r="P631" s="2">
        <v>0</v>
      </c>
      <c r="Q631" s="2">
        <f>SUM(MC[[#This Row],[IC1_Inv1_MC]:[IC2_Inv2_MC]])</f>
        <v>2436</v>
      </c>
      <c r="R631" s="22">
        <v>0.25</v>
      </c>
      <c r="S631" s="22">
        <v>0.41666666666666669</v>
      </c>
      <c r="T631" s="22">
        <v>0.60416666666666663</v>
      </c>
      <c r="U631" s="22">
        <v>0.77083333333333337</v>
      </c>
      <c r="V631" t="s">
        <v>927</v>
      </c>
    </row>
    <row r="632" spans="1:22">
      <c r="A632" s="2">
        <v>630</v>
      </c>
      <c r="B632" s="2" t="s">
        <v>210</v>
      </c>
      <c r="C632" s="2">
        <f>YEAR(MC[[#This Row],[Date]])</f>
        <v>2023</v>
      </c>
      <c r="D632" s="2" t="s">
        <v>211</v>
      </c>
      <c r="E632" s="2" t="s">
        <v>211</v>
      </c>
      <c r="F632" s="18">
        <v>45261</v>
      </c>
      <c r="G632" s="2">
        <f t="shared" si="62"/>
        <v>31</v>
      </c>
      <c r="H632" s="19">
        <f t="shared" si="63"/>
        <v>45281</v>
      </c>
      <c r="I632">
        <v>7</v>
      </c>
      <c r="J632">
        <v>2</v>
      </c>
      <c r="K632" s="2">
        <v>0</v>
      </c>
      <c r="L632" s="2">
        <v>0</v>
      </c>
      <c r="M632" s="2">
        <v>0</v>
      </c>
      <c r="N632" s="2">
        <v>0</v>
      </c>
      <c r="O632" s="2">
        <v>2016</v>
      </c>
      <c r="P632" s="2">
        <v>0</v>
      </c>
      <c r="Q632" s="2">
        <f>SUM(MC[[#This Row],[IC1_Inv1_MC]:[IC2_Inv2_MC]])</f>
        <v>2016</v>
      </c>
      <c r="R632" s="22">
        <v>0.25</v>
      </c>
      <c r="S632" s="22">
        <v>0.41666666666666669</v>
      </c>
      <c r="T632" s="22">
        <v>0.60416666666666663</v>
      </c>
      <c r="U632" s="22">
        <v>0.77083333333333337</v>
      </c>
      <c r="V632" t="s">
        <v>927</v>
      </c>
    </row>
    <row r="633" spans="1:22">
      <c r="A633" s="2">
        <v>631</v>
      </c>
      <c r="B633" s="2" t="s">
        <v>210</v>
      </c>
      <c r="C633" s="2">
        <f>YEAR(MC[[#This Row],[Date]])</f>
        <v>2023</v>
      </c>
      <c r="D633" s="2" t="s">
        <v>211</v>
      </c>
      <c r="E633" s="2" t="s">
        <v>211</v>
      </c>
      <c r="F633" s="18">
        <v>45261</v>
      </c>
      <c r="G633" s="2">
        <f t="shared" si="62"/>
        <v>31</v>
      </c>
      <c r="H633" s="19">
        <f t="shared" si="63"/>
        <v>45282</v>
      </c>
      <c r="I633">
        <v>7</v>
      </c>
      <c r="J633">
        <v>2</v>
      </c>
      <c r="K633" s="2">
        <v>0</v>
      </c>
      <c r="L633" s="2">
        <v>0</v>
      </c>
      <c r="M633" s="2">
        <v>567</v>
      </c>
      <c r="N633" s="2">
        <v>693</v>
      </c>
      <c r="O633" s="2">
        <v>1176</v>
      </c>
      <c r="P633" s="2">
        <v>0</v>
      </c>
      <c r="Q633" s="2">
        <f>SUM(MC[[#This Row],[IC1_Inv1_MC]:[IC2_Inv2_MC]])</f>
        <v>2436</v>
      </c>
      <c r="R633" s="22">
        <v>0.25</v>
      </c>
      <c r="S633" s="22">
        <v>0.41666666666666669</v>
      </c>
      <c r="T633" s="22">
        <v>0.60416666666666663</v>
      </c>
      <c r="U633" s="22">
        <v>0.77083333333333337</v>
      </c>
      <c r="V633" t="s">
        <v>927</v>
      </c>
    </row>
    <row r="634" spans="1:22">
      <c r="A634" s="2">
        <v>632</v>
      </c>
      <c r="B634" s="2" t="s">
        <v>210</v>
      </c>
      <c r="C634" s="2">
        <f>YEAR(MC[[#This Row],[Date]])</f>
        <v>2023</v>
      </c>
      <c r="D634" s="2" t="s">
        <v>211</v>
      </c>
      <c r="E634" s="2" t="s">
        <v>211</v>
      </c>
      <c r="F634" s="18">
        <v>45261</v>
      </c>
      <c r="G634" s="2">
        <f t="shared" si="62"/>
        <v>31</v>
      </c>
      <c r="H634" s="19">
        <f t="shared" si="63"/>
        <v>45283</v>
      </c>
      <c r="I634">
        <v>7</v>
      </c>
      <c r="J634">
        <v>2</v>
      </c>
      <c r="K634" s="2">
        <v>0</v>
      </c>
      <c r="L634" s="2">
        <v>0</v>
      </c>
      <c r="M634" s="2">
        <v>0</v>
      </c>
      <c r="N634" s="2">
        <v>2404</v>
      </c>
      <c r="O634" s="2">
        <v>0</v>
      </c>
      <c r="P634" s="2">
        <v>0</v>
      </c>
      <c r="Q634" s="2">
        <f>SUM(MC[[#This Row],[IC1_Inv1_MC]:[IC2_Inv2_MC]])</f>
        <v>2404</v>
      </c>
      <c r="R634" s="22">
        <v>0.25</v>
      </c>
      <c r="S634" s="22">
        <v>0.41666666666666669</v>
      </c>
      <c r="T634" s="22">
        <v>0.60416666666666663</v>
      </c>
      <c r="U634" s="22">
        <v>0.77083333333333337</v>
      </c>
      <c r="V634" t="s">
        <v>927</v>
      </c>
    </row>
    <row r="635" spans="1:22">
      <c r="A635" s="2">
        <v>633</v>
      </c>
      <c r="B635" s="2" t="s">
        <v>210</v>
      </c>
      <c r="C635" s="2">
        <f>YEAR(MC[[#This Row],[Date]])</f>
        <v>2023</v>
      </c>
      <c r="D635" s="2" t="s">
        <v>211</v>
      </c>
      <c r="E635" s="2" t="s">
        <v>211</v>
      </c>
      <c r="F635" s="18">
        <v>45261</v>
      </c>
      <c r="G635" s="2">
        <f t="shared" si="62"/>
        <v>31</v>
      </c>
      <c r="H635" s="19">
        <f t="shared" si="63"/>
        <v>45284</v>
      </c>
      <c r="I635">
        <v>7</v>
      </c>
      <c r="J635">
        <v>2</v>
      </c>
      <c r="K635" s="2">
        <v>0</v>
      </c>
      <c r="L635" s="2">
        <v>0</v>
      </c>
      <c r="M635" s="2">
        <v>252</v>
      </c>
      <c r="N635" s="2">
        <v>2142</v>
      </c>
      <c r="O635" s="2">
        <v>0</v>
      </c>
      <c r="P635" s="2">
        <v>0</v>
      </c>
      <c r="Q635" s="2">
        <f>SUM(MC[[#This Row],[IC1_Inv1_MC]:[IC2_Inv2_MC]])</f>
        <v>2394</v>
      </c>
      <c r="R635" s="22">
        <v>0.25</v>
      </c>
      <c r="S635" s="22">
        <v>0.41666666666666669</v>
      </c>
      <c r="T635" s="22">
        <v>0.60416666666666663</v>
      </c>
      <c r="U635" s="22">
        <v>0.77083333333333337</v>
      </c>
      <c r="V635" t="s">
        <v>927</v>
      </c>
    </row>
    <row r="636" spans="1:22">
      <c r="A636" s="2">
        <v>634</v>
      </c>
      <c r="B636" s="2" t="s">
        <v>210</v>
      </c>
      <c r="C636" s="2">
        <f>YEAR(MC[[#This Row],[Date]])</f>
        <v>2023</v>
      </c>
      <c r="D636" s="2" t="s">
        <v>211</v>
      </c>
      <c r="E636" s="2" t="s">
        <v>211</v>
      </c>
      <c r="F636" s="18">
        <v>45261</v>
      </c>
      <c r="G636" s="2">
        <f t="shared" si="62"/>
        <v>31</v>
      </c>
      <c r="H636" s="19">
        <f t="shared" si="63"/>
        <v>45285</v>
      </c>
      <c r="I636">
        <v>7</v>
      </c>
      <c r="J636">
        <v>2</v>
      </c>
      <c r="K636" s="2">
        <v>0</v>
      </c>
      <c r="L636" s="2">
        <v>189</v>
      </c>
      <c r="M636" s="2">
        <v>2058</v>
      </c>
      <c r="N636" s="2">
        <v>168</v>
      </c>
      <c r="O636" s="2">
        <v>0</v>
      </c>
      <c r="P636" s="2">
        <v>0</v>
      </c>
      <c r="Q636" s="2">
        <f>SUM(MC[[#This Row],[IC1_Inv1_MC]:[IC2_Inv2_MC]])</f>
        <v>2415</v>
      </c>
      <c r="R636" s="22">
        <v>0.25</v>
      </c>
      <c r="S636" s="22">
        <v>0.41666666666666669</v>
      </c>
      <c r="T636" s="22">
        <v>0.60416666666666663</v>
      </c>
      <c r="U636" s="22">
        <v>0.77083333333333337</v>
      </c>
      <c r="V636" t="s">
        <v>927</v>
      </c>
    </row>
    <row r="637" spans="1:22">
      <c r="A637" s="2">
        <v>635</v>
      </c>
      <c r="B637" s="2" t="s">
        <v>210</v>
      </c>
      <c r="C637" s="2">
        <f>YEAR(MC[[#This Row],[Date]])</f>
        <v>2023</v>
      </c>
      <c r="D637" s="2" t="s">
        <v>211</v>
      </c>
      <c r="E637" s="2" t="s">
        <v>211</v>
      </c>
      <c r="F637" s="18">
        <v>45261</v>
      </c>
      <c r="G637" s="2">
        <f t="shared" si="62"/>
        <v>31</v>
      </c>
      <c r="H637" s="19">
        <f t="shared" si="63"/>
        <v>45286</v>
      </c>
      <c r="I637">
        <v>7</v>
      </c>
      <c r="J637">
        <v>2</v>
      </c>
      <c r="K637" s="2">
        <v>1827</v>
      </c>
      <c r="L637" s="2">
        <v>567</v>
      </c>
      <c r="M637" s="2">
        <v>63</v>
      </c>
      <c r="N637" s="2">
        <v>0</v>
      </c>
      <c r="O637" s="2">
        <v>0</v>
      </c>
      <c r="P637" s="2">
        <v>0</v>
      </c>
      <c r="Q637" s="2">
        <f>SUM(MC[[#This Row],[IC1_Inv1_MC]:[IC2_Inv2_MC]])</f>
        <v>2457</v>
      </c>
      <c r="R637" s="22">
        <v>0.25</v>
      </c>
      <c r="S637" s="22">
        <v>0.41666666666666669</v>
      </c>
      <c r="T637" s="22">
        <v>0.60416666666666663</v>
      </c>
      <c r="U637" s="22">
        <v>0.77083333333333337</v>
      </c>
      <c r="V637" t="s">
        <v>927</v>
      </c>
    </row>
    <row r="638" spans="1:22">
      <c r="A638" s="2">
        <v>636</v>
      </c>
      <c r="B638" s="2" t="s">
        <v>210</v>
      </c>
      <c r="C638" s="2">
        <f>YEAR(MC[[#This Row],[Date]])</f>
        <v>2023</v>
      </c>
      <c r="D638" s="2" t="s">
        <v>211</v>
      </c>
      <c r="E638" s="2" t="s">
        <v>211</v>
      </c>
      <c r="F638" s="18">
        <v>45261</v>
      </c>
      <c r="G638" s="2">
        <f t="shared" si="62"/>
        <v>31</v>
      </c>
      <c r="H638" s="19">
        <f t="shared" si="63"/>
        <v>45287</v>
      </c>
      <c r="I638">
        <v>7</v>
      </c>
      <c r="J638">
        <v>2</v>
      </c>
      <c r="K638" s="2">
        <v>756</v>
      </c>
      <c r="L638" s="2">
        <v>0</v>
      </c>
      <c r="M638" s="2">
        <v>0</v>
      </c>
      <c r="N638" s="2">
        <v>0</v>
      </c>
      <c r="O638" s="2">
        <v>441</v>
      </c>
      <c r="P638" s="2">
        <v>0</v>
      </c>
      <c r="Q638" s="2">
        <f>SUM(MC[[#This Row],[IC1_Inv1_MC]:[IC2_Inv2_MC]])</f>
        <v>1197</v>
      </c>
      <c r="R638" s="22">
        <v>0.25</v>
      </c>
      <c r="S638" s="22">
        <v>0.41666666666666669</v>
      </c>
      <c r="T638" s="22"/>
      <c r="U638" s="22"/>
      <c r="V638" t="s">
        <v>927</v>
      </c>
    </row>
    <row r="639" spans="1:22">
      <c r="A639" s="2">
        <v>637</v>
      </c>
      <c r="B639" s="2" t="s">
        <v>210</v>
      </c>
      <c r="C639" s="2">
        <f>YEAR(MC[[#This Row],[Date]])</f>
        <v>2023</v>
      </c>
      <c r="D639" s="2" t="s">
        <v>211</v>
      </c>
      <c r="E639" s="2" t="s">
        <v>211</v>
      </c>
      <c r="F639" s="18">
        <v>45261</v>
      </c>
      <c r="G639" s="2">
        <f t="shared" si="62"/>
        <v>31</v>
      </c>
      <c r="H639" s="19">
        <f t="shared" si="63"/>
        <v>45288</v>
      </c>
      <c r="I639">
        <v>7</v>
      </c>
      <c r="J639">
        <v>2</v>
      </c>
      <c r="K639" s="2">
        <v>0</v>
      </c>
      <c r="L639" s="2">
        <v>462</v>
      </c>
      <c r="M639" s="2">
        <v>504</v>
      </c>
      <c r="N639" s="2">
        <v>504</v>
      </c>
      <c r="O639" s="2">
        <v>210</v>
      </c>
      <c r="P639" s="2">
        <v>756</v>
      </c>
      <c r="Q639" s="2">
        <f>SUM(MC[[#This Row],[IC1_Inv1_MC]:[IC2_Inv2_MC]])</f>
        <v>2436</v>
      </c>
      <c r="R639" s="22">
        <v>0.25</v>
      </c>
      <c r="S639" s="22">
        <v>0.41666666666666669</v>
      </c>
      <c r="T639" s="22">
        <v>0.60416666666666663</v>
      </c>
      <c r="U639" s="22">
        <v>0.77083333333333337</v>
      </c>
      <c r="V639" t="s">
        <v>927</v>
      </c>
    </row>
    <row r="640" spans="1:22">
      <c r="A640" s="2">
        <v>638</v>
      </c>
      <c r="B640" s="2" t="s">
        <v>210</v>
      </c>
      <c r="C640" s="2">
        <f>YEAR(MC[[#This Row],[Date]])</f>
        <v>2023</v>
      </c>
      <c r="D640" s="2" t="s">
        <v>211</v>
      </c>
      <c r="E640" s="2" t="s">
        <v>211</v>
      </c>
      <c r="F640" s="18">
        <v>45261</v>
      </c>
      <c r="G640" s="2">
        <f t="shared" si="62"/>
        <v>31</v>
      </c>
      <c r="H640" s="19">
        <f t="shared" si="63"/>
        <v>45289</v>
      </c>
      <c r="I640">
        <v>7</v>
      </c>
      <c r="J640">
        <v>2</v>
      </c>
      <c r="K640" s="2">
        <v>252</v>
      </c>
      <c r="L640" s="2">
        <v>315</v>
      </c>
      <c r="M640" s="2">
        <v>0</v>
      </c>
      <c r="N640" s="2">
        <v>0</v>
      </c>
      <c r="O640" s="2">
        <v>0</v>
      </c>
      <c r="P640" s="2">
        <v>1890</v>
      </c>
      <c r="Q640" s="2">
        <f>SUM(MC[[#This Row],[IC1_Inv1_MC]:[IC2_Inv2_MC]])</f>
        <v>2457</v>
      </c>
      <c r="R640" s="22">
        <v>0.25</v>
      </c>
      <c r="S640" s="22">
        <v>0.41666666666666669</v>
      </c>
      <c r="T640" s="22">
        <v>0.60416666666666663</v>
      </c>
      <c r="U640" s="22">
        <v>0.77083333333333337</v>
      </c>
      <c r="V640" t="s">
        <v>927</v>
      </c>
    </row>
    <row r="641" spans="1:24">
      <c r="A641" s="2">
        <v>639</v>
      </c>
      <c r="B641" s="2" t="s">
        <v>210</v>
      </c>
      <c r="C641" s="2">
        <f>YEAR(MC[[#This Row],[Date]])</f>
        <v>2023</v>
      </c>
      <c r="D641" s="2" t="s">
        <v>211</v>
      </c>
      <c r="E641" s="2" t="s">
        <v>211</v>
      </c>
      <c r="F641" s="18">
        <v>45261</v>
      </c>
      <c r="G641" s="2">
        <f t="shared" si="62"/>
        <v>31</v>
      </c>
      <c r="H641" s="19">
        <f t="shared" si="63"/>
        <v>45290</v>
      </c>
      <c r="I641">
        <v>7</v>
      </c>
      <c r="J641">
        <v>2</v>
      </c>
      <c r="K641" s="2">
        <v>0</v>
      </c>
      <c r="L641" s="2">
        <v>2058</v>
      </c>
      <c r="M641" s="2">
        <v>378</v>
      </c>
      <c r="N641" s="2">
        <v>0</v>
      </c>
      <c r="O641" s="2">
        <v>0</v>
      </c>
      <c r="P641" s="2">
        <v>0</v>
      </c>
      <c r="Q641" s="2">
        <f>SUM(MC[[#This Row],[IC1_Inv1_MC]:[IC2_Inv2_MC]])</f>
        <v>2436</v>
      </c>
      <c r="R641" s="22">
        <v>0.25</v>
      </c>
      <c r="S641" s="22">
        <v>0.41666666666666669</v>
      </c>
      <c r="T641" s="22">
        <v>0.60416666666666663</v>
      </c>
      <c r="U641" s="22">
        <v>0.77083333333333337</v>
      </c>
      <c r="V641" t="s">
        <v>927</v>
      </c>
    </row>
    <row r="642" spans="1:24">
      <c r="A642" s="2">
        <v>640</v>
      </c>
      <c r="B642" s="2" t="s">
        <v>210</v>
      </c>
      <c r="C642" s="2">
        <f>YEAR(MC[[#This Row],[Date]])</f>
        <v>2023</v>
      </c>
      <c r="D642" s="2" t="s">
        <v>211</v>
      </c>
      <c r="E642" s="2" t="s">
        <v>211</v>
      </c>
      <c r="F642" s="18">
        <v>45261</v>
      </c>
      <c r="G642" s="2">
        <f t="shared" si="62"/>
        <v>31</v>
      </c>
      <c r="H642" s="19">
        <f t="shared" si="63"/>
        <v>45291</v>
      </c>
      <c r="I642">
        <v>7</v>
      </c>
      <c r="J642">
        <v>2</v>
      </c>
      <c r="K642" s="2">
        <v>0</v>
      </c>
      <c r="L642" s="2">
        <v>1050</v>
      </c>
      <c r="M642" s="2">
        <v>1197</v>
      </c>
      <c r="N642" s="2">
        <v>231</v>
      </c>
      <c r="O642" s="2">
        <v>0</v>
      </c>
      <c r="P642" s="2">
        <v>0</v>
      </c>
      <c r="Q642" s="2">
        <f>SUM(MC[[#This Row],[IC1_Inv1_MC]:[IC2_Inv2_MC]])</f>
        <v>2478</v>
      </c>
      <c r="R642" s="22">
        <v>0.25</v>
      </c>
      <c r="S642" s="22">
        <v>0.41666666666666669</v>
      </c>
      <c r="T642" s="22">
        <v>0.60416666666666663</v>
      </c>
      <c r="U642" s="22">
        <v>0.77083333333333337</v>
      </c>
      <c r="V642" t="s">
        <v>927</v>
      </c>
    </row>
    <row r="643" spans="1:24">
      <c r="A643" s="2">
        <v>641</v>
      </c>
      <c r="B643" s="2" t="s">
        <v>210</v>
      </c>
      <c r="C643" s="2">
        <f>YEAR(MC[[#This Row],[Date]])</f>
        <v>2024</v>
      </c>
      <c r="D643" s="2" t="s">
        <v>211</v>
      </c>
      <c r="E643" s="2" t="s">
        <v>211</v>
      </c>
      <c r="F643" s="18">
        <v>45292</v>
      </c>
      <c r="G643" s="2">
        <f t="shared" si="62"/>
        <v>31</v>
      </c>
      <c r="H643" s="19">
        <f t="shared" si="63"/>
        <v>45292</v>
      </c>
      <c r="I643">
        <v>8</v>
      </c>
      <c r="J643">
        <v>2</v>
      </c>
      <c r="K643" s="2">
        <v>252</v>
      </c>
      <c r="L643" s="2">
        <v>840</v>
      </c>
      <c r="M643" s="2">
        <v>0</v>
      </c>
      <c r="N643" s="2">
        <v>0</v>
      </c>
      <c r="O643" s="2">
        <v>0</v>
      </c>
      <c r="P643" s="2">
        <v>1323</v>
      </c>
      <c r="Q643" s="2">
        <f>SUM(MC[[#This Row],[IC1_Inv1_MC]:[IC2_Inv2_MC]])</f>
        <v>2415</v>
      </c>
      <c r="R643" s="22">
        <v>0.25</v>
      </c>
      <c r="S643" s="22">
        <v>0.41666666666666669</v>
      </c>
      <c r="T643" s="22">
        <v>0.60416666666666663</v>
      </c>
      <c r="U643" s="22">
        <v>0.77083333333333337</v>
      </c>
      <c r="V643" t="s">
        <v>927</v>
      </c>
    </row>
    <row r="644" spans="1:24">
      <c r="A644" s="2">
        <v>642</v>
      </c>
      <c r="B644" s="2" t="s">
        <v>210</v>
      </c>
      <c r="C644" s="2">
        <f>YEAR(MC[[#This Row],[Date]])</f>
        <v>2024</v>
      </c>
      <c r="D644" s="2" t="s">
        <v>211</v>
      </c>
      <c r="E644" s="2" t="s">
        <v>211</v>
      </c>
      <c r="F644" s="18">
        <v>45292</v>
      </c>
      <c r="G644" s="2">
        <f t="shared" si="62"/>
        <v>31</v>
      </c>
      <c r="H644" s="19">
        <f t="shared" si="63"/>
        <v>45293</v>
      </c>
      <c r="I644">
        <v>8</v>
      </c>
      <c r="J644">
        <v>2</v>
      </c>
      <c r="K644" s="2">
        <v>0</v>
      </c>
      <c r="L644" s="2">
        <v>0</v>
      </c>
      <c r="M644" s="2">
        <v>0</v>
      </c>
      <c r="N644" s="2">
        <v>0</v>
      </c>
      <c r="O644" s="2">
        <v>1438</v>
      </c>
      <c r="P644" s="2">
        <v>987</v>
      </c>
      <c r="Q644" s="2">
        <f>SUM(MC[[#This Row],[IC1_Inv1_MC]:[IC2_Inv2_MC]])</f>
        <v>2425</v>
      </c>
      <c r="R644" s="22">
        <v>0.25</v>
      </c>
      <c r="S644" s="22">
        <v>0.41666666666666669</v>
      </c>
      <c r="T644" s="22">
        <v>0.60416666666666663</v>
      </c>
      <c r="U644" s="22">
        <v>0.77083333333333337</v>
      </c>
      <c r="V644" t="s">
        <v>927</v>
      </c>
    </row>
    <row r="645" spans="1:24">
      <c r="A645" s="2">
        <v>643</v>
      </c>
      <c r="B645" s="2" t="s">
        <v>210</v>
      </c>
      <c r="C645" s="2">
        <f>YEAR(MC[[#This Row],[Date]])</f>
        <v>2024</v>
      </c>
      <c r="D645" s="2" t="s">
        <v>211</v>
      </c>
      <c r="E645" s="2" t="s">
        <v>211</v>
      </c>
      <c r="F645" s="18">
        <v>45292</v>
      </c>
      <c r="G645" s="2">
        <f t="shared" si="62"/>
        <v>31</v>
      </c>
      <c r="H645" s="19">
        <f t="shared" si="63"/>
        <v>45294</v>
      </c>
      <c r="I645">
        <v>8</v>
      </c>
      <c r="J645">
        <v>2</v>
      </c>
      <c r="K645" s="2">
        <v>1575</v>
      </c>
      <c r="L645" s="2">
        <v>0</v>
      </c>
      <c r="M645" s="2">
        <v>0</v>
      </c>
      <c r="N645" s="2">
        <v>0</v>
      </c>
      <c r="O645" s="2">
        <v>861</v>
      </c>
      <c r="P645" s="2">
        <v>0</v>
      </c>
      <c r="Q645" s="2">
        <f>SUM(MC[[#This Row],[IC1_Inv1_MC]:[IC2_Inv2_MC]])</f>
        <v>2436</v>
      </c>
      <c r="R645" s="22">
        <v>0.25</v>
      </c>
      <c r="S645" s="22">
        <v>0.41666666666666669</v>
      </c>
      <c r="T645" s="22">
        <v>0.60416666666666663</v>
      </c>
      <c r="U645" s="22">
        <v>0.77083333333333337</v>
      </c>
      <c r="V645" t="s">
        <v>927</v>
      </c>
    </row>
    <row r="646" spans="1:24">
      <c r="A646" s="2">
        <v>644</v>
      </c>
      <c r="B646" s="2" t="s">
        <v>210</v>
      </c>
      <c r="C646" s="2">
        <f>YEAR(MC[[#This Row],[Date]])</f>
        <v>2024</v>
      </c>
      <c r="D646" s="2" t="s">
        <v>211</v>
      </c>
      <c r="E646" s="2" t="s">
        <v>211</v>
      </c>
      <c r="F646" s="18">
        <v>45292</v>
      </c>
      <c r="G646" s="2">
        <f t="shared" si="62"/>
        <v>31</v>
      </c>
      <c r="H646" s="19">
        <f t="shared" si="63"/>
        <v>45295</v>
      </c>
      <c r="I646">
        <v>8</v>
      </c>
      <c r="J646">
        <v>2</v>
      </c>
      <c r="K646" s="2">
        <v>1071</v>
      </c>
      <c r="L646" s="2">
        <v>630</v>
      </c>
      <c r="M646" s="2">
        <v>756</v>
      </c>
      <c r="N646" s="2">
        <v>0</v>
      </c>
      <c r="O646" s="2">
        <v>0</v>
      </c>
      <c r="P646" s="2">
        <v>0</v>
      </c>
      <c r="Q646" s="2">
        <f>SUM(MC[[#This Row],[IC1_Inv1_MC]:[IC2_Inv2_MC]])</f>
        <v>2457</v>
      </c>
      <c r="R646" s="22">
        <v>0.25</v>
      </c>
      <c r="S646" s="22">
        <v>0.41666666666666669</v>
      </c>
      <c r="T646" s="22">
        <v>0.60416666666666663</v>
      </c>
      <c r="U646" s="22">
        <v>0.77083333333333337</v>
      </c>
      <c r="V646" t="s">
        <v>927</v>
      </c>
    </row>
    <row r="647" spans="1:24">
      <c r="A647" s="2">
        <v>645</v>
      </c>
      <c r="B647" s="2" t="s">
        <v>210</v>
      </c>
      <c r="C647" s="2">
        <f>YEAR(MC[[#This Row],[Date]])</f>
        <v>2024</v>
      </c>
      <c r="D647" s="2" t="s">
        <v>211</v>
      </c>
      <c r="E647" s="2" t="s">
        <v>211</v>
      </c>
      <c r="F647" s="18">
        <v>45292</v>
      </c>
      <c r="G647" s="2">
        <f t="shared" si="62"/>
        <v>31</v>
      </c>
      <c r="H647" s="19">
        <f t="shared" si="63"/>
        <v>45296</v>
      </c>
      <c r="I647">
        <v>8</v>
      </c>
      <c r="J647">
        <v>2</v>
      </c>
      <c r="K647" s="2">
        <v>0</v>
      </c>
      <c r="L647" s="2">
        <v>0</v>
      </c>
      <c r="M647" s="2">
        <v>1512</v>
      </c>
      <c r="N647" s="2">
        <v>945</v>
      </c>
      <c r="O647" s="2">
        <v>0</v>
      </c>
      <c r="P647" s="2">
        <v>0</v>
      </c>
      <c r="Q647" s="2">
        <f>SUM(MC[[#This Row],[IC1_Inv1_MC]:[IC2_Inv2_MC]])</f>
        <v>2457</v>
      </c>
      <c r="R647" s="22">
        <v>0.25</v>
      </c>
      <c r="S647" s="22">
        <v>0.41666666666666669</v>
      </c>
      <c r="T647" s="22">
        <v>0.60416666666666663</v>
      </c>
      <c r="U647" s="22">
        <v>0.77083333333333337</v>
      </c>
      <c r="V647" t="s">
        <v>927</v>
      </c>
    </row>
    <row r="648" spans="1:24">
      <c r="A648" s="2">
        <v>646</v>
      </c>
      <c r="B648" s="2" t="s">
        <v>210</v>
      </c>
      <c r="C648" s="2">
        <f>YEAR(MC[[#This Row],[Date]])</f>
        <v>2024</v>
      </c>
      <c r="D648" s="2" t="s">
        <v>211</v>
      </c>
      <c r="E648" s="2" t="s">
        <v>211</v>
      </c>
      <c r="F648" s="18">
        <v>45292</v>
      </c>
      <c r="G648" s="2">
        <f t="shared" si="62"/>
        <v>31</v>
      </c>
      <c r="H648" s="19">
        <f t="shared" si="63"/>
        <v>45297</v>
      </c>
      <c r="I648">
        <v>8</v>
      </c>
      <c r="J648">
        <v>2</v>
      </c>
      <c r="K648" s="2">
        <v>0</v>
      </c>
      <c r="L648" s="2">
        <v>0</v>
      </c>
      <c r="M648" s="2">
        <v>0</v>
      </c>
      <c r="N648" s="2">
        <v>2436</v>
      </c>
      <c r="O648" s="2">
        <v>0</v>
      </c>
      <c r="P648" s="2">
        <v>0</v>
      </c>
      <c r="Q648" s="2">
        <f>SUM(MC[[#This Row],[IC1_Inv1_MC]:[IC2_Inv2_MC]])</f>
        <v>2436</v>
      </c>
      <c r="R648" s="22">
        <v>0.25</v>
      </c>
      <c r="S648" s="22">
        <v>0.41666666666666669</v>
      </c>
      <c r="T648" s="22">
        <v>0.60416666666666663</v>
      </c>
      <c r="U648" s="22">
        <v>0.77083333333333337</v>
      </c>
      <c r="V648" t="s">
        <v>927</v>
      </c>
    </row>
    <row r="649" spans="1:24">
      <c r="A649" s="2">
        <v>647</v>
      </c>
      <c r="B649" s="2" t="s">
        <v>210</v>
      </c>
      <c r="C649" s="2">
        <f>YEAR(MC[[#This Row],[Date]])</f>
        <v>2024</v>
      </c>
      <c r="D649" s="2" t="s">
        <v>211</v>
      </c>
      <c r="E649" s="2" t="s">
        <v>211</v>
      </c>
      <c r="F649" s="18">
        <v>45292</v>
      </c>
      <c r="G649" s="2">
        <f t="shared" si="62"/>
        <v>31</v>
      </c>
      <c r="H649" s="19">
        <f t="shared" si="63"/>
        <v>45298</v>
      </c>
      <c r="I649">
        <v>8</v>
      </c>
      <c r="J649">
        <v>2</v>
      </c>
      <c r="K649" s="2">
        <v>0</v>
      </c>
      <c r="L649" s="2">
        <v>0</v>
      </c>
      <c r="M649" s="2">
        <v>0</v>
      </c>
      <c r="N649" s="2">
        <v>1785</v>
      </c>
      <c r="O649" s="2">
        <v>630</v>
      </c>
      <c r="P649" s="2">
        <v>0</v>
      </c>
      <c r="Q649" s="2">
        <f>SUM(MC[[#This Row],[IC1_Inv1_MC]:[IC2_Inv2_MC]])</f>
        <v>2415</v>
      </c>
      <c r="R649" s="22">
        <v>0.25</v>
      </c>
      <c r="S649" s="22">
        <v>0.41666666666666669</v>
      </c>
      <c r="T649" s="22">
        <v>0.60416666666666663</v>
      </c>
      <c r="U649" s="22">
        <v>0.77083333333333337</v>
      </c>
      <c r="V649" t="s">
        <v>927</v>
      </c>
    </row>
    <row r="650" spans="1:24">
      <c r="A650" s="2">
        <v>648</v>
      </c>
      <c r="B650" s="2" t="s">
        <v>210</v>
      </c>
      <c r="C650" s="2">
        <f>YEAR(MC[[#This Row],[Date]])</f>
        <v>2024</v>
      </c>
      <c r="D650" s="2" t="s">
        <v>211</v>
      </c>
      <c r="E650" s="2" t="s">
        <v>211</v>
      </c>
      <c r="F650" s="18">
        <v>45292</v>
      </c>
      <c r="G650" s="2">
        <f t="shared" si="62"/>
        <v>31</v>
      </c>
      <c r="H650" s="19">
        <f t="shared" si="63"/>
        <v>45299</v>
      </c>
      <c r="I650">
        <v>8</v>
      </c>
      <c r="J650">
        <v>2</v>
      </c>
      <c r="K650" s="2">
        <v>0</v>
      </c>
      <c r="L650" s="2">
        <v>0</v>
      </c>
      <c r="M650" s="2">
        <v>0</v>
      </c>
      <c r="N650" s="2">
        <v>0</v>
      </c>
      <c r="O650" s="2">
        <v>2000</v>
      </c>
      <c r="P650" s="2">
        <v>420</v>
      </c>
      <c r="Q650" s="2">
        <f>SUM(MC[[#This Row],[IC1_Inv1_MC]:[IC2_Inv2_MC]])</f>
        <v>2420</v>
      </c>
      <c r="R650" s="22">
        <v>0.25</v>
      </c>
      <c r="S650" s="22">
        <v>0.41666666666666669</v>
      </c>
      <c r="T650" s="22">
        <v>0.60416666666666663</v>
      </c>
      <c r="U650" s="22">
        <v>0.77083333333333337</v>
      </c>
      <c r="V650" t="s">
        <v>927</v>
      </c>
    </row>
    <row r="651" spans="1:24">
      <c r="A651" s="2">
        <v>649</v>
      </c>
      <c r="B651" s="2" t="s">
        <v>210</v>
      </c>
      <c r="C651" s="2">
        <f>YEAR(MC[[#This Row],[Date]])</f>
        <v>2024</v>
      </c>
      <c r="D651" s="2" t="s">
        <v>211</v>
      </c>
      <c r="E651" s="2" t="s">
        <v>211</v>
      </c>
      <c r="F651" s="18">
        <v>45292</v>
      </c>
      <c r="G651" s="2">
        <f t="shared" si="62"/>
        <v>31</v>
      </c>
      <c r="H651" s="19">
        <f t="shared" si="63"/>
        <v>45300</v>
      </c>
      <c r="I651">
        <v>8</v>
      </c>
      <c r="J651">
        <v>2</v>
      </c>
      <c r="K651" s="2">
        <v>0</v>
      </c>
      <c r="L651" s="2">
        <v>0</v>
      </c>
      <c r="M651" s="2">
        <v>252</v>
      </c>
      <c r="N651" s="2">
        <v>1113</v>
      </c>
      <c r="O651" s="2">
        <v>1050</v>
      </c>
      <c r="P651" s="2">
        <v>0</v>
      </c>
      <c r="Q651" s="2">
        <f>SUM(MC[[#This Row],[IC1_Inv1_MC]:[IC2_Inv2_MC]])</f>
        <v>2415</v>
      </c>
      <c r="R651" s="22">
        <v>0.25</v>
      </c>
      <c r="S651" s="22">
        <v>0.41666666666666669</v>
      </c>
      <c r="T651" s="22">
        <v>0.60416666666666663</v>
      </c>
      <c r="U651" s="22">
        <v>0.77083333333333337</v>
      </c>
      <c r="V651" t="s">
        <v>927</v>
      </c>
    </row>
    <row r="652" spans="1:24">
      <c r="A652" s="2">
        <v>650</v>
      </c>
      <c r="B652" s="2" t="s">
        <v>210</v>
      </c>
      <c r="C652" s="2">
        <f>YEAR(MC[[#This Row],[Date]])</f>
        <v>2024</v>
      </c>
      <c r="D652" s="2" t="s">
        <v>211</v>
      </c>
      <c r="E652" s="2" t="s">
        <v>211</v>
      </c>
      <c r="F652" s="18">
        <v>45292</v>
      </c>
      <c r="G652" s="2">
        <f t="shared" si="62"/>
        <v>31</v>
      </c>
      <c r="H652" s="19">
        <f t="shared" si="63"/>
        <v>45301</v>
      </c>
      <c r="I652">
        <v>8</v>
      </c>
      <c r="J652">
        <v>2</v>
      </c>
      <c r="K652" s="2">
        <v>0</v>
      </c>
      <c r="L652" s="2">
        <v>630</v>
      </c>
      <c r="M652" s="2">
        <v>1806</v>
      </c>
      <c r="N652" s="2">
        <v>0</v>
      </c>
      <c r="O652" s="2">
        <v>0</v>
      </c>
      <c r="P652" s="2">
        <v>0</v>
      </c>
      <c r="Q652" s="2">
        <f>SUM(MC[[#This Row],[IC1_Inv1_MC]:[IC2_Inv2_MC]])</f>
        <v>2436</v>
      </c>
      <c r="R652" s="22">
        <v>0.25</v>
      </c>
      <c r="S652" s="22">
        <v>0.41666666666666669</v>
      </c>
      <c r="T652" s="22">
        <v>0.60416666666666663</v>
      </c>
      <c r="U652" s="22">
        <v>0.77083333333333337</v>
      </c>
      <c r="V652" t="s">
        <v>927</v>
      </c>
    </row>
    <row r="653" spans="1:24">
      <c r="A653" s="2">
        <v>651</v>
      </c>
      <c r="B653" s="2" t="s">
        <v>210</v>
      </c>
      <c r="C653" s="2">
        <f>YEAR(MC[[#This Row],[Date]])</f>
        <v>2024</v>
      </c>
      <c r="D653" s="2" t="s">
        <v>211</v>
      </c>
      <c r="E653" s="2" t="s">
        <v>211</v>
      </c>
      <c r="F653" s="18">
        <v>45292</v>
      </c>
      <c r="G653" s="2">
        <f t="shared" si="62"/>
        <v>31</v>
      </c>
      <c r="H653" s="19">
        <f t="shared" si="63"/>
        <v>45302</v>
      </c>
      <c r="I653">
        <v>8</v>
      </c>
      <c r="J653">
        <v>2</v>
      </c>
      <c r="K653" s="2">
        <v>1953</v>
      </c>
      <c r="L653" s="2">
        <v>504</v>
      </c>
      <c r="M653" s="2">
        <v>0</v>
      </c>
      <c r="N653" s="2">
        <v>0</v>
      </c>
      <c r="O653" s="2">
        <v>0</v>
      </c>
      <c r="P653" s="2">
        <v>0</v>
      </c>
      <c r="Q653" s="2">
        <f>SUM(MC[[#This Row],[IC1_Inv1_MC]:[IC2_Inv2_MC]])</f>
        <v>2457</v>
      </c>
      <c r="R653" s="22">
        <v>0.25</v>
      </c>
      <c r="S653" s="22">
        <v>0.41666666666666669</v>
      </c>
      <c r="T653" s="22">
        <v>0.60416666666666663</v>
      </c>
      <c r="U653" s="22">
        <v>0.77083333333333337</v>
      </c>
      <c r="V653" t="s">
        <v>927</v>
      </c>
    </row>
    <row r="654" spans="1:24">
      <c r="A654" s="2">
        <v>652</v>
      </c>
      <c r="B654" s="2" t="s">
        <v>210</v>
      </c>
      <c r="C654" s="2">
        <f>YEAR(MC[[#This Row],[Date]])</f>
        <v>2024</v>
      </c>
      <c r="D654" s="2" t="s">
        <v>211</v>
      </c>
      <c r="E654" s="2" t="s">
        <v>211</v>
      </c>
      <c r="F654" s="18">
        <v>45292</v>
      </c>
      <c r="G654" s="2">
        <f t="shared" si="62"/>
        <v>31</v>
      </c>
      <c r="H654" s="19">
        <f t="shared" si="63"/>
        <v>45303</v>
      </c>
      <c r="I654">
        <v>8</v>
      </c>
      <c r="J654">
        <v>2</v>
      </c>
      <c r="K654" s="2">
        <v>882</v>
      </c>
      <c r="L654" s="2">
        <v>504</v>
      </c>
      <c r="M654" s="2">
        <v>252</v>
      </c>
      <c r="N654" s="2">
        <v>167</v>
      </c>
      <c r="O654" s="2">
        <v>609</v>
      </c>
      <c r="P654" s="2">
        <v>0</v>
      </c>
      <c r="Q654" s="2">
        <f>SUM(MC[[#This Row],[IC1_Inv1_MC]:[IC2_Inv2_MC]])</f>
        <v>2414</v>
      </c>
      <c r="R654" s="22">
        <v>0.25</v>
      </c>
      <c r="S654" s="22">
        <v>0.41666666666666669</v>
      </c>
      <c r="T654" s="22">
        <v>0.60416666666666663</v>
      </c>
      <c r="U654" s="22">
        <v>0.77083333333333337</v>
      </c>
      <c r="V654" t="s">
        <v>927</v>
      </c>
    </row>
    <row r="655" spans="1:24">
      <c r="A655" s="2">
        <v>653</v>
      </c>
      <c r="B655" s="2" t="s">
        <v>210</v>
      </c>
      <c r="C655" s="2">
        <f>YEAR(MC[[#This Row],[Date]])</f>
        <v>2024</v>
      </c>
      <c r="D655" s="2" t="s">
        <v>211</v>
      </c>
      <c r="E655" s="2" t="s">
        <v>211</v>
      </c>
      <c r="F655" s="18">
        <v>45292</v>
      </c>
      <c r="G655" s="2">
        <f t="shared" si="62"/>
        <v>31</v>
      </c>
      <c r="H655" s="19">
        <f t="shared" si="63"/>
        <v>45304</v>
      </c>
      <c r="I655">
        <v>8</v>
      </c>
      <c r="J655">
        <v>2</v>
      </c>
      <c r="K655" s="2">
        <v>0</v>
      </c>
      <c r="L655" s="2">
        <v>231</v>
      </c>
      <c r="M655" s="2">
        <v>252</v>
      </c>
      <c r="N655" s="2">
        <v>252</v>
      </c>
      <c r="O655" s="2">
        <v>0</v>
      </c>
      <c r="P655" s="2">
        <v>1701</v>
      </c>
      <c r="Q655" s="2">
        <f>SUM(MC[[#This Row],[IC1_Inv1_MC]:[IC2_Inv2_MC]])</f>
        <v>2436</v>
      </c>
      <c r="R655" s="22">
        <v>0.25</v>
      </c>
      <c r="S655" s="22">
        <v>0.41666666666666669</v>
      </c>
      <c r="T655" s="22">
        <v>0.60416666666666663</v>
      </c>
      <c r="U655" s="22">
        <v>0.77083333333333337</v>
      </c>
      <c r="V655" t="s">
        <v>927</v>
      </c>
      <c r="X655" t="s">
        <v>940</v>
      </c>
    </row>
    <row r="656" spans="1:24">
      <c r="A656" s="2">
        <v>654</v>
      </c>
      <c r="B656" s="2" t="s">
        <v>210</v>
      </c>
      <c r="C656" s="2">
        <f>YEAR(MC[[#This Row],[Date]])</f>
        <v>2024</v>
      </c>
      <c r="D656" s="2" t="s">
        <v>211</v>
      </c>
      <c r="E656" s="2" t="s">
        <v>211</v>
      </c>
      <c r="F656" s="18">
        <v>45292</v>
      </c>
      <c r="G656" s="2">
        <f t="shared" si="62"/>
        <v>31</v>
      </c>
      <c r="H656" s="19">
        <f t="shared" si="63"/>
        <v>45305</v>
      </c>
      <c r="I656">
        <v>9</v>
      </c>
      <c r="J656">
        <v>2</v>
      </c>
      <c r="K656" s="2">
        <v>252</v>
      </c>
      <c r="L656" s="2">
        <v>1134</v>
      </c>
      <c r="M656" s="2">
        <v>0</v>
      </c>
      <c r="N656" s="2">
        <v>0</v>
      </c>
      <c r="O656" s="2">
        <v>0</v>
      </c>
      <c r="P656" s="2">
        <v>1018</v>
      </c>
      <c r="Q656" s="2">
        <f>SUM(MC[[#This Row],[IC1_Inv1_MC]:[IC2_Inv2_MC]])</f>
        <v>2404</v>
      </c>
      <c r="R656" s="22">
        <v>0.25</v>
      </c>
      <c r="S656" s="22">
        <v>0.41666666666666669</v>
      </c>
      <c r="T656" s="22">
        <v>0.60416666666666663</v>
      </c>
      <c r="U656" s="22">
        <v>0.77083333333333337</v>
      </c>
      <c r="V656" t="s">
        <v>927</v>
      </c>
    </row>
    <row r="657" spans="1:24">
      <c r="A657" s="2">
        <v>655</v>
      </c>
      <c r="B657" s="2" t="s">
        <v>210</v>
      </c>
      <c r="C657" s="2">
        <f>YEAR(MC[[#This Row],[Date]])</f>
        <v>2024</v>
      </c>
      <c r="D657" s="2" t="s">
        <v>211</v>
      </c>
      <c r="E657" s="2" t="s">
        <v>211</v>
      </c>
      <c r="F657" s="18">
        <v>45292</v>
      </c>
      <c r="G657" s="2">
        <f t="shared" si="62"/>
        <v>31</v>
      </c>
      <c r="H657" s="19">
        <f t="shared" si="63"/>
        <v>45306</v>
      </c>
      <c r="I657">
        <v>9</v>
      </c>
      <c r="J657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f>SUM(MC[[#This Row],[IC1_Inv1_MC]:[IC2_Inv2_MC]])</f>
        <v>0</v>
      </c>
      <c r="R657" s="22"/>
      <c r="S657" s="22"/>
      <c r="T657" s="22"/>
      <c r="U657" s="22"/>
      <c r="X657" t="s">
        <v>980</v>
      </c>
    </row>
    <row r="658" spans="1:24">
      <c r="A658" s="2">
        <v>656</v>
      </c>
      <c r="B658" s="2" t="s">
        <v>210</v>
      </c>
      <c r="C658" s="2">
        <f>YEAR(MC[[#This Row],[Date]])</f>
        <v>2024</v>
      </c>
      <c r="D658" s="2" t="s">
        <v>211</v>
      </c>
      <c r="E658" s="2" t="s">
        <v>211</v>
      </c>
      <c r="F658" s="18">
        <v>45292</v>
      </c>
      <c r="G658" s="2">
        <f t="shared" si="62"/>
        <v>31</v>
      </c>
      <c r="H658" s="19">
        <f t="shared" si="63"/>
        <v>45307</v>
      </c>
      <c r="I658">
        <v>9</v>
      </c>
      <c r="J658">
        <v>2</v>
      </c>
      <c r="K658" s="2">
        <v>0</v>
      </c>
      <c r="L658" s="2">
        <v>1113</v>
      </c>
      <c r="M658" s="2">
        <v>819</v>
      </c>
      <c r="N658" s="2">
        <v>504</v>
      </c>
      <c r="O658" s="2">
        <v>0</v>
      </c>
      <c r="P658" s="2">
        <v>0</v>
      </c>
      <c r="Q658" s="2">
        <f>SUM(MC[[#This Row],[IC1_Inv1_MC]:[IC2_Inv2_MC]])</f>
        <v>2436</v>
      </c>
      <c r="R658" s="22">
        <v>0.25</v>
      </c>
      <c r="S658" s="22">
        <v>0.41666666666666669</v>
      </c>
      <c r="T658" s="22">
        <v>0.60416666666666663</v>
      </c>
      <c r="U658" s="22">
        <v>0.77083333333333337</v>
      </c>
      <c r="V658" t="s">
        <v>927</v>
      </c>
    </row>
    <row r="659" spans="1:24">
      <c r="A659" s="2">
        <v>657</v>
      </c>
      <c r="B659" s="2" t="s">
        <v>210</v>
      </c>
      <c r="C659" s="2">
        <f>YEAR(MC[[#This Row],[Date]])</f>
        <v>2024</v>
      </c>
      <c r="D659" s="2" t="s">
        <v>211</v>
      </c>
      <c r="E659" s="2" t="s">
        <v>211</v>
      </c>
      <c r="F659" s="18">
        <v>45292</v>
      </c>
      <c r="G659" s="2">
        <f t="shared" si="62"/>
        <v>31</v>
      </c>
      <c r="H659" s="19">
        <f t="shared" si="63"/>
        <v>45308</v>
      </c>
      <c r="I659">
        <v>9</v>
      </c>
      <c r="J659">
        <v>2</v>
      </c>
      <c r="K659" s="2">
        <v>189</v>
      </c>
      <c r="L659" s="2">
        <v>2037</v>
      </c>
      <c r="M659" s="2">
        <v>189</v>
      </c>
      <c r="N659" s="2">
        <v>0</v>
      </c>
      <c r="O659" s="2">
        <v>0</v>
      </c>
      <c r="P659" s="2">
        <v>0</v>
      </c>
      <c r="Q659" s="2">
        <f>SUM(MC[[#This Row],[IC1_Inv1_MC]:[IC2_Inv2_MC]])</f>
        <v>2415</v>
      </c>
      <c r="R659" s="22">
        <v>0.25</v>
      </c>
      <c r="S659" s="22">
        <v>0.41666666666666669</v>
      </c>
      <c r="T659" s="22">
        <v>0.60416666666666663</v>
      </c>
      <c r="U659" s="22">
        <v>0.77083333333333337</v>
      </c>
      <c r="V659" t="s">
        <v>927</v>
      </c>
    </row>
    <row r="660" spans="1:24">
      <c r="A660" s="2">
        <v>658</v>
      </c>
      <c r="B660" s="2" t="s">
        <v>210</v>
      </c>
      <c r="C660" s="2">
        <f>YEAR(MC[[#This Row],[Date]])</f>
        <v>2024</v>
      </c>
      <c r="D660" s="2" t="s">
        <v>211</v>
      </c>
      <c r="E660" s="2" t="s">
        <v>211</v>
      </c>
      <c r="F660" s="18">
        <v>45292</v>
      </c>
      <c r="G660" s="2">
        <f t="shared" ref="G660:G681" si="64">DAY(EOMONTH(F660,0))</f>
        <v>31</v>
      </c>
      <c r="H660" s="19">
        <f t="shared" ref="H660:H681" si="65">H659+1</f>
        <v>45309</v>
      </c>
      <c r="I660">
        <v>9</v>
      </c>
      <c r="J660">
        <v>2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1512</v>
      </c>
      <c r="Q660" s="2">
        <f>SUM(MC[[#This Row],[IC1_Inv1_MC]:[IC2_Inv2_MC]])</f>
        <v>1512</v>
      </c>
      <c r="R660" s="22">
        <v>0.25</v>
      </c>
      <c r="S660" s="22">
        <v>0.41666666666666669</v>
      </c>
      <c r="T660" s="22">
        <v>0.60416666666666663</v>
      </c>
      <c r="U660" s="22">
        <v>0.77083333333333337</v>
      </c>
      <c r="V660" t="s">
        <v>927</v>
      </c>
    </row>
    <row r="661" spans="1:24">
      <c r="A661" s="2">
        <v>659</v>
      </c>
      <c r="B661" s="2" t="s">
        <v>210</v>
      </c>
      <c r="C661" s="2">
        <f>YEAR(MC[[#This Row],[Date]])</f>
        <v>2024</v>
      </c>
      <c r="D661" s="2" t="s">
        <v>211</v>
      </c>
      <c r="E661" s="2" t="s">
        <v>211</v>
      </c>
      <c r="F661" s="18">
        <v>45292</v>
      </c>
      <c r="G661" s="2">
        <f t="shared" si="64"/>
        <v>31</v>
      </c>
      <c r="H661" s="19">
        <f t="shared" si="65"/>
        <v>45310</v>
      </c>
      <c r="I661">
        <v>9</v>
      </c>
      <c r="J661">
        <v>2</v>
      </c>
      <c r="K661" s="2">
        <v>0</v>
      </c>
      <c r="L661" s="2">
        <v>0</v>
      </c>
      <c r="M661" s="2">
        <v>0</v>
      </c>
      <c r="N661" s="2">
        <v>0</v>
      </c>
      <c r="O661" s="2">
        <v>294</v>
      </c>
      <c r="P661" s="2">
        <v>861</v>
      </c>
      <c r="Q661" s="2">
        <f>SUM(MC[[#This Row],[IC1_Inv1_MC]:[IC2_Inv2_MC]])</f>
        <v>1155</v>
      </c>
      <c r="R661" s="22">
        <v>0.25</v>
      </c>
      <c r="S661" s="22">
        <v>0.41666666666666669</v>
      </c>
      <c r="T661" s="22">
        <v>0.60416666666666663</v>
      </c>
      <c r="U661" s="22">
        <v>0.77083333333333337</v>
      </c>
      <c r="V661" t="s">
        <v>927</v>
      </c>
    </row>
    <row r="662" spans="1:24">
      <c r="A662" s="2">
        <v>660</v>
      </c>
      <c r="B662" s="2" t="s">
        <v>210</v>
      </c>
      <c r="C662" s="2">
        <f>YEAR(MC[[#This Row],[Date]])</f>
        <v>2024</v>
      </c>
      <c r="D662" s="2" t="s">
        <v>211</v>
      </c>
      <c r="E662" s="2" t="s">
        <v>211</v>
      </c>
      <c r="F662" s="18">
        <v>45292</v>
      </c>
      <c r="G662" s="2">
        <f t="shared" si="64"/>
        <v>31</v>
      </c>
      <c r="H662" s="19">
        <f t="shared" si="65"/>
        <v>45311</v>
      </c>
      <c r="I662">
        <v>9</v>
      </c>
      <c r="J662">
        <v>2</v>
      </c>
      <c r="K662" s="2">
        <v>63</v>
      </c>
      <c r="L662" s="2">
        <v>0</v>
      </c>
      <c r="M662" s="2">
        <v>0</v>
      </c>
      <c r="N662" s="2">
        <v>0</v>
      </c>
      <c r="O662" s="2">
        <v>1134</v>
      </c>
      <c r="P662" s="2">
        <v>0</v>
      </c>
      <c r="Q662" s="2">
        <f>SUM(MC[[#This Row],[IC1_Inv1_MC]:[IC2_Inv2_MC]])</f>
        <v>1197</v>
      </c>
      <c r="R662" s="22">
        <v>0.25</v>
      </c>
      <c r="S662" s="22">
        <v>0.41666666666666669</v>
      </c>
      <c r="T662" s="22">
        <v>0.60416666666666663</v>
      </c>
      <c r="U662" s="22">
        <v>0.77083333333333337</v>
      </c>
      <c r="V662" t="s">
        <v>927</v>
      </c>
    </row>
    <row r="663" spans="1:24">
      <c r="A663" s="2">
        <v>661</v>
      </c>
      <c r="B663" s="2" t="s">
        <v>210</v>
      </c>
      <c r="C663" s="2">
        <f>YEAR(MC[[#This Row],[Date]])</f>
        <v>2024</v>
      </c>
      <c r="D663" s="2" t="s">
        <v>211</v>
      </c>
      <c r="E663" s="2" t="s">
        <v>211</v>
      </c>
      <c r="F663" s="18">
        <v>45292</v>
      </c>
      <c r="G663" s="2">
        <f t="shared" si="64"/>
        <v>31</v>
      </c>
      <c r="H663" s="19">
        <f t="shared" si="65"/>
        <v>45312</v>
      </c>
      <c r="I663">
        <v>9</v>
      </c>
      <c r="J663">
        <v>2</v>
      </c>
      <c r="K663" s="2">
        <v>2331</v>
      </c>
      <c r="L663" s="2">
        <v>126</v>
      </c>
      <c r="M663" s="2">
        <v>0</v>
      </c>
      <c r="N663" s="2">
        <v>0</v>
      </c>
      <c r="O663" s="2">
        <v>0</v>
      </c>
      <c r="P663" s="2">
        <v>0</v>
      </c>
      <c r="Q663" s="2">
        <f>SUM(MC[[#This Row],[IC1_Inv1_MC]:[IC2_Inv2_MC]])</f>
        <v>2457</v>
      </c>
      <c r="R663" s="22">
        <v>0.25</v>
      </c>
      <c r="S663" s="22">
        <v>0.41666666666666669</v>
      </c>
      <c r="T663" s="22">
        <v>0.60416666666666663</v>
      </c>
      <c r="U663" s="22">
        <v>0.77083333333333337</v>
      </c>
      <c r="V663" t="s">
        <v>927</v>
      </c>
    </row>
    <row r="664" spans="1:24">
      <c r="A664" s="2">
        <v>662</v>
      </c>
      <c r="B664" s="2" t="s">
        <v>210</v>
      </c>
      <c r="C664" s="2">
        <f>YEAR(MC[[#This Row],[Date]])</f>
        <v>2024</v>
      </c>
      <c r="D664" s="2" t="s">
        <v>211</v>
      </c>
      <c r="E664" s="2" t="s">
        <v>211</v>
      </c>
      <c r="F664" s="18">
        <v>45292</v>
      </c>
      <c r="G664" s="2">
        <f t="shared" si="64"/>
        <v>31</v>
      </c>
      <c r="H664" s="19">
        <f t="shared" si="65"/>
        <v>45313</v>
      </c>
      <c r="I664">
        <v>9</v>
      </c>
      <c r="J664">
        <v>2</v>
      </c>
      <c r="K664" s="2">
        <v>0</v>
      </c>
      <c r="L664" s="2">
        <v>630</v>
      </c>
      <c r="M664" s="2">
        <v>1806</v>
      </c>
      <c r="N664" s="2">
        <v>0</v>
      </c>
      <c r="O664" s="2">
        <v>0</v>
      </c>
      <c r="P664" s="2">
        <v>0</v>
      </c>
      <c r="Q664" s="2">
        <f>SUM(MC[[#This Row],[IC1_Inv1_MC]:[IC2_Inv2_MC]])</f>
        <v>2436</v>
      </c>
      <c r="R664" s="22">
        <v>0.25</v>
      </c>
      <c r="S664" s="22">
        <v>0.41666666666666669</v>
      </c>
      <c r="T664" s="22">
        <v>0.60416666666666663</v>
      </c>
      <c r="U664" s="22">
        <v>0.77083333333333337</v>
      </c>
      <c r="V664" t="s">
        <v>927</v>
      </c>
    </row>
    <row r="665" spans="1:24">
      <c r="A665" s="2">
        <v>663</v>
      </c>
      <c r="B665" s="2" t="s">
        <v>210</v>
      </c>
      <c r="C665" s="2">
        <f>YEAR(MC[[#This Row],[Date]])</f>
        <v>2024</v>
      </c>
      <c r="D665" s="2" t="s">
        <v>211</v>
      </c>
      <c r="E665" s="2" t="s">
        <v>211</v>
      </c>
      <c r="F665" s="18">
        <v>45292</v>
      </c>
      <c r="G665" s="2">
        <f t="shared" si="64"/>
        <v>31</v>
      </c>
      <c r="H665" s="19">
        <f t="shared" si="65"/>
        <v>45314</v>
      </c>
      <c r="I665">
        <v>9</v>
      </c>
      <c r="J665">
        <v>2</v>
      </c>
      <c r="K665" s="2">
        <v>0</v>
      </c>
      <c r="L665" s="2">
        <v>1071</v>
      </c>
      <c r="M665" s="2">
        <v>378</v>
      </c>
      <c r="N665" s="2">
        <v>0</v>
      </c>
      <c r="O665" s="2">
        <v>1050</v>
      </c>
      <c r="P665" s="2">
        <v>0</v>
      </c>
      <c r="Q665" s="2">
        <f>SUM(MC[[#This Row],[IC1_Inv1_MC]:[IC2_Inv2_MC]])</f>
        <v>2499</v>
      </c>
      <c r="R665" s="22">
        <v>0.25</v>
      </c>
      <c r="S665" s="22">
        <v>0.41666666666666669</v>
      </c>
      <c r="T665" s="22">
        <v>0.60416666666666663</v>
      </c>
      <c r="U665" s="22">
        <v>0.77083333333333337</v>
      </c>
      <c r="V665" t="s">
        <v>927</v>
      </c>
    </row>
    <row r="666" spans="1:24">
      <c r="A666" s="2">
        <v>664</v>
      </c>
      <c r="B666" s="2" t="s">
        <v>210</v>
      </c>
      <c r="C666" s="2">
        <f>YEAR(MC[[#This Row],[Date]])</f>
        <v>2024</v>
      </c>
      <c r="D666" s="2" t="s">
        <v>211</v>
      </c>
      <c r="E666" s="2" t="s">
        <v>211</v>
      </c>
      <c r="F666" s="18">
        <v>45292</v>
      </c>
      <c r="G666" s="2">
        <f t="shared" si="64"/>
        <v>31</v>
      </c>
      <c r="H666" s="19">
        <f t="shared" si="65"/>
        <v>45315</v>
      </c>
      <c r="I666">
        <v>9</v>
      </c>
      <c r="J666">
        <v>2</v>
      </c>
      <c r="K666" s="2">
        <v>0</v>
      </c>
      <c r="L666" s="2">
        <v>0</v>
      </c>
      <c r="M666" s="2">
        <v>0</v>
      </c>
      <c r="N666" s="2">
        <v>0</v>
      </c>
      <c r="O666" s="2">
        <v>1890</v>
      </c>
      <c r="P666" s="2">
        <v>420</v>
      </c>
      <c r="Q666" s="2">
        <f>SUM(MC[[#This Row],[IC1_Inv1_MC]:[IC2_Inv2_MC]])</f>
        <v>2310</v>
      </c>
      <c r="R666" s="22">
        <v>0.25</v>
      </c>
      <c r="S666" s="22">
        <v>0.41666666666666669</v>
      </c>
      <c r="T666" s="22">
        <v>0.60416666666666663</v>
      </c>
      <c r="U666" s="22">
        <v>0.77083333333333337</v>
      </c>
      <c r="V666" t="s">
        <v>927</v>
      </c>
    </row>
    <row r="667" spans="1:24">
      <c r="A667" s="2">
        <v>665</v>
      </c>
      <c r="B667" s="2" t="s">
        <v>210</v>
      </c>
      <c r="C667" s="2">
        <f>YEAR(MC[[#This Row],[Date]])</f>
        <v>2024</v>
      </c>
      <c r="D667" s="2" t="s">
        <v>211</v>
      </c>
      <c r="E667" s="2" t="s">
        <v>211</v>
      </c>
      <c r="F667" s="18">
        <v>45292</v>
      </c>
      <c r="G667" s="2">
        <f t="shared" si="64"/>
        <v>31</v>
      </c>
      <c r="H667" s="19">
        <f t="shared" si="65"/>
        <v>45316</v>
      </c>
      <c r="I667">
        <v>9</v>
      </c>
      <c r="J667">
        <v>2</v>
      </c>
      <c r="K667" s="2">
        <v>0</v>
      </c>
      <c r="L667" s="2">
        <v>252</v>
      </c>
      <c r="M667" s="2">
        <v>0</v>
      </c>
      <c r="N667" s="2">
        <v>0</v>
      </c>
      <c r="O667" s="2">
        <v>1722</v>
      </c>
      <c r="P667" s="2">
        <v>441</v>
      </c>
      <c r="Q667" s="2">
        <f>SUM(MC[[#This Row],[IC1_Inv1_MC]:[IC2_Inv2_MC]])</f>
        <v>2415</v>
      </c>
      <c r="R667" s="22">
        <v>0.25</v>
      </c>
      <c r="S667" s="22">
        <v>0.41666666666666669</v>
      </c>
      <c r="T667" s="22">
        <v>0.60416666666666663</v>
      </c>
      <c r="U667" s="22">
        <v>0.77083333333333337</v>
      </c>
      <c r="V667" t="s">
        <v>927</v>
      </c>
    </row>
    <row r="668" spans="1:24">
      <c r="A668" s="2">
        <v>666</v>
      </c>
      <c r="B668" s="2" t="s">
        <v>210</v>
      </c>
      <c r="C668" s="2">
        <f>YEAR(MC[[#This Row],[Date]])</f>
        <v>2024</v>
      </c>
      <c r="D668" s="2" t="s">
        <v>211</v>
      </c>
      <c r="E668" s="2" t="s">
        <v>211</v>
      </c>
      <c r="F668" s="18">
        <v>45292</v>
      </c>
      <c r="G668" s="2">
        <f t="shared" si="64"/>
        <v>31</v>
      </c>
      <c r="H668" s="19">
        <f t="shared" si="65"/>
        <v>45317</v>
      </c>
      <c r="I668">
        <v>9</v>
      </c>
      <c r="J668">
        <v>2</v>
      </c>
      <c r="K668" s="2">
        <v>0</v>
      </c>
      <c r="L668" s="2">
        <v>0</v>
      </c>
      <c r="M668" s="2">
        <v>0</v>
      </c>
      <c r="N668" s="2">
        <v>1407</v>
      </c>
      <c r="O668" s="2">
        <v>0</v>
      </c>
      <c r="P668" s="2">
        <v>0</v>
      </c>
      <c r="Q668" s="2">
        <f>SUM(MC[[#This Row],[IC1_Inv1_MC]:[IC2_Inv2_MC]])</f>
        <v>1407</v>
      </c>
      <c r="R668" s="22">
        <v>0.25</v>
      </c>
      <c r="S668" s="22">
        <v>0.41666666666666669</v>
      </c>
      <c r="T668" s="22">
        <v>0.60416666666666663</v>
      </c>
      <c r="U668" s="22">
        <v>0.77083333333333337</v>
      </c>
      <c r="V668" t="s">
        <v>927</v>
      </c>
    </row>
    <row r="669" spans="1:24">
      <c r="A669" s="2">
        <v>667</v>
      </c>
      <c r="B669" s="2" t="s">
        <v>210</v>
      </c>
      <c r="C669" s="2">
        <f>YEAR(MC[[#This Row],[Date]])</f>
        <v>2024</v>
      </c>
      <c r="D669" s="2" t="s">
        <v>211</v>
      </c>
      <c r="E669" s="2" t="s">
        <v>211</v>
      </c>
      <c r="F669" s="18">
        <v>45292</v>
      </c>
      <c r="G669" s="2">
        <f t="shared" si="64"/>
        <v>31</v>
      </c>
      <c r="H669" s="19">
        <f t="shared" si="65"/>
        <v>45318</v>
      </c>
      <c r="I669">
        <v>9</v>
      </c>
      <c r="J669">
        <v>2</v>
      </c>
      <c r="K669" s="2">
        <v>0</v>
      </c>
      <c r="L669" s="2">
        <v>0</v>
      </c>
      <c r="M669" s="2">
        <v>0</v>
      </c>
      <c r="N669" s="2">
        <v>2377</v>
      </c>
      <c r="O669" s="2">
        <v>0</v>
      </c>
      <c r="P669" s="2">
        <v>0</v>
      </c>
      <c r="Q669" s="2">
        <f>SUM(MC[[#This Row],[IC1_Inv1_MC]:[IC2_Inv2_MC]])</f>
        <v>2377</v>
      </c>
      <c r="R669" s="22">
        <v>0.25</v>
      </c>
      <c r="S669" s="22">
        <v>0.41666666666666669</v>
      </c>
      <c r="T669" s="22">
        <v>0.60416666666666663</v>
      </c>
      <c r="U669" s="22">
        <v>0.77083333333333337</v>
      </c>
      <c r="V669" t="s">
        <v>927</v>
      </c>
    </row>
    <row r="670" spans="1:24">
      <c r="A670" s="2">
        <v>668</v>
      </c>
      <c r="B670" s="2" t="s">
        <v>210</v>
      </c>
      <c r="C670" s="2">
        <f>YEAR(MC[[#This Row],[Date]])</f>
        <v>2024</v>
      </c>
      <c r="D670" s="2" t="s">
        <v>211</v>
      </c>
      <c r="E670" s="2" t="s">
        <v>211</v>
      </c>
      <c r="F670" s="18">
        <v>45292</v>
      </c>
      <c r="G670" s="2">
        <f t="shared" si="64"/>
        <v>31</v>
      </c>
      <c r="H670" s="19">
        <f t="shared" si="65"/>
        <v>45319</v>
      </c>
      <c r="I670">
        <v>9</v>
      </c>
      <c r="J670">
        <v>2</v>
      </c>
      <c r="K670" s="2">
        <v>0</v>
      </c>
      <c r="L670" s="2">
        <v>0</v>
      </c>
      <c r="M670" s="2">
        <v>0</v>
      </c>
      <c r="N670" s="2">
        <v>2331</v>
      </c>
      <c r="O670" s="2">
        <v>126</v>
      </c>
      <c r="P670" s="2">
        <v>0</v>
      </c>
      <c r="Q670" s="2">
        <f>SUM(MC[[#This Row],[IC1_Inv1_MC]:[IC2_Inv2_MC]])</f>
        <v>2457</v>
      </c>
      <c r="R670" s="22">
        <v>0.25</v>
      </c>
      <c r="S670" s="22">
        <v>0.41666666666666669</v>
      </c>
      <c r="T670" s="22">
        <v>0.60416666666666663</v>
      </c>
      <c r="U670" s="22">
        <v>0.77083333333333337</v>
      </c>
      <c r="V670" t="s">
        <v>927</v>
      </c>
    </row>
    <row r="671" spans="1:24">
      <c r="A671" s="2">
        <v>669</v>
      </c>
      <c r="B671" s="2" t="s">
        <v>210</v>
      </c>
      <c r="C671" s="2">
        <f>YEAR(MC[[#This Row],[Date]])</f>
        <v>2024</v>
      </c>
      <c r="D671" s="2" t="s">
        <v>211</v>
      </c>
      <c r="E671" s="2" t="s">
        <v>211</v>
      </c>
      <c r="F671" s="18">
        <v>45292</v>
      </c>
      <c r="G671" s="2">
        <f t="shared" si="64"/>
        <v>31</v>
      </c>
      <c r="H671" s="19">
        <f t="shared" si="65"/>
        <v>45320</v>
      </c>
      <c r="I671">
        <v>9</v>
      </c>
      <c r="J671">
        <v>2</v>
      </c>
      <c r="K671" s="2">
        <v>0</v>
      </c>
      <c r="L671" s="2">
        <v>0</v>
      </c>
      <c r="M671" s="2">
        <v>702</v>
      </c>
      <c r="N671" s="2">
        <v>696</v>
      </c>
      <c r="O671" s="2">
        <v>0</v>
      </c>
      <c r="P671" s="2">
        <v>1008</v>
      </c>
      <c r="Q671" s="2">
        <f>SUM(MC[[#This Row],[IC1_Inv1_MC]:[IC2_Inv2_MC]])</f>
        <v>2406</v>
      </c>
      <c r="R671" s="22">
        <v>0.25</v>
      </c>
      <c r="S671" s="22">
        <v>0.41666666666666669</v>
      </c>
      <c r="T671" s="22">
        <v>0.60416666666666663</v>
      </c>
      <c r="U671" s="22">
        <v>0.77083333333333337</v>
      </c>
      <c r="V671" t="s">
        <v>927</v>
      </c>
    </row>
    <row r="672" spans="1:24">
      <c r="A672" s="2">
        <v>670</v>
      </c>
      <c r="B672" s="2" t="s">
        <v>210</v>
      </c>
      <c r="C672" s="2">
        <f>YEAR(MC[[#This Row],[Date]])</f>
        <v>2024</v>
      </c>
      <c r="D672" s="2" t="s">
        <v>211</v>
      </c>
      <c r="E672" s="2" t="s">
        <v>211</v>
      </c>
      <c r="F672" s="18">
        <v>45292</v>
      </c>
      <c r="G672" s="2">
        <f t="shared" si="64"/>
        <v>31</v>
      </c>
      <c r="H672" s="19">
        <f t="shared" si="65"/>
        <v>45321</v>
      </c>
      <c r="I672">
        <v>9</v>
      </c>
      <c r="J672">
        <v>2</v>
      </c>
      <c r="K672" s="2">
        <v>252</v>
      </c>
      <c r="L672" s="2">
        <v>768</v>
      </c>
      <c r="M672" s="2">
        <v>0</v>
      </c>
      <c r="N672" s="2">
        <v>0</v>
      </c>
      <c r="O672" s="2">
        <v>0</v>
      </c>
      <c r="P672" s="2">
        <v>1394</v>
      </c>
      <c r="Q672" s="2">
        <f>SUM(MC[[#This Row],[IC1_Inv1_MC]:[IC2_Inv2_MC]])</f>
        <v>2414</v>
      </c>
      <c r="R672" s="22">
        <v>0.25</v>
      </c>
      <c r="S672" s="22">
        <v>0.41666666666666669</v>
      </c>
      <c r="T672" s="22">
        <v>0.60416666666666663</v>
      </c>
      <c r="U672" s="22">
        <v>0.77083333333333337</v>
      </c>
      <c r="V672" t="s">
        <v>927</v>
      </c>
      <c r="X672" t="s">
        <v>979</v>
      </c>
    </row>
    <row r="673" spans="1:24">
      <c r="A673" s="2">
        <v>671</v>
      </c>
      <c r="B673" s="2" t="s">
        <v>210</v>
      </c>
      <c r="C673" s="2">
        <f>YEAR(MC[[#This Row],[Date]])</f>
        <v>2024</v>
      </c>
      <c r="D673" s="2" t="s">
        <v>211</v>
      </c>
      <c r="E673" s="2" t="s">
        <v>211</v>
      </c>
      <c r="F673" s="18">
        <v>45292</v>
      </c>
      <c r="G673" s="2">
        <f t="shared" si="64"/>
        <v>31</v>
      </c>
      <c r="H673" s="19">
        <f t="shared" si="65"/>
        <v>45322</v>
      </c>
      <c r="I673">
        <v>10</v>
      </c>
      <c r="J673">
        <v>4</v>
      </c>
      <c r="K673" s="2">
        <v>630</v>
      </c>
      <c r="L673" s="2">
        <v>2279</v>
      </c>
      <c r="M673" s="2">
        <v>630</v>
      </c>
      <c r="N673" s="2">
        <v>210</v>
      </c>
      <c r="O673" s="2">
        <v>609</v>
      </c>
      <c r="P673" s="2">
        <v>0</v>
      </c>
      <c r="Q673" s="2">
        <f>SUM(MC[[#This Row],[IC1_Inv1_MC]:[IC2_Inv2_MC]])</f>
        <v>4358</v>
      </c>
      <c r="R673" s="22">
        <v>0.25</v>
      </c>
      <c r="S673" s="22">
        <v>0.41666666666666669</v>
      </c>
      <c r="T673" s="22">
        <v>0.60416666666666663</v>
      </c>
      <c r="U673" s="22">
        <v>0.77083333333333337</v>
      </c>
      <c r="V673" t="s">
        <v>927</v>
      </c>
    </row>
    <row r="674" spans="1:24">
      <c r="A674" s="2">
        <v>672</v>
      </c>
      <c r="B674" s="2" t="s">
        <v>210</v>
      </c>
      <c r="C674" s="2">
        <f>YEAR(MC[[#This Row],[Date]])</f>
        <v>2024</v>
      </c>
      <c r="D674" s="2" t="s">
        <v>211</v>
      </c>
      <c r="E674" s="2" t="s">
        <v>211</v>
      </c>
      <c r="F674" s="18">
        <v>45323</v>
      </c>
      <c r="G674" s="2">
        <f t="shared" si="64"/>
        <v>29</v>
      </c>
      <c r="H674" s="19">
        <f t="shared" si="65"/>
        <v>45323</v>
      </c>
      <c r="I674">
        <v>10</v>
      </c>
      <c r="J674">
        <v>2</v>
      </c>
      <c r="K674" s="2">
        <v>441</v>
      </c>
      <c r="L674" s="2">
        <v>168</v>
      </c>
      <c r="M674" s="2">
        <v>252</v>
      </c>
      <c r="N674" s="2">
        <v>252</v>
      </c>
      <c r="O674" s="2">
        <v>894</v>
      </c>
      <c r="P674" s="2">
        <v>420</v>
      </c>
      <c r="Q674" s="2">
        <f>SUM(MC[[#This Row],[IC1_Inv1_MC]:[IC2_Inv2_MC]])</f>
        <v>2427</v>
      </c>
      <c r="R674" s="22">
        <v>0.25</v>
      </c>
      <c r="S674" s="22">
        <v>0.41666666666666669</v>
      </c>
      <c r="T674" s="22">
        <v>0.60416666666666663</v>
      </c>
      <c r="U674" s="22">
        <v>0.77083333333333337</v>
      </c>
      <c r="V674" t="s">
        <v>927</v>
      </c>
    </row>
    <row r="675" spans="1:24">
      <c r="A675" s="2">
        <v>673</v>
      </c>
      <c r="B675" s="2" t="s">
        <v>210</v>
      </c>
      <c r="C675" s="2">
        <f>YEAR(MC[[#This Row],[Date]])</f>
        <v>2024</v>
      </c>
      <c r="D675" s="2" t="s">
        <v>211</v>
      </c>
      <c r="E675" s="2" t="s">
        <v>211</v>
      </c>
      <c r="F675" s="18">
        <v>45323</v>
      </c>
      <c r="G675" s="2">
        <f t="shared" si="64"/>
        <v>29</v>
      </c>
      <c r="H675" s="19">
        <f t="shared" si="65"/>
        <v>45324</v>
      </c>
      <c r="I675">
        <v>10</v>
      </c>
      <c r="J675">
        <v>4</v>
      </c>
      <c r="K675" s="2">
        <v>0</v>
      </c>
      <c r="L675" s="2">
        <v>0</v>
      </c>
      <c r="M675" s="2">
        <v>0</v>
      </c>
      <c r="N675" s="2">
        <v>0</v>
      </c>
      <c r="O675" s="2">
        <v>3434</v>
      </c>
      <c r="P675" s="2">
        <v>0</v>
      </c>
      <c r="Q675" s="2">
        <f>SUM(MC[[#This Row],[IC1_Inv1_MC]:[IC2_Inv2_MC]])</f>
        <v>3434</v>
      </c>
      <c r="R675" s="22">
        <v>0.25</v>
      </c>
      <c r="S675" s="22">
        <v>0.41666666666666669</v>
      </c>
      <c r="T675" s="22">
        <v>0.60416666666666663</v>
      </c>
      <c r="U675" s="22">
        <v>0.77083333333333337</v>
      </c>
      <c r="V675" t="s">
        <v>927</v>
      </c>
    </row>
    <row r="676" spans="1:24">
      <c r="A676" s="2">
        <v>674</v>
      </c>
      <c r="B676" s="2" t="s">
        <v>210</v>
      </c>
      <c r="C676" s="2">
        <f>YEAR(MC[[#This Row],[Date]])</f>
        <v>2024</v>
      </c>
      <c r="D676" s="2" t="s">
        <v>211</v>
      </c>
      <c r="E676" s="2" t="s">
        <v>211</v>
      </c>
      <c r="F676" s="18">
        <v>45323</v>
      </c>
      <c r="G676" s="2">
        <f t="shared" si="64"/>
        <v>29</v>
      </c>
      <c r="H676" s="19">
        <f t="shared" si="65"/>
        <v>45325</v>
      </c>
      <c r="I676">
        <v>10</v>
      </c>
      <c r="J676">
        <v>2</v>
      </c>
      <c r="K676" s="2">
        <v>1386</v>
      </c>
      <c r="L676" s="2">
        <v>567</v>
      </c>
      <c r="M676" s="2">
        <v>0</v>
      </c>
      <c r="N676" s="2">
        <v>0</v>
      </c>
      <c r="O676" s="2">
        <v>462</v>
      </c>
      <c r="P676" s="2">
        <v>0</v>
      </c>
      <c r="Q676" s="2">
        <f>SUM(MC[[#This Row],[IC1_Inv1_MC]:[IC2_Inv2_MC]])</f>
        <v>2415</v>
      </c>
      <c r="R676" s="22">
        <v>0.25</v>
      </c>
      <c r="S676" s="22">
        <v>0.41666666666666669</v>
      </c>
      <c r="T676" s="22">
        <v>0.60416666666666663</v>
      </c>
      <c r="U676" s="22">
        <v>0.77083333333333337</v>
      </c>
      <c r="V676" t="s">
        <v>927</v>
      </c>
    </row>
    <row r="677" spans="1:24">
      <c r="A677" s="2">
        <v>675</v>
      </c>
      <c r="B677" s="2" t="s">
        <v>210</v>
      </c>
      <c r="C677" s="2">
        <f>YEAR(MC[[#This Row],[Date]])</f>
        <v>2024</v>
      </c>
      <c r="D677" s="2" t="s">
        <v>211</v>
      </c>
      <c r="E677" s="2" t="s">
        <v>211</v>
      </c>
      <c r="F677" s="18">
        <v>45323</v>
      </c>
      <c r="G677" s="2">
        <f t="shared" si="64"/>
        <v>29</v>
      </c>
      <c r="H677" s="19">
        <f t="shared" si="65"/>
        <v>45326</v>
      </c>
      <c r="I677">
        <v>10</v>
      </c>
      <c r="J677">
        <v>2</v>
      </c>
      <c r="K677" s="2">
        <v>0</v>
      </c>
      <c r="L677" s="2">
        <v>252</v>
      </c>
      <c r="M677" s="2">
        <v>1995</v>
      </c>
      <c r="N677" s="2">
        <v>189</v>
      </c>
      <c r="O677" s="2">
        <v>0</v>
      </c>
      <c r="P677" s="2">
        <v>0</v>
      </c>
      <c r="Q677" s="2">
        <f>SUM(MC[[#This Row],[IC1_Inv1_MC]:[IC2_Inv2_MC]])</f>
        <v>2436</v>
      </c>
      <c r="R677" s="22">
        <v>0.25</v>
      </c>
      <c r="S677" s="22">
        <v>0.41666666666666669</v>
      </c>
      <c r="T677" s="22">
        <v>0.60416666666666663</v>
      </c>
      <c r="U677" s="22">
        <v>0.77083333333333337</v>
      </c>
      <c r="V677" t="s">
        <v>927</v>
      </c>
    </row>
    <row r="678" spans="1:24">
      <c r="A678" s="2">
        <v>676</v>
      </c>
      <c r="B678" s="2" t="s">
        <v>210</v>
      </c>
      <c r="C678" s="2">
        <f>YEAR(MC[[#This Row],[Date]])</f>
        <v>2024</v>
      </c>
      <c r="D678" s="2" t="s">
        <v>211</v>
      </c>
      <c r="E678" s="2" t="s">
        <v>211</v>
      </c>
      <c r="F678" s="18">
        <v>45323</v>
      </c>
      <c r="G678" s="2">
        <f t="shared" si="64"/>
        <v>29</v>
      </c>
      <c r="H678" s="19">
        <f t="shared" si="65"/>
        <v>45327</v>
      </c>
      <c r="I678">
        <v>10</v>
      </c>
      <c r="J678">
        <v>4</v>
      </c>
      <c r="K678" s="2">
        <v>1701</v>
      </c>
      <c r="L678" s="2">
        <v>693</v>
      </c>
      <c r="M678" s="2">
        <v>0</v>
      </c>
      <c r="N678" s="2">
        <v>1050</v>
      </c>
      <c r="O678" s="2">
        <v>504</v>
      </c>
      <c r="P678" s="2">
        <v>0</v>
      </c>
      <c r="Q678" s="2">
        <f>SUM(MC[[#This Row],[IC1_Inv1_MC]:[IC2_Inv2_MC]])</f>
        <v>3948</v>
      </c>
      <c r="R678" s="22">
        <v>0.25</v>
      </c>
      <c r="S678" s="22">
        <v>0.41666666666666669</v>
      </c>
      <c r="T678" s="22">
        <v>0.60416666666666663</v>
      </c>
      <c r="U678" s="22">
        <v>0.77083333333333337</v>
      </c>
      <c r="V678" t="s">
        <v>927</v>
      </c>
    </row>
    <row r="679" spans="1:24">
      <c r="A679" s="2">
        <v>677</v>
      </c>
      <c r="B679" s="2" t="s">
        <v>210</v>
      </c>
      <c r="C679" s="2">
        <f>YEAR(MC[[#This Row],[Date]])</f>
        <v>2024</v>
      </c>
      <c r="D679" s="2" t="s">
        <v>211</v>
      </c>
      <c r="E679" s="2" t="s">
        <v>211</v>
      </c>
      <c r="F679" s="18">
        <v>45323</v>
      </c>
      <c r="G679" s="2">
        <f t="shared" si="64"/>
        <v>29</v>
      </c>
      <c r="H679" s="19">
        <f t="shared" si="65"/>
        <v>45328</v>
      </c>
      <c r="I679">
        <v>10</v>
      </c>
      <c r="J679">
        <v>4</v>
      </c>
      <c r="K679" s="2">
        <v>630</v>
      </c>
      <c r="L679" s="2">
        <v>567</v>
      </c>
      <c r="M679" s="2">
        <v>0</v>
      </c>
      <c r="N679" s="2">
        <v>2242</v>
      </c>
      <c r="O679" s="2">
        <v>0</v>
      </c>
      <c r="P679" s="2">
        <v>0</v>
      </c>
      <c r="Q679" s="2">
        <f>SUM(MC[[#This Row],[IC1_Inv1_MC]:[IC2_Inv2_MC]])</f>
        <v>3439</v>
      </c>
      <c r="R679" s="22">
        <v>0.25</v>
      </c>
      <c r="S679" s="22">
        <v>0.41666666666666669</v>
      </c>
      <c r="T679" s="22">
        <v>0.60416666666666663</v>
      </c>
      <c r="U679" s="22">
        <v>0.77083333333333337</v>
      </c>
      <c r="V679" t="s">
        <v>927</v>
      </c>
    </row>
    <row r="680" spans="1:24">
      <c r="A680" s="2">
        <v>678</v>
      </c>
      <c r="B680" s="2" t="s">
        <v>210</v>
      </c>
      <c r="C680" s="2">
        <f>YEAR(MC[[#This Row],[Date]])</f>
        <v>2024</v>
      </c>
      <c r="D680" s="2" t="s">
        <v>211</v>
      </c>
      <c r="E680" s="2" t="s">
        <v>211</v>
      </c>
      <c r="F680" s="18">
        <v>45323</v>
      </c>
      <c r="G680" s="2">
        <f t="shared" si="64"/>
        <v>29</v>
      </c>
      <c r="H680" s="19">
        <f t="shared" si="65"/>
        <v>45329</v>
      </c>
      <c r="I680">
        <v>10</v>
      </c>
      <c r="J680">
        <v>4</v>
      </c>
      <c r="K680" s="2">
        <v>0</v>
      </c>
      <c r="L680" s="2">
        <v>315</v>
      </c>
      <c r="M680" s="2">
        <v>2331</v>
      </c>
      <c r="N680" s="2">
        <v>1869</v>
      </c>
      <c r="O680" s="2">
        <v>0</v>
      </c>
      <c r="P680" s="2">
        <v>0</v>
      </c>
      <c r="Q680" s="2">
        <f>SUM(MC[[#This Row],[IC1_Inv1_MC]:[IC2_Inv2_MC]])</f>
        <v>4515</v>
      </c>
      <c r="R680" s="22">
        <v>0.25</v>
      </c>
      <c r="S680" s="22">
        <v>0.41666666666666669</v>
      </c>
      <c r="T680" s="22">
        <v>0.60416666666666663</v>
      </c>
      <c r="U680" s="22">
        <v>0.77083333333333337</v>
      </c>
      <c r="V680" t="s">
        <v>927</v>
      </c>
    </row>
    <row r="681" spans="1:24">
      <c r="A681" s="2">
        <v>679</v>
      </c>
      <c r="B681" s="2" t="s">
        <v>210</v>
      </c>
      <c r="C681" s="2">
        <f>YEAR(MC[[#This Row],[Date]])</f>
        <v>2024</v>
      </c>
      <c r="D681" s="2" t="s">
        <v>211</v>
      </c>
      <c r="E681" s="2" t="s">
        <v>211</v>
      </c>
      <c r="F681" s="18">
        <v>45323</v>
      </c>
      <c r="G681" s="2">
        <f t="shared" si="64"/>
        <v>29</v>
      </c>
      <c r="H681" s="19">
        <f t="shared" si="65"/>
        <v>45330</v>
      </c>
      <c r="I681">
        <v>10</v>
      </c>
      <c r="J681">
        <v>2</v>
      </c>
      <c r="K681" s="2">
        <v>0</v>
      </c>
      <c r="L681" s="2">
        <v>1533</v>
      </c>
      <c r="M681" s="2">
        <v>882</v>
      </c>
      <c r="N681" s="2">
        <v>0</v>
      </c>
      <c r="O681" s="2">
        <v>0</v>
      </c>
      <c r="P681" s="2">
        <v>0</v>
      </c>
      <c r="Q681" s="2">
        <f>SUM(MC[[#This Row],[IC1_Inv1_MC]:[IC2_Inv2_MC]])</f>
        <v>2415</v>
      </c>
      <c r="R681" s="22">
        <v>0.25</v>
      </c>
      <c r="S681" s="22">
        <v>0.41666666666666669</v>
      </c>
      <c r="T681" s="22">
        <v>0.60416666666666663</v>
      </c>
      <c r="U681" s="22">
        <v>0.77083333333333337</v>
      </c>
      <c r="V681" t="s">
        <v>927</v>
      </c>
    </row>
    <row r="682" spans="1:24">
      <c r="A682" s="2">
        <v>680</v>
      </c>
      <c r="B682" s="2" t="s">
        <v>210</v>
      </c>
      <c r="C682" s="2">
        <f>YEAR(MC[[#This Row],[Date]])</f>
        <v>2024</v>
      </c>
      <c r="D682" s="2" t="s">
        <v>211</v>
      </c>
      <c r="E682" s="2" t="s">
        <v>211</v>
      </c>
      <c r="F682" s="18">
        <v>45323</v>
      </c>
      <c r="G682" s="2">
        <f>DAY(EOMONTH(F682,0))</f>
        <v>29</v>
      </c>
      <c r="H682" s="19">
        <f>H681+1</f>
        <v>45331</v>
      </c>
      <c r="I682">
        <v>10</v>
      </c>
      <c r="J682">
        <v>2</v>
      </c>
      <c r="K682" s="2">
        <v>294</v>
      </c>
      <c r="L682" s="2">
        <v>378</v>
      </c>
      <c r="M682" s="2">
        <v>0</v>
      </c>
      <c r="N682" s="2">
        <v>0</v>
      </c>
      <c r="O682" s="2">
        <v>0</v>
      </c>
      <c r="P682" s="2">
        <v>1764</v>
      </c>
      <c r="Q682" s="2">
        <f>SUM(MC[[#This Row],[IC1_Inv1_MC]:[IC2_Inv2_MC]])</f>
        <v>2436</v>
      </c>
      <c r="R682" s="22">
        <v>0.25</v>
      </c>
      <c r="S682" s="22">
        <v>0.41666666666666669</v>
      </c>
      <c r="T682" s="22">
        <v>0.60416666666666663</v>
      </c>
      <c r="U682" s="22">
        <v>0.77083333333333337</v>
      </c>
      <c r="V682" t="s">
        <v>927</v>
      </c>
      <c r="X682" s="211" t="s">
        <v>981</v>
      </c>
    </row>
    <row r="683" spans="1:24">
      <c r="A683" s="2">
        <v>681</v>
      </c>
      <c r="B683" s="2" t="s">
        <v>210</v>
      </c>
      <c r="C683" s="2">
        <f>YEAR(MC[[#This Row],[Date]])</f>
        <v>2024</v>
      </c>
      <c r="D683" s="2" t="s">
        <v>211</v>
      </c>
      <c r="E683" s="2" t="s">
        <v>211</v>
      </c>
      <c r="F683" s="18">
        <v>45323</v>
      </c>
      <c r="G683" s="2">
        <f t="shared" ref="G683:G697" si="66">DAY(EOMONTH(F683,0))</f>
        <v>29</v>
      </c>
      <c r="H683" s="19">
        <f t="shared" ref="H683:H697" si="67">H682+1</f>
        <v>45332</v>
      </c>
      <c r="I683">
        <v>11</v>
      </c>
      <c r="J683">
        <v>2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2436</v>
      </c>
      <c r="Q683" s="2">
        <f>SUM(MC[[#This Row],[IC1_Inv1_MC]:[IC2_Inv2_MC]])</f>
        <v>2436</v>
      </c>
      <c r="R683" s="22">
        <v>0.25</v>
      </c>
      <c r="S683" s="22">
        <v>0.41666666666666669</v>
      </c>
      <c r="T683" s="22">
        <v>0.60416666666666663</v>
      </c>
      <c r="U683" s="22">
        <v>0.77083333333333337</v>
      </c>
      <c r="V683" t="s">
        <v>927</v>
      </c>
    </row>
    <row r="684" spans="1:24">
      <c r="A684" s="2">
        <v>682</v>
      </c>
      <c r="B684" s="2" t="s">
        <v>210</v>
      </c>
      <c r="C684" s="2">
        <f>YEAR(MC[[#This Row],[Date]])</f>
        <v>2024</v>
      </c>
      <c r="D684" s="2" t="s">
        <v>211</v>
      </c>
      <c r="E684" s="2" t="s">
        <v>211</v>
      </c>
      <c r="F684" s="18">
        <v>45323</v>
      </c>
      <c r="G684" s="2">
        <f t="shared" si="66"/>
        <v>29</v>
      </c>
      <c r="H684" s="19">
        <f t="shared" si="67"/>
        <v>45333</v>
      </c>
      <c r="I684">
        <v>11</v>
      </c>
      <c r="J684">
        <v>2</v>
      </c>
      <c r="K684" s="2">
        <v>0</v>
      </c>
      <c r="L684" s="2">
        <v>0</v>
      </c>
      <c r="M684" s="2">
        <v>0</v>
      </c>
      <c r="N684" s="2">
        <v>0</v>
      </c>
      <c r="O684" s="2">
        <v>1964</v>
      </c>
      <c r="P684" s="2">
        <v>440</v>
      </c>
      <c r="Q684" s="2">
        <f>SUM(MC[[#This Row],[IC1_Inv1_MC]:[IC2_Inv2_MC]])</f>
        <v>2404</v>
      </c>
      <c r="R684" s="22">
        <v>0.25</v>
      </c>
      <c r="S684" s="22">
        <v>0.41666666666666669</v>
      </c>
      <c r="T684" s="22">
        <v>0.60416666666666663</v>
      </c>
      <c r="U684" s="22">
        <v>0.77083333333333337</v>
      </c>
      <c r="V684" t="s">
        <v>927</v>
      </c>
    </row>
    <row r="685" spans="1:24">
      <c r="A685" s="2">
        <v>683</v>
      </c>
      <c r="B685" s="2" t="s">
        <v>210</v>
      </c>
      <c r="C685" s="2">
        <f>YEAR(MC[[#This Row],[Date]])</f>
        <v>2024</v>
      </c>
      <c r="D685" s="2" t="s">
        <v>211</v>
      </c>
      <c r="E685" s="2" t="s">
        <v>211</v>
      </c>
      <c r="F685" s="18">
        <v>45323</v>
      </c>
      <c r="G685" s="2">
        <f t="shared" si="66"/>
        <v>29</v>
      </c>
      <c r="H685" s="19">
        <f t="shared" si="67"/>
        <v>45334</v>
      </c>
      <c r="I685">
        <v>11</v>
      </c>
      <c r="J685">
        <v>2</v>
      </c>
      <c r="K685" s="2">
        <v>252</v>
      </c>
      <c r="L685" s="2">
        <v>1386</v>
      </c>
      <c r="M685" s="2">
        <v>0</v>
      </c>
      <c r="N685" s="2">
        <v>0</v>
      </c>
      <c r="O685" s="2">
        <v>0</v>
      </c>
      <c r="P685" s="2">
        <v>819</v>
      </c>
      <c r="Q685" s="2">
        <f>SUM(MC[[#This Row],[IC1_Inv1_MC]:[IC2_Inv2_MC]])</f>
        <v>2457</v>
      </c>
      <c r="R685" s="22">
        <v>0.25</v>
      </c>
      <c r="S685" s="22">
        <v>0.41666666666666669</v>
      </c>
      <c r="T685" s="22">
        <v>0.60416666666666663</v>
      </c>
      <c r="U685" s="22">
        <v>0.77083333333333337</v>
      </c>
      <c r="V685" t="s">
        <v>927</v>
      </c>
    </row>
    <row r="686" spans="1:24">
      <c r="A686" s="2">
        <v>684</v>
      </c>
      <c r="B686" s="2" t="s">
        <v>210</v>
      </c>
      <c r="C686" s="2">
        <f>YEAR(MC[[#This Row],[Date]])</f>
        <v>2024</v>
      </c>
      <c r="D686" s="2" t="s">
        <v>211</v>
      </c>
      <c r="E686" s="2" t="s">
        <v>211</v>
      </c>
      <c r="F686" s="18">
        <v>45323</v>
      </c>
      <c r="G686" s="2">
        <f t="shared" si="66"/>
        <v>29</v>
      </c>
      <c r="H686" s="19">
        <f t="shared" si="67"/>
        <v>45335</v>
      </c>
      <c r="I686">
        <v>11</v>
      </c>
      <c r="J686">
        <v>4</v>
      </c>
      <c r="K686" s="2">
        <v>0</v>
      </c>
      <c r="L686" s="2">
        <v>1428</v>
      </c>
      <c r="M686" s="2">
        <v>504</v>
      </c>
      <c r="N686" s="2">
        <v>252</v>
      </c>
      <c r="O686" s="2">
        <v>1554</v>
      </c>
      <c r="P686" s="2">
        <v>0</v>
      </c>
      <c r="Q686" s="2">
        <f>SUM(MC[[#This Row],[IC1_Inv1_MC]:[IC2_Inv2_MC]])</f>
        <v>3738</v>
      </c>
      <c r="R686" s="22">
        <v>0.25</v>
      </c>
      <c r="S686" s="22">
        <v>0.41666666666666669</v>
      </c>
      <c r="T686" s="22">
        <v>0.60416666666666663</v>
      </c>
      <c r="U686" s="22">
        <v>0.77083333333333337</v>
      </c>
      <c r="V686" t="s">
        <v>927</v>
      </c>
    </row>
    <row r="687" spans="1:24">
      <c r="A687" s="2">
        <v>685</v>
      </c>
      <c r="B687" s="2" t="s">
        <v>210</v>
      </c>
      <c r="C687" s="2">
        <f>YEAR(MC[[#This Row],[Date]])</f>
        <v>2024</v>
      </c>
      <c r="D687" s="2" t="s">
        <v>211</v>
      </c>
      <c r="E687" s="2" t="s">
        <v>211</v>
      </c>
      <c r="F687" s="18">
        <v>45323</v>
      </c>
      <c r="G687" s="2">
        <f t="shared" si="66"/>
        <v>29</v>
      </c>
      <c r="H687" s="19">
        <f t="shared" si="67"/>
        <v>45336</v>
      </c>
      <c r="I687">
        <v>11</v>
      </c>
      <c r="J687">
        <v>4</v>
      </c>
      <c r="K687" s="2">
        <v>562</v>
      </c>
      <c r="L687" s="2">
        <v>504</v>
      </c>
      <c r="M687" s="2">
        <v>1475</v>
      </c>
      <c r="N687" s="2">
        <v>504</v>
      </c>
      <c r="O687" s="2">
        <v>1197</v>
      </c>
      <c r="P687" s="2">
        <v>0</v>
      </c>
      <c r="Q687" s="2">
        <f>SUM(MC[[#This Row],[IC1_Inv1_MC]:[IC2_Inv2_MC]])</f>
        <v>4242</v>
      </c>
      <c r="R687" s="22">
        <v>0.25</v>
      </c>
      <c r="S687" s="22">
        <v>0.41666666666666669</v>
      </c>
      <c r="T687" s="22">
        <v>0.60416666666666663</v>
      </c>
      <c r="U687" s="22">
        <v>0.77083333333333337</v>
      </c>
      <c r="V687" t="s">
        <v>927</v>
      </c>
    </row>
    <row r="688" spans="1:24">
      <c r="A688" s="2">
        <v>686</v>
      </c>
      <c r="B688" s="2" t="s">
        <v>210</v>
      </c>
      <c r="C688" s="2">
        <f>YEAR(MC[[#This Row],[Date]])</f>
        <v>2024</v>
      </c>
      <c r="D688" s="2" t="s">
        <v>211</v>
      </c>
      <c r="E688" s="2" t="s">
        <v>211</v>
      </c>
      <c r="F688" s="18">
        <v>45323</v>
      </c>
      <c r="G688" s="2">
        <f t="shared" si="66"/>
        <v>29</v>
      </c>
      <c r="H688" s="19">
        <f t="shared" si="67"/>
        <v>45337</v>
      </c>
      <c r="I688">
        <v>11</v>
      </c>
      <c r="J688">
        <v>4</v>
      </c>
      <c r="K688" s="2">
        <v>1890</v>
      </c>
      <c r="L688" s="2">
        <v>315</v>
      </c>
      <c r="M688" s="2">
        <v>0</v>
      </c>
      <c r="N688" s="2">
        <v>0</v>
      </c>
      <c r="O688" s="2">
        <v>1071</v>
      </c>
      <c r="P688" s="2">
        <v>0</v>
      </c>
      <c r="Q688" s="2">
        <f>SUM(MC[[#This Row],[IC1_Inv1_MC]:[IC2_Inv2_MC]])</f>
        <v>3276</v>
      </c>
      <c r="R688" s="22">
        <v>0.25</v>
      </c>
      <c r="S688" s="22">
        <v>0.41666666666666669</v>
      </c>
      <c r="T688" s="22">
        <v>0.60416666666666663</v>
      </c>
      <c r="U688" s="22">
        <v>0.77083333333333337</v>
      </c>
      <c r="V688" t="s">
        <v>927</v>
      </c>
    </row>
    <row r="689" spans="1:24">
      <c r="A689" s="2">
        <v>687</v>
      </c>
      <c r="B689" s="2" t="s">
        <v>210</v>
      </c>
      <c r="C689" s="2">
        <f>YEAR(MC[[#This Row],[Date]])</f>
        <v>2024</v>
      </c>
      <c r="D689" s="2" t="s">
        <v>211</v>
      </c>
      <c r="E689" s="2" t="s">
        <v>211</v>
      </c>
      <c r="F689" s="18">
        <v>45323</v>
      </c>
      <c r="G689" s="2">
        <f t="shared" si="66"/>
        <v>29</v>
      </c>
      <c r="H689" s="19">
        <f t="shared" si="67"/>
        <v>45338</v>
      </c>
      <c r="I689">
        <v>11</v>
      </c>
      <c r="J689">
        <v>4</v>
      </c>
      <c r="K689" s="2">
        <v>0</v>
      </c>
      <c r="L689" s="2">
        <v>252</v>
      </c>
      <c r="M689" s="2">
        <v>1806</v>
      </c>
      <c r="N689" s="2">
        <v>1092</v>
      </c>
      <c r="O689" s="2">
        <v>0</v>
      </c>
      <c r="P689" s="2">
        <v>0</v>
      </c>
      <c r="Q689" s="2">
        <f>SUM(MC[[#This Row],[IC1_Inv1_MC]:[IC2_Inv2_MC]])</f>
        <v>3150</v>
      </c>
      <c r="R689" s="22">
        <v>0.25</v>
      </c>
      <c r="S689" s="22">
        <v>0.41666666666666669</v>
      </c>
      <c r="T689" s="22">
        <v>0.60416666666666663</v>
      </c>
      <c r="U689" s="22">
        <v>0.77083333333333337</v>
      </c>
      <c r="V689" t="s">
        <v>927</v>
      </c>
    </row>
    <row r="690" spans="1:24">
      <c r="A690" s="2">
        <v>688</v>
      </c>
      <c r="B690" s="2" t="s">
        <v>210</v>
      </c>
      <c r="C690" s="2">
        <f>YEAR(MC[[#This Row],[Date]])</f>
        <v>2024</v>
      </c>
      <c r="D690" s="2" t="s">
        <v>211</v>
      </c>
      <c r="E690" s="2" t="s">
        <v>211</v>
      </c>
      <c r="F690" s="18">
        <v>45323</v>
      </c>
      <c r="G690" s="2">
        <f t="shared" si="66"/>
        <v>29</v>
      </c>
      <c r="H690" s="19">
        <f t="shared" si="67"/>
        <v>45339</v>
      </c>
      <c r="I690">
        <v>11</v>
      </c>
      <c r="J690">
        <v>4</v>
      </c>
      <c r="K690" s="2">
        <v>1512</v>
      </c>
      <c r="L690" s="2">
        <v>819</v>
      </c>
      <c r="M690" s="2">
        <v>0</v>
      </c>
      <c r="N690" s="2">
        <v>987</v>
      </c>
      <c r="O690" s="2">
        <v>0</v>
      </c>
      <c r="P690" s="2">
        <v>0</v>
      </c>
      <c r="Q690" s="2">
        <f>SUM(MC[[#This Row],[IC1_Inv1_MC]:[IC2_Inv2_MC]])</f>
        <v>3318</v>
      </c>
      <c r="R690" s="22">
        <v>0.25</v>
      </c>
      <c r="S690" s="22">
        <v>0.41666666666666669</v>
      </c>
      <c r="T690" s="22">
        <v>0.60416666666666663</v>
      </c>
      <c r="U690" s="22">
        <v>0.77083333333333337</v>
      </c>
      <c r="V690" t="s">
        <v>927</v>
      </c>
    </row>
    <row r="691" spans="1:24">
      <c r="A691" s="2">
        <v>689</v>
      </c>
      <c r="B691" s="2" t="s">
        <v>210</v>
      </c>
      <c r="C691" s="2">
        <f>YEAR(MC[[#This Row],[Date]])</f>
        <v>2024</v>
      </c>
      <c r="D691" s="2" t="s">
        <v>211</v>
      </c>
      <c r="E691" s="2" t="s">
        <v>211</v>
      </c>
      <c r="F691" s="18">
        <v>45323</v>
      </c>
      <c r="G691" s="2">
        <f t="shared" si="66"/>
        <v>29</v>
      </c>
      <c r="H691" s="19">
        <f t="shared" si="67"/>
        <v>45340</v>
      </c>
      <c r="I691">
        <v>11</v>
      </c>
      <c r="J691">
        <v>2</v>
      </c>
      <c r="K691" s="2">
        <v>945</v>
      </c>
      <c r="L691" s="2">
        <v>0</v>
      </c>
      <c r="M691" s="2">
        <v>0</v>
      </c>
      <c r="N691" s="2">
        <v>0</v>
      </c>
      <c r="O691" s="2">
        <v>1468</v>
      </c>
      <c r="P691" s="2">
        <v>0</v>
      </c>
      <c r="Q691" s="2">
        <f>SUM(MC[[#This Row],[IC1_Inv1_MC]:[IC2_Inv2_MC]])</f>
        <v>2413</v>
      </c>
      <c r="R691" s="22">
        <v>0.25</v>
      </c>
      <c r="S691" s="22">
        <v>0.41666666666666669</v>
      </c>
      <c r="T691" s="22">
        <v>0.60416666666666663</v>
      </c>
      <c r="U691" s="22">
        <v>0.77083333333333337</v>
      </c>
      <c r="V691" t="s">
        <v>927</v>
      </c>
    </row>
    <row r="692" spans="1:24">
      <c r="A692" s="2">
        <v>690</v>
      </c>
      <c r="B692" s="2" t="s">
        <v>210</v>
      </c>
      <c r="C692" s="2">
        <f>YEAR(MC[[#This Row],[Date]])</f>
        <v>2024</v>
      </c>
      <c r="D692" s="2" t="s">
        <v>211</v>
      </c>
      <c r="E692" s="2" t="s">
        <v>211</v>
      </c>
      <c r="F692" s="18">
        <v>45323</v>
      </c>
      <c r="G692" s="2">
        <f t="shared" si="66"/>
        <v>29</v>
      </c>
      <c r="H692" s="19">
        <f t="shared" si="67"/>
        <v>45341</v>
      </c>
      <c r="I692">
        <v>11</v>
      </c>
      <c r="J692">
        <v>4</v>
      </c>
      <c r="K692" s="2">
        <v>0</v>
      </c>
      <c r="L692" s="2">
        <v>0</v>
      </c>
      <c r="M692" s="2">
        <v>0</v>
      </c>
      <c r="N692" s="2">
        <v>1092</v>
      </c>
      <c r="O692" s="2">
        <v>168</v>
      </c>
      <c r="P692" s="2">
        <v>1932</v>
      </c>
      <c r="Q692" s="2">
        <f>SUM(MC[[#This Row],[IC1_Inv1_MC]:[IC2_Inv2_MC]])</f>
        <v>3192</v>
      </c>
      <c r="R692" s="22">
        <v>0.25</v>
      </c>
      <c r="S692" s="22">
        <v>0.41666666666666669</v>
      </c>
      <c r="T692" s="22">
        <v>0.60416666666666663</v>
      </c>
      <c r="U692" s="22">
        <v>0.77083333333333337</v>
      </c>
      <c r="V692" t="s">
        <v>927</v>
      </c>
      <c r="X692" s="211" t="s">
        <v>982</v>
      </c>
    </row>
    <row r="693" spans="1:24">
      <c r="A693" s="2">
        <v>691</v>
      </c>
      <c r="B693" s="2" t="s">
        <v>210</v>
      </c>
      <c r="C693" s="2">
        <f>YEAR(MC[[#This Row],[Date]])</f>
        <v>2024</v>
      </c>
      <c r="D693" s="2" t="s">
        <v>211</v>
      </c>
      <c r="E693" s="2" t="s">
        <v>211</v>
      </c>
      <c r="F693" s="18">
        <v>45323</v>
      </c>
      <c r="G693" s="2">
        <f t="shared" si="66"/>
        <v>29</v>
      </c>
      <c r="H693" s="19">
        <f t="shared" si="67"/>
        <v>45342</v>
      </c>
      <c r="I693">
        <v>12</v>
      </c>
      <c r="J693">
        <v>4</v>
      </c>
      <c r="K693" s="2">
        <v>252</v>
      </c>
      <c r="L693" s="2">
        <v>1596</v>
      </c>
      <c r="M693" s="2">
        <v>1554</v>
      </c>
      <c r="N693" s="2">
        <v>630</v>
      </c>
      <c r="O693" s="2">
        <v>0</v>
      </c>
      <c r="P693" s="2">
        <v>315</v>
      </c>
      <c r="Q693" s="2">
        <f>SUM(MC[[#This Row],[IC1_Inv1_MC]:[IC2_Inv2_MC]])</f>
        <v>4347</v>
      </c>
      <c r="R693" s="22">
        <v>0.25</v>
      </c>
      <c r="S693" s="22">
        <v>0.41666666666666669</v>
      </c>
      <c r="T693" s="22">
        <v>0.60416666666666663</v>
      </c>
      <c r="U693" s="22">
        <v>0.77083333333333337</v>
      </c>
      <c r="V693" t="s">
        <v>927</v>
      </c>
    </row>
    <row r="694" spans="1:24">
      <c r="A694" s="2">
        <v>692</v>
      </c>
      <c r="B694" s="2" t="s">
        <v>210</v>
      </c>
      <c r="C694" s="2">
        <f>YEAR(MC[[#This Row],[Date]])</f>
        <v>2024</v>
      </c>
      <c r="D694" s="2" t="s">
        <v>211</v>
      </c>
      <c r="E694" s="2" t="s">
        <v>211</v>
      </c>
      <c r="F694" s="18">
        <v>45323</v>
      </c>
      <c r="G694" s="2">
        <f t="shared" si="66"/>
        <v>29</v>
      </c>
      <c r="H694" s="19">
        <f t="shared" si="67"/>
        <v>45343</v>
      </c>
      <c r="I694">
        <v>12</v>
      </c>
      <c r="J694">
        <v>4</v>
      </c>
      <c r="K694" s="2">
        <v>0</v>
      </c>
      <c r="L694" s="2">
        <v>945</v>
      </c>
      <c r="M694" s="2">
        <v>882</v>
      </c>
      <c r="N694" s="2">
        <v>315</v>
      </c>
      <c r="O694" s="2">
        <v>1176</v>
      </c>
      <c r="P694" s="2">
        <v>0</v>
      </c>
      <c r="Q694" s="2">
        <f>SUM(MC[[#This Row],[IC1_Inv1_MC]:[IC2_Inv2_MC]])</f>
        <v>3318</v>
      </c>
      <c r="R694" s="22">
        <v>0.25</v>
      </c>
      <c r="S694" s="22">
        <v>0.41666666666666669</v>
      </c>
      <c r="T694" s="22">
        <v>0.60416666666666663</v>
      </c>
      <c r="U694" s="22">
        <v>0.77083333333333337</v>
      </c>
      <c r="V694" t="s">
        <v>927</v>
      </c>
    </row>
    <row r="695" spans="1:24">
      <c r="A695" s="2">
        <v>693</v>
      </c>
      <c r="B695" s="2" t="s">
        <v>210</v>
      </c>
      <c r="C695" s="2">
        <f>YEAR(MC[[#This Row],[Date]])</f>
        <v>2024</v>
      </c>
      <c r="D695" s="2" t="s">
        <v>211</v>
      </c>
      <c r="E695" s="2" t="s">
        <v>211</v>
      </c>
      <c r="F695" s="18">
        <v>45323</v>
      </c>
      <c r="G695" s="2">
        <f t="shared" si="66"/>
        <v>29</v>
      </c>
      <c r="H695" s="19">
        <f t="shared" si="67"/>
        <v>45344</v>
      </c>
      <c r="I695">
        <v>12</v>
      </c>
      <c r="J695">
        <v>4</v>
      </c>
      <c r="K695" s="2">
        <v>252</v>
      </c>
      <c r="L695" s="2">
        <v>1491</v>
      </c>
      <c r="M695" s="2">
        <v>0</v>
      </c>
      <c r="N695" s="2">
        <v>0</v>
      </c>
      <c r="O695" s="2">
        <v>756</v>
      </c>
      <c r="P695" s="2">
        <v>861</v>
      </c>
      <c r="Q695" s="2">
        <f>SUM(MC[[#This Row],[IC1_Inv1_MC]:[IC2_Inv2_MC]])</f>
        <v>3360</v>
      </c>
      <c r="R695" s="22">
        <v>0.25</v>
      </c>
      <c r="S695" s="22">
        <v>0.41666666666666669</v>
      </c>
      <c r="T695" s="22">
        <v>0.60416666666666663</v>
      </c>
      <c r="U695" s="22">
        <v>0.77083333333333337</v>
      </c>
      <c r="V695" t="s">
        <v>927</v>
      </c>
    </row>
    <row r="696" spans="1:24">
      <c r="A696" s="2">
        <v>694</v>
      </c>
      <c r="B696" s="2" t="s">
        <v>210</v>
      </c>
      <c r="C696" s="2">
        <f>YEAR(MC[[#This Row],[Date]])</f>
        <v>2024</v>
      </c>
      <c r="D696" s="2" t="s">
        <v>211</v>
      </c>
      <c r="E696" s="2" t="s">
        <v>211</v>
      </c>
      <c r="F696" s="18">
        <v>45323</v>
      </c>
      <c r="G696" s="2">
        <f t="shared" si="66"/>
        <v>29</v>
      </c>
      <c r="H696" s="19">
        <f t="shared" si="67"/>
        <v>45345</v>
      </c>
      <c r="I696">
        <v>12</v>
      </c>
      <c r="J696">
        <v>4</v>
      </c>
      <c r="K696" s="2">
        <v>0</v>
      </c>
      <c r="L696" s="2">
        <v>0</v>
      </c>
      <c r="M696" s="2">
        <v>0</v>
      </c>
      <c r="N696" s="2">
        <v>210</v>
      </c>
      <c r="O696" s="2">
        <v>1134</v>
      </c>
      <c r="P696" s="2">
        <v>2016</v>
      </c>
      <c r="Q696" s="2">
        <f>SUM(MC[[#This Row],[IC1_Inv1_MC]:[IC2_Inv2_MC]])</f>
        <v>3360</v>
      </c>
      <c r="R696" s="22">
        <v>0.25</v>
      </c>
      <c r="S696" s="22">
        <v>0.41666666666666669</v>
      </c>
      <c r="T696" s="22">
        <v>0.60416666666666663</v>
      </c>
      <c r="U696" s="22">
        <v>0.77083333333333337</v>
      </c>
      <c r="V696" t="s">
        <v>927</v>
      </c>
    </row>
    <row r="697" spans="1:24">
      <c r="A697" s="2">
        <v>695</v>
      </c>
      <c r="B697" s="2" t="s">
        <v>210</v>
      </c>
      <c r="C697" s="2">
        <f>YEAR(MC[[#This Row],[Date]])</f>
        <v>2024</v>
      </c>
      <c r="D697" s="2" t="s">
        <v>211</v>
      </c>
      <c r="E697" s="2" t="s">
        <v>211</v>
      </c>
      <c r="F697" s="18">
        <v>45323</v>
      </c>
      <c r="G697" s="2">
        <f t="shared" si="66"/>
        <v>29</v>
      </c>
      <c r="H697" s="19">
        <f t="shared" si="67"/>
        <v>45346</v>
      </c>
      <c r="I697">
        <v>12</v>
      </c>
      <c r="J697">
        <v>4</v>
      </c>
      <c r="K697" s="2">
        <v>693</v>
      </c>
      <c r="L697" s="2">
        <v>1407</v>
      </c>
      <c r="M697" s="2">
        <v>903</v>
      </c>
      <c r="N697" s="2">
        <v>0</v>
      </c>
      <c r="O697" s="2">
        <v>504</v>
      </c>
      <c r="P697" s="2">
        <v>861</v>
      </c>
      <c r="Q697" s="2">
        <f>SUM(MC[[#This Row],[IC1_Inv1_MC]:[IC2_Inv2_MC]])</f>
        <v>4368</v>
      </c>
      <c r="R697" s="22">
        <v>0.25</v>
      </c>
      <c r="S697" s="22">
        <v>0.41666666666666669</v>
      </c>
      <c r="T697" s="22">
        <v>0.60416666666666663</v>
      </c>
      <c r="U697" s="22">
        <v>0.77083333333333337</v>
      </c>
      <c r="V697" t="s">
        <v>927</v>
      </c>
    </row>
    <row r="698" spans="1:24">
      <c r="A698" s="2">
        <v>696</v>
      </c>
      <c r="B698" s="2" t="s">
        <v>210</v>
      </c>
      <c r="C698" s="2">
        <f>YEAR(MC[[#This Row],[Date]])</f>
        <v>2024</v>
      </c>
      <c r="D698" s="2" t="s">
        <v>211</v>
      </c>
      <c r="E698" s="2" t="s">
        <v>211</v>
      </c>
      <c r="F698" s="18">
        <v>45323</v>
      </c>
      <c r="G698" s="2">
        <f t="shared" ref="G698:G704" si="68">DAY(EOMONTH(F698,0))</f>
        <v>29</v>
      </c>
      <c r="H698" s="19">
        <f t="shared" ref="H698:H704" si="69">H697+1</f>
        <v>45347</v>
      </c>
      <c r="I698">
        <v>12</v>
      </c>
      <c r="J698">
        <v>4</v>
      </c>
      <c r="K698" s="2">
        <v>1890</v>
      </c>
      <c r="L698" s="2">
        <v>546</v>
      </c>
      <c r="M698" s="2">
        <v>0</v>
      </c>
      <c r="N698" s="2">
        <v>0</v>
      </c>
      <c r="O698" s="2">
        <v>609</v>
      </c>
      <c r="P698" s="2">
        <v>1386</v>
      </c>
      <c r="Q698" s="2">
        <f>SUM(MC[[#This Row],[IC1_Inv1_MC]:[IC2_Inv2_MC]])</f>
        <v>4431</v>
      </c>
      <c r="R698" s="22">
        <v>0.25</v>
      </c>
      <c r="S698" s="22">
        <v>0.41666666666666669</v>
      </c>
      <c r="T698" s="22">
        <v>0.60416666666666663</v>
      </c>
      <c r="U698" s="22">
        <v>0.77083333333333337</v>
      </c>
      <c r="V698" t="s">
        <v>927</v>
      </c>
    </row>
    <row r="699" spans="1:24">
      <c r="A699" s="2">
        <v>697</v>
      </c>
      <c r="B699" s="2" t="s">
        <v>210</v>
      </c>
      <c r="C699" s="2">
        <f>YEAR(MC[[#This Row],[Date]])</f>
        <v>2024</v>
      </c>
      <c r="D699" s="2" t="s">
        <v>211</v>
      </c>
      <c r="E699" s="2" t="s">
        <v>211</v>
      </c>
      <c r="F699" s="18">
        <v>45323</v>
      </c>
      <c r="G699" s="2">
        <f t="shared" si="68"/>
        <v>29</v>
      </c>
      <c r="H699" s="19">
        <f t="shared" si="69"/>
        <v>45348</v>
      </c>
      <c r="I699">
        <v>12</v>
      </c>
      <c r="J699">
        <v>2</v>
      </c>
      <c r="K699" s="2">
        <v>0</v>
      </c>
      <c r="L699" s="2">
        <v>1386</v>
      </c>
      <c r="M699" s="2">
        <v>504</v>
      </c>
      <c r="N699" s="2">
        <v>441</v>
      </c>
      <c r="O699" s="2">
        <v>0</v>
      </c>
      <c r="P699" s="2">
        <v>0</v>
      </c>
      <c r="Q699" s="2">
        <f>SUM(MC[[#This Row],[IC1_Inv1_MC]:[IC2_Inv2_MC]])</f>
        <v>2331</v>
      </c>
      <c r="R699" s="22">
        <v>0.25</v>
      </c>
      <c r="S699" s="22">
        <v>0.41666666666666669</v>
      </c>
      <c r="T699" s="22">
        <v>0.60416666666666663</v>
      </c>
      <c r="U699" s="22">
        <v>0.77083333333333337</v>
      </c>
      <c r="V699" t="s">
        <v>927</v>
      </c>
    </row>
    <row r="700" spans="1:24">
      <c r="A700" s="2">
        <v>698</v>
      </c>
      <c r="B700" s="2" t="s">
        <v>210</v>
      </c>
      <c r="C700" s="2">
        <f>YEAR(MC[[#This Row],[Date]])</f>
        <v>2024</v>
      </c>
      <c r="D700" s="2" t="s">
        <v>211</v>
      </c>
      <c r="E700" s="2" t="s">
        <v>211</v>
      </c>
      <c r="F700" s="18">
        <v>45323</v>
      </c>
      <c r="G700" s="2">
        <f t="shared" si="68"/>
        <v>29</v>
      </c>
      <c r="H700" s="19">
        <f t="shared" si="69"/>
        <v>45349</v>
      </c>
      <c r="I700">
        <v>12</v>
      </c>
      <c r="J700">
        <v>4</v>
      </c>
      <c r="K700" s="2">
        <v>819</v>
      </c>
      <c r="L700" s="2">
        <v>0</v>
      </c>
      <c r="M700" s="2">
        <v>819</v>
      </c>
      <c r="N700" s="2">
        <v>0</v>
      </c>
      <c r="O700" s="2">
        <v>1428</v>
      </c>
      <c r="P700" s="2">
        <v>0</v>
      </c>
      <c r="Q700" s="2">
        <f>SUM(MC[[#This Row],[IC1_Inv1_MC]:[IC2_Inv2_MC]])</f>
        <v>3066</v>
      </c>
      <c r="R700" s="22">
        <v>0.25</v>
      </c>
      <c r="S700" s="22">
        <v>0.41666666666666669</v>
      </c>
      <c r="T700" s="22">
        <v>0.60416666666666663</v>
      </c>
      <c r="U700" s="22">
        <v>0.77083333333333337</v>
      </c>
      <c r="V700" t="s">
        <v>927</v>
      </c>
    </row>
    <row r="701" spans="1:24">
      <c r="A701" s="2">
        <v>699</v>
      </c>
      <c r="B701" s="2" t="s">
        <v>210</v>
      </c>
      <c r="C701" s="2">
        <f>YEAR(MC[[#This Row],[Date]])</f>
        <v>2024</v>
      </c>
      <c r="D701" s="2" t="s">
        <v>211</v>
      </c>
      <c r="E701" s="2" t="s">
        <v>211</v>
      </c>
      <c r="F701" s="18">
        <v>45323</v>
      </c>
      <c r="G701" s="2">
        <f t="shared" si="68"/>
        <v>29</v>
      </c>
      <c r="H701" s="19">
        <f t="shared" si="69"/>
        <v>45350</v>
      </c>
      <c r="I701">
        <v>12</v>
      </c>
      <c r="J701">
        <v>4</v>
      </c>
      <c r="K701" s="2">
        <v>1575</v>
      </c>
      <c r="L701" s="2">
        <v>630</v>
      </c>
      <c r="M701" s="2">
        <v>1113</v>
      </c>
      <c r="N701" s="2">
        <v>0</v>
      </c>
      <c r="O701" s="2">
        <v>0</v>
      </c>
      <c r="P701" s="2">
        <v>0</v>
      </c>
      <c r="Q701" s="2">
        <f>SUM(MC[[#This Row],[IC1_Inv1_MC]:[IC2_Inv2_MC]])</f>
        <v>3318</v>
      </c>
      <c r="R701" s="22">
        <v>0.25</v>
      </c>
      <c r="S701" s="22">
        <v>0.41666666666666669</v>
      </c>
      <c r="T701" s="22">
        <v>0.60416666666666663</v>
      </c>
      <c r="U701" s="22">
        <v>0.77083333333333337</v>
      </c>
      <c r="V701" t="s">
        <v>927</v>
      </c>
    </row>
    <row r="702" spans="1:24">
      <c r="A702" s="2">
        <v>700</v>
      </c>
      <c r="B702" s="2" t="s">
        <v>210</v>
      </c>
      <c r="C702" s="2">
        <f>YEAR(MC[[#This Row],[Date]])</f>
        <v>2024</v>
      </c>
      <c r="D702" s="2" t="s">
        <v>211</v>
      </c>
      <c r="E702" s="2" t="s">
        <v>211</v>
      </c>
      <c r="F702" s="18">
        <v>45323</v>
      </c>
      <c r="G702" s="2">
        <f t="shared" si="68"/>
        <v>29</v>
      </c>
      <c r="H702" s="19">
        <f t="shared" si="69"/>
        <v>45351</v>
      </c>
      <c r="I702">
        <v>12</v>
      </c>
      <c r="J702">
        <v>4</v>
      </c>
      <c r="K702" s="2">
        <v>0</v>
      </c>
      <c r="L702" s="2">
        <v>189</v>
      </c>
      <c r="M702" s="2">
        <v>945</v>
      </c>
      <c r="N702" s="2">
        <v>1113</v>
      </c>
      <c r="O702" s="2">
        <v>1092</v>
      </c>
      <c r="P702" s="2">
        <v>0</v>
      </c>
      <c r="Q702" s="2">
        <f>SUM(MC[[#This Row],[IC1_Inv1_MC]:[IC2_Inv2_MC]])</f>
        <v>3339</v>
      </c>
      <c r="R702" s="22">
        <v>0.25</v>
      </c>
      <c r="S702" s="22">
        <v>0.41666666666666669</v>
      </c>
      <c r="T702" s="22">
        <v>0.60416666666666663</v>
      </c>
      <c r="U702" s="22">
        <v>0.77083333333333337</v>
      </c>
      <c r="V702" t="s">
        <v>927</v>
      </c>
      <c r="X702" s="211" t="s">
        <v>983</v>
      </c>
    </row>
    <row r="703" spans="1:24">
      <c r="A703" s="2">
        <v>701</v>
      </c>
      <c r="B703" s="2" t="s">
        <v>210</v>
      </c>
      <c r="C703" s="2">
        <f>YEAR(MC[[#This Row],[Date]])</f>
        <v>2024</v>
      </c>
      <c r="D703" s="2" t="s">
        <v>211</v>
      </c>
      <c r="E703" s="2" t="s">
        <v>211</v>
      </c>
      <c r="F703" s="18">
        <v>45352</v>
      </c>
      <c r="G703" s="2">
        <f t="shared" si="68"/>
        <v>31</v>
      </c>
      <c r="H703" s="19">
        <f t="shared" si="69"/>
        <v>45352</v>
      </c>
      <c r="I703">
        <v>13</v>
      </c>
      <c r="J703">
        <v>4</v>
      </c>
      <c r="K703" s="2">
        <v>0</v>
      </c>
      <c r="L703" s="2">
        <v>0</v>
      </c>
      <c r="M703" s="2">
        <v>0</v>
      </c>
      <c r="N703" s="2">
        <v>2205</v>
      </c>
      <c r="O703" s="2">
        <v>672</v>
      </c>
      <c r="P703" s="2">
        <v>420</v>
      </c>
      <c r="Q703" s="2">
        <f>SUM(MC[[#This Row],[IC1_Inv1_MC]:[IC2_Inv2_MC]])</f>
        <v>3297</v>
      </c>
      <c r="R703" s="22">
        <v>0.25</v>
      </c>
      <c r="S703" s="22">
        <v>0.41666666666666669</v>
      </c>
      <c r="T703" s="22">
        <v>0.60416666666666663</v>
      </c>
      <c r="U703" s="22">
        <v>0.77083333333333337</v>
      </c>
      <c r="V703" t="s">
        <v>927</v>
      </c>
    </row>
    <row r="704" spans="1:24">
      <c r="A704" s="2">
        <v>702</v>
      </c>
      <c r="B704" s="2" t="s">
        <v>210</v>
      </c>
      <c r="C704" s="2">
        <f>YEAR(MC[[#This Row],[Date]])</f>
        <v>2024</v>
      </c>
      <c r="D704" s="2" t="s">
        <v>211</v>
      </c>
      <c r="E704" s="2" t="s">
        <v>211</v>
      </c>
      <c r="F704" s="18">
        <v>45352</v>
      </c>
      <c r="G704" s="2">
        <f t="shared" si="68"/>
        <v>31</v>
      </c>
      <c r="H704" s="19">
        <f t="shared" si="69"/>
        <v>45353</v>
      </c>
      <c r="I704">
        <v>13</v>
      </c>
      <c r="J704">
        <v>2</v>
      </c>
      <c r="K704" s="2">
        <v>0</v>
      </c>
      <c r="L704" s="2">
        <v>0</v>
      </c>
      <c r="M704" s="2">
        <v>0</v>
      </c>
      <c r="N704" s="2">
        <v>1176</v>
      </c>
      <c r="O704" s="2">
        <v>1218</v>
      </c>
      <c r="P704" s="2">
        <v>0</v>
      </c>
      <c r="Q704" s="2">
        <f>SUM(MC[[#This Row],[IC1_Inv1_MC]:[IC2_Inv2_MC]])</f>
        <v>2394</v>
      </c>
      <c r="R704" s="22">
        <v>0.25</v>
      </c>
      <c r="S704" s="22">
        <v>0.41666666666666669</v>
      </c>
      <c r="T704" s="22">
        <v>0.60416666666666663</v>
      </c>
      <c r="U704" s="22">
        <v>0.77083333333333337</v>
      </c>
      <c r="V704" t="s">
        <v>927</v>
      </c>
    </row>
    <row r="705" spans="1:24">
      <c r="A705" s="2">
        <v>703</v>
      </c>
      <c r="B705" s="2" t="s">
        <v>210</v>
      </c>
      <c r="C705" s="2">
        <f>YEAR(MC[[#This Row],[Date]])</f>
        <v>2024</v>
      </c>
      <c r="D705" s="2" t="s">
        <v>211</v>
      </c>
      <c r="E705" s="2" t="s">
        <v>211</v>
      </c>
      <c r="F705" s="18">
        <v>45352</v>
      </c>
      <c r="G705" s="2">
        <f t="shared" ref="G705:G713" si="70">DAY(EOMONTH(F705,0))</f>
        <v>31</v>
      </c>
      <c r="H705" s="19">
        <f t="shared" ref="H705:H713" si="71">H704+1</f>
        <v>45354</v>
      </c>
      <c r="I705">
        <v>13</v>
      </c>
      <c r="J705">
        <v>4</v>
      </c>
      <c r="K705" s="2">
        <v>189</v>
      </c>
      <c r="L705" s="2">
        <v>567</v>
      </c>
      <c r="M705" s="2">
        <v>1365</v>
      </c>
      <c r="N705" s="2">
        <v>630</v>
      </c>
      <c r="O705" s="2">
        <v>588</v>
      </c>
      <c r="P705" s="2">
        <v>0</v>
      </c>
      <c r="Q705" s="2">
        <f>SUM(MC[[#This Row],[IC1_Inv1_MC]:[IC2_Inv2_MC]])</f>
        <v>3339</v>
      </c>
      <c r="R705" s="22">
        <v>0.25</v>
      </c>
      <c r="S705" s="22">
        <v>0.41666666666666669</v>
      </c>
      <c r="T705" s="22">
        <v>0.60416666666666663</v>
      </c>
      <c r="U705" s="22">
        <v>0.77083333333333337</v>
      </c>
      <c r="V705" t="s">
        <v>927</v>
      </c>
    </row>
    <row r="706" spans="1:24">
      <c r="A706" s="2">
        <v>704</v>
      </c>
      <c r="B706" s="2" t="s">
        <v>210</v>
      </c>
      <c r="C706" s="2">
        <f>YEAR(MC[[#This Row],[Date]])</f>
        <v>2024</v>
      </c>
      <c r="D706" s="2" t="s">
        <v>211</v>
      </c>
      <c r="E706" s="2" t="s">
        <v>211</v>
      </c>
      <c r="F706" s="18">
        <v>45352</v>
      </c>
      <c r="G706" s="2">
        <f t="shared" si="70"/>
        <v>31</v>
      </c>
      <c r="H706" s="19">
        <f t="shared" si="71"/>
        <v>45355</v>
      </c>
      <c r="I706">
        <v>13</v>
      </c>
      <c r="J706">
        <v>4</v>
      </c>
      <c r="K706" s="2">
        <v>2205</v>
      </c>
      <c r="L706" s="2">
        <v>1113</v>
      </c>
      <c r="M706" s="2">
        <v>1071</v>
      </c>
      <c r="N706" s="2">
        <v>0</v>
      </c>
      <c r="O706" s="2">
        <v>0</v>
      </c>
      <c r="P706" s="2">
        <v>0</v>
      </c>
      <c r="Q706" s="2">
        <f>SUM(MC[[#This Row],[IC1_Inv1_MC]:[IC2_Inv2_MC]])</f>
        <v>4389</v>
      </c>
      <c r="R706" s="22">
        <v>0.25</v>
      </c>
      <c r="S706" s="22">
        <v>0.41666666666666669</v>
      </c>
      <c r="T706" s="22">
        <v>0.60416666666666663</v>
      </c>
      <c r="U706" s="22">
        <v>0.77083333333333337</v>
      </c>
      <c r="V706" t="s">
        <v>927</v>
      </c>
    </row>
    <row r="707" spans="1:24">
      <c r="A707" s="2">
        <v>705</v>
      </c>
      <c r="B707" s="2" t="s">
        <v>210</v>
      </c>
      <c r="C707" s="2">
        <f>YEAR(MC[[#This Row],[Date]])</f>
        <v>2024</v>
      </c>
      <c r="D707" s="2" t="s">
        <v>211</v>
      </c>
      <c r="E707" s="2" t="s">
        <v>211</v>
      </c>
      <c r="F707" s="18">
        <v>45352</v>
      </c>
      <c r="G707" s="2">
        <f t="shared" si="70"/>
        <v>31</v>
      </c>
      <c r="H707" s="19">
        <f t="shared" si="71"/>
        <v>45356</v>
      </c>
      <c r="I707">
        <v>13</v>
      </c>
      <c r="J707">
        <v>4</v>
      </c>
      <c r="K707" s="2">
        <v>252</v>
      </c>
      <c r="L707" s="2">
        <v>882</v>
      </c>
      <c r="M707" s="2">
        <v>0</v>
      </c>
      <c r="N707" s="2">
        <v>0</v>
      </c>
      <c r="O707" s="2">
        <v>2163</v>
      </c>
      <c r="P707" s="2">
        <v>1113</v>
      </c>
      <c r="Q707" s="2">
        <f>SUM(MC[[#This Row],[IC1_Inv1_MC]:[IC2_Inv2_MC]])</f>
        <v>4410</v>
      </c>
      <c r="R707" s="22">
        <v>0.25</v>
      </c>
      <c r="S707" s="22">
        <v>0.41666666666666669</v>
      </c>
      <c r="T707" s="22">
        <v>0.60416666666666663</v>
      </c>
      <c r="U707" s="22">
        <v>0.77083333333333337</v>
      </c>
      <c r="V707" t="s">
        <v>927</v>
      </c>
    </row>
    <row r="708" spans="1:24">
      <c r="A708" s="2">
        <v>706</v>
      </c>
      <c r="B708" s="2" t="s">
        <v>210</v>
      </c>
      <c r="C708" s="2">
        <f>YEAR(MC[[#This Row],[Date]])</f>
        <v>2024</v>
      </c>
      <c r="D708" s="2" t="s">
        <v>211</v>
      </c>
      <c r="E708" s="2" t="s">
        <v>211</v>
      </c>
      <c r="F708" s="18">
        <v>45352</v>
      </c>
      <c r="G708" s="2">
        <f t="shared" si="70"/>
        <v>31</v>
      </c>
      <c r="H708" s="19">
        <f t="shared" si="71"/>
        <v>45357</v>
      </c>
      <c r="I708">
        <v>13</v>
      </c>
      <c r="J708">
        <v>4</v>
      </c>
      <c r="K708" s="2">
        <v>1134</v>
      </c>
      <c r="L708" s="2">
        <v>294</v>
      </c>
      <c r="M708" s="2">
        <v>252</v>
      </c>
      <c r="N708" s="2">
        <v>252</v>
      </c>
      <c r="O708" s="2">
        <v>0</v>
      </c>
      <c r="P708" s="2">
        <v>1386</v>
      </c>
      <c r="Q708" s="2">
        <f>SUM(MC[[#This Row],[IC1_Inv1_MC]:[IC2_Inv2_MC]])</f>
        <v>3318</v>
      </c>
      <c r="R708" s="22">
        <v>0.25</v>
      </c>
      <c r="S708" s="22">
        <v>0.41666666666666669</v>
      </c>
      <c r="T708" s="22">
        <v>0.60416666666666663</v>
      </c>
      <c r="U708" s="22">
        <v>0.77083333333333337</v>
      </c>
      <c r="V708" t="s">
        <v>927</v>
      </c>
    </row>
    <row r="709" spans="1:24">
      <c r="A709" s="2">
        <v>707</v>
      </c>
      <c r="B709" s="2" t="s">
        <v>210</v>
      </c>
      <c r="C709" s="2">
        <f>YEAR(MC[[#This Row],[Date]])</f>
        <v>2024</v>
      </c>
      <c r="D709" s="2" t="s">
        <v>211</v>
      </c>
      <c r="E709" s="2" t="s">
        <v>211</v>
      </c>
      <c r="F709" s="18">
        <v>45352</v>
      </c>
      <c r="G709" s="2">
        <f t="shared" si="70"/>
        <v>31</v>
      </c>
      <c r="H709" s="19">
        <f t="shared" si="71"/>
        <v>45358</v>
      </c>
      <c r="I709">
        <v>13</v>
      </c>
      <c r="J709">
        <v>4</v>
      </c>
      <c r="K709" s="2">
        <v>1134</v>
      </c>
      <c r="L709" s="2">
        <v>336</v>
      </c>
      <c r="M709" s="2">
        <v>252</v>
      </c>
      <c r="N709" s="2">
        <v>210</v>
      </c>
      <c r="O709" s="2">
        <v>0</v>
      </c>
      <c r="P709" s="2">
        <v>1491</v>
      </c>
      <c r="Q709" s="2">
        <f>SUM(MC[[#This Row],[IC1_Inv1_MC]:[IC2_Inv2_MC]])</f>
        <v>3423</v>
      </c>
      <c r="R709" s="22">
        <v>0.25</v>
      </c>
      <c r="S709" s="22">
        <v>0.41666666666666669</v>
      </c>
      <c r="T709" s="22">
        <v>0.60416666666666663</v>
      </c>
      <c r="U709" s="22">
        <v>0.77083333333333337</v>
      </c>
      <c r="V709" t="s">
        <v>927</v>
      </c>
    </row>
    <row r="710" spans="1:24">
      <c r="A710" s="2">
        <v>708</v>
      </c>
      <c r="B710" s="2" t="s">
        <v>210</v>
      </c>
      <c r="C710" s="2">
        <f>YEAR(MC[[#This Row],[Date]])</f>
        <v>2024</v>
      </c>
      <c r="D710" s="2" t="s">
        <v>211</v>
      </c>
      <c r="E710" s="2" t="s">
        <v>211</v>
      </c>
      <c r="F710" s="18">
        <v>45352</v>
      </c>
      <c r="G710" s="2">
        <f t="shared" si="70"/>
        <v>31</v>
      </c>
      <c r="H710" s="19">
        <f t="shared" si="71"/>
        <v>45359</v>
      </c>
      <c r="I710">
        <v>13</v>
      </c>
      <c r="J710">
        <v>4</v>
      </c>
      <c r="K710" s="2">
        <v>504</v>
      </c>
      <c r="L710" s="2">
        <v>1659</v>
      </c>
      <c r="M710" s="2">
        <v>504</v>
      </c>
      <c r="N710" s="2">
        <v>0</v>
      </c>
      <c r="O710" s="2">
        <v>0</v>
      </c>
      <c r="P710" s="2">
        <v>756</v>
      </c>
      <c r="Q710" s="2">
        <f>SUM(MC[[#This Row],[IC1_Inv1_MC]:[IC2_Inv2_MC]])</f>
        <v>3423</v>
      </c>
      <c r="R710" s="22">
        <v>0.25</v>
      </c>
      <c r="S710" s="22">
        <v>0.41666666666666669</v>
      </c>
      <c r="T710" s="22">
        <v>0.60416666666666663</v>
      </c>
      <c r="U710" s="22">
        <v>0.77083333333333337</v>
      </c>
      <c r="V710" t="s">
        <v>927</v>
      </c>
    </row>
    <row r="711" spans="1:24">
      <c r="A711" s="2">
        <v>709</v>
      </c>
      <c r="B711" s="2" t="s">
        <v>210</v>
      </c>
      <c r="C711" s="2">
        <f>YEAR(MC[[#This Row],[Date]])</f>
        <v>2024</v>
      </c>
      <c r="D711" s="2" t="s">
        <v>211</v>
      </c>
      <c r="E711" s="2" t="s">
        <v>211</v>
      </c>
      <c r="F711" s="18">
        <v>45352</v>
      </c>
      <c r="G711" s="2">
        <f t="shared" si="70"/>
        <v>31</v>
      </c>
      <c r="H711" s="19">
        <f t="shared" si="71"/>
        <v>45360</v>
      </c>
      <c r="I711">
        <v>13</v>
      </c>
      <c r="J711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f>SUM(MC[[#This Row],[IC1_Inv1_MC]:[IC2_Inv2_MC]])</f>
        <v>0</v>
      </c>
    </row>
    <row r="712" spans="1:24">
      <c r="A712" s="2">
        <v>710</v>
      </c>
      <c r="B712" s="2" t="s">
        <v>210</v>
      </c>
      <c r="C712" s="2">
        <f>YEAR(MC[[#This Row],[Date]])</f>
        <v>2024</v>
      </c>
      <c r="D712" s="2" t="s">
        <v>211</v>
      </c>
      <c r="E712" s="2" t="s">
        <v>211</v>
      </c>
      <c r="F712" s="18">
        <v>45352</v>
      </c>
      <c r="G712" s="2">
        <f t="shared" si="70"/>
        <v>31</v>
      </c>
      <c r="H712" s="19">
        <f t="shared" si="71"/>
        <v>45361</v>
      </c>
      <c r="I712">
        <v>13</v>
      </c>
      <c r="J712">
        <v>4</v>
      </c>
      <c r="K712" s="2">
        <v>0</v>
      </c>
      <c r="L712" s="2">
        <v>1449</v>
      </c>
      <c r="M712" s="2">
        <v>2646</v>
      </c>
      <c r="N712" s="2">
        <v>567</v>
      </c>
      <c r="O712" s="2">
        <v>0</v>
      </c>
      <c r="P712" s="2">
        <v>0</v>
      </c>
      <c r="Q712" s="2">
        <f>SUM(MC[[#This Row],[IC1_Inv1_MC]:[IC2_Inv2_MC]])</f>
        <v>4662</v>
      </c>
      <c r="R712" s="22">
        <v>0.25</v>
      </c>
      <c r="S712" s="22">
        <v>0.41666666666666669</v>
      </c>
      <c r="T712" s="22">
        <v>0.60416666666666663</v>
      </c>
      <c r="U712" s="22">
        <v>0.77083333333333337</v>
      </c>
      <c r="V712" t="s">
        <v>927</v>
      </c>
      <c r="X712" t="s">
        <v>984</v>
      </c>
    </row>
    <row r="713" spans="1:24">
      <c r="A713" s="2">
        <v>711</v>
      </c>
      <c r="B713" s="2" t="s">
        <v>210</v>
      </c>
      <c r="C713" s="2">
        <f>YEAR(MC[[#This Row],[Date]])</f>
        <v>2024</v>
      </c>
      <c r="D713" s="2" t="s">
        <v>211</v>
      </c>
      <c r="E713" s="2" t="s">
        <v>211</v>
      </c>
      <c r="F713" s="18">
        <v>45352</v>
      </c>
      <c r="G713" s="2">
        <f t="shared" si="70"/>
        <v>31</v>
      </c>
      <c r="H713" s="19">
        <f t="shared" si="71"/>
        <v>45362</v>
      </c>
      <c r="I713">
        <v>14</v>
      </c>
      <c r="J713">
        <v>4</v>
      </c>
      <c r="K713" s="2">
        <v>0</v>
      </c>
      <c r="L713" s="2">
        <v>0</v>
      </c>
      <c r="M713" s="2">
        <v>0</v>
      </c>
      <c r="N713" s="2">
        <v>2142</v>
      </c>
      <c r="O713" s="2">
        <v>0</v>
      </c>
      <c r="P713" s="2">
        <v>0</v>
      </c>
      <c r="Q713" s="2">
        <f>SUM(MC[[#This Row],[IC1_Inv1_MC]:[IC2_Inv2_MC]])</f>
        <v>2142</v>
      </c>
      <c r="R713" s="22">
        <v>0.25</v>
      </c>
      <c r="S713" s="22">
        <v>0.41666666666666669</v>
      </c>
      <c r="T713" s="22">
        <v>0.60416666666666663</v>
      </c>
      <c r="U713" s="22">
        <v>0.77083333333333337</v>
      </c>
      <c r="V713" t="s">
        <v>927</v>
      </c>
    </row>
    <row r="714" spans="1:24">
      <c r="A714" s="2">
        <v>712</v>
      </c>
      <c r="B714" s="2" t="s">
        <v>210</v>
      </c>
      <c r="C714" s="2">
        <f>YEAR(MC[[#This Row],[Date]])</f>
        <v>2024</v>
      </c>
      <c r="D714" s="2" t="s">
        <v>211</v>
      </c>
      <c r="E714" s="2" t="s">
        <v>211</v>
      </c>
      <c r="F714" s="18">
        <v>45352</v>
      </c>
      <c r="G714" s="2">
        <f t="shared" ref="G714:G719" si="72">DAY(EOMONTH(F714,0))</f>
        <v>31</v>
      </c>
      <c r="H714" s="19">
        <f t="shared" ref="H714:H720" si="73">H713+1</f>
        <v>45363</v>
      </c>
      <c r="I714">
        <v>14</v>
      </c>
      <c r="J714">
        <v>4</v>
      </c>
      <c r="K714" s="2">
        <v>0</v>
      </c>
      <c r="L714" s="2">
        <v>1491</v>
      </c>
      <c r="M714" s="2">
        <v>420</v>
      </c>
      <c r="N714" s="2">
        <v>2331</v>
      </c>
      <c r="O714" s="2">
        <v>0</v>
      </c>
      <c r="P714" s="2">
        <v>0</v>
      </c>
      <c r="Q714" s="2">
        <f>SUM(MC[[#This Row],[IC1_Inv1_MC]:[IC2_Inv2_MC]])</f>
        <v>4242</v>
      </c>
      <c r="R714" s="22">
        <v>0.25</v>
      </c>
      <c r="S714" s="22">
        <v>0.41666666666666669</v>
      </c>
      <c r="T714" s="22">
        <v>0.60416666666666663</v>
      </c>
      <c r="U714" s="22">
        <v>0.77083333333333337</v>
      </c>
      <c r="V714" t="s">
        <v>927</v>
      </c>
    </row>
    <row r="715" spans="1:24">
      <c r="A715" s="2">
        <v>713</v>
      </c>
      <c r="B715" s="2" t="s">
        <v>210</v>
      </c>
      <c r="C715" s="2">
        <f>YEAR(MC[[#This Row],[Date]])</f>
        <v>2024</v>
      </c>
      <c r="D715" s="2" t="s">
        <v>211</v>
      </c>
      <c r="E715" s="2" t="s">
        <v>211</v>
      </c>
      <c r="F715" s="18">
        <v>45352</v>
      </c>
      <c r="G715" s="2">
        <f t="shared" si="72"/>
        <v>31</v>
      </c>
      <c r="H715" s="19">
        <f t="shared" si="73"/>
        <v>45364</v>
      </c>
      <c r="I715">
        <v>14</v>
      </c>
      <c r="J715">
        <v>4</v>
      </c>
      <c r="K715" s="2">
        <v>252</v>
      </c>
      <c r="L715" s="2">
        <v>630</v>
      </c>
      <c r="M715" s="2">
        <v>0</v>
      </c>
      <c r="N715" s="2">
        <v>0</v>
      </c>
      <c r="O715" s="2">
        <v>0</v>
      </c>
      <c r="P715" s="2">
        <v>1323</v>
      </c>
      <c r="Q715" s="2">
        <f>SUM(MC[[#This Row],[IC1_Inv1_MC]:[IC2_Inv2_MC]])</f>
        <v>2205</v>
      </c>
      <c r="R715" s="22">
        <v>0.25</v>
      </c>
      <c r="S715" s="22">
        <v>0.41666666666666669</v>
      </c>
      <c r="T715" s="22">
        <v>0.60416666666666663</v>
      </c>
      <c r="U715" s="22">
        <v>0.77083333333333337</v>
      </c>
      <c r="V715" t="s">
        <v>927</v>
      </c>
    </row>
    <row r="716" spans="1:24">
      <c r="A716" s="2">
        <v>714</v>
      </c>
      <c r="B716" s="2" t="s">
        <v>210</v>
      </c>
      <c r="C716" s="2">
        <f>YEAR(MC[[#This Row],[Date]])</f>
        <v>2024</v>
      </c>
      <c r="D716" s="2" t="s">
        <v>211</v>
      </c>
      <c r="E716" s="2" t="s">
        <v>211</v>
      </c>
      <c r="F716" s="18">
        <v>45352</v>
      </c>
      <c r="G716" s="2">
        <f t="shared" si="72"/>
        <v>31</v>
      </c>
      <c r="H716" s="19">
        <f t="shared" si="73"/>
        <v>45365</v>
      </c>
      <c r="I716">
        <v>14</v>
      </c>
      <c r="J716">
        <v>2</v>
      </c>
      <c r="K716" s="2">
        <v>0</v>
      </c>
      <c r="L716" s="2">
        <v>0</v>
      </c>
      <c r="M716" s="2">
        <v>1806</v>
      </c>
      <c r="N716" s="2">
        <v>1455</v>
      </c>
      <c r="O716" s="2">
        <v>0</v>
      </c>
      <c r="P716" s="2">
        <v>0</v>
      </c>
      <c r="Q716" s="2">
        <f>SUM(MC[[#This Row],[IC1_Inv1_MC]:[IC2_Inv2_MC]])</f>
        <v>3261</v>
      </c>
      <c r="R716" s="22">
        <v>0.25</v>
      </c>
      <c r="S716" s="22">
        <v>0.41666666666666669</v>
      </c>
      <c r="T716" s="22">
        <v>0.60416666666666663</v>
      </c>
      <c r="U716" s="22">
        <v>0.77083333333333337</v>
      </c>
      <c r="V716" t="s">
        <v>927</v>
      </c>
    </row>
    <row r="717" spans="1:24">
      <c r="A717" s="2">
        <v>715</v>
      </c>
      <c r="B717" s="2" t="s">
        <v>210</v>
      </c>
      <c r="C717" s="2">
        <f>YEAR(MC[[#This Row],[Date]])</f>
        <v>2024</v>
      </c>
      <c r="D717" s="2" t="s">
        <v>211</v>
      </c>
      <c r="E717" s="2" t="s">
        <v>211</v>
      </c>
      <c r="F717" s="18">
        <v>45352</v>
      </c>
      <c r="G717" s="2">
        <f t="shared" si="72"/>
        <v>31</v>
      </c>
      <c r="H717" s="19">
        <f t="shared" si="73"/>
        <v>45366</v>
      </c>
      <c r="I717">
        <v>14</v>
      </c>
      <c r="J717">
        <v>2</v>
      </c>
      <c r="K717" s="2">
        <v>2200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f>SUM(MC[[#This Row],[IC1_Inv1_MC]:[IC2_Inv2_MC]])</f>
        <v>2200</v>
      </c>
      <c r="R717" s="22">
        <v>0.25</v>
      </c>
      <c r="S717" s="22">
        <v>0.41666666666666669</v>
      </c>
      <c r="T717" s="22">
        <v>0.60416666666666663</v>
      </c>
      <c r="U717" s="22">
        <v>0.77083333333333337</v>
      </c>
      <c r="V717" t="s">
        <v>927</v>
      </c>
    </row>
    <row r="718" spans="1:24">
      <c r="A718" s="2">
        <v>716</v>
      </c>
      <c r="B718" s="2" t="s">
        <v>210</v>
      </c>
      <c r="C718" s="2">
        <f>YEAR(MC[[#This Row],[Date]])</f>
        <v>2024</v>
      </c>
      <c r="D718" s="2" t="s">
        <v>211</v>
      </c>
      <c r="E718" s="2" t="s">
        <v>211</v>
      </c>
      <c r="F718" s="18">
        <v>45352</v>
      </c>
      <c r="G718" s="2">
        <f t="shared" si="72"/>
        <v>31</v>
      </c>
      <c r="H718" s="19">
        <f t="shared" si="73"/>
        <v>45367</v>
      </c>
      <c r="I718">
        <v>14</v>
      </c>
      <c r="J718">
        <v>2</v>
      </c>
      <c r="K718" s="2">
        <v>1008</v>
      </c>
      <c r="L718" s="2">
        <v>0</v>
      </c>
      <c r="M718" s="2">
        <v>0</v>
      </c>
      <c r="N718" s="2">
        <v>0</v>
      </c>
      <c r="O718" s="2">
        <v>1197</v>
      </c>
      <c r="P718" s="2">
        <v>0</v>
      </c>
      <c r="Q718" s="2">
        <f>SUM(MC[[#This Row],[IC1_Inv1_MC]:[IC2_Inv2_MC]])</f>
        <v>2205</v>
      </c>
      <c r="R718" s="22">
        <v>0.25</v>
      </c>
      <c r="S718" s="22">
        <v>0.41666666666666669</v>
      </c>
      <c r="T718" s="22">
        <v>0.60416666666666663</v>
      </c>
      <c r="U718" s="22">
        <v>0.77083333333333337</v>
      </c>
      <c r="V718" t="s">
        <v>927</v>
      </c>
    </row>
    <row r="719" spans="1:24">
      <c r="A719" s="2">
        <v>717</v>
      </c>
      <c r="B719" s="2" t="s">
        <v>210</v>
      </c>
      <c r="C719" s="2">
        <f>YEAR(MC[[#This Row],[Date]])</f>
        <v>2024</v>
      </c>
      <c r="D719" s="2" t="s">
        <v>211</v>
      </c>
      <c r="E719" s="2" t="s">
        <v>211</v>
      </c>
      <c r="F719" s="18">
        <v>45352</v>
      </c>
      <c r="G719" s="2">
        <f t="shared" si="72"/>
        <v>31</v>
      </c>
      <c r="H719" s="19">
        <f t="shared" si="73"/>
        <v>45368</v>
      </c>
      <c r="I719">
        <v>14</v>
      </c>
      <c r="J719">
        <v>2</v>
      </c>
      <c r="K719" s="2">
        <v>0</v>
      </c>
      <c r="L719" s="2">
        <v>0</v>
      </c>
      <c r="M719" s="2">
        <v>0</v>
      </c>
      <c r="N719" s="2">
        <v>0</v>
      </c>
      <c r="O719" s="2">
        <v>2248</v>
      </c>
      <c r="P719" s="2">
        <v>0</v>
      </c>
      <c r="Q719" s="2">
        <f>SUM(MC[[#This Row],[IC1_Inv1_MC]:[IC2_Inv2_MC]])</f>
        <v>2248</v>
      </c>
      <c r="R719" s="22">
        <v>0.25</v>
      </c>
      <c r="S719" s="22">
        <v>0.41666666666666669</v>
      </c>
      <c r="T719" s="22">
        <v>0.60416666666666663</v>
      </c>
      <c r="U719" s="22">
        <v>0.77083333333333337</v>
      </c>
      <c r="V719" t="s">
        <v>927</v>
      </c>
    </row>
    <row r="720" spans="1:24">
      <c r="A720" s="2">
        <v>718</v>
      </c>
      <c r="B720" s="2" t="s">
        <v>210</v>
      </c>
      <c r="C720" s="2">
        <f>YEAR(MC[[#This Row],[Date]])</f>
        <v>2024</v>
      </c>
      <c r="D720" s="2" t="s">
        <v>211</v>
      </c>
      <c r="E720" s="2" t="s">
        <v>211</v>
      </c>
      <c r="F720" s="18">
        <v>45352</v>
      </c>
      <c r="G720" s="2">
        <f t="shared" ref="G720" si="74">DAY(EOMONTH(F720,0))</f>
        <v>31</v>
      </c>
      <c r="H720" s="19">
        <f t="shared" si="73"/>
        <v>45369</v>
      </c>
      <c r="I720">
        <v>14</v>
      </c>
      <c r="J720">
        <v>4</v>
      </c>
      <c r="K720" s="2">
        <v>0</v>
      </c>
      <c r="L720" s="2">
        <v>504</v>
      </c>
      <c r="M720" s="2">
        <v>504</v>
      </c>
      <c r="N720" s="2">
        <v>462</v>
      </c>
      <c r="O720" s="2">
        <v>1533</v>
      </c>
      <c r="P720" s="2">
        <v>987</v>
      </c>
      <c r="Q720" s="2">
        <f>SUM(MC[[#This Row],[IC1_Inv1_MC]:[IC2_Inv2_MC]])</f>
        <v>3990</v>
      </c>
      <c r="R720" s="22">
        <v>0.25</v>
      </c>
      <c r="S720" s="22">
        <v>0.41666666666666669</v>
      </c>
      <c r="T720" s="22">
        <v>0.60416666666666663</v>
      </c>
      <c r="U720" s="22">
        <v>0.77083333333333337</v>
      </c>
      <c r="V720" t="s">
        <v>927</v>
      </c>
    </row>
    <row r="721" spans="1:24">
      <c r="A721" s="2">
        <v>719</v>
      </c>
      <c r="B721" s="2" t="s">
        <v>210</v>
      </c>
      <c r="C721" s="2">
        <f>YEAR(MC[[#This Row],[Date]])</f>
        <v>2024</v>
      </c>
      <c r="D721" s="2" t="s">
        <v>211</v>
      </c>
      <c r="E721" s="2" t="s">
        <v>211</v>
      </c>
      <c r="F721" s="18">
        <v>45352</v>
      </c>
      <c r="G721" s="2">
        <f t="shared" ref="G721:G735" si="75">DAY(EOMONTH(F721,0))</f>
        <v>31</v>
      </c>
      <c r="H721" s="19">
        <f t="shared" ref="H721:H736" si="76">H720+1</f>
        <v>45370</v>
      </c>
      <c r="I721">
        <v>14</v>
      </c>
      <c r="J721">
        <v>4</v>
      </c>
      <c r="K721" s="2">
        <v>1386</v>
      </c>
      <c r="L721" s="2">
        <v>0</v>
      </c>
      <c r="M721" s="2">
        <v>0</v>
      </c>
      <c r="N721" s="2">
        <v>0</v>
      </c>
      <c r="O721" s="2">
        <v>819</v>
      </c>
      <c r="P721" s="2">
        <v>2142</v>
      </c>
      <c r="Q721" s="2">
        <f>SUM(MC[[#This Row],[IC1_Inv1_MC]:[IC2_Inv2_MC]])</f>
        <v>4347</v>
      </c>
      <c r="R721" s="22">
        <v>0.25</v>
      </c>
      <c r="S721" s="22">
        <v>0.41666666666666669</v>
      </c>
      <c r="T721" s="22">
        <v>0.60416666666666663</v>
      </c>
      <c r="U721" s="22">
        <v>0.77083333333333337</v>
      </c>
      <c r="V721" t="s">
        <v>927</v>
      </c>
    </row>
    <row r="722" spans="1:24">
      <c r="A722" s="2">
        <v>720</v>
      </c>
      <c r="B722" s="2" t="s">
        <v>210</v>
      </c>
      <c r="C722" s="2">
        <f>YEAR(MC[[#This Row],[Date]])</f>
        <v>2024</v>
      </c>
      <c r="D722" s="2" t="s">
        <v>211</v>
      </c>
      <c r="E722" s="2" t="s">
        <v>211</v>
      </c>
      <c r="F722" s="18">
        <v>45352</v>
      </c>
      <c r="G722" s="2">
        <f t="shared" si="75"/>
        <v>31</v>
      </c>
      <c r="H722" s="19">
        <f t="shared" si="76"/>
        <v>45371</v>
      </c>
      <c r="I722">
        <v>14</v>
      </c>
      <c r="J722">
        <v>2</v>
      </c>
      <c r="K722" s="2">
        <v>0</v>
      </c>
      <c r="L722" s="2">
        <v>2163</v>
      </c>
      <c r="M722" s="2">
        <v>0</v>
      </c>
      <c r="N722" s="2">
        <v>0</v>
      </c>
      <c r="O722" s="2">
        <v>0</v>
      </c>
      <c r="P722" s="2">
        <v>0</v>
      </c>
      <c r="Q722" s="2">
        <f>SUM(MC[[#This Row],[IC1_Inv1_MC]:[IC2_Inv2_MC]])</f>
        <v>2163</v>
      </c>
      <c r="R722" s="22">
        <v>0.25</v>
      </c>
      <c r="S722" s="22">
        <v>0.41666666666666669</v>
      </c>
      <c r="T722" s="22">
        <v>0.60416666666666663</v>
      </c>
      <c r="U722" s="22">
        <v>0.77083333333333337</v>
      </c>
      <c r="V722" t="s">
        <v>927</v>
      </c>
    </row>
    <row r="723" spans="1:24">
      <c r="A723" s="2">
        <v>721</v>
      </c>
      <c r="B723" s="2" t="s">
        <v>210</v>
      </c>
      <c r="C723" s="2">
        <f>YEAR(MC[[#This Row],[Date]])</f>
        <v>2024</v>
      </c>
      <c r="D723" s="2" t="s">
        <v>211</v>
      </c>
      <c r="E723" s="2" t="s">
        <v>211</v>
      </c>
      <c r="F723" s="18">
        <v>45352</v>
      </c>
      <c r="G723" s="2">
        <f t="shared" si="75"/>
        <v>31</v>
      </c>
      <c r="H723" s="19">
        <f t="shared" si="76"/>
        <v>45372</v>
      </c>
      <c r="I723">
        <v>14</v>
      </c>
      <c r="J723">
        <v>4</v>
      </c>
      <c r="K723" s="2">
        <v>1071</v>
      </c>
      <c r="L723" s="2">
        <v>630</v>
      </c>
      <c r="M723" s="2">
        <v>2079</v>
      </c>
      <c r="N723" s="2">
        <v>609</v>
      </c>
      <c r="O723" s="2">
        <v>0</v>
      </c>
      <c r="P723" s="2">
        <v>0</v>
      </c>
      <c r="Q723" s="2">
        <f>SUM(MC[[#This Row],[IC1_Inv1_MC]:[IC2_Inv2_MC]])</f>
        <v>4389</v>
      </c>
      <c r="R723" s="22">
        <v>0.25</v>
      </c>
      <c r="S723" s="22">
        <v>0.41666666666666669</v>
      </c>
      <c r="T723" s="22">
        <v>0.60416666666666663</v>
      </c>
      <c r="U723" s="22">
        <v>0.77083333333333337</v>
      </c>
      <c r="V723" t="s">
        <v>927</v>
      </c>
      <c r="X723" s="211" t="s">
        <v>985</v>
      </c>
    </row>
    <row r="724" spans="1:24">
      <c r="A724" s="2">
        <v>722</v>
      </c>
      <c r="B724" s="2" t="s">
        <v>210</v>
      </c>
      <c r="C724" s="2">
        <f>YEAR(MC[[#This Row],[Date]])</f>
        <v>2024</v>
      </c>
      <c r="D724" s="2" t="s">
        <v>211</v>
      </c>
      <c r="E724" s="2" t="s">
        <v>211</v>
      </c>
      <c r="F724" s="18">
        <v>45353</v>
      </c>
      <c r="G724" s="2">
        <f t="shared" si="75"/>
        <v>31</v>
      </c>
      <c r="H724" s="19">
        <f t="shared" si="76"/>
        <v>45373</v>
      </c>
      <c r="I724">
        <v>15</v>
      </c>
      <c r="J724">
        <v>4</v>
      </c>
      <c r="K724" s="2">
        <v>0</v>
      </c>
      <c r="L724" s="2">
        <v>0</v>
      </c>
      <c r="M724" s="2">
        <v>1764</v>
      </c>
      <c r="N724" s="2">
        <v>2541</v>
      </c>
      <c r="O724" s="2">
        <v>0</v>
      </c>
      <c r="P724" s="2">
        <v>0</v>
      </c>
      <c r="Q724" s="2">
        <f>SUM(MC[[#This Row],[IC1_Inv1_MC]:[IC2_Inv2_MC]])</f>
        <v>4305</v>
      </c>
      <c r="R724" s="22">
        <v>0.25</v>
      </c>
      <c r="S724" s="22">
        <v>0.41666666666666669</v>
      </c>
      <c r="T724" s="22">
        <v>0.60416666666666663</v>
      </c>
      <c r="U724" s="22">
        <v>0.77083333333333337</v>
      </c>
      <c r="V724" t="s">
        <v>927</v>
      </c>
    </row>
    <row r="725" spans="1:24">
      <c r="A725" s="2">
        <v>723</v>
      </c>
      <c r="B725" s="2" t="s">
        <v>210</v>
      </c>
      <c r="C725" s="2">
        <f>YEAR(MC[[#This Row],[Date]])</f>
        <v>2024</v>
      </c>
      <c r="D725" s="2" t="s">
        <v>211</v>
      </c>
      <c r="E725" s="2" t="s">
        <v>211</v>
      </c>
      <c r="F725" s="18">
        <v>45354</v>
      </c>
      <c r="G725" s="2">
        <f t="shared" si="75"/>
        <v>31</v>
      </c>
      <c r="H725" s="19">
        <f t="shared" si="76"/>
        <v>45374</v>
      </c>
      <c r="I725">
        <v>15</v>
      </c>
      <c r="J725">
        <v>2</v>
      </c>
      <c r="K725" s="2">
        <v>0</v>
      </c>
      <c r="L725" s="2">
        <v>0</v>
      </c>
      <c r="M725" s="2">
        <v>0</v>
      </c>
      <c r="N725" s="2">
        <v>1512</v>
      </c>
      <c r="O725" s="2">
        <v>1113</v>
      </c>
      <c r="P725" s="2">
        <v>0</v>
      </c>
      <c r="Q725" s="2">
        <f>SUM(MC[[#This Row],[IC1_Inv1_MC]:[IC2_Inv2_MC]])</f>
        <v>2625</v>
      </c>
      <c r="R725" s="22">
        <v>0.25</v>
      </c>
      <c r="S725" s="22">
        <v>0.41666666666666669</v>
      </c>
      <c r="T725" s="22">
        <v>0.60416666666666663</v>
      </c>
      <c r="U725" s="22">
        <v>0.77083333333333337</v>
      </c>
      <c r="V725" t="s">
        <v>927</v>
      </c>
    </row>
    <row r="726" spans="1:24">
      <c r="A726" s="2">
        <v>724</v>
      </c>
      <c r="B726" s="2" t="s">
        <v>210</v>
      </c>
      <c r="C726" s="2">
        <f>YEAR(MC[[#This Row],[Date]])</f>
        <v>2024</v>
      </c>
      <c r="D726" s="2" t="s">
        <v>211</v>
      </c>
      <c r="E726" s="2" t="s">
        <v>211</v>
      </c>
      <c r="F726" s="18">
        <v>45355</v>
      </c>
      <c r="G726" s="2">
        <f t="shared" si="75"/>
        <v>31</v>
      </c>
      <c r="H726" s="19">
        <f t="shared" si="76"/>
        <v>45375</v>
      </c>
      <c r="I726">
        <v>15</v>
      </c>
      <c r="J726">
        <v>2</v>
      </c>
      <c r="K726" s="2">
        <v>0</v>
      </c>
      <c r="L726" s="2">
        <v>630</v>
      </c>
      <c r="M726" s="2">
        <v>861</v>
      </c>
      <c r="N726" s="2">
        <v>546</v>
      </c>
      <c r="O726" s="2">
        <v>0</v>
      </c>
      <c r="P726" s="2">
        <v>0</v>
      </c>
      <c r="Q726" s="2">
        <f>SUM(MC[[#This Row],[IC1_Inv1_MC]:[IC2_Inv2_MC]])</f>
        <v>2037</v>
      </c>
      <c r="R726" s="22">
        <v>0.25</v>
      </c>
      <c r="S726" s="22">
        <v>0.41666666666666669</v>
      </c>
      <c r="T726" s="22">
        <v>0.60416666666666663</v>
      </c>
      <c r="U726" s="22">
        <v>0.77083333333333337</v>
      </c>
      <c r="V726" t="s">
        <v>927</v>
      </c>
    </row>
    <row r="727" spans="1:24">
      <c r="A727" s="2">
        <v>725</v>
      </c>
      <c r="B727" s="2" t="s">
        <v>210</v>
      </c>
      <c r="C727" s="2">
        <f>YEAR(MC[[#This Row],[Date]])</f>
        <v>2024</v>
      </c>
      <c r="D727" s="2" t="s">
        <v>211</v>
      </c>
      <c r="E727" s="2" t="s">
        <v>211</v>
      </c>
      <c r="F727" s="18">
        <v>45355</v>
      </c>
      <c r="G727" s="2">
        <f t="shared" si="75"/>
        <v>31</v>
      </c>
      <c r="H727" s="19">
        <f t="shared" si="76"/>
        <v>45376</v>
      </c>
      <c r="I727">
        <v>15</v>
      </c>
      <c r="J727">
        <v>2</v>
      </c>
      <c r="K727" s="2">
        <v>0</v>
      </c>
      <c r="L727" s="2">
        <v>1806</v>
      </c>
      <c r="M727" s="2">
        <v>378</v>
      </c>
      <c r="N727" s="2">
        <v>0</v>
      </c>
      <c r="O727" s="2">
        <v>0</v>
      </c>
      <c r="P727" s="2">
        <v>0</v>
      </c>
      <c r="Q727" s="2">
        <f>SUM(MC[[#This Row],[IC1_Inv1_MC]:[IC2_Inv2_MC]])</f>
        <v>2184</v>
      </c>
      <c r="R727" s="22">
        <v>0.25</v>
      </c>
      <c r="S727" s="22">
        <v>0.41666666666666669</v>
      </c>
      <c r="T727" s="22">
        <v>0.60416666666666663</v>
      </c>
      <c r="U727" s="22">
        <v>0.77083333333333337</v>
      </c>
      <c r="V727" t="s">
        <v>927</v>
      </c>
    </row>
    <row r="728" spans="1:24">
      <c r="A728" s="2">
        <v>726</v>
      </c>
      <c r="B728" s="2" t="s">
        <v>210</v>
      </c>
      <c r="C728" s="2">
        <f>YEAR(MC[[#This Row],[Date]])</f>
        <v>2024</v>
      </c>
      <c r="D728" s="2" t="s">
        <v>211</v>
      </c>
      <c r="E728" s="2" t="s">
        <v>211</v>
      </c>
      <c r="F728" s="18">
        <v>45355</v>
      </c>
      <c r="G728" s="2">
        <f t="shared" si="75"/>
        <v>31</v>
      </c>
      <c r="H728" s="19">
        <f t="shared" si="76"/>
        <v>45377</v>
      </c>
      <c r="I728">
        <v>15</v>
      </c>
      <c r="J728">
        <v>4</v>
      </c>
      <c r="K728" s="2">
        <v>2394</v>
      </c>
      <c r="L728" s="2">
        <v>315</v>
      </c>
      <c r="M728" s="2">
        <v>0</v>
      </c>
      <c r="N728" s="2">
        <v>0</v>
      </c>
      <c r="O728" s="2">
        <v>0</v>
      </c>
      <c r="P728" s="2">
        <v>1638</v>
      </c>
      <c r="Q728" s="2">
        <f>SUM(MC[[#This Row],[IC1_Inv1_MC]:[IC2_Inv2_MC]])</f>
        <v>4347</v>
      </c>
      <c r="R728" s="22">
        <v>0.25</v>
      </c>
      <c r="S728" s="22">
        <v>0.41666666666666669</v>
      </c>
      <c r="T728" s="22">
        <v>0.60416666666666663</v>
      </c>
      <c r="U728" s="22">
        <v>0.77083333333333337</v>
      </c>
      <c r="V728" t="s">
        <v>927</v>
      </c>
    </row>
    <row r="729" spans="1:24">
      <c r="A729" s="2">
        <v>727</v>
      </c>
      <c r="B729" s="2" t="s">
        <v>210</v>
      </c>
      <c r="C729" s="2">
        <f>YEAR(MC[[#This Row],[Date]])</f>
        <v>2024</v>
      </c>
      <c r="D729" s="2" t="s">
        <v>211</v>
      </c>
      <c r="E729" s="2" t="s">
        <v>211</v>
      </c>
      <c r="F729" s="18">
        <v>45355</v>
      </c>
      <c r="G729" s="2">
        <f t="shared" si="75"/>
        <v>31</v>
      </c>
      <c r="H729" s="19">
        <f t="shared" si="76"/>
        <v>45378</v>
      </c>
      <c r="I729">
        <v>15</v>
      </c>
      <c r="J729">
        <v>4</v>
      </c>
      <c r="K729" s="2">
        <v>0</v>
      </c>
      <c r="L729" s="2">
        <v>504</v>
      </c>
      <c r="M729" s="2">
        <v>504</v>
      </c>
      <c r="N729" s="2">
        <v>252</v>
      </c>
      <c r="O729" s="2">
        <v>2252</v>
      </c>
      <c r="P729" s="2">
        <v>819</v>
      </c>
      <c r="Q729" s="2">
        <f>SUM(MC[[#This Row],[IC1_Inv1_MC]:[IC2_Inv2_MC]])</f>
        <v>4331</v>
      </c>
      <c r="R729" s="22">
        <v>0.25</v>
      </c>
      <c r="S729" s="22">
        <v>0.41666666666666669</v>
      </c>
      <c r="T729" s="22">
        <v>0.60416666666666663</v>
      </c>
      <c r="U729" s="22">
        <v>0.77083333333333337</v>
      </c>
      <c r="V729" t="s">
        <v>927</v>
      </c>
    </row>
    <row r="730" spans="1:24">
      <c r="A730" s="2">
        <v>728</v>
      </c>
      <c r="B730" s="2" t="s">
        <v>210</v>
      </c>
      <c r="C730" s="2">
        <f>YEAR(MC[[#This Row],[Date]])</f>
        <v>2024</v>
      </c>
      <c r="D730" s="2" t="s">
        <v>211</v>
      </c>
      <c r="E730" s="2" t="s">
        <v>211</v>
      </c>
      <c r="F730" s="18">
        <v>45355</v>
      </c>
      <c r="G730" s="2">
        <f t="shared" si="75"/>
        <v>31</v>
      </c>
      <c r="H730" s="19">
        <f t="shared" si="76"/>
        <v>45379</v>
      </c>
      <c r="I730">
        <v>15</v>
      </c>
      <c r="J730">
        <v>4</v>
      </c>
      <c r="K730" s="2">
        <v>0</v>
      </c>
      <c r="L730" s="2">
        <v>0</v>
      </c>
      <c r="M730" s="2">
        <v>0</v>
      </c>
      <c r="N730" s="2">
        <v>0</v>
      </c>
      <c r="O730" s="2">
        <v>1722</v>
      </c>
      <c r="P730" s="2">
        <v>2352</v>
      </c>
      <c r="Q730" s="2">
        <f>SUM(MC[[#This Row],[IC1_Inv1_MC]:[IC2_Inv2_MC]])</f>
        <v>4074</v>
      </c>
      <c r="R730" s="22">
        <v>0.25</v>
      </c>
      <c r="S730" s="22">
        <v>0.41666666666666669</v>
      </c>
      <c r="T730" s="22">
        <v>0.60416666666666663</v>
      </c>
      <c r="U730" s="22">
        <v>0.77083333333333337</v>
      </c>
      <c r="V730" t="s">
        <v>927</v>
      </c>
    </row>
    <row r="731" spans="1:24">
      <c r="A731" s="2">
        <v>729</v>
      </c>
      <c r="B731" s="2" t="s">
        <v>210</v>
      </c>
      <c r="C731" s="2">
        <f>YEAR(MC[[#This Row],[Date]])</f>
        <v>2024</v>
      </c>
      <c r="D731" s="2" t="s">
        <v>211</v>
      </c>
      <c r="E731" s="2" t="s">
        <v>211</v>
      </c>
      <c r="F731" s="18">
        <v>45355</v>
      </c>
      <c r="G731" s="2">
        <f t="shared" si="75"/>
        <v>31</v>
      </c>
      <c r="H731" s="19">
        <f t="shared" si="76"/>
        <v>45380</v>
      </c>
      <c r="I731">
        <v>15</v>
      </c>
      <c r="J731">
        <v>4</v>
      </c>
      <c r="K731" s="2">
        <v>630</v>
      </c>
      <c r="L731" s="2">
        <v>1533</v>
      </c>
      <c r="M731" s="2">
        <v>0</v>
      </c>
      <c r="N731" s="2">
        <v>0</v>
      </c>
      <c r="O731" s="2">
        <v>2100</v>
      </c>
      <c r="P731" s="2">
        <v>315</v>
      </c>
      <c r="Q731" s="2">
        <f>SUM(MC[[#This Row],[IC1_Inv1_MC]:[IC2_Inv2_MC]])</f>
        <v>4578</v>
      </c>
      <c r="R731" s="22">
        <v>0.25</v>
      </c>
      <c r="S731" s="22">
        <v>0.41666666666666669</v>
      </c>
      <c r="T731" s="22">
        <v>0.60416666666666663</v>
      </c>
      <c r="U731" s="22">
        <v>0.77083333333333337</v>
      </c>
      <c r="V731" t="s">
        <v>927</v>
      </c>
    </row>
    <row r="732" spans="1:24">
      <c r="A732" s="2">
        <v>730</v>
      </c>
      <c r="B732" s="2" t="s">
        <v>210</v>
      </c>
      <c r="C732" s="2">
        <f>YEAR(MC[[#This Row],[Date]])</f>
        <v>2024</v>
      </c>
      <c r="D732" s="2" t="s">
        <v>211</v>
      </c>
      <c r="E732" s="2" t="s">
        <v>211</v>
      </c>
      <c r="F732" s="18">
        <v>45355</v>
      </c>
      <c r="G732" s="2">
        <f t="shared" si="75"/>
        <v>31</v>
      </c>
      <c r="H732" s="19">
        <f t="shared" si="76"/>
        <v>45381</v>
      </c>
      <c r="I732">
        <v>15</v>
      </c>
      <c r="J732">
        <v>4</v>
      </c>
      <c r="K732" s="2">
        <v>1134</v>
      </c>
      <c r="L732" s="2">
        <v>504</v>
      </c>
      <c r="M732" s="2">
        <v>1386</v>
      </c>
      <c r="N732" s="2">
        <v>252</v>
      </c>
      <c r="O732" s="2">
        <v>0</v>
      </c>
      <c r="P732" s="2">
        <v>0</v>
      </c>
      <c r="Q732" s="2">
        <f>SUM(MC[[#This Row],[IC1_Inv1_MC]:[IC2_Inv2_MC]])</f>
        <v>3276</v>
      </c>
      <c r="R732" s="22">
        <v>0.25</v>
      </c>
      <c r="S732" s="22">
        <v>0.41666666666666669</v>
      </c>
      <c r="T732" s="22">
        <v>0.60416666666666663</v>
      </c>
      <c r="U732" s="22">
        <v>0.77083333333333337</v>
      </c>
      <c r="V732" t="s">
        <v>927</v>
      </c>
      <c r="X732" t="s">
        <v>986</v>
      </c>
    </row>
    <row r="733" spans="1:24">
      <c r="A733" s="2">
        <v>731</v>
      </c>
      <c r="B733" s="2" t="s">
        <v>210</v>
      </c>
      <c r="C733" s="2">
        <f>YEAR(MC[[#This Row],[Date]])</f>
        <v>2024</v>
      </c>
      <c r="D733" s="2" t="s">
        <v>211</v>
      </c>
      <c r="E733" s="2" t="s">
        <v>211</v>
      </c>
      <c r="F733" s="18">
        <v>45355</v>
      </c>
      <c r="G733" s="2">
        <f t="shared" si="75"/>
        <v>31</v>
      </c>
      <c r="H733" s="19">
        <f t="shared" si="76"/>
        <v>45382</v>
      </c>
      <c r="I733">
        <v>16</v>
      </c>
      <c r="J733">
        <v>4</v>
      </c>
      <c r="K733" s="2">
        <v>882</v>
      </c>
      <c r="L733" s="2">
        <v>630</v>
      </c>
      <c r="M733" s="2">
        <v>567</v>
      </c>
      <c r="N733" s="2">
        <v>2147</v>
      </c>
      <c r="O733" s="2">
        <v>0</v>
      </c>
      <c r="P733" s="2">
        <v>0</v>
      </c>
      <c r="Q733" s="2">
        <f>SUM(MC[[#This Row],[IC1_Inv1_MC]:[IC2_Inv2_MC]])</f>
        <v>4226</v>
      </c>
      <c r="R733" s="22">
        <v>0.25</v>
      </c>
      <c r="S733" s="22">
        <v>0.41666666666666669</v>
      </c>
      <c r="T733" s="22">
        <v>0.60416666666666663</v>
      </c>
      <c r="U733" s="22">
        <v>0.77083333333333337</v>
      </c>
      <c r="V733" t="s">
        <v>927</v>
      </c>
    </row>
    <row r="734" spans="1:24">
      <c r="A734" s="2">
        <v>732</v>
      </c>
      <c r="B734" s="2" t="s">
        <v>212</v>
      </c>
      <c r="C734" s="2">
        <f>YEAR(MC[[#This Row],[Date]])</f>
        <v>2024</v>
      </c>
      <c r="D734" s="2" t="s">
        <v>211</v>
      </c>
      <c r="E734" s="2" t="s">
        <v>211</v>
      </c>
      <c r="F734" s="18">
        <v>45386</v>
      </c>
      <c r="G734" s="2">
        <f t="shared" si="75"/>
        <v>30</v>
      </c>
      <c r="H734" s="19">
        <f t="shared" si="76"/>
        <v>45383</v>
      </c>
      <c r="I734">
        <v>16</v>
      </c>
      <c r="J734">
        <v>4</v>
      </c>
      <c r="K734" s="2">
        <v>378</v>
      </c>
      <c r="L734" s="2">
        <v>567</v>
      </c>
      <c r="M734" s="2">
        <v>1176</v>
      </c>
      <c r="N734" s="2">
        <v>1127</v>
      </c>
      <c r="O734" s="2">
        <v>0</v>
      </c>
      <c r="P734" s="2">
        <v>0</v>
      </c>
      <c r="Q734" s="2">
        <f>SUM(MC[[#This Row],[IC1_Inv1_MC]:[IC2_Inv2_MC]])</f>
        <v>3248</v>
      </c>
      <c r="R734" s="22">
        <v>0.25</v>
      </c>
      <c r="S734" s="22">
        <v>0.41666666666666669</v>
      </c>
      <c r="T734" s="22">
        <v>0.60416666666666663</v>
      </c>
      <c r="U734" s="22">
        <v>0.77083333333333337</v>
      </c>
      <c r="V734" t="s">
        <v>927</v>
      </c>
    </row>
    <row r="735" spans="1:24">
      <c r="A735" s="2">
        <v>733</v>
      </c>
      <c r="B735" s="2" t="s">
        <v>212</v>
      </c>
      <c r="C735" s="2">
        <f>YEAR(MC[[#This Row],[Date]])</f>
        <v>2024</v>
      </c>
      <c r="D735" s="2" t="s">
        <v>211</v>
      </c>
      <c r="E735" s="2" t="s">
        <v>211</v>
      </c>
      <c r="F735" s="18">
        <v>45386</v>
      </c>
      <c r="G735" s="2">
        <f t="shared" si="75"/>
        <v>30</v>
      </c>
      <c r="H735" s="19">
        <f t="shared" si="76"/>
        <v>45384</v>
      </c>
      <c r="I735">
        <v>16</v>
      </c>
      <c r="J735">
        <v>2</v>
      </c>
      <c r="K735" s="2">
        <v>1134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f>SUM(MC[[#This Row],[IC1_Inv1_MC]:[IC2_Inv2_MC]])</f>
        <v>1134</v>
      </c>
      <c r="R735" s="22">
        <v>0.25</v>
      </c>
      <c r="S735" s="22">
        <v>0.41666666666666669</v>
      </c>
      <c r="T735" s="22">
        <v>0.60416666666666663</v>
      </c>
      <c r="U735" s="22">
        <v>0.77083333333333337</v>
      </c>
      <c r="V735" t="s">
        <v>927</v>
      </c>
    </row>
    <row r="736" spans="1:24">
      <c r="A736" s="2">
        <v>734</v>
      </c>
      <c r="B736" s="2" t="s">
        <v>212</v>
      </c>
      <c r="C736" s="2">
        <f>YEAR(MC[[#This Row],[Date]])</f>
        <v>2024</v>
      </c>
      <c r="D736" s="2" t="s">
        <v>211</v>
      </c>
      <c r="E736" s="2" t="s">
        <v>211</v>
      </c>
      <c r="F736" s="18">
        <v>45386</v>
      </c>
      <c r="G736" s="2">
        <f t="shared" ref="G736" si="77">DAY(EOMONTH(F736,0))</f>
        <v>30</v>
      </c>
      <c r="H736" s="19">
        <f t="shared" si="76"/>
        <v>45385</v>
      </c>
      <c r="I736">
        <v>16</v>
      </c>
      <c r="J736">
        <v>2</v>
      </c>
      <c r="K736" s="2">
        <v>1008</v>
      </c>
      <c r="L736" s="2">
        <v>0</v>
      </c>
      <c r="M736" s="2">
        <v>0</v>
      </c>
      <c r="N736" s="2">
        <v>0</v>
      </c>
      <c r="O736" s="2">
        <v>126</v>
      </c>
      <c r="P736" s="2">
        <v>0</v>
      </c>
      <c r="Q736" s="2">
        <f>SUM(MC[[#This Row],[IC1_Inv1_MC]:[IC2_Inv2_MC]])</f>
        <v>1134</v>
      </c>
      <c r="R736" s="22">
        <v>0.25</v>
      </c>
      <c r="S736" s="22">
        <v>0.41666666666666669</v>
      </c>
      <c r="T736" s="22">
        <v>0.60416666666666663</v>
      </c>
      <c r="U736" s="22">
        <v>0.77083333333333337</v>
      </c>
      <c r="V736" t="s">
        <v>927</v>
      </c>
    </row>
    <row r="737" spans="1:24">
      <c r="A737" s="2">
        <v>735</v>
      </c>
      <c r="B737" s="2" t="s">
        <v>212</v>
      </c>
      <c r="C737" s="2">
        <f>YEAR(MC[[#This Row],[Date]])</f>
        <v>2024</v>
      </c>
      <c r="D737" s="2" t="s">
        <v>211</v>
      </c>
      <c r="E737" s="2" t="s">
        <v>211</v>
      </c>
      <c r="F737" s="18">
        <v>45386</v>
      </c>
      <c r="G737" s="2">
        <f t="shared" ref="G737:G742" si="78">DAY(EOMONTH(F737,0))</f>
        <v>30</v>
      </c>
      <c r="H737" s="19">
        <f t="shared" ref="H737:H742" si="79">H736+1</f>
        <v>45386</v>
      </c>
      <c r="I737">
        <v>16</v>
      </c>
      <c r="J737">
        <v>2</v>
      </c>
      <c r="K737" s="2">
        <v>0</v>
      </c>
      <c r="L737" s="2">
        <v>0</v>
      </c>
      <c r="M737" s="2">
        <v>0</v>
      </c>
      <c r="N737" s="2">
        <v>1239</v>
      </c>
      <c r="O737" s="2">
        <v>966</v>
      </c>
      <c r="P737" s="2">
        <v>0</v>
      </c>
      <c r="Q737" s="2">
        <f>SUM(MC[[#This Row],[IC1_Inv1_MC]:[IC2_Inv2_MC]])</f>
        <v>2205</v>
      </c>
      <c r="R737" s="22">
        <v>0.25</v>
      </c>
      <c r="S737" s="22">
        <v>0.41666666666666669</v>
      </c>
      <c r="T737" s="22">
        <v>0.60416666666666663</v>
      </c>
      <c r="U737" s="22">
        <v>0.77083333333333337</v>
      </c>
      <c r="V737" t="s">
        <v>927</v>
      </c>
    </row>
    <row r="738" spans="1:24">
      <c r="A738" s="2">
        <v>736</v>
      </c>
      <c r="B738" s="2" t="s">
        <v>212</v>
      </c>
      <c r="C738" s="2">
        <f>YEAR(MC[[#This Row],[Date]])</f>
        <v>2024</v>
      </c>
      <c r="D738" s="2" t="s">
        <v>211</v>
      </c>
      <c r="E738" s="2" t="s">
        <v>211</v>
      </c>
      <c r="F738" s="18">
        <v>45386</v>
      </c>
      <c r="G738" s="2">
        <f t="shared" si="78"/>
        <v>30</v>
      </c>
      <c r="H738" s="19">
        <f t="shared" si="79"/>
        <v>45387</v>
      </c>
      <c r="I738">
        <v>16</v>
      </c>
      <c r="J738">
        <v>2</v>
      </c>
      <c r="K738" s="2">
        <v>0</v>
      </c>
      <c r="L738" s="2">
        <v>0</v>
      </c>
      <c r="M738" s="2">
        <v>0</v>
      </c>
      <c r="N738" s="2">
        <v>0</v>
      </c>
      <c r="O738" s="2">
        <v>1764</v>
      </c>
      <c r="P738" s="2">
        <v>420</v>
      </c>
      <c r="Q738" s="2">
        <f>SUM(MC[[#This Row],[IC1_Inv1_MC]:[IC2_Inv2_MC]])</f>
        <v>2184</v>
      </c>
      <c r="R738" s="22">
        <v>0.25</v>
      </c>
      <c r="S738" s="22">
        <v>0.41666666666666669</v>
      </c>
      <c r="T738" s="22">
        <v>0.60416666666666663</v>
      </c>
      <c r="U738" s="22">
        <v>0.77083333333333337</v>
      </c>
      <c r="V738" t="s">
        <v>927</v>
      </c>
    </row>
    <row r="739" spans="1:24">
      <c r="A739" s="2">
        <v>737</v>
      </c>
      <c r="B739" s="2" t="s">
        <v>212</v>
      </c>
      <c r="C739" s="2">
        <f>YEAR(MC[[#This Row],[Date]])</f>
        <v>2024</v>
      </c>
      <c r="D739" s="2" t="s">
        <v>211</v>
      </c>
      <c r="E739" s="2" t="s">
        <v>211</v>
      </c>
      <c r="F739" s="18">
        <v>45386</v>
      </c>
      <c r="G739" s="2">
        <f t="shared" si="78"/>
        <v>30</v>
      </c>
      <c r="H739" s="19">
        <f t="shared" si="79"/>
        <v>45388</v>
      </c>
      <c r="I739">
        <v>16</v>
      </c>
      <c r="J739">
        <v>2</v>
      </c>
      <c r="K739" s="2">
        <v>0</v>
      </c>
      <c r="L739" s="2">
        <v>0</v>
      </c>
      <c r="M739" s="2">
        <v>126</v>
      </c>
      <c r="N739" s="2">
        <v>693</v>
      </c>
      <c r="O739" s="2">
        <v>1376</v>
      </c>
      <c r="P739" s="2">
        <v>0</v>
      </c>
      <c r="Q739" s="2">
        <f>SUM(MC[[#This Row],[IC1_Inv1_MC]:[IC2_Inv2_MC]])</f>
        <v>2195</v>
      </c>
      <c r="R739" s="22">
        <v>0.25</v>
      </c>
      <c r="S739" s="22">
        <v>0.41666666666666669</v>
      </c>
      <c r="T739" s="22">
        <v>0.60416666666666663</v>
      </c>
      <c r="U739" s="22">
        <v>0.77083333333333337</v>
      </c>
      <c r="V739" t="s">
        <v>927</v>
      </c>
    </row>
    <row r="740" spans="1:24">
      <c r="A740" s="2">
        <v>738</v>
      </c>
      <c r="B740" s="2" t="s">
        <v>212</v>
      </c>
      <c r="C740" s="2">
        <f>YEAR(MC[[#This Row],[Date]])</f>
        <v>2024</v>
      </c>
      <c r="D740" s="2" t="s">
        <v>211</v>
      </c>
      <c r="E740" s="2" t="s">
        <v>211</v>
      </c>
      <c r="F740" s="18">
        <v>45386</v>
      </c>
      <c r="G740" s="2">
        <f t="shared" si="78"/>
        <v>30</v>
      </c>
      <c r="H740" s="19">
        <f t="shared" si="79"/>
        <v>45389</v>
      </c>
      <c r="I740">
        <v>16</v>
      </c>
      <c r="J740">
        <v>2</v>
      </c>
      <c r="K740" s="2">
        <v>0</v>
      </c>
      <c r="L740" s="2">
        <v>0</v>
      </c>
      <c r="M740" s="2">
        <v>1367</v>
      </c>
      <c r="N740" s="2">
        <v>704</v>
      </c>
      <c r="O740" s="2">
        <v>0</v>
      </c>
      <c r="P740" s="2">
        <v>0</v>
      </c>
      <c r="Q740" s="2">
        <f>SUM(MC[[#This Row],[IC1_Inv1_MC]:[IC2_Inv2_MC]])</f>
        <v>2071</v>
      </c>
      <c r="R740" s="22">
        <v>0.25</v>
      </c>
      <c r="S740" s="22">
        <v>0.41666666666666669</v>
      </c>
      <c r="T740" s="22">
        <v>0.60416666666666663</v>
      </c>
      <c r="U740" s="22">
        <v>0.77083333333333337</v>
      </c>
      <c r="V740" t="s">
        <v>927</v>
      </c>
    </row>
    <row r="741" spans="1:24">
      <c r="A741" s="2">
        <v>739</v>
      </c>
      <c r="B741" s="2" t="s">
        <v>212</v>
      </c>
      <c r="C741" s="2">
        <f>YEAR(MC[[#This Row],[Date]])</f>
        <v>2024</v>
      </c>
      <c r="D741" s="2" t="s">
        <v>211</v>
      </c>
      <c r="E741" s="2" t="s">
        <v>211</v>
      </c>
      <c r="F741" s="18">
        <v>45386</v>
      </c>
      <c r="G741" s="2">
        <f t="shared" si="78"/>
        <v>30</v>
      </c>
      <c r="H741" s="19">
        <f t="shared" si="79"/>
        <v>45390</v>
      </c>
      <c r="I741">
        <v>16</v>
      </c>
      <c r="J741">
        <v>2</v>
      </c>
      <c r="K741" s="2">
        <v>0</v>
      </c>
      <c r="L741" s="2">
        <v>1113</v>
      </c>
      <c r="M741" s="2">
        <v>1071</v>
      </c>
      <c r="N741" s="2">
        <v>0</v>
      </c>
      <c r="O741" s="2">
        <v>0</v>
      </c>
      <c r="P741" s="2">
        <v>0</v>
      </c>
      <c r="Q741" s="2">
        <f>SUM(MC[[#This Row],[IC1_Inv1_MC]:[IC2_Inv2_MC]])</f>
        <v>2184</v>
      </c>
      <c r="R741" s="22">
        <v>0.25</v>
      </c>
      <c r="S741" s="22">
        <v>0.41666666666666669</v>
      </c>
      <c r="T741" s="22">
        <v>0.60416666666666663</v>
      </c>
      <c r="U741" s="22">
        <v>0.77083333333333337</v>
      </c>
      <c r="V741" t="s">
        <v>927</v>
      </c>
    </row>
    <row r="742" spans="1:24">
      <c r="A742" s="2">
        <v>740</v>
      </c>
      <c r="B742" s="2" t="s">
        <v>212</v>
      </c>
      <c r="C742" s="2">
        <f>YEAR(MC[[#This Row],[Date]])</f>
        <v>2024</v>
      </c>
      <c r="D742" s="2" t="s">
        <v>211</v>
      </c>
      <c r="E742" s="2" t="s">
        <v>211</v>
      </c>
      <c r="F742" s="18">
        <v>45386</v>
      </c>
      <c r="G742" s="2">
        <f t="shared" si="78"/>
        <v>30</v>
      </c>
      <c r="H742" s="19">
        <f t="shared" si="79"/>
        <v>45391</v>
      </c>
      <c r="I742">
        <v>16</v>
      </c>
      <c r="J74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f>SUM(MC[[#This Row],[IC1_Inv1_MC]:[IC2_Inv2_MC]])</f>
        <v>0</v>
      </c>
    </row>
    <row r="743" spans="1:24">
      <c r="A743" s="2">
        <v>741</v>
      </c>
      <c r="B743" s="2" t="s">
        <v>212</v>
      </c>
      <c r="C743" s="2">
        <f>YEAR(MC[[#This Row],[Date]])</f>
        <v>2024</v>
      </c>
      <c r="D743" s="2" t="s">
        <v>211</v>
      </c>
      <c r="E743" s="2" t="s">
        <v>211</v>
      </c>
      <c r="F743" s="18">
        <v>45386</v>
      </c>
      <c r="G743" s="2">
        <f>DAY(EOMONTH(F743,0))</f>
        <v>30</v>
      </c>
      <c r="H743" s="19">
        <f>H742+1</f>
        <v>45392</v>
      </c>
      <c r="I743">
        <v>16</v>
      </c>
      <c r="J743">
        <v>2</v>
      </c>
      <c r="K743" s="2">
        <v>0</v>
      </c>
      <c r="L743" s="2">
        <v>1109</v>
      </c>
      <c r="M743" s="2">
        <v>0</v>
      </c>
      <c r="N743" s="2">
        <v>0</v>
      </c>
      <c r="O743" s="2">
        <v>0</v>
      </c>
      <c r="P743" s="2">
        <v>0</v>
      </c>
      <c r="Q743" s="2">
        <f>SUM(MC[[#This Row],[IC1_Inv1_MC]:[IC2_Inv2_MC]])</f>
        <v>1109</v>
      </c>
      <c r="R743" s="22">
        <v>0.25</v>
      </c>
      <c r="S743" s="22">
        <v>0.41666666666666669</v>
      </c>
      <c r="T743" s="22">
        <v>0.60416666666666663</v>
      </c>
      <c r="U743" s="22">
        <v>0.77083333333333337</v>
      </c>
      <c r="V743" t="s">
        <v>927</v>
      </c>
    </row>
    <row r="744" spans="1:24">
      <c r="A744" s="2">
        <v>742</v>
      </c>
      <c r="B744" s="2" t="s">
        <v>212</v>
      </c>
      <c r="C744" s="2">
        <f>YEAR(MC[[#This Row],[Date]])</f>
        <v>2024</v>
      </c>
      <c r="D744" s="2" t="s">
        <v>211</v>
      </c>
      <c r="E744" s="2" t="s">
        <v>211</v>
      </c>
      <c r="F744" s="18">
        <v>45386</v>
      </c>
      <c r="G744" s="2">
        <f>DAY(EOMONTH(F744,0))</f>
        <v>30</v>
      </c>
      <c r="H744" s="19">
        <f>H743+1</f>
        <v>45393</v>
      </c>
      <c r="I744">
        <v>16</v>
      </c>
      <c r="J744">
        <v>2</v>
      </c>
      <c r="K744" s="2">
        <v>252</v>
      </c>
      <c r="L744" s="2">
        <v>812</v>
      </c>
      <c r="M744" s="2">
        <v>0</v>
      </c>
      <c r="N744" s="2">
        <v>0</v>
      </c>
      <c r="O744" s="2">
        <v>0</v>
      </c>
      <c r="P744" s="2">
        <v>1134</v>
      </c>
      <c r="Q744" s="2">
        <f>SUM(MC[[#This Row],[IC1_Inv1_MC]:[IC2_Inv2_MC]])</f>
        <v>2198</v>
      </c>
      <c r="R744" s="22">
        <v>0.25</v>
      </c>
      <c r="S744" s="22">
        <v>0.41666666666666669</v>
      </c>
      <c r="T744" s="22">
        <v>0.60416666666666663</v>
      </c>
      <c r="U744" s="22">
        <v>0.77083333333333337</v>
      </c>
      <c r="V744" t="s">
        <v>927</v>
      </c>
    </row>
    <row r="745" spans="1:24">
      <c r="A745" s="2">
        <v>743</v>
      </c>
      <c r="B745" s="2" t="s">
        <v>212</v>
      </c>
      <c r="C745" s="2">
        <f>YEAR(MC[[#This Row],[Date]])</f>
        <v>2024</v>
      </c>
      <c r="D745" s="2" t="s">
        <v>211</v>
      </c>
      <c r="E745" s="2" t="s">
        <v>211</v>
      </c>
      <c r="F745" s="18">
        <v>45386</v>
      </c>
      <c r="G745" s="2">
        <f>DAY(EOMONTH(F745,0))</f>
        <v>30</v>
      </c>
      <c r="H745" s="19">
        <f>H744+1</f>
        <v>45394</v>
      </c>
      <c r="I745">
        <v>16</v>
      </c>
      <c r="J745">
        <v>2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2373</v>
      </c>
      <c r="Q745" s="2">
        <f>SUM(MC[[#This Row],[IC1_Inv1_MC]:[IC2_Inv2_MC]])</f>
        <v>2373</v>
      </c>
      <c r="R745" s="22">
        <v>0.25</v>
      </c>
      <c r="S745" s="22">
        <v>0.41666666666666669</v>
      </c>
      <c r="T745" s="22">
        <v>0.60416666666666663</v>
      </c>
      <c r="U745" s="22">
        <v>0.77083333333333337</v>
      </c>
      <c r="V745" t="s">
        <v>927</v>
      </c>
    </row>
    <row r="746" spans="1:24">
      <c r="A746" s="2">
        <v>744</v>
      </c>
      <c r="B746" s="2" t="s">
        <v>212</v>
      </c>
      <c r="C746" s="2">
        <f>YEAR(MC[[#This Row],[Date]])</f>
        <v>2024</v>
      </c>
      <c r="D746" s="2" t="s">
        <v>211</v>
      </c>
      <c r="E746" s="2" t="s">
        <v>211</v>
      </c>
      <c r="F746" s="18">
        <v>45386</v>
      </c>
      <c r="G746" s="2">
        <f>DAY(EOMONTH(F746,0))</f>
        <v>30</v>
      </c>
      <c r="H746" s="19">
        <f>H745+1</f>
        <v>45395</v>
      </c>
      <c r="I746">
        <v>16</v>
      </c>
      <c r="J746">
        <v>2</v>
      </c>
      <c r="K746" s="2">
        <v>0</v>
      </c>
      <c r="L746" s="2">
        <v>315</v>
      </c>
      <c r="M746" s="2">
        <v>252</v>
      </c>
      <c r="N746" s="2">
        <v>210</v>
      </c>
      <c r="O746" s="2">
        <v>0</v>
      </c>
      <c r="P746" s="2">
        <v>1365</v>
      </c>
      <c r="Q746" s="2">
        <f>SUM(MC[[#This Row],[IC1_Inv1_MC]:[IC2_Inv2_MC]])</f>
        <v>2142</v>
      </c>
      <c r="R746" s="22">
        <v>0.25</v>
      </c>
      <c r="S746" s="22">
        <v>0.41666666666666669</v>
      </c>
      <c r="T746" s="22">
        <v>0.60416666666666663</v>
      </c>
      <c r="U746" s="22">
        <v>0.77083333333333337</v>
      </c>
      <c r="V746" t="s">
        <v>927</v>
      </c>
    </row>
    <row r="747" spans="1:24">
      <c r="A747" s="2">
        <v>745</v>
      </c>
      <c r="B747" s="2" t="s">
        <v>212</v>
      </c>
      <c r="C747" s="2">
        <f>YEAR(MC[[#This Row],[Date]])</f>
        <v>2024</v>
      </c>
      <c r="D747" s="2" t="s">
        <v>211</v>
      </c>
      <c r="E747" s="2" t="s">
        <v>211</v>
      </c>
      <c r="F747" s="18">
        <v>45386</v>
      </c>
      <c r="G747" s="2">
        <f>DAY(EOMONTH(F747,0))</f>
        <v>30</v>
      </c>
      <c r="H747" s="19">
        <f>H746+1</f>
        <v>45396</v>
      </c>
      <c r="I747">
        <v>16</v>
      </c>
      <c r="J747">
        <v>4</v>
      </c>
      <c r="K747" s="2">
        <v>882</v>
      </c>
      <c r="L747" s="2">
        <v>903</v>
      </c>
      <c r="M747" s="2">
        <v>0</v>
      </c>
      <c r="N747" s="2">
        <v>0</v>
      </c>
      <c r="O747" s="2">
        <v>1428</v>
      </c>
      <c r="P747" s="2">
        <v>1008</v>
      </c>
      <c r="Q747" s="2">
        <f>SUM(MC[[#This Row],[IC1_Inv1_MC]:[IC2_Inv2_MC]])</f>
        <v>4221</v>
      </c>
      <c r="R747" s="22">
        <v>0.25</v>
      </c>
      <c r="S747" s="22">
        <v>0.41666666666666669</v>
      </c>
      <c r="T747" s="22">
        <v>0.60416666666666663</v>
      </c>
      <c r="U747" s="22">
        <v>0.77083333333333337</v>
      </c>
      <c r="V747" t="s">
        <v>927</v>
      </c>
      <c r="X747" t="s">
        <v>987</v>
      </c>
    </row>
    <row r="748" spans="1:24">
      <c r="A748" s="2">
        <v>746</v>
      </c>
      <c r="B748" s="2" t="s">
        <v>212</v>
      </c>
      <c r="C748" s="2">
        <f>YEAR(MC[[#This Row],[Date]])</f>
        <v>2024</v>
      </c>
      <c r="D748" s="2" t="s">
        <v>211</v>
      </c>
      <c r="E748" s="2" t="s">
        <v>211</v>
      </c>
      <c r="F748" s="18">
        <v>45386</v>
      </c>
      <c r="G748" s="2">
        <f t="shared" ref="G748:G753" si="80">DAY(EOMONTH(F748,0))</f>
        <v>30</v>
      </c>
      <c r="H748" s="19">
        <f t="shared" ref="H748:H753" si="81">H747+1</f>
        <v>45397</v>
      </c>
      <c r="I748">
        <v>17</v>
      </c>
      <c r="J748">
        <v>2</v>
      </c>
      <c r="K748" s="2">
        <v>0</v>
      </c>
      <c r="L748" s="2">
        <v>1323</v>
      </c>
      <c r="M748" s="2">
        <v>504</v>
      </c>
      <c r="N748" s="2">
        <v>315</v>
      </c>
      <c r="O748" s="2">
        <v>0</v>
      </c>
      <c r="P748" s="2">
        <v>0</v>
      </c>
      <c r="Q748" s="2">
        <f>SUM(MC[[#This Row],[IC1_Inv1_MC]:[IC2_Inv2_MC]])</f>
        <v>2142</v>
      </c>
      <c r="R748" s="22">
        <v>0.25</v>
      </c>
      <c r="S748" s="22">
        <v>0.41666666666666669</v>
      </c>
      <c r="T748" s="22">
        <v>0.60416666666666663</v>
      </c>
      <c r="U748" s="22">
        <v>0.77083333333333337</v>
      </c>
      <c r="V748" t="s">
        <v>927</v>
      </c>
    </row>
    <row r="749" spans="1:24">
      <c r="A749" s="2">
        <v>747</v>
      </c>
      <c r="B749" s="2" t="s">
        <v>212</v>
      </c>
      <c r="C749" s="2">
        <f>YEAR(MC[[#This Row],[Date]])</f>
        <v>2024</v>
      </c>
      <c r="D749" s="2" t="s">
        <v>211</v>
      </c>
      <c r="E749" s="2" t="s">
        <v>211</v>
      </c>
      <c r="F749" s="18">
        <v>45386</v>
      </c>
      <c r="G749" s="2">
        <f t="shared" si="80"/>
        <v>30</v>
      </c>
      <c r="H749" s="19">
        <f t="shared" si="81"/>
        <v>45398</v>
      </c>
      <c r="I749">
        <v>17</v>
      </c>
      <c r="J749">
        <v>4</v>
      </c>
      <c r="K749" s="2">
        <v>1701</v>
      </c>
      <c r="L749" s="2">
        <v>378</v>
      </c>
      <c r="M749" s="2">
        <v>1197</v>
      </c>
      <c r="N749" s="2">
        <v>609</v>
      </c>
      <c r="O749" s="2">
        <v>0</v>
      </c>
      <c r="P749" s="2">
        <v>0</v>
      </c>
      <c r="Q749" s="2">
        <f>SUM(MC[[#This Row],[IC1_Inv1_MC]:[IC2_Inv2_MC]])</f>
        <v>3885</v>
      </c>
      <c r="R749" s="22">
        <v>0.25</v>
      </c>
      <c r="S749" s="22">
        <v>0.41666666666666669</v>
      </c>
      <c r="T749" s="22">
        <v>0.60416666666666663</v>
      </c>
      <c r="U749" s="22">
        <v>0.77083333333333337</v>
      </c>
      <c r="V749" t="s">
        <v>927</v>
      </c>
    </row>
    <row r="750" spans="1:24">
      <c r="A750" s="2">
        <v>748</v>
      </c>
      <c r="B750" s="2" t="s">
        <v>212</v>
      </c>
      <c r="C750" s="2">
        <f>YEAR(MC[[#This Row],[Date]])</f>
        <v>2024</v>
      </c>
      <c r="D750" s="2" t="s">
        <v>211</v>
      </c>
      <c r="E750" s="2" t="s">
        <v>211</v>
      </c>
      <c r="F750" s="18">
        <v>45386</v>
      </c>
      <c r="G750" s="2">
        <f t="shared" si="80"/>
        <v>30</v>
      </c>
      <c r="H750" s="19">
        <f t="shared" si="81"/>
        <v>45399</v>
      </c>
      <c r="I750">
        <v>17</v>
      </c>
      <c r="J750">
        <v>4</v>
      </c>
      <c r="K750" s="2">
        <v>0</v>
      </c>
      <c r="L750" s="2">
        <v>315</v>
      </c>
      <c r="M750" s="2">
        <v>1743</v>
      </c>
      <c r="N750" s="2">
        <v>2184</v>
      </c>
      <c r="O750" s="2">
        <v>0</v>
      </c>
      <c r="P750" s="2">
        <v>0</v>
      </c>
      <c r="Q750" s="2">
        <f>SUM(MC[[#This Row],[IC1_Inv1_MC]:[IC2_Inv2_MC]])</f>
        <v>4242</v>
      </c>
      <c r="R750" s="22">
        <v>0.25</v>
      </c>
      <c r="S750" s="22">
        <v>0.41666666666666669</v>
      </c>
      <c r="T750" s="22">
        <v>0.60416666666666663</v>
      </c>
      <c r="U750" s="22">
        <v>0.77083333333333337</v>
      </c>
      <c r="V750" t="s">
        <v>927</v>
      </c>
    </row>
    <row r="751" spans="1:24">
      <c r="A751" s="2">
        <v>749</v>
      </c>
      <c r="B751" s="2" t="s">
        <v>212</v>
      </c>
      <c r="C751" s="2">
        <f>YEAR(MC[[#This Row],[Date]])</f>
        <v>2024</v>
      </c>
      <c r="D751" s="2" t="s">
        <v>211</v>
      </c>
      <c r="E751" s="2" t="s">
        <v>211</v>
      </c>
      <c r="F751" s="18">
        <v>45386</v>
      </c>
      <c r="G751" s="2">
        <f t="shared" si="80"/>
        <v>30</v>
      </c>
      <c r="H751" s="19">
        <f t="shared" si="81"/>
        <v>45400</v>
      </c>
      <c r="I751">
        <v>17</v>
      </c>
      <c r="J751">
        <v>4</v>
      </c>
      <c r="K751" s="2">
        <v>441</v>
      </c>
      <c r="L751" s="2">
        <v>630</v>
      </c>
      <c r="M751" s="2">
        <v>63</v>
      </c>
      <c r="N751" s="2">
        <v>1974</v>
      </c>
      <c r="O751" s="2">
        <v>0</v>
      </c>
      <c r="P751" s="2">
        <v>0</v>
      </c>
      <c r="Q751" s="2">
        <f>SUM(MC[[#This Row],[IC1_Inv1_MC]:[IC2_Inv2_MC]])</f>
        <v>3108</v>
      </c>
      <c r="R751" s="22">
        <v>0.25</v>
      </c>
      <c r="S751" s="22">
        <v>0.41666666666666669</v>
      </c>
      <c r="T751" s="22">
        <v>0.60416666666666663</v>
      </c>
      <c r="U751" s="22">
        <v>0.77083333333333337</v>
      </c>
      <c r="V751" t="s">
        <v>927</v>
      </c>
    </row>
    <row r="752" spans="1:24">
      <c r="A752" s="2">
        <v>750</v>
      </c>
      <c r="B752" s="2" t="s">
        <v>212</v>
      </c>
      <c r="C752" s="2">
        <f>YEAR(MC[[#This Row],[Date]])</f>
        <v>2024</v>
      </c>
      <c r="D752" s="2" t="s">
        <v>211</v>
      </c>
      <c r="E752" s="2" t="s">
        <v>211</v>
      </c>
      <c r="F752" s="18">
        <v>45386</v>
      </c>
      <c r="G752" s="2">
        <f t="shared" si="80"/>
        <v>30</v>
      </c>
      <c r="H752" s="19">
        <f t="shared" si="81"/>
        <v>45401</v>
      </c>
      <c r="I752">
        <v>17</v>
      </c>
      <c r="J752">
        <v>4</v>
      </c>
      <c r="K752" s="2">
        <v>1890</v>
      </c>
      <c r="L752" s="2">
        <v>462</v>
      </c>
      <c r="M752" s="2">
        <v>1575</v>
      </c>
      <c r="N752" s="2">
        <v>0</v>
      </c>
      <c r="O752" s="2">
        <v>189</v>
      </c>
      <c r="P752" s="2">
        <v>0</v>
      </c>
      <c r="Q752" s="2">
        <f>SUM(MC[[#This Row],[IC1_Inv1_MC]:[IC2_Inv2_MC]])</f>
        <v>4116</v>
      </c>
      <c r="R752" s="22">
        <v>0.25</v>
      </c>
      <c r="S752" s="22">
        <v>0.41666666666666669</v>
      </c>
      <c r="T752" s="22">
        <v>0.60416666666666663</v>
      </c>
      <c r="U752" s="22">
        <v>0.77083333333333337</v>
      </c>
      <c r="V752" t="s">
        <v>927</v>
      </c>
    </row>
    <row r="753" spans="1:22">
      <c r="A753" s="2">
        <v>751</v>
      </c>
      <c r="B753" s="2" t="s">
        <v>212</v>
      </c>
      <c r="C753" s="2">
        <f>YEAR(MC[[#This Row],[Date]])</f>
        <v>2024</v>
      </c>
      <c r="D753" s="2" t="s">
        <v>211</v>
      </c>
      <c r="E753" s="2" t="s">
        <v>211</v>
      </c>
      <c r="F753" s="18">
        <v>45386</v>
      </c>
      <c r="G753" s="2">
        <f t="shared" si="80"/>
        <v>30</v>
      </c>
      <c r="H753" s="19">
        <f t="shared" si="81"/>
        <v>45402</v>
      </c>
      <c r="I753">
        <v>17</v>
      </c>
      <c r="J753">
        <v>2</v>
      </c>
      <c r="K753" s="2">
        <v>0</v>
      </c>
      <c r="L753" s="2">
        <v>1050</v>
      </c>
      <c r="M753" s="2">
        <v>0</v>
      </c>
      <c r="N753" s="2">
        <v>0</v>
      </c>
      <c r="O753" s="2">
        <v>1099</v>
      </c>
      <c r="P753" s="2">
        <v>0</v>
      </c>
      <c r="Q753" s="2">
        <f>SUM(MC[[#This Row],[IC1_Inv1_MC]:[IC2_Inv2_MC]])</f>
        <v>2149</v>
      </c>
      <c r="R753" s="22">
        <v>0.25</v>
      </c>
      <c r="S753" s="22">
        <v>0.41666666666666669</v>
      </c>
      <c r="T753" s="22">
        <v>0.60416666666666663</v>
      </c>
      <c r="U753" s="22">
        <v>0.77083333333333337</v>
      </c>
      <c r="V753" t="s">
        <v>927</v>
      </c>
    </row>
    <row r="754" spans="1:22">
      <c r="A754" s="2">
        <v>752</v>
      </c>
      <c r="B754" s="2" t="s">
        <v>212</v>
      </c>
      <c r="C754" s="2">
        <f>YEAR(MC[[#This Row],[Date]])</f>
        <v>2024</v>
      </c>
      <c r="D754" s="2" t="s">
        <v>211</v>
      </c>
      <c r="E754" s="2" t="s">
        <v>211</v>
      </c>
      <c r="F754" s="18">
        <v>45386</v>
      </c>
      <c r="G754" s="2">
        <f t="shared" ref="G754:G764" si="82">DAY(EOMONTH(F754,0))</f>
        <v>30</v>
      </c>
      <c r="H754" s="19">
        <f t="shared" ref="H754:H764" si="83">H753+1</f>
        <v>45403</v>
      </c>
      <c r="I754">
        <v>17</v>
      </c>
      <c r="J754">
        <v>2</v>
      </c>
      <c r="K754" s="2">
        <v>252</v>
      </c>
      <c r="L754" s="2">
        <v>0</v>
      </c>
      <c r="M754" s="2">
        <v>0</v>
      </c>
      <c r="N754" s="2">
        <v>0</v>
      </c>
      <c r="O754" s="2">
        <v>819</v>
      </c>
      <c r="P754" s="2">
        <v>0</v>
      </c>
      <c r="Q754" s="2">
        <f>SUM(MC[[#This Row],[IC1_Inv1_MC]:[IC2_Inv2_MC]])</f>
        <v>1071</v>
      </c>
      <c r="R754" s="22">
        <v>0.25</v>
      </c>
      <c r="S754" s="22">
        <v>0.41666666666666669</v>
      </c>
      <c r="T754" s="22">
        <v>0.60416666666666663</v>
      </c>
      <c r="U754" s="22">
        <v>0.77083333333333337</v>
      </c>
      <c r="V754" t="s">
        <v>927</v>
      </c>
    </row>
    <row r="755" spans="1:22">
      <c r="A755" s="2">
        <v>753</v>
      </c>
      <c r="B755" s="2" t="s">
        <v>212</v>
      </c>
      <c r="C755" s="2">
        <f>YEAR(MC[[#This Row],[Date]])</f>
        <v>2024</v>
      </c>
      <c r="D755" s="2" t="s">
        <v>211</v>
      </c>
      <c r="E755" s="2" t="s">
        <v>211</v>
      </c>
      <c r="F755" s="18">
        <v>45386</v>
      </c>
      <c r="G755" s="2">
        <f t="shared" si="82"/>
        <v>30</v>
      </c>
      <c r="H755" s="19">
        <f t="shared" si="83"/>
        <v>45404</v>
      </c>
      <c r="I755">
        <v>17</v>
      </c>
      <c r="J755">
        <v>4</v>
      </c>
      <c r="K755" s="2">
        <v>1071</v>
      </c>
      <c r="L755" s="2">
        <v>504</v>
      </c>
      <c r="M755" s="2">
        <v>0</v>
      </c>
      <c r="N755" s="2">
        <v>0</v>
      </c>
      <c r="O755" s="2">
        <v>0</v>
      </c>
      <c r="P755" s="2">
        <v>1512</v>
      </c>
      <c r="Q755" s="2">
        <f>SUM(MC[[#This Row],[IC1_Inv1_MC]:[IC2_Inv2_MC]])</f>
        <v>3087</v>
      </c>
      <c r="R755" s="22">
        <v>0.25</v>
      </c>
      <c r="S755" s="22">
        <v>0.41666666666666669</v>
      </c>
      <c r="T755" s="22">
        <v>0.60416666666666663</v>
      </c>
      <c r="U755" s="22">
        <v>0.77083333333333337</v>
      </c>
      <c r="V755" t="s">
        <v>927</v>
      </c>
    </row>
    <row r="756" spans="1:22">
      <c r="A756" s="2">
        <v>754</v>
      </c>
      <c r="B756" s="2" t="s">
        <v>212</v>
      </c>
      <c r="C756" s="2">
        <f>YEAR(MC[[#This Row],[Date]])</f>
        <v>2024</v>
      </c>
      <c r="D756" s="2" t="s">
        <v>211</v>
      </c>
      <c r="E756" s="2" t="s">
        <v>211</v>
      </c>
      <c r="F756" s="18">
        <v>45386</v>
      </c>
      <c r="G756" s="2">
        <f t="shared" si="82"/>
        <v>30</v>
      </c>
      <c r="H756" s="19">
        <f t="shared" si="83"/>
        <v>45405</v>
      </c>
      <c r="I756">
        <v>17</v>
      </c>
      <c r="J756">
        <v>4</v>
      </c>
      <c r="K756" s="2">
        <v>1071</v>
      </c>
      <c r="L756" s="2">
        <v>630</v>
      </c>
      <c r="M756" s="2">
        <v>378</v>
      </c>
      <c r="N756" s="2">
        <v>0</v>
      </c>
      <c r="O756" s="2">
        <v>0</v>
      </c>
      <c r="P756" s="2">
        <v>1071</v>
      </c>
      <c r="Q756" s="2">
        <f>SUM(MC[[#This Row],[IC1_Inv1_MC]:[IC2_Inv2_MC]])</f>
        <v>3150</v>
      </c>
      <c r="R756" s="22">
        <v>0.25</v>
      </c>
      <c r="S756" s="22">
        <v>0.41666666666666669</v>
      </c>
      <c r="T756" s="22">
        <v>0.60416666666666663</v>
      </c>
      <c r="U756" s="22">
        <v>0.77083333333333337</v>
      </c>
      <c r="V756" t="s">
        <v>927</v>
      </c>
    </row>
    <row r="757" spans="1:22">
      <c r="A757" s="2">
        <v>755</v>
      </c>
      <c r="B757" s="2" t="s">
        <v>212</v>
      </c>
      <c r="C757" s="2">
        <f>YEAR(MC[[#This Row],[Date]])</f>
        <v>2024</v>
      </c>
      <c r="D757" s="2" t="s">
        <v>211</v>
      </c>
      <c r="E757" s="2" t="s">
        <v>211</v>
      </c>
      <c r="F757" s="18">
        <v>45386</v>
      </c>
      <c r="G757" s="2">
        <f t="shared" si="82"/>
        <v>30</v>
      </c>
      <c r="H757" s="19">
        <f t="shared" si="83"/>
        <v>45406</v>
      </c>
      <c r="I757">
        <v>17</v>
      </c>
      <c r="J757">
        <v>4</v>
      </c>
      <c r="K757" s="2">
        <v>0</v>
      </c>
      <c r="L757" s="2">
        <v>504</v>
      </c>
      <c r="M757" s="2">
        <v>504</v>
      </c>
      <c r="N757" s="2">
        <v>504</v>
      </c>
      <c r="O757" s="2">
        <v>0</v>
      </c>
      <c r="P757" s="2">
        <v>609</v>
      </c>
      <c r="Q757" s="2">
        <f>SUM(MC[[#This Row],[IC1_Inv1_MC]:[IC2_Inv2_MC]])</f>
        <v>2121</v>
      </c>
      <c r="R757" s="22">
        <v>0.25</v>
      </c>
      <c r="S757" s="22">
        <v>0.41666666666666669</v>
      </c>
      <c r="T757" s="22">
        <v>0.60416666666666663</v>
      </c>
      <c r="U757" s="22">
        <v>0.77083333333333337</v>
      </c>
      <c r="V757" t="s">
        <v>927</v>
      </c>
    </row>
    <row r="758" spans="1:22">
      <c r="A758" s="2">
        <v>756</v>
      </c>
      <c r="B758" s="2" t="s">
        <v>212</v>
      </c>
      <c r="C758" s="2">
        <f>YEAR(MC[[#This Row],[Date]])</f>
        <v>2024</v>
      </c>
      <c r="D758" s="2" t="s">
        <v>211</v>
      </c>
      <c r="E758" s="2" t="s">
        <v>211</v>
      </c>
      <c r="F758" s="18">
        <v>45386</v>
      </c>
      <c r="G758" s="2">
        <f t="shared" si="82"/>
        <v>30</v>
      </c>
      <c r="H758" s="19">
        <f t="shared" si="83"/>
        <v>45407</v>
      </c>
      <c r="I758">
        <v>17</v>
      </c>
      <c r="J758">
        <v>4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2079</v>
      </c>
      <c r="Q758" s="2">
        <f>SUM(MC[[#This Row],[IC1_Inv1_MC]:[IC2_Inv2_MC]])</f>
        <v>2079</v>
      </c>
      <c r="R758" s="22">
        <v>0.25</v>
      </c>
      <c r="S758" s="22">
        <v>0.41666666666666669</v>
      </c>
      <c r="T758" s="22">
        <v>0.60416666666666663</v>
      </c>
      <c r="U758" s="22">
        <v>0.77083333333333337</v>
      </c>
      <c r="V758" t="s">
        <v>927</v>
      </c>
    </row>
    <row r="759" spans="1:22">
      <c r="A759" s="2">
        <v>757</v>
      </c>
      <c r="B759" s="2" t="s">
        <v>212</v>
      </c>
      <c r="C759" s="2">
        <f>YEAR(MC[[#This Row],[Date]])</f>
        <v>2024</v>
      </c>
      <c r="D759" s="2" t="s">
        <v>211</v>
      </c>
      <c r="E759" s="2" t="s">
        <v>211</v>
      </c>
      <c r="F759" s="18">
        <v>45386</v>
      </c>
      <c r="G759" s="2">
        <f t="shared" si="82"/>
        <v>30</v>
      </c>
      <c r="H759" s="19">
        <f t="shared" si="83"/>
        <v>45408</v>
      </c>
      <c r="I759">
        <v>17</v>
      </c>
      <c r="J759">
        <v>4</v>
      </c>
      <c r="K759" s="2">
        <v>0</v>
      </c>
      <c r="L759" s="2">
        <v>1092</v>
      </c>
      <c r="M759" s="2">
        <v>0</v>
      </c>
      <c r="N759" s="2">
        <v>0</v>
      </c>
      <c r="O759" s="2">
        <v>0</v>
      </c>
      <c r="P759" s="2">
        <v>0</v>
      </c>
      <c r="Q759" s="2">
        <f>SUM(MC[[#This Row],[IC1_Inv1_MC]:[IC2_Inv2_MC]])</f>
        <v>1092</v>
      </c>
      <c r="R759" s="22">
        <v>0.25</v>
      </c>
      <c r="S759" s="22">
        <v>0.41666666666666669</v>
      </c>
      <c r="T759" s="22">
        <v>0.60416666666666663</v>
      </c>
      <c r="U759" s="22">
        <v>0.77083333333333337</v>
      </c>
      <c r="V759" t="s">
        <v>927</v>
      </c>
    </row>
    <row r="760" spans="1:22">
      <c r="A760" s="2">
        <v>758</v>
      </c>
      <c r="B760" s="2" t="s">
        <v>212</v>
      </c>
      <c r="C760" s="2">
        <f>YEAR(MC[[#This Row],[Date]])</f>
        <v>2024</v>
      </c>
      <c r="D760" s="2" t="s">
        <v>211</v>
      </c>
      <c r="E760" s="2" t="s">
        <v>211</v>
      </c>
      <c r="F760" s="18">
        <v>45387</v>
      </c>
      <c r="G760" s="2">
        <f t="shared" si="82"/>
        <v>30</v>
      </c>
      <c r="H760" s="19">
        <f t="shared" si="83"/>
        <v>45409</v>
      </c>
      <c r="I760">
        <v>17</v>
      </c>
      <c r="J760">
        <v>2</v>
      </c>
      <c r="K760" s="2">
        <v>0</v>
      </c>
      <c r="L760" s="2">
        <v>1134</v>
      </c>
      <c r="M760" s="2">
        <v>0</v>
      </c>
      <c r="N760" s="2">
        <v>0</v>
      </c>
      <c r="O760" s="2">
        <v>1072</v>
      </c>
      <c r="P760" s="2">
        <v>0</v>
      </c>
      <c r="Q760" s="2">
        <f>SUM(MC[[#This Row],[IC1_Inv1_MC]:[IC2_Inv2_MC]])</f>
        <v>2206</v>
      </c>
      <c r="R760" s="22">
        <v>0.25</v>
      </c>
      <c r="S760" s="22">
        <v>0.41666666666666669</v>
      </c>
      <c r="T760" s="22">
        <v>0.60416666666666663</v>
      </c>
      <c r="U760" s="22">
        <v>0.77083333333333337</v>
      </c>
      <c r="V760" t="s">
        <v>927</v>
      </c>
    </row>
    <row r="761" spans="1:22">
      <c r="A761" s="2">
        <v>759</v>
      </c>
      <c r="B761" s="2" t="s">
        <v>212</v>
      </c>
      <c r="C761" s="2">
        <f>YEAR(MC[[#This Row],[Date]])</f>
        <v>2024</v>
      </c>
      <c r="D761" s="2" t="s">
        <v>211</v>
      </c>
      <c r="E761" s="2" t="s">
        <v>211</v>
      </c>
      <c r="F761" s="18">
        <v>45388</v>
      </c>
      <c r="G761" s="2">
        <f t="shared" si="82"/>
        <v>30</v>
      </c>
      <c r="H761" s="19">
        <f t="shared" si="83"/>
        <v>45410</v>
      </c>
      <c r="I761">
        <v>18</v>
      </c>
      <c r="J761">
        <v>2</v>
      </c>
      <c r="K761" s="2">
        <v>0</v>
      </c>
      <c r="L761" s="2">
        <v>0</v>
      </c>
      <c r="M761" s="2">
        <v>0</v>
      </c>
      <c r="N761" s="2">
        <v>0</v>
      </c>
      <c r="O761" s="2">
        <v>1722</v>
      </c>
      <c r="P761" s="2">
        <v>420</v>
      </c>
      <c r="Q761" s="2">
        <f>SUM(MC[[#This Row],[IC1_Inv1_MC]:[IC2_Inv2_MC]])</f>
        <v>2142</v>
      </c>
      <c r="R761" s="22">
        <v>0.25</v>
      </c>
      <c r="S761" s="22">
        <v>0.41666666666666669</v>
      </c>
      <c r="T761" s="22">
        <v>0.60416666666666663</v>
      </c>
      <c r="U761" s="22">
        <v>0.77083333333333337</v>
      </c>
      <c r="V761" t="s">
        <v>927</v>
      </c>
    </row>
    <row r="762" spans="1:22">
      <c r="A762" s="2">
        <v>760</v>
      </c>
      <c r="B762" s="2" t="s">
        <v>212</v>
      </c>
      <c r="C762" s="2">
        <f>YEAR(MC[[#This Row],[Date]])</f>
        <v>2024</v>
      </c>
      <c r="D762" s="2" t="s">
        <v>211</v>
      </c>
      <c r="E762" s="2" t="s">
        <v>211</v>
      </c>
      <c r="F762" s="18">
        <v>45389</v>
      </c>
      <c r="G762" s="2">
        <f t="shared" si="82"/>
        <v>30</v>
      </c>
      <c r="H762" s="19">
        <f t="shared" si="83"/>
        <v>45411</v>
      </c>
      <c r="I762">
        <v>18</v>
      </c>
      <c r="J762">
        <v>2</v>
      </c>
      <c r="K762" s="2">
        <v>0</v>
      </c>
      <c r="L762" s="2">
        <v>189</v>
      </c>
      <c r="M762" s="2">
        <v>819</v>
      </c>
      <c r="N762" s="2">
        <v>252</v>
      </c>
      <c r="O762" s="2">
        <v>0</v>
      </c>
      <c r="P762" s="2">
        <v>0</v>
      </c>
      <c r="Q762" s="2">
        <f>SUM(MC[[#This Row],[IC1_Inv1_MC]:[IC2_Inv2_MC]])</f>
        <v>1260</v>
      </c>
      <c r="R762" s="22">
        <v>0.25</v>
      </c>
      <c r="S762" s="22">
        <v>0.41666666666666669</v>
      </c>
      <c r="T762" s="22">
        <v>0.60416666666666663</v>
      </c>
      <c r="U762" s="22">
        <v>0.77083333333333337</v>
      </c>
      <c r="V762" t="s">
        <v>927</v>
      </c>
    </row>
    <row r="763" spans="1:22">
      <c r="A763" s="2">
        <v>761</v>
      </c>
      <c r="B763" s="2" t="s">
        <v>212</v>
      </c>
      <c r="C763" s="2">
        <f>YEAR(MC[[#This Row],[Date]])</f>
        <v>2024</v>
      </c>
      <c r="D763" s="2" t="s">
        <v>211</v>
      </c>
      <c r="E763" s="2" t="s">
        <v>211</v>
      </c>
      <c r="F763" s="18">
        <v>45389</v>
      </c>
      <c r="G763" s="2">
        <f t="shared" si="82"/>
        <v>30</v>
      </c>
      <c r="H763" s="19">
        <f t="shared" si="83"/>
        <v>45412</v>
      </c>
      <c r="I763">
        <v>18</v>
      </c>
      <c r="J763">
        <v>2</v>
      </c>
      <c r="K763" s="2">
        <v>0</v>
      </c>
      <c r="L763" s="2">
        <v>0</v>
      </c>
      <c r="M763" s="2">
        <v>1197</v>
      </c>
      <c r="N763" s="2">
        <v>987</v>
      </c>
      <c r="O763" s="2">
        <v>0</v>
      </c>
      <c r="P763" s="2">
        <v>0</v>
      </c>
      <c r="Q763" s="2">
        <f>SUM(MC[[#This Row],[IC1_Inv1_MC]:[IC2_Inv2_MC]])</f>
        <v>2184</v>
      </c>
      <c r="R763" s="22">
        <v>0.25</v>
      </c>
      <c r="S763" s="22">
        <v>0.41666666666666669</v>
      </c>
      <c r="T763" s="22">
        <v>0.60416666666666663</v>
      </c>
      <c r="U763" s="22">
        <v>0.77083333333333337</v>
      </c>
      <c r="V763" t="s">
        <v>927</v>
      </c>
    </row>
    <row r="764" spans="1:22">
      <c r="A764" s="2">
        <v>762</v>
      </c>
      <c r="B764" s="2" t="s">
        <v>212</v>
      </c>
      <c r="C764" s="2">
        <f>YEAR(MC[[#This Row],[Date]])</f>
        <v>2024</v>
      </c>
      <c r="D764" s="2" t="s">
        <v>211</v>
      </c>
      <c r="E764" s="2" t="s">
        <v>211</v>
      </c>
      <c r="F764" s="18">
        <v>45413</v>
      </c>
      <c r="G764" s="2">
        <f t="shared" si="82"/>
        <v>31</v>
      </c>
      <c r="H764" s="19">
        <f t="shared" si="83"/>
        <v>45413</v>
      </c>
      <c r="I764">
        <v>18</v>
      </c>
      <c r="J764">
        <v>2</v>
      </c>
      <c r="K764" s="2">
        <v>0</v>
      </c>
      <c r="L764" s="2">
        <v>0</v>
      </c>
      <c r="M764" s="2">
        <v>441</v>
      </c>
      <c r="N764" s="2">
        <v>966</v>
      </c>
      <c r="O764" s="2">
        <v>672</v>
      </c>
      <c r="P764" s="2">
        <v>0</v>
      </c>
      <c r="Q764" s="2">
        <f>SUM(MC[[#This Row],[IC1_Inv1_MC]:[IC2_Inv2_MC]])</f>
        <v>2079</v>
      </c>
      <c r="R764" s="22">
        <v>0.25</v>
      </c>
      <c r="S764" s="22">
        <v>0.41666666666666669</v>
      </c>
      <c r="T764" s="22">
        <v>0.60416666666666663</v>
      </c>
      <c r="U764" s="22">
        <v>0.77083333333333337</v>
      </c>
      <c r="V764" t="s">
        <v>927</v>
      </c>
    </row>
    <row r="765" spans="1:22">
      <c r="A765" s="2">
        <v>763</v>
      </c>
      <c r="B765" s="2" t="s">
        <v>212</v>
      </c>
      <c r="C765" s="2">
        <f>YEAR(MC[[#This Row],[Date]])</f>
        <v>2024</v>
      </c>
      <c r="D765" s="2" t="s">
        <v>211</v>
      </c>
      <c r="E765" s="2" t="s">
        <v>211</v>
      </c>
      <c r="F765" s="18">
        <v>45413</v>
      </c>
      <c r="G765" s="2">
        <f t="shared" ref="G765:G772" si="84">DAY(EOMONTH(F765,0))</f>
        <v>31</v>
      </c>
      <c r="H765" s="19">
        <f t="shared" ref="H765:H789" si="85">H764+1</f>
        <v>45414</v>
      </c>
      <c r="I765">
        <v>18</v>
      </c>
      <c r="J765">
        <v>2</v>
      </c>
      <c r="K765" s="2">
        <v>0</v>
      </c>
      <c r="L765" s="2">
        <v>0</v>
      </c>
      <c r="M765" s="2">
        <v>0</v>
      </c>
      <c r="N765" s="2">
        <v>2080</v>
      </c>
      <c r="O765" s="2">
        <v>0</v>
      </c>
      <c r="P765" s="2">
        <v>0</v>
      </c>
      <c r="Q765" s="2">
        <f>SUM(MC[[#This Row],[IC1_Inv1_MC]:[IC2_Inv2_MC]])</f>
        <v>2080</v>
      </c>
      <c r="R765" s="22">
        <v>0.25</v>
      </c>
      <c r="S765" s="22">
        <v>0.41666666666666669</v>
      </c>
      <c r="T765" s="22">
        <v>0.60416666666666663</v>
      </c>
      <c r="U765" s="22">
        <v>0.77083333333333337</v>
      </c>
      <c r="V765" t="s">
        <v>927</v>
      </c>
    </row>
    <row r="766" spans="1:22">
      <c r="A766" s="2">
        <v>764</v>
      </c>
      <c r="B766" s="2" t="s">
        <v>212</v>
      </c>
      <c r="C766" s="2">
        <f>YEAR(MC[[#This Row],[Date]])</f>
        <v>2024</v>
      </c>
      <c r="D766" s="2" t="s">
        <v>211</v>
      </c>
      <c r="E766" s="2" t="s">
        <v>211</v>
      </c>
      <c r="F766" s="18">
        <v>45413</v>
      </c>
      <c r="G766" s="2">
        <f t="shared" si="84"/>
        <v>31</v>
      </c>
      <c r="H766" s="19">
        <f t="shared" si="85"/>
        <v>45415</v>
      </c>
      <c r="I766">
        <v>18</v>
      </c>
      <c r="J766">
        <v>2</v>
      </c>
      <c r="K766" s="2">
        <v>0</v>
      </c>
      <c r="L766" s="2">
        <v>0</v>
      </c>
      <c r="M766" s="2">
        <v>1134</v>
      </c>
      <c r="N766" s="2">
        <v>882</v>
      </c>
      <c r="O766" s="2">
        <v>0</v>
      </c>
      <c r="P766" s="2">
        <v>0</v>
      </c>
      <c r="Q766" s="2">
        <f>SUM(MC[[#This Row],[IC1_Inv1_MC]:[IC2_Inv2_MC]])</f>
        <v>2016</v>
      </c>
      <c r="R766" s="22">
        <v>0.25</v>
      </c>
      <c r="S766" s="22">
        <v>0.41666666666666669</v>
      </c>
      <c r="T766" s="22">
        <v>0.60416666666666663</v>
      </c>
      <c r="U766" s="22">
        <v>0.77083333333333337</v>
      </c>
      <c r="V766" t="s">
        <v>927</v>
      </c>
    </row>
    <row r="767" spans="1:22">
      <c r="A767" s="2">
        <v>765</v>
      </c>
      <c r="B767" s="2" t="s">
        <v>212</v>
      </c>
      <c r="C767" s="2">
        <f>YEAR(MC[[#This Row],[Date]])</f>
        <v>2024</v>
      </c>
      <c r="D767" s="2" t="s">
        <v>211</v>
      </c>
      <c r="E767" s="2" t="s">
        <v>211</v>
      </c>
      <c r="F767" s="18">
        <v>45413</v>
      </c>
      <c r="G767" s="2">
        <f t="shared" si="84"/>
        <v>31</v>
      </c>
      <c r="H767" s="19">
        <f t="shared" si="85"/>
        <v>45416</v>
      </c>
      <c r="I767">
        <v>18</v>
      </c>
      <c r="J767">
        <v>2</v>
      </c>
      <c r="K767" s="2">
        <v>630</v>
      </c>
      <c r="L767" s="2">
        <v>567</v>
      </c>
      <c r="M767" s="2">
        <v>861</v>
      </c>
      <c r="N767" s="2">
        <v>0</v>
      </c>
      <c r="O767" s="2">
        <v>0</v>
      </c>
      <c r="P767" s="2">
        <v>0</v>
      </c>
      <c r="Q767" s="2">
        <f>SUM(MC[[#This Row],[IC1_Inv1_MC]:[IC2_Inv2_MC]])</f>
        <v>2058</v>
      </c>
      <c r="R767" s="22">
        <v>0.25</v>
      </c>
      <c r="S767" s="22">
        <v>0.41666666666666669</v>
      </c>
      <c r="T767" s="22">
        <v>0.60416666666666663</v>
      </c>
      <c r="U767" s="22">
        <v>0.77083333333333337</v>
      </c>
      <c r="V767" t="s">
        <v>927</v>
      </c>
    </row>
    <row r="768" spans="1:22">
      <c r="A768" s="2">
        <v>766</v>
      </c>
      <c r="B768" s="2" t="s">
        <v>212</v>
      </c>
      <c r="C768" s="2">
        <f>YEAR(MC[[#This Row],[Date]])</f>
        <v>2024</v>
      </c>
      <c r="D768" s="2" t="s">
        <v>211</v>
      </c>
      <c r="E768" s="2" t="s">
        <v>211</v>
      </c>
      <c r="F768" s="18">
        <v>45413</v>
      </c>
      <c r="G768" s="2">
        <f t="shared" si="84"/>
        <v>31</v>
      </c>
      <c r="H768" s="19">
        <f t="shared" si="85"/>
        <v>45417</v>
      </c>
      <c r="I768">
        <v>18</v>
      </c>
      <c r="J768">
        <v>2</v>
      </c>
      <c r="K768" s="2">
        <v>1764</v>
      </c>
      <c r="L768" s="2">
        <v>0</v>
      </c>
      <c r="M768" s="2">
        <v>0</v>
      </c>
      <c r="N768" s="2">
        <v>0</v>
      </c>
      <c r="O768" s="2">
        <v>357</v>
      </c>
      <c r="P768" s="2">
        <v>0</v>
      </c>
      <c r="Q768" s="2">
        <f>SUM(MC[[#This Row],[IC1_Inv1_MC]:[IC2_Inv2_MC]])</f>
        <v>2121</v>
      </c>
      <c r="R768" s="22">
        <v>0.25</v>
      </c>
      <c r="S768" s="22">
        <v>0.41666666666666669</v>
      </c>
      <c r="T768" s="22">
        <v>0.60416666666666663</v>
      </c>
      <c r="U768" s="22">
        <v>0.77083333333333337</v>
      </c>
      <c r="V768" t="s">
        <v>927</v>
      </c>
    </row>
    <row r="769" spans="1:22">
      <c r="A769" s="2">
        <v>767</v>
      </c>
      <c r="B769" s="2" t="s">
        <v>212</v>
      </c>
      <c r="C769" s="2">
        <f>YEAR(MC[[#This Row],[Date]])</f>
        <v>2024</v>
      </c>
      <c r="D769" s="2" t="s">
        <v>211</v>
      </c>
      <c r="E769" s="2" t="s">
        <v>211</v>
      </c>
      <c r="F769" s="18">
        <v>45413</v>
      </c>
      <c r="G769" s="2">
        <f t="shared" si="84"/>
        <v>31</v>
      </c>
      <c r="H769" s="19">
        <f t="shared" si="85"/>
        <v>45418</v>
      </c>
      <c r="I769">
        <v>18</v>
      </c>
      <c r="J769">
        <v>2</v>
      </c>
      <c r="K769" s="2">
        <v>0</v>
      </c>
      <c r="L769" s="2">
        <v>1617</v>
      </c>
      <c r="M769" s="2">
        <v>378</v>
      </c>
      <c r="N769" s="2">
        <v>0</v>
      </c>
      <c r="O769" s="2">
        <v>210</v>
      </c>
      <c r="P769" s="2">
        <v>0</v>
      </c>
      <c r="Q769" s="2">
        <f>SUM(MC[[#This Row],[IC1_Inv1_MC]:[IC2_Inv2_MC]])</f>
        <v>2205</v>
      </c>
      <c r="R769" s="22">
        <v>0.25</v>
      </c>
      <c r="S769" s="22">
        <v>0.41666666666666669</v>
      </c>
      <c r="T769" s="22">
        <v>0.60416666666666663</v>
      </c>
      <c r="U769" s="22">
        <v>0.77083333333333337</v>
      </c>
      <c r="V769" t="s">
        <v>927</v>
      </c>
    </row>
    <row r="770" spans="1:22">
      <c r="A770" s="2">
        <v>768</v>
      </c>
      <c r="B770" s="2" t="s">
        <v>212</v>
      </c>
      <c r="C770" s="2">
        <f>YEAR(MC[[#This Row],[Date]])</f>
        <v>2024</v>
      </c>
      <c r="D770" s="2" t="s">
        <v>211</v>
      </c>
      <c r="E770" s="2" t="s">
        <v>211</v>
      </c>
      <c r="F770" s="18">
        <v>45413</v>
      </c>
      <c r="G770" s="2">
        <f t="shared" si="84"/>
        <v>31</v>
      </c>
      <c r="H770" s="19">
        <f t="shared" si="85"/>
        <v>45419</v>
      </c>
      <c r="I770">
        <v>18</v>
      </c>
      <c r="J770">
        <v>2</v>
      </c>
      <c r="K770" s="2">
        <v>252</v>
      </c>
      <c r="L770" s="2">
        <v>693</v>
      </c>
      <c r="M770" s="2">
        <v>0</v>
      </c>
      <c r="N770" s="2">
        <v>0</v>
      </c>
      <c r="O770" s="2">
        <v>0</v>
      </c>
      <c r="P770" s="2">
        <v>1197</v>
      </c>
      <c r="Q770" s="2">
        <f>SUM(MC[[#This Row],[IC1_Inv1_MC]:[IC2_Inv2_MC]])</f>
        <v>2142</v>
      </c>
      <c r="R770" s="22">
        <v>0.25</v>
      </c>
      <c r="S770" s="22">
        <v>0.41666666666666669</v>
      </c>
      <c r="T770" s="22">
        <v>0.60416666666666663</v>
      </c>
      <c r="U770" s="22">
        <v>0.77083333333333337</v>
      </c>
      <c r="V770" t="s">
        <v>927</v>
      </c>
    </row>
    <row r="771" spans="1:22">
      <c r="A771" s="2">
        <v>769</v>
      </c>
      <c r="B771" s="2" t="s">
        <v>212</v>
      </c>
      <c r="C771" s="2">
        <f>YEAR(MC[[#This Row],[Date]])</f>
        <v>2024</v>
      </c>
      <c r="D771" s="2" t="s">
        <v>211</v>
      </c>
      <c r="E771" s="2" t="s">
        <v>211</v>
      </c>
      <c r="F771" s="18">
        <v>45413</v>
      </c>
      <c r="G771" s="2">
        <f t="shared" si="84"/>
        <v>31</v>
      </c>
      <c r="H771" s="19">
        <f t="shared" si="85"/>
        <v>45420</v>
      </c>
      <c r="I771">
        <v>18</v>
      </c>
      <c r="J771">
        <v>2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2016</v>
      </c>
      <c r="Q771" s="2">
        <f>SUM(MC[[#This Row],[IC1_Inv1_MC]:[IC2_Inv2_MC]])</f>
        <v>2016</v>
      </c>
      <c r="R771" s="22">
        <v>0.25</v>
      </c>
      <c r="S771" s="22">
        <v>0.41666666666666669</v>
      </c>
      <c r="T771" s="22">
        <v>0.60416666666666663</v>
      </c>
      <c r="U771" s="22">
        <v>0.77083333333333337</v>
      </c>
      <c r="V771" t="s">
        <v>927</v>
      </c>
    </row>
    <row r="772" spans="1:22">
      <c r="A772" s="2">
        <v>770</v>
      </c>
      <c r="B772" s="2" t="s">
        <v>212</v>
      </c>
      <c r="C772" s="2">
        <f>YEAR(MC[[#This Row],[Date]])</f>
        <v>2024</v>
      </c>
      <c r="D772" s="2" t="s">
        <v>211</v>
      </c>
      <c r="E772" s="2" t="s">
        <v>211</v>
      </c>
      <c r="F772" s="18">
        <v>45413</v>
      </c>
      <c r="G772" s="2">
        <f t="shared" si="84"/>
        <v>31</v>
      </c>
      <c r="H772" s="19">
        <f t="shared" si="85"/>
        <v>45421</v>
      </c>
      <c r="I772">
        <v>18</v>
      </c>
      <c r="J772">
        <v>2</v>
      </c>
      <c r="K772" s="2">
        <v>0</v>
      </c>
      <c r="L772" s="2">
        <v>504</v>
      </c>
      <c r="M772" s="2">
        <v>504</v>
      </c>
      <c r="N772" s="2">
        <v>462</v>
      </c>
      <c r="O772" s="2">
        <v>0</v>
      </c>
      <c r="P772" s="2">
        <v>567</v>
      </c>
      <c r="Q772" s="2">
        <f>SUM(MC[[#This Row],[IC1_Inv1_MC]:[IC2_Inv2_MC]])</f>
        <v>2037</v>
      </c>
      <c r="R772" s="22">
        <v>0.25</v>
      </c>
      <c r="S772" s="22">
        <v>0.41666666666666669</v>
      </c>
      <c r="T772" s="22">
        <v>0.60416666666666663</v>
      </c>
      <c r="U772" s="22">
        <v>0.77083333333333337</v>
      </c>
      <c r="V772" t="s">
        <v>927</v>
      </c>
    </row>
    <row r="773" spans="1:22">
      <c r="A773" s="2">
        <v>771</v>
      </c>
      <c r="B773" s="2" t="s">
        <v>212</v>
      </c>
      <c r="C773" s="2">
        <f>YEAR(MC[[#This Row],[Date]])</f>
        <v>2024</v>
      </c>
      <c r="D773" s="2" t="s">
        <v>211</v>
      </c>
      <c r="E773" s="2" t="s">
        <v>211</v>
      </c>
      <c r="F773" s="18">
        <v>45413</v>
      </c>
      <c r="G773" s="2">
        <f t="shared" ref="G773" si="86">DAY(EOMONTH(F773,0))</f>
        <v>31</v>
      </c>
      <c r="H773" s="19">
        <f t="shared" si="85"/>
        <v>45422</v>
      </c>
      <c r="I773">
        <v>18</v>
      </c>
      <c r="J773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f>SUM(MC[[#This Row],[IC1_Inv1_MC]:[IC2_Inv2_MC]])</f>
        <v>0</v>
      </c>
      <c r="R773" s="22">
        <v>0.25</v>
      </c>
      <c r="S773" s="22">
        <v>0.41666666666666669</v>
      </c>
      <c r="T773" s="22">
        <v>0.60416666666666663</v>
      </c>
      <c r="U773" s="22">
        <v>0.77083333333333337</v>
      </c>
      <c r="V773" t="s">
        <v>927</v>
      </c>
    </row>
    <row r="774" spans="1:22">
      <c r="A774" s="2">
        <v>772</v>
      </c>
      <c r="B774" s="2" t="s">
        <v>212</v>
      </c>
      <c r="C774" s="2">
        <f>YEAR(MC[[#This Row],[Date]])</f>
        <v>2024</v>
      </c>
      <c r="D774" s="2" t="s">
        <v>211</v>
      </c>
      <c r="E774" s="2" t="s">
        <v>211</v>
      </c>
      <c r="F774" s="18">
        <v>45413</v>
      </c>
      <c r="G774" s="2">
        <f t="shared" ref="G774" si="87">DAY(EOMONTH(F774,0))</f>
        <v>31</v>
      </c>
      <c r="H774" s="19">
        <f t="shared" si="85"/>
        <v>45423</v>
      </c>
      <c r="I774">
        <v>18</v>
      </c>
      <c r="J774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f>SUM(MC[[#This Row],[IC1_Inv1_MC]:[IC2_Inv2_MC]])</f>
        <v>0</v>
      </c>
      <c r="R774" s="22">
        <v>0.25</v>
      </c>
      <c r="S774" s="22">
        <v>0.41666666666666669</v>
      </c>
      <c r="T774" s="22">
        <v>0.60416666666666663</v>
      </c>
      <c r="U774" s="22">
        <v>0.77083333333333337</v>
      </c>
      <c r="V774" t="s">
        <v>927</v>
      </c>
    </row>
    <row r="775" spans="1:22">
      <c r="A775" s="2">
        <v>773</v>
      </c>
      <c r="B775" s="2" t="s">
        <v>212</v>
      </c>
      <c r="C775" s="2">
        <f>YEAR(MC[[#This Row],[Date]])</f>
        <v>2024</v>
      </c>
      <c r="D775" s="2" t="s">
        <v>211</v>
      </c>
      <c r="E775" s="2" t="s">
        <v>211</v>
      </c>
      <c r="F775" s="18">
        <v>45413</v>
      </c>
      <c r="G775" s="2">
        <f t="shared" ref="G775" si="88">DAY(EOMONTH(F775,0))</f>
        <v>31</v>
      </c>
      <c r="H775" s="19">
        <f t="shared" si="85"/>
        <v>45424</v>
      </c>
      <c r="I775">
        <v>18</v>
      </c>
      <c r="J775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f>SUM(MC[[#This Row],[IC1_Inv1_MC]:[IC2_Inv2_MC]])</f>
        <v>0</v>
      </c>
      <c r="R775" s="22">
        <v>0.25</v>
      </c>
      <c r="S775" s="22">
        <v>0.41666666666666669</v>
      </c>
      <c r="T775" s="22">
        <v>0.60416666666666663</v>
      </c>
      <c r="U775" s="22">
        <v>0.77083333333333337</v>
      </c>
      <c r="V775" t="s">
        <v>927</v>
      </c>
    </row>
    <row r="776" spans="1:22">
      <c r="A776" s="2">
        <v>774</v>
      </c>
      <c r="B776" s="2" t="s">
        <v>212</v>
      </c>
      <c r="C776" s="2">
        <f>YEAR(MC[[#This Row],[Date]])</f>
        <v>2024</v>
      </c>
      <c r="D776" s="2" t="s">
        <v>211</v>
      </c>
      <c r="E776" s="2" t="s">
        <v>211</v>
      </c>
      <c r="F776" s="18">
        <v>45413</v>
      </c>
      <c r="G776" s="2">
        <f t="shared" ref="G776" si="89">DAY(EOMONTH(F776,0))</f>
        <v>31</v>
      </c>
      <c r="H776" s="19">
        <f t="shared" si="85"/>
        <v>45425</v>
      </c>
      <c r="I776">
        <v>18</v>
      </c>
      <c r="J776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f>SUM(MC[[#This Row],[IC1_Inv1_MC]:[IC2_Inv2_MC]])</f>
        <v>0</v>
      </c>
      <c r="R776" s="22">
        <v>0.25</v>
      </c>
      <c r="S776" s="22">
        <v>0.41666666666666669</v>
      </c>
      <c r="T776" s="22">
        <v>0.60416666666666663</v>
      </c>
      <c r="U776" s="22">
        <v>0.77083333333333337</v>
      </c>
      <c r="V776" t="s">
        <v>927</v>
      </c>
    </row>
    <row r="777" spans="1:22">
      <c r="A777" s="2">
        <v>775</v>
      </c>
      <c r="B777" s="2" t="s">
        <v>212</v>
      </c>
      <c r="C777" s="2">
        <f>YEAR(MC[[#This Row],[Date]])</f>
        <v>2024</v>
      </c>
      <c r="D777" s="2" t="s">
        <v>211</v>
      </c>
      <c r="E777" s="2" t="s">
        <v>211</v>
      </c>
      <c r="F777" s="18">
        <v>45413</v>
      </c>
      <c r="G777" s="2">
        <f t="shared" ref="G777" si="90">DAY(EOMONTH(F777,0))</f>
        <v>31</v>
      </c>
      <c r="H777" s="19">
        <f t="shared" si="85"/>
        <v>45426</v>
      </c>
      <c r="I777">
        <v>18</v>
      </c>
      <c r="J777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f>SUM(MC[[#This Row],[IC1_Inv1_MC]:[IC2_Inv2_MC]])</f>
        <v>0</v>
      </c>
      <c r="R777" s="22">
        <v>0.25</v>
      </c>
      <c r="S777" s="22">
        <v>0.41666666666666669</v>
      </c>
      <c r="T777" s="22">
        <v>0.60416666666666663</v>
      </c>
      <c r="U777" s="22">
        <v>0.77083333333333337</v>
      </c>
      <c r="V777" t="s">
        <v>927</v>
      </c>
    </row>
    <row r="778" spans="1:22">
      <c r="A778" s="2">
        <v>776</v>
      </c>
      <c r="B778" s="2" t="s">
        <v>212</v>
      </c>
      <c r="C778" s="2">
        <f>YEAR(MC[[#This Row],[Date]])</f>
        <v>2024</v>
      </c>
      <c r="D778" s="2" t="s">
        <v>211</v>
      </c>
      <c r="E778" s="2" t="s">
        <v>211</v>
      </c>
      <c r="F778" s="18">
        <v>45413</v>
      </c>
      <c r="G778" s="2">
        <f t="shared" ref="G778" si="91">DAY(EOMONTH(F778,0))</f>
        <v>31</v>
      </c>
      <c r="H778" s="19">
        <f t="shared" si="85"/>
        <v>45427</v>
      </c>
      <c r="I778">
        <v>18</v>
      </c>
      <c r="J778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f>SUM(MC[[#This Row],[IC1_Inv1_MC]:[IC2_Inv2_MC]])</f>
        <v>0</v>
      </c>
      <c r="R778" s="22">
        <v>0.25</v>
      </c>
      <c r="S778" s="22">
        <v>0.41666666666666669</v>
      </c>
      <c r="T778" s="22">
        <v>0.60416666666666663</v>
      </c>
      <c r="U778" s="22">
        <v>0.77083333333333337</v>
      </c>
      <c r="V778" t="s">
        <v>927</v>
      </c>
    </row>
    <row r="779" spans="1:22">
      <c r="A779" s="2">
        <v>777</v>
      </c>
      <c r="B779" s="2" t="s">
        <v>212</v>
      </c>
      <c r="C779" s="2">
        <f>YEAR(MC[[#This Row],[Date]])</f>
        <v>2024</v>
      </c>
      <c r="D779" s="2" t="s">
        <v>211</v>
      </c>
      <c r="E779" s="2" t="s">
        <v>211</v>
      </c>
      <c r="F779" s="18">
        <v>45413</v>
      </c>
      <c r="G779" s="2">
        <f t="shared" ref="G779" si="92">DAY(EOMONTH(F779,0))</f>
        <v>31</v>
      </c>
      <c r="H779" s="19">
        <f t="shared" si="85"/>
        <v>45428</v>
      </c>
      <c r="I779">
        <v>18</v>
      </c>
      <c r="J779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f>SUM(MC[[#This Row],[IC1_Inv1_MC]:[IC2_Inv2_MC]])</f>
        <v>0</v>
      </c>
      <c r="R779" s="22">
        <v>0.25</v>
      </c>
      <c r="S779" s="22">
        <v>0.41666666666666669</v>
      </c>
      <c r="T779" s="22">
        <v>0.60416666666666663</v>
      </c>
      <c r="U779" s="22">
        <v>0.77083333333333337</v>
      </c>
      <c r="V779" t="s">
        <v>927</v>
      </c>
    </row>
    <row r="780" spans="1:22">
      <c r="A780" s="2">
        <v>778</v>
      </c>
      <c r="B780" s="2" t="s">
        <v>212</v>
      </c>
      <c r="C780" s="2">
        <f>YEAR(MC[[#This Row],[Date]])</f>
        <v>2024</v>
      </c>
      <c r="D780" s="2" t="s">
        <v>211</v>
      </c>
      <c r="E780" s="2" t="s">
        <v>211</v>
      </c>
      <c r="F780" s="18">
        <v>45413</v>
      </c>
      <c r="G780" s="2">
        <f t="shared" ref="G780" si="93">DAY(EOMONTH(F780,0))</f>
        <v>31</v>
      </c>
      <c r="H780" s="19">
        <f t="shared" si="85"/>
        <v>45429</v>
      </c>
      <c r="I780">
        <v>18</v>
      </c>
      <c r="J780">
        <v>2</v>
      </c>
      <c r="K780" s="2">
        <v>1017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f>SUM(MC[[#This Row],[IC1_Inv1_MC]:[IC2_Inv2_MC]])</f>
        <v>1017</v>
      </c>
      <c r="R780" s="22">
        <v>0.25</v>
      </c>
      <c r="S780" s="22">
        <v>0.41666666666666669</v>
      </c>
      <c r="T780" s="22">
        <v>0.60416666666666663</v>
      </c>
      <c r="U780" s="22">
        <v>0.77083333333333337</v>
      </c>
      <c r="V780" t="s">
        <v>927</v>
      </c>
    </row>
    <row r="781" spans="1:22">
      <c r="A781" s="2">
        <v>779</v>
      </c>
      <c r="B781" s="2" t="s">
        <v>212</v>
      </c>
      <c r="C781" s="2">
        <f>YEAR(MC[[#This Row],[Date]])</f>
        <v>2024</v>
      </c>
      <c r="D781" s="2" t="s">
        <v>211</v>
      </c>
      <c r="E781" s="2" t="s">
        <v>211</v>
      </c>
      <c r="F781" s="18">
        <v>45413</v>
      </c>
      <c r="G781" s="2">
        <f t="shared" ref="G781" si="94">DAY(EOMONTH(F781,0))</f>
        <v>31</v>
      </c>
      <c r="H781" s="19">
        <f t="shared" si="85"/>
        <v>45430</v>
      </c>
      <c r="I781">
        <v>18</v>
      </c>
      <c r="J781">
        <v>2</v>
      </c>
      <c r="K781" s="2">
        <v>0</v>
      </c>
      <c r="L781" s="2">
        <v>1110</v>
      </c>
      <c r="M781" s="2">
        <v>0</v>
      </c>
      <c r="N781" s="2">
        <v>0</v>
      </c>
      <c r="O781" s="2">
        <v>0</v>
      </c>
      <c r="P781" s="2">
        <v>0</v>
      </c>
      <c r="Q781" s="2">
        <f>SUM(MC[[#This Row],[IC1_Inv1_MC]:[IC2_Inv2_MC]])</f>
        <v>1110</v>
      </c>
      <c r="R781" s="22">
        <v>0.25</v>
      </c>
      <c r="S781" s="22">
        <v>0.41666666666666669</v>
      </c>
      <c r="T781" s="22">
        <v>0.60416666666666663</v>
      </c>
      <c r="U781" s="22">
        <v>0.77083333333333337</v>
      </c>
      <c r="V781" t="s">
        <v>927</v>
      </c>
    </row>
    <row r="782" spans="1:22">
      <c r="A782" s="2">
        <v>780</v>
      </c>
      <c r="B782" s="2" t="s">
        <v>212</v>
      </c>
      <c r="C782" s="2">
        <f>YEAR(MC[[#This Row],[Date]])</f>
        <v>2024</v>
      </c>
      <c r="D782" s="2" t="s">
        <v>211</v>
      </c>
      <c r="E782" s="2" t="s">
        <v>211</v>
      </c>
      <c r="F782" s="18">
        <v>45413</v>
      </c>
      <c r="G782" s="2">
        <f t="shared" ref="G782" si="95">DAY(EOMONTH(F782,0))</f>
        <v>31</v>
      </c>
      <c r="H782" s="19">
        <f t="shared" si="85"/>
        <v>45431</v>
      </c>
      <c r="I782">
        <v>18</v>
      </c>
      <c r="J782">
        <v>2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1143</v>
      </c>
      <c r="Q782" s="2">
        <f>SUM(MC[[#This Row],[IC1_Inv1_MC]:[IC2_Inv2_MC]])</f>
        <v>1143</v>
      </c>
      <c r="R782" s="22">
        <v>0.25</v>
      </c>
      <c r="S782" s="22">
        <v>0.41666666666666669</v>
      </c>
      <c r="T782" s="22">
        <v>0.60416666666666663</v>
      </c>
      <c r="U782" s="22">
        <v>0.77083333333333337</v>
      </c>
      <c r="V782" t="s">
        <v>927</v>
      </c>
    </row>
    <row r="783" spans="1:22">
      <c r="A783" s="2">
        <v>781</v>
      </c>
      <c r="B783" s="2" t="s">
        <v>212</v>
      </c>
      <c r="C783" s="2">
        <f>YEAR(MC[[#This Row],[Date]])</f>
        <v>2024</v>
      </c>
      <c r="D783" s="2" t="s">
        <v>211</v>
      </c>
      <c r="E783" s="2" t="s">
        <v>211</v>
      </c>
      <c r="F783" s="18">
        <v>45413</v>
      </c>
      <c r="G783" s="2">
        <f t="shared" ref="G783:G789" si="96">DAY(EOMONTH(F783,0))</f>
        <v>31</v>
      </c>
      <c r="H783" s="19">
        <f t="shared" si="85"/>
        <v>45432</v>
      </c>
      <c r="I783">
        <v>18</v>
      </c>
      <c r="J783">
        <v>2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2143</v>
      </c>
      <c r="Q783" s="2">
        <f>SUM(MC[[#This Row],[IC1_Inv1_MC]:[IC2_Inv2_MC]])</f>
        <v>2143</v>
      </c>
      <c r="R783" s="22">
        <v>0.25</v>
      </c>
      <c r="S783" s="22">
        <v>0.41666666666666669</v>
      </c>
      <c r="T783" s="22">
        <v>0.60416666666666663</v>
      </c>
      <c r="U783" s="22">
        <v>0.77083333333333337</v>
      </c>
      <c r="V783" t="s">
        <v>927</v>
      </c>
    </row>
    <row r="784" spans="1:22">
      <c r="A784" s="2">
        <v>782</v>
      </c>
      <c r="B784" s="2" t="s">
        <v>212</v>
      </c>
      <c r="C784" s="2">
        <f>YEAR(MC[[#This Row],[Date]])</f>
        <v>2024</v>
      </c>
      <c r="D784" s="2" t="s">
        <v>211</v>
      </c>
      <c r="E784" s="2" t="s">
        <v>211</v>
      </c>
      <c r="F784" s="18">
        <v>45413</v>
      </c>
      <c r="G784" s="2">
        <f t="shared" si="96"/>
        <v>31</v>
      </c>
      <c r="H784" s="19">
        <f t="shared" si="85"/>
        <v>45433</v>
      </c>
      <c r="I784">
        <v>18</v>
      </c>
      <c r="J784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f>SUM(MC[[#This Row],[IC1_Inv1_MC]:[IC2_Inv2_MC]])</f>
        <v>0</v>
      </c>
      <c r="R784" s="22">
        <v>0.25</v>
      </c>
      <c r="S784" s="22">
        <v>0.41666666666666669</v>
      </c>
      <c r="T784" s="22">
        <v>0.60416666666666663</v>
      </c>
      <c r="U784" s="22">
        <v>0.77083333333333337</v>
      </c>
      <c r="V784" t="s">
        <v>927</v>
      </c>
    </row>
    <row r="785" spans="1:22">
      <c r="A785" s="2">
        <v>783</v>
      </c>
      <c r="B785" s="2" t="s">
        <v>212</v>
      </c>
      <c r="C785" s="2">
        <f>YEAR(MC[[#This Row],[Date]])</f>
        <v>2024</v>
      </c>
      <c r="D785" s="2" t="s">
        <v>211</v>
      </c>
      <c r="E785" s="2" t="s">
        <v>211</v>
      </c>
      <c r="F785" s="18">
        <v>45413</v>
      </c>
      <c r="G785" s="2">
        <f t="shared" si="96"/>
        <v>31</v>
      </c>
      <c r="H785" s="19">
        <f t="shared" si="85"/>
        <v>45434</v>
      </c>
      <c r="I785">
        <v>18</v>
      </c>
      <c r="J785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f>SUM(MC[[#This Row],[IC1_Inv1_MC]:[IC2_Inv2_MC]])</f>
        <v>0</v>
      </c>
      <c r="R785" s="22">
        <v>0.25</v>
      </c>
      <c r="S785" s="22">
        <v>0.41666666666666669</v>
      </c>
      <c r="T785" s="22">
        <v>0.60416666666666663</v>
      </c>
      <c r="U785" s="22">
        <v>0.77083333333333337</v>
      </c>
      <c r="V785" t="s">
        <v>927</v>
      </c>
    </row>
    <row r="786" spans="1:22">
      <c r="A786" s="2">
        <v>784</v>
      </c>
      <c r="B786" s="2" t="s">
        <v>212</v>
      </c>
      <c r="C786" s="2">
        <f>YEAR(MC[[#This Row],[Date]])</f>
        <v>2024</v>
      </c>
      <c r="D786" s="2" t="s">
        <v>211</v>
      </c>
      <c r="E786" s="2" t="s">
        <v>211</v>
      </c>
      <c r="F786" s="18">
        <v>45413</v>
      </c>
      <c r="G786" s="2">
        <f t="shared" si="96"/>
        <v>31</v>
      </c>
      <c r="H786" s="19">
        <f t="shared" si="85"/>
        <v>45435</v>
      </c>
      <c r="I786">
        <v>18</v>
      </c>
      <c r="J786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f>SUM(MC[[#This Row],[IC1_Inv1_MC]:[IC2_Inv2_MC]])</f>
        <v>0</v>
      </c>
      <c r="R786" s="22">
        <v>0.25</v>
      </c>
      <c r="S786" s="22">
        <v>0.41666666666666669</v>
      </c>
      <c r="T786" s="22">
        <v>0.60416666666666663</v>
      </c>
      <c r="U786" s="22">
        <v>0.77083333333333337</v>
      </c>
      <c r="V786" t="s">
        <v>927</v>
      </c>
    </row>
    <row r="787" spans="1:22">
      <c r="A787" s="2">
        <v>785</v>
      </c>
      <c r="B787" s="2" t="s">
        <v>212</v>
      </c>
      <c r="C787" s="2">
        <f>YEAR(MC[[#This Row],[Date]])</f>
        <v>2024</v>
      </c>
      <c r="D787" s="2" t="s">
        <v>211</v>
      </c>
      <c r="E787" s="2" t="s">
        <v>211</v>
      </c>
      <c r="F787" s="18">
        <v>45413</v>
      </c>
      <c r="G787" s="2">
        <f t="shared" si="96"/>
        <v>31</v>
      </c>
      <c r="H787" s="19">
        <f t="shared" si="85"/>
        <v>45436</v>
      </c>
      <c r="I787">
        <v>18</v>
      </c>
      <c r="J787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f>SUM(MC[[#This Row],[IC1_Inv1_MC]:[IC2_Inv2_MC]])</f>
        <v>0</v>
      </c>
      <c r="R787" s="22">
        <v>0.25</v>
      </c>
      <c r="S787" s="22">
        <v>0.41666666666666669</v>
      </c>
      <c r="T787" s="22">
        <v>0.60416666666666663</v>
      </c>
      <c r="U787" s="22">
        <v>0.77083333333333337</v>
      </c>
      <c r="V787" t="s">
        <v>927</v>
      </c>
    </row>
    <row r="788" spans="1:22">
      <c r="A788" s="2">
        <v>786</v>
      </c>
      <c r="B788" s="2" t="s">
        <v>212</v>
      </c>
      <c r="C788" s="2">
        <f>YEAR(MC[[#This Row],[Date]])</f>
        <v>2024</v>
      </c>
      <c r="D788" s="2" t="s">
        <v>211</v>
      </c>
      <c r="E788" s="2" t="s">
        <v>211</v>
      </c>
      <c r="F788" s="18">
        <v>45413</v>
      </c>
      <c r="G788" s="2">
        <f t="shared" si="96"/>
        <v>31</v>
      </c>
      <c r="H788" s="19">
        <f t="shared" si="85"/>
        <v>45437</v>
      </c>
      <c r="I788">
        <v>18</v>
      </c>
      <c r="J788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f>SUM(MC[[#This Row],[IC1_Inv1_MC]:[IC2_Inv2_MC]])</f>
        <v>0</v>
      </c>
      <c r="R788" s="22">
        <v>0.25</v>
      </c>
      <c r="S788" s="22">
        <v>0.41666666666666669</v>
      </c>
      <c r="T788" s="22">
        <v>0.60416666666666663</v>
      </c>
      <c r="U788" s="22">
        <v>0.77083333333333337</v>
      </c>
      <c r="V788" t="s">
        <v>927</v>
      </c>
    </row>
    <row r="789" spans="1:22">
      <c r="A789" s="2">
        <v>787</v>
      </c>
      <c r="B789" s="2" t="s">
        <v>212</v>
      </c>
      <c r="C789" s="2">
        <f>YEAR(MC[[#This Row],[Date]])</f>
        <v>2024</v>
      </c>
      <c r="D789" s="2" t="s">
        <v>211</v>
      </c>
      <c r="E789" s="2" t="s">
        <v>211</v>
      </c>
      <c r="F789" s="18">
        <v>45413</v>
      </c>
      <c r="G789" s="2">
        <f t="shared" si="96"/>
        <v>31</v>
      </c>
      <c r="H789" s="19">
        <f t="shared" si="85"/>
        <v>45438</v>
      </c>
      <c r="I789">
        <v>18</v>
      </c>
      <c r="J789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f>SUM(MC[[#This Row],[IC1_Inv1_MC]:[IC2_Inv2_MC]])</f>
        <v>0</v>
      </c>
      <c r="R789" s="22">
        <v>0.25</v>
      </c>
      <c r="S789" s="22">
        <v>0.41666666666666669</v>
      </c>
      <c r="T789" s="22">
        <v>0.60416666666666663</v>
      </c>
      <c r="U789" s="22">
        <v>0.77083333333333337</v>
      </c>
      <c r="V789" t="s">
        <v>927</v>
      </c>
    </row>
    <row r="790" spans="1:22">
      <c r="A790" s="2">
        <v>788</v>
      </c>
      <c r="B790" s="2" t="s">
        <v>212</v>
      </c>
      <c r="C790" s="2">
        <f>YEAR(MC[[#This Row],[Date]])</f>
        <v>2024</v>
      </c>
      <c r="D790" s="2" t="s">
        <v>211</v>
      </c>
      <c r="E790" s="2" t="s">
        <v>211</v>
      </c>
      <c r="F790" s="18">
        <v>45413</v>
      </c>
      <c r="G790" s="2">
        <f t="shared" ref="G790:G795" si="97">DAY(EOMONTH(F790,0))</f>
        <v>31</v>
      </c>
      <c r="H790" s="19">
        <f t="shared" ref="H790:H853" si="98">H789+1</f>
        <v>45439</v>
      </c>
      <c r="I790">
        <v>18</v>
      </c>
      <c r="J790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f>SUM(MC[[#This Row],[IC1_Inv1_MC]:[IC2_Inv2_MC]])</f>
        <v>0</v>
      </c>
      <c r="R790" s="22">
        <v>0.25</v>
      </c>
      <c r="S790" s="22">
        <v>0.41666666666666669</v>
      </c>
      <c r="T790" s="22">
        <v>0.60416666666666663</v>
      </c>
      <c r="U790" s="22">
        <v>0.77083333333333337</v>
      </c>
      <c r="V790" t="s">
        <v>927</v>
      </c>
    </row>
    <row r="791" spans="1:22">
      <c r="A791" s="2">
        <v>789</v>
      </c>
      <c r="B791" s="2" t="s">
        <v>212</v>
      </c>
      <c r="C791" s="2">
        <f>YEAR(MC[[#This Row],[Date]])</f>
        <v>2024</v>
      </c>
      <c r="D791" s="2" t="s">
        <v>211</v>
      </c>
      <c r="E791" s="2" t="s">
        <v>211</v>
      </c>
      <c r="F791" s="18">
        <v>45413</v>
      </c>
      <c r="G791" s="2">
        <f t="shared" si="97"/>
        <v>31</v>
      </c>
      <c r="H791" s="19">
        <f t="shared" si="98"/>
        <v>45440</v>
      </c>
      <c r="I791">
        <v>18</v>
      </c>
      <c r="J791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f>SUM(MC[[#This Row],[IC1_Inv1_MC]:[IC2_Inv2_MC]])</f>
        <v>0</v>
      </c>
      <c r="R791" s="22">
        <v>0.25</v>
      </c>
      <c r="S791" s="22">
        <v>0.41666666666666669</v>
      </c>
      <c r="T791" s="22">
        <v>0.60416666666666663</v>
      </c>
      <c r="U791" s="22">
        <v>0.77083333333333337</v>
      </c>
      <c r="V791" t="s">
        <v>927</v>
      </c>
    </row>
    <row r="792" spans="1:22">
      <c r="A792" s="2">
        <v>790</v>
      </c>
      <c r="B792" s="2" t="s">
        <v>212</v>
      </c>
      <c r="C792" s="2">
        <f>YEAR(MC[[#This Row],[Date]])</f>
        <v>2024</v>
      </c>
      <c r="D792" s="2" t="s">
        <v>211</v>
      </c>
      <c r="E792" s="2" t="s">
        <v>211</v>
      </c>
      <c r="F792" s="18">
        <v>45413</v>
      </c>
      <c r="G792" s="2">
        <f t="shared" si="97"/>
        <v>31</v>
      </c>
      <c r="H792" s="19">
        <f t="shared" si="98"/>
        <v>45441</v>
      </c>
      <c r="I792">
        <v>18</v>
      </c>
      <c r="J79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2">
        <v>0.25</v>
      </c>
      <c r="S792" s="22">
        <v>0.41666666666666669</v>
      </c>
      <c r="T792" s="22">
        <v>0.60416666666666663</v>
      </c>
      <c r="U792" s="22">
        <v>0.77083333333333337</v>
      </c>
      <c r="V792" t="s">
        <v>927</v>
      </c>
    </row>
    <row r="793" spans="1:22">
      <c r="A793" s="2">
        <v>791</v>
      </c>
      <c r="B793" s="2" t="s">
        <v>212</v>
      </c>
      <c r="C793" s="2">
        <f>YEAR(MC[[#This Row],[Date]])</f>
        <v>2024</v>
      </c>
      <c r="D793" s="2" t="s">
        <v>211</v>
      </c>
      <c r="E793" s="2" t="s">
        <v>211</v>
      </c>
      <c r="F793" s="18">
        <v>45413</v>
      </c>
      <c r="G793" s="2">
        <f t="shared" si="97"/>
        <v>31</v>
      </c>
      <c r="H793" s="19">
        <f t="shared" si="98"/>
        <v>45442</v>
      </c>
      <c r="I793">
        <v>18</v>
      </c>
      <c r="J793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f>SUM(MC[[#This Row],[IC1_Inv1_MC]:[IC2_Inv2_MC]])</f>
        <v>0</v>
      </c>
      <c r="R793" s="22">
        <v>0.25</v>
      </c>
      <c r="S793" s="22">
        <v>0.41666666666666669</v>
      </c>
      <c r="T793" s="22">
        <v>0.60416666666666663</v>
      </c>
      <c r="U793" s="22">
        <v>0.77083333333333337</v>
      </c>
      <c r="V793" t="s">
        <v>927</v>
      </c>
    </row>
    <row r="794" spans="1:22">
      <c r="A794" s="2">
        <v>792</v>
      </c>
      <c r="B794" s="2" t="s">
        <v>212</v>
      </c>
      <c r="C794" s="2">
        <f>YEAR(MC[[#This Row],[Date]])</f>
        <v>2024</v>
      </c>
      <c r="D794" s="2" t="s">
        <v>211</v>
      </c>
      <c r="E794" s="2" t="s">
        <v>211</v>
      </c>
      <c r="F794" s="18">
        <v>45413</v>
      </c>
      <c r="G794" s="2">
        <f t="shared" si="97"/>
        <v>31</v>
      </c>
      <c r="H794" s="19">
        <f t="shared" si="98"/>
        <v>45443</v>
      </c>
      <c r="I794">
        <v>18</v>
      </c>
      <c r="J794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f>SUM(MC[[#This Row],[IC1_Inv1_MC]:[IC2_Inv2_MC]])</f>
        <v>0</v>
      </c>
      <c r="R794" s="22">
        <v>0.25</v>
      </c>
      <c r="S794" s="22">
        <v>0.41666666666666669</v>
      </c>
      <c r="T794" s="22">
        <v>0.60416666666666663</v>
      </c>
      <c r="U794" s="22">
        <v>0.77083333333333337</v>
      </c>
      <c r="V794" t="s">
        <v>927</v>
      </c>
    </row>
    <row r="795" spans="1:22">
      <c r="A795" s="2">
        <v>793</v>
      </c>
      <c r="B795" s="2" t="s">
        <v>212</v>
      </c>
      <c r="C795" s="2">
        <f>YEAR(MC[[#This Row],[Date]])</f>
        <v>2024</v>
      </c>
      <c r="D795" s="2" t="s">
        <v>211</v>
      </c>
      <c r="E795" s="2" t="s">
        <v>211</v>
      </c>
      <c r="F795" s="18">
        <v>45444</v>
      </c>
      <c r="G795" s="2">
        <f t="shared" si="97"/>
        <v>30</v>
      </c>
      <c r="H795" s="19">
        <f t="shared" si="98"/>
        <v>45444</v>
      </c>
      <c r="I795">
        <v>18</v>
      </c>
      <c r="J795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f>SUM(MC[[#This Row],[IC1_Inv1_MC]:[IC2_Inv2_MC]])</f>
        <v>0</v>
      </c>
      <c r="R795" s="22">
        <v>0.25</v>
      </c>
      <c r="S795" s="22">
        <v>0.41666666666666669</v>
      </c>
      <c r="T795" s="22">
        <v>0.60416666666666663</v>
      </c>
      <c r="U795" s="22">
        <v>0.77083333333333337</v>
      </c>
      <c r="V795" t="s">
        <v>927</v>
      </c>
    </row>
    <row r="796" spans="1:22">
      <c r="A796" s="2">
        <v>794</v>
      </c>
      <c r="B796" s="2" t="s">
        <v>212</v>
      </c>
      <c r="C796" s="2">
        <f>YEAR(MC[[#This Row],[Date]])</f>
        <v>2024</v>
      </c>
      <c r="D796" s="2" t="s">
        <v>211</v>
      </c>
      <c r="E796" s="2" t="s">
        <v>211</v>
      </c>
      <c r="F796" s="18">
        <v>45444</v>
      </c>
      <c r="G796" s="2">
        <f t="shared" ref="G796:G820" si="99">DAY(EOMONTH(F796,0))</f>
        <v>30</v>
      </c>
      <c r="H796" s="19">
        <f t="shared" si="98"/>
        <v>45445</v>
      </c>
      <c r="I796">
        <v>18</v>
      </c>
      <c r="J796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f>SUM(MC[[#This Row],[IC1_Inv1_MC]:[IC2_Inv2_MC]])</f>
        <v>0</v>
      </c>
      <c r="R796" s="22">
        <v>0.25</v>
      </c>
      <c r="S796" s="22">
        <v>0.41666666666666669</v>
      </c>
      <c r="T796" s="22">
        <v>0.60416666666666663</v>
      </c>
      <c r="U796" s="22">
        <v>0.77083333333333337</v>
      </c>
      <c r="V796" t="s">
        <v>927</v>
      </c>
    </row>
    <row r="797" spans="1:22">
      <c r="A797" s="2">
        <v>795</v>
      </c>
      <c r="B797" s="2" t="s">
        <v>212</v>
      </c>
      <c r="C797" s="2">
        <f>YEAR(MC[[#This Row],[Date]])</f>
        <v>2024</v>
      </c>
      <c r="D797" s="2" t="s">
        <v>211</v>
      </c>
      <c r="E797" s="2" t="s">
        <v>211</v>
      </c>
      <c r="F797" s="18">
        <v>45444</v>
      </c>
      <c r="G797" s="2">
        <f t="shared" si="99"/>
        <v>30</v>
      </c>
      <c r="H797" s="19">
        <f t="shared" si="98"/>
        <v>45446</v>
      </c>
      <c r="I797">
        <v>18</v>
      </c>
      <c r="J797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f>SUM(MC[[#This Row],[IC1_Inv1_MC]:[IC2_Inv2_MC]])</f>
        <v>0</v>
      </c>
      <c r="R797" s="22">
        <v>0.25</v>
      </c>
      <c r="S797" s="22">
        <v>0.41666666666666669</v>
      </c>
      <c r="T797" s="22">
        <v>0.60416666666666663</v>
      </c>
      <c r="U797" s="22">
        <v>0.77083333333333337</v>
      </c>
      <c r="V797" t="s">
        <v>927</v>
      </c>
    </row>
    <row r="798" spans="1:22">
      <c r="A798" s="2">
        <v>796</v>
      </c>
      <c r="B798" s="2" t="s">
        <v>212</v>
      </c>
      <c r="C798" s="2">
        <f>YEAR(MC[[#This Row],[Date]])</f>
        <v>2024</v>
      </c>
      <c r="D798" s="2" t="s">
        <v>211</v>
      </c>
      <c r="E798" s="2" t="s">
        <v>211</v>
      </c>
      <c r="F798" s="18">
        <v>45444</v>
      </c>
      <c r="G798" s="2">
        <f t="shared" si="99"/>
        <v>30</v>
      </c>
      <c r="H798" s="19">
        <f t="shared" si="98"/>
        <v>45447</v>
      </c>
      <c r="I798">
        <v>18</v>
      </c>
      <c r="J798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f>SUM(MC[[#This Row],[IC1_Inv1_MC]:[IC2_Inv2_MC]])</f>
        <v>0</v>
      </c>
      <c r="R798" s="22">
        <v>0.25</v>
      </c>
      <c r="S798" s="22">
        <v>0.41666666666666669</v>
      </c>
      <c r="T798" s="22">
        <v>0.60416666666666663</v>
      </c>
      <c r="U798" s="22">
        <v>0.77083333333333337</v>
      </c>
      <c r="V798" t="s">
        <v>927</v>
      </c>
    </row>
    <row r="799" spans="1:22">
      <c r="A799" s="2">
        <v>797</v>
      </c>
      <c r="B799" s="2" t="s">
        <v>212</v>
      </c>
      <c r="C799" s="2">
        <f>YEAR(MC[[#This Row],[Date]])</f>
        <v>2024</v>
      </c>
      <c r="D799" s="2" t="s">
        <v>211</v>
      </c>
      <c r="E799" s="2" t="s">
        <v>211</v>
      </c>
      <c r="F799" s="18">
        <v>45444</v>
      </c>
      <c r="G799" s="2">
        <f t="shared" si="99"/>
        <v>30</v>
      </c>
      <c r="H799" s="19">
        <f t="shared" si="98"/>
        <v>45448</v>
      </c>
      <c r="I799">
        <v>18</v>
      </c>
      <c r="J799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f>SUM(MC[[#This Row],[IC1_Inv1_MC]:[IC2_Inv2_MC]])</f>
        <v>0</v>
      </c>
      <c r="R799" s="22">
        <v>0.25</v>
      </c>
      <c r="S799" s="22">
        <v>0.41666666666666669</v>
      </c>
      <c r="T799" s="22">
        <v>0.60416666666666663</v>
      </c>
      <c r="U799" s="22">
        <v>0.77083333333333337</v>
      </c>
      <c r="V799" t="s">
        <v>927</v>
      </c>
    </row>
    <row r="800" spans="1:22">
      <c r="A800" s="2">
        <v>798</v>
      </c>
      <c r="B800" s="2" t="s">
        <v>212</v>
      </c>
      <c r="C800" s="2">
        <f>YEAR(MC[[#This Row],[Date]])</f>
        <v>2024</v>
      </c>
      <c r="D800" s="2" t="s">
        <v>211</v>
      </c>
      <c r="E800" s="2" t="s">
        <v>211</v>
      </c>
      <c r="F800" s="18">
        <v>45444</v>
      </c>
      <c r="G800" s="2">
        <f t="shared" si="99"/>
        <v>30</v>
      </c>
      <c r="H800" s="19">
        <f t="shared" si="98"/>
        <v>45449</v>
      </c>
      <c r="I800">
        <v>18</v>
      </c>
      <c r="J800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f>SUM(MC[[#This Row],[IC1_Inv1_MC]:[IC2_Inv2_MC]])</f>
        <v>0</v>
      </c>
      <c r="R800" s="22">
        <v>0.25</v>
      </c>
      <c r="S800" s="22">
        <v>0.41666666666666669</v>
      </c>
      <c r="T800" s="22">
        <v>0.60416666666666663</v>
      </c>
      <c r="U800" s="22">
        <v>0.77083333333333337</v>
      </c>
      <c r="V800" t="s">
        <v>927</v>
      </c>
    </row>
    <row r="801" spans="1:22">
      <c r="A801" s="2">
        <v>799</v>
      </c>
      <c r="B801" s="2" t="s">
        <v>212</v>
      </c>
      <c r="C801" s="2">
        <f>YEAR(MC[[#This Row],[Date]])</f>
        <v>2024</v>
      </c>
      <c r="D801" s="2" t="s">
        <v>211</v>
      </c>
      <c r="E801" s="2" t="s">
        <v>211</v>
      </c>
      <c r="F801" s="18">
        <v>45444</v>
      </c>
      <c r="G801" s="2">
        <f t="shared" si="99"/>
        <v>30</v>
      </c>
      <c r="H801" s="19">
        <f t="shared" si="98"/>
        <v>45450</v>
      </c>
      <c r="I801">
        <v>18</v>
      </c>
      <c r="J801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f>SUM(MC[[#This Row],[IC1_Inv1_MC]:[IC2_Inv2_MC]])</f>
        <v>0</v>
      </c>
      <c r="R801" s="22">
        <v>0.25</v>
      </c>
      <c r="S801" s="22">
        <v>0.41666666666666669</v>
      </c>
      <c r="T801" s="22">
        <v>0.60416666666666663</v>
      </c>
      <c r="U801" s="22">
        <v>0.77083333333333337</v>
      </c>
      <c r="V801" t="s">
        <v>927</v>
      </c>
    </row>
    <row r="802" spans="1:22">
      <c r="A802" s="2">
        <v>800</v>
      </c>
      <c r="B802" s="2" t="s">
        <v>212</v>
      </c>
      <c r="C802" s="2">
        <f>YEAR(MC[[#This Row],[Date]])</f>
        <v>2024</v>
      </c>
      <c r="D802" s="2" t="s">
        <v>211</v>
      </c>
      <c r="E802" s="2" t="s">
        <v>211</v>
      </c>
      <c r="F802" s="18">
        <v>45444</v>
      </c>
      <c r="G802" s="2">
        <f t="shared" si="99"/>
        <v>30</v>
      </c>
      <c r="H802" s="19">
        <f t="shared" si="98"/>
        <v>45451</v>
      </c>
      <c r="I802">
        <v>18</v>
      </c>
      <c r="J80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f>SUM(MC[[#This Row],[IC1_Inv1_MC]:[IC2_Inv2_MC]])</f>
        <v>0</v>
      </c>
      <c r="R802" s="22">
        <v>0.25</v>
      </c>
      <c r="S802" s="22">
        <v>0.41666666666666669</v>
      </c>
      <c r="T802" s="22">
        <v>0.60416666666666663</v>
      </c>
      <c r="U802" s="22">
        <v>0.77083333333333337</v>
      </c>
      <c r="V802" t="s">
        <v>927</v>
      </c>
    </row>
    <row r="803" spans="1:22">
      <c r="A803" s="2">
        <v>801</v>
      </c>
      <c r="B803" s="2" t="s">
        <v>212</v>
      </c>
      <c r="C803" s="2">
        <f>YEAR(MC[[#This Row],[Date]])</f>
        <v>2024</v>
      </c>
      <c r="D803" s="2" t="s">
        <v>211</v>
      </c>
      <c r="E803" s="2" t="s">
        <v>211</v>
      </c>
      <c r="F803" s="18">
        <v>45444</v>
      </c>
      <c r="G803" s="2">
        <f t="shared" si="99"/>
        <v>30</v>
      </c>
      <c r="H803" s="19">
        <f t="shared" si="98"/>
        <v>45452</v>
      </c>
      <c r="I803">
        <v>18</v>
      </c>
      <c r="J803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f>SUM(MC[[#This Row],[IC1_Inv1_MC]:[IC2_Inv2_MC]])</f>
        <v>0</v>
      </c>
      <c r="R803" s="22">
        <v>0.25</v>
      </c>
      <c r="S803" s="22">
        <v>0.41666666666666669</v>
      </c>
      <c r="T803" s="22">
        <v>0.60416666666666663</v>
      </c>
      <c r="U803" s="22">
        <v>0.77083333333333337</v>
      </c>
      <c r="V803" t="s">
        <v>927</v>
      </c>
    </row>
    <row r="804" spans="1:22">
      <c r="A804" s="2">
        <v>802</v>
      </c>
      <c r="B804" s="2" t="s">
        <v>212</v>
      </c>
      <c r="C804" s="2">
        <f>YEAR(MC[[#This Row],[Date]])</f>
        <v>2024</v>
      </c>
      <c r="D804" s="2" t="s">
        <v>211</v>
      </c>
      <c r="E804" s="2" t="s">
        <v>211</v>
      </c>
      <c r="F804" s="18">
        <v>45444</v>
      </c>
      <c r="G804" s="2">
        <f t="shared" si="99"/>
        <v>30</v>
      </c>
      <c r="H804" s="19">
        <f t="shared" si="98"/>
        <v>45453</v>
      </c>
      <c r="I804">
        <v>18</v>
      </c>
      <c r="J804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f>SUM(MC[[#This Row],[IC1_Inv1_MC]:[IC2_Inv2_MC]])</f>
        <v>0</v>
      </c>
      <c r="R804" s="22">
        <v>0.25</v>
      </c>
      <c r="S804" s="22">
        <v>0.41666666666666669</v>
      </c>
      <c r="T804" s="22">
        <v>0.60416666666666663</v>
      </c>
      <c r="U804" s="22">
        <v>0.77083333333333337</v>
      </c>
      <c r="V804" t="s">
        <v>927</v>
      </c>
    </row>
    <row r="805" spans="1:22">
      <c r="A805" s="2">
        <v>803</v>
      </c>
      <c r="B805" s="2" t="s">
        <v>212</v>
      </c>
      <c r="C805" s="2">
        <f>YEAR(MC[[#This Row],[Date]])</f>
        <v>2024</v>
      </c>
      <c r="D805" s="2" t="s">
        <v>211</v>
      </c>
      <c r="E805" s="2" t="s">
        <v>211</v>
      </c>
      <c r="F805" s="18">
        <v>45444</v>
      </c>
      <c r="G805" s="2">
        <f t="shared" si="99"/>
        <v>30</v>
      </c>
      <c r="H805" s="19">
        <f t="shared" si="98"/>
        <v>45454</v>
      </c>
      <c r="I805">
        <v>18</v>
      </c>
      <c r="J805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f>SUM(MC[[#This Row],[IC1_Inv1_MC]:[IC2_Inv2_MC]])</f>
        <v>0</v>
      </c>
      <c r="R805" s="22">
        <v>0.25</v>
      </c>
      <c r="S805" s="22">
        <v>0.41666666666666669</v>
      </c>
      <c r="T805" s="22">
        <v>0.60416666666666663</v>
      </c>
      <c r="U805" s="22">
        <v>0.77083333333333337</v>
      </c>
      <c r="V805" t="s">
        <v>927</v>
      </c>
    </row>
    <row r="806" spans="1:22">
      <c r="A806" s="2">
        <v>804</v>
      </c>
      <c r="B806" s="2" t="s">
        <v>212</v>
      </c>
      <c r="C806" s="2">
        <f>YEAR(MC[[#This Row],[Date]])</f>
        <v>2024</v>
      </c>
      <c r="D806" s="2" t="s">
        <v>211</v>
      </c>
      <c r="E806" s="2" t="s">
        <v>211</v>
      </c>
      <c r="F806" s="18">
        <v>45444</v>
      </c>
      <c r="G806" s="2">
        <f t="shared" si="99"/>
        <v>30</v>
      </c>
      <c r="H806" s="19">
        <f t="shared" si="98"/>
        <v>45455</v>
      </c>
      <c r="I806">
        <v>18</v>
      </c>
      <c r="J806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f>SUM(MC[[#This Row],[IC1_Inv1_MC]:[IC2_Inv2_MC]])</f>
        <v>0</v>
      </c>
      <c r="R806" s="22">
        <v>0.25</v>
      </c>
      <c r="S806" s="22">
        <v>0.41666666666666669</v>
      </c>
      <c r="T806" s="22">
        <v>0.60416666666666663</v>
      </c>
      <c r="U806" s="22">
        <v>0.77083333333333337</v>
      </c>
      <c r="V806" t="s">
        <v>927</v>
      </c>
    </row>
    <row r="807" spans="1:22">
      <c r="A807" s="2">
        <v>805</v>
      </c>
      <c r="B807" s="2" t="s">
        <v>212</v>
      </c>
      <c r="C807" s="2">
        <f>YEAR(MC[[#This Row],[Date]])</f>
        <v>2024</v>
      </c>
      <c r="D807" s="2" t="s">
        <v>211</v>
      </c>
      <c r="E807" s="2" t="s">
        <v>211</v>
      </c>
      <c r="F807" s="18">
        <v>45444</v>
      </c>
      <c r="G807" s="2">
        <f t="shared" si="99"/>
        <v>30</v>
      </c>
      <c r="H807" s="19">
        <f t="shared" si="98"/>
        <v>45456</v>
      </c>
      <c r="I807">
        <v>18</v>
      </c>
      <c r="J807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f>SUM(MC[[#This Row],[IC1_Inv1_MC]:[IC2_Inv2_MC]])</f>
        <v>0</v>
      </c>
      <c r="R807" s="22">
        <v>0.25</v>
      </c>
      <c r="S807" s="22">
        <v>0.41666666666666669</v>
      </c>
      <c r="T807" s="22">
        <v>0.60416666666666663</v>
      </c>
      <c r="U807" s="22">
        <v>0.77083333333333337</v>
      </c>
      <c r="V807" t="s">
        <v>927</v>
      </c>
    </row>
    <row r="808" spans="1:22">
      <c r="A808" s="2">
        <v>806</v>
      </c>
      <c r="B808" s="2" t="s">
        <v>212</v>
      </c>
      <c r="C808" s="2">
        <f>YEAR(MC[[#This Row],[Date]])</f>
        <v>2024</v>
      </c>
      <c r="D808" s="2" t="s">
        <v>211</v>
      </c>
      <c r="E808" s="2" t="s">
        <v>211</v>
      </c>
      <c r="F808" s="18">
        <v>45444</v>
      </c>
      <c r="G808" s="2">
        <f t="shared" si="99"/>
        <v>30</v>
      </c>
      <c r="H808" s="19">
        <f t="shared" si="98"/>
        <v>45457</v>
      </c>
      <c r="I808">
        <v>18</v>
      </c>
      <c r="J808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f>SUM(MC[[#This Row],[IC1_Inv1_MC]:[IC2_Inv2_MC]])</f>
        <v>0</v>
      </c>
      <c r="R808" s="22">
        <v>0.25</v>
      </c>
      <c r="S808" s="22">
        <v>0.41666666666666669</v>
      </c>
      <c r="T808" s="22">
        <v>0.60416666666666663</v>
      </c>
      <c r="U808" s="22">
        <v>0.77083333333333337</v>
      </c>
      <c r="V808" t="s">
        <v>927</v>
      </c>
    </row>
    <row r="809" spans="1:22">
      <c r="A809" s="2">
        <v>807</v>
      </c>
      <c r="B809" s="2" t="s">
        <v>212</v>
      </c>
      <c r="C809" s="2">
        <f>YEAR(MC[[#This Row],[Date]])</f>
        <v>2024</v>
      </c>
      <c r="D809" s="2" t="s">
        <v>211</v>
      </c>
      <c r="E809" s="2" t="s">
        <v>211</v>
      </c>
      <c r="F809" s="18">
        <v>45444</v>
      </c>
      <c r="G809" s="2">
        <f t="shared" si="99"/>
        <v>30</v>
      </c>
      <c r="H809" s="19">
        <f t="shared" si="98"/>
        <v>45458</v>
      </c>
      <c r="I809">
        <v>18</v>
      </c>
      <c r="J809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f>SUM(MC[[#This Row],[IC1_Inv1_MC]:[IC2_Inv2_MC]])</f>
        <v>0</v>
      </c>
    </row>
    <row r="810" spans="1:22">
      <c r="A810" s="2">
        <v>808</v>
      </c>
      <c r="B810" s="2" t="s">
        <v>212</v>
      </c>
      <c r="C810" s="2">
        <f>YEAR(MC[[#This Row],[Date]])</f>
        <v>2024</v>
      </c>
      <c r="D810" s="2" t="s">
        <v>211</v>
      </c>
      <c r="E810" s="2" t="s">
        <v>211</v>
      </c>
      <c r="F810" s="18">
        <v>45444</v>
      </c>
      <c r="G810" s="2">
        <f t="shared" si="99"/>
        <v>30</v>
      </c>
      <c r="H810" s="19">
        <f t="shared" si="98"/>
        <v>45459</v>
      </c>
      <c r="I810">
        <v>18</v>
      </c>
      <c r="J810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f>SUM(MC[[#This Row],[IC1_Inv1_MC]:[IC2_Inv2_MC]])</f>
        <v>0</v>
      </c>
    </row>
    <row r="811" spans="1:22">
      <c r="A811" s="2">
        <v>809</v>
      </c>
      <c r="B811" s="2" t="s">
        <v>212</v>
      </c>
      <c r="C811" s="2">
        <f>YEAR(MC[[#This Row],[Date]])</f>
        <v>2024</v>
      </c>
      <c r="D811" s="2" t="s">
        <v>211</v>
      </c>
      <c r="E811" s="2" t="s">
        <v>211</v>
      </c>
      <c r="F811" s="18">
        <v>45444</v>
      </c>
      <c r="G811" s="2">
        <f t="shared" si="99"/>
        <v>30</v>
      </c>
      <c r="H811" s="19">
        <f t="shared" si="98"/>
        <v>45460</v>
      </c>
      <c r="I811">
        <v>18</v>
      </c>
      <c r="J811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f>SUM(MC[[#This Row],[IC1_Inv1_MC]:[IC2_Inv2_MC]])</f>
        <v>0</v>
      </c>
    </row>
    <row r="812" spans="1:22">
      <c r="A812" s="2">
        <v>810</v>
      </c>
      <c r="B812" s="2" t="s">
        <v>212</v>
      </c>
      <c r="C812" s="2">
        <f>YEAR(MC[[#This Row],[Date]])</f>
        <v>2024</v>
      </c>
      <c r="D812" s="2" t="s">
        <v>211</v>
      </c>
      <c r="E812" s="2" t="s">
        <v>211</v>
      </c>
      <c r="F812" s="18">
        <v>45444</v>
      </c>
      <c r="G812" s="2">
        <f t="shared" si="99"/>
        <v>30</v>
      </c>
      <c r="H812" s="19">
        <f t="shared" si="98"/>
        <v>45461</v>
      </c>
      <c r="I812">
        <v>18</v>
      </c>
      <c r="J81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f>SUM(MC[[#This Row],[IC1_Inv1_MC]:[IC2_Inv2_MC]])</f>
        <v>0</v>
      </c>
    </row>
    <row r="813" spans="1:22">
      <c r="A813" s="2">
        <v>811</v>
      </c>
      <c r="B813" s="2" t="s">
        <v>212</v>
      </c>
      <c r="C813" s="2">
        <f>YEAR(MC[[#This Row],[Date]])</f>
        <v>2024</v>
      </c>
      <c r="D813" s="2" t="s">
        <v>211</v>
      </c>
      <c r="E813" s="2" t="s">
        <v>211</v>
      </c>
      <c r="F813" s="18">
        <v>45444</v>
      </c>
      <c r="G813" s="2">
        <f t="shared" si="99"/>
        <v>30</v>
      </c>
      <c r="H813" s="19">
        <f t="shared" si="98"/>
        <v>45462</v>
      </c>
      <c r="I813">
        <v>18</v>
      </c>
      <c r="J813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f>SUM(MC[[#This Row],[IC1_Inv1_MC]:[IC2_Inv2_MC]])</f>
        <v>0</v>
      </c>
    </row>
    <row r="814" spans="1:22">
      <c r="A814" s="2">
        <v>812</v>
      </c>
      <c r="B814" s="2" t="s">
        <v>212</v>
      </c>
      <c r="C814" s="2">
        <f>YEAR(MC[[#This Row],[Date]])</f>
        <v>2024</v>
      </c>
      <c r="D814" s="2" t="s">
        <v>211</v>
      </c>
      <c r="E814" s="2" t="s">
        <v>211</v>
      </c>
      <c r="F814" s="18">
        <v>45444</v>
      </c>
      <c r="G814" s="2">
        <f t="shared" si="99"/>
        <v>30</v>
      </c>
      <c r="H814" s="19">
        <f t="shared" si="98"/>
        <v>45463</v>
      </c>
      <c r="I814">
        <v>18</v>
      </c>
      <c r="J814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f>SUM(MC[[#This Row],[IC1_Inv1_MC]:[IC2_Inv2_MC]])</f>
        <v>0</v>
      </c>
    </row>
    <row r="815" spans="1:22">
      <c r="A815" s="2">
        <v>813</v>
      </c>
      <c r="B815" s="2" t="s">
        <v>212</v>
      </c>
      <c r="C815" s="2">
        <f>YEAR(MC[[#This Row],[Date]])</f>
        <v>2024</v>
      </c>
      <c r="D815" s="2" t="s">
        <v>211</v>
      </c>
      <c r="E815" s="2" t="s">
        <v>211</v>
      </c>
      <c r="F815" s="18">
        <v>45444</v>
      </c>
      <c r="G815" s="2">
        <f t="shared" si="99"/>
        <v>30</v>
      </c>
      <c r="H815" s="19">
        <f t="shared" si="98"/>
        <v>45464</v>
      </c>
      <c r="I815">
        <v>18</v>
      </c>
      <c r="J815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f>SUM(MC[[#This Row],[IC1_Inv1_MC]:[IC2_Inv2_MC]])</f>
        <v>0</v>
      </c>
    </row>
    <row r="816" spans="1:22">
      <c r="A816" s="2">
        <v>814</v>
      </c>
      <c r="B816" s="2" t="s">
        <v>212</v>
      </c>
      <c r="C816" s="2">
        <f>YEAR(MC[[#This Row],[Date]])</f>
        <v>2024</v>
      </c>
      <c r="D816" s="2" t="s">
        <v>211</v>
      </c>
      <c r="E816" s="2" t="s">
        <v>211</v>
      </c>
      <c r="F816" s="18">
        <v>45444</v>
      </c>
      <c r="G816" s="2">
        <f t="shared" si="99"/>
        <v>30</v>
      </c>
      <c r="H816" s="19">
        <f t="shared" si="98"/>
        <v>45465</v>
      </c>
      <c r="I816">
        <v>18</v>
      </c>
      <c r="J816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f>SUM(MC[[#This Row],[IC1_Inv1_MC]:[IC2_Inv2_MC]])</f>
        <v>0</v>
      </c>
    </row>
    <row r="817" spans="1:17">
      <c r="A817" s="2">
        <v>815</v>
      </c>
      <c r="B817" s="2" t="s">
        <v>212</v>
      </c>
      <c r="C817" s="2">
        <f>YEAR(MC[[#This Row],[Date]])</f>
        <v>2024</v>
      </c>
      <c r="D817" s="2" t="s">
        <v>211</v>
      </c>
      <c r="E817" s="2" t="s">
        <v>211</v>
      </c>
      <c r="F817" s="18">
        <v>45444</v>
      </c>
      <c r="G817" s="2">
        <f t="shared" si="99"/>
        <v>30</v>
      </c>
      <c r="H817" s="19">
        <f t="shared" si="98"/>
        <v>45466</v>
      </c>
      <c r="I817">
        <v>18</v>
      </c>
      <c r="J817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f>SUM(MC[[#This Row],[IC1_Inv1_MC]:[IC2_Inv2_MC]])</f>
        <v>0</v>
      </c>
    </row>
    <row r="818" spans="1:17">
      <c r="A818" s="2">
        <v>816</v>
      </c>
      <c r="B818" s="2" t="s">
        <v>212</v>
      </c>
      <c r="C818" s="2">
        <f>YEAR(MC[[#This Row],[Date]])</f>
        <v>2024</v>
      </c>
      <c r="D818" s="2" t="s">
        <v>211</v>
      </c>
      <c r="E818" s="2" t="s">
        <v>211</v>
      </c>
      <c r="F818" s="18">
        <v>45444</v>
      </c>
      <c r="G818" s="2">
        <f t="shared" si="99"/>
        <v>30</v>
      </c>
      <c r="H818" s="19">
        <f t="shared" si="98"/>
        <v>45467</v>
      </c>
      <c r="I818">
        <v>18</v>
      </c>
      <c r="J818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f>SUM(MC[[#This Row],[IC1_Inv1_MC]:[IC2_Inv2_MC]])</f>
        <v>0</v>
      </c>
    </row>
    <row r="819" spans="1:17">
      <c r="A819" s="2">
        <v>817</v>
      </c>
      <c r="B819" s="2" t="s">
        <v>212</v>
      </c>
      <c r="C819" s="2">
        <f>YEAR(MC[[#This Row],[Date]])</f>
        <v>2024</v>
      </c>
      <c r="D819" s="2" t="s">
        <v>211</v>
      </c>
      <c r="E819" s="2" t="s">
        <v>211</v>
      </c>
      <c r="F819" s="18">
        <v>45444</v>
      </c>
      <c r="G819" s="2">
        <f t="shared" si="99"/>
        <v>30</v>
      </c>
      <c r="H819" s="19">
        <f t="shared" si="98"/>
        <v>45468</v>
      </c>
      <c r="I819">
        <v>18</v>
      </c>
      <c r="J819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f>SUM(MC[[#This Row],[IC1_Inv1_MC]:[IC2_Inv2_MC]])</f>
        <v>0</v>
      </c>
    </row>
    <row r="820" spans="1:17">
      <c r="A820" s="2">
        <v>818</v>
      </c>
      <c r="B820" s="2" t="s">
        <v>212</v>
      </c>
      <c r="C820" s="2">
        <f>YEAR(MC[[#This Row],[Date]])</f>
        <v>2024</v>
      </c>
      <c r="D820" s="2" t="s">
        <v>211</v>
      </c>
      <c r="E820" s="2" t="s">
        <v>211</v>
      </c>
      <c r="F820" s="18">
        <v>45444</v>
      </c>
      <c r="G820" s="2">
        <f t="shared" si="99"/>
        <v>30</v>
      </c>
      <c r="H820" s="19">
        <f t="shared" si="98"/>
        <v>45469</v>
      </c>
      <c r="Q820" s="2">
        <f>SUM(MC[[#This Row],[IC1_Inv1_MC]:[IC2_Inv2_MC]])</f>
        <v>0</v>
      </c>
    </row>
    <row r="821" spans="1:17">
      <c r="A821" s="2">
        <v>819</v>
      </c>
      <c r="B821" s="2" t="s">
        <v>212</v>
      </c>
      <c r="C821" s="2">
        <f>YEAR(MC[[#This Row],[Date]])</f>
        <v>2024</v>
      </c>
      <c r="D821" s="2" t="s">
        <v>211</v>
      </c>
      <c r="E821" s="2" t="s">
        <v>211</v>
      </c>
      <c r="F821" s="18">
        <v>45444</v>
      </c>
      <c r="G821" s="2">
        <f t="shared" ref="G821:G837" si="100">DAY(EOMONTH(F821,0))</f>
        <v>30</v>
      </c>
      <c r="H821" s="19">
        <f t="shared" si="98"/>
        <v>45470</v>
      </c>
      <c r="Q821" s="2">
        <f>SUM(MC[[#This Row],[IC1_Inv1_MC]:[IC2_Inv2_MC]])</f>
        <v>0</v>
      </c>
    </row>
    <row r="822" spans="1:17">
      <c r="A822" s="2">
        <v>820</v>
      </c>
      <c r="B822" s="2" t="s">
        <v>212</v>
      </c>
      <c r="C822" s="2">
        <f>YEAR(MC[[#This Row],[Date]])</f>
        <v>2024</v>
      </c>
      <c r="D822" s="2" t="s">
        <v>211</v>
      </c>
      <c r="E822" s="2" t="s">
        <v>211</v>
      </c>
      <c r="F822" s="18">
        <v>45444</v>
      </c>
      <c r="G822" s="2">
        <f t="shared" si="100"/>
        <v>30</v>
      </c>
      <c r="H822" s="19">
        <f t="shared" si="98"/>
        <v>45471</v>
      </c>
      <c r="Q822" s="2">
        <f>SUM(MC[[#This Row],[IC1_Inv1_MC]:[IC2_Inv2_MC]])</f>
        <v>0</v>
      </c>
    </row>
    <row r="823" spans="1:17">
      <c r="A823" s="2">
        <v>821</v>
      </c>
      <c r="B823" s="2" t="s">
        <v>212</v>
      </c>
      <c r="C823" s="2">
        <f>YEAR(MC[[#This Row],[Date]])</f>
        <v>2024</v>
      </c>
      <c r="D823" s="2" t="s">
        <v>211</v>
      </c>
      <c r="E823" s="2" t="s">
        <v>211</v>
      </c>
      <c r="F823" s="18">
        <v>45444</v>
      </c>
      <c r="G823" s="2">
        <f t="shared" si="100"/>
        <v>30</v>
      </c>
      <c r="H823" s="19">
        <f t="shared" si="98"/>
        <v>45472</v>
      </c>
      <c r="Q823" s="2">
        <f>SUM(MC[[#This Row],[IC1_Inv1_MC]:[IC2_Inv2_MC]])</f>
        <v>0</v>
      </c>
    </row>
    <row r="824" spans="1:17">
      <c r="A824" s="2">
        <v>822</v>
      </c>
      <c r="B824" s="2" t="s">
        <v>212</v>
      </c>
      <c r="C824" s="2">
        <f>YEAR(MC[[#This Row],[Date]])</f>
        <v>2024</v>
      </c>
      <c r="D824" s="2" t="s">
        <v>211</v>
      </c>
      <c r="E824" s="2" t="s">
        <v>211</v>
      </c>
      <c r="F824" s="18">
        <v>45444</v>
      </c>
      <c r="G824" s="2">
        <f t="shared" si="100"/>
        <v>30</v>
      </c>
      <c r="H824" s="19">
        <f t="shared" si="98"/>
        <v>45473</v>
      </c>
      <c r="Q824" s="2">
        <f>SUM(MC[[#This Row],[IC1_Inv1_MC]:[IC2_Inv2_MC]])</f>
        <v>0</v>
      </c>
    </row>
    <row r="825" spans="1:17">
      <c r="A825" s="2">
        <v>823</v>
      </c>
      <c r="B825" s="2" t="s">
        <v>212</v>
      </c>
      <c r="C825" s="2">
        <f>YEAR(MC[[#This Row],[Date]])</f>
        <v>2024</v>
      </c>
      <c r="D825" s="2" t="s">
        <v>211</v>
      </c>
      <c r="E825" s="2" t="s">
        <v>211</v>
      </c>
      <c r="F825" s="18">
        <v>45474</v>
      </c>
      <c r="G825" s="2">
        <f t="shared" si="100"/>
        <v>31</v>
      </c>
      <c r="H825" s="19">
        <f t="shared" si="98"/>
        <v>45474</v>
      </c>
      <c r="Q825" s="2">
        <f>SUM(MC[[#This Row],[IC1_Inv1_MC]:[IC2_Inv2_MC]])</f>
        <v>0</v>
      </c>
    </row>
    <row r="826" spans="1:17">
      <c r="A826" s="2">
        <v>824</v>
      </c>
      <c r="B826" s="2" t="s">
        <v>212</v>
      </c>
      <c r="C826" s="2">
        <f>YEAR(MC[[#This Row],[Date]])</f>
        <v>2024</v>
      </c>
      <c r="D826" s="2" t="s">
        <v>211</v>
      </c>
      <c r="E826" s="2" t="s">
        <v>211</v>
      </c>
      <c r="F826" s="18">
        <v>45474</v>
      </c>
      <c r="G826" s="2">
        <f t="shared" si="100"/>
        <v>31</v>
      </c>
      <c r="H826" s="19">
        <f t="shared" si="98"/>
        <v>45475</v>
      </c>
      <c r="Q826" s="2">
        <f>SUM(MC[[#This Row],[IC1_Inv1_MC]:[IC2_Inv2_MC]])</f>
        <v>0</v>
      </c>
    </row>
    <row r="827" spans="1:17">
      <c r="A827" s="2">
        <v>825</v>
      </c>
      <c r="B827" s="2" t="s">
        <v>212</v>
      </c>
      <c r="C827" s="2">
        <f>YEAR(MC[[#This Row],[Date]])</f>
        <v>2024</v>
      </c>
      <c r="D827" s="2" t="s">
        <v>211</v>
      </c>
      <c r="E827" s="2" t="s">
        <v>211</v>
      </c>
      <c r="F827" s="18">
        <v>45474</v>
      </c>
      <c r="G827" s="2">
        <f t="shared" si="100"/>
        <v>31</v>
      </c>
      <c r="H827" s="19">
        <f t="shared" si="98"/>
        <v>45476</v>
      </c>
      <c r="Q827" s="2">
        <f>SUM(MC[[#This Row],[IC1_Inv1_MC]:[IC2_Inv2_MC]])</f>
        <v>0</v>
      </c>
    </row>
    <row r="828" spans="1:17">
      <c r="A828" s="2">
        <v>826</v>
      </c>
      <c r="B828" s="2" t="s">
        <v>212</v>
      </c>
      <c r="C828" s="2">
        <f>YEAR(MC[[#This Row],[Date]])</f>
        <v>2024</v>
      </c>
      <c r="D828" s="2" t="s">
        <v>211</v>
      </c>
      <c r="E828" s="2" t="s">
        <v>211</v>
      </c>
      <c r="F828" s="18">
        <v>45474</v>
      </c>
      <c r="G828" s="2">
        <f t="shared" si="100"/>
        <v>31</v>
      </c>
      <c r="H828" s="19">
        <f t="shared" si="98"/>
        <v>45477</v>
      </c>
      <c r="Q828" s="2">
        <f>SUM(MC[[#This Row],[IC1_Inv1_MC]:[IC2_Inv2_MC]])</f>
        <v>0</v>
      </c>
    </row>
    <row r="829" spans="1:17">
      <c r="A829" s="2">
        <v>827</v>
      </c>
      <c r="B829" s="2" t="s">
        <v>212</v>
      </c>
      <c r="C829" s="2">
        <f>YEAR(MC[[#This Row],[Date]])</f>
        <v>2024</v>
      </c>
      <c r="D829" s="2" t="s">
        <v>211</v>
      </c>
      <c r="E829" s="2" t="s">
        <v>211</v>
      </c>
      <c r="F829" s="18">
        <v>45474</v>
      </c>
      <c r="G829" s="2">
        <f t="shared" si="100"/>
        <v>31</v>
      </c>
      <c r="H829" s="19">
        <f t="shared" si="98"/>
        <v>45478</v>
      </c>
      <c r="Q829" s="2">
        <f>SUM(MC[[#This Row],[IC1_Inv1_MC]:[IC2_Inv2_MC]])</f>
        <v>0</v>
      </c>
    </row>
    <row r="830" spans="1:17">
      <c r="A830" s="2">
        <v>828</v>
      </c>
      <c r="B830" s="2" t="s">
        <v>212</v>
      </c>
      <c r="C830" s="2">
        <f>YEAR(MC[[#This Row],[Date]])</f>
        <v>2024</v>
      </c>
      <c r="D830" s="2" t="s">
        <v>211</v>
      </c>
      <c r="E830" s="2" t="s">
        <v>211</v>
      </c>
      <c r="F830" s="18">
        <v>45474</v>
      </c>
      <c r="G830" s="2">
        <f t="shared" si="100"/>
        <v>31</v>
      </c>
      <c r="H830" s="19">
        <f t="shared" si="98"/>
        <v>45479</v>
      </c>
      <c r="Q830" s="2">
        <f>SUM(MC[[#This Row],[IC1_Inv1_MC]:[IC2_Inv2_MC]])</f>
        <v>0</v>
      </c>
    </row>
    <row r="831" spans="1:17">
      <c r="A831" s="2">
        <v>829</v>
      </c>
      <c r="B831" s="2" t="s">
        <v>212</v>
      </c>
      <c r="C831" s="2">
        <f>YEAR(MC[[#This Row],[Date]])</f>
        <v>2024</v>
      </c>
      <c r="D831" s="2" t="s">
        <v>211</v>
      </c>
      <c r="E831" s="2" t="s">
        <v>211</v>
      </c>
      <c r="F831" s="18">
        <v>45474</v>
      </c>
      <c r="G831" s="2">
        <f t="shared" si="100"/>
        <v>31</v>
      </c>
      <c r="H831" s="19">
        <f t="shared" si="98"/>
        <v>45480</v>
      </c>
      <c r="Q831" s="2">
        <f>SUM(MC[[#This Row],[IC1_Inv1_MC]:[IC2_Inv2_MC]])</f>
        <v>0</v>
      </c>
    </row>
    <row r="832" spans="1:17">
      <c r="A832" s="2">
        <v>830</v>
      </c>
      <c r="B832" s="2" t="s">
        <v>212</v>
      </c>
      <c r="C832" s="2">
        <f>YEAR(MC[[#This Row],[Date]])</f>
        <v>2024</v>
      </c>
      <c r="D832" s="2" t="s">
        <v>211</v>
      </c>
      <c r="E832" s="2" t="s">
        <v>211</v>
      </c>
      <c r="F832" s="18">
        <v>45474</v>
      </c>
      <c r="G832" s="2">
        <f t="shared" si="100"/>
        <v>31</v>
      </c>
      <c r="H832" s="19">
        <f t="shared" si="98"/>
        <v>45481</v>
      </c>
      <c r="Q832" s="2">
        <f>SUM(MC[[#This Row],[IC1_Inv1_MC]:[IC2_Inv2_MC]])</f>
        <v>0</v>
      </c>
    </row>
    <row r="833" spans="1:17">
      <c r="A833" s="2">
        <v>831</v>
      </c>
      <c r="B833" s="2" t="s">
        <v>212</v>
      </c>
      <c r="C833" s="2">
        <f>YEAR(MC[[#This Row],[Date]])</f>
        <v>2024</v>
      </c>
      <c r="D833" s="2" t="s">
        <v>211</v>
      </c>
      <c r="E833" s="2" t="s">
        <v>211</v>
      </c>
      <c r="F833" s="18">
        <v>45474</v>
      </c>
      <c r="G833" s="2">
        <f t="shared" si="100"/>
        <v>31</v>
      </c>
      <c r="H833" s="19">
        <f t="shared" si="98"/>
        <v>45482</v>
      </c>
      <c r="Q833" s="2">
        <f>SUM(MC[[#This Row],[IC1_Inv1_MC]:[IC2_Inv2_MC]])</f>
        <v>0</v>
      </c>
    </row>
    <row r="834" spans="1:17">
      <c r="A834" s="2">
        <v>832</v>
      </c>
      <c r="B834" s="2" t="s">
        <v>212</v>
      </c>
      <c r="C834" s="2">
        <f>YEAR(MC[[#This Row],[Date]])</f>
        <v>2024</v>
      </c>
      <c r="D834" s="2" t="s">
        <v>211</v>
      </c>
      <c r="E834" s="2" t="s">
        <v>211</v>
      </c>
      <c r="F834" s="18">
        <v>45474</v>
      </c>
      <c r="G834" s="2">
        <f t="shared" si="100"/>
        <v>31</v>
      </c>
      <c r="H834" s="19">
        <f t="shared" si="98"/>
        <v>45483</v>
      </c>
      <c r="Q834" s="2">
        <f>SUM(MC[[#This Row],[IC1_Inv1_MC]:[IC2_Inv2_MC]])</f>
        <v>0</v>
      </c>
    </row>
    <row r="835" spans="1:17">
      <c r="A835" s="2">
        <v>833</v>
      </c>
      <c r="B835" s="2" t="s">
        <v>212</v>
      </c>
      <c r="C835" s="2">
        <f>YEAR(MC[[#This Row],[Date]])</f>
        <v>2024</v>
      </c>
      <c r="D835" s="2" t="s">
        <v>211</v>
      </c>
      <c r="E835" s="2" t="s">
        <v>211</v>
      </c>
      <c r="F835" s="18">
        <v>45474</v>
      </c>
      <c r="G835" s="2">
        <f t="shared" si="100"/>
        <v>31</v>
      </c>
      <c r="H835" s="19">
        <f t="shared" si="98"/>
        <v>45484</v>
      </c>
      <c r="Q835" s="2">
        <f>SUM(MC[[#This Row],[IC1_Inv1_MC]:[IC2_Inv2_MC]])</f>
        <v>0</v>
      </c>
    </row>
    <row r="836" spans="1:17">
      <c r="A836" s="2">
        <v>834</v>
      </c>
      <c r="B836" s="2" t="s">
        <v>212</v>
      </c>
      <c r="C836" s="2">
        <f>YEAR(MC[[#This Row],[Date]])</f>
        <v>2024</v>
      </c>
      <c r="D836" s="2" t="s">
        <v>211</v>
      </c>
      <c r="E836" s="2" t="s">
        <v>211</v>
      </c>
      <c r="F836" s="18">
        <v>45474</v>
      </c>
      <c r="G836" s="2">
        <f t="shared" si="100"/>
        <v>31</v>
      </c>
      <c r="H836" s="19">
        <f t="shared" si="98"/>
        <v>45485</v>
      </c>
      <c r="Q836" s="2">
        <f>SUM(MC[[#This Row],[IC1_Inv1_MC]:[IC2_Inv2_MC]])</f>
        <v>0</v>
      </c>
    </row>
    <row r="837" spans="1:17">
      <c r="A837" s="2">
        <v>835</v>
      </c>
      <c r="B837" s="2" t="s">
        <v>212</v>
      </c>
      <c r="C837" s="2">
        <f>YEAR(MC[[#This Row],[Date]])</f>
        <v>2024</v>
      </c>
      <c r="D837" s="2" t="s">
        <v>211</v>
      </c>
      <c r="E837" s="2" t="s">
        <v>211</v>
      </c>
      <c r="F837" s="18">
        <v>45474</v>
      </c>
      <c r="G837" s="2">
        <f t="shared" si="100"/>
        <v>31</v>
      </c>
      <c r="H837" s="19">
        <f t="shared" si="98"/>
        <v>45486</v>
      </c>
      <c r="Q837" s="2">
        <f>SUM(MC[[#This Row],[IC1_Inv1_MC]:[IC2_Inv2_MC]])</f>
        <v>0</v>
      </c>
    </row>
    <row r="838" spans="1:17">
      <c r="A838" s="2">
        <v>836</v>
      </c>
      <c r="B838" s="2" t="s">
        <v>212</v>
      </c>
      <c r="C838" s="2">
        <f>YEAR(MC[[#This Row],[Date]])</f>
        <v>2024</v>
      </c>
      <c r="D838" s="2" t="s">
        <v>211</v>
      </c>
      <c r="E838" s="2" t="s">
        <v>211</v>
      </c>
      <c r="F838" s="18">
        <v>45474</v>
      </c>
      <c r="G838" s="2">
        <f t="shared" ref="G838:G864" si="101">DAY(EOMONTH(F838,0))</f>
        <v>31</v>
      </c>
      <c r="H838" s="19">
        <f t="shared" si="98"/>
        <v>45487</v>
      </c>
      <c r="Q838" s="2">
        <f>SUM(MC[[#This Row],[IC1_Inv1_MC]:[IC2_Inv2_MC]])</f>
        <v>0</v>
      </c>
    </row>
    <row r="839" spans="1:17">
      <c r="A839" s="2">
        <v>837</v>
      </c>
      <c r="B839" s="2" t="s">
        <v>212</v>
      </c>
      <c r="C839" s="2">
        <f>YEAR(MC[[#This Row],[Date]])</f>
        <v>2024</v>
      </c>
      <c r="D839" s="2" t="s">
        <v>211</v>
      </c>
      <c r="E839" s="2" t="s">
        <v>211</v>
      </c>
      <c r="F839" s="18">
        <v>45474</v>
      </c>
      <c r="G839" s="2">
        <f t="shared" si="101"/>
        <v>31</v>
      </c>
      <c r="H839" s="19">
        <f t="shared" si="98"/>
        <v>45488</v>
      </c>
      <c r="Q839" s="2">
        <f>SUM(MC[[#This Row],[IC1_Inv1_MC]:[IC2_Inv2_MC]])</f>
        <v>0</v>
      </c>
    </row>
    <row r="840" spans="1:17">
      <c r="A840" s="2">
        <v>838</v>
      </c>
      <c r="B840" s="2" t="s">
        <v>212</v>
      </c>
      <c r="C840" s="2">
        <f>YEAR(MC[[#This Row],[Date]])</f>
        <v>2024</v>
      </c>
      <c r="D840" s="2" t="s">
        <v>211</v>
      </c>
      <c r="E840" s="2" t="s">
        <v>211</v>
      </c>
      <c r="F840" s="18">
        <v>45474</v>
      </c>
      <c r="G840" s="2">
        <f t="shared" si="101"/>
        <v>31</v>
      </c>
      <c r="H840" s="19">
        <f t="shared" si="98"/>
        <v>45489</v>
      </c>
      <c r="Q840" s="2">
        <f>SUM(MC[[#This Row],[IC1_Inv1_MC]:[IC2_Inv2_MC]])</f>
        <v>0</v>
      </c>
    </row>
    <row r="841" spans="1:17">
      <c r="A841" s="2">
        <v>839</v>
      </c>
      <c r="B841" s="2" t="s">
        <v>212</v>
      </c>
      <c r="C841" s="2">
        <f>YEAR(MC[[#This Row],[Date]])</f>
        <v>2024</v>
      </c>
      <c r="D841" s="2" t="s">
        <v>211</v>
      </c>
      <c r="E841" s="2" t="s">
        <v>211</v>
      </c>
      <c r="F841" s="18">
        <v>45474</v>
      </c>
      <c r="G841" s="2">
        <f t="shared" si="101"/>
        <v>31</v>
      </c>
      <c r="H841" s="19">
        <f t="shared" si="98"/>
        <v>45490</v>
      </c>
      <c r="Q841" s="2">
        <f>SUM(MC[[#This Row],[IC1_Inv1_MC]:[IC2_Inv2_MC]])</f>
        <v>0</v>
      </c>
    </row>
    <row r="842" spans="1:17">
      <c r="A842" s="2">
        <v>840</v>
      </c>
      <c r="B842" s="2" t="s">
        <v>212</v>
      </c>
      <c r="C842" s="2">
        <f>YEAR(MC[[#This Row],[Date]])</f>
        <v>2024</v>
      </c>
      <c r="D842" s="2" t="s">
        <v>211</v>
      </c>
      <c r="E842" s="2" t="s">
        <v>211</v>
      </c>
      <c r="F842" s="18">
        <v>45474</v>
      </c>
      <c r="G842" s="2">
        <f t="shared" si="101"/>
        <v>31</v>
      </c>
      <c r="H842" s="19">
        <f t="shared" si="98"/>
        <v>45491</v>
      </c>
      <c r="Q842" s="2">
        <f>SUM(MC[[#This Row],[IC1_Inv1_MC]:[IC2_Inv2_MC]])</f>
        <v>0</v>
      </c>
    </row>
    <row r="843" spans="1:17">
      <c r="A843" s="2">
        <v>841</v>
      </c>
      <c r="B843" s="2" t="s">
        <v>212</v>
      </c>
      <c r="C843" s="2">
        <f>YEAR(MC[[#This Row],[Date]])</f>
        <v>2024</v>
      </c>
      <c r="D843" s="2" t="s">
        <v>211</v>
      </c>
      <c r="E843" s="2" t="s">
        <v>211</v>
      </c>
      <c r="F843" s="18">
        <v>45474</v>
      </c>
      <c r="G843" s="2">
        <f t="shared" si="101"/>
        <v>31</v>
      </c>
      <c r="H843" s="19">
        <f t="shared" si="98"/>
        <v>45492</v>
      </c>
      <c r="Q843" s="2">
        <f>SUM(MC[[#This Row],[IC1_Inv1_MC]:[IC2_Inv2_MC]])</f>
        <v>0</v>
      </c>
    </row>
    <row r="844" spans="1:17">
      <c r="A844" s="2">
        <v>842</v>
      </c>
      <c r="B844" s="2" t="s">
        <v>212</v>
      </c>
      <c r="C844" s="2">
        <f>YEAR(MC[[#This Row],[Date]])</f>
        <v>2024</v>
      </c>
      <c r="D844" s="2" t="s">
        <v>211</v>
      </c>
      <c r="E844" s="2" t="s">
        <v>211</v>
      </c>
      <c r="F844" s="18">
        <v>45474</v>
      </c>
      <c r="G844" s="2">
        <f t="shared" si="101"/>
        <v>31</v>
      </c>
      <c r="H844" s="19">
        <f t="shared" si="98"/>
        <v>45493</v>
      </c>
      <c r="Q844" s="2">
        <f>SUM(MC[[#This Row],[IC1_Inv1_MC]:[IC2_Inv2_MC]])</f>
        <v>0</v>
      </c>
    </row>
    <row r="845" spans="1:17">
      <c r="A845" s="2">
        <v>843</v>
      </c>
      <c r="B845" s="2" t="s">
        <v>212</v>
      </c>
      <c r="C845" s="2">
        <f>YEAR(MC[[#This Row],[Date]])</f>
        <v>2024</v>
      </c>
      <c r="D845" s="2" t="s">
        <v>211</v>
      </c>
      <c r="E845" s="2" t="s">
        <v>211</v>
      </c>
      <c r="F845" s="18">
        <v>45474</v>
      </c>
      <c r="G845" s="2">
        <f t="shared" si="101"/>
        <v>31</v>
      </c>
      <c r="H845" s="19">
        <f t="shared" si="98"/>
        <v>45494</v>
      </c>
      <c r="Q845" s="2">
        <f>SUM(MC[[#This Row],[IC1_Inv1_MC]:[IC2_Inv2_MC]])</f>
        <v>0</v>
      </c>
    </row>
    <row r="846" spans="1:17">
      <c r="A846" s="2">
        <v>844</v>
      </c>
      <c r="B846" s="2" t="s">
        <v>212</v>
      </c>
      <c r="C846" s="2">
        <f>YEAR(MC[[#This Row],[Date]])</f>
        <v>2024</v>
      </c>
      <c r="D846" s="2" t="s">
        <v>211</v>
      </c>
      <c r="E846" s="2" t="s">
        <v>211</v>
      </c>
      <c r="F846" s="18">
        <v>45474</v>
      </c>
      <c r="G846" s="2">
        <f t="shared" si="101"/>
        <v>31</v>
      </c>
      <c r="H846" s="19">
        <f t="shared" si="98"/>
        <v>45495</v>
      </c>
      <c r="Q846" s="2">
        <f>SUM(MC[[#This Row],[IC1_Inv1_MC]:[IC2_Inv2_MC]])</f>
        <v>0</v>
      </c>
    </row>
    <row r="847" spans="1:17">
      <c r="A847" s="2">
        <v>845</v>
      </c>
      <c r="B847" s="2" t="s">
        <v>212</v>
      </c>
      <c r="C847" s="2">
        <f>YEAR(MC[[#This Row],[Date]])</f>
        <v>2024</v>
      </c>
      <c r="D847" s="2" t="s">
        <v>211</v>
      </c>
      <c r="E847" s="2" t="s">
        <v>211</v>
      </c>
      <c r="F847" s="18">
        <v>45474</v>
      </c>
      <c r="G847" s="2">
        <f t="shared" si="101"/>
        <v>31</v>
      </c>
      <c r="H847" s="19">
        <f t="shared" si="98"/>
        <v>45496</v>
      </c>
      <c r="Q847" s="2">
        <f>SUM(MC[[#This Row],[IC1_Inv1_MC]:[IC2_Inv2_MC]])</f>
        <v>0</v>
      </c>
    </row>
    <row r="848" spans="1:17">
      <c r="A848" s="2">
        <v>846</v>
      </c>
      <c r="B848" s="2" t="s">
        <v>212</v>
      </c>
      <c r="C848" s="2">
        <f>YEAR(MC[[#This Row],[Date]])</f>
        <v>2024</v>
      </c>
      <c r="D848" s="2" t="s">
        <v>211</v>
      </c>
      <c r="E848" s="2" t="s">
        <v>211</v>
      </c>
      <c r="F848" s="18">
        <v>45474</v>
      </c>
      <c r="G848" s="2">
        <f t="shared" si="101"/>
        <v>31</v>
      </c>
      <c r="H848" s="19">
        <f t="shared" si="98"/>
        <v>45497</v>
      </c>
      <c r="Q848" s="2">
        <f>SUM(MC[[#This Row],[IC1_Inv1_MC]:[IC2_Inv2_MC]])</f>
        <v>0</v>
      </c>
    </row>
    <row r="849" spans="1:17">
      <c r="A849" s="2">
        <v>847</v>
      </c>
      <c r="B849" s="2" t="s">
        <v>212</v>
      </c>
      <c r="C849" s="2">
        <f>YEAR(MC[[#This Row],[Date]])</f>
        <v>2024</v>
      </c>
      <c r="D849" s="2" t="s">
        <v>211</v>
      </c>
      <c r="E849" s="2" t="s">
        <v>211</v>
      </c>
      <c r="F849" s="18">
        <v>45474</v>
      </c>
      <c r="G849" s="2">
        <f t="shared" si="101"/>
        <v>31</v>
      </c>
      <c r="H849" s="19">
        <f t="shared" si="98"/>
        <v>45498</v>
      </c>
      <c r="Q849" s="2">
        <f>SUM(MC[[#This Row],[IC1_Inv1_MC]:[IC2_Inv2_MC]])</f>
        <v>0</v>
      </c>
    </row>
    <row r="850" spans="1:17">
      <c r="A850" s="2">
        <v>848</v>
      </c>
      <c r="B850" s="2" t="s">
        <v>212</v>
      </c>
      <c r="C850" s="2">
        <f>YEAR(MC[[#This Row],[Date]])</f>
        <v>2024</v>
      </c>
      <c r="D850" s="2" t="s">
        <v>211</v>
      </c>
      <c r="E850" s="2" t="s">
        <v>211</v>
      </c>
      <c r="F850" s="18">
        <v>45474</v>
      </c>
      <c r="G850" s="2">
        <f t="shared" si="101"/>
        <v>31</v>
      </c>
      <c r="H850" s="19">
        <f t="shared" si="98"/>
        <v>45499</v>
      </c>
      <c r="Q850" s="2">
        <f>SUM(MC[[#This Row],[IC1_Inv1_MC]:[IC2_Inv2_MC]])</f>
        <v>0</v>
      </c>
    </row>
    <row r="851" spans="1:17">
      <c r="A851" s="2">
        <v>849</v>
      </c>
      <c r="B851" s="2" t="s">
        <v>212</v>
      </c>
      <c r="C851" s="2">
        <f>YEAR(MC[[#This Row],[Date]])</f>
        <v>2024</v>
      </c>
      <c r="D851" s="2" t="s">
        <v>211</v>
      </c>
      <c r="E851" s="2" t="s">
        <v>211</v>
      </c>
      <c r="F851" s="18">
        <v>45474</v>
      </c>
      <c r="G851" s="2">
        <f t="shared" si="101"/>
        <v>31</v>
      </c>
      <c r="H851" s="19">
        <f t="shared" si="98"/>
        <v>45500</v>
      </c>
      <c r="Q851" s="2">
        <f>SUM(MC[[#This Row],[IC1_Inv1_MC]:[IC2_Inv2_MC]])</f>
        <v>0</v>
      </c>
    </row>
    <row r="852" spans="1:17">
      <c r="A852" s="2">
        <v>850</v>
      </c>
      <c r="B852" s="2" t="s">
        <v>212</v>
      </c>
      <c r="C852" s="2">
        <f>YEAR(MC[[#This Row],[Date]])</f>
        <v>2024</v>
      </c>
      <c r="D852" s="2" t="s">
        <v>211</v>
      </c>
      <c r="E852" s="2" t="s">
        <v>211</v>
      </c>
      <c r="F852" s="18">
        <v>45474</v>
      </c>
      <c r="G852" s="2">
        <f t="shared" si="101"/>
        <v>31</v>
      </c>
      <c r="H852" s="19">
        <f t="shared" si="98"/>
        <v>45501</v>
      </c>
      <c r="Q852" s="2">
        <f>SUM(MC[[#This Row],[IC1_Inv1_MC]:[IC2_Inv2_MC]])</f>
        <v>0</v>
      </c>
    </row>
    <row r="853" spans="1:17">
      <c r="A853" s="2">
        <v>851</v>
      </c>
      <c r="B853" s="2" t="s">
        <v>212</v>
      </c>
      <c r="C853" s="2">
        <f>YEAR(MC[[#This Row],[Date]])</f>
        <v>2024</v>
      </c>
      <c r="D853" s="2" t="s">
        <v>211</v>
      </c>
      <c r="E853" s="2" t="s">
        <v>211</v>
      </c>
      <c r="F853" s="18">
        <v>45474</v>
      </c>
      <c r="G853" s="2">
        <f t="shared" si="101"/>
        <v>31</v>
      </c>
      <c r="H853" s="19">
        <f t="shared" si="98"/>
        <v>45502</v>
      </c>
      <c r="Q853" s="2">
        <f>SUM(MC[[#This Row],[IC1_Inv1_MC]:[IC2_Inv2_MC]])</f>
        <v>0</v>
      </c>
    </row>
    <row r="854" spans="1:17">
      <c r="A854" s="2">
        <v>852</v>
      </c>
      <c r="B854" s="2" t="s">
        <v>212</v>
      </c>
      <c r="C854" s="2">
        <f>YEAR(MC[[#This Row],[Date]])</f>
        <v>2024</v>
      </c>
      <c r="D854" s="2" t="s">
        <v>211</v>
      </c>
      <c r="E854" s="2" t="s">
        <v>211</v>
      </c>
      <c r="F854" s="18">
        <v>45474</v>
      </c>
      <c r="G854" s="2">
        <f t="shared" si="101"/>
        <v>31</v>
      </c>
      <c r="H854" s="19">
        <f t="shared" ref="H854:H905" si="102">H853+1</f>
        <v>45503</v>
      </c>
      <c r="Q854" s="2">
        <f>SUM(MC[[#This Row],[IC1_Inv1_MC]:[IC2_Inv2_MC]])</f>
        <v>0</v>
      </c>
    </row>
    <row r="855" spans="1:17">
      <c r="A855" s="2">
        <v>853</v>
      </c>
      <c r="B855" s="2" t="s">
        <v>212</v>
      </c>
      <c r="C855" s="2">
        <f>YEAR(MC[[#This Row],[Date]])</f>
        <v>2024</v>
      </c>
      <c r="D855" s="2" t="s">
        <v>211</v>
      </c>
      <c r="E855" s="2" t="s">
        <v>211</v>
      </c>
      <c r="F855" s="18">
        <v>45474</v>
      </c>
      <c r="G855" s="2">
        <f t="shared" si="101"/>
        <v>31</v>
      </c>
      <c r="H855" s="19">
        <f t="shared" si="102"/>
        <v>45504</v>
      </c>
      <c r="Q855" s="2">
        <f>SUM(MC[[#This Row],[IC1_Inv1_MC]:[IC2_Inv2_MC]])</f>
        <v>0</v>
      </c>
    </row>
    <row r="856" spans="1:17">
      <c r="A856" s="2">
        <v>854</v>
      </c>
      <c r="B856" s="2" t="s">
        <v>212</v>
      </c>
      <c r="C856" s="2">
        <f>YEAR(MC[[#This Row],[Date]])</f>
        <v>2024</v>
      </c>
      <c r="D856" s="2" t="s">
        <v>211</v>
      </c>
      <c r="E856" s="2" t="s">
        <v>211</v>
      </c>
      <c r="F856" s="18">
        <v>45505</v>
      </c>
      <c r="G856" s="2">
        <f t="shared" si="101"/>
        <v>31</v>
      </c>
      <c r="H856" s="19">
        <f t="shared" si="102"/>
        <v>45505</v>
      </c>
      <c r="Q856" s="2">
        <f>SUM(MC[[#This Row],[IC1_Inv1_MC]:[IC2_Inv2_MC]])</f>
        <v>0</v>
      </c>
    </row>
    <row r="857" spans="1:17">
      <c r="A857" s="2">
        <v>855</v>
      </c>
      <c r="B857" s="2" t="s">
        <v>212</v>
      </c>
      <c r="C857" s="2">
        <f>YEAR(MC[[#This Row],[Date]])</f>
        <v>2024</v>
      </c>
      <c r="D857" s="2" t="s">
        <v>211</v>
      </c>
      <c r="E857" s="2" t="s">
        <v>211</v>
      </c>
      <c r="F857" s="18">
        <v>45505</v>
      </c>
      <c r="G857" s="2">
        <f t="shared" si="101"/>
        <v>31</v>
      </c>
      <c r="H857" s="19">
        <f t="shared" si="102"/>
        <v>45506</v>
      </c>
      <c r="Q857" s="2">
        <f>SUM(MC[[#This Row],[IC1_Inv1_MC]:[IC2_Inv2_MC]])</f>
        <v>0</v>
      </c>
    </row>
    <row r="858" spans="1:17">
      <c r="A858" s="2">
        <v>856</v>
      </c>
      <c r="B858" s="2" t="s">
        <v>212</v>
      </c>
      <c r="C858" s="2">
        <f>YEAR(MC[[#This Row],[Date]])</f>
        <v>2024</v>
      </c>
      <c r="D858" s="2" t="s">
        <v>211</v>
      </c>
      <c r="E858" s="2" t="s">
        <v>211</v>
      </c>
      <c r="F858" s="18">
        <v>45505</v>
      </c>
      <c r="G858" s="2">
        <f t="shared" si="101"/>
        <v>31</v>
      </c>
      <c r="H858" s="19">
        <f t="shared" si="102"/>
        <v>45507</v>
      </c>
      <c r="Q858" s="2">
        <f>SUM(MC[[#This Row],[IC1_Inv1_MC]:[IC2_Inv2_MC]])</f>
        <v>0</v>
      </c>
    </row>
    <row r="859" spans="1:17">
      <c r="A859" s="2">
        <v>857</v>
      </c>
      <c r="B859" s="2" t="s">
        <v>212</v>
      </c>
      <c r="C859" s="2">
        <f>YEAR(MC[[#This Row],[Date]])</f>
        <v>2024</v>
      </c>
      <c r="D859" s="2" t="s">
        <v>211</v>
      </c>
      <c r="E859" s="2" t="s">
        <v>211</v>
      </c>
      <c r="F859" s="18">
        <v>45505</v>
      </c>
      <c r="G859" s="2">
        <f t="shared" si="101"/>
        <v>31</v>
      </c>
      <c r="H859" s="19">
        <f t="shared" si="102"/>
        <v>45508</v>
      </c>
      <c r="Q859" s="2">
        <f>SUM(MC[[#This Row],[IC1_Inv1_MC]:[IC2_Inv2_MC]])</f>
        <v>0</v>
      </c>
    </row>
    <row r="860" spans="1:17">
      <c r="A860" s="2">
        <v>858</v>
      </c>
      <c r="B860" s="2" t="s">
        <v>212</v>
      </c>
      <c r="C860" s="2">
        <f>YEAR(MC[[#This Row],[Date]])</f>
        <v>2024</v>
      </c>
      <c r="D860" s="2" t="s">
        <v>211</v>
      </c>
      <c r="E860" s="2" t="s">
        <v>211</v>
      </c>
      <c r="F860" s="18">
        <v>45505</v>
      </c>
      <c r="G860" s="2">
        <f t="shared" si="101"/>
        <v>31</v>
      </c>
      <c r="H860" s="19">
        <f t="shared" si="102"/>
        <v>45509</v>
      </c>
      <c r="Q860" s="2">
        <f>SUM(MC[[#This Row],[IC1_Inv1_MC]:[IC2_Inv2_MC]])</f>
        <v>0</v>
      </c>
    </row>
    <row r="861" spans="1:17">
      <c r="A861" s="2">
        <v>859</v>
      </c>
      <c r="B861" s="2" t="s">
        <v>212</v>
      </c>
      <c r="C861" s="2">
        <f>YEAR(MC[[#This Row],[Date]])</f>
        <v>2024</v>
      </c>
      <c r="D861" s="2" t="s">
        <v>211</v>
      </c>
      <c r="E861" s="2" t="s">
        <v>211</v>
      </c>
      <c r="F861" s="18">
        <v>45505</v>
      </c>
      <c r="G861" s="2">
        <f t="shared" si="101"/>
        <v>31</v>
      </c>
      <c r="H861" s="19">
        <f t="shared" si="102"/>
        <v>45510</v>
      </c>
      <c r="Q861" s="2">
        <f>SUM(MC[[#This Row],[IC1_Inv1_MC]:[IC2_Inv2_MC]])</f>
        <v>0</v>
      </c>
    </row>
    <row r="862" spans="1:17">
      <c r="A862" s="2">
        <v>860</v>
      </c>
      <c r="B862" s="2" t="s">
        <v>212</v>
      </c>
      <c r="C862" s="2">
        <f>YEAR(MC[[#This Row],[Date]])</f>
        <v>2024</v>
      </c>
      <c r="D862" s="2" t="s">
        <v>211</v>
      </c>
      <c r="E862" s="2" t="s">
        <v>211</v>
      </c>
      <c r="F862" s="18">
        <v>45505</v>
      </c>
      <c r="G862" s="2">
        <f t="shared" si="101"/>
        <v>31</v>
      </c>
      <c r="H862" s="19">
        <f t="shared" si="102"/>
        <v>45511</v>
      </c>
      <c r="Q862" s="2">
        <f>SUM(MC[[#This Row],[IC1_Inv1_MC]:[IC2_Inv2_MC]])</f>
        <v>0</v>
      </c>
    </row>
    <row r="863" spans="1:17">
      <c r="A863" s="2">
        <v>861</v>
      </c>
      <c r="B863" s="2" t="s">
        <v>212</v>
      </c>
      <c r="C863" s="2">
        <f>YEAR(MC[[#This Row],[Date]])</f>
        <v>2024</v>
      </c>
      <c r="D863" s="2" t="s">
        <v>211</v>
      </c>
      <c r="E863" s="2" t="s">
        <v>211</v>
      </c>
      <c r="F863" s="18">
        <v>45505</v>
      </c>
      <c r="G863" s="2">
        <f t="shared" si="101"/>
        <v>31</v>
      </c>
      <c r="H863" s="19">
        <f t="shared" si="102"/>
        <v>45512</v>
      </c>
      <c r="Q863" s="2">
        <f>SUM(MC[[#This Row],[IC1_Inv1_MC]:[IC2_Inv2_MC]])</f>
        <v>0</v>
      </c>
    </row>
    <row r="864" spans="1:17">
      <c r="A864" s="2">
        <v>862</v>
      </c>
      <c r="B864" s="2" t="s">
        <v>212</v>
      </c>
      <c r="C864" s="2">
        <f>YEAR(MC[[#This Row],[Date]])</f>
        <v>2024</v>
      </c>
      <c r="D864" s="2" t="s">
        <v>211</v>
      </c>
      <c r="E864" s="2" t="s">
        <v>211</v>
      </c>
      <c r="F864" s="18">
        <v>45505</v>
      </c>
      <c r="G864" s="2">
        <f t="shared" si="101"/>
        <v>31</v>
      </c>
      <c r="H864" s="19">
        <f t="shared" si="102"/>
        <v>45513</v>
      </c>
      <c r="Q864" s="2">
        <f>SUM(MC[[#This Row],[IC1_Inv1_MC]:[IC2_Inv2_MC]])</f>
        <v>0</v>
      </c>
    </row>
    <row r="865" spans="1:22">
      <c r="A865" s="2">
        <v>863</v>
      </c>
      <c r="B865" s="2" t="s">
        <v>212</v>
      </c>
      <c r="C865" s="2">
        <f>YEAR(MC[[#This Row],[Date]])</f>
        <v>2024</v>
      </c>
      <c r="D865" s="2" t="s">
        <v>211</v>
      </c>
      <c r="E865" s="2" t="s">
        <v>211</v>
      </c>
      <c r="F865" s="18">
        <v>45505</v>
      </c>
      <c r="G865" s="2">
        <f t="shared" ref="G865:G874" si="103">DAY(EOMONTH(F865,0))</f>
        <v>31</v>
      </c>
      <c r="H865" s="19">
        <f t="shared" si="102"/>
        <v>45514</v>
      </c>
      <c r="Q865" s="2">
        <f>SUM(MC[[#This Row],[IC1_Inv1_MC]:[IC2_Inv2_MC]])</f>
        <v>0</v>
      </c>
    </row>
    <row r="866" spans="1:22">
      <c r="A866" s="2">
        <v>864</v>
      </c>
      <c r="B866" s="2" t="s">
        <v>212</v>
      </c>
      <c r="C866" s="2">
        <f>YEAR(MC[[#This Row],[Date]])</f>
        <v>2024</v>
      </c>
      <c r="D866" s="2" t="s">
        <v>211</v>
      </c>
      <c r="E866" s="2" t="s">
        <v>211</v>
      </c>
      <c r="F866" s="18">
        <v>45505</v>
      </c>
      <c r="G866" s="2">
        <f t="shared" si="103"/>
        <v>31</v>
      </c>
      <c r="H866" s="19">
        <f t="shared" si="102"/>
        <v>45515</v>
      </c>
      <c r="Q866" s="2">
        <f>SUM(MC[[#This Row],[IC1_Inv1_MC]:[IC2_Inv2_MC]])</f>
        <v>0</v>
      </c>
    </row>
    <row r="867" spans="1:22">
      <c r="A867" s="2">
        <v>865</v>
      </c>
      <c r="B867" s="2" t="s">
        <v>212</v>
      </c>
      <c r="C867" s="2">
        <f>YEAR(MC[[#This Row],[Date]])</f>
        <v>2024</v>
      </c>
      <c r="D867" s="2" t="s">
        <v>211</v>
      </c>
      <c r="E867" s="2" t="s">
        <v>211</v>
      </c>
      <c r="F867" s="18">
        <v>45505</v>
      </c>
      <c r="G867" s="2">
        <f t="shared" si="103"/>
        <v>31</v>
      </c>
      <c r="H867" s="19">
        <f t="shared" si="102"/>
        <v>45516</v>
      </c>
      <c r="Q867" s="2">
        <f>SUM(MC[[#This Row],[IC1_Inv1_MC]:[IC2_Inv2_MC]])</f>
        <v>0</v>
      </c>
    </row>
    <row r="868" spans="1:22">
      <c r="A868" s="2">
        <v>866</v>
      </c>
      <c r="B868" s="2" t="s">
        <v>212</v>
      </c>
      <c r="C868" s="2">
        <f>YEAR(MC[[#This Row],[Date]])</f>
        <v>2024</v>
      </c>
      <c r="D868" s="2" t="s">
        <v>211</v>
      </c>
      <c r="E868" s="2" t="s">
        <v>211</v>
      </c>
      <c r="F868" s="18">
        <v>45505</v>
      </c>
      <c r="G868" s="2">
        <f t="shared" si="103"/>
        <v>31</v>
      </c>
      <c r="H868" s="19">
        <f t="shared" si="102"/>
        <v>45517</v>
      </c>
      <c r="Q868" s="2">
        <f>SUM(MC[[#This Row],[IC1_Inv1_MC]:[IC2_Inv2_MC]])</f>
        <v>0</v>
      </c>
    </row>
    <row r="869" spans="1:22">
      <c r="A869" s="2">
        <v>867</v>
      </c>
      <c r="B869" s="2" t="s">
        <v>212</v>
      </c>
      <c r="C869" s="2">
        <f>YEAR(MC[[#This Row],[Date]])</f>
        <v>2024</v>
      </c>
      <c r="D869" s="2" t="s">
        <v>211</v>
      </c>
      <c r="E869" s="2" t="s">
        <v>211</v>
      </c>
      <c r="F869" s="18">
        <v>45505</v>
      </c>
      <c r="G869" s="2">
        <f t="shared" si="103"/>
        <v>31</v>
      </c>
      <c r="H869" s="19">
        <f t="shared" si="102"/>
        <v>45518</v>
      </c>
      <c r="I869">
        <v>1</v>
      </c>
      <c r="J869">
        <v>2</v>
      </c>
      <c r="K869" s="2">
        <v>0</v>
      </c>
      <c r="L869" s="2">
        <v>0</v>
      </c>
      <c r="M869" s="2">
        <v>0</v>
      </c>
      <c r="N869" s="2">
        <v>0</v>
      </c>
      <c r="O869" s="2">
        <v>1764</v>
      </c>
      <c r="P869" s="2">
        <v>294</v>
      </c>
      <c r="Q869" s="2">
        <f>SUM(MC[[#This Row],[IC1_Inv1_MC]:[IC2_Inv2_MC]])</f>
        <v>2058</v>
      </c>
      <c r="R869" s="22">
        <v>0.25</v>
      </c>
      <c r="S869" s="22">
        <v>0.41666666666666669</v>
      </c>
      <c r="T869" s="22">
        <v>0.60416666666666663</v>
      </c>
      <c r="U869" s="22">
        <v>0.77083333333333337</v>
      </c>
      <c r="V869" t="s">
        <v>927</v>
      </c>
    </row>
    <row r="870" spans="1:22">
      <c r="A870" s="2">
        <v>868</v>
      </c>
      <c r="B870" s="2" t="s">
        <v>212</v>
      </c>
      <c r="C870" s="2">
        <f>YEAR(MC[[#This Row],[Date]])</f>
        <v>2024</v>
      </c>
      <c r="D870" s="2" t="s">
        <v>211</v>
      </c>
      <c r="E870" s="2" t="s">
        <v>211</v>
      </c>
      <c r="F870" s="18">
        <v>45505</v>
      </c>
      <c r="G870" s="2">
        <f t="shared" si="103"/>
        <v>31</v>
      </c>
      <c r="H870" s="19">
        <f t="shared" si="102"/>
        <v>45519</v>
      </c>
      <c r="I870">
        <v>1</v>
      </c>
      <c r="J870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f>SUM(MC[[#This Row],[IC1_Inv1_MC]:[IC2_Inv2_MC]])</f>
        <v>0</v>
      </c>
    </row>
    <row r="871" spans="1:22">
      <c r="A871" s="2">
        <v>869</v>
      </c>
      <c r="B871" s="2" t="s">
        <v>212</v>
      </c>
      <c r="C871" s="2">
        <f>YEAR(MC[[#This Row],[Date]])</f>
        <v>2024</v>
      </c>
      <c r="D871" s="2" t="s">
        <v>211</v>
      </c>
      <c r="E871" s="2" t="s">
        <v>211</v>
      </c>
      <c r="F871" s="18">
        <v>45505</v>
      </c>
      <c r="G871" s="2">
        <f t="shared" si="103"/>
        <v>31</v>
      </c>
      <c r="H871" s="19">
        <f t="shared" si="102"/>
        <v>45520</v>
      </c>
      <c r="I871">
        <v>1</v>
      </c>
      <c r="J871">
        <v>2</v>
      </c>
      <c r="K871" s="2">
        <v>0</v>
      </c>
      <c r="L871" s="2">
        <v>0</v>
      </c>
      <c r="M871" s="2">
        <v>0</v>
      </c>
      <c r="N871" s="2">
        <v>0</v>
      </c>
      <c r="O871" s="2">
        <v>1722</v>
      </c>
      <c r="P871" s="2">
        <v>420</v>
      </c>
      <c r="Q871" s="2">
        <f>SUM(MC[[#This Row],[IC1_Inv1_MC]:[IC2_Inv2_MC]])</f>
        <v>2142</v>
      </c>
      <c r="R871" s="22">
        <v>0.25</v>
      </c>
      <c r="S871" s="22">
        <v>0.41666666666666669</v>
      </c>
      <c r="T871" s="22">
        <v>0.60416666666666663</v>
      </c>
      <c r="U871" s="22">
        <v>0.77083333333333337</v>
      </c>
      <c r="V871" t="s">
        <v>927</v>
      </c>
    </row>
    <row r="872" spans="1:22">
      <c r="A872" s="2">
        <v>870</v>
      </c>
      <c r="B872" s="2" t="s">
        <v>212</v>
      </c>
      <c r="C872" s="2">
        <f>YEAR(MC[[#This Row],[Date]])</f>
        <v>2024</v>
      </c>
      <c r="D872" s="2" t="s">
        <v>211</v>
      </c>
      <c r="E872" s="2" t="s">
        <v>211</v>
      </c>
      <c r="F872" s="18">
        <v>45505</v>
      </c>
      <c r="G872" s="2">
        <f t="shared" si="103"/>
        <v>31</v>
      </c>
      <c r="H872" s="19">
        <f t="shared" si="102"/>
        <v>45521</v>
      </c>
      <c r="I872">
        <v>1</v>
      </c>
      <c r="J872">
        <v>2</v>
      </c>
      <c r="K872" s="2">
        <v>0</v>
      </c>
      <c r="L872" s="2">
        <v>0</v>
      </c>
      <c r="M872" s="2">
        <v>0</v>
      </c>
      <c r="N872" s="2">
        <v>0</v>
      </c>
      <c r="O872" s="2">
        <v>1143</v>
      </c>
      <c r="P872" s="2">
        <v>0</v>
      </c>
      <c r="Q872" s="2">
        <f>SUM(MC[[#This Row],[IC1_Inv1_MC]:[IC2_Inv2_MC]])</f>
        <v>1143</v>
      </c>
      <c r="R872" s="22">
        <v>0.25</v>
      </c>
      <c r="S872" s="22">
        <v>0.41666666666666669</v>
      </c>
      <c r="V872" t="s">
        <v>927</v>
      </c>
    </row>
    <row r="873" spans="1:22">
      <c r="A873" s="2">
        <v>871</v>
      </c>
      <c r="B873" s="2" t="s">
        <v>212</v>
      </c>
      <c r="C873" s="2">
        <f>YEAR(MC[[#This Row],[Date]])</f>
        <v>2024</v>
      </c>
      <c r="D873" s="2" t="s">
        <v>211</v>
      </c>
      <c r="E873" s="2" t="s">
        <v>211</v>
      </c>
      <c r="F873" s="18">
        <v>45505</v>
      </c>
      <c r="G873" s="2">
        <f t="shared" si="103"/>
        <v>31</v>
      </c>
      <c r="H873" s="19">
        <f t="shared" si="102"/>
        <v>45522</v>
      </c>
      <c r="Q873" s="2">
        <f>SUM(MC[[#This Row],[IC1_Inv1_MC]:[IC2_Inv2_MC]])</f>
        <v>0</v>
      </c>
    </row>
    <row r="874" spans="1:22">
      <c r="A874" s="2">
        <v>872</v>
      </c>
      <c r="B874" s="2" t="s">
        <v>212</v>
      </c>
      <c r="C874" s="2">
        <f>YEAR(MC[[#This Row],[Date]])</f>
        <v>2024</v>
      </c>
      <c r="D874" s="2" t="s">
        <v>211</v>
      </c>
      <c r="E874" s="2" t="s">
        <v>211</v>
      </c>
      <c r="F874" s="18">
        <v>45505</v>
      </c>
      <c r="G874" s="2">
        <f t="shared" si="103"/>
        <v>31</v>
      </c>
      <c r="H874" s="19">
        <f t="shared" si="102"/>
        <v>45523</v>
      </c>
      <c r="Q874" s="2">
        <f>SUM(MC[[#This Row],[IC1_Inv1_MC]:[IC2_Inv2_MC]])</f>
        <v>0</v>
      </c>
    </row>
    <row r="875" spans="1:22">
      <c r="A875" s="2">
        <v>873</v>
      </c>
      <c r="B875" s="2" t="s">
        <v>212</v>
      </c>
      <c r="C875" s="2">
        <f>YEAR(MC[[#This Row],[Date]])</f>
        <v>2024</v>
      </c>
      <c r="D875" s="2" t="s">
        <v>211</v>
      </c>
      <c r="E875" s="2" t="s">
        <v>211</v>
      </c>
      <c r="F875" s="18">
        <v>45505</v>
      </c>
      <c r="G875" s="2">
        <f t="shared" ref="G875:G892" si="104">DAY(EOMONTH(F875,0))</f>
        <v>31</v>
      </c>
      <c r="H875" s="19">
        <f t="shared" si="102"/>
        <v>45524</v>
      </c>
      <c r="Q875" s="2">
        <f>SUM(MC[[#This Row],[IC1_Inv1_MC]:[IC2_Inv2_MC]])</f>
        <v>0</v>
      </c>
    </row>
    <row r="876" spans="1:22">
      <c r="A876" s="2">
        <v>874</v>
      </c>
      <c r="B876" s="2" t="s">
        <v>212</v>
      </c>
      <c r="C876" s="2">
        <f>YEAR(MC[[#This Row],[Date]])</f>
        <v>2024</v>
      </c>
      <c r="D876" s="2" t="s">
        <v>211</v>
      </c>
      <c r="E876" s="2" t="s">
        <v>211</v>
      </c>
      <c r="F876" s="18">
        <v>45505</v>
      </c>
      <c r="G876" s="2">
        <f t="shared" si="104"/>
        <v>31</v>
      </c>
      <c r="H876" s="19">
        <f t="shared" si="102"/>
        <v>45525</v>
      </c>
      <c r="Q876" s="2">
        <f>SUM(MC[[#This Row],[IC1_Inv1_MC]:[IC2_Inv2_MC]])</f>
        <v>0</v>
      </c>
    </row>
    <row r="877" spans="1:22">
      <c r="A877" s="2">
        <v>875</v>
      </c>
      <c r="B877" s="2" t="s">
        <v>212</v>
      </c>
      <c r="C877" s="2">
        <f>YEAR(MC[[#This Row],[Date]])</f>
        <v>2024</v>
      </c>
      <c r="D877" s="2" t="s">
        <v>211</v>
      </c>
      <c r="E877" s="2" t="s">
        <v>211</v>
      </c>
      <c r="F877" s="18">
        <v>45505</v>
      </c>
      <c r="G877" s="2">
        <f t="shared" si="104"/>
        <v>31</v>
      </c>
      <c r="H877" s="19">
        <f t="shared" si="102"/>
        <v>45526</v>
      </c>
      <c r="Q877" s="2">
        <f>SUM(MC[[#This Row],[IC1_Inv1_MC]:[IC2_Inv2_MC]])</f>
        <v>0</v>
      </c>
    </row>
    <row r="878" spans="1:22">
      <c r="A878" s="2">
        <v>876</v>
      </c>
      <c r="B878" s="2" t="s">
        <v>212</v>
      </c>
      <c r="C878" s="2">
        <f>YEAR(MC[[#This Row],[Date]])</f>
        <v>2024</v>
      </c>
      <c r="D878" s="2" t="s">
        <v>211</v>
      </c>
      <c r="E878" s="2" t="s">
        <v>211</v>
      </c>
      <c r="F878" s="18">
        <v>45505</v>
      </c>
      <c r="G878" s="2">
        <f t="shared" si="104"/>
        <v>31</v>
      </c>
      <c r="H878" s="19">
        <f t="shared" si="102"/>
        <v>45527</v>
      </c>
      <c r="Q878" s="2">
        <f>SUM(MC[[#This Row],[IC1_Inv1_MC]:[IC2_Inv2_MC]])</f>
        <v>0</v>
      </c>
    </row>
    <row r="879" spans="1:22">
      <c r="A879" s="2">
        <v>877</v>
      </c>
      <c r="B879" s="2" t="s">
        <v>212</v>
      </c>
      <c r="C879" s="2">
        <f>YEAR(MC[[#This Row],[Date]])</f>
        <v>2024</v>
      </c>
      <c r="D879" s="2" t="s">
        <v>211</v>
      </c>
      <c r="E879" s="2" t="s">
        <v>211</v>
      </c>
      <c r="F879" s="18">
        <v>45505</v>
      </c>
      <c r="G879" s="2">
        <f t="shared" si="104"/>
        <v>31</v>
      </c>
      <c r="H879" s="19">
        <f t="shared" si="102"/>
        <v>45528</v>
      </c>
      <c r="Q879" s="2">
        <f>SUM(MC[[#This Row],[IC1_Inv1_MC]:[IC2_Inv2_MC]])</f>
        <v>0</v>
      </c>
    </row>
    <row r="880" spans="1:22">
      <c r="A880" s="2">
        <v>878</v>
      </c>
      <c r="B880" s="2" t="s">
        <v>212</v>
      </c>
      <c r="C880" s="2">
        <f>YEAR(MC[[#This Row],[Date]])</f>
        <v>2024</v>
      </c>
      <c r="D880" s="2" t="s">
        <v>211</v>
      </c>
      <c r="E880" s="2" t="s">
        <v>211</v>
      </c>
      <c r="F880" s="18">
        <v>45505</v>
      </c>
      <c r="G880" s="2">
        <f t="shared" si="104"/>
        <v>31</v>
      </c>
      <c r="H880" s="19">
        <f t="shared" si="102"/>
        <v>45529</v>
      </c>
      <c r="Q880" s="2">
        <f>SUM(MC[[#This Row],[IC1_Inv1_MC]:[IC2_Inv2_MC]])</f>
        <v>0</v>
      </c>
    </row>
    <row r="881" spans="1:17">
      <c r="A881" s="2">
        <v>879</v>
      </c>
      <c r="B881" s="2" t="s">
        <v>212</v>
      </c>
      <c r="C881" s="2">
        <f>YEAR(MC[[#This Row],[Date]])</f>
        <v>2024</v>
      </c>
      <c r="D881" s="2" t="s">
        <v>211</v>
      </c>
      <c r="E881" s="2" t="s">
        <v>211</v>
      </c>
      <c r="F881" s="18">
        <v>45505</v>
      </c>
      <c r="G881" s="2">
        <f t="shared" si="104"/>
        <v>31</v>
      </c>
      <c r="H881" s="19">
        <f t="shared" si="102"/>
        <v>45530</v>
      </c>
      <c r="Q881" s="2">
        <f>SUM(MC[[#This Row],[IC1_Inv1_MC]:[IC2_Inv2_MC]])</f>
        <v>0</v>
      </c>
    </row>
    <row r="882" spans="1:17">
      <c r="A882" s="2">
        <v>880</v>
      </c>
      <c r="B882" s="2" t="s">
        <v>212</v>
      </c>
      <c r="C882" s="2">
        <f>YEAR(MC[[#This Row],[Date]])</f>
        <v>2024</v>
      </c>
      <c r="D882" s="2" t="s">
        <v>211</v>
      </c>
      <c r="E882" s="2" t="s">
        <v>211</v>
      </c>
      <c r="F882" s="18">
        <v>45505</v>
      </c>
      <c r="G882" s="2">
        <f t="shared" si="104"/>
        <v>31</v>
      </c>
      <c r="H882" s="19">
        <f t="shared" si="102"/>
        <v>45531</v>
      </c>
      <c r="Q882" s="2">
        <f>SUM(MC[[#This Row],[IC1_Inv1_MC]:[IC2_Inv2_MC]])</f>
        <v>0</v>
      </c>
    </row>
    <row r="883" spans="1:17">
      <c r="A883" s="2">
        <v>881</v>
      </c>
      <c r="B883" s="2" t="s">
        <v>212</v>
      </c>
      <c r="C883" s="2">
        <f>YEAR(MC[[#This Row],[Date]])</f>
        <v>2024</v>
      </c>
      <c r="D883" s="2" t="s">
        <v>211</v>
      </c>
      <c r="E883" s="2" t="s">
        <v>211</v>
      </c>
      <c r="F883" s="18">
        <v>45505</v>
      </c>
      <c r="G883" s="2">
        <f t="shared" si="104"/>
        <v>31</v>
      </c>
      <c r="H883" s="19">
        <f t="shared" si="102"/>
        <v>45532</v>
      </c>
      <c r="Q883" s="2">
        <f>SUM(MC[[#This Row],[IC1_Inv1_MC]:[IC2_Inv2_MC]])</f>
        <v>0</v>
      </c>
    </row>
    <row r="884" spans="1:17">
      <c r="A884" s="2">
        <v>882</v>
      </c>
      <c r="B884" s="2" t="s">
        <v>212</v>
      </c>
      <c r="C884" s="2">
        <f>YEAR(MC[[#This Row],[Date]])</f>
        <v>2024</v>
      </c>
      <c r="D884" s="2" t="s">
        <v>211</v>
      </c>
      <c r="E884" s="2" t="s">
        <v>211</v>
      </c>
      <c r="F884" s="18">
        <v>45505</v>
      </c>
      <c r="G884" s="2">
        <f t="shared" si="104"/>
        <v>31</v>
      </c>
      <c r="H884" s="19">
        <f t="shared" si="102"/>
        <v>45533</v>
      </c>
      <c r="Q884" s="2">
        <f>SUM(MC[[#This Row],[IC1_Inv1_MC]:[IC2_Inv2_MC]])</f>
        <v>0</v>
      </c>
    </row>
    <row r="885" spans="1:17">
      <c r="A885" s="2">
        <v>883</v>
      </c>
      <c r="B885" s="2" t="s">
        <v>212</v>
      </c>
      <c r="C885" s="2">
        <f>YEAR(MC[[#This Row],[Date]])</f>
        <v>2024</v>
      </c>
      <c r="D885" s="2" t="s">
        <v>211</v>
      </c>
      <c r="E885" s="2" t="s">
        <v>211</v>
      </c>
      <c r="F885" s="18">
        <v>45505</v>
      </c>
      <c r="G885" s="2">
        <f t="shared" si="104"/>
        <v>31</v>
      </c>
      <c r="H885" s="19">
        <f t="shared" si="102"/>
        <v>45534</v>
      </c>
      <c r="Q885" s="2">
        <f>SUM(MC[[#This Row],[IC1_Inv1_MC]:[IC2_Inv2_MC]])</f>
        <v>0</v>
      </c>
    </row>
    <row r="886" spans="1:17">
      <c r="A886" s="2">
        <v>884</v>
      </c>
      <c r="B886" s="2" t="s">
        <v>212</v>
      </c>
      <c r="C886" s="2">
        <f>YEAR(MC[[#This Row],[Date]])</f>
        <v>2024</v>
      </c>
      <c r="D886" s="2" t="s">
        <v>211</v>
      </c>
      <c r="E886" s="2" t="s">
        <v>211</v>
      </c>
      <c r="F886" s="18">
        <v>45505</v>
      </c>
      <c r="G886" s="2">
        <f t="shared" si="104"/>
        <v>31</v>
      </c>
      <c r="H886" s="19">
        <f t="shared" si="102"/>
        <v>45535</v>
      </c>
      <c r="Q886" s="2">
        <f>SUM(MC[[#This Row],[IC1_Inv1_MC]:[IC2_Inv2_MC]])</f>
        <v>0</v>
      </c>
    </row>
    <row r="887" spans="1:17">
      <c r="A887" s="2">
        <v>885</v>
      </c>
      <c r="B887" s="2" t="s">
        <v>212</v>
      </c>
      <c r="C887" s="2">
        <f>YEAR(MC[[#This Row],[Date]])</f>
        <v>2024</v>
      </c>
      <c r="D887" s="2" t="s">
        <v>211</v>
      </c>
      <c r="E887" s="2" t="s">
        <v>211</v>
      </c>
      <c r="F887" s="18">
        <v>45536</v>
      </c>
      <c r="G887" s="2">
        <f t="shared" si="104"/>
        <v>30</v>
      </c>
      <c r="H887" s="19">
        <f t="shared" si="102"/>
        <v>45536</v>
      </c>
      <c r="Q887" s="2">
        <f>SUM(MC[[#This Row],[IC1_Inv1_MC]:[IC2_Inv2_MC]])</f>
        <v>0</v>
      </c>
    </row>
    <row r="888" spans="1:17">
      <c r="A888" s="2">
        <v>886</v>
      </c>
      <c r="B888" s="2" t="s">
        <v>212</v>
      </c>
      <c r="C888" s="2">
        <f>YEAR(MC[[#This Row],[Date]])</f>
        <v>2024</v>
      </c>
      <c r="D888" s="2" t="s">
        <v>211</v>
      </c>
      <c r="E888" s="2" t="s">
        <v>211</v>
      </c>
      <c r="F888" s="18">
        <v>45536</v>
      </c>
      <c r="G888" s="2">
        <f t="shared" si="104"/>
        <v>30</v>
      </c>
      <c r="H888" s="19">
        <f t="shared" si="102"/>
        <v>45537</v>
      </c>
      <c r="Q888" s="2">
        <f>SUM(MC[[#This Row],[IC1_Inv1_MC]:[IC2_Inv2_MC]])</f>
        <v>0</v>
      </c>
    </row>
    <row r="889" spans="1:17">
      <c r="A889" s="2">
        <v>887</v>
      </c>
      <c r="B889" s="2" t="s">
        <v>212</v>
      </c>
      <c r="C889" s="2">
        <f>YEAR(MC[[#This Row],[Date]])</f>
        <v>2024</v>
      </c>
      <c r="D889" s="2" t="s">
        <v>211</v>
      </c>
      <c r="E889" s="2" t="s">
        <v>211</v>
      </c>
      <c r="F889" s="18">
        <v>45536</v>
      </c>
      <c r="G889" s="2">
        <f t="shared" si="104"/>
        <v>30</v>
      </c>
      <c r="H889" s="19">
        <f t="shared" si="102"/>
        <v>45538</v>
      </c>
      <c r="Q889" s="2">
        <f>SUM(MC[[#This Row],[IC1_Inv1_MC]:[IC2_Inv2_MC]])</f>
        <v>0</v>
      </c>
    </row>
    <row r="890" spans="1:17">
      <c r="A890" s="2">
        <v>888</v>
      </c>
      <c r="B890" s="2" t="s">
        <v>212</v>
      </c>
      <c r="C890" s="2">
        <f>YEAR(MC[[#This Row],[Date]])</f>
        <v>2024</v>
      </c>
      <c r="D890" s="2" t="s">
        <v>211</v>
      </c>
      <c r="E890" s="2" t="s">
        <v>211</v>
      </c>
      <c r="F890" s="18">
        <v>45536</v>
      </c>
      <c r="G890" s="2">
        <f t="shared" si="104"/>
        <v>30</v>
      </c>
      <c r="H890" s="19">
        <f t="shared" si="102"/>
        <v>45539</v>
      </c>
      <c r="Q890" s="2">
        <f>SUM(MC[[#This Row],[IC1_Inv1_MC]:[IC2_Inv2_MC]])</f>
        <v>0</v>
      </c>
    </row>
    <row r="891" spans="1:17">
      <c r="A891" s="2">
        <v>889</v>
      </c>
      <c r="B891" s="2" t="s">
        <v>212</v>
      </c>
      <c r="C891" s="2">
        <f>YEAR(MC[[#This Row],[Date]])</f>
        <v>2024</v>
      </c>
      <c r="D891" s="2" t="s">
        <v>211</v>
      </c>
      <c r="E891" s="2" t="s">
        <v>211</v>
      </c>
      <c r="F891" s="18">
        <v>45536</v>
      </c>
      <c r="G891" s="2">
        <f t="shared" si="104"/>
        <v>30</v>
      </c>
      <c r="H891" s="19">
        <f t="shared" si="102"/>
        <v>45540</v>
      </c>
      <c r="Q891" s="2">
        <f>SUM(MC[[#This Row],[IC1_Inv1_MC]:[IC2_Inv2_MC]])</f>
        <v>0</v>
      </c>
    </row>
    <row r="892" spans="1:17">
      <c r="A892" s="2">
        <v>890</v>
      </c>
      <c r="B892" s="2" t="s">
        <v>212</v>
      </c>
      <c r="C892" s="2">
        <f>YEAR(MC[[#This Row],[Date]])</f>
        <v>2024</v>
      </c>
      <c r="D892" s="2" t="s">
        <v>211</v>
      </c>
      <c r="E892" s="2" t="s">
        <v>211</v>
      </c>
      <c r="F892" s="18">
        <v>45536</v>
      </c>
      <c r="G892" s="2">
        <f t="shared" si="104"/>
        <v>30</v>
      </c>
      <c r="H892" s="19">
        <f t="shared" si="102"/>
        <v>45541</v>
      </c>
      <c r="Q892" s="2">
        <f>SUM(MC[[#This Row],[IC1_Inv1_MC]:[IC2_Inv2_MC]])</f>
        <v>0</v>
      </c>
    </row>
    <row r="893" spans="1:17">
      <c r="A893" s="2">
        <v>891</v>
      </c>
      <c r="B893" s="2" t="s">
        <v>212</v>
      </c>
      <c r="C893" s="2">
        <f>YEAR(MC[[#This Row],[Date]])</f>
        <v>2024</v>
      </c>
      <c r="D893" s="2" t="s">
        <v>211</v>
      </c>
      <c r="E893" s="2" t="s">
        <v>211</v>
      </c>
      <c r="F893" s="18">
        <v>45536</v>
      </c>
      <c r="G893" s="2">
        <f t="shared" ref="G893:G905" si="105">DAY(EOMONTH(F893,0))</f>
        <v>30</v>
      </c>
      <c r="H893" s="19">
        <f t="shared" si="102"/>
        <v>45542</v>
      </c>
      <c r="Q893" s="2">
        <f>SUM(MC[[#This Row],[IC1_Inv1_MC]:[IC2_Inv2_MC]])</f>
        <v>0</v>
      </c>
    </row>
    <row r="894" spans="1:17">
      <c r="A894" s="2">
        <v>892</v>
      </c>
      <c r="B894" s="2" t="s">
        <v>212</v>
      </c>
      <c r="C894" s="2">
        <f>YEAR(MC[[#This Row],[Date]])</f>
        <v>2024</v>
      </c>
      <c r="D894" s="2" t="s">
        <v>211</v>
      </c>
      <c r="E894" s="2" t="s">
        <v>211</v>
      </c>
      <c r="F894" s="18">
        <v>45536</v>
      </c>
      <c r="G894" s="2">
        <f t="shared" si="105"/>
        <v>30</v>
      </c>
      <c r="H894" s="19">
        <f t="shared" si="102"/>
        <v>45543</v>
      </c>
      <c r="Q894" s="2">
        <f>SUM(MC[[#This Row],[IC1_Inv1_MC]:[IC2_Inv2_MC]])</f>
        <v>0</v>
      </c>
    </row>
    <row r="895" spans="1:17">
      <c r="A895" s="2">
        <v>893</v>
      </c>
      <c r="B895" s="2" t="s">
        <v>212</v>
      </c>
      <c r="C895" s="2">
        <f>YEAR(MC[[#This Row],[Date]])</f>
        <v>2024</v>
      </c>
      <c r="D895" s="2" t="s">
        <v>211</v>
      </c>
      <c r="E895" s="2" t="s">
        <v>211</v>
      </c>
      <c r="F895" s="18">
        <v>45536</v>
      </c>
      <c r="G895" s="2">
        <f t="shared" si="105"/>
        <v>30</v>
      </c>
      <c r="H895" s="19">
        <f t="shared" si="102"/>
        <v>45544</v>
      </c>
      <c r="Q895" s="2">
        <f>SUM(MC[[#This Row],[IC1_Inv1_MC]:[IC2_Inv2_MC]])</f>
        <v>0</v>
      </c>
    </row>
    <row r="896" spans="1:17">
      <c r="A896" s="2">
        <v>894</v>
      </c>
      <c r="B896" s="2" t="s">
        <v>212</v>
      </c>
      <c r="C896" s="2">
        <f>YEAR(MC[[#This Row],[Date]])</f>
        <v>2024</v>
      </c>
      <c r="D896" s="2" t="s">
        <v>211</v>
      </c>
      <c r="E896" s="2" t="s">
        <v>211</v>
      </c>
      <c r="F896" s="18">
        <v>45536</v>
      </c>
      <c r="G896" s="2">
        <f t="shared" si="105"/>
        <v>30</v>
      </c>
      <c r="H896" s="19">
        <f t="shared" si="102"/>
        <v>45545</v>
      </c>
      <c r="Q896" s="2">
        <f>SUM(MC[[#This Row],[IC1_Inv1_MC]:[IC2_Inv2_MC]])</f>
        <v>0</v>
      </c>
    </row>
    <row r="897" spans="1:24">
      <c r="A897" s="2">
        <v>895</v>
      </c>
      <c r="B897" s="2" t="s">
        <v>212</v>
      </c>
      <c r="C897" s="2">
        <f>YEAR(MC[[#This Row],[Date]])</f>
        <v>2024</v>
      </c>
      <c r="D897" s="2" t="s">
        <v>211</v>
      </c>
      <c r="E897" s="2" t="s">
        <v>211</v>
      </c>
      <c r="F897" s="18">
        <v>45536</v>
      </c>
      <c r="G897" s="2">
        <f t="shared" si="105"/>
        <v>30</v>
      </c>
      <c r="H897" s="19">
        <f t="shared" si="102"/>
        <v>45546</v>
      </c>
      <c r="Q897" s="2">
        <f>SUM(MC[[#This Row],[IC1_Inv1_MC]:[IC2_Inv2_MC]])</f>
        <v>0</v>
      </c>
    </row>
    <row r="898" spans="1:24">
      <c r="A898" s="2">
        <v>896</v>
      </c>
      <c r="B898" s="2" t="s">
        <v>212</v>
      </c>
      <c r="C898" s="2">
        <f>YEAR(MC[[#This Row],[Date]])</f>
        <v>2024</v>
      </c>
      <c r="D898" s="2" t="s">
        <v>211</v>
      </c>
      <c r="E898" s="2" t="s">
        <v>211</v>
      </c>
      <c r="F898" s="18">
        <v>45536</v>
      </c>
      <c r="G898" s="2">
        <f t="shared" si="105"/>
        <v>30</v>
      </c>
      <c r="H898" s="19">
        <f t="shared" si="102"/>
        <v>45547</v>
      </c>
      <c r="Q898" s="2">
        <f>SUM(MC[[#This Row],[IC1_Inv1_MC]:[IC2_Inv2_MC]])</f>
        <v>0</v>
      </c>
    </row>
    <row r="899" spans="1:24">
      <c r="A899" s="2">
        <v>897</v>
      </c>
      <c r="B899" s="2" t="s">
        <v>212</v>
      </c>
      <c r="C899" s="2">
        <f>YEAR(MC[[#This Row],[Date]])</f>
        <v>2024</v>
      </c>
      <c r="D899" s="2" t="s">
        <v>211</v>
      </c>
      <c r="E899" s="2" t="s">
        <v>211</v>
      </c>
      <c r="F899" s="18">
        <v>45536</v>
      </c>
      <c r="G899" s="2">
        <f t="shared" si="105"/>
        <v>30</v>
      </c>
      <c r="H899" s="19">
        <f t="shared" si="102"/>
        <v>45548</v>
      </c>
      <c r="Q899" s="2">
        <f>SUM(MC[[#This Row],[IC1_Inv1_MC]:[IC2_Inv2_MC]])</f>
        <v>0</v>
      </c>
    </row>
    <row r="900" spans="1:24">
      <c r="A900" s="2">
        <v>898</v>
      </c>
      <c r="B900" s="2" t="s">
        <v>212</v>
      </c>
      <c r="C900" s="2">
        <f>YEAR(MC[[#This Row],[Date]])</f>
        <v>2024</v>
      </c>
      <c r="D900" s="2" t="s">
        <v>211</v>
      </c>
      <c r="E900" s="2" t="s">
        <v>211</v>
      </c>
      <c r="F900" s="18">
        <v>45536</v>
      </c>
      <c r="G900" s="2">
        <f t="shared" si="105"/>
        <v>30</v>
      </c>
      <c r="H900" s="19">
        <f t="shared" si="102"/>
        <v>45549</v>
      </c>
      <c r="Q900" s="2">
        <f>SUM(MC[[#This Row],[IC1_Inv1_MC]:[IC2_Inv2_MC]])</f>
        <v>0</v>
      </c>
    </row>
    <row r="901" spans="1:24">
      <c r="A901" s="2">
        <v>899</v>
      </c>
      <c r="B901" s="2" t="s">
        <v>212</v>
      </c>
      <c r="C901" s="2">
        <f>YEAR(MC[[#This Row],[Date]])</f>
        <v>2024</v>
      </c>
      <c r="D901" s="2" t="s">
        <v>211</v>
      </c>
      <c r="E901" s="2" t="s">
        <v>211</v>
      </c>
      <c r="F901" s="18">
        <v>45536</v>
      </c>
      <c r="G901" s="2">
        <f t="shared" si="105"/>
        <v>30</v>
      </c>
      <c r="H901" s="19">
        <f t="shared" si="102"/>
        <v>45550</v>
      </c>
      <c r="Q901" s="2">
        <f>SUM(MC[[#This Row],[IC1_Inv1_MC]:[IC2_Inv2_MC]])</f>
        <v>0</v>
      </c>
    </row>
    <row r="902" spans="1:24">
      <c r="A902" s="2">
        <v>900</v>
      </c>
      <c r="B902" s="2" t="s">
        <v>212</v>
      </c>
      <c r="C902" s="2">
        <f>YEAR(MC[[#This Row],[Date]])</f>
        <v>2024</v>
      </c>
      <c r="D902" s="2" t="s">
        <v>211</v>
      </c>
      <c r="E902" s="2" t="s">
        <v>211</v>
      </c>
      <c r="F902" s="18">
        <v>45536</v>
      </c>
      <c r="G902" s="2">
        <f t="shared" si="105"/>
        <v>30</v>
      </c>
      <c r="H902" s="19">
        <f t="shared" si="102"/>
        <v>45551</v>
      </c>
      <c r="Q902" s="2">
        <f>SUM(MC[[#This Row],[IC1_Inv1_MC]:[IC2_Inv2_MC]])</f>
        <v>0</v>
      </c>
    </row>
    <row r="903" spans="1:24">
      <c r="A903" s="2">
        <v>901</v>
      </c>
      <c r="B903" s="2" t="s">
        <v>212</v>
      </c>
      <c r="C903" s="2">
        <f>YEAR(MC[[#This Row],[Date]])</f>
        <v>2024</v>
      </c>
      <c r="D903" s="2" t="s">
        <v>211</v>
      </c>
      <c r="E903" s="2" t="s">
        <v>211</v>
      </c>
      <c r="F903" s="18">
        <v>45536</v>
      </c>
      <c r="G903" s="2">
        <f t="shared" si="105"/>
        <v>30</v>
      </c>
      <c r="H903" s="19">
        <f t="shared" si="102"/>
        <v>45552</v>
      </c>
      <c r="Q903" s="2">
        <f>SUM(MC[[#This Row],[IC1_Inv1_MC]:[IC2_Inv2_MC]])</f>
        <v>0</v>
      </c>
    </row>
    <row r="904" spans="1:24">
      <c r="A904" s="2">
        <v>902</v>
      </c>
      <c r="B904" s="2" t="s">
        <v>212</v>
      </c>
      <c r="C904" s="2">
        <f>YEAR(MC[[#This Row],[Date]])</f>
        <v>2024</v>
      </c>
      <c r="D904" s="2" t="s">
        <v>211</v>
      </c>
      <c r="E904" s="2" t="s">
        <v>211</v>
      </c>
      <c r="F904" s="18">
        <v>45536</v>
      </c>
      <c r="G904" s="2">
        <f t="shared" si="105"/>
        <v>30</v>
      </c>
      <c r="H904" s="19">
        <f t="shared" si="102"/>
        <v>45553</v>
      </c>
      <c r="Q904" s="2">
        <f>SUM(MC[[#This Row],[IC1_Inv1_MC]:[IC2_Inv2_MC]])</f>
        <v>0</v>
      </c>
    </row>
    <row r="905" spans="1:24">
      <c r="A905" s="2">
        <v>903</v>
      </c>
      <c r="B905" s="2" t="s">
        <v>212</v>
      </c>
      <c r="C905" s="2">
        <f>YEAR(MC[[#This Row],[Date]])</f>
        <v>2024</v>
      </c>
      <c r="D905" s="2" t="s">
        <v>211</v>
      </c>
      <c r="E905" s="2" t="s">
        <v>211</v>
      </c>
      <c r="F905" s="18">
        <v>45536</v>
      </c>
      <c r="G905" s="2">
        <f t="shared" si="105"/>
        <v>30</v>
      </c>
      <c r="H905" s="19">
        <f t="shared" si="102"/>
        <v>45554</v>
      </c>
      <c r="Q905" s="2">
        <f>SUM(MC[[#This Row],[IC1_Inv1_MC]:[IC2_Inv2_MC]])</f>
        <v>0</v>
      </c>
    </row>
    <row r="906" spans="1:24">
      <c r="A906" s="2">
        <v>904</v>
      </c>
      <c r="B906" s="2" t="s">
        <v>212</v>
      </c>
      <c r="C906" s="2">
        <f>YEAR(MC[[#This Row],[Date]])</f>
        <v>2024</v>
      </c>
      <c r="D906" s="2" t="s">
        <v>211</v>
      </c>
      <c r="E906" s="2" t="s">
        <v>211</v>
      </c>
      <c r="F906" s="18">
        <v>45536</v>
      </c>
      <c r="G906" s="2">
        <f t="shared" ref="G906:G914" si="106">DAY(EOMONTH(F906,0))</f>
        <v>30</v>
      </c>
      <c r="H906" s="19">
        <f t="shared" ref="H906:H925" si="107">H905+1</f>
        <v>45555</v>
      </c>
      <c r="Q906" s="2">
        <f>SUM(MC[[#This Row],[IC1_Inv1_MC]:[IC2_Inv2_MC]])</f>
        <v>0</v>
      </c>
    </row>
    <row r="907" spans="1:24">
      <c r="A907" s="2">
        <v>905</v>
      </c>
      <c r="B907" s="2" t="s">
        <v>212</v>
      </c>
      <c r="C907" s="2">
        <f>YEAR(MC[[#This Row],[Date]])</f>
        <v>2024</v>
      </c>
      <c r="D907" s="2" t="s">
        <v>211</v>
      </c>
      <c r="E907" s="2" t="s">
        <v>211</v>
      </c>
      <c r="F907" s="18">
        <v>45536</v>
      </c>
      <c r="G907" s="2">
        <f t="shared" si="106"/>
        <v>30</v>
      </c>
      <c r="H907" s="19">
        <f t="shared" si="107"/>
        <v>45556</v>
      </c>
      <c r="I907">
        <v>1</v>
      </c>
      <c r="J907">
        <v>2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2142</v>
      </c>
      <c r="Q907" s="2">
        <f>SUM(MC[[#This Row],[IC1_Inv1_MC]:[IC2_Inv2_MC]])</f>
        <v>2142</v>
      </c>
      <c r="R907" s="22">
        <v>0.25</v>
      </c>
      <c r="S907" s="22">
        <v>0.41666666666666669</v>
      </c>
      <c r="T907" s="22">
        <v>0.60416666666666663</v>
      </c>
      <c r="U907" s="22">
        <v>0.77083333333333337</v>
      </c>
      <c r="V907" t="s">
        <v>927</v>
      </c>
    </row>
    <row r="908" spans="1:24">
      <c r="A908" s="2">
        <v>906</v>
      </c>
      <c r="B908" s="2" t="s">
        <v>212</v>
      </c>
      <c r="C908" s="2">
        <f>YEAR(MC[[#This Row],[Date]])</f>
        <v>2024</v>
      </c>
      <c r="D908" s="2" t="s">
        <v>211</v>
      </c>
      <c r="E908" s="2" t="s">
        <v>211</v>
      </c>
      <c r="F908" s="18">
        <v>45536</v>
      </c>
      <c r="G908" s="2">
        <f t="shared" si="106"/>
        <v>30</v>
      </c>
      <c r="H908" s="19">
        <f t="shared" si="107"/>
        <v>45557</v>
      </c>
      <c r="I908">
        <v>1</v>
      </c>
      <c r="J908">
        <v>2</v>
      </c>
      <c r="K908" s="2">
        <v>252</v>
      </c>
      <c r="L908" s="2">
        <v>1533</v>
      </c>
      <c r="M908" s="2">
        <v>0</v>
      </c>
      <c r="N908" s="2">
        <v>0</v>
      </c>
      <c r="O908" s="2">
        <v>0</v>
      </c>
      <c r="P908" s="2">
        <v>252</v>
      </c>
      <c r="Q908" s="2">
        <f>SUM(MC[[#This Row],[IC1_Inv1_MC]:[IC2_Inv2_MC]])</f>
        <v>2037</v>
      </c>
      <c r="R908" s="22">
        <v>0.25</v>
      </c>
      <c r="S908" s="22">
        <v>0.41666666666666669</v>
      </c>
      <c r="T908" s="22">
        <v>0.60416666666666663</v>
      </c>
      <c r="U908" s="22">
        <v>0.77083333333333337</v>
      </c>
      <c r="V908" t="s">
        <v>927</v>
      </c>
    </row>
    <row r="909" spans="1:24">
      <c r="A909" s="2">
        <v>907</v>
      </c>
      <c r="B909" s="2" t="s">
        <v>212</v>
      </c>
      <c r="C909" s="2">
        <f>YEAR(MC[[#This Row],[Date]])</f>
        <v>2024</v>
      </c>
      <c r="D909" s="2" t="s">
        <v>211</v>
      </c>
      <c r="E909" s="2" t="s">
        <v>211</v>
      </c>
      <c r="F909" s="18">
        <v>45536</v>
      </c>
      <c r="G909" s="2">
        <f t="shared" si="106"/>
        <v>30</v>
      </c>
      <c r="H909" s="19">
        <f t="shared" si="107"/>
        <v>45558</v>
      </c>
      <c r="I909">
        <v>1</v>
      </c>
      <c r="J909">
        <v>2</v>
      </c>
      <c r="K909" s="2">
        <v>0</v>
      </c>
      <c r="L909" s="2">
        <v>1533</v>
      </c>
      <c r="M909" s="2">
        <v>567</v>
      </c>
      <c r="N909" s="2">
        <v>0</v>
      </c>
      <c r="O909" s="2">
        <v>0</v>
      </c>
      <c r="P909" s="2">
        <v>0</v>
      </c>
      <c r="Q909" s="2">
        <f>SUM(MC[[#This Row],[IC1_Inv1_MC]:[IC2_Inv2_MC]])</f>
        <v>2100</v>
      </c>
      <c r="R909" s="22">
        <v>0.25</v>
      </c>
      <c r="S909" s="22">
        <v>0.41666666666666669</v>
      </c>
      <c r="T909" s="22">
        <v>0.60416666666666663</v>
      </c>
      <c r="U909" s="22">
        <v>0.77083333333333337</v>
      </c>
      <c r="V909" t="s">
        <v>927</v>
      </c>
    </row>
    <row r="910" spans="1:24">
      <c r="A910" s="2">
        <v>908</v>
      </c>
      <c r="B910" s="2" t="s">
        <v>212</v>
      </c>
      <c r="C910" s="2">
        <f>YEAR(MC[[#This Row],[Date]])</f>
        <v>2024</v>
      </c>
      <c r="D910" s="2" t="s">
        <v>211</v>
      </c>
      <c r="E910" s="2" t="s">
        <v>211</v>
      </c>
      <c r="F910" s="18">
        <v>45536</v>
      </c>
      <c r="G910" s="2">
        <f t="shared" si="106"/>
        <v>30</v>
      </c>
      <c r="H910" s="19">
        <f t="shared" si="107"/>
        <v>45559</v>
      </c>
      <c r="Q910" s="2">
        <f>SUM(MC[[#This Row],[IC1_Inv1_MC]:[IC2_Inv2_MC]])</f>
        <v>0</v>
      </c>
      <c r="X910" t="s">
        <v>988</v>
      </c>
    </row>
    <row r="911" spans="1:24">
      <c r="A911" s="2">
        <v>909</v>
      </c>
      <c r="B911" s="2" t="s">
        <v>212</v>
      </c>
      <c r="C911" s="2">
        <f>YEAR(MC[[#This Row],[Date]])</f>
        <v>2024</v>
      </c>
      <c r="D911" s="2" t="s">
        <v>211</v>
      </c>
      <c r="E911" s="2" t="s">
        <v>211</v>
      </c>
      <c r="F911" s="18">
        <v>45536</v>
      </c>
      <c r="G911" s="2">
        <f t="shared" si="106"/>
        <v>30</v>
      </c>
      <c r="H911" s="19">
        <f t="shared" si="107"/>
        <v>45560</v>
      </c>
      <c r="I911">
        <v>1</v>
      </c>
      <c r="J911">
        <v>2</v>
      </c>
      <c r="K911" s="2">
        <v>0</v>
      </c>
      <c r="L911" s="2">
        <v>0</v>
      </c>
      <c r="M911" s="2">
        <v>0</v>
      </c>
      <c r="N911" s="2">
        <v>2113</v>
      </c>
      <c r="O911" s="2">
        <v>0</v>
      </c>
      <c r="P911" s="2">
        <v>0</v>
      </c>
      <c r="Q911" s="2">
        <f>SUM(MC[[#This Row],[IC1_Inv1_MC]:[IC2_Inv2_MC]])</f>
        <v>2113</v>
      </c>
      <c r="R911" s="22">
        <v>0.25</v>
      </c>
      <c r="S911" s="22">
        <v>0.41666666666666669</v>
      </c>
      <c r="T911" s="22">
        <v>0.60416666666666663</v>
      </c>
      <c r="U911" s="22">
        <v>0.77083333333333337</v>
      </c>
      <c r="V911" t="s">
        <v>927</v>
      </c>
    </row>
    <row r="912" spans="1:24">
      <c r="A912" s="2">
        <v>910</v>
      </c>
      <c r="B912" s="2" t="s">
        <v>212</v>
      </c>
      <c r="C912" s="2">
        <f>YEAR(MC[[#This Row],[Date]])</f>
        <v>2024</v>
      </c>
      <c r="D912" s="2" t="s">
        <v>211</v>
      </c>
      <c r="E912" s="2" t="s">
        <v>211</v>
      </c>
      <c r="F912" s="18">
        <v>45536</v>
      </c>
      <c r="G912" s="2">
        <f t="shared" si="106"/>
        <v>30</v>
      </c>
      <c r="H912" s="19">
        <f t="shared" si="107"/>
        <v>45561</v>
      </c>
      <c r="I912">
        <v>1</v>
      </c>
      <c r="J912">
        <v>2</v>
      </c>
      <c r="K912" s="2">
        <v>0</v>
      </c>
      <c r="L912" s="2">
        <v>0</v>
      </c>
      <c r="M912" s="2">
        <v>513</v>
      </c>
      <c r="N912" s="2">
        <v>1443</v>
      </c>
      <c r="O912" s="2">
        <v>0</v>
      </c>
      <c r="P912" s="2">
        <v>0</v>
      </c>
      <c r="Q912" s="2">
        <f>SUM(MC[[#This Row],[IC1_Inv1_MC]:[IC2_Inv2_MC]])</f>
        <v>1956</v>
      </c>
      <c r="R912" s="22">
        <v>0.25</v>
      </c>
      <c r="S912" s="22">
        <v>0.41666666666666669</v>
      </c>
      <c r="T912" s="22">
        <v>0.60416666666666663</v>
      </c>
      <c r="U912" s="22">
        <v>0.77083333333333337</v>
      </c>
      <c r="V912" t="s">
        <v>927</v>
      </c>
    </row>
    <row r="913" spans="1:24">
      <c r="A913" s="2">
        <v>911</v>
      </c>
      <c r="B913" s="2" t="s">
        <v>212</v>
      </c>
      <c r="C913" s="2">
        <f>YEAR(MC[[#This Row],[Date]])</f>
        <v>2024</v>
      </c>
      <c r="D913" s="2" t="s">
        <v>211</v>
      </c>
      <c r="E913" s="2" t="s">
        <v>211</v>
      </c>
      <c r="F913" s="18">
        <v>45536</v>
      </c>
      <c r="G913" s="2">
        <f t="shared" si="106"/>
        <v>30</v>
      </c>
      <c r="H913" s="19">
        <f t="shared" si="107"/>
        <v>45562</v>
      </c>
      <c r="I913">
        <v>1</v>
      </c>
      <c r="J913">
        <v>2</v>
      </c>
      <c r="K913" s="2">
        <v>0</v>
      </c>
      <c r="L913" s="2">
        <v>0</v>
      </c>
      <c r="M913" s="2">
        <v>0</v>
      </c>
      <c r="N913" s="2">
        <v>933</v>
      </c>
      <c r="O913" s="2">
        <v>0</v>
      </c>
      <c r="P913" s="2">
        <v>0</v>
      </c>
      <c r="Q913" s="2">
        <f>SUM(MC[[#This Row],[IC1_Inv1_MC]:[IC2_Inv2_MC]])</f>
        <v>933</v>
      </c>
      <c r="R913" s="22">
        <v>0.25</v>
      </c>
      <c r="S913" s="22">
        <v>0.41666666666666669</v>
      </c>
      <c r="V913" t="s">
        <v>927</v>
      </c>
      <c r="X913" t="s">
        <v>989</v>
      </c>
    </row>
    <row r="914" spans="1:24">
      <c r="A914" s="2">
        <v>912</v>
      </c>
      <c r="B914" s="2" t="s">
        <v>212</v>
      </c>
      <c r="C914" s="2">
        <f>YEAR(MC[[#This Row],[Date]])</f>
        <v>2024</v>
      </c>
      <c r="D914" s="2" t="s">
        <v>211</v>
      </c>
      <c r="E914" s="2" t="s">
        <v>211</v>
      </c>
      <c r="F914" s="18">
        <v>45536</v>
      </c>
      <c r="G914" s="2">
        <f t="shared" si="106"/>
        <v>30</v>
      </c>
      <c r="H914" s="19">
        <f t="shared" si="107"/>
        <v>45563</v>
      </c>
      <c r="I914">
        <v>1</v>
      </c>
      <c r="J914">
        <v>2</v>
      </c>
      <c r="K914" s="2">
        <v>0</v>
      </c>
      <c r="L914" s="2">
        <v>0</v>
      </c>
      <c r="M914" s="2">
        <v>0</v>
      </c>
      <c r="N914" s="2">
        <v>2110</v>
      </c>
      <c r="O914" s="2">
        <v>0</v>
      </c>
      <c r="P914" s="2">
        <v>0</v>
      </c>
      <c r="Q914" s="2">
        <f>SUM(MC[[#This Row],[IC1_Inv1_MC]:[IC2_Inv2_MC]])</f>
        <v>2110</v>
      </c>
      <c r="R914" s="22">
        <v>0.25</v>
      </c>
      <c r="S914" s="22">
        <v>0.41666666666666669</v>
      </c>
      <c r="T914" s="22">
        <v>0.60416666666666663</v>
      </c>
      <c r="U914" s="22">
        <v>0.77083333333333337</v>
      </c>
      <c r="V914" t="s">
        <v>927</v>
      </c>
    </row>
    <row r="915" spans="1:24">
      <c r="A915" s="2">
        <v>913</v>
      </c>
      <c r="B915" s="2" t="s">
        <v>212</v>
      </c>
      <c r="C915" s="2">
        <f>YEAR(MC[[#This Row],[Date]])</f>
        <v>2024</v>
      </c>
      <c r="D915" s="2" t="s">
        <v>211</v>
      </c>
      <c r="E915" s="2" t="s">
        <v>211</v>
      </c>
      <c r="F915" s="18">
        <v>45536</v>
      </c>
      <c r="G915" s="2">
        <f t="shared" ref="G915:G925" si="108">DAY(EOMONTH(F915,0))</f>
        <v>30</v>
      </c>
      <c r="H915" s="19">
        <f t="shared" si="107"/>
        <v>45564</v>
      </c>
      <c r="I915">
        <v>1</v>
      </c>
      <c r="J915">
        <v>2</v>
      </c>
      <c r="K915" s="2">
        <v>0</v>
      </c>
      <c r="L915" s="2">
        <v>0</v>
      </c>
      <c r="M915" s="2">
        <v>1112</v>
      </c>
      <c r="N915" s="2">
        <v>1026</v>
      </c>
      <c r="O915" s="2">
        <v>0</v>
      </c>
      <c r="P915" s="2">
        <v>0</v>
      </c>
      <c r="Q915" s="2">
        <f>SUM(MC[[#This Row],[IC1_Inv1_MC]:[IC2_Inv2_MC]])</f>
        <v>2138</v>
      </c>
      <c r="R915" s="22">
        <v>0.25</v>
      </c>
      <c r="S915" s="22">
        <v>0.41666666666666669</v>
      </c>
      <c r="T915" s="22">
        <v>0.60416666666666663</v>
      </c>
      <c r="U915" s="22">
        <v>0.77083333333333337</v>
      </c>
      <c r="V915" t="s">
        <v>927</v>
      </c>
    </row>
    <row r="916" spans="1:24">
      <c r="A916" s="2">
        <v>914</v>
      </c>
      <c r="B916" s="2" t="s">
        <v>212</v>
      </c>
      <c r="C916" s="2">
        <f>YEAR(MC[[#This Row],[Date]])</f>
        <v>2024</v>
      </c>
      <c r="D916" s="2" t="s">
        <v>211</v>
      </c>
      <c r="E916" s="2" t="s">
        <v>211</v>
      </c>
      <c r="F916" s="18">
        <v>45536</v>
      </c>
      <c r="G916" s="2">
        <f t="shared" si="108"/>
        <v>30</v>
      </c>
      <c r="H916" s="19">
        <f t="shared" si="107"/>
        <v>45565</v>
      </c>
      <c r="I916">
        <v>1</v>
      </c>
      <c r="J916">
        <v>2</v>
      </c>
      <c r="K916" s="2">
        <v>0</v>
      </c>
      <c r="L916" s="2">
        <v>0</v>
      </c>
      <c r="M916" s="2">
        <v>1112</v>
      </c>
      <c r="N916" s="2">
        <v>984</v>
      </c>
      <c r="O916" s="2">
        <v>0</v>
      </c>
      <c r="P916" s="2">
        <v>0</v>
      </c>
      <c r="Q916" s="2">
        <f>SUM(MC[[#This Row],[IC1_Inv1_MC]:[IC2_Inv2_MC]])</f>
        <v>2096</v>
      </c>
      <c r="R916" s="22">
        <v>0.25</v>
      </c>
      <c r="S916" s="22">
        <v>0.41666666666666669</v>
      </c>
      <c r="T916" s="22">
        <v>0.60416666666666663</v>
      </c>
      <c r="U916" s="22">
        <v>0.77083333333333337</v>
      </c>
      <c r="V916" t="s">
        <v>927</v>
      </c>
    </row>
    <row r="917" spans="1:24">
      <c r="A917" s="2">
        <v>915</v>
      </c>
      <c r="B917" s="2" t="s">
        <v>212</v>
      </c>
      <c r="C917" s="2">
        <f>YEAR(MC[[#This Row],[Date]])</f>
        <v>2024</v>
      </c>
      <c r="D917" s="2" t="s">
        <v>211</v>
      </c>
      <c r="E917" s="2" t="s">
        <v>211</v>
      </c>
      <c r="F917" s="18">
        <v>45566</v>
      </c>
      <c r="G917" s="2">
        <f t="shared" si="108"/>
        <v>31</v>
      </c>
      <c r="H917" s="19">
        <f t="shared" si="107"/>
        <v>45566</v>
      </c>
      <c r="Q917" s="2">
        <f>SUM(MC[[#This Row],[IC1_Inv1_MC]:[IC2_Inv2_MC]])</f>
        <v>0</v>
      </c>
      <c r="X917" t="s">
        <v>990</v>
      </c>
    </row>
    <row r="918" spans="1:24">
      <c r="A918" s="2">
        <v>916</v>
      </c>
      <c r="B918" s="2" t="s">
        <v>212</v>
      </c>
      <c r="C918" s="2">
        <f>YEAR(MC[[#This Row],[Date]])</f>
        <v>2024</v>
      </c>
      <c r="D918" s="2" t="s">
        <v>211</v>
      </c>
      <c r="E918" s="2" t="s">
        <v>211</v>
      </c>
      <c r="F918" s="18">
        <v>45566</v>
      </c>
      <c r="G918" s="2">
        <f t="shared" si="108"/>
        <v>31</v>
      </c>
      <c r="H918" s="19">
        <f t="shared" si="107"/>
        <v>45567</v>
      </c>
      <c r="Q918" s="2">
        <f>SUM(MC[[#This Row],[IC1_Inv1_MC]:[IC2_Inv2_MC]])</f>
        <v>0</v>
      </c>
      <c r="X918" t="s">
        <v>988</v>
      </c>
    </row>
    <row r="919" spans="1:24">
      <c r="A919" s="2">
        <v>917</v>
      </c>
      <c r="B919" s="2" t="s">
        <v>212</v>
      </c>
      <c r="C919" s="2">
        <f>YEAR(MC[[#This Row],[Date]])</f>
        <v>2024</v>
      </c>
      <c r="D919" s="2" t="s">
        <v>211</v>
      </c>
      <c r="E919" s="2" t="s">
        <v>211</v>
      </c>
      <c r="F919" s="18">
        <v>45566</v>
      </c>
      <c r="G919" s="2">
        <f t="shared" si="108"/>
        <v>31</v>
      </c>
      <c r="H919" s="19">
        <f t="shared" si="107"/>
        <v>45568</v>
      </c>
      <c r="Q919" s="2">
        <f>SUM(MC[[#This Row],[IC1_Inv1_MC]:[IC2_Inv2_MC]])</f>
        <v>0</v>
      </c>
      <c r="X919" t="s">
        <v>988</v>
      </c>
    </row>
    <row r="920" spans="1:24">
      <c r="A920" s="2">
        <v>918</v>
      </c>
      <c r="B920" s="2" t="s">
        <v>212</v>
      </c>
      <c r="C920" s="2">
        <f>YEAR(MC[[#This Row],[Date]])</f>
        <v>2024</v>
      </c>
      <c r="D920" s="2" t="s">
        <v>211</v>
      </c>
      <c r="E920" s="2" t="s">
        <v>211</v>
      </c>
      <c r="F920" s="18">
        <v>45566</v>
      </c>
      <c r="G920" s="2">
        <f t="shared" si="108"/>
        <v>31</v>
      </c>
      <c r="H920" s="19">
        <f t="shared" si="107"/>
        <v>45569</v>
      </c>
      <c r="Q920" s="2">
        <f>SUM(MC[[#This Row],[IC1_Inv1_MC]:[IC2_Inv2_MC]])</f>
        <v>0</v>
      </c>
      <c r="X920" t="s">
        <v>988</v>
      </c>
    </row>
    <row r="921" spans="1:24">
      <c r="A921" s="2">
        <v>919</v>
      </c>
      <c r="B921" s="2" t="s">
        <v>212</v>
      </c>
      <c r="C921" s="2">
        <f>YEAR(MC[[#This Row],[Date]])</f>
        <v>2024</v>
      </c>
      <c r="D921" s="2" t="s">
        <v>211</v>
      </c>
      <c r="E921" s="2" t="s">
        <v>211</v>
      </c>
      <c r="F921" s="18">
        <v>45566</v>
      </c>
      <c r="G921" s="2">
        <f t="shared" si="108"/>
        <v>31</v>
      </c>
      <c r="H921" s="19">
        <f t="shared" si="107"/>
        <v>45570</v>
      </c>
      <c r="Q921" s="2">
        <f>SUM(MC[[#This Row],[IC1_Inv1_MC]:[IC2_Inv2_MC]])</f>
        <v>0</v>
      </c>
      <c r="X921" t="s">
        <v>988</v>
      </c>
    </row>
    <row r="922" spans="1:24">
      <c r="A922" s="2">
        <v>920</v>
      </c>
      <c r="B922" s="2" t="s">
        <v>212</v>
      </c>
      <c r="C922" s="2">
        <f>YEAR(MC[[#This Row],[Date]])</f>
        <v>2024</v>
      </c>
      <c r="D922" s="2" t="s">
        <v>211</v>
      </c>
      <c r="E922" s="2" t="s">
        <v>211</v>
      </c>
      <c r="F922" s="18">
        <v>45566</v>
      </c>
      <c r="G922" s="2">
        <f t="shared" si="108"/>
        <v>31</v>
      </c>
      <c r="H922" s="19">
        <f t="shared" si="107"/>
        <v>45571</v>
      </c>
      <c r="Q922" s="2">
        <f>SUM(MC[[#This Row],[IC1_Inv1_MC]:[IC2_Inv2_MC]])</f>
        <v>0</v>
      </c>
      <c r="X922" t="s">
        <v>988</v>
      </c>
    </row>
    <row r="923" spans="1:24">
      <c r="A923" s="2">
        <v>921</v>
      </c>
      <c r="B923" s="2" t="s">
        <v>212</v>
      </c>
      <c r="C923" s="2">
        <f>YEAR(MC[[#This Row],[Date]])</f>
        <v>2024</v>
      </c>
      <c r="D923" s="2" t="s">
        <v>211</v>
      </c>
      <c r="E923" s="2" t="s">
        <v>211</v>
      </c>
      <c r="F923" s="18">
        <v>45566</v>
      </c>
      <c r="G923" s="2">
        <f t="shared" si="108"/>
        <v>31</v>
      </c>
      <c r="H923" s="19">
        <f t="shared" si="107"/>
        <v>45572</v>
      </c>
      <c r="Q923" s="2">
        <f>SUM(MC[[#This Row],[IC1_Inv1_MC]:[IC2_Inv2_MC]])</f>
        <v>0</v>
      </c>
      <c r="X923" t="s">
        <v>988</v>
      </c>
    </row>
    <row r="924" spans="1:24">
      <c r="A924" s="2">
        <v>922</v>
      </c>
      <c r="B924" s="2" t="s">
        <v>212</v>
      </c>
      <c r="C924" s="2">
        <f>YEAR(MC[[#This Row],[Date]])</f>
        <v>2024</v>
      </c>
      <c r="D924" s="2" t="s">
        <v>211</v>
      </c>
      <c r="E924" s="2" t="s">
        <v>211</v>
      </c>
      <c r="F924" s="18">
        <v>45566</v>
      </c>
      <c r="G924" s="2">
        <f t="shared" si="108"/>
        <v>31</v>
      </c>
      <c r="H924" s="19">
        <f t="shared" si="107"/>
        <v>45573</v>
      </c>
      <c r="Q924" s="2">
        <f>SUM(MC[[#This Row],[IC1_Inv1_MC]:[IC2_Inv2_MC]])</f>
        <v>0</v>
      </c>
      <c r="X924" t="s">
        <v>988</v>
      </c>
    </row>
    <row r="925" spans="1:24">
      <c r="A925" s="2">
        <v>923</v>
      </c>
      <c r="B925" s="2" t="s">
        <v>212</v>
      </c>
      <c r="C925" s="2">
        <f>YEAR(MC[[#This Row],[Date]])</f>
        <v>2024</v>
      </c>
      <c r="D925" s="2" t="s">
        <v>211</v>
      </c>
      <c r="E925" s="2" t="s">
        <v>211</v>
      </c>
      <c r="F925" s="18">
        <v>45566</v>
      </c>
      <c r="G925" s="2">
        <f t="shared" si="108"/>
        <v>31</v>
      </c>
      <c r="H925" s="19">
        <f t="shared" si="107"/>
        <v>45574</v>
      </c>
      <c r="Q925" s="2">
        <f>SUM(MC[[#This Row],[IC1_Inv1_MC]:[IC2_Inv2_MC]])</f>
        <v>0</v>
      </c>
      <c r="X925" t="s">
        <v>988</v>
      </c>
    </row>
    <row r="926" spans="1:24">
      <c r="A926" s="2">
        <v>924</v>
      </c>
      <c r="B926" s="2" t="s">
        <v>212</v>
      </c>
      <c r="C926" s="2">
        <f>YEAR(MC[[#This Row],[Date]])</f>
        <v>2024</v>
      </c>
      <c r="D926" s="2" t="s">
        <v>211</v>
      </c>
      <c r="E926" s="2" t="s">
        <v>211</v>
      </c>
      <c r="F926" s="18">
        <v>45566</v>
      </c>
      <c r="G926" s="2">
        <f>DAY(EOMONTH(F926,0))</f>
        <v>31</v>
      </c>
      <c r="H926" s="19">
        <f>H925+1</f>
        <v>45575</v>
      </c>
      <c r="Q926" s="2">
        <f>SUM(MC[[#This Row],[IC1_Inv1_MC]:[IC2_Inv2_MC]])</f>
        <v>0</v>
      </c>
      <c r="X926" t="s">
        <v>988</v>
      </c>
    </row>
    <row r="927" spans="1:24">
      <c r="A927" s="2">
        <v>925</v>
      </c>
      <c r="B927" s="2" t="s">
        <v>212</v>
      </c>
      <c r="C927" s="2">
        <f>YEAR(MC[[#This Row],[Date]])</f>
        <v>2024</v>
      </c>
      <c r="D927" s="2" t="s">
        <v>211</v>
      </c>
      <c r="E927" s="2" t="s">
        <v>211</v>
      </c>
      <c r="F927" s="18">
        <v>45566</v>
      </c>
      <c r="G927" s="2">
        <f>DAY(EOMONTH(F927,0))</f>
        <v>31</v>
      </c>
      <c r="H927" s="19">
        <f>H926+1</f>
        <v>45576</v>
      </c>
      <c r="Q927" s="2">
        <f>SUM(MC[[#This Row],[IC1_Inv1_MC]:[IC2_Inv2_MC]])</f>
        <v>0</v>
      </c>
      <c r="X927" t="s">
        <v>988</v>
      </c>
    </row>
    <row r="928" spans="1:24">
      <c r="A928" s="2">
        <v>926</v>
      </c>
      <c r="B928" s="2" t="s">
        <v>212</v>
      </c>
      <c r="C928" s="2">
        <f>YEAR(MC[[#This Row],[Date]])</f>
        <v>2024</v>
      </c>
      <c r="D928" s="2" t="s">
        <v>211</v>
      </c>
      <c r="E928" s="2" t="s">
        <v>211</v>
      </c>
      <c r="F928" s="18">
        <v>45566</v>
      </c>
      <c r="G928" s="2">
        <f>DAY(EOMONTH(F928,0))</f>
        <v>31</v>
      </c>
      <c r="H928" s="19">
        <f>H927+1</f>
        <v>45577</v>
      </c>
      <c r="Q928" s="2">
        <f>SUM(MC[[#This Row],[IC1_Inv1_MC]:[IC2_Inv2_MC]])</f>
        <v>0</v>
      </c>
      <c r="X928" t="s">
        <v>988</v>
      </c>
    </row>
    <row r="929" spans="1:24">
      <c r="A929" s="2">
        <v>927</v>
      </c>
      <c r="B929" s="2" t="s">
        <v>212</v>
      </c>
      <c r="C929" s="2">
        <f>YEAR(MC[[#This Row],[Date]])</f>
        <v>2024</v>
      </c>
      <c r="D929" s="2" t="s">
        <v>211</v>
      </c>
      <c r="E929" s="2" t="s">
        <v>211</v>
      </c>
      <c r="F929" s="18">
        <v>45566</v>
      </c>
      <c r="G929" s="2">
        <f t="shared" ref="G929:G934" si="109">DAY(EOMONTH(F929,0))</f>
        <v>31</v>
      </c>
      <c r="H929" s="19">
        <f t="shared" ref="H929:H934" si="110">H928+1</f>
        <v>45578</v>
      </c>
      <c r="Q929" s="2">
        <f>SUM(MC[[#This Row],[IC1_Inv1_MC]:[IC2_Inv2_MC]])</f>
        <v>0</v>
      </c>
      <c r="X929" t="s">
        <v>988</v>
      </c>
    </row>
    <row r="930" spans="1:24">
      <c r="A930" s="2">
        <v>928</v>
      </c>
      <c r="B930" s="2" t="s">
        <v>212</v>
      </c>
      <c r="C930" s="2">
        <f>YEAR(MC[[#This Row],[Date]])</f>
        <v>2024</v>
      </c>
      <c r="D930" s="2" t="s">
        <v>211</v>
      </c>
      <c r="E930" s="2" t="s">
        <v>211</v>
      </c>
      <c r="F930" s="18">
        <v>45566</v>
      </c>
      <c r="G930" s="2">
        <f t="shared" si="109"/>
        <v>31</v>
      </c>
      <c r="H930" s="19">
        <f t="shared" si="110"/>
        <v>45579</v>
      </c>
      <c r="Q930" s="2">
        <f>SUM(MC[[#This Row],[IC1_Inv1_MC]:[IC2_Inv2_MC]])</f>
        <v>0</v>
      </c>
      <c r="X930" t="s">
        <v>988</v>
      </c>
    </row>
    <row r="931" spans="1:24">
      <c r="A931" s="2">
        <v>929</v>
      </c>
      <c r="B931" s="2" t="s">
        <v>212</v>
      </c>
      <c r="C931" s="2">
        <f>YEAR(MC[[#This Row],[Date]])</f>
        <v>2024</v>
      </c>
      <c r="D931" s="2" t="s">
        <v>211</v>
      </c>
      <c r="E931" s="2" t="s">
        <v>211</v>
      </c>
      <c r="F931" s="18">
        <v>45566</v>
      </c>
      <c r="G931" s="2">
        <f t="shared" si="109"/>
        <v>31</v>
      </c>
      <c r="H931" s="19">
        <f t="shared" si="110"/>
        <v>45580</v>
      </c>
      <c r="Q931" s="2">
        <f>SUM(MC[[#This Row],[IC1_Inv1_MC]:[IC2_Inv2_MC]])</f>
        <v>0</v>
      </c>
    </row>
    <row r="932" spans="1:24">
      <c r="A932" s="2">
        <v>930</v>
      </c>
      <c r="B932" s="2" t="s">
        <v>212</v>
      </c>
      <c r="C932" s="2">
        <f>YEAR(MC[[#This Row],[Date]])</f>
        <v>2024</v>
      </c>
      <c r="D932" s="2" t="s">
        <v>211</v>
      </c>
      <c r="E932" s="2" t="s">
        <v>211</v>
      </c>
      <c r="F932" s="18">
        <v>45566</v>
      </c>
      <c r="G932" s="2">
        <f t="shared" si="109"/>
        <v>31</v>
      </c>
      <c r="H932" s="19">
        <f t="shared" si="110"/>
        <v>45581</v>
      </c>
      <c r="Q932" s="2">
        <f>SUM(MC[[#This Row],[IC1_Inv1_MC]:[IC2_Inv2_MC]])</f>
        <v>0</v>
      </c>
    </row>
    <row r="933" spans="1:24">
      <c r="A933" s="2">
        <v>931</v>
      </c>
      <c r="B933" s="2" t="s">
        <v>212</v>
      </c>
      <c r="C933" s="2">
        <f>YEAR(MC[[#This Row],[Date]])</f>
        <v>2024</v>
      </c>
      <c r="D933" s="2" t="s">
        <v>211</v>
      </c>
      <c r="E933" s="2" t="s">
        <v>211</v>
      </c>
      <c r="F933" s="18">
        <v>45566</v>
      </c>
      <c r="G933" s="2">
        <f t="shared" si="109"/>
        <v>31</v>
      </c>
      <c r="H933" s="19">
        <f t="shared" si="110"/>
        <v>45582</v>
      </c>
      <c r="Q933" s="2">
        <f>SUM(MC[[#This Row],[IC1_Inv1_MC]:[IC2_Inv2_MC]])</f>
        <v>0</v>
      </c>
    </row>
    <row r="934" spans="1:24">
      <c r="A934" s="2">
        <v>932</v>
      </c>
      <c r="B934" s="2" t="s">
        <v>212</v>
      </c>
      <c r="C934" s="2">
        <f>YEAR(MC[[#This Row],[Date]])</f>
        <v>2024</v>
      </c>
      <c r="D934" s="2" t="s">
        <v>211</v>
      </c>
      <c r="E934" s="2" t="s">
        <v>211</v>
      </c>
      <c r="F934" s="18">
        <v>45566</v>
      </c>
      <c r="G934" s="2">
        <f t="shared" si="109"/>
        <v>31</v>
      </c>
      <c r="H934" s="19">
        <f t="shared" si="110"/>
        <v>45583</v>
      </c>
      <c r="Q934" s="2">
        <f>SUM(MC[[#This Row],[IC1_Inv1_MC]:[IC2_Inv2_MC]])</f>
        <v>0</v>
      </c>
    </row>
    <row r="935" spans="1:24">
      <c r="A935" s="2">
        <v>933</v>
      </c>
      <c r="B935" s="2" t="s">
        <v>212</v>
      </c>
      <c r="C935" s="2">
        <f>YEAR(MC[[#This Row],[Date]])</f>
        <v>2024</v>
      </c>
      <c r="D935" s="2" t="s">
        <v>211</v>
      </c>
      <c r="E935" s="2" t="s">
        <v>211</v>
      </c>
      <c r="F935" s="18">
        <v>45566</v>
      </c>
      <c r="G935" s="2">
        <f t="shared" ref="G935:G954" si="111">DAY(EOMONTH(F935,0))</f>
        <v>31</v>
      </c>
      <c r="H935" s="19">
        <f t="shared" ref="H935:H954" si="112">H934+1</f>
        <v>45584</v>
      </c>
      <c r="Q935" s="2">
        <f>SUM(MC[[#This Row],[IC1_Inv1_MC]:[IC2_Inv2_MC]])</f>
        <v>0</v>
      </c>
    </row>
    <row r="936" spans="1:24">
      <c r="A936" s="2">
        <v>934</v>
      </c>
      <c r="B936" s="2" t="s">
        <v>212</v>
      </c>
      <c r="C936" s="2">
        <f>YEAR(MC[[#This Row],[Date]])</f>
        <v>2024</v>
      </c>
      <c r="D936" s="2" t="s">
        <v>211</v>
      </c>
      <c r="E936" s="2" t="s">
        <v>211</v>
      </c>
      <c r="F936" s="18">
        <v>45566</v>
      </c>
      <c r="G936" s="2">
        <f t="shared" si="111"/>
        <v>31</v>
      </c>
      <c r="H936" s="19">
        <f t="shared" si="112"/>
        <v>45585</v>
      </c>
      <c r="Q936" s="2">
        <f>SUM(MC[[#This Row],[IC1_Inv1_MC]:[IC2_Inv2_MC]])</f>
        <v>0</v>
      </c>
    </row>
    <row r="937" spans="1:24">
      <c r="A937" s="2">
        <v>935</v>
      </c>
      <c r="B937" s="2" t="s">
        <v>212</v>
      </c>
      <c r="C937" s="2">
        <f>YEAR(MC[[#This Row],[Date]])</f>
        <v>2024</v>
      </c>
      <c r="D937" s="2" t="s">
        <v>211</v>
      </c>
      <c r="E937" s="2" t="s">
        <v>211</v>
      </c>
      <c r="F937" s="18">
        <v>45566</v>
      </c>
      <c r="G937" s="2">
        <f t="shared" si="111"/>
        <v>31</v>
      </c>
      <c r="H937" s="19">
        <f t="shared" si="112"/>
        <v>45586</v>
      </c>
      <c r="Q937" s="2">
        <f>SUM(MC[[#This Row],[IC1_Inv1_MC]:[IC2_Inv2_MC]])</f>
        <v>0</v>
      </c>
    </row>
    <row r="938" spans="1:24">
      <c r="A938" s="2">
        <v>936</v>
      </c>
      <c r="B938" s="2" t="s">
        <v>212</v>
      </c>
      <c r="C938" s="2">
        <f>YEAR(MC[[#This Row],[Date]])</f>
        <v>2024</v>
      </c>
      <c r="D938" s="2" t="s">
        <v>211</v>
      </c>
      <c r="E938" s="2" t="s">
        <v>211</v>
      </c>
      <c r="F938" s="18">
        <v>45566</v>
      </c>
      <c r="G938" s="2">
        <f t="shared" si="111"/>
        <v>31</v>
      </c>
      <c r="H938" s="19">
        <f t="shared" si="112"/>
        <v>45587</v>
      </c>
      <c r="Q938" s="2">
        <f>SUM(MC[[#This Row],[IC1_Inv1_MC]:[IC2_Inv2_MC]])</f>
        <v>0</v>
      </c>
    </row>
    <row r="939" spans="1:24">
      <c r="A939" s="2">
        <v>937</v>
      </c>
      <c r="B939" s="2" t="s">
        <v>212</v>
      </c>
      <c r="C939" s="2">
        <f>YEAR(MC[[#This Row],[Date]])</f>
        <v>2024</v>
      </c>
      <c r="D939" s="2" t="s">
        <v>211</v>
      </c>
      <c r="E939" s="2" t="s">
        <v>211</v>
      </c>
      <c r="F939" s="18">
        <v>45566</v>
      </c>
      <c r="G939" s="2">
        <f t="shared" si="111"/>
        <v>31</v>
      </c>
      <c r="H939" s="19">
        <f t="shared" si="112"/>
        <v>45588</v>
      </c>
      <c r="Q939" s="2">
        <f>SUM(MC[[#This Row],[IC1_Inv1_MC]:[IC2_Inv2_MC]])</f>
        <v>0</v>
      </c>
    </row>
    <row r="940" spans="1:24">
      <c r="A940" s="2">
        <v>938</v>
      </c>
      <c r="B940" s="2" t="s">
        <v>212</v>
      </c>
      <c r="C940" s="2">
        <f>YEAR(MC[[#This Row],[Date]])</f>
        <v>2024</v>
      </c>
      <c r="D940" s="2" t="s">
        <v>211</v>
      </c>
      <c r="E940" s="2" t="s">
        <v>211</v>
      </c>
      <c r="F940" s="18">
        <v>45566</v>
      </c>
      <c r="G940" s="2">
        <f t="shared" si="111"/>
        <v>31</v>
      </c>
      <c r="H940" s="19">
        <f t="shared" si="112"/>
        <v>45589</v>
      </c>
      <c r="Q940" s="2">
        <f>SUM(MC[[#This Row],[IC1_Inv1_MC]:[IC2_Inv2_MC]])</f>
        <v>0</v>
      </c>
    </row>
    <row r="941" spans="1:24">
      <c r="A941" s="2">
        <v>939</v>
      </c>
      <c r="B941" s="2" t="s">
        <v>212</v>
      </c>
      <c r="C941" s="2">
        <f>YEAR(MC[[#This Row],[Date]])</f>
        <v>2024</v>
      </c>
      <c r="D941" s="2" t="s">
        <v>211</v>
      </c>
      <c r="E941" s="2" t="s">
        <v>211</v>
      </c>
      <c r="F941" s="18">
        <v>45566</v>
      </c>
      <c r="G941" s="2">
        <f t="shared" si="111"/>
        <v>31</v>
      </c>
      <c r="H941" s="19">
        <f t="shared" si="112"/>
        <v>45590</v>
      </c>
      <c r="Q941" s="2">
        <f>SUM(MC[[#This Row],[IC1_Inv1_MC]:[IC2_Inv2_MC]])</f>
        <v>0</v>
      </c>
    </row>
    <row r="942" spans="1:24">
      <c r="A942" s="2">
        <v>940</v>
      </c>
      <c r="B942" s="2" t="s">
        <v>212</v>
      </c>
      <c r="C942" s="2">
        <f>YEAR(MC[[#This Row],[Date]])</f>
        <v>2024</v>
      </c>
      <c r="D942" s="2" t="s">
        <v>211</v>
      </c>
      <c r="E942" s="2" t="s">
        <v>211</v>
      </c>
      <c r="F942" s="18">
        <v>45566</v>
      </c>
      <c r="G942" s="2">
        <f t="shared" si="111"/>
        <v>31</v>
      </c>
      <c r="H942" s="19">
        <f t="shared" si="112"/>
        <v>45591</v>
      </c>
      <c r="Q942" s="2">
        <f>SUM(MC[[#This Row],[IC1_Inv1_MC]:[IC2_Inv2_MC]])</f>
        <v>0</v>
      </c>
    </row>
    <row r="943" spans="1:24">
      <c r="A943" s="2">
        <v>941</v>
      </c>
      <c r="B943" s="2" t="s">
        <v>212</v>
      </c>
      <c r="C943" s="2">
        <f>YEAR(MC[[#This Row],[Date]])</f>
        <v>2024</v>
      </c>
      <c r="D943" s="2" t="s">
        <v>211</v>
      </c>
      <c r="E943" s="2" t="s">
        <v>211</v>
      </c>
      <c r="F943" s="18">
        <v>45566</v>
      </c>
      <c r="G943" s="2">
        <f t="shared" si="111"/>
        <v>31</v>
      </c>
      <c r="H943" s="19">
        <f t="shared" si="112"/>
        <v>45592</v>
      </c>
      <c r="Q943" s="2">
        <f>SUM(MC[[#This Row],[IC1_Inv1_MC]:[IC2_Inv2_MC]])</f>
        <v>0</v>
      </c>
    </row>
    <row r="944" spans="1:24">
      <c r="A944" s="2">
        <v>942</v>
      </c>
      <c r="B944" s="2" t="s">
        <v>212</v>
      </c>
      <c r="C944" s="2">
        <f>YEAR(MC[[#This Row],[Date]])</f>
        <v>2024</v>
      </c>
      <c r="D944" s="2" t="s">
        <v>211</v>
      </c>
      <c r="E944" s="2" t="s">
        <v>211</v>
      </c>
      <c r="F944" s="18">
        <v>45566</v>
      </c>
      <c r="G944" s="2">
        <f t="shared" si="111"/>
        <v>31</v>
      </c>
      <c r="H944" s="19">
        <f t="shared" si="112"/>
        <v>45593</v>
      </c>
      <c r="Q944" s="2">
        <f>SUM(MC[[#This Row],[IC1_Inv1_MC]:[IC2_Inv2_MC]])</f>
        <v>0</v>
      </c>
    </row>
    <row r="945" spans="1:22">
      <c r="A945" s="2">
        <v>943</v>
      </c>
      <c r="B945" s="2" t="s">
        <v>212</v>
      </c>
      <c r="C945" s="2">
        <f>YEAR(MC[[#This Row],[Date]])</f>
        <v>2024</v>
      </c>
      <c r="D945" s="2" t="s">
        <v>211</v>
      </c>
      <c r="E945" s="2" t="s">
        <v>211</v>
      </c>
      <c r="F945" s="18">
        <v>45566</v>
      </c>
      <c r="G945" s="2">
        <f t="shared" si="111"/>
        <v>31</v>
      </c>
      <c r="H945" s="19">
        <f t="shared" si="112"/>
        <v>45594</v>
      </c>
      <c r="Q945" s="2">
        <f>SUM(MC[[#This Row],[IC1_Inv1_MC]:[IC2_Inv2_MC]])</f>
        <v>0</v>
      </c>
    </row>
    <row r="946" spans="1:22">
      <c r="A946" s="2">
        <v>944</v>
      </c>
      <c r="B946" s="2" t="s">
        <v>212</v>
      </c>
      <c r="C946" s="2">
        <f>YEAR(MC[[#This Row],[Date]])</f>
        <v>2024</v>
      </c>
      <c r="D946" s="2" t="s">
        <v>211</v>
      </c>
      <c r="E946" s="2" t="s">
        <v>211</v>
      </c>
      <c r="F946" s="18">
        <v>45566</v>
      </c>
      <c r="G946" s="2">
        <f t="shared" si="111"/>
        <v>31</v>
      </c>
      <c r="H946" s="19">
        <f t="shared" si="112"/>
        <v>45595</v>
      </c>
      <c r="Q946" s="2">
        <f>SUM(MC[[#This Row],[IC1_Inv1_MC]:[IC2_Inv2_MC]])</f>
        <v>0</v>
      </c>
    </row>
    <row r="947" spans="1:22">
      <c r="A947" s="2">
        <v>945</v>
      </c>
      <c r="B947" s="2" t="s">
        <v>212</v>
      </c>
      <c r="C947" s="2">
        <f>YEAR(MC[[#This Row],[Date]])</f>
        <v>2024</v>
      </c>
      <c r="D947" s="2" t="s">
        <v>211</v>
      </c>
      <c r="E947" s="2" t="s">
        <v>211</v>
      </c>
      <c r="F947" s="18">
        <v>45566</v>
      </c>
      <c r="G947" s="2">
        <f t="shared" si="111"/>
        <v>31</v>
      </c>
      <c r="H947" s="19">
        <f t="shared" si="112"/>
        <v>45596</v>
      </c>
      <c r="Q947" s="2">
        <f>SUM(MC[[#This Row],[IC1_Inv1_MC]:[IC2_Inv2_MC]])</f>
        <v>0</v>
      </c>
    </row>
    <row r="948" spans="1:22">
      <c r="A948" s="2">
        <v>946</v>
      </c>
      <c r="B948" s="2" t="s">
        <v>212</v>
      </c>
      <c r="C948" s="2">
        <f>YEAR(MC[[#This Row],[Date]])</f>
        <v>2024</v>
      </c>
      <c r="D948" s="2" t="s">
        <v>211</v>
      </c>
      <c r="E948" s="2" t="s">
        <v>211</v>
      </c>
      <c r="F948" s="18">
        <v>45597</v>
      </c>
      <c r="G948" s="2">
        <f t="shared" si="111"/>
        <v>30</v>
      </c>
      <c r="H948" s="19">
        <f t="shared" si="112"/>
        <v>45597</v>
      </c>
      <c r="Q948" s="2">
        <f>SUM(MC[[#This Row],[IC1_Inv1_MC]:[IC2_Inv2_MC]])</f>
        <v>0</v>
      </c>
    </row>
    <row r="949" spans="1:22">
      <c r="A949" s="2">
        <v>947</v>
      </c>
      <c r="B949" s="2" t="s">
        <v>212</v>
      </c>
      <c r="C949" s="2">
        <f>YEAR(MC[[#This Row],[Date]])</f>
        <v>2024</v>
      </c>
      <c r="D949" s="2" t="s">
        <v>211</v>
      </c>
      <c r="E949" s="2" t="s">
        <v>211</v>
      </c>
      <c r="F949" s="18">
        <v>45597</v>
      </c>
      <c r="G949" s="2">
        <f t="shared" si="111"/>
        <v>30</v>
      </c>
      <c r="H949" s="19">
        <f t="shared" si="112"/>
        <v>45598</v>
      </c>
      <c r="Q949" s="2">
        <f>SUM(MC[[#This Row],[IC1_Inv1_MC]:[IC2_Inv2_MC]])</f>
        <v>0</v>
      </c>
    </row>
    <row r="950" spans="1:22">
      <c r="A950" s="2">
        <v>948</v>
      </c>
      <c r="B950" s="2" t="s">
        <v>212</v>
      </c>
      <c r="C950" s="2">
        <f>YEAR(MC[[#This Row],[Date]])</f>
        <v>2024</v>
      </c>
      <c r="D950" s="2" t="s">
        <v>211</v>
      </c>
      <c r="E950" s="2" t="s">
        <v>211</v>
      </c>
      <c r="F950" s="18">
        <v>45597</v>
      </c>
      <c r="G950" s="2">
        <f t="shared" si="111"/>
        <v>30</v>
      </c>
      <c r="H950" s="19">
        <f t="shared" si="112"/>
        <v>45599</v>
      </c>
      <c r="Q950" s="2">
        <f>SUM(MC[[#This Row],[IC1_Inv1_MC]:[IC2_Inv2_MC]])</f>
        <v>0</v>
      </c>
    </row>
    <row r="951" spans="1:22">
      <c r="A951" s="2">
        <v>949</v>
      </c>
      <c r="B951" s="2" t="s">
        <v>212</v>
      </c>
      <c r="C951" s="2">
        <f>YEAR(MC[[#This Row],[Date]])</f>
        <v>2024</v>
      </c>
      <c r="D951" s="2" t="s">
        <v>211</v>
      </c>
      <c r="E951" s="2" t="s">
        <v>211</v>
      </c>
      <c r="F951" s="18">
        <v>45597</v>
      </c>
      <c r="G951" s="2">
        <f t="shared" si="111"/>
        <v>30</v>
      </c>
      <c r="H951" s="19">
        <f t="shared" si="112"/>
        <v>45600</v>
      </c>
      <c r="Q951" s="2">
        <f>SUM(MC[[#This Row],[IC1_Inv1_MC]:[IC2_Inv2_MC]])</f>
        <v>0</v>
      </c>
    </row>
    <row r="952" spans="1:22">
      <c r="A952" s="2">
        <v>950</v>
      </c>
      <c r="B952" s="2" t="s">
        <v>212</v>
      </c>
      <c r="C952" s="2">
        <f>YEAR(MC[[#This Row],[Date]])</f>
        <v>2024</v>
      </c>
      <c r="D952" s="2" t="s">
        <v>211</v>
      </c>
      <c r="E952" s="2" t="s">
        <v>211</v>
      </c>
      <c r="F952" s="18">
        <v>45597</v>
      </c>
      <c r="G952" s="2">
        <f t="shared" si="111"/>
        <v>30</v>
      </c>
      <c r="H952" s="19">
        <f t="shared" si="112"/>
        <v>45601</v>
      </c>
      <c r="Q952" s="2">
        <f>SUM(MC[[#This Row],[IC1_Inv1_MC]:[IC2_Inv2_MC]])</f>
        <v>0</v>
      </c>
    </row>
    <row r="953" spans="1:22">
      <c r="A953" s="2">
        <v>951</v>
      </c>
      <c r="B953" s="2" t="s">
        <v>212</v>
      </c>
      <c r="C953" s="2">
        <f>YEAR(MC[[#This Row],[Date]])</f>
        <v>2024</v>
      </c>
      <c r="D953" s="2" t="s">
        <v>211</v>
      </c>
      <c r="E953" s="2" t="s">
        <v>211</v>
      </c>
      <c r="F953" s="18">
        <v>45597</v>
      </c>
      <c r="G953" s="2">
        <f t="shared" si="111"/>
        <v>30</v>
      </c>
      <c r="H953" s="19">
        <f t="shared" si="112"/>
        <v>45602</v>
      </c>
      <c r="Q953" s="2">
        <f>SUM(MC[[#This Row],[IC1_Inv1_MC]:[IC2_Inv2_MC]])</f>
        <v>0</v>
      </c>
    </row>
    <row r="954" spans="1:22">
      <c r="A954" s="2">
        <v>952</v>
      </c>
      <c r="B954" s="2" t="s">
        <v>212</v>
      </c>
      <c r="C954" s="2">
        <f>YEAR(MC[[#This Row],[Date]])</f>
        <v>2024</v>
      </c>
      <c r="D954" s="2" t="s">
        <v>211</v>
      </c>
      <c r="E954" s="2" t="s">
        <v>211</v>
      </c>
      <c r="F954" s="18">
        <v>45597</v>
      </c>
      <c r="G954" s="2">
        <f t="shared" si="111"/>
        <v>30</v>
      </c>
      <c r="H954" s="19">
        <f t="shared" si="112"/>
        <v>45603</v>
      </c>
      <c r="Q954" s="2">
        <f>SUM(MC[[#This Row],[IC1_Inv1_MC]:[IC2_Inv2_MC]])</f>
        <v>0</v>
      </c>
    </row>
    <row r="955" spans="1:22">
      <c r="A955" s="2">
        <v>953</v>
      </c>
      <c r="B955" s="2" t="s">
        <v>212</v>
      </c>
      <c r="C955" s="2">
        <f>YEAR(MC[[#This Row],[Date]])</f>
        <v>2024</v>
      </c>
      <c r="D955" s="2" t="s">
        <v>211</v>
      </c>
      <c r="E955" s="2" t="s">
        <v>211</v>
      </c>
      <c r="F955" s="18">
        <v>45597</v>
      </c>
      <c r="G955" s="2">
        <f t="shared" ref="G955:G956" si="113">DAY(EOMONTH(F955,0))</f>
        <v>30</v>
      </c>
      <c r="H955" s="19">
        <f t="shared" ref="H955:H959" si="114">H954+1</f>
        <v>45604</v>
      </c>
      <c r="Q955" s="2">
        <f>SUM(MC[[#This Row],[IC1_Inv1_MC]:[IC2_Inv2_MC]])</f>
        <v>0</v>
      </c>
    </row>
    <row r="956" spans="1:22">
      <c r="A956" s="2">
        <v>954</v>
      </c>
      <c r="B956" s="2" t="s">
        <v>212</v>
      </c>
      <c r="C956" s="2">
        <f>YEAR(MC[[#This Row],[Date]])</f>
        <v>2024</v>
      </c>
      <c r="D956" s="2" t="s">
        <v>211</v>
      </c>
      <c r="E956" s="2" t="s">
        <v>211</v>
      </c>
      <c r="F956" s="18">
        <v>45597</v>
      </c>
      <c r="G956" s="2">
        <f t="shared" si="113"/>
        <v>30</v>
      </c>
      <c r="H956" s="19">
        <f t="shared" si="114"/>
        <v>45605</v>
      </c>
      <c r="Q956" s="2">
        <f>SUM(MC[[#This Row],[IC1_Inv1_MC]:[IC2_Inv2_MC]])</f>
        <v>0</v>
      </c>
    </row>
    <row r="957" spans="1:22">
      <c r="A957" s="2">
        <v>955</v>
      </c>
      <c r="B957" s="2" t="s">
        <v>212</v>
      </c>
      <c r="C957" s="2">
        <f>YEAR(MC[[#This Row],[Date]])</f>
        <v>2024</v>
      </c>
      <c r="D957" s="2" t="s">
        <v>211</v>
      </c>
      <c r="E957" s="2" t="s">
        <v>211</v>
      </c>
      <c r="F957" s="18">
        <v>45597</v>
      </c>
      <c r="G957" s="2">
        <f>DAY(EOMONTH(F957,0))</f>
        <v>30</v>
      </c>
      <c r="H957" s="19">
        <f t="shared" si="114"/>
        <v>45606</v>
      </c>
      <c r="I957">
        <v>1</v>
      </c>
      <c r="J957">
        <v>2</v>
      </c>
      <c r="K957" s="2">
        <v>1134</v>
      </c>
      <c r="L957" s="2">
        <v>0</v>
      </c>
      <c r="M957" s="2">
        <v>0</v>
      </c>
      <c r="N957" s="2">
        <v>0</v>
      </c>
      <c r="O957" s="2">
        <v>966</v>
      </c>
      <c r="P957" s="2">
        <v>0</v>
      </c>
      <c r="Q957" s="2">
        <f>SUM(MC[[#This Row],[IC1_Inv1_MC]:[IC2_Inv2_MC]])</f>
        <v>2100</v>
      </c>
      <c r="R957" s="22">
        <v>0.25</v>
      </c>
      <c r="S957" s="22">
        <v>0.41666666666666669</v>
      </c>
      <c r="T957" s="22">
        <v>0.60416666666666663</v>
      </c>
      <c r="U957" s="22">
        <v>0.77083333333333337</v>
      </c>
      <c r="V957" t="s">
        <v>927</v>
      </c>
    </row>
    <row r="958" spans="1:22">
      <c r="A958" s="2">
        <v>956</v>
      </c>
      <c r="B958" s="2" t="s">
        <v>212</v>
      </c>
      <c r="C958" s="2">
        <f>YEAR(MC[[#This Row],[Date]])</f>
        <v>2024</v>
      </c>
      <c r="D958" s="2" t="s">
        <v>211</v>
      </c>
      <c r="E958" s="2" t="s">
        <v>211</v>
      </c>
      <c r="F958" s="18">
        <v>45597</v>
      </c>
      <c r="G958" s="2">
        <f>DAY(EOMONTH(F958,0))</f>
        <v>30</v>
      </c>
      <c r="H958" s="19">
        <f t="shared" si="114"/>
        <v>45607</v>
      </c>
      <c r="I958">
        <v>1</v>
      </c>
      <c r="J958">
        <v>2</v>
      </c>
      <c r="K958" s="2">
        <v>1054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f>SUM(MC[[#This Row],[IC1_Inv1_MC]:[IC2_Inv2_MC]])</f>
        <v>1054</v>
      </c>
      <c r="R958" s="22">
        <v>0.25</v>
      </c>
      <c r="S958" s="22">
        <v>0.41666666666666669</v>
      </c>
      <c r="V958" t="s">
        <v>927</v>
      </c>
    </row>
    <row r="959" spans="1:22">
      <c r="A959" s="2">
        <v>957</v>
      </c>
      <c r="B959" s="2" t="s">
        <v>212</v>
      </c>
      <c r="C959" s="2">
        <f>YEAR(MC[[#This Row],[Date]])</f>
        <v>2024</v>
      </c>
      <c r="D959" s="2" t="s">
        <v>211</v>
      </c>
      <c r="E959" s="2" t="s">
        <v>211</v>
      </c>
      <c r="F959" s="18">
        <v>45597</v>
      </c>
      <c r="G959" s="2">
        <f t="shared" ref="G959:G970" si="115">DAY(EOMONTH(F959,0))</f>
        <v>30</v>
      </c>
      <c r="H959" s="19">
        <f t="shared" si="114"/>
        <v>45608</v>
      </c>
      <c r="I959">
        <v>1</v>
      </c>
      <c r="J959">
        <v>2</v>
      </c>
      <c r="K959" s="2">
        <v>0</v>
      </c>
      <c r="L959" s="2">
        <v>1124</v>
      </c>
      <c r="M959" s="2">
        <v>980</v>
      </c>
      <c r="N959" s="2">
        <v>0</v>
      </c>
      <c r="O959" s="2">
        <v>0</v>
      </c>
      <c r="P959" s="2">
        <v>0</v>
      </c>
      <c r="Q959" s="2">
        <f>SUM(MC[[#This Row],[IC1_Inv1_MC]:[IC2_Inv2_MC]])</f>
        <v>2104</v>
      </c>
      <c r="R959" s="22">
        <v>0.25</v>
      </c>
      <c r="S959" s="22">
        <v>0.41666666666666669</v>
      </c>
      <c r="T959" s="22">
        <v>0.60416666666666663</v>
      </c>
      <c r="U959" s="22">
        <v>0.77083333333333337</v>
      </c>
      <c r="V959" t="s">
        <v>927</v>
      </c>
    </row>
    <row r="960" spans="1:22">
      <c r="A960" s="2">
        <v>958</v>
      </c>
      <c r="B960" s="2" t="s">
        <v>212</v>
      </c>
      <c r="C960" s="2">
        <f>YEAR(MC[[#This Row],[Date]])</f>
        <v>2024</v>
      </c>
      <c r="D960" s="2" t="s">
        <v>211</v>
      </c>
      <c r="E960" s="2" t="s">
        <v>211</v>
      </c>
      <c r="F960" s="18">
        <v>45597</v>
      </c>
      <c r="G960" s="2">
        <f t="shared" si="115"/>
        <v>30</v>
      </c>
      <c r="H960" s="19">
        <f t="shared" ref="H960:H970" si="116">H959+1</f>
        <v>45609</v>
      </c>
      <c r="I960">
        <v>1</v>
      </c>
      <c r="J960">
        <v>2</v>
      </c>
      <c r="K960" s="2">
        <v>0</v>
      </c>
      <c r="L960" s="2">
        <v>1024</v>
      </c>
      <c r="M960" s="2">
        <v>896</v>
      </c>
      <c r="N960" s="2">
        <v>0</v>
      </c>
      <c r="O960" s="2">
        <v>0</v>
      </c>
      <c r="P960" s="2">
        <v>0</v>
      </c>
      <c r="Q960" s="2">
        <f>SUM(MC[[#This Row],[IC1_Inv1_MC]:[IC2_Inv2_MC]])</f>
        <v>1920</v>
      </c>
      <c r="R960" s="22">
        <v>0.25</v>
      </c>
      <c r="S960" s="22">
        <v>0.41666666666666669</v>
      </c>
      <c r="T960" s="22">
        <v>0.60416666666666663</v>
      </c>
      <c r="U960" s="22">
        <v>0.77083333333333337</v>
      </c>
      <c r="V960" t="s">
        <v>927</v>
      </c>
    </row>
    <row r="961" spans="1:24">
      <c r="A961" s="2">
        <v>959</v>
      </c>
      <c r="B961" s="2" t="s">
        <v>212</v>
      </c>
      <c r="C961" s="2">
        <f>YEAR(MC[[#This Row],[Date]])</f>
        <v>2024</v>
      </c>
      <c r="D961" s="2" t="s">
        <v>211</v>
      </c>
      <c r="E961" s="2" t="s">
        <v>211</v>
      </c>
      <c r="F961" s="18">
        <v>45597</v>
      </c>
      <c r="G961" s="2">
        <f t="shared" si="115"/>
        <v>30</v>
      </c>
      <c r="H961" s="19">
        <f t="shared" si="116"/>
        <v>45610</v>
      </c>
      <c r="I961">
        <v>1</v>
      </c>
      <c r="J961">
        <v>2</v>
      </c>
      <c r="K961" s="2">
        <v>126</v>
      </c>
      <c r="L961" s="2">
        <v>1120</v>
      </c>
      <c r="M961" s="2">
        <v>868</v>
      </c>
      <c r="N961" s="2">
        <v>0</v>
      </c>
      <c r="O961" s="2">
        <v>0</v>
      </c>
      <c r="P961" s="2">
        <v>0</v>
      </c>
      <c r="Q961" s="2">
        <f>SUM(MC[[#This Row],[IC1_Inv1_MC]:[IC2_Inv2_MC]])</f>
        <v>2114</v>
      </c>
      <c r="R961" s="22">
        <v>0.25</v>
      </c>
      <c r="S961" s="22">
        <v>0.41666666666666669</v>
      </c>
      <c r="T961" s="22">
        <v>0.60416666666666663</v>
      </c>
      <c r="U961" s="22">
        <v>0.77083333333333337</v>
      </c>
      <c r="V961" t="s">
        <v>927</v>
      </c>
    </row>
    <row r="962" spans="1:24">
      <c r="A962" s="2">
        <v>960</v>
      </c>
      <c r="B962" s="2" t="s">
        <v>212</v>
      </c>
      <c r="C962" s="2">
        <f>YEAR(MC[[#This Row],[Date]])</f>
        <v>2024</v>
      </c>
      <c r="D962" s="2" t="s">
        <v>211</v>
      </c>
      <c r="E962" s="2" t="s">
        <v>211</v>
      </c>
      <c r="F962" s="18">
        <v>45597</v>
      </c>
      <c r="G962" s="2">
        <f t="shared" si="115"/>
        <v>30</v>
      </c>
      <c r="H962" s="19">
        <f t="shared" si="116"/>
        <v>45611</v>
      </c>
      <c r="I962">
        <v>2</v>
      </c>
      <c r="J962">
        <v>2</v>
      </c>
      <c r="K962" s="2">
        <v>1134</v>
      </c>
      <c r="L962" s="2">
        <v>0</v>
      </c>
      <c r="M962" s="2">
        <v>0</v>
      </c>
      <c r="N962" s="2">
        <v>0</v>
      </c>
      <c r="O962" s="2">
        <v>966</v>
      </c>
      <c r="P962" s="2">
        <v>0</v>
      </c>
      <c r="Q962" s="2">
        <f>SUM(MC[[#This Row],[IC1_Inv1_MC]:[IC2_Inv2_MC]])</f>
        <v>2100</v>
      </c>
      <c r="R962" s="22">
        <v>0.25</v>
      </c>
      <c r="S962" s="22">
        <v>0.41666666666666669</v>
      </c>
      <c r="T962" s="22">
        <v>0.60416666666666663</v>
      </c>
      <c r="U962" s="22">
        <v>0.77083333333333337</v>
      </c>
      <c r="V962" t="s">
        <v>927</v>
      </c>
    </row>
    <row r="963" spans="1:24">
      <c r="A963" s="2">
        <v>961</v>
      </c>
      <c r="B963" s="2" t="s">
        <v>212</v>
      </c>
      <c r="C963" s="2">
        <f>YEAR(MC[[#This Row],[Date]])</f>
        <v>2024</v>
      </c>
      <c r="D963" s="2" t="s">
        <v>211</v>
      </c>
      <c r="E963" s="2" t="s">
        <v>211</v>
      </c>
      <c r="F963" s="18">
        <v>45597</v>
      </c>
      <c r="G963" s="2">
        <f t="shared" si="115"/>
        <v>30</v>
      </c>
      <c r="H963" s="19">
        <f t="shared" si="116"/>
        <v>45612</v>
      </c>
      <c r="Q963" s="2">
        <f>SUM(MC[[#This Row],[IC1_Inv1_MC]:[IC2_Inv2_MC]])</f>
        <v>0</v>
      </c>
      <c r="X963" t="s">
        <v>991</v>
      </c>
    </row>
    <row r="964" spans="1:24">
      <c r="A964" s="2">
        <v>962</v>
      </c>
      <c r="B964" s="2" t="s">
        <v>212</v>
      </c>
      <c r="C964" s="2">
        <f>YEAR(MC[[#This Row],[Date]])</f>
        <v>2024</v>
      </c>
      <c r="D964" s="2" t="s">
        <v>211</v>
      </c>
      <c r="E964" s="2" t="s">
        <v>211</v>
      </c>
      <c r="F964" s="18">
        <v>45597</v>
      </c>
      <c r="G964" s="2">
        <f t="shared" si="115"/>
        <v>30</v>
      </c>
      <c r="H964" s="19">
        <f t="shared" si="116"/>
        <v>45613</v>
      </c>
      <c r="Q964" s="2">
        <f>SUM(MC[[#This Row],[IC1_Inv1_MC]:[IC2_Inv2_MC]])</f>
        <v>0</v>
      </c>
      <c r="X964" t="s">
        <v>991</v>
      </c>
    </row>
    <row r="965" spans="1:24">
      <c r="A965" s="2">
        <v>963</v>
      </c>
      <c r="B965" s="2" t="s">
        <v>212</v>
      </c>
      <c r="C965" s="2">
        <f>YEAR(MC[[#This Row],[Date]])</f>
        <v>2024</v>
      </c>
      <c r="D965" s="2" t="s">
        <v>211</v>
      </c>
      <c r="E965" s="2" t="s">
        <v>211</v>
      </c>
      <c r="F965" s="18">
        <v>45597</v>
      </c>
      <c r="G965" s="2">
        <f t="shared" si="115"/>
        <v>30</v>
      </c>
      <c r="H965" s="19">
        <f t="shared" si="116"/>
        <v>45614</v>
      </c>
      <c r="I965">
        <v>2</v>
      </c>
      <c r="J965">
        <v>2</v>
      </c>
      <c r="K965" s="2">
        <v>0</v>
      </c>
      <c r="L965" s="2">
        <v>0</v>
      </c>
      <c r="M965" s="2">
        <v>840</v>
      </c>
      <c r="N965" s="2">
        <v>0</v>
      </c>
      <c r="O965" s="2">
        <v>1120</v>
      </c>
      <c r="P965" s="2">
        <v>0</v>
      </c>
      <c r="Q965" s="2">
        <f>SUM(MC[[#This Row],[IC1_Inv1_MC]:[IC2_Inv2_MC]])</f>
        <v>1960</v>
      </c>
      <c r="R965" s="22">
        <v>0.25</v>
      </c>
      <c r="S965" s="22">
        <v>0.41666666666666669</v>
      </c>
      <c r="T965" s="22">
        <v>0.60416666666666663</v>
      </c>
      <c r="U965" s="22">
        <v>0.77083333333333337</v>
      </c>
      <c r="V965" t="s">
        <v>927</v>
      </c>
    </row>
    <row r="966" spans="1:24">
      <c r="A966" s="2">
        <v>964</v>
      </c>
      <c r="B966" s="2" t="s">
        <v>212</v>
      </c>
      <c r="C966" s="2">
        <f>YEAR(MC[[#This Row],[Date]])</f>
        <v>2024</v>
      </c>
      <c r="D966" s="2" t="s">
        <v>211</v>
      </c>
      <c r="E966" s="2" t="s">
        <v>211</v>
      </c>
      <c r="F966" s="18">
        <v>45597</v>
      </c>
      <c r="G966" s="2">
        <f t="shared" si="115"/>
        <v>30</v>
      </c>
      <c r="H966" s="19">
        <f t="shared" si="116"/>
        <v>45615</v>
      </c>
      <c r="I966">
        <v>2</v>
      </c>
      <c r="J966">
        <v>2</v>
      </c>
      <c r="K966" s="2">
        <v>0</v>
      </c>
      <c r="L966" s="2">
        <v>916</v>
      </c>
      <c r="M966" s="2">
        <v>0</v>
      </c>
      <c r="N966" s="2">
        <v>0</v>
      </c>
      <c r="O966" s="2">
        <v>0</v>
      </c>
      <c r="P966" s="2">
        <v>0</v>
      </c>
      <c r="Q966" s="2">
        <f>SUM(MC[[#This Row],[IC1_Inv1_MC]:[IC2_Inv2_MC]])</f>
        <v>916</v>
      </c>
      <c r="R966" s="22">
        <v>0.25</v>
      </c>
      <c r="S966" s="22">
        <v>0.41666666666666669</v>
      </c>
      <c r="V966" t="s">
        <v>927</v>
      </c>
    </row>
    <row r="967" spans="1:24">
      <c r="A967" s="2">
        <v>965</v>
      </c>
      <c r="B967" s="2" t="s">
        <v>212</v>
      </c>
      <c r="C967" s="2">
        <f>YEAR(MC[[#This Row],[Date]])</f>
        <v>2024</v>
      </c>
      <c r="D967" s="2" t="s">
        <v>211</v>
      </c>
      <c r="E967" s="2" t="s">
        <v>211</v>
      </c>
      <c r="F967" s="18">
        <v>45597</v>
      </c>
      <c r="G967" s="2">
        <f t="shared" si="115"/>
        <v>30</v>
      </c>
      <c r="H967" s="19">
        <f t="shared" si="116"/>
        <v>45616</v>
      </c>
      <c r="I967">
        <v>2</v>
      </c>
      <c r="J967">
        <v>2</v>
      </c>
      <c r="K967" s="2">
        <v>988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f>SUM(MC[[#This Row],[IC1_Inv1_MC]:[IC2_Inv2_MC]])</f>
        <v>988</v>
      </c>
      <c r="R967" s="22">
        <v>0.25</v>
      </c>
      <c r="S967" s="22">
        <v>0.41666666666666669</v>
      </c>
      <c r="V967" t="s">
        <v>927</v>
      </c>
    </row>
    <row r="968" spans="1:24">
      <c r="A968" s="2">
        <v>966</v>
      </c>
      <c r="B968" s="2" t="s">
        <v>212</v>
      </c>
      <c r="C968" s="2">
        <f>YEAR(MC[[#This Row],[Date]])</f>
        <v>2024</v>
      </c>
      <c r="D968" s="2" t="s">
        <v>211</v>
      </c>
      <c r="E968" s="2" t="s">
        <v>211</v>
      </c>
      <c r="F968" s="18">
        <v>45597</v>
      </c>
      <c r="G968" s="2">
        <f t="shared" si="115"/>
        <v>30</v>
      </c>
      <c r="H968" s="19">
        <f t="shared" si="116"/>
        <v>45617</v>
      </c>
      <c r="I968">
        <v>2</v>
      </c>
      <c r="J968">
        <v>2</v>
      </c>
      <c r="K968" s="2">
        <v>0</v>
      </c>
      <c r="L968" s="2">
        <v>0</v>
      </c>
      <c r="M968" s="2">
        <v>0</v>
      </c>
      <c r="N968" s="2">
        <v>0</v>
      </c>
      <c r="O968" s="2">
        <v>1008</v>
      </c>
      <c r="P968" s="2">
        <v>0</v>
      </c>
      <c r="Q968" s="2">
        <f>SUM(MC[[#This Row],[IC1_Inv1_MC]:[IC2_Inv2_MC]])</f>
        <v>1008</v>
      </c>
      <c r="R968" s="22">
        <v>0.25</v>
      </c>
      <c r="S968" s="22">
        <v>0.41666666666666669</v>
      </c>
      <c r="V968" t="s">
        <v>927</v>
      </c>
    </row>
    <row r="969" spans="1:24">
      <c r="A969" s="2">
        <v>967</v>
      </c>
      <c r="B969" s="2" t="s">
        <v>212</v>
      </c>
      <c r="C969" s="2">
        <f>YEAR(MC[[#This Row],[Date]])</f>
        <v>2024</v>
      </c>
      <c r="D969" s="2" t="s">
        <v>211</v>
      </c>
      <c r="E969" s="2" t="s">
        <v>211</v>
      </c>
      <c r="F969" s="18">
        <v>45597</v>
      </c>
      <c r="G969" s="2">
        <f t="shared" si="115"/>
        <v>30</v>
      </c>
      <c r="H969" s="19">
        <f t="shared" si="116"/>
        <v>45618</v>
      </c>
      <c r="I969">
        <v>2</v>
      </c>
      <c r="J969">
        <v>2</v>
      </c>
      <c r="K969" s="2">
        <v>1386</v>
      </c>
      <c r="L969" s="2">
        <v>0</v>
      </c>
      <c r="M969" s="2">
        <v>0</v>
      </c>
      <c r="N969" s="2">
        <v>0</v>
      </c>
      <c r="O969" s="2">
        <v>756</v>
      </c>
      <c r="P969" s="2">
        <v>0</v>
      </c>
      <c r="Q969" s="2">
        <f>SUM(MC[[#This Row],[IC1_Inv1_MC]:[IC2_Inv2_MC]])</f>
        <v>2142</v>
      </c>
      <c r="R969" s="22">
        <v>0.25</v>
      </c>
      <c r="S969" s="22">
        <v>0.41666666666666669</v>
      </c>
      <c r="T969" s="22">
        <v>0.60416666666666663</v>
      </c>
      <c r="U969" s="22">
        <v>0.77083333333333337</v>
      </c>
      <c r="V969" t="s">
        <v>927</v>
      </c>
    </row>
    <row r="970" spans="1:24">
      <c r="A970" s="2">
        <v>968</v>
      </c>
      <c r="B970" s="2" t="s">
        <v>212</v>
      </c>
      <c r="C970" s="2">
        <f>YEAR(MC[[#This Row],[Date]])</f>
        <v>2024</v>
      </c>
      <c r="D970" s="2" t="s">
        <v>211</v>
      </c>
      <c r="E970" s="2" t="s">
        <v>211</v>
      </c>
      <c r="F970" s="18">
        <v>45597</v>
      </c>
      <c r="G970" s="2">
        <f t="shared" si="115"/>
        <v>30</v>
      </c>
      <c r="H970" s="19">
        <f t="shared" si="116"/>
        <v>45619</v>
      </c>
      <c r="I970">
        <v>2</v>
      </c>
      <c r="J970">
        <v>2</v>
      </c>
      <c r="K970" s="2">
        <v>0</v>
      </c>
      <c r="L970" s="2">
        <v>504</v>
      </c>
      <c r="M970" s="2">
        <v>630</v>
      </c>
      <c r="N970" s="2">
        <v>210</v>
      </c>
      <c r="O970" s="2">
        <v>672</v>
      </c>
      <c r="P970" s="2">
        <v>0</v>
      </c>
      <c r="Q970" s="2">
        <f>SUM(MC[[#This Row],[IC1_Inv1_MC]:[IC2_Inv2_MC]])</f>
        <v>2016</v>
      </c>
      <c r="R970" s="22">
        <v>0.25</v>
      </c>
      <c r="S970" s="22">
        <v>0.41666666666666669</v>
      </c>
      <c r="T970" s="22">
        <v>0.60416666666666663</v>
      </c>
      <c r="U970" s="22">
        <v>0.77083333333333337</v>
      </c>
      <c r="V970" t="s">
        <v>927</v>
      </c>
    </row>
    <row r="971" spans="1:24">
      <c r="A971" s="2">
        <v>969</v>
      </c>
      <c r="B971" s="2" t="s">
        <v>212</v>
      </c>
      <c r="C971" s="2">
        <f>YEAR(MC[[#This Row],[Date]])</f>
        <v>2024</v>
      </c>
      <c r="D971" s="2" t="s">
        <v>211</v>
      </c>
      <c r="E971" s="2" t="s">
        <v>211</v>
      </c>
      <c r="F971" s="18">
        <v>45597</v>
      </c>
      <c r="G971" s="2">
        <f t="shared" ref="G971:G976" si="117">DAY(EOMONTH(F971,0))</f>
        <v>30</v>
      </c>
      <c r="H971" s="19">
        <f t="shared" ref="H971:H976" si="118">H970+1</f>
        <v>45620</v>
      </c>
      <c r="I971">
        <v>2</v>
      </c>
      <c r="J971">
        <v>2</v>
      </c>
      <c r="K971" s="2">
        <v>0</v>
      </c>
      <c r="L971" s="2">
        <v>0</v>
      </c>
      <c r="M971" s="2">
        <v>0</v>
      </c>
      <c r="N971" s="2">
        <v>940</v>
      </c>
      <c r="O971" s="2">
        <v>0</v>
      </c>
      <c r="P971" s="2">
        <v>1120</v>
      </c>
      <c r="Q971" s="2">
        <f>SUM(MC[[#This Row],[IC1_Inv1_MC]:[IC2_Inv2_MC]])</f>
        <v>2060</v>
      </c>
      <c r="R971" s="22">
        <v>0.25</v>
      </c>
      <c r="S971" s="22">
        <v>0.41666666666666669</v>
      </c>
      <c r="T971" s="22">
        <v>0.60416666666666663</v>
      </c>
      <c r="U971" s="22">
        <v>0.77083333333333337</v>
      </c>
      <c r="V971" t="s">
        <v>927</v>
      </c>
    </row>
    <row r="972" spans="1:24">
      <c r="A972" s="2">
        <v>970</v>
      </c>
      <c r="B972" s="2" t="s">
        <v>212</v>
      </c>
      <c r="C972" s="2">
        <f>YEAR(MC[[#This Row],[Date]])</f>
        <v>2024</v>
      </c>
      <c r="D972" s="2" t="s">
        <v>211</v>
      </c>
      <c r="E972" s="2" t="s">
        <v>211</v>
      </c>
      <c r="F972" s="18">
        <v>45597</v>
      </c>
      <c r="G972" s="2">
        <f t="shared" si="117"/>
        <v>30</v>
      </c>
      <c r="H972" s="19">
        <f t="shared" si="118"/>
        <v>45621</v>
      </c>
      <c r="I972">
        <v>2</v>
      </c>
      <c r="J972">
        <v>2</v>
      </c>
      <c r="K972" s="2">
        <v>0</v>
      </c>
      <c r="L972" s="2">
        <v>634</v>
      </c>
      <c r="M972" s="2">
        <v>0</v>
      </c>
      <c r="N972" s="2">
        <v>0</v>
      </c>
      <c r="O972" s="2">
        <v>0</v>
      </c>
      <c r="P972" s="2">
        <v>1340</v>
      </c>
      <c r="Q972" s="2">
        <f>SUM(MC[[#This Row],[IC1_Inv1_MC]:[IC2_Inv2_MC]])</f>
        <v>1974</v>
      </c>
      <c r="R972" s="22">
        <v>0.25</v>
      </c>
      <c r="S972" s="22">
        <v>0.41666666666666669</v>
      </c>
      <c r="T972" s="22">
        <v>0.60416666666666663</v>
      </c>
      <c r="U972" s="22">
        <v>0.77083333333333337</v>
      </c>
      <c r="V972" t="s">
        <v>927</v>
      </c>
    </row>
    <row r="973" spans="1:24">
      <c r="A973" s="2">
        <v>971</v>
      </c>
      <c r="B973" s="2" t="s">
        <v>212</v>
      </c>
      <c r="C973" s="2">
        <f>YEAR(MC[[#This Row],[Date]])</f>
        <v>2024</v>
      </c>
      <c r="D973" s="2" t="s">
        <v>211</v>
      </c>
      <c r="E973" s="2" t="s">
        <v>211</v>
      </c>
      <c r="F973" s="18">
        <v>45597</v>
      </c>
      <c r="G973" s="2">
        <f t="shared" si="117"/>
        <v>30</v>
      </c>
      <c r="H973" s="19">
        <f t="shared" si="118"/>
        <v>45622</v>
      </c>
      <c r="I973">
        <v>2</v>
      </c>
      <c r="J973">
        <v>2</v>
      </c>
      <c r="K973" s="2">
        <v>0</v>
      </c>
      <c r="L973" s="2">
        <v>984</v>
      </c>
      <c r="M973" s="2">
        <v>514</v>
      </c>
      <c r="N973" s="2">
        <v>0</v>
      </c>
      <c r="O973" s="2">
        <v>0</v>
      </c>
      <c r="P973" s="2">
        <v>688</v>
      </c>
      <c r="Q973" s="2">
        <f>SUM(MC[[#This Row],[IC1_Inv1_MC]:[IC2_Inv2_MC]])</f>
        <v>2186</v>
      </c>
      <c r="R973" s="22">
        <v>0.25</v>
      </c>
      <c r="S973" s="22">
        <v>0.41666666666666669</v>
      </c>
      <c r="T973" s="22">
        <v>0.60416666666666663</v>
      </c>
      <c r="U973" s="22">
        <v>0.77083333333333337</v>
      </c>
      <c r="V973" t="s">
        <v>927</v>
      </c>
    </row>
    <row r="974" spans="1:24">
      <c r="A974" s="2">
        <v>972</v>
      </c>
      <c r="B974" s="2" t="s">
        <v>212</v>
      </c>
      <c r="C974" s="2">
        <f>YEAR(MC[[#This Row],[Date]])</f>
        <v>2024</v>
      </c>
      <c r="D974" s="2" t="s">
        <v>211</v>
      </c>
      <c r="E974" s="2" t="s">
        <v>211</v>
      </c>
      <c r="F974" s="18">
        <v>45597</v>
      </c>
      <c r="G974" s="2">
        <f t="shared" si="117"/>
        <v>30</v>
      </c>
      <c r="H974" s="19">
        <f t="shared" si="118"/>
        <v>45623</v>
      </c>
      <c r="I974">
        <v>2</v>
      </c>
      <c r="J974">
        <v>2</v>
      </c>
      <c r="K974" s="2">
        <v>0</v>
      </c>
      <c r="L974" s="2">
        <v>0</v>
      </c>
      <c r="M974" s="2">
        <v>1197</v>
      </c>
      <c r="N974" s="2">
        <v>861</v>
      </c>
      <c r="O974" s="2">
        <v>0</v>
      </c>
      <c r="P974" s="2">
        <v>0</v>
      </c>
      <c r="Q974" s="2">
        <f>SUM(MC[[#This Row],[IC1_Inv1_MC]:[IC2_Inv2_MC]])</f>
        <v>2058</v>
      </c>
      <c r="R974" s="22">
        <v>0.25</v>
      </c>
      <c r="S974" s="22">
        <v>0.41666666666666669</v>
      </c>
      <c r="T974" s="22">
        <v>0.60416666666666663</v>
      </c>
      <c r="U974" s="22">
        <v>0.77083333333333337</v>
      </c>
      <c r="V974" t="s">
        <v>927</v>
      </c>
    </row>
    <row r="975" spans="1:24">
      <c r="A975" s="2">
        <v>973</v>
      </c>
      <c r="B975" s="2" t="s">
        <v>212</v>
      </c>
      <c r="C975" s="2">
        <f>YEAR(MC[[#This Row],[Date]])</f>
        <v>2024</v>
      </c>
      <c r="D975" s="2" t="s">
        <v>211</v>
      </c>
      <c r="E975" s="2" t="s">
        <v>211</v>
      </c>
      <c r="F975" s="18">
        <v>45597</v>
      </c>
      <c r="G975" s="2">
        <f t="shared" si="117"/>
        <v>30</v>
      </c>
      <c r="H975" s="19">
        <f t="shared" si="118"/>
        <v>45624</v>
      </c>
      <c r="I975">
        <v>2</v>
      </c>
      <c r="J975">
        <v>2</v>
      </c>
      <c r="K975" s="2">
        <v>0</v>
      </c>
      <c r="L975" s="2">
        <v>0</v>
      </c>
      <c r="M975" s="2">
        <v>0</v>
      </c>
      <c r="N975" s="2">
        <v>1995</v>
      </c>
      <c r="O975" s="2">
        <v>0</v>
      </c>
      <c r="P975" s="2">
        <v>0</v>
      </c>
      <c r="Q975" s="2">
        <f>SUM(MC[[#This Row],[IC1_Inv1_MC]:[IC2_Inv2_MC]])</f>
        <v>1995</v>
      </c>
      <c r="R975" s="22">
        <v>0.25</v>
      </c>
      <c r="S975" s="22">
        <v>0.41666666666666669</v>
      </c>
      <c r="T975" s="22">
        <v>0.60416666666666663</v>
      </c>
      <c r="U975" s="22">
        <v>0.77083333333333337</v>
      </c>
      <c r="V975" t="s">
        <v>927</v>
      </c>
    </row>
    <row r="976" spans="1:24">
      <c r="A976" s="2">
        <v>974</v>
      </c>
      <c r="B976" s="2" t="s">
        <v>212</v>
      </c>
      <c r="C976" s="2">
        <f>YEAR(MC[[#This Row],[Date]])</f>
        <v>2024</v>
      </c>
      <c r="D976" s="2" t="s">
        <v>211</v>
      </c>
      <c r="E976" s="2" t="s">
        <v>211</v>
      </c>
      <c r="F976" s="18">
        <v>45597</v>
      </c>
      <c r="G976" s="2">
        <f t="shared" si="117"/>
        <v>30</v>
      </c>
      <c r="H976" s="19">
        <f t="shared" si="118"/>
        <v>45625</v>
      </c>
      <c r="I976">
        <v>2</v>
      </c>
      <c r="J976">
        <v>2</v>
      </c>
      <c r="K976" s="2">
        <v>0</v>
      </c>
      <c r="L976" s="2">
        <v>0</v>
      </c>
      <c r="M976" s="2">
        <v>0</v>
      </c>
      <c r="N976" s="2">
        <v>2034</v>
      </c>
      <c r="O976" s="2">
        <v>0</v>
      </c>
      <c r="P976" s="2">
        <v>0</v>
      </c>
      <c r="Q976" s="2">
        <f>SUM(MC[[#This Row],[IC1_Inv1_MC]:[IC2_Inv2_MC]])</f>
        <v>2034</v>
      </c>
      <c r="R976" s="22">
        <v>0.25</v>
      </c>
      <c r="S976" s="22">
        <v>0.41666666666666669</v>
      </c>
      <c r="T976" s="22">
        <v>0.60416666666666663</v>
      </c>
      <c r="U976" s="22">
        <v>0.77083333333333337</v>
      </c>
      <c r="V976" t="s">
        <v>927</v>
      </c>
    </row>
    <row r="977" spans="1:24">
      <c r="A977" s="2">
        <v>975</v>
      </c>
      <c r="B977" s="2" t="s">
        <v>212</v>
      </c>
      <c r="C977" s="2">
        <f>YEAR(MC[[#This Row],[Date]])</f>
        <v>2024</v>
      </c>
      <c r="D977" s="2" t="s">
        <v>211</v>
      </c>
      <c r="E977" s="2" t="s">
        <v>211</v>
      </c>
      <c r="F977" s="18">
        <v>45597</v>
      </c>
      <c r="G977" s="2">
        <f t="shared" ref="G977:G982" si="119">DAY(EOMONTH(F977,0))</f>
        <v>30</v>
      </c>
      <c r="H977" s="19">
        <f t="shared" ref="H977:H983" si="120">H976+1</f>
        <v>45626</v>
      </c>
      <c r="I977">
        <v>2</v>
      </c>
      <c r="J977">
        <v>2</v>
      </c>
      <c r="K977" s="2">
        <v>0</v>
      </c>
      <c r="L977" s="2">
        <v>0</v>
      </c>
      <c r="M977" s="2">
        <v>2142</v>
      </c>
      <c r="N977" s="2">
        <v>0</v>
      </c>
      <c r="O977" s="2">
        <v>0</v>
      </c>
      <c r="P977" s="2">
        <v>0</v>
      </c>
      <c r="Q977" s="2">
        <f>SUM(MC[[#This Row],[IC1_Inv1_MC]:[IC2_Inv2_MC]])</f>
        <v>2142</v>
      </c>
      <c r="R977" s="22">
        <v>0.25</v>
      </c>
      <c r="S977" s="22">
        <v>0.41666666666666669</v>
      </c>
      <c r="T977" s="22">
        <v>0.60416666666666663</v>
      </c>
      <c r="U977" s="22">
        <v>0.77083333333333337</v>
      </c>
      <c r="V977" t="s">
        <v>927</v>
      </c>
    </row>
    <row r="978" spans="1:24">
      <c r="A978" s="2">
        <v>976</v>
      </c>
      <c r="B978" s="2" t="s">
        <v>212</v>
      </c>
      <c r="C978" s="2">
        <f>YEAR(MC[[#This Row],[Date]])</f>
        <v>2024</v>
      </c>
      <c r="D978" s="2" t="s">
        <v>211</v>
      </c>
      <c r="E978" s="2" t="s">
        <v>211</v>
      </c>
      <c r="F978" s="18">
        <v>45627</v>
      </c>
      <c r="G978" s="2">
        <f t="shared" si="119"/>
        <v>31</v>
      </c>
      <c r="H978" s="19">
        <f t="shared" si="120"/>
        <v>45627</v>
      </c>
      <c r="I978">
        <v>2</v>
      </c>
      <c r="J978">
        <v>2</v>
      </c>
      <c r="K978" s="2">
        <v>1543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f>SUM(MC[[#This Row],[IC1_Inv1_MC]:[IC2_Inv2_MC]])</f>
        <v>1543</v>
      </c>
      <c r="R978" s="22">
        <v>0.25</v>
      </c>
      <c r="S978" s="22">
        <v>0.41666666666666669</v>
      </c>
      <c r="T978" s="22">
        <v>0.60416666666666663</v>
      </c>
      <c r="U978" s="22">
        <v>0.77083333333333337</v>
      </c>
      <c r="V978" t="s">
        <v>927</v>
      </c>
    </row>
    <row r="979" spans="1:24">
      <c r="A979" s="2">
        <v>977</v>
      </c>
      <c r="B979" s="2" t="s">
        <v>212</v>
      </c>
      <c r="C979" s="2">
        <f>YEAR(MC[[#This Row],[Date]])</f>
        <v>2024</v>
      </c>
      <c r="D979" s="2" t="s">
        <v>211</v>
      </c>
      <c r="E979" s="2" t="s">
        <v>211</v>
      </c>
      <c r="F979" s="18">
        <v>45627</v>
      </c>
      <c r="G979" s="2">
        <f t="shared" si="119"/>
        <v>31</v>
      </c>
      <c r="H979" s="19">
        <f t="shared" si="120"/>
        <v>45628</v>
      </c>
      <c r="I979">
        <v>2</v>
      </c>
      <c r="J979">
        <v>2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f>SUM(MC[[#This Row],[IC1_Inv1_MC]:[IC2_Inv2_MC]])</f>
        <v>0</v>
      </c>
      <c r="X979" t="s">
        <v>992</v>
      </c>
    </row>
    <row r="980" spans="1:24">
      <c r="A980" s="2">
        <v>978</v>
      </c>
      <c r="B980" s="2" t="s">
        <v>212</v>
      </c>
      <c r="C980" s="2">
        <f>YEAR(MC[[#This Row],[Date]])</f>
        <v>2024</v>
      </c>
      <c r="D980" s="2" t="s">
        <v>211</v>
      </c>
      <c r="E980" s="2" t="s">
        <v>211</v>
      </c>
      <c r="F980" s="18">
        <v>45627</v>
      </c>
      <c r="G980" s="2">
        <f t="shared" si="119"/>
        <v>31</v>
      </c>
      <c r="H980" s="19">
        <f t="shared" si="120"/>
        <v>45629</v>
      </c>
      <c r="I980">
        <v>2</v>
      </c>
      <c r="J980">
        <v>2</v>
      </c>
      <c r="K980" s="2">
        <v>0</v>
      </c>
      <c r="L980" s="2">
        <v>0</v>
      </c>
      <c r="M980" s="2">
        <v>1012</v>
      </c>
      <c r="N980" s="2">
        <v>0</v>
      </c>
      <c r="O980" s="2">
        <v>0</v>
      </c>
      <c r="P980" s="2">
        <v>0</v>
      </c>
      <c r="Q980" s="2">
        <f>SUM(MC[[#This Row],[IC1_Inv1_MC]:[IC2_Inv2_MC]])</f>
        <v>1012</v>
      </c>
      <c r="R980" s="22">
        <v>0.25</v>
      </c>
      <c r="S980" s="22">
        <v>0.41666666666666669</v>
      </c>
      <c r="T980" s="22">
        <v>0.60416666666666663</v>
      </c>
      <c r="U980" s="22">
        <v>0.77083333333333337</v>
      </c>
      <c r="V980" t="s">
        <v>927</v>
      </c>
    </row>
    <row r="981" spans="1:24">
      <c r="A981" s="2">
        <v>979</v>
      </c>
      <c r="B981" s="2" t="s">
        <v>212</v>
      </c>
      <c r="C981" s="2">
        <f>YEAR(MC[[#This Row],[Date]])</f>
        <v>2024</v>
      </c>
      <c r="D981" s="2" t="s">
        <v>211</v>
      </c>
      <c r="E981" s="2" t="s">
        <v>211</v>
      </c>
      <c r="F981" s="18">
        <v>45627</v>
      </c>
      <c r="G981" s="2">
        <f t="shared" si="119"/>
        <v>31</v>
      </c>
      <c r="H981" s="19">
        <f t="shared" si="120"/>
        <v>45630</v>
      </c>
      <c r="I981">
        <v>2</v>
      </c>
      <c r="J981">
        <v>2</v>
      </c>
      <c r="K981" s="2">
        <v>0</v>
      </c>
      <c r="L981" s="2">
        <v>988</v>
      </c>
      <c r="M981" s="2">
        <v>0</v>
      </c>
      <c r="N981" s="2">
        <v>1024</v>
      </c>
      <c r="O981" s="2">
        <v>0</v>
      </c>
      <c r="P981" s="2">
        <v>0</v>
      </c>
      <c r="Q981" s="2">
        <f>SUM(MC[[#This Row],[IC1_Inv1_MC]:[IC2_Inv2_MC]])</f>
        <v>2012</v>
      </c>
      <c r="R981" s="22">
        <v>0.25</v>
      </c>
      <c r="S981" s="22">
        <v>0.41666666666666669</v>
      </c>
      <c r="T981" s="22">
        <v>0.60416666666666663</v>
      </c>
      <c r="U981" s="22">
        <v>0.77083333333333337</v>
      </c>
      <c r="V981" t="s">
        <v>927</v>
      </c>
    </row>
    <row r="982" spans="1:24">
      <c r="A982" s="2">
        <v>980</v>
      </c>
      <c r="B982" s="2" t="s">
        <v>212</v>
      </c>
      <c r="C982" s="2">
        <f>YEAR(MC[[#This Row],[Date]])</f>
        <v>2024</v>
      </c>
      <c r="D982" s="2" t="s">
        <v>211</v>
      </c>
      <c r="E982" s="2" t="s">
        <v>211</v>
      </c>
      <c r="F982" s="18">
        <v>45627</v>
      </c>
      <c r="G982" s="2">
        <f t="shared" si="119"/>
        <v>31</v>
      </c>
      <c r="H982" s="19">
        <f t="shared" si="120"/>
        <v>45631</v>
      </c>
      <c r="I982">
        <v>2</v>
      </c>
      <c r="J982">
        <v>2</v>
      </c>
      <c r="K982" s="2">
        <v>1046</v>
      </c>
      <c r="L982" s="2">
        <v>0</v>
      </c>
      <c r="M982" s="2">
        <v>985</v>
      </c>
      <c r="N982" s="2">
        <v>0</v>
      </c>
      <c r="O982" s="2">
        <v>0</v>
      </c>
      <c r="P982" s="2">
        <v>0</v>
      </c>
      <c r="Q982" s="2">
        <f>SUM(MC[[#This Row],[IC1_Inv1_MC]:[IC2_Inv2_MC]])</f>
        <v>2031</v>
      </c>
      <c r="R982" s="22">
        <v>0.25</v>
      </c>
      <c r="S982" s="22">
        <v>0.41666666666666669</v>
      </c>
      <c r="T982" s="22">
        <v>0.60416666666666663</v>
      </c>
      <c r="U982" s="22">
        <v>0.77083333333333337</v>
      </c>
      <c r="V982" t="s">
        <v>927</v>
      </c>
    </row>
    <row r="983" spans="1:24">
      <c r="A983" s="2">
        <v>981</v>
      </c>
      <c r="B983" s="2" t="s">
        <v>212</v>
      </c>
      <c r="C983" s="2">
        <f>YEAR(MC[[#This Row],[Date]])</f>
        <v>2024</v>
      </c>
      <c r="D983" s="2" t="s">
        <v>211</v>
      </c>
      <c r="E983" s="2" t="s">
        <v>211</v>
      </c>
      <c r="F983" s="18">
        <v>45627</v>
      </c>
      <c r="G983" s="2">
        <f t="shared" ref="G983" si="121">DAY(EOMONTH(F983,0))</f>
        <v>31</v>
      </c>
      <c r="H983" s="19">
        <f t="shared" si="120"/>
        <v>45632</v>
      </c>
      <c r="I983">
        <v>2</v>
      </c>
      <c r="J983">
        <v>2</v>
      </c>
      <c r="K983" s="2">
        <v>252</v>
      </c>
      <c r="L983" s="2">
        <v>252</v>
      </c>
      <c r="M983" s="2">
        <v>0</v>
      </c>
      <c r="N983" s="2">
        <v>0</v>
      </c>
      <c r="O983" s="2">
        <v>0</v>
      </c>
      <c r="P983" s="2">
        <v>1512</v>
      </c>
      <c r="Q983" s="2">
        <f>SUM(MC[[#This Row],[IC1_Inv1_MC]:[IC2_Inv2_MC]])</f>
        <v>2016</v>
      </c>
      <c r="R983" s="22">
        <v>0.25</v>
      </c>
      <c r="S983" s="22">
        <v>0.41666666666666669</v>
      </c>
      <c r="T983" s="22">
        <v>0.60416666666666663</v>
      </c>
      <c r="U983" s="22">
        <v>0.77083333333333337</v>
      </c>
      <c r="V983" t="s">
        <v>927</v>
      </c>
      <c r="X983" t="s">
        <v>929</v>
      </c>
    </row>
    <row r="984" spans="1:24">
      <c r="A984" s="2">
        <v>982</v>
      </c>
      <c r="B984" s="2" t="s">
        <v>212</v>
      </c>
      <c r="C984" s="2">
        <f>YEAR(MC[[#This Row],[Date]])</f>
        <v>2024</v>
      </c>
      <c r="D984" s="2" t="s">
        <v>211</v>
      </c>
      <c r="E984" s="2" t="s">
        <v>211</v>
      </c>
      <c r="F984" s="18">
        <v>45627</v>
      </c>
      <c r="G984" s="2">
        <f t="shared" ref="G984:G989" si="122">DAY(EOMONTH(F984,0))</f>
        <v>31</v>
      </c>
      <c r="H984" s="19">
        <f t="shared" ref="H984:H992" si="123">H983+1</f>
        <v>45633</v>
      </c>
      <c r="I984">
        <v>3</v>
      </c>
      <c r="J984">
        <v>2</v>
      </c>
      <c r="K984" s="2">
        <v>0</v>
      </c>
      <c r="L984" s="2">
        <v>0</v>
      </c>
      <c r="M984" s="2">
        <v>0</v>
      </c>
      <c r="N984" s="2">
        <v>0</v>
      </c>
      <c r="O984" s="2">
        <v>1344</v>
      </c>
      <c r="P984" s="2">
        <v>735</v>
      </c>
      <c r="Q984" s="2">
        <f>SUM(MC[[#This Row],[IC1_Inv1_MC]:[IC2_Inv2_MC]])</f>
        <v>2079</v>
      </c>
      <c r="R984" s="22">
        <v>0.25</v>
      </c>
      <c r="S984" s="22">
        <v>0.41666666666666669</v>
      </c>
      <c r="T984" s="22">
        <v>0.60416666666666663</v>
      </c>
      <c r="U984" s="22">
        <v>0.77083333333333337</v>
      </c>
      <c r="V984" t="s">
        <v>927</v>
      </c>
    </row>
    <row r="985" spans="1:24">
      <c r="A985" s="2">
        <v>983</v>
      </c>
      <c r="B985" s="2" t="s">
        <v>212</v>
      </c>
      <c r="C985" s="2">
        <f>YEAR(MC[[#This Row],[Date]])</f>
        <v>2024</v>
      </c>
      <c r="D985" s="2" t="s">
        <v>211</v>
      </c>
      <c r="E985" s="2" t="s">
        <v>211</v>
      </c>
      <c r="F985" s="18">
        <v>45627</v>
      </c>
      <c r="G985" s="2">
        <f t="shared" si="122"/>
        <v>31</v>
      </c>
      <c r="H985" s="19">
        <f t="shared" si="123"/>
        <v>45634</v>
      </c>
      <c r="I985">
        <v>3</v>
      </c>
      <c r="J985">
        <v>2</v>
      </c>
      <c r="K985" s="2">
        <v>0</v>
      </c>
      <c r="L985" s="2">
        <v>0</v>
      </c>
      <c r="M985" s="2">
        <v>0</v>
      </c>
      <c r="N985" s="2">
        <v>0</v>
      </c>
      <c r="O985" s="2">
        <v>2058</v>
      </c>
      <c r="P985" s="2">
        <v>0</v>
      </c>
      <c r="Q985" s="2">
        <f>SUM(MC[[#This Row],[IC1_Inv1_MC]:[IC2_Inv2_MC]])</f>
        <v>2058</v>
      </c>
      <c r="R985" s="22">
        <v>0.25</v>
      </c>
      <c r="S985" s="22">
        <v>0.41666666666666669</v>
      </c>
      <c r="T985" s="22">
        <v>0.60416666666666663</v>
      </c>
      <c r="U985" s="22">
        <v>0.77083333333333337</v>
      </c>
      <c r="V985" t="s">
        <v>927</v>
      </c>
    </row>
    <row r="986" spans="1:24">
      <c r="A986" s="2">
        <v>984</v>
      </c>
      <c r="B986" s="2" t="s">
        <v>212</v>
      </c>
      <c r="C986" s="2">
        <f>YEAR(MC[[#This Row],[Date]])</f>
        <v>2024</v>
      </c>
      <c r="D986" s="2" t="s">
        <v>211</v>
      </c>
      <c r="E986" s="2" t="s">
        <v>211</v>
      </c>
      <c r="F986" s="18">
        <v>45627</v>
      </c>
      <c r="G986" s="2">
        <f t="shared" si="122"/>
        <v>31</v>
      </c>
      <c r="H986" s="19">
        <f t="shared" si="123"/>
        <v>45635</v>
      </c>
      <c r="I986">
        <v>3</v>
      </c>
      <c r="J986">
        <v>2</v>
      </c>
      <c r="K986" s="2">
        <v>882</v>
      </c>
      <c r="L986" s="2">
        <v>0</v>
      </c>
      <c r="M986" s="2">
        <v>0</v>
      </c>
      <c r="N986" s="2">
        <v>0</v>
      </c>
      <c r="O986" s="2">
        <v>1155</v>
      </c>
      <c r="P986" s="2">
        <v>0</v>
      </c>
      <c r="Q986" s="2">
        <f>SUM(MC[[#This Row],[IC1_Inv1_MC]:[IC2_Inv2_MC]])</f>
        <v>2037</v>
      </c>
      <c r="R986" s="22">
        <v>0.25</v>
      </c>
      <c r="S986" s="22">
        <v>0.41666666666666669</v>
      </c>
      <c r="T986" s="22">
        <v>0.60416666666666663</v>
      </c>
      <c r="U986" s="22">
        <v>0.77083333333333337</v>
      </c>
      <c r="V986" t="s">
        <v>927</v>
      </c>
    </row>
    <row r="987" spans="1:24">
      <c r="A987" s="2">
        <v>985</v>
      </c>
      <c r="B987" s="2" t="s">
        <v>212</v>
      </c>
      <c r="C987" s="2">
        <f>YEAR(MC[[#This Row],[Date]])</f>
        <v>2024</v>
      </c>
      <c r="D987" s="2" t="s">
        <v>211</v>
      </c>
      <c r="E987" s="2" t="s">
        <v>211</v>
      </c>
      <c r="F987" s="18">
        <v>45627</v>
      </c>
      <c r="G987" s="2">
        <f t="shared" si="122"/>
        <v>31</v>
      </c>
      <c r="H987" s="19">
        <f t="shared" si="123"/>
        <v>45636</v>
      </c>
      <c r="I987">
        <v>3</v>
      </c>
      <c r="J987">
        <v>2</v>
      </c>
      <c r="K987" s="2">
        <v>1449</v>
      </c>
      <c r="L987" s="2">
        <v>630</v>
      </c>
      <c r="M987" s="2">
        <v>0</v>
      </c>
      <c r="N987" s="2">
        <v>0</v>
      </c>
      <c r="O987" s="2">
        <v>0</v>
      </c>
      <c r="P987" s="2">
        <v>0</v>
      </c>
      <c r="Q987" s="2">
        <f>SUM(MC[[#This Row],[IC1_Inv1_MC]:[IC2_Inv2_MC]])</f>
        <v>2079</v>
      </c>
      <c r="R987" s="22">
        <v>0.25</v>
      </c>
      <c r="S987" s="22">
        <v>0.41666666666666669</v>
      </c>
      <c r="T987" s="22">
        <v>0.60416666666666663</v>
      </c>
      <c r="U987" s="22">
        <v>0.77083333333333337</v>
      </c>
      <c r="V987" t="s">
        <v>927</v>
      </c>
    </row>
    <row r="988" spans="1:24">
      <c r="A988" s="2">
        <v>986</v>
      </c>
      <c r="B988" s="2" t="s">
        <v>212</v>
      </c>
      <c r="C988" s="2">
        <f>YEAR(MC[[#This Row],[Date]])</f>
        <v>2024</v>
      </c>
      <c r="D988" s="2" t="s">
        <v>211</v>
      </c>
      <c r="E988" s="2" t="s">
        <v>211</v>
      </c>
      <c r="F988" s="18">
        <v>45627</v>
      </c>
      <c r="G988" s="2">
        <f t="shared" si="122"/>
        <v>31</v>
      </c>
      <c r="H988" s="19">
        <f t="shared" si="123"/>
        <v>45637</v>
      </c>
      <c r="I988">
        <v>3</v>
      </c>
      <c r="J988">
        <v>2</v>
      </c>
      <c r="K988" s="2">
        <v>441</v>
      </c>
      <c r="L988" s="2">
        <v>567</v>
      </c>
      <c r="M988" s="2">
        <v>1050</v>
      </c>
      <c r="N988" s="2">
        <v>0</v>
      </c>
      <c r="O988" s="2">
        <v>0</v>
      </c>
      <c r="P988" s="2">
        <v>0</v>
      </c>
      <c r="Q988" s="2">
        <f>SUM(MC[[#This Row],[IC1_Inv1_MC]:[IC2_Inv2_MC]])</f>
        <v>2058</v>
      </c>
      <c r="R988" s="22">
        <v>0.25</v>
      </c>
      <c r="S988" s="22">
        <v>0.41666666666666669</v>
      </c>
      <c r="T988" s="22">
        <v>0.60416666666666663</v>
      </c>
      <c r="U988" s="22">
        <v>0.77083333333333337</v>
      </c>
      <c r="V988" t="s">
        <v>927</v>
      </c>
    </row>
    <row r="989" spans="1:24">
      <c r="A989" s="2">
        <v>987</v>
      </c>
      <c r="B989" s="2" t="s">
        <v>212</v>
      </c>
      <c r="C989" s="2">
        <f>YEAR(MC[[#This Row],[Date]])</f>
        <v>2024</v>
      </c>
      <c r="D989" s="2" t="s">
        <v>211</v>
      </c>
      <c r="E989" s="2" t="s">
        <v>211</v>
      </c>
      <c r="F989" s="18">
        <v>45627</v>
      </c>
      <c r="G989" s="2">
        <f t="shared" si="122"/>
        <v>31</v>
      </c>
      <c r="H989" s="19">
        <f t="shared" si="123"/>
        <v>45638</v>
      </c>
      <c r="I989">
        <v>3</v>
      </c>
      <c r="J989">
        <v>2</v>
      </c>
      <c r="K989" s="2">
        <v>315</v>
      </c>
      <c r="L989" s="2">
        <v>756</v>
      </c>
      <c r="M989" s="2">
        <v>1008</v>
      </c>
      <c r="N989" s="2">
        <v>0</v>
      </c>
      <c r="O989" s="2">
        <v>0</v>
      </c>
      <c r="P989" s="2">
        <v>0</v>
      </c>
      <c r="Q989" s="2">
        <f>SUM(MC[[#This Row],[IC1_Inv1_MC]:[IC2_Inv2_MC]])</f>
        <v>2079</v>
      </c>
      <c r="R989" s="22">
        <v>0.25</v>
      </c>
      <c r="S989" s="22">
        <v>0.41666666666666669</v>
      </c>
      <c r="T989" s="22">
        <v>0.60416666666666663</v>
      </c>
      <c r="U989" s="22">
        <v>0.77083333333333337</v>
      </c>
      <c r="V989" t="s">
        <v>927</v>
      </c>
    </row>
    <row r="990" spans="1:24">
      <c r="A990" s="2">
        <v>988</v>
      </c>
      <c r="B990" s="2" t="s">
        <v>212</v>
      </c>
      <c r="C990" s="2">
        <f>YEAR(MC[[#This Row],[Date]])</f>
        <v>2024</v>
      </c>
      <c r="D990" s="2" t="s">
        <v>211</v>
      </c>
      <c r="E990" s="2" t="s">
        <v>211</v>
      </c>
      <c r="F990" s="18">
        <v>45627</v>
      </c>
      <c r="G990" s="2">
        <f t="shared" ref="G990" si="124">DAY(EOMONTH(F990,0))</f>
        <v>31</v>
      </c>
      <c r="H990" s="19">
        <f t="shared" si="123"/>
        <v>45639</v>
      </c>
      <c r="I990">
        <v>3</v>
      </c>
      <c r="J990">
        <v>2</v>
      </c>
      <c r="K990" s="2">
        <v>1523</v>
      </c>
      <c r="L990" s="2">
        <v>441</v>
      </c>
      <c r="M990" s="2">
        <v>126</v>
      </c>
      <c r="N990" s="2">
        <v>0</v>
      </c>
      <c r="O990" s="2">
        <v>0</v>
      </c>
      <c r="P990" s="2">
        <v>0</v>
      </c>
      <c r="Q990" s="2">
        <f>SUM(MC[[#This Row],[IC1_Inv1_MC]:[IC2_Inv2_MC]])</f>
        <v>2090</v>
      </c>
      <c r="R990" s="22">
        <v>0.25</v>
      </c>
      <c r="S990" s="22">
        <v>0.41666666666666669</v>
      </c>
      <c r="T990" s="22">
        <v>0.60416666666666663</v>
      </c>
      <c r="U990" s="22">
        <v>0.77083333333333337</v>
      </c>
      <c r="V990" t="s">
        <v>927</v>
      </c>
    </row>
    <row r="991" spans="1:24">
      <c r="A991" s="2">
        <v>989</v>
      </c>
      <c r="B991" s="2" t="s">
        <v>212</v>
      </c>
      <c r="C991" s="2">
        <f>YEAR(MC[[#This Row],[Date]])</f>
        <v>2024</v>
      </c>
      <c r="D991" s="2" t="s">
        <v>211</v>
      </c>
      <c r="E991" s="2" t="s">
        <v>211</v>
      </c>
      <c r="F991" s="18">
        <v>45627</v>
      </c>
      <c r="G991" s="2">
        <f t="shared" ref="G991" si="125">DAY(EOMONTH(F991,0))</f>
        <v>31</v>
      </c>
      <c r="H991" s="19">
        <f t="shared" si="123"/>
        <v>45640</v>
      </c>
      <c r="I991">
        <v>3</v>
      </c>
      <c r="J991">
        <v>2</v>
      </c>
      <c r="K991" s="2">
        <v>1008</v>
      </c>
      <c r="L991" s="2">
        <v>0</v>
      </c>
      <c r="M991" s="2">
        <v>0</v>
      </c>
      <c r="N991" s="2">
        <v>0</v>
      </c>
      <c r="O991" s="2">
        <v>1134</v>
      </c>
      <c r="P991" s="2">
        <v>0</v>
      </c>
      <c r="Q991" s="2">
        <f>SUM(MC[[#This Row],[IC1_Inv1_MC]:[IC2_Inv2_MC]])</f>
        <v>2142</v>
      </c>
      <c r="R991" s="22">
        <v>0.25</v>
      </c>
      <c r="S991" s="22">
        <v>0.41666666666666669</v>
      </c>
      <c r="T991" s="22">
        <v>0.60416666666666663</v>
      </c>
      <c r="U991" s="22">
        <v>0.77083333333333337</v>
      </c>
      <c r="V991" t="s">
        <v>927</v>
      </c>
    </row>
    <row r="992" spans="1:24">
      <c r="A992" s="2">
        <v>990</v>
      </c>
      <c r="B992" s="2" t="s">
        <v>212</v>
      </c>
      <c r="C992" s="2">
        <f>YEAR(MC[[#This Row],[Date]])</f>
        <v>2024</v>
      </c>
      <c r="D992" s="2" t="s">
        <v>211</v>
      </c>
      <c r="E992" s="2" t="s">
        <v>211</v>
      </c>
      <c r="F992" s="18">
        <v>45627</v>
      </c>
      <c r="G992" s="2">
        <f t="shared" ref="G992" si="126">DAY(EOMONTH(F992,0))</f>
        <v>31</v>
      </c>
      <c r="H992" s="19">
        <f t="shared" si="123"/>
        <v>45641</v>
      </c>
      <c r="I992">
        <v>3</v>
      </c>
      <c r="J992">
        <v>2</v>
      </c>
      <c r="K992" s="2">
        <v>0</v>
      </c>
      <c r="L992" s="2">
        <v>504</v>
      </c>
      <c r="M992" s="2">
        <v>504</v>
      </c>
      <c r="N992" s="2">
        <v>462</v>
      </c>
      <c r="O992" s="2">
        <v>0</v>
      </c>
      <c r="P992" s="2">
        <v>672</v>
      </c>
      <c r="Q992" s="2">
        <f>SUM(MC[[#This Row],[IC1_Inv1_MC]:[IC2_Inv2_MC]])</f>
        <v>2142</v>
      </c>
      <c r="R992" s="22">
        <v>0.25</v>
      </c>
      <c r="S992" s="22">
        <v>0.41666666666666669</v>
      </c>
      <c r="T992" s="22">
        <v>0.60416666666666663</v>
      </c>
      <c r="U992" s="22">
        <v>0.77083333333333337</v>
      </c>
      <c r="V992" t="s">
        <v>927</v>
      </c>
    </row>
    <row r="993" spans="1:24">
      <c r="A993" s="2">
        <v>991</v>
      </c>
      <c r="B993" s="2" t="s">
        <v>212</v>
      </c>
      <c r="C993" s="2">
        <f>YEAR(MC[[#This Row],[Date]])</f>
        <v>2024</v>
      </c>
      <c r="D993" s="2" t="s">
        <v>211</v>
      </c>
      <c r="E993" s="2" t="s">
        <v>211</v>
      </c>
      <c r="F993" s="18">
        <v>45627</v>
      </c>
      <c r="G993" s="2">
        <f t="shared" ref="G993:G998" si="127">DAY(EOMONTH(F993,0))</f>
        <v>31</v>
      </c>
      <c r="H993" s="19">
        <f t="shared" ref="H993:H999" si="128">H992+1</f>
        <v>45642</v>
      </c>
      <c r="I993">
        <v>3</v>
      </c>
      <c r="J993">
        <v>2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2079</v>
      </c>
      <c r="Q993" s="2">
        <f>SUM(MC[[#This Row],[IC1_Inv1_MC]:[IC2_Inv2_MC]])</f>
        <v>2079</v>
      </c>
      <c r="R993" s="22">
        <v>0.25</v>
      </c>
      <c r="S993" s="22">
        <v>0.41666666666666669</v>
      </c>
      <c r="T993" s="22">
        <v>0.60416666666666663</v>
      </c>
      <c r="U993" s="22">
        <v>0.77083333333333337</v>
      </c>
      <c r="V993" t="s">
        <v>927</v>
      </c>
    </row>
    <row r="994" spans="1:24">
      <c r="A994" s="2">
        <v>992</v>
      </c>
      <c r="B994" s="2" t="s">
        <v>212</v>
      </c>
      <c r="C994" s="2">
        <f>YEAR(MC[[#This Row],[Date]])</f>
        <v>2024</v>
      </c>
      <c r="D994" s="2" t="s">
        <v>211</v>
      </c>
      <c r="E994" s="2" t="s">
        <v>211</v>
      </c>
      <c r="F994" s="18">
        <v>45627</v>
      </c>
      <c r="G994" s="2">
        <f t="shared" si="127"/>
        <v>31</v>
      </c>
      <c r="H994" s="19">
        <f t="shared" si="128"/>
        <v>45643</v>
      </c>
      <c r="I994">
        <v>3</v>
      </c>
      <c r="J994">
        <v>4</v>
      </c>
      <c r="K994" s="2">
        <v>252</v>
      </c>
      <c r="L994" s="2">
        <v>1869</v>
      </c>
      <c r="M994" s="2">
        <v>0</v>
      </c>
      <c r="N994" s="2">
        <v>0</v>
      </c>
      <c r="O994" s="2">
        <v>0</v>
      </c>
      <c r="P994" s="2">
        <v>1239</v>
      </c>
      <c r="Q994" s="2">
        <f>SUM(MC[[#This Row],[IC1_Inv1_MC]:[IC2_Inv2_MC]])</f>
        <v>3360</v>
      </c>
      <c r="R994" s="22">
        <v>0.25</v>
      </c>
      <c r="S994" s="22">
        <v>0.41666666666666669</v>
      </c>
      <c r="T994" s="22">
        <v>0.60416666666666663</v>
      </c>
      <c r="U994" s="22">
        <v>0.77083333333333337</v>
      </c>
      <c r="V994" t="s">
        <v>927</v>
      </c>
    </row>
    <row r="995" spans="1:24">
      <c r="A995" s="2">
        <v>993</v>
      </c>
      <c r="B995" s="2" t="s">
        <v>212</v>
      </c>
      <c r="C995" s="2">
        <f>YEAR(MC[[#This Row],[Date]])</f>
        <v>2024</v>
      </c>
      <c r="D995" s="2" t="s">
        <v>211</v>
      </c>
      <c r="E995" s="2" t="s">
        <v>211</v>
      </c>
      <c r="F995" s="18">
        <v>45627</v>
      </c>
      <c r="G995" s="2">
        <f t="shared" si="127"/>
        <v>31</v>
      </c>
      <c r="H995" s="19">
        <f t="shared" si="128"/>
        <v>45644</v>
      </c>
      <c r="I995">
        <v>3</v>
      </c>
      <c r="J995">
        <v>4</v>
      </c>
      <c r="K995" s="2">
        <v>0</v>
      </c>
      <c r="L995" s="2">
        <v>126</v>
      </c>
      <c r="M995" s="2">
        <v>2845</v>
      </c>
      <c r="N995" s="2">
        <v>294</v>
      </c>
      <c r="O995" s="2">
        <v>0</v>
      </c>
      <c r="P995" s="2">
        <v>0</v>
      </c>
      <c r="Q995" s="2">
        <f>SUM(MC[[#This Row],[IC1_Inv1_MC]:[IC2_Inv2_MC]])</f>
        <v>3265</v>
      </c>
      <c r="R995" s="22">
        <v>0.25</v>
      </c>
      <c r="S995" s="22">
        <v>0.41666666666666669</v>
      </c>
      <c r="T995" s="22">
        <v>0.60416666666666663</v>
      </c>
      <c r="U995" s="22">
        <v>0.77083333333333337</v>
      </c>
      <c r="V995" t="s">
        <v>927</v>
      </c>
    </row>
    <row r="996" spans="1:24">
      <c r="A996" s="2">
        <v>994</v>
      </c>
      <c r="B996" s="2" t="s">
        <v>212</v>
      </c>
      <c r="C996" s="2">
        <f>YEAR(MC[[#This Row],[Date]])</f>
        <v>2024</v>
      </c>
      <c r="D996" s="2" t="s">
        <v>211</v>
      </c>
      <c r="E996" s="2" t="s">
        <v>211</v>
      </c>
      <c r="F996" s="18">
        <v>45627</v>
      </c>
      <c r="G996" s="2">
        <f t="shared" si="127"/>
        <v>31</v>
      </c>
      <c r="H996" s="19">
        <f t="shared" si="128"/>
        <v>45645</v>
      </c>
      <c r="I996">
        <v>3</v>
      </c>
      <c r="J996">
        <v>4</v>
      </c>
      <c r="K996" s="2">
        <v>0</v>
      </c>
      <c r="L996" s="2">
        <v>0</v>
      </c>
      <c r="M996" s="2">
        <v>1201</v>
      </c>
      <c r="N996" s="2">
        <v>2094</v>
      </c>
      <c r="O996" s="2">
        <v>0</v>
      </c>
      <c r="P996" s="2">
        <v>0</v>
      </c>
      <c r="Q996" s="2">
        <f>SUM(MC[[#This Row],[IC1_Inv1_MC]:[IC2_Inv2_MC]])</f>
        <v>3295</v>
      </c>
      <c r="R996" s="22">
        <v>0.25</v>
      </c>
      <c r="S996" s="22">
        <v>0.41666666666666669</v>
      </c>
      <c r="T996" s="22">
        <v>0.60416666666666663</v>
      </c>
      <c r="U996" s="22">
        <v>0.77083333333333337</v>
      </c>
      <c r="V996" t="s">
        <v>927</v>
      </c>
      <c r="X996" t="s">
        <v>931</v>
      </c>
    </row>
    <row r="997" spans="1:24">
      <c r="A997" s="2">
        <v>995</v>
      </c>
      <c r="B997" s="2" t="s">
        <v>212</v>
      </c>
      <c r="C997" s="2">
        <f>YEAR(MC[[#This Row],[Date]])</f>
        <v>2024</v>
      </c>
      <c r="D997" s="2" t="s">
        <v>211</v>
      </c>
      <c r="E997" s="2" t="s">
        <v>211</v>
      </c>
      <c r="F997" s="18">
        <v>45627</v>
      </c>
      <c r="G997" s="2">
        <f t="shared" si="127"/>
        <v>31</v>
      </c>
      <c r="H997" s="19">
        <f t="shared" si="128"/>
        <v>45646</v>
      </c>
      <c r="I997">
        <v>4</v>
      </c>
      <c r="J997">
        <v>4</v>
      </c>
      <c r="K997" s="2">
        <v>0</v>
      </c>
      <c r="L997" s="2">
        <v>0</v>
      </c>
      <c r="M997" s="2">
        <v>1342</v>
      </c>
      <c r="N997" s="2">
        <v>2024</v>
      </c>
      <c r="O997" s="2">
        <v>0</v>
      </c>
      <c r="P997" s="2">
        <v>0</v>
      </c>
      <c r="Q997" s="2">
        <f>SUM(MC[[#This Row],[IC1_Inv1_MC]:[IC2_Inv2_MC]])</f>
        <v>3366</v>
      </c>
      <c r="R997" s="22">
        <v>0.25</v>
      </c>
      <c r="S997" s="22">
        <v>0.41666666666666669</v>
      </c>
      <c r="T997" s="22">
        <v>0.60416666666666663</v>
      </c>
      <c r="U997" s="22">
        <v>0.77083333333333337</v>
      </c>
      <c r="V997" t="s">
        <v>927</v>
      </c>
    </row>
    <row r="998" spans="1:24">
      <c r="A998" s="2">
        <v>996</v>
      </c>
      <c r="B998" s="2" t="s">
        <v>212</v>
      </c>
      <c r="C998" s="2">
        <f>YEAR(MC[[#This Row],[Date]])</f>
        <v>2024</v>
      </c>
      <c r="D998" s="2" t="s">
        <v>211</v>
      </c>
      <c r="E998" s="2" t="s">
        <v>211</v>
      </c>
      <c r="F998" s="18">
        <v>45627</v>
      </c>
      <c r="G998" s="2">
        <f t="shared" si="127"/>
        <v>31</v>
      </c>
      <c r="H998" s="19">
        <f t="shared" si="128"/>
        <v>45647</v>
      </c>
      <c r="I998">
        <v>4</v>
      </c>
      <c r="J998">
        <v>4</v>
      </c>
      <c r="K998" s="2">
        <v>0</v>
      </c>
      <c r="L998" s="2">
        <v>252</v>
      </c>
      <c r="M998" s="2">
        <v>1436</v>
      </c>
      <c r="N998" s="2">
        <v>1302</v>
      </c>
      <c r="O998" s="2">
        <v>252</v>
      </c>
      <c r="P998" s="2">
        <v>0</v>
      </c>
      <c r="Q998" s="2">
        <f>SUM(MC[[#This Row],[IC1_Inv1_MC]:[IC2_Inv2_MC]])</f>
        <v>3242</v>
      </c>
      <c r="R998" s="22">
        <v>0.25</v>
      </c>
      <c r="S998" s="22">
        <v>0.41666666666666669</v>
      </c>
      <c r="T998" s="22">
        <v>0.60416666666666663</v>
      </c>
      <c r="U998" s="22">
        <v>0.77083333333333337</v>
      </c>
      <c r="V998" t="s">
        <v>927</v>
      </c>
    </row>
    <row r="999" spans="1:24">
      <c r="A999" s="2">
        <v>997</v>
      </c>
      <c r="B999" s="2" t="s">
        <v>212</v>
      </c>
      <c r="C999" s="2">
        <f>YEAR(MC[[#This Row],[Date]])</f>
        <v>2024</v>
      </c>
      <c r="D999" s="2" t="s">
        <v>211</v>
      </c>
      <c r="E999" s="2" t="s">
        <v>211</v>
      </c>
      <c r="F999" s="18">
        <v>45627</v>
      </c>
      <c r="G999" s="2">
        <f t="shared" ref="G999" si="129">DAY(EOMONTH(F999,0))</f>
        <v>31</v>
      </c>
      <c r="H999" s="19">
        <f t="shared" si="128"/>
        <v>45648</v>
      </c>
      <c r="I999">
        <v>4</v>
      </c>
      <c r="J999">
        <v>2</v>
      </c>
      <c r="K999" s="2">
        <v>324</v>
      </c>
      <c r="L999" s="2">
        <v>630</v>
      </c>
      <c r="M999" s="2">
        <v>819</v>
      </c>
      <c r="N999" s="2">
        <v>252</v>
      </c>
      <c r="O999" s="2">
        <v>252</v>
      </c>
      <c r="P999" s="2">
        <v>0</v>
      </c>
      <c r="Q999" s="2">
        <f>SUM(MC[[#This Row],[IC1_Inv1_MC]:[IC2_Inv2_MC]])</f>
        <v>2277</v>
      </c>
      <c r="R999" s="22">
        <v>0.25</v>
      </c>
      <c r="S999" s="22">
        <v>0.41666666666666669</v>
      </c>
      <c r="T999" s="22">
        <v>0.60416666666666663</v>
      </c>
      <c r="U999" s="22">
        <v>0.77083333333333337</v>
      </c>
      <c r="V999" t="s">
        <v>927</v>
      </c>
    </row>
    <row r="1000" spans="1:24">
      <c r="A1000" s="2">
        <v>998</v>
      </c>
      <c r="B1000" s="2" t="s">
        <v>212</v>
      </c>
      <c r="C1000" s="2">
        <f>YEAR(MC[[#This Row],[Date]])</f>
        <v>2024</v>
      </c>
      <c r="D1000" s="2" t="s">
        <v>211</v>
      </c>
      <c r="E1000" s="2" t="s">
        <v>211</v>
      </c>
      <c r="F1000" s="18">
        <v>45627</v>
      </c>
      <c r="G1000" s="2">
        <f t="shared" ref="G1000:G1005" si="130">DAY(EOMONTH(F1000,0))</f>
        <v>31</v>
      </c>
      <c r="H1000" s="19">
        <f t="shared" ref="H1000:H1005" si="131">H999+1</f>
        <v>45649</v>
      </c>
      <c r="I1000">
        <v>4</v>
      </c>
      <c r="J1000">
        <v>4</v>
      </c>
      <c r="K1000" s="2">
        <v>1250</v>
      </c>
      <c r="L1000" s="2">
        <v>1407</v>
      </c>
      <c r="M1000" s="2">
        <v>0</v>
      </c>
      <c r="N1000" s="2">
        <v>0</v>
      </c>
      <c r="O1000" s="2">
        <v>0</v>
      </c>
      <c r="P1000" s="2">
        <v>378</v>
      </c>
      <c r="Q1000" s="2">
        <f>SUM(MC[[#This Row],[IC1_Inv1_MC]:[IC2_Inv2_MC]])</f>
        <v>3035</v>
      </c>
      <c r="R1000" s="22">
        <v>0.25</v>
      </c>
      <c r="S1000" s="22">
        <v>0.41666666666666669</v>
      </c>
      <c r="T1000" s="22">
        <v>0.60416666666666663</v>
      </c>
      <c r="U1000" s="22">
        <v>0.77083333333333337</v>
      </c>
      <c r="V1000" t="s">
        <v>927</v>
      </c>
    </row>
    <row r="1001" spans="1:24">
      <c r="A1001" s="2">
        <v>997</v>
      </c>
      <c r="B1001" s="2" t="s">
        <v>212</v>
      </c>
      <c r="C1001" s="2">
        <f>YEAR(MC[[#This Row],[Date]])</f>
        <v>2024</v>
      </c>
      <c r="D1001" s="2" t="s">
        <v>211</v>
      </c>
      <c r="E1001" s="2" t="s">
        <v>211</v>
      </c>
      <c r="F1001" s="18">
        <v>45627</v>
      </c>
      <c r="G1001" s="2">
        <f t="shared" si="130"/>
        <v>31</v>
      </c>
      <c r="H1001" s="19">
        <f t="shared" si="131"/>
        <v>45650</v>
      </c>
      <c r="I1001">
        <v>4</v>
      </c>
      <c r="J1001">
        <v>4</v>
      </c>
      <c r="K1001" s="2">
        <v>1204</v>
      </c>
      <c r="L1001" s="2">
        <v>0</v>
      </c>
      <c r="M1001" s="2">
        <v>0</v>
      </c>
      <c r="N1001" s="2">
        <v>0</v>
      </c>
      <c r="O1001" s="2">
        <v>294</v>
      </c>
      <c r="P1001" s="2">
        <v>1743</v>
      </c>
      <c r="Q1001" s="2">
        <f>SUM(MC[[#This Row],[IC1_Inv1_MC]:[IC2_Inv2_MC]])</f>
        <v>3241</v>
      </c>
      <c r="R1001" s="22">
        <v>0.25</v>
      </c>
      <c r="S1001" s="22">
        <v>0.41666666666666669</v>
      </c>
      <c r="T1001" s="22">
        <v>0.60416666666666663</v>
      </c>
      <c r="U1001" s="22">
        <v>0.77083333333333337</v>
      </c>
      <c r="V1001" t="s">
        <v>927</v>
      </c>
    </row>
    <row r="1002" spans="1:24">
      <c r="A1002" s="2">
        <v>998</v>
      </c>
      <c r="B1002" s="2" t="s">
        <v>212</v>
      </c>
      <c r="C1002" s="2">
        <f>YEAR(MC[[#This Row],[Date]])</f>
        <v>2024</v>
      </c>
      <c r="D1002" s="2" t="s">
        <v>211</v>
      </c>
      <c r="E1002" s="2" t="s">
        <v>211</v>
      </c>
      <c r="F1002" s="18">
        <v>45627</v>
      </c>
      <c r="G1002" s="2">
        <f t="shared" si="130"/>
        <v>31</v>
      </c>
      <c r="H1002" s="19">
        <f t="shared" si="131"/>
        <v>45651</v>
      </c>
      <c r="I1002">
        <v>4</v>
      </c>
      <c r="J1002">
        <v>4</v>
      </c>
      <c r="K1002" s="2">
        <v>0</v>
      </c>
      <c r="L1002" s="2">
        <v>1242</v>
      </c>
      <c r="M1002" s="2">
        <v>0</v>
      </c>
      <c r="N1002" s="2">
        <v>0</v>
      </c>
      <c r="O1002" s="2">
        <v>2113</v>
      </c>
      <c r="P1002" s="2">
        <v>0</v>
      </c>
      <c r="Q1002" s="2">
        <f>SUM(MC[[#This Row],[IC1_Inv1_MC]:[IC2_Inv2_MC]])</f>
        <v>3355</v>
      </c>
      <c r="R1002" s="22">
        <v>0.25</v>
      </c>
      <c r="S1002" s="22">
        <v>0.41666666666666669</v>
      </c>
      <c r="T1002" s="22">
        <v>0.60416666666666663</v>
      </c>
      <c r="U1002" s="22">
        <v>0.77083333333333337</v>
      </c>
      <c r="V1002" t="s">
        <v>927</v>
      </c>
    </row>
    <row r="1003" spans="1:24">
      <c r="A1003" s="2">
        <v>999</v>
      </c>
      <c r="B1003" s="2" t="s">
        <v>212</v>
      </c>
      <c r="C1003" s="2">
        <f>YEAR(MC[[#This Row],[Date]])</f>
        <v>2024</v>
      </c>
      <c r="D1003" s="2" t="s">
        <v>211</v>
      </c>
      <c r="E1003" s="2" t="s">
        <v>211</v>
      </c>
      <c r="F1003" s="18">
        <v>45627</v>
      </c>
      <c r="G1003" s="2">
        <f t="shared" si="130"/>
        <v>31</v>
      </c>
      <c r="H1003" s="19">
        <f t="shared" si="131"/>
        <v>45652</v>
      </c>
      <c r="I1003">
        <v>4</v>
      </c>
      <c r="J1003">
        <v>2</v>
      </c>
      <c r="K1003" s="2">
        <v>0</v>
      </c>
      <c r="L1003" s="2">
        <v>0</v>
      </c>
      <c r="M1003" s="2">
        <v>0</v>
      </c>
      <c r="N1003" s="2">
        <v>0</v>
      </c>
      <c r="O1003" s="2">
        <v>1024</v>
      </c>
      <c r="P1003" s="2">
        <v>0</v>
      </c>
      <c r="Q1003" s="2">
        <f>SUM(MC[[#This Row],[IC1_Inv1_MC]:[IC2_Inv2_MC]])</f>
        <v>1024</v>
      </c>
      <c r="R1003" s="22">
        <v>0.25</v>
      </c>
      <c r="S1003" s="22">
        <v>0.41666666666666669</v>
      </c>
      <c r="V1003" t="s">
        <v>927</v>
      </c>
    </row>
    <row r="1004" spans="1:24">
      <c r="A1004" s="2">
        <v>1000</v>
      </c>
      <c r="B1004" s="2" t="s">
        <v>212</v>
      </c>
      <c r="C1004" s="2">
        <f>YEAR(MC[[#This Row],[Date]])</f>
        <v>2024</v>
      </c>
      <c r="D1004" s="2" t="s">
        <v>211</v>
      </c>
      <c r="E1004" s="2" t="s">
        <v>211</v>
      </c>
      <c r="F1004" s="18">
        <v>45627</v>
      </c>
      <c r="G1004" s="2">
        <f t="shared" si="130"/>
        <v>31</v>
      </c>
      <c r="H1004" s="19">
        <f t="shared" si="131"/>
        <v>45653</v>
      </c>
      <c r="I1004">
        <v>4</v>
      </c>
      <c r="J1004">
        <v>4</v>
      </c>
      <c r="K1004" s="2">
        <v>0</v>
      </c>
      <c r="L1004" s="2">
        <v>0</v>
      </c>
      <c r="M1004" s="2">
        <v>1038</v>
      </c>
      <c r="N1004" s="2">
        <v>252</v>
      </c>
      <c r="O1004" s="2">
        <v>2058</v>
      </c>
      <c r="P1004" s="2">
        <v>0</v>
      </c>
      <c r="Q1004" s="2">
        <f>SUM(MC[[#This Row],[IC1_Inv1_MC]:[IC2_Inv2_MC]])</f>
        <v>3348</v>
      </c>
      <c r="R1004" s="22">
        <v>0.25</v>
      </c>
      <c r="S1004" s="22">
        <v>0.41666666666666669</v>
      </c>
      <c r="T1004" s="22">
        <v>0.60416666666666663</v>
      </c>
      <c r="U1004" s="22">
        <v>0.77083333333333337</v>
      </c>
      <c r="V1004" t="s">
        <v>927</v>
      </c>
    </row>
    <row r="1005" spans="1:24">
      <c r="A1005" s="2">
        <v>1001</v>
      </c>
      <c r="B1005" s="2" t="s">
        <v>212</v>
      </c>
      <c r="C1005" s="2">
        <f>YEAR(MC[[#This Row],[Date]])</f>
        <v>2024</v>
      </c>
      <c r="D1005" s="2" t="s">
        <v>211</v>
      </c>
      <c r="E1005" s="2" t="s">
        <v>211</v>
      </c>
      <c r="F1005" s="18">
        <v>45627</v>
      </c>
      <c r="G1005" s="2">
        <f t="shared" si="130"/>
        <v>31</v>
      </c>
      <c r="H1005" s="19">
        <f t="shared" si="131"/>
        <v>45654</v>
      </c>
      <c r="I1005">
        <v>4</v>
      </c>
      <c r="J1005">
        <v>4</v>
      </c>
      <c r="K1005" s="2">
        <v>2016</v>
      </c>
      <c r="L1005" s="2">
        <v>0</v>
      </c>
      <c r="M1005" s="2">
        <v>0</v>
      </c>
      <c r="N1005" s="2">
        <v>1024</v>
      </c>
      <c r="O1005" s="2">
        <v>189</v>
      </c>
      <c r="P1005" s="2">
        <v>0</v>
      </c>
      <c r="Q1005" s="2">
        <f>SUM(MC[[#This Row],[IC1_Inv1_MC]:[IC2_Inv2_MC]])</f>
        <v>3229</v>
      </c>
      <c r="R1005" s="22">
        <v>0.25</v>
      </c>
      <c r="S1005" s="22">
        <v>0.41666666666666669</v>
      </c>
      <c r="T1005" s="22">
        <v>0.60416666666666663</v>
      </c>
      <c r="U1005" s="22">
        <v>0.77083333333333337</v>
      </c>
      <c r="V1005" t="s">
        <v>927</v>
      </c>
    </row>
    <row r="1006" spans="1:24">
      <c r="A1006" s="2">
        <v>1002</v>
      </c>
      <c r="B1006" s="2" t="s">
        <v>212</v>
      </c>
      <c r="C1006" s="2">
        <f>YEAR(MC[[#This Row],[Date]])</f>
        <v>2024</v>
      </c>
      <c r="D1006" s="2" t="s">
        <v>211</v>
      </c>
      <c r="E1006" s="2" t="s">
        <v>211</v>
      </c>
      <c r="F1006" s="18">
        <v>45627</v>
      </c>
      <c r="G1006" s="2">
        <f t="shared" ref="G1006:G1011" si="132">DAY(EOMONTH(F1006,0))</f>
        <v>31</v>
      </c>
      <c r="H1006" s="19">
        <f t="shared" ref="H1006:H1012" si="133">H1005+1</f>
        <v>45655</v>
      </c>
      <c r="I1006">
        <v>4</v>
      </c>
      <c r="J1006">
        <v>4</v>
      </c>
      <c r="K1006" s="2">
        <v>252</v>
      </c>
      <c r="L1006" s="2">
        <v>569</v>
      </c>
      <c r="M1006" s="2">
        <v>1113</v>
      </c>
      <c r="N1006" s="2">
        <v>0</v>
      </c>
      <c r="O1006" s="2">
        <v>1234</v>
      </c>
      <c r="P1006" s="2">
        <v>0</v>
      </c>
      <c r="Q1006" s="2">
        <f>SUM(MC[[#This Row],[IC1_Inv1_MC]:[IC2_Inv2_MC]])</f>
        <v>3168</v>
      </c>
      <c r="R1006" s="22">
        <v>0.25</v>
      </c>
      <c r="S1006" s="22">
        <v>0.41666666666666669</v>
      </c>
      <c r="T1006" s="22">
        <v>0.60416666666666663</v>
      </c>
      <c r="U1006" s="22">
        <v>0.77083333333333337</v>
      </c>
      <c r="V1006" t="s">
        <v>927</v>
      </c>
    </row>
    <row r="1007" spans="1:24">
      <c r="A1007" s="2">
        <v>1003</v>
      </c>
      <c r="B1007" s="2" t="s">
        <v>212</v>
      </c>
      <c r="C1007" s="2">
        <f>YEAR(MC[[#This Row],[Date]])</f>
        <v>2024</v>
      </c>
      <c r="D1007" s="2" t="s">
        <v>211</v>
      </c>
      <c r="E1007" s="2" t="s">
        <v>211</v>
      </c>
      <c r="F1007" s="18">
        <v>45627</v>
      </c>
      <c r="G1007" s="2">
        <f t="shared" si="132"/>
        <v>31</v>
      </c>
      <c r="H1007" s="19">
        <f t="shared" si="133"/>
        <v>45656</v>
      </c>
      <c r="I1007">
        <v>4</v>
      </c>
      <c r="J1007">
        <v>4</v>
      </c>
      <c r="K1007" s="2">
        <v>1324</v>
      </c>
      <c r="L1007" s="2">
        <v>1824</v>
      </c>
      <c r="M1007" s="2">
        <v>0</v>
      </c>
      <c r="N1007" s="2">
        <v>0</v>
      </c>
      <c r="O1007" s="2">
        <v>0</v>
      </c>
      <c r="P1007" s="2">
        <v>0</v>
      </c>
      <c r="Q1007" s="2">
        <f>SUM(MC[[#This Row],[IC1_Inv1_MC]:[IC2_Inv2_MC]])</f>
        <v>3148</v>
      </c>
      <c r="R1007" s="22">
        <v>0.25</v>
      </c>
      <c r="S1007" s="22">
        <v>0.41666666666666669</v>
      </c>
      <c r="T1007" s="22">
        <v>0.60416666666666663</v>
      </c>
      <c r="U1007" s="22">
        <v>0.77083333333333337</v>
      </c>
      <c r="V1007" t="s">
        <v>927</v>
      </c>
      <c r="X1007" t="s">
        <v>933</v>
      </c>
    </row>
    <row r="1008" spans="1:24">
      <c r="A1008" s="2">
        <v>1004</v>
      </c>
      <c r="B1008" s="2" t="s">
        <v>212</v>
      </c>
      <c r="C1008" s="2">
        <f>YEAR(MC[[#This Row],[Date]])</f>
        <v>2024</v>
      </c>
      <c r="D1008" s="2" t="s">
        <v>211</v>
      </c>
      <c r="E1008" s="2" t="s">
        <v>211</v>
      </c>
      <c r="F1008" s="18">
        <v>45627</v>
      </c>
      <c r="G1008" s="2">
        <f t="shared" si="132"/>
        <v>31</v>
      </c>
      <c r="H1008" s="19">
        <f t="shared" si="133"/>
        <v>45657</v>
      </c>
      <c r="I1008">
        <v>5</v>
      </c>
      <c r="J1008">
        <v>4</v>
      </c>
      <c r="K1008" s="2">
        <v>0</v>
      </c>
      <c r="L1008" s="2">
        <v>2145</v>
      </c>
      <c r="M1008" s="2">
        <v>1345</v>
      </c>
      <c r="N1008" s="2">
        <v>0</v>
      </c>
      <c r="O1008" s="2">
        <v>0</v>
      </c>
      <c r="P1008" s="2">
        <v>0</v>
      </c>
      <c r="Q1008" s="2">
        <f>SUM(MC[[#This Row],[IC1_Inv1_MC]:[IC2_Inv2_MC]])</f>
        <v>3490</v>
      </c>
      <c r="R1008" s="22">
        <v>0.25</v>
      </c>
      <c r="S1008" s="22">
        <v>0.41666666666666669</v>
      </c>
      <c r="T1008" s="22">
        <v>0.60416666666666663</v>
      </c>
      <c r="U1008" s="22">
        <v>0.77083333333333337</v>
      </c>
      <c r="V1008" t="s">
        <v>927</v>
      </c>
    </row>
    <row r="1009" spans="1:24">
      <c r="A1009" s="2">
        <v>1005</v>
      </c>
      <c r="B1009" s="2" t="s">
        <v>212</v>
      </c>
      <c r="C1009" s="2">
        <f>YEAR(MC[[#This Row],[Date]])</f>
        <v>2025</v>
      </c>
      <c r="D1009" s="2" t="s">
        <v>211</v>
      </c>
      <c r="E1009" s="2" t="s">
        <v>211</v>
      </c>
      <c r="F1009" s="18">
        <v>45658</v>
      </c>
      <c r="G1009" s="2">
        <f t="shared" si="132"/>
        <v>31</v>
      </c>
      <c r="H1009" s="19">
        <f t="shared" si="133"/>
        <v>45658</v>
      </c>
      <c r="I1009">
        <v>5</v>
      </c>
      <c r="J1009">
        <v>4</v>
      </c>
      <c r="K1009" s="2">
        <v>504</v>
      </c>
      <c r="L1009" s="2">
        <v>504</v>
      </c>
      <c r="M1009" s="2">
        <v>504</v>
      </c>
      <c r="N1009" s="2">
        <v>462</v>
      </c>
      <c r="O1009" s="2">
        <v>1428</v>
      </c>
      <c r="P1009" s="2">
        <v>168</v>
      </c>
      <c r="Q1009" s="2">
        <f>SUM(MC[[#This Row],[IC1_Inv1_MC]:[IC2_Inv2_MC]])</f>
        <v>3570</v>
      </c>
      <c r="R1009" s="22">
        <v>0.25</v>
      </c>
      <c r="S1009" s="22">
        <v>0.41666666666666669</v>
      </c>
      <c r="T1009" s="22">
        <v>0.60416666666666663</v>
      </c>
      <c r="U1009" s="22">
        <v>0.77083333333333337</v>
      </c>
      <c r="V1009" t="s">
        <v>927</v>
      </c>
    </row>
    <row r="1010" spans="1:24">
      <c r="A1010" s="2">
        <v>1006</v>
      </c>
      <c r="B1010" s="2" t="s">
        <v>212</v>
      </c>
      <c r="C1010" s="2">
        <f>YEAR(MC[[#This Row],[Date]])</f>
        <v>2025</v>
      </c>
      <c r="D1010" s="2" t="s">
        <v>211</v>
      </c>
      <c r="E1010" s="2" t="s">
        <v>211</v>
      </c>
      <c r="F1010" s="18">
        <v>45658</v>
      </c>
      <c r="G1010" s="2">
        <f t="shared" si="132"/>
        <v>31</v>
      </c>
      <c r="H1010" s="19">
        <f t="shared" si="133"/>
        <v>45659</v>
      </c>
      <c r="I1010">
        <v>5</v>
      </c>
      <c r="J1010">
        <v>4</v>
      </c>
      <c r="K1010" s="2">
        <v>0</v>
      </c>
      <c r="L1010" s="2">
        <v>0</v>
      </c>
      <c r="M1010" s="2">
        <v>252</v>
      </c>
      <c r="N1010" s="2">
        <v>252</v>
      </c>
      <c r="O1010" s="2">
        <v>0</v>
      </c>
      <c r="P1010" s="2">
        <v>2646</v>
      </c>
      <c r="Q1010" s="2">
        <f>SUM(MC[[#This Row],[IC1_Inv1_MC]:[IC2_Inv2_MC]])</f>
        <v>3150</v>
      </c>
      <c r="R1010" s="22">
        <v>0.25</v>
      </c>
      <c r="S1010" s="22">
        <v>0.41666666666666669</v>
      </c>
      <c r="T1010" s="22">
        <v>0.60416666666666663</v>
      </c>
      <c r="U1010" s="22">
        <v>0.77083333333333337</v>
      </c>
      <c r="V1010" t="s">
        <v>927</v>
      </c>
    </row>
    <row r="1011" spans="1:24">
      <c r="A1011" s="2">
        <v>1007</v>
      </c>
      <c r="B1011" s="2" t="s">
        <v>212</v>
      </c>
      <c r="C1011" s="2">
        <f>YEAR(MC[[#This Row],[Date]])</f>
        <v>2025</v>
      </c>
      <c r="D1011" s="2" t="s">
        <v>211</v>
      </c>
      <c r="E1011" s="2" t="s">
        <v>211</v>
      </c>
      <c r="F1011" s="18">
        <v>45658</v>
      </c>
      <c r="G1011" s="2">
        <f t="shared" si="132"/>
        <v>31</v>
      </c>
      <c r="H1011" s="19">
        <f t="shared" si="133"/>
        <v>45660</v>
      </c>
      <c r="I1011">
        <v>5</v>
      </c>
      <c r="J1011">
        <v>4</v>
      </c>
      <c r="K1011" s="2">
        <v>252</v>
      </c>
      <c r="L1011" s="2">
        <v>1785</v>
      </c>
      <c r="M1011" s="2">
        <v>0</v>
      </c>
      <c r="N1011" s="2">
        <v>0</v>
      </c>
      <c r="O1011" s="2">
        <v>0</v>
      </c>
      <c r="P1011" s="2">
        <v>1197</v>
      </c>
      <c r="Q1011" s="2">
        <f>SUM(MC[[#This Row],[IC1_Inv1_MC]:[IC2_Inv2_MC]])</f>
        <v>3234</v>
      </c>
      <c r="R1011" s="22">
        <v>0.25</v>
      </c>
      <c r="S1011" s="22">
        <v>0.41666666666666669</v>
      </c>
      <c r="T1011" s="22">
        <v>0.60416666666666663</v>
      </c>
      <c r="U1011" s="22">
        <v>0.77083333333333337</v>
      </c>
      <c r="V1011" t="s">
        <v>927</v>
      </c>
    </row>
    <row r="1012" spans="1:24">
      <c r="A1012" s="2">
        <v>1008</v>
      </c>
      <c r="B1012" s="2" t="s">
        <v>212</v>
      </c>
      <c r="C1012" s="2">
        <f>YEAR(MC[[#This Row],[Date]])</f>
        <v>2025</v>
      </c>
      <c r="D1012" s="2" t="s">
        <v>211</v>
      </c>
      <c r="E1012" s="2" t="s">
        <v>211</v>
      </c>
      <c r="F1012" s="18">
        <v>45658</v>
      </c>
      <c r="G1012" s="2">
        <f t="shared" ref="G1012" si="134">DAY(EOMONTH(F1012,0))</f>
        <v>31</v>
      </c>
      <c r="H1012" s="19">
        <f t="shared" si="133"/>
        <v>45661</v>
      </c>
      <c r="I1012">
        <v>5</v>
      </c>
      <c r="J1012">
        <v>4</v>
      </c>
      <c r="K1012" s="2">
        <v>252</v>
      </c>
      <c r="L1012" s="2">
        <v>1386</v>
      </c>
      <c r="M1012" s="2">
        <v>504</v>
      </c>
      <c r="N1012" s="2">
        <v>252</v>
      </c>
      <c r="O1012" s="2">
        <v>0</v>
      </c>
      <c r="P1012" s="2">
        <v>756</v>
      </c>
      <c r="Q1012" s="2">
        <f>SUM(MC[[#This Row],[IC1_Inv1_MC]:[IC2_Inv2_MC]])</f>
        <v>3150</v>
      </c>
      <c r="R1012" s="22">
        <v>0.25</v>
      </c>
      <c r="S1012" s="22">
        <v>0.41666666666666669</v>
      </c>
      <c r="T1012" s="22">
        <v>0.60416666666666663</v>
      </c>
      <c r="U1012" s="22">
        <v>0.77083333333333337</v>
      </c>
      <c r="V1012" t="s">
        <v>927</v>
      </c>
    </row>
    <row r="1013" spans="1:24">
      <c r="A1013" s="2">
        <v>1009</v>
      </c>
      <c r="B1013" s="2" t="s">
        <v>212</v>
      </c>
      <c r="C1013" s="2">
        <f>YEAR(MC[[#This Row],[Date]])</f>
        <v>2025</v>
      </c>
      <c r="D1013" s="2" t="s">
        <v>211</v>
      </c>
      <c r="E1013" s="2" t="s">
        <v>211</v>
      </c>
      <c r="F1013" s="18">
        <v>45658</v>
      </c>
      <c r="G1013" s="2">
        <f t="shared" ref="G1013:G1018" si="135">DAY(EOMONTH(F1013,0))</f>
        <v>31</v>
      </c>
      <c r="H1013" s="19">
        <f t="shared" ref="H1013:H1018" si="136">H1012+1</f>
        <v>45662</v>
      </c>
      <c r="I1013">
        <v>5</v>
      </c>
      <c r="J1013">
        <v>2</v>
      </c>
      <c r="K1013" s="2">
        <v>0</v>
      </c>
      <c r="L1013" s="2">
        <v>1239</v>
      </c>
      <c r="M1013" s="2">
        <v>378</v>
      </c>
      <c r="N1013" s="2">
        <v>504</v>
      </c>
      <c r="O1013" s="2">
        <v>0</v>
      </c>
      <c r="P1013" s="2">
        <v>0</v>
      </c>
      <c r="Q1013" s="2">
        <f>SUM(MC[[#This Row],[IC1_Inv1_MC]:[IC2_Inv2_MC]])</f>
        <v>2121</v>
      </c>
      <c r="R1013" s="22">
        <v>0.25</v>
      </c>
      <c r="S1013" s="22">
        <v>0.41666666666666669</v>
      </c>
      <c r="T1013" s="22">
        <v>0.60416666666666663</v>
      </c>
      <c r="U1013" s="22">
        <v>0.77083333333333337</v>
      </c>
      <c r="V1013" t="s">
        <v>927</v>
      </c>
    </row>
    <row r="1014" spans="1:24">
      <c r="A1014" s="2">
        <v>1010</v>
      </c>
      <c r="B1014" s="2" t="s">
        <v>212</v>
      </c>
      <c r="C1014" s="2">
        <f>YEAR(MC[[#This Row],[Date]])</f>
        <v>2025</v>
      </c>
      <c r="D1014" s="2" t="s">
        <v>211</v>
      </c>
      <c r="E1014" s="2" t="s">
        <v>211</v>
      </c>
      <c r="F1014" s="18">
        <v>45658</v>
      </c>
      <c r="G1014" s="2">
        <f t="shared" si="135"/>
        <v>31</v>
      </c>
      <c r="H1014" s="19">
        <f t="shared" si="136"/>
        <v>45663</v>
      </c>
      <c r="I1014">
        <v>5</v>
      </c>
      <c r="J1014">
        <v>2</v>
      </c>
      <c r="K1014" s="2">
        <v>0</v>
      </c>
      <c r="L1014" s="2">
        <v>252</v>
      </c>
      <c r="M1014" s="2">
        <v>756</v>
      </c>
      <c r="N1014" s="2">
        <v>609</v>
      </c>
      <c r="O1014" s="2">
        <v>630</v>
      </c>
      <c r="P1014" s="2">
        <v>0</v>
      </c>
      <c r="Q1014" s="2">
        <f>SUM(MC[[#This Row],[IC1_Inv1_MC]:[IC2_Inv2_MC]])</f>
        <v>2247</v>
      </c>
      <c r="R1014" s="22">
        <v>0.25</v>
      </c>
      <c r="S1014" s="22">
        <v>0.41666666666666669</v>
      </c>
      <c r="T1014" s="22">
        <v>0.60416666666666663</v>
      </c>
      <c r="U1014" s="22">
        <v>0.77083333333333337</v>
      </c>
      <c r="V1014" t="s">
        <v>927</v>
      </c>
    </row>
    <row r="1015" spans="1:24">
      <c r="A1015" s="2">
        <v>1011</v>
      </c>
      <c r="B1015" s="2" t="s">
        <v>212</v>
      </c>
      <c r="C1015" s="2">
        <f>YEAR(MC[[#This Row],[Date]])</f>
        <v>2025</v>
      </c>
      <c r="D1015" s="2" t="s">
        <v>211</v>
      </c>
      <c r="E1015" s="2" t="s">
        <v>211</v>
      </c>
      <c r="F1015" s="18">
        <v>45658</v>
      </c>
      <c r="G1015" s="2">
        <f t="shared" si="135"/>
        <v>31</v>
      </c>
      <c r="H1015" s="19">
        <f t="shared" si="136"/>
        <v>45664</v>
      </c>
      <c r="I1015">
        <v>5</v>
      </c>
      <c r="J1015">
        <v>4</v>
      </c>
      <c r="K1015" s="2">
        <v>0</v>
      </c>
      <c r="L1015" s="2">
        <v>0</v>
      </c>
      <c r="M1015" s="2">
        <v>0</v>
      </c>
      <c r="N1015" s="2">
        <v>2037</v>
      </c>
      <c r="O1015" s="2">
        <v>1050</v>
      </c>
      <c r="P1015" s="2">
        <v>0</v>
      </c>
      <c r="Q1015" s="2">
        <f>SUM(MC[[#This Row],[IC1_Inv1_MC]:[IC2_Inv2_MC]])</f>
        <v>3087</v>
      </c>
      <c r="R1015" s="22">
        <v>0.25</v>
      </c>
      <c r="S1015" s="22">
        <v>0.41666666666666669</v>
      </c>
      <c r="T1015" s="22">
        <v>0.60416666666666663</v>
      </c>
      <c r="U1015" s="22">
        <v>0.77083333333333337</v>
      </c>
      <c r="V1015" t="s">
        <v>927</v>
      </c>
    </row>
    <row r="1016" spans="1:24">
      <c r="A1016" s="2">
        <v>1012</v>
      </c>
      <c r="B1016" s="2" t="s">
        <v>212</v>
      </c>
      <c r="C1016" s="2">
        <f>YEAR(MC[[#This Row],[Date]])</f>
        <v>2025</v>
      </c>
      <c r="D1016" s="2" t="s">
        <v>211</v>
      </c>
      <c r="E1016" s="2" t="s">
        <v>211</v>
      </c>
      <c r="F1016" s="18">
        <v>45658</v>
      </c>
      <c r="G1016" s="2">
        <f t="shared" si="135"/>
        <v>31</v>
      </c>
      <c r="H1016" s="19">
        <f t="shared" si="136"/>
        <v>45665</v>
      </c>
      <c r="I1016">
        <v>5</v>
      </c>
      <c r="J1016">
        <v>4</v>
      </c>
      <c r="K1016" s="2">
        <v>0</v>
      </c>
      <c r="L1016" s="2">
        <v>0</v>
      </c>
      <c r="M1016" s="2">
        <v>1024</v>
      </c>
      <c r="N1016" s="2">
        <v>2101</v>
      </c>
      <c r="O1016" s="2">
        <v>0</v>
      </c>
      <c r="P1016" s="2">
        <v>0</v>
      </c>
      <c r="Q1016" s="2">
        <f>SUM(MC[[#This Row],[IC1_Inv1_MC]:[IC2_Inv2_MC]])</f>
        <v>3125</v>
      </c>
      <c r="R1016" s="22">
        <v>0.25</v>
      </c>
      <c r="S1016" s="22">
        <v>0.41666666666666669</v>
      </c>
      <c r="T1016" s="22">
        <v>0.60416666666666663</v>
      </c>
      <c r="U1016" s="22">
        <v>0.77083333333333337</v>
      </c>
      <c r="V1016" t="s">
        <v>927</v>
      </c>
    </row>
    <row r="1017" spans="1:24">
      <c r="A1017" s="2">
        <v>1013</v>
      </c>
      <c r="B1017" s="2" t="s">
        <v>212</v>
      </c>
      <c r="C1017" s="2">
        <f>YEAR(MC[[#This Row],[Date]])</f>
        <v>2025</v>
      </c>
      <c r="D1017" s="2" t="s">
        <v>211</v>
      </c>
      <c r="E1017" s="2" t="s">
        <v>211</v>
      </c>
      <c r="F1017" s="18">
        <v>45658</v>
      </c>
      <c r="G1017" s="2">
        <f t="shared" si="135"/>
        <v>31</v>
      </c>
      <c r="H1017" s="19">
        <f t="shared" si="136"/>
        <v>45666</v>
      </c>
      <c r="I1017">
        <v>5</v>
      </c>
      <c r="J1017">
        <v>4</v>
      </c>
      <c r="K1017" s="2">
        <v>0</v>
      </c>
      <c r="L1017" s="2">
        <v>0</v>
      </c>
      <c r="M1017" s="2">
        <v>1743</v>
      </c>
      <c r="N1017" s="2">
        <v>378</v>
      </c>
      <c r="O1017" s="2">
        <v>1050</v>
      </c>
      <c r="P1017" s="2">
        <v>0</v>
      </c>
      <c r="Q1017" s="2">
        <f>SUM(MC[[#This Row],[IC1_Inv1_MC]:[IC2_Inv2_MC]])</f>
        <v>3171</v>
      </c>
      <c r="R1017" s="22">
        <v>0.25</v>
      </c>
      <c r="S1017" s="22">
        <v>0.41666666666666669</v>
      </c>
      <c r="T1017" s="22">
        <v>0.60416666666666663</v>
      </c>
      <c r="U1017" s="22">
        <v>0.77083333333333337</v>
      </c>
      <c r="V1017" t="s">
        <v>927</v>
      </c>
    </row>
    <row r="1018" spans="1:24">
      <c r="A1018" s="2">
        <v>1014</v>
      </c>
      <c r="B1018" s="2" t="s">
        <v>212</v>
      </c>
      <c r="C1018" s="2">
        <f>YEAR(MC[[#This Row],[Date]])</f>
        <v>2025</v>
      </c>
      <c r="D1018" s="2" t="s">
        <v>211</v>
      </c>
      <c r="E1018" s="2" t="s">
        <v>211</v>
      </c>
      <c r="F1018" s="18">
        <v>45658</v>
      </c>
      <c r="G1018" s="2">
        <f t="shared" si="135"/>
        <v>31</v>
      </c>
      <c r="H1018" s="19">
        <f t="shared" si="136"/>
        <v>45667</v>
      </c>
      <c r="I1018">
        <v>5</v>
      </c>
      <c r="J1018">
        <v>4</v>
      </c>
      <c r="K1018" s="2">
        <v>1197</v>
      </c>
      <c r="L1018" s="2">
        <v>567</v>
      </c>
      <c r="M1018" s="2">
        <v>315</v>
      </c>
      <c r="N1018" s="2">
        <v>0</v>
      </c>
      <c r="O1018" s="2">
        <v>1050</v>
      </c>
      <c r="P1018" s="2">
        <v>0</v>
      </c>
      <c r="Q1018" s="2">
        <f>SUM(MC[[#This Row],[IC1_Inv1_MC]:[IC2_Inv2_MC]])</f>
        <v>3129</v>
      </c>
      <c r="R1018" s="22">
        <v>0.25</v>
      </c>
      <c r="S1018" s="22">
        <v>0.41666666666666669</v>
      </c>
      <c r="T1018" s="22">
        <v>0.60416666666666663</v>
      </c>
      <c r="U1018" s="22">
        <v>0.77083333333333337</v>
      </c>
      <c r="V1018" t="s">
        <v>927</v>
      </c>
      <c r="X1018" t="s">
        <v>934</v>
      </c>
    </row>
    <row r="1019" spans="1:24">
      <c r="A1019" s="2">
        <v>1015</v>
      </c>
      <c r="B1019" s="2" t="s">
        <v>212</v>
      </c>
      <c r="C1019" s="2">
        <f>YEAR(MC[[#This Row],[Date]])</f>
        <v>2025</v>
      </c>
      <c r="D1019" s="2" t="s">
        <v>211</v>
      </c>
      <c r="E1019" s="2" t="s">
        <v>211</v>
      </c>
      <c r="F1019" s="18">
        <v>45658</v>
      </c>
      <c r="G1019" s="2">
        <f t="shared" ref="G1019:G1025" si="137">DAY(EOMONTH(F1019,0))</f>
        <v>31</v>
      </c>
      <c r="H1019" s="19">
        <f t="shared" ref="H1019:H1024" si="138">H1018+1</f>
        <v>45668</v>
      </c>
      <c r="I1019">
        <v>6</v>
      </c>
      <c r="J1019">
        <v>2</v>
      </c>
      <c r="K1019" s="2">
        <v>1134</v>
      </c>
      <c r="L1019" s="2">
        <v>504</v>
      </c>
      <c r="M1019" s="2">
        <v>0</v>
      </c>
      <c r="N1019" s="2">
        <v>0</v>
      </c>
      <c r="O1019" s="2">
        <v>609</v>
      </c>
      <c r="P1019" s="2">
        <v>0</v>
      </c>
      <c r="Q1019" s="2">
        <f>SUM(MC[[#This Row],[IC1_Inv1_MC]:[IC2_Inv2_MC]])</f>
        <v>2247</v>
      </c>
      <c r="R1019" s="22">
        <v>0.25</v>
      </c>
      <c r="S1019" s="22">
        <v>0.41666666666666669</v>
      </c>
      <c r="T1019" s="22">
        <v>0.60416666666666663</v>
      </c>
      <c r="U1019" s="22">
        <v>0.77083333333333337</v>
      </c>
      <c r="V1019" t="s">
        <v>927</v>
      </c>
    </row>
    <row r="1020" spans="1:24">
      <c r="A1020" s="2">
        <v>1016</v>
      </c>
      <c r="B1020" s="2" t="s">
        <v>212</v>
      </c>
      <c r="C1020" s="2">
        <f>YEAR(MC[[#This Row],[Date]])</f>
        <v>2025</v>
      </c>
      <c r="D1020" s="2" t="s">
        <v>211</v>
      </c>
      <c r="E1020" s="2" t="s">
        <v>211</v>
      </c>
      <c r="F1020" s="18">
        <v>45658</v>
      </c>
      <c r="G1020" s="2">
        <f t="shared" si="137"/>
        <v>31</v>
      </c>
      <c r="H1020" s="19">
        <f t="shared" si="138"/>
        <v>45669</v>
      </c>
      <c r="I1020">
        <v>6</v>
      </c>
      <c r="J1020">
        <v>2</v>
      </c>
      <c r="K1020" s="2">
        <v>0</v>
      </c>
      <c r="L1020" s="2">
        <v>504</v>
      </c>
      <c r="M1020" s="2">
        <v>504</v>
      </c>
      <c r="N1020" s="2">
        <v>462</v>
      </c>
      <c r="O1020" s="2">
        <v>0</v>
      </c>
      <c r="P1020" s="2">
        <v>672</v>
      </c>
      <c r="Q1020" s="2">
        <f>SUM(MC[[#This Row],[IC1_Inv1_MC]:[IC2_Inv2_MC]])</f>
        <v>2142</v>
      </c>
      <c r="R1020" s="22">
        <v>0.25</v>
      </c>
      <c r="S1020" s="22">
        <v>0.41666666666666669</v>
      </c>
      <c r="T1020" s="22">
        <v>0.60416666666666663</v>
      </c>
      <c r="U1020" s="22">
        <v>0.77083333333333337</v>
      </c>
      <c r="V1020" t="s">
        <v>927</v>
      </c>
    </row>
    <row r="1021" spans="1:24">
      <c r="A1021" s="2">
        <v>1017</v>
      </c>
      <c r="B1021" s="2" t="s">
        <v>212</v>
      </c>
      <c r="C1021" s="2">
        <f>YEAR(MC[[#This Row],[Date]])</f>
        <v>2025</v>
      </c>
      <c r="D1021" s="2" t="s">
        <v>211</v>
      </c>
      <c r="E1021" s="2" t="s">
        <v>211</v>
      </c>
      <c r="F1021" s="18">
        <v>45658</v>
      </c>
      <c r="G1021" s="2">
        <f t="shared" si="137"/>
        <v>31</v>
      </c>
      <c r="H1021" s="19">
        <f t="shared" si="138"/>
        <v>45670</v>
      </c>
      <c r="I1021">
        <v>6</v>
      </c>
      <c r="J1021">
        <v>4</v>
      </c>
      <c r="K1021" s="2">
        <v>630</v>
      </c>
      <c r="L1021" s="2">
        <v>0</v>
      </c>
      <c r="M1021" s="2">
        <v>0</v>
      </c>
      <c r="N1021" s="2">
        <v>0</v>
      </c>
      <c r="O1021" s="2">
        <v>1428</v>
      </c>
      <c r="P1021" s="2">
        <v>1124</v>
      </c>
      <c r="Q1021" s="2">
        <f>SUM(MC[[#This Row],[IC1_Inv1_MC]:[IC2_Inv2_MC]])</f>
        <v>3182</v>
      </c>
      <c r="R1021" s="22">
        <v>0.25</v>
      </c>
      <c r="S1021" s="22">
        <v>0.41666666666666669</v>
      </c>
      <c r="T1021" s="22">
        <v>0.60416666666666663</v>
      </c>
      <c r="U1021" s="22">
        <v>0.77083333333333337</v>
      </c>
      <c r="V1021" t="s">
        <v>927</v>
      </c>
    </row>
    <row r="1022" spans="1:24">
      <c r="A1022" s="2">
        <v>1018</v>
      </c>
      <c r="B1022" s="2" t="s">
        <v>212</v>
      </c>
      <c r="C1022" s="2">
        <f>YEAR(MC[[#This Row],[Date]])</f>
        <v>2025</v>
      </c>
      <c r="D1022" s="2" t="s">
        <v>211</v>
      </c>
      <c r="E1022" s="2" t="s">
        <v>211</v>
      </c>
      <c r="F1022" s="18">
        <v>45658</v>
      </c>
      <c r="G1022" s="2">
        <f t="shared" si="137"/>
        <v>31</v>
      </c>
      <c r="H1022" s="19">
        <f t="shared" si="138"/>
        <v>45671</v>
      </c>
      <c r="I1022">
        <v>6</v>
      </c>
      <c r="J1022">
        <v>2</v>
      </c>
      <c r="K1022" s="2">
        <v>1764</v>
      </c>
      <c r="L1022" s="2">
        <v>0</v>
      </c>
      <c r="M1022" s="2">
        <v>252</v>
      </c>
      <c r="N1022" s="2">
        <v>0</v>
      </c>
      <c r="O1022" s="2">
        <v>0</v>
      </c>
      <c r="P1022" s="2">
        <v>0</v>
      </c>
      <c r="Q1022" s="2">
        <f>SUM(MC[[#This Row],[IC1_Inv1_MC]:[IC2_Inv2_MC]])</f>
        <v>2016</v>
      </c>
      <c r="R1022" s="22">
        <v>0.25</v>
      </c>
      <c r="S1022" s="22">
        <v>0.41666666666666669</v>
      </c>
      <c r="T1022" s="22">
        <v>0.60416666666666663</v>
      </c>
      <c r="U1022" s="22">
        <v>0.77083333333333337</v>
      </c>
      <c r="V1022" t="s">
        <v>927</v>
      </c>
    </row>
    <row r="1023" spans="1:24">
      <c r="A1023" s="2">
        <v>1019</v>
      </c>
      <c r="B1023" s="2" t="s">
        <v>212</v>
      </c>
      <c r="C1023" s="2">
        <f>YEAR(MC[[#This Row],[Date]])</f>
        <v>2025</v>
      </c>
      <c r="D1023" s="2" t="s">
        <v>211</v>
      </c>
      <c r="E1023" s="2" t="s">
        <v>211</v>
      </c>
      <c r="F1023" s="18">
        <v>45658</v>
      </c>
      <c r="G1023" s="2">
        <f t="shared" si="137"/>
        <v>31</v>
      </c>
      <c r="H1023" s="19">
        <f t="shared" si="138"/>
        <v>45672</v>
      </c>
      <c r="I1023">
        <v>6</v>
      </c>
      <c r="J1023">
        <v>4</v>
      </c>
      <c r="K1023" s="2">
        <v>693</v>
      </c>
      <c r="L1023" s="2">
        <v>630</v>
      </c>
      <c r="M1023" s="2">
        <v>882</v>
      </c>
      <c r="N1023" s="2">
        <v>0</v>
      </c>
      <c r="O1023" s="2">
        <v>0</v>
      </c>
      <c r="P1023" s="2">
        <v>1134</v>
      </c>
      <c r="Q1023" s="2">
        <f>SUM(MC[[#This Row],[IC1_Inv1_MC]:[IC2_Inv2_MC]])</f>
        <v>3339</v>
      </c>
      <c r="R1023" s="22">
        <v>0.25</v>
      </c>
      <c r="S1023" s="22">
        <v>0.41666666666666669</v>
      </c>
      <c r="T1023" s="22">
        <v>0.60416666666666663</v>
      </c>
      <c r="U1023" s="22">
        <v>0.77083333333333337</v>
      </c>
      <c r="V1023" t="s">
        <v>927</v>
      </c>
    </row>
    <row r="1024" spans="1:24">
      <c r="A1024" s="2">
        <v>1020</v>
      </c>
      <c r="B1024" s="2" t="s">
        <v>212</v>
      </c>
      <c r="C1024" s="2">
        <f>YEAR(MC[[#This Row],[Date]])</f>
        <v>2025</v>
      </c>
      <c r="D1024" s="2" t="s">
        <v>211</v>
      </c>
      <c r="E1024" s="2" t="s">
        <v>211</v>
      </c>
      <c r="F1024" s="18">
        <v>45658</v>
      </c>
      <c r="G1024" s="2">
        <f t="shared" si="137"/>
        <v>31</v>
      </c>
      <c r="H1024" s="19">
        <f t="shared" si="138"/>
        <v>45673</v>
      </c>
      <c r="I1024">
        <v>6</v>
      </c>
      <c r="J1024">
        <v>4</v>
      </c>
      <c r="K1024" s="2">
        <v>252</v>
      </c>
      <c r="L1024" s="2">
        <v>1071</v>
      </c>
      <c r="M1024" s="2">
        <v>0</v>
      </c>
      <c r="N1024" s="2">
        <v>892</v>
      </c>
      <c r="O1024" s="2">
        <v>0</v>
      </c>
      <c r="P1024" s="2">
        <v>945</v>
      </c>
      <c r="Q1024" s="2">
        <f>SUM(MC[[#This Row],[IC1_Inv1_MC]:[IC2_Inv2_MC]])</f>
        <v>3160</v>
      </c>
      <c r="R1024" s="22">
        <v>0.25</v>
      </c>
      <c r="S1024" s="22">
        <v>0.41666666666666669</v>
      </c>
      <c r="T1024" s="22">
        <v>0.60416666666666663</v>
      </c>
      <c r="U1024" s="22">
        <v>0.77083333333333337</v>
      </c>
      <c r="V1024" t="s">
        <v>927</v>
      </c>
    </row>
    <row r="1025" spans="1:24">
      <c r="A1025" s="2">
        <v>1021</v>
      </c>
      <c r="B1025" s="2" t="s">
        <v>212</v>
      </c>
      <c r="C1025" s="2">
        <f>YEAR(MC[[#This Row],[Date]])</f>
        <v>2025</v>
      </c>
      <c r="D1025" s="2" t="s">
        <v>211</v>
      </c>
      <c r="E1025" s="2" t="s">
        <v>211</v>
      </c>
      <c r="F1025" s="18">
        <v>45658</v>
      </c>
      <c r="G1025" s="2">
        <f t="shared" si="137"/>
        <v>31</v>
      </c>
      <c r="H1025" s="19">
        <f t="shared" ref="H1025:H1028" si="139">H1024+1</f>
        <v>45674</v>
      </c>
      <c r="I1025">
        <v>6</v>
      </c>
      <c r="J1025">
        <v>4</v>
      </c>
      <c r="K1025" s="2">
        <v>430</v>
      </c>
      <c r="L1025" s="2">
        <v>1113</v>
      </c>
      <c r="M1025" s="2">
        <v>378</v>
      </c>
      <c r="N1025" s="2">
        <v>609</v>
      </c>
      <c r="O1025" s="2">
        <v>630</v>
      </c>
      <c r="P1025" s="2">
        <v>0</v>
      </c>
      <c r="Q1025" s="2">
        <f>SUM(MC[[#This Row],[IC1_Inv1_MC]:[IC2_Inv2_MC]])</f>
        <v>3160</v>
      </c>
      <c r="R1025" s="22">
        <v>0.25</v>
      </c>
      <c r="S1025" s="22">
        <v>0.41666666666666669</v>
      </c>
      <c r="T1025" s="22">
        <v>0.60416666666666663</v>
      </c>
      <c r="U1025" s="22">
        <v>0.77083333333333337</v>
      </c>
      <c r="V1025" t="s">
        <v>927</v>
      </c>
    </row>
    <row r="1026" spans="1:24">
      <c r="A1026" s="2">
        <v>1022</v>
      </c>
      <c r="B1026" s="2" t="s">
        <v>212</v>
      </c>
      <c r="C1026" s="2">
        <f>YEAR(MC[[#This Row],[Date]])</f>
        <v>2025</v>
      </c>
      <c r="D1026" s="2" t="s">
        <v>211</v>
      </c>
      <c r="E1026" s="2" t="s">
        <v>211</v>
      </c>
      <c r="F1026" s="18">
        <v>45658</v>
      </c>
      <c r="G1026" s="2">
        <f t="shared" ref="G1026" si="140">DAY(EOMONTH(F1026,0))</f>
        <v>31</v>
      </c>
      <c r="H1026" s="19">
        <f t="shared" si="139"/>
        <v>45675</v>
      </c>
      <c r="I1026">
        <v>6</v>
      </c>
      <c r="J1026">
        <v>4</v>
      </c>
      <c r="K1026" s="2">
        <v>0</v>
      </c>
      <c r="L1026" s="2">
        <v>0</v>
      </c>
      <c r="M1026" s="2">
        <v>1197</v>
      </c>
      <c r="N1026" s="2">
        <v>1113</v>
      </c>
      <c r="O1026" s="2">
        <v>0</v>
      </c>
      <c r="P1026" s="2">
        <v>0</v>
      </c>
      <c r="Q1026" s="2">
        <f>SUM(MC[[#This Row],[IC1_Inv1_MC]:[IC2_Inv2_MC]])</f>
        <v>2310</v>
      </c>
      <c r="R1026" s="22">
        <v>0.25</v>
      </c>
      <c r="S1026" s="22">
        <v>0.41666666666666669</v>
      </c>
      <c r="T1026" s="22">
        <v>0.60416666666666663</v>
      </c>
      <c r="U1026" s="22">
        <v>0.77083333333333337</v>
      </c>
      <c r="V1026" t="s">
        <v>927</v>
      </c>
    </row>
    <row r="1027" spans="1:24">
      <c r="A1027" s="2">
        <v>1023</v>
      </c>
      <c r="B1027" s="2" t="s">
        <v>212</v>
      </c>
      <c r="C1027" s="2">
        <f>YEAR(MC[[#This Row],[Date]])</f>
        <v>2025</v>
      </c>
      <c r="D1027" s="2" t="s">
        <v>211</v>
      </c>
      <c r="E1027" s="2" t="s">
        <v>211</v>
      </c>
      <c r="F1027" s="18">
        <v>45658</v>
      </c>
      <c r="G1027" s="2">
        <f t="shared" ref="G1027" si="141">DAY(EOMONTH(F1027,0))</f>
        <v>31</v>
      </c>
      <c r="H1027" s="19">
        <f t="shared" si="139"/>
        <v>45676</v>
      </c>
      <c r="I1027">
        <v>6</v>
      </c>
      <c r="J1027">
        <v>4</v>
      </c>
      <c r="K1027" s="2">
        <v>0</v>
      </c>
      <c r="L1027" s="2">
        <v>0</v>
      </c>
      <c r="M1027" s="2">
        <v>0</v>
      </c>
      <c r="N1027" s="2">
        <v>2100</v>
      </c>
      <c r="O1027" s="2">
        <v>0</v>
      </c>
      <c r="P1027" s="2">
        <v>1124</v>
      </c>
      <c r="Q1027" s="2">
        <f>SUM(MC[[#This Row],[IC1_Inv1_MC]:[IC2_Inv2_MC]])</f>
        <v>3224</v>
      </c>
      <c r="R1027" s="22">
        <v>0.25</v>
      </c>
      <c r="S1027" s="22">
        <v>0.41666666666666669</v>
      </c>
      <c r="T1027" s="22">
        <v>0.60416666666666663</v>
      </c>
      <c r="U1027" s="22">
        <v>0.77083333333333337</v>
      </c>
      <c r="V1027" t="s">
        <v>927</v>
      </c>
    </row>
    <row r="1028" spans="1:24">
      <c r="A1028" s="2">
        <v>1024</v>
      </c>
      <c r="B1028" s="2" t="s">
        <v>212</v>
      </c>
      <c r="C1028" s="2">
        <f>YEAR(MC[[#This Row],[Date]])</f>
        <v>2025</v>
      </c>
      <c r="D1028" s="2" t="s">
        <v>211</v>
      </c>
      <c r="E1028" s="2" t="s">
        <v>211</v>
      </c>
      <c r="F1028" s="18">
        <v>45658</v>
      </c>
      <c r="G1028" s="2">
        <f t="shared" ref="G1028" si="142">DAY(EOMONTH(F1028,0))</f>
        <v>31</v>
      </c>
      <c r="H1028" s="19">
        <f t="shared" si="139"/>
        <v>45677</v>
      </c>
      <c r="I1028">
        <v>6</v>
      </c>
      <c r="J1028">
        <v>2</v>
      </c>
      <c r="K1028" s="2">
        <v>0</v>
      </c>
      <c r="L1028" s="2">
        <v>0</v>
      </c>
      <c r="M1028" s="2">
        <v>0</v>
      </c>
      <c r="N1028" s="2">
        <v>2184</v>
      </c>
      <c r="O1028" s="2">
        <v>0</v>
      </c>
      <c r="P1028" s="2">
        <v>0</v>
      </c>
      <c r="Q1028" s="2">
        <f>SUM(MC[[#This Row],[IC1_Inv1_MC]:[IC2_Inv2_MC]])</f>
        <v>2184</v>
      </c>
      <c r="R1028" s="22">
        <v>0.25</v>
      </c>
      <c r="S1028" s="22">
        <v>0.41666666666666669</v>
      </c>
      <c r="T1028" s="22">
        <v>0.60416666666666663</v>
      </c>
      <c r="U1028" s="22">
        <v>0.77083333333333337</v>
      </c>
      <c r="V1028" t="s">
        <v>927</v>
      </c>
    </row>
    <row r="1029" spans="1:24">
      <c r="A1029" s="2">
        <v>1025</v>
      </c>
      <c r="B1029" s="2" t="s">
        <v>212</v>
      </c>
      <c r="C1029" s="2">
        <f>YEAR(MC[[#This Row],[Date]])</f>
        <v>2025</v>
      </c>
      <c r="D1029" s="2" t="s">
        <v>211</v>
      </c>
      <c r="E1029" s="2" t="s">
        <v>211</v>
      </c>
      <c r="F1029" s="18">
        <v>45658</v>
      </c>
      <c r="G1029" s="2">
        <f t="shared" ref="G1029:G1034" si="143">DAY(EOMONTH(F1029,0))</f>
        <v>31</v>
      </c>
      <c r="H1029" s="19">
        <f t="shared" ref="H1029:H1034" si="144">H1028+1</f>
        <v>45678</v>
      </c>
      <c r="I1029">
        <v>6</v>
      </c>
      <c r="J1029">
        <v>2</v>
      </c>
      <c r="K1029" s="2">
        <v>0</v>
      </c>
      <c r="L1029" s="2">
        <v>0</v>
      </c>
      <c r="M1029" s="2">
        <v>1323</v>
      </c>
      <c r="N1029" s="2">
        <v>630</v>
      </c>
      <c r="O1029" s="2">
        <v>0</v>
      </c>
      <c r="P1029" s="2">
        <v>252</v>
      </c>
      <c r="Q1029" s="2">
        <f>SUM(MC[[#This Row],[IC1_Inv1_MC]:[IC2_Inv2_MC]])</f>
        <v>2205</v>
      </c>
      <c r="R1029" s="22">
        <v>0.25</v>
      </c>
      <c r="S1029" s="22">
        <v>0.41666666666666669</v>
      </c>
      <c r="T1029" s="22">
        <v>0.60416666666666663</v>
      </c>
      <c r="U1029" s="22">
        <v>0.77083333333333337</v>
      </c>
      <c r="V1029" t="s">
        <v>927</v>
      </c>
    </row>
    <row r="1030" spans="1:24">
      <c r="A1030" s="2">
        <v>1026</v>
      </c>
      <c r="B1030" s="2" t="s">
        <v>212</v>
      </c>
      <c r="C1030" s="2">
        <f>YEAR(MC[[#This Row],[Date]])</f>
        <v>2025</v>
      </c>
      <c r="D1030" s="2" t="s">
        <v>211</v>
      </c>
      <c r="E1030" s="2" t="s">
        <v>211</v>
      </c>
      <c r="F1030" s="18">
        <v>45658</v>
      </c>
      <c r="G1030" s="2">
        <f t="shared" si="143"/>
        <v>31</v>
      </c>
      <c r="H1030" s="19">
        <f t="shared" si="144"/>
        <v>45679</v>
      </c>
      <c r="I1030">
        <v>6</v>
      </c>
      <c r="J1030">
        <v>4</v>
      </c>
      <c r="K1030" s="2">
        <v>0</v>
      </c>
      <c r="L1030" s="2">
        <v>1323</v>
      </c>
      <c r="M1030" s="2">
        <v>504</v>
      </c>
      <c r="N1030" s="2">
        <v>252</v>
      </c>
      <c r="O1030" s="2">
        <v>1113</v>
      </c>
      <c r="P1030" s="2">
        <v>0</v>
      </c>
      <c r="Q1030" s="2">
        <f>SUM(MC[[#This Row],[IC1_Inv1_MC]:[IC2_Inv2_MC]])</f>
        <v>3192</v>
      </c>
      <c r="R1030" s="22">
        <v>0.25</v>
      </c>
      <c r="S1030" s="22">
        <v>0.41666666666666669</v>
      </c>
      <c r="T1030" s="22">
        <v>0.60416666666666663</v>
      </c>
      <c r="U1030" s="22">
        <v>0.77083333333333337</v>
      </c>
      <c r="V1030" t="s">
        <v>927</v>
      </c>
      <c r="X1030" t="s">
        <v>935</v>
      </c>
    </row>
    <row r="1031" spans="1:24">
      <c r="A1031" s="2">
        <v>1027</v>
      </c>
      <c r="B1031" s="2" t="s">
        <v>212</v>
      </c>
      <c r="C1031" s="2">
        <f>YEAR(MC[[#This Row],[Date]])</f>
        <v>2025</v>
      </c>
      <c r="D1031" s="2" t="s">
        <v>211</v>
      </c>
      <c r="E1031" s="2" t="s">
        <v>211</v>
      </c>
      <c r="F1031" s="18">
        <v>45658</v>
      </c>
      <c r="G1031" s="2">
        <f t="shared" si="143"/>
        <v>31</v>
      </c>
      <c r="H1031" s="19">
        <f t="shared" si="144"/>
        <v>45680</v>
      </c>
      <c r="I1031">
        <v>7</v>
      </c>
      <c r="J1031">
        <v>4</v>
      </c>
      <c r="K1031" s="2">
        <v>252</v>
      </c>
      <c r="L1031" s="2">
        <v>1092</v>
      </c>
      <c r="M1031" s="2">
        <v>0</v>
      </c>
      <c r="N1031" s="2">
        <v>1197</v>
      </c>
      <c r="O1031" s="2">
        <v>0</v>
      </c>
      <c r="P1031" s="2">
        <v>693</v>
      </c>
      <c r="Q1031" s="2">
        <f>SUM(MC[[#This Row],[IC1_Inv1_MC]:[IC2_Inv2_MC]])</f>
        <v>3234</v>
      </c>
      <c r="R1031" s="22">
        <v>0.25</v>
      </c>
      <c r="S1031" s="22">
        <v>0.41666666666666669</v>
      </c>
      <c r="T1031" s="22">
        <v>0.60416666666666663</v>
      </c>
      <c r="U1031" s="22">
        <v>0.77083333333333337</v>
      </c>
      <c r="V1031" t="s">
        <v>927</v>
      </c>
    </row>
    <row r="1032" spans="1:24">
      <c r="A1032" s="2">
        <v>1028</v>
      </c>
      <c r="B1032" s="2" t="s">
        <v>212</v>
      </c>
      <c r="C1032" s="2">
        <f>YEAR(MC[[#This Row],[Date]])</f>
        <v>2025</v>
      </c>
      <c r="D1032" s="2" t="s">
        <v>211</v>
      </c>
      <c r="E1032" s="2" t="s">
        <v>211</v>
      </c>
      <c r="F1032" s="18">
        <v>45658</v>
      </c>
      <c r="G1032" s="2">
        <f t="shared" si="143"/>
        <v>31</v>
      </c>
      <c r="H1032" s="19">
        <f t="shared" si="144"/>
        <v>45681</v>
      </c>
      <c r="I1032">
        <v>7</v>
      </c>
      <c r="J1032">
        <v>2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2164</v>
      </c>
      <c r="Q1032" s="2">
        <f>SUM(MC[[#This Row],[IC1_Inv1_MC]:[IC2_Inv2_MC]])</f>
        <v>2164</v>
      </c>
      <c r="R1032" s="22">
        <v>0.25</v>
      </c>
      <c r="S1032" s="22">
        <v>0.41666666666666669</v>
      </c>
      <c r="T1032" s="22">
        <v>0.60416666666666663</v>
      </c>
      <c r="U1032" s="22">
        <v>0.77083333333333337</v>
      </c>
      <c r="V1032" t="s">
        <v>927</v>
      </c>
    </row>
    <row r="1033" spans="1:24">
      <c r="A1033" s="2">
        <v>1029</v>
      </c>
      <c r="B1033" s="2" t="s">
        <v>212</v>
      </c>
      <c r="C1033" s="2">
        <f>YEAR(MC[[#This Row],[Date]])</f>
        <v>2025</v>
      </c>
      <c r="D1033" s="2" t="s">
        <v>211</v>
      </c>
      <c r="E1033" s="2" t="s">
        <v>211</v>
      </c>
      <c r="F1033" s="18">
        <v>45658</v>
      </c>
      <c r="G1033" s="2">
        <f t="shared" si="143"/>
        <v>31</v>
      </c>
      <c r="H1033" s="19">
        <f t="shared" si="144"/>
        <v>45682</v>
      </c>
      <c r="I1033">
        <v>7</v>
      </c>
      <c r="J1033">
        <v>2</v>
      </c>
      <c r="K1033" s="2">
        <v>0</v>
      </c>
      <c r="L1033" s="2">
        <v>0</v>
      </c>
      <c r="M1033" s="2">
        <v>0</v>
      </c>
      <c r="N1033" s="2">
        <v>0</v>
      </c>
      <c r="O1033" s="2">
        <v>2204</v>
      </c>
      <c r="P1033" s="2">
        <v>0</v>
      </c>
      <c r="Q1033" s="2">
        <f>SUM(MC[[#This Row],[IC1_Inv1_MC]:[IC2_Inv2_MC]])</f>
        <v>2204</v>
      </c>
      <c r="R1033" s="22">
        <v>0.25</v>
      </c>
      <c r="S1033" s="22">
        <v>0.41666666666666669</v>
      </c>
      <c r="T1033" s="22">
        <v>0.60416666666666663</v>
      </c>
      <c r="U1033" s="22">
        <v>0.77083333333333337</v>
      </c>
      <c r="V1033" t="s">
        <v>927</v>
      </c>
    </row>
    <row r="1034" spans="1:24">
      <c r="A1034" s="2">
        <v>1030</v>
      </c>
      <c r="B1034" s="2" t="s">
        <v>212</v>
      </c>
      <c r="C1034" s="2">
        <f>YEAR(MC[[#This Row],[Date]])</f>
        <v>2025</v>
      </c>
      <c r="D1034" s="2" t="s">
        <v>211</v>
      </c>
      <c r="E1034" s="2" t="s">
        <v>211</v>
      </c>
      <c r="F1034" s="18">
        <v>45658</v>
      </c>
      <c r="G1034" s="2">
        <f t="shared" si="143"/>
        <v>31</v>
      </c>
      <c r="H1034" s="19">
        <f t="shared" si="144"/>
        <v>45683</v>
      </c>
      <c r="I1034">
        <v>7</v>
      </c>
      <c r="J1034">
        <v>2</v>
      </c>
      <c r="K1034" s="2">
        <v>0</v>
      </c>
      <c r="L1034" s="2">
        <v>0</v>
      </c>
      <c r="M1034" s="2">
        <v>0</v>
      </c>
      <c r="N1034" s="2">
        <v>0</v>
      </c>
      <c r="O1034" s="2">
        <v>2163</v>
      </c>
      <c r="P1034" s="2">
        <v>0</v>
      </c>
      <c r="Q1034" s="2">
        <f>SUM(MC[[#This Row],[IC1_Inv1_MC]:[IC2_Inv2_MC]])</f>
        <v>2163</v>
      </c>
      <c r="R1034" s="22">
        <v>0.25</v>
      </c>
      <c r="S1034" s="22">
        <v>0.41666666666666669</v>
      </c>
      <c r="T1034" s="22">
        <v>0.60416666666666663</v>
      </c>
      <c r="U1034" s="22">
        <v>0.77083333333333337</v>
      </c>
      <c r="V1034" t="s">
        <v>927</v>
      </c>
    </row>
    <row r="1035" spans="1:24">
      <c r="A1035" s="2">
        <v>1031</v>
      </c>
      <c r="B1035" s="2" t="s">
        <v>212</v>
      </c>
      <c r="C1035" s="2">
        <f>YEAR(MC[[#This Row],[Date]])</f>
        <v>2025</v>
      </c>
      <c r="D1035" s="2" t="s">
        <v>211</v>
      </c>
      <c r="E1035" s="2" t="s">
        <v>211</v>
      </c>
      <c r="F1035" s="18">
        <v>45658</v>
      </c>
      <c r="G1035" s="2">
        <f t="shared" ref="G1035:G1040" si="145">DAY(EOMONTH(F1035,0))</f>
        <v>31</v>
      </c>
      <c r="H1035" s="19">
        <f t="shared" ref="H1035:H1045" si="146">H1034+1</f>
        <v>45684</v>
      </c>
      <c r="I1035">
        <v>7</v>
      </c>
      <c r="J1035">
        <v>4</v>
      </c>
      <c r="K1035" s="2">
        <v>0</v>
      </c>
      <c r="L1035" s="2">
        <v>504</v>
      </c>
      <c r="M1035" s="2">
        <v>504</v>
      </c>
      <c r="N1035" s="2">
        <v>462</v>
      </c>
      <c r="O1035" s="2">
        <v>1420</v>
      </c>
      <c r="P1035" s="2">
        <v>315</v>
      </c>
      <c r="Q1035" s="2">
        <f>SUM(MC[[#This Row],[IC1_Inv1_MC]:[IC2_Inv2_MC]])</f>
        <v>3205</v>
      </c>
      <c r="R1035" s="22">
        <v>0.25</v>
      </c>
      <c r="S1035" s="22">
        <v>0.41666666666666669</v>
      </c>
      <c r="T1035" s="22">
        <v>0.60416666666666663</v>
      </c>
      <c r="U1035" s="22">
        <v>0.77083333333333337</v>
      </c>
      <c r="V1035" t="s">
        <v>927</v>
      </c>
    </row>
    <row r="1036" spans="1:24">
      <c r="A1036" s="2">
        <v>1032</v>
      </c>
      <c r="B1036" s="2" t="s">
        <v>212</v>
      </c>
      <c r="C1036" s="2">
        <f>YEAR(MC[[#This Row],[Date]])</f>
        <v>2025</v>
      </c>
      <c r="D1036" s="2" t="s">
        <v>211</v>
      </c>
      <c r="E1036" s="2" t="s">
        <v>211</v>
      </c>
      <c r="F1036" s="18">
        <v>45658</v>
      </c>
      <c r="G1036" s="2">
        <f t="shared" si="145"/>
        <v>31</v>
      </c>
      <c r="H1036" s="19">
        <f t="shared" si="146"/>
        <v>45685</v>
      </c>
      <c r="I1036">
        <v>7</v>
      </c>
      <c r="J1036">
        <v>4</v>
      </c>
      <c r="K1036" s="2">
        <v>693</v>
      </c>
      <c r="L1036" s="2">
        <v>567</v>
      </c>
      <c r="M1036" s="2">
        <v>861</v>
      </c>
      <c r="N1036" s="2">
        <v>0</v>
      </c>
      <c r="O1036" s="2">
        <v>0</v>
      </c>
      <c r="P1036" s="2">
        <v>2071</v>
      </c>
      <c r="Q1036" s="2">
        <f>SUM(MC[[#This Row],[IC1_Inv1_MC]:[IC2_Inv2_MC]])</f>
        <v>4192</v>
      </c>
      <c r="R1036" s="22">
        <v>0.25</v>
      </c>
      <c r="S1036" s="22">
        <v>0.41666666666666669</v>
      </c>
      <c r="T1036" s="22">
        <v>0.60416666666666663</v>
      </c>
      <c r="U1036" s="22">
        <v>0.77083333333333337</v>
      </c>
      <c r="V1036" t="s">
        <v>927</v>
      </c>
    </row>
    <row r="1037" spans="1:24">
      <c r="A1037" s="2">
        <v>1033</v>
      </c>
      <c r="B1037" s="2" t="s">
        <v>212</v>
      </c>
      <c r="C1037" s="2">
        <f>YEAR(MC[[#This Row],[Date]])</f>
        <v>2025</v>
      </c>
      <c r="D1037" s="2" t="s">
        <v>211</v>
      </c>
      <c r="E1037" s="2" t="s">
        <v>211</v>
      </c>
      <c r="F1037" s="18">
        <v>45658</v>
      </c>
      <c r="G1037" s="2">
        <f t="shared" si="145"/>
        <v>31</v>
      </c>
      <c r="H1037" s="19">
        <f t="shared" si="146"/>
        <v>45686</v>
      </c>
      <c r="I1037">
        <v>7</v>
      </c>
      <c r="J1037">
        <v>4</v>
      </c>
      <c r="K1037">
        <v>252</v>
      </c>
      <c r="L1037" s="2">
        <v>756</v>
      </c>
      <c r="M1037" s="2">
        <v>1134</v>
      </c>
      <c r="N1037" s="2">
        <v>0</v>
      </c>
      <c r="O1037" s="2">
        <v>0</v>
      </c>
      <c r="P1037" s="2">
        <v>1197</v>
      </c>
      <c r="Q1037" s="2">
        <f>SUM(MC[[#This Row],[IC1_Inv1_MC]:[IC2_Inv2_MC]])</f>
        <v>3339</v>
      </c>
      <c r="R1037" s="22">
        <v>0.25</v>
      </c>
      <c r="S1037" s="22">
        <v>0.41666666666666669</v>
      </c>
      <c r="T1037" s="22">
        <v>0.60416666666666663</v>
      </c>
      <c r="U1037" s="22">
        <v>0.77083333333333337</v>
      </c>
      <c r="V1037" t="s">
        <v>927</v>
      </c>
    </row>
    <row r="1038" spans="1:24">
      <c r="A1038" s="2">
        <v>1034</v>
      </c>
      <c r="B1038" s="2" t="s">
        <v>212</v>
      </c>
      <c r="C1038" s="2">
        <f>YEAR(MC[[#This Row],[Date]])</f>
        <v>2025</v>
      </c>
      <c r="D1038" s="2" t="s">
        <v>211</v>
      </c>
      <c r="E1038" s="2" t="s">
        <v>211</v>
      </c>
      <c r="F1038" s="18">
        <v>45658</v>
      </c>
      <c r="G1038" s="2">
        <f t="shared" si="145"/>
        <v>31</v>
      </c>
      <c r="H1038" s="19">
        <f t="shared" si="146"/>
        <v>45687</v>
      </c>
      <c r="I1038">
        <v>7</v>
      </c>
      <c r="J1038">
        <v>4</v>
      </c>
      <c r="K1038" s="2">
        <v>1638</v>
      </c>
      <c r="L1038" s="2">
        <v>1123</v>
      </c>
      <c r="M1038" s="2">
        <v>0</v>
      </c>
      <c r="N1038" s="2">
        <v>0</v>
      </c>
      <c r="O1038" s="2">
        <v>609</v>
      </c>
      <c r="P1038" s="2">
        <v>0</v>
      </c>
      <c r="Q1038" s="2">
        <f>SUM(MC[[#This Row],[IC1_Inv1_MC]:[IC2_Inv2_MC]])</f>
        <v>3370</v>
      </c>
      <c r="R1038" s="22">
        <v>0.25</v>
      </c>
      <c r="S1038" s="22">
        <v>0.41666666666666669</v>
      </c>
      <c r="T1038" s="22">
        <v>0.60416666666666663</v>
      </c>
      <c r="U1038" s="22">
        <v>0.77083333333333337</v>
      </c>
      <c r="V1038" t="s">
        <v>927</v>
      </c>
    </row>
    <row r="1039" spans="1:24">
      <c r="A1039" s="2">
        <v>1035</v>
      </c>
      <c r="B1039" s="2" t="s">
        <v>212</v>
      </c>
      <c r="C1039" s="2">
        <f>YEAR(MC[[#This Row],[Date]])</f>
        <v>2025</v>
      </c>
      <c r="D1039" s="2" t="s">
        <v>211</v>
      </c>
      <c r="E1039" s="2" t="s">
        <v>211</v>
      </c>
      <c r="F1039" s="18">
        <v>45658</v>
      </c>
      <c r="G1039" s="2">
        <f t="shared" si="145"/>
        <v>31</v>
      </c>
      <c r="H1039" s="19">
        <f t="shared" si="146"/>
        <v>45688</v>
      </c>
      <c r="I1039">
        <v>7</v>
      </c>
      <c r="J1039">
        <v>4</v>
      </c>
      <c r="K1039" s="2">
        <v>423</v>
      </c>
      <c r="L1039" s="2">
        <v>420</v>
      </c>
      <c r="M1039" s="2">
        <v>630</v>
      </c>
      <c r="N1039" s="2">
        <v>0</v>
      </c>
      <c r="O1039" s="2">
        <v>1638</v>
      </c>
      <c r="P1039" s="2">
        <v>0</v>
      </c>
      <c r="Q1039" s="2">
        <f>SUM(MC[[#This Row],[IC1_Inv1_MC]:[IC2_Inv2_MC]])</f>
        <v>3111</v>
      </c>
      <c r="R1039" s="22">
        <v>0.25</v>
      </c>
      <c r="S1039" s="22">
        <v>0.41666666666666669</v>
      </c>
      <c r="T1039" s="22">
        <v>0.60416666666666663</v>
      </c>
      <c r="U1039" s="22">
        <v>0.77083333333333337</v>
      </c>
      <c r="V1039" t="s">
        <v>927</v>
      </c>
    </row>
    <row r="1040" spans="1:24">
      <c r="A1040" s="2">
        <v>1036</v>
      </c>
      <c r="B1040" s="2" t="s">
        <v>212</v>
      </c>
      <c r="C1040" s="2">
        <f>YEAR(MC[[#This Row],[Date]])</f>
        <v>2025</v>
      </c>
      <c r="D1040" s="2" t="s">
        <v>211</v>
      </c>
      <c r="E1040" s="2" t="s">
        <v>211</v>
      </c>
      <c r="F1040" s="18">
        <v>45689</v>
      </c>
      <c r="G1040" s="2">
        <f t="shared" si="145"/>
        <v>28</v>
      </c>
      <c r="H1040" s="19">
        <f t="shared" si="146"/>
        <v>45689</v>
      </c>
      <c r="I1040">
        <v>7</v>
      </c>
      <c r="J1040">
        <v>4</v>
      </c>
      <c r="K1040" s="2">
        <v>1071</v>
      </c>
      <c r="L1040" s="2">
        <v>0</v>
      </c>
      <c r="M1040" s="2">
        <v>1945</v>
      </c>
      <c r="N1040" s="2">
        <v>168</v>
      </c>
      <c r="O1040" s="2">
        <v>0</v>
      </c>
      <c r="P1040" s="2">
        <v>0</v>
      </c>
      <c r="Q1040" s="2">
        <f>SUM(MC[[#This Row],[IC1_Inv1_MC]:[IC2_Inv2_MC]])</f>
        <v>3184</v>
      </c>
      <c r="R1040" s="22">
        <v>0.25</v>
      </c>
      <c r="S1040" s="22">
        <v>0.41666666666666669</v>
      </c>
      <c r="T1040" s="22">
        <v>0.60416666666666663</v>
      </c>
      <c r="U1040" s="22">
        <v>0.77083333333333337</v>
      </c>
      <c r="V1040" t="s">
        <v>927</v>
      </c>
    </row>
    <row r="1041" spans="1:24">
      <c r="A1041" s="2">
        <v>1037</v>
      </c>
      <c r="B1041" s="2" t="s">
        <v>212</v>
      </c>
      <c r="C1041" s="2">
        <f>YEAR(MC[[#This Row],[Date]])</f>
        <v>2025</v>
      </c>
      <c r="D1041" s="2" t="s">
        <v>211</v>
      </c>
      <c r="E1041" s="2" t="s">
        <v>211</v>
      </c>
      <c r="F1041" s="18">
        <v>45689</v>
      </c>
      <c r="G1041" s="2">
        <f t="shared" ref="G1041" si="147">DAY(EOMONTH(F1041,0))</f>
        <v>28</v>
      </c>
      <c r="H1041" s="19">
        <f t="shared" si="146"/>
        <v>45690</v>
      </c>
      <c r="I1041">
        <v>7</v>
      </c>
      <c r="J1041">
        <v>4</v>
      </c>
      <c r="K1041" s="2">
        <v>1824</v>
      </c>
      <c r="L1041" s="2">
        <v>0</v>
      </c>
      <c r="M1041" s="2">
        <v>1264</v>
      </c>
      <c r="N1041" s="2">
        <v>0</v>
      </c>
      <c r="O1041" s="2">
        <v>252</v>
      </c>
      <c r="P1041" s="2">
        <v>0</v>
      </c>
      <c r="Q1041" s="2">
        <f>SUM(MC[[#This Row],[IC1_Inv1_MC]:[IC2_Inv2_MC]])</f>
        <v>3340</v>
      </c>
      <c r="R1041" s="22">
        <v>0.25</v>
      </c>
      <c r="S1041" s="22">
        <v>0.41666666666666669</v>
      </c>
      <c r="T1041" s="22">
        <v>0.60416666666666663</v>
      </c>
      <c r="U1041" s="22">
        <v>0.77083333333333337</v>
      </c>
      <c r="V1041" t="s">
        <v>927</v>
      </c>
      <c r="X1041" t="s">
        <v>938</v>
      </c>
    </row>
    <row r="1042" spans="1:24">
      <c r="A1042" s="2">
        <v>1038</v>
      </c>
      <c r="B1042" s="2" t="s">
        <v>212</v>
      </c>
      <c r="C1042" s="2">
        <f>YEAR(MC[[#This Row],[Date]])</f>
        <v>2025</v>
      </c>
      <c r="D1042" s="2" t="s">
        <v>211</v>
      </c>
      <c r="E1042" s="2" t="s">
        <v>211</v>
      </c>
      <c r="F1042" s="18">
        <v>45689</v>
      </c>
      <c r="G1042" s="2">
        <f t="shared" ref="G1042:G1047" si="148">DAY(EOMONTH(F1042,0))</f>
        <v>28</v>
      </c>
      <c r="H1042" s="19">
        <f t="shared" si="146"/>
        <v>45691</v>
      </c>
      <c r="I1042">
        <v>8</v>
      </c>
      <c r="J1042">
        <v>4</v>
      </c>
      <c r="K1042" s="2">
        <v>945</v>
      </c>
      <c r="L1042" s="2">
        <v>126</v>
      </c>
      <c r="M1042" s="2">
        <v>0</v>
      </c>
      <c r="N1042" s="2">
        <v>2184</v>
      </c>
      <c r="O1042" s="2">
        <v>0</v>
      </c>
      <c r="P1042" s="2">
        <v>0</v>
      </c>
      <c r="Q1042" s="2">
        <f>SUM(MC[[#This Row],[IC1_Inv1_MC]:[IC2_Inv2_MC]])</f>
        <v>3255</v>
      </c>
      <c r="R1042" s="22">
        <v>0.25</v>
      </c>
      <c r="S1042" s="22">
        <v>0.41666666666666669</v>
      </c>
      <c r="T1042" s="22">
        <v>0.60416666666666663</v>
      </c>
      <c r="U1042" s="22">
        <v>0.77083333333333337</v>
      </c>
      <c r="V1042" t="s">
        <v>927</v>
      </c>
    </row>
    <row r="1043" spans="1:24">
      <c r="A1043" s="2">
        <v>1039</v>
      </c>
      <c r="B1043" s="2" t="s">
        <v>212</v>
      </c>
      <c r="C1043" s="2">
        <f>YEAR(MC[[#This Row],[Date]])</f>
        <v>2025</v>
      </c>
      <c r="D1043" s="2" t="s">
        <v>211</v>
      </c>
      <c r="E1043" s="2" t="s">
        <v>211</v>
      </c>
      <c r="F1043" s="18">
        <v>45689</v>
      </c>
      <c r="G1043" s="2">
        <f t="shared" si="148"/>
        <v>28</v>
      </c>
      <c r="H1043" s="19">
        <f t="shared" si="146"/>
        <v>45692</v>
      </c>
      <c r="I1043">
        <v>8</v>
      </c>
      <c r="J1043">
        <v>2</v>
      </c>
      <c r="K1043" s="2">
        <v>0</v>
      </c>
      <c r="L1043" s="2">
        <v>804</v>
      </c>
      <c r="M1043" s="2">
        <v>1323</v>
      </c>
      <c r="N1043" s="2">
        <v>0</v>
      </c>
      <c r="O1043" s="2">
        <v>0</v>
      </c>
      <c r="P1043" s="2">
        <v>0</v>
      </c>
      <c r="Q1043" s="2">
        <f>SUM(MC[[#This Row],[IC1_Inv1_MC]:[IC2_Inv2_MC]])</f>
        <v>2127</v>
      </c>
      <c r="R1043" s="22">
        <v>0.25</v>
      </c>
      <c r="S1043" s="22">
        <v>0.41666666666666669</v>
      </c>
      <c r="T1043" s="22">
        <v>0.60416666666666663</v>
      </c>
      <c r="U1043" s="22">
        <v>0.77083333333333337</v>
      </c>
      <c r="V1043" t="s">
        <v>927</v>
      </c>
    </row>
    <row r="1044" spans="1:24">
      <c r="A1044" s="2">
        <v>1040</v>
      </c>
      <c r="B1044" s="2" t="s">
        <v>212</v>
      </c>
      <c r="C1044" s="2">
        <f>YEAR(MC[[#This Row],[Date]])</f>
        <v>2025</v>
      </c>
      <c r="D1044" s="2" t="s">
        <v>211</v>
      </c>
      <c r="E1044" s="2" t="s">
        <v>211</v>
      </c>
      <c r="F1044" s="18">
        <v>45689</v>
      </c>
      <c r="G1044" s="2">
        <f t="shared" si="148"/>
        <v>28</v>
      </c>
      <c r="H1044" s="19">
        <f t="shared" si="146"/>
        <v>45693</v>
      </c>
      <c r="I1044">
        <v>8</v>
      </c>
      <c r="J1044">
        <v>2</v>
      </c>
      <c r="K1044" s="2">
        <v>0</v>
      </c>
      <c r="L1044" s="2">
        <v>0</v>
      </c>
      <c r="M1044" s="2">
        <v>1512</v>
      </c>
      <c r="N1044" s="2">
        <v>693</v>
      </c>
      <c r="O1044" s="2">
        <v>0</v>
      </c>
      <c r="P1044" s="2">
        <v>0</v>
      </c>
      <c r="Q1044" s="2">
        <f>SUM(MC[[#This Row],[IC1_Inv1_MC]:[IC2_Inv2_MC]])</f>
        <v>2205</v>
      </c>
      <c r="R1044" s="22">
        <v>0.25</v>
      </c>
      <c r="S1044" s="22">
        <v>0.41666666666666669</v>
      </c>
      <c r="T1044" s="22">
        <v>0.60416666666666663</v>
      </c>
      <c r="U1044" s="22">
        <v>0.77083333333333337</v>
      </c>
      <c r="V1044" t="s">
        <v>927</v>
      </c>
    </row>
    <row r="1045" spans="1:24">
      <c r="A1045" s="2">
        <v>1041</v>
      </c>
      <c r="B1045" s="2" t="s">
        <v>212</v>
      </c>
      <c r="C1045" s="2">
        <f>YEAR(MC[[#This Row],[Date]])</f>
        <v>2025</v>
      </c>
      <c r="D1045" s="2" t="s">
        <v>211</v>
      </c>
      <c r="E1045" s="2" t="s">
        <v>211</v>
      </c>
      <c r="F1045" s="18">
        <v>45689</v>
      </c>
      <c r="G1045" s="2">
        <f t="shared" si="148"/>
        <v>28</v>
      </c>
      <c r="H1045" s="19">
        <f t="shared" si="146"/>
        <v>45694</v>
      </c>
      <c r="I1045">
        <v>8</v>
      </c>
      <c r="J1045">
        <v>2</v>
      </c>
      <c r="K1045" s="2">
        <v>0</v>
      </c>
      <c r="L1045" s="2">
        <v>0</v>
      </c>
      <c r="M1045" s="2">
        <v>441</v>
      </c>
      <c r="N1045" s="2">
        <v>609</v>
      </c>
      <c r="O1045" s="2">
        <v>0</v>
      </c>
      <c r="P1045" s="2">
        <v>0</v>
      </c>
      <c r="Q1045" s="2">
        <f>SUM(MC[[#This Row],[IC1_Inv1_MC]:[IC2_Inv2_MC]])</f>
        <v>1050</v>
      </c>
      <c r="R1045" s="22">
        <v>0.25</v>
      </c>
      <c r="S1045" s="22">
        <v>0.41666666666666669</v>
      </c>
      <c r="T1045" s="22">
        <v>0.60416666666666663</v>
      </c>
      <c r="U1045" s="22">
        <v>0.77083333333333337</v>
      </c>
      <c r="V1045" t="s">
        <v>927</v>
      </c>
    </row>
    <row r="1046" spans="1:24">
      <c r="A1046" s="2">
        <v>1042</v>
      </c>
      <c r="B1046" s="2" t="s">
        <v>212</v>
      </c>
      <c r="C1046" s="2">
        <f>YEAR(MC[[#This Row],[Date]])</f>
        <v>2025</v>
      </c>
      <c r="D1046" s="2" t="s">
        <v>211</v>
      </c>
      <c r="E1046" s="2" t="s">
        <v>211</v>
      </c>
      <c r="F1046" s="18">
        <v>45689</v>
      </c>
      <c r="G1046" s="2">
        <f t="shared" si="148"/>
        <v>28</v>
      </c>
      <c r="H1046" s="19">
        <f t="shared" ref="H1046:H1051" si="149">H1045+1</f>
        <v>45695</v>
      </c>
      <c r="I1046">
        <v>8</v>
      </c>
      <c r="J1046">
        <v>2</v>
      </c>
      <c r="K1046" s="2">
        <v>0</v>
      </c>
      <c r="L1046" s="2">
        <v>2153</v>
      </c>
      <c r="M1046" s="2">
        <v>0</v>
      </c>
      <c r="N1046" s="2">
        <v>0</v>
      </c>
      <c r="O1046" s="2">
        <v>0</v>
      </c>
      <c r="P1046" s="2">
        <v>0</v>
      </c>
      <c r="Q1046" s="2">
        <f>SUM(MC[[#This Row],[IC1_Inv1_MC]:[IC2_Inv2_MC]])</f>
        <v>2153</v>
      </c>
      <c r="R1046" s="22">
        <v>0.25</v>
      </c>
      <c r="S1046" s="22">
        <v>0.41666666666666669</v>
      </c>
      <c r="T1046" s="22">
        <v>0.60416666666666663</v>
      </c>
      <c r="U1046" s="22">
        <v>0.77083333333333337</v>
      </c>
      <c r="V1046" t="s">
        <v>927</v>
      </c>
    </row>
    <row r="1047" spans="1:24">
      <c r="A1047" s="2">
        <v>1043</v>
      </c>
      <c r="B1047" s="2" t="s">
        <v>212</v>
      </c>
      <c r="C1047" s="2">
        <f>YEAR(MC[[#This Row],[Date]])</f>
        <v>2025</v>
      </c>
      <c r="D1047" s="2" t="s">
        <v>211</v>
      </c>
      <c r="E1047" s="2" t="s">
        <v>211</v>
      </c>
      <c r="F1047" s="18">
        <v>45689</v>
      </c>
      <c r="G1047" s="2">
        <f t="shared" si="148"/>
        <v>28</v>
      </c>
      <c r="H1047" s="19">
        <f t="shared" si="149"/>
        <v>45696</v>
      </c>
      <c r="I1047">
        <v>8</v>
      </c>
      <c r="J1047">
        <v>2</v>
      </c>
      <c r="K1047" s="2">
        <v>252</v>
      </c>
      <c r="L1047" s="2">
        <v>0</v>
      </c>
      <c r="M1047" s="2">
        <v>0</v>
      </c>
      <c r="N1047" s="2">
        <v>0</v>
      </c>
      <c r="O1047" s="2">
        <v>0</v>
      </c>
      <c r="P1047" s="2">
        <v>819</v>
      </c>
      <c r="Q1047" s="2">
        <f>SUM(MC[[#This Row],[IC1_Inv1_MC]:[IC2_Inv2_MC]])</f>
        <v>1071</v>
      </c>
      <c r="R1047" s="22">
        <v>0.25</v>
      </c>
      <c r="S1047" s="22">
        <v>0.41666666666666669</v>
      </c>
      <c r="T1047" s="22">
        <v>0.60416666666666663</v>
      </c>
      <c r="U1047" s="22">
        <v>0.77083333333333337</v>
      </c>
      <c r="V1047" t="s">
        <v>927</v>
      </c>
    </row>
    <row r="1048" spans="1:24">
      <c r="A1048" s="2">
        <v>1044</v>
      </c>
      <c r="B1048" s="2" t="s">
        <v>212</v>
      </c>
      <c r="C1048" s="2">
        <f>YEAR(MC[[#This Row],[Date]])</f>
        <v>2025</v>
      </c>
      <c r="D1048" s="2" t="s">
        <v>211</v>
      </c>
      <c r="E1048" s="2" t="s">
        <v>211</v>
      </c>
      <c r="F1048" s="18">
        <v>45689</v>
      </c>
      <c r="G1048" s="2">
        <f t="shared" ref="G1048:G1054" si="150">DAY(EOMONTH(F1048,0))</f>
        <v>28</v>
      </c>
      <c r="H1048" s="19">
        <f t="shared" si="149"/>
        <v>45697</v>
      </c>
      <c r="I1048">
        <v>8</v>
      </c>
      <c r="J1048">
        <v>2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1008</v>
      </c>
      <c r="Q1048" s="2">
        <f>SUM(MC[[#This Row],[IC1_Inv1_MC]:[IC2_Inv2_MC]])</f>
        <v>1008</v>
      </c>
      <c r="R1048" s="22">
        <v>0.25</v>
      </c>
      <c r="S1048" s="22">
        <v>0.41666666666666669</v>
      </c>
      <c r="T1048" s="22">
        <v>0.60416666666666663</v>
      </c>
      <c r="U1048" s="22">
        <v>0.77083333333333337</v>
      </c>
      <c r="V1048" t="s">
        <v>927</v>
      </c>
    </row>
    <row r="1049" spans="1:24">
      <c r="A1049" s="2">
        <v>1045</v>
      </c>
      <c r="B1049" s="2" t="s">
        <v>212</v>
      </c>
      <c r="C1049" s="2">
        <f>YEAR(MC[[#This Row],[Date]])</f>
        <v>2025</v>
      </c>
      <c r="D1049" s="2" t="s">
        <v>211</v>
      </c>
      <c r="E1049" s="2" t="s">
        <v>211</v>
      </c>
      <c r="F1049" s="18">
        <v>45689</v>
      </c>
      <c r="G1049" s="2">
        <f t="shared" si="150"/>
        <v>28</v>
      </c>
      <c r="H1049" s="19">
        <f t="shared" si="149"/>
        <v>45698</v>
      </c>
      <c r="I1049">
        <v>8</v>
      </c>
      <c r="J1049">
        <v>4</v>
      </c>
      <c r="K1049" s="2">
        <v>0</v>
      </c>
      <c r="L1049" s="2">
        <v>1123</v>
      </c>
      <c r="M1049" s="2">
        <v>0</v>
      </c>
      <c r="N1049" s="2">
        <v>0</v>
      </c>
      <c r="O1049" s="2">
        <v>0</v>
      </c>
      <c r="P1049" s="2">
        <v>2142</v>
      </c>
      <c r="Q1049" s="2">
        <f>SUM(MC[[#This Row],[IC1_Inv1_MC]:[IC2_Inv2_MC]])</f>
        <v>3265</v>
      </c>
      <c r="R1049" s="22">
        <v>0.25</v>
      </c>
      <c r="S1049" s="22">
        <v>0.41666666666666669</v>
      </c>
      <c r="T1049" s="22">
        <v>0.60416666666666663</v>
      </c>
      <c r="U1049" s="22">
        <v>0.77083333333333337</v>
      </c>
      <c r="V1049" t="s">
        <v>927</v>
      </c>
    </row>
    <row r="1050" spans="1:24">
      <c r="A1050" s="2">
        <v>1046</v>
      </c>
      <c r="B1050" s="2" t="s">
        <v>212</v>
      </c>
      <c r="C1050" s="2">
        <f>YEAR(MC[[#This Row],[Date]])</f>
        <v>2025</v>
      </c>
      <c r="D1050" s="2" t="s">
        <v>211</v>
      </c>
      <c r="E1050" s="2" t="s">
        <v>211</v>
      </c>
      <c r="F1050" s="18">
        <v>45689</v>
      </c>
      <c r="G1050" s="2">
        <f t="shared" si="150"/>
        <v>28</v>
      </c>
      <c r="H1050" s="19">
        <f t="shared" si="149"/>
        <v>45699</v>
      </c>
      <c r="I1050">
        <v>8</v>
      </c>
      <c r="J1050">
        <v>4</v>
      </c>
      <c r="K1050" s="2">
        <v>824</v>
      </c>
      <c r="L1050" s="2">
        <v>946</v>
      </c>
      <c r="M1050" s="2">
        <v>0</v>
      </c>
      <c r="N1050" s="2">
        <v>1424</v>
      </c>
      <c r="O1050" s="2">
        <v>0</v>
      </c>
      <c r="P1050" s="2">
        <v>0</v>
      </c>
      <c r="Q1050" s="2">
        <f>SUM(MC[[#This Row],[IC1_Inv1_MC]:[IC2_Inv2_MC]])</f>
        <v>3194</v>
      </c>
      <c r="R1050" s="22">
        <v>0.25</v>
      </c>
      <c r="S1050" s="22">
        <v>0.41666666666666669</v>
      </c>
      <c r="T1050" s="22">
        <v>0.60416666666666663</v>
      </c>
      <c r="U1050" s="22">
        <v>0.77083333333333337</v>
      </c>
      <c r="V1050" t="s">
        <v>927</v>
      </c>
    </row>
    <row r="1051" spans="1:24">
      <c r="A1051" s="2">
        <v>1047</v>
      </c>
      <c r="B1051" s="2" t="s">
        <v>212</v>
      </c>
      <c r="C1051" s="2">
        <f>YEAR(MC[[#This Row],[Date]])</f>
        <v>2025</v>
      </c>
      <c r="D1051" s="2" t="s">
        <v>211</v>
      </c>
      <c r="E1051" s="2" t="s">
        <v>211</v>
      </c>
      <c r="F1051" s="18">
        <v>45689</v>
      </c>
      <c r="G1051" s="2">
        <f t="shared" si="150"/>
        <v>28</v>
      </c>
      <c r="H1051" s="19">
        <f t="shared" si="149"/>
        <v>45700</v>
      </c>
      <c r="I1051">
        <v>8</v>
      </c>
      <c r="J1051">
        <v>4</v>
      </c>
      <c r="K1051" s="2">
        <v>0</v>
      </c>
      <c r="L1051" s="2">
        <v>1244</v>
      </c>
      <c r="M1051" s="2">
        <v>252</v>
      </c>
      <c r="N1051" s="2">
        <v>1684</v>
      </c>
      <c r="O1051" s="2">
        <v>0</v>
      </c>
      <c r="P1051" s="2">
        <v>0</v>
      </c>
      <c r="Q1051" s="2">
        <f>SUM(MC[[#This Row],[IC1_Inv1_MC]:[IC2_Inv2_MC]])</f>
        <v>3180</v>
      </c>
      <c r="R1051" s="22">
        <v>0.25</v>
      </c>
      <c r="S1051" s="22">
        <v>0.41666666666666669</v>
      </c>
      <c r="T1051" s="22">
        <v>0.60416666666666663</v>
      </c>
      <c r="U1051" s="22">
        <v>0.77083333333333337</v>
      </c>
      <c r="V1051" t="s">
        <v>927</v>
      </c>
    </row>
    <row r="1052" spans="1:24">
      <c r="A1052" s="2">
        <v>1048</v>
      </c>
      <c r="B1052" s="2" t="s">
        <v>212</v>
      </c>
      <c r="C1052" s="2">
        <f>YEAR(MC[[#This Row],[Date]])</f>
        <v>2025</v>
      </c>
      <c r="D1052" s="2" t="s">
        <v>211</v>
      </c>
      <c r="E1052" s="2" t="s">
        <v>211</v>
      </c>
      <c r="F1052" s="18">
        <v>45689</v>
      </c>
      <c r="G1052" s="2">
        <f t="shared" si="150"/>
        <v>28</v>
      </c>
      <c r="H1052" s="19">
        <f t="shared" ref="H1052:H1055" si="151">H1051+1</f>
        <v>45701</v>
      </c>
      <c r="I1052">
        <v>8</v>
      </c>
      <c r="J1052">
        <v>2</v>
      </c>
      <c r="K1052" s="2">
        <v>0</v>
      </c>
      <c r="L1052" s="2">
        <v>2146</v>
      </c>
      <c r="M1052" s="2">
        <v>0</v>
      </c>
      <c r="N1052" s="2">
        <v>0</v>
      </c>
      <c r="O1052" s="2">
        <v>0</v>
      </c>
      <c r="P1052" s="2">
        <v>0</v>
      </c>
      <c r="Q1052" s="2">
        <f>SUM(MC[[#This Row],[IC1_Inv1_MC]:[IC2_Inv2_MC]])</f>
        <v>2146</v>
      </c>
      <c r="R1052" s="22">
        <v>0.25</v>
      </c>
      <c r="S1052" s="22">
        <v>0.41666666666666669</v>
      </c>
      <c r="T1052" s="22">
        <v>0.60416666666666663</v>
      </c>
      <c r="U1052" s="22">
        <v>0.77083333333333337</v>
      </c>
      <c r="V1052" t="s">
        <v>927</v>
      </c>
    </row>
    <row r="1053" spans="1:24">
      <c r="A1053" s="2">
        <v>1049</v>
      </c>
      <c r="B1053" s="2" t="s">
        <v>212</v>
      </c>
      <c r="C1053" s="2">
        <f>YEAR(MC[[#This Row],[Date]])</f>
        <v>2025</v>
      </c>
      <c r="D1053" s="2" t="s">
        <v>211</v>
      </c>
      <c r="E1053" s="2" t="s">
        <v>211</v>
      </c>
      <c r="F1053" s="18">
        <v>45689</v>
      </c>
      <c r="G1053" s="2">
        <f t="shared" si="150"/>
        <v>28</v>
      </c>
      <c r="H1053" s="19">
        <f t="shared" si="151"/>
        <v>45702</v>
      </c>
      <c r="I1053">
        <v>8</v>
      </c>
      <c r="J1053">
        <v>2</v>
      </c>
      <c r="K1053" s="2">
        <v>0</v>
      </c>
      <c r="L1053" s="2">
        <v>1342</v>
      </c>
      <c r="M1053" s="2">
        <v>842</v>
      </c>
      <c r="N1053" s="2">
        <v>0</v>
      </c>
      <c r="O1053" s="2">
        <v>0</v>
      </c>
      <c r="P1053" s="2">
        <v>0</v>
      </c>
      <c r="Q1053" s="2">
        <f>SUM(MC[[#This Row],[IC1_Inv1_MC]:[IC2_Inv2_MC]])</f>
        <v>2184</v>
      </c>
      <c r="R1053" s="22">
        <v>0.25</v>
      </c>
      <c r="S1053" s="22">
        <v>0.41666666666666669</v>
      </c>
      <c r="T1053" s="22">
        <v>0.60416666666666663</v>
      </c>
      <c r="U1053" s="22">
        <v>0.77083333333333337</v>
      </c>
      <c r="V1053" t="s">
        <v>927</v>
      </c>
    </row>
    <row r="1054" spans="1:24">
      <c r="A1054" s="2">
        <v>1050</v>
      </c>
      <c r="B1054" s="2" t="s">
        <v>212</v>
      </c>
      <c r="C1054" s="2">
        <f>YEAR(MC[[#This Row],[Date]])</f>
        <v>2025</v>
      </c>
      <c r="D1054" s="2" t="s">
        <v>211</v>
      </c>
      <c r="E1054" s="2" t="s">
        <v>211</v>
      </c>
      <c r="F1054" s="18">
        <v>45689</v>
      </c>
      <c r="G1054" s="2">
        <f t="shared" si="150"/>
        <v>28</v>
      </c>
      <c r="H1054" s="19">
        <f t="shared" si="151"/>
        <v>45703</v>
      </c>
      <c r="I1054">
        <v>8</v>
      </c>
      <c r="J1054">
        <v>2</v>
      </c>
      <c r="K1054" s="2">
        <v>1846</v>
      </c>
      <c r="L1054" s="2">
        <v>252</v>
      </c>
      <c r="M1054" s="2">
        <v>0</v>
      </c>
      <c r="N1054" s="2">
        <v>0</v>
      </c>
      <c r="O1054" s="2">
        <v>0</v>
      </c>
      <c r="P1054" s="2">
        <v>0</v>
      </c>
      <c r="Q1054" s="2">
        <f>SUM(MC[[#This Row],[IC1_Inv1_MC]:[IC2_Inv2_MC]])</f>
        <v>2098</v>
      </c>
      <c r="R1054" s="22">
        <v>0.25</v>
      </c>
      <c r="S1054" s="22">
        <v>0.41666666666666669</v>
      </c>
      <c r="T1054" s="22">
        <v>0.60416666666666663</v>
      </c>
      <c r="U1054" s="22">
        <v>0.77083333333333337</v>
      </c>
      <c r="V1054" t="s">
        <v>927</v>
      </c>
    </row>
    <row r="1055" spans="1:24">
      <c r="A1055" s="2">
        <v>1051</v>
      </c>
      <c r="B1055" s="2" t="s">
        <v>212</v>
      </c>
      <c r="C1055" s="2">
        <f>YEAR(MC[[#This Row],[Date]])</f>
        <v>2025</v>
      </c>
      <c r="D1055" s="2" t="s">
        <v>211</v>
      </c>
      <c r="E1055" s="2" t="s">
        <v>211</v>
      </c>
      <c r="F1055" s="18">
        <v>45689</v>
      </c>
      <c r="G1055" s="2">
        <f>DAY(EOMONTH(F1055,0))</f>
        <v>28</v>
      </c>
      <c r="H1055" s="19">
        <f t="shared" si="151"/>
        <v>45704</v>
      </c>
      <c r="I1055">
        <v>8</v>
      </c>
      <c r="J1055">
        <v>4</v>
      </c>
      <c r="K1055" s="2">
        <v>1134</v>
      </c>
      <c r="L1055" s="2">
        <v>0</v>
      </c>
      <c r="M1055" s="2">
        <v>0</v>
      </c>
      <c r="N1055" s="2">
        <v>0</v>
      </c>
      <c r="O1055" s="2">
        <v>2164</v>
      </c>
      <c r="P1055" s="2">
        <v>0</v>
      </c>
      <c r="Q1055" s="2">
        <f>SUM(MC[[#This Row],[IC1_Inv1_MC]:[IC2_Inv2_MC]])</f>
        <v>3298</v>
      </c>
      <c r="R1055" s="22">
        <v>0.25</v>
      </c>
      <c r="S1055" s="22">
        <v>0.41666666666666669</v>
      </c>
      <c r="T1055" s="22">
        <v>0.60416666666666663</v>
      </c>
      <c r="U1055" s="22">
        <v>0.77083333333333337</v>
      </c>
      <c r="V1055" t="s">
        <v>927</v>
      </c>
      <c r="X1055" t="s">
        <v>940</v>
      </c>
    </row>
    <row r="1056" spans="1:24">
      <c r="A1056" s="2">
        <v>1052</v>
      </c>
      <c r="B1056" s="2" t="s">
        <v>212</v>
      </c>
      <c r="C1056" s="2">
        <f>YEAR(MC[[#This Row],[Date]])</f>
        <v>2025</v>
      </c>
      <c r="D1056" s="2" t="s">
        <v>211</v>
      </c>
      <c r="E1056" s="2" t="s">
        <v>211</v>
      </c>
      <c r="F1056" s="18">
        <v>45689</v>
      </c>
      <c r="G1056" s="2">
        <f>DAY(EOMONTH(F1056,0))</f>
        <v>28</v>
      </c>
      <c r="H1056" s="19">
        <f>H1055+1</f>
        <v>45705</v>
      </c>
      <c r="I1056">
        <v>9</v>
      </c>
      <c r="J1056">
        <v>4</v>
      </c>
      <c r="K1056" s="2">
        <v>1204</v>
      </c>
      <c r="L1056" s="2">
        <v>0</v>
      </c>
      <c r="M1056" s="2">
        <v>0</v>
      </c>
      <c r="N1056" s="2">
        <v>0</v>
      </c>
      <c r="O1056" s="2">
        <v>0</v>
      </c>
      <c r="P1056" s="2">
        <v>2240</v>
      </c>
      <c r="Q1056" s="2">
        <f>SUM(MC[[#This Row],[IC1_Inv1_MC]:[IC2_Inv2_MC]])</f>
        <v>3444</v>
      </c>
      <c r="R1056" s="22">
        <v>0.25</v>
      </c>
      <c r="S1056" s="22">
        <v>0.41666666666666669</v>
      </c>
      <c r="T1056" s="22">
        <v>0.60416666666666663</v>
      </c>
      <c r="U1056" s="22">
        <v>0.77083333333333337</v>
      </c>
      <c r="V1056" t="s">
        <v>927</v>
      </c>
    </row>
    <row r="1057" spans="1:24">
      <c r="A1057" s="2">
        <v>1053</v>
      </c>
      <c r="B1057" s="2" t="s">
        <v>212</v>
      </c>
      <c r="C1057" s="2">
        <f>YEAR(MC[[#This Row],[Date]])</f>
        <v>2025</v>
      </c>
      <c r="D1057" s="2" t="s">
        <v>211</v>
      </c>
      <c r="E1057" s="2" t="s">
        <v>211</v>
      </c>
      <c r="F1057" s="18">
        <v>45689</v>
      </c>
      <c r="G1057" s="2">
        <f>DAY(EOMONTH(F1057,0))</f>
        <v>28</v>
      </c>
      <c r="H1057" s="19">
        <f>H1056+1</f>
        <v>45706</v>
      </c>
      <c r="I1057">
        <v>9</v>
      </c>
      <c r="J1057">
        <v>4</v>
      </c>
      <c r="K1057" s="2">
        <v>567</v>
      </c>
      <c r="L1057" s="2">
        <v>945</v>
      </c>
      <c r="M1057" s="2">
        <v>0</v>
      </c>
      <c r="N1057" s="2">
        <v>0</v>
      </c>
      <c r="O1057" s="2">
        <v>483</v>
      </c>
      <c r="P1057" s="2">
        <v>1134</v>
      </c>
      <c r="Q1057" s="2">
        <f>SUM(MC[[#This Row],[IC1_Inv1_MC]:[IC2_Inv2_MC]])</f>
        <v>3129</v>
      </c>
      <c r="R1057" s="22">
        <v>0.25</v>
      </c>
      <c r="S1057" s="22">
        <v>0.41666666666666669</v>
      </c>
      <c r="T1057" s="22">
        <v>0.60416666666666663</v>
      </c>
      <c r="U1057" s="22">
        <v>0.77083333333333337</v>
      </c>
      <c r="V1057" t="s">
        <v>927</v>
      </c>
    </row>
    <row r="1058" spans="1:24">
      <c r="A1058" s="2">
        <v>1054</v>
      </c>
      <c r="B1058" s="2" t="s">
        <v>212</v>
      </c>
      <c r="C1058" s="2">
        <f>YEAR(MC[[#This Row],[Date]])</f>
        <v>2025</v>
      </c>
      <c r="D1058" s="2" t="s">
        <v>211</v>
      </c>
      <c r="E1058" s="2" t="s">
        <v>211</v>
      </c>
      <c r="F1058" s="18">
        <v>45689</v>
      </c>
      <c r="G1058" s="2">
        <f t="shared" ref="G1058:G1062" si="152">DAY(EOMONTH(F1058,0))</f>
        <v>28</v>
      </c>
      <c r="H1058" s="19">
        <f t="shared" ref="H1058:H1065" si="153">H1057+1</f>
        <v>45707</v>
      </c>
      <c r="I1058">
        <v>9</v>
      </c>
      <c r="J1058">
        <v>4</v>
      </c>
      <c r="K1058" s="2">
        <v>567</v>
      </c>
      <c r="L1058" s="2">
        <v>1232</v>
      </c>
      <c r="M1058" s="2">
        <v>0</v>
      </c>
      <c r="N1058" s="2">
        <v>0</v>
      </c>
      <c r="O1058" s="2">
        <v>1554</v>
      </c>
      <c r="P1058" s="2">
        <v>0</v>
      </c>
      <c r="Q1058" s="2">
        <f>SUM(MC[[#This Row],[IC1_Inv1_MC]:[IC2_Inv2_MC]])</f>
        <v>3353</v>
      </c>
      <c r="R1058" s="22">
        <v>0.25</v>
      </c>
      <c r="S1058" s="22">
        <v>0.41666666666666669</v>
      </c>
      <c r="T1058" s="22">
        <v>0.60416666666666663</v>
      </c>
      <c r="U1058" s="22">
        <v>0.77083333333333337</v>
      </c>
      <c r="V1058" t="s">
        <v>927</v>
      </c>
    </row>
    <row r="1059" spans="1:24">
      <c r="A1059" s="2">
        <v>1055</v>
      </c>
      <c r="B1059" s="2" t="s">
        <v>212</v>
      </c>
      <c r="C1059" s="2">
        <f>YEAR(MC[[#This Row],[Date]])</f>
        <v>2025</v>
      </c>
      <c r="D1059" s="2" t="s">
        <v>211</v>
      </c>
      <c r="E1059" s="2" t="s">
        <v>211</v>
      </c>
      <c r="F1059" s="18">
        <v>45689</v>
      </c>
      <c r="G1059" s="2">
        <f t="shared" si="152"/>
        <v>28</v>
      </c>
      <c r="H1059" s="19">
        <f t="shared" si="153"/>
        <v>45708</v>
      </c>
      <c r="I1059">
        <v>9</v>
      </c>
      <c r="J1059">
        <v>4</v>
      </c>
      <c r="K1059" s="2">
        <v>1071</v>
      </c>
      <c r="L1059" s="2">
        <v>1365</v>
      </c>
      <c r="M1059" s="2">
        <v>630</v>
      </c>
      <c r="N1059" s="2">
        <v>252</v>
      </c>
      <c r="O1059" s="2">
        <v>0</v>
      </c>
      <c r="P1059" s="2">
        <v>0</v>
      </c>
      <c r="Q1059" s="2">
        <f>SUM(MC[[#This Row],[IC1_Inv1_MC]:[IC2_Inv2_MC]])</f>
        <v>3318</v>
      </c>
      <c r="R1059" s="22">
        <v>0.25</v>
      </c>
      <c r="S1059" s="22">
        <v>0.41666666666666669</v>
      </c>
      <c r="T1059" s="22">
        <v>0.60416666666666663</v>
      </c>
      <c r="U1059" s="22">
        <v>0.77083333333333337</v>
      </c>
      <c r="V1059" t="s">
        <v>927</v>
      </c>
    </row>
    <row r="1060" spans="1:24">
      <c r="A1060" s="2">
        <v>1056</v>
      </c>
      <c r="B1060" s="2" t="s">
        <v>212</v>
      </c>
      <c r="C1060" s="2">
        <f>YEAR(MC[[#This Row],[Date]])</f>
        <v>2025</v>
      </c>
      <c r="D1060" s="2" t="s">
        <v>211</v>
      </c>
      <c r="E1060" s="2" t="s">
        <v>211</v>
      </c>
      <c r="F1060" s="18">
        <v>45689</v>
      </c>
      <c r="G1060" s="2">
        <f t="shared" si="152"/>
        <v>28</v>
      </c>
      <c r="H1060" s="19">
        <f t="shared" si="153"/>
        <v>45709</v>
      </c>
      <c r="I1060">
        <v>9</v>
      </c>
      <c r="J1060">
        <v>2</v>
      </c>
      <c r="K1060" s="2">
        <v>0</v>
      </c>
      <c r="L1060" s="2">
        <v>0</v>
      </c>
      <c r="M1060" s="2">
        <v>1008</v>
      </c>
      <c r="N1060" s="2">
        <v>1176</v>
      </c>
      <c r="O1060" s="2">
        <v>0</v>
      </c>
      <c r="P1060" s="2">
        <v>0</v>
      </c>
      <c r="Q1060" s="2">
        <f>SUM(MC[[#This Row],[IC1_Inv1_MC]:[IC2_Inv2_MC]])</f>
        <v>2184</v>
      </c>
      <c r="R1060" s="22">
        <v>0.25</v>
      </c>
      <c r="S1060" s="22">
        <v>0.41666666666666669</v>
      </c>
      <c r="T1060" s="22">
        <v>0.60416666666666663</v>
      </c>
      <c r="U1060" s="22">
        <v>0.77083333333333337</v>
      </c>
      <c r="V1060" t="s">
        <v>927</v>
      </c>
    </row>
    <row r="1061" spans="1:24">
      <c r="A1061" s="2">
        <v>1057</v>
      </c>
      <c r="B1061" s="2" t="s">
        <v>212</v>
      </c>
      <c r="C1061" s="2">
        <f>YEAR(MC[[#This Row],[Date]])</f>
        <v>2025</v>
      </c>
      <c r="D1061" s="2" t="s">
        <v>211</v>
      </c>
      <c r="E1061" s="2" t="s">
        <v>211</v>
      </c>
      <c r="F1061" s="18">
        <v>45689</v>
      </c>
      <c r="G1061" s="2">
        <f t="shared" si="152"/>
        <v>28</v>
      </c>
      <c r="H1061" s="19">
        <f t="shared" si="153"/>
        <v>45710</v>
      </c>
      <c r="I1061">
        <v>9</v>
      </c>
      <c r="J1061">
        <v>2</v>
      </c>
      <c r="K1061" s="2">
        <v>0</v>
      </c>
      <c r="L1061" s="2">
        <v>0</v>
      </c>
      <c r="M1061" s="2">
        <v>0</v>
      </c>
      <c r="N1061" s="2">
        <v>2134</v>
      </c>
      <c r="O1061" s="2">
        <v>0</v>
      </c>
      <c r="P1061" s="2">
        <v>1134</v>
      </c>
      <c r="Q1061" s="2">
        <f>SUM(MC[[#This Row],[IC1_Inv1_MC]:[IC2_Inv2_MC]])</f>
        <v>3268</v>
      </c>
      <c r="R1061" s="22">
        <v>0.25</v>
      </c>
      <c r="S1061" s="22">
        <v>0.41666666666666669</v>
      </c>
      <c r="T1061" s="22">
        <v>0.60416666666666663</v>
      </c>
      <c r="U1061" s="22">
        <v>0.77083333333333337</v>
      </c>
      <c r="V1061" t="s">
        <v>927</v>
      </c>
    </row>
    <row r="1062" spans="1:24">
      <c r="A1062" s="2">
        <v>1058</v>
      </c>
      <c r="B1062" s="2" t="s">
        <v>212</v>
      </c>
      <c r="C1062" s="2">
        <f>YEAR(MC[[#This Row],[Date]])</f>
        <v>2025</v>
      </c>
      <c r="D1062" s="2" t="s">
        <v>211</v>
      </c>
      <c r="E1062" s="2" t="s">
        <v>211</v>
      </c>
      <c r="F1062" s="18">
        <v>45689</v>
      </c>
      <c r="G1062" s="2">
        <f t="shared" si="152"/>
        <v>28</v>
      </c>
      <c r="H1062" s="19">
        <f t="shared" si="153"/>
        <v>45711</v>
      </c>
      <c r="I1062">
        <v>9</v>
      </c>
      <c r="J1062">
        <v>2</v>
      </c>
      <c r="K1062" s="2">
        <v>0</v>
      </c>
      <c r="L1062" s="2">
        <v>1024</v>
      </c>
      <c r="M1062" s="2">
        <v>0</v>
      </c>
      <c r="N1062" s="2">
        <v>1244</v>
      </c>
      <c r="O1062" s="2">
        <v>0</v>
      </c>
      <c r="P1062" s="2">
        <v>0</v>
      </c>
      <c r="Q1062" s="2">
        <f>SUM(MC[[#This Row],[IC1_Inv1_MC]:[IC2_Inv2_MC]])</f>
        <v>2268</v>
      </c>
      <c r="R1062" s="22">
        <v>0.25</v>
      </c>
      <c r="S1062" s="22">
        <v>0.41666666666666669</v>
      </c>
      <c r="T1062" s="22">
        <v>0.60416666666666663</v>
      </c>
      <c r="U1062" s="22">
        <v>0.77083333333333337</v>
      </c>
      <c r="V1062" t="s">
        <v>927</v>
      </c>
    </row>
    <row r="1063" spans="1:24">
      <c r="A1063" s="2">
        <v>1059</v>
      </c>
      <c r="B1063" s="2" t="s">
        <v>212</v>
      </c>
      <c r="C1063" s="2">
        <f>YEAR(MC[[#This Row],[Date]])</f>
        <v>2025</v>
      </c>
      <c r="D1063" s="2" t="s">
        <v>211</v>
      </c>
      <c r="E1063" s="2" t="s">
        <v>211</v>
      </c>
      <c r="F1063" s="18">
        <v>45689</v>
      </c>
      <c r="G1063" s="2">
        <f t="shared" ref="G1063" si="154">DAY(EOMONTH(F1063,0))</f>
        <v>28</v>
      </c>
      <c r="H1063" s="19">
        <f t="shared" si="153"/>
        <v>45712</v>
      </c>
      <c r="I1063">
        <v>9</v>
      </c>
      <c r="J1063">
        <v>2</v>
      </c>
      <c r="K1063" s="2">
        <v>0</v>
      </c>
      <c r="L1063" s="2">
        <v>0</v>
      </c>
      <c r="M1063" s="2">
        <v>0</v>
      </c>
      <c r="N1063" s="2">
        <v>2100</v>
      </c>
      <c r="O1063" s="2">
        <v>0</v>
      </c>
      <c r="P1063" s="2">
        <v>0</v>
      </c>
      <c r="Q1063" s="2">
        <f>SUM(MC[[#This Row],[IC1_Inv1_MC]:[IC2_Inv2_MC]])</f>
        <v>2100</v>
      </c>
      <c r="R1063" s="22">
        <v>0.25</v>
      </c>
      <c r="S1063" s="22">
        <v>0.41666666666666669</v>
      </c>
      <c r="T1063" s="22">
        <v>0.60416666666666663</v>
      </c>
      <c r="U1063" s="22">
        <v>0.77083333333333337</v>
      </c>
      <c r="V1063" t="s">
        <v>927</v>
      </c>
    </row>
    <row r="1064" spans="1:24">
      <c r="A1064" s="2">
        <v>1060</v>
      </c>
      <c r="B1064" s="2" t="s">
        <v>212</v>
      </c>
      <c r="C1064" s="2">
        <f>YEAR(MC[[#This Row],[Date]])</f>
        <v>2025</v>
      </c>
      <c r="D1064" s="2" t="s">
        <v>211</v>
      </c>
      <c r="E1064" s="2" t="s">
        <v>211</v>
      </c>
      <c r="F1064" s="18">
        <v>45689</v>
      </c>
      <c r="G1064" s="2">
        <f t="shared" ref="G1064" si="155">DAY(EOMONTH(F1064,0))</f>
        <v>28</v>
      </c>
      <c r="H1064" s="19">
        <f t="shared" si="153"/>
        <v>45713</v>
      </c>
      <c r="I1064">
        <v>9</v>
      </c>
      <c r="J1064">
        <v>4</v>
      </c>
      <c r="K1064" s="2">
        <v>0</v>
      </c>
      <c r="L1064" s="2">
        <v>1134</v>
      </c>
      <c r="M1064" s="2">
        <v>1386</v>
      </c>
      <c r="N1064" s="2">
        <v>630</v>
      </c>
      <c r="O1064" s="2">
        <v>0</v>
      </c>
      <c r="P1064" s="2">
        <v>0</v>
      </c>
      <c r="Q1064" s="2">
        <f>SUM(MC[[#This Row],[IC1_Inv1_MC]:[IC2_Inv2_MC]])</f>
        <v>3150</v>
      </c>
      <c r="R1064" s="22">
        <v>0.25</v>
      </c>
      <c r="S1064" s="22">
        <v>0.41666666666666669</v>
      </c>
      <c r="T1064" s="22">
        <v>0.60416666666666663</v>
      </c>
      <c r="U1064" s="22">
        <v>0.77083333333333337</v>
      </c>
      <c r="V1064" t="s">
        <v>927</v>
      </c>
    </row>
    <row r="1065" spans="1:24">
      <c r="A1065" s="2">
        <v>1061</v>
      </c>
      <c r="B1065" s="2" t="s">
        <v>212</v>
      </c>
      <c r="C1065" s="2">
        <f>YEAR(MC[[#This Row],[Date]])</f>
        <v>2025</v>
      </c>
      <c r="D1065" s="2" t="s">
        <v>211</v>
      </c>
      <c r="E1065" s="2" t="s">
        <v>211</v>
      </c>
      <c r="F1065" s="18">
        <v>45689</v>
      </c>
      <c r="G1065" s="2">
        <f t="shared" ref="G1065:G1071" si="156">DAY(EOMONTH(F1065,0))</f>
        <v>28</v>
      </c>
      <c r="H1065" s="19">
        <f t="shared" si="153"/>
        <v>45714</v>
      </c>
      <c r="I1065">
        <v>9</v>
      </c>
      <c r="J1065">
        <v>4</v>
      </c>
      <c r="K1065" s="2">
        <v>2394</v>
      </c>
      <c r="L1065" s="2">
        <v>0</v>
      </c>
      <c r="M1065" s="2">
        <v>630</v>
      </c>
      <c r="N1065" s="2">
        <v>0</v>
      </c>
      <c r="O1065" s="2">
        <v>0</v>
      </c>
      <c r="P1065" s="2">
        <v>0</v>
      </c>
      <c r="Q1065" s="2">
        <f>SUM(MC[[#This Row],[IC1_Inv1_MC]:[IC2_Inv2_MC]])</f>
        <v>3024</v>
      </c>
      <c r="R1065" s="22">
        <v>0.25</v>
      </c>
      <c r="S1065" s="22">
        <v>0.41666666666666669</v>
      </c>
      <c r="T1065" s="22">
        <v>0.60416666666666663</v>
      </c>
      <c r="U1065" s="22">
        <v>0.77083333333333337</v>
      </c>
      <c r="V1065" t="s">
        <v>927</v>
      </c>
    </row>
    <row r="1066" spans="1:24">
      <c r="A1066" s="2">
        <v>1062</v>
      </c>
      <c r="B1066" s="2" t="s">
        <v>212</v>
      </c>
      <c r="C1066" s="2">
        <f>YEAR(MC[[#This Row],[Date]])</f>
        <v>2025</v>
      </c>
      <c r="D1066" s="2" t="s">
        <v>211</v>
      </c>
      <c r="E1066" s="2" t="s">
        <v>211</v>
      </c>
      <c r="F1066" s="18">
        <v>45689</v>
      </c>
      <c r="G1066" s="2">
        <f t="shared" si="156"/>
        <v>28</v>
      </c>
      <c r="H1066" s="19">
        <f t="shared" ref="H1066:H1071" si="157">H1065+1</f>
        <v>45715</v>
      </c>
      <c r="I1066">
        <v>9</v>
      </c>
      <c r="J1066">
        <v>2</v>
      </c>
      <c r="K1066" s="2">
        <v>1230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f>SUM(MC[[#This Row],[IC1_Inv1_MC]:[IC2_Inv2_MC]])</f>
        <v>1230</v>
      </c>
      <c r="R1066" s="22">
        <v>0.25</v>
      </c>
      <c r="S1066" s="22">
        <v>0.41666666666666669</v>
      </c>
      <c r="V1066" t="s">
        <v>927</v>
      </c>
      <c r="X1066" s="140" t="s">
        <v>993</v>
      </c>
    </row>
    <row r="1067" spans="1:24">
      <c r="A1067" s="2">
        <v>1063</v>
      </c>
      <c r="B1067" s="2" t="s">
        <v>212</v>
      </c>
      <c r="C1067" s="2">
        <f>YEAR(MC[[#This Row],[Date]])</f>
        <v>2025</v>
      </c>
      <c r="D1067" s="2" t="s">
        <v>211</v>
      </c>
      <c r="E1067" s="2" t="s">
        <v>211</v>
      </c>
      <c r="F1067" s="18">
        <v>45689</v>
      </c>
      <c r="G1067" s="2">
        <f t="shared" si="156"/>
        <v>28</v>
      </c>
      <c r="H1067" s="19">
        <f t="shared" si="157"/>
        <v>45716</v>
      </c>
      <c r="I1067">
        <v>10</v>
      </c>
      <c r="J1067">
        <v>4</v>
      </c>
      <c r="K1067" s="2">
        <v>1701</v>
      </c>
      <c r="L1067" s="2">
        <v>0</v>
      </c>
      <c r="M1067" s="2">
        <v>0</v>
      </c>
      <c r="N1067" s="2">
        <v>252</v>
      </c>
      <c r="O1067" s="2">
        <v>745</v>
      </c>
      <c r="P1067" s="2">
        <v>420</v>
      </c>
      <c r="Q1067" s="2">
        <f>SUM(MC[[#This Row],[IC1_Inv1_MC]:[IC2_Inv2_MC]])</f>
        <v>3118</v>
      </c>
      <c r="R1067" s="22">
        <v>0.25</v>
      </c>
      <c r="S1067" s="22">
        <v>0.41666666666666669</v>
      </c>
      <c r="T1067" s="22">
        <v>0.60416666666666663</v>
      </c>
      <c r="U1067" s="22">
        <v>0.77083333333333337</v>
      </c>
      <c r="V1067" t="s">
        <v>927</v>
      </c>
    </row>
    <row r="1068" spans="1:24">
      <c r="A1068" s="2">
        <v>1064</v>
      </c>
      <c r="B1068" s="2" t="s">
        <v>212</v>
      </c>
      <c r="C1068" s="2">
        <f>YEAR(MC[[#This Row],[Date]])</f>
        <v>2025</v>
      </c>
      <c r="D1068" s="2" t="s">
        <v>211</v>
      </c>
      <c r="E1068" s="2" t="s">
        <v>211</v>
      </c>
      <c r="F1068" s="18">
        <v>45717</v>
      </c>
      <c r="G1068" s="2">
        <f t="shared" si="156"/>
        <v>31</v>
      </c>
      <c r="H1068" s="19">
        <f t="shared" si="157"/>
        <v>45717</v>
      </c>
      <c r="I1068">
        <v>10</v>
      </c>
      <c r="J1068">
        <v>2</v>
      </c>
      <c r="K1068" s="2">
        <v>0</v>
      </c>
      <c r="L1068" s="2">
        <v>0</v>
      </c>
      <c r="M1068" s="2">
        <v>0</v>
      </c>
      <c r="N1068" s="2">
        <v>0</v>
      </c>
      <c r="O1068" s="2">
        <v>2134</v>
      </c>
      <c r="P1068" s="2">
        <v>0</v>
      </c>
      <c r="Q1068" s="2">
        <f>SUM(MC[[#This Row],[IC1_Inv1_MC]:[IC2_Inv2_MC]])</f>
        <v>2134</v>
      </c>
      <c r="R1068" s="22">
        <v>0.25</v>
      </c>
      <c r="S1068" s="22">
        <v>0.41666666666666669</v>
      </c>
      <c r="T1068" s="22">
        <v>0.60416666666666663</v>
      </c>
      <c r="U1068" s="22">
        <v>0.77083333333333337</v>
      </c>
      <c r="V1068" t="s">
        <v>927</v>
      </c>
    </row>
    <row r="1069" spans="1:24">
      <c r="A1069" s="2">
        <v>1065</v>
      </c>
      <c r="B1069" s="2" t="s">
        <v>212</v>
      </c>
      <c r="C1069" s="2">
        <f>YEAR(MC[[#This Row],[Date]])</f>
        <v>2025</v>
      </c>
      <c r="D1069" s="2" t="s">
        <v>211</v>
      </c>
      <c r="E1069" s="2" t="s">
        <v>211</v>
      </c>
      <c r="F1069" s="18">
        <v>45717</v>
      </c>
      <c r="G1069" s="2">
        <f t="shared" si="156"/>
        <v>31</v>
      </c>
      <c r="H1069" s="19">
        <f t="shared" si="157"/>
        <v>45718</v>
      </c>
      <c r="I1069">
        <v>10</v>
      </c>
      <c r="J1069">
        <v>2</v>
      </c>
      <c r="K1069" s="2">
        <v>0</v>
      </c>
      <c r="L1069" s="2">
        <v>0</v>
      </c>
      <c r="M1069" s="2">
        <v>0</v>
      </c>
      <c r="N1069" s="2">
        <v>0</v>
      </c>
      <c r="O1069" s="2">
        <v>1113</v>
      </c>
      <c r="P1069" s="2">
        <v>0</v>
      </c>
      <c r="Q1069" s="2">
        <f>SUM(MC[[#This Row],[IC1_Inv1_MC]:[IC2_Inv2_MC]])</f>
        <v>1113</v>
      </c>
      <c r="T1069" s="22">
        <v>0.60416666666666663</v>
      </c>
      <c r="U1069" s="22">
        <v>0.77083333333333337</v>
      </c>
      <c r="V1069" t="s">
        <v>927</v>
      </c>
    </row>
    <row r="1070" spans="1:24">
      <c r="A1070" s="2">
        <v>1066</v>
      </c>
      <c r="B1070" s="2" t="s">
        <v>212</v>
      </c>
      <c r="C1070" s="2">
        <f>YEAR(MC[[#This Row],[Date]])</f>
        <v>2025</v>
      </c>
      <c r="D1070" s="2" t="s">
        <v>211</v>
      </c>
      <c r="E1070" s="2" t="s">
        <v>211</v>
      </c>
      <c r="F1070" s="18">
        <v>45717</v>
      </c>
      <c r="G1070" s="2">
        <f t="shared" si="156"/>
        <v>31</v>
      </c>
      <c r="H1070" s="19">
        <f t="shared" si="157"/>
        <v>45719</v>
      </c>
      <c r="I1070">
        <v>10</v>
      </c>
      <c r="J1070">
        <v>4</v>
      </c>
      <c r="K1070" s="2">
        <v>0</v>
      </c>
      <c r="L1070" s="2">
        <v>252</v>
      </c>
      <c r="M1070" s="2">
        <v>252</v>
      </c>
      <c r="N1070" s="2">
        <v>0</v>
      </c>
      <c r="O1070" s="2">
        <v>1092</v>
      </c>
      <c r="P1070" s="2">
        <v>1743</v>
      </c>
      <c r="Q1070" s="2">
        <f>SUM(MC[[#This Row],[IC1_Inv1_MC]:[IC2_Inv2_MC]])</f>
        <v>3339</v>
      </c>
      <c r="R1070" s="22">
        <v>0.25</v>
      </c>
      <c r="S1070" s="22">
        <v>0.41666666666666669</v>
      </c>
      <c r="T1070" s="22">
        <v>0.60416666666666663</v>
      </c>
      <c r="U1070" s="22">
        <v>0.77083333333333337</v>
      </c>
      <c r="V1070" t="s">
        <v>927</v>
      </c>
    </row>
    <row r="1071" spans="1:24">
      <c r="A1071" s="2">
        <v>1067</v>
      </c>
      <c r="B1071" s="2" t="s">
        <v>212</v>
      </c>
      <c r="C1071" s="2">
        <f>YEAR(MC[[#This Row],[Date]])</f>
        <v>2025</v>
      </c>
      <c r="D1071" s="2" t="s">
        <v>211</v>
      </c>
      <c r="E1071" s="2" t="s">
        <v>211</v>
      </c>
      <c r="F1071" s="18">
        <v>45717</v>
      </c>
      <c r="G1071" s="2">
        <f t="shared" si="156"/>
        <v>31</v>
      </c>
      <c r="H1071" s="19">
        <f t="shared" si="157"/>
        <v>45720</v>
      </c>
      <c r="I1071">
        <v>10</v>
      </c>
      <c r="J1071">
        <v>4</v>
      </c>
      <c r="K1071" s="2">
        <v>252</v>
      </c>
      <c r="L1071" s="2">
        <v>504</v>
      </c>
      <c r="M1071" s="2">
        <v>504</v>
      </c>
      <c r="N1071" s="2">
        <v>252</v>
      </c>
      <c r="O1071" s="2">
        <v>1234</v>
      </c>
      <c r="P1071" s="2">
        <v>504</v>
      </c>
      <c r="Q1071" s="2">
        <f>SUM(MC[[#This Row],[IC1_Inv1_MC]:[IC2_Inv2_MC]])</f>
        <v>3250</v>
      </c>
      <c r="R1071" s="22">
        <v>0.25</v>
      </c>
      <c r="S1071" s="22">
        <v>0.41666666666666669</v>
      </c>
      <c r="T1071" s="22">
        <v>0.60416666666666663</v>
      </c>
      <c r="U1071" s="22">
        <v>0.77083333333333337</v>
      </c>
      <c r="V1071" t="s">
        <v>927</v>
      </c>
    </row>
    <row r="1072" spans="1:24">
      <c r="A1072" s="2">
        <v>1068</v>
      </c>
      <c r="B1072" s="2" t="s">
        <v>212</v>
      </c>
      <c r="C1072" s="2">
        <f>YEAR(MC[[#This Row],[Date]])</f>
        <v>2025</v>
      </c>
      <c r="D1072" s="2" t="s">
        <v>211</v>
      </c>
      <c r="E1072" s="2" t="s">
        <v>211</v>
      </c>
      <c r="F1072" s="18">
        <v>45717</v>
      </c>
      <c r="G1072" s="2">
        <f t="shared" ref="G1072" si="158">DAY(EOMONTH(F1072,0))</f>
        <v>31</v>
      </c>
      <c r="H1072" s="19">
        <f t="shared" ref="H1072:H1073" si="159">H1071+1</f>
        <v>45721</v>
      </c>
      <c r="I1072">
        <v>10</v>
      </c>
      <c r="J1072">
        <v>4</v>
      </c>
      <c r="K1072" s="2">
        <v>0</v>
      </c>
      <c r="L1072" s="2">
        <v>945</v>
      </c>
      <c r="M1072" s="2">
        <v>1824</v>
      </c>
      <c r="N1072" s="2">
        <v>0</v>
      </c>
      <c r="O1072" s="2">
        <v>0</v>
      </c>
      <c r="P1072" s="2">
        <v>0</v>
      </c>
      <c r="Q1072" s="2">
        <f>SUM(MC[[#This Row],[IC1_Inv1_MC]:[IC2_Inv2_MC]])</f>
        <v>2769</v>
      </c>
      <c r="R1072" s="22">
        <v>0.25</v>
      </c>
      <c r="S1072" s="22">
        <v>0.41666666666666669</v>
      </c>
      <c r="T1072" s="22">
        <v>0.60416666666666663</v>
      </c>
      <c r="U1072" s="22">
        <v>0.77083333333333337</v>
      </c>
      <c r="V1072" t="s">
        <v>927</v>
      </c>
    </row>
    <row r="1073" spans="1:24">
      <c r="A1073" s="2">
        <v>1069</v>
      </c>
      <c r="B1073" s="2" t="s">
        <v>212</v>
      </c>
      <c r="C1073" s="2">
        <f>YEAR(MC[[#This Row],[Date]])</f>
        <v>2025</v>
      </c>
      <c r="D1073" s="2" t="s">
        <v>211</v>
      </c>
      <c r="E1073" s="2" t="s">
        <v>211</v>
      </c>
      <c r="F1073" s="18">
        <v>45717</v>
      </c>
      <c r="G1073" s="2">
        <f t="shared" ref="G1073" si="160">DAY(EOMONTH(F1073,0))</f>
        <v>31</v>
      </c>
      <c r="H1073" s="19">
        <f t="shared" si="159"/>
        <v>45722</v>
      </c>
      <c r="I1073">
        <v>10</v>
      </c>
      <c r="J1073">
        <v>4</v>
      </c>
      <c r="K1073" s="2">
        <v>0</v>
      </c>
      <c r="L1073" s="2">
        <v>1120</v>
      </c>
      <c r="M1073" s="2">
        <v>1449</v>
      </c>
      <c r="N1073" s="2">
        <v>252</v>
      </c>
      <c r="O1073" s="2">
        <v>0</v>
      </c>
      <c r="P1073" s="2">
        <v>0</v>
      </c>
      <c r="Q1073" s="2">
        <f>SUM(MC[[#This Row],[IC1_Inv1_MC]:[IC2_Inv2_MC]])</f>
        <v>2821</v>
      </c>
      <c r="R1073" s="22">
        <v>0.25</v>
      </c>
      <c r="S1073" s="22">
        <v>0.41666666666666669</v>
      </c>
      <c r="T1073" s="22">
        <v>0.60416666666666663</v>
      </c>
      <c r="U1073" s="22">
        <v>0.77083333333333337</v>
      </c>
      <c r="V1073" t="s">
        <v>927</v>
      </c>
    </row>
    <row r="1074" spans="1:24">
      <c r="A1074" s="2">
        <v>1070</v>
      </c>
      <c r="B1074" s="2" t="s">
        <v>212</v>
      </c>
      <c r="C1074" s="2">
        <f>YEAR(MC[[#This Row],[Date]])</f>
        <v>2025</v>
      </c>
      <c r="D1074" s="2" t="s">
        <v>211</v>
      </c>
      <c r="E1074" s="2" t="s">
        <v>211</v>
      </c>
      <c r="F1074" s="18">
        <v>45717</v>
      </c>
      <c r="G1074" s="2">
        <f t="shared" ref="G1074:G1079" si="161">DAY(EOMONTH(F1074,0))</f>
        <v>31</v>
      </c>
      <c r="H1074" s="19">
        <f t="shared" ref="H1074:H1079" si="162">H1073+1</f>
        <v>45723</v>
      </c>
      <c r="I1074">
        <v>10</v>
      </c>
      <c r="J1074">
        <v>4</v>
      </c>
      <c r="K1074" s="2">
        <v>0</v>
      </c>
      <c r="L1074" s="2">
        <v>0</v>
      </c>
      <c r="M1074" s="2">
        <v>315</v>
      </c>
      <c r="N1074" s="2">
        <v>1743</v>
      </c>
      <c r="O1074" s="2">
        <v>0</v>
      </c>
      <c r="P1074" s="2">
        <v>2079</v>
      </c>
      <c r="Q1074" s="2">
        <f>SUM(MC[[#This Row],[IC1_Inv1_MC]:[IC2_Inv2_MC]])</f>
        <v>4137</v>
      </c>
      <c r="R1074" s="22">
        <v>0.25</v>
      </c>
      <c r="S1074" s="22">
        <v>0.41666666666666669</v>
      </c>
      <c r="T1074" s="22">
        <v>0.60416666666666663</v>
      </c>
      <c r="U1074" s="22">
        <v>0.77083333333333337</v>
      </c>
      <c r="V1074" t="s">
        <v>927</v>
      </c>
    </row>
    <row r="1075" spans="1:24">
      <c r="A1075" s="2">
        <v>1071</v>
      </c>
      <c r="B1075" s="2" t="s">
        <v>212</v>
      </c>
      <c r="C1075" s="2">
        <f>YEAR(MC[[#This Row],[Date]])</f>
        <v>2025</v>
      </c>
      <c r="D1075" s="2" t="s">
        <v>211</v>
      </c>
      <c r="E1075" s="2" t="s">
        <v>211</v>
      </c>
      <c r="F1075" s="18">
        <v>45717</v>
      </c>
      <c r="G1075" s="2">
        <f t="shared" si="161"/>
        <v>31</v>
      </c>
      <c r="H1075" s="19">
        <f t="shared" si="162"/>
        <v>45724</v>
      </c>
      <c r="I1075">
        <v>10</v>
      </c>
      <c r="J1075">
        <v>4</v>
      </c>
      <c r="K1075" s="2">
        <v>2234</v>
      </c>
      <c r="L1075" s="2">
        <v>1124</v>
      </c>
      <c r="M1075" s="2">
        <v>0</v>
      </c>
      <c r="N1075" s="2">
        <v>0</v>
      </c>
      <c r="O1075" s="2">
        <v>0</v>
      </c>
      <c r="P1075" s="2">
        <v>0</v>
      </c>
      <c r="Q1075" s="2">
        <f>SUM(MC[[#This Row],[IC1_Inv1_MC]:[IC2_Inv2_MC]])</f>
        <v>3358</v>
      </c>
      <c r="R1075" s="22">
        <v>0.25</v>
      </c>
      <c r="S1075" s="22">
        <v>0.41666666666666669</v>
      </c>
      <c r="T1075" s="22">
        <v>0.60416666666666663</v>
      </c>
      <c r="U1075" s="22">
        <v>0.77083333333333337</v>
      </c>
      <c r="V1075" t="s">
        <v>927</v>
      </c>
    </row>
    <row r="1076" spans="1:24">
      <c r="A1076" s="2">
        <v>1072</v>
      </c>
      <c r="B1076" s="2" t="s">
        <v>212</v>
      </c>
      <c r="C1076" s="2">
        <f>YEAR(MC[[#This Row],[Date]])</f>
        <v>2025</v>
      </c>
      <c r="D1076" s="2" t="s">
        <v>211</v>
      </c>
      <c r="E1076" s="2" t="s">
        <v>211</v>
      </c>
      <c r="F1076" s="18">
        <v>45717</v>
      </c>
      <c r="G1076" s="2">
        <f t="shared" si="161"/>
        <v>31</v>
      </c>
      <c r="H1076" s="19">
        <f t="shared" si="162"/>
        <v>45725</v>
      </c>
      <c r="I1076">
        <v>10</v>
      </c>
      <c r="J1076">
        <v>2</v>
      </c>
      <c r="K1076" s="2">
        <v>0</v>
      </c>
      <c r="L1076" s="2">
        <v>2144</v>
      </c>
      <c r="M1076" s="2">
        <v>0</v>
      </c>
      <c r="N1076" s="2">
        <v>0</v>
      </c>
      <c r="O1076" s="2">
        <v>0</v>
      </c>
      <c r="P1076" s="2">
        <v>0</v>
      </c>
      <c r="Q1076" s="2">
        <f>SUM(MC[[#This Row],[IC1_Inv1_MC]:[IC2_Inv2_MC]])</f>
        <v>2144</v>
      </c>
      <c r="R1076" s="22">
        <v>0.25</v>
      </c>
      <c r="S1076" s="22">
        <v>0.41666666666666669</v>
      </c>
      <c r="T1076" s="22">
        <v>0.60416666666666663</v>
      </c>
      <c r="U1076" s="22">
        <v>0.77083333333333337</v>
      </c>
      <c r="V1076" t="s">
        <v>927</v>
      </c>
    </row>
    <row r="1077" spans="1:24">
      <c r="A1077" s="2">
        <v>1073</v>
      </c>
      <c r="B1077" s="2" t="s">
        <v>212</v>
      </c>
      <c r="C1077" s="2">
        <f>YEAR(MC[[#This Row],[Date]])</f>
        <v>2025</v>
      </c>
      <c r="D1077" s="2" t="s">
        <v>211</v>
      </c>
      <c r="E1077" s="2" t="s">
        <v>211</v>
      </c>
      <c r="F1077" s="18">
        <v>45717</v>
      </c>
      <c r="G1077" s="2">
        <f t="shared" si="161"/>
        <v>31</v>
      </c>
      <c r="H1077" s="19">
        <f t="shared" si="162"/>
        <v>45726</v>
      </c>
      <c r="I1077">
        <v>10</v>
      </c>
      <c r="J1077">
        <v>2</v>
      </c>
      <c r="K1077" s="2">
        <v>0</v>
      </c>
      <c r="L1077" s="2">
        <v>0</v>
      </c>
      <c r="M1077" s="2">
        <v>2343</v>
      </c>
      <c r="N1077" s="2">
        <v>0</v>
      </c>
      <c r="O1077" s="2">
        <v>0</v>
      </c>
      <c r="P1077" s="2">
        <v>0</v>
      </c>
      <c r="Q1077" s="2">
        <f>SUM(MC[[#This Row],[IC1_Inv1_MC]:[IC2_Inv2_MC]])</f>
        <v>2343</v>
      </c>
      <c r="R1077" s="22">
        <v>0.25</v>
      </c>
      <c r="S1077" s="22">
        <v>0.41666666666666669</v>
      </c>
      <c r="T1077" s="22">
        <v>0.60416666666666663</v>
      </c>
      <c r="U1077" s="22">
        <v>0.77083333333333337</v>
      </c>
      <c r="V1077" t="s">
        <v>927</v>
      </c>
    </row>
    <row r="1078" spans="1:24">
      <c r="A1078" s="2">
        <v>1074</v>
      </c>
      <c r="B1078" s="2" t="s">
        <v>212</v>
      </c>
      <c r="C1078" s="2">
        <f>YEAR(MC[[#This Row],[Date]])</f>
        <v>2025</v>
      </c>
      <c r="D1078" s="2" t="s">
        <v>211</v>
      </c>
      <c r="E1078" s="2" t="s">
        <v>211</v>
      </c>
      <c r="F1078" s="18">
        <v>45717</v>
      </c>
      <c r="G1078" s="2">
        <f t="shared" si="161"/>
        <v>31</v>
      </c>
      <c r="H1078" s="19">
        <f t="shared" si="162"/>
        <v>45727</v>
      </c>
      <c r="I1078">
        <v>10</v>
      </c>
      <c r="J1078">
        <v>4</v>
      </c>
      <c r="K1078" s="2">
        <v>0</v>
      </c>
      <c r="L1078" s="2">
        <v>0</v>
      </c>
      <c r="M1078" s="2">
        <v>252</v>
      </c>
      <c r="N1078" s="2">
        <v>2724</v>
      </c>
      <c r="O1078" s="2">
        <v>0</v>
      </c>
      <c r="P1078" s="2">
        <v>0</v>
      </c>
      <c r="Q1078" s="2">
        <f>SUM(MC[[#This Row],[IC1_Inv1_MC]:[IC2_Inv2_MC]])</f>
        <v>2976</v>
      </c>
      <c r="R1078" s="22">
        <v>0.25</v>
      </c>
      <c r="S1078" s="22">
        <v>0.41666666666666669</v>
      </c>
      <c r="T1078" s="22">
        <v>0.60416666666666663</v>
      </c>
      <c r="U1078" s="22">
        <v>0.77083333333333337</v>
      </c>
      <c r="V1078" t="s">
        <v>927</v>
      </c>
      <c r="X1078" s="140" t="s">
        <v>981</v>
      </c>
    </row>
    <row r="1079" spans="1:24">
      <c r="A1079" s="2">
        <v>1075</v>
      </c>
      <c r="B1079" s="2" t="s">
        <v>212</v>
      </c>
      <c r="C1079" s="2">
        <f>YEAR(MC[[#This Row],[Date]])</f>
        <v>2025</v>
      </c>
      <c r="D1079" s="2" t="s">
        <v>211</v>
      </c>
      <c r="E1079" s="2" t="s">
        <v>211</v>
      </c>
      <c r="F1079" s="18">
        <v>45717</v>
      </c>
      <c r="G1079" s="2">
        <f t="shared" si="161"/>
        <v>31</v>
      </c>
      <c r="H1079" s="19">
        <f t="shared" si="162"/>
        <v>45728</v>
      </c>
      <c r="I1079">
        <v>11</v>
      </c>
      <c r="J1079">
        <v>2</v>
      </c>
      <c r="K1079" s="2">
        <v>0</v>
      </c>
      <c r="L1079" s="2">
        <v>0</v>
      </c>
      <c r="M1079" s="2">
        <v>2121</v>
      </c>
      <c r="N1079" s="2">
        <v>0</v>
      </c>
      <c r="O1079" s="2">
        <v>0</v>
      </c>
      <c r="P1079" s="2">
        <v>0</v>
      </c>
      <c r="Q1079" s="2">
        <f>SUM(MC[[#This Row],[IC1_Inv1_MC]:[IC2_Inv2_MC]])</f>
        <v>2121</v>
      </c>
      <c r="R1079" s="22">
        <v>0.25</v>
      </c>
      <c r="S1079" s="22">
        <v>0.41666666666666669</v>
      </c>
      <c r="T1079" s="22">
        <v>0.60416666666666663</v>
      </c>
      <c r="U1079" s="22">
        <v>0.77083333333333337</v>
      </c>
      <c r="V1079" t="s">
        <v>927</v>
      </c>
    </row>
    <row r="1080" spans="1:24">
      <c r="A1080" s="2">
        <v>1076</v>
      </c>
      <c r="B1080" s="2" t="s">
        <v>212</v>
      </c>
      <c r="C1080" s="2">
        <f>YEAR(MC[[#This Row],[Date]])</f>
        <v>2025</v>
      </c>
      <c r="D1080" s="2" t="s">
        <v>211</v>
      </c>
      <c r="E1080" s="2" t="s">
        <v>211</v>
      </c>
      <c r="F1080" s="18">
        <v>45717</v>
      </c>
      <c r="G1080" s="2">
        <f t="shared" ref="G1080:G1086" si="163">DAY(EOMONTH(F1080,0))</f>
        <v>31</v>
      </c>
      <c r="H1080" s="19">
        <f t="shared" ref="H1080:H1090" si="164">H1079+1</f>
        <v>45729</v>
      </c>
      <c r="I1080">
        <v>11</v>
      </c>
      <c r="J1080">
        <v>4</v>
      </c>
      <c r="K1080" s="2">
        <v>0</v>
      </c>
      <c r="L1080" s="2">
        <v>0</v>
      </c>
      <c r="M1080" s="2">
        <v>820</v>
      </c>
      <c r="N1080" s="2">
        <v>2346</v>
      </c>
      <c r="O1080" s="2">
        <v>0</v>
      </c>
      <c r="P1080" s="2">
        <v>0</v>
      </c>
      <c r="Q1080" s="2">
        <f>SUM(MC[[#This Row],[IC1_Inv1_MC]:[IC2_Inv2_MC]])</f>
        <v>3166</v>
      </c>
      <c r="R1080" s="22">
        <v>0.25</v>
      </c>
      <c r="S1080" s="22">
        <v>0.41666666666666669</v>
      </c>
      <c r="T1080" s="22">
        <v>0.60416666666666663</v>
      </c>
      <c r="U1080" s="22">
        <v>0.77083333333333337</v>
      </c>
      <c r="V1080" t="s">
        <v>927</v>
      </c>
    </row>
    <row r="1081" spans="1:24">
      <c r="A1081" s="2">
        <v>1077</v>
      </c>
      <c r="B1081" s="2" t="s">
        <v>212</v>
      </c>
      <c r="C1081" s="2">
        <f>YEAR(MC[[#This Row],[Date]])</f>
        <v>2025</v>
      </c>
      <c r="D1081" s="2" t="s">
        <v>211</v>
      </c>
      <c r="E1081" s="2" t="s">
        <v>211</v>
      </c>
      <c r="F1081" s="18">
        <v>45717</v>
      </c>
      <c r="G1081" s="2">
        <f t="shared" si="163"/>
        <v>31</v>
      </c>
      <c r="H1081" s="19">
        <f t="shared" si="164"/>
        <v>45730</v>
      </c>
      <c r="I1081">
        <v>11</v>
      </c>
      <c r="J1081">
        <v>2</v>
      </c>
      <c r="K1081" s="2">
        <v>1764</v>
      </c>
      <c r="L1081" s="2">
        <v>0</v>
      </c>
      <c r="M1081" s="2">
        <v>0</v>
      </c>
      <c r="N1081" s="2">
        <v>0</v>
      </c>
      <c r="O1081" s="2">
        <v>315</v>
      </c>
      <c r="P1081" s="2">
        <v>0</v>
      </c>
      <c r="Q1081" s="2">
        <f>SUM(MC[[#This Row],[IC1_Inv1_MC]:[IC2_Inv2_MC]])</f>
        <v>2079</v>
      </c>
      <c r="R1081" s="22">
        <v>0.25</v>
      </c>
      <c r="S1081" s="22">
        <v>0.41666666666666669</v>
      </c>
      <c r="T1081" s="22">
        <v>0.60416666666666663</v>
      </c>
      <c r="U1081" s="22">
        <v>0.77083333333333337</v>
      </c>
      <c r="V1081" t="s">
        <v>927</v>
      </c>
    </row>
    <row r="1082" spans="1:24">
      <c r="A1082" s="2">
        <v>1078</v>
      </c>
      <c r="B1082" s="2" t="s">
        <v>212</v>
      </c>
      <c r="C1082" s="2">
        <f>YEAR(MC[[#This Row],[Date]])</f>
        <v>2025</v>
      </c>
      <c r="D1082" s="2" t="s">
        <v>211</v>
      </c>
      <c r="E1082" s="2" t="s">
        <v>211</v>
      </c>
      <c r="F1082" s="18">
        <v>45717</v>
      </c>
      <c r="G1082" s="2">
        <f t="shared" si="163"/>
        <v>31</v>
      </c>
      <c r="H1082" s="19">
        <f t="shared" si="164"/>
        <v>45731</v>
      </c>
      <c r="I1082">
        <v>11</v>
      </c>
      <c r="J1082">
        <v>4</v>
      </c>
      <c r="K1082" s="2">
        <v>252</v>
      </c>
      <c r="L1082" s="2">
        <v>1449</v>
      </c>
      <c r="M1082" s="2">
        <v>0</v>
      </c>
      <c r="N1082" s="2">
        <v>0</v>
      </c>
      <c r="O1082" s="2">
        <v>1176</v>
      </c>
      <c r="P1082" s="2">
        <v>378</v>
      </c>
      <c r="Q1082" s="2">
        <f>SUM(MC[[#This Row],[IC1_Inv1_MC]:[IC2_Inv2_MC]])</f>
        <v>3255</v>
      </c>
      <c r="R1082" s="22">
        <v>0.25</v>
      </c>
      <c r="S1082" s="22">
        <v>0.41666666666666669</v>
      </c>
      <c r="T1082" s="22">
        <v>0.60416666666666663</v>
      </c>
      <c r="U1082" s="22">
        <v>0.77083333333333337</v>
      </c>
      <c r="V1082" t="s">
        <v>927</v>
      </c>
    </row>
    <row r="1083" spans="1:24">
      <c r="A1083" s="2">
        <v>1079</v>
      </c>
      <c r="B1083" s="2" t="s">
        <v>212</v>
      </c>
      <c r="C1083" s="2">
        <f>YEAR(MC[[#This Row],[Date]])</f>
        <v>2025</v>
      </c>
      <c r="D1083" s="2" t="s">
        <v>211</v>
      </c>
      <c r="E1083" s="2" t="s">
        <v>211</v>
      </c>
      <c r="F1083" s="18">
        <v>45717</v>
      </c>
      <c r="G1083" s="2">
        <f t="shared" si="163"/>
        <v>31</v>
      </c>
      <c r="H1083" s="19">
        <f t="shared" si="164"/>
        <v>45732</v>
      </c>
      <c r="I1083">
        <v>11</v>
      </c>
      <c r="J1083">
        <v>2</v>
      </c>
      <c r="K1083" s="2">
        <v>0</v>
      </c>
      <c r="L1083" s="2">
        <v>1352</v>
      </c>
      <c r="M1083" s="2">
        <v>504</v>
      </c>
      <c r="N1083" s="2">
        <v>252</v>
      </c>
      <c r="O1083" s="2">
        <v>0</v>
      </c>
      <c r="P1083" s="2">
        <v>0</v>
      </c>
      <c r="Q1083" s="2">
        <f>SUM(MC[[#This Row],[IC1_Inv1_MC]:[IC2_Inv2_MC]])</f>
        <v>2108</v>
      </c>
      <c r="R1083" s="22">
        <v>0.25</v>
      </c>
      <c r="S1083" s="22">
        <v>0.41666666666666669</v>
      </c>
      <c r="T1083" s="22">
        <v>0.60416666666666663</v>
      </c>
      <c r="U1083" s="22">
        <v>0.77083333333333337</v>
      </c>
      <c r="V1083" t="s">
        <v>927</v>
      </c>
    </row>
    <row r="1084" spans="1:24">
      <c r="A1084" s="2">
        <v>1080</v>
      </c>
      <c r="B1084" s="2" t="s">
        <v>212</v>
      </c>
      <c r="C1084" s="2">
        <f>YEAR(MC[[#This Row],[Date]])</f>
        <v>2025</v>
      </c>
      <c r="D1084" s="2" t="s">
        <v>211</v>
      </c>
      <c r="E1084" s="2" t="s">
        <v>211</v>
      </c>
      <c r="F1084" s="18">
        <v>45717</v>
      </c>
      <c r="G1084" s="2">
        <f t="shared" si="163"/>
        <v>31</v>
      </c>
      <c r="H1084" s="19">
        <f t="shared" si="164"/>
        <v>45733</v>
      </c>
      <c r="I1084">
        <v>11</v>
      </c>
      <c r="J1084">
        <v>2</v>
      </c>
      <c r="K1084" s="2">
        <v>2346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f>SUM(MC[[#This Row],[IC1_Inv1_MC]:[IC2_Inv2_MC]])</f>
        <v>2346</v>
      </c>
      <c r="R1084" s="22">
        <v>0.25</v>
      </c>
      <c r="S1084" s="22">
        <v>0.41666666666666669</v>
      </c>
      <c r="T1084" s="22">
        <v>0.60416666666666663</v>
      </c>
      <c r="U1084" s="22">
        <v>0.77083333333333337</v>
      </c>
      <c r="V1084" t="s">
        <v>927</v>
      </c>
    </row>
    <row r="1085" spans="1:24">
      <c r="A1085" s="2">
        <v>1081</v>
      </c>
      <c r="B1085" s="2" t="s">
        <v>212</v>
      </c>
      <c r="C1085" s="2">
        <f>YEAR(MC[[#This Row],[Date]])</f>
        <v>2025</v>
      </c>
      <c r="D1085" s="2" t="s">
        <v>211</v>
      </c>
      <c r="E1085" s="2" t="s">
        <v>211</v>
      </c>
      <c r="F1085" s="18">
        <v>45717</v>
      </c>
      <c r="G1085" s="2">
        <f t="shared" si="163"/>
        <v>31</v>
      </c>
      <c r="H1085" s="19">
        <f t="shared" si="164"/>
        <v>45734</v>
      </c>
      <c r="I1085">
        <v>11</v>
      </c>
      <c r="J1085">
        <v>4</v>
      </c>
      <c r="K1085" s="2">
        <v>1260</v>
      </c>
      <c r="L1085" s="2">
        <v>567</v>
      </c>
      <c r="M1085" s="2">
        <v>0</v>
      </c>
      <c r="N1085" s="2">
        <v>0</v>
      </c>
      <c r="O1085" s="2">
        <v>693</v>
      </c>
      <c r="P1085" s="2">
        <v>0</v>
      </c>
      <c r="Q1085" s="2">
        <f>SUM(MC[[#This Row],[IC1_Inv1_MC]:[IC2_Inv2_MC]])</f>
        <v>2520</v>
      </c>
      <c r="R1085" s="22">
        <v>0.25</v>
      </c>
      <c r="S1085" s="22">
        <v>0.41666666666666669</v>
      </c>
      <c r="V1085" t="s">
        <v>927</v>
      </c>
    </row>
    <row r="1086" spans="1:24">
      <c r="A1086" s="2">
        <v>1082</v>
      </c>
      <c r="B1086" s="2" t="s">
        <v>212</v>
      </c>
      <c r="C1086" s="2">
        <f>YEAR(MC[[#This Row],[Date]])</f>
        <v>2025</v>
      </c>
      <c r="D1086" s="2" t="s">
        <v>211</v>
      </c>
      <c r="E1086" s="2" t="s">
        <v>211</v>
      </c>
      <c r="F1086" s="18">
        <v>45717</v>
      </c>
      <c r="G1086" s="2">
        <f t="shared" si="163"/>
        <v>31</v>
      </c>
      <c r="H1086" s="19">
        <f t="shared" si="164"/>
        <v>45735</v>
      </c>
      <c r="I1086">
        <v>11</v>
      </c>
      <c r="J1086">
        <v>2</v>
      </c>
      <c r="K1086" s="2">
        <v>252</v>
      </c>
      <c r="L1086" s="2">
        <v>714</v>
      </c>
      <c r="M1086" s="2">
        <v>252</v>
      </c>
      <c r="N1086" s="2">
        <v>0</v>
      </c>
      <c r="O1086" s="2">
        <v>0</v>
      </c>
      <c r="P1086" s="2">
        <v>1071</v>
      </c>
      <c r="Q1086" s="2">
        <f>SUM(MC[[#This Row],[IC1_Inv1_MC]:[IC2_Inv2_MC]])</f>
        <v>2289</v>
      </c>
      <c r="R1086" s="22">
        <v>0.25</v>
      </c>
      <c r="S1086" s="22">
        <v>0.41666666666666669</v>
      </c>
      <c r="T1086" s="22">
        <v>0.60416666666666663</v>
      </c>
      <c r="U1086" s="22">
        <v>0.77083333333333337</v>
      </c>
      <c r="V1086" t="s">
        <v>927</v>
      </c>
    </row>
    <row r="1087" spans="1:24">
      <c r="A1087" s="2">
        <v>1083</v>
      </c>
      <c r="B1087" s="2" t="s">
        <v>212</v>
      </c>
      <c r="C1087" s="2">
        <f>YEAR(MC[[#This Row],[Date]])</f>
        <v>2025</v>
      </c>
      <c r="D1087" s="2" t="s">
        <v>211</v>
      </c>
      <c r="E1087" s="2" t="s">
        <v>211</v>
      </c>
      <c r="F1087" s="18">
        <v>45717</v>
      </c>
      <c r="G1087" s="2">
        <f t="shared" ref="G1087" si="165">DAY(EOMONTH(F1087,0))</f>
        <v>31</v>
      </c>
      <c r="H1087" s="19">
        <f t="shared" si="164"/>
        <v>45736</v>
      </c>
      <c r="I1087">
        <v>11</v>
      </c>
      <c r="J1087">
        <v>2</v>
      </c>
      <c r="K1087" s="2">
        <v>0</v>
      </c>
      <c r="L1087" s="2">
        <v>504</v>
      </c>
      <c r="M1087" s="2">
        <v>504</v>
      </c>
      <c r="N1087" s="2">
        <v>462</v>
      </c>
      <c r="O1087" s="2">
        <v>0</v>
      </c>
      <c r="P1087" s="2">
        <v>1176</v>
      </c>
      <c r="Q1087" s="2">
        <f>SUM(MC[[#This Row],[IC1_Inv1_MC]:[IC2_Inv2_MC]])</f>
        <v>2646</v>
      </c>
      <c r="R1087" s="22">
        <v>0.25</v>
      </c>
      <c r="S1087" s="22">
        <v>0.41666666666666669</v>
      </c>
      <c r="T1087" s="22">
        <v>0.60416666666666663</v>
      </c>
      <c r="U1087" s="22">
        <v>0.77083333333333337</v>
      </c>
      <c r="V1087" t="s">
        <v>927</v>
      </c>
    </row>
    <row r="1088" spans="1:24">
      <c r="A1088" s="2">
        <v>1084</v>
      </c>
      <c r="B1088" s="2" t="s">
        <v>212</v>
      </c>
      <c r="C1088" s="2">
        <f>YEAR(MC[[#This Row],[Date]])</f>
        <v>2025</v>
      </c>
      <c r="D1088" s="2" t="s">
        <v>211</v>
      </c>
      <c r="E1088" s="2" t="s">
        <v>211</v>
      </c>
      <c r="F1088" s="18">
        <v>45717</v>
      </c>
      <c r="G1088" s="2">
        <f t="shared" ref="G1088" si="166">DAY(EOMONTH(F1088,0))</f>
        <v>31</v>
      </c>
      <c r="H1088" s="19">
        <f t="shared" si="164"/>
        <v>45737</v>
      </c>
      <c r="I1088">
        <v>11</v>
      </c>
      <c r="J1088">
        <v>4</v>
      </c>
      <c r="K1088" s="2">
        <v>2016</v>
      </c>
      <c r="L1088" s="2">
        <v>1124</v>
      </c>
      <c r="M1088" s="2">
        <v>0</v>
      </c>
      <c r="N1088" s="2">
        <v>0</v>
      </c>
      <c r="O1088" s="2">
        <v>0</v>
      </c>
      <c r="P1088" s="2">
        <v>0</v>
      </c>
      <c r="Q1088" s="2">
        <f>SUM(MC[[#This Row],[IC1_Inv1_MC]:[IC2_Inv2_MC]])</f>
        <v>3140</v>
      </c>
      <c r="R1088" s="22">
        <v>0.25</v>
      </c>
      <c r="S1088" s="22">
        <v>0.41666666666666669</v>
      </c>
      <c r="T1088" s="22">
        <v>0.60416666666666663</v>
      </c>
      <c r="U1088" s="22">
        <v>0.77083333333333337</v>
      </c>
      <c r="V1088" t="s">
        <v>927</v>
      </c>
    </row>
    <row r="1089" spans="1:24">
      <c r="A1089" s="2">
        <v>1085</v>
      </c>
      <c r="B1089" s="2" t="s">
        <v>212</v>
      </c>
      <c r="C1089" s="2">
        <f>YEAR(MC[[#This Row],[Date]])</f>
        <v>2025</v>
      </c>
      <c r="D1089" s="2" t="s">
        <v>211</v>
      </c>
      <c r="E1089" s="2" t="s">
        <v>211</v>
      </c>
      <c r="F1089" s="18">
        <v>45717</v>
      </c>
      <c r="G1089" s="2">
        <f t="shared" ref="G1089" si="167">DAY(EOMONTH(F1089,0))</f>
        <v>31</v>
      </c>
      <c r="H1089" s="19">
        <f t="shared" si="164"/>
        <v>45738</v>
      </c>
      <c r="I1089">
        <v>11</v>
      </c>
      <c r="J1089">
        <v>4</v>
      </c>
      <c r="K1089" s="2">
        <v>0</v>
      </c>
      <c r="L1089" s="2">
        <v>630</v>
      </c>
      <c r="M1089" s="2">
        <v>1449</v>
      </c>
      <c r="N1089" s="2">
        <v>0</v>
      </c>
      <c r="O1089" s="2">
        <v>1320</v>
      </c>
      <c r="P1089" s="2">
        <v>0</v>
      </c>
      <c r="Q1089" s="2">
        <f>SUM(MC[[#This Row],[IC1_Inv1_MC]:[IC2_Inv2_MC]])</f>
        <v>3399</v>
      </c>
      <c r="R1089" s="22">
        <v>0.25</v>
      </c>
      <c r="S1089" s="22">
        <v>0.41666666666666669</v>
      </c>
      <c r="T1089" s="22">
        <v>0.60416666666666663</v>
      </c>
      <c r="U1089" s="22">
        <v>0.77083333333333337</v>
      </c>
      <c r="V1089" t="s">
        <v>927</v>
      </c>
    </row>
    <row r="1090" spans="1:24">
      <c r="A1090" s="2">
        <v>1086</v>
      </c>
      <c r="B1090" s="2" t="s">
        <v>212</v>
      </c>
      <c r="C1090" s="2">
        <f>YEAR(MC[[#This Row],[Date]])</f>
        <v>2025</v>
      </c>
      <c r="D1090" s="2" t="s">
        <v>211</v>
      </c>
      <c r="E1090" s="2" t="s">
        <v>211</v>
      </c>
      <c r="F1090" s="18">
        <v>45717</v>
      </c>
      <c r="G1090" s="2">
        <f t="shared" ref="G1090" si="168">DAY(EOMONTH(F1090,0))</f>
        <v>31</v>
      </c>
      <c r="H1090" s="19">
        <f t="shared" si="164"/>
        <v>45739</v>
      </c>
      <c r="I1090">
        <v>11</v>
      </c>
      <c r="J1090">
        <v>2</v>
      </c>
      <c r="K1090" s="2">
        <v>2124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f>SUM(MC[[#This Row],[IC1_Inv1_MC]:[IC2_Inv2_MC]])</f>
        <v>2124</v>
      </c>
      <c r="R1090" s="22">
        <v>0.25</v>
      </c>
      <c r="S1090" s="22">
        <v>0.41666666666666669</v>
      </c>
      <c r="T1090" s="22">
        <v>0.60416666666666663</v>
      </c>
      <c r="U1090" s="22">
        <v>0.77083333333333337</v>
      </c>
      <c r="V1090" t="s">
        <v>927</v>
      </c>
    </row>
    <row r="1091" spans="1:24">
      <c r="A1091" s="2">
        <v>1087</v>
      </c>
      <c r="B1091" s="2" t="s">
        <v>212</v>
      </c>
      <c r="C1091" s="2">
        <f>YEAR(MC[[#This Row],[Date]])</f>
        <v>2025</v>
      </c>
      <c r="D1091" s="2" t="s">
        <v>211</v>
      </c>
      <c r="E1091" s="2" t="s">
        <v>211</v>
      </c>
      <c r="F1091" s="18">
        <v>45717</v>
      </c>
      <c r="G1091" s="2">
        <f t="shared" ref="G1091:G1098" si="169">DAY(EOMONTH(F1091,0))</f>
        <v>31</v>
      </c>
      <c r="H1091" s="19">
        <f t="shared" ref="H1091:H1098" si="170">H1090+1</f>
        <v>45740</v>
      </c>
      <c r="I1091">
        <v>12</v>
      </c>
      <c r="J1091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f>SUM(MC[[#This Row],[IC1_Inv1_MC]:[IC2_Inv2_MC]])</f>
        <v>0</v>
      </c>
      <c r="X1091" s="140" t="s">
        <v>992</v>
      </c>
    </row>
    <row r="1092" spans="1:24">
      <c r="A1092" s="2">
        <v>1088</v>
      </c>
      <c r="B1092" s="2" t="s">
        <v>212</v>
      </c>
      <c r="C1092" s="2">
        <f>YEAR(MC[[#This Row],[Date]])</f>
        <v>2025</v>
      </c>
      <c r="D1092" s="2" t="s">
        <v>211</v>
      </c>
      <c r="E1092" s="2" t="s">
        <v>211</v>
      </c>
      <c r="F1092" s="18">
        <v>45717</v>
      </c>
      <c r="G1092" s="2">
        <f t="shared" si="169"/>
        <v>31</v>
      </c>
      <c r="H1092" s="19">
        <f t="shared" si="170"/>
        <v>45741</v>
      </c>
      <c r="I1092">
        <v>12</v>
      </c>
      <c r="J1092">
        <v>2</v>
      </c>
      <c r="K1092" s="2">
        <v>0</v>
      </c>
      <c r="L1092" s="2">
        <v>2120</v>
      </c>
      <c r="M1092" s="2">
        <v>0</v>
      </c>
      <c r="N1092" s="2">
        <v>0</v>
      </c>
      <c r="O1092" s="2">
        <v>0</v>
      </c>
      <c r="P1092" s="2">
        <v>0</v>
      </c>
      <c r="Q1092" s="2">
        <f>SUM(MC[[#This Row],[IC1_Inv1_MC]:[IC2_Inv2_MC]])</f>
        <v>2120</v>
      </c>
      <c r="R1092" s="22">
        <v>0.25</v>
      </c>
      <c r="S1092" s="22">
        <v>0.41666666666666669</v>
      </c>
      <c r="T1092" s="22">
        <v>0.60416666666666663</v>
      </c>
      <c r="U1092" s="22">
        <v>0.77083333333333337</v>
      </c>
      <c r="V1092" t="s">
        <v>927</v>
      </c>
    </row>
    <row r="1093" spans="1:24">
      <c r="A1093" s="2">
        <v>1089</v>
      </c>
      <c r="B1093" s="2" t="s">
        <v>212</v>
      </c>
      <c r="C1093" s="2">
        <f>YEAR(MC[[#This Row],[Date]])</f>
        <v>2025</v>
      </c>
      <c r="D1093" s="2" t="s">
        <v>211</v>
      </c>
      <c r="E1093" s="2" t="s">
        <v>211</v>
      </c>
      <c r="F1093" s="18">
        <v>45717</v>
      </c>
      <c r="G1093" s="2">
        <f t="shared" si="169"/>
        <v>31</v>
      </c>
      <c r="H1093" s="19">
        <f t="shared" si="170"/>
        <v>45742</v>
      </c>
      <c r="I1093">
        <v>12</v>
      </c>
      <c r="J1093">
        <v>4</v>
      </c>
      <c r="K1093" s="2">
        <v>1214</v>
      </c>
      <c r="L1093" s="2">
        <v>2134</v>
      </c>
      <c r="M1093" s="2">
        <v>0</v>
      </c>
      <c r="N1093" s="2">
        <v>0</v>
      </c>
      <c r="O1093" s="2">
        <v>0</v>
      </c>
      <c r="P1093" s="2">
        <v>0</v>
      </c>
      <c r="Q1093" s="2">
        <f>SUM(MC[[#This Row],[IC1_Inv1_MC]:[IC2_Inv2_MC]])</f>
        <v>3348</v>
      </c>
      <c r="R1093" s="22">
        <v>0.25</v>
      </c>
      <c r="S1093" s="22">
        <v>0.41666666666666669</v>
      </c>
      <c r="T1093" s="22">
        <v>0.60416666666666663</v>
      </c>
      <c r="U1093" s="22">
        <v>0.77083333333333337</v>
      </c>
      <c r="V1093" t="s">
        <v>927</v>
      </c>
    </row>
    <row r="1094" spans="1:24">
      <c r="A1094" s="2">
        <v>1090</v>
      </c>
      <c r="B1094" s="2" t="s">
        <v>212</v>
      </c>
      <c r="C1094" s="2">
        <f>YEAR(MC[[#This Row],[Date]])</f>
        <v>2025</v>
      </c>
      <c r="D1094" s="2" t="s">
        <v>211</v>
      </c>
      <c r="E1094" s="2" t="s">
        <v>211</v>
      </c>
      <c r="F1094" s="18">
        <v>45717</v>
      </c>
      <c r="G1094" s="2">
        <f t="shared" si="169"/>
        <v>31</v>
      </c>
      <c r="H1094" s="19">
        <f t="shared" si="170"/>
        <v>45743</v>
      </c>
      <c r="I1094">
        <v>12</v>
      </c>
      <c r="J1094">
        <v>4</v>
      </c>
      <c r="K1094" s="2">
        <v>0</v>
      </c>
      <c r="L1094" s="2">
        <v>684</v>
      </c>
      <c r="M1094" s="2">
        <v>252</v>
      </c>
      <c r="N1094" s="2">
        <v>0</v>
      </c>
      <c r="O1094" s="2">
        <v>2234</v>
      </c>
      <c r="P1094" s="2">
        <v>0</v>
      </c>
      <c r="Q1094" s="2">
        <f>SUM(MC[[#This Row],[IC1_Inv1_MC]:[IC2_Inv2_MC]])</f>
        <v>3170</v>
      </c>
      <c r="R1094" s="22">
        <v>0.25</v>
      </c>
      <c r="S1094" s="22">
        <v>0.41666666666666669</v>
      </c>
      <c r="T1094" s="22">
        <v>0.60416666666666663</v>
      </c>
      <c r="U1094" s="22">
        <v>0.77083333333333337</v>
      </c>
      <c r="V1094" t="s">
        <v>927</v>
      </c>
    </row>
    <row r="1095" spans="1:24">
      <c r="A1095" s="2">
        <v>1091</v>
      </c>
      <c r="B1095" s="2" t="s">
        <v>212</v>
      </c>
      <c r="C1095" s="2">
        <f>YEAR(MC[[#This Row],[Date]])</f>
        <v>2025</v>
      </c>
      <c r="D1095" s="2" t="s">
        <v>211</v>
      </c>
      <c r="E1095" s="2" t="s">
        <v>211</v>
      </c>
      <c r="F1095" s="18">
        <v>45717</v>
      </c>
      <c r="G1095" s="2">
        <f t="shared" si="169"/>
        <v>31</v>
      </c>
      <c r="H1095" s="19">
        <f t="shared" si="170"/>
        <v>45744</v>
      </c>
      <c r="I1095">
        <v>12</v>
      </c>
      <c r="J1095">
        <v>4</v>
      </c>
      <c r="K1095" s="2">
        <v>0</v>
      </c>
      <c r="L1095" s="2">
        <v>1894</v>
      </c>
      <c r="M1095" s="2">
        <v>0</v>
      </c>
      <c r="N1095" s="2">
        <v>0</v>
      </c>
      <c r="O1095" s="2">
        <v>1324</v>
      </c>
      <c r="P1095" s="2">
        <v>0</v>
      </c>
      <c r="Q1095" s="2">
        <f>SUM(MC[[#This Row],[IC1_Inv1_MC]:[IC2_Inv2_MC]])</f>
        <v>3218</v>
      </c>
      <c r="R1095" s="22">
        <v>0.25</v>
      </c>
      <c r="S1095" s="22">
        <v>0.41666666666666669</v>
      </c>
      <c r="T1095" s="22">
        <v>0.60416666666666663</v>
      </c>
      <c r="U1095" s="22">
        <v>0.77083333333333337</v>
      </c>
      <c r="V1095" t="s">
        <v>927</v>
      </c>
    </row>
    <row r="1096" spans="1:24">
      <c r="A1096" s="2">
        <v>1092</v>
      </c>
      <c r="B1096" s="2" t="s">
        <v>212</v>
      </c>
      <c r="C1096" s="2">
        <f>YEAR(MC[[#This Row],[Date]])</f>
        <v>2025</v>
      </c>
      <c r="D1096" s="2" t="s">
        <v>211</v>
      </c>
      <c r="E1096" s="2" t="s">
        <v>211</v>
      </c>
      <c r="F1096" s="18">
        <v>45717</v>
      </c>
      <c r="G1096" s="2">
        <f t="shared" si="169"/>
        <v>31</v>
      </c>
      <c r="H1096" s="19">
        <f t="shared" si="170"/>
        <v>45745</v>
      </c>
      <c r="I1096">
        <v>12</v>
      </c>
      <c r="J1096">
        <v>4</v>
      </c>
      <c r="K1096" s="2">
        <v>0</v>
      </c>
      <c r="L1096" s="2">
        <v>0</v>
      </c>
      <c r="M1096" s="2">
        <v>1142</v>
      </c>
      <c r="N1096" s="2">
        <v>0</v>
      </c>
      <c r="O1096" s="2">
        <v>2134</v>
      </c>
      <c r="P1096" s="2">
        <v>0</v>
      </c>
      <c r="Q1096" s="2">
        <f>SUM(MC[[#This Row],[IC1_Inv1_MC]:[IC2_Inv2_MC]])</f>
        <v>3276</v>
      </c>
      <c r="R1096" s="22">
        <v>0.25</v>
      </c>
      <c r="S1096" s="22">
        <v>0.41666666666666669</v>
      </c>
      <c r="T1096" s="22">
        <v>0.60416666666666663</v>
      </c>
      <c r="U1096" s="22">
        <v>0.77083333333333337</v>
      </c>
      <c r="V1096" t="s">
        <v>927</v>
      </c>
    </row>
    <row r="1097" spans="1:24">
      <c r="A1097" s="2">
        <v>1093</v>
      </c>
      <c r="B1097" s="2" t="s">
        <v>212</v>
      </c>
      <c r="C1097" s="2">
        <f>YEAR(MC[[#This Row],[Date]])</f>
        <v>2025</v>
      </c>
      <c r="D1097" s="2" t="s">
        <v>211</v>
      </c>
      <c r="E1097" s="2" t="s">
        <v>211</v>
      </c>
      <c r="F1097" s="18">
        <v>45717</v>
      </c>
      <c r="G1097" s="2">
        <f t="shared" si="169"/>
        <v>31</v>
      </c>
      <c r="H1097" s="19">
        <f t="shared" si="170"/>
        <v>45746</v>
      </c>
      <c r="I1097">
        <v>12</v>
      </c>
      <c r="J1097">
        <v>0</v>
      </c>
      <c r="Q1097" s="2">
        <f>SUM(MC[[#This Row],[IC1_Inv1_MC]:[IC2_Inv2_MC]])</f>
        <v>0</v>
      </c>
      <c r="X1097" t="s">
        <v>994</v>
      </c>
    </row>
    <row r="1098" spans="1:24">
      <c r="A1098" s="2">
        <v>1094</v>
      </c>
      <c r="B1098" s="2" t="s">
        <v>212</v>
      </c>
      <c r="C1098" s="2">
        <f>YEAR(MC[[#This Row],[Date]])</f>
        <v>2025</v>
      </c>
      <c r="D1098" s="2" t="s">
        <v>211</v>
      </c>
      <c r="E1098" s="2" t="s">
        <v>211</v>
      </c>
      <c r="F1098" s="18">
        <v>45717</v>
      </c>
      <c r="G1098" s="2">
        <f t="shared" si="169"/>
        <v>31</v>
      </c>
      <c r="H1098" s="19">
        <f t="shared" si="170"/>
        <v>45747</v>
      </c>
      <c r="I1098">
        <v>12</v>
      </c>
      <c r="J1098">
        <v>4</v>
      </c>
      <c r="K1098" s="2">
        <v>0</v>
      </c>
      <c r="L1098" s="2">
        <v>1324</v>
      </c>
      <c r="M1098" s="2">
        <v>1134</v>
      </c>
      <c r="N1098" s="2">
        <v>945</v>
      </c>
      <c r="O1098" s="2">
        <v>0</v>
      </c>
      <c r="P1098" s="2">
        <v>0</v>
      </c>
      <c r="Q1098" s="2">
        <f>SUM(MC[[#This Row],[IC1_Inv1_MC]:[IC2_Inv2_MC]])</f>
        <v>3403</v>
      </c>
      <c r="R1098" s="22">
        <v>0.25</v>
      </c>
      <c r="S1098" s="22">
        <v>0.41666666666666669</v>
      </c>
      <c r="T1098" s="22">
        <v>0.60416666666666663</v>
      </c>
      <c r="U1098" s="22">
        <v>0.77083333333333337</v>
      </c>
      <c r="V1098" t="s">
        <v>927</v>
      </c>
    </row>
    <row r="1099" spans="1:24">
      <c r="A1099" s="2">
        <v>1095</v>
      </c>
      <c r="B1099" s="2" t="s">
        <v>212</v>
      </c>
      <c r="C1099" s="2">
        <f>YEAR(MC[[#This Row],[Date]])</f>
        <v>2025</v>
      </c>
      <c r="D1099" s="2" t="s">
        <v>211</v>
      </c>
      <c r="E1099" s="2" t="s">
        <v>211</v>
      </c>
      <c r="F1099" s="18">
        <v>45748</v>
      </c>
      <c r="G1099" s="2">
        <f t="shared" ref="G1099:G1105" si="171">DAY(EOMONTH(F1099,0))</f>
        <v>30</v>
      </c>
      <c r="H1099" s="19">
        <f t="shared" ref="H1099:H1104" si="172">H1098+1</f>
        <v>45748</v>
      </c>
      <c r="I1099">
        <v>12</v>
      </c>
      <c r="J1099">
        <v>2</v>
      </c>
      <c r="K1099" s="2">
        <v>1320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f>SUM(MC[[#This Row],[IC1_Inv1_MC]:[IC2_Inv2_MC]])</f>
        <v>1320</v>
      </c>
      <c r="R1099" s="22">
        <v>0.25</v>
      </c>
      <c r="S1099" s="22">
        <v>0.41666666666666669</v>
      </c>
      <c r="T1099" s="22">
        <v>0.60416666666666663</v>
      </c>
      <c r="U1099" s="22">
        <v>0.77083333333333337</v>
      </c>
      <c r="V1099" t="s">
        <v>927</v>
      </c>
    </row>
    <row r="1100" spans="1:24">
      <c r="A1100" s="2">
        <v>1096</v>
      </c>
      <c r="B1100" s="2" t="s">
        <v>212</v>
      </c>
      <c r="C1100" s="2">
        <f>YEAR(MC[[#This Row],[Date]])</f>
        <v>2025</v>
      </c>
      <c r="D1100" s="2" t="s">
        <v>211</v>
      </c>
      <c r="E1100" s="2" t="s">
        <v>211</v>
      </c>
      <c r="F1100" s="18">
        <v>45748</v>
      </c>
      <c r="G1100" s="2">
        <f t="shared" si="171"/>
        <v>30</v>
      </c>
      <c r="H1100" s="19">
        <f t="shared" si="172"/>
        <v>45749</v>
      </c>
      <c r="I1100">
        <v>12</v>
      </c>
      <c r="J1100">
        <v>2</v>
      </c>
      <c r="K1100" s="2">
        <v>0</v>
      </c>
      <c r="L1100" s="2">
        <v>1743</v>
      </c>
      <c r="M1100" s="2">
        <v>378</v>
      </c>
      <c r="N1100" s="2">
        <v>0</v>
      </c>
      <c r="O1100" s="2">
        <v>0</v>
      </c>
      <c r="P1100" s="2">
        <v>0</v>
      </c>
      <c r="Q1100" s="2">
        <f>SUM(MC[[#This Row],[IC1_Inv1_MC]:[IC2_Inv2_MC]])</f>
        <v>2121</v>
      </c>
      <c r="R1100" s="22">
        <v>0.25</v>
      </c>
      <c r="S1100" s="22">
        <v>0.41666666666666669</v>
      </c>
      <c r="T1100" s="22">
        <v>0.60416666666666663</v>
      </c>
      <c r="U1100" s="22">
        <v>0.77083333333333337</v>
      </c>
      <c r="V1100" t="s">
        <v>927</v>
      </c>
    </row>
    <row r="1101" spans="1:24">
      <c r="A1101" s="2">
        <v>1097</v>
      </c>
      <c r="B1101" s="2" t="s">
        <v>212</v>
      </c>
      <c r="C1101" s="2">
        <f>YEAR(MC[[#This Row],[Date]])</f>
        <v>2025</v>
      </c>
      <c r="D1101" s="2" t="s">
        <v>211</v>
      </c>
      <c r="E1101" s="2" t="s">
        <v>211</v>
      </c>
      <c r="F1101" s="18">
        <v>45748</v>
      </c>
      <c r="G1101" s="2">
        <f t="shared" si="171"/>
        <v>30</v>
      </c>
      <c r="H1101" s="19">
        <f t="shared" si="172"/>
        <v>45750</v>
      </c>
      <c r="I1101">
        <v>12</v>
      </c>
      <c r="J1101">
        <v>2</v>
      </c>
      <c r="K1101" s="2">
        <v>252</v>
      </c>
      <c r="L1101" s="2">
        <v>315</v>
      </c>
      <c r="M1101" s="2">
        <v>0</v>
      </c>
      <c r="N1101" s="2">
        <v>0</v>
      </c>
      <c r="O1101" s="2">
        <v>0</v>
      </c>
      <c r="P1101" s="2">
        <v>567</v>
      </c>
      <c r="Q1101" s="2">
        <f>SUM(MC[[#This Row],[IC1_Inv1_MC]:[IC2_Inv2_MC]])</f>
        <v>1134</v>
      </c>
      <c r="R1101" s="22">
        <v>0.25</v>
      </c>
      <c r="S1101" s="22">
        <v>0.41666666666666669</v>
      </c>
      <c r="T1101" s="22">
        <v>0.60416666666666663</v>
      </c>
      <c r="U1101" s="22">
        <v>0.77083333333333337</v>
      </c>
      <c r="V1101" t="s">
        <v>927</v>
      </c>
    </row>
    <row r="1102" spans="1:24">
      <c r="A1102" s="2">
        <v>1098</v>
      </c>
      <c r="B1102" s="2" t="s">
        <v>212</v>
      </c>
      <c r="C1102" s="2">
        <f>YEAR(MC[[#This Row],[Date]])</f>
        <v>2025</v>
      </c>
      <c r="D1102" s="2" t="s">
        <v>211</v>
      </c>
      <c r="E1102" s="2" t="s">
        <v>211</v>
      </c>
      <c r="F1102" s="18">
        <v>45748</v>
      </c>
      <c r="G1102" s="2">
        <f t="shared" si="171"/>
        <v>30</v>
      </c>
      <c r="H1102" s="19">
        <f t="shared" si="172"/>
        <v>45751</v>
      </c>
      <c r="I1102">
        <v>12</v>
      </c>
      <c r="J1102">
        <v>0</v>
      </c>
      <c r="Q1102" s="2">
        <f>SUM(MC[[#This Row],[IC1_Inv1_MC]:[IC2_Inv2_MC]])</f>
        <v>0</v>
      </c>
      <c r="X1102" t="s">
        <v>992</v>
      </c>
    </row>
    <row r="1103" spans="1:24">
      <c r="A1103" s="2">
        <v>1099</v>
      </c>
      <c r="B1103" s="2" t="s">
        <v>212</v>
      </c>
      <c r="C1103" s="2">
        <f>YEAR(MC[[#This Row],[Date]])</f>
        <v>2025</v>
      </c>
      <c r="D1103" s="2" t="s">
        <v>211</v>
      </c>
      <c r="E1103" s="2" t="s">
        <v>211</v>
      </c>
      <c r="F1103" s="18">
        <v>45748</v>
      </c>
      <c r="G1103" s="2">
        <f t="shared" si="171"/>
        <v>30</v>
      </c>
      <c r="H1103" s="19">
        <f t="shared" si="172"/>
        <v>45752</v>
      </c>
      <c r="I1103">
        <v>12</v>
      </c>
      <c r="J1103">
        <v>0</v>
      </c>
      <c r="Q1103" s="2">
        <f>SUM(MC[[#This Row],[IC1_Inv1_MC]:[IC2_Inv2_MC]])</f>
        <v>0</v>
      </c>
      <c r="X1103" t="s">
        <v>992</v>
      </c>
    </row>
    <row r="1104" spans="1:24">
      <c r="A1104" s="2">
        <v>1100</v>
      </c>
      <c r="B1104" s="2" t="s">
        <v>212</v>
      </c>
      <c r="C1104" s="2">
        <f>YEAR(MC[[#This Row],[Date]])</f>
        <v>2025</v>
      </c>
      <c r="D1104" s="2" t="s">
        <v>211</v>
      </c>
      <c r="E1104" s="2" t="s">
        <v>211</v>
      </c>
      <c r="F1104" s="18">
        <v>45748</v>
      </c>
      <c r="G1104" s="2">
        <f t="shared" si="171"/>
        <v>30</v>
      </c>
      <c r="H1104" s="19">
        <f t="shared" si="172"/>
        <v>45753</v>
      </c>
      <c r="I1104">
        <v>12</v>
      </c>
      <c r="J1104">
        <v>4</v>
      </c>
      <c r="K1104" s="2">
        <v>2342</v>
      </c>
      <c r="L1104" s="2">
        <v>0</v>
      </c>
      <c r="M1104" s="2">
        <v>0</v>
      </c>
      <c r="N1104" s="2">
        <v>0</v>
      </c>
      <c r="O1104" s="2">
        <v>0</v>
      </c>
      <c r="P1104" s="2">
        <v>1234</v>
      </c>
      <c r="Q1104" s="2">
        <f>SUM(MC[[#This Row],[IC1_Inv1_MC]:[IC2_Inv2_MC]])</f>
        <v>3576</v>
      </c>
      <c r="R1104" s="22">
        <v>0.25</v>
      </c>
      <c r="S1104" s="22">
        <v>0.41666666666666669</v>
      </c>
      <c r="T1104" s="22">
        <v>0.60416666666666663</v>
      </c>
      <c r="U1104" s="22">
        <v>0.77083333333333337</v>
      </c>
      <c r="V1104" t="s">
        <v>927</v>
      </c>
    </row>
    <row r="1105" spans="1:24">
      <c r="A1105" s="2">
        <v>1101</v>
      </c>
      <c r="B1105" s="2" t="s">
        <v>212</v>
      </c>
      <c r="C1105" s="2">
        <f>YEAR(MC[[#This Row],[Date]])</f>
        <v>2025</v>
      </c>
      <c r="D1105" s="2" t="s">
        <v>211</v>
      </c>
      <c r="E1105" s="2" t="s">
        <v>211</v>
      </c>
      <c r="F1105" s="18">
        <v>45748</v>
      </c>
      <c r="G1105" s="2">
        <f t="shared" si="171"/>
        <v>30</v>
      </c>
      <c r="H1105" s="19">
        <f t="shared" ref="H1105:H1109" si="173">H1104+1</f>
        <v>45754</v>
      </c>
      <c r="I1105">
        <v>12</v>
      </c>
      <c r="J1105">
        <v>4</v>
      </c>
      <c r="K1105" s="2">
        <v>1164</v>
      </c>
      <c r="L1105" s="2">
        <v>2434</v>
      </c>
      <c r="M1105" s="2">
        <v>0</v>
      </c>
      <c r="N1105" s="2">
        <v>0</v>
      </c>
      <c r="O1105" s="2">
        <v>0</v>
      </c>
      <c r="P1105" s="2">
        <v>0</v>
      </c>
      <c r="Q1105" s="2">
        <f>SUM(MC[[#This Row],[IC1_Inv1_MC]:[IC2_Inv2_MC]])</f>
        <v>3598</v>
      </c>
      <c r="R1105" s="22">
        <v>0.25</v>
      </c>
      <c r="S1105" s="22">
        <v>0.41666666666666669</v>
      </c>
      <c r="T1105" s="22">
        <v>0.60416666666666663</v>
      </c>
      <c r="U1105" s="22">
        <v>0.77083333333333337</v>
      </c>
      <c r="V1105" t="s">
        <v>927</v>
      </c>
    </row>
    <row r="1106" spans="1:24">
      <c r="A1106" s="2">
        <v>1102</v>
      </c>
      <c r="B1106" s="2" t="s">
        <v>212</v>
      </c>
      <c r="C1106" s="2">
        <f>YEAR(MC[[#This Row],[Date]])</f>
        <v>2025</v>
      </c>
      <c r="D1106" s="2" t="s">
        <v>211</v>
      </c>
      <c r="E1106" s="2" t="s">
        <v>211</v>
      </c>
      <c r="F1106" s="18">
        <v>45748</v>
      </c>
      <c r="G1106" s="2">
        <f t="shared" ref="G1106" si="174">DAY(EOMONTH(F1106,0))</f>
        <v>30</v>
      </c>
      <c r="H1106" s="19">
        <f t="shared" si="173"/>
        <v>45755</v>
      </c>
      <c r="I1106">
        <v>12</v>
      </c>
      <c r="J1106">
        <v>2</v>
      </c>
      <c r="K1106" s="2">
        <v>0</v>
      </c>
      <c r="L1106" s="2">
        <v>0</v>
      </c>
      <c r="M1106" s="2">
        <v>1224</v>
      </c>
      <c r="N1106" s="2">
        <v>0</v>
      </c>
      <c r="O1106" s="2">
        <v>1110</v>
      </c>
      <c r="P1106" s="2">
        <v>0</v>
      </c>
      <c r="Q1106" s="2">
        <f>SUM(MC[[#This Row],[IC1_Inv1_MC]:[IC2_Inv2_MC]])</f>
        <v>2334</v>
      </c>
      <c r="R1106" s="22">
        <v>0.25</v>
      </c>
      <c r="S1106" s="22">
        <v>0.41666666666666669</v>
      </c>
      <c r="T1106" s="22">
        <v>0.60416666666666663</v>
      </c>
      <c r="U1106" s="22">
        <v>0.77083333333333337</v>
      </c>
      <c r="V1106" t="s">
        <v>927</v>
      </c>
      <c r="X1106" t="s">
        <v>983</v>
      </c>
    </row>
    <row r="1107" spans="1:24">
      <c r="A1107" s="2">
        <v>1103</v>
      </c>
      <c r="B1107" s="2" t="s">
        <v>212</v>
      </c>
      <c r="C1107" s="2">
        <f>YEAR(MC[[#This Row],[Date]])</f>
        <v>2025</v>
      </c>
      <c r="D1107" s="2" t="s">
        <v>211</v>
      </c>
      <c r="E1107" s="2" t="s">
        <v>211</v>
      </c>
      <c r="F1107" s="18">
        <v>45748</v>
      </c>
      <c r="G1107" s="2">
        <f t="shared" ref="G1107:G1113" si="175">DAY(EOMONTH(F1107,0))</f>
        <v>30</v>
      </c>
      <c r="H1107" s="19">
        <f t="shared" si="173"/>
        <v>45756</v>
      </c>
      <c r="I1107">
        <v>13</v>
      </c>
      <c r="J1107">
        <v>4</v>
      </c>
      <c r="K1107" s="2">
        <v>1224</v>
      </c>
      <c r="L1107" s="2">
        <v>544</v>
      </c>
      <c r="M1107" s="2">
        <v>424</v>
      </c>
      <c r="N1107" s="2">
        <v>0</v>
      </c>
      <c r="O1107" s="2">
        <v>0</v>
      </c>
      <c r="P1107" s="2">
        <v>0</v>
      </c>
      <c r="Q1107" s="2">
        <f>SUM(MC[[#This Row],[IC1_Inv1_MC]:[IC2_Inv2_MC]])</f>
        <v>2192</v>
      </c>
      <c r="R1107" s="22">
        <v>0.25</v>
      </c>
      <c r="S1107" s="22">
        <v>0.41666666666666669</v>
      </c>
      <c r="T1107" s="22">
        <v>0.60416666666666663</v>
      </c>
      <c r="U1107" s="22">
        <v>0.77083333333333337</v>
      </c>
      <c r="V1107" t="s">
        <v>927</v>
      </c>
    </row>
    <row r="1108" spans="1:24">
      <c r="A1108" s="2">
        <v>1104</v>
      </c>
      <c r="B1108" s="2" t="s">
        <v>212</v>
      </c>
      <c r="C1108" s="2">
        <f>YEAR(MC[[#This Row],[Date]])</f>
        <v>2025</v>
      </c>
      <c r="D1108" s="2" t="s">
        <v>211</v>
      </c>
      <c r="E1108" s="2" t="s">
        <v>211</v>
      </c>
      <c r="F1108" s="18">
        <v>45748</v>
      </c>
      <c r="G1108" s="2">
        <f t="shared" si="175"/>
        <v>30</v>
      </c>
      <c r="H1108" s="19">
        <f t="shared" si="173"/>
        <v>45757</v>
      </c>
      <c r="I1108">
        <v>13</v>
      </c>
      <c r="J1108">
        <v>2</v>
      </c>
      <c r="K1108" s="2">
        <v>1434</v>
      </c>
      <c r="L1108" s="2">
        <v>682</v>
      </c>
      <c r="M1108" s="2">
        <v>0</v>
      </c>
      <c r="N1108" s="2">
        <v>0</v>
      </c>
      <c r="O1108" s="2">
        <v>0</v>
      </c>
      <c r="P1108" s="2">
        <v>0</v>
      </c>
      <c r="Q1108" s="2">
        <f>SUM(MC[[#This Row],[IC1_Inv1_MC]:[IC2_Inv2_MC]])</f>
        <v>2116</v>
      </c>
      <c r="R1108" s="22">
        <v>0.25</v>
      </c>
      <c r="S1108" s="22">
        <v>0.41666666666666669</v>
      </c>
      <c r="T1108" s="22">
        <v>0.60416666666666663</v>
      </c>
      <c r="U1108" s="22">
        <v>0.77083333333333337</v>
      </c>
      <c r="V1108" t="s">
        <v>927</v>
      </c>
    </row>
    <row r="1109" spans="1:24">
      <c r="A1109" s="2">
        <v>1105</v>
      </c>
      <c r="B1109" s="2" t="s">
        <v>212</v>
      </c>
      <c r="C1109" s="2">
        <f>YEAR(MC[[#This Row],[Date]])</f>
        <v>2025</v>
      </c>
      <c r="D1109" s="2" t="s">
        <v>211</v>
      </c>
      <c r="E1109" s="2" t="s">
        <v>211</v>
      </c>
      <c r="F1109" s="18">
        <v>45748</v>
      </c>
      <c r="G1109" s="2">
        <f t="shared" si="175"/>
        <v>30</v>
      </c>
      <c r="H1109" s="19">
        <f t="shared" si="173"/>
        <v>45758</v>
      </c>
      <c r="I1109">
        <v>13</v>
      </c>
      <c r="J1109">
        <v>2</v>
      </c>
      <c r="K1109" s="2">
        <v>1646</v>
      </c>
      <c r="L1109" s="2">
        <v>0</v>
      </c>
      <c r="M1109" s="2">
        <v>0</v>
      </c>
      <c r="N1109" s="2">
        <v>0</v>
      </c>
      <c r="O1109" s="2">
        <v>686</v>
      </c>
      <c r="P1109" s="2">
        <v>0</v>
      </c>
      <c r="Q1109" s="2">
        <f>SUM(MC[[#This Row],[IC1_Inv1_MC]:[IC2_Inv2_MC]])</f>
        <v>2332</v>
      </c>
      <c r="R1109" s="22">
        <v>0.25</v>
      </c>
      <c r="S1109" s="22">
        <v>0.41666666666666669</v>
      </c>
      <c r="T1109" s="22">
        <v>0.60416666666666663</v>
      </c>
      <c r="U1109" s="22">
        <v>0.77083333333333337</v>
      </c>
      <c r="V1109" t="s">
        <v>927</v>
      </c>
    </row>
    <row r="1110" spans="1:24">
      <c r="A1110" s="2">
        <v>1106</v>
      </c>
      <c r="B1110" s="2" t="s">
        <v>212</v>
      </c>
      <c r="C1110" s="2">
        <f>YEAR(MC[[#This Row],[Date]])</f>
        <v>2025</v>
      </c>
      <c r="D1110" s="2" t="s">
        <v>211</v>
      </c>
      <c r="E1110" s="2" t="s">
        <v>211</v>
      </c>
      <c r="F1110" s="18">
        <v>45748</v>
      </c>
      <c r="G1110" s="2">
        <f t="shared" si="175"/>
        <v>30</v>
      </c>
      <c r="H1110" s="19">
        <f>H1109+1</f>
        <v>45759</v>
      </c>
      <c r="I1110">
        <v>13</v>
      </c>
      <c r="J1110">
        <v>2</v>
      </c>
      <c r="K1110" s="2">
        <v>0</v>
      </c>
      <c r="L1110" s="2">
        <v>0</v>
      </c>
      <c r="M1110" s="2">
        <v>1454</v>
      </c>
      <c r="N1110" s="2">
        <v>824</v>
      </c>
      <c r="O1110" s="2">
        <v>0</v>
      </c>
      <c r="P1110" s="2">
        <v>0</v>
      </c>
      <c r="Q1110" s="2">
        <f>SUM(MC[[#This Row],[IC1_Inv1_MC]:[IC2_Inv2_MC]])</f>
        <v>2278</v>
      </c>
      <c r="R1110" s="22">
        <v>0.25</v>
      </c>
      <c r="S1110" s="22">
        <v>0.41666666666666669</v>
      </c>
      <c r="T1110" s="22">
        <v>0.60416666666666663</v>
      </c>
      <c r="U1110" s="22">
        <v>0.77083333333333337</v>
      </c>
      <c r="V1110" t="s">
        <v>927</v>
      </c>
    </row>
    <row r="1111" spans="1:24">
      <c r="A1111" s="2">
        <v>1107</v>
      </c>
      <c r="B1111" s="2" t="s">
        <v>212</v>
      </c>
      <c r="C1111" s="2">
        <f>YEAR(MC[[#This Row],[Date]])</f>
        <v>2025</v>
      </c>
      <c r="D1111" s="2" t="s">
        <v>211</v>
      </c>
      <c r="E1111" s="2" t="s">
        <v>211</v>
      </c>
      <c r="F1111" s="18">
        <v>45748</v>
      </c>
      <c r="G1111" s="2">
        <f t="shared" si="175"/>
        <v>30</v>
      </c>
      <c r="H1111" s="19">
        <f>H1110+1</f>
        <v>45760</v>
      </c>
      <c r="I1111">
        <v>13</v>
      </c>
      <c r="J1111">
        <v>2</v>
      </c>
      <c r="K1111" s="2">
        <v>868</v>
      </c>
      <c r="L1111" s="2">
        <v>1232</v>
      </c>
      <c r="M1111" s="2">
        <v>0</v>
      </c>
      <c r="N1111" s="2">
        <v>0</v>
      </c>
      <c r="O1111" s="2">
        <v>0</v>
      </c>
      <c r="P1111" s="2">
        <v>0</v>
      </c>
      <c r="Q1111" s="2">
        <f>SUM(MC[[#This Row],[IC1_Inv1_MC]:[IC2_Inv2_MC]])</f>
        <v>2100</v>
      </c>
      <c r="R1111" s="22">
        <v>0.25</v>
      </c>
      <c r="S1111" s="22">
        <v>0.41666666666666669</v>
      </c>
      <c r="T1111" s="22">
        <v>0.60416666666666663</v>
      </c>
      <c r="U1111" s="22">
        <v>0.77083333333333337</v>
      </c>
      <c r="V1111" t="s">
        <v>927</v>
      </c>
    </row>
    <row r="1112" spans="1:24">
      <c r="A1112" s="2">
        <v>1108</v>
      </c>
      <c r="B1112" s="2" t="s">
        <v>212</v>
      </c>
      <c r="C1112" s="2">
        <f>YEAR(MC[[#This Row],[Date]])</f>
        <v>2025</v>
      </c>
      <c r="D1112" s="2" t="s">
        <v>211</v>
      </c>
      <c r="E1112" s="2" t="s">
        <v>211</v>
      </c>
      <c r="F1112" s="18">
        <v>45748</v>
      </c>
      <c r="G1112" s="2">
        <f t="shared" si="175"/>
        <v>30</v>
      </c>
      <c r="H1112" s="19">
        <f>H1111+1</f>
        <v>45761</v>
      </c>
      <c r="I1112">
        <v>13</v>
      </c>
      <c r="J1112">
        <v>2</v>
      </c>
      <c r="K1112" s="2">
        <v>0</v>
      </c>
      <c r="L1112" s="2">
        <v>0</v>
      </c>
      <c r="M1112" s="2">
        <v>3224</v>
      </c>
      <c r="N1112" s="2">
        <v>0</v>
      </c>
      <c r="O1112" s="2">
        <v>0</v>
      </c>
      <c r="P1112" s="2">
        <v>0</v>
      </c>
      <c r="Q1112" s="2">
        <f>SUM(MC[[#This Row],[IC1_Inv1_MC]:[IC2_Inv2_MC]])</f>
        <v>3224</v>
      </c>
      <c r="R1112" s="22">
        <v>0.25</v>
      </c>
      <c r="S1112" s="22">
        <v>0.41666666666666669</v>
      </c>
      <c r="T1112" s="22">
        <v>0.60416666666666663</v>
      </c>
      <c r="U1112" s="22">
        <v>0.77083333333333337</v>
      </c>
      <c r="V1112" t="s">
        <v>927</v>
      </c>
    </row>
    <row r="1113" spans="1:24">
      <c r="A1113" s="2">
        <v>1109</v>
      </c>
      <c r="B1113" s="2" t="s">
        <v>212</v>
      </c>
      <c r="C1113" s="2">
        <f>YEAR(MC[[#This Row],[Date]])</f>
        <v>2025</v>
      </c>
      <c r="D1113" s="2" t="s">
        <v>211</v>
      </c>
      <c r="E1113" s="2" t="s">
        <v>211</v>
      </c>
      <c r="F1113" s="18">
        <v>45748</v>
      </c>
      <c r="G1113" s="2">
        <f t="shared" si="175"/>
        <v>30</v>
      </c>
      <c r="H1113" s="19">
        <f>H1112+1</f>
        <v>45762</v>
      </c>
      <c r="I1113">
        <v>13</v>
      </c>
      <c r="J1113">
        <v>2</v>
      </c>
      <c r="K1113" s="2">
        <v>0</v>
      </c>
      <c r="L1113" s="2">
        <v>2324</v>
      </c>
      <c r="M1113" s="2">
        <v>0</v>
      </c>
      <c r="N1113" s="2">
        <v>0</v>
      </c>
      <c r="O1113" s="2">
        <v>0</v>
      </c>
      <c r="P1113" s="2">
        <v>0</v>
      </c>
      <c r="Q1113" s="2">
        <f>SUM(MC[[#This Row],[IC1_Inv1_MC]:[IC2_Inv2_MC]])</f>
        <v>2324</v>
      </c>
      <c r="R1113" s="22">
        <v>0.25</v>
      </c>
      <c r="S1113" s="22">
        <v>0.41666666666666669</v>
      </c>
      <c r="T1113" s="22">
        <v>0.60416666666666663</v>
      </c>
      <c r="U1113" s="22">
        <v>0.77083333333333337</v>
      </c>
      <c r="V1113" t="s">
        <v>927</v>
      </c>
    </row>
    <row r="1114" spans="1:24">
      <c r="A1114" s="2">
        <v>1110</v>
      </c>
      <c r="B1114" s="2" t="s">
        <v>212</v>
      </c>
      <c r="C1114" s="2">
        <f>YEAR(MC[[#This Row],[Date]])</f>
        <v>2025</v>
      </c>
      <c r="D1114" s="2" t="s">
        <v>211</v>
      </c>
      <c r="E1114" s="2" t="s">
        <v>211</v>
      </c>
      <c r="F1114" s="18">
        <v>45748</v>
      </c>
      <c r="G1114" s="2">
        <f t="shared" ref="G1114" si="176">DAY(EOMONTH(F1114,0))</f>
        <v>30</v>
      </c>
      <c r="H1114" s="19">
        <f>H1113+1</f>
        <v>45763</v>
      </c>
      <c r="I1114">
        <v>13</v>
      </c>
      <c r="J1114">
        <v>2</v>
      </c>
      <c r="K1114" s="2">
        <v>0</v>
      </c>
      <c r="L1114" s="2">
        <v>0</v>
      </c>
      <c r="M1114" s="2">
        <v>2268</v>
      </c>
      <c r="N1114" s="2">
        <v>0</v>
      </c>
      <c r="O1114" s="2">
        <v>0</v>
      </c>
      <c r="P1114" s="2">
        <v>0</v>
      </c>
      <c r="Q1114" s="2">
        <f>SUM(MC[[#This Row],[IC1_Inv1_MC]:[IC2_Inv2_MC]])</f>
        <v>2268</v>
      </c>
      <c r="R1114" s="22">
        <v>0.25</v>
      </c>
      <c r="S1114" s="22">
        <v>0.41666666666666669</v>
      </c>
      <c r="T1114" s="22">
        <v>0.60416666666666663</v>
      </c>
      <c r="U1114" s="22">
        <v>0.77083333333333337</v>
      </c>
      <c r="V1114" t="s">
        <v>927</v>
      </c>
    </row>
    <row r="1115" spans="1:24">
      <c r="A1115" s="2">
        <v>1111</v>
      </c>
      <c r="B1115" s="2" t="s">
        <v>212</v>
      </c>
      <c r="C1115" s="2">
        <f>YEAR(MC[[#This Row],[Date]])</f>
        <v>2025</v>
      </c>
      <c r="D1115" s="2" t="s">
        <v>211</v>
      </c>
      <c r="E1115" s="2" t="s">
        <v>211</v>
      </c>
      <c r="F1115" s="18">
        <v>45748</v>
      </c>
      <c r="G1115" s="2">
        <f t="shared" ref="G1115:G1116" si="177">DAY(EOMONTH(F1115,0))</f>
        <v>30</v>
      </c>
      <c r="H1115" s="19">
        <f t="shared" ref="H1115:H1128" si="178">H1114+1</f>
        <v>45764</v>
      </c>
      <c r="I1115">
        <v>13</v>
      </c>
      <c r="J1115">
        <v>2</v>
      </c>
      <c r="K1115" s="2">
        <v>0</v>
      </c>
      <c r="L1115" s="2">
        <v>0</v>
      </c>
      <c r="M1115" s="2">
        <v>252</v>
      </c>
      <c r="N1115" s="2">
        <v>1980</v>
      </c>
      <c r="O1115" s="2">
        <v>0</v>
      </c>
      <c r="P1115" s="2">
        <v>0</v>
      </c>
      <c r="Q1115" s="2">
        <v>2232</v>
      </c>
      <c r="R1115" s="22">
        <v>0.25</v>
      </c>
      <c r="S1115" s="22">
        <v>0.41666666666666669</v>
      </c>
      <c r="T1115" s="22">
        <v>0.60416666666666663</v>
      </c>
      <c r="U1115" s="22">
        <v>0.77083333333333337</v>
      </c>
      <c r="V1115" t="s">
        <v>927</v>
      </c>
    </row>
    <row r="1116" spans="1:24">
      <c r="A1116" s="2">
        <v>1112</v>
      </c>
      <c r="B1116" s="2" t="s">
        <v>212</v>
      </c>
      <c r="C1116" s="2">
        <f>YEAR(MC[[#This Row],[Date]])</f>
        <v>2025</v>
      </c>
      <c r="D1116" s="2" t="s">
        <v>211</v>
      </c>
      <c r="E1116" s="2" t="s">
        <v>211</v>
      </c>
      <c r="F1116" s="18">
        <v>45748</v>
      </c>
      <c r="G1116" s="2">
        <f t="shared" si="177"/>
        <v>30</v>
      </c>
      <c r="H1116" s="19">
        <f t="shared" si="178"/>
        <v>45765</v>
      </c>
      <c r="I1116">
        <v>13</v>
      </c>
      <c r="J1116">
        <v>2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2224</v>
      </c>
      <c r="Q1116" s="2">
        <f>SUM(MC[[#This Row],[IC1_Inv1_MC]:[IC2_Inv2_MC]])</f>
        <v>2224</v>
      </c>
      <c r="R1116" s="22">
        <v>0.25</v>
      </c>
      <c r="S1116" s="22">
        <v>0.41666666666666669</v>
      </c>
      <c r="T1116" s="22">
        <v>0.60416666666666663</v>
      </c>
      <c r="U1116" s="22">
        <v>0.77083333333333337</v>
      </c>
      <c r="V1116" t="s">
        <v>927</v>
      </c>
    </row>
    <row r="1117" spans="1:24">
      <c r="A1117" s="2">
        <v>1112</v>
      </c>
      <c r="B1117" s="2" t="s">
        <v>212</v>
      </c>
      <c r="C1117" s="2">
        <f>YEAR(MC[[#This Row],[Date]])</f>
        <v>2025</v>
      </c>
      <c r="D1117" s="2" t="s">
        <v>211</v>
      </c>
      <c r="E1117" s="2" t="s">
        <v>211</v>
      </c>
      <c r="F1117" s="18">
        <v>45748</v>
      </c>
      <c r="G1117" s="2">
        <f t="shared" ref="G1117" si="179">DAY(EOMONTH(F1117,0))</f>
        <v>30</v>
      </c>
      <c r="H1117" s="19">
        <f t="shared" si="178"/>
        <v>45766</v>
      </c>
      <c r="I1117">
        <v>13</v>
      </c>
      <c r="J1117">
        <v>2</v>
      </c>
      <c r="K1117" s="2">
        <v>0</v>
      </c>
      <c r="L1117" s="2">
        <v>0</v>
      </c>
      <c r="M1117" s="2">
        <v>0</v>
      </c>
      <c r="N1117" s="2">
        <v>0</v>
      </c>
      <c r="O1117" s="2">
        <v>2134</v>
      </c>
      <c r="P1117" s="2">
        <v>0</v>
      </c>
      <c r="Q1117" s="2">
        <f>SUM(MC[[#This Row],[IC1_Inv1_MC]:[IC2_Inv2_MC]])</f>
        <v>2134</v>
      </c>
      <c r="R1117" s="22">
        <v>0.25</v>
      </c>
      <c r="S1117" s="22">
        <v>0.41666666666666669</v>
      </c>
      <c r="T1117" s="22">
        <v>0.60416666666666663</v>
      </c>
      <c r="U1117" s="22">
        <v>0.77083333333333337</v>
      </c>
      <c r="V1117" t="s">
        <v>927</v>
      </c>
    </row>
    <row r="1118" spans="1:24">
      <c r="A1118" s="2">
        <v>1113</v>
      </c>
      <c r="B1118" s="2" t="s">
        <v>212</v>
      </c>
      <c r="C1118" s="2">
        <f>YEAR(MC[[#This Row],[Date]])</f>
        <v>2025</v>
      </c>
      <c r="D1118" s="2" t="s">
        <v>211</v>
      </c>
      <c r="E1118" s="2" t="s">
        <v>211</v>
      </c>
      <c r="F1118" s="18">
        <v>45748</v>
      </c>
      <c r="G1118" s="2">
        <f t="shared" ref="G1118" si="180">DAY(EOMONTH(F1118,0))</f>
        <v>30</v>
      </c>
      <c r="H1118" s="19">
        <f t="shared" si="178"/>
        <v>45767</v>
      </c>
      <c r="I1118">
        <v>13</v>
      </c>
      <c r="J1118">
        <v>2</v>
      </c>
      <c r="K1118" s="2">
        <v>0</v>
      </c>
      <c r="L1118" s="2">
        <v>0</v>
      </c>
      <c r="M1118" s="2">
        <v>1224</v>
      </c>
      <c r="N1118" s="2">
        <v>0</v>
      </c>
      <c r="O1118" s="2">
        <v>0</v>
      </c>
      <c r="P1118" s="2">
        <v>0</v>
      </c>
      <c r="Q1118" s="2">
        <f>SUM(MC[[#This Row],[IC1_Inv1_MC]:[IC2_Inv2_MC]])</f>
        <v>1224</v>
      </c>
      <c r="R1118" s="22">
        <v>0.25</v>
      </c>
      <c r="S1118" s="22">
        <v>0.41666666666666669</v>
      </c>
      <c r="T1118" s="22">
        <v>0.60416666666666663</v>
      </c>
      <c r="U1118" s="22">
        <v>0.77083333333333337</v>
      </c>
      <c r="V1118" t="s">
        <v>927</v>
      </c>
    </row>
    <row r="1119" spans="1:24">
      <c r="A1119" s="2">
        <v>1114</v>
      </c>
      <c r="B1119" s="2" t="s">
        <v>212</v>
      </c>
      <c r="C1119" s="2">
        <f>YEAR(MC[[#This Row],[Date]])</f>
        <v>2025</v>
      </c>
      <c r="D1119" s="2" t="s">
        <v>211</v>
      </c>
      <c r="E1119" s="2" t="s">
        <v>211</v>
      </c>
      <c r="F1119" s="18">
        <v>45748</v>
      </c>
      <c r="G1119" s="2">
        <f t="shared" ref="G1119" si="181">DAY(EOMONTH(F1119,0))</f>
        <v>30</v>
      </c>
      <c r="H1119" s="19">
        <f t="shared" si="178"/>
        <v>45768</v>
      </c>
      <c r="I1119">
        <v>13</v>
      </c>
      <c r="J1119">
        <v>2</v>
      </c>
      <c r="K1119" s="2">
        <v>1124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f>SUM(MC[[#This Row],[IC1_Inv1_MC]:[IC2_Inv2_MC]])</f>
        <v>1124</v>
      </c>
      <c r="R1119" s="22">
        <v>0.25</v>
      </c>
      <c r="S1119" s="22">
        <v>0.41666666666666669</v>
      </c>
      <c r="T1119" s="22">
        <v>0.60416666666666663</v>
      </c>
      <c r="U1119" s="22">
        <v>0.77083333333333337</v>
      </c>
      <c r="V1119" t="s">
        <v>927</v>
      </c>
    </row>
    <row r="1120" spans="1:24">
      <c r="A1120" s="2">
        <v>1115</v>
      </c>
      <c r="B1120" s="2" t="s">
        <v>212</v>
      </c>
      <c r="C1120" s="2">
        <f>YEAR(MC[[#This Row],[Date]])</f>
        <v>2025</v>
      </c>
      <c r="D1120" s="2" t="s">
        <v>211</v>
      </c>
      <c r="E1120" s="2" t="s">
        <v>211</v>
      </c>
      <c r="F1120" s="18">
        <v>45748</v>
      </c>
      <c r="G1120" s="2">
        <f t="shared" ref="G1120:G1125" si="182">DAY(EOMONTH(F1120,0))</f>
        <v>30</v>
      </c>
      <c r="H1120" s="19">
        <f t="shared" si="178"/>
        <v>45769</v>
      </c>
      <c r="I1120">
        <v>13</v>
      </c>
      <c r="J1120">
        <v>2</v>
      </c>
      <c r="K1120" s="2">
        <v>0</v>
      </c>
      <c r="L1120" s="2">
        <v>0</v>
      </c>
      <c r="M1120" s="2">
        <v>0</v>
      </c>
      <c r="N1120" s="2">
        <v>0</v>
      </c>
      <c r="O1120" s="2">
        <v>2134</v>
      </c>
      <c r="P1120" s="2">
        <v>0</v>
      </c>
      <c r="Q1120" s="2">
        <f>SUM(MC[[#This Row],[IC1_Inv1_MC]:[IC2_Inv2_MC]])</f>
        <v>2134</v>
      </c>
      <c r="R1120" s="22">
        <v>0.25</v>
      </c>
      <c r="S1120" s="22">
        <v>0.41666666666666669</v>
      </c>
      <c r="T1120" s="22">
        <v>0.60416666666666663</v>
      </c>
      <c r="U1120" s="22">
        <v>0.77083333333333337</v>
      </c>
      <c r="V1120" t="s">
        <v>927</v>
      </c>
    </row>
    <row r="1121" spans="1:24">
      <c r="A1121" s="2">
        <v>1116</v>
      </c>
      <c r="B1121" s="2" t="s">
        <v>212</v>
      </c>
      <c r="C1121" s="2">
        <f>YEAR(MC[[#This Row],[Date]])</f>
        <v>2025</v>
      </c>
      <c r="D1121" s="2" t="s">
        <v>211</v>
      </c>
      <c r="E1121" s="2" t="s">
        <v>211</v>
      </c>
      <c r="F1121" s="18">
        <v>45748</v>
      </c>
      <c r="G1121" s="2">
        <f t="shared" si="182"/>
        <v>30</v>
      </c>
      <c r="H1121" s="19">
        <f t="shared" si="178"/>
        <v>45770</v>
      </c>
      <c r="I1121">
        <v>13</v>
      </c>
      <c r="J1121">
        <v>2</v>
      </c>
      <c r="K1121" s="2">
        <v>0</v>
      </c>
      <c r="L1121" s="2">
        <v>2245</v>
      </c>
      <c r="M1121" s="2">
        <v>0</v>
      </c>
      <c r="N1121" s="2">
        <v>0</v>
      </c>
      <c r="O1121" s="2">
        <v>0</v>
      </c>
      <c r="P1121" s="2">
        <v>0</v>
      </c>
      <c r="Q1121" s="2">
        <f>SUM(MC[[#This Row],[IC1_Inv1_MC]:[IC2_Inv2_MC]])</f>
        <v>2245</v>
      </c>
      <c r="R1121" s="22">
        <v>0.25</v>
      </c>
      <c r="S1121" s="22">
        <v>0.41666666666666669</v>
      </c>
      <c r="T1121" s="22">
        <v>0.60416666666666663</v>
      </c>
      <c r="U1121" s="22">
        <v>0.77083333333333337</v>
      </c>
      <c r="V1121" t="s">
        <v>927</v>
      </c>
    </row>
    <row r="1122" spans="1:24">
      <c r="A1122" s="2">
        <v>1117</v>
      </c>
      <c r="B1122" s="2" t="s">
        <v>212</v>
      </c>
      <c r="C1122" s="2">
        <f>YEAR(MC[[#This Row],[Date]])</f>
        <v>2025</v>
      </c>
      <c r="D1122" s="2" t="s">
        <v>211</v>
      </c>
      <c r="E1122" s="2" t="s">
        <v>211</v>
      </c>
      <c r="F1122" s="18">
        <v>45748</v>
      </c>
      <c r="G1122" s="2">
        <f t="shared" si="182"/>
        <v>30</v>
      </c>
      <c r="H1122" s="19">
        <f t="shared" si="178"/>
        <v>45771</v>
      </c>
      <c r="I1122">
        <v>14</v>
      </c>
      <c r="J1122">
        <v>2</v>
      </c>
      <c r="K1122" s="2">
        <v>0</v>
      </c>
      <c r="L1122" s="2">
        <v>0</v>
      </c>
      <c r="M1122" s="2">
        <v>2320</v>
      </c>
      <c r="N1122" s="2">
        <v>0</v>
      </c>
      <c r="O1122" s="2">
        <v>0</v>
      </c>
      <c r="P1122" s="2">
        <v>0</v>
      </c>
      <c r="Q1122" s="2">
        <f>SUM(MC[[#This Row],[IC1_Inv1_MC]:[IC2_Inv2_MC]])</f>
        <v>2320</v>
      </c>
      <c r="R1122" s="22">
        <v>0.25</v>
      </c>
      <c r="S1122" s="22">
        <v>0.41666666666666669</v>
      </c>
      <c r="T1122" s="22">
        <v>0.60416666666666663</v>
      </c>
      <c r="U1122" s="22">
        <v>0.77083333333333337</v>
      </c>
      <c r="V1122" t="s">
        <v>927</v>
      </c>
    </row>
    <row r="1123" spans="1:24">
      <c r="A1123" s="2">
        <v>1118</v>
      </c>
      <c r="B1123" s="2" t="s">
        <v>212</v>
      </c>
      <c r="C1123" s="2">
        <f>YEAR(MC[[#This Row],[Date]])</f>
        <v>2025</v>
      </c>
      <c r="D1123" s="2" t="s">
        <v>211</v>
      </c>
      <c r="E1123" s="2" t="s">
        <v>211</v>
      </c>
      <c r="F1123" s="18">
        <v>45748</v>
      </c>
      <c r="G1123" s="2">
        <f t="shared" si="182"/>
        <v>30</v>
      </c>
      <c r="H1123" s="19">
        <f t="shared" si="178"/>
        <v>45772</v>
      </c>
      <c r="I1123">
        <v>14</v>
      </c>
      <c r="J1123">
        <v>4</v>
      </c>
      <c r="K1123" s="2">
        <v>0</v>
      </c>
      <c r="L1123" s="2">
        <v>0</v>
      </c>
      <c r="M1123" s="2">
        <v>0</v>
      </c>
      <c r="N1123" s="2">
        <v>2342</v>
      </c>
      <c r="O1123" s="2">
        <v>0</v>
      </c>
      <c r="P1123" s="2">
        <v>1104</v>
      </c>
      <c r="Q1123" s="2">
        <f>SUM(MC[[#This Row],[IC1_Inv1_MC]:[IC2_Inv2_MC]])</f>
        <v>3446</v>
      </c>
      <c r="R1123" s="22">
        <v>0.25</v>
      </c>
      <c r="S1123" s="22">
        <v>0.41666666666666669</v>
      </c>
      <c r="T1123" s="22">
        <v>0.60416666666666663</v>
      </c>
      <c r="U1123" s="22">
        <v>0.77083333333333337</v>
      </c>
      <c r="V1123" t="s">
        <v>927</v>
      </c>
    </row>
    <row r="1124" spans="1:24">
      <c r="A1124" s="2">
        <v>1119</v>
      </c>
      <c r="B1124" s="2" t="s">
        <v>212</v>
      </c>
      <c r="C1124" s="2">
        <f>YEAR(MC[[#This Row],[Date]])</f>
        <v>2025</v>
      </c>
      <c r="D1124" s="2" t="s">
        <v>211</v>
      </c>
      <c r="E1124" s="2" t="s">
        <v>211</v>
      </c>
      <c r="F1124" s="18">
        <v>45748</v>
      </c>
      <c r="G1124" s="2">
        <f t="shared" si="182"/>
        <v>30</v>
      </c>
      <c r="H1124" s="19">
        <f t="shared" si="178"/>
        <v>45773</v>
      </c>
      <c r="I1124">
        <v>14</v>
      </c>
      <c r="J1124">
        <v>4</v>
      </c>
      <c r="K1124" s="2">
        <v>0</v>
      </c>
      <c r="L1124" s="2">
        <v>0</v>
      </c>
      <c r="M1124" s="2">
        <v>624</v>
      </c>
      <c r="N1124" s="2">
        <v>2546</v>
      </c>
      <c r="O1124" s="2">
        <v>0</v>
      </c>
      <c r="P1124" s="2">
        <v>0</v>
      </c>
      <c r="Q1124" s="2">
        <f>SUM(MC[[#This Row],[IC1_Inv1_MC]:[IC2_Inv2_MC]])</f>
        <v>3170</v>
      </c>
      <c r="R1124" s="22">
        <v>0.25</v>
      </c>
      <c r="S1124" s="22">
        <v>0.41666666666666669</v>
      </c>
      <c r="T1124" s="22">
        <v>0.60416666666666663</v>
      </c>
      <c r="U1124" s="22">
        <v>0.77083333333333337</v>
      </c>
      <c r="V1124" t="s">
        <v>927</v>
      </c>
    </row>
    <row r="1125" spans="1:24">
      <c r="A1125" s="2">
        <v>1120</v>
      </c>
      <c r="B1125" s="2" t="s">
        <v>212</v>
      </c>
      <c r="C1125" s="2">
        <f>YEAR(MC[[#This Row],[Date]])</f>
        <v>2025</v>
      </c>
      <c r="D1125" s="2" t="s">
        <v>211</v>
      </c>
      <c r="E1125" s="2" t="s">
        <v>211</v>
      </c>
      <c r="F1125" s="18">
        <v>45748</v>
      </c>
      <c r="G1125" s="2">
        <f t="shared" si="182"/>
        <v>30</v>
      </c>
      <c r="H1125" s="19">
        <f t="shared" si="178"/>
        <v>45774</v>
      </c>
      <c r="I1125">
        <v>14</v>
      </c>
      <c r="J1125">
        <v>4</v>
      </c>
      <c r="K1125" s="2">
        <v>0</v>
      </c>
      <c r="L1125" s="2">
        <v>0</v>
      </c>
      <c r="M1125" s="2">
        <v>0</v>
      </c>
      <c r="N1125" s="2">
        <v>0</v>
      </c>
      <c r="O1125" s="2">
        <v>3224</v>
      </c>
      <c r="P1125" s="2">
        <v>0</v>
      </c>
      <c r="Q1125" s="2">
        <f>SUM(MC[[#This Row],[IC1_Inv1_MC]:[IC2_Inv2_MC]])</f>
        <v>3224</v>
      </c>
      <c r="R1125" s="22">
        <v>0.25</v>
      </c>
      <c r="S1125" s="22">
        <v>0.41666666666666669</v>
      </c>
      <c r="T1125" s="22">
        <v>0.60416666666666663</v>
      </c>
      <c r="U1125" s="22">
        <v>0.77083333333333337</v>
      </c>
      <c r="V1125" t="s">
        <v>927</v>
      </c>
    </row>
    <row r="1126" spans="1:24">
      <c r="A1126" s="2">
        <v>1121</v>
      </c>
      <c r="B1126" s="2" t="s">
        <v>212</v>
      </c>
      <c r="C1126" s="2">
        <f>YEAR(MC[[#This Row],[Date]])</f>
        <v>2025</v>
      </c>
      <c r="D1126" s="2" t="s">
        <v>211</v>
      </c>
      <c r="E1126" s="2" t="s">
        <v>211</v>
      </c>
      <c r="F1126" s="18">
        <v>45748</v>
      </c>
      <c r="G1126" s="2">
        <f t="shared" ref="G1126:G1132" si="183">DAY(EOMONTH(F1126,0))</f>
        <v>30</v>
      </c>
      <c r="H1126" s="19">
        <f t="shared" si="178"/>
        <v>45775</v>
      </c>
      <c r="I1126">
        <v>14</v>
      </c>
      <c r="J1126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f>SUM(MC[[#This Row],[IC1_Inv1_MC]:[IC2_Inv2_MC]])</f>
        <v>0</v>
      </c>
      <c r="X1126" t="s">
        <v>992</v>
      </c>
    </row>
    <row r="1127" spans="1:24">
      <c r="A1127" s="2">
        <v>1122</v>
      </c>
      <c r="B1127" s="2" t="s">
        <v>212</v>
      </c>
      <c r="C1127" s="2">
        <f>YEAR(MC[[#This Row],[Date]])</f>
        <v>2025</v>
      </c>
      <c r="D1127" s="2" t="s">
        <v>211</v>
      </c>
      <c r="E1127" s="2" t="s">
        <v>211</v>
      </c>
      <c r="F1127" s="18">
        <v>45748</v>
      </c>
      <c r="G1127" s="2">
        <f t="shared" si="183"/>
        <v>30</v>
      </c>
      <c r="H1127" s="19">
        <f t="shared" si="178"/>
        <v>45776</v>
      </c>
      <c r="I1127">
        <v>14</v>
      </c>
      <c r="J1127">
        <v>2</v>
      </c>
      <c r="K1127" s="2">
        <v>2324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f>SUM(MC[[#This Row],[IC1_Inv1_MC]:[IC2_Inv2_MC]])</f>
        <v>2324</v>
      </c>
      <c r="R1127" s="22">
        <v>0.25</v>
      </c>
      <c r="S1127" s="22">
        <v>0.41666666666666669</v>
      </c>
      <c r="T1127" s="22">
        <v>0.60416666666666663</v>
      </c>
      <c r="U1127" s="22">
        <v>0.77083333333333337</v>
      </c>
      <c r="V1127" t="s">
        <v>927</v>
      </c>
    </row>
    <row r="1128" spans="1:24">
      <c r="A1128" s="2">
        <v>1123</v>
      </c>
      <c r="B1128" s="2" t="s">
        <v>212</v>
      </c>
      <c r="C1128" s="2">
        <f>YEAR(MC[[#This Row],[Date]])</f>
        <v>2025</v>
      </c>
      <c r="D1128" s="2" t="s">
        <v>211</v>
      </c>
      <c r="E1128" s="2" t="s">
        <v>211</v>
      </c>
      <c r="F1128" s="18">
        <v>45748</v>
      </c>
      <c r="G1128" s="2">
        <f t="shared" si="183"/>
        <v>30</v>
      </c>
      <c r="H1128" s="19">
        <f t="shared" si="178"/>
        <v>45777</v>
      </c>
      <c r="I1128">
        <v>14</v>
      </c>
      <c r="J1128">
        <v>2</v>
      </c>
      <c r="K1128" s="2">
        <v>0</v>
      </c>
      <c r="L1128" s="2">
        <v>2246</v>
      </c>
      <c r="M1128" s="2">
        <v>0</v>
      </c>
      <c r="N1128" s="2">
        <v>0</v>
      </c>
      <c r="O1128" s="2">
        <v>0</v>
      </c>
      <c r="P1128" s="2">
        <v>0</v>
      </c>
      <c r="Q1128" s="2">
        <f>SUM(MC[[#This Row],[IC1_Inv1_MC]:[IC2_Inv2_MC]])</f>
        <v>2246</v>
      </c>
      <c r="R1128" s="22">
        <v>0.25</v>
      </c>
      <c r="S1128" s="22">
        <v>0.41666666666666669</v>
      </c>
      <c r="T1128" s="22">
        <v>0.60416666666666663</v>
      </c>
      <c r="U1128" s="22">
        <v>0.77083333333333337</v>
      </c>
      <c r="V1128" t="s">
        <v>927</v>
      </c>
    </row>
    <row r="1129" spans="1:24">
      <c r="A1129" s="2">
        <v>1124</v>
      </c>
      <c r="B1129" s="2" t="s">
        <v>212</v>
      </c>
      <c r="C1129" s="2">
        <f>YEAR(MC[[#This Row],[Date]])</f>
        <v>2025</v>
      </c>
      <c r="D1129" s="2" t="s">
        <v>211</v>
      </c>
      <c r="E1129" s="2" t="s">
        <v>211</v>
      </c>
      <c r="F1129" s="18">
        <v>45778</v>
      </c>
      <c r="G1129" s="2">
        <f t="shared" si="183"/>
        <v>31</v>
      </c>
      <c r="H1129" s="19">
        <f t="shared" ref="H1129:H1151" si="184">H1128+1</f>
        <v>45778</v>
      </c>
      <c r="I1129">
        <v>14</v>
      </c>
      <c r="J1129">
        <v>2</v>
      </c>
      <c r="K1129" s="2">
        <v>0</v>
      </c>
      <c r="L1129" s="2">
        <v>0</v>
      </c>
      <c r="M1129" s="2">
        <v>1134</v>
      </c>
      <c r="N1129" s="2">
        <v>0</v>
      </c>
      <c r="O1129" s="2">
        <v>0</v>
      </c>
      <c r="P1129" s="2">
        <v>0</v>
      </c>
      <c r="Q1129" s="2">
        <f>SUM(MC[[#This Row],[IC1_Inv1_MC]:[IC2_Inv2_MC]])</f>
        <v>1134</v>
      </c>
      <c r="R1129" s="22">
        <v>0.25</v>
      </c>
      <c r="S1129" s="22">
        <v>0.41666666666666669</v>
      </c>
      <c r="T1129" s="22">
        <v>0.60416666666666663</v>
      </c>
      <c r="U1129" s="22">
        <v>0.77083333333333337</v>
      </c>
      <c r="V1129" t="s">
        <v>927</v>
      </c>
    </row>
    <row r="1130" spans="1:24">
      <c r="A1130" s="2">
        <v>1125</v>
      </c>
      <c r="B1130" s="2" t="s">
        <v>212</v>
      </c>
      <c r="C1130" s="2">
        <f>YEAR(MC[[#This Row],[Date]])</f>
        <v>2025</v>
      </c>
      <c r="D1130" s="2" t="s">
        <v>211</v>
      </c>
      <c r="E1130" s="2" t="s">
        <v>211</v>
      </c>
      <c r="F1130" s="18">
        <v>45778</v>
      </c>
      <c r="G1130" s="2">
        <f t="shared" si="183"/>
        <v>31</v>
      </c>
      <c r="H1130" s="19">
        <f t="shared" si="184"/>
        <v>45779</v>
      </c>
      <c r="I1130">
        <v>14</v>
      </c>
      <c r="J1130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f>SUM(MC[[#This Row],[IC1_Inv1_MC]:[IC2_Inv2_MC]])</f>
        <v>0</v>
      </c>
    </row>
    <row r="1131" spans="1:24">
      <c r="A1131" s="2">
        <v>1126</v>
      </c>
      <c r="B1131" s="2" t="s">
        <v>212</v>
      </c>
      <c r="C1131" s="2">
        <f>YEAR(MC[[#This Row],[Date]])</f>
        <v>2025</v>
      </c>
      <c r="D1131" s="2" t="s">
        <v>211</v>
      </c>
      <c r="E1131" s="2" t="s">
        <v>211</v>
      </c>
      <c r="F1131" s="18">
        <v>45778</v>
      </c>
      <c r="G1131" s="2">
        <f t="shared" si="183"/>
        <v>31</v>
      </c>
      <c r="H1131" s="19">
        <f t="shared" si="184"/>
        <v>45780</v>
      </c>
      <c r="I1131">
        <v>14</v>
      </c>
      <c r="J1131">
        <v>4</v>
      </c>
      <c r="K1131" s="2">
        <v>0</v>
      </c>
      <c r="L1131" s="2">
        <v>3212</v>
      </c>
      <c r="M1131" s="2">
        <v>0</v>
      </c>
      <c r="N1131" s="2">
        <v>1110</v>
      </c>
      <c r="O1131" s="2">
        <v>0</v>
      </c>
      <c r="P1131" s="2">
        <v>0</v>
      </c>
      <c r="Q1131" s="2">
        <f>SUM(MC[[#This Row],[IC1_Inv1_MC]:[IC2_Inv2_MC]])</f>
        <v>4322</v>
      </c>
      <c r="R1131" s="22">
        <v>0.25</v>
      </c>
      <c r="S1131" s="22">
        <v>0.41666666666666669</v>
      </c>
      <c r="T1131" s="22">
        <v>0.60416666666666663</v>
      </c>
      <c r="U1131" s="22">
        <v>0.77083333333333337</v>
      </c>
      <c r="V1131" t="s">
        <v>927</v>
      </c>
    </row>
    <row r="1132" spans="1:24">
      <c r="A1132" s="2">
        <v>1127</v>
      </c>
      <c r="B1132" s="2" t="s">
        <v>212</v>
      </c>
      <c r="C1132" s="2">
        <f>YEAR(MC[[#This Row],[Date]])</f>
        <v>2025</v>
      </c>
      <c r="D1132" s="2" t="s">
        <v>211</v>
      </c>
      <c r="E1132" s="2" t="s">
        <v>211</v>
      </c>
      <c r="F1132" s="18">
        <v>45778</v>
      </c>
      <c r="G1132" s="2">
        <f t="shared" si="183"/>
        <v>31</v>
      </c>
      <c r="H1132" s="19">
        <f t="shared" si="184"/>
        <v>45781</v>
      </c>
      <c r="I1132">
        <v>14</v>
      </c>
      <c r="J1132">
        <v>2</v>
      </c>
      <c r="K1132" s="2">
        <v>0</v>
      </c>
      <c r="L1132" s="2">
        <v>0</v>
      </c>
      <c r="M1132" s="2">
        <v>0</v>
      </c>
      <c r="N1132" s="2">
        <v>0</v>
      </c>
      <c r="O1132" s="2">
        <v>1344</v>
      </c>
      <c r="P1132" s="2">
        <v>684</v>
      </c>
      <c r="Q1132" s="2">
        <f>SUM(MC[[#This Row],[IC1_Inv1_MC]:[IC2_Inv2_MC]])</f>
        <v>2028</v>
      </c>
      <c r="R1132" s="22">
        <v>0.25</v>
      </c>
      <c r="S1132" s="22">
        <v>0.41666666666666669</v>
      </c>
      <c r="T1132" s="22">
        <v>0.60416666666666663</v>
      </c>
      <c r="U1132" s="22">
        <v>0.77083333333333337</v>
      </c>
      <c r="V1132" t="s">
        <v>927</v>
      </c>
    </row>
    <row r="1133" spans="1:24">
      <c r="A1133" s="2">
        <v>1128</v>
      </c>
      <c r="B1133" s="2" t="s">
        <v>212</v>
      </c>
      <c r="C1133" s="2">
        <f>YEAR(MC[[#This Row],[Date]])</f>
        <v>2025</v>
      </c>
      <c r="D1133" s="2" t="s">
        <v>211</v>
      </c>
      <c r="E1133" s="2" t="s">
        <v>211</v>
      </c>
      <c r="F1133" s="18">
        <v>45778</v>
      </c>
      <c r="G1133" s="2">
        <f>DAY(EOMONTH(F1133,0))</f>
        <v>31</v>
      </c>
      <c r="H1133" s="19">
        <f t="shared" si="184"/>
        <v>45782</v>
      </c>
      <c r="I1133">
        <v>14</v>
      </c>
      <c r="J1133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f>SUM(MC[[#This Row],[IC1_Inv1_MC]:[IC2_Inv2_MC]])</f>
        <v>0</v>
      </c>
      <c r="X1133" t="s">
        <v>1616</v>
      </c>
    </row>
    <row r="1134" spans="1:24">
      <c r="A1134" s="2">
        <v>1129</v>
      </c>
      <c r="B1134" s="2" t="s">
        <v>212</v>
      </c>
      <c r="C1134" s="2">
        <f>YEAR(MC[[#This Row],[Date]])</f>
        <v>2025</v>
      </c>
      <c r="D1134" s="2" t="s">
        <v>211</v>
      </c>
      <c r="E1134" s="2" t="s">
        <v>211</v>
      </c>
      <c r="F1134" s="18">
        <v>45778</v>
      </c>
      <c r="G1134" s="2">
        <f>DAY(EOMONTH(F1134,0))</f>
        <v>31</v>
      </c>
      <c r="H1134" s="19">
        <f t="shared" si="184"/>
        <v>45783</v>
      </c>
      <c r="I1134">
        <v>14</v>
      </c>
      <c r="J1134">
        <v>2</v>
      </c>
      <c r="K1134" s="2">
        <v>0</v>
      </c>
      <c r="L1134" s="2">
        <v>2264</v>
      </c>
      <c r="M1134" s="2">
        <v>0</v>
      </c>
      <c r="N1134" s="2">
        <v>0</v>
      </c>
      <c r="O1134" s="2">
        <v>0</v>
      </c>
      <c r="P1134" s="2">
        <v>0</v>
      </c>
      <c r="Q1134" s="2">
        <f>SUM(MC[[#This Row],[IC1_Inv1_MC]:[IC2_Inv2_MC]])</f>
        <v>2264</v>
      </c>
      <c r="R1134" s="22">
        <v>0.25</v>
      </c>
      <c r="S1134" s="22">
        <v>0.41666666666666669</v>
      </c>
      <c r="T1134" s="22">
        <v>0.60416666666666663</v>
      </c>
      <c r="U1134" s="22">
        <v>0.77083333333333337</v>
      </c>
      <c r="V1134" t="s">
        <v>927</v>
      </c>
    </row>
    <row r="1135" spans="1:24">
      <c r="A1135" s="2">
        <v>1130</v>
      </c>
      <c r="B1135" s="2" t="s">
        <v>212</v>
      </c>
      <c r="C1135" s="2">
        <f>YEAR(MC[[#This Row],[Date]])</f>
        <v>2025</v>
      </c>
      <c r="D1135" s="2" t="s">
        <v>211</v>
      </c>
      <c r="E1135" s="2" t="s">
        <v>211</v>
      </c>
      <c r="F1135" s="18">
        <v>45778</v>
      </c>
      <c r="G1135" s="2">
        <f>DAY(EOMONTH(F1135,0))</f>
        <v>31</v>
      </c>
      <c r="H1135" s="19">
        <f t="shared" si="184"/>
        <v>45784</v>
      </c>
      <c r="I1135">
        <v>14</v>
      </c>
      <c r="J1135">
        <v>2</v>
      </c>
      <c r="K1135" s="2">
        <v>1242</v>
      </c>
      <c r="L1135" s="2">
        <v>0</v>
      </c>
      <c r="M1135" s="2">
        <v>0</v>
      </c>
      <c r="N1135" s="2">
        <v>0</v>
      </c>
      <c r="O1135" s="2">
        <v>942</v>
      </c>
      <c r="P1135" s="2">
        <v>0</v>
      </c>
      <c r="Q1135" s="2">
        <f>SUM(MC[[#This Row],[IC1_Inv1_MC]:[IC2_Inv2_MC]])</f>
        <v>2184</v>
      </c>
      <c r="R1135" s="22">
        <v>0.25</v>
      </c>
      <c r="S1135" s="22">
        <v>0.41666666666666669</v>
      </c>
      <c r="T1135" s="22">
        <v>0.60416666666666663</v>
      </c>
      <c r="U1135" s="22">
        <v>0.77083333333333337</v>
      </c>
      <c r="V1135" t="s">
        <v>927</v>
      </c>
    </row>
    <row r="1136" spans="1:24">
      <c r="A1136" s="2">
        <v>1131</v>
      </c>
      <c r="B1136" s="2" t="s">
        <v>212</v>
      </c>
      <c r="C1136" s="2">
        <f>YEAR(MC[[#This Row],[Date]])</f>
        <v>2025</v>
      </c>
      <c r="D1136" s="2" t="s">
        <v>211</v>
      </c>
      <c r="E1136" s="2" t="s">
        <v>211</v>
      </c>
      <c r="F1136" s="18">
        <v>45778</v>
      </c>
      <c r="G1136" s="2">
        <f>DAY(EOMONTH(F1136,0))</f>
        <v>31</v>
      </c>
      <c r="H1136" s="19">
        <f t="shared" si="184"/>
        <v>45785</v>
      </c>
      <c r="I1136">
        <v>14</v>
      </c>
      <c r="J1136">
        <v>2</v>
      </c>
      <c r="K1136" s="2">
        <v>2246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f>SUM(MC[[#This Row],[IC1_Inv1_MC]:[IC2_Inv2_MC]])</f>
        <v>2246</v>
      </c>
      <c r="R1136" s="22">
        <v>0.25</v>
      </c>
      <c r="S1136" s="22">
        <v>0.41666666666666669</v>
      </c>
      <c r="T1136" s="22">
        <v>0.60416666666666663</v>
      </c>
      <c r="U1136" s="22">
        <v>0.77083333333333337</v>
      </c>
      <c r="V1136" t="s">
        <v>927</v>
      </c>
    </row>
    <row r="1137" spans="1:24">
      <c r="A1137" s="2">
        <v>1132</v>
      </c>
      <c r="B1137" s="2" t="s">
        <v>212</v>
      </c>
      <c r="C1137" s="2">
        <f>YEAR(MC[[#This Row],[Date]])</f>
        <v>2025</v>
      </c>
      <c r="D1137" s="2" t="s">
        <v>211</v>
      </c>
      <c r="E1137" s="2" t="s">
        <v>211</v>
      </c>
      <c r="F1137" s="18">
        <v>45778</v>
      </c>
      <c r="G1137" s="2">
        <f>DAY(EOMONTH(F1137,0))</f>
        <v>31</v>
      </c>
      <c r="H1137" s="19">
        <f t="shared" si="184"/>
        <v>45786</v>
      </c>
      <c r="I1137">
        <v>14</v>
      </c>
      <c r="J1137">
        <v>2</v>
      </c>
      <c r="K1137" s="2">
        <v>1024</v>
      </c>
      <c r="L1137" s="2">
        <v>504</v>
      </c>
      <c r="M1137" s="2">
        <v>504</v>
      </c>
      <c r="N1137" s="2">
        <v>252</v>
      </c>
      <c r="O1137" s="2">
        <v>0</v>
      </c>
      <c r="P1137" s="2">
        <v>0</v>
      </c>
      <c r="Q1137" s="2">
        <f>SUM(MC[[#This Row],[IC1_Inv1_MC]:[IC2_Inv2_MC]])</f>
        <v>2284</v>
      </c>
      <c r="R1137" s="22">
        <v>0.25</v>
      </c>
      <c r="S1137" s="22">
        <v>0.41666666666666669</v>
      </c>
      <c r="T1137" s="22">
        <v>0.60416666666666663</v>
      </c>
      <c r="U1137" s="22">
        <v>0.77083333333333337</v>
      </c>
      <c r="V1137" t="s">
        <v>927</v>
      </c>
      <c r="X1137" s="140" t="s">
        <v>985</v>
      </c>
    </row>
    <row r="1138" spans="1:24">
      <c r="A1138" s="2">
        <v>1133</v>
      </c>
      <c r="B1138" s="2" t="s">
        <v>212</v>
      </c>
      <c r="C1138" s="2">
        <f>YEAR(MC[[#This Row],[Date]])</f>
        <v>2025</v>
      </c>
      <c r="D1138" s="2" t="s">
        <v>211</v>
      </c>
      <c r="E1138" s="2" t="s">
        <v>211</v>
      </c>
      <c r="F1138" s="18">
        <v>45778</v>
      </c>
      <c r="G1138" s="2">
        <f t="shared" ref="G1138:G1146" si="185">DAY(EOMONTH(F1138,0))</f>
        <v>31</v>
      </c>
      <c r="H1138" s="19">
        <f t="shared" si="184"/>
        <v>45787</v>
      </c>
      <c r="I1138">
        <v>15</v>
      </c>
      <c r="J1138">
        <v>2</v>
      </c>
      <c r="K1138" s="2">
        <v>0</v>
      </c>
      <c r="L1138" s="2">
        <v>735</v>
      </c>
      <c r="M1138" s="2">
        <v>1113</v>
      </c>
      <c r="N1138" s="2">
        <v>252</v>
      </c>
      <c r="O1138" s="2">
        <v>0</v>
      </c>
      <c r="P1138" s="2">
        <v>0</v>
      </c>
      <c r="Q1138" s="2">
        <f>SUM(MC[[#This Row],[IC1_Inv1_MC]:[IC2_Inv2_MC]])</f>
        <v>2100</v>
      </c>
      <c r="R1138" s="22">
        <v>0.25</v>
      </c>
      <c r="S1138" s="22">
        <v>0.41666666666666669</v>
      </c>
      <c r="T1138" s="22">
        <v>0.60416666666666663</v>
      </c>
      <c r="U1138" s="22">
        <v>0.77083333333333337</v>
      </c>
      <c r="V1138" t="s">
        <v>927</v>
      </c>
    </row>
    <row r="1139" spans="1:24">
      <c r="A1139" s="2">
        <v>1134</v>
      </c>
      <c r="B1139" s="2" t="s">
        <v>212</v>
      </c>
      <c r="C1139" s="2">
        <f>YEAR(MC[[#This Row],[Date]])</f>
        <v>2025</v>
      </c>
      <c r="D1139" s="2" t="s">
        <v>211</v>
      </c>
      <c r="E1139" s="2" t="s">
        <v>211</v>
      </c>
      <c r="F1139" s="18">
        <v>45778</v>
      </c>
      <c r="G1139" s="2">
        <f t="shared" si="185"/>
        <v>31</v>
      </c>
      <c r="H1139" s="19">
        <f t="shared" si="184"/>
        <v>45788</v>
      </c>
      <c r="I1139">
        <v>15</v>
      </c>
      <c r="J1139">
        <v>2</v>
      </c>
      <c r="K1139" s="2">
        <v>1024</v>
      </c>
      <c r="L1139" s="2">
        <v>1232</v>
      </c>
      <c r="M1139" s="2">
        <v>0</v>
      </c>
      <c r="N1139" s="2">
        <v>0</v>
      </c>
      <c r="O1139" s="2">
        <v>0</v>
      </c>
      <c r="P1139" s="2">
        <v>0</v>
      </c>
      <c r="Q1139" s="2">
        <f>SUM(MC[[#This Row],[IC1_Inv1_MC]:[IC2_Inv2_MC]])</f>
        <v>2256</v>
      </c>
      <c r="R1139" s="22">
        <v>0.25</v>
      </c>
      <c r="S1139" s="22">
        <v>0.41666666666666669</v>
      </c>
      <c r="T1139" s="22">
        <v>0.60416666666666663</v>
      </c>
      <c r="U1139" s="22">
        <v>0.77083333333333337</v>
      </c>
      <c r="V1139" t="s">
        <v>927</v>
      </c>
    </row>
    <row r="1140" spans="1:24">
      <c r="A1140" s="2">
        <v>1135</v>
      </c>
      <c r="B1140" s="2" t="s">
        <v>212</v>
      </c>
      <c r="C1140" s="2">
        <f>YEAR(MC[[#This Row],[Date]])</f>
        <v>2025</v>
      </c>
      <c r="D1140" s="2" t="s">
        <v>211</v>
      </c>
      <c r="E1140" s="2" t="s">
        <v>211</v>
      </c>
      <c r="F1140" s="18">
        <v>45778</v>
      </c>
      <c r="G1140" s="2">
        <f t="shared" si="185"/>
        <v>31</v>
      </c>
      <c r="H1140" s="19">
        <f t="shared" si="184"/>
        <v>45789</v>
      </c>
      <c r="I1140">
        <v>15</v>
      </c>
      <c r="J1140">
        <v>2</v>
      </c>
      <c r="K1140" s="2">
        <v>252</v>
      </c>
      <c r="L1140" s="2">
        <v>0</v>
      </c>
      <c r="M1140" s="2">
        <v>0</v>
      </c>
      <c r="N1140" s="2">
        <v>0</v>
      </c>
      <c r="O1140" s="2">
        <v>1924</v>
      </c>
      <c r="P1140" s="2">
        <v>0</v>
      </c>
      <c r="Q1140" s="2">
        <f>SUM(MC[[#This Row],[IC1_Inv1_MC]:[IC2_Inv2_MC]])</f>
        <v>2176</v>
      </c>
      <c r="R1140" s="22">
        <v>0.25</v>
      </c>
      <c r="S1140" s="22">
        <v>0.41666666666666669</v>
      </c>
      <c r="T1140" s="22">
        <v>0.60416666666666663</v>
      </c>
      <c r="U1140" s="22">
        <v>0.77083333333333337</v>
      </c>
      <c r="V1140" t="s">
        <v>927</v>
      </c>
    </row>
    <row r="1141" spans="1:24">
      <c r="A1141" s="2">
        <v>1136</v>
      </c>
      <c r="B1141" s="2" t="s">
        <v>212</v>
      </c>
      <c r="C1141" s="2">
        <f>YEAR(MC[[#This Row],[Date]])</f>
        <v>2025</v>
      </c>
      <c r="D1141" s="2" t="s">
        <v>211</v>
      </c>
      <c r="E1141" s="2" t="s">
        <v>211</v>
      </c>
      <c r="F1141" s="18">
        <v>45778</v>
      </c>
      <c r="G1141" s="2">
        <f t="shared" si="185"/>
        <v>31</v>
      </c>
      <c r="H1141" s="19">
        <f t="shared" si="184"/>
        <v>45790</v>
      </c>
      <c r="I1141">
        <v>15</v>
      </c>
      <c r="J1141">
        <v>2</v>
      </c>
      <c r="K1141" s="2">
        <v>1624</v>
      </c>
      <c r="L1141" s="2">
        <v>525</v>
      </c>
      <c r="M1141" s="2">
        <v>0</v>
      </c>
      <c r="N1141" s="2">
        <v>0</v>
      </c>
      <c r="O1141" s="2">
        <v>0</v>
      </c>
      <c r="P1141" s="2">
        <v>0</v>
      </c>
      <c r="Q1141" s="2">
        <f>SUM(MC[[#This Row],[IC1_Inv1_MC]:[IC2_Inv2_MC]])</f>
        <v>2149</v>
      </c>
      <c r="R1141" s="22">
        <v>0.25</v>
      </c>
      <c r="S1141" s="22">
        <v>0.41666666666666669</v>
      </c>
      <c r="T1141" s="22">
        <v>0.60416666666666663</v>
      </c>
      <c r="U1141" s="22">
        <v>0.77083333333333337</v>
      </c>
      <c r="V1141" t="s">
        <v>927</v>
      </c>
    </row>
    <row r="1142" spans="1:24">
      <c r="A1142" s="2">
        <v>1137</v>
      </c>
      <c r="B1142" s="2" t="s">
        <v>212</v>
      </c>
      <c r="C1142" s="2">
        <f>YEAR(MC[[#This Row],[Date]])</f>
        <v>2025</v>
      </c>
      <c r="D1142" s="2" t="s">
        <v>211</v>
      </c>
      <c r="E1142" s="2" t="s">
        <v>211</v>
      </c>
      <c r="F1142" s="18">
        <v>45778</v>
      </c>
      <c r="G1142" s="2">
        <f t="shared" si="185"/>
        <v>31</v>
      </c>
      <c r="H1142" s="19">
        <f t="shared" si="184"/>
        <v>45791</v>
      </c>
      <c r="I1142">
        <v>15</v>
      </c>
      <c r="J1142">
        <v>2</v>
      </c>
      <c r="K1142" s="2">
        <v>0</v>
      </c>
      <c r="L1142" s="2">
        <v>0</v>
      </c>
      <c r="M1142" s="2">
        <v>1638</v>
      </c>
      <c r="N1142" s="2">
        <v>504</v>
      </c>
      <c r="O1142" s="2">
        <v>0</v>
      </c>
      <c r="P1142" s="2">
        <v>0</v>
      </c>
      <c r="Q1142" s="2">
        <f>SUM(MC[[#This Row],[IC1_Inv1_MC]:[IC2_Inv2_MC]])</f>
        <v>2142</v>
      </c>
      <c r="R1142" s="22">
        <v>0.25</v>
      </c>
      <c r="S1142" s="22">
        <v>0.41666666666666669</v>
      </c>
      <c r="T1142" s="22">
        <v>0.60416666666666663</v>
      </c>
      <c r="U1142" s="22">
        <v>0.77083333333333337</v>
      </c>
      <c r="V1142" t="s">
        <v>927</v>
      </c>
    </row>
    <row r="1143" spans="1:24">
      <c r="A1143" s="2">
        <v>1138</v>
      </c>
      <c r="B1143" s="2" t="s">
        <v>212</v>
      </c>
      <c r="C1143" s="2">
        <f>YEAR(MC[[#This Row],[Date]])</f>
        <v>2025</v>
      </c>
      <c r="D1143" s="2" t="s">
        <v>211</v>
      </c>
      <c r="E1143" s="2" t="s">
        <v>211</v>
      </c>
      <c r="F1143" s="18">
        <v>45778</v>
      </c>
      <c r="G1143" s="2">
        <f t="shared" si="185"/>
        <v>31</v>
      </c>
      <c r="H1143" s="19">
        <f t="shared" si="184"/>
        <v>45792</v>
      </c>
      <c r="I1143">
        <v>15</v>
      </c>
      <c r="J1143">
        <v>2</v>
      </c>
      <c r="K1143" s="2">
        <v>0</v>
      </c>
      <c r="L1143" s="2">
        <v>0</v>
      </c>
      <c r="M1143" s="2">
        <v>0</v>
      </c>
      <c r="N1143" s="2">
        <v>2324</v>
      </c>
      <c r="O1143" s="2">
        <v>0</v>
      </c>
      <c r="P1143" s="2">
        <v>0</v>
      </c>
      <c r="Q1143" s="2">
        <f>SUM(MC[[#This Row],[IC1_Inv1_MC]:[IC2_Inv2_MC]])</f>
        <v>2324</v>
      </c>
      <c r="R1143" s="22">
        <v>0.25</v>
      </c>
      <c r="S1143" s="22">
        <v>0.41666666666666669</v>
      </c>
      <c r="T1143" s="22">
        <v>0.60416666666666663</v>
      </c>
      <c r="U1143" s="22">
        <v>0.77083333333333337</v>
      </c>
      <c r="V1143" t="s">
        <v>927</v>
      </c>
    </row>
    <row r="1144" spans="1:24">
      <c r="A1144" s="2">
        <v>1139</v>
      </c>
      <c r="B1144" s="2" t="s">
        <v>212</v>
      </c>
      <c r="C1144" s="2">
        <f>YEAR(MC[[#This Row],[Date]])</f>
        <v>2025</v>
      </c>
      <c r="D1144" s="2" t="s">
        <v>211</v>
      </c>
      <c r="E1144" s="2" t="s">
        <v>211</v>
      </c>
      <c r="F1144" s="18">
        <v>45778</v>
      </c>
      <c r="G1144" s="2">
        <f t="shared" si="185"/>
        <v>31</v>
      </c>
      <c r="H1144" s="19">
        <f t="shared" si="184"/>
        <v>45793</v>
      </c>
      <c r="I1144">
        <v>15</v>
      </c>
      <c r="J1144">
        <v>2</v>
      </c>
      <c r="K1144" s="2">
        <v>0</v>
      </c>
      <c r="L1144" s="2">
        <v>0</v>
      </c>
      <c r="M1144" s="2">
        <v>0</v>
      </c>
      <c r="N1144" s="2">
        <v>1324</v>
      </c>
      <c r="O1144" s="2">
        <v>0</v>
      </c>
      <c r="P1144" s="2">
        <v>0</v>
      </c>
      <c r="Q1144" s="2">
        <f>SUM(MC[[#This Row],[IC1_Inv1_MC]:[IC2_Inv2_MC]])</f>
        <v>1324</v>
      </c>
      <c r="R1144" s="22">
        <v>0.25</v>
      </c>
      <c r="S1144" s="22">
        <v>0.41666666666666669</v>
      </c>
      <c r="T1144" s="22">
        <v>0.60416666666666663</v>
      </c>
      <c r="U1144" s="22">
        <v>0.77083333333333337</v>
      </c>
      <c r="V1144" t="s">
        <v>927</v>
      </c>
    </row>
    <row r="1145" spans="1:24">
      <c r="A1145" s="2">
        <v>1140</v>
      </c>
      <c r="B1145" s="2" t="s">
        <v>212</v>
      </c>
      <c r="C1145" s="2">
        <f>YEAR(MC[[#This Row],[Date]])</f>
        <v>2025</v>
      </c>
      <c r="D1145" s="2" t="s">
        <v>211</v>
      </c>
      <c r="E1145" s="2" t="s">
        <v>211</v>
      </c>
      <c r="F1145" s="18">
        <v>45778</v>
      </c>
      <c r="G1145" s="2">
        <f t="shared" si="185"/>
        <v>31</v>
      </c>
      <c r="H1145" s="19">
        <f t="shared" si="184"/>
        <v>45794</v>
      </c>
      <c r="I1145">
        <v>15</v>
      </c>
      <c r="J1145">
        <v>2</v>
      </c>
      <c r="K1145" s="2">
        <v>0</v>
      </c>
      <c r="L1145" s="2">
        <v>0</v>
      </c>
      <c r="M1145" s="2">
        <v>0</v>
      </c>
      <c r="N1145" s="2">
        <v>2132</v>
      </c>
      <c r="O1145" s="2">
        <v>0</v>
      </c>
      <c r="P1145" s="2">
        <v>0</v>
      </c>
      <c r="Q1145" s="2">
        <f>SUM(MC[[#This Row],[IC1_Inv1_MC]:[IC2_Inv2_MC]])</f>
        <v>2132</v>
      </c>
      <c r="R1145" s="22">
        <v>0.25</v>
      </c>
      <c r="S1145" s="22">
        <v>0.41666666666666669</v>
      </c>
      <c r="T1145" s="22">
        <v>0.60416666666666663</v>
      </c>
      <c r="U1145" s="22">
        <v>0.77083333333333337</v>
      </c>
      <c r="V1145" t="s">
        <v>927</v>
      </c>
    </row>
    <row r="1146" spans="1:24">
      <c r="A1146" s="2">
        <v>1141</v>
      </c>
      <c r="B1146" s="2" t="s">
        <v>212</v>
      </c>
      <c r="C1146" s="2">
        <f>YEAR(MC[[#This Row],[Date]])</f>
        <v>2025</v>
      </c>
      <c r="D1146" s="2" t="s">
        <v>211</v>
      </c>
      <c r="E1146" s="2" t="s">
        <v>211</v>
      </c>
      <c r="F1146" s="18">
        <v>45778</v>
      </c>
      <c r="G1146" s="2">
        <f t="shared" si="185"/>
        <v>31</v>
      </c>
      <c r="H1146" s="19">
        <f t="shared" si="184"/>
        <v>45795</v>
      </c>
      <c r="I1146">
        <v>15</v>
      </c>
      <c r="J1146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f>SUM(MC[[#This Row],[IC1_Inv1_MC]:[IC2_Inv2_MC]])</f>
        <v>0</v>
      </c>
      <c r="X1146" t="s">
        <v>1623</v>
      </c>
    </row>
    <row r="1147" spans="1:24">
      <c r="A1147" s="2">
        <v>1142</v>
      </c>
      <c r="B1147" s="2" t="s">
        <v>212</v>
      </c>
      <c r="C1147" s="2">
        <f>YEAR(MC[[#This Row],[Date]])</f>
        <v>2025</v>
      </c>
      <c r="D1147" s="2" t="s">
        <v>211</v>
      </c>
      <c r="E1147" s="2" t="s">
        <v>211</v>
      </c>
      <c r="F1147" s="18">
        <v>45778</v>
      </c>
      <c r="G1147" s="2">
        <f t="shared" ref="G1147" si="186">DAY(EOMONTH(F1147,0))</f>
        <v>31</v>
      </c>
      <c r="H1147" s="19">
        <f t="shared" si="184"/>
        <v>45796</v>
      </c>
      <c r="I1147">
        <v>15</v>
      </c>
      <c r="J1147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f>SUM(MC[[#This Row],[IC1_Inv1_MC]:[IC2_Inv2_MC]])</f>
        <v>0</v>
      </c>
      <c r="X1147" t="s">
        <v>1623</v>
      </c>
    </row>
    <row r="1148" spans="1:24">
      <c r="A1148" s="2">
        <v>1143</v>
      </c>
      <c r="B1148" s="2" t="s">
        <v>212</v>
      </c>
      <c r="C1148" s="2">
        <f>YEAR(MC[[#This Row],[Date]])</f>
        <v>2025</v>
      </c>
      <c r="D1148" s="2" t="s">
        <v>211</v>
      </c>
      <c r="E1148" s="2" t="s">
        <v>211</v>
      </c>
      <c r="F1148" s="18">
        <v>45778</v>
      </c>
      <c r="G1148" s="2">
        <f t="shared" ref="G1148" si="187">DAY(EOMONTH(F1148,0))</f>
        <v>31</v>
      </c>
      <c r="H1148" s="19">
        <f t="shared" si="184"/>
        <v>45797</v>
      </c>
      <c r="I1148">
        <v>15</v>
      </c>
      <c r="J1148">
        <v>2</v>
      </c>
      <c r="K1148" s="2">
        <v>0</v>
      </c>
      <c r="L1148" s="2">
        <v>0</v>
      </c>
      <c r="M1148" s="2">
        <v>1324</v>
      </c>
      <c r="N1148" s="2">
        <v>0</v>
      </c>
      <c r="O1148" s="2">
        <v>0</v>
      </c>
      <c r="P1148" s="2">
        <v>0</v>
      </c>
      <c r="Q1148" s="2">
        <f>SUM(MC[[#This Row],[IC1_Inv1_MC]:[IC2_Inv2_MC]])</f>
        <v>1324</v>
      </c>
      <c r="T1148" s="22">
        <v>0.60416666666666663</v>
      </c>
      <c r="U1148" s="22">
        <v>0.77083333333333337</v>
      </c>
      <c r="V1148" t="s">
        <v>927</v>
      </c>
    </row>
    <row r="1149" spans="1:24">
      <c r="A1149" s="2">
        <v>1144</v>
      </c>
      <c r="B1149" s="2" t="s">
        <v>212</v>
      </c>
      <c r="C1149" s="2">
        <f>YEAR(MC[[#This Row],[Date]])</f>
        <v>2025</v>
      </c>
      <c r="D1149" s="2" t="s">
        <v>211</v>
      </c>
      <c r="E1149" s="2" t="s">
        <v>211</v>
      </c>
      <c r="F1149" s="18">
        <v>45778</v>
      </c>
      <c r="G1149" s="2">
        <f t="shared" ref="G1149" si="188">DAY(EOMONTH(F1149,0))</f>
        <v>31</v>
      </c>
      <c r="H1149" s="19">
        <f t="shared" si="184"/>
        <v>45798</v>
      </c>
      <c r="I1149">
        <v>15</v>
      </c>
      <c r="J1149">
        <v>2</v>
      </c>
      <c r="K1149" s="2">
        <v>0</v>
      </c>
      <c r="L1149" s="2">
        <v>0</v>
      </c>
      <c r="M1149" s="2">
        <v>1320</v>
      </c>
      <c r="N1149" s="2">
        <v>0</v>
      </c>
      <c r="O1149" s="2">
        <v>0</v>
      </c>
      <c r="P1149" s="2">
        <v>0</v>
      </c>
      <c r="Q1149" s="2">
        <f>SUM(MC[[#This Row],[IC1_Inv1_MC]:[IC2_Inv2_MC]])</f>
        <v>1320</v>
      </c>
      <c r="T1149" s="22">
        <v>0.60416666666666663</v>
      </c>
      <c r="U1149" s="22">
        <v>0.77083333333333337</v>
      </c>
      <c r="V1149" t="s">
        <v>927</v>
      </c>
    </row>
    <row r="1150" spans="1:24">
      <c r="A1150" s="2">
        <v>1145</v>
      </c>
      <c r="B1150" s="2" t="s">
        <v>212</v>
      </c>
      <c r="C1150" s="2">
        <f>YEAR(MC[[#This Row],[Date]])</f>
        <v>2025</v>
      </c>
      <c r="D1150" s="2" t="s">
        <v>211</v>
      </c>
      <c r="E1150" s="2" t="s">
        <v>211</v>
      </c>
      <c r="F1150" s="18">
        <v>45778</v>
      </c>
      <c r="G1150" s="2">
        <f t="shared" ref="G1150" si="189">DAY(EOMONTH(F1150,0))</f>
        <v>31</v>
      </c>
      <c r="H1150" s="19">
        <f t="shared" si="184"/>
        <v>45799</v>
      </c>
      <c r="I1150">
        <v>15</v>
      </c>
      <c r="J1150">
        <v>2</v>
      </c>
      <c r="K1150" s="2">
        <v>0</v>
      </c>
      <c r="L1150" s="2">
        <v>0</v>
      </c>
      <c r="M1150" s="2">
        <v>1244</v>
      </c>
      <c r="N1150" s="2">
        <v>0</v>
      </c>
      <c r="O1150" s="2">
        <v>0</v>
      </c>
      <c r="P1150" s="2">
        <v>0</v>
      </c>
      <c r="Q1150" s="2">
        <f>SUM(MC[[#This Row],[IC1_Inv1_MC]:[IC2_Inv2_MC]])</f>
        <v>1244</v>
      </c>
      <c r="T1150" s="22">
        <v>0.60416666666666663</v>
      </c>
      <c r="U1150" s="22">
        <v>0.77083333333333337</v>
      </c>
      <c r="V1150" t="s">
        <v>927</v>
      </c>
    </row>
    <row r="1151" spans="1:24">
      <c r="A1151" s="2">
        <v>1146</v>
      </c>
      <c r="B1151" s="2" t="s">
        <v>212</v>
      </c>
      <c r="C1151" s="2">
        <f>YEAR(MC[[#This Row],[Date]])</f>
        <v>2025</v>
      </c>
      <c r="D1151" s="2" t="s">
        <v>211</v>
      </c>
      <c r="E1151" s="2" t="s">
        <v>211</v>
      </c>
      <c r="F1151" s="18">
        <v>45778</v>
      </c>
      <c r="G1151" s="2">
        <f t="shared" ref="G1151" si="190">DAY(EOMONTH(F1151,0))</f>
        <v>31</v>
      </c>
      <c r="H1151" s="19">
        <f t="shared" si="184"/>
        <v>45800</v>
      </c>
      <c r="I1151">
        <v>15</v>
      </c>
      <c r="J1151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f>SUM(MC[[#This Row],[IC1_Inv1_MC]:[IC2_Inv2_MC]])</f>
        <v>0</v>
      </c>
      <c r="X1151" t="s">
        <v>1623</v>
      </c>
    </row>
    <row r="1152" spans="1:24">
      <c r="A1152" s="2">
        <v>1147</v>
      </c>
      <c r="B1152" s="2" t="s">
        <v>212</v>
      </c>
      <c r="C1152" s="2">
        <f>YEAR(MC[[#This Row],[Date]])</f>
        <v>2025</v>
      </c>
      <c r="D1152" s="2" t="s">
        <v>211</v>
      </c>
      <c r="E1152" s="2" t="s">
        <v>211</v>
      </c>
      <c r="F1152" s="18">
        <v>45778</v>
      </c>
      <c r="G1152" s="2">
        <f t="shared" ref="G1152:G1158" si="191">DAY(EOMONTH(F1152,0))</f>
        <v>31</v>
      </c>
      <c r="H1152" s="19">
        <f t="shared" ref="H1152:H1157" si="192">H1151+1</f>
        <v>45801</v>
      </c>
      <c r="I1152">
        <v>15</v>
      </c>
      <c r="J115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f>SUM(MC[[#This Row],[IC1_Inv1_MC]:[IC2_Inv2_MC]])</f>
        <v>0</v>
      </c>
      <c r="X1152" t="s">
        <v>1623</v>
      </c>
    </row>
    <row r="1153" spans="1:24">
      <c r="A1153" s="2">
        <v>1148</v>
      </c>
      <c r="B1153" s="2" t="s">
        <v>212</v>
      </c>
      <c r="C1153" s="2">
        <f>YEAR(MC[[#This Row],[Date]])</f>
        <v>2025</v>
      </c>
      <c r="D1153" s="2" t="s">
        <v>211</v>
      </c>
      <c r="E1153" s="2" t="s">
        <v>211</v>
      </c>
      <c r="F1153" s="18">
        <v>45778</v>
      </c>
      <c r="G1153" s="2">
        <f t="shared" si="191"/>
        <v>31</v>
      </c>
      <c r="H1153" s="19">
        <f t="shared" si="192"/>
        <v>45802</v>
      </c>
      <c r="I1153">
        <v>15</v>
      </c>
      <c r="J1153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f>SUM(MC[[#This Row],[IC1_Inv1_MC]:[IC2_Inv2_MC]])</f>
        <v>0</v>
      </c>
    </row>
    <row r="1154" spans="1:24">
      <c r="A1154" s="2">
        <v>1149</v>
      </c>
      <c r="B1154" s="2" t="s">
        <v>212</v>
      </c>
      <c r="C1154" s="2">
        <f>YEAR(MC[[#This Row],[Date]])</f>
        <v>2025</v>
      </c>
      <c r="D1154" s="2" t="s">
        <v>211</v>
      </c>
      <c r="E1154" s="2" t="s">
        <v>211</v>
      </c>
      <c r="F1154" s="18">
        <v>45778</v>
      </c>
      <c r="G1154" s="2">
        <f t="shared" si="191"/>
        <v>31</v>
      </c>
      <c r="H1154" s="19">
        <f t="shared" si="192"/>
        <v>45803</v>
      </c>
      <c r="I1154">
        <v>15</v>
      </c>
      <c r="J1154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f>SUM(MC[[#This Row],[IC1_Inv1_MC]:[IC2_Inv2_MC]])</f>
        <v>0</v>
      </c>
      <c r="X1154" t="s">
        <v>1623</v>
      </c>
    </row>
    <row r="1155" spans="1:24">
      <c r="A1155" s="2">
        <v>1150</v>
      </c>
      <c r="B1155" s="2" t="s">
        <v>212</v>
      </c>
      <c r="C1155" s="2">
        <f>YEAR(MC[[#This Row],[Date]])</f>
        <v>2025</v>
      </c>
      <c r="D1155" s="2" t="s">
        <v>211</v>
      </c>
      <c r="E1155" s="2" t="s">
        <v>211</v>
      </c>
      <c r="F1155" s="18">
        <v>45778</v>
      </c>
      <c r="G1155" s="2">
        <f t="shared" si="191"/>
        <v>31</v>
      </c>
      <c r="H1155" s="19">
        <f t="shared" si="192"/>
        <v>45804</v>
      </c>
      <c r="I1155">
        <v>15</v>
      </c>
      <c r="J1155">
        <v>2</v>
      </c>
      <c r="K1155" s="2">
        <v>1324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f>SUM(MC[[#This Row],[IC1_Inv1_MC]:[IC2_Inv2_MC]])</f>
        <v>1324</v>
      </c>
      <c r="T1155" s="22">
        <v>0.60416666666666663</v>
      </c>
      <c r="U1155" s="22">
        <v>0.77083333333333337</v>
      </c>
      <c r="V1155" t="s">
        <v>927</v>
      </c>
    </row>
    <row r="1156" spans="1:24">
      <c r="A1156" s="2">
        <v>1151</v>
      </c>
      <c r="B1156" s="2" t="s">
        <v>212</v>
      </c>
      <c r="C1156" s="2">
        <f>YEAR(MC[[#This Row],[Date]])</f>
        <v>2025</v>
      </c>
      <c r="D1156" s="2" t="s">
        <v>211</v>
      </c>
      <c r="E1156" s="2" t="s">
        <v>211</v>
      </c>
      <c r="F1156" s="18">
        <v>45778</v>
      </c>
      <c r="G1156" s="2">
        <f t="shared" si="191"/>
        <v>31</v>
      </c>
      <c r="H1156" s="19">
        <f t="shared" si="192"/>
        <v>45805</v>
      </c>
      <c r="I1156">
        <v>15</v>
      </c>
      <c r="J1156">
        <v>2</v>
      </c>
      <c r="K1156" s="2">
        <v>1120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f>SUM(MC[[#This Row],[IC1_Inv1_MC]:[IC2_Inv2_MC]])</f>
        <v>1120</v>
      </c>
      <c r="R1156" s="22">
        <v>0.25</v>
      </c>
      <c r="S1156" s="22">
        <v>0.41666666666666669</v>
      </c>
    </row>
    <row r="1157" spans="1:24">
      <c r="A1157" s="2">
        <v>1152</v>
      </c>
      <c r="B1157" s="2" t="s">
        <v>212</v>
      </c>
      <c r="C1157" s="2">
        <f>YEAR(MC[[#This Row],[Date]])</f>
        <v>2025</v>
      </c>
      <c r="D1157" s="2" t="s">
        <v>211</v>
      </c>
      <c r="E1157" s="2" t="s">
        <v>211</v>
      </c>
      <c r="F1157" s="18">
        <v>45778</v>
      </c>
      <c r="G1157" s="2">
        <f t="shared" si="191"/>
        <v>31</v>
      </c>
      <c r="H1157" s="19">
        <f t="shared" si="192"/>
        <v>45806</v>
      </c>
      <c r="I1157">
        <v>15</v>
      </c>
      <c r="J1157">
        <v>2</v>
      </c>
      <c r="K1157" s="2">
        <v>0</v>
      </c>
      <c r="L1157" s="2">
        <v>2120</v>
      </c>
      <c r="M1157" s="2">
        <v>0</v>
      </c>
      <c r="N1157" s="2">
        <v>0</v>
      </c>
      <c r="O1157" s="2">
        <v>0</v>
      </c>
      <c r="P1157" s="2">
        <v>0</v>
      </c>
      <c r="Q1157" s="2">
        <f>SUM(MC[[#This Row],[IC1_Inv1_MC]:[IC2_Inv2_MC]])</f>
        <v>2120</v>
      </c>
      <c r="R1157" s="22">
        <v>0.25</v>
      </c>
      <c r="S1157" s="22">
        <v>0.41666666666666669</v>
      </c>
      <c r="T1157" s="22">
        <v>0.60416666666666663</v>
      </c>
      <c r="U1157" s="22">
        <v>0.77083333333333337</v>
      </c>
      <c r="V1157" t="s">
        <v>927</v>
      </c>
    </row>
    <row r="1158" spans="1:24">
      <c r="A1158" s="2">
        <v>1153</v>
      </c>
      <c r="B1158" s="2" t="s">
        <v>212</v>
      </c>
      <c r="C1158" s="2">
        <f>YEAR(MC[[#This Row],[Date]])</f>
        <v>2025</v>
      </c>
      <c r="D1158" s="2" t="s">
        <v>211</v>
      </c>
      <c r="E1158" s="2" t="s">
        <v>211</v>
      </c>
      <c r="F1158" s="18">
        <v>45778</v>
      </c>
      <c r="G1158" s="2">
        <f t="shared" si="191"/>
        <v>31</v>
      </c>
      <c r="H1158" s="19">
        <f t="shared" ref="H1158:H1159" si="193">H1157+1</f>
        <v>45807</v>
      </c>
      <c r="I1158">
        <v>15</v>
      </c>
      <c r="J1158">
        <v>2</v>
      </c>
      <c r="K1158" s="2">
        <v>0</v>
      </c>
      <c r="L1158" s="2">
        <v>2246</v>
      </c>
      <c r="M1158" s="2">
        <v>0</v>
      </c>
      <c r="N1158" s="2">
        <v>0</v>
      </c>
      <c r="O1158" s="2">
        <v>0</v>
      </c>
      <c r="P1158" s="2">
        <v>0</v>
      </c>
      <c r="Q1158" s="2">
        <f>SUM(MC[[#This Row],[IC1_Inv1_MC]:[IC2_Inv2_MC]])</f>
        <v>2246</v>
      </c>
      <c r="R1158" s="22">
        <v>0.25</v>
      </c>
      <c r="S1158" s="22">
        <v>0.41666666666666669</v>
      </c>
      <c r="T1158" s="22">
        <v>0.60416666666666663</v>
      </c>
      <c r="U1158" s="22">
        <v>0.77083333333333337</v>
      </c>
      <c r="V1158" t="s">
        <v>927</v>
      </c>
    </row>
    <row r="1159" spans="1:24">
      <c r="A1159" s="2">
        <v>1154</v>
      </c>
      <c r="B1159" s="2" t="s">
        <v>212</v>
      </c>
      <c r="C1159" s="2">
        <f>YEAR(MC[[#This Row],[Date]])</f>
        <v>2025</v>
      </c>
      <c r="D1159" s="2" t="s">
        <v>211</v>
      </c>
      <c r="E1159" s="2" t="s">
        <v>211</v>
      </c>
      <c r="F1159" s="18">
        <v>45778</v>
      </c>
      <c r="G1159" s="2">
        <f t="shared" ref="G1159" si="194">DAY(EOMONTH(F1159,0))</f>
        <v>31</v>
      </c>
      <c r="H1159" s="19">
        <f t="shared" si="193"/>
        <v>45808</v>
      </c>
      <c r="I1159">
        <v>15</v>
      </c>
      <c r="J1159">
        <v>2</v>
      </c>
      <c r="K1159" s="2">
        <v>0</v>
      </c>
      <c r="L1159" s="2">
        <v>2186</v>
      </c>
      <c r="M1159" s="2">
        <v>0</v>
      </c>
      <c r="N1159" s="2">
        <v>0</v>
      </c>
      <c r="O1159" s="2">
        <v>0</v>
      </c>
      <c r="P1159" s="2">
        <v>0</v>
      </c>
      <c r="Q1159" s="2">
        <f>SUM(MC[[#This Row],[IC1_Inv1_MC]:[IC2_Inv2_MC]])</f>
        <v>2186</v>
      </c>
      <c r="R1159" s="22">
        <v>0.25</v>
      </c>
      <c r="S1159" s="22">
        <v>0.41666666666666669</v>
      </c>
      <c r="T1159" s="22">
        <v>0.60416666666666663</v>
      </c>
      <c r="U1159" s="22">
        <v>0.77083333333333337</v>
      </c>
      <c r="V1159" t="s">
        <v>927</v>
      </c>
    </row>
    <row r="1160" spans="1:24">
      <c r="A1160" s="2">
        <v>1155</v>
      </c>
      <c r="B1160" s="2" t="s">
        <v>212</v>
      </c>
      <c r="C1160" s="2">
        <f>YEAR(MC[[#This Row],[Date]])</f>
        <v>2025</v>
      </c>
      <c r="D1160" s="2" t="s">
        <v>211</v>
      </c>
      <c r="E1160" s="2" t="s">
        <v>211</v>
      </c>
      <c r="F1160" s="18">
        <v>45809</v>
      </c>
      <c r="G1160" s="2">
        <f>DAY(EOMONTH(F1160,0))</f>
        <v>30</v>
      </c>
      <c r="H1160" s="19">
        <f>H1159+1</f>
        <v>45809</v>
      </c>
      <c r="I1160">
        <v>15</v>
      </c>
      <c r="J1160">
        <v>2</v>
      </c>
      <c r="K1160" s="2">
        <v>0</v>
      </c>
      <c r="L1160" s="2">
        <v>1214</v>
      </c>
      <c r="M1160" s="2">
        <v>1024</v>
      </c>
      <c r="N1160" s="2">
        <v>0</v>
      </c>
      <c r="O1160" s="2">
        <v>0</v>
      </c>
      <c r="P1160" s="2">
        <v>0</v>
      </c>
      <c r="Q1160" s="2">
        <f>SUM(MC[[#This Row],[IC1_Inv1_MC]:[IC2_Inv2_MC]])</f>
        <v>2238</v>
      </c>
      <c r="R1160" s="22">
        <v>0.25</v>
      </c>
      <c r="S1160" s="22">
        <v>0.41666666666666669</v>
      </c>
      <c r="T1160" s="22">
        <v>0.60416666666666663</v>
      </c>
      <c r="U1160" s="22">
        <v>0.77083333333333337</v>
      </c>
      <c r="V1160" t="s">
        <v>927</v>
      </c>
    </row>
    <row r="1161" spans="1:24">
      <c r="A1161" s="2">
        <v>1156</v>
      </c>
      <c r="B1161" s="2" t="s">
        <v>212</v>
      </c>
      <c r="C1161" s="2">
        <f>YEAR(MC[[#This Row],[Date]])</f>
        <v>2025</v>
      </c>
      <c r="D1161" s="2" t="s">
        <v>211</v>
      </c>
      <c r="E1161" s="2" t="s">
        <v>211</v>
      </c>
      <c r="F1161" s="18">
        <v>45809</v>
      </c>
      <c r="G1161" s="2">
        <f t="shared" ref="G1161:G1171" si="195">DAY(EOMONTH(F1161,0))</f>
        <v>30</v>
      </c>
      <c r="H1161" s="19">
        <f t="shared" ref="H1161:H1175" si="196">H1160+1</f>
        <v>45810</v>
      </c>
      <c r="I1161">
        <v>16</v>
      </c>
      <c r="J1161">
        <v>2</v>
      </c>
      <c r="K1161" s="2">
        <v>0</v>
      </c>
      <c r="L1161" s="2">
        <v>0</v>
      </c>
      <c r="M1161" s="2">
        <v>0</v>
      </c>
      <c r="N1161" s="2">
        <v>1232</v>
      </c>
      <c r="O1161" s="2">
        <v>0</v>
      </c>
      <c r="P1161" s="2">
        <v>0</v>
      </c>
      <c r="Q1161" s="2">
        <f>SUM(MC[[#This Row],[IC1_Inv1_MC]:[IC2_Inv2_MC]])</f>
        <v>1232</v>
      </c>
      <c r="R1161" s="22">
        <v>0.25</v>
      </c>
      <c r="S1161" s="22">
        <v>0.41666666666666669</v>
      </c>
      <c r="T1161" s="22"/>
      <c r="U1161" s="22"/>
    </row>
    <row r="1162" spans="1:24">
      <c r="A1162" s="2">
        <v>1157</v>
      </c>
      <c r="B1162" s="2" t="s">
        <v>212</v>
      </c>
      <c r="C1162" s="2">
        <f>YEAR(MC[[#This Row],[Date]])</f>
        <v>2025</v>
      </c>
      <c r="D1162" s="2" t="s">
        <v>211</v>
      </c>
      <c r="E1162" s="2" t="s">
        <v>211</v>
      </c>
      <c r="F1162" s="18">
        <v>45809</v>
      </c>
      <c r="G1162" s="2">
        <f t="shared" si="195"/>
        <v>30</v>
      </c>
      <c r="H1162" s="19">
        <f t="shared" si="196"/>
        <v>45811</v>
      </c>
      <c r="I1162">
        <v>16</v>
      </c>
      <c r="Q1162" s="2">
        <f>SUM(MC[[#This Row],[IC1_Inv1_MC]:[IC2_Inv2_MC]])</f>
        <v>0</v>
      </c>
    </row>
    <row r="1163" spans="1:24">
      <c r="A1163" s="2">
        <v>1158</v>
      </c>
      <c r="B1163" s="2" t="s">
        <v>212</v>
      </c>
      <c r="C1163" s="2">
        <f>YEAR(MC[[#This Row],[Date]])</f>
        <v>2025</v>
      </c>
      <c r="D1163" s="2" t="s">
        <v>211</v>
      </c>
      <c r="E1163" s="2" t="s">
        <v>211</v>
      </c>
      <c r="F1163" s="18">
        <v>45809</v>
      </c>
      <c r="G1163" s="2">
        <f t="shared" si="195"/>
        <v>30</v>
      </c>
      <c r="H1163" s="19">
        <f t="shared" si="196"/>
        <v>45812</v>
      </c>
      <c r="I1163">
        <v>16</v>
      </c>
      <c r="J1163">
        <v>2</v>
      </c>
      <c r="K1163" s="2">
        <v>1424</v>
      </c>
      <c r="L1163" s="2">
        <v>252</v>
      </c>
      <c r="M1163" s="2">
        <v>624</v>
      </c>
      <c r="N1163" s="2">
        <v>0</v>
      </c>
      <c r="O1163" s="2">
        <v>0</v>
      </c>
      <c r="P1163" s="2">
        <v>0</v>
      </c>
      <c r="Q1163" s="2">
        <f>SUM(MC[[#This Row],[IC1_Inv1_MC]:[IC2_Inv2_MC]])</f>
        <v>2300</v>
      </c>
      <c r="R1163" s="22">
        <v>0.25</v>
      </c>
      <c r="S1163" s="22">
        <v>0.41666666666666669</v>
      </c>
      <c r="T1163" s="22">
        <v>0.60416666666666663</v>
      </c>
      <c r="U1163" s="22">
        <v>0.77083333333333337</v>
      </c>
      <c r="V1163" t="s">
        <v>927</v>
      </c>
    </row>
    <row r="1164" spans="1:24">
      <c r="A1164" s="2">
        <v>1159</v>
      </c>
      <c r="B1164" s="2" t="s">
        <v>212</v>
      </c>
      <c r="C1164" s="2">
        <f>YEAR(MC[[#This Row],[Date]])</f>
        <v>2025</v>
      </c>
      <c r="D1164" s="2" t="s">
        <v>211</v>
      </c>
      <c r="E1164" s="2" t="s">
        <v>211</v>
      </c>
      <c r="F1164" s="18">
        <v>45809</v>
      </c>
      <c r="G1164" s="2">
        <f t="shared" si="195"/>
        <v>30</v>
      </c>
      <c r="H1164" s="19">
        <f t="shared" si="196"/>
        <v>45813</v>
      </c>
      <c r="I1164">
        <v>16</v>
      </c>
      <c r="J1164">
        <v>2</v>
      </c>
      <c r="K1164" s="2">
        <v>0</v>
      </c>
      <c r="L1164" s="2">
        <v>0</v>
      </c>
      <c r="M1164" s="2">
        <v>0</v>
      </c>
      <c r="N1164" s="2">
        <v>2132</v>
      </c>
      <c r="O1164" s="2">
        <v>0</v>
      </c>
      <c r="P1164" s="2">
        <v>0</v>
      </c>
      <c r="Q1164" s="2">
        <f>SUM(MC[[#This Row],[IC1_Inv1_MC]:[IC2_Inv2_MC]])</f>
        <v>2132</v>
      </c>
      <c r="R1164" s="22">
        <v>0.25</v>
      </c>
      <c r="S1164" s="22">
        <v>0.41666666666666669</v>
      </c>
      <c r="T1164" s="22">
        <v>0.60416666666666663</v>
      </c>
      <c r="U1164" s="22">
        <v>0.77083333333333337</v>
      </c>
      <c r="V1164" t="s">
        <v>927</v>
      </c>
    </row>
    <row r="1165" spans="1:24">
      <c r="A1165" s="2">
        <v>1160</v>
      </c>
      <c r="B1165" s="2" t="s">
        <v>212</v>
      </c>
      <c r="C1165" s="2">
        <f>YEAR(MC[[#This Row],[Date]])</f>
        <v>2025</v>
      </c>
      <c r="D1165" s="2" t="s">
        <v>211</v>
      </c>
      <c r="E1165" s="2" t="s">
        <v>211</v>
      </c>
      <c r="F1165" s="18">
        <v>45809</v>
      </c>
      <c r="G1165" s="2">
        <f t="shared" si="195"/>
        <v>30</v>
      </c>
      <c r="H1165" s="19">
        <f t="shared" si="196"/>
        <v>45814</v>
      </c>
      <c r="I1165">
        <v>16</v>
      </c>
      <c r="J1165">
        <v>2</v>
      </c>
      <c r="K1165" s="2">
        <v>0</v>
      </c>
      <c r="L1165" s="2">
        <v>0</v>
      </c>
      <c r="M1165" s="2">
        <v>0</v>
      </c>
      <c r="N1165" s="2">
        <v>2234</v>
      </c>
      <c r="O1165" s="2">
        <v>0</v>
      </c>
      <c r="P1165" s="2">
        <v>0</v>
      </c>
      <c r="Q1165" s="2">
        <f>SUM(MC[[#This Row],[IC1_Inv1_MC]:[IC2_Inv2_MC]])</f>
        <v>2234</v>
      </c>
      <c r="R1165" s="22">
        <v>0.25</v>
      </c>
      <c r="S1165" s="22">
        <v>0.41666666666666669</v>
      </c>
      <c r="T1165" s="22">
        <v>0.60416666666666663</v>
      </c>
      <c r="U1165" s="22">
        <v>0.77083333333333337</v>
      </c>
      <c r="V1165" t="s">
        <v>927</v>
      </c>
    </row>
    <row r="1166" spans="1:24">
      <c r="A1166" s="2">
        <v>1161</v>
      </c>
      <c r="B1166" s="2" t="s">
        <v>212</v>
      </c>
      <c r="C1166" s="2">
        <f>YEAR(MC[[#This Row],[Date]])</f>
        <v>2025</v>
      </c>
      <c r="D1166" s="2" t="s">
        <v>211</v>
      </c>
      <c r="E1166" s="2" t="s">
        <v>211</v>
      </c>
      <c r="F1166" s="18">
        <v>45809</v>
      </c>
      <c r="G1166" s="2">
        <f t="shared" si="195"/>
        <v>30</v>
      </c>
      <c r="H1166" s="19">
        <f t="shared" si="196"/>
        <v>45815</v>
      </c>
      <c r="I1166">
        <v>16</v>
      </c>
      <c r="J1166">
        <v>2</v>
      </c>
      <c r="K1166" s="2">
        <v>0</v>
      </c>
      <c r="L1166" s="2">
        <v>0</v>
      </c>
      <c r="M1166" s="2">
        <v>2424</v>
      </c>
      <c r="N1166" s="2">
        <v>0</v>
      </c>
      <c r="O1166" s="2">
        <v>0</v>
      </c>
      <c r="P1166" s="2">
        <v>0</v>
      </c>
      <c r="Q1166" s="2">
        <f>SUM(MC[[#This Row],[IC1_Inv1_MC]:[IC2_Inv2_MC]])</f>
        <v>2424</v>
      </c>
      <c r="R1166" s="22">
        <v>0.25</v>
      </c>
      <c r="S1166" s="22">
        <v>0.41666666666666669</v>
      </c>
      <c r="T1166" s="22">
        <v>0.60416666666666663</v>
      </c>
      <c r="U1166" s="22">
        <v>0.77083333333333337</v>
      </c>
      <c r="V1166" t="s">
        <v>927</v>
      </c>
    </row>
    <row r="1167" spans="1:24">
      <c r="A1167" s="2">
        <v>1162</v>
      </c>
      <c r="B1167" s="2" t="s">
        <v>212</v>
      </c>
      <c r="C1167" s="2">
        <f>YEAR(MC[[#This Row],[Date]])</f>
        <v>2025</v>
      </c>
      <c r="D1167" s="2" t="s">
        <v>211</v>
      </c>
      <c r="E1167" s="2" t="s">
        <v>211</v>
      </c>
      <c r="F1167" s="18">
        <v>45809</v>
      </c>
      <c r="G1167" s="2">
        <f t="shared" si="195"/>
        <v>30</v>
      </c>
      <c r="H1167" s="19">
        <f t="shared" si="196"/>
        <v>45816</v>
      </c>
      <c r="I1167">
        <v>16</v>
      </c>
      <c r="J1167">
        <v>2</v>
      </c>
      <c r="K1167" s="2">
        <v>0</v>
      </c>
      <c r="L1167" s="2">
        <v>1212</v>
      </c>
      <c r="M1167" s="2">
        <v>0</v>
      </c>
      <c r="N1167" s="2">
        <v>0</v>
      </c>
      <c r="O1167" s="2">
        <v>0</v>
      </c>
      <c r="P1167" s="2">
        <v>0</v>
      </c>
      <c r="Q1167" s="2">
        <f>SUM(MC[[#This Row],[IC1_Inv1_MC]:[IC2_Inv2_MC]])</f>
        <v>1212</v>
      </c>
      <c r="R1167" s="22">
        <v>0.25</v>
      </c>
      <c r="S1167" s="22">
        <v>0.41666666666666669</v>
      </c>
      <c r="T1167" s="22">
        <v>0.60416666666666663</v>
      </c>
      <c r="U1167" s="22">
        <v>0.77083333333333337</v>
      </c>
      <c r="V1167" t="s">
        <v>927</v>
      </c>
    </row>
    <row r="1168" spans="1:24">
      <c r="A1168" s="2">
        <v>1163</v>
      </c>
      <c r="B1168" s="2" t="s">
        <v>212</v>
      </c>
      <c r="C1168" s="2">
        <f>YEAR(MC[[#This Row],[Date]])</f>
        <v>2025</v>
      </c>
      <c r="D1168" s="2" t="s">
        <v>211</v>
      </c>
      <c r="E1168" s="2" t="s">
        <v>211</v>
      </c>
      <c r="F1168" s="18">
        <v>45809</v>
      </c>
      <c r="G1168" s="2">
        <f t="shared" si="195"/>
        <v>30</v>
      </c>
      <c r="H1168" s="19">
        <f t="shared" si="196"/>
        <v>45817</v>
      </c>
      <c r="I1168">
        <v>16</v>
      </c>
      <c r="J1168">
        <v>2</v>
      </c>
      <c r="K1168" s="2">
        <v>0</v>
      </c>
      <c r="L1168" s="2">
        <v>2240</v>
      </c>
      <c r="M1168" s="2">
        <v>0</v>
      </c>
      <c r="N1168" s="2">
        <v>0</v>
      </c>
      <c r="O1168" s="2">
        <v>0</v>
      </c>
      <c r="P1168" s="2">
        <v>0</v>
      </c>
      <c r="Q1168" s="2">
        <f>SUM(MC[[#This Row],[IC1_Inv1_MC]:[IC2_Inv2_MC]])</f>
        <v>2240</v>
      </c>
      <c r="R1168" s="22">
        <v>0.25</v>
      </c>
      <c r="S1168" s="22">
        <v>0.41666666666666669</v>
      </c>
      <c r="T1168" s="22">
        <v>0.60416666666666663</v>
      </c>
      <c r="U1168" s="22">
        <v>0.77083333333333337</v>
      </c>
      <c r="V1168" t="s">
        <v>927</v>
      </c>
    </row>
    <row r="1169" spans="1:24">
      <c r="A1169" s="2">
        <v>1164</v>
      </c>
      <c r="B1169" s="2" t="s">
        <v>212</v>
      </c>
      <c r="C1169" s="2">
        <f>YEAR(MC[[#This Row],[Date]])</f>
        <v>2025</v>
      </c>
      <c r="D1169" s="2" t="s">
        <v>211</v>
      </c>
      <c r="E1169" s="2" t="s">
        <v>211</v>
      </c>
      <c r="F1169" s="18">
        <v>45809</v>
      </c>
      <c r="G1169" s="2">
        <f t="shared" si="195"/>
        <v>30</v>
      </c>
      <c r="H1169" s="19">
        <f t="shared" si="196"/>
        <v>45818</v>
      </c>
      <c r="I1169">
        <v>16</v>
      </c>
      <c r="J1169">
        <v>2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f>SUM(MC[[#This Row],[IC1_Inv1_MC]:[IC2_Inv2_MC]])</f>
        <v>0</v>
      </c>
    </row>
    <row r="1170" spans="1:24">
      <c r="A1170" s="2">
        <v>1165</v>
      </c>
      <c r="B1170" s="2" t="s">
        <v>212</v>
      </c>
      <c r="C1170" s="2">
        <f>YEAR(MC[[#This Row],[Date]])</f>
        <v>2025</v>
      </c>
      <c r="D1170" s="2" t="s">
        <v>211</v>
      </c>
      <c r="E1170" s="2" t="s">
        <v>211</v>
      </c>
      <c r="F1170" s="18">
        <v>45809</v>
      </c>
      <c r="G1170" s="2">
        <f t="shared" si="195"/>
        <v>30</v>
      </c>
      <c r="H1170" s="19">
        <f t="shared" si="196"/>
        <v>45819</v>
      </c>
      <c r="I1170">
        <v>16</v>
      </c>
      <c r="J1170">
        <v>2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f>SUM(MC[[#This Row],[IC1_Inv1_MC]:[IC2_Inv2_MC]])</f>
        <v>0</v>
      </c>
      <c r="X1170" t="s">
        <v>1623</v>
      </c>
    </row>
    <row r="1171" spans="1:24">
      <c r="A1171" s="2">
        <v>1166</v>
      </c>
      <c r="B1171" s="2" t="s">
        <v>212</v>
      </c>
      <c r="C1171" s="2">
        <f>YEAR(MC[[#This Row],[Date]])</f>
        <v>2025</v>
      </c>
      <c r="D1171" s="2" t="s">
        <v>211</v>
      </c>
      <c r="E1171" s="2" t="s">
        <v>211</v>
      </c>
      <c r="F1171" s="18">
        <v>45809</v>
      </c>
      <c r="G1171" s="2">
        <f t="shared" si="195"/>
        <v>30</v>
      </c>
      <c r="H1171" s="19">
        <f t="shared" si="196"/>
        <v>45820</v>
      </c>
      <c r="I1171">
        <v>16</v>
      </c>
      <c r="J1171">
        <v>2</v>
      </c>
      <c r="K1171" s="2">
        <v>0</v>
      </c>
      <c r="L1171" s="2">
        <v>0</v>
      </c>
      <c r="M1171" s="2">
        <v>1214</v>
      </c>
      <c r="N1171" s="2">
        <v>0</v>
      </c>
      <c r="O1171" s="2">
        <v>0</v>
      </c>
      <c r="P1171" s="2">
        <v>0</v>
      </c>
      <c r="Q1171" s="2">
        <f>SUM(MC[[#This Row],[IC1_Inv1_MC]:[IC2_Inv2_MC]])</f>
        <v>1214</v>
      </c>
      <c r="R1171" s="22">
        <v>0.25</v>
      </c>
      <c r="S1171" s="22">
        <v>0.41666666666666669</v>
      </c>
    </row>
    <row r="1172" spans="1:24">
      <c r="A1172" s="2">
        <v>1167</v>
      </c>
      <c r="B1172" s="2" t="s">
        <v>212</v>
      </c>
      <c r="C1172" s="2">
        <f>YEAR(MC[[#This Row],[Date]])</f>
        <v>2025</v>
      </c>
      <c r="D1172" s="2" t="s">
        <v>211</v>
      </c>
      <c r="E1172" s="2" t="s">
        <v>211</v>
      </c>
      <c r="F1172" s="18">
        <v>45809</v>
      </c>
      <c r="G1172" s="2">
        <f t="shared" ref="G1172" si="197">DAY(EOMONTH(F1172,0))</f>
        <v>30</v>
      </c>
      <c r="H1172" s="19">
        <f t="shared" si="196"/>
        <v>45821</v>
      </c>
      <c r="I1172">
        <v>16</v>
      </c>
      <c r="J1172">
        <v>2</v>
      </c>
      <c r="K1172" s="2">
        <v>0</v>
      </c>
      <c r="L1172" s="2">
        <v>0</v>
      </c>
      <c r="M1172" s="2">
        <v>1124</v>
      </c>
      <c r="N1172" s="2">
        <v>0</v>
      </c>
      <c r="O1172" s="2">
        <v>0</v>
      </c>
      <c r="P1172" s="2">
        <v>0</v>
      </c>
      <c r="Q1172" s="2">
        <f>SUM(MC[[#This Row],[IC1_Inv1_MC]:[IC2_Inv2_MC]])</f>
        <v>1124</v>
      </c>
      <c r="R1172" s="22">
        <v>0.25</v>
      </c>
      <c r="S1172" s="22">
        <v>0.41666666666666669</v>
      </c>
    </row>
    <row r="1173" spans="1:24">
      <c r="A1173" s="2">
        <v>1168</v>
      </c>
      <c r="B1173" s="2" t="s">
        <v>212</v>
      </c>
      <c r="C1173" s="2">
        <f>YEAR(MC[[#This Row],[Date]])</f>
        <v>2025</v>
      </c>
      <c r="D1173" s="2" t="s">
        <v>211</v>
      </c>
      <c r="E1173" s="2" t="s">
        <v>211</v>
      </c>
      <c r="F1173" s="18">
        <v>45809</v>
      </c>
      <c r="G1173" s="2">
        <f t="shared" ref="G1173" si="198">DAY(EOMONTH(F1173,0))</f>
        <v>30</v>
      </c>
      <c r="H1173" s="19">
        <f t="shared" si="196"/>
        <v>45822</v>
      </c>
      <c r="I1173">
        <v>16</v>
      </c>
      <c r="J1173">
        <v>2</v>
      </c>
      <c r="K1173" s="2">
        <v>0</v>
      </c>
      <c r="L1173" s="2">
        <v>2320</v>
      </c>
      <c r="M1173" s="2">
        <v>0</v>
      </c>
      <c r="N1173" s="2">
        <v>0</v>
      </c>
      <c r="O1173" s="2">
        <v>0</v>
      </c>
      <c r="P1173" s="2">
        <v>0</v>
      </c>
      <c r="Q1173" s="2">
        <f>SUM(MC[[#This Row],[IC1_Inv1_MC]:[IC2_Inv2_MC]])</f>
        <v>2320</v>
      </c>
      <c r="R1173" s="22">
        <v>0.25</v>
      </c>
      <c r="S1173" s="22">
        <v>0.41666666666666669</v>
      </c>
      <c r="T1173" s="22">
        <v>0.60416666666666663</v>
      </c>
      <c r="U1173" s="22">
        <v>0.77083333333333337</v>
      </c>
      <c r="V1173" t="s">
        <v>927</v>
      </c>
    </row>
    <row r="1174" spans="1:24">
      <c r="A1174" s="2">
        <v>1169</v>
      </c>
      <c r="B1174" s="2" t="s">
        <v>212</v>
      </c>
      <c r="C1174" s="2">
        <f>YEAR(MC[[#This Row],[Date]])</f>
        <v>2025</v>
      </c>
      <c r="D1174" s="2" t="s">
        <v>211</v>
      </c>
      <c r="E1174" s="2" t="s">
        <v>211</v>
      </c>
      <c r="F1174" s="18">
        <v>45809</v>
      </c>
      <c r="G1174" s="2">
        <f t="shared" ref="G1174" si="199">DAY(EOMONTH(F1174,0))</f>
        <v>30</v>
      </c>
      <c r="H1174" s="19">
        <f t="shared" si="196"/>
        <v>45823</v>
      </c>
      <c r="I1174">
        <v>16</v>
      </c>
      <c r="J1174">
        <v>2</v>
      </c>
      <c r="K1174" s="2">
        <v>2100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f>SUM(MC[[#This Row],[IC1_Inv1_MC]:[IC2_Inv2_MC]])</f>
        <v>2100</v>
      </c>
      <c r="R1174" s="22">
        <v>0.25</v>
      </c>
      <c r="S1174" s="22">
        <v>0.41666666666666669</v>
      </c>
      <c r="T1174" s="22">
        <v>0.60416666666666663</v>
      </c>
      <c r="U1174" s="22">
        <v>0.77083333333333337</v>
      </c>
      <c r="V1174" t="s">
        <v>927</v>
      </c>
    </row>
    <row r="1175" spans="1:24">
      <c r="A1175" s="2">
        <v>1170</v>
      </c>
      <c r="B1175" s="2" t="s">
        <v>212</v>
      </c>
      <c r="C1175" s="2">
        <f>YEAR(MC[[#This Row],[Date]])</f>
        <v>2025</v>
      </c>
      <c r="D1175" s="2" t="s">
        <v>211</v>
      </c>
      <c r="E1175" s="2" t="s">
        <v>211</v>
      </c>
      <c r="F1175" s="18">
        <v>45809</v>
      </c>
      <c r="G1175" s="2">
        <f t="shared" ref="G1175" si="200">DAY(EOMONTH(F1175,0))</f>
        <v>30</v>
      </c>
      <c r="H1175" s="19">
        <f t="shared" si="196"/>
        <v>45824</v>
      </c>
      <c r="I1175">
        <v>16</v>
      </c>
      <c r="J1175">
        <v>2</v>
      </c>
      <c r="K1175" s="2">
        <v>0</v>
      </c>
      <c r="L1175" s="2">
        <v>0</v>
      </c>
      <c r="M1175" s="2">
        <v>2134</v>
      </c>
      <c r="N1175" s="2">
        <v>0</v>
      </c>
      <c r="O1175" s="2">
        <v>0</v>
      </c>
      <c r="P1175" s="2">
        <v>0</v>
      </c>
      <c r="Q1175" s="2">
        <f>SUM(MC[[#This Row],[IC1_Inv1_MC]:[IC2_Inv2_MC]])</f>
        <v>2134</v>
      </c>
      <c r="R1175" s="22">
        <v>0.25</v>
      </c>
      <c r="S1175" s="22">
        <v>0.41666666666666669</v>
      </c>
      <c r="T1175" s="22">
        <v>0.60416666666666663</v>
      </c>
      <c r="U1175" s="22">
        <v>0.77083333333333337</v>
      </c>
      <c r="V1175" t="s">
        <v>927</v>
      </c>
    </row>
    <row r="1176" spans="1:24">
      <c r="A1176" s="2">
        <v>1171</v>
      </c>
      <c r="B1176" s="2" t="s">
        <v>212</v>
      </c>
      <c r="C1176" s="2">
        <f>YEAR(MC[[#This Row],[Date]])</f>
        <v>2025</v>
      </c>
      <c r="D1176" s="2" t="s">
        <v>211</v>
      </c>
      <c r="E1176" s="2" t="s">
        <v>211</v>
      </c>
      <c r="F1176" s="18">
        <v>45809</v>
      </c>
      <c r="G1176" s="2">
        <f t="shared" ref="G1176:G1182" si="201">DAY(EOMONTH(F1176,0))</f>
        <v>30</v>
      </c>
      <c r="H1176" s="19">
        <f t="shared" ref="H1176:H1181" si="202">H1175+1</f>
        <v>45825</v>
      </c>
      <c r="I1176">
        <v>16</v>
      </c>
      <c r="J1176">
        <v>2</v>
      </c>
      <c r="K1176" s="2">
        <v>0</v>
      </c>
      <c r="L1176" s="2">
        <v>0</v>
      </c>
      <c r="M1176" s="2">
        <v>0</v>
      </c>
      <c r="N1176" s="2">
        <v>2232</v>
      </c>
      <c r="O1176" s="2">
        <v>0</v>
      </c>
      <c r="P1176" s="2">
        <v>0</v>
      </c>
      <c r="Q1176" s="2">
        <f>SUM(MC[[#This Row],[IC1_Inv1_MC]:[IC2_Inv2_MC]])</f>
        <v>2232</v>
      </c>
      <c r="R1176" s="22">
        <v>0.25</v>
      </c>
      <c r="S1176" s="22">
        <v>0.41666666666666669</v>
      </c>
      <c r="T1176" s="22">
        <v>0.60416666666666663</v>
      </c>
      <c r="U1176" s="22">
        <v>0.77083333333333337</v>
      </c>
      <c r="V1176" t="s">
        <v>927</v>
      </c>
    </row>
    <row r="1177" spans="1:24">
      <c r="A1177" s="2">
        <v>1172</v>
      </c>
      <c r="B1177" s="2" t="s">
        <v>212</v>
      </c>
      <c r="C1177" s="2">
        <f>YEAR(MC[[#This Row],[Date]])</f>
        <v>2025</v>
      </c>
      <c r="D1177" s="2" t="s">
        <v>211</v>
      </c>
      <c r="E1177" s="2" t="s">
        <v>211</v>
      </c>
      <c r="F1177" s="18">
        <v>45809</v>
      </c>
      <c r="G1177" s="2">
        <f t="shared" si="201"/>
        <v>30</v>
      </c>
      <c r="H1177" s="19">
        <f t="shared" si="202"/>
        <v>45826</v>
      </c>
      <c r="I1177">
        <v>16</v>
      </c>
      <c r="J1177">
        <v>2</v>
      </c>
      <c r="K1177" s="2">
        <v>0</v>
      </c>
      <c r="L1177" s="2">
        <v>0</v>
      </c>
      <c r="M1177" s="2">
        <v>0</v>
      </c>
      <c r="N1177" s="2">
        <v>0</v>
      </c>
      <c r="O1177" s="2">
        <v>2104</v>
      </c>
      <c r="P1177" s="2">
        <v>0</v>
      </c>
      <c r="Q1177" s="2">
        <f>SUM(MC[[#This Row],[IC1_Inv1_MC]:[IC2_Inv2_MC]])</f>
        <v>2104</v>
      </c>
      <c r="R1177" s="22">
        <v>0.25</v>
      </c>
      <c r="S1177" s="22">
        <v>0.41666666666666669</v>
      </c>
      <c r="T1177" s="22">
        <v>0.60416666666666663</v>
      </c>
      <c r="U1177" s="22">
        <v>0.77083333333333337</v>
      </c>
      <c r="V1177" t="s">
        <v>927</v>
      </c>
    </row>
    <row r="1178" spans="1:24">
      <c r="A1178" s="2">
        <v>1173</v>
      </c>
      <c r="B1178" s="2" t="s">
        <v>212</v>
      </c>
      <c r="C1178" s="2">
        <f>YEAR(MC[[#This Row],[Date]])</f>
        <v>2025</v>
      </c>
      <c r="D1178" s="2" t="s">
        <v>211</v>
      </c>
      <c r="E1178" s="2" t="s">
        <v>211</v>
      </c>
      <c r="F1178" s="18">
        <v>45809</v>
      </c>
      <c r="G1178" s="2">
        <f t="shared" si="201"/>
        <v>30</v>
      </c>
      <c r="H1178" s="19">
        <f t="shared" si="202"/>
        <v>45827</v>
      </c>
      <c r="I1178">
        <v>16</v>
      </c>
      <c r="J1178">
        <v>2</v>
      </c>
      <c r="K1178" s="2">
        <v>0</v>
      </c>
      <c r="L1178" s="2">
        <v>0</v>
      </c>
      <c r="M1178" s="2">
        <v>1124</v>
      </c>
      <c r="N1178" s="2">
        <v>0</v>
      </c>
      <c r="O1178" s="2">
        <v>0</v>
      </c>
      <c r="P1178" s="2">
        <v>0</v>
      </c>
      <c r="Q1178" s="2">
        <f>SUM(MC[[#This Row],[IC1_Inv1_MC]:[IC2_Inv2_MC]])</f>
        <v>1124</v>
      </c>
      <c r="R1178" s="22">
        <v>0.25</v>
      </c>
      <c r="S1178" s="22">
        <v>0.41666666666666669</v>
      </c>
      <c r="T1178" s="22">
        <v>0.60416666666666663</v>
      </c>
      <c r="U1178" s="22">
        <v>0.77083333333333337</v>
      </c>
      <c r="V1178" t="s">
        <v>927</v>
      </c>
    </row>
    <row r="1179" spans="1:24">
      <c r="A1179" s="2">
        <v>1174</v>
      </c>
      <c r="B1179" s="2" t="s">
        <v>212</v>
      </c>
      <c r="C1179" s="2">
        <f>YEAR(MC[[#This Row],[Date]])</f>
        <v>2025</v>
      </c>
      <c r="D1179" s="2" t="s">
        <v>211</v>
      </c>
      <c r="E1179" s="2" t="s">
        <v>211</v>
      </c>
      <c r="F1179" s="18">
        <v>45809</v>
      </c>
      <c r="G1179" s="2">
        <f t="shared" si="201"/>
        <v>30</v>
      </c>
      <c r="H1179" s="19">
        <f t="shared" si="202"/>
        <v>45828</v>
      </c>
      <c r="I1179">
        <v>16</v>
      </c>
      <c r="J1179">
        <v>2</v>
      </c>
      <c r="K1179" s="2">
        <v>0</v>
      </c>
      <c r="L1179" s="2">
        <v>2232</v>
      </c>
      <c r="M1179" s="2">
        <v>0</v>
      </c>
      <c r="N1179" s="2">
        <v>0</v>
      </c>
      <c r="O1179" s="2">
        <v>0</v>
      </c>
      <c r="P1179" s="2">
        <v>0</v>
      </c>
      <c r="Q1179" s="2">
        <f>SUM(MC[[#This Row],[IC1_Inv1_MC]:[IC2_Inv2_MC]])</f>
        <v>2232</v>
      </c>
      <c r="R1179" s="22">
        <v>0.25</v>
      </c>
      <c r="S1179" s="22">
        <v>0.41666666666666669</v>
      </c>
      <c r="T1179" s="22">
        <v>0.60416666666666663</v>
      </c>
      <c r="U1179" s="22">
        <v>0.77083333333333337</v>
      </c>
      <c r="V1179" t="s">
        <v>927</v>
      </c>
    </row>
    <row r="1180" spans="1:24">
      <c r="A1180" s="2">
        <v>1175</v>
      </c>
      <c r="B1180" s="2" t="s">
        <v>212</v>
      </c>
      <c r="C1180" s="2">
        <f>YEAR(MC[[#This Row],[Date]])</f>
        <v>2025</v>
      </c>
      <c r="D1180" s="2" t="s">
        <v>211</v>
      </c>
      <c r="E1180" s="2" t="s">
        <v>211</v>
      </c>
      <c r="F1180" s="18">
        <v>45809</v>
      </c>
      <c r="G1180" s="2">
        <f t="shared" si="201"/>
        <v>30</v>
      </c>
      <c r="H1180" s="19">
        <f t="shared" si="202"/>
        <v>45829</v>
      </c>
      <c r="I1180">
        <v>16</v>
      </c>
      <c r="J1180">
        <v>2</v>
      </c>
      <c r="K1180" s="2">
        <v>0</v>
      </c>
      <c r="L1180" s="2">
        <v>0</v>
      </c>
      <c r="M1180" s="2">
        <v>0</v>
      </c>
      <c r="N1180" s="2">
        <v>2263</v>
      </c>
      <c r="O1180" s="2">
        <v>0</v>
      </c>
      <c r="P1180" s="2">
        <v>0</v>
      </c>
      <c r="Q1180" s="2">
        <f>SUM(MC[[#This Row],[IC1_Inv1_MC]:[IC2_Inv2_MC]])</f>
        <v>2263</v>
      </c>
      <c r="R1180" s="22">
        <v>0.25</v>
      </c>
      <c r="S1180" s="22">
        <v>0.41666666666666669</v>
      </c>
      <c r="T1180" s="22">
        <v>0.60416666666666663</v>
      </c>
      <c r="U1180" s="22">
        <v>0.77083333333333337</v>
      </c>
      <c r="V1180" t="s">
        <v>927</v>
      </c>
    </row>
    <row r="1181" spans="1:24">
      <c r="A1181" s="2">
        <v>1176</v>
      </c>
      <c r="B1181" s="2" t="s">
        <v>212</v>
      </c>
      <c r="C1181" s="2">
        <f>YEAR(MC[[#This Row],[Date]])</f>
        <v>2025</v>
      </c>
      <c r="D1181" s="2" t="s">
        <v>211</v>
      </c>
      <c r="E1181" s="2" t="s">
        <v>211</v>
      </c>
      <c r="F1181" s="18">
        <v>45809</v>
      </c>
      <c r="G1181" s="2">
        <f t="shared" si="201"/>
        <v>30</v>
      </c>
      <c r="H1181" s="19">
        <f t="shared" si="202"/>
        <v>45830</v>
      </c>
      <c r="I1181">
        <v>17</v>
      </c>
      <c r="J1181">
        <v>2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f>SUM(MC[[#This Row],[IC1_Inv1_MC]:[IC2_Inv2_MC]])</f>
        <v>0</v>
      </c>
    </row>
    <row r="1182" spans="1:24">
      <c r="A1182" s="2">
        <v>1177</v>
      </c>
      <c r="B1182" s="2" t="s">
        <v>212</v>
      </c>
      <c r="C1182" s="2">
        <f>YEAR(MC[[#This Row],[Date]])</f>
        <v>2025</v>
      </c>
      <c r="D1182" s="2" t="s">
        <v>211</v>
      </c>
      <c r="E1182" s="2" t="s">
        <v>211</v>
      </c>
      <c r="F1182" s="18">
        <v>45809</v>
      </c>
      <c r="G1182" s="2">
        <f t="shared" si="201"/>
        <v>30</v>
      </c>
      <c r="H1182" s="19">
        <f t="shared" ref="H1182:H1201" si="203">H1181+1</f>
        <v>45831</v>
      </c>
      <c r="I1182">
        <v>17</v>
      </c>
      <c r="J1182">
        <v>2</v>
      </c>
      <c r="K1182" s="2">
        <v>0</v>
      </c>
      <c r="L1182" s="2">
        <v>0</v>
      </c>
      <c r="M1182" s="2">
        <v>0</v>
      </c>
      <c r="N1182" s="2">
        <v>0</v>
      </c>
      <c r="O1182" s="2">
        <v>2100</v>
      </c>
      <c r="P1182" s="2">
        <v>0</v>
      </c>
      <c r="Q1182" s="2">
        <f>SUM(MC[[#This Row],[IC1_Inv1_MC]:[IC2_Inv2_MC]])</f>
        <v>2100</v>
      </c>
      <c r="R1182" s="22">
        <v>0.25</v>
      </c>
      <c r="S1182" s="22">
        <v>0.41666666666666669</v>
      </c>
      <c r="T1182" s="22">
        <v>0.60416666666666663</v>
      </c>
      <c r="U1182" s="22">
        <v>0.77083333333333337</v>
      </c>
      <c r="V1182" t="s">
        <v>927</v>
      </c>
    </row>
    <row r="1183" spans="1:24">
      <c r="A1183" s="2">
        <v>1178</v>
      </c>
      <c r="B1183" s="2" t="s">
        <v>212</v>
      </c>
      <c r="C1183" s="2">
        <f>YEAR(MC[[#This Row],[Date]])</f>
        <v>2025</v>
      </c>
      <c r="D1183" s="2" t="s">
        <v>211</v>
      </c>
      <c r="E1183" s="2" t="s">
        <v>211</v>
      </c>
      <c r="F1183" s="18">
        <v>45809</v>
      </c>
      <c r="G1183" s="2">
        <f t="shared" ref="G1183" si="204">DAY(EOMONTH(F1183,0))</f>
        <v>30</v>
      </c>
      <c r="H1183" s="19">
        <f t="shared" si="203"/>
        <v>45832</v>
      </c>
      <c r="I1183">
        <v>17</v>
      </c>
      <c r="J1183">
        <v>2</v>
      </c>
      <c r="K1183" s="2">
        <v>0</v>
      </c>
      <c r="L1183" s="2">
        <v>0</v>
      </c>
      <c r="M1183" s="2">
        <v>2332</v>
      </c>
      <c r="N1183" s="2">
        <v>0</v>
      </c>
      <c r="O1183" s="2">
        <v>0</v>
      </c>
      <c r="P1183" s="2">
        <v>0</v>
      </c>
      <c r="Q1183" s="2">
        <f>SUM(MC[[#This Row],[IC1_Inv1_MC]:[IC2_Inv2_MC]])</f>
        <v>2332</v>
      </c>
      <c r="R1183" s="22">
        <v>0.25</v>
      </c>
      <c r="S1183" s="22">
        <v>0.41666666666666669</v>
      </c>
      <c r="T1183" s="22">
        <v>0.60416666666666663</v>
      </c>
      <c r="U1183" s="22">
        <v>0.77083333333333337</v>
      </c>
      <c r="V1183" t="s">
        <v>927</v>
      </c>
    </row>
    <row r="1184" spans="1:24">
      <c r="A1184" s="2">
        <v>1179</v>
      </c>
      <c r="B1184" s="2" t="s">
        <v>212</v>
      </c>
      <c r="C1184" s="2">
        <f>YEAR(MC[[#This Row],[Date]])</f>
        <v>2025</v>
      </c>
      <c r="D1184" s="2" t="s">
        <v>211</v>
      </c>
      <c r="E1184" s="2" t="s">
        <v>211</v>
      </c>
      <c r="F1184" s="18">
        <v>45809</v>
      </c>
      <c r="G1184" s="2">
        <f t="shared" ref="G1184" si="205">DAY(EOMONTH(F1184,0))</f>
        <v>30</v>
      </c>
      <c r="H1184" s="19">
        <f t="shared" si="203"/>
        <v>45833</v>
      </c>
      <c r="I1184">
        <v>17</v>
      </c>
      <c r="J1184">
        <v>2</v>
      </c>
      <c r="K1184" s="2">
        <v>0</v>
      </c>
      <c r="L1184" s="2">
        <v>0</v>
      </c>
      <c r="M1184" s="2">
        <v>0</v>
      </c>
      <c r="N1184" s="2">
        <v>2123</v>
      </c>
      <c r="O1184" s="2">
        <v>0</v>
      </c>
      <c r="P1184" s="2">
        <v>0</v>
      </c>
      <c r="Q1184" s="2">
        <f>SUM(MC[[#This Row],[IC1_Inv1_MC]:[IC2_Inv2_MC]])</f>
        <v>2123</v>
      </c>
      <c r="R1184" s="22">
        <v>0.25</v>
      </c>
      <c r="S1184" s="22">
        <v>0.41666666666666669</v>
      </c>
      <c r="T1184" s="22">
        <v>0.60416666666666663</v>
      </c>
      <c r="U1184" s="22">
        <v>0.77083333333333337</v>
      </c>
      <c r="V1184" t="s">
        <v>927</v>
      </c>
    </row>
    <row r="1185" spans="1:24">
      <c r="A1185" s="2">
        <v>1180</v>
      </c>
      <c r="B1185" s="2" t="s">
        <v>212</v>
      </c>
      <c r="C1185" s="2">
        <f>YEAR(MC[[#This Row],[Date]])</f>
        <v>2025</v>
      </c>
      <c r="D1185" s="2" t="s">
        <v>211</v>
      </c>
      <c r="E1185" s="2" t="s">
        <v>211</v>
      </c>
      <c r="F1185" s="18">
        <v>45809</v>
      </c>
      <c r="G1185" s="2">
        <f t="shared" ref="G1185" si="206">DAY(EOMONTH(F1185,0))</f>
        <v>30</v>
      </c>
      <c r="H1185" s="19">
        <f t="shared" si="203"/>
        <v>45834</v>
      </c>
      <c r="I1185">
        <v>17</v>
      </c>
      <c r="J1185">
        <v>2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f>SUM(MC[[#This Row],[IC1_Inv1_MC]:[IC2_Inv2_MC]])</f>
        <v>0</v>
      </c>
    </row>
    <row r="1186" spans="1:24">
      <c r="A1186" s="2">
        <v>1181</v>
      </c>
      <c r="B1186" s="2" t="s">
        <v>212</v>
      </c>
      <c r="C1186" s="2">
        <f>YEAR(MC[[#This Row],[Date]])</f>
        <v>2025</v>
      </c>
      <c r="D1186" s="2" t="s">
        <v>211</v>
      </c>
      <c r="E1186" s="2" t="s">
        <v>211</v>
      </c>
      <c r="F1186" s="18">
        <v>45809</v>
      </c>
      <c r="G1186" s="2">
        <f t="shared" ref="G1186:G1187" si="207">DAY(EOMONTH(F1186,0))</f>
        <v>30</v>
      </c>
      <c r="H1186" s="19">
        <f t="shared" si="203"/>
        <v>45835</v>
      </c>
      <c r="I1186">
        <v>17</v>
      </c>
      <c r="J1186">
        <v>2</v>
      </c>
      <c r="K1186" s="2">
        <v>0</v>
      </c>
      <c r="L1186" s="2">
        <v>2342</v>
      </c>
      <c r="M1186" s="2">
        <v>0</v>
      </c>
      <c r="N1186" s="2">
        <v>0</v>
      </c>
      <c r="O1186" s="2">
        <v>0</v>
      </c>
      <c r="P1186" s="2">
        <v>0</v>
      </c>
      <c r="Q1186" s="2">
        <f>SUM(MC[[#This Row],[IC1_Inv1_MC]:[IC2_Inv2_MC]])</f>
        <v>2342</v>
      </c>
      <c r="R1186" s="22">
        <v>0.25</v>
      </c>
      <c r="S1186" s="22">
        <v>0.41666666666666669</v>
      </c>
      <c r="T1186" s="22">
        <v>0.60416666666666663</v>
      </c>
      <c r="U1186" s="22">
        <v>0.77083333333333337</v>
      </c>
      <c r="V1186" t="s">
        <v>927</v>
      </c>
    </row>
    <row r="1187" spans="1:24">
      <c r="A1187" s="2">
        <v>1182</v>
      </c>
      <c r="B1187" s="2" t="s">
        <v>212</v>
      </c>
      <c r="C1187" s="2">
        <f>YEAR(MC[[#This Row],[Date]])</f>
        <v>2025</v>
      </c>
      <c r="D1187" s="2" t="s">
        <v>211</v>
      </c>
      <c r="E1187" s="2" t="s">
        <v>211</v>
      </c>
      <c r="F1187" s="18">
        <v>45809</v>
      </c>
      <c r="G1187" s="2">
        <f t="shared" si="207"/>
        <v>30</v>
      </c>
      <c r="H1187" s="19">
        <f t="shared" si="203"/>
        <v>45836</v>
      </c>
      <c r="I1187">
        <v>17</v>
      </c>
      <c r="J1187">
        <v>2</v>
      </c>
      <c r="K1187" s="2">
        <v>0</v>
      </c>
      <c r="L1187" s="2">
        <v>0</v>
      </c>
      <c r="M1187" s="2">
        <v>2323</v>
      </c>
      <c r="N1187" s="2">
        <v>0</v>
      </c>
      <c r="O1187" s="2">
        <v>0</v>
      </c>
      <c r="P1187" s="2">
        <v>0</v>
      </c>
      <c r="Q1187" s="2">
        <f>SUM(MC[[#This Row],[IC1_Inv1_MC]:[IC2_Inv2_MC]])</f>
        <v>2323</v>
      </c>
      <c r="R1187" s="22">
        <v>0.25</v>
      </c>
      <c r="S1187" s="22">
        <v>0.41666666666666669</v>
      </c>
      <c r="T1187" s="22">
        <v>0.60416666666666663</v>
      </c>
      <c r="U1187" s="22">
        <v>0.77083333333333337</v>
      </c>
      <c r="V1187" t="s">
        <v>927</v>
      </c>
    </row>
    <row r="1188" spans="1:24">
      <c r="A1188" s="2">
        <v>1183</v>
      </c>
      <c r="B1188" s="2" t="s">
        <v>212</v>
      </c>
      <c r="C1188" s="2">
        <f>YEAR(MC[[#This Row],[Date]])</f>
        <v>2025</v>
      </c>
      <c r="D1188" s="2" t="s">
        <v>211</v>
      </c>
      <c r="E1188" s="2" t="s">
        <v>211</v>
      </c>
      <c r="F1188" s="18">
        <v>45809</v>
      </c>
      <c r="G1188" s="2">
        <f t="shared" ref="G1188" si="208">DAY(EOMONTH(F1188,0))</f>
        <v>30</v>
      </c>
      <c r="H1188" s="19">
        <f t="shared" si="203"/>
        <v>45837</v>
      </c>
      <c r="I1188">
        <v>17</v>
      </c>
      <c r="J1188">
        <v>2</v>
      </c>
      <c r="K1188" s="2">
        <v>0</v>
      </c>
      <c r="L1188" s="2">
        <v>0</v>
      </c>
      <c r="M1188" s="2">
        <v>0</v>
      </c>
      <c r="N1188" s="2">
        <v>0</v>
      </c>
      <c r="O1188" s="2">
        <v>2124</v>
      </c>
      <c r="P1188" s="2">
        <v>0</v>
      </c>
      <c r="Q1188" s="2">
        <f>SUM(MC[[#This Row],[IC1_Inv1_MC]:[IC2_Inv2_MC]])</f>
        <v>2124</v>
      </c>
      <c r="R1188" s="22">
        <v>0.25</v>
      </c>
      <c r="S1188" s="22">
        <v>0.41666666666666669</v>
      </c>
      <c r="T1188" s="22">
        <v>0.60416666666666663</v>
      </c>
      <c r="U1188" s="22">
        <v>0.77083333333333337</v>
      </c>
      <c r="V1188" t="s">
        <v>927</v>
      </c>
    </row>
    <row r="1189" spans="1:24">
      <c r="A1189" s="2">
        <v>1184</v>
      </c>
      <c r="B1189" s="2" t="s">
        <v>212</v>
      </c>
      <c r="C1189" s="2">
        <f>YEAR(MC[[#This Row],[Date]])</f>
        <v>2025</v>
      </c>
      <c r="D1189" s="2" t="s">
        <v>211</v>
      </c>
      <c r="E1189" s="2" t="s">
        <v>211</v>
      </c>
      <c r="F1189" s="18">
        <v>45809</v>
      </c>
      <c r="G1189" s="2">
        <f t="shared" ref="G1189" si="209">DAY(EOMONTH(F1189,0))</f>
        <v>30</v>
      </c>
      <c r="H1189" s="19">
        <f t="shared" si="203"/>
        <v>45838</v>
      </c>
      <c r="I1189">
        <v>17</v>
      </c>
      <c r="J1189">
        <v>2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2234</v>
      </c>
      <c r="Q1189" s="2">
        <f>SUM(MC[[#This Row],[IC1_Inv1_MC]:[IC2_Inv2_MC]])</f>
        <v>2234</v>
      </c>
      <c r="R1189" s="22">
        <v>0.25</v>
      </c>
      <c r="S1189" s="22">
        <v>0.41666666666666669</v>
      </c>
      <c r="T1189" s="22">
        <v>0.60416666666666663</v>
      </c>
      <c r="U1189" s="22">
        <v>0.77083333333333337</v>
      </c>
      <c r="V1189" t="s">
        <v>927</v>
      </c>
    </row>
    <row r="1190" spans="1:24">
      <c r="A1190" s="2">
        <v>1185</v>
      </c>
      <c r="B1190" s="2" t="s">
        <v>212</v>
      </c>
      <c r="C1190" s="2">
        <f>YEAR(MC[[#This Row],[Date]])</f>
        <v>2025</v>
      </c>
      <c r="D1190" s="2" t="s">
        <v>211</v>
      </c>
      <c r="E1190" s="2" t="s">
        <v>211</v>
      </c>
      <c r="F1190" s="18">
        <v>45839</v>
      </c>
      <c r="G1190" s="2">
        <f t="shared" ref="G1190" si="210">DAY(EOMONTH(F1190,0))</f>
        <v>31</v>
      </c>
      <c r="H1190" s="19">
        <f t="shared" si="203"/>
        <v>45839</v>
      </c>
      <c r="I1190">
        <v>17</v>
      </c>
      <c r="J1190">
        <v>2</v>
      </c>
      <c r="K1190" s="2">
        <v>2120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f>SUM(MC[[#This Row],[IC1_Inv1_MC]:[IC2_Inv2_MC]])</f>
        <v>2120</v>
      </c>
      <c r="R1190" s="22">
        <v>0.25</v>
      </c>
      <c r="S1190" s="22">
        <v>0.41666666666666669</v>
      </c>
      <c r="T1190" s="22">
        <v>0.60416666666666663</v>
      </c>
      <c r="U1190" s="22">
        <v>0.77083333333333337</v>
      </c>
      <c r="V1190" t="s">
        <v>927</v>
      </c>
    </row>
    <row r="1191" spans="1:24">
      <c r="A1191" s="2">
        <v>1186</v>
      </c>
      <c r="B1191" s="2" t="s">
        <v>212</v>
      </c>
      <c r="C1191" s="2">
        <f>YEAR(MC[[#This Row],[Date]])</f>
        <v>2025</v>
      </c>
      <c r="D1191" s="2" t="s">
        <v>211</v>
      </c>
      <c r="E1191" s="2" t="s">
        <v>211</v>
      </c>
      <c r="F1191" s="18">
        <v>45839</v>
      </c>
      <c r="G1191" s="2">
        <f t="shared" ref="G1191" si="211">DAY(EOMONTH(F1191,0))</f>
        <v>31</v>
      </c>
      <c r="H1191" s="19">
        <f t="shared" si="203"/>
        <v>45840</v>
      </c>
      <c r="I1191">
        <v>17</v>
      </c>
      <c r="J1191">
        <v>2</v>
      </c>
      <c r="K1191" s="2">
        <v>2234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f>SUM(MC[[#This Row],[IC1_Inv1_MC]:[IC2_Inv2_MC]])</f>
        <v>2234</v>
      </c>
      <c r="R1191" s="22">
        <v>0.25</v>
      </c>
      <c r="S1191" s="22">
        <v>0.41666666666666669</v>
      </c>
      <c r="T1191" s="22">
        <v>0.60416666666666663</v>
      </c>
      <c r="U1191" s="22">
        <v>0.77083333333333337</v>
      </c>
      <c r="V1191" t="s">
        <v>927</v>
      </c>
    </row>
    <row r="1192" spans="1:24">
      <c r="A1192" s="2">
        <v>1187</v>
      </c>
      <c r="B1192" s="2" t="s">
        <v>212</v>
      </c>
      <c r="C1192" s="2">
        <f>YEAR(MC[[#This Row],[Date]])</f>
        <v>2025</v>
      </c>
      <c r="D1192" s="2" t="s">
        <v>211</v>
      </c>
      <c r="E1192" s="2" t="s">
        <v>211</v>
      </c>
      <c r="F1192" s="18">
        <v>45839</v>
      </c>
      <c r="G1192" s="2">
        <f t="shared" ref="G1192" si="212">DAY(EOMONTH(F1192,0))</f>
        <v>31</v>
      </c>
      <c r="H1192" s="19">
        <f t="shared" si="203"/>
        <v>45841</v>
      </c>
      <c r="I1192">
        <v>17</v>
      </c>
      <c r="J1192">
        <v>2</v>
      </c>
      <c r="K1192" s="2">
        <v>0</v>
      </c>
      <c r="L1192" s="2">
        <v>2340</v>
      </c>
      <c r="M1192" s="2">
        <v>0</v>
      </c>
      <c r="N1192" s="2">
        <v>0</v>
      </c>
      <c r="O1192" s="2">
        <v>0</v>
      </c>
      <c r="P1192" s="2">
        <v>0</v>
      </c>
      <c r="Q1192" s="2">
        <f>SUM(MC[[#This Row],[IC1_Inv1_MC]:[IC2_Inv2_MC]])</f>
        <v>2340</v>
      </c>
      <c r="R1192" s="22">
        <v>0.25</v>
      </c>
      <c r="S1192" s="22">
        <v>0.41666666666666669</v>
      </c>
      <c r="T1192" s="22">
        <v>0.60416666666666663</v>
      </c>
      <c r="U1192" s="22">
        <v>0.77083333333333337</v>
      </c>
      <c r="V1192" t="s">
        <v>927</v>
      </c>
    </row>
    <row r="1193" spans="1:24">
      <c r="A1193" s="2">
        <v>1188</v>
      </c>
      <c r="B1193" s="2" t="s">
        <v>212</v>
      </c>
      <c r="C1193" s="2">
        <f>YEAR(MC[[#This Row],[Date]])</f>
        <v>2025</v>
      </c>
      <c r="D1193" s="2" t="s">
        <v>211</v>
      </c>
      <c r="E1193" s="2" t="s">
        <v>211</v>
      </c>
      <c r="F1193" s="18">
        <v>45839</v>
      </c>
      <c r="G1193" s="2">
        <f t="shared" ref="G1193" si="213">DAY(EOMONTH(F1193,0))</f>
        <v>31</v>
      </c>
      <c r="H1193" s="19">
        <f t="shared" si="203"/>
        <v>45842</v>
      </c>
      <c r="I1193">
        <v>17</v>
      </c>
      <c r="J1193">
        <v>2</v>
      </c>
      <c r="K1193" s="2">
        <v>0</v>
      </c>
      <c r="L1193" s="2">
        <v>0</v>
      </c>
      <c r="M1193" s="2">
        <v>0</v>
      </c>
      <c r="N1193" s="2">
        <v>0</v>
      </c>
      <c r="O1193" s="2">
        <v>2324</v>
      </c>
      <c r="P1193" s="2">
        <v>0</v>
      </c>
      <c r="Q1193" s="2">
        <f>SUM(MC[[#This Row],[IC1_Inv1_MC]:[IC2_Inv2_MC]])</f>
        <v>2324</v>
      </c>
      <c r="R1193" s="22">
        <v>0.25</v>
      </c>
      <c r="S1193" s="22">
        <v>0.41666666666666669</v>
      </c>
      <c r="T1193" s="22">
        <v>0.60416666666666663</v>
      </c>
      <c r="U1193" s="22">
        <v>0.77083333333333337</v>
      </c>
      <c r="V1193" t="s">
        <v>927</v>
      </c>
    </row>
    <row r="1194" spans="1:24">
      <c r="A1194" s="2">
        <v>1189</v>
      </c>
      <c r="B1194" s="2" t="s">
        <v>212</v>
      </c>
      <c r="C1194" s="2">
        <f>YEAR(MC[[#This Row],[Date]])</f>
        <v>2025</v>
      </c>
      <c r="D1194" s="2" t="s">
        <v>211</v>
      </c>
      <c r="E1194" s="2" t="s">
        <v>211</v>
      </c>
      <c r="F1194" s="18">
        <v>45839</v>
      </c>
      <c r="G1194" s="2">
        <f t="shared" ref="G1194" si="214">DAY(EOMONTH(F1194,0))</f>
        <v>31</v>
      </c>
      <c r="H1194" s="19">
        <f t="shared" si="203"/>
        <v>45843</v>
      </c>
      <c r="I1194">
        <v>17</v>
      </c>
      <c r="J1194">
        <v>2</v>
      </c>
      <c r="K1194" s="2">
        <v>0</v>
      </c>
      <c r="L1194" s="2">
        <v>0</v>
      </c>
      <c r="M1194" s="2">
        <v>2120</v>
      </c>
      <c r="N1194" s="2">
        <v>0</v>
      </c>
      <c r="O1194" s="2">
        <v>0</v>
      </c>
      <c r="P1194" s="2">
        <v>0</v>
      </c>
      <c r="Q1194" s="2">
        <f>SUM(MC[[#This Row],[IC1_Inv1_MC]:[IC2_Inv2_MC]])</f>
        <v>2120</v>
      </c>
      <c r="R1194" s="22">
        <v>0.25</v>
      </c>
      <c r="S1194" s="22">
        <v>0.41666666666666669</v>
      </c>
      <c r="T1194" s="22">
        <v>0.60416666666666663</v>
      </c>
      <c r="U1194" s="22">
        <v>0.77083333333333337</v>
      </c>
      <c r="V1194" t="s">
        <v>927</v>
      </c>
    </row>
    <row r="1195" spans="1:24">
      <c r="A1195" s="2">
        <v>1190</v>
      </c>
      <c r="B1195" s="2" t="s">
        <v>212</v>
      </c>
      <c r="C1195" s="2">
        <f>YEAR(MC[[#This Row],[Date]])</f>
        <v>2025</v>
      </c>
      <c r="D1195" s="2" t="s">
        <v>211</v>
      </c>
      <c r="E1195" s="2" t="s">
        <v>211</v>
      </c>
      <c r="F1195" s="18">
        <v>45839</v>
      </c>
      <c r="G1195" s="2">
        <f t="shared" ref="G1195" si="215">DAY(EOMONTH(F1195,0))</f>
        <v>31</v>
      </c>
      <c r="H1195" s="19">
        <f t="shared" si="203"/>
        <v>45844</v>
      </c>
      <c r="I1195">
        <v>17</v>
      </c>
      <c r="J1195">
        <v>2</v>
      </c>
      <c r="K1195" s="2">
        <v>0</v>
      </c>
      <c r="L1195" s="2">
        <v>0</v>
      </c>
      <c r="M1195" s="2">
        <v>0</v>
      </c>
      <c r="N1195" s="2">
        <v>2324</v>
      </c>
      <c r="O1195" s="2">
        <v>0</v>
      </c>
      <c r="P1195" s="2">
        <v>0</v>
      </c>
      <c r="Q1195" s="2">
        <f>SUM(MC[[#This Row],[IC1_Inv1_MC]:[IC2_Inv2_MC]])</f>
        <v>2324</v>
      </c>
      <c r="R1195" s="22">
        <v>0.25</v>
      </c>
      <c r="S1195" s="22">
        <v>0.41666666666666669</v>
      </c>
      <c r="T1195" s="22">
        <v>0.60416666666666663</v>
      </c>
      <c r="U1195" s="22">
        <v>0.77083333333333337</v>
      </c>
      <c r="V1195" t="s">
        <v>927</v>
      </c>
    </row>
    <row r="1196" spans="1:24">
      <c r="A1196" s="2">
        <v>1191</v>
      </c>
      <c r="B1196" s="2" t="s">
        <v>212</v>
      </c>
      <c r="C1196" s="2">
        <f>YEAR(MC[[#This Row],[Date]])</f>
        <v>2025</v>
      </c>
      <c r="D1196" s="2" t="s">
        <v>211</v>
      </c>
      <c r="E1196" s="2" t="s">
        <v>211</v>
      </c>
      <c r="F1196" s="18">
        <v>45839</v>
      </c>
      <c r="G1196" s="2">
        <f t="shared" ref="G1196:G1197" si="216">DAY(EOMONTH(F1196,0))</f>
        <v>31</v>
      </c>
      <c r="H1196" s="19">
        <f t="shared" si="203"/>
        <v>45845</v>
      </c>
      <c r="I1196">
        <v>17</v>
      </c>
      <c r="J1196">
        <v>2</v>
      </c>
      <c r="K1196" s="2">
        <v>0</v>
      </c>
      <c r="L1196" s="2">
        <v>2320</v>
      </c>
      <c r="M1196" s="2">
        <v>0</v>
      </c>
      <c r="N1196" s="2">
        <v>0</v>
      </c>
      <c r="O1196" s="2">
        <v>0</v>
      </c>
      <c r="P1196" s="2">
        <v>0</v>
      </c>
      <c r="Q1196" s="2">
        <f>SUM(MC[[#This Row],[IC1_Inv1_MC]:[IC2_Inv2_MC]])</f>
        <v>2320</v>
      </c>
      <c r="R1196" s="22">
        <v>0.25</v>
      </c>
      <c r="S1196" s="22">
        <v>0.41666666666666669</v>
      </c>
      <c r="T1196" s="22">
        <v>0.60416666666666663</v>
      </c>
      <c r="U1196" s="22">
        <v>0.77083333333333337</v>
      </c>
      <c r="V1196" t="s">
        <v>927</v>
      </c>
      <c r="X1196" t="s">
        <v>1685</v>
      </c>
    </row>
    <row r="1197" spans="1:24">
      <c r="A1197" s="2">
        <v>1192</v>
      </c>
      <c r="B1197" s="2" t="s">
        <v>212</v>
      </c>
      <c r="C1197" s="2">
        <f>YEAR(MC[[#This Row],[Date]])</f>
        <v>2025</v>
      </c>
      <c r="D1197" s="2" t="s">
        <v>211</v>
      </c>
      <c r="E1197" s="2" t="s">
        <v>211</v>
      </c>
      <c r="F1197" s="18">
        <v>45839</v>
      </c>
      <c r="G1197" s="2">
        <f t="shared" si="216"/>
        <v>31</v>
      </c>
      <c r="H1197" s="19">
        <f t="shared" si="203"/>
        <v>45846</v>
      </c>
      <c r="I1197">
        <v>18</v>
      </c>
      <c r="J1197">
        <v>2</v>
      </c>
      <c r="K1197" s="2">
        <v>2134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f>SUM(MC[[#This Row],[IC1_Inv1_MC]:[IC2_Inv2_MC]])</f>
        <v>2134</v>
      </c>
      <c r="R1197" s="22">
        <v>0.25</v>
      </c>
      <c r="S1197" s="22">
        <v>0.41666666666666669</v>
      </c>
      <c r="T1197" s="22">
        <v>0.60416666666666663</v>
      </c>
      <c r="U1197" s="22">
        <v>0.77083333333333337</v>
      </c>
      <c r="V1197" t="s">
        <v>927</v>
      </c>
    </row>
    <row r="1198" spans="1:24">
      <c r="A1198" s="2">
        <v>1193</v>
      </c>
      <c r="B1198" s="2" t="s">
        <v>212</v>
      </c>
      <c r="C1198" s="2">
        <f>YEAR(MC[[#This Row],[Date]])</f>
        <v>2025</v>
      </c>
      <c r="D1198" s="2" t="s">
        <v>211</v>
      </c>
      <c r="E1198" s="2" t="s">
        <v>211</v>
      </c>
      <c r="F1198" s="18">
        <v>45839</v>
      </c>
      <c r="G1198" s="2">
        <f t="shared" ref="G1198" si="217">DAY(EOMONTH(F1198,0))</f>
        <v>31</v>
      </c>
      <c r="H1198" s="19">
        <f t="shared" si="203"/>
        <v>45847</v>
      </c>
      <c r="I1198">
        <v>18</v>
      </c>
      <c r="J1198">
        <v>2</v>
      </c>
      <c r="K1198" s="2">
        <v>0</v>
      </c>
      <c r="L1198" s="2">
        <v>0</v>
      </c>
      <c r="M1198" s="2">
        <v>0</v>
      </c>
      <c r="N1198" s="2">
        <v>0</v>
      </c>
      <c r="O1198" s="2">
        <v>2120</v>
      </c>
      <c r="P1198" s="2">
        <v>0</v>
      </c>
      <c r="Q1198" s="2">
        <f>SUM(MC[[#This Row],[IC1_Inv1_MC]:[IC2_Inv2_MC]])</f>
        <v>2120</v>
      </c>
      <c r="R1198" s="22">
        <v>0.25</v>
      </c>
      <c r="S1198" s="22">
        <v>0.41666666666666669</v>
      </c>
      <c r="T1198" s="22">
        <v>0.60416666666666663</v>
      </c>
      <c r="U1198" s="22">
        <v>0.77083333333333337</v>
      </c>
      <c r="V1198" t="s">
        <v>927</v>
      </c>
    </row>
    <row r="1199" spans="1:24">
      <c r="A1199" s="2">
        <v>1194</v>
      </c>
      <c r="B1199" s="2" t="s">
        <v>212</v>
      </c>
      <c r="C1199" s="2">
        <f>YEAR(MC[[#This Row],[Date]])</f>
        <v>2025</v>
      </c>
      <c r="D1199" s="2" t="s">
        <v>211</v>
      </c>
      <c r="E1199" s="2" t="s">
        <v>211</v>
      </c>
      <c r="F1199" s="18">
        <v>45839</v>
      </c>
      <c r="G1199" s="2">
        <f t="shared" ref="G1199" si="218">DAY(EOMONTH(F1199,0))</f>
        <v>31</v>
      </c>
      <c r="H1199" s="19">
        <f t="shared" si="203"/>
        <v>45848</v>
      </c>
      <c r="I1199">
        <v>18</v>
      </c>
      <c r="J1199">
        <v>2</v>
      </c>
      <c r="K1199" s="2">
        <v>0</v>
      </c>
      <c r="L1199" s="2">
        <v>0</v>
      </c>
      <c r="M1199" s="2">
        <v>2120</v>
      </c>
      <c r="N1199" s="2">
        <v>0</v>
      </c>
      <c r="O1199" s="2">
        <v>0</v>
      </c>
      <c r="P1199" s="2">
        <v>0</v>
      </c>
      <c r="Q1199" s="2">
        <f>SUM(MC[[#This Row],[IC1_Inv1_MC]:[IC2_Inv2_MC]])</f>
        <v>2120</v>
      </c>
      <c r="R1199" s="22">
        <v>0.25</v>
      </c>
      <c r="S1199" s="22">
        <v>0.41666666666666669</v>
      </c>
      <c r="T1199" s="22">
        <v>0.60416666666666663</v>
      </c>
      <c r="U1199" s="22">
        <v>0.77083333333333337</v>
      </c>
      <c r="V1199" t="s">
        <v>927</v>
      </c>
    </row>
    <row r="1200" spans="1:24">
      <c r="A1200" s="2">
        <v>1195</v>
      </c>
      <c r="B1200" s="2" t="s">
        <v>212</v>
      </c>
      <c r="C1200" s="2">
        <f>YEAR(MC[[#This Row],[Date]])</f>
        <v>2025</v>
      </c>
      <c r="D1200" s="2" t="s">
        <v>211</v>
      </c>
      <c r="E1200" s="2" t="s">
        <v>211</v>
      </c>
      <c r="F1200" s="18">
        <v>45839</v>
      </c>
      <c r="G1200" s="2">
        <f t="shared" ref="G1200" si="219">DAY(EOMONTH(F1200,0))</f>
        <v>31</v>
      </c>
      <c r="H1200" s="19">
        <f t="shared" si="203"/>
        <v>45849</v>
      </c>
      <c r="I1200">
        <v>18</v>
      </c>
      <c r="J1200">
        <v>2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2140</v>
      </c>
      <c r="Q1200" s="2">
        <f>SUM(MC[[#This Row],[IC1_Inv1_MC]:[IC2_Inv2_MC]])</f>
        <v>2140</v>
      </c>
      <c r="R1200" s="22">
        <v>0.25</v>
      </c>
      <c r="S1200" s="22">
        <v>0.41666666666666669</v>
      </c>
      <c r="T1200" s="22">
        <v>0.60416666666666663</v>
      </c>
      <c r="U1200" s="22">
        <v>0.77083333333333337</v>
      </c>
      <c r="V1200" t="s">
        <v>927</v>
      </c>
    </row>
    <row r="1201" spans="1:22">
      <c r="A1201" s="2">
        <v>1196</v>
      </c>
      <c r="B1201" s="2" t="s">
        <v>212</v>
      </c>
      <c r="C1201" s="2">
        <f>YEAR(MC[[#This Row],[Date]])</f>
        <v>2025</v>
      </c>
      <c r="D1201" s="2" t="s">
        <v>211</v>
      </c>
      <c r="E1201" s="2" t="s">
        <v>211</v>
      </c>
      <c r="F1201" s="18">
        <v>45839</v>
      </c>
      <c r="G1201" s="2">
        <f t="shared" ref="G1201" si="220">DAY(EOMONTH(F1201,0))</f>
        <v>31</v>
      </c>
      <c r="H1201" s="19">
        <f t="shared" si="203"/>
        <v>45850</v>
      </c>
      <c r="I1201">
        <v>18</v>
      </c>
      <c r="J1201">
        <v>2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1132</v>
      </c>
      <c r="Q1201" s="2">
        <f>SUM(MC[[#This Row],[IC1_Inv1_MC]:[IC2_Inv2_MC]])</f>
        <v>1132</v>
      </c>
      <c r="R1201" s="22">
        <v>0.25</v>
      </c>
      <c r="S1201" s="22">
        <v>0.41666666666666669</v>
      </c>
      <c r="V1201" t="s">
        <v>927</v>
      </c>
    </row>
    <row r="1202" spans="1:22">
      <c r="A1202" s="2">
        <v>1197</v>
      </c>
      <c r="B1202" s="2" t="s">
        <v>212</v>
      </c>
      <c r="C1202" s="2">
        <f>YEAR(MC[[#This Row],[Date]])</f>
        <v>2025</v>
      </c>
      <c r="D1202" s="2" t="s">
        <v>211</v>
      </c>
      <c r="E1202" s="2" t="s">
        <v>211</v>
      </c>
      <c r="F1202" s="18">
        <v>45839</v>
      </c>
      <c r="G1202" s="2">
        <f t="shared" ref="G1202:G1208" si="221">DAY(EOMONTH(F1202,0))</f>
        <v>31</v>
      </c>
      <c r="H1202" s="19">
        <f t="shared" ref="H1202:H1207" si="222">H1201+1</f>
        <v>45851</v>
      </c>
      <c r="I1202">
        <v>18</v>
      </c>
      <c r="J1202">
        <v>2</v>
      </c>
      <c r="K1202" s="2">
        <v>2096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f>SUM(MC[[#This Row],[IC1_Inv1_MC]:[IC2_Inv2_MC]])</f>
        <v>2096</v>
      </c>
      <c r="R1202" s="22">
        <v>0.25</v>
      </c>
      <c r="S1202" s="22">
        <v>0.41666666666666669</v>
      </c>
      <c r="T1202" s="22">
        <v>0.60416666666666663</v>
      </c>
      <c r="U1202" s="22">
        <v>0.60416666666666663</v>
      </c>
      <c r="V1202" t="s">
        <v>927</v>
      </c>
    </row>
    <row r="1203" spans="1:22">
      <c r="A1203" s="2">
        <v>1198</v>
      </c>
      <c r="B1203" s="2" t="s">
        <v>212</v>
      </c>
      <c r="C1203" s="2">
        <f>YEAR(MC[[#This Row],[Date]])</f>
        <v>2025</v>
      </c>
      <c r="D1203" s="2" t="s">
        <v>211</v>
      </c>
      <c r="E1203" s="2" t="s">
        <v>211</v>
      </c>
      <c r="F1203" s="18">
        <v>45839</v>
      </c>
      <c r="G1203" s="2">
        <f t="shared" si="221"/>
        <v>31</v>
      </c>
      <c r="H1203" s="19">
        <f t="shared" si="222"/>
        <v>45852</v>
      </c>
      <c r="I1203">
        <v>18</v>
      </c>
      <c r="J1203">
        <v>2</v>
      </c>
      <c r="K1203" s="2">
        <v>0</v>
      </c>
      <c r="L1203" s="2">
        <v>0</v>
      </c>
      <c r="M1203" s="2">
        <v>0</v>
      </c>
      <c r="N1203" s="2">
        <v>2120</v>
      </c>
      <c r="O1203" s="2">
        <v>0</v>
      </c>
      <c r="P1203" s="2">
        <v>0</v>
      </c>
      <c r="Q1203" s="2">
        <f>SUM(MC[[#This Row],[IC1_Inv1_MC]:[IC2_Inv2_MC]])</f>
        <v>2120</v>
      </c>
      <c r="R1203" s="22">
        <v>0.25</v>
      </c>
      <c r="S1203" s="22">
        <v>0.41666666666666669</v>
      </c>
      <c r="T1203" s="22">
        <v>0.60416666666666663</v>
      </c>
      <c r="U1203" s="22">
        <v>0.60416666666666663</v>
      </c>
      <c r="V1203" t="s">
        <v>927</v>
      </c>
    </row>
    <row r="1204" spans="1:22">
      <c r="A1204" s="2">
        <v>1199</v>
      </c>
      <c r="B1204" s="2" t="s">
        <v>212</v>
      </c>
      <c r="C1204" s="2">
        <f>YEAR(MC[[#This Row],[Date]])</f>
        <v>2025</v>
      </c>
      <c r="D1204" s="2" t="s">
        <v>211</v>
      </c>
      <c r="E1204" s="2" t="s">
        <v>211</v>
      </c>
      <c r="F1204" s="18">
        <v>45839</v>
      </c>
      <c r="G1204" s="2">
        <f t="shared" si="221"/>
        <v>31</v>
      </c>
      <c r="H1204" s="19">
        <f t="shared" si="222"/>
        <v>45853</v>
      </c>
      <c r="I1204">
        <v>18</v>
      </c>
      <c r="J1204">
        <v>2</v>
      </c>
      <c r="K1204" s="2">
        <v>0</v>
      </c>
      <c r="L1204" s="2">
        <v>0</v>
      </c>
      <c r="M1204" s="2">
        <v>2120</v>
      </c>
      <c r="N1204" s="2">
        <v>2120</v>
      </c>
      <c r="O1204" s="2">
        <v>0</v>
      </c>
      <c r="P1204" s="2">
        <v>0</v>
      </c>
      <c r="Q1204" s="2">
        <f>SUM(MC[[#This Row],[IC1_Inv1_MC]:[IC2_Inv2_MC]])</f>
        <v>4240</v>
      </c>
      <c r="R1204" s="22">
        <v>0.25</v>
      </c>
      <c r="S1204" s="22">
        <v>0.41666666666666669</v>
      </c>
      <c r="T1204" s="22">
        <v>0.60416666666666663</v>
      </c>
      <c r="U1204" s="22">
        <v>0.60416666666666663</v>
      </c>
      <c r="V1204" t="s">
        <v>927</v>
      </c>
    </row>
    <row r="1205" spans="1:22">
      <c r="A1205" s="2">
        <v>1200</v>
      </c>
      <c r="B1205" s="2" t="s">
        <v>212</v>
      </c>
      <c r="C1205" s="2">
        <f>YEAR(MC[[#This Row],[Date]])</f>
        <v>2025</v>
      </c>
      <c r="D1205" s="2" t="s">
        <v>211</v>
      </c>
      <c r="E1205" s="2" t="s">
        <v>211</v>
      </c>
      <c r="F1205" s="18">
        <v>45839</v>
      </c>
      <c r="G1205" s="2">
        <f t="shared" si="221"/>
        <v>31</v>
      </c>
      <c r="H1205" s="19">
        <f t="shared" si="222"/>
        <v>45854</v>
      </c>
      <c r="I1205">
        <v>18</v>
      </c>
      <c r="Q1205" s="2">
        <f>SUM(MC[[#This Row],[IC1_Inv1_MC]:[IC2_Inv2_MC]])</f>
        <v>0</v>
      </c>
    </row>
    <row r="1206" spans="1:22">
      <c r="A1206" s="2">
        <v>1201</v>
      </c>
      <c r="B1206" s="2" t="s">
        <v>212</v>
      </c>
      <c r="C1206" s="2">
        <f>YEAR(MC[[#This Row],[Date]])</f>
        <v>2025</v>
      </c>
      <c r="D1206" s="2" t="s">
        <v>211</v>
      </c>
      <c r="E1206" s="2" t="s">
        <v>211</v>
      </c>
      <c r="F1206" s="18">
        <v>45839</v>
      </c>
      <c r="G1206" s="2">
        <f t="shared" si="221"/>
        <v>31</v>
      </c>
      <c r="H1206" s="19">
        <f t="shared" si="222"/>
        <v>45855</v>
      </c>
      <c r="I1206">
        <v>18</v>
      </c>
      <c r="J1206">
        <v>2</v>
      </c>
      <c r="K1206" s="2">
        <v>0</v>
      </c>
      <c r="L1206" s="2">
        <v>0</v>
      </c>
      <c r="M1206" s="2">
        <v>0</v>
      </c>
      <c r="N1206" s="2">
        <v>0</v>
      </c>
      <c r="O1206" s="2">
        <v>2324</v>
      </c>
      <c r="P1206" s="2">
        <v>0</v>
      </c>
      <c r="Q1206" s="2">
        <f>SUM(MC[[#This Row],[IC1_Inv1_MC]:[IC2_Inv2_MC]])</f>
        <v>2324</v>
      </c>
      <c r="R1206" s="22">
        <v>0.25</v>
      </c>
      <c r="S1206" s="22">
        <v>0.41666666666666669</v>
      </c>
      <c r="T1206" s="22">
        <v>0.60416666666666663</v>
      </c>
      <c r="U1206" s="22">
        <v>0.60416666666666663</v>
      </c>
      <c r="V1206" t="s">
        <v>927</v>
      </c>
    </row>
    <row r="1207" spans="1:22">
      <c r="A1207" s="2">
        <v>1202</v>
      </c>
      <c r="B1207" s="2" t="s">
        <v>212</v>
      </c>
      <c r="C1207" s="2">
        <f>YEAR(MC[[#This Row],[Date]])</f>
        <v>2025</v>
      </c>
      <c r="D1207" s="2" t="s">
        <v>211</v>
      </c>
      <c r="E1207" s="2" t="s">
        <v>211</v>
      </c>
      <c r="F1207" s="18">
        <v>45839</v>
      </c>
      <c r="G1207" s="2">
        <f t="shared" si="221"/>
        <v>31</v>
      </c>
      <c r="H1207" s="19">
        <f t="shared" si="222"/>
        <v>45856</v>
      </c>
      <c r="I1207">
        <v>18</v>
      </c>
      <c r="J1207">
        <v>2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2120</v>
      </c>
      <c r="Q1207" s="2">
        <f>SUM(MC[[#This Row],[IC1_Inv1_MC]:[IC2_Inv2_MC]])</f>
        <v>2120</v>
      </c>
      <c r="R1207" s="22">
        <v>0.25</v>
      </c>
      <c r="S1207" s="22">
        <v>0.41666666666666669</v>
      </c>
      <c r="T1207" s="22">
        <v>0.60416666666666663</v>
      </c>
      <c r="U1207" s="22">
        <v>0.60416666666666663</v>
      </c>
      <c r="V1207" t="s">
        <v>927</v>
      </c>
    </row>
    <row r="1208" spans="1:22">
      <c r="A1208" s="2">
        <v>1203</v>
      </c>
      <c r="B1208" s="2" t="s">
        <v>212</v>
      </c>
      <c r="C1208" s="2">
        <f>YEAR(MC[[#This Row],[Date]])</f>
        <v>2025</v>
      </c>
      <c r="D1208" s="2" t="s">
        <v>211</v>
      </c>
      <c r="E1208" s="2" t="s">
        <v>211</v>
      </c>
      <c r="F1208" s="18">
        <v>45839</v>
      </c>
      <c r="G1208" s="2">
        <f t="shared" si="221"/>
        <v>31</v>
      </c>
      <c r="H1208" s="19">
        <f t="shared" ref="H1208:H1216" si="223">H1207+1</f>
        <v>45857</v>
      </c>
      <c r="I1208">
        <v>18</v>
      </c>
      <c r="J1208">
        <v>2</v>
      </c>
      <c r="K1208" s="2">
        <v>0</v>
      </c>
      <c r="L1208" s="2">
        <v>0</v>
      </c>
      <c r="M1208" s="2">
        <v>2120</v>
      </c>
      <c r="N1208" s="2">
        <v>0</v>
      </c>
      <c r="O1208" s="2">
        <v>0</v>
      </c>
      <c r="P1208" s="2">
        <v>0</v>
      </c>
      <c r="Q1208" s="2">
        <f>SUM(MC[[#This Row],[IC1_Inv1_MC]:[IC2_Inv2_MC]])</f>
        <v>2120</v>
      </c>
      <c r="R1208" s="22">
        <v>0.25</v>
      </c>
      <c r="S1208" s="22">
        <v>0.41666666666666669</v>
      </c>
      <c r="T1208" s="22">
        <v>0.60416666666666663</v>
      </c>
      <c r="U1208" s="22">
        <v>0.60416666666666663</v>
      </c>
      <c r="V1208" t="s">
        <v>927</v>
      </c>
    </row>
    <row r="1209" spans="1:22">
      <c r="A1209" s="2">
        <v>1204</v>
      </c>
      <c r="B1209" s="2" t="s">
        <v>212</v>
      </c>
      <c r="C1209" s="2">
        <f>YEAR(MC[[#This Row],[Date]])</f>
        <v>2025</v>
      </c>
      <c r="D1209" s="2" t="s">
        <v>211</v>
      </c>
      <c r="E1209" s="2" t="s">
        <v>211</v>
      </c>
      <c r="F1209" s="18">
        <v>45839</v>
      </c>
      <c r="G1209" s="2">
        <f t="shared" ref="G1209" si="224">DAY(EOMONTH(F1209,0))</f>
        <v>31</v>
      </c>
      <c r="H1209" s="19">
        <f t="shared" si="223"/>
        <v>45858</v>
      </c>
      <c r="I1209">
        <v>18</v>
      </c>
      <c r="J1209">
        <v>2</v>
      </c>
      <c r="K1209" s="2">
        <v>0</v>
      </c>
      <c r="L1209" s="2">
        <v>0</v>
      </c>
      <c r="M1209" s="2">
        <v>0</v>
      </c>
      <c r="N1209" s="2">
        <v>2320</v>
      </c>
      <c r="O1209" s="2">
        <v>0</v>
      </c>
      <c r="P1209" s="2">
        <v>0</v>
      </c>
      <c r="Q1209" s="2">
        <f>SUM(MC[[#This Row],[IC1_Inv1_MC]:[IC2_Inv2_MC]])</f>
        <v>2320</v>
      </c>
      <c r="R1209" s="22">
        <v>0.25</v>
      </c>
      <c r="S1209" s="22">
        <v>0.41666666666666669</v>
      </c>
      <c r="T1209" s="22">
        <v>0.60416666666666663</v>
      </c>
      <c r="U1209" s="22">
        <v>0.60416666666666663</v>
      </c>
      <c r="V1209" t="s">
        <v>927</v>
      </c>
    </row>
    <row r="1210" spans="1:22">
      <c r="A1210" s="2">
        <v>1205</v>
      </c>
      <c r="B1210" s="2" t="s">
        <v>212</v>
      </c>
      <c r="C1210" s="2">
        <f>YEAR(MC[[#This Row],[Date]])</f>
        <v>2025</v>
      </c>
      <c r="D1210" s="2" t="s">
        <v>211</v>
      </c>
      <c r="E1210" s="2" t="s">
        <v>211</v>
      </c>
      <c r="F1210" s="18">
        <v>45839</v>
      </c>
      <c r="G1210" s="2">
        <f t="shared" ref="G1210" si="225">DAY(EOMONTH(F1210,0))</f>
        <v>31</v>
      </c>
      <c r="H1210" s="19">
        <f t="shared" si="223"/>
        <v>45859</v>
      </c>
      <c r="I1210">
        <v>18</v>
      </c>
      <c r="J1210">
        <v>2</v>
      </c>
      <c r="K1210" s="2">
        <v>0</v>
      </c>
      <c r="L1210" s="2">
        <v>2134</v>
      </c>
      <c r="M1210" s="2">
        <v>0</v>
      </c>
      <c r="N1210" s="2">
        <v>0</v>
      </c>
      <c r="O1210" s="2">
        <v>0</v>
      </c>
      <c r="P1210" s="2">
        <v>0</v>
      </c>
      <c r="Q1210" s="2">
        <f>SUM(MC[[#This Row],[IC1_Inv1_MC]:[IC2_Inv2_MC]])</f>
        <v>2134</v>
      </c>
      <c r="R1210" s="22">
        <v>0.25</v>
      </c>
      <c r="S1210" s="22">
        <v>0.41666666666666669</v>
      </c>
      <c r="T1210" s="22">
        <v>0.60416666666666663</v>
      </c>
      <c r="U1210" s="22">
        <v>0.60416666666666663</v>
      </c>
      <c r="V1210" t="s">
        <v>927</v>
      </c>
    </row>
    <row r="1211" spans="1:22">
      <c r="A1211" s="2">
        <v>1206</v>
      </c>
      <c r="B1211" s="2" t="s">
        <v>212</v>
      </c>
      <c r="C1211" s="2">
        <f>YEAR(MC[[#This Row],[Date]])</f>
        <v>2025</v>
      </c>
      <c r="D1211" s="2" t="s">
        <v>211</v>
      </c>
      <c r="E1211" s="2" t="s">
        <v>211</v>
      </c>
      <c r="F1211" s="18">
        <v>45839</v>
      </c>
      <c r="G1211" s="2">
        <f t="shared" ref="G1211" si="226">DAY(EOMONTH(F1211,0))</f>
        <v>31</v>
      </c>
      <c r="H1211" s="19">
        <f t="shared" si="223"/>
        <v>45860</v>
      </c>
      <c r="I1211">
        <v>18</v>
      </c>
      <c r="J1211">
        <v>2</v>
      </c>
      <c r="K1211" s="2">
        <v>2140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f>SUM(MC[[#This Row],[IC1_Inv1_MC]:[IC2_Inv2_MC]])</f>
        <v>2140</v>
      </c>
      <c r="R1211" s="22">
        <v>0.25</v>
      </c>
      <c r="S1211" s="22">
        <v>0.41666666666666669</v>
      </c>
      <c r="T1211" s="22">
        <v>0.60416666666666663</v>
      </c>
      <c r="U1211" s="22">
        <v>0.60416666666666663</v>
      </c>
      <c r="V1211" t="s">
        <v>927</v>
      </c>
    </row>
    <row r="1212" spans="1:22">
      <c r="A1212" s="2">
        <v>1206</v>
      </c>
      <c r="B1212" s="2" t="s">
        <v>212</v>
      </c>
      <c r="C1212" s="2">
        <f>YEAR(MC[[#This Row],[Date]])</f>
        <v>2025</v>
      </c>
      <c r="D1212" s="2" t="s">
        <v>211</v>
      </c>
      <c r="E1212" s="2" t="s">
        <v>211</v>
      </c>
      <c r="F1212" s="18">
        <v>45839</v>
      </c>
      <c r="G1212" s="2">
        <f t="shared" ref="G1212" si="227">DAY(EOMONTH(F1212,0))</f>
        <v>31</v>
      </c>
      <c r="H1212" s="19">
        <f t="shared" si="223"/>
        <v>45861</v>
      </c>
      <c r="I1212">
        <v>18</v>
      </c>
      <c r="J1212">
        <v>2</v>
      </c>
      <c r="K1212" s="2">
        <v>0</v>
      </c>
      <c r="L1212" s="2">
        <v>0</v>
      </c>
      <c r="M1212" s="2">
        <v>0</v>
      </c>
      <c r="N1212" s="2">
        <v>0</v>
      </c>
      <c r="O1212" s="2">
        <v>2120</v>
      </c>
      <c r="P1212" s="2">
        <v>0</v>
      </c>
      <c r="Q1212" s="2">
        <f>SUM(MC[[#This Row],[IC1_Inv1_MC]:[IC2_Inv2_MC]])</f>
        <v>2120</v>
      </c>
      <c r="R1212" s="22">
        <v>0.25</v>
      </c>
      <c r="S1212" s="22">
        <v>0.41666666666666669</v>
      </c>
      <c r="T1212" s="22">
        <v>0.60416666666666663</v>
      </c>
      <c r="U1212" s="22">
        <v>0.60416666666666663</v>
      </c>
      <c r="V1212" t="s">
        <v>927</v>
      </c>
    </row>
    <row r="1213" spans="1:22">
      <c r="A1213" s="2">
        <v>1207</v>
      </c>
      <c r="B1213" s="2" t="s">
        <v>212</v>
      </c>
      <c r="C1213" s="2">
        <f>YEAR(MC[[#This Row],[Date]])</f>
        <v>2025</v>
      </c>
      <c r="D1213" s="2" t="s">
        <v>211</v>
      </c>
      <c r="E1213" s="2" t="s">
        <v>211</v>
      </c>
      <c r="F1213" s="18">
        <v>45839</v>
      </c>
      <c r="G1213" s="2">
        <f t="shared" ref="G1213:G1216" si="228">DAY(EOMONTH(F1213,0))</f>
        <v>31</v>
      </c>
      <c r="H1213" s="19">
        <f t="shared" si="223"/>
        <v>45862</v>
      </c>
      <c r="Q1213" s="2">
        <f>SUM(MC[[#This Row],[IC1_Inv1_MC]:[IC2_Inv2_MC]])</f>
        <v>0</v>
      </c>
    </row>
    <row r="1214" spans="1:22">
      <c r="A1214" s="2">
        <v>1208</v>
      </c>
      <c r="B1214" s="2" t="s">
        <v>212</v>
      </c>
      <c r="C1214" s="2">
        <f>YEAR(MC[[#This Row],[Date]])</f>
        <v>2025</v>
      </c>
      <c r="D1214" s="2" t="s">
        <v>211</v>
      </c>
      <c r="E1214" s="2" t="s">
        <v>211</v>
      </c>
      <c r="F1214" s="18">
        <v>45839</v>
      </c>
      <c r="G1214" s="2">
        <f t="shared" si="228"/>
        <v>31</v>
      </c>
      <c r="H1214" s="19">
        <f t="shared" si="223"/>
        <v>45863</v>
      </c>
      <c r="Q1214" s="2">
        <f>SUM(MC[[#This Row],[IC1_Inv1_MC]:[IC2_Inv2_MC]])</f>
        <v>0</v>
      </c>
    </row>
    <row r="1215" spans="1:22">
      <c r="A1215" s="2">
        <v>1209</v>
      </c>
      <c r="B1215" s="2" t="s">
        <v>212</v>
      </c>
      <c r="C1215" s="2">
        <f>YEAR(MC[[#This Row],[Date]])</f>
        <v>2025</v>
      </c>
      <c r="D1215" s="2" t="s">
        <v>211</v>
      </c>
      <c r="E1215" s="2" t="s">
        <v>211</v>
      </c>
      <c r="F1215" s="18">
        <v>45839</v>
      </c>
      <c r="G1215" s="2">
        <f t="shared" si="228"/>
        <v>31</v>
      </c>
      <c r="H1215" s="19">
        <f t="shared" si="223"/>
        <v>45864</v>
      </c>
      <c r="Q1215" s="2">
        <f>SUM(MC[[#This Row],[IC1_Inv1_MC]:[IC2_Inv2_MC]])</f>
        <v>0</v>
      </c>
    </row>
    <row r="1216" spans="1:22">
      <c r="B1216" s="2" t="s">
        <v>212</v>
      </c>
      <c r="C1216" s="2">
        <f>YEAR(MC[[#This Row],[Date]])</f>
        <v>2025</v>
      </c>
      <c r="D1216" s="2" t="s">
        <v>211</v>
      </c>
      <c r="E1216" s="2" t="s">
        <v>211</v>
      </c>
      <c r="F1216" s="18">
        <v>45839</v>
      </c>
      <c r="G1216" s="2">
        <f t="shared" si="228"/>
        <v>31</v>
      </c>
      <c r="H1216" s="19">
        <f t="shared" si="223"/>
        <v>45865</v>
      </c>
      <c r="Q1216" s="2">
        <f>SUM(MC[[#This Row],[IC1_Inv1_MC]:[IC2_Inv2_MC]])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S1222"/>
  <sheetViews>
    <sheetView topLeftCell="A2" zoomScale="85" zoomScaleNormal="85" workbookViewId="0">
      <pane xSplit="8" ySplit="1" topLeftCell="I1206" activePane="bottomRight" state="frozen"/>
      <selection activeCell="I9" sqref="I9"/>
      <selection pane="topRight" activeCell="I9" sqref="I9"/>
      <selection pane="bottomLeft" activeCell="I9" sqref="I9"/>
      <selection pane="bottomRight" activeCell="F1222" sqref="F1222"/>
    </sheetView>
  </sheetViews>
  <sheetFormatPr defaultColWidth="9" defaultRowHeight="14.4"/>
  <cols>
    <col min="2" max="2" width="11.109375" customWidth="1"/>
    <col min="3" max="3" width="12.44140625" customWidth="1"/>
    <col min="4" max="4" width="14.88671875" customWidth="1"/>
    <col min="5" max="5" width="13.44140625" customWidth="1"/>
    <col min="6" max="6" width="10.5546875" customWidth="1"/>
    <col min="7" max="7" width="4.88671875" customWidth="1"/>
    <col min="8" max="8" width="10.44140625" customWidth="1"/>
    <col min="10" max="10" width="9.44140625" customWidth="1"/>
    <col min="17" max="17" width="12.44140625" customWidth="1"/>
    <col min="18" max="18" width="64.44140625" bestFit="1" customWidth="1"/>
    <col min="19" max="19" width="19.88671875" customWidth="1"/>
  </cols>
  <sheetData>
    <row r="1" spans="1:19" hidden="1"/>
    <row r="2" spans="1:19" ht="28.8">
      <c r="A2" s="17" t="s">
        <v>7</v>
      </c>
      <c r="B2" s="17" t="s">
        <v>178</v>
      </c>
      <c r="C2" s="17" t="s">
        <v>215</v>
      </c>
      <c r="D2" s="17" t="s">
        <v>179</v>
      </c>
      <c r="E2" s="17" t="s">
        <v>180</v>
      </c>
      <c r="F2" s="17" t="s">
        <v>139</v>
      </c>
      <c r="G2" s="17" t="s">
        <v>65</v>
      </c>
      <c r="H2" s="17" t="s">
        <v>36</v>
      </c>
      <c r="I2" s="20" t="s">
        <v>909</v>
      </c>
      <c r="J2" s="20" t="s">
        <v>910</v>
      </c>
      <c r="K2" s="20" t="s">
        <v>995</v>
      </c>
      <c r="L2" s="20" t="s">
        <v>996</v>
      </c>
      <c r="M2" s="20" t="s">
        <v>997</v>
      </c>
      <c r="N2" s="20" t="s">
        <v>998</v>
      </c>
      <c r="O2" s="20" t="s">
        <v>999</v>
      </c>
      <c r="P2" s="20" t="s">
        <v>1000</v>
      </c>
      <c r="Q2" s="21" t="s">
        <v>1001</v>
      </c>
      <c r="R2" s="20" t="s">
        <v>924</v>
      </c>
      <c r="S2" t="s">
        <v>259</v>
      </c>
    </row>
    <row r="3" spans="1:19">
      <c r="A3" s="2">
        <v>1</v>
      </c>
      <c r="B3" s="2" t="s">
        <v>208</v>
      </c>
      <c r="C3" s="2">
        <f>YEAR(GC[[#This Row],[Date]])</f>
        <v>2022</v>
      </c>
      <c r="D3" s="2" t="s">
        <v>209</v>
      </c>
      <c r="E3" s="2" t="s">
        <v>209</v>
      </c>
      <c r="F3" s="18">
        <v>44652</v>
      </c>
      <c r="G3" s="2">
        <f>DAY(EOMONTH(F3,0))</f>
        <v>30</v>
      </c>
      <c r="H3" s="19">
        <v>44652</v>
      </c>
      <c r="Q3" s="2">
        <f>SUM(GC[[#This Row],[IC1_Inv1_GC]:[IC2_Inv2_GC]])</f>
        <v>0</v>
      </c>
    </row>
    <row r="4" spans="1:19">
      <c r="A4" s="2">
        <v>2</v>
      </c>
      <c r="B4" s="2" t="s">
        <v>208</v>
      </c>
      <c r="C4" s="2">
        <f>YEAR(GC[[#This Row],[Date]])</f>
        <v>2022</v>
      </c>
      <c r="D4" s="2" t="s">
        <v>209</v>
      </c>
      <c r="E4" s="2" t="s">
        <v>209</v>
      </c>
      <c r="F4" s="18">
        <v>44652</v>
      </c>
      <c r="G4" s="2">
        <f t="shared" ref="G4:G67" si="0">DAY(EOMONTH(F4,0))</f>
        <v>30</v>
      </c>
      <c r="H4" s="19">
        <f>H3+1</f>
        <v>44653</v>
      </c>
      <c r="Q4" s="2">
        <f>SUM(GC[[#This Row],[IC1_Inv1_GC]:[IC2_Inv2_GC]])</f>
        <v>0</v>
      </c>
    </row>
    <row r="5" spans="1:19">
      <c r="A5" s="2">
        <v>3</v>
      </c>
      <c r="B5" s="2" t="s">
        <v>208</v>
      </c>
      <c r="C5" s="2">
        <f>YEAR(GC[[#This Row],[Date]])</f>
        <v>2022</v>
      </c>
      <c r="D5" s="2" t="s">
        <v>209</v>
      </c>
      <c r="E5" s="2" t="s">
        <v>209</v>
      </c>
      <c r="F5" s="18">
        <v>44652</v>
      </c>
      <c r="G5" s="2">
        <f t="shared" si="0"/>
        <v>30</v>
      </c>
      <c r="H5" s="19">
        <f t="shared" ref="H5:H68" si="1">H4+1</f>
        <v>44654</v>
      </c>
      <c r="Q5" s="2">
        <f>SUM(GC[[#This Row],[IC1_Inv1_GC]:[IC2_Inv2_GC]])</f>
        <v>0</v>
      </c>
    </row>
    <row r="6" spans="1:19">
      <c r="A6" s="2">
        <v>4</v>
      </c>
      <c r="B6" s="2" t="s">
        <v>208</v>
      </c>
      <c r="C6" s="2">
        <f>YEAR(GC[[#This Row],[Date]])</f>
        <v>2022</v>
      </c>
      <c r="D6" s="2" t="s">
        <v>209</v>
      </c>
      <c r="E6" s="2" t="s">
        <v>209</v>
      </c>
      <c r="F6" s="18">
        <v>44652</v>
      </c>
      <c r="G6" s="2">
        <f t="shared" si="0"/>
        <v>30</v>
      </c>
      <c r="H6" s="19">
        <f t="shared" si="1"/>
        <v>44655</v>
      </c>
      <c r="Q6" s="2">
        <f>SUM(GC[[#This Row],[IC1_Inv1_GC]:[IC2_Inv2_GC]])</f>
        <v>0</v>
      </c>
    </row>
    <row r="7" spans="1:19">
      <c r="A7" s="2">
        <v>5</v>
      </c>
      <c r="B7" s="2" t="s">
        <v>208</v>
      </c>
      <c r="C7" s="2">
        <f>YEAR(GC[[#This Row],[Date]])</f>
        <v>2022</v>
      </c>
      <c r="D7" s="2" t="s">
        <v>209</v>
      </c>
      <c r="E7" s="2" t="s">
        <v>209</v>
      </c>
      <c r="F7" s="18">
        <v>44652</v>
      </c>
      <c r="G7" s="2">
        <f t="shared" si="0"/>
        <v>30</v>
      </c>
      <c r="H7" s="19">
        <f t="shared" si="1"/>
        <v>44656</v>
      </c>
      <c r="Q7" s="2">
        <f>SUM(GC[[#This Row],[IC1_Inv1_GC]:[IC2_Inv2_GC]])</f>
        <v>0</v>
      </c>
    </row>
    <row r="8" spans="1:19">
      <c r="A8" s="2">
        <v>6</v>
      </c>
      <c r="B8" s="2" t="s">
        <v>208</v>
      </c>
      <c r="C8" s="2">
        <f>YEAR(GC[[#This Row],[Date]])</f>
        <v>2022</v>
      </c>
      <c r="D8" s="2" t="s">
        <v>209</v>
      </c>
      <c r="E8" s="2" t="s">
        <v>209</v>
      </c>
      <c r="F8" s="18">
        <v>44652</v>
      </c>
      <c r="G8" s="2">
        <f t="shared" si="0"/>
        <v>30</v>
      </c>
      <c r="H8" s="19">
        <f t="shared" si="1"/>
        <v>44657</v>
      </c>
      <c r="Q8" s="2">
        <f>SUM(GC[[#This Row],[IC1_Inv1_GC]:[IC2_Inv2_GC]])</f>
        <v>0</v>
      </c>
    </row>
    <row r="9" spans="1:19">
      <c r="A9" s="2">
        <v>7</v>
      </c>
      <c r="B9" s="2" t="s">
        <v>208</v>
      </c>
      <c r="C9" s="2">
        <f>YEAR(GC[[#This Row],[Date]])</f>
        <v>2022</v>
      </c>
      <c r="D9" s="2" t="s">
        <v>209</v>
      </c>
      <c r="E9" s="2" t="s">
        <v>209</v>
      </c>
      <c r="F9" s="18">
        <v>44652</v>
      </c>
      <c r="G9" s="2">
        <f t="shared" si="0"/>
        <v>30</v>
      </c>
      <c r="H9" s="19">
        <f t="shared" si="1"/>
        <v>44658</v>
      </c>
      <c r="Q9" s="2">
        <f>SUM(GC[[#This Row],[IC1_Inv1_GC]:[IC2_Inv2_GC]])</f>
        <v>0</v>
      </c>
    </row>
    <row r="10" spans="1:19">
      <c r="A10" s="2">
        <v>8</v>
      </c>
      <c r="B10" s="2" t="s">
        <v>208</v>
      </c>
      <c r="C10" s="2">
        <f>YEAR(GC[[#This Row],[Date]])</f>
        <v>2022</v>
      </c>
      <c r="D10" s="2" t="s">
        <v>209</v>
      </c>
      <c r="E10" s="2" t="s">
        <v>209</v>
      </c>
      <c r="F10" s="18">
        <v>44652</v>
      </c>
      <c r="G10" s="2">
        <f t="shared" si="0"/>
        <v>30</v>
      </c>
      <c r="H10" s="19">
        <f t="shared" si="1"/>
        <v>44659</v>
      </c>
      <c r="Q10" s="2">
        <f>SUM(GC[[#This Row],[IC1_Inv1_GC]:[IC2_Inv2_GC]])</f>
        <v>0</v>
      </c>
    </row>
    <row r="11" spans="1:19">
      <c r="A11" s="2">
        <v>9</v>
      </c>
      <c r="B11" s="2" t="s">
        <v>208</v>
      </c>
      <c r="C11" s="2">
        <f>YEAR(GC[[#This Row],[Date]])</f>
        <v>2022</v>
      </c>
      <c r="D11" s="2" t="s">
        <v>209</v>
      </c>
      <c r="E11" s="2" t="s">
        <v>209</v>
      </c>
      <c r="F11" s="18">
        <v>44652</v>
      </c>
      <c r="G11" s="2">
        <f t="shared" si="0"/>
        <v>30</v>
      </c>
      <c r="H11" s="19">
        <f t="shared" si="1"/>
        <v>44660</v>
      </c>
      <c r="Q11" s="2">
        <f>SUM(GC[[#This Row],[IC1_Inv1_GC]:[IC2_Inv2_GC]])</f>
        <v>0</v>
      </c>
    </row>
    <row r="12" spans="1:19">
      <c r="A12" s="2">
        <v>10</v>
      </c>
      <c r="B12" s="2" t="s">
        <v>208</v>
      </c>
      <c r="C12" s="2">
        <f>YEAR(GC[[#This Row],[Date]])</f>
        <v>2022</v>
      </c>
      <c r="D12" s="2" t="s">
        <v>209</v>
      </c>
      <c r="E12" s="2" t="s">
        <v>209</v>
      </c>
      <c r="F12" s="18">
        <v>44652</v>
      </c>
      <c r="G12" s="2">
        <f t="shared" si="0"/>
        <v>30</v>
      </c>
      <c r="H12" s="19">
        <f t="shared" si="1"/>
        <v>44661</v>
      </c>
      <c r="Q12" s="2">
        <f>SUM(GC[[#This Row],[IC1_Inv1_GC]:[IC2_Inv2_GC]])</f>
        <v>0</v>
      </c>
    </row>
    <row r="13" spans="1:19">
      <c r="A13" s="2">
        <v>11</v>
      </c>
      <c r="B13" s="2" t="s">
        <v>208</v>
      </c>
      <c r="C13" s="2">
        <f>YEAR(GC[[#This Row],[Date]])</f>
        <v>2022</v>
      </c>
      <c r="D13" s="2" t="s">
        <v>209</v>
      </c>
      <c r="E13" s="2" t="s">
        <v>209</v>
      </c>
      <c r="F13" s="18">
        <v>44652</v>
      </c>
      <c r="G13" s="2">
        <f t="shared" si="0"/>
        <v>30</v>
      </c>
      <c r="H13" s="19">
        <f t="shared" si="1"/>
        <v>44662</v>
      </c>
      <c r="Q13" s="2">
        <f>SUM(GC[[#This Row],[IC1_Inv1_GC]:[IC2_Inv2_GC]])</f>
        <v>0</v>
      </c>
    </row>
    <row r="14" spans="1:19">
      <c r="A14" s="2">
        <v>12</v>
      </c>
      <c r="B14" s="2" t="s">
        <v>208</v>
      </c>
      <c r="C14" s="2">
        <f>YEAR(GC[[#This Row],[Date]])</f>
        <v>2022</v>
      </c>
      <c r="D14" s="2" t="s">
        <v>209</v>
      </c>
      <c r="E14" s="2" t="s">
        <v>209</v>
      </c>
      <c r="F14" s="18">
        <v>44652</v>
      </c>
      <c r="G14" s="2">
        <f t="shared" si="0"/>
        <v>30</v>
      </c>
      <c r="H14" s="19">
        <f t="shared" si="1"/>
        <v>44663</v>
      </c>
      <c r="Q14" s="2">
        <f>SUM(GC[[#This Row],[IC1_Inv1_GC]:[IC2_Inv2_GC]])</f>
        <v>0</v>
      </c>
    </row>
    <row r="15" spans="1:19">
      <c r="A15" s="2">
        <v>13</v>
      </c>
      <c r="B15" s="2" t="s">
        <v>208</v>
      </c>
      <c r="C15" s="2">
        <f>YEAR(GC[[#This Row],[Date]])</f>
        <v>2022</v>
      </c>
      <c r="D15" s="2" t="s">
        <v>209</v>
      </c>
      <c r="E15" s="2" t="s">
        <v>209</v>
      </c>
      <c r="F15" s="18">
        <v>44652</v>
      </c>
      <c r="G15" s="2">
        <f t="shared" si="0"/>
        <v>30</v>
      </c>
      <c r="H15" s="19">
        <f t="shared" si="1"/>
        <v>44664</v>
      </c>
      <c r="Q15" s="2">
        <f>SUM(GC[[#This Row],[IC1_Inv1_GC]:[IC2_Inv2_GC]])</f>
        <v>0</v>
      </c>
    </row>
    <row r="16" spans="1:19">
      <c r="A16" s="2">
        <v>14</v>
      </c>
      <c r="B16" s="2" t="s">
        <v>208</v>
      </c>
      <c r="C16" s="2">
        <f>YEAR(GC[[#This Row],[Date]])</f>
        <v>2022</v>
      </c>
      <c r="D16" s="2" t="s">
        <v>209</v>
      </c>
      <c r="E16" s="2" t="s">
        <v>209</v>
      </c>
      <c r="F16" s="18">
        <v>44652</v>
      </c>
      <c r="G16" s="2">
        <f t="shared" si="0"/>
        <v>30</v>
      </c>
      <c r="H16" s="19">
        <f t="shared" si="1"/>
        <v>44665</v>
      </c>
      <c r="Q16" s="2">
        <f>SUM(GC[[#This Row],[IC1_Inv1_GC]:[IC2_Inv2_GC]])</f>
        <v>0</v>
      </c>
    </row>
    <row r="17" spans="1:17">
      <c r="A17" s="2">
        <v>15</v>
      </c>
      <c r="B17" s="2" t="s">
        <v>208</v>
      </c>
      <c r="C17" s="2">
        <f>YEAR(GC[[#This Row],[Date]])</f>
        <v>2022</v>
      </c>
      <c r="D17" s="2" t="s">
        <v>209</v>
      </c>
      <c r="E17" s="2" t="s">
        <v>209</v>
      </c>
      <c r="F17" s="18">
        <v>44652</v>
      </c>
      <c r="G17" s="2">
        <f t="shared" si="0"/>
        <v>30</v>
      </c>
      <c r="H17" s="19">
        <f t="shared" si="1"/>
        <v>44666</v>
      </c>
      <c r="Q17" s="2">
        <f>SUM(GC[[#This Row],[IC1_Inv1_GC]:[IC2_Inv2_GC]])</f>
        <v>0</v>
      </c>
    </row>
    <row r="18" spans="1:17">
      <c r="A18" s="2">
        <v>16</v>
      </c>
      <c r="B18" s="2" t="s">
        <v>208</v>
      </c>
      <c r="C18" s="2">
        <f>YEAR(GC[[#This Row],[Date]])</f>
        <v>2022</v>
      </c>
      <c r="D18" s="2" t="s">
        <v>209</v>
      </c>
      <c r="E18" s="2" t="s">
        <v>209</v>
      </c>
      <c r="F18" s="18">
        <v>44652</v>
      </c>
      <c r="G18" s="2">
        <f t="shared" si="0"/>
        <v>30</v>
      </c>
      <c r="H18" s="19">
        <f t="shared" si="1"/>
        <v>44667</v>
      </c>
      <c r="Q18" s="2">
        <f>SUM(GC[[#This Row],[IC1_Inv1_GC]:[IC2_Inv2_GC]])</f>
        <v>0</v>
      </c>
    </row>
    <row r="19" spans="1:17">
      <c r="A19" s="2">
        <v>17</v>
      </c>
      <c r="B19" s="2" t="s">
        <v>208</v>
      </c>
      <c r="C19" s="2">
        <f>YEAR(GC[[#This Row],[Date]])</f>
        <v>2022</v>
      </c>
      <c r="D19" s="2" t="s">
        <v>209</v>
      </c>
      <c r="E19" s="2" t="s">
        <v>209</v>
      </c>
      <c r="F19" s="18">
        <v>44652</v>
      </c>
      <c r="G19" s="2">
        <f t="shared" si="0"/>
        <v>30</v>
      </c>
      <c r="H19" s="19">
        <f t="shared" si="1"/>
        <v>44668</v>
      </c>
      <c r="Q19" s="2">
        <f>SUM(GC[[#This Row],[IC1_Inv1_GC]:[IC2_Inv2_GC]])</f>
        <v>0</v>
      </c>
    </row>
    <row r="20" spans="1:17">
      <c r="A20" s="2">
        <v>18</v>
      </c>
      <c r="B20" s="2" t="s">
        <v>208</v>
      </c>
      <c r="C20" s="2">
        <f>YEAR(GC[[#This Row],[Date]])</f>
        <v>2022</v>
      </c>
      <c r="D20" s="2" t="s">
        <v>209</v>
      </c>
      <c r="E20" s="2" t="s">
        <v>209</v>
      </c>
      <c r="F20" s="18">
        <v>44652</v>
      </c>
      <c r="G20" s="2">
        <f t="shared" si="0"/>
        <v>30</v>
      </c>
      <c r="H20" s="19">
        <f t="shared" si="1"/>
        <v>44669</v>
      </c>
      <c r="Q20" s="2">
        <f>SUM(GC[[#This Row],[IC1_Inv1_GC]:[IC2_Inv2_GC]])</f>
        <v>0</v>
      </c>
    </row>
    <row r="21" spans="1:17">
      <c r="A21" s="2">
        <v>19</v>
      </c>
      <c r="B21" s="2" t="s">
        <v>208</v>
      </c>
      <c r="C21" s="2">
        <f>YEAR(GC[[#This Row],[Date]])</f>
        <v>2022</v>
      </c>
      <c r="D21" s="2" t="s">
        <v>209</v>
      </c>
      <c r="E21" s="2" t="s">
        <v>209</v>
      </c>
      <c r="F21" s="18">
        <v>44652</v>
      </c>
      <c r="G21" s="2">
        <f t="shared" si="0"/>
        <v>30</v>
      </c>
      <c r="H21" s="19">
        <f t="shared" si="1"/>
        <v>44670</v>
      </c>
      <c r="Q21" s="2">
        <f>SUM(GC[[#This Row],[IC1_Inv1_GC]:[IC2_Inv2_GC]])</f>
        <v>0</v>
      </c>
    </row>
    <row r="22" spans="1:17">
      <c r="A22" s="2">
        <v>20</v>
      </c>
      <c r="B22" s="2" t="s">
        <v>208</v>
      </c>
      <c r="C22" s="2">
        <f>YEAR(GC[[#This Row],[Date]])</f>
        <v>2022</v>
      </c>
      <c r="D22" s="2" t="s">
        <v>209</v>
      </c>
      <c r="E22" s="2" t="s">
        <v>209</v>
      </c>
      <c r="F22" s="18">
        <v>44652</v>
      </c>
      <c r="G22" s="2">
        <f t="shared" si="0"/>
        <v>30</v>
      </c>
      <c r="H22" s="19">
        <f t="shared" si="1"/>
        <v>44671</v>
      </c>
      <c r="Q22" s="2">
        <f>SUM(GC[[#This Row],[IC1_Inv1_GC]:[IC2_Inv2_GC]])</f>
        <v>0</v>
      </c>
    </row>
    <row r="23" spans="1:17">
      <c r="A23" s="2">
        <v>21</v>
      </c>
      <c r="B23" s="2" t="s">
        <v>208</v>
      </c>
      <c r="C23" s="2">
        <f>YEAR(GC[[#This Row],[Date]])</f>
        <v>2022</v>
      </c>
      <c r="D23" s="2" t="s">
        <v>209</v>
      </c>
      <c r="E23" s="2" t="s">
        <v>209</v>
      </c>
      <c r="F23" s="18">
        <v>44652</v>
      </c>
      <c r="G23" s="2">
        <f t="shared" si="0"/>
        <v>30</v>
      </c>
      <c r="H23" s="19">
        <f t="shared" si="1"/>
        <v>44672</v>
      </c>
      <c r="Q23" s="2">
        <f>SUM(GC[[#This Row],[IC1_Inv1_GC]:[IC2_Inv2_GC]])</f>
        <v>0</v>
      </c>
    </row>
    <row r="24" spans="1:17">
      <c r="A24" s="2">
        <v>22</v>
      </c>
      <c r="B24" s="2" t="s">
        <v>208</v>
      </c>
      <c r="C24" s="2">
        <f>YEAR(GC[[#This Row],[Date]])</f>
        <v>2022</v>
      </c>
      <c r="D24" s="2" t="s">
        <v>209</v>
      </c>
      <c r="E24" s="2" t="s">
        <v>209</v>
      </c>
      <c r="F24" s="18">
        <v>44652</v>
      </c>
      <c r="G24" s="2">
        <f t="shared" si="0"/>
        <v>30</v>
      </c>
      <c r="H24" s="19">
        <f t="shared" si="1"/>
        <v>44673</v>
      </c>
      <c r="Q24" s="2">
        <f>SUM(GC[[#This Row],[IC1_Inv1_GC]:[IC2_Inv2_GC]])</f>
        <v>0</v>
      </c>
    </row>
    <row r="25" spans="1:17">
      <c r="A25" s="2">
        <v>23</v>
      </c>
      <c r="B25" s="2" t="s">
        <v>208</v>
      </c>
      <c r="C25" s="2">
        <f>YEAR(GC[[#This Row],[Date]])</f>
        <v>2022</v>
      </c>
      <c r="D25" s="2" t="s">
        <v>209</v>
      </c>
      <c r="E25" s="2" t="s">
        <v>209</v>
      </c>
      <c r="F25" s="18">
        <v>44652</v>
      </c>
      <c r="G25" s="2">
        <f t="shared" si="0"/>
        <v>30</v>
      </c>
      <c r="H25" s="19">
        <f t="shared" si="1"/>
        <v>44674</v>
      </c>
      <c r="Q25" s="2">
        <f>SUM(GC[[#This Row],[IC1_Inv1_GC]:[IC2_Inv2_GC]])</f>
        <v>0</v>
      </c>
    </row>
    <row r="26" spans="1:17">
      <c r="A26" s="2">
        <v>24</v>
      </c>
      <c r="B26" s="2" t="s">
        <v>208</v>
      </c>
      <c r="C26" s="2">
        <f>YEAR(GC[[#This Row],[Date]])</f>
        <v>2022</v>
      </c>
      <c r="D26" s="2" t="s">
        <v>209</v>
      </c>
      <c r="E26" s="2" t="s">
        <v>209</v>
      </c>
      <c r="F26" s="18">
        <v>44652</v>
      </c>
      <c r="G26" s="2">
        <f t="shared" si="0"/>
        <v>30</v>
      </c>
      <c r="H26" s="19">
        <f t="shared" si="1"/>
        <v>44675</v>
      </c>
      <c r="Q26" s="2">
        <f>SUM(GC[[#This Row],[IC1_Inv1_GC]:[IC2_Inv2_GC]])</f>
        <v>0</v>
      </c>
    </row>
    <row r="27" spans="1:17">
      <c r="A27" s="2">
        <v>25</v>
      </c>
      <c r="B27" s="2" t="s">
        <v>208</v>
      </c>
      <c r="C27" s="2">
        <f>YEAR(GC[[#This Row],[Date]])</f>
        <v>2022</v>
      </c>
      <c r="D27" s="2" t="s">
        <v>209</v>
      </c>
      <c r="E27" s="2" t="s">
        <v>209</v>
      </c>
      <c r="F27" s="18">
        <v>44652</v>
      </c>
      <c r="G27" s="2">
        <f t="shared" si="0"/>
        <v>30</v>
      </c>
      <c r="H27" s="19">
        <f t="shared" si="1"/>
        <v>44676</v>
      </c>
      <c r="Q27" s="2">
        <f>SUM(GC[[#This Row],[IC1_Inv1_GC]:[IC2_Inv2_GC]])</f>
        <v>0</v>
      </c>
    </row>
    <row r="28" spans="1:17">
      <c r="A28" s="2">
        <v>26</v>
      </c>
      <c r="B28" s="2" t="s">
        <v>208</v>
      </c>
      <c r="C28" s="2">
        <f>YEAR(GC[[#This Row],[Date]])</f>
        <v>2022</v>
      </c>
      <c r="D28" s="2" t="s">
        <v>209</v>
      </c>
      <c r="E28" s="2" t="s">
        <v>209</v>
      </c>
      <c r="F28" s="18">
        <v>44652</v>
      </c>
      <c r="G28" s="2">
        <f t="shared" si="0"/>
        <v>30</v>
      </c>
      <c r="H28" s="19">
        <f t="shared" si="1"/>
        <v>44677</v>
      </c>
      <c r="Q28" s="2">
        <f>SUM(GC[[#This Row],[IC1_Inv1_GC]:[IC2_Inv2_GC]])</f>
        <v>0</v>
      </c>
    </row>
    <row r="29" spans="1:17">
      <c r="A29" s="2">
        <v>27</v>
      </c>
      <c r="B29" s="2" t="s">
        <v>208</v>
      </c>
      <c r="C29" s="2">
        <f>YEAR(GC[[#This Row],[Date]])</f>
        <v>2022</v>
      </c>
      <c r="D29" s="2" t="s">
        <v>209</v>
      </c>
      <c r="E29" s="2" t="s">
        <v>209</v>
      </c>
      <c r="F29" s="18">
        <v>44652</v>
      </c>
      <c r="G29" s="2">
        <f t="shared" si="0"/>
        <v>30</v>
      </c>
      <c r="H29" s="19">
        <f t="shared" si="1"/>
        <v>44678</v>
      </c>
      <c r="Q29" s="2">
        <f>SUM(GC[[#This Row],[IC1_Inv1_GC]:[IC2_Inv2_GC]])</f>
        <v>0</v>
      </c>
    </row>
    <row r="30" spans="1:17">
      <c r="A30" s="2">
        <v>28</v>
      </c>
      <c r="B30" s="2" t="s">
        <v>208</v>
      </c>
      <c r="C30" s="2">
        <f>YEAR(GC[[#This Row],[Date]])</f>
        <v>2022</v>
      </c>
      <c r="D30" s="2" t="s">
        <v>209</v>
      </c>
      <c r="E30" s="2" t="s">
        <v>209</v>
      </c>
      <c r="F30" s="18">
        <v>44652</v>
      </c>
      <c r="G30" s="2">
        <f t="shared" si="0"/>
        <v>30</v>
      </c>
      <c r="H30" s="19">
        <f t="shared" si="1"/>
        <v>44679</v>
      </c>
      <c r="Q30" s="2">
        <f>SUM(GC[[#This Row],[IC1_Inv1_GC]:[IC2_Inv2_GC]])</f>
        <v>0</v>
      </c>
    </row>
    <row r="31" spans="1:17">
      <c r="A31" s="2">
        <v>29</v>
      </c>
      <c r="B31" s="2" t="s">
        <v>208</v>
      </c>
      <c r="C31" s="2">
        <f>YEAR(GC[[#This Row],[Date]])</f>
        <v>2022</v>
      </c>
      <c r="D31" s="2" t="s">
        <v>209</v>
      </c>
      <c r="E31" s="2" t="s">
        <v>209</v>
      </c>
      <c r="F31" s="18">
        <v>44652</v>
      </c>
      <c r="G31" s="2">
        <f t="shared" si="0"/>
        <v>30</v>
      </c>
      <c r="H31" s="19">
        <f t="shared" si="1"/>
        <v>44680</v>
      </c>
      <c r="Q31" s="2">
        <f>SUM(GC[[#This Row],[IC1_Inv1_GC]:[IC2_Inv2_GC]])</f>
        <v>0</v>
      </c>
    </row>
    <row r="32" spans="1:17">
      <c r="A32" s="2">
        <v>30</v>
      </c>
      <c r="B32" s="2" t="s">
        <v>208</v>
      </c>
      <c r="C32" s="2">
        <f>YEAR(GC[[#This Row],[Date]])</f>
        <v>2022</v>
      </c>
      <c r="D32" s="2" t="s">
        <v>209</v>
      </c>
      <c r="E32" s="2" t="s">
        <v>209</v>
      </c>
      <c r="F32" s="18">
        <v>44652</v>
      </c>
      <c r="G32" s="2">
        <f t="shared" si="0"/>
        <v>30</v>
      </c>
      <c r="H32" s="19">
        <f t="shared" si="1"/>
        <v>44681</v>
      </c>
      <c r="Q32" s="2">
        <f>SUM(GC[[#This Row],[IC1_Inv1_GC]:[IC2_Inv2_GC]])</f>
        <v>0</v>
      </c>
    </row>
    <row r="33" spans="1:17">
      <c r="A33" s="2">
        <v>31</v>
      </c>
      <c r="B33" s="2" t="s">
        <v>208</v>
      </c>
      <c r="C33" s="2">
        <f>YEAR(GC[[#This Row],[Date]])</f>
        <v>2022</v>
      </c>
      <c r="D33" s="2" t="s">
        <v>209</v>
      </c>
      <c r="E33" s="2" t="s">
        <v>209</v>
      </c>
      <c r="F33" s="18">
        <v>44682</v>
      </c>
      <c r="G33" s="2">
        <f t="shared" si="0"/>
        <v>31</v>
      </c>
      <c r="H33" s="19">
        <f t="shared" si="1"/>
        <v>44682</v>
      </c>
      <c r="Q33" s="2">
        <f>SUM(GC[[#This Row],[IC1_Inv1_GC]:[IC2_Inv2_GC]])</f>
        <v>0</v>
      </c>
    </row>
    <row r="34" spans="1:17">
      <c r="A34" s="2">
        <v>32</v>
      </c>
      <c r="B34" s="2" t="s">
        <v>208</v>
      </c>
      <c r="C34" s="2">
        <f>YEAR(GC[[#This Row],[Date]])</f>
        <v>2022</v>
      </c>
      <c r="D34" s="2" t="s">
        <v>209</v>
      </c>
      <c r="E34" s="2" t="s">
        <v>209</v>
      </c>
      <c r="F34" s="18">
        <v>44682</v>
      </c>
      <c r="G34" s="2">
        <f t="shared" si="0"/>
        <v>31</v>
      </c>
      <c r="H34" s="19">
        <f t="shared" si="1"/>
        <v>44683</v>
      </c>
      <c r="Q34" s="2">
        <f>SUM(GC[[#This Row],[IC1_Inv1_GC]:[IC2_Inv2_GC]])</f>
        <v>0</v>
      </c>
    </row>
    <row r="35" spans="1:17">
      <c r="A35" s="2">
        <v>33</v>
      </c>
      <c r="B35" s="2" t="s">
        <v>208</v>
      </c>
      <c r="C35" s="2">
        <f>YEAR(GC[[#This Row],[Date]])</f>
        <v>2022</v>
      </c>
      <c r="D35" s="2" t="s">
        <v>209</v>
      </c>
      <c r="E35" s="2" t="s">
        <v>209</v>
      </c>
      <c r="F35" s="18">
        <v>44682</v>
      </c>
      <c r="G35" s="2">
        <f t="shared" si="0"/>
        <v>31</v>
      </c>
      <c r="H35" s="19">
        <f t="shared" si="1"/>
        <v>44684</v>
      </c>
      <c r="Q35" s="2">
        <f>SUM(GC[[#This Row],[IC1_Inv1_GC]:[IC2_Inv2_GC]])</f>
        <v>0</v>
      </c>
    </row>
    <row r="36" spans="1:17">
      <c r="A36" s="2">
        <v>34</v>
      </c>
      <c r="B36" s="2" t="s">
        <v>208</v>
      </c>
      <c r="C36" s="2">
        <f>YEAR(GC[[#This Row],[Date]])</f>
        <v>2022</v>
      </c>
      <c r="D36" s="2" t="s">
        <v>209</v>
      </c>
      <c r="E36" s="2" t="s">
        <v>209</v>
      </c>
      <c r="F36" s="18">
        <v>44682</v>
      </c>
      <c r="G36" s="2">
        <f t="shared" si="0"/>
        <v>31</v>
      </c>
      <c r="H36" s="19">
        <f t="shared" si="1"/>
        <v>44685</v>
      </c>
      <c r="Q36" s="2">
        <f>SUM(GC[[#This Row],[IC1_Inv1_GC]:[IC2_Inv2_GC]])</f>
        <v>0</v>
      </c>
    </row>
    <row r="37" spans="1:17">
      <c r="A37" s="2">
        <v>35</v>
      </c>
      <c r="B37" s="2" t="s">
        <v>208</v>
      </c>
      <c r="C37" s="2">
        <f>YEAR(GC[[#This Row],[Date]])</f>
        <v>2022</v>
      </c>
      <c r="D37" s="2" t="s">
        <v>209</v>
      </c>
      <c r="E37" s="2" t="s">
        <v>209</v>
      </c>
      <c r="F37" s="18">
        <v>44682</v>
      </c>
      <c r="G37" s="2">
        <f t="shared" si="0"/>
        <v>31</v>
      </c>
      <c r="H37" s="19">
        <f t="shared" si="1"/>
        <v>44686</v>
      </c>
      <c r="Q37" s="2">
        <f>SUM(GC[[#This Row],[IC1_Inv1_GC]:[IC2_Inv2_GC]])</f>
        <v>0</v>
      </c>
    </row>
    <row r="38" spans="1:17">
      <c r="A38" s="2">
        <v>36</v>
      </c>
      <c r="B38" s="2" t="s">
        <v>208</v>
      </c>
      <c r="C38" s="2">
        <f>YEAR(GC[[#This Row],[Date]])</f>
        <v>2022</v>
      </c>
      <c r="D38" s="2" t="s">
        <v>209</v>
      </c>
      <c r="E38" s="2" t="s">
        <v>209</v>
      </c>
      <c r="F38" s="18">
        <v>44682</v>
      </c>
      <c r="G38" s="2">
        <f t="shared" si="0"/>
        <v>31</v>
      </c>
      <c r="H38" s="19">
        <f t="shared" si="1"/>
        <v>44687</v>
      </c>
      <c r="Q38" s="2">
        <f>SUM(GC[[#This Row],[IC1_Inv1_GC]:[IC2_Inv2_GC]])</f>
        <v>0</v>
      </c>
    </row>
    <row r="39" spans="1:17">
      <c r="A39" s="2">
        <v>37</v>
      </c>
      <c r="B39" s="2" t="s">
        <v>208</v>
      </c>
      <c r="C39" s="2">
        <f>YEAR(GC[[#This Row],[Date]])</f>
        <v>2022</v>
      </c>
      <c r="D39" s="2" t="s">
        <v>209</v>
      </c>
      <c r="E39" s="2" t="s">
        <v>209</v>
      </c>
      <c r="F39" s="18">
        <v>44682</v>
      </c>
      <c r="G39" s="2">
        <f t="shared" si="0"/>
        <v>31</v>
      </c>
      <c r="H39" s="19">
        <f t="shared" si="1"/>
        <v>44688</v>
      </c>
      <c r="Q39" s="2">
        <f>SUM(GC[[#This Row],[IC1_Inv1_GC]:[IC2_Inv2_GC]])</f>
        <v>0</v>
      </c>
    </row>
    <row r="40" spans="1:17">
      <c r="A40" s="2">
        <v>38</v>
      </c>
      <c r="B40" s="2" t="s">
        <v>208</v>
      </c>
      <c r="C40" s="2">
        <f>YEAR(GC[[#This Row],[Date]])</f>
        <v>2022</v>
      </c>
      <c r="D40" s="2" t="s">
        <v>209</v>
      </c>
      <c r="E40" s="2" t="s">
        <v>209</v>
      </c>
      <c r="F40" s="18">
        <v>44682</v>
      </c>
      <c r="G40" s="2">
        <f t="shared" si="0"/>
        <v>31</v>
      </c>
      <c r="H40" s="19">
        <f t="shared" si="1"/>
        <v>44689</v>
      </c>
      <c r="Q40" s="2">
        <f>SUM(GC[[#This Row],[IC1_Inv1_GC]:[IC2_Inv2_GC]])</f>
        <v>0</v>
      </c>
    </row>
    <row r="41" spans="1:17">
      <c r="A41" s="2">
        <v>39</v>
      </c>
      <c r="B41" s="2" t="s">
        <v>208</v>
      </c>
      <c r="C41" s="2">
        <f>YEAR(GC[[#This Row],[Date]])</f>
        <v>2022</v>
      </c>
      <c r="D41" s="2" t="s">
        <v>209</v>
      </c>
      <c r="E41" s="2" t="s">
        <v>209</v>
      </c>
      <c r="F41" s="18">
        <v>44682</v>
      </c>
      <c r="G41" s="2">
        <f t="shared" si="0"/>
        <v>31</v>
      </c>
      <c r="H41" s="19">
        <f t="shared" si="1"/>
        <v>44690</v>
      </c>
      <c r="Q41" s="2">
        <f>SUM(GC[[#This Row],[IC1_Inv1_GC]:[IC2_Inv2_GC]])</f>
        <v>0</v>
      </c>
    </row>
    <row r="42" spans="1:17">
      <c r="A42" s="2">
        <v>40</v>
      </c>
      <c r="B42" s="2" t="s">
        <v>208</v>
      </c>
      <c r="C42" s="2">
        <f>YEAR(GC[[#This Row],[Date]])</f>
        <v>2022</v>
      </c>
      <c r="D42" s="2" t="s">
        <v>209</v>
      </c>
      <c r="E42" s="2" t="s">
        <v>209</v>
      </c>
      <c r="F42" s="18">
        <v>44682</v>
      </c>
      <c r="G42" s="2">
        <f t="shared" si="0"/>
        <v>31</v>
      </c>
      <c r="H42" s="19">
        <f t="shared" si="1"/>
        <v>44691</v>
      </c>
      <c r="Q42" s="2">
        <f>SUM(GC[[#This Row],[IC1_Inv1_GC]:[IC2_Inv2_GC]])</f>
        <v>0</v>
      </c>
    </row>
    <row r="43" spans="1:17">
      <c r="A43" s="2">
        <v>41</v>
      </c>
      <c r="B43" s="2" t="s">
        <v>208</v>
      </c>
      <c r="C43" s="2">
        <f>YEAR(GC[[#This Row],[Date]])</f>
        <v>2022</v>
      </c>
      <c r="D43" s="2" t="s">
        <v>209</v>
      </c>
      <c r="E43" s="2" t="s">
        <v>209</v>
      </c>
      <c r="F43" s="18">
        <v>44682</v>
      </c>
      <c r="G43" s="2">
        <f t="shared" si="0"/>
        <v>31</v>
      </c>
      <c r="H43" s="19">
        <f t="shared" si="1"/>
        <v>44692</v>
      </c>
      <c r="Q43" s="2">
        <f>SUM(GC[[#This Row],[IC1_Inv1_GC]:[IC2_Inv2_GC]])</f>
        <v>0</v>
      </c>
    </row>
    <row r="44" spans="1:17">
      <c r="A44" s="2">
        <v>42</v>
      </c>
      <c r="B44" s="2" t="s">
        <v>208</v>
      </c>
      <c r="C44" s="2">
        <f>YEAR(GC[[#This Row],[Date]])</f>
        <v>2022</v>
      </c>
      <c r="D44" s="2" t="s">
        <v>209</v>
      </c>
      <c r="E44" s="2" t="s">
        <v>209</v>
      </c>
      <c r="F44" s="18">
        <v>44682</v>
      </c>
      <c r="G44" s="2">
        <f t="shared" si="0"/>
        <v>31</v>
      </c>
      <c r="H44" s="19">
        <f t="shared" si="1"/>
        <v>44693</v>
      </c>
      <c r="Q44" s="2">
        <f>SUM(GC[[#This Row],[IC1_Inv1_GC]:[IC2_Inv2_GC]])</f>
        <v>0</v>
      </c>
    </row>
    <row r="45" spans="1:17">
      <c r="A45" s="2">
        <v>43</v>
      </c>
      <c r="B45" s="2" t="s">
        <v>208</v>
      </c>
      <c r="C45" s="2">
        <f>YEAR(GC[[#This Row],[Date]])</f>
        <v>2022</v>
      </c>
      <c r="D45" s="2" t="s">
        <v>209</v>
      </c>
      <c r="E45" s="2" t="s">
        <v>209</v>
      </c>
      <c r="F45" s="18">
        <v>44682</v>
      </c>
      <c r="G45" s="2">
        <f t="shared" si="0"/>
        <v>31</v>
      </c>
      <c r="H45" s="19">
        <f t="shared" si="1"/>
        <v>44694</v>
      </c>
      <c r="Q45" s="2">
        <f>SUM(GC[[#This Row],[IC1_Inv1_GC]:[IC2_Inv2_GC]])</f>
        <v>0</v>
      </c>
    </row>
    <row r="46" spans="1:17">
      <c r="A46" s="2">
        <v>44</v>
      </c>
      <c r="B46" s="2" t="s">
        <v>208</v>
      </c>
      <c r="C46" s="2">
        <f>YEAR(GC[[#This Row],[Date]])</f>
        <v>2022</v>
      </c>
      <c r="D46" s="2" t="s">
        <v>209</v>
      </c>
      <c r="E46" s="2" t="s">
        <v>209</v>
      </c>
      <c r="F46" s="18">
        <v>44682</v>
      </c>
      <c r="G46" s="2">
        <f t="shared" si="0"/>
        <v>31</v>
      </c>
      <c r="H46" s="19">
        <f t="shared" si="1"/>
        <v>44695</v>
      </c>
      <c r="Q46" s="2">
        <f>SUM(GC[[#This Row],[IC1_Inv1_GC]:[IC2_Inv2_GC]])</f>
        <v>0</v>
      </c>
    </row>
    <row r="47" spans="1:17">
      <c r="A47" s="2">
        <v>45</v>
      </c>
      <c r="B47" s="2" t="s">
        <v>208</v>
      </c>
      <c r="C47" s="2">
        <f>YEAR(GC[[#This Row],[Date]])</f>
        <v>2022</v>
      </c>
      <c r="D47" s="2" t="s">
        <v>209</v>
      </c>
      <c r="E47" s="2" t="s">
        <v>209</v>
      </c>
      <c r="F47" s="18">
        <v>44682</v>
      </c>
      <c r="G47" s="2">
        <f t="shared" si="0"/>
        <v>31</v>
      </c>
      <c r="H47" s="19">
        <f t="shared" si="1"/>
        <v>44696</v>
      </c>
      <c r="Q47" s="2">
        <f>SUM(GC[[#This Row],[IC1_Inv1_GC]:[IC2_Inv2_GC]])</f>
        <v>0</v>
      </c>
    </row>
    <row r="48" spans="1:17">
      <c r="A48" s="2">
        <v>46</v>
      </c>
      <c r="B48" s="2" t="s">
        <v>208</v>
      </c>
      <c r="C48" s="2">
        <f>YEAR(GC[[#This Row],[Date]])</f>
        <v>2022</v>
      </c>
      <c r="D48" s="2" t="s">
        <v>209</v>
      </c>
      <c r="E48" s="2" t="s">
        <v>209</v>
      </c>
      <c r="F48" s="18">
        <v>44682</v>
      </c>
      <c r="G48" s="2">
        <f t="shared" si="0"/>
        <v>31</v>
      </c>
      <c r="H48" s="19">
        <f t="shared" si="1"/>
        <v>44697</v>
      </c>
      <c r="Q48" s="2">
        <f>SUM(GC[[#This Row],[IC1_Inv1_GC]:[IC2_Inv2_GC]])</f>
        <v>0</v>
      </c>
    </row>
    <row r="49" spans="1:17">
      <c r="A49" s="2">
        <v>47</v>
      </c>
      <c r="B49" s="2" t="s">
        <v>208</v>
      </c>
      <c r="C49" s="2">
        <f>YEAR(GC[[#This Row],[Date]])</f>
        <v>2022</v>
      </c>
      <c r="D49" s="2" t="s">
        <v>209</v>
      </c>
      <c r="E49" s="2" t="s">
        <v>209</v>
      </c>
      <c r="F49" s="18">
        <v>44682</v>
      </c>
      <c r="G49" s="2">
        <f t="shared" si="0"/>
        <v>31</v>
      </c>
      <c r="H49" s="19">
        <f t="shared" si="1"/>
        <v>44698</v>
      </c>
      <c r="Q49" s="2">
        <f>SUM(GC[[#This Row],[IC1_Inv1_GC]:[IC2_Inv2_GC]])</f>
        <v>0</v>
      </c>
    </row>
    <row r="50" spans="1:17">
      <c r="A50" s="2">
        <v>48</v>
      </c>
      <c r="B50" s="2" t="s">
        <v>208</v>
      </c>
      <c r="C50" s="2">
        <f>YEAR(GC[[#This Row],[Date]])</f>
        <v>2022</v>
      </c>
      <c r="D50" s="2" t="s">
        <v>209</v>
      </c>
      <c r="E50" s="2" t="s">
        <v>209</v>
      </c>
      <c r="F50" s="18">
        <v>44682</v>
      </c>
      <c r="G50" s="2">
        <f t="shared" si="0"/>
        <v>31</v>
      </c>
      <c r="H50" s="19">
        <f t="shared" si="1"/>
        <v>44699</v>
      </c>
      <c r="Q50" s="2">
        <f>SUM(GC[[#This Row],[IC1_Inv1_GC]:[IC2_Inv2_GC]])</f>
        <v>0</v>
      </c>
    </row>
    <row r="51" spans="1:17">
      <c r="A51" s="2">
        <v>49</v>
      </c>
      <c r="B51" s="2" t="s">
        <v>208</v>
      </c>
      <c r="C51" s="2">
        <f>YEAR(GC[[#This Row],[Date]])</f>
        <v>2022</v>
      </c>
      <c r="D51" s="2" t="s">
        <v>209</v>
      </c>
      <c r="E51" s="2" t="s">
        <v>209</v>
      </c>
      <c r="F51" s="18">
        <v>44682</v>
      </c>
      <c r="G51" s="2">
        <f t="shared" si="0"/>
        <v>31</v>
      </c>
      <c r="H51" s="19">
        <f t="shared" si="1"/>
        <v>44700</v>
      </c>
      <c r="Q51" s="2">
        <f>SUM(GC[[#This Row],[IC1_Inv1_GC]:[IC2_Inv2_GC]])</f>
        <v>0</v>
      </c>
    </row>
    <row r="52" spans="1:17">
      <c r="A52" s="2">
        <v>50</v>
      </c>
      <c r="B52" s="2" t="s">
        <v>208</v>
      </c>
      <c r="C52" s="2">
        <f>YEAR(GC[[#This Row],[Date]])</f>
        <v>2022</v>
      </c>
      <c r="D52" s="2" t="s">
        <v>209</v>
      </c>
      <c r="E52" s="2" t="s">
        <v>209</v>
      </c>
      <c r="F52" s="18">
        <v>44682</v>
      </c>
      <c r="G52" s="2">
        <f t="shared" si="0"/>
        <v>31</v>
      </c>
      <c r="H52" s="19">
        <f t="shared" si="1"/>
        <v>44701</v>
      </c>
      <c r="Q52" s="2">
        <f>SUM(GC[[#This Row],[IC1_Inv1_GC]:[IC2_Inv2_GC]])</f>
        <v>0</v>
      </c>
    </row>
    <row r="53" spans="1:17">
      <c r="A53" s="2">
        <v>51</v>
      </c>
      <c r="B53" s="2" t="s">
        <v>208</v>
      </c>
      <c r="C53" s="2">
        <f>YEAR(GC[[#This Row],[Date]])</f>
        <v>2022</v>
      </c>
      <c r="D53" s="2" t="s">
        <v>209</v>
      </c>
      <c r="E53" s="2" t="s">
        <v>209</v>
      </c>
      <c r="F53" s="18">
        <v>44682</v>
      </c>
      <c r="G53" s="2">
        <f t="shared" si="0"/>
        <v>31</v>
      </c>
      <c r="H53" s="19">
        <f t="shared" si="1"/>
        <v>44702</v>
      </c>
      <c r="Q53" s="2">
        <f>SUM(GC[[#This Row],[IC1_Inv1_GC]:[IC2_Inv2_GC]])</f>
        <v>0</v>
      </c>
    </row>
    <row r="54" spans="1:17">
      <c r="A54" s="2">
        <v>52</v>
      </c>
      <c r="B54" s="2" t="s">
        <v>208</v>
      </c>
      <c r="C54" s="2">
        <f>YEAR(GC[[#This Row],[Date]])</f>
        <v>2022</v>
      </c>
      <c r="D54" s="2" t="s">
        <v>209</v>
      </c>
      <c r="E54" s="2" t="s">
        <v>209</v>
      </c>
      <c r="F54" s="18">
        <v>44682</v>
      </c>
      <c r="G54" s="2">
        <f t="shared" si="0"/>
        <v>31</v>
      </c>
      <c r="H54" s="19">
        <f t="shared" si="1"/>
        <v>44703</v>
      </c>
      <c r="Q54" s="2">
        <f>SUM(GC[[#This Row],[IC1_Inv1_GC]:[IC2_Inv2_GC]])</f>
        <v>0</v>
      </c>
    </row>
    <row r="55" spans="1:17">
      <c r="A55" s="2">
        <v>53</v>
      </c>
      <c r="B55" s="2" t="s">
        <v>208</v>
      </c>
      <c r="C55" s="2">
        <f>YEAR(GC[[#This Row],[Date]])</f>
        <v>2022</v>
      </c>
      <c r="D55" s="2" t="s">
        <v>209</v>
      </c>
      <c r="E55" s="2" t="s">
        <v>209</v>
      </c>
      <c r="F55" s="18">
        <v>44682</v>
      </c>
      <c r="G55" s="2">
        <f t="shared" si="0"/>
        <v>31</v>
      </c>
      <c r="H55" s="19">
        <f t="shared" si="1"/>
        <v>44704</v>
      </c>
      <c r="Q55" s="2">
        <f>SUM(GC[[#This Row],[IC1_Inv1_GC]:[IC2_Inv2_GC]])</f>
        <v>0</v>
      </c>
    </row>
    <row r="56" spans="1:17">
      <c r="A56" s="2">
        <v>54</v>
      </c>
      <c r="B56" s="2" t="s">
        <v>208</v>
      </c>
      <c r="C56" s="2">
        <f>YEAR(GC[[#This Row],[Date]])</f>
        <v>2022</v>
      </c>
      <c r="D56" s="2" t="s">
        <v>209</v>
      </c>
      <c r="E56" s="2" t="s">
        <v>209</v>
      </c>
      <c r="F56" s="18">
        <v>44682</v>
      </c>
      <c r="G56" s="2">
        <f t="shared" si="0"/>
        <v>31</v>
      </c>
      <c r="H56" s="19">
        <f t="shared" si="1"/>
        <v>44705</v>
      </c>
      <c r="Q56" s="2">
        <f>SUM(GC[[#This Row],[IC1_Inv1_GC]:[IC2_Inv2_GC]])</f>
        <v>0</v>
      </c>
    </row>
    <row r="57" spans="1:17">
      <c r="A57" s="2">
        <v>55</v>
      </c>
      <c r="B57" s="2" t="s">
        <v>208</v>
      </c>
      <c r="C57" s="2">
        <f>YEAR(GC[[#This Row],[Date]])</f>
        <v>2022</v>
      </c>
      <c r="D57" s="2" t="s">
        <v>209</v>
      </c>
      <c r="E57" s="2" t="s">
        <v>209</v>
      </c>
      <c r="F57" s="18">
        <v>44682</v>
      </c>
      <c r="G57" s="2">
        <f t="shared" si="0"/>
        <v>31</v>
      </c>
      <c r="H57" s="19">
        <f t="shared" si="1"/>
        <v>44706</v>
      </c>
      <c r="Q57" s="2">
        <f>SUM(GC[[#This Row],[IC1_Inv1_GC]:[IC2_Inv2_GC]])</f>
        <v>0</v>
      </c>
    </row>
    <row r="58" spans="1:17">
      <c r="A58" s="2">
        <v>56</v>
      </c>
      <c r="B58" s="2" t="s">
        <v>208</v>
      </c>
      <c r="C58" s="2">
        <f>YEAR(GC[[#This Row],[Date]])</f>
        <v>2022</v>
      </c>
      <c r="D58" s="2" t="s">
        <v>209</v>
      </c>
      <c r="E58" s="2" t="s">
        <v>209</v>
      </c>
      <c r="F58" s="18">
        <v>44682</v>
      </c>
      <c r="G58" s="2">
        <f t="shared" si="0"/>
        <v>31</v>
      </c>
      <c r="H58" s="19">
        <f t="shared" si="1"/>
        <v>44707</v>
      </c>
      <c r="Q58" s="2">
        <f>SUM(GC[[#This Row],[IC1_Inv1_GC]:[IC2_Inv2_GC]])</f>
        <v>0</v>
      </c>
    </row>
    <row r="59" spans="1:17">
      <c r="A59" s="2">
        <v>57</v>
      </c>
      <c r="B59" s="2" t="s">
        <v>208</v>
      </c>
      <c r="C59" s="2">
        <f>YEAR(GC[[#This Row],[Date]])</f>
        <v>2022</v>
      </c>
      <c r="D59" s="2" t="s">
        <v>209</v>
      </c>
      <c r="E59" s="2" t="s">
        <v>209</v>
      </c>
      <c r="F59" s="18">
        <v>44682</v>
      </c>
      <c r="G59" s="2">
        <f t="shared" si="0"/>
        <v>31</v>
      </c>
      <c r="H59" s="19">
        <f t="shared" si="1"/>
        <v>44708</v>
      </c>
      <c r="Q59" s="2">
        <f>SUM(GC[[#This Row],[IC1_Inv1_GC]:[IC2_Inv2_GC]])</f>
        <v>0</v>
      </c>
    </row>
    <row r="60" spans="1:17">
      <c r="A60" s="2">
        <v>58</v>
      </c>
      <c r="B60" s="2" t="s">
        <v>208</v>
      </c>
      <c r="C60" s="2">
        <f>YEAR(GC[[#This Row],[Date]])</f>
        <v>2022</v>
      </c>
      <c r="D60" s="2" t="s">
        <v>209</v>
      </c>
      <c r="E60" s="2" t="s">
        <v>209</v>
      </c>
      <c r="F60" s="18">
        <v>44682</v>
      </c>
      <c r="G60" s="2">
        <f t="shared" si="0"/>
        <v>31</v>
      </c>
      <c r="H60" s="19">
        <f t="shared" si="1"/>
        <v>44709</v>
      </c>
      <c r="Q60" s="2">
        <f>SUM(GC[[#This Row],[IC1_Inv1_GC]:[IC2_Inv2_GC]])</f>
        <v>0</v>
      </c>
    </row>
    <row r="61" spans="1:17">
      <c r="A61" s="2">
        <v>59</v>
      </c>
      <c r="B61" s="2" t="s">
        <v>208</v>
      </c>
      <c r="C61" s="2">
        <f>YEAR(GC[[#This Row],[Date]])</f>
        <v>2022</v>
      </c>
      <c r="D61" s="2" t="s">
        <v>209</v>
      </c>
      <c r="E61" s="2" t="s">
        <v>209</v>
      </c>
      <c r="F61" s="18">
        <v>44682</v>
      </c>
      <c r="G61" s="2">
        <f t="shared" si="0"/>
        <v>31</v>
      </c>
      <c r="H61" s="19">
        <f t="shared" si="1"/>
        <v>44710</v>
      </c>
      <c r="Q61" s="2">
        <f>SUM(GC[[#This Row],[IC1_Inv1_GC]:[IC2_Inv2_GC]])</f>
        <v>0</v>
      </c>
    </row>
    <row r="62" spans="1:17">
      <c r="A62" s="2">
        <v>60</v>
      </c>
      <c r="B62" s="2" t="s">
        <v>208</v>
      </c>
      <c r="C62" s="2">
        <f>YEAR(GC[[#This Row],[Date]])</f>
        <v>2022</v>
      </c>
      <c r="D62" s="2" t="s">
        <v>209</v>
      </c>
      <c r="E62" s="2" t="s">
        <v>209</v>
      </c>
      <c r="F62" s="18">
        <v>44682</v>
      </c>
      <c r="G62" s="2">
        <f t="shared" si="0"/>
        <v>31</v>
      </c>
      <c r="H62" s="19">
        <f t="shared" si="1"/>
        <v>44711</v>
      </c>
      <c r="Q62" s="2">
        <f>SUM(GC[[#This Row],[IC1_Inv1_GC]:[IC2_Inv2_GC]])</f>
        <v>0</v>
      </c>
    </row>
    <row r="63" spans="1:17">
      <c r="A63" s="2">
        <v>61</v>
      </c>
      <c r="B63" s="2" t="s">
        <v>208</v>
      </c>
      <c r="C63" s="2">
        <f>YEAR(GC[[#This Row],[Date]])</f>
        <v>2022</v>
      </c>
      <c r="D63" s="2" t="s">
        <v>209</v>
      </c>
      <c r="E63" s="2" t="s">
        <v>209</v>
      </c>
      <c r="F63" s="18">
        <v>44682</v>
      </c>
      <c r="G63" s="2">
        <f t="shared" si="0"/>
        <v>31</v>
      </c>
      <c r="H63" s="19">
        <f t="shared" si="1"/>
        <v>44712</v>
      </c>
      <c r="Q63" s="2">
        <f>SUM(GC[[#This Row],[IC1_Inv1_GC]:[IC2_Inv2_GC]])</f>
        <v>0</v>
      </c>
    </row>
    <row r="64" spans="1:17">
      <c r="A64" s="2">
        <v>62</v>
      </c>
      <c r="B64" s="2" t="s">
        <v>208</v>
      </c>
      <c r="C64" s="2">
        <f>YEAR(GC[[#This Row],[Date]])</f>
        <v>2022</v>
      </c>
      <c r="D64" s="2" t="s">
        <v>209</v>
      </c>
      <c r="E64" s="2" t="s">
        <v>209</v>
      </c>
      <c r="F64" s="18">
        <v>44713</v>
      </c>
      <c r="G64" s="2">
        <f t="shared" si="0"/>
        <v>30</v>
      </c>
      <c r="H64" s="19">
        <f t="shared" si="1"/>
        <v>44713</v>
      </c>
      <c r="Q64" s="2">
        <f>SUM(GC[[#This Row],[IC1_Inv1_GC]:[IC2_Inv2_GC]])</f>
        <v>0</v>
      </c>
    </row>
    <row r="65" spans="1:17">
      <c r="A65" s="2">
        <v>63</v>
      </c>
      <c r="B65" s="2" t="s">
        <v>208</v>
      </c>
      <c r="C65" s="2">
        <f>YEAR(GC[[#This Row],[Date]])</f>
        <v>2022</v>
      </c>
      <c r="D65" s="2" t="s">
        <v>209</v>
      </c>
      <c r="E65" s="2" t="s">
        <v>209</v>
      </c>
      <c r="F65" s="18">
        <v>44713</v>
      </c>
      <c r="G65" s="2">
        <f t="shared" si="0"/>
        <v>30</v>
      </c>
      <c r="H65" s="19">
        <f t="shared" si="1"/>
        <v>44714</v>
      </c>
      <c r="Q65" s="2">
        <f>SUM(GC[[#This Row],[IC1_Inv1_GC]:[IC2_Inv2_GC]])</f>
        <v>0</v>
      </c>
    </row>
    <row r="66" spans="1:17">
      <c r="A66" s="2">
        <v>64</v>
      </c>
      <c r="B66" s="2" t="s">
        <v>208</v>
      </c>
      <c r="C66" s="2">
        <f>YEAR(GC[[#This Row],[Date]])</f>
        <v>2022</v>
      </c>
      <c r="D66" s="2" t="s">
        <v>209</v>
      </c>
      <c r="E66" s="2" t="s">
        <v>209</v>
      </c>
      <c r="F66" s="18">
        <v>44713</v>
      </c>
      <c r="G66" s="2">
        <f t="shared" si="0"/>
        <v>30</v>
      </c>
      <c r="H66" s="19">
        <f t="shared" si="1"/>
        <v>44715</v>
      </c>
      <c r="Q66" s="2">
        <f>SUM(GC[[#This Row],[IC1_Inv1_GC]:[IC2_Inv2_GC]])</f>
        <v>0</v>
      </c>
    </row>
    <row r="67" spans="1:17">
      <c r="A67" s="2">
        <v>65</v>
      </c>
      <c r="B67" s="2" t="s">
        <v>208</v>
      </c>
      <c r="C67" s="2">
        <f>YEAR(GC[[#This Row],[Date]])</f>
        <v>2022</v>
      </c>
      <c r="D67" s="2" t="s">
        <v>209</v>
      </c>
      <c r="E67" s="2" t="s">
        <v>209</v>
      </c>
      <c r="F67" s="18">
        <v>44713</v>
      </c>
      <c r="G67" s="2">
        <f t="shared" si="0"/>
        <v>30</v>
      </c>
      <c r="H67" s="19">
        <f t="shared" si="1"/>
        <v>44716</v>
      </c>
      <c r="Q67" s="2">
        <f>SUM(GC[[#This Row],[IC1_Inv1_GC]:[IC2_Inv2_GC]])</f>
        <v>0</v>
      </c>
    </row>
    <row r="68" spans="1:17">
      <c r="A68" s="2">
        <v>66</v>
      </c>
      <c r="B68" s="2" t="s">
        <v>208</v>
      </c>
      <c r="C68" s="2">
        <f>YEAR(GC[[#This Row],[Date]])</f>
        <v>2022</v>
      </c>
      <c r="D68" s="2" t="s">
        <v>209</v>
      </c>
      <c r="E68" s="2" t="s">
        <v>209</v>
      </c>
      <c r="F68" s="18">
        <v>44713</v>
      </c>
      <c r="G68" s="2">
        <f t="shared" ref="G68:G131" si="2">DAY(EOMONTH(F68,0))</f>
        <v>30</v>
      </c>
      <c r="H68" s="19">
        <f t="shared" si="1"/>
        <v>44717</v>
      </c>
      <c r="Q68" s="2">
        <f>SUM(GC[[#This Row],[IC1_Inv1_GC]:[IC2_Inv2_GC]])</f>
        <v>0</v>
      </c>
    </row>
    <row r="69" spans="1:17">
      <c r="A69" s="2">
        <v>67</v>
      </c>
      <c r="B69" s="2" t="s">
        <v>208</v>
      </c>
      <c r="C69" s="2">
        <f>YEAR(GC[[#This Row],[Date]])</f>
        <v>2022</v>
      </c>
      <c r="D69" s="2" t="s">
        <v>209</v>
      </c>
      <c r="E69" s="2" t="s">
        <v>209</v>
      </c>
      <c r="F69" s="18">
        <v>44713</v>
      </c>
      <c r="G69" s="2">
        <f t="shared" si="2"/>
        <v>30</v>
      </c>
      <c r="H69" s="19">
        <f t="shared" ref="H69:H132" si="3">H68+1</f>
        <v>44718</v>
      </c>
      <c r="Q69" s="2">
        <f>SUM(GC[[#This Row],[IC1_Inv1_GC]:[IC2_Inv2_GC]])</f>
        <v>0</v>
      </c>
    </row>
    <row r="70" spans="1:17">
      <c r="A70" s="2">
        <v>68</v>
      </c>
      <c r="B70" s="2" t="s">
        <v>208</v>
      </c>
      <c r="C70" s="2">
        <f>YEAR(GC[[#This Row],[Date]])</f>
        <v>2022</v>
      </c>
      <c r="D70" s="2" t="s">
        <v>209</v>
      </c>
      <c r="E70" s="2" t="s">
        <v>209</v>
      </c>
      <c r="F70" s="18">
        <v>44713</v>
      </c>
      <c r="G70" s="2">
        <f t="shared" si="2"/>
        <v>30</v>
      </c>
      <c r="H70" s="19">
        <f t="shared" si="3"/>
        <v>44719</v>
      </c>
      <c r="Q70" s="2">
        <f>SUM(GC[[#This Row],[IC1_Inv1_GC]:[IC2_Inv2_GC]])</f>
        <v>0</v>
      </c>
    </row>
    <row r="71" spans="1:17">
      <c r="A71" s="2">
        <v>69</v>
      </c>
      <c r="B71" s="2" t="s">
        <v>208</v>
      </c>
      <c r="C71" s="2">
        <f>YEAR(GC[[#This Row],[Date]])</f>
        <v>2022</v>
      </c>
      <c r="D71" s="2" t="s">
        <v>209</v>
      </c>
      <c r="E71" s="2" t="s">
        <v>209</v>
      </c>
      <c r="F71" s="18">
        <v>44713</v>
      </c>
      <c r="G71" s="2">
        <f t="shared" si="2"/>
        <v>30</v>
      </c>
      <c r="H71" s="19">
        <f t="shared" si="3"/>
        <v>44720</v>
      </c>
      <c r="Q71" s="2">
        <f>SUM(GC[[#This Row],[IC1_Inv1_GC]:[IC2_Inv2_GC]])</f>
        <v>0</v>
      </c>
    </row>
    <row r="72" spans="1:17">
      <c r="A72" s="2">
        <v>70</v>
      </c>
      <c r="B72" s="2" t="s">
        <v>208</v>
      </c>
      <c r="C72" s="2">
        <f>YEAR(GC[[#This Row],[Date]])</f>
        <v>2022</v>
      </c>
      <c r="D72" s="2" t="s">
        <v>209</v>
      </c>
      <c r="E72" s="2" t="s">
        <v>209</v>
      </c>
      <c r="F72" s="18">
        <v>44713</v>
      </c>
      <c r="G72" s="2">
        <f t="shared" si="2"/>
        <v>30</v>
      </c>
      <c r="H72" s="19">
        <f t="shared" si="3"/>
        <v>44721</v>
      </c>
      <c r="Q72" s="2">
        <f>SUM(GC[[#This Row],[IC1_Inv1_GC]:[IC2_Inv2_GC]])</f>
        <v>0</v>
      </c>
    </row>
    <row r="73" spans="1:17">
      <c r="A73" s="2">
        <v>71</v>
      </c>
      <c r="B73" s="2" t="s">
        <v>208</v>
      </c>
      <c r="C73" s="2">
        <f>YEAR(GC[[#This Row],[Date]])</f>
        <v>2022</v>
      </c>
      <c r="D73" s="2" t="s">
        <v>209</v>
      </c>
      <c r="E73" s="2" t="s">
        <v>209</v>
      </c>
      <c r="F73" s="18">
        <v>44713</v>
      </c>
      <c r="G73" s="2">
        <f t="shared" si="2"/>
        <v>30</v>
      </c>
      <c r="H73" s="19">
        <f t="shared" si="3"/>
        <v>44722</v>
      </c>
      <c r="Q73" s="2">
        <f>SUM(GC[[#This Row],[IC1_Inv1_GC]:[IC2_Inv2_GC]])</f>
        <v>0</v>
      </c>
    </row>
    <row r="74" spans="1:17">
      <c r="A74" s="2">
        <v>72</v>
      </c>
      <c r="B74" s="2" t="s">
        <v>208</v>
      </c>
      <c r="C74" s="2">
        <f>YEAR(GC[[#This Row],[Date]])</f>
        <v>2022</v>
      </c>
      <c r="D74" s="2" t="s">
        <v>209</v>
      </c>
      <c r="E74" s="2" t="s">
        <v>209</v>
      </c>
      <c r="F74" s="18">
        <v>44713</v>
      </c>
      <c r="G74" s="2">
        <f t="shared" si="2"/>
        <v>30</v>
      </c>
      <c r="H74" s="19">
        <f t="shared" si="3"/>
        <v>44723</v>
      </c>
      <c r="Q74" s="2">
        <f>SUM(GC[[#This Row],[IC1_Inv1_GC]:[IC2_Inv2_GC]])</f>
        <v>0</v>
      </c>
    </row>
    <row r="75" spans="1:17">
      <c r="A75" s="2">
        <v>73</v>
      </c>
      <c r="B75" s="2" t="s">
        <v>208</v>
      </c>
      <c r="C75" s="2">
        <f>YEAR(GC[[#This Row],[Date]])</f>
        <v>2022</v>
      </c>
      <c r="D75" s="2" t="s">
        <v>209</v>
      </c>
      <c r="E75" s="2" t="s">
        <v>209</v>
      </c>
      <c r="F75" s="18">
        <v>44713</v>
      </c>
      <c r="G75" s="2">
        <f t="shared" si="2"/>
        <v>30</v>
      </c>
      <c r="H75" s="19">
        <f t="shared" si="3"/>
        <v>44724</v>
      </c>
      <c r="Q75" s="2">
        <f>SUM(GC[[#This Row],[IC1_Inv1_GC]:[IC2_Inv2_GC]])</f>
        <v>0</v>
      </c>
    </row>
    <row r="76" spans="1:17">
      <c r="A76" s="2">
        <v>74</v>
      </c>
      <c r="B76" s="2" t="s">
        <v>208</v>
      </c>
      <c r="C76" s="2">
        <f>YEAR(GC[[#This Row],[Date]])</f>
        <v>2022</v>
      </c>
      <c r="D76" s="2" t="s">
        <v>209</v>
      </c>
      <c r="E76" s="2" t="s">
        <v>209</v>
      </c>
      <c r="F76" s="18">
        <v>44713</v>
      </c>
      <c r="G76" s="2">
        <f t="shared" si="2"/>
        <v>30</v>
      </c>
      <c r="H76" s="19">
        <f t="shared" si="3"/>
        <v>44725</v>
      </c>
      <c r="Q76" s="2">
        <f>SUM(GC[[#This Row],[IC1_Inv1_GC]:[IC2_Inv2_GC]])</f>
        <v>0</v>
      </c>
    </row>
    <row r="77" spans="1:17">
      <c r="A77" s="2">
        <v>75</v>
      </c>
      <c r="B77" s="2" t="s">
        <v>208</v>
      </c>
      <c r="C77" s="2">
        <f>YEAR(GC[[#This Row],[Date]])</f>
        <v>2022</v>
      </c>
      <c r="D77" s="2" t="s">
        <v>209</v>
      </c>
      <c r="E77" s="2" t="s">
        <v>209</v>
      </c>
      <c r="F77" s="18">
        <v>44713</v>
      </c>
      <c r="G77" s="2">
        <f t="shared" si="2"/>
        <v>30</v>
      </c>
      <c r="H77" s="19">
        <f t="shared" si="3"/>
        <v>44726</v>
      </c>
      <c r="Q77" s="2">
        <f>SUM(GC[[#This Row],[IC1_Inv1_GC]:[IC2_Inv2_GC]])</f>
        <v>0</v>
      </c>
    </row>
    <row r="78" spans="1:17">
      <c r="A78" s="2">
        <v>76</v>
      </c>
      <c r="B78" s="2" t="s">
        <v>208</v>
      </c>
      <c r="C78" s="2">
        <f>YEAR(GC[[#This Row],[Date]])</f>
        <v>2022</v>
      </c>
      <c r="D78" s="2" t="s">
        <v>209</v>
      </c>
      <c r="E78" s="2" t="s">
        <v>209</v>
      </c>
      <c r="F78" s="18">
        <v>44713</v>
      </c>
      <c r="G78" s="2">
        <f t="shared" si="2"/>
        <v>30</v>
      </c>
      <c r="H78" s="19">
        <f t="shared" si="3"/>
        <v>44727</v>
      </c>
      <c r="Q78" s="2">
        <f>SUM(GC[[#This Row],[IC1_Inv1_GC]:[IC2_Inv2_GC]])</f>
        <v>0</v>
      </c>
    </row>
    <row r="79" spans="1:17">
      <c r="A79" s="2">
        <v>77</v>
      </c>
      <c r="B79" s="2" t="s">
        <v>208</v>
      </c>
      <c r="C79" s="2">
        <f>YEAR(GC[[#This Row],[Date]])</f>
        <v>2022</v>
      </c>
      <c r="D79" s="2" t="s">
        <v>209</v>
      </c>
      <c r="E79" s="2" t="s">
        <v>209</v>
      </c>
      <c r="F79" s="18">
        <v>44713</v>
      </c>
      <c r="G79" s="2">
        <f t="shared" si="2"/>
        <v>30</v>
      </c>
      <c r="H79" s="19">
        <f t="shared" si="3"/>
        <v>44728</v>
      </c>
      <c r="Q79" s="2">
        <f>SUM(GC[[#This Row],[IC1_Inv1_GC]:[IC2_Inv2_GC]])</f>
        <v>0</v>
      </c>
    </row>
    <row r="80" spans="1:17">
      <c r="A80" s="2">
        <v>78</v>
      </c>
      <c r="B80" s="2" t="s">
        <v>208</v>
      </c>
      <c r="C80" s="2">
        <f>YEAR(GC[[#This Row],[Date]])</f>
        <v>2022</v>
      </c>
      <c r="D80" s="2" t="s">
        <v>209</v>
      </c>
      <c r="E80" s="2" t="s">
        <v>209</v>
      </c>
      <c r="F80" s="18">
        <v>44713</v>
      </c>
      <c r="G80" s="2">
        <f t="shared" si="2"/>
        <v>30</v>
      </c>
      <c r="H80" s="19">
        <f t="shared" si="3"/>
        <v>44729</v>
      </c>
      <c r="Q80" s="2">
        <f>SUM(GC[[#This Row],[IC1_Inv1_GC]:[IC2_Inv2_GC]])</f>
        <v>0</v>
      </c>
    </row>
    <row r="81" spans="1:17">
      <c r="A81" s="2">
        <v>79</v>
      </c>
      <c r="B81" s="2" t="s">
        <v>208</v>
      </c>
      <c r="C81" s="2">
        <f>YEAR(GC[[#This Row],[Date]])</f>
        <v>2022</v>
      </c>
      <c r="D81" s="2" t="s">
        <v>209</v>
      </c>
      <c r="E81" s="2" t="s">
        <v>209</v>
      </c>
      <c r="F81" s="18">
        <v>44713</v>
      </c>
      <c r="G81" s="2">
        <f t="shared" si="2"/>
        <v>30</v>
      </c>
      <c r="H81" s="19">
        <f t="shared" si="3"/>
        <v>44730</v>
      </c>
      <c r="Q81" s="2">
        <f>SUM(GC[[#This Row],[IC1_Inv1_GC]:[IC2_Inv2_GC]])</f>
        <v>0</v>
      </c>
    </row>
    <row r="82" spans="1:17">
      <c r="A82" s="2">
        <v>80</v>
      </c>
      <c r="B82" s="2" t="s">
        <v>208</v>
      </c>
      <c r="C82" s="2">
        <f>YEAR(GC[[#This Row],[Date]])</f>
        <v>2022</v>
      </c>
      <c r="D82" s="2" t="s">
        <v>209</v>
      </c>
      <c r="E82" s="2" t="s">
        <v>209</v>
      </c>
      <c r="F82" s="18">
        <v>44713</v>
      </c>
      <c r="G82" s="2">
        <f t="shared" si="2"/>
        <v>30</v>
      </c>
      <c r="H82" s="19">
        <f t="shared" si="3"/>
        <v>44731</v>
      </c>
      <c r="Q82" s="2">
        <f>SUM(GC[[#This Row],[IC1_Inv1_GC]:[IC2_Inv2_GC]])</f>
        <v>0</v>
      </c>
    </row>
    <row r="83" spans="1:17">
      <c r="A83" s="2">
        <v>81</v>
      </c>
      <c r="B83" s="2" t="s">
        <v>208</v>
      </c>
      <c r="C83" s="2">
        <f>YEAR(GC[[#This Row],[Date]])</f>
        <v>2022</v>
      </c>
      <c r="D83" s="2" t="s">
        <v>209</v>
      </c>
      <c r="E83" s="2" t="s">
        <v>209</v>
      </c>
      <c r="F83" s="18">
        <v>44713</v>
      </c>
      <c r="G83" s="2">
        <f t="shared" si="2"/>
        <v>30</v>
      </c>
      <c r="H83" s="19">
        <f t="shared" si="3"/>
        <v>44732</v>
      </c>
      <c r="Q83" s="2">
        <f>SUM(GC[[#This Row],[IC1_Inv1_GC]:[IC2_Inv2_GC]])</f>
        <v>0</v>
      </c>
    </row>
    <row r="84" spans="1:17">
      <c r="A84" s="2">
        <v>82</v>
      </c>
      <c r="B84" s="2" t="s">
        <v>208</v>
      </c>
      <c r="C84" s="2">
        <f>YEAR(GC[[#This Row],[Date]])</f>
        <v>2022</v>
      </c>
      <c r="D84" s="2" t="s">
        <v>209</v>
      </c>
      <c r="E84" s="2" t="s">
        <v>209</v>
      </c>
      <c r="F84" s="18">
        <v>44713</v>
      </c>
      <c r="G84" s="2">
        <f t="shared" si="2"/>
        <v>30</v>
      </c>
      <c r="H84" s="19">
        <f t="shared" si="3"/>
        <v>44733</v>
      </c>
      <c r="Q84" s="2">
        <f>SUM(GC[[#This Row],[IC1_Inv1_GC]:[IC2_Inv2_GC]])</f>
        <v>0</v>
      </c>
    </row>
    <row r="85" spans="1:17">
      <c r="A85" s="2">
        <v>83</v>
      </c>
      <c r="B85" s="2" t="s">
        <v>208</v>
      </c>
      <c r="C85" s="2">
        <f>YEAR(GC[[#This Row],[Date]])</f>
        <v>2022</v>
      </c>
      <c r="D85" s="2" t="s">
        <v>209</v>
      </c>
      <c r="E85" s="2" t="s">
        <v>209</v>
      </c>
      <c r="F85" s="18">
        <v>44713</v>
      </c>
      <c r="G85" s="2">
        <f t="shared" si="2"/>
        <v>30</v>
      </c>
      <c r="H85" s="19">
        <f t="shared" si="3"/>
        <v>44734</v>
      </c>
      <c r="Q85" s="2">
        <f>SUM(GC[[#This Row],[IC1_Inv1_GC]:[IC2_Inv2_GC]])</f>
        <v>0</v>
      </c>
    </row>
    <row r="86" spans="1:17">
      <c r="A86" s="2">
        <v>84</v>
      </c>
      <c r="B86" s="2" t="s">
        <v>208</v>
      </c>
      <c r="C86" s="2">
        <f>YEAR(GC[[#This Row],[Date]])</f>
        <v>2022</v>
      </c>
      <c r="D86" s="2" t="s">
        <v>209</v>
      </c>
      <c r="E86" s="2" t="s">
        <v>209</v>
      </c>
      <c r="F86" s="18">
        <v>44713</v>
      </c>
      <c r="G86" s="2">
        <f t="shared" si="2"/>
        <v>30</v>
      </c>
      <c r="H86" s="19">
        <f t="shared" si="3"/>
        <v>44735</v>
      </c>
      <c r="Q86" s="2">
        <f>SUM(GC[[#This Row],[IC1_Inv1_GC]:[IC2_Inv2_GC]])</f>
        <v>0</v>
      </c>
    </row>
    <row r="87" spans="1:17">
      <c r="A87" s="2">
        <v>85</v>
      </c>
      <c r="B87" s="2" t="s">
        <v>208</v>
      </c>
      <c r="C87" s="2">
        <f>YEAR(GC[[#This Row],[Date]])</f>
        <v>2022</v>
      </c>
      <c r="D87" s="2" t="s">
        <v>209</v>
      </c>
      <c r="E87" s="2" t="s">
        <v>209</v>
      </c>
      <c r="F87" s="18">
        <v>44713</v>
      </c>
      <c r="G87" s="2">
        <f t="shared" si="2"/>
        <v>30</v>
      </c>
      <c r="H87" s="19">
        <f t="shared" si="3"/>
        <v>44736</v>
      </c>
      <c r="Q87" s="2">
        <f>SUM(GC[[#This Row],[IC1_Inv1_GC]:[IC2_Inv2_GC]])</f>
        <v>0</v>
      </c>
    </row>
    <row r="88" spans="1:17">
      <c r="A88" s="2">
        <v>86</v>
      </c>
      <c r="B88" s="2" t="s">
        <v>208</v>
      </c>
      <c r="C88" s="2">
        <f>YEAR(GC[[#This Row],[Date]])</f>
        <v>2022</v>
      </c>
      <c r="D88" s="2" t="s">
        <v>209</v>
      </c>
      <c r="E88" s="2" t="s">
        <v>209</v>
      </c>
      <c r="F88" s="18">
        <v>44713</v>
      </c>
      <c r="G88" s="2">
        <f t="shared" si="2"/>
        <v>30</v>
      </c>
      <c r="H88" s="19">
        <f t="shared" si="3"/>
        <v>44737</v>
      </c>
      <c r="Q88" s="2">
        <f>SUM(GC[[#This Row],[IC1_Inv1_GC]:[IC2_Inv2_GC]])</f>
        <v>0</v>
      </c>
    </row>
    <row r="89" spans="1:17">
      <c r="A89" s="2">
        <v>87</v>
      </c>
      <c r="B89" s="2" t="s">
        <v>208</v>
      </c>
      <c r="C89" s="2">
        <f>YEAR(GC[[#This Row],[Date]])</f>
        <v>2022</v>
      </c>
      <c r="D89" s="2" t="s">
        <v>209</v>
      </c>
      <c r="E89" s="2" t="s">
        <v>209</v>
      </c>
      <c r="F89" s="18">
        <v>44713</v>
      </c>
      <c r="G89" s="2">
        <f t="shared" si="2"/>
        <v>30</v>
      </c>
      <c r="H89" s="19">
        <f t="shared" si="3"/>
        <v>44738</v>
      </c>
      <c r="Q89" s="2">
        <f>SUM(GC[[#This Row],[IC1_Inv1_GC]:[IC2_Inv2_GC]])</f>
        <v>0</v>
      </c>
    </row>
    <row r="90" spans="1:17">
      <c r="A90" s="2">
        <v>88</v>
      </c>
      <c r="B90" s="2" t="s">
        <v>208</v>
      </c>
      <c r="C90" s="2">
        <f>YEAR(GC[[#This Row],[Date]])</f>
        <v>2022</v>
      </c>
      <c r="D90" s="2" t="s">
        <v>209</v>
      </c>
      <c r="E90" s="2" t="s">
        <v>209</v>
      </c>
      <c r="F90" s="18">
        <v>44713</v>
      </c>
      <c r="G90" s="2">
        <f t="shared" si="2"/>
        <v>30</v>
      </c>
      <c r="H90" s="19">
        <f t="shared" si="3"/>
        <v>44739</v>
      </c>
      <c r="Q90" s="2">
        <f>SUM(GC[[#This Row],[IC1_Inv1_GC]:[IC2_Inv2_GC]])</f>
        <v>0</v>
      </c>
    </row>
    <row r="91" spans="1:17">
      <c r="A91" s="2">
        <v>89</v>
      </c>
      <c r="B91" s="2" t="s">
        <v>208</v>
      </c>
      <c r="C91" s="2">
        <f>YEAR(GC[[#This Row],[Date]])</f>
        <v>2022</v>
      </c>
      <c r="D91" s="2" t="s">
        <v>209</v>
      </c>
      <c r="E91" s="2" t="s">
        <v>209</v>
      </c>
      <c r="F91" s="18">
        <v>44713</v>
      </c>
      <c r="G91" s="2">
        <f t="shared" si="2"/>
        <v>30</v>
      </c>
      <c r="H91" s="19">
        <f t="shared" si="3"/>
        <v>44740</v>
      </c>
      <c r="Q91" s="2">
        <f>SUM(GC[[#This Row],[IC1_Inv1_GC]:[IC2_Inv2_GC]])</f>
        <v>0</v>
      </c>
    </row>
    <row r="92" spans="1:17">
      <c r="A92" s="2">
        <v>90</v>
      </c>
      <c r="B92" s="2" t="s">
        <v>208</v>
      </c>
      <c r="C92" s="2">
        <f>YEAR(GC[[#This Row],[Date]])</f>
        <v>2022</v>
      </c>
      <c r="D92" s="2" t="s">
        <v>209</v>
      </c>
      <c r="E92" s="2" t="s">
        <v>209</v>
      </c>
      <c r="F92" s="18">
        <v>44713</v>
      </c>
      <c r="G92" s="2">
        <f t="shared" si="2"/>
        <v>30</v>
      </c>
      <c r="H92" s="19">
        <f t="shared" si="3"/>
        <v>44741</v>
      </c>
      <c r="Q92" s="2">
        <f>SUM(GC[[#This Row],[IC1_Inv1_GC]:[IC2_Inv2_GC]])</f>
        <v>0</v>
      </c>
    </row>
    <row r="93" spans="1:17">
      <c r="A93" s="2">
        <v>91</v>
      </c>
      <c r="B93" s="2" t="s">
        <v>208</v>
      </c>
      <c r="C93" s="2">
        <f>YEAR(GC[[#This Row],[Date]])</f>
        <v>2022</v>
      </c>
      <c r="D93" s="2" t="s">
        <v>209</v>
      </c>
      <c r="E93" s="2" t="s">
        <v>209</v>
      </c>
      <c r="F93" s="18">
        <v>44713</v>
      </c>
      <c r="G93" s="2">
        <f t="shared" si="2"/>
        <v>30</v>
      </c>
      <c r="H93" s="19">
        <f t="shared" si="3"/>
        <v>44742</v>
      </c>
      <c r="Q93" s="2">
        <f>SUM(GC[[#This Row],[IC1_Inv1_GC]:[IC2_Inv2_GC]])</f>
        <v>0</v>
      </c>
    </row>
    <row r="94" spans="1:17">
      <c r="A94" s="2">
        <v>92</v>
      </c>
      <c r="B94" s="2" t="s">
        <v>208</v>
      </c>
      <c r="C94" s="2">
        <f>YEAR(GC[[#This Row],[Date]])</f>
        <v>2022</v>
      </c>
      <c r="D94" s="2" t="s">
        <v>209</v>
      </c>
      <c r="E94" s="2" t="s">
        <v>209</v>
      </c>
      <c r="F94" s="18">
        <v>44743</v>
      </c>
      <c r="G94" s="2">
        <f t="shared" si="2"/>
        <v>31</v>
      </c>
      <c r="H94" s="19">
        <f t="shared" si="3"/>
        <v>44743</v>
      </c>
      <c r="Q94" s="2">
        <f>SUM(GC[[#This Row],[IC1_Inv1_GC]:[IC2_Inv2_GC]])</f>
        <v>0</v>
      </c>
    </row>
    <row r="95" spans="1:17">
      <c r="A95" s="2">
        <v>93</v>
      </c>
      <c r="B95" s="2" t="s">
        <v>208</v>
      </c>
      <c r="C95" s="2">
        <f>YEAR(GC[[#This Row],[Date]])</f>
        <v>2022</v>
      </c>
      <c r="D95" s="2" t="s">
        <v>209</v>
      </c>
      <c r="E95" s="2" t="s">
        <v>209</v>
      </c>
      <c r="F95" s="18">
        <v>44743</v>
      </c>
      <c r="G95" s="2">
        <f t="shared" si="2"/>
        <v>31</v>
      </c>
      <c r="H95" s="19">
        <f t="shared" si="3"/>
        <v>44744</v>
      </c>
      <c r="Q95" s="2">
        <f>SUM(GC[[#This Row],[IC1_Inv1_GC]:[IC2_Inv2_GC]])</f>
        <v>0</v>
      </c>
    </row>
    <row r="96" spans="1:17">
      <c r="A96" s="2">
        <v>94</v>
      </c>
      <c r="B96" s="2" t="s">
        <v>208</v>
      </c>
      <c r="C96" s="2">
        <f>YEAR(GC[[#This Row],[Date]])</f>
        <v>2022</v>
      </c>
      <c r="D96" s="2" t="s">
        <v>209</v>
      </c>
      <c r="E96" s="2" t="s">
        <v>209</v>
      </c>
      <c r="F96" s="18">
        <v>44743</v>
      </c>
      <c r="G96" s="2">
        <f t="shared" si="2"/>
        <v>31</v>
      </c>
      <c r="H96" s="19">
        <f t="shared" si="3"/>
        <v>44745</v>
      </c>
      <c r="Q96" s="2">
        <f>SUM(GC[[#This Row],[IC1_Inv1_GC]:[IC2_Inv2_GC]])</f>
        <v>0</v>
      </c>
    </row>
    <row r="97" spans="1:17">
      <c r="A97" s="2">
        <v>95</v>
      </c>
      <c r="B97" s="2" t="s">
        <v>208</v>
      </c>
      <c r="C97" s="2">
        <f>YEAR(GC[[#This Row],[Date]])</f>
        <v>2022</v>
      </c>
      <c r="D97" s="2" t="s">
        <v>209</v>
      </c>
      <c r="E97" s="2" t="s">
        <v>209</v>
      </c>
      <c r="F97" s="18">
        <v>44743</v>
      </c>
      <c r="G97" s="2">
        <f t="shared" si="2"/>
        <v>31</v>
      </c>
      <c r="H97" s="19">
        <f t="shared" si="3"/>
        <v>44746</v>
      </c>
      <c r="Q97" s="2">
        <f>SUM(GC[[#This Row],[IC1_Inv1_GC]:[IC2_Inv2_GC]])</f>
        <v>0</v>
      </c>
    </row>
    <row r="98" spans="1:17">
      <c r="A98" s="2">
        <v>96</v>
      </c>
      <c r="B98" s="2" t="s">
        <v>208</v>
      </c>
      <c r="C98" s="2">
        <f>YEAR(GC[[#This Row],[Date]])</f>
        <v>2022</v>
      </c>
      <c r="D98" s="2" t="s">
        <v>209</v>
      </c>
      <c r="E98" s="2" t="s">
        <v>209</v>
      </c>
      <c r="F98" s="18">
        <v>44743</v>
      </c>
      <c r="G98" s="2">
        <f t="shared" si="2"/>
        <v>31</v>
      </c>
      <c r="H98" s="19">
        <f t="shared" si="3"/>
        <v>44747</v>
      </c>
      <c r="Q98" s="2">
        <f>SUM(GC[[#This Row],[IC1_Inv1_GC]:[IC2_Inv2_GC]])</f>
        <v>0</v>
      </c>
    </row>
    <row r="99" spans="1:17">
      <c r="A99" s="2">
        <v>97</v>
      </c>
      <c r="B99" s="2" t="s">
        <v>208</v>
      </c>
      <c r="C99" s="2">
        <f>YEAR(GC[[#This Row],[Date]])</f>
        <v>2022</v>
      </c>
      <c r="D99" s="2" t="s">
        <v>209</v>
      </c>
      <c r="E99" s="2" t="s">
        <v>209</v>
      </c>
      <c r="F99" s="18">
        <v>44743</v>
      </c>
      <c r="G99" s="2">
        <f t="shared" si="2"/>
        <v>31</v>
      </c>
      <c r="H99" s="19">
        <f t="shared" si="3"/>
        <v>44748</v>
      </c>
      <c r="Q99" s="2">
        <f>SUM(GC[[#This Row],[IC1_Inv1_GC]:[IC2_Inv2_GC]])</f>
        <v>0</v>
      </c>
    </row>
    <row r="100" spans="1:17">
      <c r="A100" s="2">
        <v>98</v>
      </c>
      <c r="B100" s="2" t="s">
        <v>208</v>
      </c>
      <c r="C100" s="2">
        <f>YEAR(GC[[#This Row],[Date]])</f>
        <v>2022</v>
      </c>
      <c r="D100" s="2" t="s">
        <v>209</v>
      </c>
      <c r="E100" s="2" t="s">
        <v>209</v>
      </c>
      <c r="F100" s="18">
        <v>44743</v>
      </c>
      <c r="G100" s="2">
        <f t="shared" si="2"/>
        <v>31</v>
      </c>
      <c r="H100" s="19">
        <f t="shared" si="3"/>
        <v>44749</v>
      </c>
      <c r="Q100" s="2">
        <f>SUM(GC[[#This Row],[IC1_Inv1_GC]:[IC2_Inv2_GC]])</f>
        <v>0</v>
      </c>
    </row>
    <row r="101" spans="1:17">
      <c r="A101" s="2">
        <v>99</v>
      </c>
      <c r="B101" s="2" t="s">
        <v>208</v>
      </c>
      <c r="C101" s="2">
        <f>YEAR(GC[[#This Row],[Date]])</f>
        <v>2022</v>
      </c>
      <c r="D101" s="2" t="s">
        <v>209</v>
      </c>
      <c r="E101" s="2" t="s">
        <v>209</v>
      </c>
      <c r="F101" s="18">
        <v>44743</v>
      </c>
      <c r="G101" s="2">
        <f t="shared" si="2"/>
        <v>31</v>
      </c>
      <c r="H101" s="19">
        <f t="shared" si="3"/>
        <v>44750</v>
      </c>
      <c r="Q101" s="2">
        <f>SUM(GC[[#This Row],[IC1_Inv1_GC]:[IC2_Inv2_GC]])</f>
        <v>0</v>
      </c>
    </row>
    <row r="102" spans="1:17">
      <c r="A102" s="2">
        <v>100</v>
      </c>
      <c r="B102" s="2" t="s">
        <v>208</v>
      </c>
      <c r="C102" s="2">
        <f>YEAR(GC[[#This Row],[Date]])</f>
        <v>2022</v>
      </c>
      <c r="D102" s="2" t="s">
        <v>209</v>
      </c>
      <c r="E102" s="2" t="s">
        <v>209</v>
      </c>
      <c r="F102" s="18">
        <v>44743</v>
      </c>
      <c r="G102" s="2">
        <f t="shared" si="2"/>
        <v>31</v>
      </c>
      <c r="H102" s="19">
        <f t="shared" si="3"/>
        <v>44751</v>
      </c>
      <c r="Q102" s="2">
        <f>SUM(GC[[#This Row],[IC1_Inv1_GC]:[IC2_Inv2_GC]])</f>
        <v>0</v>
      </c>
    </row>
    <row r="103" spans="1:17">
      <c r="A103" s="2">
        <v>101</v>
      </c>
      <c r="B103" s="2" t="s">
        <v>208</v>
      </c>
      <c r="C103" s="2">
        <f>YEAR(GC[[#This Row],[Date]])</f>
        <v>2022</v>
      </c>
      <c r="D103" s="2" t="s">
        <v>209</v>
      </c>
      <c r="E103" s="2" t="s">
        <v>209</v>
      </c>
      <c r="F103" s="18">
        <v>44743</v>
      </c>
      <c r="G103" s="2">
        <f t="shared" si="2"/>
        <v>31</v>
      </c>
      <c r="H103" s="19">
        <f t="shared" si="3"/>
        <v>44752</v>
      </c>
      <c r="Q103" s="2">
        <f>SUM(GC[[#This Row],[IC1_Inv1_GC]:[IC2_Inv2_GC]])</f>
        <v>0</v>
      </c>
    </row>
    <row r="104" spans="1:17">
      <c r="A104" s="2">
        <v>102</v>
      </c>
      <c r="B104" s="2" t="s">
        <v>208</v>
      </c>
      <c r="C104" s="2">
        <f>YEAR(GC[[#This Row],[Date]])</f>
        <v>2022</v>
      </c>
      <c r="D104" s="2" t="s">
        <v>209</v>
      </c>
      <c r="E104" s="2" t="s">
        <v>209</v>
      </c>
      <c r="F104" s="18">
        <v>44743</v>
      </c>
      <c r="G104" s="2">
        <f t="shared" si="2"/>
        <v>31</v>
      </c>
      <c r="H104" s="19">
        <f t="shared" si="3"/>
        <v>44753</v>
      </c>
      <c r="Q104" s="2">
        <f>SUM(GC[[#This Row],[IC1_Inv1_GC]:[IC2_Inv2_GC]])</f>
        <v>0</v>
      </c>
    </row>
    <row r="105" spans="1:17">
      <c r="A105" s="2">
        <v>103</v>
      </c>
      <c r="B105" s="2" t="s">
        <v>208</v>
      </c>
      <c r="C105" s="2">
        <f>YEAR(GC[[#This Row],[Date]])</f>
        <v>2022</v>
      </c>
      <c r="D105" s="2" t="s">
        <v>209</v>
      </c>
      <c r="E105" s="2" t="s">
        <v>209</v>
      </c>
      <c r="F105" s="18">
        <v>44743</v>
      </c>
      <c r="G105" s="2">
        <f t="shared" si="2"/>
        <v>31</v>
      </c>
      <c r="H105" s="19">
        <f t="shared" si="3"/>
        <v>44754</v>
      </c>
      <c r="Q105" s="2">
        <f>SUM(GC[[#This Row],[IC1_Inv1_GC]:[IC2_Inv2_GC]])</f>
        <v>0</v>
      </c>
    </row>
    <row r="106" spans="1:17">
      <c r="A106" s="2">
        <v>104</v>
      </c>
      <c r="B106" s="2" t="s">
        <v>208</v>
      </c>
      <c r="C106" s="2">
        <f>YEAR(GC[[#This Row],[Date]])</f>
        <v>2022</v>
      </c>
      <c r="D106" s="2" t="s">
        <v>209</v>
      </c>
      <c r="E106" s="2" t="s">
        <v>209</v>
      </c>
      <c r="F106" s="18">
        <v>44743</v>
      </c>
      <c r="G106" s="2">
        <f t="shared" si="2"/>
        <v>31</v>
      </c>
      <c r="H106" s="19">
        <f t="shared" si="3"/>
        <v>44755</v>
      </c>
      <c r="Q106" s="2">
        <f>SUM(GC[[#This Row],[IC1_Inv1_GC]:[IC2_Inv2_GC]])</f>
        <v>0</v>
      </c>
    </row>
    <row r="107" spans="1:17">
      <c r="A107" s="2">
        <v>105</v>
      </c>
      <c r="B107" s="2" t="s">
        <v>208</v>
      </c>
      <c r="C107" s="2">
        <f>YEAR(GC[[#This Row],[Date]])</f>
        <v>2022</v>
      </c>
      <c r="D107" s="2" t="s">
        <v>209</v>
      </c>
      <c r="E107" s="2" t="s">
        <v>209</v>
      </c>
      <c r="F107" s="18">
        <v>44743</v>
      </c>
      <c r="G107" s="2">
        <f t="shared" si="2"/>
        <v>31</v>
      </c>
      <c r="H107" s="19">
        <f t="shared" si="3"/>
        <v>44756</v>
      </c>
      <c r="Q107" s="2">
        <f>SUM(GC[[#This Row],[IC1_Inv1_GC]:[IC2_Inv2_GC]])</f>
        <v>0</v>
      </c>
    </row>
    <row r="108" spans="1:17">
      <c r="A108" s="2">
        <v>106</v>
      </c>
      <c r="B108" s="2" t="s">
        <v>208</v>
      </c>
      <c r="C108" s="2">
        <f>YEAR(GC[[#This Row],[Date]])</f>
        <v>2022</v>
      </c>
      <c r="D108" s="2" t="s">
        <v>209</v>
      </c>
      <c r="E108" s="2" t="s">
        <v>209</v>
      </c>
      <c r="F108" s="18">
        <v>44743</v>
      </c>
      <c r="G108" s="2">
        <f t="shared" si="2"/>
        <v>31</v>
      </c>
      <c r="H108" s="19">
        <f t="shared" si="3"/>
        <v>44757</v>
      </c>
      <c r="Q108" s="2">
        <f>SUM(GC[[#This Row],[IC1_Inv1_GC]:[IC2_Inv2_GC]])</f>
        <v>0</v>
      </c>
    </row>
    <row r="109" spans="1:17">
      <c r="A109" s="2">
        <v>107</v>
      </c>
      <c r="B109" s="2" t="s">
        <v>208</v>
      </c>
      <c r="C109" s="2">
        <f>YEAR(GC[[#This Row],[Date]])</f>
        <v>2022</v>
      </c>
      <c r="D109" s="2" t="s">
        <v>209</v>
      </c>
      <c r="E109" s="2" t="s">
        <v>209</v>
      </c>
      <c r="F109" s="18">
        <v>44743</v>
      </c>
      <c r="G109" s="2">
        <f t="shared" si="2"/>
        <v>31</v>
      </c>
      <c r="H109" s="19">
        <f t="shared" si="3"/>
        <v>44758</v>
      </c>
      <c r="Q109" s="2">
        <f>SUM(GC[[#This Row],[IC1_Inv1_GC]:[IC2_Inv2_GC]])</f>
        <v>0</v>
      </c>
    </row>
    <row r="110" spans="1:17">
      <c r="A110" s="2">
        <v>108</v>
      </c>
      <c r="B110" s="2" t="s">
        <v>208</v>
      </c>
      <c r="C110" s="2">
        <f>YEAR(GC[[#This Row],[Date]])</f>
        <v>2022</v>
      </c>
      <c r="D110" s="2" t="s">
        <v>209</v>
      </c>
      <c r="E110" s="2" t="s">
        <v>209</v>
      </c>
      <c r="F110" s="18">
        <v>44743</v>
      </c>
      <c r="G110" s="2">
        <f t="shared" si="2"/>
        <v>31</v>
      </c>
      <c r="H110" s="19">
        <f t="shared" si="3"/>
        <v>44759</v>
      </c>
      <c r="Q110" s="2">
        <f>SUM(GC[[#This Row],[IC1_Inv1_GC]:[IC2_Inv2_GC]])</f>
        <v>0</v>
      </c>
    </row>
    <row r="111" spans="1:17">
      <c r="A111" s="2">
        <v>109</v>
      </c>
      <c r="B111" s="2" t="s">
        <v>208</v>
      </c>
      <c r="C111" s="2">
        <f>YEAR(GC[[#This Row],[Date]])</f>
        <v>2022</v>
      </c>
      <c r="D111" s="2" t="s">
        <v>209</v>
      </c>
      <c r="E111" s="2" t="s">
        <v>209</v>
      </c>
      <c r="F111" s="18">
        <v>44743</v>
      </c>
      <c r="G111" s="2">
        <f t="shared" si="2"/>
        <v>31</v>
      </c>
      <c r="H111" s="19">
        <f t="shared" si="3"/>
        <v>44760</v>
      </c>
      <c r="Q111" s="2">
        <f>SUM(GC[[#This Row],[IC1_Inv1_GC]:[IC2_Inv2_GC]])</f>
        <v>0</v>
      </c>
    </row>
    <row r="112" spans="1:17">
      <c r="A112" s="2">
        <v>110</v>
      </c>
      <c r="B112" s="2" t="s">
        <v>208</v>
      </c>
      <c r="C112" s="2">
        <f>YEAR(GC[[#This Row],[Date]])</f>
        <v>2022</v>
      </c>
      <c r="D112" s="2" t="s">
        <v>209</v>
      </c>
      <c r="E112" s="2" t="s">
        <v>209</v>
      </c>
      <c r="F112" s="18">
        <v>44743</v>
      </c>
      <c r="G112" s="2">
        <f t="shared" si="2"/>
        <v>31</v>
      </c>
      <c r="H112" s="19">
        <f t="shared" si="3"/>
        <v>44761</v>
      </c>
      <c r="Q112" s="2">
        <f>SUM(GC[[#This Row],[IC1_Inv1_GC]:[IC2_Inv2_GC]])</f>
        <v>0</v>
      </c>
    </row>
    <row r="113" spans="1:18">
      <c r="A113" s="2">
        <v>111</v>
      </c>
      <c r="B113" s="2" t="s">
        <v>208</v>
      </c>
      <c r="C113" s="2">
        <f>YEAR(GC[[#This Row],[Date]])</f>
        <v>2022</v>
      </c>
      <c r="D113" s="2" t="s">
        <v>209</v>
      </c>
      <c r="E113" s="2" t="s">
        <v>209</v>
      </c>
      <c r="F113" s="18">
        <v>44743</v>
      </c>
      <c r="G113" s="2">
        <f t="shared" si="2"/>
        <v>31</v>
      </c>
      <c r="H113" s="19">
        <f t="shared" si="3"/>
        <v>44762</v>
      </c>
      <c r="Q113" s="2">
        <f>SUM(GC[[#This Row],[IC1_Inv1_GC]:[IC2_Inv2_GC]])</f>
        <v>0</v>
      </c>
    </row>
    <row r="114" spans="1:18">
      <c r="A114" s="2">
        <v>112</v>
      </c>
      <c r="B114" s="2" t="s">
        <v>208</v>
      </c>
      <c r="C114" s="2">
        <f>YEAR(GC[[#This Row],[Date]])</f>
        <v>2022</v>
      </c>
      <c r="D114" s="2" t="s">
        <v>209</v>
      </c>
      <c r="E114" s="2" t="s">
        <v>209</v>
      </c>
      <c r="F114" s="18">
        <v>44743</v>
      </c>
      <c r="G114" s="2">
        <f t="shared" si="2"/>
        <v>31</v>
      </c>
      <c r="H114" s="19">
        <f t="shared" si="3"/>
        <v>44763</v>
      </c>
      <c r="Q114" s="2">
        <f>SUM(GC[[#This Row],[IC1_Inv1_GC]:[IC2_Inv2_GC]])</f>
        <v>0</v>
      </c>
    </row>
    <row r="115" spans="1:18">
      <c r="A115" s="2">
        <v>113</v>
      </c>
      <c r="B115" s="2" t="s">
        <v>208</v>
      </c>
      <c r="C115" s="2">
        <f>YEAR(GC[[#This Row],[Date]])</f>
        <v>2022</v>
      </c>
      <c r="D115" s="2" t="s">
        <v>209</v>
      </c>
      <c r="E115" s="2" t="s">
        <v>209</v>
      </c>
      <c r="F115" s="18">
        <v>44743</v>
      </c>
      <c r="G115" s="2">
        <f t="shared" si="2"/>
        <v>31</v>
      </c>
      <c r="H115" s="19">
        <f t="shared" si="3"/>
        <v>44764</v>
      </c>
      <c r="Q115" s="2">
        <f>SUM(GC[[#This Row],[IC1_Inv1_GC]:[IC2_Inv2_GC]])</f>
        <v>0</v>
      </c>
    </row>
    <row r="116" spans="1:18">
      <c r="A116" s="2">
        <v>114</v>
      </c>
      <c r="B116" s="2" t="s">
        <v>208</v>
      </c>
      <c r="C116" s="2">
        <f>YEAR(GC[[#This Row],[Date]])</f>
        <v>2022</v>
      </c>
      <c r="D116" s="2" t="s">
        <v>209</v>
      </c>
      <c r="E116" s="2" t="s">
        <v>209</v>
      </c>
      <c r="F116" s="18">
        <v>44743</v>
      </c>
      <c r="G116" s="2">
        <f t="shared" si="2"/>
        <v>31</v>
      </c>
      <c r="H116" s="19">
        <f t="shared" si="3"/>
        <v>44765</v>
      </c>
      <c r="Q116" s="2">
        <f>SUM(GC[[#This Row],[IC1_Inv1_GC]:[IC2_Inv2_GC]])</f>
        <v>0</v>
      </c>
    </row>
    <row r="117" spans="1:18">
      <c r="A117" s="2">
        <v>115</v>
      </c>
      <c r="B117" s="2" t="s">
        <v>208</v>
      </c>
      <c r="C117" s="2">
        <f>YEAR(GC[[#This Row],[Date]])</f>
        <v>2022</v>
      </c>
      <c r="D117" s="2" t="s">
        <v>209</v>
      </c>
      <c r="E117" s="2" t="s">
        <v>209</v>
      </c>
      <c r="F117" s="18">
        <v>44743</v>
      </c>
      <c r="G117" s="2">
        <f t="shared" si="2"/>
        <v>31</v>
      </c>
      <c r="H117" s="19">
        <f t="shared" si="3"/>
        <v>44766</v>
      </c>
      <c r="Q117" s="2">
        <f>SUM(GC[[#This Row],[IC1_Inv1_GC]:[IC2_Inv2_GC]])</f>
        <v>0</v>
      </c>
    </row>
    <row r="118" spans="1:18">
      <c r="A118" s="2">
        <v>116</v>
      </c>
      <c r="B118" s="2" t="s">
        <v>208</v>
      </c>
      <c r="C118" s="2">
        <f>YEAR(GC[[#This Row],[Date]])</f>
        <v>2022</v>
      </c>
      <c r="D118" s="2" t="s">
        <v>209</v>
      </c>
      <c r="E118" s="2" t="s">
        <v>209</v>
      </c>
      <c r="F118" s="18">
        <v>44743</v>
      </c>
      <c r="G118" s="2">
        <f t="shared" si="2"/>
        <v>31</v>
      </c>
      <c r="H118" s="19">
        <f t="shared" si="3"/>
        <v>44767</v>
      </c>
      <c r="Q118" s="2">
        <f>SUM(GC[[#This Row],[IC1_Inv1_GC]:[IC2_Inv2_GC]])</f>
        <v>0</v>
      </c>
    </row>
    <row r="119" spans="1:18">
      <c r="A119" s="2">
        <v>117</v>
      </c>
      <c r="B119" s="2" t="s">
        <v>208</v>
      </c>
      <c r="C119" s="2">
        <f>YEAR(GC[[#This Row],[Date]])</f>
        <v>2022</v>
      </c>
      <c r="D119" s="2" t="s">
        <v>209</v>
      </c>
      <c r="E119" s="2" t="s">
        <v>209</v>
      </c>
      <c r="F119" s="18">
        <v>44743</v>
      </c>
      <c r="G119" s="2">
        <f t="shared" si="2"/>
        <v>31</v>
      </c>
      <c r="H119" s="19">
        <f t="shared" si="3"/>
        <v>44768</v>
      </c>
      <c r="Q119" s="2">
        <f>SUM(GC[[#This Row],[IC1_Inv1_GC]:[IC2_Inv2_GC]])</f>
        <v>0</v>
      </c>
    </row>
    <row r="120" spans="1:18">
      <c r="A120" s="2">
        <v>118</v>
      </c>
      <c r="B120" s="2" t="s">
        <v>208</v>
      </c>
      <c r="C120" s="2">
        <f>YEAR(GC[[#This Row],[Date]])</f>
        <v>2022</v>
      </c>
      <c r="D120" s="2" t="s">
        <v>209</v>
      </c>
      <c r="E120" s="2" t="s">
        <v>209</v>
      </c>
      <c r="F120" s="18">
        <v>44743</v>
      </c>
      <c r="G120" s="2">
        <f t="shared" si="2"/>
        <v>31</v>
      </c>
      <c r="H120" s="19">
        <f t="shared" si="3"/>
        <v>44769</v>
      </c>
      <c r="Q120" s="2">
        <f>SUM(GC[[#This Row],[IC1_Inv1_GC]:[IC2_Inv2_GC]])</f>
        <v>0</v>
      </c>
    </row>
    <row r="121" spans="1:18">
      <c r="A121" s="2">
        <v>119</v>
      </c>
      <c r="B121" s="2" t="s">
        <v>208</v>
      </c>
      <c r="C121" s="2">
        <f>YEAR(GC[[#This Row],[Date]])</f>
        <v>2022</v>
      </c>
      <c r="D121" s="2" t="s">
        <v>209</v>
      </c>
      <c r="E121" s="2" t="s">
        <v>209</v>
      </c>
      <c r="F121" s="18">
        <v>44743</v>
      </c>
      <c r="G121" s="2">
        <f t="shared" si="2"/>
        <v>31</v>
      </c>
      <c r="H121" s="19">
        <f t="shared" si="3"/>
        <v>44770</v>
      </c>
      <c r="Q121" s="2">
        <f>SUM(GC[[#This Row],[IC1_Inv1_GC]:[IC2_Inv2_GC]])</f>
        <v>0</v>
      </c>
    </row>
    <row r="122" spans="1:18">
      <c r="A122" s="2">
        <v>120</v>
      </c>
      <c r="B122" s="2" t="s">
        <v>208</v>
      </c>
      <c r="C122" s="2">
        <f>YEAR(GC[[#This Row],[Date]])</f>
        <v>2022</v>
      </c>
      <c r="D122" s="2" t="s">
        <v>209</v>
      </c>
      <c r="E122" s="2" t="s">
        <v>209</v>
      </c>
      <c r="F122" s="18">
        <v>44743</v>
      </c>
      <c r="G122" s="2">
        <f t="shared" si="2"/>
        <v>31</v>
      </c>
      <c r="H122" s="19">
        <f t="shared" si="3"/>
        <v>44771</v>
      </c>
      <c r="Q122" s="2">
        <f>SUM(GC[[#This Row],[IC1_Inv1_GC]:[IC2_Inv2_GC]])</f>
        <v>0</v>
      </c>
    </row>
    <row r="123" spans="1:18">
      <c r="A123" s="2">
        <v>121</v>
      </c>
      <c r="B123" s="2" t="s">
        <v>208</v>
      </c>
      <c r="C123" s="2">
        <f>YEAR(GC[[#This Row],[Date]])</f>
        <v>2022</v>
      </c>
      <c r="D123" s="2" t="s">
        <v>209</v>
      </c>
      <c r="E123" s="2" t="s">
        <v>209</v>
      </c>
      <c r="F123" s="18">
        <v>44743</v>
      </c>
      <c r="G123" s="2">
        <f t="shared" si="2"/>
        <v>31</v>
      </c>
      <c r="H123" s="19">
        <f t="shared" si="3"/>
        <v>44772</v>
      </c>
      <c r="Q123" s="2">
        <f>SUM(GC[[#This Row],[IC1_Inv1_GC]:[IC2_Inv2_GC]])</f>
        <v>0</v>
      </c>
    </row>
    <row r="124" spans="1:18">
      <c r="A124" s="2">
        <v>122</v>
      </c>
      <c r="B124" s="2" t="s">
        <v>208</v>
      </c>
      <c r="C124" s="2">
        <f>YEAR(GC[[#This Row],[Date]])</f>
        <v>2022</v>
      </c>
      <c r="D124" s="2" t="s">
        <v>209</v>
      </c>
      <c r="E124" s="2" t="s">
        <v>209</v>
      </c>
      <c r="F124" s="18">
        <v>44743</v>
      </c>
      <c r="G124" s="2">
        <f t="shared" si="2"/>
        <v>31</v>
      </c>
      <c r="H124" s="19">
        <f t="shared" si="3"/>
        <v>44773</v>
      </c>
      <c r="I124">
        <v>1</v>
      </c>
      <c r="J124">
        <v>2</v>
      </c>
      <c r="K124">
        <v>0</v>
      </c>
      <c r="L124">
        <v>0</v>
      </c>
      <c r="M124">
        <v>0</v>
      </c>
      <c r="N124">
        <v>28</v>
      </c>
      <c r="O124">
        <v>0</v>
      </c>
      <c r="P124">
        <v>0</v>
      </c>
      <c r="Q124" s="2">
        <f>SUM(GC[[#This Row],[IC1_Inv1_GC]:[IC2_Inv2_GC]])</f>
        <v>28</v>
      </c>
      <c r="R124" s="2" t="s">
        <v>1002</v>
      </c>
    </row>
    <row r="125" spans="1:18">
      <c r="A125" s="2">
        <v>123</v>
      </c>
      <c r="B125" s="2" t="s">
        <v>208</v>
      </c>
      <c r="C125" s="2">
        <f>YEAR(GC[[#This Row],[Date]])</f>
        <v>2022</v>
      </c>
      <c r="D125" s="2" t="s">
        <v>209</v>
      </c>
      <c r="E125" s="2" t="s">
        <v>209</v>
      </c>
      <c r="F125" s="18">
        <v>44774</v>
      </c>
      <c r="G125" s="2">
        <f t="shared" si="2"/>
        <v>31</v>
      </c>
      <c r="H125" s="19">
        <f t="shared" si="3"/>
        <v>44774</v>
      </c>
      <c r="J125">
        <v>0</v>
      </c>
      <c r="Q125" s="2">
        <f>SUM(GC[[#This Row],[IC1_Inv1_GC]:[IC2_Inv2_GC]])</f>
        <v>0</v>
      </c>
    </row>
    <row r="126" spans="1:18">
      <c r="A126" s="2">
        <v>124</v>
      </c>
      <c r="B126" s="2" t="s">
        <v>208</v>
      </c>
      <c r="C126" s="2">
        <f>YEAR(GC[[#This Row],[Date]])</f>
        <v>2022</v>
      </c>
      <c r="D126" s="2" t="s">
        <v>209</v>
      </c>
      <c r="E126" s="2" t="s">
        <v>209</v>
      </c>
      <c r="F126" s="18">
        <v>44774</v>
      </c>
      <c r="G126" s="2">
        <f t="shared" si="2"/>
        <v>31</v>
      </c>
      <c r="H126" s="19">
        <f t="shared" si="3"/>
        <v>44775</v>
      </c>
      <c r="I126">
        <v>1</v>
      </c>
      <c r="J126">
        <v>2</v>
      </c>
      <c r="K126">
        <v>0</v>
      </c>
      <c r="L126">
        <v>0</v>
      </c>
      <c r="M126">
        <v>0</v>
      </c>
      <c r="N126">
        <v>22</v>
      </c>
      <c r="O126">
        <v>0</v>
      </c>
      <c r="P126">
        <v>0</v>
      </c>
      <c r="Q126" s="2">
        <f>SUM(GC[[#This Row],[IC1_Inv1_GC]:[IC2_Inv2_GC]])</f>
        <v>22</v>
      </c>
      <c r="R126" s="2" t="s">
        <v>1003</v>
      </c>
    </row>
    <row r="127" spans="1:18">
      <c r="A127" s="2">
        <v>125</v>
      </c>
      <c r="B127" s="2" t="s">
        <v>208</v>
      </c>
      <c r="C127" s="2">
        <f>YEAR(GC[[#This Row],[Date]])</f>
        <v>2022</v>
      </c>
      <c r="D127" s="2" t="s">
        <v>209</v>
      </c>
      <c r="E127" s="2" t="s">
        <v>209</v>
      </c>
      <c r="F127" s="18">
        <v>44774</v>
      </c>
      <c r="G127" s="2">
        <f t="shared" si="2"/>
        <v>31</v>
      </c>
      <c r="H127" s="19">
        <f t="shared" si="3"/>
        <v>44776</v>
      </c>
      <c r="I127">
        <v>1</v>
      </c>
      <c r="J127">
        <v>2</v>
      </c>
      <c r="K127">
        <v>14</v>
      </c>
      <c r="L127">
        <v>9</v>
      </c>
      <c r="M127">
        <v>0</v>
      </c>
      <c r="N127">
        <v>0</v>
      </c>
      <c r="O127">
        <v>0</v>
      </c>
      <c r="P127">
        <v>0</v>
      </c>
      <c r="Q127" s="2">
        <f>SUM(GC[[#This Row],[IC1_Inv1_GC]:[IC2_Inv2_GC]])</f>
        <v>23</v>
      </c>
      <c r="R127" s="2" t="s">
        <v>1003</v>
      </c>
    </row>
    <row r="128" spans="1:18">
      <c r="A128" s="2">
        <v>126</v>
      </c>
      <c r="B128" s="2" t="s">
        <v>208</v>
      </c>
      <c r="C128" s="2">
        <f>YEAR(GC[[#This Row],[Date]])</f>
        <v>2022</v>
      </c>
      <c r="D128" s="2" t="s">
        <v>209</v>
      </c>
      <c r="E128" s="2" t="s">
        <v>209</v>
      </c>
      <c r="F128" s="18">
        <v>44774</v>
      </c>
      <c r="G128" s="2">
        <f t="shared" si="2"/>
        <v>31</v>
      </c>
      <c r="H128" s="19">
        <f t="shared" si="3"/>
        <v>44777</v>
      </c>
      <c r="I128">
        <v>1</v>
      </c>
      <c r="J128">
        <v>2</v>
      </c>
      <c r="K128">
        <v>0</v>
      </c>
      <c r="L128">
        <v>22</v>
      </c>
      <c r="M128">
        <v>0</v>
      </c>
      <c r="N128">
        <v>0</v>
      </c>
      <c r="O128">
        <v>0</v>
      </c>
      <c r="P128">
        <v>0</v>
      </c>
      <c r="Q128" s="2">
        <f>SUM(GC[[#This Row],[IC1_Inv1_GC]:[IC2_Inv2_GC]])</f>
        <v>22</v>
      </c>
      <c r="R128" s="2" t="s">
        <v>1003</v>
      </c>
    </row>
    <row r="129" spans="1:18">
      <c r="A129" s="2">
        <v>127</v>
      </c>
      <c r="B129" s="2" t="s">
        <v>208</v>
      </c>
      <c r="C129" s="2">
        <f>YEAR(GC[[#This Row],[Date]])</f>
        <v>2022</v>
      </c>
      <c r="D129" s="2" t="s">
        <v>209</v>
      </c>
      <c r="E129" s="2" t="s">
        <v>209</v>
      </c>
      <c r="F129" s="18">
        <v>44774</v>
      </c>
      <c r="G129" s="2">
        <f t="shared" si="2"/>
        <v>31</v>
      </c>
      <c r="H129" s="19">
        <f t="shared" si="3"/>
        <v>44778</v>
      </c>
      <c r="I129">
        <v>1</v>
      </c>
      <c r="J129">
        <v>2</v>
      </c>
      <c r="K129">
        <v>6</v>
      </c>
      <c r="L129">
        <v>0</v>
      </c>
      <c r="M129">
        <v>0</v>
      </c>
      <c r="N129">
        <v>0</v>
      </c>
      <c r="O129">
        <v>0</v>
      </c>
      <c r="P129">
        <v>21</v>
      </c>
      <c r="Q129" s="2">
        <f>SUM(GC[[#This Row],[IC1_Inv1_GC]:[IC2_Inv2_GC]])</f>
        <v>27</v>
      </c>
      <c r="R129" s="2" t="s">
        <v>1003</v>
      </c>
    </row>
    <row r="130" spans="1:18">
      <c r="A130" s="2">
        <v>128</v>
      </c>
      <c r="B130" s="2" t="s">
        <v>208</v>
      </c>
      <c r="C130" s="2">
        <f>YEAR(GC[[#This Row],[Date]])</f>
        <v>2022</v>
      </c>
      <c r="D130" s="2" t="s">
        <v>209</v>
      </c>
      <c r="E130" s="2" t="s">
        <v>209</v>
      </c>
      <c r="F130" s="18">
        <v>44774</v>
      </c>
      <c r="G130" s="2">
        <f t="shared" si="2"/>
        <v>31</v>
      </c>
      <c r="H130" s="19">
        <f t="shared" si="3"/>
        <v>44779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24</v>
      </c>
      <c r="Q130" s="2">
        <f>SUM(GC[[#This Row],[IC1_Inv1_GC]:[IC2_Inv2_GC]])</f>
        <v>24</v>
      </c>
      <c r="R130" s="2" t="s">
        <v>1003</v>
      </c>
    </row>
    <row r="131" spans="1:18">
      <c r="A131" s="2">
        <v>129</v>
      </c>
      <c r="B131" s="2" t="s">
        <v>208</v>
      </c>
      <c r="C131" s="2">
        <f>YEAR(GC[[#This Row],[Date]])</f>
        <v>2022</v>
      </c>
      <c r="D131" s="2" t="s">
        <v>209</v>
      </c>
      <c r="E131" s="2" t="s">
        <v>209</v>
      </c>
      <c r="F131" s="18">
        <v>44774</v>
      </c>
      <c r="G131" s="2">
        <f t="shared" si="2"/>
        <v>31</v>
      </c>
      <c r="H131" s="19">
        <f t="shared" si="3"/>
        <v>44780</v>
      </c>
      <c r="I131">
        <v>1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3</v>
      </c>
      <c r="P131">
        <v>27</v>
      </c>
      <c r="Q131" s="2">
        <f>SUM(GC[[#This Row],[IC1_Inv1_GC]:[IC2_Inv2_GC]])</f>
        <v>30</v>
      </c>
      <c r="R131" s="2" t="s">
        <v>1003</v>
      </c>
    </row>
    <row r="132" spans="1:18">
      <c r="A132" s="2">
        <v>130</v>
      </c>
      <c r="B132" s="2" t="s">
        <v>208</v>
      </c>
      <c r="C132" s="2">
        <f>YEAR(GC[[#This Row],[Date]])</f>
        <v>2022</v>
      </c>
      <c r="D132" s="2" t="s">
        <v>209</v>
      </c>
      <c r="E132" s="2" t="s">
        <v>209</v>
      </c>
      <c r="F132" s="18">
        <v>44774</v>
      </c>
      <c r="G132" s="2">
        <f t="shared" ref="G132:G195" si="4">DAY(EOMONTH(F132,0))</f>
        <v>31</v>
      </c>
      <c r="H132" s="19">
        <f t="shared" si="3"/>
        <v>44781</v>
      </c>
      <c r="I132">
        <v>1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23</v>
      </c>
      <c r="Q132" s="2">
        <f>SUM(GC[[#This Row],[IC1_Inv1_GC]:[IC2_Inv2_GC]])</f>
        <v>23</v>
      </c>
      <c r="R132" s="2" t="s">
        <v>1003</v>
      </c>
    </row>
    <row r="133" spans="1:18">
      <c r="A133" s="2">
        <v>131</v>
      </c>
      <c r="B133" s="2" t="s">
        <v>208</v>
      </c>
      <c r="C133" s="2">
        <f>YEAR(GC[[#This Row],[Date]])</f>
        <v>2022</v>
      </c>
      <c r="D133" s="2" t="s">
        <v>209</v>
      </c>
      <c r="E133" s="2" t="s">
        <v>209</v>
      </c>
      <c r="F133" s="18">
        <v>44774</v>
      </c>
      <c r="G133" s="2">
        <f t="shared" si="4"/>
        <v>31</v>
      </c>
      <c r="H133" s="19">
        <f t="shared" ref="H133:H196" si="5">H132+1</f>
        <v>44782</v>
      </c>
      <c r="I133">
        <v>1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39</v>
      </c>
      <c r="Q133" s="2">
        <f>SUM(GC[[#This Row],[IC1_Inv1_GC]:[IC2_Inv2_GC]])</f>
        <v>39</v>
      </c>
      <c r="R133" s="2" t="s">
        <v>1004</v>
      </c>
    </row>
    <row r="134" spans="1:18">
      <c r="A134" s="2">
        <v>132</v>
      </c>
      <c r="B134" s="2" t="s">
        <v>208</v>
      </c>
      <c r="C134" s="2">
        <f>YEAR(GC[[#This Row],[Date]])</f>
        <v>2022</v>
      </c>
      <c r="D134" s="2" t="s">
        <v>209</v>
      </c>
      <c r="E134" s="2" t="s">
        <v>209</v>
      </c>
      <c r="F134" s="18">
        <v>44774</v>
      </c>
      <c r="G134" s="2">
        <f t="shared" si="4"/>
        <v>31</v>
      </c>
      <c r="H134" s="19">
        <f t="shared" si="5"/>
        <v>44783</v>
      </c>
      <c r="Q134" s="2">
        <f>SUM(GC[[#This Row],[IC1_Inv1_GC]:[IC2_Inv2_GC]])</f>
        <v>0</v>
      </c>
    </row>
    <row r="135" spans="1:18">
      <c r="A135" s="2">
        <v>133</v>
      </c>
      <c r="B135" s="2" t="s">
        <v>208</v>
      </c>
      <c r="C135" s="2">
        <f>YEAR(GC[[#This Row],[Date]])</f>
        <v>2022</v>
      </c>
      <c r="D135" s="2" t="s">
        <v>209</v>
      </c>
      <c r="E135" s="2" t="s">
        <v>209</v>
      </c>
      <c r="F135" s="18">
        <v>44774</v>
      </c>
      <c r="G135" s="2">
        <f t="shared" si="4"/>
        <v>31</v>
      </c>
      <c r="H135" s="19">
        <f t="shared" si="5"/>
        <v>44784</v>
      </c>
      <c r="Q135" s="2">
        <f>SUM(GC[[#This Row],[IC1_Inv1_GC]:[IC2_Inv2_GC]])</f>
        <v>0</v>
      </c>
    </row>
    <row r="136" spans="1:18">
      <c r="A136" s="2">
        <v>134</v>
      </c>
      <c r="B136" s="2" t="s">
        <v>208</v>
      </c>
      <c r="C136" s="2">
        <f>YEAR(GC[[#This Row],[Date]])</f>
        <v>2022</v>
      </c>
      <c r="D136" s="2" t="s">
        <v>209</v>
      </c>
      <c r="E136" s="2" t="s">
        <v>209</v>
      </c>
      <c r="F136" s="18">
        <v>44774</v>
      </c>
      <c r="G136" s="2">
        <f t="shared" si="4"/>
        <v>31</v>
      </c>
      <c r="H136" s="19">
        <f t="shared" si="5"/>
        <v>44785</v>
      </c>
      <c r="Q136" s="2">
        <f>SUM(GC[[#This Row],[IC1_Inv1_GC]:[IC2_Inv2_GC]])</f>
        <v>0</v>
      </c>
    </row>
    <row r="137" spans="1:18">
      <c r="A137" s="2">
        <v>135</v>
      </c>
      <c r="B137" s="2" t="s">
        <v>208</v>
      </c>
      <c r="C137" s="2">
        <f>YEAR(GC[[#This Row],[Date]])</f>
        <v>2022</v>
      </c>
      <c r="D137" s="2" t="s">
        <v>209</v>
      </c>
      <c r="E137" s="2" t="s">
        <v>209</v>
      </c>
      <c r="F137" s="18">
        <v>44774</v>
      </c>
      <c r="G137" s="2">
        <f t="shared" si="4"/>
        <v>31</v>
      </c>
      <c r="H137" s="19">
        <f t="shared" si="5"/>
        <v>44786</v>
      </c>
      <c r="Q137" s="2">
        <f>SUM(GC[[#This Row],[IC1_Inv1_GC]:[IC2_Inv2_GC]])</f>
        <v>0</v>
      </c>
    </row>
    <row r="138" spans="1:18">
      <c r="A138" s="2">
        <v>136</v>
      </c>
      <c r="B138" s="2" t="s">
        <v>208</v>
      </c>
      <c r="C138" s="2">
        <f>YEAR(GC[[#This Row],[Date]])</f>
        <v>2022</v>
      </c>
      <c r="D138" s="2" t="s">
        <v>209</v>
      </c>
      <c r="E138" s="2" t="s">
        <v>209</v>
      </c>
      <c r="F138" s="18">
        <v>44774</v>
      </c>
      <c r="G138" s="2">
        <f t="shared" si="4"/>
        <v>31</v>
      </c>
      <c r="H138" s="19">
        <f t="shared" si="5"/>
        <v>44787</v>
      </c>
      <c r="Q138" s="2">
        <f>SUM(GC[[#This Row],[IC1_Inv1_GC]:[IC2_Inv2_GC]])</f>
        <v>0</v>
      </c>
    </row>
    <row r="139" spans="1:18">
      <c r="A139" s="2">
        <v>137</v>
      </c>
      <c r="B139" s="2" t="s">
        <v>208</v>
      </c>
      <c r="C139" s="2">
        <f>YEAR(GC[[#This Row],[Date]])</f>
        <v>2022</v>
      </c>
      <c r="D139" s="2" t="s">
        <v>209</v>
      </c>
      <c r="E139" s="2" t="s">
        <v>209</v>
      </c>
      <c r="F139" s="18">
        <v>44774</v>
      </c>
      <c r="G139" s="2">
        <f t="shared" si="4"/>
        <v>31</v>
      </c>
      <c r="H139" s="19">
        <f t="shared" si="5"/>
        <v>44788</v>
      </c>
      <c r="Q139" s="2">
        <f>SUM(GC[[#This Row],[IC1_Inv1_GC]:[IC2_Inv2_GC]])</f>
        <v>0</v>
      </c>
    </row>
    <row r="140" spans="1:18">
      <c r="A140" s="2">
        <v>138</v>
      </c>
      <c r="B140" s="2" t="s">
        <v>208</v>
      </c>
      <c r="C140" s="2">
        <f>YEAR(GC[[#This Row],[Date]])</f>
        <v>2022</v>
      </c>
      <c r="D140" s="2" t="s">
        <v>209</v>
      </c>
      <c r="E140" s="2" t="s">
        <v>209</v>
      </c>
      <c r="F140" s="18">
        <v>44774</v>
      </c>
      <c r="G140" s="2">
        <f t="shared" si="4"/>
        <v>31</v>
      </c>
      <c r="H140" s="19">
        <f t="shared" si="5"/>
        <v>44789</v>
      </c>
      <c r="Q140" s="2">
        <f>SUM(GC[[#This Row],[IC1_Inv1_GC]:[IC2_Inv2_GC]])</f>
        <v>0</v>
      </c>
    </row>
    <row r="141" spans="1:18">
      <c r="A141" s="2">
        <v>139</v>
      </c>
      <c r="B141" s="2" t="s">
        <v>208</v>
      </c>
      <c r="C141" s="2">
        <f>YEAR(GC[[#This Row],[Date]])</f>
        <v>2022</v>
      </c>
      <c r="D141" s="2" t="s">
        <v>209</v>
      </c>
      <c r="E141" s="2" t="s">
        <v>209</v>
      </c>
      <c r="F141" s="18">
        <v>44774</v>
      </c>
      <c r="G141" s="2">
        <f t="shared" si="4"/>
        <v>31</v>
      </c>
      <c r="H141" s="19">
        <f t="shared" si="5"/>
        <v>44790</v>
      </c>
      <c r="Q141" s="2">
        <f>SUM(GC[[#This Row],[IC1_Inv1_GC]:[IC2_Inv2_GC]])</f>
        <v>0</v>
      </c>
    </row>
    <row r="142" spans="1:18">
      <c r="A142" s="2">
        <v>140</v>
      </c>
      <c r="B142" s="2" t="s">
        <v>208</v>
      </c>
      <c r="C142" s="2">
        <f>YEAR(GC[[#This Row],[Date]])</f>
        <v>2022</v>
      </c>
      <c r="D142" s="2" t="s">
        <v>209</v>
      </c>
      <c r="E142" s="2" t="s">
        <v>209</v>
      </c>
      <c r="F142" s="18">
        <v>44774</v>
      </c>
      <c r="G142" s="2">
        <f t="shared" si="4"/>
        <v>31</v>
      </c>
      <c r="H142" s="19">
        <f t="shared" si="5"/>
        <v>44791</v>
      </c>
      <c r="Q142" s="2">
        <f>SUM(GC[[#This Row],[IC1_Inv1_GC]:[IC2_Inv2_GC]])</f>
        <v>0</v>
      </c>
    </row>
    <row r="143" spans="1:18">
      <c r="A143" s="2">
        <v>141</v>
      </c>
      <c r="B143" s="2" t="s">
        <v>208</v>
      </c>
      <c r="C143" s="2">
        <f>YEAR(GC[[#This Row],[Date]])</f>
        <v>2022</v>
      </c>
      <c r="D143" s="2" t="s">
        <v>209</v>
      </c>
      <c r="E143" s="2" t="s">
        <v>209</v>
      </c>
      <c r="F143" s="18">
        <v>44774</v>
      </c>
      <c r="G143" s="2">
        <f t="shared" si="4"/>
        <v>31</v>
      </c>
      <c r="H143" s="19">
        <f t="shared" si="5"/>
        <v>44792</v>
      </c>
      <c r="Q143" s="2">
        <f>SUM(GC[[#This Row],[IC1_Inv1_GC]:[IC2_Inv2_GC]])</f>
        <v>0</v>
      </c>
    </row>
    <row r="144" spans="1:18">
      <c r="A144" s="2">
        <v>142</v>
      </c>
      <c r="B144" s="2" t="s">
        <v>208</v>
      </c>
      <c r="C144" s="2">
        <f>YEAR(GC[[#This Row],[Date]])</f>
        <v>2022</v>
      </c>
      <c r="D144" s="2" t="s">
        <v>209</v>
      </c>
      <c r="E144" s="2" t="s">
        <v>209</v>
      </c>
      <c r="F144" s="18">
        <v>44774</v>
      </c>
      <c r="G144" s="2">
        <f t="shared" si="4"/>
        <v>31</v>
      </c>
      <c r="H144" s="19">
        <f t="shared" si="5"/>
        <v>44793</v>
      </c>
      <c r="Q144" s="2">
        <f>SUM(GC[[#This Row],[IC1_Inv1_GC]:[IC2_Inv2_GC]])</f>
        <v>0</v>
      </c>
    </row>
    <row r="145" spans="1:17">
      <c r="A145" s="2">
        <v>143</v>
      </c>
      <c r="B145" s="2" t="s">
        <v>208</v>
      </c>
      <c r="C145" s="2">
        <f>YEAR(GC[[#This Row],[Date]])</f>
        <v>2022</v>
      </c>
      <c r="D145" s="2" t="s">
        <v>209</v>
      </c>
      <c r="E145" s="2" t="s">
        <v>209</v>
      </c>
      <c r="F145" s="18">
        <v>44774</v>
      </c>
      <c r="G145" s="2">
        <f t="shared" si="4"/>
        <v>31</v>
      </c>
      <c r="H145" s="19">
        <f t="shared" si="5"/>
        <v>44794</v>
      </c>
      <c r="Q145" s="2">
        <f>SUM(GC[[#This Row],[IC1_Inv1_GC]:[IC2_Inv2_GC]])</f>
        <v>0</v>
      </c>
    </row>
    <row r="146" spans="1:17">
      <c r="A146" s="2">
        <v>144</v>
      </c>
      <c r="B146" s="2" t="s">
        <v>208</v>
      </c>
      <c r="C146" s="2">
        <f>YEAR(GC[[#This Row],[Date]])</f>
        <v>2022</v>
      </c>
      <c r="D146" s="2" t="s">
        <v>209</v>
      </c>
      <c r="E146" s="2" t="s">
        <v>209</v>
      </c>
      <c r="F146" s="18">
        <v>44774</v>
      </c>
      <c r="G146" s="2">
        <f t="shared" si="4"/>
        <v>31</v>
      </c>
      <c r="H146" s="19">
        <f t="shared" si="5"/>
        <v>44795</v>
      </c>
      <c r="Q146" s="2">
        <f>SUM(GC[[#This Row],[IC1_Inv1_GC]:[IC2_Inv2_GC]])</f>
        <v>0</v>
      </c>
    </row>
    <row r="147" spans="1:17">
      <c r="A147" s="2">
        <v>145</v>
      </c>
      <c r="B147" s="2" t="s">
        <v>208</v>
      </c>
      <c r="C147" s="2">
        <f>YEAR(GC[[#This Row],[Date]])</f>
        <v>2022</v>
      </c>
      <c r="D147" s="2" t="s">
        <v>209</v>
      </c>
      <c r="E147" s="2" t="s">
        <v>209</v>
      </c>
      <c r="F147" s="18">
        <v>44774</v>
      </c>
      <c r="G147" s="2">
        <f t="shared" si="4"/>
        <v>31</v>
      </c>
      <c r="H147" s="19">
        <f t="shared" si="5"/>
        <v>44796</v>
      </c>
      <c r="Q147" s="2">
        <f>SUM(GC[[#This Row],[IC1_Inv1_GC]:[IC2_Inv2_GC]])</f>
        <v>0</v>
      </c>
    </row>
    <row r="148" spans="1:17">
      <c r="A148" s="2">
        <v>146</v>
      </c>
      <c r="B148" s="2" t="s">
        <v>208</v>
      </c>
      <c r="C148" s="2">
        <f>YEAR(GC[[#This Row],[Date]])</f>
        <v>2022</v>
      </c>
      <c r="D148" s="2" t="s">
        <v>209</v>
      </c>
      <c r="E148" s="2" t="s">
        <v>209</v>
      </c>
      <c r="F148" s="18">
        <v>44774</v>
      </c>
      <c r="G148" s="2">
        <f t="shared" si="4"/>
        <v>31</v>
      </c>
      <c r="H148" s="19">
        <f t="shared" si="5"/>
        <v>44797</v>
      </c>
      <c r="Q148" s="2">
        <f>SUM(GC[[#This Row],[IC1_Inv1_GC]:[IC2_Inv2_GC]])</f>
        <v>0</v>
      </c>
    </row>
    <row r="149" spans="1:17">
      <c r="A149" s="2">
        <v>147</v>
      </c>
      <c r="B149" s="2" t="s">
        <v>208</v>
      </c>
      <c r="C149" s="2">
        <f>YEAR(GC[[#This Row],[Date]])</f>
        <v>2022</v>
      </c>
      <c r="D149" s="2" t="s">
        <v>209</v>
      </c>
      <c r="E149" s="2" t="s">
        <v>209</v>
      </c>
      <c r="F149" s="18">
        <v>44774</v>
      </c>
      <c r="G149" s="2">
        <f t="shared" si="4"/>
        <v>31</v>
      </c>
      <c r="H149" s="19">
        <f t="shared" si="5"/>
        <v>44798</v>
      </c>
      <c r="Q149" s="2">
        <f>SUM(GC[[#This Row],[IC1_Inv1_GC]:[IC2_Inv2_GC]])</f>
        <v>0</v>
      </c>
    </row>
    <row r="150" spans="1:17">
      <c r="A150" s="2">
        <v>148</v>
      </c>
      <c r="B150" s="2" t="s">
        <v>208</v>
      </c>
      <c r="C150" s="2">
        <f>YEAR(GC[[#This Row],[Date]])</f>
        <v>2022</v>
      </c>
      <c r="D150" s="2" t="s">
        <v>209</v>
      </c>
      <c r="E150" s="2" t="s">
        <v>209</v>
      </c>
      <c r="F150" s="18">
        <v>44774</v>
      </c>
      <c r="G150" s="2">
        <f t="shared" si="4"/>
        <v>31</v>
      </c>
      <c r="H150" s="19">
        <f t="shared" si="5"/>
        <v>44799</v>
      </c>
      <c r="Q150" s="2">
        <f>SUM(GC[[#This Row],[IC1_Inv1_GC]:[IC2_Inv2_GC]])</f>
        <v>0</v>
      </c>
    </row>
    <row r="151" spans="1:17">
      <c r="A151" s="2">
        <v>149</v>
      </c>
      <c r="B151" s="2" t="s">
        <v>208</v>
      </c>
      <c r="C151" s="2">
        <f>YEAR(GC[[#This Row],[Date]])</f>
        <v>2022</v>
      </c>
      <c r="D151" s="2" t="s">
        <v>209</v>
      </c>
      <c r="E151" s="2" t="s">
        <v>209</v>
      </c>
      <c r="F151" s="18">
        <v>44774</v>
      </c>
      <c r="G151" s="2">
        <f t="shared" si="4"/>
        <v>31</v>
      </c>
      <c r="H151" s="19">
        <f t="shared" si="5"/>
        <v>44800</v>
      </c>
      <c r="Q151" s="2">
        <f>SUM(GC[[#This Row],[IC1_Inv1_GC]:[IC2_Inv2_GC]])</f>
        <v>0</v>
      </c>
    </row>
    <row r="152" spans="1:17">
      <c r="A152" s="2">
        <v>150</v>
      </c>
      <c r="B152" s="2" t="s">
        <v>208</v>
      </c>
      <c r="C152" s="2">
        <f>YEAR(GC[[#This Row],[Date]])</f>
        <v>2022</v>
      </c>
      <c r="D152" s="2" t="s">
        <v>209</v>
      </c>
      <c r="E152" s="2" t="s">
        <v>209</v>
      </c>
      <c r="F152" s="18">
        <v>44774</v>
      </c>
      <c r="G152" s="2">
        <f t="shared" si="4"/>
        <v>31</v>
      </c>
      <c r="H152" s="19">
        <f t="shared" si="5"/>
        <v>44801</v>
      </c>
      <c r="Q152" s="2">
        <f>SUM(GC[[#This Row],[IC1_Inv1_GC]:[IC2_Inv2_GC]])</f>
        <v>0</v>
      </c>
    </row>
    <row r="153" spans="1:17">
      <c r="A153" s="2">
        <v>151</v>
      </c>
      <c r="B153" s="2" t="s">
        <v>208</v>
      </c>
      <c r="C153" s="2">
        <f>YEAR(GC[[#This Row],[Date]])</f>
        <v>2022</v>
      </c>
      <c r="D153" s="2" t="s">
        <v>209</v>
      </c>
      <c r="E153" s="2" t="s">
        <v>209</v>
      </c>
      <c r="F153" s="18">
        <v>44774</v>
      </c>
      <c r="G153" s="2">
        <f t="shared" si="4"/>
        <v>31</v>
      </c>
      <c r="H153" s="19">
        <f t="shared" si="5"/>
        <v>44802</v>
      </c>
      <c r="Q153" s="2">
        <f>SUM(GC[[#This Row],[IC1_Inv1_GC]:[IC2_Inv2_GC]])</f>
        <v>0</v>
      </c>
    </row>
    <row r="154" spans="1:17">
      <c r="A154" s="2">
        <v>152</v>
      </c>
      <c r="B154" s="2" t="s">
        <v>208</v>
      </c>
      <c r="C154" s="2">
        <f>YEAR(GC[[#This Row],[Date]])</f>
        <v>2022</v>
      </c>
      <c r="D154" s="2" t="s">
        <v>209</v>
      </c>
      <c r="E154" s="2" t="s">
        <v>209</v>
      </c>
      <c r="F154" s="18">
        <v>44774</v>
      </c>
      <c r="G154" s="2">
        <f t="shared" si="4"/>
        <v>31</v>
      </c>
      <c r="H154" s="19">
        <f t="shared" si="5"/>
        <v>44803</v>
      </c>
      <c r="Q154" s="2">
        <f>SUM(GC[[#This Row],[IC1_Inv1_GC]:[IC2_Inv2_GC]])</f>
        <v>0</v>
      </c>
    </row>
    <row r="155" spans="1:17">
      <c r="A155" s="2">
        <v>153</v>
      </c>
      <c r="B155" s="2" t="s">
        <v>208</v>
      </c>
      <c r="C155" s="2">
        <f>YEAR(GC[[#This Row],[Date]])</f>
        <v>2022</v>
      </c>
      <c r="D155" s="2" t="s">
        <v>209</v>
      </c>
      <c r="E155" s="2" t="s">
        <v>209</v>
      </c>
      <c r="F155" s="18">
        <v>44774</v>
      </c>
      <c r="G155" s="2">
        <f t="shared" si="4"/>
        <v>31</v>
      </c>
      <c r="H155" s="19">
        <f t="shared" si="5"/>
        <v>44804</v>
      </c>
      <c r="Q155" s="2">
        <f>SUM(GC[[#This Row],[IC1_Inv1_GC]:[IC2_Inv2_GC]])</f>
        <v>0</v>
      </c>
    </row>
    <row r="156" spans="1:17">
      <c r="A156" s="2">
        <v>154</v>
      </c>
      <c r="B156" s="2" t="s">
        <v>208</v>
      </c>
      <c r="C156" s="2">
        <f>YEAR(GC[[#This Row],[Date]])</f>
        <v>2022</v>
      </c>
      <c r="D156" s="2" t="s">
        <v>209</v>
      </c>
      <c r="E156" s="2" t="s">
        <v>209</v>
      </c>
      <c r="F156" s="18">
        <v>44805</v>
      </c>
      <c r="G156" s="2">
        <f t="shared" si="4"/>
        <v>30</v>
      </c>
      <c r="H156" s="19">
        <f t="shared" si="5"/>
        <v>44805</v>
      </c>
      <c r="Q156" s="2">
        <f>SUM(GC[[#This Row],[IC1_Inv1_GC]:[IC2_Inv2_GC]])</f>
        <v>0</v>
      </c>
    </row>
    <row r="157" spans="1:17">
      <c r="A157" s="2">
        <v>155</v>
      </c>
      <c r="B157" s="2" t="s">
        <v>208</v>
      </c>
      <c r="C157" s="2">
        <f>YEAR(GC[[#This Row],[Date]])</f>
        <v>2022</v>
      </c>
      <c r="D157" s="2" t="s">
        <v>209</v>
      </c>
      <c r="E157" s="2" t="s">
        <v>209</v>
      </c>
      <c r="F157" s="18">
        <v>44805</v>
      </c>
      <c r="G157" s="2">
        <f t="shared" si="4"/>
        <v>30</v>
      </c>
      <c r="H157" s="19">
        <f t="shared" si="5"/>
        <v>44806</v>
      </c>
      <c r="Q157" s="2">
        <f>SUM(GC[[#This Row],[IC1_Inv1_GC]:[IC2_Inv2_GC]])</f>
        <v>0</v>
      </c>
    </row>
    <row r="158" spans="1:17">
      <c r="A158" s="2">
        <v>156</v>
      </c>
      <c r="B158" s="2" t="s">
        <v>208</v>
      </c>
      <c r="C158" s="2">
        <f>YEAR(GC[[#This Row],[Date]])</f>
        <v>2022</v>
      </c>
      <c r="D158" s="2" t="s">
        <v>209</v>
      </c>
      <c r="E158" s="2" t="s">
        <v>209</v>
      </c>
      <c r="F158" s="18">
        <v>44805</v>
      </c>
      <c r="G158" s="2">
        <f t="shared" si="4"/>
        <v>30</v>
      </c>
      <c r="H158" s="19">
        <f t="shared" si="5"/>
        <v>44807</v>
      </c>
      <c r="Q158" s="2">
        <f>SUM(GC[[#This Row],[IC1_Inv1_GC]:[IC2_Inv2_GC]])</f>
        <v>0</v>
      </c>
    </row>
    <row r="159" spans="1:17">
      <c r="A159" s="2">
        <v>157</v>
      </c>
      <c r="B159" s="2" t="s">
        <v>208</v>
      </c>
      <c r="C159" s="2">
        <f>YEAR(GC[[#This Row],[Date]])</f>
        <v>2022</v>
      </c>
      <c r="D159" s="2" t="s">
        <v>209</v>
      </c>
      <c r="E159" s="2" t="s">
        <v>209</v>
      </c>
      <c r="F159" s="18">
        <v>44805</v>
      </c>
      <c r="G159" s="2">
        <f t="shared" si="4"/>
        <v>30</v>
      </c>
      <c r="H159" s="19">
        <f t="shared" si="5"/>
        <v>44808</v>
      </c>
      <c r="Q159" s="2">
        <f>SUM(GC[[#This Row],[IC1_Inv1_GC]:[IC2_Inv2_GC]])</f>
        <v>0</v>
      </c>
    </row>
    <row r="160" spans="1:17">
      <c r="A160" s="2">
        <v>158</v>
      </c>
      <c r="B160" s="2" t="s">
        <v>208</v>
      </c>
      <c r="C160" s="2">
        <f>YEAR(GC[[#This Row],[Date]])</f>
        <v>2022</v>
      </c>
      <c r="D160" s="2" t="s">
        <v>209</v>
      </c>
      <c r="E160" s="2" t="s">
        <v>209</v>
      </c>
      <c r="F160" s="18">
        <v>44805</v>
      </c>
      <c r="G160" s="2">
        <f t="shared" si="4"/>
        <v>30</v>
      </c>
      <c r="H160" s="19">
        <f t="shared" si="5"/>
        <v>44809</v>
      </c>
      <c r="Q160" s="2">
        <f>SUM(GC[[#This Row],[IC1_Inv1_GC]:[IC2_Inv2_GC]])</f>
        <v>0</v>
      </c>
    </row>
    <row r="161" spans="1:18">
      <c r="A161" s="2">
        <v>159</v>
      </c>
      <c r="B161" s="2" t="s">
        <v>208</v>
      </c>
      <c r="C161" s="2">
        <f>YEAR(GC[[#This Row],[Date]])</f>
        <v>2022</v>
      </c>
      <c r="D161" s="2" t="s">
        <v>209</v>
      </c>
      <c r="E161" s="2" t="s">
        <v>209</v>
      </c>
      <c r="F161" s="18">
        <v>44805</v>
      </c>
      <c r="G161" s="2">
        <f t="shared" si="4"/>
        <v>30</v>
      </c>
      <c r="H161" s="19">
        <f t="shared" si="5"/>
        <v>44810</v>
      </c>
      <c r="Q161" s="2">
        <f>SUM(GC[[#This Row],[IC1_Inv1_GC]:[IC2_Inv2_GC]])</f>
        <v>0</v>
      </c>
    </row>
    <row r="162" spans="1:18">
      <c r="A162" s="2">
        <v>160</v>
      </c>
      <c r="B162" s="2" t="s">
        <v>208</v>
      </c>
      <c r="C162" s="2">
        <f>YEAR(GC[[#This Row],[Date]])</f>
        <v>2022</v>
      </c>
      <c r="D162" s="2" t="s">
        <v>209</v>
      </c>
      <c r="E162" s="2" t="s">
        <v>209</v>
      </c>
      <c r="F162" s="18">
        <v>44805</v>
      </c>
      <c r="G162" s="2">
        <f t="shared" si="4"/>
        <v>30</v>
      </c>
      <c r="H162" s="19">
        <f t="shared" si="5"/>
        <v>44811</v>
      </c>
      <c r="Q162" s="2">
        <f>SUM(GC[[#This Row],[IC1_Inv1_GC]:[IC2_Inv2_GC]])</f>
        <v>0</v>
      </c>
    </row>
    <row r="163" spans="1:18">
      <c r="A163" s="2">
        <v>161</v>
      </c>
      <c r="B163" s="2" t="s">
        <v>208</v>
      </c>
      <c r="C163" s="2">
        <f>YEAR(GC[[#This Row],[Date]])</f>
        <v>2022</v>
      </c>
      <c r="D163" s="2" t="s">
        <v>209</v>
      </c>
      <c r="E163" s="2" t="s">
        <v>209</v>
      </c>
      <c r="F163" s="18">
        <v>44805</v>
      </c>
      <c r="G163" s="2">
        <f t="shared" si="4"/>
        <v>30</v>
      </c>
      <c r="H163" s="19">
        <f t="shared" si="5"/>
        <v>44812</v>
      </c>
      <c r="Q163" s="2">
        <f>SUM(GC[[#This Row],[IC1_Inv1_GC]:[IC2_Inv2_GC]])</f>
        <v>0</v>
      </c>
    </row>
    <row r="164" spans="1:18">
      <c r="A164" s="2">
        <v>162</v>
      </c>
      <c r="B164" s="2" t="s">
        <v>208</v>
      </c>
      <c r="C164" s="2">
        <f>YEAR(GC[[#This Row],[Date]])</f>
        <v>2022</v>
      </c>
      <c r="D164" s="2" t="s">
        <v>209</v>
      </c>
      <c r="E164" s="2" t="s">
        <v>209</v>
      </c>
      <c r="F164" s="18">
        <v>44805</v>
      </c>
      <c r="G164" s="2">
        <f t="shared" si="4"/>
        <v>30</v>
      </c>
      <c r="H164" s="19">
        <f t="shared" si="5"/>
        <v>44813</v>
      </c>
      <c r="Q164" s="2">
        <f>SUM(GC[[#This Row],[IC1_Inv1_GC]:[IC2_Inv2_GC]])</f>
        <v>0</v>
      </c>
    </row>
    <row r="165" spans="1:18">
      <c r="A165" s="2">
        <v>163</v>
      </c>
      <c r="B165" s="2" t="s">
        <v>208</v>
      </c>
      <c r="C165" s="2">
        <f>YEAR(GC[[#This Row],[Date]])</f>
        <v>2022</v>
      </c>
      <c r="D165" s="2" t="s">
        <v>209</v>
      </c>
      <c r="E165" s="2" t="s">
        <v>209</v>
      </c>
      <c r="F165" s="18">
        <v>44805</v>
      </c>
      <c r="G165" s="2">
        <f t="shared" si="4"/>
        <v>30</v>
      </c>
      <c r="H165" s="19">
        <f t="shared" si="5"/>
        <v>44814</v>
      </c>
      <c r="Q165" s="2">
        <f>SUM(GC[[#This Row],[IC1_Inv1_GC]:[IC2_Inv2_GC]])</f>
        <v>0</v>
      </c>
    </row>
    <row r="166" spans="1:18">
      <c r="A166" s="2">
        <v>164</v>
      </c>
      <c r="B166" s="2" t="s">
        <v>208</v>
      </c>
      <c r="C166" s="2">
        <f>YEAR(GC[[#This Row],[Date]])</f>
        <v>2022</v>
      </c>
      <c r="D166" s="2" t="s">
        <v>209</v>
      </c>
      <c r="E166" s="2" t="s">
        <v>209</v>
      </c>
      <c r="F166" s="18">
        <v>44805</v>
      </c>
      <c r="G166" s="2">
        <f t="shared" si="4"/>
        <v>30</v>
      </c>
      <c r="H166" s="19">
        <f t="shared" si="5"/>
        <v>44815</v>
      </c>
      <c r="Q166" s="2">
        <f>SUM(GC[[#This Row],[IC1_Inv1_GC]:[IC2_Inv2_GC]])</f>
        <v>0</v>
      </c>
    </row>
    <row r="167" spans="1:18">
      <c r="A167" s="2">
        <v>165</v>
      </c>
      <c r="B167" s="2" t="s">
        <v>208</v>
      </c>
      <c r="C167" s="2">
        <f>YEAR(GC[[#This Row],[Date]])</f>
        <v>2022</v>
      </c>
      <c r="D167" s="2" t="s">
        <v>209</v>
      </c>
      <c r="E167" s="2" t="s">
        <v>209</v>
      </c>
      <c r="F167" s="18">
        <v>44805</v>
      </c>
      <c r="G167" s="2">
        <f t="shared" si="4"/>
        <v>30</v>
      </c>
      <c r="H167" s="19">
        <f t="shared" si="5"/>
        <v>44816</v>
      </c>
      <c r="Q167" s="2">
        <f>SUM(GC[[#This Row],[IC1_Inv1_GC]:[IC2_Inv2_GC]])</f>
        <v>0</v>
      </c>
    </row>
    <row r="168" spans="1:18">
      <c r="A168" s="2">
        <v>166</v>
      </c>
      <c r="B168" s="2" t="s">
        <v>208</v>
      </c>
      <c r="C168" s="2">
        <f>YEAR(GC[[#This Row],[Date]])</f>
        <v>2022</v>
      </c>
      <c r="D168" s="2" t="s">
        <v>209</v>
      </c>
      <c r="E168" s="2" t="s">
        <v>209</v>
      </c>
      <c r="F168" s="18">
        <v>44805</v>
      </c>
      <c r="G168" s="2">
        <f t="shared" si="4"/>
        <v>30</v>
      </c>
      <c r="H168" s="19">
        <f t="shared" si="5"/>
        <v>44817</v>
      </c>
      <c r="Q168" s="2">
        <f>SUM(GC[[#This Row],[IC1_Inv1_GC]:[IC2_Inv2_GC]])</f>
        <v>0</v>
      </c>
    </row>
    <row r="169" spans="1:18">
      <c r="A169" s="2">
        <v>167</v>
      </c>
      <c r="B169" s="2" t="s">
        <v>208</v>
      </c>
      <c r="C169" s="2">
        <f>YEAR(GC[[#This Row],[Date]])</f>
        <v>2022</v>
      </c>
      <c r="D169" s="2" t="s">
        <v>209</v>
      </c>
      <c r="E169" s="2" t="s">
        <v>209</v>
      </c>
      <c r="F169" s="18">
        <v>44805</v>
      </c>
      <c r="G169" s="2">
        <f t="shared" si="4"/>
        <v>30</v>
      </c>
      <c r="H169" s="19">
        <f t="shared" si="5"/>
        <v>44818</v>
      </c>
      <c r="I169">
        <v>1</v>
      </c>
      <c r="J169">
        <v>0</v>
      </c>
      <c r="Q169" s="2">
        <f>SUM(GC[[#This Row],[IC1_Inv1_GC]:[IC2_Inv2_GC]])</f>
        <v>0</v>
      </c>
      <c r="R169" t="s">
        <v>1005</v>
      </c>
    </row>
    <row r="170" spans="1:18">
      <c r="A170" s="2">
        <v>168</v>
      </c>
      <c r="B170" s="2" t="s">
        <v>208</v>
      </c>
      <c r="C170" s="2">
        <f>YEAR(GC[[#This Row],[Date]])</f>
        <v>2022</v>
      </c>
      <c r="D170" s="2" t="s">
        <v>209</v>
      </c>
      <c r="E170" s="2" t="s">
        <v>209</v>
      </c>
      <c r="F170" s="18">
        <v>44805</v>
      </c>
      <c r="G170" s="2">
        <f t="shared" si="4"/>
        <v>30</v>
      </c>
      <c r="H170" s="19">
        <f t="shared" si="5"/>
        <v>44819</v>
      </c>
      <c r="I170">
        <v>1</v>
      </c>
      <c r="J170">
        <v>0</v>
      </c>
      <c r="Q170" s="2">
        <f>SUM(GC[[#This Row],[IC1_Inv1_GC]:[IC2_Inv2_GC]])</f>
        <v>0</v>
      </c>
      <c r="R170" t="s">
        <v>1006</v>
      </c>
    </row>
    <row r="171" spans="1:18">
      <c r="A171" s="2">
        <v>169</v>
      </c>
      <c r="B171" s="2" t="s">
        <v>208</v>
      </c>
      <c r="C171" s="2">
        <f>YEAR(GC[[#This Row],[Date]])</f>
        <v>2022</v>
      </c>
      <c r="D171" s="2" t="s">
        <v>209</v>
      </c>
      <c r="E171" s="2" t="s">
        <v>209</v>
      </c>
      <c r="F171" s="18">
        <v>44805</v>
      </c>
      <c r="G171" s="2">
        <f t="shared" si="4"/>
        <v>30</v>
      </c>
      <c r="H171" s="19">
        <f t="shared" si="5"/>
        <v>44820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5</v>
      </c>
      <c r="P171">
        <v>0</v>
      </c>
      <c r="Q171" s="2">
        <f>SUM(GC[[#This Row],[IC1_Inv1_GC]:[IC2_Inv2_GC]])</f>
        <v>5</v>
      </c>
      <c r="R171" t="s">
        <v>1007</v>
      </c>
    </row>
    <row r="172" spans="1:18">
      <c r="A172" s="2">
        <v>170</v>
      </c>
      <c r="B172" s="2" t="s">
        <v>208</v>
      </c>
      <c r="C172" s="2">
        <f>YEAR(GC[[#This Row],[Date]])</f>
        <v>2022</v>
      </c>
      <c r="D172" s="2" t="s">
        <v>209</v>
      </c>
      <c r="E172" s="2" t="s">
        <v>209</v>
      </c>
      <c r="F172" s="18">
        <v>44805</v>
      </c>
      <c r="G172" s="2">
        <f t="shared" si="4"/>
        <v>30</v>
      </c>
      <c r="H172" s="19">
        <f t="shared" si="5"/>
        <v>44821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1.5</v>
      </c>
      <c r="P172">
        <v>0</v>
      </c>
      <c r="Q172" s="2">
        <f>SUM(GC[[#This Row],[IC1_Inv1_GC]:[IC2_Inv2_GC]])</f>
        <v>1.5</v>
      </c>
      <c r="R172" t="s">
        <v>1008</v>
      </c>
    </row>
    <row r="173" spans="1:18">
      <c r="A173" s="2">
        <v>171</v>
      </c>
      <c r="B173" s="2" t="s">
        <v>208</v>
      </c>
      <c r="C173" s="2">
        <f>YEAR(GC[[#This Row],[Date]])</f>
        <v>2022</v>
      </c>
      <c r="D173" s="2" t="s">
        <v>209</v>
      </c>
      <c r="E173" s="2" t="s">
        <v>209</v>
      </c>
      <c r="F173" s="18">
        <v>44805</v>
      </c>
      <c r="G173" s="2">
        <f t="shared" si="4"/>
        <v>30</v>
      </c>
      <c r="H173" s="19">
        <f t="shared" si="5"/>
        <v>44822</v>
      </c>
      <c r="Q173" s="2">
        <f>SUM(GC[[#This Row],[IC1_Inv1_GC]:[IC2_Inv2_GC]])</f>
        <v>0</v>
      </c>
    </row>
    <row r="174" spans="1:18">
      <c r="A174" s="2">
        <v>172</v>
      </c>
      <c r="B174" s="2" t="s">
        <v>208</v>
      </c>
      <c r="C174" s="2">
        <f>YEAR(GC[[#This Row],[Date]])</f>
        <v>2022</v>
      </c>
      <c r="D174" s="2" t="s">
        <v>209</v>
      </c>
      <c r="E174" s="2" t="s">
        <v>209</v>
      </c>
      <c r="F174" s="18">
        <v>44805</v>
      </c>
      <c r="G174" s="2">
        <f t="shared" si="4"/>
        <v>30</v>
      </c>
      <c r="H174" s="19">
        <f t="shared" si="5"/>
        <v>44823</v>
      </c>
      <c r="I174">
        <v>1</v>
      </c>
      <c r="J174">
        <v>0</v>
      </c>
      <c r="K174">
        <v>9</v>
      </c>
      <c r="L174">
        <v>0</v>
      </c>
      <c r="M174">
        <v>0</v>
      </c>
      <c r="N174">
        <v>0</v>
      </c>
      <c r="O174">
        <v>4</v>
      </c>
      <c r="P174">
        <v>0</v>
      </c>
      <c r="Q174" s="2">
        <f>SUM(GC[[#This Row],[IC1_Inv1_GC]:[IC2_Inv2_GC]])</f>
        <v>13</v>
      </c>
      <c r="R174" t="s">
        <v>1008</v>
      </c>
    </row>
    <row r="175" spans="1:18">
      <c r="A175" s="2">
        <v>173</v>
      </c>
      <c r="B175" s="2" t="s">
        <v>208</v>
      </c>
      <c r="C175" s="2">
        <f>YEAR(GC[[#This Row],[Date]])</f>
        <v>2022</v>
      </c>
      <c r="D175" s="2" t="s">
        <v>209</v>
      </c>
      <c r="E175" s="2" t="s">
        <v>209</v>
      </c>
      <c r="F175" s="18">
        <v>44805</v>
      </c>
      <c r="G175" s="2">
        <f t="shared" si="4"/>
        <v>30</v>
      </c>
      <c r="H175" s="19">
        <f t="shared" si="5"/>
        <v>44824</v>
      </c>
      <c r="I175">
        <v>1</v>
      </c>
      <c r="J175">
        <v>0</v>
      </c>
      <c r="K175">
        <v>21</v>
      </c>
      <c r="L175">
        <v>0</v>
      </c>
      <c r="M175">
        <v>0</v>
      </c>
      <c r="N175">
        <v>0</v>
      </c>
      <c r="O175">
        <v>0</v>
      </c>
      <c r="P175">
        <v>0</v>
      </c>
      <c r="Q175" s="2">
        <f>SUM(GC[[#This Row],[IC1_Inv1_GC]:[IC2_Inv2_GC]])</f>
        <v>21</v>
      </c>
      <c r="R175" t="s">
        <v>1008</v>
      </c>
    </row>
    <row r="176" spans="1:18">
      <c r="A176" s="2">
        <v>174</v>
      </c>
      <c r="B176" s="2" t="s">
        <v>208</v>
      </c>
      <c r="C176" s="2">
        <f>YEAR(GC[[#This Row],[Date]])</f>
        <v>2022</v>
      </c>
      <c r="D176" s="2" t="s">
        <v>209</v>
      </c>
      <c r="E176" s="2" t="s">
        <v>209</v>
      </c>
      <c r="F176" s="18">
        <v>44805</v>
      </c>
      <c r="G176" s="2">
        <f t="shared" si="4"/>
        <v>30</v>
      </c>
      <c r="H176" s="19">
        <f t="shared" si="5"/>
        <v>44825</v>
      </c>
      <c r="I176">
        <v>1</v>
      </c>
      <c r="J176">
        <v>0</v>
      </c>
      <c r="K176">
        <v>15</v>
      </c>
      <c r="L176">
        <v>0</v>
      </c>
      <c r="M176">
        <v>0</v>
      </c>
      <c r="N176">
        <v>0</v>
      </c>
      <c r="O176">
        <v>0</v>
      </c>
      <c r="P176">
        <v>0</v>
      </c>
      <c r="Q176" s="2">
        <f>SUM(GC[[#This Row],[IC1_Inv1_GC]:[IC2_Inv2_GC]])</f>
        <v>15</v>
      </c>
      <c r="R176" t="s">
        <v>1008</v>
      </c>
    </row>
    <row r="177" spans="1:18">
      <c r="A177" s="2">
        <v>175</v>
      </c>
      <c r="B177" s="2" t="s">
        <v>208</v>
      </c>
      <c r="C177" s="2">
        <f>YEAR(GC[[#This Row],[Date]])</f>
        <v>2022</v>
      </c>
      <c r="D177" s="2" t="s">
        <v>209</v>
      </c>
      <c r="E177" s="2" t="s">
        <v>209</v>
      </c>
      <c r="F177" s="18">
        <v>44805</v>
      </c>
      <c r="G177" s="2">
        <f t="shared" si="4"/>
        <v>30</v>
      </c>
      <c r="H177" s="19">
        <f t="shared" si="5"/>
        <v>44826</v>
      </c>
      <c r="I177">
        <v>1</v>
      </c>
      <c r="J177">
        <v>0</v>
      </c>
      <c r="K177">
        <v>13</v>
      </c>
      <c r="L177">
        <v>6</v>
      </c>
      <c r="M177">
        <v>0</v>
      </c>
      <c r="N177">
        <v>0</v>
      </c>
      <c r="O177">
        <v>0</v>
      </c>
      <c r="P177">
        <v>0</v>
      </c>
      <c r="Q177" s="2">
        <f>SUM(GC[[#This Row],[IC1_Inv1_GC]:[IC2_Inv2_GC]])</f>
        <v>19</v>
      </c>
      <c r="R177" t="s">
        <v>1008</v>
      </c>
    </row>
    <row r="178" spans="1:18">
      <c r="A178" s="2">
        <v>176</v>
      </c>
      <c r="B178" s="2" t="s">
        <v>208</v>
      </c>
      <c r="C178" s="2">
        <f>YEAR(GC[[#This Row],[Date]])</f>
        <v>2022</v>
      </c>
      <c r="D178" s="2" t="s">
        <v>209</v>
      </c>
      <c r="E178" s="2" t="s">
        <v>209</v>
      </c>
      <c r="F178" s="18">
        <v>44805</v>
      </c>
      <c r="G178" s="2">
        <f t="shared" si="4"/>
        <v>30</v>
      </c>
      <c r="H178" s="19">
        <f t="shared" si="5"/>
        <v>44827</v>
      </c>
      <c r="Q178" s="2">
        <f>SUM(GC[[#This Row],[IC1_Inv1_GC]:[IC2_Inv2_GC]])</f>
        <v>0</v>
      </c>
    </row>
    <row r="179" spans="1:18">
      <c r="A179" s="2">
        <v>177</v>
      </c>
      <c r="B179" s="2" t="s">
        <v>208</v>
      </c>
      <c r="C179" s="2">
        <f>YEAR(GC[[#This Row],[Date]])</f>
        <v>2022</v>
      </c>
      <c r="D179" s="2" t="s">
        <v>209</v>
      </c>
      <c r="E179" s="2" t="s">
        <v>209</v>
      </c>
      <c r="F179" s="18">
        <v>44805</v>
      </c>
      <c r="G179" s="2">
        <f t="shared" si="4"/>
        <v>30</v>
      </c>
      <c r="H179" s="19">
        <f t="shared" si="5"/>
        <v>44828</v>
      </c>
      <c r="Q179" s="2">
        <f>SUM(GC[[#This Row],[IC1_Inv1_GC]:[IC2_Inv2_GC]])</f>
        <v>0</v>
      </c>
    </row>
    <row r="180" spans="1:18">
      <c r="A180" s="2">
        <v>178</v>
      </c>
      <c r="B180" s="2" t="s">
        <v>208</v>
      </c>
      <c r="C180" s="2">
        <f>YEAR(GC[[#This Row],[Date]])</f>
        <v>2022</v>
      </c>
      <c r="D180" s="2" t="s">
        <v>209</v>
      </c>
      <c r="E180" s="2" t="s">
        <v>209</v>
      </c>
      <c r="F180" s="18">
        <v>44805</v>
      </c>
      <c r="G180" s="2">
        <f t="shared" si="4"/>
        <v>30</v>
      </c>
      <c r="H180" s="19">
        <f t="shared" si="5"/>
        <v>44829</v>
      </c>
      <c r="Q180" s="2">
        <f>SUM(GC[[#This Row],[IC1_Inv1_GC]:[IC2_Inv2_GC]])</f>
        <v>0</v>
      </c>
    </row>
    <row r="181" spans="1:18">
      <c r="A181" s="2">
        <v>179</v>
      </c>
      <c r="B181" s="2" t="s">
        <v>208</v>
      </c>
      <c r="C181" s="2">
        <f>YEAR(GC[[#This Row],[Date]])</f>
        <v>2022</v>
      </c>
      <c r="D181" s="2" t="s">
        <v>209</v>
      </c>
      <c r="E181" s="2" t="s">
        <v>209</v>
      </c>
      <c r="F181" s="18">
        <v>44805</v>
      </c>
      <c r="G181" s="2">
        <f t="shared" si="4"/>
        <v>30</v>
      </c>
      <c r="H181" s="19">
        <f t="shared" si="5"/>
        <v>44830</v>
      </c>
      <c r="Q181" s="2">
        <f>SUM(GC[[#This Row],[IC1_Inv1_GC]:[IC2_Inv2_GC]])</f>
        <v>0</v>
      </c>
    </row>
    <row r="182" spans="1:18">
      <c r="A182" s="2">
        <v>180</v>
      </c>
      <c r="B182" s="2" t="s">
        <v>208</v>
      </c>
      <c r="C182" s="2">
        <f>YEAR(GC[[#This Row],[Date]])</f>
        <v>2022</v>
      </c>
      <c r="D182" s="2" t="s">
        <v>209</v>
      </c>
      <c r="E182" s="2" t="s">
        <v>209</v>
      </c>
      <c r="F182" s="18">
        <v>44805</v>
      </c>
      <c r="G182" s="2">
        <f t="shared" si="4"/>
        <v>30</v>
      </c>
      <c r="H182" s="19">
        <f t="shared" si="5"/>
        <v>44831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16</v>
      </c>
      <c r="P182">
        <v>0</v>
      </c>
      <c r="Q182" s="2">
        <f>SUM(GC[[#This Row],[IC1_Inv1_GC]:[IC2_Inv2_GC]])</f>
        <v>16</v>
      </c>
      <c r="R182" t="s">
        <v>1008</v>
      </c>
    </row>
    <row r="183" spans="1:18">
      <c r="A183" s="2">
        <v>181</v>
      </c>
      <c r="B183" s="2" t="s">
        <v>208</v>
      </c>
      <c r="C183" s="2">
        <f>YEAR(GC[[#This Row],[Date]])</f>
        <v>2022</v>
      </c>
      <c r="D183" s="2" t="s">
        <v>209</v>
      </c>
      <c r="E183" s="2" t="s">
        <v>209</v>
      </c>
      <c r="F183" s="18">
        <v>44805</v>
      </c>
      <c r="G183" s="2">
        <f t="shared" si="4"/>
        <v>30</v>
      </c>
      <c r="H183" s="19">
        <f t="shared" si="5"/>
        <v>44832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11</v>
      </c>
      <c r="P183">
        <v>0</v>
      </c>
      <c r="Q183" s="2">
        <f>SUM(GC[[#This Row],[IC1_Inv1_GC]:[IC2_Inv2_GC]])</f>
        <v>11</v>
      </c>
      <c r="R183" t="s">
        <v>1009</v>
      </c>
    </row>
    <row r="184" spans="1:18">
      <c r="A184" s="2">
        <v>182</v>
      </c>
      <c r="B184" s="2" t="s">
        <v>208</v>
      </c>
      <c r="C184" s="2">
        <f>YEAR(GC[[#This Row],[Date]])</f>
        <v>2022</v>
      </c>
      <c r="D184" s="2" t="s">
        <v>209</v>
      </c>
      <c r="E184" s="2" t="s">
        <v>209</v>
      </c>
      <c r="F184" s="18">
        <v>44805</v>
      </c>
      <c r="G184" s="2">
        <f t="shared" si="4"/>
        <v>30</v>
      </c>
      <c r="H184" s="19">
        <f t="shared" si="5"/>
        <v>44833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5</v>
      </c>
      <c r="P184">
        <v>0</v>
      </c>
      <c r="Q184" s="2">
        <f>SUM(GC[[#This Row],[IC1_Inv1_GC]:[IC2_Inv2_GC]])</f>
        <v>5</v>
      </c>
      <c r="R184" t="s">
        <v>1008</v>
      </c>
    </row>
    <row r="185" spans="1:18">
      <c r="A185" s="2">
        <v>183</v>
      </c>
      <c r="B185" s="2" t="s">
        <v>208</v>
      </c>
      <c r="C185" s="2">
        <f>YEAR(GC[[#This Row],[Date]])</f>
        <v>2022</v>
      </c>
      <c r="D185" s="2" t="s">
        <v>209</v>
      </c>
      <c r="E185" s="2" t="s">
        <v>209</v>
      </c>
      <c r="F185" s="18">
        <v>44805</v>
      </c>
      <c r="G185" s="2">
        <f t="shared" si="4"/>
        <v>30</v>
      </c>
      <c r="H185" s="19">
        <f t="shared" si="5"/>
        <v>44834</v>
      </c>
      <c r="Q185" s="2">
        <f>SUM(GC[[#This Row],[IC1_Inv1_GC]:[IC2_Inv2_GC]])</f>
        <v>0</v>
      </c>
    </row>
    <row r="186" spans="1:18">
      <c r="A186" s="2">
        <v>184</v>
      </c>
      <c r="B186" s="2" t="s">
        <v>208</v>
      </c>
      <c r="C186" s="2">
        <f>YEAR(GC[[#This Row],[Date]])</f>
        <v>2022</v>
      </c>
      <c r="D186" s="2" t="s">
        <v>209</v>
      </c>
      <c r="E186" s="2" t="s">
        <v>209</v>
      </c>
      <c r="F186" s="18">
        <v>44835</v>
      </c>
      <c r="G186" s="2">
        <f t="shared" si="4"/>
        <v>31</v>
      </c>
      <c r="H186" s="19">
        <f t="shared" si="5"/>
        <v>44835</v>
      </c>
      <c r="Q186" s="2">
        <f>SUM(GC[[#This Row],[IC1_Inv1_GC]:[IC2_Inv2_GC]])</f>
        <v>0</v>
      </c>
    </row>
    <row r="187" spans="1:18">
      <c r="A187" s="2">
        <v>185</v>
      </c>
      <c r="B187" s="2" t="s">
        <v>208</v>
      </c>
      <c r="C187" s="2">
        <f>YEAR(GC[[#This Row],[Date]])</f>
        <v>2022</v>
      </c>
      <c r="D187" s="2" t="s">
        <v>209</v>
      </c>
      <c r="E187" s="2" t="s">
        <v>209</v>
      </c>
      <c r="F187" s="18">
        <v>44835</v>
      </c>
      <c r="G187" s="2">
        <f t="shared" si="4"/>
        <v>31</v>
      </c>
      <c r="H187" s="19">
        <f t="shared" si="5"/>
        <v>44836</v>
      </c>
      <c r="Q187" s="2">
        <f>SUM(GC[[#This Row],[IC1_Inv1_GC]:[IC2_Inv2_GC]])</f>
        <v>0</v>
      </c>
    </row>
    <row r="188" spans="1:18">
      <c r="A188" s="2">
        <v>186</v>
      </c>
      <c r="B188" s="2" t="s">
        <v>208</v>
      </c>
      <c r="C188" s="2">
        <f>YEAR(GC[[#This Row],[Date]])</f>
        <v>2022</v>
      </c>
      <c r="D188" s="2" t="s">
        <v>209</v>
      </c>
      <c r="E188" s="2" t="s">
        <v>209</v>
      </c>
      <c r="F188" s="18">
        <v>44835</v>
      </c>
      <c r="G188" s="2">
        <f t="shared" si="4"/>
        <v>31</v>
      </c>
      <c r="H188" s="19">
        <f t="shared" si="5"/>
        <v>44837</v>
      </c>
      <c r="Q188" s="2">
        <f>SUM(GC[[#This Row],[IC1_Inv1_GC]:[IC2_Inv2_GC]])</f>
        <v>0</v>
      </c>
    </row>
    <row r="189" spans="1:18">
      <c r="A189" s="2">
        <v>187</v>
      </c>
      <c r="B189" s="2" t="s">
        <v>208</v>
      </c>
      <c r="C189" s="2">
        <f>YEAR(GC[[#This Row],[Date]])</f>
        <v>2022</v>
      </c>
      <c r="D189" s="2" t="s">
        <v>209</v>
      </c>
      <c r="E189" s="2" t="s">
        <v>209</v>
      </c>
      <c r="F189" s="18">
        <v>44835</v>
      </c>
      <c r="G189" s="2">
        <f t="shared" si="4"/>
        <v>31</v>
      </c>
      <c r="H189" s="19">
        <f t="shared" si="5"/>
        <v>44838</v>
      </c>
      <c r="Q189" s="2">
        <f>SUM(GC[[#This Row],[IC1_Inv1_GC]:[IC2_Inv2_GC]])</f>
        <v>0</v>
      </c>
    </row>
    <row r="190" spans="1:18">
      <c r="A190" s="2">
        <v>188</v>
      </c>
      <c r="B190" s="2" t="s">
        <v>208</v>
      </c>
      <c r="C190" s="2">
        <f>YEAR(GC[[#This Row],[Date]])</f>
        <v>2022</v>
      </c>
      <c r="D190" s="2" t="s">
        <v>209</v>
      </c>
      <c r="E190" s="2" t="s">
        <v>209</v>
      </c>
      <c r="F190" s="18">
        <v>44835</v>
      </c>
      <c r="G190" s="2">
        <f t="shared" si="4"/>
        <v>31</v>
      </c>
      <c r="H190" s="19">
        <f t="shared" si="5"/>
        <v>44839</v>
      </c>
      <c r="Q190" s="2">
        <f>SUM(GC[[#This Row],[IC1_Inv1_GC]:[IC2_Inv2_GC]])</f>
        <v>0</v>
      </c>
    </row>
    <row r="191" spans="1:18">
      <c r="A191" s="2">
        <v>189</v>
      </c>
      <c r="B191" s="2" t="s">
        <v>208</v>
      </c>
      <c r="C191" s="2">
        <f>YEAR(GC[[#This Row],[Date]])</f>
        <v>2022</v>
      </c>
      <c r="D191" s="2" t="s">
        <v>209</v>
      </c>
      <c r="E191" s="2" t="s">
        <v>209</v>
      </c>
      <c r="F191" s="18">
        <v>44835</v>
      </c>
      <c r="G191" s="2">
        <f t="shared" si="4"/>
        <v>31</v>
      </c>
      <c r="H191" s="19">
        <f t="shared" si="5"/>
        <v>44840</v>
      </c>
      <c r="Q191" s="2">
        <f>SUM(GC[[#This Row],[IC1_Inv1_GC]:[IC2_Inv2_GC]])</f>
        <v>0</v>
      </c>
    </row>
    <row r="192" spans="1:18">
      <c r="A192" s="2">
        <v>190</v>
      </c>
      <c r="B192" s="2" t="s">
        <v>208</v>
      </c>
      <c r="C192" s="2">
        <f>YEAR(GC[[#This Row],[Date]])</f>
        <v>2022</v>
      </c>
      <c r="D192" s="2" t="s">
        <v>209</v>
      </c>
      <c r="E192" s="2" t="s">
        <v>209</v>
      </c>
      <c r="F192" s="18">
        <v>44835</v>
      </c>
      <c r="G192" s="2">
        <f t="shared" si="4"/>
        <v>31</v>
      </c>
      <c r="H192" s="19">
        <f t="shared" si="5"/>
        <v>44841</v>
      </c>
      <c r="Q192" s="2">
        <f>SUM(GC[[#This Row],[IC1_Inv1_GC]:[IC2_Inv2_GC]])</f>
        <v>0</v>
      </c>
    </row>
    <row r="193" spans="1:18">
      <c r="A193" s="2">
        <v>191</v>
      </c>
      <c r="B193" s="2" t="s">
        <v>208</v>
      </c>
      <c r="C193" s="2">
        <f>YEAR(GC[[#This Row],[Date]])</f>
        <v>2022</v>
      </c>
      <c r="D193" s="2" t="s">
        <v>209</v>
      </c>
      <c r="E193" s="2" t="s">
        <v>209</v>
      </c>
      <c r="F193" s="18">
        <v>44835</v>
      </c>
      <c r="G193" s="2">
        <f t="shared" si="4"/>
        <v>31</v>
      </c>
      <c r="H193" s="19">
        <f t="shared" si="5"/>
        <v>44842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s="2">
        <f>SUM(GC[[#This Row],[IC1_Inv1_GC]:[IC2_Inv2_GC]])</f>
        <v>0</v>
      </c>
      <c r="R193" t="s">
        <v>1010</v>
      </c>
    </row>
    <row r="194" spans="1:18">
      <c r="A194" s="2">
        <v>192</v>
      </c>
      <c r="B194" s="2" t="s">
        <v>208</v>
      </c>
      <c r="C194" s="2">
        <f>YEAR(GC[[#This Row],[Date]])</f>
        <v>2022</v>
      </c>
      <c r="D194" s="2" t="s">
        <v>209</v>
      </c>
      <c r="E194" s="2" t="s">
        <v>209</v>
      </c>
      <c r="F194" s="18">
        <v>44835</v>
      </c>
      <c r="G194" s="2">
        <f t="shared" si="4"/>
        <v>31</v>
      </c>
      <c r="H194" s="19">
        <f t="shared" si="5"/>
        <v>44843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s="2">
        <f>SUM(GC[[#This Row],[IC1_Inv1_GC]:[IC2_Inv2_GC]])</f>
        <v>0</v>
      </c>
      <c r="R194" t="s">
        <v>1011</v>
      </c>
    </row>
    <row r="195" spans="1:18">
      <c r="A195" s="2">
        <v>193</v>
      </c>
      <c r="B195" s="2" t="s">
        <v>208</v>
      </c>
      <c r="C195" s="2">
        <f>YEAR(GC[[#This Row],[Date]])</f>
        <v>2022</v>
      </c>
      <c r="D195" s="2" t="s">
        <v>209</v>
      </c>
      <c r="E195" s="2" t="s">
        <v>209</v>
      </c>
      <c r="F195" s="18">
        <v>44835</v>
      </c>
      <c r="G195" s="2">
        <f t="shared" si="4"/>
        <v>31</v>
      </c>
      <c r="H195" s="19">
        <f t="shared" si="5"/>
        <v>44844</v>
      </c>
      <c r="Q195" s="2">
        <f>SUM(GC[[#This Row],[IC1_Inv1_GC]:[IC2_Inv2_GC]])</f>
        <v>0</v>
      </c>
    </row>
    <row r="196" spans="1:18">
      <c r="A196" s="2">
        <v>194</v>
      </c>
      <c r="B196" s="2" t="s">
        <v>208</v>
      </c>
      <c r="C196" s="2">
        <f>YEAR(GC[[#This Row],[Date]])</f>
        <v>2022</v>
      </c>
      <c r="D196" s="2" t="s">
        <v>209</v>
      </c>
      <c r="E196" s="2" t="s">
        <v>209</v>
      </c>
      <c r="F196" s="18">
        <v>44835</v>
      </c>
      <c r="G196" s="2">
        <f t="shared" ref="G196:G259" si="6">DAY(EOMONTH(F196,0))</f>
        <v>31</v>
      </c>
      <c r="H196" s="19">
        <f t="shared" si="5"/>
        <v>44845</v>
      </c>
      <c r="Q196" s="2">
        <f>SUM(GC[[#This Row],[IC1_Inv1_GC]:[IC2_Inv2_GC]])</f>
        <v>0</v>
      </c>
    </row>
    <row r="197" spans="1:18">
      <c r="A197" s="2">
        <v>195</v>
      </c>
      <c r="B197" s="2" t="s">
        <v>208</v>
      </c>
      <c r="C197" s="2">
        <f>YEAR(GC[[#This Row],[Date]])</f>
        <v>2022</v>
      </c>
      <c r="D197" s="2" t="s">
        <v>209</v>
      </c>
      <c r="E197" s="2" t="s">
        <v>209</v>
      </c>
      <c r="F197" s="18">
        <v>44835</v>
      </c>
      <c r="G197" s="2">
        <f t="shared" si="6"/>
        <v>31</v>
      </c>
      <c r="H197" s="19">
        <f t="shared" ref="H197:H260" si="7">H196+1</f>
        <v>44846</v>
      </c>
      <c r="Q197" s="2">
        <f>SUM(GC[[#This Row],[IC1_Inv1_GC]:[IC2_Inv2_GC]])</f>
        <v>0</v>
      </c>
    </row>
    <row r="198" spans="1:18">
      <c r="A198" s="2">
        <v>196</v>
      </c>
      <c r="B198" s="2" t="s">
        <v>208</v>
      </c>
      <c r="C198" s="2">
        <f>YEAR(GC[[#This Row],[Date]])</f>
        <v>2022</v>
      </c>
      <c r="D198" s="2" t="s">
        <v>209</v>
      </c>
      <c r="E198" s="2" t="s">
        <v>209</v>
      </c>
      <c r="F198" s="18">
        <v>44835</v>
      </c>
      <c r="G198" s="2">
        <f t="shared" si="6"/>
        <v>31</v>
      </c>
      <c r="H198" s="19">
        <f t="shared" si="7"/>
        <v>44847</v>
      </c>
      <c r="I198">
        <v>1</v>
      </c>
      <c r="J198">
        <v>0</v>
      </c>
      <c r="K198">
        <v>0</v>
      </c>
      <c r="L198">
        <v>8</v>
      </c>
      <c r="M198">
        <v>1.5</v>
      </c>
      <c r="N198">
        <v>0</v>
      </c>
      <c r="O198">
        <v>0</v>
      </c>
      <c r="P198">
        <v>0</v>
      </c>
      <c r="Q198" s="2">
        <f>SUM(GC[[#This Row],[IC1_Inv1_GC]:[IC2_Inv2_GC]])</f>
        <v>9.5</v>
      </c>
      <c r="R198" s="211" t="s">
        <v>1012</v>
      </c>
    </row>
    <row r="199" spans="1:18">
      <c r="A199" s="2">
        <v>197</v>
      </c>
      <c r="B199" s="2" t="s">
        <v>208</v>
      </c>
      <c r="C199" s="2">
        <f>YEAR(GC[[#This Row],[Date]])</f>
        <v>2022</v>
      </c>
      <c r="D199" s="2" t="s">
        <v>209</v>
      </c>
      <c r="E199" s="2" t="s">
        <v>209</v>
      </c>
      <c r="F199" s="18">
        <v>44835</v>
      </c>
      <c r="G199" s="2">
        <f t="shared" si="6"/>
        <v>31</v>
      </c>
      <c r="H199" s="19">
        <f t="shared" si="7"/>
        <v>44848</v>
      </c>
      <c r="I199">
        <v>1</v>
      </c>
      <c r="J199">
        <v>0</v>
      </c>
      <c r="K199">
        <v>0</v>
      </c>
      <c r="L199">
        <v>0</v>
      </c>
      <c r="M199">
        <v>17.5</v>
      </c>
      <c r="N199">
        <v>0</v>
      </c>
      <c r="O199">
        <v>0</v>
      </c>
      <c r="P199">
        <v>0</v>
      </c>
      <c r="Q199" s="2">
        <f>SUM(GC[[#This Row],[IC1_Inv1_GC]:[IC2_Inv2_GC]])</f>
        <v>17.5</v>
      </c>
      <c r="R199" t="s">
        <v>1008</v>
      </c>
    </row>
    <row r="200" spans="1:18">
      <c r="A200" s="2">
        <v>198</v>
      </c>
      <c r="B200" s="2" t="s">
        <v>208</v>
      </c>
      <c r="C200" s="2">
        <f>YEAR(GC[[#This Row],[Date]])</f>
        <v>2022</v>
      </c>
      <c r="D200" s="2" t="s">
        <v>209</v>
      </c>
      <c r="E200" s="2" t="s">
        <v>209</v>
      </c>
      <c r="F200" s="18">
        <v>44835</v>
      </c>
      <c r="G200" s="2">
        <f t="shared" si="6"/>
        <v>31</v>
      </c>
      <c r="H200" s="19">
        <f t="shared" si="7"/>
        <v>44849</v>
      </c>
      <c r="I200">
        <v>1</v>
      </c>
      <c r="J200">
        <v>0</v>
      </c>
      <c r="K200">
        <v>0</v>
      </c>
      <c r="L200">
        <v>0</v>
      </c>
      <c r="M200">
        <v>2</v>
      </c>
      <c r="N200">
        <v>0</v>
      </c>
      <c r="O200">
        <v>0</v>
      </c>
      <c r="P200">
        <v>0</v>
      </c>
      <c r="Q200" s="2">
        <f>SUM(GC[[#This Row],[IC1_Inv1_GC]:[IC2_Inv2_GC]])</f>
        <v>2</v>
      </c>
      <c r="R200" s="211" t="s">
        <v>1013</v>
      </c>
    </row>
    <row r="201" spans="1:18">
      <c r="A201" s="2">
        <v>199</v>
      </c>
      <c r="B201" s="2" t="s">
        <v>208</v>
      </c>
      <c r="C201" s="2">
        <f>YEAR(GC[[#This Row],[Date]])</f>
        <v>2022</v>
      </c>
      <c r="D201" s="2" t="s">
        <v>209</v>
      </c>
      <c r="E201" s="2" t="s">
        <v>209</v>
      </c>
      <c r="F201" s="18">
        <v>44835</v>
      </c>
      <c r="G201" s="2">
        <f t="shared" si="6"/>
        <v>31</v>
      </c>
      <c r="H201" s="19">
        <f t="shared" si="7"/>
        <v>44850</v>
      </c>
      <c r="Q201" s="2">
        <f>SUM(GC[[#This Row],[IC1_Inv1_GC]:[IC2_Inv2_GC]])</f>
        <v>0</v>
      </c>
    </row>
    <row r="202" spans="1:18">
      <c r="A202" s="2">
        <v>200</v>
      </c>
      <c r="B202" s="2" t="s">
        <v>208</v>
      </c>
      <c r="C202" s="2">
        <f>YEAR(GC[[#This Row],[Date]])</f>
        <v>2022</v>
      </c>
      <c r="D202" s="2" t="s">
        <v>209</v>
      </c>
      <c r="E202" s="2" t="s">
        <v>209</v>
      </c>
      <c r="F202" s="18">
        <v>44835</v>
      </c>
      <c r="G202" s="2">
        <f t="shared" si="6"/>
        <v>31</v>
      </c>
      <c r="H202" s="19">
        <f t="shared" si="7"/>
        <v>44851</v>
      </c>
      <c r="I202">
        <v>1</v>
      </c>
      <c r="J202">
        <v>0</v>
      </c>
      <c r="K202">
        <v>0</v>
      </c>
      <c r="L202">
        <v>0</v>
      </c>
      <c r="M202">
        <v>8.5</v>
      </c>
      <c r="N202">
        <v>0</v>
      </c>
      <c r="O202">
        <v>0</v>
      </c>
      <c r="P202">
        <v>0</v>
      </c>
      <c r="Q202" s="2">
        <f>SUM(GC[[#This Row],[IC1_Inv1_GC]:[IC2_Inv2_GC]])</f>
        <v>8.5</v>
      </c>
      <c r="R202" s="211" t="s">
        <v>1014</v>
      </c>
    </row>
    <row r="203" spans="1:18">
      <c r="A203" s="2">
        <v>201</v>
      </c>
      <c r="B203" s="2" t="s">
        <v>208</v>
      </c>
      <c r="C203" s="2">
        <f>YEAR(GC[[#This Row],[Date]])</f>
        <v>2022</v>
      </c>
      <c r="D203" s="2" t="s">
        <v>209</v>
      </c>
      <c r="E203" s="2" t="s">
        <v>209</v>
      </c>
      <c r="F203" s="18">
        <v>44835</v>
      </c>
      <c r="G203" s="2">
        <f t="shared" si="6"/>
        <v>31</v>
      </c>
      <c r="H203" s="19">
        <f t="shared" si="7"/>
        <v>44852</v>
      </c>
      <c r="Q203" s="2">
        <f>SUM(GC[[#This Row],[IC1_Inv1_GC]:[IC2_Inv2_GC]])</f>
        <v>0</v>
      </c>
    </row>
    <row r="204" spans="1:18">
      <c r="A204" s="2">
        <v>202</v>
      </c>
      <c r="B204" s="2" t="s">
        <v>208</v>
      </c>
      <c r="C204" s="2">
        <f>YEAR(GC[[#This Row],[Date]])</f>
        <v>2022</v>
      </c>
      <c r="D204" s="2" t="s">
        <v>209</v>
      </c>
      <c r="E204" s="2" t="s">
        <v>209</v>
      </c>
      <c r="F204" s="18">
        <v>44835</v>
      </c>
      <c r="G204" s="2">
        <f t="shared" si="6"/>
        <v>31</v>
      </c>
      <c r="H204" s="19">
        <f t="shared" si="7"/>
        <v>44853</v>
      </c>
      <c r="Q204" s="2">
        <f>SUM(GC[[#This Row],[IC1_Inv1_GC]:[IC2_Inv2_GC]])</f>
        <v>0</v>
      </c>
    </row>
    <row r="205" spans="1:18">
      <c r="A205" s="2">
        <v>203</v>
      </c>
      <c r="B205" s="2" t="s">
        <v>208</v>
      </c>
      <c r="C205" s="2">
        <f>YEAR(GC[[#This Row],[Date]])</f>
        <v>2022</v>
      </c>
      <c r="D205" s="2" t="s">
        <v>209</v>
      </c>
      <c r="E205" s="2" t="s">
        <v>209</v>
      </c>
      <c r="F205" s="18">
        <v>44835</v>
      </c>
      <c r="G205" s="2">
        <f t="shared" si="6"/>
        <v>31</v>
      </c>
      <c r="H205" s="19">
        <f t="shared" si="7"/>
        <v>44854</v>
      </c>
      <c r="Q205" s="2">
        <f>SUM(GC[[#This Row],[IC1_Inv1_GC]:[IC2_Inv2_GC]])</f>
        <v>0</v>
      </c>
    </row>
    <row r="206" spans="1:18">
      <c r="A206" s="2">
        <v>204</v>
      </c>
      <c r="B206" s="2" t="s">
        <v>208</v>
      </c>
      <c r="C206" s="2">
        <f>YEAR(GC[[#This Row],[Date]])</f>
        <v>2022</v>
      </c>
      <c r="D206" s="2" t="s">
        <v>209</v>
      </c>
      <c r="E206" s="2" t="s">
        <v>209</v>
      </c>
      <c r="F206" s="18">
        <v>44835</v>
      </c>
      <c r="G206" s="2">
        <f t="shared" si="6"/>
        <v>31</v>
      </c>
      <c r="H206" s="19">
        <f t="shared" si="7"/>
        <v>44855</v>
      </c>
      <c r="Q206" s="2">
        <f>SUM(GC[[#This Row],[IC1_Inv1_GC]:[IC2_Inv2_GC]])</f>
        <v>0</v>
      </c>
    </row>
    <row r="207" spans="1:18">
      <c r="A207" s="2">
        <v>205</v>
      </c>
      <c r="B207" s="2" t="s">
        <v>208</v>
      </c>
      <c r="C207" s="2">
        <f>YEAR(GC[[#This Row],[Date]])</f>
        <v>2022</v>
      </c>
      <c r="D207" s="2" t="s">
        <v>209</v>
      </c>
      <c r="E207" s="2" t="s">
        <v>209</v>
      </c>
      <c r="F207" s="18">
        <v>44835</v>
      </c>
      <c r="G207" s="2">
        <f t="shared" si="6"/>
        <v>31</v>
      </c>
      <c r="H207" s="19">
        <f t="shared" si="7"/>
        <v>44856</v>
      </c>
      <c r="Q207" s="2">
        <f>SUM(GC[[#This Row],[IC1_Inv1_GC]:[IC2_Inv2_GC]])</f>
        <v>0</v>
      </c>
    </row>
    <row r="208" spans="1:18">
      <c r="A208" s="2">
        <v>206</v>
      </c>
      <c r="B208" s="2" t="s">
        <v>208</v>
      </c>
      <c r="C208" s="2">
        <f>YEAR(GC[[#This Row],[Date]])</f>
        <v>2022</v>
      </c>
      <c r="D208" s="2" t="s">
        <v>209</v>
      </c>
      <c r="E208" s="2" t="s">
        <v>209</v>
      </c>
      <c r="F208" s="18">
        <v>44835</v>
      </c>
      <c r="G208" s="2">
        <f t="shared" si="6"/>
        <v>31</v>
      </c>
      <c r="H208" s="19">
        <f t="shared" si="7"/>
        <v>44857</v>
      </c>
      <c r="Q208" s="2">
        <f>SUM(GC[[#This Row],[IC1_Inv1_GC]:[IC2_Inv2_GC]])</f>
        <v>0</v>
      </c>
    </row>
    <row r="209" spans="1:18">
      <c r="A209" s="2">
        <v>207</v>
      </c>
      <c r="B209" s="2" t="s">
        <v>208</v>
      </c>
      <c r="C209" s="2">
        <f>YEAR(GC[[#This Row],[Date]])</f>
        <v>2022</v>
      </c>
      <c r="D209" s="2" t="s">
        <v>209</v>
      </c>
      <c r="E209" s="2" t="s">
        <v>209</v>
      </c>
      <c r="F209" s="18">
        <v>44835</v>
      </c>
      <c r="G209" s="2">
        <f t="shared" si="6"/>
        <v>31</v>
      </c>
      <c r="H209" s="19">
        <f t="shared" si="7"/>
        <v>44858</v>
      </c>
      <c r="Q209" s="2">
        <f>SUM(GC[[#This Row],[IC1_Inv1_GC]:[IC2_Inv2_GC]])</f>
        <v>0</v>
      </c>
    </row>
    <row r="210" spans="1:18">
      <c r="A210" s="2">
        <v>208</v>
      </c>
      <c r="B210" s="2" t="s">
        <v>208</v>
      </c>
      <c r="C210" s="2">
        <f>YEAR(GC[[#This Row],[Date]])</f>
        <v>2022</v>
      </c>
      <c r="D210" s="2" t="s">
        <v>209</v>
      </c>
      <c r="E210" s="2" t="s">
        <v>209</v>
      </c>
      <c r="F210" s="18">
        <v>44835</v>
      </c>
      <c r="G210" s="2">
        <f t="shared" si="6"/>
        <v>31</v>
      </c>
      <c r="H210" s="19">
        <f t="shared" si="7"/>
        <v>44859</v>
      </c>
      <c r="Q210" s="2">
        <f>SUM(GC[[#This Row],[IC1_Inv1_GC]:[IC2_Inv2_GC]])</f>
        <v>0</v>
      </c>
    </row>
    <row r="211" spans="1:18">
      <c r="A211" s="2">
        <v>209</v>
      </c>
      <c r="B211" s="2" t="s">
        <v>208</v>
      </c>
      <c r="C211" s="2">
        <f>YEAR(GC[[#This Row],[Date]])</f>
        <v>2022</v>
      </c>
      <c r="D211" s="2" t="s">
        <v>209</v>
      </c>
      <c r="E211" s="2" t="s">
        <v>209</v>
      </c>
      <c r="F211" s="18">
        <v>44835</v>
      </c>
      <c r="G211" s="2">
        <f t="shared" si="6"/>
        <v>31</v>
      </c>
      <c r="H211" s="19">
        <f t="shared" si="7"/>
        <v>44860</v>
      </c>
      <c r="Q211" s="2">
        <f>SUM(GC[[#This Row],[IC1_Inv1_GC]:[IC2_Inv2_GC]])</f>
        <v>0</v>
      </c>
    </row>
    <row r="212" spans="1:18">
      <c r="A212" s="2">
        <v>210</v>
      </c>
      <c r="B212" s="2" t="s">
        <v>208</v>
      </c>
      <c r="C212" s="2">
        <f>YEAR(GC[[#This Row],[Date]])</f>
        <v>2022</v>
      </c>
      <c r="D212" s="2" t="s">
        <v>209</v>
      </c>
      <c r="E212" s="2" t="s">
        <v>209</v>
      </c>
      <c r="F212" s="18">
        <v>44835</v>
      </c>
      <c r="G212" s="2">
        <f t="shared" si="6"/>
        <v>31</v>
      </c>
      <c r="H212" s="19">
        <f t="shared" si="7"/>
        <v>44861</v>
      </c>
      <c r="Q212" s="2">
        <f>SUM(GC[[#This Row],[IC1_Inv1_GC]:[IC2_Inv2_GC]])</f>
        <v>0</v>
      </c>
    </row>
    <row r="213" spans="1:18">
      <c r="A213" s="2">
        <v>211</v>
      </c>
      <c r="B213" s="2" t="s">
        <v>208</v>
      </c>
      <c r="C213" s="2">
        <f>YEAR(GC[[#This Row],[Date]])</f>
        <v>2022</v>
      </c>
      <c r="D213" s="2" t="s">
        <v>209</v>
      </c>
      <c r="E213" s="2" t="s">
        <v>209</v>
      </c>
      <c r="F213" s="18">
        <v>44835</v>
      </c>
      <c r="G213" s="2">
        <f t="shared" si="6"/>
        <v>31</v>
      </c>
      <c r="H213" s="19">
        <f t="shared" si="7"/>
        <v>44862</v>
      </c>
      <c r="Q213" s="2">
        <f>SUM(GC[[#This Row],[IC1_Inv1_GC]:[IC2_Inv2_GC]])</f>
        <v>0</v>
      </c>
    </row>
    <row r="214" spans="1:18">
      <c r="A214" s="2">
        <v>212</v>
      </c>
      <c r="B214" s="2" t="s">
        <v>208</v>
      </c>
      <c r="C214" s="2">
        <f>YEAR(GC[[#This Row],[Date]])</f>
        <v>2022</v>
      </c>
      <c r="D214" s="2" t="s">
        <v>209</v>
      </c>
      <c r="E214" s="2" t="s">
        <v>209</v>
      </c>
      <c r="F214" s="18">
        <v>44835</v>
      </c>
      <c r="G214" s="2">
        <f t="shared" si="6"/>
        <v>31</v>
      </c>
      <c r="H214" s="19">
        <f t="shared" si="7"/>
        <v>44863</v>
      </c>
      <c r="Q214" s="2">
        <f>SUM(GC[[#This Row],[IC1_Inv1_GC]:[IC2_Inv2_GC]])</f>
        <v>0</v>
      </c>
    </row>
    <row r="215" spans="1:18">
      <c r="A215" s="2">
        <v>213</v>
      </c>
      <c r="B215" s="2" t="s">
        <v>208</v>
      </c>
      <c r="C215" s="2">
        <f>YEAR(GC[[#This Row],[Date]])</f>
        <v>2022</v>
      </c>
      <c r="D215" s="2" t="s">
        <v>209</v>
      </c>
      <c r="E215" s="2" t="s">
        <v>209</v>
      </c>
      <c r="F215" s="18">
        <v>44835</v>
      </c>
      <c r="G215" s="2">
        <f t="shared" si="6"/>
        <v>31</v>
      </c>
      <c r="H215" s="19">
        <f t="shared" si="7"/>
        <v>44864</v>
      </c>
      <c r="Q215" s="2">
        <f>SUM(GC[[#This Row],[IC1_Inv1_GC]:[IC2_Inv2_GC]])</f>
        <v>0</v>
      </c>
    </row>
    <row r="216" spans="1:18">
      <c r="A216" s="2">
        <v>214</v>
      </c>
      <c r="B216" s="2" t="s">
        <v>208</v>
      </c>
      <c r="C216" s="2">
        <f>YEAR(GC[[#This Row],[Date]])</f>
        <v>2022</v>
      </c>
      <c r="D216" s="2" t="s">
        <v>209</v>
      </c>
      <c r="E216" s="2" t="s">
        <v>209</v>
      </c>
      <c r="F216" s="18">
        <v>44835</v>
      </c>
      <c r="G216" s="2">
        <f t="shared" si="6"/>
        <v>31</v>
      </c>
      <c r="H216" s="19">
        <f t="shared" si="7"/>
        <v>44865</v>
      </c>
      <c r="Q216" s="2">
        <f>SUM(GC[[#This Row],[IC1_Inv1_GC]:[IC2_Inv2_GC]])</f>
        <v>0</v>
      </c>
    </row>
    <row r="217" spans="1:18">
      <c r="A217" s="2">
        <v>215</v>
      </c>
      <c r="B217" s="2" t="s">
        <v>208</v>
      </c>
      <c r="C217" s="2">
        <f>YEAR(GC[[#This Row],[Date]])</f>
        <v>2022</v>
      </c>
      <c r="D217" s="2" t="s">
        <v>209</v>
      </c>
      <c r="E217" s="2" t="s">
        <v>209</v>
      </c>
      <c r="F217" s="18">
        <v>44866</v>
      </c>
      <c r="G217" s="2">
        <f t="shared" si="6"/>
        <v>30</v>
      </c>
      <c r="H217" s="19">
        <f t="shared" si="7"/>
        <v>44866</v>
      </c>
      <c r="I217">
        <v>2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s="2">
        <f>SUM(GC[[#This Row],[IC1_Inv1_GC]:[IC2_Inv2_GC]])</f>
        <v>0</v>
      </c>
      <c r="R217" s="211" t="s">
        <v>1015</v>
      </c>
    </row>
    <row r="218" spans="1:18">
      <c r="A218" s="2">
        <v>216</v>
      </c>
      <c r="B218" s="2" t="s">
        <v>208</v>
      </c>
      <c r="C218" s="2">
        <f>YEAR(GC[[#This Row],[Date]])</f>
        <v>2022</v>
      </c>
      <c r="D218" s="2" t="s">
        <v>209</v>
      </c>
      <c r="E218" s="2" t="s">
        <v>209</v>
      </c>
      <c r="F218" s="18">
        <v>44866</v>
      </c>
      <c r="G218" s="2">
        <f t="shared" si="6"/>
        <v>30</v>
      </c>
      <c r="H218" s="19">
        <f t="shared" si="7"/>
        <v>44867</v>
      </c>
      <c r="Q218" s="2">
        <f>SUM(GC[[#This Row],[IC1_Inv1_GC]:[IC2_Inv2_GC]])</f>
        <v>0</v>
      </c>
    </row>
    <row r="219" spans="1:18">
      <c r="A219" s="2">
        <v>217</v>
      </c>
      <c r="B219" s="2" t="s">
        <v>208</v>
      </c>
      <c r="C219" s="2">
        <f>YEAR(GC[[#This Row],[Date]])</f>
        <v>2022</v>
      </c>
      <c r="D219" s="2" t="s">
        <v>209</v>
      </c>
      <c r="E219" s="2" t="s">
        <v>209</v>
      </c>
      <c r="F219" s="18">
        <v>44866</v>
      </c>
      <c r="G219" s="2">
        <f t="shared" si="6"/>
        <v>30</v>
      </c>
      <c r="H219" s="19">
        <f t="shared" si="7"/>
        <v>44868</v>
      </c>
      <c r="Q219" s="2">
        <f>SUM(GC[[#This Row],[IC1_Inv1_GC]:[IC2_Inv2_GC]])</f>
        <v>0</v>
      </c>
    </row>
    <row r="220" spans="1:18">
      <c r="A220" s="2">
        <v>218</v>
      </c>
      <c r="B220" s="2" t="s">
        <v>208</v>
      </c>
      <c r="C220" s="2">
        <f>YEAR(GC[[#This Row],[Date]])</f>
        <v>2022</v>
      </c>
      <c r="D220" s="2" t="s">
        <v>209</v>
      </c>
      <c r="E220" s="2" t="s">
        <v>209</v>
      </c>
      <c r="F220" s="18">
        <v>44866</v>
      </c>
      <c r="G220" s="2">
        <f t="shared" si="6"/>
        <v>30</v>
      </c>
      <c r="H220" s="19">
        <f t="shared" si="7"/>
        <v>44869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2.5</v>
      </c>
      <c r="Q220" s="2">
        <f>SUM(GC[[#This Row],[IC1_Inv1_GC]:[IC2_Inv2_GC]])</f>
        <v>2.5</v>
      </c>
      <c r="R220" s="211" t="s">
        <v>1016</v>
      </c>
    </row>
    <row r="221" spans="1:18">
      <c r="A221" s="2">
        <v>219</v>
      </c>
      <c r="B221" s="2" t="s">
        <v>208</v>
      </c>
      <c r="C221" s="2">
        <f>YEAR(GC[[#This Row],[Date]])</f>
        <v>2022</v>
      </c>
      <c r="D221" s="2" t="s">
        <v>209</v>
      </c>
      <c r="E221" s="2" t="s">
        <v>209</v>
      </c>
      <c r="F221" s="18">
        <v>44866</v>
      </c>
      <c r="G221" s="2">
        <f t="shared" si="6"/>
        <v>30</v>
      </c>
      <c r="H221" s="19">
        <f t="shared" si="7"/>
        <v>44870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7.5</v>
      </c>
      <c r="Q221" s="2">
        <f>SUM(GC[[#This Row],[IC1_Inv1_GC]:[IC2_Inv2_GC]])</f>
        <v>7.5</v>
      </c>
      <c r="R221" t="s">
        <v>1008</v>
      </c>
    </row>
    <row r="222" spans="1:18">
      <c r="A222" s="2">
        <v>220</v>
      </c>
      <c r="B222" s="2" t="s">
        <v>208</v>
      </c>
      <c r="C222" s="2">
        <f>YEAR(GC[[#This Row],[Date]])</f>
        <v>2022</v>
      </c>
      <c r="D222" s="2" t="s">
        <v>209</v>
      </c>
      <c r="E222" s="2" t="s">
        <v>209</v>
      </c>
      <c r="F222" s="18">
        <v>44866</v>
      </c>
      <c r="G222" s="2">
        <f t="shared" si="6"/>
        <v>30</v>
      </c>
      <c r="H222" s="19">
        <f t="shared" si="7"/>
        <v>44871</v>
      </c>
      <c r="I222">
        <v>1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32</v>
      </c>
      <c r="Q222" s="2">
        <f>SUM(GC[[#This Row],[IC1_Inv1_GC]:[IC2_Inv2_GC]])</f>
        <v>32</v>
      </c>
      <c r="R222" t="s">
        <v>1008</v>
      </c>
    </row>
    <row r="223" spans="1:18">
      <c r="A223" s="2">
        <v>221</v>
      </c>
      <c r="B223" s="2" t="s">
        <v>208</v>
      </c>
      <c r="C223" s="2">
        <f>YEAR(GC[[#This Row],[Date]])</f>
        <v>2022</v>
      </c>
      <c r="D223" s="2" t="s">
        <v>209</v>
      </c>
      <c r="E223" s="2" t="s">
        <v>209</v>
      </c>
      <c r="F223" s="18">
        <v>44866</v>
      </c>
      <c r="G223" s="2">
        <f t="shared" si="6"/>
        <v>30</v>
      </c>
      <c r="H223" s="19">
        <f t="shared" si="7"/>
        <v>44872</v>
      </c>
      <c r="I223">
        <v>1</v>
      </c>
      <c r="J223">
        <v>2</v>
      </c>
      <c r="K223">
        <v>4</v>
      </c>
      <c r="L223">
        <v>0</v>
      </c>
      <c r="M223">
        <v>0</v>
      </c>
      <c r="N223">
        <v>0</v>
      </c>
      <c r="O223">
        <v>0</v>
      </c>
      <c r="P223">
        <v>14</v>
      </c>
      <c r="Q223" s="2">
        <f>SUM(GC[[#This Row],[IC1_Inv1_GC]:[IC2_Inv2_GC]])</f>
        <v>18</v>
      </c>
      <c r="R223" t="s">
        <v>1008</v>
      </c>
    </row>
    <row r="224" spans="1:18">
      <c r="A224" s="2">
        <v>222</v>
      </c>
      <c r="B224" s="2" t="s">
        <v>208</v>
      </c>
      <c r="C224" s="2">
        <f>YEAR(GC[[#This Row],[Date]])</f>
        <v>2022</v>
      </c>
      <c r="D224" s="2" t="s">
        <v>209</v>
      </c>
      <c r="E224" s="2" t="s">
        <v>209</v>
      </c>
      <c r="F224" s="18">
        <v>44866</v>
      </c>
      <c r="G224" s="2">
        <f t="shared" si="6"/>
        <v>30</v>
      </c>
      <c r="H224" s="19">
        <f t="shared" si="7"/>
        <v>44873</v>
      </c>
      <c r="I224">
        <v>1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31</v>
      </c>
      <c r="Q224" s="2">
        <f>SUM(GC[[#This Row],[IC1_Inv1_GC]:[IC2_Inv2_GC]])</f>
        <v>31</v>
      </c>
      <c r="R224" t="s">
        <v>1008</v>
      </c>
    </row>
    <row r="225" spans="1:18">
      <c r="A225" s="2">
        <v>223</v>
      </c>
      <c r="B225" s="2" t="s">
        <v>208</v>
      </c>
      <c r="C225" s="2">
        <f>YEAR(GC[[#This Row],[Date]])</f>
        <v>2022</v>
      </c>
      <c r="D225" s="2" t="s">
        <v>209</v>
      </c>
      <c r="E225" s="2" t="s">
        <v>209</v>
      </c>
      <c r="F225" s="18">
        <v>44866</v>
      </c>
      <c r="G225" s="2">
        <f t="shared" si="6"/>
        <v>30</v>
      </c>
      <c r="H225" s="19">
        <f t="shared" si="7"/>
        <v>44874</v>
      </c>
      <c r="Q225" s="2">
        <f>SUM(GC[[#This Row],[IC1_Inv1_GC]:[IC2_Inv2_GC]])</f>
        <v>0</v>
      </c>
    </row>
    <row r="226" spans="1:18">
      <c r="A226" s="2">
        <v>224</v>
      </c>
      <c r="B226" s="2" t="s">
        <v>208</v>
      </c>
      <c r="C226" s="2">
        <f>YEAR(GC[[#This Row],[Date]])</f>
        <v>2022</v>
      </c>
      <c r="D226" s="2" t="s">
        <v>209</v>
      </c>
      <c r="E226" s="2" t="s">
        <v>209</v>
      </c>
      <c r="F226" s="18">
        <v>44866</v>
      </c>
      <c r="G226" s="2">
        <f t="shared" si="6"/>
        <v>30</v>
      </c>
      <c r="H226" s="19">
        <f t="shared" si="7"/>
        <v>44875</v>
      </c>
      <c r="Q226" s="2">
        <f>SUM(GC[[#This Row],[IC1_Inv1_GC]:[IC2_Inv2_GC]])</f>
        <v>0</v>
      </c>
    </row>
    <row r="227" spans="1:18">
      <c r="A227" s="2">
        <v>225</v>
      </c>
      <c r="B227" s="2" t="s">
        <v>208</v>
      </c>
      <c r="C227" s="2">
        <f>YEAR(GC[[#This Row],[Date]])</f>
        <v>2022</v>
      </c>
      <c r="D227" s="2" t="s">
        <v>209</v>
      </c>
      <c r="E227" s="2" t="s">
        <v>209</v>
      </c>
      <c r="F227" s="18">
        <v>44866</v>
      </c>
      <c r="G227" s="2">
        <f t="shared" si="6"/>
        <v>30</v>
      </c>
      <c r="H227" s="19">
        <f t="shared" si="7"/>
        <v>44876</v>
      </c>
      <c r="Q227" s="2">
        <f>SUM(GC[[#This Row],[IC1_Inv1_GC]:[IC2_Inv2_GC]])</f>
        <v>0</v>
      </c>
    </row>
    <row r="228" spans="1:18">
      <c r="A228" s="2">
        <v>226</v>
      </c>
      <c r="B228" s="2" t="s">
        <v>208</v>
      </c>
      <c r="C228" s="2">
        <f>YEAR(GC[[#This Row],[Date]])</f>
        <v>2022</v>
      </c>
      <c r="D228" s="2" t="s">
        <v>209</v>
      </c>
      <c r="E228" s="2" t="s">
        <v>209</v>
      </c>
      <c r="F228" s="18">
        <v>44866</v>
      </c>
      <c r="G228" s="2">
        <f t="shared" si="6"/>
        <v>30</v>
      </c>
      <c r="H228" s="19">
        <f t="shared" si="7"/>
        <v>44877</v>
      </c>
      <c r="I228">
        <v>1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20.5</v>
      </c>
      <c r="Q228" s="2">
        <f>SUM(GC[[#This Row],[IC1_Inv1_GC]:[IC2_Inv2_GC]])</f>
        <v>20.5</v>
      </c>
      <c r="R228" t="s">
        <v>1008</v>
      </c>
    </row>
    <row r="229" spans="1:18">
      <c r="A229" s="2">
        <v>227</v>
      </c>
      <c r="B229" s="2" t="s">
        <v>208</v>
      </c>
      <c r="C229" s="2">
        <f>YEAR(GC[[#This Row],[Date]])</f>
        <v>2022</v>
      </c>
      <c r="D229" s="2" t="s">
        <v>209</v>
      </c>
      <c r="E229" s="2" t="s">
        <v>209</v>
      </c>
      <c r="F229" s="18">
        <v>44866</v>
      </c>
      <c r="G229" s="2">
        <f t="shared" si="6"/>
        <v>30</v>
      </c>
      <c r="H229" s="19">
        <f t="shared" si="7"/>
        <v>44878</v>
      </c>
      <c r="I229">
        <v>1</v>
      </c>
      <c r="J229">
        <v>2</v>
      </c>
      <c r="K229">
        <v>0</v>
      </c>
      <c r="L229">
        <v>8</v>
      </c>
      <c r="M229">
        <v>6</v>
      </c>
      <c r="N229">
        <v>7</v>
      </c>
      <c r="O229">
        <v>0</v>
      </c>
      <c r="P229">
        <v>0</v>
      </c>
      <c r="Q229" s="2">
        <f>SUM(GC[[#This Row],[IC1_Inv1_GC]:[IC2_Inv2_GC]])</f>
        <v>21</v>
      </c>
      <c r="R229" t="s">
        <v>1008</v>
      </c>
    </row>
    <row r="230" spans="1:18">
      <c r="A230" s="2">
        <v>228</v>
      </c>
      <c r="B230" s="2" t="s">
        <v>208</v>
      </c>
      <c r="C230" s="2">
        <f>YEAR(GC[[#This Row],[Date]])</f>
        <v>2022</v>
      </c>
      <c r="D230" s="2" t="s">
        <v>209</v>
      </c>
      <c r="E230" s="2" t="s">
        <v>209</v>
      </c>
      <c r="F230" s="18">
        <v>44866</v>
      </c>
      <c r="G230" s="2">
        <f t="shared" si="6"/>
        <v>30</v>
      </c>
      <c r="H230" s="19">
        <f t="shared" si="7"/>
        <v>44879</v>
      </c>
      <c r="I230">
        <v>1</v>
      </c>
      <c r="J230">
        <v>2</v>
      </c>
      <c r="K230">
        <v>6</v>
      </c>
      <c r="L230">
        <v>14</v>
      </c>
      <c r="M230">
        <v>6</v>
      </c>
      <c r="N230">
        <v>4</v>
      </c>
      <c r="O230">
        <v>0</v>
      </c>
      <c r="P230">
        <v>0</v>
      </c>
      <c r="Q230" s="2">
        <f>SUM(GC[[#This Row],[IC1_Inv1_GC]:[IC2_Inv2_GC]])</f>
        <v>30</v>
      </c>
      <c r="R230" t="s">
        <v>1008</v>
      </c>
    </row>
    <row r="231" spans="1:18">
      <c r="A231" s="2">
        <v>229</v>
      </c>
      <c r="B231" s="2" t="s">
        <v>208</v>
      </c>
      <c r="C231" s="2">
        <f>YEAR(GC[[#This Row],[Date]])</f>
        <v>2022</v>
      </c>
      <c r="D231" s="2" t="s">
        <v>209</v>
      </c>
      <c r="E231" s="2" t="s">
        <v>209</v>
      </c>
      <c r="F231" s="18">
        <v>44866</v>
      </c>
      <c r="G231" s="2">
        <f t="shared" si="6"/>
        <v>30</v>
      </c>
      <c r="H231" s="19">
        <f t="shared" si="7"/>
        <v>44880</v>
      </c>
      <c r="I231">
        <v>1</v>
      </c>
      <c r="J231">
        <v>2</v>
      </c>
      <c r="K231">
        <v>23</v>
      </c>
      <c r="L231">
        <v>8.5</v>
      </c>
      <c r="M231">
        <v>0</v>
      </c>
      <c r="N231">
        <v>0</v>
      </c>
      <c r="O231">
        <v>0</v>
      </c>
      <c r="P231">
        <v>0</v>
      </c>
      <c r="Q231" s="2">
        <f>SUM(GC[[#This Row],[IC1_Inv1_GC]:[IC2_Inv2_GC]])</f>
        <v>31.5</v>
      </c>
      <c r="R231" t="s">
        <v>1008</v>
      </c>
    </row>
    <row r="232" spans="1:18">
      <c r="A232" s="2">
        <v>230</v>
      </c>
      <c r="B232" s="2" t="s">
        <v>208</v>
      </c>
      <c r="C232" s="2">
        <f>YEAR(GC[[#This Row],[Date]])</f>
        <v>2022</v>
      </c>
      <c r="D232" s="2" t="s">
        <v>209</v>
      </c>
      <c r="E232" s="2" t="s">
        <v>209</v>
      </c>
      <c r="F232" s="18">
        <v>44866</v>
      </c>
      <c r="G232" s="2">
        <f t="shared" si="6"/>
        <v>30</v>
      </c>
      <c r="H232" s="19">
        <f t="shared" si="7"/>
        <v>44881</v>
      </c>
      <c r="I232">
        <v>1</v>
      </c>
      <c r="J232">
        <v>1</v>
      </c>
      <c r="K232">
        <v>15.5</v>
      </c>
      <c r="L232">
        <v>0</v>
      </c>
      <c r="M232">
        <v>0</v>
      </c>
      <c r="N232">
        <v>0</v>
      </c>
      <c r="O232">
        <v>0</v>
      </c>
      <c r="P232">
        <v>0</v>
      </c>
      <c r="Q232" s="2">
        <f>SUM(GC[[#This Row],[IC1_Inv1_GC]:[IC2_Inv2_GC]])</f>
        <v>15.5</v>
      </c>
      <c r="R232" t="s">
        <v>1008</v>
      </c>
    </row>
    <row r="233" spans="1:18">
      <c r="A233" s="2">
        <v>231</v>
      </c>
      <c r="B233" s="2" t="s">
        <v>208</v>
      </c>
      <c r="C233" s="2">
        <f>YEAR(GC[[#This Row],[Date]])</f>
        <v>2022</v>
      </c>
      <c r="D233" s="2" t="s">
        <v>209</v>
      </c>
      <c r="E233" s="2" t="s">
        <v>209</v>
      </c>
      <c r="F233" s="18">
        <v>44866</v>
      </c>
      <c r="G233" s="2">
        <f t="shared" si="6"/>
        <v>30</v>
      </c>
      <c r="H233" s="19">
        <f t="shared" si="7"/>
        <v>44882</v>
      </c>
      <c r="I233">
        <v>1</v>
      </c>
      <c r="J233">
        <v>2</v>
      </c>
      <c r="K233">
        <v>24.5</v>
      </c>
      <c r="L233">
        <v>8</v>
      </c>
      <c r="M233">
        <v>0</v>
      </c>
      <c r="N233">
        <v>0</v>
      </c>
      <c r="O233">
        <v>4.5</v>
      </c>
      <c r="P233">
        <v>0</v>
      </c>
      <c r="Q233" s="2">
        <f>SUM(GC[[#This Row],[IC1_Inv1_GC]:[IC2_Inv2_GC]])</f>
        <v>37</v>
      </c>
      <c r="R233" t="s">
        <v>1008</v>
      </c>
    </row>
    <row r="234" spans="1:18">
      <c r="A234" s="2">
        <v>232</v>
      </c>
      <c r="B234" s="2" t="s">
        <v>208</v>
      </c>
      <c r="C234" s="2">
        <f>YEAR(GC[[#This Row],[Date]])</f>
        <v>2022</v>
      </c>
      <c r="D234" s="2" t="s">
        <v>209</v>
      </c>
      <c r="E234" s="2" t="s">
        <v>209</v>
      </c>
      <c r="F234" s="18">
        <v>44866</v>
      </c>
      <c r="G234" s="2">
        <f t="shared" si="6"/>
        <v>30</v>
      </c>
      <c r="H234" s="19">
        <f t="shared" si="7"/>
        <v>44883</v>
      </c>
      <c r="I234">
        <v>1</v>
      </c>
      <c r="J234">
        <v>1</v>
      </c>
      <c r="K234">
        <v>0</v>
      </c>
      <c r="L234">
        <v>20</v>
      </c>
      <c r="M234">
        <v>0</v>
      </c>
      <c r="N234">
        <v>0</v>
      </c>
      <c r="O234">
        <v>0</v>
      </c>
      <c r="P234">
        <v>0</v>
      </c>
      <c r="Q234" s="2">
        <f>SUM(GC[[#This Row],[IC1_Inv1_GC]:[IC2_Inv2_GC]])</f>
        <v>20</v>
      </c>
      <c r="R234" t="s">
        <v>1008</v>
      </c>
    </row>
    <row r="235" spans="1:18">
      <c r="A235" s="2">
        <v>233</v>
      </c>
      <c r="B235" s="2" t="s">
        <v>208</v>
      </c>
      <c r="C235" s="2">
        <f>YEAR(GC[[#This Row],[Date]])</f>
        <v>2022</v>
      </c>
      <c r="D235" s="2" t="s">
        <v>209</v>
      </c>
      <c r="E235" s="2" t="s">
        <v>209</v>
      </c>
      <c r="F235" s="18">
        <v>44866</v>
      </c>
      <c r="G235" s="2">
        <f t="shared" si="6"/>
        <v>30</v>
      </c>
      <c r="H235" s="19">
        <f t="shared" si="7"/>
        <v>44884</v>
      </c>
      <c r="I235">
        <v>1</v>
      </c>
      <c r="J235">
        <v>2</v>
      </c>
      <c r="K235">
        <v>0</v>
      </c>
      <c r="L235">
        <v>17.5</v>
      </c>
      <c r="M235">
        <v>0</v>
      </c>
      <c r="N235">
        <v>0</v>
      </c>
      <c r="O235">
        <v>0</v>
      </c>
      <c r="P235">
        <v>0</v>
      </c>
      <c r="Q235" s="2">
        <f>SUM(GC[[#This Row],[IC1_Inv1_GC]:[IC2_Inv2_GC]])</f>
        <v>17.5</v>
      </c>
      <c r="R235" t="s">
        <v>1008</v>
      </c>
    </row>
    <row r="236" spans="1:18">
      <c r="A236" s="2">
        <v>234</v>
      </c>
      <c r="B236" s="2" t="s">
        <v>208</v>
      </c>
      <c r="C236" s="2">
        <f>YEAR(GC[[#This Row],[Date]])</f>
        <v>2022</v>
      </c>
      <c r="D236" s="2" t="s">
        <v>209</v>
      </c>
      <c r="E236" s="2" t="s">
        <v>209</v>
      </c>
      <c r="F236" s="18">
        <v>44866</v>
      </c>
      <c r="G236" s="2">
        <f t="shared" si="6"/>
        <v>30</v>
      </c>
      <c r="H236" s="19">
        <f t="shared" si="7"/>
        <v>44885</v>
      </c>
      <c r="I236">
        <v>1</v>
      </c>
      <c r="J236">
        <v>1</v>
      </c>
      <c r="K236">
        <v>0</v>
      </c>
      <c r="L236">
        <v>10.5</v>
      </c>
      <c r="M236">
        <v>0</v>
      </c>
      <c r="N236">
        <v>0</v>
      </c>
      <c r="O236">
        <v>0</v>
      </c>
      <c r="P236">
        <v>0</v>
      </c>
      <c r="Q236" s="2">
        <f>SUM(GC[[#This Row],[IC1_Inv1_GC]:[IC2_Inv2_GC]])</f>
        <v>10.5</v>
      </c>
      <c r="R236" t="s">
        <v>1008</v>
      </c>
    </row>
    <row r="237" spans="1:18">
      <c r="A237" s="2">
        <v>235</v>
      </c>
      <c r="B237" s="2" t="s">
        <v>208</v>
      </c>
      <c r="C237" s="2">
        <f>YEAR(GC[[#This Row],[Date]])</f>
        <v>2022</v>
      </c>
      <c r="D237" s="2" t="s">
        <v>209</v>
      </c>
      <c r="E237" s="2" t="s">
        <v>209</v>
      </c>
      <c r="F237" s="18">
        <v>44866</v>
      </c>
      <c r="G237" s="2">
        <f t="shared" si="6"/>
        <v>30</v>
      </c>
      <c r="H237" s="19">
        <f t="shared" si="7"/>
        <v>44886</v>
      </c>
      <c r="Q237" s="2">
        <f>SUM(GC[[#This Row],[IC1_Inv1_GC]:[IC2_Inv2_GC]])</f>
        <v>0</v>
      </c>
    </row>
    <row r="238" spans="1:18">
      <c r="A238" s="2">
        <v>236</v>
      </c>
      <c r="B238" s="2" t="s">
        <v>208</v>
      </c>
      <c r="C238" s="2">
        <f>YEAR(GC[[#This Row],[Date]])</f>
        <v>2022</v>
      </c>
      <c r="D238" s="2" t="s">
        <v>209</v>
      </c>
      <c r="E238" s="2" t="s">
        <v>209</v>
      </c>
      <c r="F238" s="18">
        <v>44866</v>
      </c>
      <c r="G238" s="2">
        <f t="shared" si="6"/>
        <v>30</v>
      </c>
      <c r="H238" s="19">
        <f t="shared" si="7"/>
        <v>44887</v>
      </c>
      <c r="Q238" s="2">
        <f>SUM(GC[[#This Row],[IC1_Inv1_GC]:[IC2_Inv2_GC]])</f>
        <v>0</v>
      </c>
    </row>
    <row r="239" spans="1:18">
      <c r="A239" s="2">
        <v>237</v>
      </c>
      <c r="B239" s="2" t="s">
        <v>208</v>
      </c>
      <c r="C239" s="2">
        <f>YEAR(GC[[#This Row],[Date]])</f>
        <v>2022</v>
      </c>
      <c r="D239" s="2" t="s">
        <v>209</v>
      </c>
      <c r="E239" s="2" t="s">
        <v>209</v>
      </c>
      <c r="F239" s="18">
        <v>44866</v>
      </c>
      <c r="G239" s="2">
        <f t="shared" si="6"/>
        <v>30</v>
      </c>
      <c r="H239" s="19">
        <f t="shared" si="7"/>
        <v>44888</v>
      </c>
      <c r="Q239" s="2">
        <f>SUM(GC[[#This Row],[IC1_Inv1_GC]:[IC2_Inv2_GC]])</f>
        <v>0</v>
      </c>
    </row>
    <row r="240" spans="1:18">
      <c r="A240" s="2">
        <v>238</v>
      </c>
      <c r="B240" s="2" t="s">
        <v>208</v>
      </c>
      <c r="C240" s="2">
        <f>YEAR(GC[[#This Row],[Date]])</f>
        <v>2022</v>
      </c>
      <c r="D240" s="2" t="s">
        <v>209</v>
      </c>
      <c r="E240" s="2" t="s">
        <v>209</v>
      </c>
      <c r="F240" s="18">
        <v>44866</v>
      </c>
      <c r="G240" s="2">
        <f t="shared" si="6"/>
        <v>30</v>
      </c>
      <c r="H240" s="19">
        <f t="shared" si="7"/>
        <v>44889</v>
      </c>
      <c r="I240">
        <v>1</v>
      </c>
      <c r="J240">
        <v>2</v>
      </c>
      <c r="K240">
        <v>0</v>
      </c>
      <c r="L240">
        <v>1</v>
      </c>
      <c r="M240">
        <v>10</v>
      </c>
      <c r="N240">
        <v>0</v>
      </c>
      <c r="O240">
        <v>0</v>
      </c>
      <c r="P240">
        <v>0</v>
      </c>
      <c r="Q240" s="2">
        <f>SUM(GC[[#This Row],[IC1_Inv1_GC]:[IC2_Inv2_GC]])</f>
        <v>11</v>
      </c>
      <c r="R240" s="211" t="s">
        <v>1017</v>
      </c>
    </row>
    <row r="241" spans="1:18">
      <c r="A241" s="2">
        <v>239</v>
      </c>
      <c r="B241" s="2" t="s">
        <v>208</v>
      </c>
      <c r="C241" s="2">
        <f>YEAR(GC[[#This Row],[Date]])</f>
        <v>2022</v>
      </c>
      <c r="D241" s="2" t="s">
        <v>209</v>
      </c>
      <c r="E241" s="2" t="s">
        <v>209</v>
      </c>
      <c r="F241" s="18">
        <v>44866</v>
      </c>
      <c r="G241" s="2">
        <f t="shared" si="6"/>
        <v>30</v>
      </c>
      <c r="H241" s="19">
        <f t="shared" si="7"/>
        <v>44890</v>
      </c>
      <c r="I241">
        <v>1</v>
      </c>
      <c r="J241">
        <v>2</v>
      </c>
      <c r="K241">
        <v>4</v>
      </c>
      <c r="L241">
        <v>6</v>
      </c>
      <c r="M241">
        <v>0</v>
      </c>
      <c r="N241">
        <v>6</v>
      </c>
      <c r="O241">
        <v>0</v>
      </c>
      <c r="P241">
        <v>6</v>
      </c>
      <c r="Q241" s="2">
        <f>SUM(GC[[#This Row],[IC1_Inv1_GC]:[IC2_Inv2_GC]])</f>
        <v>22</v>
      </c>
      <c r="R241" s="211" t="s">
        <v>1018</v>
      </c>
    </row>
    <row r="242" spans="1:18">
      <c r="A242" s="2">
        <v>240</v>
      </c>
      <c r="B242" s="2" t="s">
        <v>208</v>
      </c>
      <c r="C242" s="2">
        <f>YEAR(GC[[#This Row],[Date]])</f>
        <v>2022</v>
      </c>
      <c r="D242" s="2" t="s">
        <v>209</v>
      </c>
      <c r="E242" s="2" t="s">
        <v>209</v>
      </c>
      <c r="F242" s="18">
        <v>44866</v>
      </c>
      <c r="G242" s="2">
        <f t="shared" si="6"/>
        <v>30</v>
      </c>
      <c r="H242" s="19">
        <f t="shared" si="7"/>
        <v>44891</v>
      </c>
      <c r="I242">
        <v>1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s="2">
        <f>SUM(GC[[#This Row],[IC1_Inv1_GC]:[IC2_Inv2_GC]])</f>
        <v>0</v>
      </c>
      <c r="R242" s="211" t="s">
        <v>1019</v>
      </c>
    </row>
    <row r="243" spans="1:18">
      <c r="A243" s="2">
        <v>241</v>
      </c>
      <c r="B243" s="2" t="s">
        <v>208</v>
      </c>
      <c r="C243" s="2">
        <f>YEAR(GC[[#This Row],[Date]])</f>
        <v>2022</v>
      </c>
      <c r="D243" s="2" t="s">
        <v>209</v>
      </c>
      <c r="E243" s="2" t="s">
        <v>209</v>
      </c>
      <c r="F243" s="18">
        <v>44866</v>
      </c>
      <c r="G243" s="2">
        <f t="shared" si="6"/>
        <v>30</v>
      </c>
      <c r="H243" s="19">
        <f t="shared" si="7"/>
        <v>44892</v>
      </c>
      <c r="I243">
        <v>1</v>
      </c>
      <c r="J243">
        <v>1</v>
      </c>
      <c r="K243">
        <v>0</v>
      </c>
      <c r="L243">
        <v>0</v>
      </c>
      <c r="M243">
        <v>4</v>
      </c>
      <c r="N243">
        <v>1</v>
      </c>
      <c r="O243">
        <v>0</v>
      </c>
      <c r="P243">
        <v>0</v>
      </c>
      <c r="Q243" s="2">
        <f>SUM(GC[[#This Row],[IC1_Inv1_GC]:[IC2_Inv2_GC]])</f>
        <v>5</v>
      </c>
      <c r="R243" s="211" t="s">
        <v>1020</v>
      </c>
    </row>
    <row r="244" spans="1:18">
      <c r="A244" s="2">
        <v>242</v>
      </c>
      <c r="B244" s="2" t="s">
        <v>208</v>
      </c>
      <c r="C244" s="2">
        <f>YEAR(GC[[#This Row],[Date]])</f>
        <v>2022</v>
      </c>
      <c r="D244" s="2" t="s">
        <v>209</v>
      </c>
      <c r="E244" s="2" t="s">
        <v>209</v>
      </c>
      <c r="F244" s="18">
        <v>44866</v>
      </c>
      <c r="G244" s="2">
        <f t="shared" si="6"/>
        <v>30</v>
      </c>
      <c r="H244" s="19">
        <f t="shared" si="7"/>
        <v>44893</v>
      </c>
      <c r="I244">
        <v>1</v>
      </c>
      <c r="J244">
        <v>1</v>
      </c>
      <c r="K244">
        <v>0</v>
      </c>
      <c r="L244">
        <v>0</v>
      </c>
      <c r="M244">
        <v>9</v>
      </c>
      <c r="N244">
        <v>0</v>
      </c>
      <c r="O244">
        <v>0</v>
      </c>
      <c r="P244">
        <v>0</v>
      </c>
      <c r="Q244" s="2">
        <f>SUM(GC[[#This Row],[IC1_Inv1_GC]:[IC2_Inv2_GC]])</f>
        <v>9</v>
      </c>
      <c r="R244" t="s">
        <v>1021</v>
      </c>
    </row>
    <row r="245" spans="1:18">
      <c r="A245" s="2">
        <v>243</v>
      </c>
      <c r="B245" s="2" t="s">
        <v>208</v>
      </c>
      <c r="C245" s="2">
        <f>YEAR(GC[[#This Row],[Date]])</f>
        <v>2022</v>
      </c>
      <c r="D245" s="2" t="s">
        <v>209</v>
      </c>
      <c r="E245" s="2" t="s">
        <v>209</v>
      </c>
      <c r="F245" s="18">
        <v>44866</v>
      </c>
      <c r="G245" s="2">
        <f t="shared" si="6"/>
        <v>30</v>
      </c>
      <c r="H245" s="19">
        <f t="shared" si="7"/>
        <v>44894</v>
      </c>
      <c r="Q245" s="2">
        <f>SUM(GC[[#This Row],[IC1_Inv1_GC]:[IC2_Inv2_GC]])</f>
        <v>0</v>
      </c>
    </row>
    <row r="246" spans="1:18">
      <c r="A246" s="2">
        <v>244</v>
      </c>
      <c r="B246" s="2" t="s">
        <v>208</v>
      </c>
      <c r="C246" s="2">
        <f>YEAR(GC[[#This Row],[Date]])</f>
        <v>2022</v>
      </c>
      <c r="D246" s="2" t="s">
        <v>209</v>
      </c>
      <c r="E246" s="2" t="s">
        <v>209</v>
      </c>
      <c r="F246" s="18">
        <v>44866</v>
      </c>
      <c r="G246" s="2">
        <f t="shared" si="6"/>
        <v>30</v>
      </c>
      <c r="H246" s="19">
        <f t="shared" si="7"/>
        <v>44895</v>
      </c>
      <c r="I246">
        <v>1</v>
      </c>
      <c r="J246">
        <v>2</v>
      </c>
      <c r="K246">
        <v>0</v>
      </c>
      <c r="L246">
        <v>0</v>
      </c>
      <c r="M246">
        <v>6</v>
      </c>
      <c r="N246">
        <v>11</v>
      </c>
      <c r="O246">
        <v>0</v>
      </c>
      <c r="P246">
        <v>0</v>
      </c>
      <c r="Q246" s="2">
        <f>SUM(GC[[#This Row],[IC1_Inv1_GC]:[IC2_Inv2_GC]])</f>
        <v>17</v>
      </c>
      <c r="R246" t="s">
        <v>1021</v>
      </c>
    </row>
    <row r="247" spans="1:18">
      <c r="A247" s="2">
        <v>245</v>
      </c>
      <c r="B247" s="2" t="s">
        <v>208</v>
      </c>
      <c r="C247" s="2">
        <f>YEAR(GC[[#This Row],[Date]])</f>
        <v>2022</v>
      </c>
      <c r="D247" s="2" t="s">
        <v>209</v>
      </c>
      <c r="E247" s="2" t="s">
        <v>209</v>
      </c>
      <c r="F247" s="18">
        <v>44896</v>
      </c>
      <c r="G247" s="2">
        <f t="shared" si="6"/>
        <v>31</v>
      </c>
      <c r="H247" s="19">
        <f t="shared" si="7"/>
        <v>44896</v>
      </c>
      <c r="I247">
        <v>1</v>
      </c>
      <c r="J247">
        <v>2</v>
      </c>
      <c r="K247">
        <v>0</v>
      </c>
      <c r="L247">
        <v>0</v>
      </c>
      <c r="M247">
        <v>0</v>
      </c>
      <c r="N247">
        <v>12</v>
      </c>
      <c r="O247">
        <v>0</v>
      </c>
      <c r="P247">
        <v>0</v>
      </c>
      <c r="Q247" s="2">
        <f>SUM(GC[[#This Row],[IC1_Inv1_GC]:[IC2_Inv2_GC]])</f>
        <v>12</v>
      </c>
      <c r="R247" t="s">
        <v>1021</v>
      </c>
    </row>
    <row r="248" spans="1:18">
      <c r="A248" s="2">
        <v>246</v>
      </c>
      <c r="B248" s="2" t="s">
        <v>208</v>
      </c>
      <c r="C248" s="2">
        <f>YEAR(GC[[#This Row],[Date]])</f>
        <v>2022</v>
      </c>
      <c r="D248" s="2" t="s">
        <v>209</v>
      </c>
      <c r="E248" s="2" t="s">
        <v>209</v>
      </c>
      <c r="F248" s="18">
        <v>44896</v>
      </c>
      <c r="G248" s="2">
        <f t="shared" si="6"/>
        <v>31</v>
      </c>
      <c r="H248" s="19">
        <f t="shared" si="7"/>
        <v>44897</v>
      </c>
      <c r="I248">
        <v>1</v>
      </c>
      <c r="J248">
        <v>2</v>
      </c>
      <c r="K248">
        <v>0</v>
      </c>
      <c r="L248">
        <v>0</v>
      </c>
      <c r="M248">
        <v>0</v>
      </c>
      <c r="N248">
        <v>16</v>
      </c>
      <c r="O248">
        <v>0</v>
      </c>
      <c r="P248">
        <v>0</v>
      </c>
      <c r="Q248" s="2">
        <f>SUM(GC[[#This Row],[IC1_Inv1_GC]:[IC2_Inv2_GC]])</f>
        <v>16</v>
      </c>
      <c r="R248" t="s">
        <v>1021</v>
      </c>
    </row>
    <row r="249" spans="1:18">
      <c r="A249" s="2">
        <v>247</v>
      </c>
      <c r="B249" s="2" t="s">
        <v>208</v>
      </c>
      <c r="C249" s="2">
        <f>YEAR(GC[[#This Row],[Date]])</f>
        <v>2022</v>
      </c>
      <c r="D249" s="2" t="s">
        <v>209</v>
      </c>
      <c r="E249" s="2" t="s">
        <v>209</v>
      </c>
      <c r="F249" s="18">
        <v>44896</v>
      </c>
      <c r="G249" s="2">
        <f t="shared" si="6"/>
        <v>31</v>
      </c>
      <c r="H249" s="19">
        <f t="shared" si="7"/>
        <v>44898</v>
      </c>
      <c r="I249">
        <v>1</v>
      </c>
      <c r="J249">
        <v>2</v>
      </c>
      <c r="K249">
        <v>0</v>
      </c>
      <c r="L249">
        <v>0</v>
      </c>
      <c r="M249">
        <v>0</v>
      </c>
      <c r="N249">
        <v>16</v>
      </c>
      <c r="O249">
        <v>0</v>
      </c>
      <c r="P249">
        <v>0</v>
      </c>
      <c r="Q249" s="2">
        <f>SUM(GC[[#This Row],[IC1_Inv1_GC]:[IC2_Inv2_GC]])</f>
        <v>16</v>
      </c>
      <c r="R249" t="s">
        <v>1022</v>
      </c>
    </row>
    <row r="250" spans="1:18">
      <c r="A250" s="2">
        <v>248</v>
      </c>
      <c r="B250" s="2" t="s">
        <v>208</v>
      </c>
      <c r="C250" s="2">
        <f>YEAR(GC[[#This Row],[Date]])</f>
        <v>2022</v>
      </c>
      <c r="D250" s="2" t="s">
        <v>209</v>
      </c>
      <c r="E250" s="2" t="s">
        <v>209</v>
      </c>
      <c r="F250" s="18">
        <v>44896</v>
      </c>
      <c r="G250" s="2">
        <f t="shared" si="6"/>
        <v>31</v>
      </c>
      <c r="H250" s="19">
        <f t="shared" si="7"/>
        <v>44899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10</v>
      </c>
      <c r="O250">
        <v>0</v>
      </c>
      <c r="P250">
        <v>0</v>
      </c>
      <c r="Q250" s="2">
        <f>SUM(GC[[#This Row],[IC1_Inv1_GC]:[IC2_Inv2_GC]])</f>
        <v>10</v>
      </c>
      <c r="R250" s="211" t="s">
        <v>1023</v>
      </c>
    </row>
    <row r="251" spans="1:18">
      <c r="A251" s="2">
        <v>249</v>
      </c>
      <c r="B251" s="2" t="s">
        <v>208</v>
      </c>
      <c r="C251" s="2">
        <f>YEAR(GC[[#This Row],[Date]])</f>
        <v>2022</v>
      </c>
      <c r="D251" s="2" t="s">
        <v>209</v>
      </c>
      <c r="E251" s="2" t="s">
        <v>209</v>
      </c>
      <c r="F251" s="18">
        <v>44896</v>
      </c>
      <c r="G251" s="2">
        <f t="shared" si="6"/>
        <v>31</v>
      </c>
      <c r="H251" s="19">
        <f t="shared" si="7"/>
        <v>44900</v>
      </c>
      <c r="Q251" s="2">
        <f>SUM(GC[[#This Row],[IC1_Inv1_GC]:[IC2_Inv2_GC]])</f>
        <v>0</v>
      </c>
    </row>
    <row r="252" spans="1:18">
      <c r="A252" s="2">
        <v>250</v>
      </c>
      <c r="B252" s="2" t="s">
        <v>208</v>
      </c>
      <c r="C252" s="2">
        <f>YEAR(GC[[#This Row],[Date]])</f>
        <v>2022</v>
      </c>
      <c r="D252" s="2" t="s">
        <v>209</v>
      </c>
      <c r="E252" s="2" t="s">
        <v>209</v>
      </c>
      <c r="F252" s="18">
        <v>44896</v>
      </c>
      <c r="G252" s="2">
        <f t="shared" si="6"/>
        <v>31</v>
      </c>
      <c r="H252" s="19">
        <f t="shared" si="7"/>
        <v>44901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2</v>
      </c>
      <c r="P252">
        <v>10</v>
      </c>
      <c r="Q252" s="2">
        <f>SUM(GC[[#This Row],[IC1_Inv1_GC]:[IC2_Inv2_GC]])</f>
        <v>12</v>
      </c>
      <c r="R252" t="s">
        <v>1024</v>
      </c>
    </row>
    <row r="253" spans="1:18">
      <c r="A253" s="2">
        <v>251</v>
      </c>
      <c r="B253" s="2" t="s">
        <v>208</v>
      </c>
      <c r="C253" s="2">
        <f>YEAR(GC[[#This Row],[Date]])</f>
        <v>2022</v>
      </c>
      <c r="D253" s="2" t="s">
        <v>209</v>
      </c>
      <c r="E253" s="2" t="s">
        <v>209</v>
      </c>
      <c r="F253" s="18">
        <v>44896</v>
      </c>
      <c r="G253" s="2">
        <f t="shared" si="6"/>
        <v>31</v>
      </c>
      <c r="H253" s="19">
        <f t="shared" si="7"/>
        <v>44902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14</v>
      </c>
      <c r="P253">
        <v>0</v>
      </c>
      <c r="Q253" s="2">
        <f>SUM(GC[[#This Row],[IC1_Inv1_GC]:[IC2_Inv2_GC]])</f>
        <v>14</v>
      </c>
      <c r="R253" t="s">
        <v>1024</v>
      </c>
    </row>
    <row r="254" spans="1:18">
      <c r="A254" s="2">
        <v>252</v>
      </c>
      <c r="B254" s="2" t="s">
        <v>208</v>
      </c>
      <c r="C254" s="2">
        <f>YEAR(GC[[#This Row],[Date]])</f>
        <v>2022</v>
      </c>
      <c r="D254" s="2" t="s">
        <v>209</v>
      </c>
      <c r="E254" s="2" t="s">
        <v>209</v>
      </c>
      <c r="F254" s="18">
        <v>44896</v>
      </c>
      <c r="G254" s="2">
        <f t="shared" si="6"/>
        <v>31</v>
      </c>
      <c r="H254" s="19">
        <f t="shared" si="7"/>
        <v>44903</v>
      </c>
      <c r="I254">
        <v>1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29</v>
      </c>
      <c r="P254">
        <v>0</v>
      </c>
      <c r="Q254" s="2">
        <f>SUM(GC[[#This Row],[IC1_Inv1_GC]:[IC2_Inv2_GC]])</f>
        <v>29</v>
      </c>
      <c r="R254" t="s">
        <v>1025</v>
      </c>
    </row>
    <row r="255" spans="1:18">
      <c r="A255" s="2">
        <v>253</v>
      </c>
      <c r="B255" s="2" t="s">
        <v>208</v>
      </c>
      <c r="C255" s="2">
        <f>YEAR(GC[[#This Row],[Date]])</f>
        <v>2022</v>
      </c>
      <c r="D255" s="2" t="s">
        <v>209</v>
      </c>
      <c r="E255" s="2" t="s">
        <v>209</v>
      </c>
      <c r="F255" s="18">
        <v>44896</v>
      </c>
      <c r="G255" s="2">
        <f t="shared" si="6"/>
        <v>31</v>
      </c>
      <c r="H255" s="19">
        <f t="shared" si="7"/>
        <v>44904</v>
      </c>
      <c r="Q255" s="2">
        <f>SUM(GC[[#This Row],[IC1_Inv1_GC]:[IC2_Inv2_GC]])</f>
        <v>0</v>
      </c>
    </row>
    <row r="256" spans="1:18">
      <c r="A256" s="2">
        <v>254</v>
      </c>
      <c r="B256" s="2" t="s">
        <v>208</v>
      </c>
      <c r="C256" s="2">
        <f>YEAR(GC[[#This Row],[Date]])</f>
        <v>2022</v>
      </c>
      <c r="D256" s="2" t="s">
        <v>209</v>
      </c>
      <c r="E256" s="2" t="s">
        <v>209</v>
      </c>
      <c r="F256" s="18">
        <v>44896</v>
      </c>
      <c r="G256" s="2">
        <f t="shared" si="6"/>
        <v>31</v>
      </c>
      <c r="H256" s="19">
        <f t="shared" si="7"/>
        <v>44905</v>
      </c>
      <c r="Q256" s="2">
        <f>SUM(GC[[#This Row],[IC1_Inv1_GC]:[IC2_Inv2_GC]])</f>
        <v>0</v>
      </c>
    </row>
    <row r="257" spans="1:18">
      <c r="A257" s="2">
        <v>255</v>
      </c>
      <c r="B257" s="2" t="s">
        <v>208</v>
      </c>
      <c r="C257" s="2">
        <f>YEAR(GC[[#This Row],[Date]])</f>
        <v>2022</v>
      </c>
      <c r="D257" s="2" t="s">
        <v>209</v>
      </c>
      <c r="E257" s="2" t="s">
        <v>209</v>
      </c>
      <c r="F257" s="18">
        <v>44896</v>
      </c>
      <c r="G257" s="2">
        <f t="shared" si="6"/>
        <v>31</v>
      </c>
      <c r="H257" s="19">
        <f t="shared" si="7"/>
        <v>44906</v>
      </c>
      <c r="I257">
        <v>1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27</v>
      </c>
      <c r="P257">
        <v>0</v>
      </c>
      <c r="Q257" s="2">
        <f>SUM(GC[[#This Row],[IC1_Inv1_GC]:[IC2_Inv2_GC]])</f>
        <v>27</v>
      </c>
      <c r="R257" t="s">
        <v>1026</v>
      </c>
    </row>
    <row r="258" spans="1:18">
      <c r="A258" s="2">
        <v>256</v>
      </c>
      <c r="B258" s="2" t="s">
        <v>208</v>
      </c>
      <c r="C258" s="2">
        <f>YEAR(GC[[#This Row],[Date]])</f>
        <v>2022</v>
      </c>
      <c r="D258" s="2" t="s">
        <v>209</v>
      </c>
      <c r="E258" s="2" t="s">
        <v>209</v>
      </c>
      <c r="F258" s="18">
        <v>44896</v>
      </c>
      <c r="G258" s="2">
        <f t="shared" si="6"/>
        <v>31</v>
      </c>
      <c r="H258" s="19">
        <f t="shared" si="7"/>
        <v>44907</v>
      </c>
      <c r="I258">
        <v>1</v>
      </c>
      <c r="J258">
        <v>2</v>
      </c>
      <c r="K258">
        <v>0</v>
      </c>
      <c r="L258">
        <v>0</v>
      </c>
      <c r="M258">
        <v>13</v>
      </c>
      <c r="N258">
        <v>0</v>
      </c>
      <c r="O258">
        <v>11</v>
      </c>
      <c r="P258">
        <v>0</v>
      </c>
      <c r="Q258" s="2">
        <f>SUM(GC[[#This Row],[IC1_Inv1_GC]:[IC2_Inv2_GC]])</f>
        <v>24</v>
      </c>
      <c r="R258" s="211" t="s">
        <v>1027</v>
      </c>
    </row>
    <row r="259" spans="1:18">
      <c r="A259" s="2">
        <v>257</v>
      </c>
      <c r="B259" s="2" t="s">
        <v>208</v>
      </c>
      <c r="C259" s="2">
        <f>YEAR(GC[[#This Row],[Date]])</f>
        <v>2022</v>
      </c>
      <c r="D259" s="2" t="s">
        <v>209</v>
      </c>
      <c r="E259" s="2" t="s">
        <v>209</v>
      </c>
      <c r="F259" s="18">
        <v>44896</v>
      </c>
      <c r="G259" s="2">
        <f t="shared" si="6"/>
        <v>31</v>
      </c>
      <c r="H259" s="19">
        <f t="shared" si="7"/>
        <v>44908</v>
      </c>
      <c r="I259">
        <v>1</v>
      </c>
      <c r="J259">
        <v>2</v>
      </c>
      <c r="K259">
        <v>0</v>
      </c>
      <c r="L259">
        <v>0</v>
      </c>
      <c r="M259">
        <v>5</v>
      </c>
      <c r="N259">
        <v>16</v>
      </c>
      <c r="O259">
        <v>0</v>
      </c>
      <c r="P259">
        <v>0</v>
      </c>
      <c r="Q259" s="2">
        <f>SUM(GC[[#This Row],[IC1_Inv1_GC]:[IC2_Inv2_GC]])</f>
        <v>21</v>
      </c>
      <c r="R259" s="211" t="s">
        <v>1028</v>
      </c>
    </row>
    <row r="260" spans="1:18">
      <c r="A260" s="2">
        <v>258</v>
      </c>
      <c r="B260" s="2" t="s">
        <v>208</v>
      </c>
      <c r="C260" s="2">
        <f>YEAR(GC[[#This Row],[Date]])</f>
        <v>2022</v>
      </c>
      <c r="D260" s="2" t="s">
        <v>209</v>
      </c>
      <c r="E260" s="2" t="s">
        <v>209</v>
      </c>
      <c r="F260" s="18">
        <v>44896</v>
      </c>
      <c r="G260" s="2">
        <f t="shared" ref="G260:G323" si="8">DAY(EOMONTH(F260,0))</f>
        <v>31</v>
      </c>
      <c r="H260" s="19">
        <f t="shared" si="7"/>
        <v>44909</v>
      </c>
      <c r="I260">
        <v>1</v>
      </c>
      <c r="J260">
        <v>2</v>
      </c>
      <c r="K260">
        <v>0</v>
      </c>
      <c r="L260">
        <v>24</v>
      </c>
      <c r="M260">
        <v>0</v>
      </c>
      <c r="N260">
        <v>5</v>
      </c>
      <c r="O260">
        <v>0</v>
      </c>
      <c r="P260">
        <v>0</v>
      </c>
      <c r="Q260" s="2">
        <f>SUM(GC[[#This Row],[IC1_Inv1_GC]:[IC2_Inv2_GC]])</f>
        <v>29</v>
      </c>
      <c r="R260" s="211" t="s">
        <v>1029</v>
      </c>
    </row>
    <row r="261" spans="1:18">
      <c r="A261" s="2">
        <v>259</v>
      </c>
      <c r="B261" s="2" t="s">
        <v>208</v>
      </c>
      <c r="C261" s="2">
        <f>YEAR(GC[[#This Row],[Date]])</f>
        <v>2022</v>
      </c>
      <c r="D261" s="2" t="s">
        <v>209</v>
      </c>
      <c r="E261" s="2" t="s">
        <v>209</v>
      </c>
      <c r="F261" s="18">
        <v>44896</v>
      </c>
      <c r="G261" s="2">
        <f t="shared" si="8"/>
        <v>31</v>
      </c>
      <c r="H261" s="19">
        <f t="shared" ref="H261:H324" si="9">H260+1</f>
        <v>44910</v>
      </c>
      <c r="I261" s="216" t="s">
        <v>1030</v>
      </c>
      <c r="J261">
        <v>2</v>
      </c>
      <c r="K261">
        <v>0</v>
      </c>
      <c r="L261">
        <v>6</v>
      </c>
      <c r="M261">
        <v>9</v>
      </c>
      <c r="N261">
        <v>0</v>
      </c>
      <c r="O261">
        <v>17</v>
      </c>
      <c r="P261">
        <v>0</v>
      </c>
      <c r="Q261" s="2">
        <f>SUM(GC[[#This Row],[IC1_Inv1_GC]:[IC2_Inv2_GC]])</f>
        <v>32</v>
      </c>
      <c r="R261" s="211" t="s">
        <v>1031</v>
      </c>
    </row>
    <row r="262" spans="1:18">
      <c r="A262" s="2">
        <v>260</v>
      </c>
      <c r="B262" s="2" t="s">
        <v>208</v>
      </c>
      <c r="C262" s="2">
        <f>YEAR(GC[[#This Row],[Date]])</f>
        <v>2022</v>
      </c>
      <c r="D262" s="2" t="s">
        <v>209</v>
      </c>
      <c r="E262" s="2" t="s">
        <v>209</v>
      </c>
      <c r="F262" s="18">
        <v>44896</v>
      </c>
      <c r="G262" s="2">
        <f t="shared" si="8"/>
        <v>31</v>
      </c>
      <c r="H262" s="19">
        <f t="shared" si="9"/>
        <v>44911</v>
      </c>
      <c r="Q262" s="2">
        <f>SUM(GC[[#This Row],[IC1_Inv1_GC]:[IC2_Inv2_GC]])</f>
        <v>0</v>
      </c>
    </row>
    <row r="263" spans="1:18">
      <c r="A263" s="2">
        <v>261</v>
      </c>
      <c r="B263" s="2" t="s">
        <v>208</v>
      </c>
      <c r="C263" s="2">
        <f>YEAR(GC[[#This Row],[Date]])</f>
        <v>2022</v>
      </c>
      <c r="D263" s="2" t="s">
        <v>209</v>
      </c>
      <c r="E263" s="2" t="s">
        <v>209</v>
      </c>
      <c r="F263" s="18">
        <v>44896</v>
      </c>
      <c r="G263" s="2">
        <f t="shared" si="8"/>
        <v>31</v>
      </c>
      <c r="H263" s="19">
        <f t="shared" si="9"/>
        <v>44912</v>
      </c>
      <c r="I263">
        <v>2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6</v>
      </c>
      <c r="P263">
        <v>0</v>
      </c>
      <c r="Q263" s="2">
        <f>SUM(GC[[#This Row],[IC1_Inv1_GC]:[IC2_Inv2_GC]])</f>
        <v>6</v>
      </c>
      <c r="R263" s="211" t="s">
        <v>1032</v>
      </c>
    </row>
    <row r="264" spans="1:18">
      <c r="A264" s="2">
        <v>262</v>
      </c>
      <c r="B264" s="2" t="s">
        <v>208</v>
      </c>
      <c r="C264" s="2">
        <f>YEAR(GC[[#This Row],[Date]])</f>
        <v>2022</v>
      </c>
      <c r="D264" s="2" t="s">
        <v>209</v>
      </c>
      <c r="E264" s="2" t="s">
        <v>209</v>
      </c>
      <c r="F264" s="18">
        <v>44896</v>
      </c>
      <c r="G264" s="2">
        <f t="shared" si="8"/>
        <v>31</v>
      </c>
      <c r="H264" s="19">
        <f t="shared" si="9"/>
        <v>44913</v>
      </c>
      <c r="I264">
        <v>2</v>
      </c>
      <c r="J264">
        <v>1</v>
      </c>
      <c r="K264">
        <v>6</v>
      </c>
      <c r="L264">
        <v>0</v>
      </c>
      <c r="M264">
        <v>0</v>
      </c>
      <c r="N264">
        <v>0</v>
      </c>
      <c r="O264">
        <v>13</v>
      </c>
      <c r="P264">
        <v>0</v>
      </c>
      <c r="Q264" s="2">
        <f>SUM(GC[[#This Row],[IC1_Inv1_GC]:[IC2_Inv2_GC]])</f>
        <v>19</v>
      </c>
      <c r="R264" s="211" t="s">
        <v>1033</v>
      </c>
    </row>
    <row r="265" spans="1:18">
      <c r="A265" s="2">
        <v>263</v>
      </c>
      <c r="B265" s="2" t="s">
        <v>208</v>
      </c>
      <c r="C265" s="2">
        <f>YEAR(GC[[#This Row],[Date]])</f>
        <v>2022</v>
      </c>
      <c r="D265" s="2" t="s">
        <v>209</v>
      </c>
      <c r="E265" s="2" t="s">
        <v>209</v>
      </c>
      <c r="F265" s="18">
        <v>44896</v>
      </c>
      <c r="G265" s="2">
        <f t="shared" si="8"/>
        <v>31</v>
      </c>
      <c r="H265" s="19">
        <f t="shared" si="9"/>
        <v>44914</v>
      </c>
      <c r="Q265" s="2">
        <f>SUM(GC[[#This Row],[IC1_Inv1_GC]:[IC2_Inv2_GC]])</f>
        <v>0</v>
      </c>
    </row>
    <row r="266" spans="1:18">
      <c r="A266" s="2">
        <v>264</v>
      </c>
      <c r="B266" s="2" t="s">
        <v>208</v>
      </c>
      <c r="C266" s="2">
        <f>YEAR(GC[[#This Row],[Date]])</f>
        <v>2022</v>
      </c>
      <c r="D266" s="2" t="s">
        <v>209</v>
      </c>
      <c r="E266" s="2" t="s">
        <v>209</v>
      </c>
      <c r="F266" s="18">
        <v>44896</v>
      </c>
      <c r="G266" s="2">
        <f t="shared" si="8"/>
        <v>31</v>
      </c>
      <c r="H266" s="19">
        <f t="shared" si="9"/>
        <v>44915</v>
      </c>
      <c r="I266">
        <v>2</v>
      </c>
      <c r="J266">
        <v>2</v>
      </c>
      <c r="K266">
        <v>14</v>
      </c>
      <c r="L266">
        <v>0</v>
      </c>
      <c r="M266">
        <v>0</v>
      </c>
      <c r="N266">
        <v>0</v>
      </c>
      <c r="O266">
        <v>0</v>
      </c>
      <c r="P266">
        <v>0</v>
      </c>
      <c r="Q266" s="2">
        <f>SUM(GC[[#This Row],[IC1_Inv1_GC]:[IC2_Inv2_GC]])</f>
        <v>14</v>
      </c>
      <c r="R266" s="211" t="s">
        <v>1034</v>
      </c>
    </row>
    <row r="267" spans="1:18">
      <c r="A267" s="2">
        <v>265</v>
      </c>
      <c r="B267" s="2" t="s">
        <v>208</v>
      </c>
      <c r="C267" s="2">
        <f>YEAR(GC[[#This Row],[Date]])</f>
        <v>2022</v>
      </c>
      <c r="D267" s="2" t="s">
        <v>209</v>
      </c>
      <c r="E267" s="2" t="s">
        <v>209</v>
      </c>
      <c r="F267" s="18">
        <v>44896</v>
      </c>
      <c r="G267" s="2">
        <f t="shared" si="8"/>
        <v>31</v>
      </c>
      <c r="H267" s="19">
        <f t="shared" si="9"/>
        <v>44916</v>
      </c>
      <c r="Q267" s="2">
        <f>SUM(GC[[#This Row],[IC1_Inv1_GC]:[IC2_Inv2_GC]])</f>
        <v>0</v>
      </c>
    </row>
    <row r="268" spans="1:18">
      <c r="A268" s="2">
        <v>266</v>
      </c>
      <c r="B268" s="2" t="s">
        <v>208</v>
      </c>
      <c r="C268" s="2">
        <f>YEAR(GC[[#This Row],[Date]])</f>
        <v>2022</v>
      </c>
      <c r="D268" s="2" t="s">
        <v>209</v>
      </c>
      <c r="E268" s="2" t="s">
        <v>209</v>
      </c>
      <c r="F268" s="18">
        <v>44896</v>
      </c>
      <c r="G268" s="2">
        <f t="shared" si="8"/>
        <v>31</v>
      </c>
      <c r="H268" s="19">
        <f t="shared" si="9"/>
        <v>44917</v>
      </c>
      <c r="I268">
        <v>2</v>
      </c>
      <c r="J268">
        <v>1</v>
      </c>
      <c r="K268">
        <v>11</v>
      </c>
      <c r="L268">
        <v>0</v>
      </c>
      <c r="M268">
        <v>0</v>
      </c>
      <c r="N268">
        <v>0</v>
      </c>
      <c r="O268">
        <v>2</v>
      </c>
      <c r="P268">
        <v>0</v>
      </c>
      <c r="Q268" s="2">
        <f>SUM(GC[[#This Row],[IC1_Inv1_GC]:[IC2_Inv2_GC]])</f>
        <v>13</v>
      </c>
      <c r="R268" s="211" t="s">
        <v>1035</v>
      </c>
    </row>
    <row r="269" spans="1:18">
      <c r="A269" s="2">
        <v>267</v>
      </c>
      <c r="B269" s="2" t="s">
        <v>208</v>
      </c>
      <c r="C269" s="2">
        <f>YEAR(GC[[#This Row],[Date]])</f>
        <v>2022</v>
      </c>
      <c r="D269" s="2" t="s">
        <v>209</v>
      </c>
      <c r="E269" s="2" t="s">
        <v>209</v>
      </c>
      <c r="F269" s="18">
        <v>44896</v>
      </c>
      <c r="G269" s="2">
        <f t="shared" si="8"/>
        <v>31</v>
      </c>
      <c r="H269" s="19">
        <f t="shared" si="9"/>
        <v>44918</v>
      </c>
      <c r="I269">
        <v>2</v>
      </c>
      <c r="J269">
        <v>1</v>
      </c>
      <c r="K269">
        <v>12</v>
      </c>
      <c r="L269">
        <v>0</v>
      </c>
      <c r="M269">
        <v>0</v>
      </c>
      <c r="N269">
        <v>0</v>
      </c>
      <c r="O269">
        <v>0</v>
      </c>
      <c r="P269">
        <v>0</v>
      </c>
      <c r="Q269" s="2">
        <f>SUM(GC[[#This Row],[IC1_Inv1_GC]:[IC2_Inv2_GC]])</f>
        <v>12</v>
      </c>
      <c r="R269" s="211" t="s">
        <v>1036</v>
      </c>
    </row>
    <row r="270" spans="1:18">
      <c r="A270" s="2">
        <v>268</v>
      </c>
      <c r="B270" s="2" t="s">
        <v>208</v>
      </c>
      <c r="C270" s="2">
        <f>YEAR(GC[[#This Row],[Date]])</f>
        <v>2022</v>
      </c>
      <c r="D270" s="2" t="s">
        <v>209</v>
      </c>
      <c r="E270" s="2" t="s">
        <v>209</v>
      </c>
      <c r="F270" s="18">
        <v>44896</v>
      </c>
      <c r="G270" s="2">
        <f t="shared" si="8"/>
        <v>31</v>
      </c>
      <c r="H270" s="19">
        <f t="shared" si="9"/>
        <v>44919</v>
      </c>
      <c r="Q270" s="2">
        <f>SUM(GC[[#This Row],[IC1_Inv1_GC]:[IC2_Inv2_GC]])</f>
        <v>0</v>
      </c>
    </row>
    <row r="271" spans="1:18">
      <c r="A271" s="2">
        <v>269</v>
      </c>
      <c r="B271" s="2" t="s">
        <v>208</v>
      </c>
      <c r="C271" s="2">
        <f>YEAR(GC[[#This Row],[Date]])</f>
        <v>2022</v>
      </c>
      <c r="D271" s="2" t="s">
        <v>209</v>
      </c>
      <c r="E271" s="2" t="s">
        <v>209</v>
      </c>
      <c r="F271" s="18">
        <v>44896</v>
      </c>
      <c r="G271" s="2">
        <f t="shared" si="8"/>
        <v>31</v>
      </c>
      <c r="H271" s="19">
        <f t="shared" si="9"/>
        <v>44920</v>
      </c>
      <c r="Q271" s="2">
        <f>SUM(GC[[#This Row],[IC1_Inv1_GC]:[IC2_Inv2_GC]])</f>
        <v>0</v>
      </c>
    </row>
    <row r="272" spans="1:18">
      <c r="A272" s="2">
        <v>270</v>
      </c>
      <c r="B272" s="2" t="s">
        <v>208</v>
      </c>
      <c r="C272" s="2">
        <f>YEAR(GC[[#This Row],[Date]])</f>
        <v>2022</v>
      </c>
      <c r="D272" s="2" t="s">
        <v>209</v>
      </c>
      <c r="E272" s="2" t="s">
        <v>209</v>
      </c>
      <c r="F272" s="18">
        <v>44896</v>
      </c>
      <c r="G272" s="2">
        <f t="shared" si="8"/>
        <v>31</v>
      </c>
      <c r="H272" s="19">
        <f t="shared" si="9"/>
        <v>44921</v>
      </c>
      <c r="Q272" s="2">
        <f>SUM(GC[[#This Row],[IC1_Inv1_GC]:[IC2_Inv2_GC]])</f>
        <v>0</v>
      </c>
    </row>
    <row r="273" spans="1:18">
      <c r="A273" s="2">
        <v>271</v>
      </c>
      <c r="B273" s="2" t="s">
        <v>208</v>
      </c>
      <c r="C273" s="2">
        <f>YEAR(GC[[#This Row],[Date]])</f>
        <v>2022</v>
      </c>
      <c r="D273" s="2" t="s">
        <v>209</v>
      </c>
      <c r="E273" s="2" t="s">
        <v>209</v>
      </c>
      <c r="F273" s="18">
        <v>44896</v>
      </c>
      <c r="G273" s="2">
        <f t="shared" si="8"/>
        <v>31</v>
      </c>
      <c r="H273" s="19">
        <f t="shared" si="9"/>
        <v>44922</v>
      </c>
      <c r="Q273" s="2">
        <f>SUM(GC[[#This Row],[IC1_Inv1_GC]:[IC2_Inv2_GC]])</f>
        <v>0</v>
      </c>
    </row>
    <row r="274" spans="1:18">
      <c r="A274" s="2">
        <v>272</v>
      </c>
      <c r="B274" s="2" t="s">
        <v>208</v>
      </c>
      <c r="C274" s="2">
        <f>YEAR(GC[[#This Row],[Date]])</f>
        <v>2022</v>
      </c>
      <c r="D274" s="2" t="s">
        <v>209</v>
      </c>
      <c r="E274" s="2" t="s">
        <v>209</v>
      </c>
      <c r="F274" s="18">
        <v>44896</v>
      </c>
      <c r="G274" s="2">
        <f t="shared" si="8"/>
        <v>31</v>
      </c>
      <c r="H274" s="19">
        <f t="shared" si="9"/>
        <v>44923</v>
      </c>
      <c r="Q274" s="2">
        <f>SUM(GC[[#This Row],[IC1_Inv1_GC]:[IC2_Inv2_GC]])</f>
        <v>0</v>
      </c>
    </row>
    <row r="275" spans="1:18">
      <c r="A275" s="2">
        <v>273</v>
      </c>
      <c r="B275" s="2" t="s">
        <v>208</v>
      </c>
      <c r="C275" s="2">
        <f>YEAR(GC[[#This Row],[Date]])</f>
        <v>2022</v>
      </c>
      <c r="D275" s="2" t="s">
        <v>209</v>
      </c>
      <c r="E275" s="2" t="s">
        <v>209</v>
      </c>
      <c r="F275" s="18">
        <v>44896</v>
      </c>
      <c r="G275" s="2">
        <f t="shared" si="8"/>
        <v>31</v>
      </c>
      <c r="H275" s="19">
        <f t="shared" si="9"/>
        <v>44924</v>
      </c>
      <c r="Q275" s="2">
        <f>SUM(GC[[#This Row],[IC1_Inv1_GC]:[IC2_Inv2_GC]])</f>
        <v>0</v>
      </c>
    </row>
    <row r="276" spans="1:18">
      <c r="A276" s="2">
        <v>274</v>
      </c>
      <c r="B276" s="2" t="s">
        <v>208</v>
      </c>
      <c r="C276" s="2">
        <f>YEAR(GC[[#This Row],[Date]])</f>
        <v>2022</v>
      </c>
      <c r="D276" s="2" t="s">
        <v>209</v>
      </c>
      <c r="E276" s="2" t="s">
        <v>209</v>
      </c>
      <c r="F276" s="18">
        <v>44896</v>
      </c>
      <c r="G276" s="2">
        <f t="shared" si="8"/>
        <v>31</v>
      </c>
      <c r="H276" s="19">
        <f t="shared" si="9"/>
        <v>44925</v>
      </c>
      <c r="Q276" s="2">
        <f>SUM(GC[[#This Row],[IC1_Inv1_GC]:[IC2_Inv2_GC]])</f>
        <v>0</v>
      </c>
    </row>
    <row r="277" spans="1:18">
      <c r="A277" s="2">
        <v>275</v>
      </c>
      <c r="B277" s="2" t="s">
        <v>208</v>
      </c>
      <c r="C277" s="2">
        <f>YEAR(GC[[#This Row],[Date]])</f>
        <v>2022</v>
      </c>
      <c r="D277" s="2" t="s">
        <v>209</v>
      </c>
      <c r="E277" s="2" t="s">
        <v>209</v>
      </c>
      <c r="F277" s="18">
        <v>44896</v>
      </c>
      <c r="G277" s="2">
        <f t="shared" si="8"/>
        <v>31</v>
      </c>
      <c r="H277" s="19">
        <f t="shared" si="9"/>
        <v>44926</v>
      </c>
      <c r="Q277" s="2">
        <f>SUM(GC[[#This Row],[IC1_Inv1_GC]:[IC2_Inv2_GC]])</f>
        <v>0</v>
      </c>
    </row>
    <row r="278" spans="1:18">
      <c r="A278" s="2">
        <v>276</v>
      </c>
      <c r="B278" s="2" t="s">
        <v>208</v>
      </c>
      <c r="C278" s="2">
        <f>YEAR(GC[[#This Row],[Date]])</f>
        <v>2023</v>
      </c>
      <c r="D278" s="2" t="s">
        <v>209</v>
      </c>
      <c r="E278" s="2" t="s">
        <v>209</v>
      </c>
      <c r="F278" s="18">
        <v>44927</v>
      </c>
      <c r="G278" s="2">
        <f t="shared" si="8"/>
        <v>31</v>
      </c>
      <c r="H278" s="19">
        <f t="shared" si="9"/>
        <v>44927</v>
      </c>
      <c r="Q278" s="2">
        <f>SUM(GC[[#This Row],[IC1_Inv1_GC]:[IC2_Inv2_GC]])</f>
        <v>0</v>
      </c>
    </row>
    <row r="279" spans="1:18">
      <c r="A279" s="2">
        <v>277</v>
      </c>
      <c r="B279" s="2" t="s">
        <v>208</v>
      </c>
      <c r="C279" s="2">
        <f>YEAR(GC[[#This Row],[Date]])</f>
        <v>2023</v>
      </c>
      <c r="D279" s="2" t="s">
        <v>209</v>
      </c>
      <c r="E279" s="2" t="s">
        <v>209</v>
      </c>
      <c r="F279" s="18">
        <v>44927</v>
      </c>
      <c r="G279" s="2">
        <f t="shared" si="8"/>
        <v>31</v>
      </c>
      <c r="H279" s="19">
        <f t="shared" si="9"/>
        <v>44928</v>
      </c>
      <c r="Q279" s="2">
        <f>SUM(GC[[#This Row],[IC1_Inv1_GC]:[IC2_Inv2_GC]])</f>
        <v>0</v>
      </c>
    </row>
    <row r="280" spans="1:18">
      <c r="A280" s="2">
        <v>278</v>
      </c>
      <c r="B280" s="2" t="s">
        <v>208</v>
      </c>
      <c r="C280" s="2">
        <f>YEAR(GC[[#This Row],[Date]])</f>
        <v>2023</v>
      </c>
      <c r="D280" s="2" t="s">
        <v>209</v>
      </c>
      <c r="E280" s="2" t="s">
        <v>209</v>
      </c>
      <c r="F280" s="18">
        <v>44927</v>
      </c>
      <c r="G280" s="2">
        <f t="shared" si="8"/>
        <v>31</v>
      </c>
      <c r="H280" s="19">
        <f t="shared" si="9"/>
        <v>44929</v>
      </c>
      <c r="Q280" s="2">
        <f>SUM(GC[[#This Row],[IC1_Inv1_GC]:[IC2_Inv2_GC]])</f>
        <v>0</v>
      </c>
    </row>
    <row r="281" spans="1:18">
      <c r="A281" s="2">
        <v>279</v>
      </c>
      <c r="B281" s="2" t="s">
        <v>208</v>
      </c>
      <c r="C281" s="2">
        <f>YEAR(GC[[#This Row],[Date]])</f>
        <v>2023</v>
      </c>
      <c r="D281" s="2" t="s">
        <v>209</v>
      </c>
      <c r="E281" s="2" t="s">
        <v>209</v>
      </c>
      <c r="F281" s="18">
        <v>44927</v>
      </c>
      <c r="G281" s="2">
        <f t="shared" si="8"/>
        <v>31</v>
      </c>
      <c r="H281" s="19">
        <f t="shared" si="9"/>
        <v>44930</v>
      </c>
      <c r="Q281" s="2">
        <f>SUM(GC[[#This Row],[IC1_Inv1_GC]:[IC2_Inv2_GC]])</f>
        <v>0</v>
      </c>
    </row>
    <row r="282" spans="1:18">
      <c r="A282" s="2">
        <v>280</v>
      </c>
      <c r="B282" s="2" t="s">
        <v>208</v>
      </c>
      <c r="C282" s="2">
        <f>YEAR(GC[[#This Row],[Date]])</f>
        <v>2023</v>
      </c>
      <c r="D282" s="2" t="s">
        <v>209</v>
      </c>
      <c r="E282" s="2" t="s">
        <v>209</v>
      </c>
      <c r="F282" s="18">
        <v>44927</v>
      </c>
      <c r="G282" s="2">
        <f t="shared" si="8"/>
        <v>31</v>
      </c>
      <c r="H282" s="19">
        <f t="shared" si="9"/>
        <v>44931</v>
      </c>
      <c r="Q282" s="2">
        <f>SUM(GC[[#This Row],[IC1_Inv1_GC]:[IC2_Inv2_GC]])</f>
        <v>0</v>
      </c>
    </row>
    <row r="283" spans="1:18">
      <c r="A283" s="2">
        <v>281</v>
      </c>
      <c r="B283" s="2" t="s">
        <v>208</v>
      </c>
      <c r="C283" s="2">
        <f>YEAR(GC[[#This Row],[Date]])</f>
        <v>2023</v>
      </c>
      <c r="D283" s="2" t="s">
        <v>209</v>
      </c>
      <c r="E283" s="2" t="s">
        <v>209</v>
      </c>
      <c r="F283" s="18">
        <v>44927</v>
      </c>
      <c r="G283" s="2">
        <f t="shared" si="8"/>
        <v>31</v>
      </c>
      <c r="H283" s="19">
        <f t="shared" si="9"/>
        <v>44932</v>
      </c>
      <c r="Q283" s="2">
        <f>SUM(GC[[#This Row],[IC1_Inv1_GC]:[IC2_Inv2_GC]])</f>
        <v>0</v>
      </c>
    </row>
    <row r="284" spans="1:18">
      <c r="A284" s="2">
        <v>282</v>
      </c>
      <c r="B284" s="2" t="s">
        <v>208</v>
      </c>
      <c r="C284" s="2">
        <f>YEAR(GC[[#This Row],[Date]])</f>
        <v>2023</v>
      </c>
      <c r="D284" s="2" t="s">
        <v>209</v>
      </c>
      <c r="E284" s="2" t="s">
        <v>209</v>
      </c>
      <c r="F284" s="18">
        <v>44927</v>
      </c>
      <c r="G284" s="2">
        <f t="shared" si="8"/>
        <v>31</v>
      </c>
      <c r="H284" s="19">
        <f t="shared" si="9"/>
        <v>44933</v>
      </c>
      <c r="Q284" s="2">
        <f>SUM(GC[[#This Row],[IC1_Inv1_GC]:[IC2_Inv2_GC]])</f>
        <v>0</v>
      </c>
    </row>
    <row r="285" spans="1:18">
      <c r="A285" s="2">
        <v>283</v>
      </c>
      <c r="B285" s="2" t="s">
        <v>208</v>
      </c>
      <c r="C285" s="2">
        <f>YEAR(GC[[#This Row],[Date]])</f>
        <v>2023</v>
      </c>
      <c r="D285" s="2" t="s">
        <v>209</v>
      </c>
      <c r="E285" s="2" t="s">
        <v>209</v>
      </c>
      <c r="F285" s="18">
        <v>44927</v>
      </c>
      <c r="G285" s="2">
        <f t="shared" si="8"/>
        <v>31</v>
      </c>
      <c r="H285" s="19">
        <f t="shared" si="9"/>
        <v>44934</v>
      </c>
      <c r="Q285" s="2">
        <f>SUM(GC[[#This Row],[IC1_Inv1_GC]:[IC2_Inv2_GC]])</f>
        <v>0</v>
      </c>
    </row>
    <row r="286" spans="1:18">
      <c r="A286" s="2">
        <v>284</v>
      </c>
      <c r="B286" s="2" t="s">
        <v>208</v>
      </c>
      <c r="C286" s="2">
        <f>YEAR(GC[[#This Row],[Date]])</f>
        <v>2023</v>
      </c>
      <c r="D286" s="2" t="s">
        <v>209</v>
      </c>
      <c r="E286" s="2" t="s">
        <v>209</v>
      </c>
      <c r="F286" s="18">
        <v>44927</v>
      </c>
      <c r="G286" s="2">
        <f t="shared" si="8"/>
        <v>31</v>
      </c>
      <c r="H286" s="19">
        <f t="shared" si="9"/>
        <v>44935</v>
      </c>
      <c r="Q286" s="2">
        <f>SUM(GC[[#This Row],[IC1_Inv1_GC]:[IC2_Inv2_GC]])</f>
        <v>0</v>
      </c>
    </row>
    <row r="287" spans="1:18">
      <c r="A287" s="2">
        <v>285</v>
      </c>
      <c r="B287" s="2" t="s">
        <v>208</v>
      </c>
      <c r="C287" s="2">
        <f>YEAR(GC[[#This Row],[Date]])</f>
        <v>2023</v>
      </c>
      <c r="D287" s="2" t="s">
        <v>209</v>
      </c>
      <c r="E287" s="2" t="s">
        <v>209</v>
      </c>
      <c r="F287" s="18">
        <v>44927</v>
      </c>
      <c r="G287" s="2">
        <f t="shared" si="8"/>
        <v>31</v>
      </c>
      <c r="H287" s="19">
        <f t="shared" si="9"/>
        <v>44936</v>
      </c>
      <c r="Q287" s="2">
        <f>SUM(GC[[#This Row],[IC1_Inv1_GC]:[IC2_Inv2_GC]])</f>
        <v>0</v>
      </c>
    </row>
    <row r="288" spans="1:18">
      <c r="A288" s="2">
        <v>286</v>
      </c>
      <c r="B288" s="2" t="s">
        <v>208</v>
      </c>
      <c r="C288" s="2">
        <f>YEAR(GC[[#This Row],[Date]])</f>
        <v>2023</v>
      </c>
      <c r="D288" s="2" t="s">
        <v>209</v>
      </c>
      <c r="E288" s="2" t="s">
        <v>209</v>
      </c>
      <c r="F288" s="18">
        <v>44927</v>
      </c>
      <c r="G288" s="2">
        <f t="shared" si="8"/>
        <v>31</v>
      </c>
      <c r="H288" s="19">
        <f t="shared" si="9"/>
        <v>44937</v>
      </c>
      <c r="I288">
        <v>2</v>
      </c>
      <c r="J288">
        <v>1</v>
      </c>
      <c r="K288">
        <v>8</v>
      </c>
      <c r="L288">
        <v>0</v>
      </c>
      <c r="M288">
        <v>0</v>
      </c>
      <c r="N288">
        <v>0</v>
      </c>
      <c r="O288">
        <v>0</v>
      </c>
      <c r="P288">
        <v>0</v>
      </c>
      <c r="Q288" s="2">
        <f>SUM(GC[[#This Row],[IC1_Inv1_GC]:[IC2_Inv2_GC]])</f>
        <v>8</v>
      </c>
      <c r="R288" s="211" t="s">
        <v>1037</v>
      </c>
    </row>
    <row r="289" spans="1:18">
      <c r="A289" s="2">
        <v>287</v>
      </c>
      <c r="B289" s="2" t="s">
        <v>208</v>
      </c>
      <c r="C289" s="2">
        <f>YEAR(GC[[#This Row],[Date]])</f>
        <v>2023</v>
      </c>
      <c r="D289" s="2" t="s">
        <v>209</v>
      </c>
      <c r="E289" s="2" t="s">
        <v>209</v>
      </c>
      <c r="F289" s="18">
        <v>44927</v>
      </c>
      <c r="G289" s="2">
        <f t="shared" si="8"/>
        <v>31</v>
      </c>
      <c r="H289" s="19">
        <f t="shared" si="9"/>
        <v>44938</v>
      </c>
      <c r="I289">
        <v>2</v>
      </c>
      <c r="J289">
        <v>1</v>
      </c>
      <c r="K289">
        <v>9</v>
      </c>
      <c r="L289">
        <v>4</v>
      </c>
      <c r="M289">
        <v>0</v>
      </c>
      <c r="N289">
        <v>0</v>
      </c>
      <c r="O289">
        <v>0</v>
      </c>
      <c r="P289">
        <v>0</v>
      </c>
      <c r="Q289" s="2">
        <f>SUM(GC[[#This Row],[IC1_Inv1_GC]:[IC2_Inv2_GC]])</f>
        <v>13</v>
      </c>
      <c r="R289" s="211" t="s">
        <v>1038</v>
      </c>
    </row>
    <row r="290" spans="1:18">
      <c r="A290" s="2">
        <v>288</v>
      </c>
      <c r="B290" s="2" t="s">
        <v>208</v>
      </c>
      <c r="C290" s="2">
        <f>YEAR(GC[[#This Row],[Date]])</f>
        <v>2023</v>
      </c>
      <c r="D290" s="2" t="s">
        <v>209</v>
      </c>
      <c r="E290" s="2" t="s">
        <v>209</v>
      </c>
      <c r="F290" s="18">
        <v>44927</v>
      </c>
      <c r="G290" s="2">
        <f t="shared" si="8"/>
        <v>31</v>
      </c>
      <c r="H290" s="19">
        <f t="shared" si="9"/>
        <v>44939</v>
      </c>
      <c r="I290">
        <v>2</v>
      </c>
      <c r="J290">
        <v>1</v>
      </c>
      <c r="K290">
        <v>0</v>
      </c>
      <c r="L290">
        <v>4</v>
      </c>
      <c r="M290">
        <v>15</v>
      </c>
      <c r="N290">
        <v>0</v>
      </c>
      <c r="O290">
        <v>0</v>
      </c>
      <c r="P290">
        <v>0</v>
      </c>
      <c r="Q290" s="2">
        <f>SUM(GC[[#This Row],[IC1_Inv1_GC]:[IC2_Inv2_GC]])</f>
        <v>19</v>
      </c>
      <c r="R290" s="211" t="s">
        <v>1039</v>
      </c>
    </row>
    <row r="291" spans="1:18">
      <c r="A291" s="2">
        <v>289</v>
      </c>
      <c r="B291" s="2" t="s">
        <v>208</v>
      </c>
      <c r="C291" s="2">
        <f>YEAR(GC[[#This Row],[Date]])</f>
        <v>2023</v>
      </c>
      <c r="D291" s="2" t="s">
        <v>209</v>
      </c>
      <c r="E291" s="2" t="s">
        <v>209</v>
      </c>
      <c r="F291" s="18">
        <v>44927</v>
      </c>
      <c r="G291" s="2">
        <f t="shared" si="8"/>
        <v>31</v>
      </c>
      <c r="H291" s="19">
        <f t="shared" si="9"/>
        <v>44940</v>
      </c>
      <c r="Q291" s="2">
        <f>SUM(GC[[#This Row],[IC1_Inv1_GC]:[IC2_Inv2_GC]])</f>
        <v>0</v>
      </c>
    </row>
    <row r="292" spans="1:18">
      <c r="A292" s="2">
        <v>290</v>
      </c>
      <c r="B292" s="2" t="s">
        <v>208</v>
      </c>
      <c r="C292" s="2">
        <f>YEAR(GC[[#This Row],[Date]])</f>
        <v>2023</v>
      </c>
      <c r="D292" s="2" t="s">
        <v>209</v>
      </c>
      <c r="E292" s="2" t="s">
        <v>209</v>
      </c>
      <c r="F292" s="18">
        <v>44927</v>
      </c>
      <c r="G292" s="2">
        <f t="shared" si="8"/>
        <v>31</v>
      </c>
      <c r="H292" s="19">
        <f t="shared" si="9"/>
        <v>44941</v>
      </c>
      <c r="Q292" s="2">
        <f>SUM(GC[[#This Row],[IC1_Inv1_GC]:[IC2_Inv2_GC]])</f>
        <v>0</v>
      </c>
    </row>
    <row r="293" spans="1:18">
      <c r="A293" s="2">
        <v>291</v>
      </c>
      <c r="B293" s="2" t="s">
        <v>208</v>
      </c>
      <c r="C293" s="2">
        <f>YEAR(GC[[#This Row],[Date]])</f>
        <v>2023</v>
      </c>
      <c r="D293" s="2" t="s">
        <v>209</v>
      </c>
      <c r="E293" s="2" t="s">
        <v>209</v>
      </c>
      <c r="F293" s="18">
        <v>44927</v>
      </c>
      <c r="G293" s="2">
        <f t="shared" si="8"/>
        <v>31</v>
      </c>
      <c r="H293" s="19">
        <f t="shared" si="9"/>
        <v>44942</v>
      </c>
      <c r="Q293" s="2">
        <f>SUM(GC[[#This Row],[IC1_Inv1_GC]:[IC2_Inv2_GC]])</f>
        <v>0</v>
      </c>
    </row>
    <row r="294" spans="1:18">
      <c r="A294" s="2">
        <v>292</v>
      </c>
      <c r="B294" s="2" t="s">
        <v>208</v>
      </c>
      <c r="C294" s="2">
        <f>YEAR(GC[[#This Row],[Date]])</f>
        <v>2023</v>
      </c>
      <c r="D294" s="2" t="s">
        <v>209</v>
      </c>
      <c r="E294" s="2" t="s">
        <v>209</v>
      </c>
      <c r="F294" s="18">
        <v>44927</v>
      </c>
      <c r="G294" s="2">
        <f t="shared" si="8"/>
        <v>31</v>
      </c>
      <c r="H294" s="19">
        <f t="shared" si="9"/>
        <v>44943</v>
      </c>
      <c r="Q294" s="2">
        <f>SUM(GC[[#This Row],[IC1_Inv1_GC]:[IC2_Inv2_GC]])</f>
        <v>0</v>
      </c>
    </row>
    <row r="295" spans="1:18">
      <c r="A295" s="2">
        <v>293</v>
      </c>
      <c r="B295" s="2" t="s">
        <v>208</v>
      </c>
      <c r="C295" s="2">
        <f>YEAR(GC[[#This Row],[Date]])</f>
        <v>2023</v>
      </c>
      <c r="D295" s="2" t="s">
        <v>209</v>
      </c>
      <c r="E295" s="2" t="s">
        <v>209</v>
      </c>
      <c r="F295" s="18">
        <v>44927</v>
      </c>
      <c r="G295" s="2">
        <f t="shared" si="8"/>
        <v>31</v>
      </c>
      <c r="H295" s="19">
        <f t="shared" si="9"/>
        <v>44944</v>
      </c>
      <c r="I295">
        <v>3</v>
      </c>
      <c r="J295">
        <v>1</v>
      </c>
      <c r="Q295" s="2">
        <f>SUM(GC[[#This Row],[IC1_Inv1_GC]:[IC2_Inv2_GC]])</f>
        <v>0</v>
      </c>
      <c r="R295" t="s">
        <v>1040</v>
      </c>
    </row>
    <row r="296" spans="1:18">
      <c r="A296" s="2">
        <v>294</v>
      </c>
      <c r="B296" s="2" t="s">
        <v>208</v>
      </c>
      <c r="C296" s="2">
        <f>YEAR(GC[[#This Row],[Date]])</f>
        <v>2023</v>
      </c>
      <c r="D296" s="2" t="s">
        <v>209</v>
      </c>
      <c r="E296" s="2" t="s">
        <v>209</v>
      </c>
      <c r="F296" s="18">
        <v>44927</v>
      </c>
      <c r="G296" s="2">
        <f t="shared" si="8"/>
        <v>31</v>
      </c>
      <c r="H296" s="19">
        <f t="shared" si="9"/>
        <v>44945</v>
      </c>
      <c r="I296">
        <v>3</v>
      </c>
      <c r="J296">
        <v>1</v>
      </c>
      <c r="Q296" s="2">
        <f>SUM(GC[[#This Row],[IC1_Inv1_GC]:[IC2_Inv2_GC]])</f>
        <v>0</v>
      </c>
      <c r="R296" t="s">
        <v>1041</v>
      </c>
    </row>
    <row r="297" spans="1:18">
      <c r="A297" s="2">
        <v>295</v>
      </c>
      <c r="B297" s="2" t="s">
        <v>208</v>
      </c>
      <c r="C297" s="2">
        <f>YEAR(GC[[#This Row],[Date]])</f>
        <v>2023</v>
      </c>
      <c r="D297" s="2" t="s">
        <v>209</v>
      </c>
      <c r="E297" s="2" t="s">
        <v>209</v>
      </c>
      <c r="F297" s="18">
        <v>44927</v>
      </c>
      <c r="G297" s="2">
        <f t="shared" si="8"/>
        <v>31</v>
      </c>
      <c r="H297" s="19">
        <f t="shared" si="9"/>
        <v>44946</v>
      </c>
      <c r="Q297" s="2">
        <f>SUM(GC[[#This Row],[IC1_Inv1_GC]:[IC2_Inv2_GC]])</f>
        <v>0</v>
      </c>
    </row>
    <row r="298" spans="1:18">
      <c r="A298" s="2">
        <v>296</v>
      </c>
      <c r="B298" s="2" t="s">
        <v>208</v>
      </c>
      <c r="C298" s="2">
        <f>YEAR(GC[[#This Row],[Date]])</f>
        <v>2023</v>
      </c>
      <c r="D298" s="2" t="s">
        <v>209</v>
      </c>
      <c r="E298" s="2" t="s">
        <v>209</v>
      </c>
      <c r="F298" s="18">
        <v>44927</v>
      </c>
      <c r="G298" s="2">
        <f t="shared" si="8"/>
        <v>31</v>
      </c>
      <c r="H298" s="19">
        <f t="shared" si="9"/>
        <v>44947</v>
      </c>
      <c r="Q298" s="2">
        <f>SUM(GC[[#This Row],[IC1_Inv1_GC]:[IC2_Inv2_GC]])</f>
        <v>0</v>
      </c>
    </row>
    <row r="299" spans="1:18">
      <c r="A299" s="2">
        <v>297</v>
      </c>
      <c r="B299" s="2" t="s">
        <v>208</v>
      </c>
      <c r="C299" s="2">
        <f>YEAR(GC[[#This Row],[Date]])</f>
        <v>2023</v>
      </c>
      <c r="D299" s="2" t="s">
        <v>209</v>
      </c>
      <c r="E299" s="2" t="s">
        <v>209</v>
      </c>
      <c r="F299" s="18">
        <v>44927</v>
      </c>
      <c r="G299" s="2">
        <f t="shared" si="8"/>
        <v>31</v>
      </c>
      <c r="H299" s="19">
        <f t="shared" si="9"/>
        <v>44948</v>
      </c>
      <c r="Q299" s="2">
        <f>SUM(GC[[#This Row],[IC1_Inv1_GC]:[IC2_Inv2_GC]])</f>
        <v>0</v>
      </c>
    </row>
    <row r="300" spans="1:18">
      <c r="A300" s="2">
        <v>298</v>
      </c>
      <c r="B300" s="2" t="s">
        <v>208</v>
      </c>
      <c r="C300" s="2">
        <f>YEAR(GC[[#This Row],[Date]])</f>
        <v>2023</v>
      </c>
      <c r="D300" s="2" t="s">
        <v>209</v>
      </c>
      <c r="E300" s="2" t="s">
        <v>209</v>
      </c>
      <c r="F300" s="18">
        <v>44927</v>
      </c>
      <c r="G300" s="2">
        <f t="shared" si="8"/>
        <v>31</v>
      </c>
      <c r="H300" s="19">
        <f t="shared" si="9"/>
        <v>44949</v>
      </c>
      <c r="Q300" s="2">
        <f>SUM(GC[[#This Row],[IC1_Inv1_GC]:[IC2_Inv2_GC]])</f>
        <v>0</v>
      </c>
    </row>
    <row r="301" spans="1:18">
      <c r="A301" s="2">
        <v>299</v>
      </c>
      <c r="B301" s="2" t="s">
        <v>208</v>
      </c>
      <c r="C301" s="2">
        <f>YEAR(GC[[#This Row],[Date]])</f>
        <v>2023</v>
      </c>
      <c r="D301" s="2" t="s">
        <v>209</v>
      </c>
      <c r="E301" s="2" t="s">
        <v>209</v>
      </c>
      <c r="F301" s="18">
        <v>44927</v>
      </c>
      <c r="G301" s="2">
        <f t="shared" si="8"/>
        <v>31</v>
      </c>
      <c r="H301" s="19">
        <f t="shared" si="9"/>
        <v>44950</v>
      </c>
      <c r="Q301" s="2">
        <f>SUM(GC[[#This Row],[IC1_Inv1_GC]:[IC2_Inv2_GC]])</f>
        <v>0</v>
      </c>
    </row>
    <row r="302" spans="1:18">
      <c r="A302" s="2">
        <v>300</v>
      </c>
      <c r="B302" s="2" t="s">
        <v>208</v>
      </c>
      <c r="C302" s="2">
        <f>YEAR(GC[[#This Row],[Date]])</f>
        <v>2023</v>
      </c>
      <c r="D302" s="2" t="s">
        <v>209</v>
      </c>
      <c r="E302" s="2" t="s">
        <v>209</v>
      </c>
      <c r="F302" s="18">
        <v>44927</v>
      </c>
      <c r="G302" s="2">
        <f t="shared" si="8"/>
        <v>31</v>
      </c>
      <c r="H302" s="19">
        <f t="shared" si="9"/>
        <v>44951</v>
      </c>
      <c r="Q302" s="2">
        <f>SUM(GC[[#This Row],[IC1_Inv1_GC]:[IC2_Inv2_GC]])</f>
        <v>0</v>
      </c>
    </row>
    <row r="303" spans="1:18">
      <c r="A303" s="2">
        <v>301</v>
      </c>
      <c r="B303" s="2" t="s">
        <v>208</v>
      </c>
      <c r="C303" s="2">
        <f>YEAR(GC[[#This Row],[Date]])</f>
        <v>2023</v>
      </c>
      <c r="D303" s="2" t="s">
        <v>209</v>
      </c>
      <c r="E303" s="2" t="s">
        <v>209</v>
      </c>
      <c r="F303" s="18">
        <v>44927</v>
      </c>
      <c r="G303" s="2">
        <f t="shared" si="8"/>
        <v>31</v>
      </c>
      <c r="H303" s="19">
        <f t="shared" si="9"/>
        <v>44952</v>
      </c>
      <c r="Q303" s="2">
        <f>SUM(GC[[#This Row],[IC1_Inv1_GC]:[IC2_Inv2_GC]])</f>
        <v>0</v>
      </c>
    </row>
    <row r="304" spans="1:18">
      <c r="A304" s="2">
        <v>302</v>
      </c>
      <c r="B304" s="2" t="s">
        <v>208</v>
      </c>
      <c r="C304" s="2">
        <f>YEAR(GC[[#This Row],[Date]])</f>
        <v>2023</v>
      </c>
      <c r="D304" s="2" t="s">
        <v>209</v>
      </c>
      <c r="E304" s="2" t="s">
        <v>209</v>
      </c>
      <c r="F304" s="18">
        <v>44927</v>
      </c>
      <c r="G304" s="2">
        <f t="shared" si="8"/>
        <v>31</v>
      </c>
      <c r="H304" s="19">
        <f t="shared" si="9"/>
        <v>44953</v>
      </c>
      <c r="Q304" s="2">
        <f>SUM(GC[[#This Row],[IC1_Inv1_GC]:[IC2_Inv2_GC]])</f>
        <v>0</v>
      </c>
    </row>
    <row r="305" spans="1:17">
      <c r="A305" s="2">
        <v>303</v>
      </c>
      <c r="B305" s="2" t="s">
        <v>208</v>
      </c>
      <c r="C305" s="2">
        <f>YEAR(GC[[#This Row],[Date]])</f>
        <v>2023</v>
      </c>
      <c r="D305" s="2" t="s">
        <v>209</v>
      </c>
      <c r="E305" s="2" t="s">
        <v>209</v>
      </c>
      <c r="F305" s="18">
        <v>44927</v>
      </c>
      <c r="G305" s="2">
        <f t="shared" si="8"/>
        <v>31</v>
      </c>
      <c r="H305" s="19">
        <f t="shared" si="9"/>
        <v>44954</v>
      </c>
      <c r="Q305" s="2">
        <f>SUM(GC[[#This Row],[IC1_Inv1_GC]:[IC2_Inv2_GC]])</f>
        <v>0</v>
      </c>
    </row>
    <row r="306" spans="1:17">
      <c r="A306" s="2">
        <v>304</v>
      </c>
      <c r="B306" s="2" t="s">
        <v>208</v>
      </c>
      <c r="C306" s="2">
        <f>YEAR(GC[[#This Row],[Date]])</f>
        <v>2023</v>
      </c>
      <c r="D306" s="2" t="s">
        <v>209</v>
      </c>
      <c r="E306" s="2" t="s">
        <v>209</v>
      </c>
      <c r="F306" s="18">
        <v>44927</v>
      </c>
      <c r="G306" s="2">
        <f t="shared" si="8"/>
        <v>31</v>
      </c>
      <c r="H306" s="19">
        <f t="shared" si="9"/>
        <v>44955</v>
      </c>
      <c r="Q306" s="2">
        <f>SUM(GC[[#This Row],[IC1_Inv1_GC]:[IC2_Inv2_GC]])</f>
        <v>0</v>
      </c>
    </row>
    <row r="307" spans="1:17">
      <c r="A307" s="2">
        <v>305</v>
      </c>
      <c r="B307" s="2" t="s">
        <v>208</v>
      </c>
      <c r="C307" s="2">
        <f>YEAR(GC[[#This Row],[Date]])</f>
        <v>2023</v>
      </c>
      <c r="D307" s="2" t="s">
        <v>209</v>
      </c>
      <c r="E307" s="2" t="s">
        <v>209</v>
      </c>
      <c r="F307" s="18">
        <v>44927</v>
      </c>
      <c r="G307" s="2">
        <f t="shared" si="8"/>
        <v>31</v>
      </c>
      <c r="H307" s="19">
        <f t="shared" si="9"/>
        <v>44956</v>
      </c>
      <c r="Q307" s="2">
        <f>SUM(GC[[#This Row],[IC1_Inv1_GC]:[IC2_Inv2_GC]])</f>
        <v>0</v>
      </c>
    </row>
    <row r="308" spans="1:17">
      <c r="A308" s="2">
        <v>306</v>
      </c>
      <c r="B308" s="2" t="s">
        <v>208</v>
      </c>
      <c r="C308" s="2">
        <f>YEAR(GC[[#This Row],[Date]])</f>
        <v>2023</v>
      </c>
      <c r="D308" s="2" t="s">
        <v>209</v>
      </c>
      <c r="E308" s="2" t="s">
        <v>209</v>
      </c>
      <c r="F308" s="18">
        <v>44927</v>
      </c>
      <c r="G308" s="2">
        <f t="shared" si="8"/>
        <v>31</v>
      </c>
      <c r="H308" s="19">
        <f t="shared" si="9"/>
        <v>44957</v>
      </c>
      <c r="Q308" s="2">
        <f>SUM(GC[[#This Row],[IC1_Inv1_GC]:[IC2_Inv2_GC]])</f>
        <v>0</v>
      </c>
    </row>
    <row r="309" spans="1:17">
      <c r="A309" s="2">
        <v>307</v>
      </c>
      <c r="B309" s="2" t="s">
        <v>208</v>
      </c>
      <c r="C309" s="2">
        <f>YEAR(GC[[#This Row],[Date]])</f>
        <v>2023</v>
      </c>
      <c r="D309" s="2" t="s">
        <v>209</v>
      </c>
      <c r="E309" s="2" t="s">
        <v>209</v>
      </c>
      <c r="F309" s="18">
        <v>44958</v>
      </c>
      <c r="G309" s="2">
        <f t="shared" si="8"/>
        <v>28</v>
      </c>
      <c r="H309" s="19">
        <f t="shared" si="9"/>
        <v>44958</v>
      </c>
      <c r="Q309" s="2">
        <f>SUM(GC[[#This Row],[IC1_Inv1_GC]:[IC2_Inv2_GC]])</f>
        <v>0</v>
      </c>
    </row>
    <row r="310" spans="1:17">
      <c r="A310" s="2">
        <v>308</v>
      </c>
      <c r="B310" s="2" t="s">
        <v>208</v>
      </c>
      <c r="C310" s="2">
        <f>YEAR(GC[[#This Row],[Date]])</f>
        <v>2023</v>
      </c>
      <c r="D310" s="2" t="s">
        <v>209</v>
      </c>
      <c r="E310" s="2" t="s">
        <v>209</v>
      </c>
      <c r="F310" s="18">
        <v>44958</v>
      </c>
      <c r="G310" s="2">
        <f t="shared" si="8"/>
        <v>28</v>
      </c>
      <c r="H310" s="19">
        <f t="shared" si="9"/>
        <v>44959</v>
      </c>
      <c r="Q310" s="2">
        <f>SUM(GC[[#This Row],[IC1_Inv1_GC]:[IC2_Inv2_GC]])</f>
        <v>0</v>
      </c>
    </row>
    <row r="311" spans="1:17">
      <c r="A311" s="2">
        <v>309</v>
      </c>
      <c r="B311" s="2" t="s">
        <v>208</v>
      </c>
      <c r="C311" s="2">
        <f>YEAR(GC[[#This Row],[Date]])</f>
        <v>2023</v>
      </c>
      <c r="D311" s="2" t="s">
        <v>209</v>
      </c>
      <c r="E311" s="2" t="s">
        <v>209</v>
      </c>
      <c r="F311" s="18">
        <v>44958</v>
      </c>
      <c r="G311" s="2">
        <f t="shared" si="8"/>
        <v>28</v>
      </c>
      <c r="H311" s="19">
        <f t="shared" si="9"/>
        <v>44960</v>
      </c>
      <c r="Q311" s="2">
        <f>SUM(GC[[#This Row],[IC1_Inv1_GC]:[IC2_Inv2_GC]])</f>
        <v>0</v>
      </c>
    </row>
    <row r="312" spans="1:17">
      <c r="A312" s="2">
        <v>310</v>
      </c>
      <c r="B312" s="2" t="s">
        <v>208</v>
      </c>
      <c r="C312" s="2">
        <f>YEAR(GC[[#This Row],[Date]])</f>
        <v>2023</v>
      </c>
      <c r="D312" s="2" t="s">
        <v>209</v>
      </c>
      <c r="E312" s="2" t="s">
        <v>209</v>
      </c>
      <c r="F312" s="18">
        <v>44958</v>
      </c>
      <c r="G312" s="2">
        <f t="shared" si="8"/>
        <v>28</v>
      </c>
      <c r="H312" s="19">
        <f t="shared" si="9"/>
        <v>44961</v>
      </c>
      <c r="Q312" s="2">
        <f>SUM(GC[[#This Row],[IC1_Inv1_GC]:[IC2_Inv2_GC]])</f>
        <v>0</v>
      </c>
    </row>
    <row r="313" spans="1:17">
      <c r="A313" s="2">
        <v>311</v>
      </c>
      <c r="B313" s="2" t="s">
        <v>208</v>
      </c>
      <c r="C313" s="2">
        <f>YEAR(GC[[#This Row],[Date]])</f>
        <v>2023</v>
      </c>
      <c r="D313" s="2" t="s">
        <v>209</v>
      </c>
      <c r="E313" s="2" t="s">
        <v>209</v>
      </c>
      <c r="F313" s="18">
        <v>44958</v>
      </c>
      <c r="G313" s="2">
        <f t="shared" si="8"/>
        <v>28</v>
      </c>
      <c r="H313" s="19">
        <f t="shared" si="9"/>
        <v>44962</v>
      </c>
      <c r="Q313" s="2">
        <f>SUM(GC[[#This Row],[IC1_Inv1_GC]:[IC2_Inv2_GC]])</f>
        <v>0</v>
      </c>
    </row>
    <row r="314" spans="1:17">
      <c r="A314" s="2">
        <v>312</v>
      </c>
      <c r="B314" s="2" t="s">
        <v>208</v>
      </c>
      <c r="C314" s="2">
        <f>YEAR(GC[[#This Row],[Date]])</f>
        <v>2023</v>
      </c>
      <c r="D314" s="2" t="s">
        <v>209</v>
      </c>
      <c r="E314" s="2" t="s">
        <v>209</v>
      </c>
      <c r="F314" s="18">
        <v>44958</v>
      </c>
      <c r="G314" s="2">
        <f t="shared" si="8"/>
        <v>28</v>
      </c>
      <c r="H314" s="19">
        <f t="shared" si="9"/>
        <v>44963</v>
      </c>
      <c r="Q314" s="2">
        <f>SUM(GC[[#This Row],[IC1_Inv1_GC]:[IC2_Inv2_GC]])</f>
        <v>0</v>
      </c>
    </row>
    <row r="315" spans="1:17">
      <c r="A315" s="2">
        <v>313</v>
      </c>
      <c r="B315" s="2" t="s">
        <v>208</v>
      </c>
      <c r="C315" s="2">
        <f>YEAR(GC[[#This Row],[Date]])</f>
        <v>2023</v>
      </c>
      <c r="D315" s="2" t="s">
        <v>209</v>
      </c>
      <c r="E315" s="2" t="s">
        <v>209</v>
      </c>
      <c r="F315" s="18">
        <v>44958</v>
      </c>
      <c r="G315" s="2">
        <f t="shared" si="8"/>
        <v>28</v>
      </c>
      <c r="H315" s="19">
        <f t="shared" si="9"/>
        <v>44964</v>
      </c>
      <c r="Q315" s="2">
        <f>SUM(GC[[#This Row],[IC1_Inv1_GC]:[IC2_Inv2_GC]])</f>
        <v>0</v>
      </c>
    </row>
    <row r="316" spans="1:17">
      <c r="A316" s="2">
        <v>314</v>
      </c>
      <c r="B316" s="2" t="s">
        <v>208</v>
      </c>
      <c r="C316" s="2">
        <f>YEAR(GC[[#This Row],[Date]])</f>
        <v>2023</v>
      </c>
      <c r="D316" s="2" t="s">
        <v>209</v>
      </c>
      <c r="E316" s="2" t="s">
        <v>209</v>
      </c>
      <c r="F316" s="18">
        <v>44958</v>
      </c>
      <c r="G316" s="2">
        <f t="shared" si="8"/>
        <v>28</v>
      </c>
      <c r="H316" s="19">
        <f t="shared" si="9"/>
        <v>44965</v>
      </c>
      <c r="Q316" s="2">
        <f>SUM(GC[[#This Row],[IC1_Inv1_GC]:[IC2_Inv2_GC]])</f>
        <v>0</v>
      </c>
    </row>
    <row r="317" spans="1:17">
      <c r="A317" s="2">
        <v>315</v>
      </c>
      <c r="B317" s="2" t="s">
        <v>208</v>
      </c>
      <c r="C317" s="2">
        <f>YEAR(GC[[#This Row],[Date]])</f>
        <v>2023</v>
      </c>
      <c r="D317" s="2" t="s">
        <v>209</v>
      </c>
      <c r="E317" s="2" t="s">
        <v>209</v>
      </c>
      <c r="F317" s="18">
        <v>44958</v>
      </c>
      <c r="G317" s="2">
        <f t="shared" si="8"/>
        <v>28</v>
      </c>
      <c r="H317" s="19">
        <f t="shared" si="9"/>
        <v>44966</v>
      </c>
      <c r="Q317" s="2">
        <f>SUM(GC[[#This Row],[IC1_Inv1_GC]:[IC2_Inv2_GC]])</f>
        <v>0</v>
      </c>
    </row>
    <row r="318" spans="1:17">
      <c r="A318" s="2">
        <v>316</v>
      </c>
      <c r="B318" s="2" t="s">
        <v>208</v>
      </c>
      <c r="C318" s="2">
        <f>YEAR(GC[[#This Row],[Date]])</f>
        <v>2023</v>
      </c>
      <c r="D318" s="2" t="s">
        <v>209</v>
      </c>
      <c r="E318" s="2" t="s">
        <v>209</v>
      </c>
      <c r="F318" s="18">
        <v>44958</v>
      </c>
      <c r="G318" s="2">
        <f t="shared" si="8"/>
        <v>28</v>
      </c>
      <c r="H318" s="19">
        <f t="shared" si="9"/>
        <v>44967</v>
      </c>
      <c r="Q318" s="2">
        <f>SUM(GC[[#This Row],[IC1_Inv1_GC]:[IC2_Inv2_GC]])</f>
        <v>0</v>
      </c>
    </row>
    <row r="319" spans="1:17">
      <c r="A319" s="2">
        <v>317</v>
      </c>
      <c r="B319" s="2" t="s">
        <v>208</v>
      </c>
      <c r="C319" s="2">
        <f>YEAR(GC[[#This Row],[Date]])</f>
        <v>2023</v>
      </c>
      <c r="D319" s="2" t="s">
        <v>209</v>
      </c>
      <c r="E319" s="2" t="s">
        <v>209</v>
      </c>
      <c r="F319" s="18">
        <v>44958</v>
      </c>
      <c r="G319" s="2">
        <f t="shared" si="8"/>
        <v>28</v>
      </c>
      <c r="H319" s="19">
        <f t="shared" si="9"/>
        <v>44968</v>
      </c>
      <c r="Q319" s="2">
        <f>SUM(GC[[#This Row],[IC1_Inv1_GC]:[IC2_Inv2_GC]])</f>
        <v>0</v>
      </c>
    </row>
    <row r="320" spans="1:17">
      <c r="A320" s="2">
        <v>318</v>
      </c>
      <c r="B320" s="2" t="s">
        <v>208</v>
      </c>
      <c r="C320" s="2">
        <f>YEAR(GC[[#This Row],[Date]])</f>
        <v>2023</v>
      </c>
      <c r="D320" s="2" t="s">
        <v>209</v>
      </c>
      <c r="E320" s="2" t="s">
        <v>209</v>
      </c>
      <c r="F320" s="18">
        <v>44958</v>
      </c>
      <c r="G320" s="2">
        <f t="shared" si="8"/>
        <v>28</v>
      </c>
      <c r="H320" s="19">
        <f t="shared" si="9"/>
        <v>44969</v>
      </c>
      <c r="Q320" s="2">
        <f>SUM(GC[[#This Row],[IC1_Inv1_GC]:[IC2_Inv2_GC]])</f>
        <v>0</v>
      </c>
    </row>
    <row r="321" spans="1:17">
      <c r="A321" s="2">
        <v>319</v>
      </c>
      <c r="B321" s="2" t="s">
        <v>208</v>
      </c>
      <c r="C321" s="2">
        <f>YEAR(GC[[#This Row],[Date]])</f>
        <v>2023</v>
      </c>
      <c r="D321" s="2" t="s">
        <v>209</v>
      </c>
      <c r="E321" s="2" t="s">
        <v>209</v>
      </c>
      <c r="F321" s="18">
        <v>44958</v>
      </c>
      <c r="G321" s="2">
        <f t="shared" si="8"/>
        <v>28</v>
      </c>
      <c r="H321" s="19">
        <f t="shared" si="9"/>
        <v>44970</v>
      </c>
      <c r="Q321" s="2">
        <f>SUM(GC[[#This Row],[IC1_Inv1_GC]:[IC2_Inv2_GC]])</f>
        <v>0</v>
      </c>
    </row>
    <row r="322" spans="1:17">
      <c r="A322" s="2">
        <v>320</v>
      </c>
      <c r="B322" s="2" t="s">
        <v>208</v>
      </c>
      <c r="C322" s="2">
        <f>YEAR(GC[[#This Row],[Date]])</f>
        <v>2023</v>
      </c>
      <c r="D322" s="2" t="s">
        <v>209</v>
      </c>
      <c r="E322" s="2" t="s">
        <v>209</v>
      </c>
      <c r="F322" s="18">
        <v>44958</v>
      </c>
      <c r="G322" s="2">
        <f t="shared" si="8"/>
        <v>28</v>
      </c>
      <c r="H322" s="19">
        <f t="shared" si="9"/>
        <v>44971</v>
      </c>
      <c r="Q322" s="2">
        <f>SUM(GC[[#This Row],[IC1_Inv1_GC]:[IC2_Inv2_GC]])</f>
        <v>0</v>
      </c>
    </row>
    <row r="323" spans="1:17">
      <c r="A323" s="2">
        <v>321</v>
      </c>
      <c r="B323" s="2" t="s">
        <v>208</v>
      </c>
      <c r="C323" s="2">
        <f>YEAR(GC[[#This Row],[Date]])</f>
        <v>2023</v>
      </c>
      <c r="D323" s="2" t="s">
        <v>209</v>
      </c>
      <c r="E323" s="2" t="s">
        <v>209</v>
      </c>
      <c r="F323" s="18">
        <v>44958</v>
      </c>
      <c r="G323" s="2">
        <f t="shared" si="8"/>
        <v>28</v>
      </c>
      <c r="H323" s="19">
        <f t="shared" si="9"/>
        <v>44972</v>
      </c>
      <c r="Q323" s="2">
        <f>SUM(GC[[#This Row],[IC1_Inv1_GC]:[IC2_Inv2_GC]])</f>
        <v>0</v>
      </c>
    </row>
    <row r="324" spans="1:17">
      <c r="A324" s="2">
        <v>322</v>
      </c>
      <c r="B324" s="2" t="s">
        <v>208</v>
      </c>
      <c r="C324" s="2">
        <f>YEAR(GC[[#This Row],[Date]])</f>
        <v>2023</v>
      </c>
      <c r="D324" s="2" t="s">
        <v>209</v>
      </c>
      <c r="E324" s="2" t="s">
        <v>209</v>
      </c>
      <c r="F324" s="18">
        <v>44958</v>
      </c>
      <c r="G324" s="2">
        <f t="shared" ref="G324:G367" si="10">DAY(EOMONTH(F324,0))</f>
        <v>28</v>
      </c>
      <c r="H324" s="19">
        <f t="shared" si="9"/>
        <v>44973</v>
      </c>
      <c r="Q324" s="2">
        <f>SUM(GC[[#This Row],[IC1_Inv1_GC]:[IC2_Inv2_GC]])</f>
        <v>0</v>
      </c>
    </row>
    <row r="325" spans="1:17">
      <c r="A325" s="2">
        <v>323</v>
      </c>
      <c r="B325" s="2" t="s">
        <v>208</v>
      </c>
      <c r="C325" s="2">
        <f>YEAR(GC[[#This Row],[Date]])</f>
        <v>2023</v>
      </c>
      <c r="D325" s="2" t="s">
        <v>209</v>
      </c>
      <c r="E325" s="2" t="s">
        <v>209</v>
      </c>
      <c r="F325" s="18">
        <v>44958</v>
      </c>
      <c r="G325" s="2">
        <f t="shared" si="10"/>
        <v>28</v>
      </c>
      <c r="H325" s="19">
        <f t="shared" ref="H325:H367" si="11">H324+1</f>
        <v>44974</v>
      </c>
      <c r="Q325" s="2">
        <f>SUM(GC[[#This Row],[IC1_Inv1_GC]:[IC2_Inv2_GC]])</f>
        <v>0</v>
      </c>
    </row>
    <row r="326" spans="1:17">
      <c r="A326" s="2">
        <v>324</v>
      </c>
      <c r="B326" s="2" t="s">
        <v>208</v>
      </c>
      <c r="C326" s="2">
        <f>YEAR(GC[[#This Row],[Date]])</f>
        <v>2023</v>
      </c>
      <c r="D326" s="2" t="s">
        <v>209</v>
      </c>
      <c r="E326" s="2" t="s">
        <v>209</v>
      </c>
      <c r="F326" s="18">
        <v>44958</v>
      </c>
      <c r="G326" s="2">
        <f t="shared" si="10"/>
        <v>28</v>
      </c>
      <c r="H326" s="19">
        <f t="shared" si="11"/>
        <v>44975</v>
      </c>
      <c r="Q326" s="2">
        <f>SUM(GC[[#This Row],[IC1_Inv1_GC]:[IC2_Inv2_GC]])</f>
        <v>0</v>
      </c>
    </row>
    <row r="327" spans="1:17">
      <c r="A327" s="2">
        <v>325</v>
      </c>
      <c r="B327" s="2" t="s">
        <v>208</v>
      </c>
      <c r="C327" s="2">
        <f>YEAR(GC[[#This Row],[Date]])</f>
        <v>2023</v>
      </c>
      <c r="D327" s="2" t="s">
        <v>209</v>
      </c>
      <c r="E327" s="2" t="s">
        <v>209</v>
      </c>
      <c r="F327" s="18">
        <v>44958</v>
      </c>
      <c r="G327" s="2">
        <f t="shared" si="10"/>
        <v>28</v>
      </c>
      <c r="H327" s="19">
        <f t="shared" si="11"/>
        <v>44976</v>
      </c>
      <c r="Q327" s="2">
        <f>SUM(GC[[#This Row],[IC1_Inv1_GC]:[IC2_Inv2_GC]])</f>
        <v>0</v>
      </c>
    </row>
    <row r="328" spans="1:17">
      <c r="A328" s="2">
        <v>326</v>
      </c>
      <c r="B328" s="2" t="s">
        <v>208</v>
      </c>
      <c r="C328" s="2">
        <f>YEAR(GC[[#This Row],[Date]])</f>
        <v>2023</v>
      </c>
      <c r="D328" s="2" t="s">
        <v>209</v>
      </c>
      <c r="E328" s="2" t="s">
        <v>209</v>
      </c>
      <c r="F328" s="18">
        <v>44958</v>
      </c>
      <c r="G328" s="2">
        <f t="shared" si="10"/>
        <v>28</v>
      </c>
      <c r="H328" s="19">
        <f t="shared" si="11"/>
        <v>44977</v>
      </c>
      <c r="Q328" s="2">
        <f>SUM(GC[[#This Row],[IC1_Inv1_GC]:[IC2_Inv2_GC]])</f>
        <v>0</v>
      </c>
    </row>
    <row r="329" spans="1:17">
      <c r="A329" s="2">
        <v>327</v>
      </c>
      <c r="B329" s="2" t="s">
        <v>208</v>
      </c>
      <c r="C329" s="2">
        <f>YEAR(GC[[#This Row],[Date]])</f>
        <v>2023</v>
      </c>
      <c r="D329" s="2" t="s">
        <v>209</v>
      </c>
      <c r="E329" s="2" t="s">
        <v>209</v>
      </c>
      <c r="F329" s="18">
        <v>44958</v>
      </c>
      <c r="G329" s="2">
        <f t="shared" si="10"/>
        <v>28</v>
      </c>
      <c r="H329" s="19">
        <f t="shared" si="11"/>
        <v>44978</v>
      </c>
      <c r="Q329" s="2">
        <f>SUM(GC[[#This Row],[IC1_Inv1_GC]:[IC2_Inv2_GC]])</f>
        <v>0</v>
      </c>
    </row>
    <row r="330" spans="1:17">
      <c r="A330" s="2">
        <v>328</v>
      </c>
      <c r="B330" s="2" t="s">
        <v>208</v>
      </c>
      <c r="C330" s="2">
        <f>YEAR(GC[[#This Row],[Date]])</f>
        <v>2023</v>
      </c>
      <c r="D330" s="2" t="s">
        <v>209</v>
      </c>
      <c r="E330" s="2" t="s">
        <v>209</v>
      </c>
      <c r="F330" s="18">
        <v>44958</v>
      </c>
      <c r="G330" s="2">
        <f t="shared" si="10"/>
        <v>28</v>
      </c>
      <c r="H330" s="19">
        <f t="shared" si="11"/>
        <v>44979</v>
      </c>
      <c r="Q330" s="2">
        <f>SUM(GC[[#This Row],[IC1_Inv1_GC]:[IC2_Inv2_GC]])</f>
        <v>0</v>
      </c>
    </row>
    <row r="331" spans="1:17">
      <c r="A331" s="2">
        <v>329</v>
      </c>
      <c r="B331" s="2" t="s">
        <v>208</v>
      </c>
      <c r="C331" s="2">
        <f>YEAR(GC[[#This Row],[Date]])</f>
        <v>2023</v>
      </c>
      <c r="D331" s="2" t="s">
        <v>209</v>
      </c>
      <c r="E331" s="2" t="s">
        <v>209</v>
      </c>
      <c r="F331" s="18">
        <v>44958</v>
      </c>
      <c r="G331" s="2">
        <f t="shared" si="10"/>
        <v>28</v>
      </c>
      <c r="H331" s="19">
        <f t="shared" si="11"/>
        <v>44980</v>
      </c>
      <c r="Q331" s="2">
        <f>SUM(GC[[#This Row],[IC1_Inv1_GC]:[IC2_Inv2_GC]])</f>
        <v>0</v>
      </c>
    </row>
    <row r="332" spans="1:17">
      <c r="A332" s="2">
        <v>330</v>
      </c>
      <c r="B332" s="2" t="s">
        <v>208</v>
      </c>
      <c r="C332" s="2">
        <f>YEAR(GC[[#This Row],[Date]])</f>
        <v>2023</v>
      </c>
      <c r="D332" s="2" t="s">
        <v>209</v>
      </c>
      <c r="E332" s="2" t="s">
        <v>209</v>
      </c>
      <c r="F332" s="18">
        <v>44958</v>
      </c>
      <c r="G332" s="2">
        <f t="shared" si="10"/>
        <v>28</v>
      </c>
      <c r="H332" s="19">
        <f t="shared" si="11"/>
        <v>44981</v>
      </c>
      <c r="Q332" s="2">
        <f>SUM(GC[[#This Row],[IC1_Inv1_GC]:[IC2_Inv2_GC]])</f>
        <v>0</v>
      </c>
    </row>
    <row r="333" spans="1:17">
      <c r="A333" s="2">
        <v>331</v>
      </c>
      <c r="B333" s="2" t="s">
        <v>208</v>
      </c>
      <c r="C333" s="2">
        <f>YEAR(GC[[#This Row],[Date]])</f>
        <v>2023</v>
      </c>
      <c r="D333" s="2" t="s">
        <v>209</v>
      </c>
      <c r="E333" s="2" t="s">
        <v>209</v>
      </c>
      <c r="F333" s="18">
        <v>44958</v>
      </c>
      <c r="G333" s="2">
        <f t="shared" si="10"/>
        <v>28</v>
      </c>
      <c r="H333" s="19">
        <f t="shared" si="11"/>
        <v>44982</v>
      </c>
      <c r="Q333" s="2">
        <f>SUM(GC[[#This Row],[IC1_Inv1_GC]:[IC2_Inv2_GC]])</f>
        <v>0</v>
      </c>
    </row>
    <row r="334" spans="1:17">
      <c r="A334" s="2">
        <v>332</v>
      </c>
      <c r="B334" s="2" t="s">
        <v>208</v>
      </c>
      <c r="C334" s="2">
        <f>YEAR(GC[[#This Row],[Date]])</f>
        <v>2023</v>
      </c>
      <c r="D334" s="2" t="s">
        <v>209</v>
      </c>
      <c r="E334" s="2" t="s">
        <v>209</v>
      </c>
      <c r="F334" s="18">
        <v>44958</v>
      </c>
      <c r="G334" s="2">
        <f t="shared" si="10"/>
        <v>28</v>
      </c>
      <c r="H334" s="19">
        <f t="shared" si="11"/>
        <v>44983</v>
      </c>
      <c r="Q334" s="2">
        <f>SUM(GC[[#This Row],[IC1_Inv1_GC]:[IC2_Inv2_GC]])</f>
        <v>0</v>
      </c>
    </row>
    <row r="335" spans="1:17">
      <c r="A335" s="2">
        <v>333</v>
      </c>
      <c r="B335" s="2" t="s">
        <v>208</v>
      </c>
      <c r="C335" s="2">
        <f>YEAR(GC[[#This Row],[Date]])</f>
        <v>2023</v>
      </c>
      <c r="D335" s="2" t="s">
        <v>209</v>
      </c>
      <c r="E335" s="2" t="s">
        <v>209</v>
      </c>
      <c r="F335" s="18">
        <v>44958</v>
      </c>
      <c r="G335" s="2">
        <f t="shared" si="10"/>
        <v>28</v>
      </c>
      <c r="H335" s="19">
        <f t="shared" si="11"/>
        <v>44984</v>
      </c>
      <c r="Q335" s="2">
        <f>SUM(GC[[#This Row],[IC1_Inv1_GC]:[IC2_Inv2_GC]])</f>
        <v>0</v>
      </c>
    </row>
    <row r="336" spans="1:17">
      <c r="A336" s="2">
        <v>334</v>
      </c>
      <c r="B336" s="2" t="s">
        <v>208</v>
      </c>
      <c r="C336" s="2">
        <f>YEAR(GC[[#This Row],[Date]])</f>
        <v>2023</v>
      </c>
      <c r="D336" s="2" t="s">
        <v>209</v>
      </c>
      <c r="E336" s="2" t="s">
        <v>209</v>
      </c>
      <c r="F336" s="18">
        <v>44958</v>
      </c>
      <c r="G336" s="2">
        <f t="shared" si="10"/>
        <v>28</v>
      </c>
      <c r="H336" s="19">
        <f t="shared" si="11"/>
        <v>44985</v>
      </c>
      <c r="Q336" s="2">
        <f>SUM(GC[[#This Row],[IC1_Inv1_GC]:[IC2_Inv2_GC]])</f>
        <v>0</v>
      </c>
    </row>
    <row r="337" spans="1:17">
      <c r="A337" s="2">
        <v>335</v>
      </c>
      <c r="B337" s="2" t="s">
        <v>208</v>
      </c>
      <c r="C337" s="2">
        <f>YEAR(GC[[#This Row],[Date]])</f>
        <v>2023</v>
      </c>
      <c r="D337" s="2" t="s">
        <v>209</v>
      </c>
      <c r="E337" s="2" t="s">
        <v>209</v>
      </c>
      <c r="F337" s="18">
        <v>44986</v>
      </c>
      <c r="G337" s="2">
        <f t="shared" si="10"/>
        <v>31</v>
      </c>
      <c r="H337" s="19">
        <f t="shared" si="11"/>
        <v>44986</v>
      </c>
      <c r="Q337" s="2">
        <f>SUM(GC[[#This Row],[IC1_Inv1_GC]:[IC2_Inv2_GC]])</f>
        <v>0</v>
      </c>
    </row>
    <row r="338" spans="1:17">
      <c r="A338" s="2">
        <v>336</v>
      </c>
      <c r="B338" s="2" t="s">
        <v>208</v>
      </c>
      <c r="C338" s="2">
        <f>YEAR(GC[[#This Row],[Date]])</f>
        <v>2023</v>
      </c>
      <c r="D338" s="2" t="s">
        <v>209</v>
      </c>
      <c r="E338" s="2" t="s">
        <v>209</v>
      </c>
      <c r="F338" s="18">
        <v>44986</v>
      </c>
      <c r="G338" s="2">
        <f t="shared" si="10"/>
        <v>31</v>
      </c>
      <c r="H338" s="19">
        <f t="shared" si="11"/>
        <v>44987</v>
      </c>
      <c r="Q338" s="2">
        <f>SUM(GC[[#This Row],[IC1_Inv1_GC]:[IC2_Inv2_GC]])</f>
        <v>0</v>
      </c>
    </row>
    <row r="339" spans="1:17">
      <c r="A339" s="2">
        <v>337</v>
      </c>
      <c r="B339" s="2" t="s">
        <v>208</v>
      </c>
      <c r="C339" s="2">
        <f>YEAR(GC[[#This Row],[Date]])</f>
        <v>2023</v>
      </c>
      <c r="D339" s="2" t="s">
        <v>209</v>
      </c>
      <c r="E339" s="2" t="s">
        <v>209</v>
      </c>
      <c r="F339" s="18">
        <v>44986</v>
      </c>
      <c r="G339" s="2">
        <f t="shared" si="10"/>
        <v>31</v>
      </c>
      <c r="H339" s="19">
        <f t="shared" si="11"/>
        <v>44988</v>
      </c>
      <c r="Q339" s="2">
        <f>SUM(GC[[#This Row],[IC1_Inv1_GC]:[IC2_Inv2_GC]])</f>
        <v>0</v>
      </c>
    </row>
    <row r="340" spans="1:17">
      <c r="A340" s="2">
        <v>338</v>
      </c>
      <c r="B340" s="2" t="s">
        <v>208</v>
      </c>
      <c r="C340" s="2">
        <f>YEAR(GC[[#This Row],[Date]])</f>
        <v>2023</v>
      </c>
      <c r="D340" s="2" t="s">
        <v>209</v>
      </c>
      <c r="E340" s="2" t="s">
        <v>209</v>
      </c>
      <c r="F340" s="18">
        <v>44986</v>
      </c>
      <c r="G340" s="2">
        <f t="shared" si="10"/>
        <v>31</v>
      </c>
      <c r="H340" s="19">
        <f t="shared" si="11"/>
        <v>44989</v>
      </c>
      <c r="Q340" s="2">
        <f>SUM(GC[[#This Row],[IC1_Inv1_GC]:[IC2_Inv2_GC]])</f>
        <v>0</v>
      </c>
    </row>
    <row r="341" spans="1:17">
      <c r="A341" s="2">
        <v>339</v>
      </c>
      <c r="B341" s="2" t="s">
        <v>208</v>
      </c>
      <c r="C341" s="2">
        <f>YEAR(GC[[#This Row],[Date]])</f>
        <v>2023</v>
      </c>
      <c r="D341" s="2" t="s">
        <v>209</v>
      </c>
      <c r="E341" s="2" t="s">
        <v>209</v>
      </c>
      <c r="F341" s="18">
        <v>44986</v>
      </c>
      <c r="G341" s="2">
        <f t="shared" si="10"/>
        <v>31</v>
      </c>
      <c r="H341" s="19">
        <f t="shared" si="11"/>
        <v>44990</v>
      </c>
      <c r="Q341" s="2">
        <f>SUM(GC[[#This Row],[IC1_Inv1_GC]:[IC2_Inv2_GC]])</f>
        <v>0</v>
      </c>
    </row>
    <row r="342" spans="1:17">
      <c r="A342" s="2">
        <v>340</v>
      </c>
      <c r="B342" s="2" t="s">
        <v>208</v>
      </c>
      <c r="C342" s="2">
        <f>YEAR(GC[[#This Row],[Date]])</f>
        <v>2023</v>
      </c>
      <c r="D342" s="2" t="s">
        <v>209</v>
      </c>
      <c r="E342" s="2" t="s">
        <v>209</v>
      </c>
      <c r="F342" s="18">
        <v>44986</v>
      </c>
      <c r="G342" s="2">
        <f t="shared" si="10"/>
        <v>31</v>
      </c>
      <c r="H342" s="19">
        <f t="shared" si="11"/>
        <v>44991</v>
      </c>
      <c r="Q342" s="2">
        <f>SUM(GC[[#This Row],[IC1_Inv1_GC]:[IC2_Inv2_GC]])</f>
        <v>0</v>
      </c>
    </row>
    <row r="343" spans="1:17">
      <c r="A343" s="2">
        <v>341</v>
      </c>
      <c r="B343" s="2" t="s">
        <v>208</v>
      </c>
      <c r="C343" s="2">
        <f>YEAR(GC[[#This Row],[Date]])</f>
        <v>2023</v>
      </c>
      <c r="D343" s="2" t="s">
        <v>209</v>
      </c>
      <c r="E343" s="2" t="s">
        <v>209</v>
      </c>
      <c r="F343" s="18">
        <v>44986</v>
      </c>
      <c r="G343" s="2">
        <f t="shared" si="10"/>
        <v>31</v>
      </c>
      <c r="H343" s="19">
        <f t="shared" si="11"/>
        <v>44992</v>
      </c>
      <c r="Q343" s="2">
        <f>SUM(GC[[#This Row],[IC1_Inv1_GC]:[IC2_Inv2_GC]])</f>
        <v>0</v>
      </c>
    </row>
    <row r="344" spans="1:17">
      <c r="A344" s="2">
        <v>342</v>
      </c>
      <c r="B344" s="2" t="s">
        <v>208</v>
      </c>
      <c r="C344" s="2">
        <f>YEAR(GC[[#This Row],[Date]])</f>
        <v>2023</v>
      </c>
      <c r="D344" s="2" t="s">
        <v>209</v>
      </c>
      <c r="E344" s="2" t="s">
        <v>209</v>
      </c>
      <c r="F344" s="18">
        <v>44986</v>
      </c>
      <c r="G344" s="2">
        <f t="shared" si="10"/>
        <v>31</v>
      </c>
      <c r="H344" s="19">
        <f t="shared" si="11"/>
        <v>44993</v>
      </c>
      <c r="Q344" s="2">
        <f>SUM(GC[[#This Row],[IC1_Inv1_GC]:[IC2_Inv2_GC]])</f>
        <v>0</v>
      </c>
    </row>
    <row r="345" spans="1:17">
      <c r="A345" s="2">
        <v>343</v>
      </c>
      <c r="B345" s="2" t="s">
        <v>208</v>
      </c>
      <c r="C345" s="2">
        <f>YEAR(GC[[#This Row],[Date]])</f>
        <v>2023</v>
      </c>
      <c r="D345" s="2" t="s">
        <v>209</v>
      </c>
      <c r="E345" s="2" t="s">
        <v>209</v>
      </c>
      <c r="F345" s="18">
        <v>44986</v>
      </c>
      <c r="G345" s="2">
        <f t="shared" si="10"/>
        <v>31</v>
      </c>
      <c r="H345" s="19">
        <f t="shared" si="11"/>
        <v>44994</v>
      </c>
      <c r="Q345" s="2">
        <f>SUM(GC[[#This Row],[IC1_Inv1_GC]:[IC2_Inv2_GC]])</f>
        <v>0</v>
      </c>
    </row>
    <row r="346" spans="1:17">
      <c r="A346" s="2">
        <v>344</v>
      </c>
      <c r="B346" s="2" t="s">
        <v>208</v>
      </c>
      <c r="C346" s="2">
        <f>YEAR(GC[[#This Row],[Date]])</f>
        <v>2023</v>
      </c>
      <c r="D346" s="2" t="s">
        <v>209</v>
      </c>
      <c r="E346" s="2" t="s">
        <v>209</v>
      </c>
      <c r="F346" s="18">
        <v>44986</v>
      </c>
      <c r="G346" s="2">
        <f t="shared" si="10"/>
        <v>31</v>
      </c>
      <c r="H346" s="19">
        <f t="shared" si="11"/>
        <v>44995</v>
      </c>
      <c r="Q346" s="2">
        <f>SUM(GC[[#This Row],[IC1_Inv1_GC]:[IC2_Inv2_GC]])</f>
        <v>0</v>
      </c>
    </row>
    <row r="347" spans="1:17">
      <c r="A347" s="2">
        <v>345</v>
      </c>
      <c r="B347" s="2" t="s">
        <v>208</v>
      </c>
      <c r="C347" s="2">
        <f>YEAR(GC[[#This Row],[Date]])</f>
        <v>2023</v>
      </c>
      <c r="D347" s="2" t="s">
        <v>209</v>
      </c>
      <c r="E347" s="2" t="s">
        <v>209</v>
      </c>
      <c r="F347" s="18">
        <v>44986</v>
      </c>
      <c r="G347" s="2">
        <f t="shared" si="10"/>
        <v>31</v>
      </c>
      <c r="H347" s="19">
        <f t="shared" si="11"/>
        <v>44996</v>
      </c>
      <c r="Q347" s="2">
        <f>SUM(GC[[#This Row],[IC1_Inv1_GC]:[IC2_Inv2_GC]])</f>
        <v>0</v>
      </c>
    </row>
    <row r="348" spans="1:17">
      <c r="A348" s="2">
        <v>346</v>
      </c>
      <c r="B348" s="2" t="s">
        <v>208</v>
      </c>
      <c r="C348" s="2">
        <f>YEAR(GC[[#This Row],[Date]])</f>
        <v>2023</v>
      </c>
      <c r="D348" s="2" t="s">
        <v>209</v>
      </c>
      <c r="E348" s="2" t="s">
        <v>209</v>
      </c>
      <c r="F348" s="18">
        <v>44986</v>
      </c>
      <c r="G348" s="2">
        <f t="shared" si="10"/>
        <v>31</v>
      </c>
      <c r="H348" s="19">
        <f t="shared" si="11"/>
        <v>44997</v>
      </c>
      <c r="Q348" s="2">
        <f>SUM(GC[[#This Row],[IC1_Inv1_GC]:[IC2_Inv2_GC]])</f>
        <v>0</v>
      </c>
    </row>
    <row r="349" spans="1:17">
      <c r="A349" s="2">
        <v>347</v>
      </c>
      <c r="B349" s="2" t="s">
        <v>208</v>
      </c>
      <c r="C349" s="2">
        <f>YEAR(GC[[#This Row],[Date]])</f>
        <v>2023</v>
      </c>
      <c r="D349" s="2" t="s">
        <v>209</v>
      </c>
      <c r="E349" s="2" t="s">
        <v>209</v>
      </c>
      <c r="F349" s="18">
        <v>44986</v>
      </c>
      <c r="G349" s="2">
        <f t="shared" si="10"/>
        <v>31</v>
      </c>
      <c r="H349" s="19">
        <f t="shared" si="11"/>
        <v>44998</v>
      </c>
      <c r="Q349" s="2">
        <f>SUM(GC[[#This Row],[IC1_Inv1_GC]:[IC2_Inv2_GC]])</f>
        <v>0</v>
      </c>
    </row>
    <row r="350" spans="1:17">
      <c r="A350" s="2">
        <v>348</v>
      </c>
      <c r="B350" s="2" t="s">
        <v>208</v>
      </c>
      <c r="C350" s="2">
        <f>YEAR(GC[[#This Row],[Date]])</f>
        <v>2023</v>
      </c>
      <c r="D350" s="2" t="s">
        <v>209</v>
      </c>
      <c r="E350" s="2" t="s">
        <v>209</v>
      </c>
      <c r="F350" s="18">
        <v>44986</v>
      </c>
      <c r="G350" s="2">
        <f t="shared" si="10"/>
        <v>31</v>
      </c>
      <c r="H350" s="19">
        <f t="shared" si="11"/>
        <v>44999</v>
      </c>
      <c r="Q350" s="2">
        <f>SUM(GC[[#This Row],[IC1_Inv1_GC]:[IC2_Inv2_GC]])</f>
        <v>0</v>
      </c>
    </row>
    <row r="351" spans="1:17">
      <c r="A351" s="2">
        <v>349</v>
      </c>
      <c r="B351" s="2" t="s">
        <v>208</v>
      </c>
      <c r="C351" s="2">
        <f>YEAR(GC[[#This Row],[Date]])</f>
        <v>2023</v>
      </c>
      <c r="D351" s="2" t="s">
        <v>209</v>
      </c>
      <c r="E351" s="2" t="s">
        <v>209</v>
      </c>
      <c r="F351" s="18">
        <v>44986</v>
      </c>
      <c r="G351" s="2">
        <f t="shared" si="10"/>
        <v>31</v>
      </c>
      <c r="H351" s="19">
        <f t="shared" si="11"/>
        <v>45000</v>
      </c>
      <c r="Q351" s="2">
        <f>SUM(GC[[#This Row],[IC1_Inv1_GC]:[IC2_Inv2_GC]])</f>
        <v>0</v>
      </c>
    </row>
    <row r="352" spans="1:17">
      <c r="A352" s="2">
        <v>350</v>
      </c>
      <c r="B352" s="2" t="s">
        <v>208</v>
      </c>
      <c r="C352" s="2">
        <f>YEAR(GC[[#This Row],[Date]])</f>
        <v>2023</v>
      </c>
      <c r="D352" s="2" t="s">
        <v>209</v>
      </c>
      <c r="E352" s="2" t="s">
        <v>209</v>
      </c>
      <c r="F352" s="18">
        <v>44986</v>
      </c>
      <c r="G352" s="2">
        <f t="shared" si="10"/>
        <v>31</v>
      </c>
      <c r="H352" s="19">
        <f t="shared" si="11"/>
        <v>45001</v>
      </c>
      <c r="Q352" s="2">
        <f>SUM(GC[[#This Row],[IC1_Inv1_GC]:[IC2_Inv2_GC]])</f>
        <v>0</v>
      </c>
    </row>
    <row r="353" spans="1:17">
      <c r="A353" s="2">
        <v>351</v>
      </c>
      <c r="B353" s="2" t="s">
        <v>208</v>
      </c>
      <c r="C353" s="2">
        <f>YEAR(GC[[#This Row],[Date]])</f>
        <v>2023</v>
      </c>
      <c r="D353" s="2" t="s">
        <v>209</v>
      </c>
      <c r="E353" s="2" t="s">
        <v>209</v>
      </c>
      <c r="F353" s="18">
        <v>44986</v>
      </c>
      <c r="G353" s="2">
        <f t="shared" si="10"/>
        <v>31</v>
      </c>
      <c r="H353" s="19">
        <f t="shared" si="11"/>
        <v>45002</v>
      </c>
      <c r="Q353" s="2">
        <f>SUM(GC[[#This Row],[IC1_Inv1_GC]:[IC2_Inv2_GC]])</f>
        <v>0</v>
      </c>
    </row>
    <row r="354" spans="1:17">
      <c r="A354" s="2">
        <v>352</v>
      </c>
      <c r="B354" s="2" t="s">
        <v>208</v>
      </c>
      <c r="C354" s="2">
        <f>YEAR(GC[[#This Row],[Date]])</f>
        <v>2023</v>
      </c>
      <c r="D354" s="2" t="s">
        <v>209</v>
      </c>
      <c r="E354" s="2" t="s">
        <v>209</v>
      </c>
      <c r="F354" s="18">
        <v>44986</v>
      </c>
      <c r="G354" s="2">
        <f t="shared" si="10"/>
        <v>31</v>
      </c>
      <c r="H354" s="19">
        <f t="shared" si="11"/>
        <v>45003</v>
      </c>
      <c r="Q354" s="2">
        <f>SUM(GC[[#This Row],[IC1_Inv1_GC]:[IC2_Inv2_GC]])</f>
        <v>0</v>
      </c>
    </row>
    <row r="355" spans="1:17">
      <c r="A355" s="2">
        <v>353</v>
      </c>
      <c r="B355" s="2" t="s">
        <v>208</v>
      </c>
      <c r="C355" s="2">
        <f>YEAR(GC[[#This Row],[Date]])</f>
        <v>2023</v>
      </c>
      <c r="D355" s="2" t="s">
        <v>209</v>
      </c>
      <c r="E355" s="2" t="s">
        <v>209</v>
      </c>
      <c r="F355" s="18">
        <v>44986</v>
      </c>
      <c r="G355" s="2">
        <f t="shared" si="10"/>
        <v>31</v>
      </c>
      <c r="H355" s="19">
        <f t="shared" si="11"/>
        <v>45004</v>
      </c>
      <c r="Q355" s="2">
        <f>SUM(GC[[#This Row],[IC1_Inv1_GC]:[IC2_Inv2_GC]])</f>
        <v>0</v>
      </c>
    </row>
    <row r="356" spans="1:17">
      <c r="A356" s="2">
        <v>354</v>
      </c>
      <c r="B356" s="2" t="s">
        <v>208</v>
      </c>
      <c r="C356" s="2">
        <f>YEAR(GC[[#This Row],[Date]])</f>
        <v>2023</v>
      </c>
      <c r="D356" s="2" t="s">
        <v>209</v>
      </c>
      <c r="E356" s="2" t="s">
        <v>209</v>
      </c>
      <c r="F356" s="18">
        <v>44986</v>
      </c>
      <c r="G356" s="2">
        <f t="shared" si="10"/>
        <v>31</v>
      </c>
      <c r="H356" s="19">
        <f t="shared" si="11"/>
        <v>45005</v>
      </c>
      <c r="Q356" s="2">
        <f>SUM(GC[[#This Row],[IC1_Inv1_GC]:[IC2_Inv2_GC]])</f>
        <v>0</v>
      </c>
    </row>
    <row r="357" spans="1:17">
      <c r="A357" s="2">
        <v>355</v>
      </c>
      <c r="B357" s="2" t="s">
        <v>208</v>
      </c>
      <c r="C357" s="2">
        <f>YEAR(GC[[#This Row],[Date]])</f>
        <v>2023</v>
      </c>
      <c r="D357" s="2" t="s">
        <v>209</v>
      </c>
      <c r="E357" s="2" t="s">
        <v>209</v>
      </c>
      <c r="F357" s="18">
        <v>44986</v>
      </c>
      <c r="G357" s="2">
        <f t="shared" si="10"/>
        <v>31</v>
      </c>
      <c r="H357" s="19">
        <f t="shared" si="11"/>
        <v>45006</v>
      </c>
      <c r="Q357" s="2">
        <f>SUM(GC[[#This Row],[IC1_Inv1_GC]:[IC2_Inv2_GC]])</f>
        <v>0</v>
      </c>
    </row>
    <row r="358" spans="1:17">
      <c r="A358" s="2">
        <v>356</v>
      </c>
      <c r="B358" s="2" t="s">
        <v>208</v>
      </c>
      <c r="C358" s="2">
        <f>YEAR(GC[[#This Row],[Date]])</f>
        <v>2023</v>
      </c>
      <c r="D358" s="2" t="s">
        <v>209</v>
      </c>
      <c r="E358" s="2" t="s">
        <v>209</v>
      </c>
      <c r="F358" s="18">
        <v>44986</v>
      </c>
      <c r="G358" s="2">
        <f t="shared" si="10"/>
        <v>31</v>
      </c>
      <c r="H358" s="19">
        <f t="shared" si="11"/>
        <v>45007</v>
      </c>
      <c r="Q358" s="2">
        <f>SUM(GC[[#This Row],[IC1_Inv1_GC]:[IC2_Inv2_GC]])</f>
        <v>0</v>
      </c>
    </row>
    <row r="359" spans="1:17">
      <c r="A359" s="2">
        <v>357</v>
      </c>
      <c r="B359" s="2" t="s">
        <v>208</v>
      </c>
      <c r="C359" s="2">
        <f>YEAR(GC[[#This Row],[Date]])</f>
        <v>2023</v>
      </c>
      <c r="D359" s="2" t="s">
        <v>209</v>
      </c>
      <c r="E359" s="2" t="s">
        <v>209</v>
      </c>
      <c r="F359" s="18">
        <v>44986</v>
      </c>
      <c r="G359" s="2">
        <f t="shared" si="10"/>
        <v>31</v>
      </c>
      <c r="H359" s="19">
        <f t="shared" si="11"/>
        <v>45008</v>
      </c>
      <c r="Q359" s="2">
        <f>SUM(GC[[#This Row],[IC1_Inv1_GC]:[IC2_Inv2_GC]])</f>
        <v>0</v>
      </c>
    </row>
    <row r="360" spans="1:17">
      <c r="A360" s="2">
        <v>358</v>
      </c>
      <c r="B360" s="2" t="s">
        <v>208</v>
      </c>
      <c r="C360" s="2">
        <f>YEAR(GC[[#This Row],[Date]])</f>
        <v>2023</v>
      </c>
      <c r="D360" s="2" t="s">
        <v>209</v>
      </c>
      <c r="E360" s="2" t="s">
        <v>209</v>
      </c>
      <c r="F360" s="18">
        <v>44986</v>
      </c>
      <c r="G360" s="2">
        <f t="shared" si="10"/>
        <v>31</v>
      </c>
      <c r="H360" s="19">
        <f t="shared" si="11"/>
        <v>45009</v>
      </c>
      <c r="Q360" s="2">
        <f>SUM(GC[[#This Row],[IC1_Inv1_GC]:[IC2_Inv2_GC]])</f>
        <v>0</v>
      </c>
    </row>
    <row r="361" spans="1:17">
      <c r="A361" s="2">
        <v>359</v>
      </c>
      <c r="B361" s="2" t="s">
        <v>208</v>
      </c>
      <c r="C361" s="2">
        <f>YEAR(GC[[#This Row],[Date]])</f>
        <v>2023</v>
      </c>
      <c r="D361" s="2" t="s">
        <v>209</v>
      </c>
      <c r="E361" s="2" t="s">
        <v>209</v>
      </c>
      <c r="F361" s="18">
        <v>44986</v>
      </c>
      <c r="G361" s="2">
        <f t="shared" si="10"/>
        <v>31</v>
      </c>
      <c r="H361" s="19">
        <f t="shared" si="11"/>
        <v>45010</v>
      </c>
      <c r="Q361" s="2">
        <f>SUM(GC[[#This Row],[IC1_Inv1_GC]:[IC2_Inv2_GC]])</f>
        <v>0</v>
      </c>
    </row>
    <row r="362" spans="1:17">
      <c r="A362" s="2">
        <v>360</v>
      </c>
      <c r="B362" s="2" t="s">
        <v>208</v>
      </c>
      <c r="C362" s="2">
        <f>YEAR(GC[[#This Row],[Date]])</f>
        <v>2023</v>
      </c>
      <c r="D362" s="2" t="s">
        <v>209</v>
      </c>
      <c r="E362" s="2" t="s">
        <v>209</v>
      </c>
      <c r="F362" s="18">
        <v>44986</v>
      </c>
      <c r="G362" s="2">
        <f t="shared" si="10"/>
        <v>31</v>
      </c>
      <c r="H362" s="19">
        <f t="shared" si="11"/>
        <v>45011</v>
      </c>
      <c r="Q362" s="2">
        <f>SUM(GC[[#This Row],[IC1_Inv1_GC]:[IC2_Inv2_GC]])</f>
        <v>0</v>
      </c>
    </row>
    <row r="363" spans="1:17">
      <c r="A363" s="2">
        <v>361</v>
      </c>
      <c r="B363" s="2" t="s">
        <v>208</v>
      </c>
      <c r="C363" s="2">
        <f>YEAR(GC[[#This Row],[Date]])</f>
        <v>2023</v>
      </c>
      <c r="D363" s="2" t="s">
        <v>209</v>
      </c>
      <c r="E363" s="2" t="s">
        <v>209</v>
      </c>
      <c r="F363" s="18">
        <v>44986</v>
      </c>
      <c r="G363" s="2">
        <f t="shared" si="10"/>
        <v>31</v>
      </c>
      <c r="H363" s="19">
        <f t="shared" si="11"/>
        <v>45012</v>
      </c>
      <c r="Q363" s="2">
        <f>SUM(GC[[#This Row],[IC1_Inv1_GC]:[IC2_Inv2_GC]])</f>
        <v>0</v>
      </c>
    </row>
    <row r="364" spans="1:17">
      <c r="A364" s="2">
        <v>362</v>
      </c>
      <c r="B364" s="2" t="s">
        <v>208</v>
      </c>
      <c r="C364" s="2">
        <f>YEAR(GC[[#This Row],[Date]])</f>
        <v>2023</v>
      </c>
      <c r="D364" s="2" t="s">
        <v>209</v>
      </c>
      <c r="E364" s="2" t="s">
        <v>209</v>
      </c>
      <c r="F364" s="18">
        <v>44986</v>
      </c>
      <c r="G364" s="2">
        <f t="shared" si="10"/>
        <v>31</v>
      </c>
      <c r="H364" s="19">
        <f t="shared" si="11"/>
        <v>45013</v>
      </c>
      <c r="Q364" s="2">
        <f>SUM(GC[[#This Row],[IC1_Inv1_GC]:[IC2_Inv2_GC]])</f>
        <v>0</v>
      </c>
    </row>
    <row r="365" spans="1:17">
      <c r="A365" s="2">
        <v>363</v>
      </c>
      <c r="B365" s="2" t="s">
        <v>208</v>
      </c>
      <c r="C365" s="2">
        <f>YEAR(GC[[#This Row],[Date]])</f>
        <v>2023</v>
      </c>
      <c r="D365" s="2" t="s">
        <v>209</v>
      </c>
      <c r="E365" s="2" t="s">
        <v>209</v>
      </c>
      <c r="F365" s="18">
        <v>44986</v>
      </c>
      <c r="G365" s="2">
        <f t="shared" si="10"/>
        <v>31</v>
      </c>
      <c r="H365" s="19">
        <f t="shared" si="11"/>
        <v>45014</v>
      </c>
      <c r="Q365" s="2">
        <f>SUM(GC[[#This Row],[IC1_Inv1_GC]:[IC2_Inv2_GC]])</f>
        <v>0</v>
      </c>
    </row>
    <row r="366" spans="1:17">
      <c r="A366" s="2">
        <v>364</v>
      </c>
      <c r="B366" s="2" t="s">
        <v>208</v>
      </c>
      <c r="C366" s="2">
        <f>YEAR(GC[[#This Row],[Date]])</f>
        <v>2023</v>
      </c>
      <c r="D366" s="2" t="s">
        <v>209</v>
      </c>
      <c r="E366" s="2" t="s">
        <v>209</v>
      </c>
      <c r="F366" s="18">
        <v>44986</v>
      </c>
      <c r="G366" s="2">
        <f t="shared" si="10"/>
        <v>31</v>
      </c>
      <c r="H366" s="19">
        <f t="shared" si="11"/>
        <v>45015</v>
      </c>
      <c r="Q366" s="2">
        <f>SUM(GC[[#This Row],[IC1_Inv1_GC]:[IC2_Inv2_GC]])</f>
        <v>0</v>
      </c>
    </row>
    <row r="367" spans="1:17">
      <c r="A367" s="2">
        <v>365</v>
      </c>
      <c r="B367" s="2" t="s">
        <v>208</v>
      </c>
      <c r="C367" s="2">
        <f>YEAR(GC[[#This Row],[Date]])</f>
        <v>2023</v>
      </c>
      <c r="D367" s="2" t="s">
        <v>209</v>
      </c>
      <c r="E367" s="2" t="s">
        <v>209</v>
      </c>
      <c r="F367" s="18">
        <v>44986</v>
      </c>
      <c r="G367" s="2">
        <f t="shared" si="10"/>
        <v>31</v>
      </c>
      <c r="H367" s="19">
        <f t="shared" si="11"/>
        <v>45016</v>
      </c>
      <c r="Q367" s="2">
        <f>SUM(GC[[#This Row],[IC1_Inv1_GC]:[IC2_Inv2_GC]])</f>
        <v>0</v>
      </c>
    </row>
    <row r="368" spans="1:17">
      <c r="A368" s="2">
        <v>366</v>
      </c>
      <c r="B368" s="2" t="s">
        <v>210</v>
      </c>
      <c r="C368" s="2">
        <f>YEAR(GC[[#This Row],[Date]])</f>
        <v>2023</v>
      </c>
      <c r="D368" s="2" t="s">
        <v>211</v>
      </c>
      <c r="E368" s="2" t="s">
        <v>211</v>
      </c>
      <c r="F368" s="18">
        <v>45017</v>
      </c>
      <c r="G368" s="2">
        <f>DAY(EOMONTH(F368,0))</f>
        <v>30</v>
      </c>
      <c r="H368" s="19">
        <f>H367+1</f>
        <v>45017</v>
      </c>
      <c r="Q368" s="2">
        <f>SUM(GC[[#This Row],[IC1_Inv1_GC]:[IC2_Inv2_GC]])</f>
        <v>0</v>
      </c>
    </row>
    <row r="369" spans="1:17">
      <c r="A369" s="2">
        <v>367</v>
      </c>
      <c r="B369" s="2" t="s">
        <v>210</v>
      </c>
      <c r="C369" s="2">
        <f>YEAR(GC[[#This Row],[Date]])</f>
        <v>2023</v>
      </c>
      <c r="D369" s="2" t="s">
        <v>211</v>
      </c>
      <c r="E369" s="2" t="s">
        <v>211</v>
      </c>
      <c r="F369" s="18">
        <v>45017</v>
      </c>
      <c r="G369" s="2">
        <f t="shared" ref="G369:G378" si="12">DAY(EOMONTH(F369,0))</f>
        <v>30</v>
      </c>
      <c r="H369" s="19">
        <f t="shared" ref="H369:H378" si="13">H368+1</f>
        <v>45018</v>
      </c>
      <c r="Q369" s="2">
        <f>SUM(GC[[#This Row],[IC1_Inv1_GC]:[IC2_Inv2_GC]])</f>
        <v>0</v>
      </c>
    </row>
    <row r="370" spans="1:17">
      <c r="A370" s="2">
        <v>368</v>
      </c>
      <c r="B370" s="2" t="s">
        <v>210</v>
      </c>
      <c r="C370" s="2">
        <f>YEAR(GC[[#This Row],[Date]])</f>
        <v>2023</v>
      </c>
      <c r="D370" s="2" t="s">
        <v>211</v>
      </c>
      <c r="E370" s="2" t="s">
        <v>211</v>
      </c>
      <c r="F370" s="18">
        <v>45017</v>
      </c>
      <c r="G370" s="2">
        <f t="shared" si="12"/>
        <v>30</v>
      </c>
      <c r="H370" s="19">
        <f t="shared" si="13"/>
        <v>45019</v>
      </c>
      <c r="Q370" s="2">
        <f>SUM(GC[[#This Row],[IC1_Inv1_GC]:[IC2_Inv2_GC]])</f>
        <v>0</v>
      </c>
    </row>
    <row r="371" spans="1:17">
      <c r="A371" s="2">
        <v>369</v>
      </c>
      <c r="B371" s="2" t="s">
        <v>210</v>
      </c>
      <c r="C371" s="2">
        <f>YEAR(GC[[#This Row],[Date]])</f>
        <v>2023</v>
      </c>
      <c r="D371" s="2" t="s">
        <v>211</v>
      </c>
      <c r="E371" s="2" t="s">
        <v>211</v>
      </c>
      <c r="F371" s="18">
        <v>45017</v>
      </c>
      <c r="G371" s="2">
        <f t="shared" si="12"/>
        <v>30</v>
      </c>
      <c r="H371" s="19">
        <f t="shared" si="13"/>
        <v>45020</v>
      </c>
      <c r="Q371" s="2">
        <f>SUM(GC[[#This Row],[IC1_Inv1_GC]:[IC2_Inv2_GC]])</f>
        <v>0</v>
      </c>
    </row>
    <row r="372" spans="1:17">
      <c r="A372" s="2">
        <v>370</v>
      </c>
      <c r="B372" s="2" t="s">
        <v>210</v>
      </c>
      <c r="C372" s="2">
        <f>YEAR(GC[[#This Row],[Date]])</f>
        <v>2023</v>
      </c>
      <c r="D372" s="2" t="s">
        <v>211</v>
      </c>
      <c r="E372" s="2" t="s">
        <v>211</v>
      </c>
      <c r="F372" s="18">
        <v>45017</v>
      </c>
      <c r="G372" s="2">
        <f t="shared" si="12"/>
        <v>30</v>
      </c>
      <c r="H372" s="19">
        <f t="shared" si="13"/>
        <v>45021</v>
      </c>
      <c r="Q372" s="2">
        <f>SUM(GC[[#This Row],[IC1_Inv1_GC]:[IC2_Inv2_GC]])</f>
        <v>0</v>
      </c>
    </row>
    <row r="373" spans="1:17">
      <c r="A373" s="2">
        <v>371</v>
      </c>
      <c r="B373" s="2" t="s">
        <v>210</v>
      </c>
      <c r="C373" s="2">
        <f>YEAR(GC[[#This Row],[Date]])</f>
        <v>2023</v>
      </c>
      <c r="D373" s="2" t="s">
        <v>211</v>
      </c>
      <c r="E373" s="2" t="s">
        <v>211</v>
      </c>
      <c r="F373" s="18">
        <v>45017</v>
      </c>
      <c r="G373" s="2">
        <f t="shared" si="12"/>
        <v>30</v>
      </c>
      <c r="H373" s="19">
        <f t="shared" si="13"/>
        <v>45022</v>
      </c>
      <c r="Q373" s="2">
        <f>SUM(GC[[#This Row],[IC1_Inv1_GC]:[IC2_Inv2_GC]])</f>
        <v>0</v>
      </c>
    </row>
    <row r="374" spans="1:17">
      <c r="A374" s="2">
        <v>372</v>
      </c>
      <c r="B374" s="2" t="s">
        <v>210</v>
      </c>
      <c r="C374" s="2">
        <f>YEAR(GC[[#This Row],[Date]])</f>
        <v>2023</v>
      </c>
      <c r="D374" s="2" t="s">
        <v>211</v>
      </c>
      <c r="E374" s="2" t="s">
        <v>211</v>
      </c>
      <c r="F374" s="18">
        <v>45017</v>
      </c>
      <c r="G374" s="2">
        <f t="shared" si="12"/>
        <v>30</v>
      </c>
      <c r="H374" s="19">
        <f t="shared" si="13"/>
        <v>45023</v>
      </c>
      <c r="Q374" s="2">
        <f>SUM(GC[[#This Row],[IC1_Inv1_GC]:[IC2_Inv2_GC]])</f>
        <v>0</v>
      </c>
    </row>
    <row r="375" spans="1:17">
      <c r="A375" s="2">
        <v>373</v>
      </c>
      <c r="B375" s="2" t="s">
        <v>210</v>
      </c>
      <c r="C375" s="2">
        <f>YEAR(GC[[#This Row],[Date]])</f>
        <v>2023</v>
      </c>
      <c r="D375" s="2" t="s">
        <v>211</v>
      </c>
      <c r="E375" s="2" t="s">
        <v>211</v>
      </c>
      <c r="F375" s="18">
        <v>45017</v>
      </c>
      <c r="G375" s="2">
        <f t="shared" si="12"/>
        <v>30</v>
      </c>
      <c r="H375" s="19">
        <f t="shared" si="13"/>
        <v>45024</v>
      </c>
      <c r="Q375" s="2">
        <f>SUM(GC[[#This Row],[IC1_Inv1_GC]:[IC2_Inv2_GC]])</f>
        <v>0</v>
      </c>
    </row>
    <row r="376" spans="1:17">
      <c r="A376" s="2">
        <v>374</v>
      </c>
      <c r="B376" s="2" t="s">
        <v>210</v>
      </c>
      <c r="C376" s="2">
        <f>YEAR(GC[[#This Row],[Date]])</f>
        <v>2023</v>
      </c>
      <c r="D376" s="2" t="s">
        <v>211</v>
      </c>
      <c r="E376" s="2" t="s">
        <v>211</v>
      </c>
      <c r="F376" s="18">
        <v>45017</v>
      </c>
      <c r="G376" s="2">
        <f t="shared" si="12"/>
        <v>30</v>
      </c>
      <c r="H376" s="19">
        <f t="shared" si="13"/>
        <v>45025</v>
      </c>
      <c r="Q376" s="2">
        <f>SUM(GC[[#This Row],[IC1_Inv1_GC]:[IC2_Inv2_GC]])</f>
        <v>0</v>
      </c>
    </row>
    <row r="377" spans="1:17">
      <c r="A377" s="2">
        <v>375</v>
      </c>
      <c r="B377" s="2" t="s">
        <v>210</v>
      </c>
      <c r="C377" s="2">
        <f>YEAR(GC[[#This Row],[Date]])</f>
        <v>2023</v>
      </c>
      <c r="D377" s="2" t="s">
        <v>211</v>
      </c>
      <c r="E377" s="2" t="s">
        <v>211</v>
      </c>
      <c r="F377" s="18">
        <v>45017</v>
      </c>
      <c r="G377" s="2">
        <f t="shared" si="12"/>
        <v>30</v>
      </c>
      <c r="H377" s="19">
        <f t="shared" si="13"/>
        <v>45026</v>
      </c>
      <c r="Q377" s="2">
        <f>SUM(GC[[#This Row],[IC1_Inv1_GC]:[IC2_Inv2_GC]])</f>
        <v>0</v>
      </c>
    </row>
    <row r="378" spans="1:17">
      <c r="A378" s="2">
        <v>376</v>
      </c>
      <c r="B378" s="2" t="s">
        <v>210</v>
      </c>
      <c r="C378" s="2">
        <f>YEAR(GC[[#This Row],[Date]])</f>
        <v>2023</v>
      </c>
      <c r="D378" s="2" t="s">
        <v>211</v>
      </c>
      <c r="E378" s="2" t="s">
        <v>211</v>
      </c>
      <c r="F378" s="18">
        <v>45017</v>
      </c>
      <c r="G378" s="2">
        <f t="shared" si="12"/>
        <v>30</v>
      </c>
      <c r="H378" s="19">
        <f t="shared" si="13"/>
        <v>45027</v>
      </c>
      <c r="Q378" s="2">
        <f>SUM(GC[[#This Row],[IC1_Inv1_GC]:[IC2_Inv2_GC]])</f>
        <v>0</v>
      </c>
    </row>
    <row r="379" spans="1:17">
      <c r="A379" s="2">
        <v>377</v>
      </c>
      <c r="B379" s="2" t="s">
        <v>210</v>
      </c>
      <c r="C379" s="2">
        <f>YEAR(GC[[#This Row],[Date]])</f>
        <v>2023</v>
      </c>
      <c r="D379" s="2" t="s">
        <v>211</v>
      </c>
      <c r="E379" s="2" t="s">
        <v>211</v>
      </c>
      <c r="F379" s="18">
        <v>45017</v>
      </c>
      <c r="G379" s="2">
        <f t="shared" ref="G379:G410" si="14">DAY(EOMONTH(F379,0))</f>
        <v>30</v>
      </c>
      <c r="H379" s="19">
        <f t="shared" ref="H379:H410" si="15">H378+1</f>
        <v>45028</v>
      </c>
      <c r="Q379" s="2">
        <f>SUM(GC[[#This Row],[IC1_Inv1_GC]:[IC2_Inv2_GC]])</f>
        <v>0</v>
      </c>
    </row>
    <row r="380" spans="1:17">
      <c r="A380" s="2">
        <v>378</v>
      </c>
      <c r="B380" s="2" t="s">
        <v>210</v>
      </c>
      <c r="C380" s="2">
        <f>YEAR(GC[[#This Row],[Date]])</f>
        <v>2023</v>
      </c>
      <c r="D380" s="2" t="s">
        <v>211</v>
      </c>
      <c r="E380" s="2" t="s">
        <v>211</v>
      </c>
      <c r="F380" s="18">
        <v>45017</v>
      </c>
      <c r="G380" s="2">
        <f t="shared" si="14"/>
        <v>30</v>
      </c>
      <c r="H380" s="19">
        <f t="shared" si="15"/>
        <v>45029</v>
      </c>
      <c r="Q380" s="2">
        <f>SUM(GC[[#This Row],[IC1_Inv1_GC]:[IC2_Inv2_GC]])</f>
        <v>0</v>
      </c>
    </row>
    <row r="381" spans="1:17">
      <c r="A381" s="2">
        <v>379</v>
      </c>
      <c r="B381" s="2" t="s">
        <v>210</v>
      </c>
      <c r="C381" s="2">
        <f>YEAR(GC[[#This Row],[Date]])</f>
        <v>2023</v>
      </c>
      <c r="D381" s="2" t="s">
        <v>211</v>
      </c>
      <c r="E381" s="2" t="s">
        <v>211</v>
      </c>
      <c r="F381" s="18">
        <v>45017</v>
      </c>
      <c r="G381" s="2">
        <f t="shared" si="14"/>
        <v>30</v>
      </c>
      <c r="H381" s="19">
        <f t="shared" si="15"/>
        <v>45030</v>
      </c>
      <c r="Q381" s="2">
        <f>SUM(GC[[#This Row],[IC1_Inv1_GC]:[IC2_Inv2_GC]])</f>
        <v>0</v>
      </c>
    </row>
    <row r="382" spans="1:17">
      <c r="A382" s="2">
        <v>380</v>
      </c>
      <c r="B382" s="2" t="s">
        <v>210</v>
      </c>
      <c r="C382" s="2">
        <f>YEAR(GC[[#This Row],[Date]])</f>
        <v>2023</v>
      </c>
      <c r="D382" s="2" t="s">
        <v>211</v>
      </c>
      <c r="E382" s="2" t="s">
        <v>211</v>
      </c>
      <c r="F382" s="18">
        <v>45017</v>
      </c>
      <c r="G382" s="2">
        <f t="shared" si="14"/>
        <v>30</v>
      </c>
      <c r="H382" s="19">
        <f t="shared" si="15"/>
        <v>45031</v>
      </c>
      <c r="Q382" s="2">
        <f>SUM(GC[[#This Row],[IC1_Inv1_GC]:[IC2_Inv2_GC]])</f>
        <v>0</v>
      </c>
    </row>
    <row r="383" spans="1:17">
      <c r="A383" s="2">
        <v>381</v>
      </c>
      <c r="B383" s="2" t="s">
        <v>210</v>
      </c>
      <c r="C383" s="2">
        <f>YEAR(GC[[#This Row],[Date]])</f>
        <v>2023</v>
      </c>
      <c r="D383" s="2" t="s">
        <v>211</v>
      </c>
      <c r="E383" s="2" t="s">
        <v>211</v>
      </c>
      <c r="F383" s="18">
        <v>45017</v>
      </c>
      <c r="G383" s="2">
        <f t="shared" si="14"/>
        <v>30</v>
      </c>
      <c r="H383" s="19">
        <f t="shared" si="15"/>
        <v>45032</v>
      </c>
      <c r="Q383" s="2">
        <f>SUM(GC[[#This Row],[IC1_Inv1_GC]:[IC2_Inv2_GC]])</f>
        <v>0</v>
      </c>
    </row>
    <row r="384" spans="1:17">
      <c r="A384" s="2">
        <v>382</v>
      </c>
      <c r="B384" s="2" t="s">
        <v>210</v>
      </c>
      <c r="C384" s="2">
        <f>YEAR(GC[[#This Row],[Date]])</f>
        <v>2023</v>
      </c>
      <c r="D384" s="2" t="s">
        <v>211</v>
      </c>
      <c r="E384" s="2" t="s">
        <v>211</v>
      </c>
      <c r="F384" s="18">
        <v>45017</v>
      </c>
      <c r="G384" s="2">
        <f t="shared" si="14"/>
        <v>30</v>
      </c>
      <c r="H384" s="19">
        <f t="shared" si="15"/>
        <v>45033</v>
      </c>
      <c r="Q384" s="2">
        <f>SUM(GC[[#This Row],[IC1_Inv1_GC]:[IC2_Inv2_GC]])</f>
        <v>0</v>
      </c>
    </row>
    <row r="385" spans="1:17">
      <c r="A385" s="2">
        <v>383</v>
      </c>
      <c r="B385" s="2" t="s">
        <v>210</v>
      </c>
      <c r="C385" s="2">
        <f>YEAR(GC[[#This Row],[Date]])</f>
        <v>2023</v>
      </c>
      <c r="D385" s="2" t="s">
        <v>211</v>
      </c>
      <c r="E385" s="2" t="s">
        <v>211</v>
      </c>
      <c r="F385" s="18">
        <v>45017</v>
      </c>
      <c r="G385" s="2">
        <f t="shared" si="14"/>
        <v>30</v>
      </c>
      <c r="H385" s="19">
        <f t="shared" si="15"/>
        <v>45034</v>
      </c>
      <c r="Q385" s="2">
        <f>SUM(GC[[#This Row],[IC1_Inv1_GC]:[IC2_Inv2_GC]])</f>
        <v>0</v>
      </c>
    </row>
    <row r="386" spans="1:17">
      <c r="A386" s="2">
        <v>384</v>
      </c>
      <c r="B386" s="2" t="s">
        <v>210</v>
      </c>
      <c r="C386" s="2">
        <f>YEAR(GC[[#This Row],[Date]])</f>
        <v>2023</v>
      </c>
      <c r="D386" s="2" t="s">
        <v>211</v>
      </c>
      <c r="E386" s="2" t="s">
        <v>211</v>
      </c>
      <c r="F386" s="18">
        <v>45017</v>
      </c>
      <c r="G386" s="2">
        <f t="shared" si="14"/>
        <v>30</v>
      </c>
      <c r="H386" s="19">
        <f t="shared" si="15"/>
        <v>45035</v>
      </c>
      <c r="Q386" s="2">
        <f>SUM(GC[[#This Row],[IC1_Inv1_GC]:[IC2_Inv2_GC]])</f>
        <v>0</v>
      </c>
    </row>
    <row r="387" spans="1:17">
      <c r="A387" s="2">
        <v>385</v>
      </c>
      <c r="B387" s="2" t="s">
        <v>210</v>
      </c>
      <c r="C387" s="2">
        <f>YEAR(GC[[#This Row],[Date]])</f>
        <v>2023</v>
      </c>
      <c r="D387" s="2" t="s">
        <v>211</v>
      </c>
      <c r="E387" s="2" t="s">
        <v>211</v>
      </c>
      <c r="F387" s="18">
        <v>45017</v>
      </c>
      <c r="G387" s="2">
        <f t="shared" si="14"/>
        <v>30</v>
      </c>
      <c r="H387" s="19">
        <f t="shared" si="15"/>
        <v>45036</v>
      </c>
      <c r="Q387" s="2">
        <f>SUM(GC[[#This Row],[IC1_Inv1_GC]:[IC2_Inv2_GC]])</f>
        <v>0</v>
      </c>
    </row>
    <row r="388" spans="1:17">
      <c r="A388" s="2">
        <v>386</v>
      </c>
      <c r="B388" s="2" t="s">
        <v>210</v>
      </c>
      <c r="C388" s="2">
        <f>YEAR(GC[[#This Row],[Date]])</f>
        <v>2023</v>
      </c>
      <c r="D388" s="2" t="s">
        <v>211</v>
      </c>
      <c r="E388" s="2" t="s">
        <v>211</v>
      </c>
      <c r="F388" s="18">
        <v>45017</v>
      </c>
      <c r="G388" s="2">
        <f t="shared" si="14"/>
        <v>30</v>
      </c>
      <c r="H388" s="19">
        <f t="shared" si="15"/>
        <v>45037</v>
      </c>
      <c r="Q388" s="2">
        <f>SUM(GC[[#This Row],[IC1_Inv1_GC]:[IC2_Inv2_GC]])</f>
        <v>0</v>
      </c>
    </row>
    <row r="389" spans="1:17">
      <c r="A389" s="2">
        <v>387</v>
      </c>
      <c r="B389" s="2" t="s">
        <v>210</v>
      </c>
      <c r="C389" s="2">
        <f>YEAR(GC[[#This Row],[Date]])</f>
        <v>2023</v>
      </c>
      <c r="D389" s="2" t="s">
        <v>211</v>
      </c>
      <c r="E389" s="2" t="s">
        <v>211</v>
      </c>
      <c r="F389" s="18">
        <v>45017</v>
      </c>
      <c r="G389" s="2">
        <f t="shared" si="14"/>
        <v>30</v>
      </c>
      <c r="H389" s="19">
        <f t="shared" si="15"/>
        <v>45038</v>
      </c>
      <c r="Q389" s="2">
        <f>SUM(GC[[#This Row],[IC1_Inv1_GC]:[IC2_Inv2_GC]])</f>
        <v>0</v>
      </c>
    </row>
    <row r="390" spans="1:17">
      <c r="A390" s="2">
        <v>388</v>
      </c>
      <c r="B390" s="2" t="s">
        <v>210</v>
      </c>
      <c r="C390" s="2">
        <f>YEAR(GC[[#This Row],[Date]])</f>
        <v>2023</v>
      </c>
      <c r="D390" s="2" t="s">
        <v>211</v>
      </c>
      <c r="E390" s="2" t="s">
        <v>211</v>
      </c>
      <c r="F390" s="18">
        <v>45017</v>
      </c>
      <c r="G390" s="2">
        <f t="shared" si="14"/>
        <v>30</v>
      </c>
      <c r="H390" s="19">
        <f t="shared" si="15"/>
        <v>45039</v>
      </c>
      <c r="Q390" s="2">
        <f>SUM(GC[[#This Row],[IC1_Inv1_GC]:[IC2_Inv2_GC]])</f>
        <v>0</v>
      </c>
    </row>
    <row r="391" spans="1:17">
      <c r="A391" s="2">
        <v>389</v>
      </c>
      <c r="B391" s="2" t="s">
        <v>210</v>
      </c>
      <c r="C391" s="2">
        <f>YEAR(GC[[#This Row],[Date]])</f>
        <v>2023</v>
      </c>
      <c r="D391" s="2" t="s">
        <v>211</v>
      </c>
      <c r="E391" s="2" t="s">
        <v>211</v>
      </c>
      <c r="F391" s="18">
        <v>45017</v>
      </c>
      <c r="G391" s="2">
        <f t="shared" si="14"/>
        <v>30</v>
      </c>
      <c r="H391" s="19">
        <f t="shared" si="15"/>
        <v>45040</v>
      </c>
      <c r="Q391" s="2">
        <f>SUM(GC[[#This Row],[IC1_Inv1_GC]:[IC2_Inv2_GC]])</f>
        <v>0</v>
      </c>
    </row>
    <row r="392" spans="1:17">
      <c r="A392" s="2">
        <v>390</v>
      </c>
      <c r="B392" s="2" t="s">
        <v>210</v>
      </c>
      <c r="C392" s="2">
        <f>YEAR(GC[[#This Row],[Date]])</f>
        <v>2023</v>
      </c>
      <c r="D392" s="2" t="s">
        <v>211</v>
      </c>
      <c r="E392" s="2" t="s">
        <v>211</v>
      </c>
      <c r="F392" s="18">
        <v>45017</v>
      </c>
      <c r="G392" s="2">
        <f t="shared" si="14"/>
        <v>30</v>
      </c>
      <c r="H392" s="19">
        <f t="shared" si="15"/>
        <v>45041</v>
      </c>
      <c r="Q392" s="2">
        <f>SUM(GC[[#This Row],[IC1_Inv1_GC]:[IC2_Inv2_GC]])</f>
        <v>0</v>
      </c>
    </row>
    <row r="393" spans="1:17">
      <c r="A393" s="2">
        <v>391</v>
      </c>
      <c r="B393" s="2" t="s">
        <v>210</v>
      </c>
      <c r="C393" s="2">
        <f>YEAR(GC[[#This Row],[Date]])</f>
        <v>2023</v>
      </c>
      <c r="D393" s="2" t="s">
        <v>211</v>
      </c>
      <c r="E393" s="2" t="s">
        <v>211</v>
      </c>
      <c r="F393" s="18">
        <v>45017</v>
      </c>
      <c r="G393" s="2">
        <f t="shared" si="14"/>
        <v>30</v>
      </c>
      <c r="H393" s="19">
        <f t="shared" si="15"/>
        <v>45042</v>
      </c>
      <c r="Q393" s="2">
        <f>SUM(GC[[#This Row],[IC1_Inv1_GC]:[IC2_Inv2_GC]])</f>
        <v>0</v>
      </c>
    </row>
    <row r="394" spans="1:17">
      <c r="A394" s="2">
        <v>392</v>
      </c>
      <c r="B394" s="2" t="s">
        <v>210</v>
      </c>
      <c r="C394" s="2">
        <f>YEAR(GC[[#This Row],[Date]])</f>
        <v>2023</v>
      </c>
      <c r="D394" s="2" t="s">
        <v>211</v>
      </c>
      <c r="E394" s="2" t="s">
        <v>211</v>
      </c>
      <c r="F394" s="18">
        <v>45017</v>
      </c>
      <c r="G394" s="2">
        <f t="shared" si="14"/>
        <v>30</v>
      </c>
      <c r="H394" s="19">
        <f t="shared" si="15"/>
        <v>45043</v>
      </c>
      <c r="Q394" s="2">
        <f>SUM(GC[[#This Row],[IC1_Inv1_GC]:[IC2_Inv2_GC]])</f>
        <v>0</v>
      </c>
    </row>
    <row r="395" spans="1:17">
      <c r="A395" s="2">
        <v>393</v>
      </c>
      <c r="B395" s="2" t="s">
        <v>210</v>
      </c>
      <c r="C395" s="2">
        <f>YEAR(GC[[#This Row],[Date]])</f>
        <v>2023</v>
      </c>
      <c r="D395" s="2" t="s">
        <v>211</v>
      </c>
      <c r="E395" s="2" t="s">
        <v>211</v>
      </c>
      <c r="F395" s="18">
        <v>45017</v>
      </c>
      <c r="G395" s="2">
        <f t="shared" si="14"/>
        <v>30</v>
      </c>
      <c r="H395" s="19">
        <f t="shared" si="15"/>
        <v>45044</v>
      </c>
      <c r="Q395" s="2">
        <f>SUM(GC[[#This Row],[IC1_Inv1_GC]:[IC2_Inv2_GC]])</f>
        <v>0</v>
      </c>
    </row>
    <row r="396" spans="1:17">
      <c r="A396" s="2">
        <v>394</v>
      </c>
      <c r="B396" s="2" t="s">
        <v>210</v>
      </c>
      <c r="C396" s="2">
        <f>YEAR(GC[[#This Row],[Date]])</f>
        <v>2023</v>
      </c>
      <c r="D396" s="2" t="s">
        <v>211</v>
      </c>
      <c r="E396" s="2" t="s">
        <v>211</v>
      </c>
      <c r="F396" s="18">
        <v>45017</v>
      </c>
      <c r="G396" s="2">
        <f t="shared" si="14"/>
        <v>30</v>
      </c>
      <c r="H396" s="19">
        <f t="shared" si="15"/>
        <v>45045</v>
      </c>
      <c r="Q396" s="2">
        <f>SUM(GC[[#This Row],[IC1_Inv1_GC]:[IC2_Inv2_GC]])</f>
        <v>0</v>
      </c>
    </row>
    <row r="397" spans="1:17">
      <c r="A397" s="2">
        <v>395</v>
      </c>
      <c r="B397" s="2" t="s">
        <v>210</v>
      </c>
      <c r="C397" s="2">
        <f>YEAR(GC[[#This Row],[Date]])</f>
        <v>2023</v>
      </c>
      <c r="D397" s="2" t="s">
        <v>211</v>
      </c>
      <c r="E397" s="2" t="s">
        <v>211</v>
      </c>
      <c r="F397" s="18">
        <v>45017</v>
      </c>
      <c r="G397" s="2">
        <f t="shared" si="14"/>
        <v>30</v>
      </c>
      <c r="H397" s="19">
        <f t="shared" si="15"/>
        <v>45046</v>
      </c>
      <c r="Q397" s="2">
        <f>SUM(GC[[#This Row],[IC1_Inv1_GC]:[IC2_Inv2_GC]])</f>
        <v>0</v>
      </c>
    </row>
    <row r="398" spans="1:17">
      <c r="A398" s="2">
        <v>396</v>
      </c>
      <c r="B398" s="2" t="s">
        <v>210</v>
      </c>
      <c r="C398" s="2">
        <f>YEAR(GC[[#This Row],[Date]])</f>
        <v>2023</v>
      </c>
      <c r="D398" s="2" t="s">
        <v>211</v>
      </c>
      <c r="E398" s="2" t="s">
        <v>211</v>
      </c>
      <c r="F398" s="18">
        <v>45047</v>
      </c>
      <c r="G398" s="2">
        <f t="shared" si="14"/>
        <v>31</v>
      </c>
      <c r="H398" s="19">
        <f t="shared" si="15"/>
        <v>45047</v>
      </c>
      <c r="Q398" s="2">
        <f>SUM(GC[[#This Row],[IC1_Inv1_GC]:[IC2_Inv2_GC]])</f>
        <v>0</v>
      </c>
    </row>
    <row r="399" spans="1:17">
      <c r="A399" s="2">
        <v>397</v>
      </c>
      <c r="B399" s="2" t="s">
        <v>210</v>
      </c>
      <c r="C399" s="2">
        <f>YEAR(GC[[#This Row],[Date]])</f>
        <v>2023</v>
      </c>
      <c r="D399" s="2" t="s">
        <v>211</v>
      </c>
      <c r="E399" s="2" t="s">
        <v>211</v>
      </c>
      <c r="F399" s="18">
        <v>45047</v>
      </c>
      <c r="G399" s="2">
        <f t="shared" si="14"/>
        <v>31</v>
      </c>
      <c r="H399" s="19">
        <f t="shared" si="15"/>
        <v>45048</v>
      </c>
      <c r="Q399" s="2">
        <f>SUM(GC[[#This Row],[IC1_Inv1_GC]:[IC2_Inv2_GC]])</f>
        <v>0</v>
      </c>
    </row>
    <row r="400" spans="1:17">
      <c r="A400" s="2">
        <v>398</v>
      </c>
      <c r="B400" s="2" t="s">
        <v>210</v>
      </c>
      <c r="C400" s="2">
        <f>YEAR(GC[[#This Row],[Date]])</f>
        <v>2023</v>
      </c>
      <c r="D400" s="2" t="s">
        <v>211</v>
      </c>
      <c r="E400" s="2" t="s">
        <v>211</v>
      </c>
      <c r="F400" s="18">
        <v>45047</v>
      </c>
      <c r="G400" s="2">
        <f t="shared" si="14"/>
        <v>31</v>
      </c>
      <c r="H400" s="19">
        <f t="shared" si="15"/>
        <v>45049</v>
      </c>
      <c r="Q400" s="2">
        <f>SUM(GC[[#This Row],[IC1_Inv1_GC]:[IC2_Inv2_GC]])</f>
        <v>0</v>
      </c>
    </row>
    <row r="401" spans="1:17">
      <c r="A401" s="2">
        <v>399</v>
      </c>
      <c r="B401" s="2" t="s">
        <v>210</v>
      </c>
      <c r="C401" s="2">
        <f>YEAR(GC[[#This Row],[Date]])</f>
        <v>2023</v>
      </c>
      <c r="D401" s="2" t="s">
        <v>211</v>
      </c>
      <c r="E401" s="2" t="s">
        <v>211</v>
      </c>
      <c r="F401" s="18">
        <v>45047</v>
      </c>
      <c r="G401" s="2">
        <f t="shared" si="14"/>
        <v>31</v>
      </c>
      <c r="H401" s="19">
        <f t="shared" si="15"/>
        <v>45050</v>
      </c>
      <c r="Q401" s="2">
        <f>SUM(GC[[#This Row],[IC1_Inv1_GC]:[IC2_Inv2_GC]])</f>
        <v>0</v>
      </c>
    </row>
    <row r="402" spans="1:17">
      <c r="A402" s="2">
        <v>400</v>
      </c>
      <c r="B402" s="2" t="s">
        <v>210</v>
      </c>
      <c r="C402" s="2">
        <f>YEAR(GC[[#This Row],[Date]])</f>
        <v>2023</v>
      </c>
      <c r="D402" s="2" t="s">
        <v>211</v>
      </c>
      <c r="E402" s="2" t="s">
        <v>211</v>
      </c>
      <c r="F402" s="18">
        <v>45047</v>
      </c>
      <c r="G402" s="2">
        <f t="shared" si="14"/>
        <v>31</v>
      </c>
      <c r="H402" s="19">
        <f t="shared" si="15"/>
        <v>45051</v>
      </c>
      <c r="Q402" s="2">
        <f>SUM(GC[[#This Row],[IC1_Inv1_GC]:[IC2_Inv2_GC]])</f>
        <v>0</v>
      </c>
    </row>
    <row r="403" spans="1:17">
      <c r="A403" s="2">
        <v>401</v>
      </c>
      <c r="B403" s="2" t="s">
        <v>210</v>
      </c>
      <c r="C403" s="2">
        <f>YEAR(GC[[#This Row],[Date]])</f>
        <v>2023</v>
      </c>
      <c r="D403" s="2" t="s">
        <v>211</v>
      </c>
      <c r="E403" s="2" t="s">
        <v>211</v>
      </c>
      <c r="F403" s="18">
        <v>45047</v>
      </c>
      <c r="G403" s="2">
        <f t="shared" si="14"/>
        <v>31</v>
      </c>
      <c r="H403" s="19">
        <f t="shared" si="15"/>
        <v>45052</v>
      </c>
      <c r="Q403" s="2">
        <f>SUM(GC[[#This Row],[IC1_Inv1_GC]:[IC2_Inv2_GC]])</f>
        <v>0</v>
      </c>
    </row>
    <row r="404" spans="1:17">
      <c r="A404" s="2">
        <v>402</v>
      </c>
      <c r="B404" s="2" t="s">
        <v>210</v>
      </c>
      <c r="C404" s="2">
        <f>YEAR(GC[[#This Row],[Date]])</f>
        <v>2023</v>
      </c>
      <c r="D404" s="2" t="s">
        <v>211</v>
      </c>
      <c r="E404" s="2" t="s">
        <v>211</v>
      </c>
      <c r="F404" s="18">
        <v>45047</v>
      </c>
      <c r="G404" s="2">
        <f t="shared" si="14"/>
        <v>31</v>
      </c>
      <c r="H404" s="19">
        <f t="shared" si="15"/>
        <v>45053</v>
      </c>
      <c r="Q404" s="2">
        <f>SUM(GC[[#This Row],[IC1_Inv1_GC]:[IC2_Inv2_GC]])</f>
        <v>0</v>
      </c>
    </row>
    <row r="405" spans="1:17">
      <c r="A405" s="2">
        <v>403</v>
      </c>
      <c r="B405" s="2" t="s">
        <v>210</v>
      </c>
      <c r="C405" s="2">
        <f>YEAR(GC[[#This Row],[Date]])</f>
        <v>2023</v>
      </c>
      <c r="D405" s="2" t="s">
        <v>211</v>
      </c>
      <c r="E405" s="2" t="s">
        <v>211</v>
      </c>
      <c r="F405" s="18">
        <v>45047</v>
      </c>
      <c r="G405" s="2">
        <f t="shared" si="14"/>
        <v>31</v>
      </c>
      <c r="H405" s="19">
        <f t="shared" si="15"/>
        <v>45054</v>
      </c>
      <c r="Q405" s="2">
        <f>SUM(GC[[#This Row],[IC1_Inv1_GC]:[IC2_Inv2_GC]])</f>
        <v>0</v>
      </c>
    </row>
    <row r="406" spans="1:17">
      <c r="A406" s="2">
        <v>404</v>
      </c>
      <c r="B406" s="2" t="s">
        <v>210</v>
      </c>
      <c r="C406" s="2">
        <f>YEAR(GC[[#This Row],[Date]])</f>
        <v>2023</v>
      </c>
      <c r="D406" s="2" t="s">
        <v>211</v>
      </c>
      <c r="E406" s="2" t="s">
        <v>211</v>
      </c>
      <c r="F406" s="18">
        <v>45047</v>
      </c>
      <c r="G406" s="2">
        <f t="shared" si="14"/>
        <v>31</v>
      </c>
      <c r="H406" s="19">
        <f t="shared" si="15"/>
        <v>45055</v>
      </c>
      <c r="Q406" s="2">
        <f>SUM(GC[[#This Row],[IC1_Inv1_GC]:[IC2_Inv2_GC]])</f>
        <v>0</v>
      </c>
    </row>
    <row r="407" spans="1:17">
      <c r="A407" s="2">
        <v>405</v>
      </c>
      <c r="B407" s="2" t="s">
        <v>210</v>
      </c>
      <c r="C407" s="2">
        <f>YEAR(GC[[#This Row],[Date]])</f>
        <v>2023</v>
      </c>
      <c r="D407" s="2" t="s">
        <v>211</v>
      </c>
      <c r="E407" s="2" t="s">
        <v>211</v>
      </c>
      <c r="F407" s="18">
        <v>45047</v>
      </c>
      <c r="G407" s="2">
        <f t="shared" si="14"/>
        <v>31</v>
      </c>
      <c r="H407" s="19">
        <f t="shared" si="15"/>
        <v>45056</v>
      </c>
      <c r="Q407" s="2">
        <f>SUM(GC[[#This Row],[IC1_Inv1_GC]:[IC2_Inv2_GC]])</f>
        <v>0</v>
      </c>
    </row>
    <row r="408" spans="1:17">
      <c r="A408" s="2">
        <v>406</v>
      </c>
      <c r="B408" s="2" t="s">
        <v>210</v>
      </c>
      <c r="C408" s="2">
        <f>YEAR(GC[[#This Row],[Date]])</f>
        <v>2023</v>
      </c>
      <c r="D408" s="2" t="s">
        <v>211</v>
      </c>
      <c r="E408" s="2" t="s">
        <v>211</v>
      </c>
      <c r="F408" s="18">
        <v>45047</v>
      </c>
      <c r="G408" s="2">
        <f t="shared" si="14"/>
        <v>31</v>
      </c>
      <c r="H408" s="19">
        <f t="shared" si="15"/>
        <v>45057</v>
      </c>
      <c r="Q408" s="2">
        <f>SUM(GC[[#This Row],[IC1_Inv1_GC]:[IC2_Inv2_GC]])</f>
        <v>0</v>
      </c>
    </row>
    <row r="409" spans="1:17">
      <c r="A409" s="2">
        <v>407</v>
      </c>
      <c r="B409" s="2" t="s">
        <v>210</v>
      </c>
      <c r="C409" s="2">
        <f>YEAR(GC[[#This Row],[Date]])</f>
        <v>2023</v>
      </c>
      <c r="D409" s="2" t="s">
        <v>211</v>
      </c>
      <c r="E409" s="2" t="s">
        <v>211</v>
      </c>
      <c r="F409" s="18">
        <v>45047</v>
      </c>
      <c r="G409" s="2">
        <f t="shared" si="14"/>
        <v>31</v>
      </c>
      <c r="H409" s="19">
        <f t="shared" si="15"/>
        <v>45058</v>
      </c>
      <c r="Q409" s="2">
        <f>SUM(GC[[#This Row],[IC1_Inv1_GC]:[IC2_Inv2_GC]])</f>
        <v>0</v>
      </c>
    </row>
    <row r="410" spans="1:17">
      <c r="A410" s="2">
        <v>408</v>
      </c>
      <c r="B410" s="2" t="s">
        <v>210</v>
      </c>
      <c r="C410" s="2">
        <f>YEAR(GC[[#This Row],[Date]])</f>
        <v>2023</v>
      </c>
      <c r="D410" s="2" t="s">
        <v>211</v>
      </c>
      <c r="E410" s="2" t="s">
        <v>211</v>
      </c>
      <c r="F410" s="18">
        <v>45047</v>
      </c>
      <c r="G410" s="2">
        <f t="shared" si="14"/>
        <v>31</v>
      </c>
      <c r="H410" s="19">
        <f t="shared" si="15"/>
        <v>45059</v>
      </c>
      <c r="Q410" s="2">
        <f>SUM(GC[[#This Row],[IC1_Inv1_GC]:[IC2_Inv2_GC]])</f>
        <v>0</v>
      </c>
    </row>
    <row r="411" spans="1:17">
      <c r="A411" s="2">
        <v>409</v>
      </c>
      <c r="B411" s="2" t="s">
        <v>210</v>
      </c>
      <c r="C411" s="2">
        <f>YEAR(GC[[#This Row],[Date]])</f>
        <v>2023</v>
      </c>
      <c r="D411" s="2" t="s">
        <v>211</v>
      </c>
      <c r="E411" s="2" t="s">
        <v>211</v>
      </c>
      <c r="F411" s="18">
        <v>45047</v>
      </c>
      <c r="G411" s="2">
        <f t="shared" ref="G411:G427" si="16">DAY(EOMONTH(F411,0))</f>
        <v>31</v>
      </c>
      <c r="H411" s="19">
        <f t="shared" ref="H411:H427" si="17">H410+1</f>
        <v>45060</v>
      </c>
      <c r="Q411" s="2">
        <f>SUM(GC[[#This Row],[IC1_Inv1_GC]:[IC2_Inv2_GC]])</f>
        <v>0</v>
      </c>
    </row>
    <row r="412" spans="1:17">
      <c r="A412" s="2">
        <v>410</v>
      </c>
      <c r="B412" s="2" t="s">
        <v>210</v>
      </c>
      <c r="C412" s="2">
        <f>YEAR(GC[[#This Row],[Date]])</f>
        <v>2023</v>
      </c>
      <c r="D412" s="2" t="s">
        <v>211</v>
      </c>
      <c r="E412" s="2" t="s">
        <v>211</v>
      </c>
      <c r="F412" s="18">
        <v>45047</v>
      </c>
      <c r="G412" s="2">
        <f t="shared" si="16"/>
        <v>31</v>
      </c>
      <c r="H412" s="19">
        <f t="shared" si="17"/>
        <v>45061</v>
      </c>
      <c r="Q412" s="2">
        <f>SUM(GC[[#This Row],[IC1_Inv1_GC]:[IC2_Inv2_GC]])</f>
        <v>0</v>
      </c>
    </row>
    <row r="413" spans="1:17">
      <c r="A413" s="2">
        <v>411</v>
      </c>
      <c r="B413" s="2" t="s">
        <v>210</v>
      </c>
      <c r="C413" s="2">
        <f>YEAR(GC[[#This Row],[Date]])</f>
        <v>2023</v>
      </c>
      <c r="D413" s="2" t="s">
        <v>211</v>
      </c>
      <c r="E413" s="2" t="s">
        <v>211</v>
      </c>
      <c r="F413" s="18">
        <v>45047</v>
      </c>
      <c r="G413" s="2">
        <f t="shared" si="16"/>
        <v>31</v>
      </c>
      <c r="H413" s="19">
        <f t="shared" si="17"/>
        <v>45062</v>
      </c>
      <c r="Q413" s="2">
        <f>SUM(GC[[#This Row],[IC1_Inv1_GC]:[IC2_Inv2_GC]])</f>
        <v>0</v>
      </c>
    </row>
    <row r="414" spans="1:17">
      <c r="A414" s="2">
        <v>412</v>
      </c>
      <c r="B414" s="2" t="s">
        <v>210</v>
      </c>
      <c r="C414" s="2">
        <f>YEAR(GC[[#This Row],[Date]])</f>
        <v>2023</v>
      </c>
      <c r="D414" s="2" t="s">
        <v>211</v>
      </c>
      <c r="E414" s="2" t="s">
        <v>211</v>
      </c>
      <c r="F414" s="18">
        <v>45047</v>
      </c>
      <c r="G414" s="2">
        <f t="shared" si="16"/>
        <v>31</v>
      </c>
      <c r="H414" s="19">
        <f t="shared" si="17"/>
        <v>45063</v>
      </c>
      <c r="Q414" s="2">
        <f>SUM(GC[[#This Row],[IC1_Inv1_GC]:[IC2_Inv2_GC]])</f>
        <v>0</v>
      </c>
    </row>
    <row r="415" spans="1:17">
      <c r="A415" s="2">
        <v>413</v>
      </c>
      <c r="B415" s="2" t="s">
        <v>210</v>
      </c>
      <c r="C415" s="2">
        <f>YEAR(GC[[#This Row],[Date]])</f>
        <v>2023</v>
      </c>
      <c r="D415" s="2" t="s">
        <v>211</v>
      </c>
      <c r="E415" s="2" t="s">
        <v>211</v>
      </c>
      <c r="F415" s="18">
        <v>45047</v>
      </c>
      <c r="G415" s="2">
        <f t="shared" si="16"/>
        <v>31</v>
      </c>
      <c r="H415" s="19">
        <f t="shared" si="17"/>
        <v>45064</v>
      </c>
      <c r="Q415" s="2">
        <f>SUM(GC[[#This Row],[IC1_Inv1_GC]:[IC2_Inv2_GC]])</f>
        <v>0</v>
      </c>
    </row>
    <row r="416" spans="1:17">
      <c r="A416" s="2">
        <v>414</v>
      </c>
      <c r="B416" s="2" t="s">
        <v>210</v>
      </c>
      <c r="C416" s="2">
        <f>YEAR(GC[[#This Row],[Date]])</f>
        <v>2023</v>
      </c>
      <c r="D416" s="2" t="s">
        <v>211</v>
      </c>
      <c r="E416" s="2" t="s">
        <v>211</v>
      </c>
      <c r="F416" s="18">
        <v>45047</v>
      </c>
      <c r="G416" s="2">
        <f t="shared" si="16"/>
        <v>31</v>
      </c>
      <c r="H416" s="19">
        <f t="shared" si="17"/>
        <v>45065</v>
      </c>
      <c r="Q416" s="2">
        <f>SUM(GC[[#This Row],[IC1_Inv1_GC]:[IC2_Inv2_GC]])</f>
        <v>0</v>
      </c>
    </row>
    <row r="417" spans="1:18">
      <c r="A417" s="2">
        <v>415</v>
      </c>
      <c r="B417" s="2" t="s">
        <v>210</v>
      </c>
      <c r="C417" s="2">
        <f>YEAR(GC[[#This Row],[Date]])</f>
        <v>2023</v>
      </c>
      <c r="D417" s="2" t="s">
        <v>211</v>
      </c>
      <c r="E417" s="2" t="s">
        <v>211</v>
      </c>
      <c r="F417" s="18">
        <v>45047</v>
      </c>
      <c r="G417" s="2">
        <f t="shared" si="16"/>
        <v>31</v>
      </c>
      <c r="H417" s="19">
        <f t="shared" si="17"/>
        <v>45066</v>
      </c>
      <c r="Q417" s="2">
        <f>SUM(GC[[#This Row],[IC1_Inv1_GC]:[IC2_Inv2_GC]])</f>
        <v>0</v>
      </c>
    </row>
    <row r="418" spans="1:18">
      <c r="A418" s="2">
        <v>416</v>
      </c>
      <c r="B418" s="2" t="s">
        <v>210</v>
      </c>
      <c r="C418" s="2">
        <f>YEAR(GC[[#This Row],[Date]])</f>
        <v>2023</v>
      </c>
      <c r="D418" s="2" t="s">
        <v>211</v>
      </c>
      <c r="E418" s="2" t="s">
        <v>211</v>
      </c>
      <c r="F418" s="18">
        <v>45047</v>
      </c>
      <c r="G418" s="2">
        <f t="shared" si="16"/>
        <v>31</v>
      </c>
      <c r="H418" s="19">
        <f t="shared" si="17"/>
        <v>45067</v>
      </c>
      <c r="Q418" s="2">
        <f>SUM(GC[[#This Row],[IC1_Inv1_GC]:[IC2_Inv2_GC]])</f>
        <v>0</v>
      </c>
    </row>
    <row r="419" spans="1:18">
      <c r="A419" s="2">
        <v>417</v>
      </c>
      <c r="B419" s="2" t="s">
        <v>210</v>
      </c>
      <c r="C419" s="2">
        <f>YEAR(GC[[#This Row],[Date]])</f>
        <v>2023</v>
      </c>
      <c r="D419" s="2" t="s">
        <v>211</v>
      </c>
      <c r="E419" s="2" t="s">
        <v>211</v>
      </c>
      <c r="F419" s="18">
        <v>45047</v>
      </c>
      <c r="G419" s="2">
        <f t="shared" si="16"/>
        <v>31</v>
      </c>
      <c r="H419" s="19">
        <f t="shared" si="17"/>
        <v>45068</v>
      </c>
      <c r="Q419" s="2">
        <f>SUM(GC[[#This Row],[IC1_Inv1_GC]:[IC2_Inv2_GC]])</f>
        <v>0</v>
      </c>
    </row>
    <row r="420" spans="1:18">
      <c r="A420" s="2">
        <v>418</v>
      </c>
      <c r="B420" s="2" t="s">
        <v>210</v>
      </c>
      <c r="C420" s="2">
        <f>YEAR(GC[[#This Row],[Date]])</f>
        <v>2023</v>
      </c>
      <c r="D420" s="2" t="s">
        <v>211</v>
      </c>
      <c r="E420" s="2" t="s">
        <v>211</v>
      </c>
      <c r="F420" s="18">
        <v>45047</v>
      </c>
      <c r="G420" s="2">
        <f t="shared" si="16"/>
        <v>31</v>
      </c>
      <c r="H420" s="19">
        <f t="shared" si="17"/>
        <v>45069</v>
      </c>
      <c r="Q420" s="2">
        <f>SUM(GC[[#This Row],[IC1_Inv1_GC]:[IC2_Inv2_GC]])</f>
        <v>0</v>
      </c>
    </row>
    <row r="421" spans="1:18">
      <c r="A421" s="2">
        <v>419</v>
      </c>
      <c r="B421" s="2" t="s">
        <v>210</v>
      </c>
      <c r="C421" s="2">
        <f>YEAR(GC[[#This Row],[Date]])</f>
        <v>2023</v>
      </c>
      <c r="D421" s="2" t="s">
        <v>211</v>
      </c>
      <c r="E421" s="2" t="s">
        <v>211</v>
      </c>
      <c r="F421" s="18">
        <v>45047</v>
      </c>
      <c r="G421" s="2">
        <f t="shared" si="16"/>
        <v>31</v>
      </c>
      <c r="H421" s="19">
        <f t="shared" si="17"/>
        <v>45070</v>
      </c>
      <c r="Q421" s="2">
        <f>SUM(GC[[#This Row],[IC1_Inv1_GC]:[IC2_Inv2_GC]])</f>
        <v>0</v>
      </c>
    </row>
    <row r="422" spans="1:18">
      <c r="A422" s="2">
        <v>420</v>
      </c>
      <c r="B422" s="2" t="s">
        <v>210</v>
      </c>
      <c r="C422" s="2">
        <f>YEAR(GC[[#This Row],[Date]])</f>
        <v>2023</v>
      </c>
      <c r="D422" s="2" t="s">
        <v>211</v>
      </c>
      <c r="E422" s="2" t="s">
        <v>211</v>
      </c>
      <c r="F422" s="18">
        <v>45047</v>
      </c>
      <c r="G422" s="2">
        <f t="shared" si="16"/>
        <v>31</v>
      </c>
      <c r="H422" s="19">
        <f t="shared" si="17"/>
        <v>45071</v>
      </c>
      <c r="Q422" s="2">
        <f>SUM(GC[[#This Row],[IC1_Inv1_GC]:[IC2_Inv2_GC]])</f>
        <v>0</v>
      </c>
    </row>
    <row r="423" spans="1:18">
      <c r="A423" s="2">
        <v>421</v>
      </c>
      <c r="B423" s="2" t="s">
        <v>210</v>
      </c>
      <c r="C423" s="2">
        <f>YEAR(GC[[#This Row],[Date]])</f>
        <v>2023</v>
      </c>
      <c r="D423" s="2" t="s">
        <v>211</v>
      </c>
      <c r="E423" s="2" t="s">
        <v>211</v>
      </c>
      <c r="F423" s="18">
        <v>45047</v>
      </c>
      <c r="G423" s="2">
        <f t="shared" si="16"/>
        <v>31</v>
      </c>
      <c r="H423" s="19">
        <f t="shared" si="17"/>
        <v>45072</v>
      </c>
      <c r="Q423" s="2">
        <f>SUM(GC[[#This Row],[IC1_Inv1_GC]:[IC2_Inv2_GC]])</f>
        <v>0</v>
      </c>
    </row>
    <row r="424" spans="1:18">
      <c r="A424" s="2">
        <v>422</v>
      </c>
      <c r="B424" s="2" t="s">
        <v>210</v>
      </c>
      <c r="C424" s="2">
        <f>YEAR(GC[[#This Row],[Date]])</f>
        <v>2023</v>
      </c>
      <c r="D424" s="2" t="s">
        <v>211</v>
      </c>
      <c r="E424" s="2" t="s">
        <v>211</v>
      </c>
      <c r="F424" s="18">
        <v>45047</v>
      </c>
      <c r="G424" s="2">
        <f t="shared" si="16"/>
        <v>31</v>
      </c>
      <c r="H424" s="19">
        <f t="shared" si="17"/>
        <v>45073</v>
      </c>
      <c r="Q424" s="2">
        <f>SUM(GC[[#This Row],[IC1_Inv1_GC]:[IC2_Inv2_GC]])</f>
        <v>0</v>
      </c>
    </row>
    <row r="425" spans="1:18">
      <c r="A425" s="2">
        <v>423</v>
      </c>
      <c r="B425" s="2" t="s">
        <v>210</v>
      </c>
      <c r="C425" s="2">
        <f>YEAR(GC[[#This Row],[Date]])</f>
        <v>2023</v>
      </c>
      <c r="D425" s="2" t="s">
        <v>211</v>
      </c>
      <c r="E425" s="2" t="s">
        <v>211</v>
      </c>
      <c r="F425" s="18">
        <v>45047</v>
      </c>
      <c r="G425" s="2">
        <f t="shared" si="16"/>
        <v>31</v>
      </c>
      <c r="H425" s="19">
        <f t="shared" si="17"/>
        <v>45074</v>
      </c>
      <c r="I425">
        <v>2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10</v>
      </c>
      <c r="P425">
        <v>0</v>
      </c>
      <c r="Q425" s="2">
        <f>SUM(GC[[#This Row],[IC1_Inv1_GC]:[IC2_Inv2_GC]])</f>
        <v>10</v>
      </c>
      <c r="R425" s="211" t="s">
        <v>1042</v>
      </c>
    </row>
    <row r="426" spans="1:18">
      <c r="A426" s="2">
        <v>424</v>
      </c>
      <c r="B426" s="2" t="s">
        <v>210</v>
      </c>
      <c r="C426" s="2">
        <f>YEAR(GC[[#This Row],[Date]])</f>
        <v>2023</v>
      </c>
      <c r="D426" s="2" t="s">
        <v>211</v>
      </c>
      <c r="E426" s="2" t="s">
        <v>211</v>
      </c>
      <c r="F426" s="18">
        <v>45047</v>
      </c>
      <c r="G426" s="2">
        <f t="shared" si="16"/>
        <v>31</v>
      </c>
      <c r="H426" s="19">
        <f t="shared" si="17"/>
        <v>45075</v>
      </c>
      <c r="Q426" s="2">
        <f>SUM(GC[[#This Row],[IC1_Inv1_GC]:[IC2_Inv2_GC]])</f>
        <v>0</v>
      </c>
    </row>
    <row r="427" spans="1:18">
      <c r="A427" s="2">
        <v>425</v>
      </c>
      <c r="B427" s="2" t="s">
        <v>210</v>
      </c>
      <c r="C427" s="2">
        <f>YEAR(GC[[#This Row],[Date]])</f>
        <v>2023</v>
      </c>
      <c r="D427" s="2" t="s">
        <v>211</v>
      </c>
      <c r="E427" s="2" t="s">
        <v>211</v>
      </c>
      <c r="F427" s="18">
        <v>45047</v>
      </c>
      <c r="G427" s="2">
        <f t="shared" si="16"/>
        <v>31</v>
      </c>
      <c r="H427" s="19">
        <f t="shared" si="17"/>
        <v>45076</v>
      </c>
      <c r="I427">
        <v>2</v>
      </c>
      <c r="J427">
        <v>1</v>
      </c>
      <c r="K427">
        <v>3</v>
      </c>
      <c r="L427">
        <v>0</v>
      </c>
      <c r="M427">
        <v>0</v>
      </c>
      <c r="N427">
        <v>0</v>
      </c>
      <c r="O427">
        <v>3</v>
      </c>
      <c r="P427">
        <v>0</v>
      </c>
      <c r="Q427" s="2">
        <f>SUM(GC[[#This Row],[IC1_Inv1_GC]:[IC2_Inv2_GC]])</f>
        <v>6</v>
      </c>
      <c r="R427" s="211" t="s">
        <v>1043</v>
      </c>
    </row>
    <row r="428" spans="1:18">
      <c r="A428" s="2">
        <v>426</v>
      </c>
      <c r="B428" s="2" t="s">
        <v>210</v>
      </c>
      <c r="C428" s="2">
        <f>YEAR(GC[[#This Row],[Date]])</f>
        <v>2023</v>
      </c>
      <c r="D428" s="2" t="s">
        <v>211</v>
      </c>
      <c r="E428" s="2" t="s">
        <v>211</v>
      </c>
      <c r="F428" s="18">
        <v>45047</v>
      </c>
      <c r="G428" s="2">
        <f t="shared" ref="G428:G459" si="18">DAY(EOMONTH(F428,0))</f>
        <v>31</v>
      </c>
      <c r="H428" s="19">
        <f t="shared" ref="H428:H459" si="19">H427+1</f>
        <v>45077</v>
      </c>
      <c r="I428">
        <v>2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s="2">
        <f>SUM(GC[[#This Row],[IC1_Inv1_GC]:[IC2_Inv2_GC]])</f>
        <v>0</v>
      </c>
      <c r="R428" t="s">
        <v>1044</v>
      </c>
    </row>
    <row r="429" spans="1:18">
      <c r="A429" s="2">
        <v>427</v>
      </c>
      <c r="B429" s="2" t="s">
        <v>210</v>
      </c>
      <c r="C429" s="2">
        <f>YEAR(GC[[#This Row],[Date]])</f>
        <v>2023</v>
      </c>
      <c r="D429" s="2" t="s">
        <v>211</v>
      </c>
      <c r="E429" s="2" t="s">
        <v>211</v>
      </c>
      <c r="F429" s="18">
        <v>45078</v>
      </c>
      <c r="G429" s="2">
        <f t="shared" si="18"/>
        <v>30</v>
      </c>
      <c r="H429" s="19">
        <f t="shared" si="19"/>
        <v>45078</v>
      </c>
      <c r="I429">
        <v>2</v>
      </c>
      <c r="J429">
        <v>1</v>
      </c>
      <c r="K429">
        <v>9</v>
      </c>
      <c r="L429">
        <v>0</v>
      </c>
      <c r="M429">
        <v>0</v>
      </c>
      <c r="N429">
        <v>0</v>
      </c>
      <c r="O429">
        <v>0</v>
      </c>
      <c r="P429">
        <v>0</v>
      </c>
      <c r="Q429" s="2">
        <f>SUM(GC[[#This Row],[IC1_Inv1_GC]:[IC2_Inv2_GC]])</f>
        <v>9</v>
      </c>
      <c r="R429" s="211" t="s">
        <v>1045</v>
      </c>
    </row>
    <row r="430" spans="1:18">
      <c r="A430" s="2">
        <v>428</v>
      </c>
      <c r="B430" s="2" t="s">
        <v>210</v>
      </c>
      <c r="C430" s="2">
        <f>YEAR(GC[[#This Row],[Date]])</f>
        <v>2023</v>
      </c>
      <c r="D430" s="2" t="s">
        <v>211</v>
      </c>
      <c r="E430" s="2" t="s">
        <v>211</v>
      </c>
      <c r="F430" s="18">
        <v>45078</v>
      </c>
      <c r="G430" s="2">
        <f t="shared" si="18"/>
        <v>30</v>
      </c>
      <c r="H430" s="19">
        <f t="shared" si="19"/>
        <v>45079</v>
      </c>
      <c r="Q430" s="2">
        <f>SUM(GC[[#This Row],[IC1_Inv1_GC]:[IC2_Inv2_GC]])</f>
        <v>0</v>
      </c>
      <c r="R430" s="211"/>
    </row>
    <row r="431" spans="1:18">
      <c r="A431" s="2">
        <v>429</v>
      </c>
      <c r="B431" s="2" t="s">
        <v>210</v>
      </c>
      <c r="C431" s="2">
        <f>YEAR(GC[[#This Row],[Date]])</f>
        <v>2023</v>
      </c>
      <c r="D431" s="2" t="s">
        <v>211</v>
      </c>
      <c r="E431" s="2" t="s">
        <v>211</v>
      </c>
      <c r="F431" s="18">
        <v>45078</v>
      </c>
      <c r="G431" s="2">
        <f t="shared" si="18"/>
        <v>30</v>
      </c>
      <c r="H431" s="19">
        <f t="shared" si="19"/>
        <v>45080</v>
      </c>
      <c r="I431">
        <v>2</v>
      </c>
      <c r="J431">
        <v>1</v>
      </c>
      <c r="K431">
        <v>2</v>
      </c>
      <c r="L431">
        <v>0</v>
      </c>
      <c r="M431">
        <v>0</v>
      </c>
      <c r="N431">
        <v>0</v>
      </c>
      <c r="O431">
        <v>0</v>
      </c>
      <c r="P431">
        <v>0</v>
      </c>
      <c r="Q431" s="2">
        <f>SUM(GC[[#This Row],[IC1_Inv1_GC]:[IC2_Inv2_GC]])</f>
        <v>2</v>
      </c>
      <c r="R431" s="211" t="s">
        <v>1046</v>
      </c>
    </row>
    <row r="432" spans="1:18">
      <c r="A432" s="2">
        <v>430</v>
      </c>
      <c r="B432" s="2" t="s">
        <v>210</v>
      </c>
      <c r="C432" s="2">
        <f>YEAR(GC[[#This Row],[Date]])</f>
        <v>2023</v>
      </c>
      <c r="D432" s="2" t="s">
        <v>211</v>
      </c>
      <c r="E432" s="2" t="s">
        <v>211</v>
      </c>
      <c r="F432" s="18">
        <v>45078</v>
      </c>
      <c r="G432" s="2">
        <f t="shared" si="18"/>
        <v>30</v>
      </c>
      <c r="H432" s="19">
        <f t="shared" si="19"/>
        <v>45081</v>
      </c>
      <c r="I432">
        <v>2</v>
      </c>
      <c r="J432">
        <v>1</v>
      </c>
      <c r="K432">
        <v>5</v>
      </c>
      <c r="L432">
        <v>0</v>
      </c>
      <c r="M432">
        <v>0</v>
      </c>
      <c r="N432">
        <v>0</v>
      </c>
      <c r="O432">
        <v>0</v>
      </c>
      <c r="P432">
        <v>0</v>
      </c>
      <c r="Q432" s="2">
        <f>SUM(GC[[#This Row],[IC1_Inv1_GC]:[IC2_Inv2_GC]])</f>
        <v>5</v>
      </c>
      <c r="R432" s="211" t="s">
        <v>1047</v>
      </c>
    </row>
    <row r="433" spans="1:18">
      <c r="A433" s="2">
        <v>431</v>
      </c>
      <c r="B433" s="2" t="s">
        <v>210</v>
      </c>
      <c r="C433" s="2">
        <f>YEAR(GC[[#This Row],[Date]])</f>
        <v>2023</v>
      </c>
      <c r="D433" s="2" t="s">
        <v>211</v>
      </c>
      <c r="E433" s="2" t="s">
        <v>211</v>
      </c>
      <c r="F433" s="18">
        <v>45078</v>
      </c>
      <c r="G433" s="2">
        <f t="shared" si="18"/>
        <v>30</v>
      </c>
      <c r="H433" s="19">
        <f t="shared" si="19"/>
        <v>45082</v>
      </c>
      <c r="I433">
        <v>2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s="2">
        <f>SUM(GC[[#This Row],[IC1_Inv1_GC]:[IC2_Inv2_GC]])</f>
        <v>0</v>
      </c>
      <c r="R433" t="s">
        <v>1048</v>
      </c>
    </row>
    <row r="434" spans="1:18">
      <c r="A434" s="2">
        <v>432</v>
      </c>
      <c r="B434" s="2" t="s">
        <v>210</v>
      </c>
      <c r="C434" s="2">
        <f>YEAR(GC[[#This Row],[Date]])</f>
        <v>2023</v>
      </c>
      <c r="D434" s="2" t="s">
        <v>211</v>
      </c>
      <c r="E434" s="2" t="s">
        <v>211</v>
      </c>
      <c r="F434" s="18">
        <v>45078</v>
      </c>
      <c r="G434" s="2">
        <f t="shared" si="18"/>
        <v>30</v>
      </c>
      <c r="H434" s="19">
        <f t="shared" si="19"/>
        <v>45083</v>
      </c>
      <c r="I434">
        <v>2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s="2">
        <f>SUM(GC[[#This Row],[IC1_Inv1_GC]:[IC2_Inv2_GC]])</f>
        <v>0</v>
      </c>
      <c r="R434" t="s">
        <v>1048</v>
      </c>
    </row>
    <row r="435" spans="1:18">
      <c r="A435" s="2">
        <v>433</v>
      </c>
      <c r="B435" s="2" t="s">
        <v>210</v>
      </c>
      <c r="C435" s="2">
        <f>YEAR(GC[[#This Row],[Date]])</f>
        <v>2023</v>
      </c>
      <c r="D435" s="2" t="s">
        <v>211</v>
      </c>
      <c r="E435" s="2" t="s">
        <v>211</v>
      </c>
      <c r="F435" s="18">
        <v>45078</v>
      </c>
      <c r="G435" s="2">
        <f t="shared" si="18"/>
        <v>30</v>
      </c>
      <c r="H435" s="19">
        <f t="shared" si="19"/>
        <v>45084</v>
      </c>
      <c r="I435">
        <v>2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s="2">
        <f>SUM(GC[[#This Row],[IC1_Inv1_GC]:[IC2_Inv2_GC]])</f>
        <v>0</v>
      </c>
      <c r="R435" t="s">
        <v>1048</v>
      </c>
    </row>
    <row r="436" spans="1:18">
      <c r="A436" s="2">
        <v>434</v>
      </c>
      <c r="B436" s="2" t="s">
        <v>210</v>
      </c>
      <c r="C436" s="2">
        <f>YEAR(GC[[#This Row],[Date]])</f>
        <v>2023</v>
      </c>
      <c r="D436" s="2" t="s">
        <v>211</v>
      </c>
      <c r="E436" s="2" t="s">
        <v>211</v>
      </c>
      <c r="F436" s="18">
        <v>45078</v>
      </c>
      <c r="G436" s="2">
        <f t="shared" si="18"/>
        <v>30</v>
      </c>
      <c r="H436" s="19">
        <f t="shared" si="19"/>
        <v>45085</v>
      </c>
      <c r="I436">
        <v>2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s="2">
        <f>SUM(GC[[#This Row],[IC1_Inv1_GC]:[IC2_Inv2_GC]])</f>
        <v>0</v>
      </c>
      <c r="R436" t="s">
        <v>1049</v>
      </c>
    </row>
    <row r="437" spans="1:18">
      <c r="A437" s="2">
        <v>435</v>
      </c>
      <c r="B437" s="2" t="s">
        <v>210</v>
      </c>
      <c r="C437" s="2">
        <f>YEAR(GC[[#This Row],[Date]])</f>
        <v>2023</v>
      </c>
      <c r="D437" s="2" t="s">
        <v>211</v>
      </c>
      <c r="E437" s="2" t="s">
        <v>211</v>
      </c>
      <c r="F437" s="18">
        <v>45078</v>
      </c>
      <c r="G437" s="2">
        <f t="shared" si="18"/>
        <v>30</v>
      </c>
      <c r="H437" s="19">
        <f t="shared" si="19"/>
        <v>45086</v>
      </c>
      <c r="I437">
        <v>2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s="2">
        <f>SUM(GC[[#This Row],[IC1_Inv1_GC]:[IC2_Inv2_GC]])</f>
        <v>0</v>
      </c>
      <c r="R437" t="s">
        <v>1050</v>
      </c>
    </row>
    <row r="438" spans="1:18">
      <c r="A438" s="2">
        <v>436</v>
      </c>
      <c r="B438" s="2" t="s">
        <v>210</v>
      </c>
      <c r="C438" s="2">
        <f>YEAR(GC[[#This Row],[Date]])</f>
        <v>2023</v>
      </c>
      <c r="D438" s="2" t="s">
        <v>211</v>
      </c>
      <c r="E438" s="2" t="s">
        <v>211</v>
      </c>
      <c r="F438" s="18">
        <v>45078</v>
      </c>
      <c r="G438" s="2">
        <f t="shared" si="18"/>
        <v>30</v>
      </c>
      <c r="H438" s="19">
        <f t="shared" si="19"/>
        <v>45087</v>
      </c>
      <c r="I438">
        <v>2</v>
      </c>
      <c r="J438">
        <v>1</v>
      </c>
      <c r="K438">
        <v>5</v>
      </c>
      <c r="L438">
        <v>0</v>
      </c>
      <c r="M438">
        <v>0</v>
      </c>
      <c r="N438">
        <v>0</v>
      </c>
      <c r="O438">
        <v>0</v>
      </c>
      <c r="P438">
        <v>0</v>
      </c>
      <c r="Q438" s="2">
        <f>SUM(GC[[#This Row],[IC1_Inv1_GC]:[IC2_Inv2_GC]])</f>
        <v>5</v>
      </c>
      <c r="R438" s="211" t="s">
        <v>1051</v>
      </c>
    </row>
    <row r="439" spans="1:18">
      <c r="A439" s="2">
        <v>437</v>
      </c>
      <c r="B439" s="2" t="s">
        <v>210</v>
      </c>
      <c r="C439" s="2">
        <f>YEAR(GC[[#This Row],[Date]])</f>
        <v>2023</v>
      </c>
      <c r="D439" s="2" t="s">
        <v>211</v>
      </c>
      <c r="E439" s="2" t="s">
        <v>211</v>
      </c>
      <c r="F439" s="18">
        <v>45078</v>
      </c>
      <c r="G439" s="2">
        <f t="shared" si="18"/>
        <v>30</v>
      </c>
      <c r="H439" s="19">
        <f t="shared" si="19"/>
        <v>45088</v>
      </c>
      <c r="I439">
        <v>2</v>
      </c>
      <c r="J439">
        <v>1</v>
      </c>
      <c r="K439">
        <v>6</v>
      </c>
      <c r="L439">
        <v>0</v>
      </c>
      <c r="M439">
        <v>0</v>
      </c>
      <c r="N439">
        <v>0</v>
      </c>
      <c r="O439">
        <v>0</v>
      </c>
      <c r="P439">
        <v>0</v>
      </c>
      <c r="Q439" s="2">
        <f>SUM(GC[[#This Row],[IC1_Inv1_GC]:[IC2_Inv2_GC]])</f>
        <v>6</v>
      </c>
      <c r="R439" s="211" t="s">
        <v>1052</v>
      </c>
    </row>
    <row r="440" spans="1:18">
      <c r="A440" s="2">
        <v>438</v>
      </c>
      <c r="B440" s="2" t="s">
        <v>210</v>
      </c>
      <c r="C440" s="2">
        <f>YEAR(GC[[#This Row],[Date]])</f>
        <v>2023</v>
      </c>
      <c r="D440" s="2" t="s">
        <v>211</v>
      </c>
      <c r="E440" s="2" t="s">
        <v>211</v>
      </c>
      <c r="F440" s="18">
        <v>45078</v>
      </c>
      <c r="G440" s="2">
        <f t="shared" si="18"/>
        <v>30</v>
      </c>
      <c r="H440" s="19">
        <f t="shared" si="19"/>
        <v>45089</v>
      </c>
      <c r="Q440" s="2">
        <f>SUM(GC[[#This Row],[IC1_Inv1_GC]:[IC2_Inv2_GC]])</f>
        <v>0</v>
      </c>
    </row>
    <row r="441" spans="1:18">
      <c r="A441" s="2">
        <v>439</v>
      </c>
      <c r="B441" s="2" t="s">
        <v>210</v>
      </c>
      <c r="C441" s="2">
        <f>YEAR(GC[[#This Row],[Date]])</f>
        <v>2023</v>
      </c>
      <c r="D441" s="2" t="s">
        <v>211</v>
      </c>
      <c r="E441" s="2" t="s">
        <v>211</v>
      </c>
      <c r="F441" s="18">
        <v>45078</v>
      </c>
      <c r="G441" s="2">
        <f t="shared" si="18"/>
        <v>30</v>
      </c>
      <c r="H441" s="19">
        <f t="shared" si="19"/>
        <v>45090</v>
      </c>
      <c r="Q441" s="2">
        <f>SUM(GC[[#This Row],[IC1_Inv1_GC]:[IC2_Inv2_GC]])</f>
        <v>0</v>
      </c>
    </row>
    <row r="442" spans="1:18">
      <c r="A442" s="2">
        <v>440</v>
      </c>
      <c r="B442" s="2" t="s">
        <v>210</v>
      </c>
      <c r="C442" s="2">
        <f>YEAR(GC[[#This Row],[Date]])</f>
        <v>2023</v>
      </c>
      <c r="D442" s="2" t="s">
        <v>211</v>
      </c>
      <c r="E442" s="2" t="s">
        <v>211</v>
      </c>
      <c r="F442" s="18">
        <v>45078</v>
      </c>
      <c r="G442" s="2">
        <f t="shared" si="18"/>
        <v>30</v>
      </c>
      <c r="H442" s="19">
        <f t="shared" si="19"/>
        <v>45091</v>
      </c>
      <c r="I442">
        <v>2</v>
      </c>
      <c r="J442">
        <v>1</v>
      </c>
      <c r="K442">
        <v>6</v>
      </c>
      <c r="L442">
        <v>0</v>
      </c>
      <c r="M442">
        <v>0</v>
      </c>
      <c r="N442">
        <v>0</v>
      </c>
      <c r="O442">
        <v>0</v>
      </c>
      <c r="P442">
        <v>0</v>
      </c>
      <c r="Q442" s="2">
        <f>SUM(GC[[#This Row],[IC1_Inv1_GC]:[IC2_Inv2_GC]])</f>
        <v>6</v>
      </c>
      <c r="R442" s="211" t="s">
        <v>1053</v>
      </c>
    </row>
    <row r="443" spans="1:18">
      <c r="A443" s="2">
        <v>441</v>
      </c>
      <c r="B443" s="2" t="s">
        <v>210</v>
      </c>
      <c r="C443" s="2">
        <f>YEAR(GC[[#This Row],[Date]])</f>
        <v>2023</v>
      </c>
      <c r="D443" s="2" t="s">
        <v>211</v>
      </c>
      <c r="E443" s="2" t="s">
        <v>211</v>
      </c>
      <c r="F443" s="18">
        <v>45078</v>
      </c>
      <c r="G443" s="2">
        <f t="shared" si="18"/>
        <v>30</v>
      </c>
      <c r="H443" s="19">
        <f t="shared" si="19"/>
        <v>45092</v>
      </c>
      <c r="I443">
        <v>2</v>
      </c>
      <c r="J443">
        <v>2</v>
      </c>
      <c r="K443">
        <v>1</v>
      </c>
      <c r="L443">
        <v>9</v>
      </c>
      <c r="M443">
        <v>2</v>
      </c>
      <c r="N443">
        <v>0</v>
      </c>
      <c r="O443">
        <v>0</v>
      </c>
      <c r="P443">
        <v>0</v>
      </c>
      <c r="Q443" s="2">
        <f>SUM(GC[[#This Row],[IC1_Inv1_GC]:[IC2_Inv2_GC]])</f>
        <v>12</v>
      </c>
      <c r="R443" s="211" t="s">
        <v>1054</v>
      </c>
    </row>
    <row r="444" spans="1:18">
      <c r="A444" s="2">
        <v>442</v>
      </c>
      <c r="B444" s="2" t="s">
        <v>210</v>
      </c>
      <c r="C444" s="2">
        <f>YEAR(GC[[#This Row],[Date]])</f>
        <v>2023</v>
      </c>
      <c r="D444" s="2" t="s">
        <v>211</v>
      </c>
      <c r="E444" s="2" t="s">
        <v>211</v>
      </c>
      <c r="F444" s="18">
        <v>45078</v>
      </c>
      <c r="G444" s="2">
        <f t="shared" si="18"/>
        <v>30</v>
      </c>
      <c r="H444" s="19">
        <f t="shared" si="19"/>
        <v>45093</v>
      </c>
      <c r="I444">
        <v>2</v>
      </c>
      <c r="J444">
        <v>1</v>
      </c>
      <c r="K444">
        <v>0</v>
      </c>
      <c r="L444">
        <v>0</v>
      </c>
      <c r="M444">
        <v>10</v>
      </c>
      <c r="N444">
        <v>0</v>
      </c>
      <c r="O444">
        <v>0</v>
      </c>
      <c r="P444">
        <v>0</v>
      </c>
      <c r="Q444" s="2">
        <f>SUM(GC[[#This Row],[IC1_Inv1_GC]:[IC2_Inv2_GC]])</f>
        <v>10</v>
      </c>
      <c r="R444" s="211" t="s">
        <v>1055</v>
      </c>
    </row>
    <row r="445" spans="1:18">
      <c r="A445" s="2">
        <v>443</v>
      </c>
      <c r="B445" s="2" t="s">
        <v>210</v>
      </c>
      <c r="C445" s="2">
        <f>YEAR(GC[[#This Row],[Date]])</f>
        <v>2023</v>
      </c>
      <c r="D445" s="2" t="s">
        <v>211</v>
      </c>
      <c r="E445" s="2" t="s">
        <v>211</v>
      </c>
      <c r="F445" s="18">
        <v>45078</v>
      </c>
      <c r="G445" s="2">
        <f t="shared" si="18"/>
        <v>30</v>
      </c>
      <c r="H445" s="19">
        <f t="shared" si="19"/>
        <v>45094</v>
      </c>
      <c r="I445">
        <v>2</v>
      </c>
      <c r="J445">
        <v>1</v>
      </c>
      <c r="K445">
        <v>0</v>
      </c>
      <c r="L445">
        <v>0</v>
      </c>
      <c r="M445">
        <v>7</v>
      </c>
      <c r="N445">
        <v>0</v>
      </c>
      <c r="O445">
        <v>0</v>
      </c>
      <c r="P445">
        <v>0</v>
      </c>
      <c r="Q445" s="2">
        <f>SUM(GC[[#This Row],[IC1_Inv1_GC]:[IC2_Inv2_GC]])</f>
        <v>7</v>
      </c>
      <c r="R445" s="211" t="s">
        <v>1056</v>
      </c>
    </row>
    <row r="446" spans="1:18">
      <c r="A446" s="2">
        <v>444</v>
      </c>
      <c r="B446" s="2" t="s">
        <v>210</v>
      </c>
      <c r="C446" s="2">
        <f>YEAR(GC[[#This Row],[Date]])</f>
        <v>2023</v>
      </c>
      <c r="D446" s="2" t="s">
        <v>211</v>
      </c>
      <c r="E446" s="2" t="s">
        <v>211</v>
      </c>
      <c r="F446" s="18">
        <v>45078</v>
      </c>
      <c r="G446" s="2">
        <f t="shared" si="18"/>
        <v>30</v>
      </c>
      <c r="H446" s="19">
        <f t="shared" si="19"/>
        <v>45095</v>
      </c>
      <c r="I446">
        <v>2</v>
      </c>
      <c r="J446">
        <v>1</v>
      </c>
      <c r="K446">
        <v>0</v>
      </c>
      <c r="L446">
        <v>0</v>
      </c>
      <c r="M446">
        <v>4</v>
      </c>
      <c r="N446">
        <v>0</v>
      </c>
      <c r="O446">
        <v>0</v>
      </c>
      <c r="P446">
        <v>0</v>
      </c>
      <c r="Q446" s="2">
        <f>SUM(GC[[#This Row],[IC1_Inv1_GC]:[IC2_Inv2_GC]])</f>
        <v>4</v>
      </c>
      <c r="R446" s="211" t="s">
        <v>1057</v>
      </c>
    </row>
    <row r="447" spans="1:18">
      <c r="A447" s="2">
        <v>445</v>
      </c>
      <c r="B447" s="2" t="s">
        <v>210</v>
      </c>
      <c r="C447" s="2">
        <f>YEAR(GC[[#This Row],[Date]])</f>
        <v>2023</v>
      </c>
      <c r="D447" s="2" t="s">
        <v>211</v>
      </c>
      <c r="E447" s="2" t="s">
        <v>211</v>
      </c>
      <c r="F447" s="18">
        <v>45078</v>
      </c>
      <c r="G447" s="2">
        <f t="shared" si="18"/>
        <v>30</v>
      </c>
      <c r="H447" s="19">
        <f t="shared" si="19"/>
        <v>45096</v>
      </c>
      <c r="I447">
        <v>2</v>
      </c>
      <c r="J447">
        <v>1</v>
      </c>
      <c r="K447">
        <v>0</v>
      </c>
      <c r="L447">
        <v>0</v>
      </c>
      <c r="M447">
        <v>3</v>
      </c>
      <c r="N447">
        <v>0</v>
      </c>
      <c r="O447">
        <v>0</v>
      </c>
      <c r="P447">
        <v>0</v>
      </c>
      <c r="Q447" s="2">
        <f>SUM(GC[[#This Row],[IC1_Inv1_GC]:[IC2_Inv2_GC]])</f>
        <v>3</v>
      </c>
      <c r="R447" s="211" t="s">
        <v>1058</v>
      </c>
    </row>
    <row r="448" spans="1:18">
      <c r="A448" s="2">
        <v>446</v>
      </c>
      <c r="B448" s="2" t="s">
        <v>210</v>
      </c>
      <c r="C448" s="2">
        <f>YEAR(GC[[#This Row],[Date]])</f>
        <v>2023</v>
      </c>
      <c r="D448" s="2" t="s">
        <v>211</v>
      </c>
      <c r="E448" s="2" t="s">
        <v>211</v>
      </c>
      <c r="F448" s="18">
        <v>45078</v>
      </c>
      <c r="G448" s="2">
        <f t="shared" si="18"/>
        <v>30</v>
      </c>
      <c r="H448" s="19">
        <f t="shared" si="19"/>
        <v>45097</v>
      </c>
      <c r="I448">
        <v>2</v>
      </c>
      <c r="J448">
        <v>1</v>
      </c>
      <c r="K448">
        <v>0</v>
      </c>
      <c r="L448">
        <v>1</v>
      </c>
      <c r="M448">
        <v>5</v>
      </c>
      <c r="N448">
        <v>0</v>
      </c>
      <c r="O448">
        <v>0</v>
      </c>
      <c r="P448">
        <v>0</v>
      </c>
      <c r="Q448" s="2">
        <f>SUM(GC[[#This Row],[IC1_Inv1_GC]:[IC2_Inv2_GC]])</f>
        <v>6</v>
      </c>
      <c r="R448" s="211" t="s">
        <v>1059</v>
      </c>
    </row>
    <row r="449" spans="1:18">
      <c r="A449" s="2">
        <v>447</v>
      </c>
      <c r="B449" s="2" t="s">
        <v>210</v>
      </c>
      <c r="C449" s="2">
        <f>YEAR(GC[[#This Row],[Date]])</f>
        <v>2023</v>
      </c>
      <c r="D449" s="2" t="s">
        <v>211</v>
      </c>
      <c r="E449" s="2" t="s">
        <v>211</v>
      </c>
      <c r="F449" s="18">
        <v>45078</v>
      </c>
      <c r="G449" s="2">
        <f t="shared" si="18"/>
        <v>30</v>
      </c>
      <c r="H449" s="19">
        <f t="shared" si="19"/>
        <v>45098</v>
      </c>
      <c r="I449">
        <v>2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s="2">
        <f>SUM(GC[[#This Row],[IC1_Inv1_GC]:[IC2_Inv2_GC]])</f>
        <v>0</v>
      </c>
      <c r="R449" t="s">
        <v>1013</v>
      </c>
    </row>
    <row r="450" spans="1:18">
      <c r="A450" s="2">
        <v>448</v>
      </c>
      <c r="B450" s="2" t="s">
        <v>210</v>
      </c>
      <c r="C450" s="2">
        <f>YEAR(GC[[#This Row],[Date]])</f>
        <v>2023</v>
      </c>
      <c r="D450" s="2" t="s">
        <v>211</v>
      </c>
      <c r="E450" s="2" t="s">
        <v>211</v>
      </c>
      <c r="F450" s="18">
        <v>45078</v>
      </c>
      <c r="G450" s="2">
        <f t="shared" si="18"/>
        <v>30</v>
      </c>
      <c r="H450" s="19">
        <f t="shared" si="19"/>
        <v>45099</v>
      </c>
      <c r="I450">
        <v>2</v>
      </c>
      <c r="J450">
        <v>1</v>
      </c>
      <c r="K450">
        <v>0</v>
      </c>
      <c r="L450">
        <v>0</v>
      </c>
      <c r="M450">
        <v>6</v>
      </c>
      <c r="N450">
        <v>0</v>
      </c>
      <c r="O450">
        <v>0</v>
      </c>
      <c r="P450">
        <v>0</v>
      </c>
      <c r="Q450" s="2">
        <f>SUM(GC[[#This Row],[IC1_Inv1_GC]:[IC2_Inv2_GC]])</f>
        <v>6</v>
      </c>
      <c r="R450" s="211" t="s">
        <v>1060</v>
      </c>
    </row>
    <row r="451" spans="1:18">
      <c r="A451" s="2">
        <v>449</v>
      </c>
      <c r="B451" s="2" t="s">
        <v>210</v>
      </c>
      <c r="C451" s="2">
        <f>YEAR(GC[[#This Row],[Date]])</f>
        <v>2023</v>
      </c>
      <c r="D451" s="2" t="s">
        <v>211</v>
      </c>
      <c r="E451" s="2" t="s">
        <v>211</v>
      </c>
      <c r="F451" s="18">
        <v>45078</v>
      </c>
      <c r="G451" s="2">
        <f t="shared" si="18"/>
        <v>30</v>
      </c>
      <c r="H451" s="19">
        <f t="shared" si="19"/>
        <v>45100</v>
      </c>
      <c r="I451">
        <v>2</v>
      </c>
      <c r="J451">
        <v>1</v>
      </c>
      <c r="K451">
        <v>0</v>
      </c>
      <c r="L451">
        <v>0</v>
      </c>
      <c r="M451">
        <v>7</v>
      </c>
      <c r="N451">
        <v>0</v>
      </c>
      <c r="O451">
        <v>0</v>
      </c>
      <c r="P451">
        <v>0</v>
      </c>
      <c r="Q451" s="2">
        <f>SUM(GC[[#This Row],[IC1_Inv1_GC]:[IC2_Inv2_GC]])</f>
        <v>7</v>
      </c>
      <c r="R451" s="211" t="s">
        <v>1061</v>
      </c>
    </row>
    <row r="452" spans="1:18">
      <c r="A452" s="2">
        <v>450</v>
      </c>
      <c r="B452" s="2" t="s">
        <v>210</v>
      </c>
      <c r="C452" s="2">
        <f>YEAR(GC[[#This Row],[Date]])</f>
        <v>2023</v>
      </c>
      <c r="D452" s="2" t="s">
        <v>211</v>
      </c>
      <c r="E452" s="2" t="s">
        <v>211</v>
      </c>
      <c r="F452" s="18">
        <v>45078</v>
      </c>
      <c r="G452" s="2">
        <f t="shared" si="18"/>
        <v>30</v>
      </c>
      <c r="H452" s="19">
        <f t="shared" si="19"/>
        <v>45101</v>
      </c>
      <c r="I452">
        <v>2</v>
      </c>
      <c r="J452">
        <v>1</v>
      </c>
      <c r="K452">
        <v>0</v>
      </c>
      <c r="L452">
        <v>0</v>
      </c>
      <c r="M452">
        <v>5</v>
      </c>
      <c r="N452">
        <v>1</v>
      </c>
      <c r="O452">
        <v>2</v>
      </c>
      <c r="P452">
        <v>0</v>
      </c>
      <c r="Q452" s="2">
        <f>SUM(GC[[#This Row],[IC1_Inv1_GC]:[IC2_Inv2_GC]])</f>
        <v>8</v>
      </c>
      <c r="R452" s="211" t="s">
        <v>1062</v>
      </c>
    </row>
    <row r="453" spans="1:18">
      <c r="A453" s="2">
        <v>451</v>
      </c>
      <c r="B453" s="2" t="s">
        <v>210</v>
      </c>
      <c r="C453" s="2">
        <f>YEAR(GC[[#This Row],[Date]])</f>
        <v>2023</v>
      </c>
      <c r="D453" s="2" t="s">
        <v>211</v>
      </c>
      <c r="E453" s="2" t="s">
        <v>211</v>
      </c>
      <c r="F453" s="18">
        <v>45078</v>
      </c>
      <c r="G453" s="2">
        <f t="shared" si="18"/>
        <v>30</v>
      </c>
      <c r="H453" s="19">
        <f t="shared" si="19"/>
        <v>45102</v>
      </c>
      <c r="I453">
        <v>2</v>
      </c>
      <c r="J453">
        <v>1</v>
      </c>
      <c r="K453">
        <v>0</v>
      </c>
      <c r="L453">
        <v>0</v>
      </c>
      <c r="M453">
        <v>0</v>
      </c>
      <c r="N453">
        <v>8</v>
      </c>
      <c r="O453">
        <v>0</v>
      </c>
      <c r="P453">
        <v>0</v>
      </c>
      <c r="Q453" s="2">
        <f>SUM(GC[[#This Row],[IC1_Inv1_GC]:[IC2_Inv2_GC]])</f>
        <v>8</v>
      </c>
      <c r="R453" s="211" t="s">
        <v>1063</v>
      </c>
    </row>
    <row r="454" spans="1:18">
      <c r="A454" s="2">
        <v>452</v>
      </c>
      <c r="B454" s="2" t="s">
        <v>210</v>
      </c>
      <c r="C454" s="2">
        <f>YEAR(GC[[#This Row],[Date]])</f>
        <v>2023</v>
      </c>
      <c r="D454" s="2" t="s">
        <v>211</v>
      </c>
      <c r="E454" s="2" t="s">
        <v>211</v>
      </c>
      <c r="F454" s="18">
        <v>45078</v>
      </c>
      <c r="G454" s="2">
        <f t="shared" si="18"/>
        <v>30</v>
      </c>
      <c r="H454" s="19">
        <f t="shared" si="19"/>
        <v>45103</v>
      </c>
      <c r="I454">
        <v>2</v>
      </c>
      <c r="J454">
        <v>1</v>
      </c>
      <c r="K454">
        <v>0</v>
      </c>
      <c r="L454">
        <v>0</v>
      </c>
      <c r="M454">
        <v>0</v>
      </c>
      <c r="N454">
        <v>8</v>
      </c>
      <c r="O454">
        <v>0</v>
      </c>
      <c r="P454">
        <v>0</v>
      </c>
      <c r="Q454" s="2">
        <f>SUM(GC[[#This Row],[IC1_Inv1_GC]:[IC2_Inv2_GC]])</f>
        <v>8</v>
      </c>
      <c r="R454" s="211" t="s">
        <v>1064</v>
      </c>
    </row>
    <row r="455" spans="1:18">
      <c r="A455" s="2">
        <v>453</v>
      </c>
      <c r="B455" s="2" t="s">
        <v>210</v>
      </c>
      <c r="C455" s="2">
        <f>YEAR(GC[[#This Row],[Date]])</f>
        <v>2023</v>
      </c>
      <c r="D455" s="2" t="s">
        <v>211</v>
      </c>
      <c r="E455" s="2" t="s">
        <v>211</v>
      </c>
      <c r="F455" s="18">
        <v>45078</v>
      </c>
      <c r="G455" s="2">
        <f t="shared" si="18"/>
        <v>30</v>
      </c>
      <c r="H455" s="19">
        <f t="shared" si="19"/>
        <v>45104</v>
      </c>
      <c r="I455">
        <v>2</v>
      </c>
      <c r="J455">
        <v>1</v>
      </c>
      <c r="K455">
        <v>0</v>
      </c>
      <c r="L455">
        <v>0</v>
      </c>
      <c r="M455">
        <v>0</v>
      </c>
      <c r="N455">
        <v>9</v>
      </c>
      <c r="O455">
        <v>0</v>
      </c>
      <c r="P455">
        <v>0</v>
      </c>
      <c r="Q455" s="2">
        <f>SUM(GC[[#This Row],[IC1_Inv1_GC]:[IC2_Inv2_GC]])</f>
        <v>9</v>
      </c>
      <c r="R455" s="211" t="s">
        <v>1065</v>
      </c>
    </row>
    <row r="456" spans="1:18">
      <c r="A456" s="2">
        <v>454</v>
      </c>
      <c r="B456" s="2" t="s">
        <v>210</v>
      </c>
      <c r="C456" s="2">
        <f>YEAR(GC[[#This Row],[Date]])</f>
        <v>2023</v>
      </c>
      <c r="D456" s="2" t="s">
        <v>211</v>
      </c>
      <c r="E456" s="2" t="s">
        <v>211</v>
      </c>
      <c r="F456" s="18">
        <v>45078</v>
      </c>
      <c r="G456" s="2">
        <f t="shared" si="18"/>
        <v>30</v>
      </c>
      <c r="H456" s="19">
        <f t="shared" si="19"/>
        <v>45105</v>
      </c>
      <c r="I456">
        <v>2</v>
      </c>
      <c r="J456">
        <v>1</v>
      </c>
      <c r="K456">
        <v>0</v>
      </c>
      <c r="L456">
        <v>0</v>
      </c>
      <c r="M456">
        <v>0</v>
      </c>
      <c r="N456">
        <v>9</v>
      </c>
      <c r="O456">
        <v>0</v>
      </c>
      <c r="P456">
        <v>0</v>
      </c>
      <c r="Q456" s="2">
        <f>SUM(GC[[#This Row],[IC1_Inv1_GC]:[IC2_Inv2_GC]])</f>
        <v>9</v>
      </c>
      <c r="R456" s="211" t="s">
        <v>1066</v>
      </c>
    </row>
    <row r="457" spans="1:18">
      <c r="A457" s="2">
        <v>455</v>
      </c>
      <c r="B457" s="2" t="s">
        <v>210</v>
      </c>
      <c r="C457" s="2">
        <f>YEAR(GC[[#This Row],[Date]])</f>
        <v>2023</v>
      </c>
      <c r="D457" s="2" t="s">
        <v>211</v>
      </c>
      <c r="E457" s="2" t="s">
        <v>211</v>
      </c>
      <c r="F457" s="18">
        <v>45078</v>
      </c>
      <c r="G457" s="2">
        <f t="shared" si="18"/>
        <v>30</v>
      </c>
      <c r="H457" s="19">
        <f t="shared" si="19"/>
        <v>45106</v>
      </c>
      <c r="Q457" s="2">
        <f>SUM(GC[[#This Row],[IC1_Inv1_GC]:[IC2_Inv2_GC]])</f>
        <v>0</v>
      </c>
    </row>
    <row r="458" spans="1:18">
      <c r="A458" s="2">
        <v>456</v>
      </c>
      <c r="B458" s="2" t="s">
        <v>210</v>
      </c>
      <c r="C458" s="2">
        <f>YEAR(GC[[#This Row],[Date]])</f>
        <v>2023</v>
      </c>
      <c r="D458" s="2" t="s">
        <v>211</v>
      </c>
      <c r="E458" s="2" t="s">
        <v>211</v>
      </c>
      <c r="F458" s="18">
        <v>45078</v>
      </c>
      <c r="G458" s="2">
        <f t="shared" si="18"/>
        <v>30</v>
      </c>
      <c r="H458" s="19">
        <f t="shared" si="19"/>
        <v>45107</v>
      </c>
      <c r="Q458" s="2">
        <f>SUM(GC[[#This Row],[IC1_Inv1_GC]:[IC2_Inv2_GC]])</f>
        <v>0</v>
      </c>
    </row>
    <row r="459" spans="1:18">
      <c r="A459" s="2">
        <v>457</v>
      </c>
      <c r="B459" s="2" t="s">
        <v>210</v>
      </c>
      <c r="C459" s="2">
        <f>YEAR(GC[[#This Row],[Date]])</f>
        <v>2023</v>
      </c>
      <c r="D459" s="2" t="s">
        <v>211</v>
      </c>
      <c r="E459" s="2" t="s">
        <v>211</v>
      </c>
      <c r="F459" s="18">
        <v>45108</v>
      </c>
      <c r="G459" s="2">
        <f t="shared" si="18"/>
        <v>31</v>
      </c>
      <c r="H459" s="19">
        <f t="shared" si="19"/>
        <v>45108</v>
      </c>
      <c r="I459">
        <v>2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6</v>
      </c>
      <c r="Q459" s="2">
        <f>SUM(GC[[#This Row],[IC1_Inv1_GC]:[IC2_Inv2_GC]])</f>
        <v>6</v>
      </c>
      <c r="R459" s="211" t="s">
        <v>1067</v>
      </c>
    </row>
    <row r="460" spans="1:18">
      <c r="A460" s="2">
        <v>458</v>
      </c>
      <c r="B460" s="2" t="s">
        <v>210</v>
      </c>
      <c r="C460" s="2">
        <f>YEAR(GC[[#This Row],[Date]])</f>
        <v>2023</v>
      </c>
      <c r="D460" s="2" t="s">
        <v>211</v>
      </c>
      <c r="E460" s="2" t="s">
        <v>211</v>
      </c>
      <c r="F460" s="18">
        <v>45108</v>
      </c>
      <c r="G460" s="2">
        <f t="shared" ref="G460:G491" si="20">DAY(EOMONTH(F460,0))</f>
        <v>31</v>
      </c>
      <c r="H460" s="19">
        <f t="shared" ref="H460:H491" si="21">H459+1</f>
        <v>45109</v>
      </c>
      <c r="I460">
        <v>2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7</v>
      </c>
      <c r="P460">
        <v>4</v>
      </c>
      <c r="Q460" s="2">
        <f>SUM(GC[[#This Row],[IC1_Inv1_GC]:[IC2_Inv2_GC]])</f>
        <v>11</v>
      </c>
      <c r="R460" s="211" t="s">
        <v>1068</v>
      </c>
    </row>
    <row r="461" spans="1:18">
      <c r="A461" s="2">
        <v>459</v>
      </c>
      <c r="B461" s="2" t="s">
        <v>210</v>
      </c>
      <c r="C461" s="2">
        <f>YEAR(GC[[#This Row],[Date]])</f>
        <v>2023</v>
      </c>
      <c r="D461" s="2" t="s">
        <v>211</v>
      </c>
      <c r="E461" s="2" t="s">
        <v>211</v>
      </c>
      <c r="F461" s="18">
        <v>45108</v>
      </c>
      <c r="G461" s="2">
        <f t="shared" si="20"/>
        <v>31</v>
      </c>
      <c r="H461" s="19">
        <f t="shared" si="21"/>
        <v>45110</v>
      </c>
      <c r="I461">
        <v>2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10</v>
      </c>
      <c r="P461">
        <v>0</v>
      </c>
      <c r="Q461" s="2">
        <f>SUM(GC[[#This Row],[IC1_Inv1_GC]:[IC2_Inv2_GC]])</f>
        <v>10</v>
      </c>
      <c r="R461" s="211" t="s">
        <v>1069</v>
      </c>
    </row>
    <row r="462" spans="1:18">
      <c r="A462" s="2">
        <v>460</v>
      </c>
      <c r="B462" s="2" t="s">
        <v>210</v>
      </c>
      <c r="C462" s="2">
        <f>YEAR(GC[[#This Row],[Date]])</f>
        <v>2023</v>
      </c>
      <c r="D462" s="2" t="s">
        <v>211</v>
      </c>
      <c r="E462" s="2" t="s">
        <v>211</v>
      </c>
      <c r="F462" s="18">
        <v>45108</v>
      </c>
      <c r="G462" s="2">
        <f t="shared" si="20"/>
        <v>31</v>
      </c>
      <c r="H462" s="19">
        <f t="shared" si="21"/>
        <v>45111</v>
      </c>
      <c r="I462">
        <v>2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9</v>
      </c>
      <c r="P462">
        <v>0</v>
      </c>
      <c r="Q462" s="2">
        <f>SUM(GC[[#This Row],[IC1_Inv1_GC]:[IC2_Inv2_GC]])</f>
        <v>9</v>
      </c>
      <c r="R462" s="211" t="s">
        <v>1070</v>
      </c>
    </row>
    <row r="463" spans="1:18">
      <c r="A463" s="2">
        <v>461</v>
      </c>
      <c r="B463" s="2" t="s">
        <v>210</v>
      </c>
      <c r="C463" s="2">
        <f>YEAR(GC[[#This Row],[Date]])</f>
        <v>2023</v>
      </c>
      <c r="D463" s="2" t="s">
        <v>211</v>
      </c>
      <c r="E463" s="2" t="s">
        <v>211</v>
      </c>
      <c r="F463" s="18">
        <v>45108</v>
      </c>
      <c r="G463" s="2">
        <f t="shared" si="20"/>
        <v>31</v>
      </c>
      <c r="H463" s="19">
        <f t="shared" si="21"/>
        <v>45112</v>
      </c>
      <c r="I463">
        <v>2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9</v>
      </c>
      <c r="P463">
        <v>0</v>
      </c>
      <c r="Q463" s="2">
        <f>SUM(GC[[#This Row],[IC1_Inv1_GC]:[IC2_Inv2_GC]])</f>
        <v>9</v>
      </c>
      <c r="R463" s="211" t="s">
        <v>1071</v>
      </c>
    </row>
    <row r="464" spans="1:18">
      <c r="A464" s="2">
        <v>462</v>
      </c>
      <c r="B464" s="2" t="s">
        <v>210</v>
      </c>
      <c r="C464" s="2">
        <f>YEAR(GC[[#This Row],[Date]])</f>
        <v>2023</v>
      </c>
      <c r="D464" s="2" t="s">
        <v>211</v>
      </c>
      <c r="E464" s="2" t="s">
        <v>211</v>
      </c>
      <c r="F464" s="18">
        <v>45108</v>
      </c>
      <c r="G464" s="2">
        <f t="shared" si="20"/>
        <v>31</v>
      </c>
      <c r="H464" s="19">
        <f t="shared" si="21"/>
        <v>45113</v>
      </c>
      <c r="I464">
        <v>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8</v>
      </c>
      <c r="P464">
        <v>0</v>
      </c>
      <c r="Q464" s="2">
        <f>SUM(GC[[#This Row],[IC1_Inv1_GC]:[IC2_Inv2_GC]])</f>
        <v>8</v>
      </c>
      <c r="R464" s="211" t="s">
        <v>1072</v>
      </c>
    </row>
    <row r="465" spans="1:18">
      <c r="A465" s="2">
        <v>463</v>
      </c>
      <c r="B465" s="2" t="s">
        <v>210</v>
      </c>
      <c r="C465" s="2">
        <f>YEAR(GC[[#This Row],[Date]])</f>
        <v>2023</v>
      </c>
      <c r="D465" s="2" t="s">
        <v>211</v>
      </c>
      <c r="E465" s="2" t="s">
        <v>211</v>
      </c>
      <c r="F465" s="18">
        <v>45108</v>
      </c>
      <c r="G465" s="2">
        <f t="shared" si="20"/>
        <v>31</v>
      </c>
      <c r="H465" s="19">
        <f t="shared" si="21"/>
        <v>45114</v>
      </c>
      <c r="I465">
        <v>2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7</v>
      </c>
      <c r="P465">
        <v>0</v>
      </c>
      <c r="Q465" s="2">
        <f>SUM(GC[[#This Row],[IC1_Inv1_GC]:[IC2_Inv2_GC]])</f>
        <v>7</v>
      </c>
      <c r="R465" s="211" t="s">
        <v>1073</v>
      </c>
    </row>
    <row r="466" spans="1:18">
      <c r="A466" s="2">
        <v>464</v>
      </c>
      <c r="B466" s="2" t="s">
        <v>210</v>
      </c>
      <c r="C466" s="2">
        <f>YEAR(GC[[#This Row],[Date]])</f>
        <v>2023</v>
      </c>
      <c r="D466" s="2" t="s">
        <v>211</v>
      </c>
      <c r="E466" s="2" t="s">
        <v>211</v>
      </c>
      <c r="F466" s="18">
        <v>45108</v>
      </c>
      <c r="G466" s="2">
        <f t="shared" si="20"/>
        <v>31</v>
      </c>
      <c r="H466" s="19">
        <f t="shared" si="21"/>
        <v>45115</v>
      </c>
      <c r="I466">
        <v>2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8</v>
      </c>
      <c r="P466">
        <v>0</v>
      </c>
      <c r="Q466" s="2">
        <f>SUM(GC[[#This Row],[IC1_Inv1_GC]:[IC2_Inv2_GC]])</f>
        <v>8</v>
      </c>
      <c r="R466" s="211" t="s">
        <v>1074</v>
      </c>
    </row>
    <row r="467" spans="1:18">
      <c r="A467" s="2">
        <v>465</v>
      </c>
      <c r="B467" s="2" t="s">
        <v>210</v>
      </c>
      <c r="C467" s="2">
        <f>YEAR(GC[[#This Row],[Date]])</f>
        <v>2023</v>
      </c>
      <c r="D467" s="2" t="s">
        <v>211</v>
      </c>
      <c r="E467" s="2" t="s">
        <v>211</v>
      </c>
      <c r="F467" s="18">
        <v>45108</v>
      </c>
      <c r="G467" s="2">
        <f t="shared" si="20"/>
        <v>31</v>
      </c>
      <c r="H467" s="19">
        <f t="shared" si="21"/>
        <v>45116</v>
      </c>
      <c r="I467">
        <v>2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8</v>
      </c>
      <c r="P467">
        <v>0</v>
      </c>
      <c r="Q467" s="2">
        <f>SUM(GC[[#This Row],[IC1_Inv1_GC]:[IC2_Inv2_GC]])</f>
        <v>8</v>
      </c>
      <c r="R467" s="211" t="s">
        <v>1075</v>
      </c>
    </row>
    <row r="468" spans="1:18">
      <c r="A468" s="2">
        <v>466</v>
      </c>
      <c r="B468" s="2" t="s">
        <v>210</v>
      </c>
      <c r="C468" s="2">
        <f>YEAR(GC[[#This Row],[Date]])</f>
        <v>2023</v>
      </c>
      <c r="D468" s="2" t="s">
        <v>211</v>
      </c>
      <c r="E468" s="2" t="s">
        <v>211</v>
      </c>
      <c r="F468" s="18">
        <v>45108</v>
      </c>
      <c r="G468" s="2">
        <f t="shared" si="20"/>
        <v>31</v>
      </c>
      <c r="H468" s="19">
        <f t="shared" si="21"/>
        <v>45117</v>
      </c>
      <c r="I468">
        <v>2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8</v>
      </c>
      <c r="P468">
        <v>0</v>
      </c>
      <c r="Q468" s="2">
        <f>SUM(GC[[#This Row],[IC1_Inv1_GC]:[IC2_Inv2_GC]])</f>
        <v>8</v>
      </c>
      <c r="R468" s="211" t="s">
        <v>1076</v>
      </c>
    </row>
    <row r="469" spans="1:18">
      <c r="A469" s="2">
        <v>467</v>
      </c>
      <c r="B469" s="2" t="s">
        <v>210</v>
      </c>
      <c r="C469" s="2">
        <f>YEAR(GC[[#This Row],[Date]])</f>
        <v>2023</v>
      </c>
      <c r="D469" s="2" t="s">
        <v>211</v>
      </c>
      <c r="E469" s="2" t="s">
        <v>211</v>
      </c>
      <c r="F469" s="18">
        <v>45108</v>
      </c>
      <c r="G469" s="2">
        <f t="shared" si="20"/>
        <v>31</v>
      </c>
      <c r="H469" s="19">
        <f t="shared" si="21"/>
        <v>45118</v>
      </c>
      <c r="I469">
        <v>2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9</v>
      </c>
      <c r="P469">
        <v>0</v>
      </c>
      <c r="Q469" s="2">
        <f>SUM(GC[[#This Row],[IC1_Inv1_GC]:[IC2_Inv2_GC]])</f>
        <v>9</v>
      </c>
      <c r="R469" s="211" t="s">
        <v>1077</v>
      </c>
    </row>
    <row r="470" spans="1:18">
      <c r="A470" s="2">
        <v>468</v>
      </c>
      <c r="B470" s="2" t="s">
        <v>210</v>
      </c>
      <c r="C470" s="2">
        <f>YEAR(GC[[#This Row],[Date]])</f>
        <v>2023</v>
      </c>
      <c r="D470" s="2" t="s">
        <v>211</v>
      </c>
      <c r="E470" s="2" t="s">
        <v>211</v>
      </c>
      <c r="F470" s="18">
        <v>45108</v>
      </c>
      <c r="G470" s="2">
        <f t="shared" si="20"/>
        <v>31</v>
      </c>
      <c r="H470" s="19">
        <f t="shared" si="21"/>
        <v>45119</v>
      </c>
      <c r="I470">
        <v>2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6</v>
      </c>
      <c r="P470">
        <v>0</v>
      </c>
      <c r="Q470" s="2">
        <f>SUM(GC[[#This Row],[IC1_Inv1_GC]:[IC2_Inv2_GC]])</f>
        <v>6</v>
      </c>
      <c r="R470" s="211" t="s">
        <v>1078</v>
      </c>
    </row>
    <row r="471" spans="1:18">
      <c r="A471" s="2">
        <v>469</v>
      </c>
      <c r="B471" s="2" t="s">
        <v>210</v>
      </c>
      <c r="C471" s="2">
        <f>YEAR(GC[[#This Row],[Date]])</f>
        <v>2023</v>
      </c>
      <c r="D471" s="2" t="s">
        <v>211</v>
      </c>
      <c r="E471" s="2" t="s">
        <v>211</v>
      </c>
      <c r="F471" s="18">
        <v>45108</v>
      </c>
      <c r="G471" s="2">
        <f t="shared" si="20"/>
        <v>31</v>
      </c>
      <c r="H471" s="19">
        <f t="shared" si="21"/>
        <v>45120</v>
      </c>
      <c r="I471">
        <v>2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7</v>
      </c>
      <c r="P471">
        <v>0</v>
      </c>
      <c r="Q471" s="2">
        <f>SUM(GC[[#This Row],[IC1_Inv1_GC]:[IC2_Inv2_GC]])</f>
        <v>7</v>
      </c>
      <c r="R471" s="211" t="s">
        <v>1079</v>
      </c>
    </row>
    <row r="472" spans="1:18">
      <c r="A472" s="2">
        <v>470</v>
      </c>
      <c r="B472" s="2" t="s">
        <v>210</v>
      </c>
      <c r="C472" s="2">
        <f>YEAR(GC[[#This Row],[Date]])</f>
        <v>2023</v>
      </c>
      <c r="D472" s="2" t="s">
        <v>211</v>
      </c>
      <c r="E472" s="2" t="s">
        <v>211</v>
      </c>
      <c r="F472" s="18">
        <v>45108</v>
      </c>
      <c r="G472" s="2">
        <f t="shared" si="20"/>
        <v>31</v>
      </c>
      <c r="H472" s="19">
        <f t="shared" si="21"/>
        <v>45121</v>
      </c>
      <c r="I472">
        <v>2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7</v>
      </c>
      <c r="P472">
        <v>0</v>
      </c>
      <c r="Q472" s="2">
        <f>SUM(GC[[#This Row],[IC1_Inv1_GC]:[IC2_Inv2_GC]])</f>
        <v>7</v>
      </c>
      <c r="R472" s="211" t="s">
        <v>1080</v>
      </c>
    </row>
    <row r="473" spans="1:18">
      <c r="A473" s="2">
        <v>471</v>
      </c>
      <c r="B473" s="2" t="s">
        <v>210</v>
      </c>
      <c r="C473" s="2">
        <f>YEAR(GC[[#This Row],[Date]])</f>
        <v>2023</v>
      </c>
      <c r="D473" s="2" t="s">
        <v>211</v>
      </c>
      <c r="E473" s="2" t="s">
        <v>211</v>
      </c>
      <c r="F473" s="18">
        <v>45108</v>
      </c>
      <c r="G473" s="2">
        <f t="shared" si="20"/>
        <v>31</v>
      </c>
      <c r="H473" s="19">
        <f t="shared" si="21"/>
        <v>45122</v>
      </c>
      <c r="I473">
        <v>2</v>
      </c>
      <c r="J473">
        <v>1</v>
      </c>
      <c r="K473">
        <v>2</v>
      </c>
      <c r="L473">
        <v>0</v>
      </c>
      <c r="M473">
        <v>0</v>
      </c>
      <c r="N473">
        <v>0</v>
      </c>
      <c r="O473">
        <v>5</v>
      </c>
      <c r="P473">
        <v>0</v>
      </c>
      <c r="Q473" s="2">
        <f>SUM(GC[[#This Row],[IC1_Inv1_GC]:[IC2_Inv2_GC]])</f>
        <v>7</v>
      </c>
      <c r="R473" s="211" t="s">
        <v>1081</v>
      </c>
    </row>
    <row r="474" spans="1:18">
      <c r="A474" s="2">
        <v>472</v>
      </c>
      <c r="B474" s="2" t="s">
        <v>210</v>
      </c>
      <c r="C474" s="2">
        <f>YEAR(GC[[#This Row],[Date]])</f>
        <v>2023</v>
      </c>
      <c r="D474" s="2" t="s">
        <v>211</v>
      </c>
      <c r="E474" s="2" t="s">
        <v>211</v>
      </c>
      <c r="F474" s="18">
        <v>45108</v>
      </c>
      <c r="G474" s="2">
        <f t="shared" si="20"/>
        <v>31</v>
      </c>
      <c r="H474" s="19">
        <f t="shared" si="21"/>
        <v>45123</v>
      </c>
      <c r="I474">
        <v>2</v>
      </c>
      <c r="J474">
        <v>1</v>
      </c>
      <c r="K474">
        <v>5</v>
      </c>
      <c r="L474">
        <v>0</v>
      </c>
      <c r="M474">
        <v>0</v>
      </c>
      <c r="N474">
        <v>0</v>
      </c>
      <c r="O474">
        <v>0</v>
      </c>
      <c r="P474">
        <v>0</v>
      </c>
      <c r="Q474" s="2">
        <f>SUM(GC[[#This Row],[IC1_Inv1_GC]:[IC2_Inv2_GC]])</f>
        <v>5</v>
      </c>
      <c r="R474" s="211" t="s">
        <v>1082</v>
      </c>
    </row>
    <row r="475" spans="1:18">
      <c r="A475" s="2">
        <v>473</v>
      </c>
      <c r="B475" s="2" t="s">
        <v>210</v>
      </c>
      <c r="C475" s="2">
        <f>YEAR(GC[[#This Row],[Date]])</f>
        <v>2023</v>
      </c>
      <c r="D475" s="2" t="s">
        <v>211</v>
      </c>
      <c r="E475" s="2" t="s">
        <v>211</v>
      </c>
      <c r="F475" s="18">
        <v>45108</v>
      </c>
      <c r="G475" s="2">
        <f t="shared" si="20"/>
        <v>31</v>
      </c>
      <c r="H475" s="19">
        <f t="shared" si="21"/>
        <v>45124</v>
      </c>
      <c r="I475">
        <v>2</v>
      </c>
      <c r="J475">
        <v>1</v>
      </c>
      <c r="K475">
        <v>5</v>
      </c>
      <c r="L475">
        <v>0</v>
      </c>
      <c r="M475">
        <v>0</v>
      </c>
      <c r="N475">
        <v>0</v>
      </c>
      <c r="O475">
        <v>0</v>
      </c>
      <c r="P475">
        <v>0</v>
      </c>
      <c r="Q475" s="2">
        <f>SUM(GC[[#This Row],[IC1_Inv1_GC]:[IC2_Inv2_GC]])</f>
        <v>5</v>
      </c>
      <c r="R475" s="211" t="s">
        <v>1083</v>
      </c>
    </row>
    <row r="476" spans="1:18">
      <c r="A476" s="2">
        <v>474</v>
      </c>
      <c r="B476" s="2" t="s">
        <v>210</v>
      </c>
      <c r="C476" s="2">
        <f>YEAR(GC[[#This Row],[Date]])</f>
        <v>2023</v>
      </c>
      <c r="D476" s="2" t="s">
        <v>211</v>
      </c>
      <c r="E476" s="2" t="s">
        <v>211</v>
      </c>
      <c r="F476" s="18">
        <v>45108</v>
      </c>
      <c r="G476" s="2">
        <f t="shared" si="20"/>
        <v>31</v>
      </c>
      <c r="H476" s="19">
        <f t="shared" si="21"/>
        <v>45125</v>
      </c>
      <c r="I476">
        <v>2</v>
      </c>
      <c r="J476">
        <v>1</v>
      </c>
      <c r="K476">
        <v>6</v>
      </c>
      <c r="L476">
        <v>0</v>
      </c>
      <c r="M476">
        <v>0</v>
      </c>
      <c r="N476">
        <v>0</v>
      </c>
      <c r="O476">
        <v>0</v>
      </c>
      <c r="P476">
        <v>0</v>
      </c>
      <c r="Q476" s="2">
        <f>SUM(GC[[#This Row],[IC1_Inv1_GC]:[IC2_Inv2_GC]])</f>
        <v>6</v>
      </c>
      <c r="R476" s="211" t="s">
        <v>1084</v>
      </c>
    </row>
    <row r="477" spans="1:18">
      <c r="A477" s="2">
        <v>475</v>
      </c>
      <c r="B477" s="2" t="s">
        <v>210</v>
      </c>
      <c r="C477" s="2">
        <f>YEAR(GC[[#This Row],[Date]])</f>
        <v>2023</v>
      </c>
      <c r="D477" s="2" t="s">
        <v>211</v>
      </c>
      <c r="E477" s="2" t="s">
        <v>211</v>
      </c>
      <c r="F477" s="18">
        <v>45108</v>
      </c>
      <c r="G477" s="2">
        <f t="shared" si="20"/>
        <v>31</v>
      </c>
      <c r="H477" s="19">
        <f t="shared" si="21"/>
        <v>45126</v>
      </c>
      <c r="I477">
        <v>2</v>
      </c>
      <c r="J477">
        <v>1</v>
      </c>
      <c r="K477">
        <v>7</v>
      </c>
      <c r="L477">
        <v>0</v>
      </c>
      <c r="M477">
        <v>0</v>
      </c>
      <c r="N477">
        <v>0</v>
      </c>
      <c r="O477">
        <v>0</v>
      </c>
      <c r="P477">
        <v>0</v>
      </c>
      <c r="Q477" s="2">
        <f>SUM(GC[[#This Row],[IC1_Inv1_GC]:[IC2_Inv2_GC]])</f>
        <v>7</v>
      </c>
      <c r="R477" s="211" t="s">
        <v>1085</v>
      </c>
    </row>
    <row r="478" spans="1:18">
      <c r="A478" s="2">
        <v>476</v>
      </c>
      <c r="B478" s="2" t="s">
        <v>210</v>
      </c>
      <c r="C478" s="2">
        <f>YEAR(GC[[#This Row],[Date]])</f>
        <v>2023</v>
      </c>
      <c r="D478" s="2" t="s">
        <v>211</v>
      </c>
      <c r="E478" s="2" t="s">
        <v>211</v>
      </c>
      <c r="F478" s="18">
        <v>45108</v>
      </c>
      <c r="G478" s="2">
        <f t="shared" si="20"/>
        <v>31</v>
      </c>
      <c r="H478" s="19">
        <f t="shared" si="21"/>
        <v>45127</v>
      </c>
      <c r="I478">
        <v>2</v>
      </c>
      <c r="J478">
        <v>1</v>
      </c>
      <c r="K478">
        <v>6</v>
      </c>
      <c r="L478">
        <v>0</v>
      </c>
      <c r="M478">
        <v>0</v>
      </c>
      <c r="N478">
        <v>0</v>
      </c>
      <c r="O478">
        <v>0</v>
      </c>
      <c r="P478">
        <v>0</v>
      </c>
      <c r="Q478" s="2">
        <f>SUM(GC[[#This Row],[IC1_Inv1_GC]:[IC2_Inv2_GC]])</f>
        <v>6</v>
      </c>
      <c r="R478" s="211" t="s">
        <v>1086</v>
      </c>
    </row>
    <row r="479" spans="1:18">
      <c r="A479" s="2">
        <v>477</v>
      </c>
      <c r="B479" s="2" t="s">
        <v>210</v>
      </c>
      <c r="C479" s="2">
        <f>YEAR(GC[[#This Row],[Date]])</f>
        <v>2023</v>
      </c>
      <c r="D479" s="2" t="s">
        <v>211</v>
      </c>
      <c r="E479" s="2" t="s">
        <v>211</v>
      </c>
      <c r="F479" s="18">
        <v>45108</v>
      </c>
      <c r="G479" s="2">
        <f t="shared" si="20"/>
        <v>31</v>
      </c>
      <c r="H479" s="19">
        <f t="shared" si="21"/>
        <v>45128</v>
      </c>
      <c r="I479">
        <v>2</v>
      </c>
      <c r="J479">
        <v>1</v>
      </c>
      <c r="K479">
        <v>6</v>
      </c>
      <c r="L479">
        <v>0</v>
      </c>
      <c r="M479">
        <v>0</v>
      </c>
      <c r="N479">
        <v>0</v>
      </c>
      <c r="O479">
        <v>0</v>
      </c>
      <c r="P479">
        <v>0</v>
      </c>
      <c r="Q479" s="2">
        <f>SUM(GC[[#This Row],[IC1_Inv1_GC]:[IC2_Inv2_GC]])</f>
        <v>6</v>
      </c>
      <c r="R479" s="211" t="s">
        <v>1087</v>
      </c>
    </row>
    <row r="480" spans="1:18">
      <c r="A480" s="2">
        <v>478</v>
      </c>
      <c r="B480" s="2" t="s">
        <v>210</v>
      </c>
      <c r="C480" s="2">
        <f>YEAR(GC[[#This Row],[Date]])</f>
        <v>2023</v>
      </c>
      <c r="D480" s="2" t="s">
        <v>211</v>
      </c>
      <c r="E480" s="2" t="s">
        <v>211</v>
      </c>
      <c r="F480" s="18">
        <v>45108</v>
      </c>
      <c r="G480" s="2">
        <f t="shared" si="20"/>
        <v>31</v>
      </c>
      <c r="H480" s="19">
        <f t="shared" si="21"/>
        <v>45129</v>
      </c>
      <c r="I480">
        <v>2</v>
      </c>
      <c r="J480">
        <v>1</v>
      </c>
      <c r="K480">
        <v>0</v>
      </c>
      <c r="L480">
        <v>6</v>
      </c>
      <c r="M480">
        <v>0</v>
      </c>
      <c r="N480">
        <v>0</v>
      </c>
      <c r="O480">
        <v>0</v>
      </c>
      <c r="P480">
        <v>0</v>
      </c>
      <c r="Q480" s="2">
        <f>SUM(GC[[#This Row],[IC1_Inv1_GC]:[IC2_Inv2_GC]])</f>
        <v>6</v>
      </c>
      <c r="R480" s="211" t="s">
        <v>1088</v>
      </c>
    </row>
    <row r="481" spans="1:18">
      <c r="A481" s="2">
        <v>479</v>
      </c>
      <c r="B481" s="2" t="s">
        <v>210</v>
      </c>
      <c r="C481" s="2">
        <f>YEAR(GC[[#This Row],[Date]])</f>
        <v>2023</v>
      </c>
      <c r="D481" s="2" t="s">
        <v>211</v>
      </c>
      <c r="E481" s="2" t="s">
        <v>211</v>
      </c>
      <c r="F481" s="18">
        <v>45108</v>
      </c>
      <c r="G481" s="2">
        <f t="shared" si="20"/>
        <v>31</v>
      </c>
      <c r="H481" s="19">
        <f t="shared" si="21"/>
        <v>45130</v>
      </c>
      <c r="I481">
        <v>2</v>
      </c>
      <c r="J481">
        <v>1</v>
      </c>
      <c r="K481">
        <v>0</v>
      </c>
      <c r="L481">
        <v>3</v>
      </c>
      <c r="M481">
        <v>2</v>
      </c>
      <c r="N481">
        <v>0</v>
      </c>
      <c r="O481">
        <v>0</v>
      </c>
      <c r="P481">
        <v>0</v>
      </c>
      <c r="Q481" s="2">
        <f>SUM(GC[[#This Row],[IC1_Inv1_GC]:[IC2_Inv2_GC]])</f>
        <v>5</v>
      </c>
      <c r="R481" s="211" t="s">
        <v>1089</v>
      </c>
    </row>
    <row r="482" spans="1:18">
      <c r="A482" s="2">
        <v>480</v>
      </c>
      <c r="B482" s="2" t="s">
        <v>210</v>
      </c>
      <c r="C482" s="2">
        <f>YEAR(GC[[#This Row],[Date]])</f>
        <v>2023</v>
      </c>
      <c r="D482" s="2" t="s">
        <v>211</v>
      </c>
      <c r="E482" s="2" t="s">
        <v>211</v>
      </c>
      <c r="F482" s="18">
        <v>45108</v>
      </c>
      <c r="G482" s="2">
        <f t="shared" si="20"/>
        <v>31</v>
      </c>
      <c r="H482" s="19">
        <f t="shared" si="21"/>
        <v>45131</v>
      </c>
      <c r="I482">
        <v>2</v>
      </c>
      <c r="J482">
        <v>1</v>
      </c>
      <c r="K482">
        <v>0</v>
      </c>
      <c r="L482">
        <v>0</v>
      </c>
      <c r="M482">
        <v>4</v>
      </c>
      <c r="N482">
        <v>0</v>
      </c>
      <c r="O482">
        <v>0</v>
      </c>
      <c r="P482">
        <v>0</v>
      </c>
      <c r="Q482" s="2">
        <f>SUM(GC[[#This Row],[IC1_Inv1_GC]:[IC2_Inv2_GC]])</f>
        <v>4</v>
      </c>
      <c r="R482" s="211" t="s">
        <v>1090</v>
      </c>
    </row>
    <row r="483" spans="1:18">
      <c r="A483" s="2">
        <v>481</v>
      </c>
      <c r="B483" s="2" t="s">
        <v>210</v>
      </c>
      <c r="C483" s="2">
        <f>YEAR(GC[[#This Row],[Date]])</f>
        <v>2023</v>
      </c>
      <c r="D483" s="2" t="s">
        <v>211</v>
      </c>
      <c r="E483" s="2" t="s">
        <v>211</v>
      </c>
      <c r="F483" s="18">
        <v>45108</v>
      </c>
      <c r="G483" s="2">
        <f t="shared" si="20"/>
        <v>31</v>
      </c>
      <c r="H483" s="19">
        <f t="shared" si="21"/>
        <v>45132</v>
      </c>
      <c r="I483">
        <v>2</v>
      </c>
      <c r="J483">
        <v>1</v>
      </c>
      <c r="K483">
        <v>0</v>
      </c>
      <c r="L483">
        <v>0</v>
      </c>
      <c r="M483">
        <v>3</v>
      </c>
      <c r="N483">
        <v>0</v>
      </c>
      <c r="O483">
        <v>0</v>
      </c>
      <c r="P483">
        <v>0</v>
      </c>
      <c r="Q483" s="2">
        <f>SUM(GC[[#This Row],[IC1_Inv1_GC]:[IC2_Inv2_GC]])</f>
        <v>3</v>
      </c>
      <c r="R483" s="211" t="s">
        <v>1091</v>
      </c>
    </row>
    <row r="484" spans="1:18">
      <c r="A484" s="2">
        <v>482</v>
      </c>
      <c r="B484" s="2" t="s">
        <v>210</v>
      </c>
      <c r="C484" s="2">
        <f>YEAR(GC[[#This Row],[Date]])</f>
        <v>2023</v>
      </c>
      <c r="D484" s="2" t="s">
        <v>211</v>
      </c>
      <c r="E484" s="2" t="s">
        <v>211</v>
      </c>
      <c r="F484" s="18">
        <v>45108</v>
      </c>
      <c r="G484" s="2">
        <f t="shared" si="20"/>
        <v>31</v>
      </c>
      <c r="H484" s="19">
        <f t="shared" si="21"/>
        <v>45133</v>
      </c>
      <c r="Q484" s="2">
        <f>SUM(GC[[#This Row],[IC1_Inv1_GC]:[IC2_Inv2_GC]])</f>
        <v>0</v>
      </c>
    </row>
    <row r="485" spans="1:18">
      <c r="A485" s="2">
        <v>483</v>
      </c>
      <c r="B485" s="2" t="s">
        <v>210</v>
      </c>
      <c r="C485" s="2">
        <f>YEAR(GC[[#This Row],[Date]])</f>
        <v>2023</v>
      </c>
      <c r="D485" s="2" t="s">
        <v>211</v>
      </c>
      <c r="E485" s="2" t="s">
        <v>211</v>
      </c>
      <c r="F485" s="18">
        <v>45108</v>
      </c>
      <c r="G485" s="2">
        <f t="shared" si="20"/>
        <v>31</v>
      </c>
      <c r="H485" s="19">
        <f t="shared" si="21"/>
        <v>45134</v>
      </c>
      <c r="Q485" s="2">
        <f>SUM(GC[[#This Row],[IC1_Inv1_GC]:[IC2_Inv2_GC]])</f>
        <v>0</v>
      </c>
    </row>
    <row r="486" spans="1:18">
      <c r="A486" s="2">
        <v>484</v>
      </c>
      <c r="B486" s="2" t="s">
        <v>210</v>
      </c>
      <c r="C486" s="2">
        <f>YEAR(GC[[#This Row],[Date]])</f>
        <v>2023</v>
      </c>
      <c r="D486" s="2" t="s">
        <v>211</v>
      </c>
      <c r="E486" s="2" t="s">
        <v>211</v>
      </c>
      <c r="F486" s="18">
        <v>45108</v>
      </c>
      <c r="G486" s="2">
        <f t="shared" si="20"/>
        <v>31</v>
      </c>
      <c r="H486" s="19">
        <f t="shared" si="21"/>
        <v>45135</v>
      </c>
      <c r="I486">
        <v>2</v>
      </c>
      <c r="J486">
        <v>1</v>
      </c>
      <c r="K486">
        <v>0</v>
      </c>
      <c r="L486">
        <v>0</v>
      </c>
      <c r="M486">
        <v>5</v>
      </c>
      <c r="N486">
        <v>0</v>
      </c>
      <c r="O486">
        <v>0</v>
      </c>
      <c r="P486">
        <v>0</v>
      </c>
      <c r="Q486" s="2">
        <f>SUM(GC[[#This Row],[IC1_Inv1_GC]:[IC2_Inv2_GC]])</f>
        <v>5</v>
      </c>
      <c r="R486" s="211" t="s">
        <v>1092</v>
      </c>
    </row>
    <row r="487" spans="1:18">
      <c r="A487" s="2">
        <v>485</v>
      </c>
      <c r="B487" s="2" t="s">
        <v>210</v>
      </c>
      <c r="C487" s="2">
        <f>YEAR(GC[[#This Row],[Date]])</f>
        <v>2023</v>
      </c>
      <c r="D487" s="2" t="s">
        <v>211</v>
      </c>
      <c r="E487" s="2" t="s">
        <v>211</v>
      </c>
      <c r="F487" s="18">
        <v>45108</v>
      </c>
      <c r="G487" s="2">
        <f t="shared" si="20"/>
        <v>31</v>
      </c>
      <c r="H487" s="19">
        <f t="shared" si="21"/>
        <v>45136</v>
      </c>
      <c r="I487">
        <v>2</v>
      </c>
      <c r="J487">
        <v>1</v>
      </c>
      <c r="K487">
        <v>0</v>
      </c>
      <c r="L487">
        <v>0</v>
      </c>
      <c r="M487">
        <v>8</v>
      </c>
      <c r="N487">
        <v>0</v>
      </c>
      <c r="O487">
        <v>0</v>
      </c>
      <c r="P487">
        <v>0</v>
      </c>
      <c r="Q487" s="2">
        <f>SUM(GC[[#This Row],[IC1_Inv1_GC]:[IC2_Inv2_GC]])</f>
        <v>8</v>
      </c>
      <c r="R487" s="211" t="s">
        <v>1093</v>
      </c>
    </row>
    <row r="488" spans="1:18">
      <c r="A488" s="2">
        <v>486</v>
      </c>
      <c r="B488" s="2" t="s">
        <v>210</v>
      </c>
      <c r="C488" s="2">
        <f>YEAR(GC[[#This Row],[Date]])</f>
        <v>2023</v>
      </c>
      <c r="D488" s="2" t="s">
        <v>211</v>
      </c>
      <c r="E488" s="2" t="s">
        <v>211</v>
      </c>
      <c r="F488" s="18">
        <v>45108</v>
      </c>
      <c r="G488" s="2">
        <f t="shared" si="20"/>
        <v>31</v>
      </c>
      <c r="H488" s="19">
        <f t="shared" si="21"/>
        <v>45137</v>
      </c>
      <c r="I488">
        <v>2</v>
      </c>
      <c r="J488">
        <v>1</v>
      </c>
      <c r="K488">
        <v>0</v>
      </c>
      <c r="L488">
        <v>0</v>
      </c>
      <c r="M488">
        <v>2</v>
      </c>
      <c r="N488">
        <v>4</v>
      </c>
      <c r="O488">
        <v>0</v>
      </c>
      <c r="P488">
        <v>0</v>
      </c>
      <c r="Q488" s="2">
        <f>SUM(GC[[#This Row],[IC1_Inv1_GC]:[IC2_Inv2_GC]])</f>
        <v>6</v>
      </c>
      <c r="R488" s="211" t="s">
        <v>1094</v>
      </c>
    </row>
    <row r="489" spans="1:18">
      <c r="A489" s="2">
        <v>487</v>
      </c>
      <c r="B489" s="2" t="s">
        <v>210</v>
      </c>
      <c r="C489" s="2">
        <f>YEAR(GC[[#This Row],[Date]])</f>
        <v>2023</v>
      </c>
      <c r="D489" s="2" t="s">
        <v>211</v>
      </c>
      <c r="E489" s="2" t="s">
        <v>211</v>
      </c>
      <c r="F489" s="18">
        <v>45108</v>
      </c>
      <c r="G489" s="2">
        <f t="shared" si="20"/>
        <v>31</v>
      </c>
      <c r="H489" s="19">
        <f t="shared" si="21"/>
        <v>45138</v>
      </c>
      <c r="I489">
        <v>2</v>
      </c>
      <c r="J489">
        <v>1</v>
      </c>
      <c r="K489">
        <v>0</v>
      </c>
      <c r="L489">
        <v>0</v>
      </c>
      <c r="M489">
        <v>0</v>
      </c>
      <c r="N489">
        <v>5</v>
      </c>
      <c r="O489">
        <v>0</v>
      </c>
      <c r="P489">
        <v>0</v>
      </c>
      <c r="Q489" s="2">
        <f>SUM(GC[[#This Row],[IC1_Inv1_GC]:[IC2_Inv2_GC]])</f>
        <v>5</v>
      </c>
      <c r="R489" s="211" t="s">
        <v>1095</v>
      </c>
    </row>
    <row r="490" spans="1:18">
      <c r="A490" s="2">
        <v>488</v>
      </c>
      <c r="B490" s="2" t="s">
        <v>210</v>
      </c>
      <c r="C490" s="2">
        <f>YEAR(GC[[#This Row],[Date]])</f>
        <v>2023</v>
      </c>
      <c r="D490" s="2" t="s">
        <v>211</v>
      </c>
      <c r="E490" s="2" t="s">
        <v>211</v>
      </c>
      <c r="F490" s="18">
        <v>45139</v>
      </c>
      <c r="G490" s="2">
        <f t="shared" si="20"/>
        <v>31</v>
      </c>
      <c r="H490" s="19">
        <f t="shared" si="21"/>
        <v>45139</v>
      </c>
      <c r="I490">
        <v>2</v>
      </c>
      <c r="J490">
        <v>1</v>
      </c>
      <c r="K490">
        <v>0</v>
      </c>
      <c r="L490">
        <v>0</v>
      </c>
      <c r="M490">
        <v>0</v>
      </c>
      <c r="N490">
        <v>5</v>
      </c>
      <c r="O490">
        <v>0</v>
      </c>
      <c r="P490">
        <v>0</v>
      </c>
      <c r="Q490" s="2">
        <f>SUM(GC[[#This Row],[IC1_Inv1_GC]:[IC2_Inv2_GC]])</f>
        <v>5</v>
      </c>
      <c r="R490" s="211" t="s">
        <v>1096</v>
      </c>
    </row>
    <row r="491" spans="1:18">
      <c r="A491" s="2">
        <v>489</v>
      </c>
      <c r="B491" s="2" t="s">
        <v>210</v>
      </c>
      <c r="C491" s="2">
        <f>YEAR(GC[[#This Row],[Date]])</f>
        <v>2023</v>
      </c>
      <c r="D491" s="2" t="s">
        <v>211</v>
      </c>
      <c r="E491" s="2" t="s">
        <v>211</v>
      </c>
      <c r="F491" s="18">
        <v>45139</v>
      </c>
      <c r="G491" s="2">
        <f t="shared" si="20"/>
        <v>31</v>
      </c>
      <c r="H491" s="19">
        <f t="shared" si="21"/>
        <v>45140</v>
      </c>
      <c r="I491">
        <v>2</v>
      </c>
      <c r="J491">
        <v>1</v>
      </c>
      <c r="K491">
        <v>0</v>
      </c>
      <c r="L491">
        <v>0</v>
      </c>
      <c r="M491">
        <v>0</v>
      </c>
      <c r="N491">
        <v>5</v>
      </c>
      <c r="O491">
        <v>0</v>
      </c>
      <c r="P491">
        <v>0</v>
      </c>
      <c r="Q491" s="2">
        <f>SUM(GC[[#This Row],[IC1_Inv1_GC]:[IC2_Inv2_GC]])</f>
        <v>5</v>
      </c>
      <c r="R491" s="211" t="s">
        <v>1097</v>
      </c>
    </row>
    <row r="492" spans="1:18">
      <c r="A492" s="2">
        <v>490</v>
      </c>
      <c r="B492" s="2" t="s">
        <v>210</v>
      </c>
      <c r="C492" s="2">
        <f>YEAR(GC[[#This Row],[Date]])</f>
        <v>2023</v>
      </c>
      <c r="D492" s="2" t="s">
        <v>211</v>
      </c>
      <c r="E492" s="2" t="s">
        <v>211</v>
      </c>
      <c r="F492" s="18">
        <v>45139</v>
      </c>
      <c r="G492" s="2">
        <f t="shared" ref="G492:G523" si="22">DAY(EOMONTH(F492,0))</f>
        <v>31</v>
      </c>
      <c r="H492" s="19">
        <f t="shared" ref="H492:H523" si="23">H491+1</f>
        <v>45141</v>
      </c>
      <c r="I492">
        <v>2</v>
      </c>
      <c r="J492">
        <v>2</v>
      </c>
      <c r="K492">
        <v>0</v>
      </c>
      <c r="L492">
        <v>0</v>
      </c>
      <c r="M492">
        <v>3</v>
      </c>
      <c r="N492">
        <v>7</v>
      </c>
      <c r="O492">
        <v>0</v>
      </c>
      <c r="P492">
        <v>0</v>
      </c>
      <c r="Q492" s="2">
        <f>SUM(GC[[#This Row],[IC1_Inv1_GC]:[IC2_Inv2_GC]])</f>
        <v>10</v>
      </c>
      <c r="R492" s="211" t="s">
        <v>1098</v>
      </c>
    </row>
    <row r="493" spans="1:18">
      <c r="A493" s="2">
        <v>491</v>
      </c>
      <c r="B493" s="2" t="s">
        <v>210</v>
      </c>
      <c r="C493" s="2">
        <f>YEAR(GC[[#This Row],[Date]])</f>
        <v>2023</v>
      </c>
      <c r="D493" s="2" t="s">
        <v>211</v>
      </c>
      <c r="E493" s="2" t="s">
        <v>211</v>
      </c>
      <c r="F493" s="18">
        <v>45139</v>
      </c>
      <c r="G493" s="2">
        <f t="shared" si="22"/>
        <v>31</v>
      </c>
      <c r="H493" s="19">
        <f t="shared" si="23"/>
        <v>45142</v>
      </c>
      <c r="I493">
        <v>2</v>
      </c>
      <c r="J493">
        <v>2</v>
      </c>
      <c r="K493">
        <v>0</v>
      </c>
      <c r="L493">
        <v>6</v>
      </c>
      <c r="M493">
        <v>6</v>
      </c>
      <c r="N493">
        <v>12</v>
      </c>
      <c r="O493">
        <v>0</v>
      </c>
      <c r="P493">
        <v>0</v>
      </c>
      <c r="Q493" s="2">
        <f>SUM(GC[[#This Row],[IC1_Inv1_GC]:[IC2_Inv2_GC]])</f>
        <v>24</v>
      </c>
      <c r="R493" s="211" t="s">
        <v>1099</v>
      </c>
    </row>
    <row r="494" spans="1:18">
      <c r="A494" s="2">
        <v>492</v>
      </c>
      <c r="B494" s="2" t="s">
        <v>210</v>
      </c>
      <c r="C494" s="2">
        <f>YEAR(GC[[#This Row],[Date]])</f>
        <v>2023</v>
      </c>
      <c r="D494" s="2" t="s">
        <v>211</v>
      </c>
      <c r="E494" s="2" t="s">
        <v>211</v>
      </c>
      <c r="F494" s="18">
        <v>45139</v>
      </c>
      <c r="G494" s="2">
        <f t="shared" si="22"/>
        <v>31</v>
      </c>
      <c r="H494" s="19">
        <f t="shared" si="23"/>
        <v>45143</v>
      </c>
      <c r="I494">
        <v>2</v>
      </c>
      <c r="J494">
        <v>2</v>
      </c>
      <c r="K494">
        <v>0</v>
      </c>
      <c r="L494">
        <v>12</v>
      </c>
      <c r="M494">
        <v>0</v>
      </c>
      <c r="N494">
        <v>11</v>
      </c>
      <c r="O494">
        <v>0</v>
      </c>
      <c r="P494">
        <v>0</v>
      </c>
      <c r="Q494" s="2">
        <f>SUM(GC[[#This Row],[IC1_Inv1_GC]:[IC2_Inv2_GC]])</f>
        <v>23</v>
      </c>
      <c r="R494" s="211" t="s">
        <v>1100</v>
      </c>
    </row>
    <row r="495" spans="1:18">
      <c r="A495" s="2">
        <v>493</v>
      </c>
      <c r="B495" s="2" t="s">
        <v>210</v>
      </c>
      <c r="C495" s="2">
        <f>YEAR(GC[[#This Row],[Date]])</f>
        <v>2023</v>
      </c>
      <c r="D495" s="2" t="s">
        <v>211</v>
      </c>
      <c r="E495" s="2" t="s">
        <v>211</v>
      </c>
      <c r="F495" s="18">
        <v>45139</v>
      </c>
      <c r="G495" s="2">
        <f t="shared" si="22"/>
        <v>31</v>
      </c>
      <c r="H495" s="19">
        <f t="shared" si="23"/>
        <v>45144</v>
      </c>
      <c r="I495">
        <v>2</v>
      </c>
      <c r="J495">
        <v>2</v>
      </c>
      <c r="K495">
        <v>0</v>
      </c>
      <c r="L495">
        <v>9</v>
      </c>
      <c r="M495">
        <v>0</v>
      </c>
      <c r="N495">
        <v>0</v>
      </c>
      <c r="O495">
        <v>0</v>
      </c>
      <c r="P495">
        <v>8</v>
      </c>
      <c r="Q495" s="2">
        <f>SUM(GC[[#This Row],[IC1_Inv1_GC]:[IC2_Inv2_GC]])</f>
        <v>17</v>
      </c>
      <c r="R495" s="211" t="s">
        <v>1101</v>
      </c>
    </row>
    <row r="496" spans="1:18">
      <c r="A496" s="2">
        <v>494</v>
      </c>
      <c r="B496" s="2" t="s">
        <v>210</v>
      </c>
      <c r="C496" s="2">
        <f>YEAR(GC[[#This Row],[Date]])</f>
        <v>2023</v>
      </c>
      <c r="D496" s="2" t="s">
        <v>211</v>
      </c>
      <c r="E496" s="2" t="s">
        <v>211</v>
      </c>
      <c r="F496" s="18">
        <v>45139</v>
      </c>
      <c r="G496" s="2">
        <f t="shared" si="22"/>
        <v>31</v>
      </c>
      <c r="H496" s="19">
        <f t="shared" si="23"/>
        <v>45145</v>
      </c>
      <c r="I496">
        <v>2</v>
      </c>
      <c r="J496">
        <v>2</v>
      </c>
      <c r="K496">
        <v>0</v>
      </c>
      <c r="L496">
        <v>8</v>
      </c>
      <c r="M496">
        <v>0</v>
      </c>
      <c r="N496">
        <v>0</v>
      </c>
      <c r="O496">
        <v>0</v>
      </c>
      <c r="P496">
        <v>10</v>
      </c>
      <c r="Q496" s="2">
        <f>SUM(GC[[#This Row],[IC1_Inv1_GC]:[IC2_Inv2_GC]])</f>
        <v>18</v>
      </c>
      <c r="R496" s="211" t="s">
        <v>1102</v>
      </c>
    </row>
    <row r="497" spans="1:18">
      <c r="A497" s="2">
        <v>495</v>
      </c>
      <c r="B497" s="2" t="s">
        <v>210</v>
      </c>
      <c r="C497" s="2">
        <f>YEAR(GC[[#This Row],[Date]])</f>
        <v>2023</v>
      </c>
      <c r="D497" s="2" t="s">
        <v>211</v>
      </c>
      <c r="E497" s="2" t="s">
        <v>211</v>
      </c>
      <c r="F497" s="18">
        <v>45139</v>
      </c>
      <c r="G497" s="2">
        <f t="shared" si="22"/>
        <v>31</v>
      </c>
      <c r="H497" s="19">
        <f t="shared" si="23"/>
        <v>45146</v>
      </c>
      <c r="I497">
        <v>2</v>
      </c>
      <c r="J497">
        <v>2</v>
      </c>
      <c r="K497">
        <v>4</v>
      </c>
      <c r="L497">
        <v>1</v>
      </c>
      <c r="M497">
        <v>0</v>
      </c>
      <c r="N497">
        <v>0</v>
      </c>
      <c r="O497">
        <v>0</v>
      </c>
      <c r="P497">
        <v>10</v>
      </c>
      <c r="Q497" s="2">
        <f>SUM(GC[[#This Row],[IC1_Inv1_GC]:[IC2_Inv2_GC]])</f>
        <v>15</v>
      </c>
      <c r="R497" s="211" t="s">
        <v>1103</v>
      </c>
    </row>
    <row r="498" spans="1:18">
      <c r="A498" s="2">
        <v>496</v>
      </c>
      <c r="B498" s="2" t="s">
        <v>210</v>
      </c>
      <c r="C498" s="2">
        <f>YEAR(GC[[#This Row],[Date]])</f>
        <v>2023</v>
      </c>
      <c r="D498" s="2" t="s">
        <v>211</v>
      </c>
      <c r="E498" s="2" t="s">
        <v>211</v>
      </c>
      <c r="F498" s="18">
        <v>45139</v>
      </c>
      <c r="G498" s="2">
        <f t="shared" si="22"/>
        <v>31</v>
      </c>
      <c r="H498" s="19">
        <f t="shared" si="23"/>
        <v>45147</v>
      </c>
      <c r="I498">
        <v>3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11</v>
      </c>
      <c r="Q498" s="2">
        <f>SUM(GC[[#This Row],[IC1_Inv1_GC]:[IC2_Inv2_GC]])</f>
        <v>11</v>
      </c>
      <c r="R498" s="211" t="s">
        <v>1104</v>
      </c>
    </row>
    <row r="499" spans="1:18">
      <c r="A499" s="2">
        <v>497</v>
      </c>
      <c r="B499" s="2" t="s">
        <v>210</v>
      </c>
      <c r="C499" s="2">
        <f>YEAR(GC[[#This Row],[Date]])</f>
        <v>2023</v>
      </c>
      <c r="D499" s="2" t="s">
        <v>211</v>
      </c>
      <c r="E499" s="2" t="s">
        <v>211</v>
      </c>
      <c r="F499" s="18">
        <v>45139</v>
      </c>
      <c r="G499" s="2">
        <f t="shared" si="22"/>
        <v>31</v>
      </c>
      <c r="H499" s="19">
        <f t="shared" si="23"/>
        <v>45148</v>
      </c>
      <c r="I499">
        <v>3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13</v>
      </c>
      <c r="Q499" s="2">
        <f>SUM(GC[[#This Row],[IC1_Inv1_GC]:[IC2_Inv2_GC]])</f>
        <v>13</v>
      </c>
      <c r="R499" s="211" t="s">
        <v>1105</v>
      </c>
    </row>
    <row r="500" spans="1:18">
      <c r="A500" s="2">
        <v>498</v>
      </c>
      <c r="B500" s="2" t="s">
        <v>210</v>
      </c>
      <c r="C500" s="2">
        <f>YEAR(GC[[#This Row],[Date]])</f>
        <v>2023</v>
      </c>
      <c r="D500" s="2" t="s">
        <v>211</v>
      </c>
      <c r="E500" s="2" t="s">
        <v>211</v>
      </c>
      <c r="F500" s="18">
        <v>45139</v>
      </c>
      <c r="G500" s="2">
        <f t="shared" si="22"/>
        <v>31</v>
      </c>
      <c r="H500" s="19">
        <f t="shared" si="23"/>
        <v>45149</v>
      </c>
      <c r="I500">
        <v>3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</v>
      </c>
      <c r="Q500" s="2">
        <f>SUM(GC[[#This Row],[IC1_Inv1_GC]:[IC2_Inv2_GC]])</f>
        <v>6</v>
      </c>
      <c r="R500" s="211" t="s">
        <v>1106</v>
      </c>
    </row>
    <row r="501" spans="1:18">
      <c r="A501" s="2">
        <v>499</v>
      </c>
      <c r="B501" s="2" t="s">
        <v>210</v>
      </c>
      <c r="C501" s="2">
        <f>YEAR(GC[[#This Row],[Date]])</f>
        <v>2023</v>
      </c>
      <c r="D501" s="2" t="s">
        <v>211</v>
      </c>
      <c r="E501" s="2" t="s">
        <v>211</v>
      </c>
      <c r="F501" s="18">
        <v>45139</v>
      </c>
      <c r="G501" s="2">
        <f t="shared" si="22"/>
        <v>31</v>
      </c>
      <c r="H501" s="19">
        <f t="shared" si="23"/>
        <v>45150</v>
      </c>
      <c r="I501">
        <v>3</v>
      </c>
      <c r="J501">
        <v>1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5</v>
      </c>
      <c r="Q501" s="2">
        <f>SUM(GC[[#This Row],[IC1_Inv1_GC]:[IC2_Inv2_GC]])</f>
        <v>6</v>
      </c>
      <c r="R501" s="211" t="s">
        <v>1107</v>
      </c>
    </row>
    <row r="502" spans="1:18">
      <c r="A502" s="2">
        <v>500</v>
      </c>
      <c r="B502" s="2" t="s">
        <v>210</v>
      </c>
      <c r="C502" s="2">
        <f>YEAR(GC[[#This Row],[Date]])</f>
        <v>2023</v>
      </c>
      <c r="D502" s="2" t="s">
        <v>211</v>
      </c>
      <c r="E502" s="2" t="s">
        <v>211</v>
      </c>
      <c r="F502" s="18">
        <v>45139</v>
      </c>
      <c r="G502" s="2">
        <f t="shared" si="22"/>
        <v>31</v>
      </c>
      <c r="H502" s="19">
        <f t="shared" si="23"/>
        <v>45151</v>
      </c>
      <c r="I502">
        <v>3</v>
      </c>
      <c r="J502">
        <v>1</v>
      </c>
      <c r="K502">
        <v>0</v>
      </c>
      <c r="L502">
        <v>0</v>
      </c>
      <c r="M502">
        <v>5</v>
      </c>
      <c r="N502">
        <v>5</v>
      </c>
      <c r="O502">
        <v>0</v>
      </c>
      <c r="P502">
        <v>0</v>
      </c>
      <c r="Q502" s="2">
        <f>SUM(GC[[#This Row],[IC1_Inv1_GC]:[IC2_Inv2_GC]])</f>
        <v>10</v>
      </c>
      <c r="R502" s="211" t="s">
        <v>1108</v>
      </c>
    </row>
    <row r="503" spans="1:18">
      <c r="A503" s="2">
        <v>501</v>
      </c>
      <c r="B503" s="2" t="s">
        <v>210</v>
      </c>
      <c r="C503" s="2">
        <f>YEAR(GC[[#This Row],[Date]])</f>
        <v>2023</v>
      </c>
      <c r="D503" s="2" t="s">
        <v>211</v>
      </c>
      <c r="E503" s="2" t="s">
        <v>211</v>
      </c>
      <c r="F503" s="18">
        <v>45139</v>
      </c>
      <c r="G503" s="2">
        <f t="shared" si="22"/>
        <v>31</v>
      </c>
      <c r="H503" s="19">
        <f t="shared" si="23"/>
        <v>45152</v>
      </c>
      <c r="I503">
        <v>3</v>
      </c>
      <c r="J503">
        <v>2</v>
      </c>
      <c r="K503">
        <v>0</v>
      </c>
      <c r="L503">
        <v>11</v>
      </c>
      <c r="M503">
        <v>0</v>
      </c>
      <c r="N503">
        <v>0</v>
      </c>
      <c r="O503">
        <v>0</v>
      </c>
      <c r="P503">
        <v>0</v>
      </c>
      <c r="Q503" s="2">
        <f>SUM(GC[[#This Row],[IC1_Inv1_GC]:[IC2_Inv2_GC]])</f>
        <v>11</v>
      </c>
      <c r="R503" s="211" t="s">
        <v>1109</v>
      </c>
    </row>
    <row r="504" spans="1:18">
      <c r="A504" s="2">
        <v>502</v>
      </c>
      <c r="B504" s="2" t="s">
        <v>210</v>
      </c>
      <c r="C504" s="2">
        <f>YEAR(GC[[#This Row],[Date]])</f>
        <v>2023</v>
      </c>
      <c r="D504" s="2" t="s">
        <v>211</v>
      </c>
      <c r="E504" s="2" t="s">
        <v>211</v>
      </c>
      <c r="F504" s="18">
        <v>45139</v>
      </c>
      <c r="G504" s="2">
        <f t="shared" si="22"/>
        <v>31</v>
      </c>
      <c r="H504" s="19">
        <f t="shared" si="23"/>
        <v>45153</v>
      </c>
      <c r="I504">
        <v>1</v>
      </c>
      <c r="J504">
        <v>1</v>
      </c>
      <c r="K504">
        <v>0</v>
      </c>
      <c r="L504">
        <v>0</v>
      </c>
      <c r="M504">
        <v>6</v>
      </c>
      <c r="N504">
        <v>6</v>
      </c>
      <c r="O504">
        <v>0</v>
      </c>
      <c r="P504">
        <v>0</v>
      </c>
      <c r="Q504" s="2">
        <f>SUM(GC[[#This Row],[IC1_Inv1_GC]:[IC2_Inv2_GC]])</f>
        <v>12</v>
      </c>
      <c r="R504" t="s">
        <v>1110</v>
      </c>
    </row>
    <row r="505" spans="1:18">
      <c r="A505" s="2">
        <v>503</v>
      </c>
      <c r="B505" s="2" t="s">
        <v>210</v>
      </c>
      <c r="C505" s="2">
        <f>YEAR(GC[[#This Row],[Date]])</f>
        <v>2023</v>
      </c>
      <c r="D505" s="2" t="s">
        <v>211</v>
      </c>
      <c r="E505" s="2" t="s">
        <v>211</v>
      </c>
      <c r="F505" s="18">
        <v>45139</v>
      </c>
      <c r="G505" s="2">
        <f t="shared" si="22"/>
        <v>31</v>
      </c>
      <c r="H505" s="19">
        <f t="shared" si="23"/>
        <v>45154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6</v>
      </c>
      <c r="Q505" s="2">
        <f>SUM(GC[[#This Row],[IC1_Inv1_GC]:[IC2_Inv2_GC]])</f>
        <v>6</v>
      </c>
      <c r="R505" s="211" t="s">
        <v>1111</v>
      </c>
    </row>
    <row r="506" spans="1:18">
      <c r="A506" s="2">
        <v>504</v>
      </c>
      <c r="B506" s="2" t="s">
        <v>210</v>
      </c>
      <c r="C506" s="2">
        <f>YEAR(GC[[#This Row],[Date]])</f>
        <v>2023</v>
      </c>
      <c r="D506" s="2" t="s">
        <v>211</v>
      </c>
      <c r="E506" s="2" t="s">
        <v>211</v>
      </c>
      <c r="F506" s="18">
        <v>45139</v>
      </c>
      <c r="G506" s="2">
        <f t="shared" si="22"/>
        <v>31</v>
      </c>
      <c r="H506" s="19">
        <f t="shared" si="23"/>
        <v>45155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</v>
      </c>
      <c r="Q506" s="2">
        <f>SUM(GC[[#This Row],[IC1_Inv1_GC]:[IC2_Inv2_GC]])</f>
        <v>5</v>
      </c>
      <c r="R506" s="211" t="s">
        <v>1112</v>
      </c>
    </row>
    <row r="507" spans="1:18">
      <c r="A507" s="2">
        <v>505</v>
      </c>
      <c r="B507" s="2" t="s">
        <v>210</v>
      </c>
      <c r="C507" s="2">
        <f>YEAR(GC[[#This Row],[Date]])</f>
        <v>2023</v>
      </c>
      <c r="D507" s="2" t="s">
        <v>211</v>
      </c>
      <c r="E507" s="2" t="s">
        <v>211</v>
      </c>
      <c r="F507" s="18">
        <v>45139</v>
      </c>
      <c r="G507" s="2">
        <f t="shared" si="22"/>
        <v>31</v>
      </c>
      <c r="H507" s="19">
        <f t="shared" si="23"/>
        <v>45156</v>
      </c>
      <c r="I507">
        <v>1</v>
      </c>
      <c r="J507">
        <v>1</v>
      </c>
      <c r="K507">
        <v>4</v>
      </c>
      <c r="L507">
        <v>1</v>
      </c>
      <c r="M507">
        <v>0</v>
      </c>
      <c r="N507">
        <v>0</v>
      </c>
      <c r="O507">
        <v>0</v>
      </c>
      <c r="P507">
        <v>1</v>
      </c>
      <c r="Q507" s="2">
        <f>SUM(GC[[#This Row],[IC1_Inv1_GC]:[IC2_Inv2_GC]])</f>
        <v>6</v>
      </c>
      <c r="R507" s="211" t="s">
        <v>1113</v>
      </c>
    </row>
    <row r="508" spans="1:18">
      <c r="A508" s="2">
        <v>506</v>
      </c>
      <c r="B508" s="2" t="s">
        <v>210</v>
      </c>
      <c r="C508" s="2">
        <f>YEAR(GC[[#This Row],[Date]])</f>
        <v>2023</v>
      </c>
      <c r="D508" s="2" t="s">
        <v>211</v>
      </c>
      <c r="E508" s="2" t="s">
        <v>211</v>
      </c>
      <c r="F508" s="18">
        <v>45139</v>
      </c>
      <c r="G508" s="2">
        <f t="shared" si="22"/>
        <v>31</v>
      </c>
      <c r="H508" s="19">
        <f t="shared" si="23"/>
        <v>45157</v>
      </c>
      <c r="I508">
        <v>1</v>
      </c>
      <c r="J508">
        <v>1</v>
      </c>
      <c r="K508">
        <v>0</v>
      </c>
      <c r="L508">
        <v>7</v>
      </c>
      <c r="M508">
        <v>0</v>
      </c>
      <c r="N508">
        <v>0</v>
      </c>
      <c r="O508">
        <v>0</v>
      </c>
      <c r="P508">
        <v>0</v>
      </c>
      <c r="Q508" s="2">
        <f>SUM(GC[[#This Row],[IC1_Inv1_GC]:[IC2_Inv2_GC]])</f>
        <v>7</v>
      </c>
      <c r="R508" s="211" t="s">
        <v>1114</v>
      </c>
    </row>
    <row r="509" spans="1:18">
      <c r="A509" s="2">
        <v>507</v>
      </c>
      <c r="B509" s="2" t="s">
        <v>210</v>
      </c>
      <c r="C509" s="2">
        <f>YEAR(GC[[#This Row],[Date]])</f>
        <v>2023</v>
      </c>
      <c r="D509" s="2" t="s">
        <v>211</v>
      </c>
      <c r="E509" s="2" t="s">
        <v>211</v>
      </c>
      <c r="F509" s="18">
        <v>45139</v>
      </c>
      <c r="G509" s="2">
        <f t="shared" si="22"/>
        <v>31</v>
      </c>
      <c r="H509" s="19">
        <f t="shared" si="23"/>
        <v>45158</v>
      </c>
      <c r="I509">
        <v>1</v>
      </c>
      <c r="J509">
        <v>1</v>
      </c>
      <c r="K509">
        <v>0</v>
      </c>
      <c r="L509">
        <v>9</v>
      </c>
      <c r="M509">
        <v>0</v>
      </c>
      <c r="N509">
        <v>0</v>
      </c>
      <c r="O509">
        <v>0</v>
      </c>
      <c r="P509">
        <v>0</v>
      </c>
      <c r="Q509" s="2">
        <f>SUM(GC[[#This Row],[IC1_Inv1_GC]:[IC2_Inv2_GC]])</f>
        <v>9</v>
      </c>
      <c r="R509" s="211" t="s">
        <v>1115</v>
      </c>
    </row>
    <row r="510" spans="1:18">
      <c r="A510" s="2">
        <v>508</v>
      </c>
      <c r="B510" s="2" t="s">
        <v>210</v>
      </c>
      <c r="C510" s="2">
        <f>YEAR(GC[[#This Row],[Date]])</f>
        <v>2023</v>
      </c>
      <c r="D510" s="2" t="s">
        <v>211</v>
      </c>
      <c r="E510" s="2" t="s">
        <v>211</v>
      </c>
      <c r="F510" s="18">
        <v>45139</v>
      </c>
      <c r="G510" s="2">
        <f t="shared" si="22"/>
        <v>31</v>
      </c>
      <c r="H510" s="19">
        <f t="shared" si="23"/>
        <v>45159</v>
      </c>
      <c r="I510">
        <v>1</v>
      </c>
      <c r="J510">
        <v>1</v>
      </c>
      <c r="K510">
        <v>0</v>
      </c>
      <c r="L510">
        <v>6</v>
      </c>
      <c r="M510">
        <v>0</v>
      </c>
      <c r="N510">
        <v>0</v>
      </c>
      <c r="O510">
        <v>0</v>
      </c>
      <c r="P510">
        <v>0</v>
      </c>
      <c r="Q510" s="2">
        <f>SUM(GC[[#This Row],[IC1_Inv1_GC]:[IC2_Inv2_GC]])</f>
        <v>6</v>
      </c>
      <c r="R510" s="211" t="s">
        <v>1116</v>
      </c>
    </row>
    <row r="511" spans="1:18">
      <c r="A511" s="2">
        <v>509</v>
      </c>
      <c r="B511" s="2" t="s">
        <v>210</v>
      </c>
      <c r="C511" s="2">
        <f>YEAR(GC[[#This Row],[Date]])</f>
        <v>2023</v>
      </c>
      <c r="D511" s="2" t="s">
        <v>211</v>
      </c>
      <c r="E511" s="2" t="s">
        <v>211</v>
      </c>
      <c r="F511" s="18">
        <v>45139</v>
      </c>
      <c r="G511" s="2">
        <f t="shared" si="22"/>
        <v>31</v>
      </c>
      <c r="H511" s="19">
        <f t="shared" si="23"/>
        <v>45160</v>
      </c>
      <c r="I511">
        <v>1</v>
      </c>
      <c r="J511">
        <v>1</v>
      </c>
      <c r="K511">
        <v>0</v>
      </c>
      <c r="L511">
        <v>7</v>
      </c>
      <c r="M511">
        <v>0</v>
      </c>
      <c r="N511">
        <v>0</v>
      </c>
      <c r="O511">
        <v>0</v>
      </c>
      <c r="P511">
        <v>0</v>
      </c>
      <c r="Q511" s="2">
        <f>SUM(GC[[#This Row],[IC1_Inv1_GC]:[IC2_Inv2_GC]])</f>
        <v>7</v>
      </c>
      <c r="R511" s="211" t="s">
        <v>1117</v>
      </c>
    </row>
    <row r="512" spans="1:18">
      <c r="A512" s="2">
        <v>510</v>
      </c>
      <c r="B512" s="2" t="s">
        <v>210</v>
      </c>
      <c r="C512" s="2">
        <f>YEAR(GC[[#This Row],[Date]])</f>
        <v>2023</v>
      </c>
      <c r="D512" s="2" t="s">
        <v>211</v>
      </c>
      <c r="E512" s="2" t="s">
        <v>211</v>
      </c>
      <c r="F512" s="18">
        <v>45139</v>
      </c>
      <c r="G512" s="2">
        <f t="shared" si="22"/>
        <v>31</v>
      </c>
      <c r="H512" s="19">
        <f t="shared" si="23"/>
        <v>45161</v>
      </c>
      <c r="I512">
        <v>1</v>
      </c>
      <c r="J512">
        <v>1</v>
      </c>
      <c r="K512">
        <v>0</v>
      </c>
      <c r="L512">
        <v>5</v>
      </c>
      <c r="M512">
        <v>0</v>
      </c>
      <c r="N512">
        <v>0</v>
      </c>
      <c r="O512">
        <v>0</v>
      </c>
      <c r="P512">
        <v>0</v>
      </c>
      <c r="Q512" s="2">
        <f>SUM(GC[[#This Row],[IC1_Inv1_GC]:[IC2_Inv2_GC]])</f>
        <v>5</v>
      </c>
      <c r="R512" s="211" t="s">
        <v>1118</v>
      </c>
    </row>
    <row r="513" spans="1:18">
      <c r="A513" s="2">
        <v>511</v>
      </c>
      <c r="B513" s="2" t="s">
        <v>210</v>
      </c>
      <c r="C513" s="2">
        <f>YEAR(GC[[#This Row],[Date]])</f>
        <v>2023</v>
      </c>
      <c r="D513" s="2" t="s">
        <v>211</v>
      </c>
      <c r="E513" s="2" t="s">
        <v>211</v>
      </c>
      <c r="F513" s="18">
        <v>45139</v>
      </c>
      <c r="G513" s="2">
        <f t="shared" si="22"/>
        <v>31</v>
      </c>
      <c r="H513" s="19">
        <f t="shared" si="23"/>
        <v>45162</v>
      </c>
      <c r="I513">
        <v>1</v>
      </c>
      <c r="J513">
        <v>1</v>
      </c>
      <c r="K513">
        <v>0</v>
      </c>
      <c r="L513">
        <v>0</v>
      </c>
      <c r="M513">
        <v>6</v>
      </c>
      <c r="N513">
        <v>0</v>
      </c>
      <c r="O513">
        <v>0</v>
      </c>
      <c r="P513">
        <v>0</v>
      </c>
      <c r="Q513" s="2">
        <f>SUM(GC[[#This Row],[IC1_Inv1_GC]:[IC2_Inv2_GC]])</f>
        <v>6</v>
      </c>
      <c r="R513" s="211" t="s">
        <v>1119</v>
      </c>
    </row>
    <row r="514" spans="1:18">
      <c r="A514" s="2">
        <v>512</v>
      </c>
      <c r="B514" s="2" t="s">
        <v>210</v>
      </c>
      <c r="C514" s="2">
        <f>YEAR(GC[[#This Row],[Date]])</f>
        <v>2023</v>
      </c>
      <c r="D514" s="2" t="s">
        <v>211</v>
      </c>
      <c r="E514" s="2" t="s">
        <v>211</v>
      </c>
      <c r="F514" s="18">
        <v>45139</v>
      </c>
      <c r="G514" s="2">
        <f t="shared" si="22"/>
        <v>31</v>
      </c>
      <c r="H514" s="19">
        <f t="shared" si="23"/>
        <v>45163</v>
      </c>
      <c r="I514">
        <v>1</v>
      </c>
      <c r="J514">
        <v>1</v>
      </c>
      <c r="K514">
        <v>0</v>
      </c>
      <c r="L514">
        <v>0</v>
      </c>
      <c r="M514">
        <v>4</v>
      </c>
      <c r="N514">
        <v>6</v>
      </c>
      <c r="O514">
        <v>0</v>
      </c>
      <c r="P514">
        <v>0</v>
      </c>
      <c r="Q514" s="2">
        <f>SUM(GC[[#This Row],[IC1_Inv1_GC]:[IC2_Inv2_GC]])</f>
        <v>10</v>
      </c>
      <c r="R514" s="211" t="s">
        <v>1120</v>
      </c>
    </row>
    <row r="515" spans="1:18">
      <c r="A515" s="2">
        <v>513</v>
      </c>
      <c r="B515" s="2" t="s">
        <v>210</v>
      </c>
      <c r="C515" s="2">
        <f>YEAR(GC[[#This Row],[Date]])</f>
        <v>2023</v>
      </c>
      <c r="D515" s="2" t="s">
        <v>211</v>
      </c>
      <c r="E515" s="2" t="s">
        <v>211</v>
      </c>
      <c r="F515" s="18">
        <v>45139</v>
      </c>
      <c r="G515" s="2">
        <f t="shared" si="22"/>
        <v>31</v>
      </c>
      <c r="H515" s="19">
        <f t="shared" si="23"/>
        <v>45164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s="2">
        <f>SUM(GC[[#This Row],[IC1_Inv1_GC]:[IC2_Inv2_GC]])</f>
        <v>0</v>
      </c>
      <c r="R515" s="211" t="s">
        <v>1121</v>
      </c>
    </row>
    <row r="516" spans="1:18">
      <c r="A516" s="2">
        <v>514</v>
      </c>
      <c r="B516" s="2" t="s">
        <v>210</v>
      </c>
      <c r="C516" s="2">
        <f>YEAR(GC[[#This Row],[Date]])</f>
        <v>2023</v>
      </c>
      <c r="D516" s="2" t="s">
        <v>211</v>
      </c>
      <c r="E516" s="2" t="s">
        <v>211</v>
      </c>
      <c r="F516" s="18">
        <v>45139</v>
      </c>
      <c r="G516" s="2">
        <f t="shared" si="22"/>
        <v>31</v>
      </c>
      <c r="H516" s="19">
        <f t="shared" si="23"/>
        <v>45165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s="2">
        <f>SUM(GC[[#This Row],[IC1_Inv1_GC]:[IC2_Inv2_GC]])</f>
        <v>0</v>
      </c>
      <c r="R516" s="211" t="s">
        <v>1121</v>
      </c>
    </row>
    <row r="517" spans="1:18">
      <c r="A517" s="2">
        <v>515</v>
      </c>
      <c r="B517" s="2" t="s">
        <v>210</v>
      </c>
      <c r="C517" s="2">
        <f>YEAR(GC[[#This Row],[Date]])</f>
        <v>2023</v>
      </c>
      <c r="D517" s="2" t="s">
        <v>211</v>
      </c>
      <c r="E517" s="2" t="s">
        <v>211</v>
      </c>
      <c r="F517" s="18">
        <v>45139</v>
      </c>
      <c r="G517" s="2">
        <f t="shared" si="22"/>
        <v>31</v>
      </c>
      <c r="H517" s="19">
        <f t="shared" si="23"/>
        <v>45166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7</v>
      </c>
      <c r="P517">
        <v>0</v>
      </c>
      <c r="Q517" s="2">
        <f>SUM(GC[[#This Row],[IC1_Inv1_GC]:[IC2_Inv2_GC]])</f>
        <v>7</v>
      </c>
      <c r="R517" s="211" t="s">
        <v>1122</v>
      </c>
    </row>
    <row r="518" spans="1:18">
      <c r="A518" s="2">
        <v>516</v>
      </c>
      <c r="B518" s="2" t="s">
        <v>210</v>
      </c>
      <c r="C518" s="2">
        <f>YEAR(GC[[#This Row],[Date]])</f>
        <v>2023</v>
      </c>
      <c r="D518" s="2" t="s">
        <v>211</v>
      </c>
      <c r="E518" s="2" t="s">
        <v>211</v>
      </c>
      <c r="F518" s="18">
        <v>45139</v>
      </c>
      <c r="G518" s="2">
        <f t="shared" si="22"/>
        <v>31</v>
      </c>
      <c r="H518" s="19">
        <f t="shared" si="23"/>
        <v>45167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s="2">
        <f>SUM(GC[[#This Row],[IC1_Inv1_GC]:[IC2_Inv2_GC]])</f>
        <v>0</v>
      </c>
      <c r="R518" t="s">
        <v>1123</v>
      </c>
    </row>
    <row r="519" spans="1:18">
      <c r="A519" s="2">
        <v>517</v>
      </c>
      <c r="B519" s="2" t="s">
        <v>210</v>
      </c>
      <c r="C519" s="2">
        <f>YEAR(GC[[#This Row],[Date]])</f>
        <v>2023</v>
      </c>
      <c r="D519" s="2" t="s">
        <v>211</v>
      </c>
      <c r="E519" s="2" t="s">
        <v>211</v>
      </c>
      <c r="F519" s="18">
        <v>45139</v>
      </c>
      <c r="G519" s="2">
        <f t="shared" si="22"/>
        <v>31</v>
      </c>
      <c r="H519" s="19">
        <f t="shared" si="23"/>
        <v>45168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s="2">
        <f>SUM(GC[[#This Row],[IC1_Inv1_GC]:[IC2_Inv2_GC]])</f>
        <v>0</v>
      </c>
      <c r="R519" t="s">
        <v>1124</v>
      </c>
    </row>
    <row r="520" spans="1:18">
      <c r="A520" s="2">
        <v>518</v>
      </c>
      <c r="B520" s="2" t="s">
        <v>210</v>
      </c>
      <c r="C520" s="2">
        <f>YEAR(GC[[#This Row],[Date]])</f>
        <v>2023</v>
      </c>
      <c r="D520" s="2" t="s">
        <v>211</v>
      </c>
      <c r="E520" s="2" t="s">
        <v>211</v>
      </c>
      <c r="F520" s="18">
        <v>45139</v>
      </c>
      <c r="G520" s="2">
        <f t="shared" si="22"/>
        <v>31</v>
      </c>
      <c r="H520" s="19">
        <f t="shared" si="23"/>
        <v>45169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s="2">
        <f>SUM(GC[[#This Row],[IC1_Inv1_GC]:[IC2_Inv2_GC]])</f>
        <v>0</v>
      </c>
      <c r="R520" s="211" t="s">
        <v>1124</v>
      </c>
    </row>
    <row r="521" spans="1:18">
      <c r="A521" s="2">
        <v>519</v>
      </c>
      <c r="B521" s="2" t="s">
        <v>210</v>
      </c>
      <c r="C521" s="2">
        <f>YEAR(GC[[#This Row],[Date]])</f>
        <v>2023</v>
      </c>
      <c r="D521" s="2" t="s">
        <v>211</v>
      </c>
      <c r="E521" s="2" t="s">
        <v>211</v>
      </c>
      <c r="F521" s="18">
        <v>45170</v>
      </c>
      <c r="G521" s="2">
        <f t="shared" si="22"/>
        <v>30</v>
      </c>
      <c r="H521" s="19">
        <f t="shared" si="23"/>
        <v>45170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6</v>
      </c>
      <c r="P521">
        <v>0</v>
      </c>
      <c r="Q521" s="2">
        <f>SUM(GC[[#This Row],[IC1_Inv1_GC]:[IC2_Inv2_GC]])</f>
        <v>6</v>
      </c>
      <c r="R521" s="211" t="s">
        <v>1125</v>
      </c>
    </row>
    <row r="522" spans="1:18">
      <c r="A522" s="2">
        <v>520</v>
      </c>
      <c r="B522" s="2" t="s">
        <v>210</v>
      </c>
      <c r="C522" s="2">
        <f>YEAR(GC[[#This Row],[Date]])</f>
        <v>2023</v>
      </c>
      <c r="D522" s="2" t="s">
        <v>211</v>
      </c>
      <c r="E522" s="2" t="s">
        <v>211</v>
      </c>
      <c r="F522" s="18">
        <v>45170</v>
      </c>
      <c r="G522" s="2">
        <f t="shared" si="22"/>
        <v>30</v>
      </c>
      <c r="H522" s="19">
        <f t="shared" si="23"/>
        <v>45171</v>
      </c>
      <c r="I522">
        <v>1</v>
      </c>
      <c r="J522">
        <v>1</v>
      </c>
      <c r="K522">
        <v>4</v>
      </c>
      <c r="L522">
        <v>0</v>
      </c>
      <c r="M522">
        <v>0</v>
      </c>
      <c r="N522">
        <v>0</v>
      </c>
      <c r="O522">
        <v>1</v>
      </c>
      <c r="P522">
        <v>0</v>
      </c>
      <c r="Q522" s="2">
        <f>SUM(GC[[#This Row],[IC1_Inv1_GC]:[IC2_Inv2_GC]])</f>
        <v>5</v>
      </c>
      <c r="R522" s="211" t="s">
        <v>1126</v>
      </c>
    </row>
    <row r="523" spans="1:18">
      <c r="A523" s="2">
        <v>521</v>
      </c>
      <c r="B523" s="2" t="s">
        <v>210</v>
      </c>
      <c r="C523" s="2">
        <f>YEAR(GC[[#This Row],[Date]])</f>
        <v>2023</v>
      </c>
      <c r="D523" s="2" t="s">
        <v>211</v>
      </c>
      <c r="E523" s="2" t="s">
        <v>211</v>
      </c>
      <c r="F523" s="18">
        <v>45170</v>
      </c>
      <c r="G523" s="2">
        <f t="shared" si="22"/>
        <v>30</v>
      </c>
      <c r="H523" s="19">
        <f t="shared" si="23"/>
        <v>45172</v>
      </c>
      <c r="I523">
        <v>1</v>
      </c>
      <c r="J523">
        <v>1</v>
      </c>
      <c r="K523">
        <v>9</v>
      </c>
      <c r="L523">
        <v>0</v>
      </c>
      <c r="M523">
        <v>0</v>
      </c>
      <c r="N523">
        <v>0</v>
      </c>
      <c r="O523">
        <v>0</v>
      </c>
      <c r="P523">
        <v>0</v>
      </c>
      <c r="Q523" s="2">
        <f>SUM(GC[[#This Row],[IC1_Inv1_GC]:[IC2_Inv2_GC]])</f>
        <v>9</v>
      </c>
      <c r="R523" s="211" t="s">
        <v>1127</v>
      </c>
    </row>
    <row r="524" spans="1:18">
      <c r="A524" s="2">
        <v>522</v>
      </c>
      <c r="B524" s="2" t="s">
        <v>210</v>
      </c>
      <c r="C524" s="2">
        <f>YEAR(GC[[#This Row],[Date]])</f>
        <v>2023</v>
      </c>
      <c r="D524" s="2" t="s">
        <v>211</v>
      </c>
      <c r="E524" s="2" t="s">
        <v>211</v>
      </c>
      <c r="F524" s="18">
        <v>45170</v>
      </c>
      <c r="G524" s="2">
        <f t="shared" ref="G524:G555" si="24">DAY(EOMONTH(F524,0))</f>
        <v>30</v>
      </c>
      <c r="H524" s="19">
        <f t="shared" ref="H524:H559" si="25">H523+1</f>
        <v>45173</v>
      </c>
      <c r="I524">
        <v>1</v>
      </c>
      <c r="J524">
        <v>1</v>
      </c>
      <c r="K524">
        <v>8</v>
      </c>
      <c r="L524">
        <v>0</v>
      </c>
      <c r="M524">
        <v>0</v>
      </c>
      <c r="N524">
        <v>0</v>
      </c>
      <c r="O524">
        <v>0</v>
      </c>
      <c r="P524">
        <v>0</v>
      </c>
      <c r="Q524" s="2">
        <f>SUM(GC[[#This Row],[IC1_Inv1_GC]:[IC2_Inv2_GC]])</f>
        <v>8</v>
      </c>
      <c r="R524" s="211" t="s">
        <v>1128</v>
      </c>
    </row>
    <row r="525" spans="1:18">
      <c r="A525" s="2">
        <v>523</v>
      </c>
      <c r="B525" s="2" t="s">
        <v>210</v>
      </c>
      <c r="C525" s="2">
        <f>YEAR(GC[[#This Row],[Date]])</f>
        <v>2023</v>
      </c>
      <c r="D525" s="2" t="s">
        <v>211</v>
      </c>
      <c r="E525" s="2" t="s">
        <v>211</v>
      </c>
      <c r="F525" s="18">
        <v>45170</v>
      </c>
      <c r="G525" s="2">
        <f t="shared" si="24"/>
        <v>30</v>
      </c>
      <c r="H525" s="19">
        <f t="shared" si="25"/>
        <v>45174</v>
      </c>
      <c r="I525">
        <v>1</v>
      </c>
      <c r="J525">
        <v>1</v>
      </c>
      <c r="K525">
        <v>10</v>
      </c>
      <c r="L525">
        <v>0</v>
      </c>
      <c r="M525">
        <v>0</v>
      </c>
      <c r="N525">
        <v>0</v>
      </c>
      <c r="O525">
        <v>0</v>
      </c>
      <c r="P525">
        <v>0</v>
      </c>
      <c r="Q525" s="2">
        <f>SUM(GC[[#This Row],[IC1_Inv1_GC]:[IC2_Inv2_GC]])</f>
        <v>10</v>
      </c>
      <c r="R525" s="211" t="s">
        <v>1129</v>
      </c>
    </row>
    <row r="526" spans="1:18">
      <c r="A526" s="2">
        <v>524</v>
      </c>
      <c r="B526" s="2" t="s">
        <v>210</v>
      </c>
      <c r="C526" s="2">
        <f>YEAR(GC[[#This Row],[Date]])</f>
        <v>2023</v>
      </c>
      <c r="D526" s="2" t="s">
        <v>211</v>
      </c>
      <c r="E526" s="2" t="s">
        <v>211</v>
      </c>
      <c r="F526" s="18">
        <v>45170</v>
      </c>
      <c r="G526" s="2">
        <f t="shared" si="24"/>
        <v>30</v>
      </c>
      <c r="H526" s="19">
        <f t="shared" si="25"/>
        <v>45175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s="2">
        <f>SUM(GC[[#This Row],[IC1_Inv1_GC]:[IC2_Inv2_GC]])</f>
        <v>0</v>
      </c>
      <c r="R526" s="211" t="s">
        <v>1130</v>
      </c>
    </row>
    <row r="527" spans="1:18">
      <c r="A527" s="2">
        <v>525</v>
      </c>
      <c r="B527" s="2" t="s">
        <v>210</v>
      </c>
      <c r="C527" s="2">
        <f>YEAR(GC[[#This Row],[Date]])</f>
        <v>2023</v>
      </c>
      <c r="D527" s="2" t="s">
        <v>211</v>
      </c>
      <c r="E527" s="2" t="s">
        <v>211</v>
      </c>
      <c r="F527" s="18">
        <v>45170</v>
      </c>
      <c r="G527" s="2">
        <f t="shared" si="24"/>
        <v>30</v>
      </c>
      <c r="H527" s="19">
        <f t="shared" si="25"/>
        <v>45176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s="2">
        <f>SUM(GC[[#This Row],[IC1_Inv1_GC]:[IC2_Inv2_GC]])</f>
        <v>0</v>
      </c>
      <c r="R527" s="211" t="s">
        <v>1121</v>
      </c>
    </row>
    <row r="528" spans="1:18">
      <c r="A528" s="2">
        <v>526</v>
      </c>
      <c r="B528" s="2" t="s">
        <v>210</v>
      </c>
      <c r="C528" s="2">
        <f>YEAR(GC[[#This Row],[Date]])</f>
        <v>2023</v>
      </c>
      <c r="D528" s="2" t="s">
        <v>211</v>
      </c>
      <c r="E528" s="2" t="s">
        <v>211</v>
      </c>
      <c r="F528" s="18">
        <v>45170</v>
      </c>
      <c r="G528" s="2">
        <f t="shared" si="24"/>
        <v>30</v>
      </c>
      <c r="H528" s="19">
        <f t="shared" si="25"/>
        <v>45177</v>
      </c>
      <c r="I528">
        <v>1</v>
      </c>
      <c r="J528">
        <v>1</v>
      </c>
      <c r="K528">
        <v>6</v>
      </c>
      <c r="L528">
        <v>4</v>
      </c>
      <c r="M528">
        <v>0</v>
      </c>
      <c r="N528">
        <v>0</v>
      </c>
      <c r="O528">
        <v>0</v>
      </c>
      <c r="P528">
        <v>0</v>
      </c>
      <c r="Q528" s="2">
        <f>SUM(GC[[#This Row],[IC1_Inv1_GC]:[IC2_Inv2_GC]])</f>
        <v>10</v>
      </c>
      <c r="R528" s="211" t="s">
        <v>1131</v>
      </c>
    </row>
    <row r="529" spans="1:18">
      <c r="A529" s="2">
        <v>527</v>
      </c>
      <c r="B529" s="2" t="s">
        <v>210</v>
      </c>
      <c r="C529" s="2">
        <f>YEAR(GC[[#This Row],[Date]])</f>
        <v>2023</v>
      </c>
      <c r="D529" s="2" t="s">
        <v>211</v>
      </c>
      <c r="E529" s="2" t="s">
        <v>211</v>
      </c>
      <c r="F529" s="18">
        <v>45170</v>
      </c>
      <c r="G529" s="2">
        <f t="shared" si="24"/>
        <v>30</v>
      </c>
      <c r="H529" s="19">
        <f t="shared" si="25"/>
        <v>45178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s="2">
        <f>SUM(GC[[#This Row],[IC1_Inv1_GC]:[IC2_Inv2_GC]])</f>
        <v>0</v>
      </c>
      <c r="R529" s="211" t="s">
        <v>1016</v>
      </c>
    </row>
    <row r="530" spans="1:18">
      <c r="A530" s="2">
        <v>528</v>
      </c>
      <c r="B530" s="2" t="s">
        <v>210</v>
      </c>
      <c r="C530" s="2">
        <f>YEAR(GC[[#This Row],[Date]])</f>
        <v>2023</v>
      </c>
      <c r="D530" s="2" t="s">
        <v>211</v>
      </c>
      <c r="E530" s="2" t="s">
        <v>211</v>
      </c>
      <c r="F530" s="18">
        <v>45170</v>
      </c>
      <c r="G530" s="2">
        <f t="shared" si="24"/>
        <v>30</v>
      </c>
      <c r="H530" s="19">
        <f t="shared" si="25"/>
        <v>45179</v>
      </c>
      <c r="I530">
        <v>1</v>
      </c>
      <c r="J530">
        <v>1</v>
      </c>
      <c r="K530">
        <v>0</v>
      </c>
      <c r="L530">
        <v>5</v>
      </c>
      <c r="M530">
        <v>5</v>
      </c>
      <c r="N530">
        <v>0</v>
      </c>
      <c r="O530">
        <v>0</v>
      </c>
      <c r="P530">
        <v>0</v>
      </c>
      <c r="Q530" s="2">
        <f>SUM(GC[[#This Row],[IC1_Inv1_GC]:[IC2_Inv2_GC]])</f>
        <v>10</v>
      </c>
      <c r="R530" s="211" t="s">
        <v>1132</v>
      </c>
    </row>
    <row r="531" spans="1:18">
      <c r="A531" s="2">
        <v>529</v>
      </c>
      <c r="B531" s="2" t="s">
        <v>210</v>
      </c>
      <c r="C531" s="2">
        <f>YEAR(GC[[#This Row],[Date]])</f>
        <v>2023</v>
      </c>
      <c r="D531" s="2" t="s">
        <v>211</v>
      </c>
      <c r="E531" s="2" t="s">
        <v>211</v>
      </c>
      <c r="F531" s="18">
        <v>45170</v>
      </c>
      <c r="G531" s="2">
        <f t="shared" si="24"/>
        <v>30</v>
      </c>
      <c r="H531" s="19">
        <f t="shared" si="25"/>
        <v>45180</v>
      </c>
      <c r="I531">
        <v>1</v>
      </c>
      <c r="J531">
        <v>1</v>
      </c>
      <c r="K531">
        <v>0</v>
      </c>
      <c r="L531">
        <v>0</v>
      </c>
      <c r="M531">
        <v>10</v>
      </c>
      <c r="N531">
        <v>0</v>
      </c>
      <c r="O531">
        <v>0</v>
      </c>
      <c r="P531">
        <v>0</v>
      </c>
      <c r="Q531" s="2">
        <f>SUM(GC[[#This Row],[IC1_Inv1_GC]:[IC2_Inv2_GC]])</f>
        <v>10</v>
      </c>
      <c r="R531" s="211" t="s">
        <v>1133</v>
      </c>
    </row>
    <row r="532" spans="1:18">
      <c r="A532" s="2">
        <v>530</v>
      </c>
      <c r="B532" s="2" t="s">
        <v>210</v>
      </c>
      <c r="C532" s="2">
        <f>YEAR(GC[[#This Row],[Date]])</f>
        <v>2023</v>
      </c>
      <c r="D532" s="2" t="s">
        <v>211</v>
      </c>
      <c r="E532" s="2" t="s">
        <v>211</v>
      </c>
      <c r="F532" s="18">
        <v>45170</v>
      </c>
      <c r="G532" s="2">
        <f t="shared" si="24"/>
        <v>30</v>
      </c>
      <c r="H532" s="19">
        <f t="shared" si="25"/>
        <v>45181</v>
      </c>
      <c r="I532">
        <v>1</v>
      </c>
      <c r="J532">
        <v>1</v>
      </c>
      <c r="K532">
        <v>0</v>
      </c>
      <c r="L532">
        <v>0</v>
      </c>
      <c r="M532">
        <v>7</v>
      </c>
      <c r="N532">
        <v>0</v>
      </c>
      <c r="O532">
        <v>0</v>
      </c>
      <c r="P532">
        <v>0</v>
      </c>
      <c r="Q532" s="2">
        <f>SUM(GC[[#This Row],[IC1_Inv1_GC]:[IC2_Inv2_GC]])</f>
        <v>7</v>
      </c>
      <c r="R532" s="211" t="s">
        <v>1134</v>
      </c>
    </row>
    <row r="533" spans="1:18">
      <c r="A533" s="2">
        <v>531</v>
      </c>
      <c r="B533" s="2" t="s">
        <v>210</v>
      </c>
      <c r="C533" s="2">
        <f>YEAR(GC[[#This Row],[Date]])</f>
        <v>2023</v>
      </c>
      <c r="D533" s="2" t="s">
        <v>211</v>
      </c>
      <c r="E533" s="2" t="s">
        <v>211</v>
      </c>
      <c r="F533" s="18">
        <v>45170</v>
      </c>
      <c r="G533" s="2">
        <f t="shared" si="24"/>
        <v>30</v>
      </c>
      <c r="H533" s="19">
        <f t="shared" si="25"/>
        <v>45182</v>
      </c>
      <c r="I533">
        <v>1</v>
      </c>
      <c r="J533">
        <v>1</v>
      </c>
      <c r="K533">
        <v>0</v>
      </c>
      <c r="L533">
        <v>0</v>
      </c>
      <c r="M533">
        <v>5</v>
      </c>
      <c r="N533">
        <v>0</v>
      </c>
      <c r="O533">
        <v>0</v>
      </c>
      <c r="P533">
        <v>0</v>
      </c>
      <c r="Q533" s="2">
        <f>SUM(GC[[#This Row],[IC1_Inv1_GC]:[IC2_Inv2_GC]])</f>
        <v>5</v>
      </c>
      <c r="R533" s="211" t="s">
        <v>1135</v>
      </c>
    </row>
    <row r="534" spans="1:18">
      <c r="A534" s="2">
        <v>532</v>
      </c>
      <c r="B534" s="2" t="s">
        <v>210</v>
      </c>
      <c r="C534" s="2">
        <f>YEAR(GC[[#This Row],[Date]])</f>
        <v>2023</v>
      </c>
      <c r="D534" s="2" t="s">
        <v>211</v>
      </c>
      <c r="E534" s="2" t="s">
        <v>211</v>
      </c>
      <c r="F534" s="18">
        <v>45170</v>
      </c>
      <c r="G534" s="2">
        <f t="shared" si="24"/>
        <v>30</v>
      </c>
      <c r="H534" s="19">
        <f t="shared" si="25"/>
        <v>45183</v>
      </c>
      <c r="I534">
        <v>1</v>
      </c>
      <c r="J534">
        <v>1</v>
      </c>
      <c r="K534">
        <v>0</v>
      </c>
      <c r="L534">
        <v>0</v>
      </c>
      <c r="M534">
        <v>6</v>
      </c>
      <c r="N534">
        <v>0</v>
      </c>
      <c r="O534">
        <v>0</v>
      </c>
      <c r="P534">
        <v>0</v>
      </c>
      <c r="Q534" s="2">
        <f>SUM(GC[[#This Row],[IC1_Inv1_GC]:[IC2_Inv2_GC]])</f>
        <v>6</v>
      </c>
      <c r="R534" s="211" t="s">
        <v>1136</v>
      </c>
    </row>
    <row r="535" spans="1:18">
      <c r="A535" s="2">
        <v>533</v>
      </c>
      <c r="B535" s="2" t="s">
        <v>210</v>
      </c>
      <c r="C535" s="2">
        <f>YEAR(GC[[#This Row],[Date]])</f>
        <v>2023</v>
      </c>
      <c r="D535" s="2" t="s">
        <v>211</v>
      </c>
      <c r="E535" s="2" t="s">
        <v>211</v>
      </c>
      <c r="F535" s="18">
        <v>45170</v>
      </c>
      <c r="G535" s="2">
        <f t="shared" si="24"/>
        <v>30</v>
      </c>
      <c r="H535" s="19">
        <f t="shared" si="25"/>
        <v>45184</v>
      </c>
      <c r="I535">
        <v>1</v>
      </c>
      <c r="J535">
        <v>1</v>
      </c>
      <c r="K535">
        <v>0</v>
      </c>
      <c r="L535">
        <v>0</v>
      </c>
      <c r="M535">
        <v>8</v>
      </c>
      <c r="N535">
        <v>0</v>
      </c>
      <c r="O535">
        <v>0</v>
      </c>
      <c r="P535">
        <v>0</v>
      </c>
      <c r="Q535" s="2">
        <f>SUM(GC[[#This Row],[IC1_Inv1_GC]:[IC2_Inv2_GC]])</f>
        <v>8</v>
      </c>
      <c r="R535" s="211" t="s">
        <v>1137</v>
      </c>
    </row>
    <row r="536" spans="1:18">
      <c r="A536" s="2">
        <v>534</v>
      </c>
      <c r="B536" s="2" t="s">
        <v>210</v>
      </c>
      <c r="C536" s="2">
        <f>YEAR(GC[[#This Row],[Date]])</f>
        <v>2023</v>
      </c>
      <c r="D536" s="2" t="s">
        <v>211</v>
      </c>
      <c r="E536" s="2" t="s">
        <v>211</v>
      </c>
      <c r="F536" s="18">
        <v>45170</v>
      </c>
      <c r="G536" s="2">
        <f t="shared" si="24"/>
        <v>30</v>
      </c>
      <c r="H536" s="19">
        <f t="shared" si="25"/>
        <v>45185</v>
      </c>
      <c r="I536">
        <v>1</v>
      </c>
      <c r="J536">
        <v>1</v>
      </c>
      <c r="K536">
        <v>0</v>
      </c>
      <c r="L536">
        <v>0</v>
      </c>
      <c r="M536">
        <v>4</v>
      </c>
      <c r="N536">
        <v>4</v>
      </c>
      <c r="O536">
        <v>0</v>
      </c>
      <c r="P536">
        <v>0</v>
      </c>
      <c r="Q536" s="2">
        <f>SUM(GC[[#This Row],[IC1_Inv1_GC]:[IC2_Inv2_GC]])</f>
        <v>8</v>
      </c>
      <c r="R536" s="211" t="s">
        <v>1138</v>
      </c>
    </row>
    <row r="537" spans="1:18">
      <c r="A537" s="2">
        <v>535</v>
      </c>
      <c r="B537" s="2" t="s">
        <v>210</v>
      </c>
      <c r="C537" s="2">
        <f>YEAR(GC[[#This Row],[Date]])</f>
        <v>2023</v>
      </c>
      <c r="D537" s="2" t="s">
        <v>211</v>
      </c>
      <c r="E537" s="2" t="s">
        <v>211</v>
      </c>
      <c r="F537" s="18">
        <v>45170</v>
      </c>
      <c r="G537" s="2">
        <f t="shared" si="24"/>
        <v>30</v>
      </c>
      <c r="H537" s="19">
        <f t="shared" si="25"/>
        <v>45186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10</v>
      </c>
      <c r="O537">
        <v>0</v>
      </c>
      <c r="P537">
        <v>0</v>
      </c>
      <c r="Q537" s="2">
        <f>SUM(GC[[#This Row],[IC1_Inv1_GC]:[IC2_Inv2_GC]])</f>
        <v>10</v>
      </c>
      <c r="R537" s="211" t="s">
        <v>1139</v>
      </c>
    </row>
    <row r="538" spans="1:18">
      <c r="A538" s="2">
        <v>536</v>
      </c>
      <c r="B538" s="2" t="s">
        <v>210</v>
      </c>
      <c r="C538" s="2">
        <f>YEAR(GC[[#This Row],[Date]])</f>
        <v>2023</v>
      </c>
      <c r="D538" s="2" t="s">
        <v>211</v>
      </c>
      <c r="E538" s="2" t="s">
        <v>211</v>
      </c>
      <c r="F538" s="18">
        <v>45170</v>
      </c>
      <c r="G538" s="2">
        <f t="shared" si="24"/>
        <v>30</v>
      </c>
      <c r="H538" s="19">
        <f t="shared" si="25"/>
        <v>45187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6</v>
      </c>
      <c r="O538">
        <v>0</v>
      </c>
      <c r="P538">
        <v>0</v>
      </c>
      <c r="Q538" s="2">
        <f>SUM(GC[[#This Row],[IC1_Inv1_GC]:[IC2_Inv2_GC]])</f>
        <v>6</v>
      </c>
      <c r="R538" s="211" t="s">
        <v>1140</v>
      </c>
    </row>
    <row r="539" spans="1:18">
      <c r="A539" s="2">
        <v>537</v>
      </c>
      <c r="B539" s="2" t="s">
        <v>210</v>
      </c>
      <c r="C539" s="2">
        <f>YEAR(GC[[#This Row],[Date]])</f>
        <v>2023</v>
      </c>
      <c r="D539" s="2" t="s">
        <v>211</v>
      </c>
      <c r="E539" s="2" t="s">
        <v>211</v>
      </c>
      <c r="F539" s="18">
        <v>45170</v>
      </c>
      <c r="G539" s="2">
        <f t="shared" si="24"/>
        <v>30</v>
      </c>
      <c r="H539" s="19">
        <f t="shared" si="25"/>
        <v>45188</v>
      </c>
      <c r="Q539" s="2">
        <f>SUM(GC[[#This Row],[IC1_Inv1_GC]:[IC2_Inv2_GC]])</f>
        <v>0</v>
      </c>
      <c r="R539" s="211"/>
    </row>
    <row r="540" spans="1:18">
      <c r="A540" s="2">
        <v>538</v>
      </c>
      <c r="B540" s="2" t="s">
        <v>210</v>
      </c>
      <c r="C540" s="2">
        <f>YEAR(GC[[#This Row],[Date]])</f>
        <v>2023</v>
      </c>
      <c r="D540" s="2" t="s">
        <v>211</v>
      </c>
      <c r="E540" s="2" t="s">
        <v>211</v>
      </c>
      <c r="F540" s="18">
        <v>45170</v>
      </c>
      <c r="G540" s="2">
        <f t="shared" si="24"/>
        <v>30</v>
      </c>
      <c r="H540" s="19">
        <f t="shared" si="25"/>
        <v>45189</v>
      </c>
      <c r="Q540" s="2">
        <f>SUM(GC[[#This Row],[IC1_Inv1_GC]:[IC2_Inv2_GC]])</f>
        <v>0</v>
      </c>
      <c r="R540" s="211"/>
    </row>
    <row r="541" spans="1:18">
      <c r="A541" s="2">
        <v>539</v>
      </c>
      <c r="B541" s="2" t="s">
        <v>210</v>
      </c>
      <c r="C541" s="2">
        <f>YEAR(GC[[#This Row],[Date]])</f>
        <v>2023</v>
      </c>
      <c r="D541" s="2" t="s">
        <v>211</v>
      </c>
      <c r="E541" s="2" t="s">
        <v>211</v>
      </c>
      <c r="F541" s="18">
        <v>45170</v>
      </c>
      <c r="G541" s="2">
        <f t="shared" si="24"/>
        <v>30</v>
      </c>
      <c r="H541" s="19">
        <f t="shared" si="25"/>
        <v>45190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6</v>
      </c>
      <c r="O541">
        <v>0</v>
      </c>
      <c r="P541">
        <v>0</v>
      </c>
      <c r="Q541" s="2">
        <f>SUM(GC[[#This Row],[IC1_Inv1_GC]:[IC2_Inv2_GC]])</f>
        <v>6</v>
      </c>
      <c r="R541" s="211" t="s">
        <v>1141</v>
      </c>
    </row>
    <row r="542" spans="1:18">
      <c r="A542" s="2">
        <v>540</v>
      </c>
      <c r="B542" s="2" t="s">
        <v>210</v>
      </c>
      <c r="C542" s="2">
        <f>YEAR(GC[[#This Row],[Date]])</f>
        <v>2023</v>
      </c>
      <c r="D542" s="2" t="s">
        <v>211</v>
      </c>
      <c r="E542" s="2" t="s">
        <v>211</v>
      </c>
      <c r="F542" s="18">
        <v>45170</v>
      </c>
      <c r="G542" s="2">
        <f t="shared" si="24"/>
        <v>30</v>
      </c>
      <c r="H542" s="19">
        <f t="shared" si="25"/>
        <v>45191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2</v>
      </c>
      <c r="O542">
        <v>0</v>
      </c>
      <c r="P542">
        <v>0</v>
      </c>
      <c r="Q542" s="2">
        <f>SUM(GC[[#This Row],[IC1_Inv1_GC]:[IC2_Inv2_GC]])</f>
        <v>2</v>
      </c>
      <c r="R542" s="211" t="s">
        <v>1142</v>
      </c>
    </row>
    <row r="543" spans="1:18">
      <c r="A543" s="2">
        <v>541</v>
      </c>
      <c r="B543" s="2" t="s">
        <v>210</v>
      </c>
      <c r="C543" s="2">
        <f>YEAR(GC[[#This Row],[Date]])</f>
        <v>2023</v>
      </c>
      <c r="D543" s="2" t="s">
        <v>211</v>
      </c>
      <c r="E543" s="2" t="s">
        <v>211</v>
      </c>
      <c r="F543" s="18">
        <v>45170</v>
      </c>
      <c r="G543" s="2">
        <f t="shared" si="24"/>
        <v>30</v>
      </c>
      <c r="H543" s="19">
        <f t="shared" si="25"/>
        <v>45192</v>
      </c>
      <c r="P543">
        <v>0</v>
      </c>
      <c r="Q543" s="2">
        <f>SUM(GC[[#This Row],[IC1_Inv1_GC]:[IC2_Inv2_GC]])</f>
        <v>0</v>
      </c>
      <c r="R543" s="211" t="s">
        <v>1143</v>
      </c>
    </row>
    <row r="544" spans="1:18">
      <c r="A544" s="2">
        <v>542</v>
      </c>
      <c r="B544" s="2" t="s">
        <v>210</v>
      </c>
      <c r="C544" s="2">
        <f>YEAR(GC[[#This Row],[Date]])</f>
        <v>2023</v>
      </c>
      <c r="D544" s="2" t="s">
        <v>211</v>
      </c>
      <c r="E544" s="2" t="s">
        <v>211</v>
      </c>
      <c r="F544" s="18">
        <v>45170</v>
      </c>
      <c r="G544" s="2">
        <f t="shared" si="24"/>
        <v>30</v>
      </c>
      <c r="H544" s="19">
        <f t="shared" si="25"/>
        <v>45193</v>
      </c>
      <c r="Q544" s="2">
        <f>SUM(GC[[#This Row],[IC1_Inv1_GC]:[IC2_Inv2_GC]])</f>
        <v>0</v>
      </c>
    </row>
    <row r="545" spans="1:17">
      <c r="A545" s="2">
        <v>543</v>
      </c>
      <c r="B545" s="2" t="s">
        <v>210</v>
      </c>
      <c r="C545" s="2">
        <f>YEAR(GC[[#This Row],[Date]])</f>
        <v>2023</v>
      </c>
      <c r="D545" s="2" t="s">
        <v>211</v>
      </c>
      <c r="E545" s="2" t="s">
        <v>211</v>
      </c>
      <c r="F545" s="18">
        <v>45170</v>
      </c>
      <c r="G545" s="2">
        <f t="shared" si="24"/>
        <v>30</v>
      </c>
      <c r="H545" s="19">
        <f t="shared" si="25"/>
        <v>45194</v>
      </c>
      <c r="Q545" s="2">
        <f>SUM(GC[[#This Row],[IC1_Inv1_GC]:[IC2_Inv2_GC]])</f>
        <v>0</v>
      </c>
    </row>
    <row r="546" spans="1:17">
      <c r="A546" s="2">
        <v>544</v>
      </c>
      <c r="B546" s="2" t="s">
        <v>210</v>
      </c>
      <c r="C546" s="2">
        <f>YEAR(GC[[#This Row],[Date]])</f>
        <v>2023</v>
      </c>
      <c r="D546" s="2" t="s">
        <v>211</v>
      </c>
      <c r="E546" s="2" t="s">
        <v>211</v>
      </c>
      <c r="F546" s="18">
        <v>45170</v>
      </c>
      <c r="G546" s="2">
        <f t="shared" si="24"/>
        <v>30</v>
      </c>
      <c r="H546" s="19">
        <f t="shared" si="25"/>
        <v>45195</v>
      </c>
      <c r="Q546" s="2">
        <f>SUM(GC[[#This Row],[IC1_Inv1_GC]:[IC2_Inv2_GC]])</f>
        <v>0</v>
      </c>
    </row>
    <row r="547" spans="1:17">
      <c r="A547" s="2">
        <v>545</v>
      </c>
      <c r="B547" s="2" t="s">
        <v>210</v>
      </c>
      <c r="C547" s="2">
        <f>YEAR(GC[[#This Row],[Date]])</f>
        <v>2023</v>
      </c>
      <c r="D547" s="2" t="s">
        <v>211</v>
      </c>
      <c r="E547" s="2" t="s">
        <v>211</v>
      </c>
      <c r="F547" s="18">
        <v>45170</v>
      </c>
      <c r="G547" s="2">
        <f t="shared" si="24"/>
        <v>30</v>
      </c>
      <c r="H547" s="19">
        <f t="shared" si="25"/>
        <v>45196</v>
      </c>
      <c r="Q547" s="2">
        <f>SUM(GC[[#This Row],[IC1_Inv1_GC]:[IC2_Inv2_GC]])</f>
        <v>0</v>
      </c>
    </row>
    <row r="548" spans="1:17">
      <c r="A548" s="2">
        <v>546</v>
      </c>
      <c r="B548" s="2" t="s">
        <v>210</v>
      </c>
      <c r="C548" s="2">
        <f>YEAR(GC[[#This Row],[Date]])</f>
        <v>2023</v>
      </c>
      <c r="D548" s="2" t="s">
        <v>211</v>
      </c>
      <c r="E548" s="2" t="s">
        <v>211</v>
      </c>
      <c r="F548" s="18">
        <v>45170</v>
      </c>
      <c r="G548" s="2">
        <f t="shared" si="24"/>
        <v>30</v>
      </c>
      <c r="H548" s="19">
        <f t="shared" si="25"/>
        <v>45197</v>
      </c>
      <c r="Q548" s="2">
        <f>SUM(GC[[#This Row],[IC1_Inv1_GC]:[IC2_Inv2_GC]])</f>
        <v>0</v>
      </c>
    </row>
    <row r="549" spans="1:17">
      <c r="A549" s="2">
        <v>547</v>
      </c>
      <c r="B549" s="2" t="s">
        <v>210</v>
      </c>
      <c r="C549" s="2">
        <f>YEAR(GC[[#This Row],[Date]])</f>
        <v>2023</v>
      </c>
      <c r="D549" s="2" t="s">
        <v>211</v>
      </c>
      <c r="E549" s="2" t="s">
        <v>211</v>
      </c>
      <c r="F549" s="18">
        <v>45170</v>
      </c>
      <c r="G549" s="2">
        <f t="shared" si="24"/>
        <v>30</v>
      </c>
      <c r="H549" s="19">
        <f t="shared" si="25"/>
        <v>45198</v>
      </c>
      <c r="Q549" s="2">
        <f>SUM(GC[[#This Row],[IC1_Inv1_GC]:[IC2_Inv2_GC]])</f>
        <v>0</v>
      </c>
    </row>
    <row r="550" spans="1:17">
      <c r="A550" s="2">
        <v>548</v>
      </c>
      <c r="B550" s="2" t="s">
        <v>210</v>
      </c>
      <c r="C550" s="2">
        <f>YEAR(GC[[#This Row],[Date]])</f>
        <v>2023</v>
      </c>
      <c r="D550" s="2" t="s">
        <v>211</v>
      </c>
      <c r="E550" s="2" t="s">
        <v>211</v>
      </c>
      <c r="F550" s="18">
        <v>45170</v>
      </c>
      <c r="G550" s="2">
        <f t="shared" si="24"/>
        <v>30</v>
      </c>
      <c r="H550" s="19">
        <f t="shared" si="25"/>
        <v>45199</v>
      </c>
      <c r="Q550" s="2">
        <f>SUM(GC[[#This Row],[IC1_Inv1_GC]:[IC2_Inv2_GC]])</f>
        <v>0</v>
      </c>
    </row>
    <row r="551" spans="1:17">
      <c r="A551" s="2">
        <v>549</v>
      </c>
      <c r="B551" s="2" t="s">
        <v>210</v>
      </c>
      <c r="C551" s="2">
        <f>YEAR(GC[[#This Row],[Date]])</f>
        <v>2023</v>
      </c>
      <c r="D551" s="2" t="s">
        <v>211</v>
      </c>
      <c r="E551" s="2" t="s">
        <v>211</v>
      </c>
      <c r="F551" s="18">
        <v>45200</v>
      </c>
      <c r="G551" s="2">
        <f t="shared" si="24"/>
        <v>31</v>
      </c>
      <c r="H551" s="19">
        <f t="shared" si="25"/>
        <v>45200</v>
      </c>
      <c r="Q551" s="2">
        <f>SUM(GC[[#This Row],[IC1_Inv1_GC]:[IC2_Inv2_GC]])</f>
        <v>0</v>
      </c>
    </row>
    <row r="552" spans="1:17">
      <c r="A552" s="2">
        <v>550</v>
      </c>
      <c r="B552" s="2" t="s">
        <v>210</v>
      </c>
      <c r="C552" s="2">
        <f>YEAR(GC[[#This Row],[Date]])</f>
        <v>2023</v>
      </c>
      <c r="D552" s="2" t="s">
        <v>211</v>
      </c>
      <c r="E552" s="2" t="s">
        <v>211</v>
      </c>
      <c r="F552" s="18">
        <v>45200</v>
      </c>
      <c r="G552" s="2">
        <f t="shared" si="24"/>
        <v>31</v>
      </c>
      <c r="H552" s="19">
        <f t="shared" si="25"/>
        <v>45201</v>
      </c>
      <c r="Q552" s="2">
        <f>SUM(GC[[#This Row],[IC1_Inv1_GC]:[IC2_Inv2_GC]])</f>
        <v>0</v>
      </c>
    </row>
    <row r="553" spans="1:17">
      <c r="A553" s="2">
        <v>551</v>
      </c>
      <c r="B553" s="2" t="s">
        <v>210</v>
      </c>
      <c r="C553" s="2">
        <f>YEAR(GC[[#This Row],[Date]])</f>
        <v>2023</v>
      </c>
      <c r="D553" s="2" t="s">
        <v>211</v>
      </c>
      <c r="E553" s="2" t="s">
        <v>211</v>
      </c>
      <c r="F553" s="18">
        <v>45200</v>
      </c>
      <c r="G553" s="2">
        <f t="shared" si="24"/>
        <v>31</v>
      </c>
      <c r="H553" s="19">
        <f t="shared" si="25"/>
        <v>45202</v>
      </c>
      <c r="Q553" s="2">
        <f>SUM(GC[[#This Row],[IC1_Inv1_GC]:[IC2_Inv2_GC]])</f>
        <v>0</v>
      </c>
    </row>
    <row r="554" spans="1:17">
      <c r="A554" s="2">
        <v>552</v>
      </c>
      <c r="B554" s="2" t="s">
        <v>210</v>
      </c>
      <c r="C554" s="2">
        <f>YEAR(GC[[#This Row],[Date]])</f>
        <v>2023</v>
      </c>
      <c r="D554" s="2" t="s">
        <v>211</v>
      </c>
      <c r="E554" s="2" t="s">
        <v>211</v>
      </c>
      <c r="F554" s="18">
        <v>45200</v>
      </c>
      <c r="G554" s="2">
        <f t="shared" si="24"/>
        <v>31</v>
      </c>
      <c r="H554" s="19">
        <f t="shared" si="25"/>
        <v>45203</v>
      </c>
      <c r="Q554" s="2">
        <f>SUM(GC[[#This Row],[IC1_Inv1_GC]:[IC2_Inv2_GC]])</f>
        <v>0</v>
      </c>
    </row>
    <row r="555" spans="1:17">
      <c r="A555" s="2">
        <v>553</v>
      </c>
      <c r="B555" s="2" t="s">
        <v>210</v>
      </c>
      <c r="C555" s="2">
        <f>YEAR(GC[[#This Row],[Date]])</f>
        <v>2023</v>
      </c>
      <c r="D555" s="2" t="s">
        <v>211</v>
      </c>
      <c r="E555" s="2" t="s">
        <v>211</v>
      </c>
      <c r="F555" s="18">
        <v>45200</v>
      </c>
      <c r="G555" s="2">
        <f t="shared" si="24"/>
        <v>31</v>
      </c>
      <c r="H555" s="19">
        <f t="shared" si="25"/>
        <v>45204</v>
      </c>
      <c r="Q555" s="2">
        <f>SUM(GC[[#This Row],[IC1_Inv1_GC]:[IC2_Inv2_GC]])</f>
        <v>0</v>
      </c>
    </row>
    <row r="556" spans="1:17">
      <c r="A556" s="2">
        <v>554</v>
      </c>
      <c r="B556" s="2" t="s">
        <v>210</v>
      </c>
      <c r="C556" s="2">
        <f>YEAR(GC[[#This Row],[Date]])</f>
        <v>2023</v>
      </c>
      <c r="D556" s="2" t="s">
        <v>211</v>
      </c>
      <c r="E556" s="2" t="s">
        <v>211</v>
      </c>
      <c r="F556" s="18">
        <v>45200</v>
      </c>
      <c r="G556" s="2">
        <f t="shared" ref="G556:G559" si="26">DAY(EOMONTH(F556,0))</f>
        <v>31</v>
      </c>
      <c r="H556" s="19">
        <f t="shared" si="25"/>
        <v>45205</v>
      </c>
      <c r="Q556" s="2">
        <f>SUM(GC[[#This Row],[IC1_Inv1_GC]:[IC2_Inv2_GC]])</f>
        <v>0</v>
      </c>
    </row>
    <row r="557" spans="1:17">
      <c r="A557" s="2">
        <v>555</v>
      </c>
      <c r="B557" s="2" t="s">
        <v>210</v>
      </c>
      <c r="C557" s="2">
        <f>YEAR(GC[[#This Row],[Date]])</f>
        <v>2023</v>
      </c>
      <c r="D557" s="2" t="s">
        <v>211</v>
      </c>
      <c r="E557" s="2" t="s">
        <v>211</v>
      </c>
      <c r="F557" s="18">
        <v>45200</v>
      </c>
      <c r="G557" s="2">
        <f t="shared" si="26"/>
        <v>31</v>
      </c>
      <c r="H557" s="19">
        <f t="shared" si="25"/>
        <v>45206</v>
      </c>
      <c r="Q557" s="2">
        <f>SUM(GC[[#This Row],[IC1_Inv1_GC]:[IC2_Inv2_GC]])</f>
        <v>0</v>
      </c>
    </row>
    <row r="558" spans="1:17">
      <c r="A558" s="2">
        <v>556</v>
      </c>
      <c r="B558" s="2" t="s">
        <v>210</v>
      </c>
      <c r="C558" s="2">
        <f>YEAR(GC[[#This Row],[Date]])</f>
        <v>2023</v>
      </c>
      <c r="D558" s="2" t="s">
        <v>211</v>
      </c>
      <c r="E558" s="2" t="s">
        <v>211</v>
      </c>
      <c r="F558" s="18">
        <v>45200</v>
      </c>
      <c r="G558" s="2">
        <f t="shared" si="26"/>
        <v>31</v>
      </c>
      <c r="H558" s="19">
        <f t="shared" si="25"/>
        <v>45207</v>
      </c>
      <c r="Q558" s="2">
        <f>SUM(GC[[#This Row],[IC1_Inv1_GC]:[IC2_Inv2_GC]])</f>
        <v>0</v>
      </c>
    </row>
    <row r="559" spans="1:17">
      <c r="A559" s="2">
        <v>557</v>
      </c>
      <c r="B559" s="2" t="s">
        <v>210</v>
      </c>
      <c r="C559" s="2">
        <f>YEAR(GC[[#This Row],[Date]])</f>
        <v>2023</v>
      </c>
      <c r="D559" s="2" t="s">
        <v>211</v>
      </c>
      <c r="E559" s="2" t="s">
        <v>211</v>
      </c>
      <c r="F559" s="18">
        <v>45200</v>
      </c>
      <c r="G559" s="2">
        <f t="shared" si="26"/>
        <v>31</v>
      </c>
      <c r="H559" s="19">
        <f t="shared" si="25"/>
        <v>45208</v>
      </c>
      <c r="Q559" s="2">
        <f>SUM(GC[[#This Row],[IC1_Inv1_GC]:[IC2_Inv2_GC]])</f>
        <v>0</v>
      </c>
    </row>
    <row r="560" spans="1:17">
      <c r="A560" s="2">
        <v>558</v>
      </c>
      <c r="B560" s="2" t="s">
        <v>210</v>
      </c>
      <c r="C560" s="2">
        <f>YEAR(GC[[#This Row],[Date]])</f>
        <v>2023</v>
      </c>
      <c r="D560" s="2" t="s">
        <v>211</v>
      </c>
      <c r="E560" s="2" t="s">
        <v>211</v>
      </c>
      <c r="F560" s="18">
        <v>45200</v>
      </c>
      <c r="G560" s="2">
        <f t="shared" ref="G560:G581" si="27">DAY(EOMONTH(F560,0))</f>
        <v>31</v>
      </c>
      <c r="H560" s="19">
        <f t="shared" ref="H560:H581" si="28">H559+1</f>
        <v>45209</v>
      </c>
      <c r="Q560" s="2">
        <f>SUM(GC[[#This Row],[IC1_Inv1_GC]:[IC2_Inv2_GC]])</f>
        <v>0</v>
      </c>
    </row>
    <row r="561" spans="1:18">
      <c r="A561" s="2">
        <v>559</v>
      </c>
      <c r="B561" s="2" t="s">
        <v>210</v>
      </c>
      <c r="C561" s="2">
        <f>YEAR(GC[[#This Row],[Date]])</f>
        <v>2023</v>
      </c>
      <c r="D561" s="2" t="s">
        <v>211</v>
      </c>
      <c r="E561" s="2" t="s">
        <v>211</v>
      </c>
      <c r="F561" s="18">
        <v>45200</v>
      </c>
      <c r="G561" s="2">
        <f t="shared" si="27"/>
        <v>31</v>
      </c>
      <c r="H561" s="19">
        <f t="shared" si="28"/>
        <v>45210</v>
      </c>
      <c r="Q561" s="2">
        <f>SUM(GC[[#This Row],[IC1_Inv1_GC]:[IC2_Inv2_GC]])</f>
        <v>0</v>
      </c>
    </row>
    <row r="562" spans="1:18">
      <c r="A562" s="2">
        <v>560</v>
      </c>
      <c r="B562" s="2" t="s">
        <v>210</v>
      </c>
      <c r="C562" s="2">
        <f>YEAR(GC[[#This Row],[Date]])</f>
        <v>2023</v>
      </c>
      <c r="D562" s="2" t="s">
        <v>211</v>
      </c>
      <c r="E562" s="2" t="s">
        <v>211</v>
      </c>
      <c r="F562" s="18">
        <v>45200</v>
      </c>
      <c r="G562" s="2">
        <f t="shared" si="27"/>
        <v>31</v>
      </c>
      <c r="H562" s="19">
        <f t="shared" si="28"/>
        <v>45211</v>
      </c>
      <c r="Q562" s="2">
        <f>SUM(GC[[#This Row],[IC1_Inv1_GC]:[IC2_Inv2_GC]])</f>
        <v>0</v>
      </c>
    </row>
    <row r="563" spans="1:18">
      <c r="A563" s="2">
        <v>561</v>
      </c>
      <c r="B563" s="2" t="s">
        <v>210</v>
      </c>
      <c r="C563" s="2">
        <f>YEAR(GC[[#This Row],[Date]])</f>
        <v>2023</v>
      </c>
      <c r="D563" s="2" t="s">
        <v>211</v>
      </c>
      <c r="E563" s="2" t="s">
        <v>211</v>
      </c>
      <c r="F563" s="18">
        <v>45200</v>
      </c>
      <c r="G563" s="2">
        <f t="shared" si="27"/>
        <v>31</v>
      </c>
      <c r="H563" s="19">
        <f t="shared" si="28"/>
        <v>45212</v>
      </c>
      <c r="Q563" s="2">
        <f>SUM(GC[[#This Row],[IC1_Inv1_GC]:[IC2_Inv2_GC]])</f>
        <v>0</v>
      </c>
    </row>
    <row r="564" spans="1:18">
      <c r="A564" s="2">
        <v>562</v>
      </c>
      <c r="B564" s="2" t="s">
        <v>210</v>
      </c>
      <c r="C564" s="2">
        <f>YEAR(GC[[#This Row],[Date]])</f>
        <v>2023</v>
      </c>
      <c r="D564" s="2" t="s">
        <v>211</v>
      </c>
      <c r="E564" s="2" t="s">
        <v>211</v>
      </c>
      <c r="F564" s="18">
        <v>45200</v>
      </c>
      <c r="G564" s="2">
        <f t="shared" si="27"/>
        <v>31</v>
      </c>
      <c r="H564" s="19">
        <f t="shared" si="28"/>
        <v>45213</v>
      </c>
      <c r="Q564" s="2">
        <f>SUM(GC[[#This Row],[IC1_Inv1_GC]:[IC2_Inv2_GC]])</f>
        <v>0</v>
      </c>
    </row>
    <row r="565" spans="1:18">
      <c r="A565" s="2">
        <v>563</v>
      </c>
      <c r="B565" s="2" t="s">
        <v>210</v>
      </c>
      <c r="C565" s="2">
        <f>YEAR(GC[[#This Row],[Date]])</f>
        <v>2023</v>
      </c>
      <c r="D565" s="2" t="s">
        <v>211</v>
      </c>
      <c r="E565" s="2" t="s">
        <v>211</v>
      </c>
      <c r="F565" s="18">
        <v>45200</v>
      </c>
      <c r="G565" s="2">
        <f t="shared" si="27"/>
        <v>31</v>
      </c>
      <c r="H565" s="19">
        <f t="shared" si="28"/>
        <v>45214</v>
      </c>
      <c r="Q565" s="2">
        <f>SUM(GC[[#This Row],[IC1_Inv1_GC]:[IC2_Inv2_GC]])</f>
        <v>0</v>
      </c>
    </row>
    <row r="566" spans="1:18">
      <c r="A566" s="2">
        <v>564</v>
      </c>
      <c r="B566" s="2" t="s">
        <v>210</v>
      </c>
      <c r="C566" s="2">
        <f>YEAR(GC[[#This Row],[Date]])</f>
        <v>2023</v>
      </c>
      <c r="D566" s="2" t="s">
        <v>211</v>
      </c>
      <c r="E566" s="2" t="s">
        <v>211</v>
      </c>
      <c r="F566" s="18">
        <v>45200</v>
      </c>
      <c r="G566" s="2">
        <f t="shared" si="27"/>
        <v>31</v>
      </c>
      <c r="H566" s="19">
        <f t="shared" si="28"/>
        <v>45215</v>
      </c>
      <c r="Q566" s="2">
        <f>SUM(GC[[#This Row],[IC1_Inv1_GC]:[IC2_Inv2_GC]])</f>
        <v>0</v>
      </c>
    </row>
    <row r="567" spans="1:18">
      <c r="A567" s="2">
        <v>565</v>
      </c>
      <c r="B567" s="2" t="s">
        <v>210</v>
      </c>
      <c r="C567" s="2">
        <f>YEAR(GC[[#This Row],[Date]])</f>
        <v>2023</v>
      </c>
      <c r="D567" s="2" t="s">
        <v>211</v>
      </c>
      <c r="E567" s="2" t="s">
        <v>211</v>
      </c>
      <c r="F567" s="18">
        <v>45200</v>
      </c>
      <c r="G567" s="2">
        <f t="shared" si="27"/>
        <v>31</v>
      </c>
      <c r="H567" s="19">
        <f t="shared" si="28"/>
        <v>45216</v>
      </c>
      <c r="Q567" s="2">
        <f>SUM(GC[[#This Row],[IC1_Inv1_GC]:[IC2_Inv2_GC]])</f>
        <v>0</v>
      </c>
    </row>
    <row r="568" spans="1:18">
      <c r="A568" s="2">
        <v>566</v>
      </c>
      <c r="B568" s="2" t="s">
        <v>210</v>
      </c>
      <c r="C568" s="2">
        <f>YEAR(GC[[#This Row],[Date]])</f>
        <v>2023</v>
      </c>
      <c r="D568" s="2" t="s">
        <v>211</v>
      </c>
      <c r="E568" s="2" t="s">
        <v>211</v>
      </c>
      <c r="F568" s="18">
        <v>45200</v>
      </c>
      <c r="G568" s="2">
        <f t="shared" si="27"/>
        <v>31</v>
      </c>
      <c r="H568" s="19">
        <f t="shared" si="28"/>
        <v>45217</v>
      </c>
      <c r="Q568" s="2">
        <f>SUM(GC[[#This Row],[IC1_Inv1_GC]:[IC2_Inv2_GC]])</f>
        <v>0</v>
      </c>
    </row>
    <row r="569" spans="1:18">
      <c r="A569" s="2">
        <v>567</v>
      </c>
      <c r="B569" s="2" t="s">
        <v>210</v>
      </c>
      <c r="C569" s="2">
        <f>YEAR(GC[[#This Row],[Date]])</f>
        <v>2023</v>
      </c>
      <c r="D569" s="2" t="s">
        <v>211</v>
      </c>
      <c r="E569" s="2" t="s">
        <v>211</v>
      </c>
      <c r="F569" s="18">
        <v>45200</v>
      </c>
      <c r="G569" s="2">
        <f t="shared" si="27"/>
        <v>31</v>
      </c>
      <c r="H569" s="19">
        <f t="shared" si="28"/>
        <v>45218</v>
      </c>
      <c r="Q569" s="2">
        <f>SUM(GC[[#This Row],[IC1_Inv1_GC]:[IC2_Inv2_GC]])</f>
        <v>0</v>
      </c>
    </row>
    <row r="570" spans="1:18">
      <c r="A570" s="2">
        <v>568</v>
      </c>
      <c r="B570" s="2" t="s">
        <v>210</v>
      </c>
      <c r="C570" s="2">
        <f>YEAR(GC[[#This Row],[Date]])</f>
        <v>2023</v>
      </c>
      <c r="D570" s="2" t="s">
        <v>211</v>
      </c>
      <c r="E570" s="2" t="s">
        <v>211</v>
      </c>
      <c r="F570" s="18">
        <v>45200</v>
      </c>
      <c r="G570" s="2">
        <f t="shared" si="27"/>
        <v>31</v>
      </c>
      <c r="H570" s="19">
        <f t="shared" si="28"/>
        <v>45219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2</v>
      </c>
      <c r="O570">
        <v>0</v>
      </c>
      <c r="P570">
        <v>0</v>
      </c>
      <c r="Q570" s="2">
        <f>SUM(GC[[#This Row],[IC1_Inv1_GC]:[IC2_Inv2_GC]])</f>
        <v>2</v>
      </c>
      <c r="R570" s="211" t="s">
        <v>1144</v>
      </c>
    </row>
    <row r="571" spans="1:18">
      <c r="A571" s="2">
        <v>569</v>
      </c>
      <c r="B571" s="2" t="s">
        <v>210</v>
      </c>
      <c r="C571" s="2">
        <f>YEAR(GC[[#This Row],[Date]])</f>
        <v>2023</v>
      </c>
      <c r="D571" s="2" t="s">
        <v>211</v>
      </c>
      <c r="E571" s="2" t="s">
        <v>211</v>
      </c>
      <c r="F571" s="18">
        <v>45200</v>
      </c>
      <c r="G571" s="2">
        <f t="shared" si="27"/>
        <v>31</v>
      </c>
      <c r="H571" s="19">
        <f t="shared" si="28"/>
        <v>45220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5</v>
      </c>
      <c r="O571">
        <v>0</v>
      </c>
      <c r="P571">
        <v>0</v>
      </c>
      <c r="Q571" s="2">
        <f>SUM(GC[[#This Row],[IC1_Inv1_GC]:[IC2_Inv2_GC]])</f>
        <v>5</v>
      </c>
      <c r="R571" s="211" t="s">
        <v>1145</v>
      </c>
    </row>
    <row r="572" spans="1:18">
      <c r="A572" s="2">
        <v>570</v>
      </c>
      <c r="B572" s="2" t="s">
        <v>210</v>
      </c>
      <c r="C572" s="2">
        <f>YEAR(GC[[#This Row],[Date]])</f>
        <v>2023</v>
      </c>
      <c r="D572" s="2" t="s">
        <v>211</v>
      </c>
      <c r="E572" s="2" t="s">
        <v>211</v>
      </c>
      <c r="F572" s="18">
        <v>45200</v>
      </c>
      <c r="G572" s="2">
        <f t="shared" si="27"/>
        <v>31</v>
      </c>
      <c r="H572" s="19">
        <f t="shared" si="28"/>
        <v>45221</v>
      </c>
      <c r="I572">
        <v>1</v>
      </c>
      <c r="J572">
        <v>1</v>
      </c>
      <c r="K572">
        <v>0</v>
      </c>
      <c r="L572">
        <v>0</v>
      </c>
      <c r="M572">
        <v>0</v>
      </c>
      <c r="N572">
        <v>6</v>
      </c>
      <c r="O572">
        <v>0</v>
      </c>
      <c r="P572">
        <v>0</v>
      </c>
      <c r="Q572" s="2">
        <f>SUM(GC[[#This Row],[IC1_Inv1_GC]:[IC2_Inv2_GC]])</f>
        <v>6</v>
      </c>
      <c r="R572" s="211" t="s">
        <v>1146</v>
      </c>
    </row>
    <row r="573" spans="1:18">
      <c r="A573" s="2">
        <v>571</v>
      </c>
      <c r="B573" s="2" t="s">
        <v>210</v>
      </c>
      <c r="C573" s="2">
        <f>YEAR(GC[[#This Row],[Date]])</f>
        <v>2023</v>
      </c>
      <c r="D573" s="2" t="s">
        <v>211</v>
      </c>
      <c r="E573" s="2" t="s">
        <v>211</v>
      </c>
      <c r="F573" s="18">
        <v>45200</v>
      </c>
      <c r="G573" s="2">
        <f t="shared" si="27"/>
        <v>31</v>
      </c>
      <c r="H573" s="19">
        <f t="shared" si="28"/>
        <v>45222</v>
      </c>
      <c r="Q573" s="2">
        <f>SUM(GC[[#This Row],[IC1_Inv1_GC]:[IC2_Inv2_GC]])</f>
        <v>0</v>
      </c>
    </row>
    <row r="574" spans="1:18">
      <c r="A574" s="2">
        <v>572</v>
      </c>
      <c r="B574" s="2" t="s">
        <v>210</v>
      </c>
      <c r="C574" s="2">
        <f>YEAR(GC[[#This Row],[Date]])</f>
        <v>2023</v>
      </c>
      <c r="D574" s="2" t="s">
        <v>211</v>
      </c>
      <c r="E574" s="2" t="s">
        <v>211</v>
      </c>
      <c r="F574" s="18">
        <v>45200</v>
      </c>
      <c r="G574" s="2">
        <f t="shared" si="27"/>
        <v>31</v>
      </c>
      <c r="H574" s="19">
        <f t="shared" si="28"/>
        <v>45223</v>
      </c>
      <c r="Q574" s="2">
        <f>SUM(GC[[#This Row],[IC1_Inv1_GC]:[IC2_Inv2_GC]])</f>
        <v>0</v>
      </c>
    </row>
    <row r="575" spans="1:18">
      <c r="A575" s="2">
        <v>573</v>
      </c>
      <c r="B575" s="2" t="s">
        <v>210</v>
      </c>
      <c r="C575" s="2">
        <f>YEAR(GC[[#This Row],[Date]])</f>
        <v>2023</v>
      </c>
      <c r="D575" s="2" t="s">
        <v>211</v>
      </c>
      <c r="E575" s="2" t="s">
        <v>211</v>
      </c>
      <c r="F575" s="18">
        <v>45200</v>
      </c>
      <c r="G575" s="2">
        <f t="shared" si="27"/>
        <v>31</v>
      </c>
      <c r="H575" s="19">
        <f t="shared" si="28"/>
        <v>45224</v>
      </c>
      <c r="Q575" s="2">
        <f>SUM(GC[[#This Row],[IC1_Inv1_GC]:[IC2_Inv2_GC]])</f>
        <v>0</v>
      </c>
    </row>
    <row r="576" spans="1:18">
      <c r="A576" s="2">
        <v>574</v>
      </c>
      <c r="B576" s="2" t="s">
        <v>210</v>
      </c>
      <c r="C576" s="2">
        <f>YEAR(GC[[#This Row],[Date]])</f>
        <v>2023</v>
      </c>
      <c r="D576" s="2" t="s">
        <v>211</v>
      </c>
      <c r="E576" s="2" t="s">
        <v>211</v>
      </c>
      <c r="F576" s="18">
        <v>45200</v>
      </c>
      <c r="G576" s="2">
        <f t="shared" si="27"/>
        <v>31</v>
      </c>
      <c r="H576" s="19">
        <f t="shared" si="28"/>
        <v>45225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14</v>
      </c>
      <c r="O576">
        <v>0</v>
      </c>
      <c r="P576">
        <v>0</v>
      </c>
      <c r="Q576" s="2">
        <f>SUM(GC[[#This Row],[IC1_Inv1_GC]:[IC2_Inv2_GC]])</f>
        <v>14</v>
      </c>
      <c r="R576" s="211" t="s">
        <v>1147</v>
      </c>
    </row>
    <row r="577" spans="1:18">
      <c r="A577" s="2">
        <v>575</v>
      </c>
      <c r="B577" s="2" t="s">
        <v>210</v>
      </c>
      <c r="C577" s="2">
        <f>YEAR(GC[[#This Row],[Date]])</f>
        <v>2023</v>
      </c>
      <c r="D577" s="2" t="s">
        <v>211</v>
      </c>
      <c r="E577" s="2" t="s">
        <v>211</v>
      </c>
      <c r="F577" s="18">
        <v>45200</v>
      </c>
      <c r="G577" s="2">
        <f t="shared" si="27"/>
        <v>31</v>
      </c>
      <c r="H577" s="19">
        <f t="shared" si="28"/>
        <v>45226</v>
      </c>
      <c r="I577">
        <v>1</v>
      </c>
      <c r="J577">
        <v>1</v>
      </c>
      <c r="K577">
        <v>9</v>
      </c>
      <c r="L577">
        <v>0</v>
      </c>
      <c r="M577">
        <v>0</v>
      </c>
      <c r="N577">
        <v>0</v>
      </c>
      <c r="O577">
        <v>0</v>
      </c>
      <c r="P577">
        <v>0</v>
      </c>
      <c r="Q577" s="2">
        <f>SUM(GC[[#This Row],[IC1_Inv1_GC]:[IC2_Inv2_GC]])</f>
        <v>9</v>
      </c>
      <c r="R577" s="211" t="s">
        <v>1148</v>
      </c>
    </row>
    <row r="578" spans="1:18">
      <c r="A578" s="2">
        <v>576</v>
      </c>
      <c r="B578" s="2" t="s">
        <v>210</v>
      </c>
      <c r="C578" s="2">
        <f>YEAR(GC[[#This Row],[Date]])</f>
        <v>2023</v>
      </c>
      <c r="D578" s="2" t="s">
        <v>211</v>
      </c>
      <c r="E578" s="2" t="s">
        <v>211</v>
      </c>
      <c r="F578" s="18">
        <v>45200</v>
      </c>
      <c r="G578" s="2">
        <f t="shared" si="27"/>
        <v>31</v>
      </c>
      <c r="H578" s="19">
        <f t="shared" si="28"/>
        <v>45227</v>
      </c>
      <c r="I578">
        <v>1</v>
      </c>
      <c r="J578">
        <v>1</v>
      </c>
      <c r="K578">
        <v>10</v>
      </c>
      <c r="L578">
        <v>0</v>
      </c>
      <c r="M578">
        <v>0</v>
      </c>
      <c r="N578">
        <v>0</v>
      </c>
      <c r="O578">
        <v>0</v>
      </c>
      <c r="P578">
        <v>0</v>
      </c>
      <c r="Q578" s="2">
        <f>SUM(GC[[#This Row],[IC1_Inv1_GC]:[IC2_Inv2_GC]])</f>
        <v>10</v>
      </c>
      <c r="R578" s="211" t="s">
        <v>1149</v>
      </c>
    </row>
    <row r="579" spans="1:18">
      <c r="A579" s="2">
        <v>577</v>
      </c>
      <c r="B579" s="2" t="s">
        <v>210</v>
      </c>
      <c r="C579" s="2">
        <f>YEAR(GC[[#This Row],[Date]])</f>
        <v>2023</v>
      </c>
      <c r="D579" s="2" t="s">
        <v>211</v>
      </c>
      <c r="E579" s="2" t="s">
        <v>211</v>
      </c>
      <c r="F579" s="18">
        <v>45200</v>
      </c>
      <c r="G579" s="2">
        <f t="shared" si="27"/>
        <v>31</v>
      </c>
      <c r="H579" s="19">
        <f t="shared" si="28"/>
        <v>45228</v>
      </c>
      <c r="I579">
        <v>1</v>
      </c>
      <c r="J579">
        <v>1</v>
      </c>
      <c r="K579">
        <v>11</v>
      </c>
      <c r="L579">
        <v>0</v>
      </c>
      <c r="M579">
        <v>0</v>
      </c>
      <c r="N579">
        <v>0</v>
      </c>
      <c r="O579">
        <v>0</v>
      </c>
      <c r="P579">
        <v>0</v>
      </c>
      <c r="Q579" s="2">
        <f>SUM(GC[[#This Row],[IC1_Inv1_GC]:[IC2_Inv2_GC]])</f>
        <v>11</v>
      </c>
      <c r="R579" s="211" t="s">
        <v>1150</v>
      </c>
    </row>
    <row r="580" spans="1:18">
      <c r="A580" s="2">
        <v>578</v>
      </c>
      <c r="B580" s="2" t="s">
        <v>210</v>
      </c>
      <c r="C580" s="2">
        <f>YEAR(GC[[#This Row],[Date]])</f>
        <v>2023</v>
      </c>
      <c r="D580" s="2" t="s">
        <v>211</v>
      </c>
      <c r="E580" s="2" t="s">
        <v>211</v>
      </c>
      <c r="F580" s="18">
        <v>45200</v>
      </c>
      <c r="G580" s="2">
        <f t="shared" si="27"/>
        <v>31</v>
      </c>
      <c r="H580" s="19">
        <f t="shared" si="28"/>
        <v>45229</v>
      </c>
      <c r="I580">
        <v>1</v>
      </c>
      <c r="J580">
        <v>1</v>
      </c>
      <c r="K580">
        <v>2</v>
      </c>
      <c r="L580">
        <v>8</v>
      </c>
      <c r="M580">
        <v>0</v>
      </c>
      <c r="N580">
        <v>0</v>
      </c>
      <c r="O580">
        <v>0</v>
      </c>
      <c r="P580">
        <v>0</v>
      </c>
      <c r="Q580" s="2">
        <f>SUM(GC[[#This Row],[IC1_Inv1_GC]:[IC2_Inv2_GC]])</f>
        <v>10</v>
      </c>
      <c r="R580" s="211" t="s">
        <v>1151</v>
      </c>
    </row>
    <row r="581" spans="1:18">
      <c r="A581" s="2">
        <v>579</v>
      </c>
      <c r="B581" s="2" t="s">
        <v>210</v>
      </c>
      <c r="C581" s="2">
        <f>YEAR(GC[[#This Row],[Date]])</f>
        <v>2023</v>
      </c>
      <c r="D581" s="2" t="s">
        <v>211</v>
      </c>
      <c r="E581" s="2" t="s">
        <v>211</v>
      </c>
      <c r="F581" s="18">
        <v>45200</v>
      </c>
      <c r="G581" s="2">
        <f t="shared" si="27"/>
        <v>31</v>
      </c>
      <c r="H581" s="19">
        <f t="shared" si="28"/>
        <v>45230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12</v>
      </c>
      <c r="P581">
        <v>0</v>
      </c>
      <c r="Q581" s="2">
        <f>SUM(GC[[#This Row],[IC1_Inv1_GC]:[IC2_Inv2_GC]])</f>
        <v>12</v>
      </c>
      <c r="R581" s="211" t="s">
        <v>1152</v>
      </c>
    </row>
    <row r="582" spans="1:18">
      <c r="A582" s="2">
        <v>580</v>
      </c>
      <c r="B582" s="2" t="s">
        <v>210</v>
      </c>
      <c r="C582" s="2">
        <f>YEAR(GC[[#This Row],[Date]])</f>
        <v>2023</v>
      </c>
      <c r="D582" s="2" t="s">
        <v>211</v>
      </c>
      <c r="E582" s="2" t="s">
        <v>211</v>
      </c>
      <c r="F582" s="18">
        <v>45200</v>
      </c>
      <c r="G582" s="2">
        <f t="shared" ref="G582:G587" si="29">DAY(EOMONTH(F582,0))</f>
        <v>31</v>
      </c>
      <c r="H582" s="19">
        <f t="shared" ref="H582:H587" si="30">H581+1</f>
        <v>45231</v>
      </c>
      <c r="I582">
        <v>1</v>
      </c>
      <c r="J582">
        <v>1</v>
      </c>
      <c r="K582">
        <v>10</v>
      </c>
      <c r="L582">
        <v>0</v>
      </c>
      <c r="M582">
        <v>0</v>
      </c>
      <c r="N582">
        <v>0</v>
      </c>
      <c r="O582">
        <v>1</v>
      </c>
      <c r="P582">
        <v>0</v>
      </c>
      <c r="Q582" s="2">
        <f>SUM(GC[[#This Row],[IC1_Inv1_GC]:[IC2_Inv2_GC]])</f>
        <v>11</v>
      </c>
      <c r="R582" s="211" t="s">
        <v>1153</v>
      </c>
    </row>
    <row r="583" spans="1:18">
      <c r="A583" s="2">
        <v>581</v>
      </c>
      <c r="B583" s="2" t="s">
        <v>210</v>
      </c>
      <c r="C583" s="2">
        <f>YEAR(GC[[#This Row],[Date]])</f>
        <v>2023</v>
      </c>
      <c r="D583" s="2" t="s">
        <v>211</v>
      </c>
      <c r="E583" s="2" t="s">
        <v>211</v>
      </c>
      <c r="F583" s="18">
        <v>45231</v>
      </c>
      <c r="G583" s="2">
        <f t="shared" si="29"/>
        <v>30</v>
      </c>
      <c r="H583" s="19">
        <f t="shared" si="30"/>
        <v>45232</v>
      </c>
      <c r="I583">
        <v>1</v>
      </c>
      <c r="J583">
        <v>1</v>
      </c>
      <c r="K583">
        <v>6</v>
      </c>
      <c r="L583">
        <v>0</v>
      </c>
      <c r="M583">
        <v>0</v>
      </c>
      <c r="N583">
        <v>0</v>
      </c>
      <c r="O583">
        <v>4</v>
      </c>
      <c r="P583">
        <v>0</v>
      </c>
      <c r="Q583" s="2">
        <f>SUM(GC[[#This Row],[IC1_Inv1_GC]:[IC2_Inv2_GC]])</f>
        <v>10</v>
      </c>
      <c r="R583" s="211" t="s">
        <v>1154</v>
      </c>
    </row>
    <row r="584" spans="1:18">
      <c r="A584" s="2">
        <v>582</v>
      </c>
      <c r="B584" s="2" t="s">
        <v>210</v>
      </c>
      <c r="C584" s="2">
        <f>YEAR(GC[[#This Row],[Date]])</f>
        <v>2023</v>
      </c>
      <c r="D584" s="2" t="s">
        <v>211</v>
      </c>
      <c r="E584" s="2" t="s">
        <v>211</v>
      </c>
      <c r="F584" s="18">
        <v>45231</v>
      </c>
      <c r="G584" s="2">
        <f t="shared" si="29"/>
        <v>30</v>
      </c>
      <c r="H584" s="19">
        <f t="shared" si="30"/>
        <v>45233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8</v>
      </c>
      <c r="O584">
        <v>0</v>
      </c>
      <c r="P584">
        <v>0</v>
      </c>
      <c r="Q584" s="2">
        <f>SUM(GC[[#This Row],[IC1_Inv1_GC]:[IC2_Inv2_GC]])</f>
        <v>8</v>
      </c>
      <c r="R584" s="211" t="s">
        <v>1155</v>
      </c>
    </row>
    <row r="585" spans="1:18">
      <c r="A585" s="2">
        <v>583</v>
      </c>
      <c r="B585" s="2" t="s">
        <v>210</v>
      </c>
      <c r="C585" s="2">
        <f>YEAR(GC[[#This Row],[Date]])</f>
        <v>2023</v>
      </c>
      <c r="D585" s="2" t="s">
        <v>211</v>
      </c>
      <c r="E585" s="2" t="s">
        <v>211</v>
      </c>
      <c r="F585" s="18">
        <v>45231</v>
      </c>
      <c r="G585" s="2">
        <f t="shared" si="29"/>
        <v>30</v>
      </c>
      <c r="H585" s="19">
        <f t="shared" si="30"/>
        <v>45234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8</v>
      </c>
      <c r="P585">
        <v>0</v>
      </c>
      <c r="Q585" s="2">
        <f>SUM(GC[[#This Row],[IC1_Inv1_GC]:[IC2_Inv2_GC]])</f>
        <v>8</v>
      </c>
      <c r="R585" s="211" t="s">
        <v>1156</v>
      </c>
    </row>
    <row r="586" spans="1:18">
      <c r="A586" s="2">
        <v>584</v>
      </c>
      <c r="B586" s="2" t="s">
        <v>210</v>
      </c>
      <c r="C586" s="2">
        <f>YEAR(GC[[#This Row],[Date]])</f>
        <v>2023</v>
      </c>
      <c r="D586" s="2" t="s">
        <v>211</v>
      </c>
      <c r="E586" s="2" t="s">
        <v>211</v>
      </c>
      <c r="F586" s="18">
        <v>45231</v>
      </c>
      <c r="G586" s="2">
        <f t="shared" si="29"/>
        <v>30</v>
      </c>
      <c r="H586" s="19">
        <f t="shared" si="30"/>
        <v>45235</v>
      </c>
      <c r="I586">
        <v>1</v>
      </c>
      <c r="J586">
        <v>1</v>
      </c>
      <c r="K586">
        <v>0</v>
      </c>
      <c r="L586">
        <v>3</v>
      </c>
      <c r="M586">
        <v>9</v>
      </c>
      <c r="N586">
        <v>0</v>
      </c>
      <c r="O586">
        <v>0</v>
      </c>
      <c r="P586">
        <v>0</v>
      </c>
      <c r="Q586" s="2">
        <f>SUM(GC[[#This Row],[IC1_Inv1_GC]:[IC2_Inv2_GC]])</f>
        <v>12</v>
      </c>
      <c r="R586" s="211" t="s">
        <v>1157</v>
      </c>
    </row>
    <row r="587" spans="1:18">
      <c r="A587" s="2">
        <v>585</v>
      </c>
      <c r="B587" s="2" t="s">
        <v>210</v>
      </c>
      <c r="C587" s="2">
        <f>YEAR(GC[[#This Row],[Date]])</f>
        <v>2023</v>
      </c>
      <c r="D587" s="2" t="s">
        <v>211</v>
      </c>
      <c r="E587" s="2" t="s">
        <v>211</v>
      </c>
      <c r="F587" s="18">
        <v>45231</v>
      </c>
      <c r="G587" s="2">
        <f t="shared" si="29"/>
        <v>30</v>
      </c>
      <c r="H587" s="19">
        <f t="shared" si="30"/>
        <v>45236</v>
      </c>
      <c r="I587">
        <v>1</v>
      </c>
      <c r="J587">
        <v>1</v>
      </c>
      <c r="K587">
        <v>0</v>
      </c>
      <c r="L587">
        <v>9</v>
      </c>
      <c r="M587">
        <v>0</v>
      </c>
      <c r="N587">
        <v>0</v>
      </c>
      <c r="O587">
        <v>0</v>
      </c>
      <c r="P587">
        <v>0</v>
      </c>
      <c r="Q587" s="2">
        <f>SUM(GC[[#This Row],[IC1_Inv1_GC]:[IC2_Inv2_GC]])</f>
        <v>9</v>
      </c>
      <c r="R587" s="211" t="s">
        <v>1158</v>
      </c>
    </row>
    <row r="588" spans="1:18">
      <c r="A588" s="2">
        <v>586</v>
      </c>
      <c r="B588" s="2" t="s">
        <v>210</v>
      </c>
      <c r="C588" s="2">
        <f>YEAR(GC[[#This Row],[Date]])</f>
        <v>2023</v>
      </c>
      <c r="D588" s="2" t="s">
        <v>211</v>
      </c>
      <c r="E588" s="2" t="s">
        <v>211</v>
      </c>
      <c r="F588" s="18">
        <v>45231</v>
      </c>
      <c r="G588" s="2">
        <f t="shared" ref="G588:G594" si="31">DAY(EOMONTH(F588,0))</f>
        <v>30</v>
      </c>
      <c r="H588" s="19">
        <f t="shared" ref="H588:H594" si="32">H587+1</f>
        <v>45237</v>
      </c>
      <c r="I588">
        <v>1</v>
      </c>
      <c r="J588">
        <v>1</v>
      </c>
      <c r="K588">
        <v>0</v>
      </c>
      <c r="L588">
        <v>11</v>
      </c>
      <c r="M588">
        <v>0</v>
      </c>
      <c r="N588">
        <v>0</v>
      </c>
      <c r="O588">
        <v>0</v>
      </c>
      <c r="P588">
        <v>0</v>
      </c>
      <c r="Q588" s="2">
        <f>SUM(GC[[#This Row],[IC1_Inv1_GC]:[IC2_Inv2_GC]])</f>
        <v>11</v>
      </c>
      <c r="R588" s="211" t="s">
        <v>1159</v>
      </c>
    </row>
    <row r="589" spans="1:18">
      <c r="A589" s="2">
        <v>587</v>
      </c>
      <c r="B589" s="2" t="s">
        <v>210</v>
      </c>
      <c r="C589" s="2">
        <f>YEAR(GC[[#This Row],[Date]])</f>
        <v>2023</v>
      </c>
      <c r="D589" s="2" t="s">
        <v>211</v>
      </c>
      <c r="E589" s="2" t="s">
        <v>211</v>
      </c>
      <c r="F589" s="18">
        <v>45231</v>
      </c>
      <c r="G589" s="2">
        <f t="shared" si="31"/>
        <v>30</v>
      </c>
      <c r="H589" s="19">
        <f t="shared" si="32"/>
        <v>45238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s="2">
        <v>0</v>
      </c>
      <c r="R589" s="211"/>
    </row>
    <row r="590" spans="1:18">
      <c r="A590" s="2">
        <v>588</v>
      </c>
      <c r="B590" s="2" t="s">
        <v>210</v>
      </c>
      <c r="C590" s="2">
        <f>YEAR(GC[[#This Row],[Date]])</f>
        <v>2023</v>
      </c>
      <c r="D590" s="2" t="s">
        <v>211</v>
      </c>
      <c r="E590" s="2" t="s">
        <v>211</v>
      </c>
      <c r="F590" s="18">
        <v>45231</v>
      </c>
      <c r="G590" s="2">
        <f t="shared" si="31"/>
        <v>30</v>
      </c>
      <c r="H590" s="19">
        <f t="shared" si="32"/>
        <v>45239</v>
      </c>
      <c r="I590">
        <v>1</v>
      </c>
      <c r="J590">
        <v>1</v>
      </c>
      <c r="K590">
        <v>0</v>
      </c>
      <c r="L590">
        <v>4</v>
      </c>
      <c r="M590">
        <v>0</v>
      </c>
      <c r="N590">
        <v>0</v>
      </c>
      <c r="O590">
        <v>0</v>
      </c>
      <c r="P590">
        <v>0</v>
      </c>
      <c r="Q590" s="2">
        <f>SUM(GC[[#This Row],[IC1_Inv1_GC]:[IC2_Inv2_GC]])</f>
        <v>4</v>
      </c>
      <c r="R590" s="211" t="s">
        <v>1160</v>
      </c>
    </row>
    <row r="591" spans="1:18">
      <c r="A591" s="2">
        <v>589</v>
      </c>
      <c r="B591" s="2" t="s">
        <v>210</v>
      </c>
      <c r="C591" s="2">
        <f>YEAR(GC[[#This Row],[Date]])</f>
        <v>2023</v>
      </c>
      <c r="D591" s="2" t="s">
        <v>211</v>
      </c>
      <c r="E591" s="2" t="s">
        <v>211</v>
      </c>
      <c r="F591" s="18">
        <v>45231</v>
      </c>
      <c r="G591" s="2">
        <f t="shared" si="31"/>
        <v>30</v>
      </c>
      <c r="H591" s="19">
        <f t="shared" si="32"/>
        <v>45240</v>
      </c>
      <c r="I591">
        <v>1</v>
      </c>
      <c r="J591">
        <v>1</v>
      </c>
      <c r="K591">
        <v>0</v>
      </c>
      <c r="L591">
        <v>3</v>
      </c>
      <c r="M591">
        <v>9</v>
      </c>
      <c r="N591">
        <v>0</v>
      </c>
      <c r="O591">
        <v>0</v>
      </c>
      <c r="P591">
        <v>0</v>
      </c>
      <c r="Q591" s="2">
        <f>SUM(GC[[#This Row],[IC1_Inv1_GC]:[IC2_Inv2_GC]])</f>
        <v>12</v>
      </c>
      <c r="R591" s="211" t="s">
        <v>1161</v>
      </c>
    </row>
    <row r="592" spans="1:18">
      <c r="A592" s="2">
        <v>590</v>
      </c>
      <c r="B592" s="2" t="s">
        <v>210</v>
      </c>
      <c r="C592" s="2">
        <f>YEAR(GC[[#This Row],[Date]])</f>
        <v>2023</v>
      </c>
      <c r="D592" s="2" t="s">
        <v>211</v>
      </c>
      <c r="E592" s="2" t="s">
        <v>211</v>
      </c>
      <c r="F592" s="18">
        <v>45231</v>
      </c>
      <c r="G592" s="2">
        <f t="shared" si="31"/>
        <v>30</v>
      </c>
      <c r="H592" s="19">
        <f t="shared" si="32"/>
        <v>45241</v>
      </c>
      <c r="I592">
        <v>1</v>
      </c>
      <c r="J592">
        <v>1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10</v>
      </c>
      <c r="Q592" s="2">
        <f>SUM(GC[[#This Row],[IC1_Inv1_GC]:[IC2_Inv2_GC]])</f>
        <v>11</v>
      </c>
      <c r="R592" s="211" t="s">
        <v>1162</v>
      </c>
    </row>
    <row r="593" spans="1:18">
      <c r="A593" s="2">
        <v>591</v>
      </c>
      <c r="B593" s="2" t="s">
        <v>210</v>
      </c>
      <c r="C593" s="2">
        <f>YEAR(GC[[#This Row],[Date]])</f>
        <v>2023</v>
      </c>
      <c r="D593" s="2" t="s">
        <v>211</v>
      </c>
      <c r="E593" s="2" t="s">
        <v>211</v>
      </c>
      <c r="F593" s="18">
        <v>45231</v>
      </c>
      <c r="G593" s="2">
        <f t="shared" si="31"/>
        <v>30</v>
      </c>
      <c r="H593" s="19">
        <f t="shared" si="32"/>
        <v>45242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10</v>
      </c>
      <c r="Q593" s="2">
        <f>SUM(GC[[#This Row],[IC1_Inv1_GC]:[IC2_Inv2_GC]])</f>
        <v>10</v>
      </c>
      <c r="R593" s="211" t="s">
        <v>1163</v>
      </c>
    </row>
    <row r="594" spans="1:18">
      <c r="A594" s="2">
        <v>592</v>
      </c>
      <c r="B594" s="2" t="s">
        <v>210</v>
      </c>
      <c r="C594" s="2">
        <f>YEAR(GC[[#This Row],[Date]])</f>
        <v>2023</v>
      </c>
      <c r="D594" s="2" t="s">
        <v>211</v>
      </c>
      <c r="E594" s="2" t="s">
        <v>211</v>
      </c>
      <c r="F594" s="18">
        <v>45231</v>
      </c>
      <c r="G594" s="2">
        <f t="shared" si="31"/>
        <v>30</v>
      </c>
      <c r="H594" s="19">
        <f t="shared" si="32"/>
        <v>45243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11</v>
      </c>
      <c r="Q594" s="2">
        <f>SUM(GC[[#This Row],[IC1_Inv1_GC]:[IC2_Inv2_GC]])</f>
        <v>11</v>
      </c>
      <c r="R594" s="211" t="s">
        <v>1164</v>
      </c>
    </row>
    <row r="595" spans="1:18">
      <c r="A595" s="2">
        <v>593</v>
      </c>
      <c r="B595" s="2" t="s">
        <v>210</v>
      </c>
      <c r="C595" s="2">
        <f>YEAR(GC[[#This Row],[Date]])</f>
        <v>2023</v>
      </c>
      <c r="D595" s="2" t="s">
        <v>211</v>
      </c>
      <c r="E595" s="2" t="s">
        <v>211</v>
      </c>
      <c r="F595" s="18">
        <v>45231</v>
      </c>
      <c r="G595" s="2">
        <f t="shared" ref="G595:G598" si="33">DAY(EOMONTH(F595,0))</f>
        <v>30</v>
      </c>
      <c r="H595" s="19">
        <f t="shared" ref="H595:H600" si="34">H594+1</f>
        <v>45244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10</v>
      </c>
      <c r="Q595" s="2">
        <f>SUM(GC[[#This Row],[IC1_Inv1_GC]:[IC2_Inv2_GC]])</f>
        <v>10</v>
      </c>
      <c r="R595" s="211" t="s">
        <v>1165</v>
      </c>
    </row>
    <row r="596" spans="1:18">
      <c r="A596" s="2">
        <v>594</v>
      </c>
      <c r="B596" s="2" t="s">
        <v>210</v>
      </c>
      <c r="C596" s="2">
        <f>YEAR(GC[[#This Row],[Date]])</f>
        <v>2023</v>
      </c>
      <c r="D596" s="2" t="s">
        <v>211</v>
      </c>
      <c r="E596" s="2" t="s">
        <v>211</v>
      </c>
      <c r="F596" s="18">
        <v>45231</v>
      </c>
      <c r="G596" s="2">
        <f t="shared" si="33"/>
        <v>30</v>
      </c>
      <c r="H596" s="19">
        <f t="shared" si="34"/>
        <v>45245</v>
      </c>
      <c r="I596">
        <v>1</v>
      </c>
      <c r="J596">
        <v>1</v>
      </c>
      <c r="K596">
        <v>0</v>
      </c>
      <c r="L596">
        <v>0</v>
      </c>
      <c r="M596">
        <v>5</v>
      </c>
      <c r="N596">
        <v>5</v>
      </c>
      <c r="O596">
        <v>0</v>
      </c>
      <c r="P596">
        <v>0</v>
      </c>
      <c r="Q596" s="2">
        <f>SUM(GC[[#This Row],[IC1_Inv1_GC]:[IC2_Inv2_GC]])</f>
        <v>10</v>
      </c>
      <c r="R596" s="211" t="s">
        <v>1166</v>
      </c>
    </row>
    <row r="597" spans="1:18">
      <c r="A597" s="2">
        <v>595</v>
      </c>
      <c r="B597" s="2" t="s">
        <v>210</v>
      </c>
      <c r="C597" s="2">
        <f>YEAR(GC[[#This Row],[Date]])</f>
        <v>2023</v>
      </c>
      <c r="D597" s="2" t="s">
        <v>211</v>
      </c>
      <c r="E597" s="2" t="s">
        <v>211</v>
      </c>
      <c r="F597" s="18">
        <v>45231</v>
      </c>
      <c r="G597" s="2">
        <f t="shared" si="33"/>
        <v>30</v>
      </c>
      <c r="H597" s="19">
        <f t="shared" si="34"/>
        <v>45246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10</v>
      </c>
      <c r="Q597" s="2">
        <f>SUM(GC[[#This Row],[IC1_Inv1_GC]:[IC2_Inv2_GC]])</f>
        <v>10</v>
      </c>
      <c r="R597" s="211" t="s">
        <v>1167</v>
      </c>
    </row>
    <row r="598" spans="1:18">
      <c r="A598" s="2">
        <v>596</v>
      </c>
      <c r="B598" s="2" t="s">
        <v>210</v>
      </c>
      <c r="C598" s="2">
        <f>YEAR(GC[[#This Row],[Date]])</f>
        <v>2023</v>
      </c>
      <c r="D598" s="2" t="s">
        <v>211</v>
      </c>
      <c r="E598" s="2" t="s">
        <v>211</v>
      </c>
      <c r="F598" s="18">
        <v>45231</v>
      </c>
      <c r="G598" s="2">
        <f t="shared" si="33"/>
        <v>30</v>
      </c>
      <c r="H598" s="19">
        <f t="shared" si="34"/>
        <v>45247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13</v>
      </c>
      <c r="P598">
        <v>0</v>
      </c>
      <c r="Q598" s="2">
        <f>SUM(GC[[#This Row],[IC1_Inv1_GC]:[IC2_Inv2_GC]])</f>
        <v>13</v>
      </c>
      <c r="R598" s="211" t="s">
        <v>1168</v>
      </c>
    </row>
    <row r="599" spans="1:18">
      <c r="A599" s="2">
        <v>597</v>
      </c>
      <c r="B599" s="2" t="s">
        <v>210</v>
      </c>
      <c r="C599" s="2">
        <f>YEAR(GC[[#This Row],[Date]])</f>
        <v>2023</v>
      </c>
      <c r="D599" s="2" t="s">
        <v>211</v>
      </c>
      <c r="E599" s="2" t="s">
        <v>211</v>
      </c>
      <c r="F599" s="18">
        <v>45231</v>
      </c>
      <c r="G599" s="2">
        <f t="shared" ref="G599" si="35">DAY(EOMONTH(F599,0))</f>
        <v>30</v>
      </c>
      <c r="H599" s="19">
        <f t="shared" si="34"/>
        <v>45248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11</v>
      </c>
      <c r="P599">
        <v>0</v>
      </c>
      <c r="Q599" s="2">
        <f>SUM(GC[[#This Row],[IC1_Inv1_GC]:[IC2_Inv2_GC]])</f>
        <v>11</v>
      </c>
      <c r="R599" s="211" t="s">
        <v>1169</v>
      </c>
    </row>
    <row r="600" spans="1:18">
      <c r="A600" s="2">
        <v>598</v>
      </c>
      <c r="B600" s="2" t="s">
        <v>210</v>
      </c>
      <c r="C600" s="2">
        <f>YEAR(GC[[#This Row],[Date]])</f>
        <v>2023</v>
      </c>
      <c r="D600" s="2" t="s">
        <v>211</v>
      </c>
      <c r="E600" s="2" t="s">
        <v>211</v>
      </c>
      <c r="F600" s="18">
        <v>45231</v>
      </c>
      <c r="G600" s="2">
        <f t="shared" ref="G600" si="36">DAY(EOMONTH(F600,0))</f>
        <v>30</v>
      </c>
      <c r="H600" s="19">
        <f t="shared" si="34"/>
        <v>45249</v>
      </c>
      <c r="I600">
        <v>1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10</v>
      </c>
      <c r="P600">
        <v>0</v>
      </c>
      <c r="Q600" s="2">
        <f>SUM(GC[[#This Row],[IC1_Inv1_GC]:[IC2_Inv2_GC]])</f>
        <v>10</v>
      </c>
      <c r="R600" s="211" t="s">
        <v>1170</v>
      </c>
    </row>
    <row r="601" spans="1:18">
      <c r="A601" s="2">
        <v>599</v>
      </c>
      <c r="B601" s="2" t="s">
        <v>210</v>
      </c>
      <c r="C601" s="2">
        <f>YEAR(GC[[#This Row],[Date]])</f>
        <v>2023</v>
      </c>
      <c r="D601" s="2" t="s">
        <v>211</v>
      </c>
      <c r="E601" s="2" t="s">
        <v>211</v>
      </c>
      <c r="F601" s="18">
        <v>45231</v>
      </c>
      <c r="G601" s="2">
        <f t="shared" ref="G601:G606" si="37">DAY(EOMONTH(F601,0))</f>
        <v>30</v>
      </c>
      <c r="H601" s="19">
        <f t="shared" ref="H601:H607" si="38">H600+1</f>
        <v>45250</v>
      </c>
      <c r="I601">
        <v>1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9</v>
      </c>
      <c r="P601">
        <v>0</v>
      </c>
      <c r="Q601" s="2">
        <f>SUM(GC[[#This Row],[IC1_Inv1_GC]:[IC2_Inv2_GC]])</f>
        <v>9</v>
      </c>
      <c r="R601" s="211" t="s">
        <v>1171</v>
      </c>
    </row>
    <row r="602" spans="1:18">
      <c r="A602" s="2">
        <v>600</v>
      </c>
      <c r="B602" s="2" t="s">
        <v>210</v>
      </c>
      <c r="C602" s="2">
        <f>YEAR(GC[[#This Row],[Date]])</f>
        <v>2023</v>
      </c>
      <c r="D602" s="2" t="s">
        <v>211</v>
      </c>
      <c r="E602" s="2" t="s">
        <v>211</v>
      </c>
      <c r="F602" s="18">
        <v>45231</v>
      </c>
      <c r="G602" s="2">
        <f t="shared" si="37"/>
        <v>30</v>
      </c>
      <c r="H602" s="19">
        <f t="shared" si="38"/>
        <v>45251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10</v>
      </c>
      <c r="P602">
        <v>0</v>
      </c>
      <c r="Q602" s="2">
        <f>SUM(GC[[#This Row],[IC1_Inv1_GC]:[IC2_Inv2_GC]])</f>
        <v>10</v>
      </c>
      <c r="R602" s="211" t="s">
        <v>1172</v>
      </c>
    </row>
    <row r="603" spans="1:18">
      <c r="A603" s="2">
        <v>601</v>
      </c>
      <c r="B603" s="2" t="s">
        <v>210</v>
      </c>
      <c r="C603" s="2">
        <f>YEAR(GC[[#This Row],[Date]])</f>
        <v>2023</v>
      </c>
      <c r="D603" s="2" t="s">
        <v>211</v>
      </c>
      <c r="E603" s="2" t="s">
        <v>211</v>
      </c>
      <c r="F603" s="18">
        <v>45231</v>
      </c>
      <c r="G603" s="2">
        <f t="shared" si="37"/>
        <v>30</v>
      </c>
      <c r="H603" s="19">
        <f t="shared" si="38"/>
        <v>45252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9</v>
      </c>
      <c r="P603">
        <v>0</v>
      </c>
      <c r="Q603" s="2">
        <f>SUM(GC[[#This Row],[IC1_Inv1_GC]:[IC2_Inv2_GC]])</f>
        <v>9</v>
      </c>
      <c r="R603" s="211" t="s">
        <v>1173</v>
      </c>
    </row>
    <row r="604" spans="1:18">
      <c r="A604" s="2">
        <v>602</v>
      </c>
      <c r="B604" s="2" t="s">
        <v>210</v>
      </c>
      <c r="C604" s="2">
        <f>YEAR(GC[[#This Row],[Date]])</f>
        <v>2023</v>
      </c>
      <c r="D604" s="2" t="s">
        <v>211</v>
      </c>
      <c r="E604" s="2" t="s">
        <v>211</v>
      </c>
      <c r="F604" s="18">
        <v>45231</v>
      </c>
      <c r="G604" s="2">
        <f t="shared" si="37"/>
        <v>30</v>
      </c>
      <c r="H604" s="19">
        <f t="shared" si="38"/>
        <v>45253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13</v>
      </c>
      <c r="P604">
        <v>0</v>
      </c>
      <c r="Q604" s="2">
        <f>SUM(GC[[#This Row],[IC1_Inv1_GC]:[IC2_Inv2_GC]])</f>
        <v>13</v>
      </c>
      <c r="R604" s="211" t="s">
        <v>1174</v>
      </c>
    </row>
    <row r="605" spans="1:18">
      <c r="A605" s="2">
        <v>603</v>
      </c>
      <c r="B605" s="2" t="s">
        <v>210</v>
      </c>
      <c r="C605" s="2">
        <f>YEAR(GC[[#This Row],[Date]])</f>
        <v>2023</v>
      </c>
      <c r="D605" s="2" t="s">
        <v>211</v>
      </c>
      <c r="E605" s="2" t="s">
        <v>211</v>
      </c>
      <c r="F605" s="18">
        <v>45231</v>
      </c>
      <c r="G605" s="2">
        <f t="shared" si="37"/>
        <v>30</v>
      </c>
      <c r="H605" s="19">
        <f t="shared" si="38"/>
        <v>45254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8</v>
      </c>
      <c r="P605">
        <v>3</v>
      </c>
      <c r="Q605" s="2">
        <f>SUM(GC[[#This Row],[IC1_Inv1_GC]:[IC2_Inv2_GC]])</f>
        <v>11</v>
      </c>
      <c r="R605" s="211" t="s">
        <v>1175</v>
      </c>
    </row>
    <row r="606" spans="1:18">
      <c r="A606" s="2">
        <v>604</v>
      </c>
      <c r="B606" s="2" t="s">
        <v>210</v>
      </c>
      <c r="C606" s="2">
        <f>YEAR(GC[[#This Row],[Date]])</f>
        <v>2023</v>
      </c>
      <c r="D606" s="2" t="s">
        <v>211</v>
      </c>
      <c r="E606" s="2" t="s">
        <v>211</v>
      </c>
      <c r="F606" s="18">
        <v>45231</v>
      </c>
      <c r="G606" s="2">
        <f t="shared" si="37"/>
        <v>30</v>
      </c>
      <c r="H606" s="19">
        <f t="shared" si="38"/>
        <v>45255</v>
      </c>
      <c r="I606">
        <v>1</v>
      </c>
      <c r="J606">
        <v>1</v>
      </c>
      <c r="K606">
        <v>6</v>
      </c>
      <c r="L606">
        <v>0</v>
      </c>
      <c r="M606">
        <v>0</v>
      </c>
      <c r="N606">
        <v>0</v>
      </c>
      <c r="O606">
        <v>0</v>
      </c>
      <c r="P606">
        <v>7</v>
      </c>
      <c r="Q606" s="2">
        <f>SUM(GC[[#This Row],[IC1_Inv1_GC]:[IC2_Inv2_GC]])</f>
        <v>13</v>
      </c>
      <c r="R606" s="211" t="s">
        <v>1176</v>
      </c>
    </row>
    <row r="607" spans="1:18">
      <c r="A607" s="2">
        <v>605</v>
      </c>
      <c r="B607" s="2" t="s">
        <v>210</v>
      </c>
      <c r="C607" s="2">
        <f>YEAR(GC[[#This Row],[Date]])</f>
        <v>2023</v>
      </c>
      <c r="D607" s="2" t="s">
        <v>211</v>
      </c>
      <c r="E607" s="2" t="s">
        <v>211</v>
      </c>
      <c r="F607" s="18">
        <v>45231</v>
      </c>
      <c r="G607" s="2">
        <f t="shared" ref="G607" si="39">DAY(EOMONTH(F607,0))</f>
        <v>30</v>
      </c>
      <c r="H607" s="19">
        <f t="shared" si="38"/>
        <v>45256</v>
      </c>
      <c r="I607">
        <v>1</v>
      </c>
      <c r="J607">
        <v>1</v>
      </c>
      <c r="K607">
        <v>11</v>
      </c>
      <c r="L607">
        <v>0</v>
      </c>
      <c r="M607">
        <v>0</v>
      </c>
      <c r="N607">
        <v>0</v>
      </c>
      <c r="O607">
        <v>0</v>
      </c>
      <c r="P607">
        <v>0</v>
      </c>
      <c r="Q607" s="2">
        <f>SUM(GC[[#This Row],[IC1_Inv1_GC]:[IC2_Inv2_GC]])</f>
        <v>11</v>
      </c>
      <c r="R607" t="s">
        <v>1177</v>
      </c>
    </row>
    <row r="608" spans="1:18">
      <c r="A608" s="2">
        <v>606</v>
      </c>
      <c r="B608" s="2" t="s">
        <v>210</v>
      </c>
      <c r="C608" s="2">
        <f>YEAR(GC[[#This Row],[Date]])</f>
        <v>2023</v>
      </c>
      <c r="D608" s="2" t="s">
        <v>211</v>
      </c>
      <c r="E608" s="2" t="s">
        <v>211</v>
      </c>
      <c r="F608" s="18">
        <v>45231</v>
      </c>
      <c r="G608" s="2">
        <f>DAY(EOMONTH(F608,0))</f>
        <v>30</v>
      </c>
      <c r="H608" s="19">
        <f>H607+1</f>
        <v>45257</v>
      </c>
      <c r="I608">
        <v>1</v>
      </c>
      <c r="J608">
        <v>1</v>
      </c>
      <c r="K608">
        <v>7</v>
      </c>
      <c r="L608">
        <v>0</v>
      </c>
      <c r="M608">
        <v>0</v>
      </c>
      <c r="N608">
        <v>0</v>
      </c>
      <c r="O608">
        <v>0</v>
      </c>
      <c r="P608">
        <v>0</v>
      </c>
      <c r="Q608" s="2">
        <f>SUM(GC[[#This Row],[IC1_Inv1_GC]:[IC2_Inv2_GC]])</f>
        <v>7</v>
      </c>
      <c r="R608" t="s">
        <v>1178</v>
      </c>
    </row>
    <row r="609" spans="1:19">
      <c r="A609" s="2">
        <v>607</v>
      </c>
      <c r="B609" s="2" t="s">
        <v>210</v>
      </c>
      <c r="C609" s="2">
        <f>YEAR(GC[[#This Row],[Date]])</f>
        <v>2023</v>
      </c>
      <c r="D609" s="2" t="s">
        <v>211</v>
      </c>
      <c r="E609" s="2" t="s">
        <v>211</v>
      </c>
      <c r="F609" s="18">
        <v>45231</v>
      </c>
      <c r="G609" s="2">
        <f t="shared" ref="G609:G611" si="40">DAY(EOMONTH(F609,0))</f>
        <v>30</v>
      </c>
      <c r="H609" s="19">
        <f t="shared" ref="H609:H611" si="41">H608+1</f>
        <v>45258</v>
      </c>
      <c r="I609">
        <v>1</v>
      </c>
      <c r="J609">
        <v>1</v>
      </c>
      <c r="K609">
        <v>3</v>
      </c>
      <c r="L609">
        <v>8</v>
      </c>
      <c r="M609">
        <v>0</v>
      </c>
      <c r="N609">
        <v>0</v>
      </c>
      <c r="O609">
        <v>0</v>
      </c>
      <c r="P609">
        <v>0</v>
      </c>
      <c r="Q609" s="2">
        <f>SUM(GC[[#This Row],[IC1_Inv1_GC]:[IC2_Inv2_GC]])</f>
        <v>11</v>
      </c>
      <c r="R609" t="s">
        <v>1179</v>
      </c>
    </row>
    <row r="610" spans="1:19">
      <c r="A610" s="2">
        <v>608</v>
      </c>
      <c r="B610" s="2" t="s">
        <v>210</v>
      </c>
      <c r="C610" s="2">
        <f>YEAR(GC[[#This Row],[Date]])</f>
        <v>2023</v>
      </c>
      <c r="D610" s="2" t="s">
        <v>211</v>
      </c>
      <c r="E610" s="2" t="s">
        <v>211</v>
      </c>
      <c r="F610" s="18">
        <v>45231</v>
      </c>
      <c r="G610" s="2">
        <f t="shared" si="40"/>
        <v>30</v>
      </c>
      <c r="H610" s="19">
        <f t="shared" si="41"/>
        <v>45259</v>
      </c>
      <c r="I610">
        <v>1</v>
      </c>
      <c r="J610">
        <v>1</v>
      </c>
      <c r="K610">
        <v>0</v>
      </c>
      <c r="L610">
        <v>1</v>
      </c>
      <c r="M610">
        <v>9</v>
      </c>
      <c r="N610">
        <v>0</v>
      </c>
      <c r="O610">
        <v>0</v>
      </c>
      <c r="P610">
        <v>0</v>
      </c>
      <c r="Q610" s="2">
        <f>SUM(GC[[#This Row],[IC1_Inv1_GC]:[IC2_Inv2_GC]])</f>
        <v>10</v>
      </c>
      <c r="R610" t="s">
        <v>1180</v>
      </c>
    </row>
    <row r="611" spans="1:19">
      <c r="A611" s="2">
        <v>609</v>
      </c>
      <c r="B611" s="2" t="s">
        <v>210</v>
      </c>
      <c r="C611" s="2">
        <f>YEAR(GC[[#This Row],[Date]])</f>
        <v>2023</v>
      </c>
      <c r="D611" s="2" t="s">
        <v>211</v>
      </c>
      <c r="E611" s="2" t="s">
        <v>211</v>
      </c>
      <c r="F611" s="18">
        <v>45231</v>
      </c>
      <c r="G611" s="2">
        <f t="shared" si="40"/>
        <v>30</v>
      </c>
      <c r="H611" s="19">
        <f t="shared" si="41"/>
        <v>45260</v>
      </c>
      <c r="Q611" s="2"/>
    </row>
    <row r="612" spans="1:19">
      <c r="A612" s="2">
        <v>610</v>
      </c>
      <c r="B612" s="2" t="s">
        <v>210</v>
      </c>
      <c r="C612" s="2">
        <f>YEAR(GC[[#This Row],[Date]])</f>
        <v>2023</v>
      </c>
      <c r="D612" s="2" t="s">
        <v>211</v>
      </c>
      <c r="E612" s="2" t="s">
        <v>211</v>
      </c>
      <c r="F612" s="18">
        <v>45261</v>
      </c>
      <c r="G612" s="2">
        <f>DAY(EOMONTH(F612,0))</f>
        <v>31</v>
      </c>
      <c r="H612" s="19">
        <f>H611+1</f>
        <v>45261</v>
      </c>
      <c r="I612">
        <v>1</v>
      </c>
      <c r="J612">
        <v>1</v>
      </c>
      <c r="K612">
        <v>0</v>
      </c>
      <c r="L612">
        <v>0</v>
      </c>
      <c r="M612">
        <v>6</v>
      </c>
      <c r="N612">
        <v>5</v>
      </c>
      <c r="O612">
        <v>0</v>
      </c>
      <c r="P612">
        <v>0</v>
      </c>
      <c r="Q612" s="2">
        <f>SUM(GC[[#This Row],[IC1_Inv1_GC]:[IC2_Inv2_GC]])</f>
        <v>11</v>
      </c>
      <c r="R612" t="s">
        <v>1181</v>
      </c>
    </row>
    <row r="613" spans="1:19">
      <c r="A613" s="2">
        <v>611</v>
      </c>
      <c r="B613" s="2" t="s">
        <v>210</v>
      </c>
      <c r="C613" s="2">
        <f>YEAR(GC[[#This Row],[Date]])</f>
        <v>2023</v>
      </c>
      <c r="D613" s="2" t="s">
        <v>211</v>
      </c>
      <c r="E613" s="2" t="s">
        <v>211</v>
      </c>
      <c r="F613" s="18">
        <v>45261</v>
      </c>
      <c r="G613" s="2">
        <f t="shared" ref="G613:G646" si="42">DAY(EOMONTH(F613,0))</f>
        <v>31</v>
      </c>
      <c r="H613" s="19">
        <f t="shared" ref="H613:H646" si="43">H612+1</f>
        <v>45262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10</v>
      </c>
      <c r="O613">
        <v>0</v>
      </c>
      <c r="P613">
        <v>0</v>
      </c>
      <c r="Q613" s="2">
        <f>SUM(GC[[#This Row],[IC1_Inv1_GC]:[IC2_Inv2_GC]])</f>
        <v>10</v>
      </c>
      <c r="R613" t="s">
        <v>1182</v>
      </c>
      <c r="S613" t="s">
        <v>928</v>
      </c>
    </row>
    <row r="614" spans="1:19">
      <c r="A614" s="2">
        <v>612</v>
      </c>
      <c r="B614" s="2" t="s">
        <v>210</v>
      </c>
      <c r="C614" s="2">
        <f>YEAR(GC[[#This Row],[Date]])</f>
        <v>2023</v>
      </c>
      <c r="D614" s="2" t="s">
        <v>211</v>
      </c>
      <c r="E614" s="2" t="s">
        <v>211</v>
      </c>
      <c r="F614" s="18">
        <v>45261</v>
      </c>
      <c r="G614" s="2">
        <f t="shared" si="42"/>
        <v>31</v>
      </c>
      <c r="H614" s="19">
        <f t="shared" si="43"/>
        <v>45263</v>
      </c>
      <c r="I614">
        <v>2</v>
      </c>
      <c r="J614">
        <v>1</v>
      </c>
      <c r="K614">
        <v>0</v>
      </c>
      <c r="L614">
        <v>0</v>
      </c>
      <c r="M614">
        <v>0</v>
      </c>
      <c r="N614">
        <v>5</v>
      </c>
      <c r="O614">
        <v>2</v>
      </c>
      <c r="P614">
        <v>0</v>
      </c>
      <c r="Q614" s="2">
        <f>SUM(GC[[#This Row],[IC1_Inv1_GC]:[IC2_Inv2_GC]])</f>
        <v>7</v>
      </c>
      <c r="R614" t="s">
        <v>1183</v>
      </c>
    </row>
    <row r="615" spans="1:19">
      <c r="A615" s="2">
        <v>613</v>
      </c>
      <c r="B615" s="2" t="s">
        <v>210</v>
      </c>
      <c r="C615" s="2">
        <f>YEAR(GC[[#This Row],[Date]])</f>
        <v>2023</v>
      </c>
      <c r="D615" s="2" t="s">
        <v>211</v>
      </c>
      <c r="E615" s="2" t="s">
        <v>211</v>
      </c>
      <c r="F615" s="18">
        <v>45261</v>
      </c>
      <c r="G615" s="2">
        <f t="shared" si="42"/>
        <v>31</v>
      </c>
      <c r="H615" s="19">
        <f t="shared" si="43"/>
        <v>45264</v>
      </c>
      <c r="I615">
        <v>2</v>
      </c>
      <c r="J615">
        <v>1</v>
      </c>
      <c r="K615">
        <v>0</v>
      </c>
      <c r="L615">
        <v>0</v>
      </c>
      <c r="M615">
        <v>5</v>
      </c>
      <c r="N615">
        <v>3</v>
      </c>
      <c r="O615">
        <v>0</v>
      </c>
      <c r="P615">
        <v>0</v>
      </c>
      <c r="Q615" s="2">
        <f>SUM(GC[[#This Row],[IC1_Inv1_GC]:[IC2_Inv2_GC]])</f>
        <v>8</v>
      </c>
      <c r="R615" t="s">
        <v>1184</v>
      </c>
    </row>
    <row r="616" spans="1:19">
      <c r="A616" s="2">
        <v>614</v>
      </c>
      <c r="B616" s="2" t="s">
        <v>210</v>
      </c>
      <c r="C616" s="2">
        <f>YEAR(GC[[#This Row],[Date]])</f>
        <v>2023</v>
      </c>
      <c r="D616" s="2" t="s">
        <v>211</v>
      </c>
      <c r="E616" s="2" t="s">
        <v>211</v>
      </c>
      <c r="F616" s="18">
        <v>45261</v>
      </c>
      <c r="G616" s="2">
        <f t="shared" si="42"/>
        <v>31</v>
      </c>
      <c r="H616" s="19">
        <f t="shared" si="43"/>
        <v>45265</v>
      </c>
      <c r="I616">
        <v>2</v>
      </c>
      <c r="J616">
        <v>1</v>
      </c>
      <c r="K616">
        <v>0</v>
      </c>
      <c r="L616">
        <v>0</v>
      </c>
      <c r="M616">
        <v>5</v>
      </c>
      <c r="N616">
        <v>0</v>
      </c>
      <c r="O616">
        <v>0</v>
      </c>
      <c r="P616">
        <v>0</v>
      </c>
      <c r="Q616" s="2">
        <f>SUM(GC[[#This Row],[IC1_Inv1_GC]:[IC2_Inv2_GC]])</f>
        <v>5</v>
      </c>
      <c r="R616" t="s">
        <v>1185</v>
      </c>
    </row>
    <row r="617" spans="1:19">
      <c r="A617" s="2">
        <v>615</v>
      </c>
      <c r="B617" s="2" t="s">
        <v>210</v>
      </c>
      <c r="C617" s="2">
        <f>YEAR(GC[[#This Row],[Date]])</f>
        <v>2023</v>
      </c>
      <c r="D617" s="2" t="s">
        <v>211</v>
      </c>
      <c r="E617" s="2" t="s">
        <v>211</v>
      </c>
      <c r="F617" s="18">
        <v>45261</v>
      </c>
      <c r="G617" s="2">
        <f t="shared" si="42"/>
        <v>31</v>
      </c>
      <c r="H617" s="19">
        <f t="shared" si="43"/>
        <v>45266</v>
      </c>
      <c r="I617">
        <v>2</v>
      </c>
      <c r="J617">
        <v>1</v>
      </c>
      <c r="K617">
        <v>0</v>
      </c>
      <c r="L617">
        <v>0</v>
      </c>
      <c r="M617">
        <v>8</v>
      </c>
      <c r="N617">
        <v>3</v>
      </c>
      <c r="O617">
        <v>0</v>
      </c>
      <c r="P617">
        <v>0</v>
      </c>
      <c r="Q617" s="2">
        <f>SUM(GC[[#This Row],[IC1_Inv1_GC]:[IC2_Inv2_GC]])</f>
        <v>11</v>
      </c>
      <c r="R617" t="s">
        <v>1186</v>
      </c>
    </row>
    <row r="618" spans="1:19">
      <c r="A618" s="2">
        <v>616</v>
      </c>
      <c r="B618" s="2" t="s">
        <v>210</v>
      </c>
      <c r="C618" s="2">
        <f>YEAR(GC[[#This Row],[Date]])</f>
        <v>2023</v>
      </c>
      <c r="D618" s="2" t="s">
        <v>211</v>
      </c>
      <c r="E618" s="2" t="s">
        <v>211</v>
      </c>
      <c r="F618" s="18">
        <v>45261</v>
      </c>
      <c r="G618" s="2">
        <f t="shared" si="42"/>
        <v>31</v>
      </c>
      <c r="H618" s="19">
        <f t="shared" si="43"/>
        <v>45267</v>
      </c>
      <c r="I618">
        <v>2</v>
      </c>
      <c r="J618">
        <v>1</v>
      </c>
      <c r="K618">
        <v>0</v>
      </c>
      <c r="L618">
        <v>0</v>
      </c>
      <c r="M618">
        <v>7</v>
      </c>
      <c r="N618">
        <v>4</v>
      </c>
      <c r="O618">
        <v>0</v>
      </c>
      <c r="P618">
        <v>0</v>
      </c>
      <c r="Q618" s="2">
        <f>SUM(GC[[#This Row],[IC1_Inv1_GC]:[IC2_Inv2_GC]])</f>
        <v>11</v>
      </c>
      <c r="R618" t="s">
        <v>1187</v>
      </c>
    </row>
    <row r="619" spans="1:19">
      <c r="A619" s="2">
        <v>617</v>
      </c>
      <c r="B619" s="2" t="s">
        <v>210</v>
      </c>
      <c r="C619" s="2">
        <f>YEAR(GC[[#This Row],[Date]])</f>
        <v>2023</v>
      </c>
      <c r="D619" s="2" t="s">
        <v>211</v>
      </c>
      <c r="E619" s="2" t="s">
        <v>211</v>
      </c>
      <c r="F619" s="18">
        <v>45261</v>
      </c>
      <c r="G619" s="2">
        <f t="shared" si="42"/>
        <v>31</v>
      </c>
      <c r="H619" s="19">
        <f t="shared" si="43"/>
        <v>45268</v>
      </c>
      <c r="I619">
        <v>2</v>
      </c>
      <c r="J619">
        <v>1</v>
      </c>
      <c r="K619">
        <v>0</v>
      </c>
      <c r="L619">
        <v>0</v>
      </c>
      <c r="M619">
        <v>3</v>
      </c>
      <c r="N619">
        <v>4</v>
      </c>
      <c r="O619">
        <v>0</v>
      </c>
      <c r="P619">
        <v>0</v>
      </c>
      <c r="Q619" s="2">
        <f>SUM(GC[[#This Row],[IC1_Inv1_GC]:[IC2_Inv2_GC]])</f>
        <v>7</v>
      </c>
      <c r="R619" t="s">
        <v>1188</v>
      </c>
    </row>
    <row r="620" spans="1:19">
      <c r="A620" s="2">
        <v>618</v>
      </c>
      <c r="B620" s="2" t="s">
        <v>210</v>
      </c>
      <c r="C620" s="2">
        <f>YEAR(GC[[#This Row],[Date]])</f>
        <v>2023</v>
      </c>
      <c r="D620" s="2" t="s">
        <v>211</v>
      </c>
      <c r="E620" s="2" t="s">
        <v>211</v>
      </c>
      <c r="F620" s="18">
        <v>45261</v>
      </c>
      <c r="G620" s="2">
        <f t="shared" si="42"/>
        <v>31</v>
      </c>
      <c r="H620" s="19">
        <f t="shared" si="43"/>
        <v>45269</v>
      </c>
      <c r="I620">
        <v>2</v>
      </c>
      <c r="J620">
        <v>1</v>
      </c>
      <c r="K620">
        <v>0</v>
      </c>
      <c r="L620">
        <v>9</v>
      </c>
      <c r="M620">
        <v>0</v>
      </c>
      <c r="N620">
        <v>0</v>
      </c>
      <c r="O620">
        <v>0</v>
      </c>
      <c r="P620">
        <v>0</v>
      </c>
      <c r="Q620" s="2">
        <f>SUM(GC[[#This Row],[IC1_Inv1_GC]:[IC2_Inv2_GC]])</f>
        <v>9</v>
      </c>
      <c r="R620" t="s">
        <v>1189</v>
      </c>
    </row>
    <row r="621" spans="1:19">
      <c r="A621" s="2">
        <v>619</v>
      </c>
      <c r="B621" s="2" t="s">
        <v>210</v>
      </c>
      <c r="C621" s="2">
        <f>YEAR(GC[[#This Row],[Date]])</f>
        <v>2023</v>
      </c>
      <c r="D621" s="2" t="s">
        <v>211</v>
      </c>
      <c r="E621" s="2" t="s">
        <v>211</v>
      </c>
      <c r="F621" s="18">
        <v>45261</v>
      </c>
      <c r="G621" s="2">
        <f t="shared" si="42"/>
        <v>31</v>
      </c>
      <c r="H621" s="19">
        <f t="shared" si="43"/>
        <v>45270</v>
      </c>
      <c r="Q621" s="2">
        <f>SUM(GC[[#This Row],[IC1_Inv1_GC]:[IC2_Inv2_GC]])</f>
        <v>0</v>
      </c>
    </row>
    <row r="622" spans="1:19">
      <c r="A622" s="2">
        <v>620</v>
      </c>
      <c r="B622" s="2" t="s">
        <v>210</v>
      </c>
      <c r="C622" s="2">
        <f>YEAR(GC[[#This Row],[Date]])</f>
        <v>2023</v>
      </c>
      <c r="D622" s="2" t="s">
        <v>211</v>
      </c>
      <c r="E622" s="2" t="s">
        <v>211</v>
      </c>
      <c r="F622" s="18">
        <v>45261</v>
      </c>
      <c r="G622" s="2">
        <f t="shared" si="42"/>
        <v>31</v>
      </c>
      <c r="H622" s="19">
        <f t="shared" si="43"/>
        <v>45271</v>
      </c>
      <c r="I622">
        <v>2</v>
      </c>
      <c r="J622">
        <v>1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0</v>
      </c>
      <c r="Q622" s="2">
        <f>SUM(GC[[#This Row],[IC1_Inv1_GC]:[IC2_Inv2_GC]])</f>
        <v>7</v>
      </c>
      <c r="R622" t="s">
        <v>1190</v>
      </c>
    </row>
    <row r="623" spans="1:19">
      <c r="A623" s="2">
        <v>621</v>
      </c>
      <c r="B623" s="2" t="s">
        <v>210</v>
      </c>
      <c r="C623" s="2">
        <f>YEAR(GC[[#This Row],[Date]])</f>
        <v>2023</v>
      </c>
      <c r="D623" s="2" t="s">
        <v>211</v>
      </c>
      <c r="E623" s="2" t="s">
        <v>211</v>
      </c>
      <c r="F623" s="18">
        <v>45261</v>
      </c>
      <c r="G623" s="2">
        <f t="shared" si="42"/>
        <v>31</v>
      </c>
      <c r="H623" s="19">
        <f t="shared" si="43"/>
        <v>45272</v>
      </c>
      <c r="I623">
        <v>2</v>
      </c>
      <c r="J623">
        <v>1</v>
      </c>
      <c r="K623">
        <v>0</v>
      </c>
      <c r="L623">
        <v>9</v>
      </c>
      <c r="M623">
        <v>0</v>
      </c>
      <c r="N623">
        <v>0</v>
      </c>
      <c r="O623">
        <v>0</v>
      </c>
      <c r="P623">
        <v>0</v>
      </c>
      <c r="Q623" s="2">
        <f>SUM(GC[[#This Row],[IC1_Inv1_GC]:[IC2_Inv2_GC]])</f>
        <v>9</v>
      </c>
      <c r="R623" t="s">
        <v>1191</v>
      </c>
    </row>
    <row r="624" spans="1:19">
      <c r="A624" s="2">
        <v>622</v>
      </c>
      <c r="B624" s="2" t="s">
        <v>210</v>
      </c>
      <c r="C624" s="2">
        <f>YEAR(GC[[#This Row],[Date]])</f>
        <v>2023</v>
      </c>
      <c r="D624" s="2" t="s">
        <v>211</v>
      </c>
      <c r="E624" s="2" t="s">
        <v>211</v>
      </c>
      <c r="F624" s="18">
        <v>45261</v>
      </c>
      <c r="G624" s="2">
        <f t="shared" si="42"/>
        <v>31</v>
      </c>
      <c r="H624" s="19">
        <f t="shared" si="43"/>
        <v>45273</v>
      </c>
      <c r="I624">
        <v>2</v>
      </c>
      <c r="J624">
        <v>1</v>
      </c>
      <c r="K624">
        <v>1</v>
      </c>
      <c r="L624">
        <v>6</v>
      </c>
      <c r="M624">
        <v>0</v>
      </c>
      <c r="N624">
        <v>0</v>
      </c>
      <c r="O624">
        <v>0</v>
      </c>
      <c r="P624">
        <v>0</v>
      </c>
      <c r="Q624" s="2">
        <f>SUM(GC[[#This Row],[IC1_Inv1_GC]:[IC2_Inv2_GC]])</f>
        <v>7</v>
      </c>
      <c r="R624" t="s">
        <v>1192</v>
      </c>
    </row>
    <row r="625" spans="1:18">
      <c r="A625" s="2">
        <v>623</v>
      </c>
      <c r="B625" s="2" t="s">
        <v>210</v>
      </c>
      <c r="C625" s="2">
        <f>YEAR(GC[[#This Row],[Date]])</f>
        <v>2023</v>
      </c>
      <c r="D625" s="2" t="s">
        <v>211</v>
      </c>
      <c r="E625" s="2" t="s">
        <v>211</v>
      </c>
      <c r="F625" s="18">
        <v>45261</v>
      </c>
      <c r="G625" s="2">
        <f t="shared" si="42"/>
        <v>31</v>
      </c>
      <c r="H625" s="19">
        <f t="shared" si="43"/>
        <v>45274</v>
      </c>
      <c r="I625">
        <v>2</v>
      </c>
      <c r="J625">
        <v>1</v>
      </c>
      <c r="K625">
        <v>0</v>
      </c>
      <c r="L625">
        <v>2</v>
      </c>
      <c r="M625">
        <v>8</v>
      </c>
      <c r="N625">
        <v>0</v>
      </c>
      <c r="O625">
        <v>0</v>
      </c>
      <c r="P625">
        <v>0</v>
      </c>
      <c r="Q625" s="2">
        <f>SUM(GC[[#This Row],[IC1_Inv1_GC]:[IC2_Inv2_GC]])</f>
        <v>10</v>
      </c>
      <c r="R625" t="s">
        <v>1193</v>
      </c>
    </row>
    <row r="626" spans="1:18">
      <c r="A626" s="2">
        <v>624</v>
      </c>
      <c r="B626" s="2" t="s">
        <v>210</v>
      </c>
      <c r="C626" s="2">
        <f>YEAR(GC[[#This Row],[Date]])</f>
        <v>2023</v>
      </c>
      <c r="D626" s="2" t="s">
        <v>211</v>
      </c>
      <c r="E626" s="2" t="s">
        <v>211</v>
      </c>
      <c r="F626" s="18">
        <v>45261</v>
      </c>
      <c r="G626" s="2">
        <f t="shared" si="42"/>
        <v>31</v>
      </c>
      <c r="H626" s="19">
        <f t="shared" si="43"/>
        <v>45275</v>
      </c>
      <c r="I626">
        <v>2</v>
      </c>
      <c r="J626">
        <v>1</v>
      </c>
      <c r="K626">
        <v>0</v>
      </c>
      <c r="L626">
        <v>0</v>
      </c>
      <c r="M626">
        <v>7</v>
      </c>
      <c r="N626">
        <v>0</v>
      </c>
      <c r="O626">
        <v>0</v>
      </c>
      <c r="P626">
        <v>0</v>
      </c>
      <c r="Q626" s="2">
        <f>SUM(GC[[#This Row],[IC1_Inv1_GC]:[IC2_Inv2_GC]])</f>
        <v>7</v>
      </c>
      <c r="R626" s="211" t="s">
        <v>1194</v>
      </c>
    </row>
    <row r="627" spans="1:18">
      <c r="A627" s="2">
        <v>625</v>
      </c>
      <c r="B627" s="2" t="s">
        <v>210</v>
      </c>
      <c r="C627" s="2">
        <f>YEAR(GC[[#This Row],[Date]])</f>
        <v>2023</v>
      </c>
      <c r="D627" s="2" t="s">
        <v>211</v>
      </c>
      <c r="E627" s="2" t="s">
        <v>211</v>
      </c>
      <c r="F627" s="18">
        <v>45261</v>
      </c>
      <c r="G627" s="2">
        <f t="shared" si="42"/>
        <v>31</v>
      </c>
      <c r="H627" s="19">
        <f t="shared" si="43"/>
        <v>45276</v>
      </c>
      <c r="I627">
        <v>2</v>
      </c>
      <c r="J627">
        <v>1</v>
      </c>
      <c r="K627">
        <v>0</v>
      </c>
      <c r="L627">
        <v>0</v>
      </c>
      <c r="M627">
        <v>8</v>
      </c>
      <c r="N627">
        <v>0</v>
      </c>
      <c r="O627">
        <v>0</v>
      </c>
      <c r="P627">
        <v>0</v>
      </c>
      <c r="Q627" s="2">
        <f>SUM(GC[[#This Row],[IC1_Inv1_GC]:[IC2_Inv2_GC]])</f>
        <v>8</v>
      </c>
      <c r="R627" s="211" t="s">
        <v>1195</v>
      </c>
    </row>
    <row r="628" spans="1:18">
      <c r="A628" s="2">
        <v>626</v>
      </c>
      <c r="B628" s="2" t="s">
        <v>210</v>
      </c>
      <c r="C628" s="2">
        <f>YEAR(GC[[#This Row],[Date]])</f>
        <v>2023</v>
      </c>
      <c r="D628" s="2" t="s">
        <v>211</v>
      </c>
      <c r="E628" s="2" t="s">
        <v>211</v>
      </c>
      <c r="F628" s="18">
        <v>45261</v>
      </c>
      <c r="G628" s="2">
        <f t="shared" si="42"/>
        <v>31</v>
      </c>
      <c r="H628" s="19">
        <f t="shared" si="43"/>
        <v>45277</v>
      </c>
      <c r="I628">
        <v>2</v>
      </c>
      <c r="J628">
        <v>1</v>
      </c>
      <c r="K628">
        <v>0</v>
      </c>
      <c r="L628">
        <v>0</v>
      </c>
      <c r="M628">
        <v>10</v>
      </c>
      <c r="N628">
        <v>0</v>
      </c>
      <c r="O628">
        <v>0</v>
      </c>
      <c r="P628">
        <v>0</v>
      </c>
      <c r="Q628" s="2">
        <f>SUM(GC[[#This Row],[IC1_Inv1_GC]:[IC2_Inv2_GC]])</f>
        <v>10</v>
      </c>
      <c r="R628" s="211" t="s">
        <v>1196</v>
      </c>
    </row>
    <row r="629" spans="1:18">
      <c r="A629" s="2">
        <v>627</v>
      </c>
      <c r="B629" s="2" t="s">
        <v>210</v>
      </c>
      <c r="C629" s="2">
        <f>YEAR(GC[[#This Row],[Date]])</f>
        <v>2023</v>
      </c>
      <c r="D629" s="2" t="s">
        <v>211</v>
      </c>
      <c r="E629" s="2" t="s">
        <v>211</v>
      </c>
      <c r="F629" s="18">
        <v>45261</v>
      </c>
      <c r="G629" s="2">
        <f t="shared" si="42"/>
        <v>31</v>
      </c>
      <c r="H629" s="19">
        <f t="shared" si="43"/>
        <v>45278</v>
      </c>
      <c r="I629">
        <v>2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5</v>
      </c>
      <c r="P629">
        <v>0</v>
      </c>
      <c r="Q629" s="2">
        <f>SUM(GC[[#This Row],[IC1_Inv1_GC]:[IC2_Inv2_GC]])</f>
        <v>5</v>
      </c>
      <c r="R629" s="211" t="s">
        <v>1197</v>
      </c>
    </row>
    <row r="630" spans="1:18">
      <c r="A630" s="2">
        <v>628</v>
      </c>
      <c r="B630" s="2" t="s">
        <v>210</v>
      </c>
      <c r="C630" s="2">
        <f>YEAR(GC[[#This Row],[Date]])</f>
        <v>2023</v>
      </c>
      <c r="D630" s="2" t="s">
        <v>211</v>
      </c>
      <c r="E630" s="2" t="s">
        <v>211</v>
      </c>
      <c r="F630" s="18">
        <v>45261</v>
      </c>
      <c r="G630" s="2">
        <f t="shared" si="42"/>
        <v>31</v>
      </c>
      <c r="H630" s="19">
        <f t="shared" si="43"/>
        <v>45279</v>
      </c>
      <c r="I630">
        <v>2</v>
      </c>
      <c r="J630">
        <v>1</v>
      </c>
      <c r="K630">
        <v>0</v>
      </c>
      <c r="L630">
        <v>0</v>
      </c>
      <c r="M630">
        <v>0</v>
      </c>
      <c r="N630">
        <v>8</v>
      </c>
      <c r="O630">
        <v>0</v>
      </c>
      <c r="P630">
        <v>0</v>
      </c>
      <c r="Q630" s="2">
        <f>SUM(GC[[#This Row],[IC1_Inv1_GC]:[IC2_Inv2_GC]])</f>
        <v>8</v>
      </c>
      <c r="R630" s="211" t="s">
        <v>1198</v>
      </c>
    </row>
    <row r="631" spans="1:18">
      <c r="A631" s="2">
        <v>629</v>
      </c>
      <c r="B631" s="2" t="s">
        <v>210</v>
      </c>
      <c r="C631" s="2">
        <f>YEAR(GC[[#This Row],[Date]])</f>
        <v>2023</v>
      </c>
      <c r="D631" s="2" t="s">
        <v>211</v>
      </c>
      <c r="E631" s="2" t="s">
        <v>211</v>
      </c>
      <c r="F631" s="18">
        <v>45261</v>
      </c>
      <c r="G631" s="2">
        <f t="shared" si="42"/>
        <v>31</v>
      </c>
      <c r="H631" s="19">
        <f t="shared" si="43"/>
        <v>45280</v>
      </c>
      <c r="I631">
        <v>2</v>
      </c>
      <c r="J631">
        <v>1</v>
      </c>
      <c r="K631">
        <v>0</v>
      </c>
      <c r="L631">
        <v>0</v>
      </c>
      <c r="M631">
        <v>0</v>
      </c>
      <c r="N631">
        <v>10</v>
      </c>
      <c r="O631">
        <v>0</v>
      </c>
      <c r="P631">
        <v>0</v>
      </c>
      <c r="Q631" s="2">
        <f>SUM(GC[[#This Row],[IC1_Inv1_GC]:[IC2_Inv2_GC]])</f>
        <v>10</v>
      </c>
      <c r="R631" s="211" t="s">
        <v>1199</v>
      </c>
    </row>
    <row r="632" spans="1:18">
      <c r="A632" s="2">
        <v>630</v>
      </c>
      <c r="B632" s="2" t="s">
        <v>210</v>
      </c>
      <c r="C632" s="2">
        <f>YEAR(GC[[#This Row],[Date]])</f>
        <v>2023</v>
      </c>
      <c r="D632" s="2" t="s">
        <v>211</v>
      </c>
      <c r="E632" s="2" t="s">
        <v>211</v>
      </c>
      <c r="F632" s="18">
        <v>45261</v>
      </c>
      <c r="G632" s="2">
        <f t="shared" si="42"/>
        <v>31</v>
      </c>
      <c r="H632" s="19">
        <f t="shared" si="43"/>
        <v>45281</v>
      </c>
      <c r="I632">
        <v>2</v>
      </c>
      <c r="J632">
        <v>1</v>
      </c>
      <c r="K632">
        <v>0</v>
      </c>
      <c r="L632">
        <v>0</v>
      </c>
      <c r="M632">
        <v>0</v>
      </c>
      <c r="N632">
        <v>10</v>
      </c>
      <c r="O632">
        <v>0</v>
      </c>
      <c r="P632">
        <v>0</v>
      </c>
      <c r="Q632" s="2">
        <f>SUM(GC[[#This Row],[IC1_Inv1_GC]:[IC2_Inv2_GC]])</f>
        <v>10</v>
      </c>
      <c r="R632" s="211" t="s">
        <v>1200</v>
      </c>
    </row>
    <row r="633" spans="1:18">
      <c r="A633" s="2">
        <v>631</v>
      </c>
      <c r="B633" s="2" t="s">
        <v>210</v>
      </c>
      <c r="C633" s="2">
        <f>YEAR(GC[[#This Row],[Date]])</f>
        <v>2023</v>
      </c>
      <c r="D633" s="2" t="s">
        <v>211</v>
      </c>
      <c r="E633" s="2" t="s">
        <v>211</v>
      </c>
      <c r="F633" s="18">
        <v>45261</v>
      </c>
      <c r="G633" s="2">
        <f t="shared" si="42"/>
        <v>31</v>
      </c>
      <c r="H633" s="19">
        <f t="shared" si="43"/>
        <v>45282</v>
      </c>
      <c r="I633">
        <v>2</v>
      </c>
      <c r="J633">
        <v>1</v>
      </c>
      <c r="K633">
        <v>0</v>
      </c>
      <c r="L633">
        <v>0</v>
      </c>
      <c r="M633">
        <v>0</v>
      </c>
      <c r="N633">
        <v>4</v>
      </c>
      <c r="O633">
        <v>0</v>
      </c>
      <c r="P633">
        <v>0</v>
      </c>
      <c r="Q633" s="2">
        <f>SUM(GC[[#This Row],[IC1_Inv1_GC]:[IC2_Inv2_GC]])</f>
        <v>4</v>
      </c>
      <c r="R633" s="211" t="s">
        <v>1201</v>
      </c>
    </row>
    <row r="634" spans="1:18">
      <c r="A634" s="2">
        <v>632</v>
      </c>
      <c r="B634" s="2" t="s">
        <v>210</v>
      </c>
      <c r="C634" s="2">
        <f>YEAR(GC[[#This Row],[Date]])</f>
        <v>2023</v>
      </c>
      <c r="D634" s="2" t="s">
        <v>211</v>
      </c>
      <c r="E634" s="2" t="s">
        <v>211</v>
      </c>
      <c r="F634" s="18">
        <v>45261</v>
      </c>
      <c r="G634" s="2">
        <f t="shared" si="42"/>
        <v>31</v>
      </c>
      <c r="H634" s="19">
        <f t="shared" si="43"/>
        <v>45283</v>
      </c>
      <c r="I634">
        <v>2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s="2">
        <f>SUM(GC[[#This Row],[IC1_Inv1_GC]:[IC2_Inv2_GC]])</f>
        <v>0</v>
      </c>
      <c r="R634" t="s">
        <v>1202</v>
      </c>
    </row>
    <row r="635" spans="1:18">
      <c r="A635" s="2">
        <v>633</v>
      </c>
      <c r="B635" s="2" t="s">
        <v>210</v>
      </c>
      <c r="C635" s="2">
        <f>YEAR(GC[[#This Row],[Date]])</f>
        <v>2023</v>
      </c>
      <c r="D635" s="2" t="s">
        <v>211</v>
      </c>
      <c r="E635" s="2" t="s">
        <v>211</v>
      </c>
      <c r="F635" s="18">
        <v>45261</v>
      </c>
      <c r="G635" s="2">
        <f t="shared" si="42"/>
        <v>31</v>
      </c>
      <c r="H635" s="19">
        <f t="shared" si="43"/>
        <v>45284</v>
      </c>
      <c r="I635">
        <v>2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s="2">
        <f>SUM(GC[[#This Row],[IC1_Inv1_GC]:[IC2_Inv2_GC]])</f>
        <v>0</v>
      </c>
      <c r="R635" t="s">
        <v>1203</v>
      </c>
    </row>
    <row r="636" spans="1:18">
      <c r="A636" s="2">
        <v>634</v>
      </c>
      <c r="B636" s="2" t="s">
        <v>210</v>
      </c>
      <c r="C636" s="2">
        <f>YEAR(GC[[#This Row],[Date]])</f>
        <v>2023</v>
      </c>
      <c r="D636" s="2" t="s">
        <v>211</v>
      </c>
      <c r="E636" s="2" t="s">
        <v>211</v>
      </c>
      <c r="F636" s="18">
        <v>45261</v>
      </c>
      <c r="G636" s="2">
        <f t="shared" si="42"/>
        <v>31</v>
      </c>
      <c r="H636" s="19">
        <f t="shared" si="43"/>
        <v>45285</v>
      </c>
      <c r="I636">
        <v>2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s="2">
        <f>SUM(GC[[#This Row],[IC1_Inv1_GC]:[IC2_Inv2_GC]])</f>
        <v>0</v>
      </c>
      <c r="R636" t="s">
        <v>1203</v>
      </c>
    </row>
    <row r="637" spans="1:18">
      <c r="A637" s="2">
        <v>635</v>
      </c>
      <c r="B637" s="2" t="s">
        <v>210</v>
      </c>
      <c r="C637" s="2">
        <f>YEAR(GC[[#This Row],[Date]])</f>
        <v>2023</v>
      </c>
      <c r="D637" s="2" t="s">
        <v>211</v>
      </c>
      <c r="E637" s="2" t="s">
        <v>211</v>
      </c>
      <c r="F637" s="18">
        <v>45261</v>
      </c>
      <c r="G637" s="2">
        <f t="shared" si="42"/>
        <v>31</v>
      </c>
      <c r="H637" s="19">
        <f t="shared" si="43"/>
        <v>45286</v>
      </c>
      <c r="I637">
        <v>2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s="2">
        <f>SUM(GC[[#This Row],[IC1_Inv1_GC]:[IC2_Inv2_GC]])</f>
        <v>0</v>
      </c>
      <c r="R637" t="s">
        <v>1203</v>
      </c>
    </row>
    <row r="638" spans="1:18">
      <c r="A638" s="2">
        <v>636</v>
      </c>
      <c r="B638" s="2" t="s">
        <v>210</v>
      </c>
      <c r="C638" s="2">
        <f>YEAR(GC[[#This Row],[Date]])</f>
        <v>2023</v>
      </c>
      <c r="D638" s="2" t="s">
        <v>211</v>
      </c>
      <c r="E638" s="2" t="s">
        <v>211</v>
      </c>
      <c r="F638" s="18">
        <v>45261</v>
      </c>
      <c r="G638" s="2">
        <f t="shared" si="42"/>
        <v>31</v>
      </c>
      <c r="H638" s="19">
        <f t="shared" si="43"/>
        <v>45287</v>
      </c>
      <c r="I638">
        <v>2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s="2">
        <f>SUM(GC[[#This Row],[IC1_Inv1_GC]:[IC2_Inv2_GC]])</f>
        <v>0</v>
      </c>
      <c r="R638" t="s">
        <v>1203</v>
      </c>
    </row>
    <row r="639" spans="1:18">
      <c r="A639" s="2">
        <v>637</v>
      </c>
      <c r="B639" s="2" t="s">
        <v>210</v>
      </c>
      <c r="C639" s="2">
        <f>YEAR(GC[[#This Row],[Date]])</f>
        <v>2023</v>
      </c>
      <c r="D639" s="2" t="s">
        <v>211</v>
      </c>
      <c r="E639" s="2" t="s">
        <v>211</v>
      </c>
      <c r="F639" s="18">
        <v>45261</v>
      </c>
      <c r="G639" s="2">
        <f t="shared" si="42"/>
        <v>31</v>
      </c>
      <c r="H639" s="19">
        <f t="shared" si="43"/>
        <v>45288</v>
      </c>
      <c r="I639">
        <v>2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s="2">
        <f>SUM(GC[[#This Row],[IC1_Inv1_GC]:[IC2_Inv2_GC]])</f>
        <v>0</v>
      </c>
      <c r="R639" t="s">
        <v>1204</v>
      </c>
    </row>
    <row r="640" spans="1:18">
      <c r="A640" s="2">
        <v>638</v>
      </c>
      <c r="B640" s="2" t="s">
        <v>210</v>
      </c>
      <c r="C640" s="2">
        <f>YEAR(GC[[#This Row],[Date]])</f>
        <v>2023</v>
      </c>
      <c r="D640" s="2" t="s">
        <v>211</v>
      </c>
      <c r="E640" s="2" t="s">
        <v>211</v>
      </c>
      <c r="F640" s="18">
        <v>45261</v>
      </c>
      <c r="G640" s="2">
        <f t="shared" si="42"/>
        <v>31</v>
      </c>
      <c r="H640" s="19">
        <f t="shared" si="43"/>
        <v>45289</v>
      </c>
      <c r="I640">
        <v>2</v>
      </c>
      <c r="J640">
        <v>1</v>
      </c>
      <c r="K640">
        <v>3</v>
      </c>
      <c r="L640">
        <v>0</v>
      </c>
      <c r="M640">
        <v>0</v>
      </c>
      <c r="N640">
        <v>0</v>
      </c>
      <c r="O640">
        <v>0</v>
      </c>
      <c r="P640">
        <v>0</v>
      </c>
      <c r="Q640" s="2">
        <v>0</v>
      </c>
      <c r="R640" t="s">
        <v>1205</v>
      </c>
    </row>
    <row r="641" spans="1:18">
      <c r="A641" s="2">
        <v>639</v>
      </c>
      <c r="B641" s="2" t="s">
        <v>210</v>
      </c>
      <c r="C641" s="2">
        <f>YEAR(GC[[#This Row],[Date]])</f>
        <v>2023</v>
      </c>
      <c r="D641" s="2" t="s">
        <v>211</v>
      </c>
      <c r="E641" s="2" t="s">
        <v>211</v>
      </c>
      <c r="F641" s="18">
        <v>45261</v>
      </c>
      <c r="G641" s="2">
        <f t="shared" si="42"/>
        <v>31</v>
      </c>
      <c r="H641" s="19">
        <f t="shared" si="43"/>
        <v>45290</v>
      </c>
      <c r="I641">
        <v>2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s="2">
        <f>SUM(GC[[#This Row],[IC1_Inv1_GC]:[IC2_Inv2_GC]])</f>
        <v>0</v>
      </c>
      <c r="R641" t="s">
        <v>1204</v>
      </c>
    </row>
    <row r="642" spans="1:18">
      <c r="A642" s="2">
        <v>640</v>
      </c>
      <c r="B642" s="2" t="s">
        <v>210</v>
      </c>
      <c r="C642" s="2">
        <f>YEAR(GC[[#This Row],[Date]])</f>
        <v>2023</v>
      </c>
      <c r="D642" s="2" t="s">
        <v>211</v>
      </c>
      <c r="E642" s="2" t="s">
        <v>211</v>
      </c>
      <c r="F642" s="18">
        <v>45261</v>
      </c>
      <c r="G642" s="2">
        <f t="shared" si="42"/>
        <v>31</v>
      </c>
      <c r="H642" s="19">
        <f t="shared" si="43"/>
        <v>45291</v>
      </c>
      <c r="I642">
        <v>2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s="2">
        <f>SUM(GC[[#This Row],[IC1_Inv1_GC]:[IC2_Inv2_GC]])</f>
        <v>0</v>
      </c>
      <c r="R642" t="s">
        <v>1204</v>
      </c>
    </row>
    <row r="643" spans="1:18">
      <c r="A643" s="2">
        <v>641</v>
      </c>
      <c r="B643" s="2" t="s">
        <v>210</v>
      </c>
      <c r="C643" s="2">
        <f>YEAR(GC[[#This Row],[Date]])</f>
        <v>2024</v>
      </c>
      <c r="D643" s="2" t="s">
        <v>211</v>
      </c>
      <c r="E643" s="2" t="s">
        <v>211</v>
      </c>
      <c r="F643" s="18">
        <v>45292</v>
      </c>
      <c r="G643" s="2">
        <f t="shared" si="42"/>
        <v>31</v>
      </c>
      <c r="H643" s="19">
        <f t="shared" si="43"/>
        <v>45292</v>
      </c>
      <c r="I643">
        <v>2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s="2">
        <f>SUM(GC[[#This Row],[IC1_Inv1_GC]:[IC2_Inv2_GC]])</f>
        <v>0</v>
      </c>
      <c r="R643" t="s">
        <v>1206</v>
      </c>
    </row>
    <row r="644" spans="1:18">
      <c r="A644" s="2">
        <v>642</v>
      </c>
      <c r="B644" s="2" t="s">
        <v>210</v>
      </c>
      <c r="C644" s="2">
        <f>YEAR(GC[[#This Row],[Date]])</f>
        <v>2024</v>
      </c>
      <c r="D644" s="2" t="s">
        <v>211</v>
      </c>
      <c r="E644" s="2" t="s">
        <v>211</v>
      </c>
      <c r="F644" s="18">
        <v>45292</v>
      </c>
      <c r="G644" s="2">
        <f t="shared" si="42"/>
        <v>31</v>
      </c>
      <c r="H644" s="19">
        <f t="shared" si="43"/>
        <v>45293</v>
      </c>
      <c r="I644">
        <v>2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s="2">
        <f>SUM(GC[[#This Row],[IC1_Inv1_GC]:[IC2_Inv2_GC]])</f>
        <v>0</v>
      </c>
      <c r="R644" t="s">
        <v>1206</v>
      </c>
    </row>
    <row r="645" spans="1:18">
      <c r="A645" s="2">
        <v>643</v>
      </c>
      <c r="B645" s="2" t="s">
        <v>210</v>
      </c>
      <c r="C645" s="2">
        <f>YEAR(GC[[#This Row],[Date]])</f>
        <v>2024</v>
      </c>
      <c r="D645" s="2" t="s">
        <v>211</v>
      </c>
      <c r="E645" s="2" t="s">
        <v>211</v>
      </c>
      <c r="F645" s="18">
        <v>45292</v>
      </c>
      <c r="G645" s="2">
        <f t="shared" si="42"/>
        <v>31</v>
      </c>
      <c r="H645" s="19">
        <f t="shared" si="43"/>
        <v>45294</v>
      </c>
      <c r="I645">
        <v>2</v>
      </c>
      <c r="J645">
        <v>1</v>
      </c>
      <c r="K645">
        <v>0</v>
      </c>
      <c r="L645">
        <v>3</v>
      </c>
      <c r="M645">
        <v>0</v>
      </c>
      <c r="N645">
        <v>0</v>
      </c>
      <c r="O645">
        <v>0</v>
      </c>
      <c r="P645">
        <v>0</v>
      </c>
      <c r="Q645" s="2">
        <f>SUM(GC[[#This Row],[IC1_Inv1_GC]:[IC2_Inv2_GC]])</f>
        <v>3</v>
      </c>
      <c r="R645" s="211" t="s">
        <v>1207</v>
      </c>
    </row>
    <row r="646" spans="1:18">
      <c r="A646" s="2">
        <v>644</v>
      </c>
      <c r="B646" s="2" t="s">
        <v>210</v>
      </c>
      <c r="C646" s="2">
        <f>YEAR(GC[[#This Row],[Date]])</f>
        <v>2024</v>
      </c>
      <c r="D646" s="2" t="s">
        <v>211</v>
      </c>
      <c r="E646" s="2" t="s">
        <v>211</v>
      </c>
      <c r="F646" s="18">
        <v>45292</v>
      </c>
      <c r="G646" s="2">
        <f t="shared" si="42"/>
        <v>31</v>
      </c>
      <c r="H646" s="19">
        <f t="shared" si="43"/>
        <v>45295</v>
      </c>
      <c r="I646">
        <v>2</v>
      </c>
      <c r="J646">
        <v>1</v>
      </c>
      <c r="K646">
        <v>2</v>
      </c>
      <c r="L646">
        <v>0</v>
      </c>
      <c r="M646">
        <v>0</v>
      </c>
      <c r="N646">
        <v>0</v>
      </c>
      <c r="O646">
        <v>0</v>
      </c>
      <c r="P646">
        <v>6</v>
      </c>
      <c r="Q646" s="2">
        <f>SUM(GC[[#This Row],[IC1_Inv1_GC]:[IC2_Inv2_GC]])</f>
        <v>8</v>
      </c>
      <c r="R646" t="s">
        <v>1208</v>
      </c>
    </row>
    <row r="647" spans="1:18">
      <c r="A647" s="2">
        <v>645</v>
      </c>
      <c r="B647" s="2" t="s">
        <v>210</v>
      </c>
      <c r="C647" s="2">
        <f>YEAR(GC[[#This Row],[Date]])</f>
        <v>2024</v>
      </c>
      <c r="D647" s="2" t="s">
        <v>211</v>
      </c>
      <c r="E647" s="2" t="s">
        <v>211</v>
      </c>
      <c r="F647" s="18">
        <v>45292</v>
      </c>
      <c r="G647" s="2">
        <f t="shared" ref="G647:G654" si="44">DAY(EOMONTH(F647,0))</f>
        <v>31</v>
      </c>
      <c r="H647" s="19">
        <f t="shared" ref="H647:H661" si="45">H646+1</f>
        <v>45296</v>
      </c>
      <c r="I647">
        <v>2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9</v>
      </c>
      <c r="Q647" s="2">
        <f>SUM(GC[[#This Row],[IC1_Inv1_GC]:[IC2_Inv2_GC]])</f>
        <v>9</v>
      </c>
      <c r="R647" t="s">
        <v>1209</v>
      </c>
    </row>
    <row r="648" spans="1:18">
      <c r="A648" s="2">
        <v>646</v>
      </c>
      <c r="B648" s="2" t="s">
        <v>210</v>
      </c>
      <c r="C648" s="2">
        <f>YEAR(GC[[#This Row],[Date]])</f>
        <v>2024</v>
      </c>
      <c r="D648" s="2" t="s">
        <v>211</v>
      </c>
      <c r="E648" s="2" t="s">
        <v>211</v>
      </c>
      <c r="F648" s="18">
        <v>45292</v>
      </c>
      <c r="G648" s="2">
        <f t="shared" si="44"/>
        <v>31</v>
      </c>
      <c r="H648" s="19">
        <f t="shared" si="45"/>
        <v>45297</v>
      </c>
      <c r="I648">
        <v>2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s="2">
        <f>SUM(GC[[#This Row],[IC1_Inv1_GC]:[IC2_Inv2_GC]])</f>
        <v>0</v>
      </c>
      <c r="R648" t="s">
        <v>1210</v>
      </c>
    </row>
    <row r="649" spans="1:18">
      <c r="A649" s="2">
        <v>647</v>
      </c>
      <c r="B649" s="2" t="s">
        <v>210</v>
      </c>
      <c r="C649" s="2">
        <f>YEAR(GC[[#This Row],[Date]])</f>
        <v>2024</v>
      </c>
      <c r="D649" s="2" t="s">
        <v>211</v>
      </c>
      <c r="E649" s="2" t="s">
        <v>211</v>
      </c>
      <c r="F649" s="18">
        <v>45292</v>
      </c>
      <c r="G649" s="2">
        <f t="shared" si="44"/>
        <v>31</v>
      </c>
      <c r="H649" s="19">
        <f t="shared" si="45"/>
        <v>45298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s="2">
        <f>SUM(GC[[#This Row],[IC1_Inv1_GC]:[IC2_Inv2_GC]])</f>
        <v>0</v>
      </c>
      <c r="R649" t="s">
        <v>1211</v>
      </c>
    </row>
    <row r="650" spans="1:18">
      <c r="A650" s="2">
        <v>648</v>
      </c>
      <c r="B650" s="2" t="s">
        <v>210</v>
      </c>
      <c r="C650" s="2">
        <f>YEAR(GC[[#This Row],[Date]])</f>
        <v>2024</v>
      </c>
      <c r="D650" s="2" t="s">
        <v>211</v>
      </c>
      <c r="E650" s="2" t="s">
        <v>211</v>
      </c>
      <c r="F650" s="18">
        <v>45292</v>
      </c>
      <c r="G650" s="2">
        <f t="shared" si="44"/>
        <v>31</v>
      </c>
      <c r="H650" s="19">
        <f t="shared" si="45"/>
        <v>45299</v>
      </c>
      <c r="I650">
        <v>2</v>
      </c>
      <c r="J650">
        <v>1</v>
      </c>
      <c r="K650">
        <v>0</v>
      </c>
      <c r="L650">
        <v>5</v>
      </c>
      <c r="M650">
        <v>0</v>
      </c>
      <c r="N650">
        <v>0</v>
      </c>
      <c r="O650">
        <v>0</v>
      </c>
      <c r="P650">
        <v>0</v>
      </c>
      <c r="Q650" s="2">
        <f>SUM(GC[[#This Row],[IC1_Inv1_GC]:[IC2_Inv2_GC]])</f>
        <v>5</v>
      </c>
      <c r="R650" t="s">
        <v>1212</v>
      </c>
    </row>
    <row r="651" spans="1:18">
      <c r="A651" s="2">
        <v>649</v>
      </c>
      <c r="B651" s="2" t="s">
        <v>210</v>
      </c>
      <c r="C651" s="2">
        <f>YEAR(GC[[#This Row],[Date]])</f>
        <v>2024</v>
      </c>
      <c r="D651" s="2" t="s">
        <v>211</v>
      </c>
      <c r="E651" s="2" t="s">
        <v>211</v>
      </c>
      <c r="F651" s="18">
        <v>45292</v>
      </c>
      <c r="G651" s="2">
        <f t="shared" si="44"/>
        <v>31</v>
      </c>
      <c r="H651" s="19">
        <f t="shared" si="45"/>
        <v>45300</v>
      </c>
      <c r="I651">
        <v>2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10</v>
      </c>
      <c r="Q651" s="2">
        <f>SUM(GC[[#This Row],[IC1_Inv1_GC]:[IC2_Inv2_GC]])</f>
        <v>10</v>
      </c>
      <c r="R651" t="s">
        <v>1213</v>
      </c>
    </row>
    <row r="652" spans="1:18">
      <c r="A652" s="2">
        <v>650</v>
      </c>
      <c r="B652" s="2" t="s">
        <v>210</v>
      </c>
      <c r="C652" s="2">
        <f>YEAR(GC[[#This Row],[Date]])</f>
        <v>2024</v>
      </c>
      <c r="D652" s="2" t="s">
        <v>211</v>
      </c>
      <c r="E652" s="2" t="s">
        <v>211</v>
      </c>
      <c r="F652" s="18">
        <v>45292</v>
      </c>
      <c r="G652" s="2">
        <f t="shared" si="44"/>
        <v>31</v>
      </c>
      <c r="H652" s="19">
        <f t="shared" si="45"/>
        <v>45301</v>
      </c>
      <c r="I652">
        <v>2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3</v>
      </c>
      <c r="Q652" s="2">
        <f>SUM(GC[[#This Row],[IC1_Inv1_GC]:[IC2_Inv2_GC]])</f>
        <v>3</v>
      </c>
      <c r="R652" t="s">
        <v>1214</v>
      </c>
    </row>
    <row r="653" spans="1:18">
      <c r="A653" s="2">
        <v>651</v>
      </c>
      <c r="B653" s="2" t="s">
        <v>210</v>
      </c>
      <c r="C653" s="2">
        <f>YEAR(GC[[#This Row],[Date]])</f>
        <v>2024</v>
      </c>
      <c r="D653" s="2" t="s">
        <v>211</v>
      </c>
      <c r="E653" s="2" t="s">
        <v>211</v>
      </c>
      <c r="F653" s="18">
        <v>45292</v>
      </c>
      <c r="G653" s="2">
        <f t="shared" si="44"/>
        <v>31</v>
      </c>
      <c r="H653" s="19">
        <f t="shared" si="45"/>
        <v>45302</v>
      </c>
      <c r="I653">
        <v>2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s="2">
        <f>SUM(GC[[#This Row],[IC1_Inv1_GC]:[IC2_Inv2_GC]])</f>
        <v>0</v>
      </c>
      <c r="R653" t="s">
        <v>1215</v>
      </c>
    </row>
    <row r="654" spans="1:18">
      <c r="A654" s="2">
        <v>652</v>
      </c>
      <c r="B654" s="2" t="s">
        <v>210</v>
      </c>
      <c r="C654" s="2">
        <f>YEAR(GC[[#This Row],[Date]])</f>
        <v>2024</v>
      </c>
      <c r="D654" s="2" t="s">
        <v>211</v>
      </c>
      <c r="E654" s="2" t="s">
        <v>211</v>
      </c>
      <c r="F654" s="18">
        <v>45292</v>
      </c>
      <c r="G654" s="2">
        <f t="shared" si="44"/>
        <v>31</v>
      </c>
      <c r="H654" s="19">
        <f t="shared" si="45"/>
        <v>45303</v>
      </c>
      <c r="I654">
        <v>2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s="2">
        <f>SUM(GC[[#This Row],[IC1_Inv1_GC]:[IC2_Inv2_GC]])</f>
        <v>0</v>
      </c>
      <c r="R654" s="211" t="s">
        <v>1143</v>
      </c>
    </row>
    <row r="655" spans="1:18">
      <c r="A655" s="2">
        <v>653</v>
      </c>
      <c r="B655" s="2" t="s">
        <v>210</v>
      </c>
      <c r="C655" s="2">
        <f>YEAR(GC[[#This Row],[Date]])</f>
        <v>2024</v>
      </c>
      <c r="D655" s="2" t="s">
        <v>211</v>
      </c>
      <c r="E655" s="2" t="s">
        <v>211</v>
      </c>
      <c r="F655" s="18">
        <v>45292</v>
      </c>
      <c r="G655" s="2">
        <f t="shared" ref="G655:G661" si="46">DAY(EOMONTH(F655,0))</f>
        <v>31</v>
      </c>
      <c r="H655" s="19">
        <f t="shared" si="45"/>
        <v>45304</v>
      </c>
      <c r="I655">
        <v>2</v>
      </c>
      <c r="J655">
        <v>1</v>
      </c>
      <c r="K655">
        <v>0</v>
      </c>
      <c r="L655">
        <v>0</v>
      </c>
      <c r="M655">
        <v>5</v>
      </c>
      <c r="N655">
        <v>6</v>
      </c>
      <c r="O655">
        <v>0</v>
      </c>
      <c r="P655">
        <v>0</v>
      </c>
      <c r="Q655" s="2">
        <f>SUM(GC[[#This Row],[IC1_Inv1_GC]:[IC2_Inv2_GC]])</f>
        <v>11</v>
      </c>
      <c r="R655" t="s">
        <v>1216</v>
      </c>
    </row>
    <row r="656" spans="1:18">
      <c r="A656" s="2">
        <v>654</v>
      </c>
      <c r="B656" s="2" t="s">
        <v>210</v>
      </c>
      <c r="C656" s="2">
        <f>YEAR(GC[[#This Row],[Date]])</f>
        <v>2024</v>
      </c>
      <c r="D656" s="2" t="s">
        <v>211</v>
      </c>
      <c r="E656" s="2" t="s">
        <v>211</v>
      </c>
      <c r="F656" s="18">
        <v>45292</v>
      </c>
      <c r="G656" s="2">
        <f t="shared" si="46"/>
        <v>31</v>
      </c>
      <c r="H656" s="19">
        <f t="shared" si="45"/>
        <v>45305</v>
      </c>
      <c r="I656">
        <v>2</v>
      </c>
      <c r="J656">
        <v>1</v>
      </c>
      <c r="K656">
        <v>0</v>
      </c>
      <c r="L656">
        <v>3</v>
      </c>
      <c r="M656">
        <v>6</v>
      </c>
      <c r="N656">
        <v>5</v>
      </c>
      <c r="O656">
        <v>0</v>
      </c>
      <c r="P656">
        <v>0</v>
      </c>
      <c r="Q656" s="2">
        <f>SUM(GC[[#This Row],[IC1_Inv1_GC]:[IC2_Inv2_GC]])</f>
        <v>14</v>
      </c>
      <c r="R656" t="s">
        <v>1217</v>
      </c>
    </row>
    <row r="657" spans="1:18">
      <c r="A657" s="2">
        <v>655</v>
      </c>
      <c r="B657" s="2" t="s">
        <v>210</v>
      </c>
      <c r="C657" s="2">
        <f>YEAR(GC[[#This Row],[Date]])</f>
        <v>2024</v>
      </c>
      <c r="D657" s="2" t="s">
        <v>211</v>
      </c>
      <c r="E657" s="2" t="s">
        <v>211</v>
      </c>
      <c r="F657" s="18">
        <v>45292</v>
      </c>
      <c r="G657" s="2">
        <f t="shared" si="46"/>
        <v>31</v>
      </c>
      <c r="H657" s="19">
        <f t="shared" si="45"/>
        <v>45306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s="2">
        <f>SUM(GC[[#This Row],[IC1_Inv1_GC]:[IC2_Inv2_GC]])</f>
        <v>0</v>
      </c>
      <c r="R657" t="s">
        <v>980</v>
      </c>
    </row>
    <row r="658" spans="1:18">
      <c r="A658" s="2">
        <v>656</v>
      </c>
      <c r="B658" s="2" t="s">
        <v>210</v>
      </c>
      <c r="C658" s="2">
        <f>YEAR(GC[[#This Row],[Date]])</f>
        <v>2024</v>
      </c>
      <c r="D658" s="2" t="s">
        <v>211</v>
      </c>
      <c r="E658" s="2" t="s">
        <v>211</v>
      </c>
      <c r="F658" s="18">
        <v>45292</v>
      </c>
      <c r="G658" s="2">
        <f t="shared" si="46"/>
        <v>31</v>
      </c>
      <c r="H658" s="19">
        <f t="shared" si="45"/>
        <v>45307</v>
      </c>
      <c r="I658">
        <v>2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s="2">
        <f>SUM(GC[[#This Row],[IC1_Inv1_GC]:[IC2_Inv2_GC]])</f>
        <v>0</v>
      </c>
      <c r="R658" t="s">
        <v>1218</v>
      </c>
    </row>
    <row r="659" spans="1:18">
      <c r="A659" s="2">
        <v>657</v>
      </c>
      <c r="B659" s="2" t="s">
        <v>210</v>
      </c>
      <c r="C659" s="2">
        <f>YEAR(GC[[#This Row],[Date]])</f>
        <v>2024</v>
      </c>
      <c r="D659" s="2" t="s">
        <v>211</v>
      </c>
      <c r="E659" s="2" t="s">
        <v>211</v>
      </c>
      <c r="F659" s="18">
        <v>45292</v>
      </c>
      <c r="G659" s="2">
        <f t="shared" si="46"/>
        <v>31</v>
      </c>
      <c r="H659" s="19">
        <f t="shared" si="45"/>
        <v>45308</v>
      </c>
      <c r="I659">
        <v>2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s="2">
        <f>SUM(GC[[#This Row],[IC1_Inv1_GC]:[IC2_Inv2_GC]])</f>
        <v>0</v>
      </c>
      <c r="R659" t="s">
        <v>1219</v>
      </c>
    </row>
    <row r="660" spans="1:18">
      <c r="A660" s="2">
        <v>658</v>
      </c>
      <c r="B660" s="2" t="s">
        <v>210</v>
      </c>
      <c r="C660" s="2">
        <f>YEAR(GC[[#This Row],[Date]])</f>
        <v>2024</v>
      </c>
      <c r="D660" s="2" t="s">
        <v>211</v>
      </c>
      <c r="E660" s="2" t="s">
        <v>211</v>
      </c>
      <c r="F660" s="18">
        <v>45292</v>
      </c>
      <c r="G660" s="2">
        <f t="shared" si="46"/>
        <v>31</v>
      </c>
      <c r="H660" s="19">
        <f t="shared" si="45"/>
        <v>45309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s="2">
        <f>SUM(GC[[#This Row],[IC1_Inv1_GC]:[IC2_Inv2_GC]])</f>
        <v>0</v>
      </c>
    </row>
    <row r="661" spans="1:18">
      <c r="A661" s="2">
        <v>659</v>
      </c>
      <c r="B661" s="2" t="s">
        <v>210</v>
      </c>
      <c r="C661" s="2">
        <f>YEAR(GC[[#This Row],[Date]])</f>
        <v>2024</v>
      </c>
      <c r="D661" s="2" t="s">
        <v>211</v>
      </c>
      <c r="E661" s="2" t="s">
        <v>211</v>
      </c>
      <c r="F661" s="18">
        <v>45292</v>
      </c>
      <c r="G661" s="2">
        <f t="shared" si="46"/>
        <v>31</v>
      </c>
      <c r="H661" s="19">
        <f t="shared" si="45"/>
        <v>45310</v>
      </c>
      <c r="I661">
        <v>2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s="2">
        <f>SUM(GC[[#This Row],[IC1_Inv1_GC]:[IC2_Inv2_GC]])</f>
        <v>0</v>
      </c>
      <c r="R661" t="s">
        <v>1220</v>
      </c>
    </row>
    <row r="662" spans="1:18">
      <c r="A662" s="2">
        <v>660</v>
      </c>
      <c r="B662" s="2" t="s">
        <v>210</v>
      </c>
      <c r="C662" s="2">
        <f>YEAR(GC[[#This Row],[Date]])</f>
        <v>2024</v>
      </c>
      <c r="D662" s="2" t="s">
        <v>211</v>
      </c>
      <c r="E662" s="2" t="s">
        <v>211</v>
      </c>
      <c r="F662" s="18">
        <v>45292</v>
      </c>
      <c r="G662" s="2">
        <f t="shared" ref="G662" si="47">DAY(EOMONTH(F662,0))</f>
        <v>31</v>
      </c>
      <c r="H662" s="19">
        <f>H661+1</f>
        <v>45311</v>
      </c>
      <c r="I662">
        <v>2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6</v>
      </c>
      <c r="P662">
        <v>0</v>
      </c>
      <c r="Q662" s="2">
        <f>SUM(GC[[#This Row],[IC1_Inv1_GC]:[IC2_Inv2_GC]])</f>
        <v>6</v>
      </c>
      <c r="R662" t="s">
        <v>1221</v>
      </c>
    </row>
    <row r="663" spans="1:18">
      <c r="A663" s="2">
        <v>661</v>
      </c>
      <c r="B663" s="2" t="s">
        <v>210</v>
      </c>
      <c r="C663" s="2">
        <f>YEAR(GC[[#This Row],[Date]])</f>
        <v>2024</v>
      </c>
      <c r="D663" s="2" t="s">
        <v>211</v>
      </c>
      <c r="E663" s="2" t="s">
        <v>211</v>
      </c>
      <c r="F663" s="18">
        <v>45292</v>
      </c>
      <c r="G663" s="2">
        <f t="shared" ref="G663:G666" si="48">DAY(EOMONTH(F663,0))</f>
        <v>31</v>
      </c>
      <c r="H663" s="19">
        <f t="shared" ref="H663:H666" si="49">H662+1</f>
        <v>45312</v>
      </c>
      <c r="I663">
        <v>2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s="2">
        <f>SUM(GC[[#This Row],[IC1_Inv1_GC]:[IC2_Inv2_GC]])</f>
        <v>0</v>
      </c>
      <c r="R663" t="s">
        <v>1222</v>
      </c>
    </row>
    <row r="664" spans="1:18">
      <c r="A664" s="2">
        <v>662</v>
      </c>
      <c r="B664" s="2" t="s">
        <v>210</v>
      </c>
      <c r="C664" s="2">
        <f>YEAR(GC[[#This Row],[Date]])</f>
        <v>2024</v>
      </c>
      <c r="D664" s="2" t="s">
        <v>211</v>
      </c>
      <c r="E664" s="2" t="s">
        <v>211</v>
      </c>
      <c r="F664" s="18">
        <v>45292</v>
      </c>
      <c r="G664" s="2">
        <f t="shared" si="48"/>
        <v>31</v>
      </c>
      <c r="H664" s="19">
        <f t="shared" si="49"/>
        <v>45313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s="2">
        <f>SUM(GC[[#This Row],[IC1_Inv1_GC]:[IC2_Inv2_GC]])</f>
        <v>0</v>
      </c>
    </row>
    <row r="665" spans="1:18">
      <c r="A665" s="2">
        <v>663</v>
      </c>
      <c r="B665" s="2" t="s">
        <v>210</v>
      </c>
      <c r="C665" s="2">
        <f>YEAR(GC[[#This Row],[Date]])</f>
        <v>2024</v>
      </c>
      <c r="D665" s="2" t="s">
        <v>211</v>
      </c>
      <c r="E665" s="2" t="s">
        <v>211</v>
      </c>
      <c r="F665" s="18">
        <v>45292</v>
      </c>
      <c r="G665" s="2">
        <f t="shared" si="48"/>
        <v>31</v>
      </c>
      <c r="H665" s="19">
        <f t="shared" si="49"/>
        <v>45314</v>
      </c>
      <c r="I665">
        <v>2</v>
      </c>
      <c r="J665">
        <v>1</v>
      </c>
      <c r="K665">
        <v>0</v>
      </c>
      <c r="L665">
        <v>0</v>
      </c>
      <c r="M665">
        <v>9</v>
      </c>
      <c r="N665">
        <v>0</v>
      </c>
      <c r="O665">
        <v>0</v>
      </c>
      <c r="P665">
        <v>0</v>
      </c>
      <c r="Q665" s="2">
        <f>SUM(GC[[#This Row],[IC1_Inv1_GC]:[IC2_Inv2_GC]])</f>
        <v>9</v>
      </c>
      <c r="R665" t="s">
        <v>1223</v>
      </c>
    </row>
    <row r="666" spans="1:18">
      <c r="A666" s="2">
        <v>664</v>
      </c>
      <c r="B666" s="2" t="s">
        <v>210</v>
      </c>
      <c r="C666" s="2">
        <f>YEAR(GC[[#This Row],[Date]])</f>
        <v>2024</v>
      </c>
      <c r="D666" s="2" t="s">
        <v>211</v>
      </c>
      <c r="E666" s="2" t="s">
        <v>211</v>
      </c>
      <c r="F666" s="18">
        <v>45292</v>
      </c>
      <c r="G666" s="2">
        <f t="shared" si="48"/>
        <v>31</v>
      </c>
      <c r="H666" s="19">
        <f t="shared" si="49"/>
        <v>45315</v>
      </c>
      <c r="I666">
        <v>2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s="2">
        <f>SUM(GC[[#This Row],[IC1_Inv1_GC]:[IC2_Inv2_GC]])</f>
        <v>0</v>
      </c>
      <c r="R666" t="s">
        <v>1224</v>
      </c>
    </row>
    <row r="667" spans="1:18">
      <c r="A667" s="2">
        <v>665</v>
      </c>
      <c r="B667" s="2" t="s">
        <v>210</v>
      </c>
      <c r="C667" s="2">
        <f>YEAR(GC[[#This Row],[Date]])</f>
        <v>2024</v>
      </c>
      <c r="D667" s="2" t="s">
        <v>211</v>
      </c>
      <c r="E667" s="2" t="s">
        <v>211</v>
      </c>
      <c r="F667" s="18">
        <v>45292</v>
      </c>
      <c r="G667" s="2">
        <f t="shared" ref="G667:G669" si="50">DAY(EOMONTH(F667,0))</f>
        <v>31</v>
      </c>
      <c r="H667" s="19">
        <f t="shared" ref="H667:H672" si="51">H666+1</f>
        <v>45316</v>
      </c>
      <c r="I667">
        <v>2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s="2">
        <f>SUM(GC[[#This Row],[IC1_Inv1_GC]:[IC2_Inv2_GC]])</f>
        <v>0</v>
      </c>
      <c r="R667" t="s">
        <v>1225</v>
      </c>
    </row>
    <row r="668" spans="1:18">
      <c r="A668" s="2">
        <v>666</v>
      </c>
      <c r="B668" s="2" t="s">
        <v>210</v>
      </c>
      <c r="C668" s="2">
        <f>YEAR(GC[[#This Row],[Date]])</f>
        <v>2024</v>
      </c>
      <c r="D668" s="2" t="s">
        <v>211</v>
      </c>
      <c r="E668" s="2" t="s">
        <v>211</v>
      </c>
      <c r="F668" s="18">
        <v>45292</v>
      </c>
      <c r="G668" s="2">
        <f t="shared" si="50"/>
        <v>31</v>
      </c>
      <c r="H668" s="19">
        <f t="shared" si="51"/>
        <v>45317</v>
      </c>
      <c r="I668">
        <v>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s="2">
        <f>SUM(GC[[#This Row],[IC1_Inv1_GC]:[IC2_Inv2_GC]])</f>
        <v>0</v>
      </c>
    </row>
    <row r="669" spans="1:18">
      <c r="A669" s="2">
        <v>667</v>
      </c>
      <c r="B669" s="2" t="s">
        <v>210</v>
      </c>
      <c r="C669" s="2">
        <f>YEAR(GC[[#This Row],[Date]])</f>
        <v>2024</v>
      </c>
      <c r="D669" s="2" t="s">
        <v>211</v>
      </c>
      <c r="E669" s="2" t="s">
        <v>211</v>
      </c>
      <c r="F669" s="18">
        <v>45292</v>
      </c>
      <c r="G669" s="2">
        <f t="shared" si="50"/>
        <v>31</v>
      </c>
      <c r="H669" s="19">
        <f t="shared" si="51"/>
        <v>45318</v>
      </c>
      <c r="I669">
        <v>2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s="2">
        <f>SUM(GC[[#This Row],[IC1_Inv1_GC]:[IC2_Inv2_GC]])</f>
        <v>0</v>
      </c>
      <c r="R669" t="s">
        <v>1226</v>
      </c>
    </row>
    <row r="670" spans="1:18">
      <c r="A670" s="2">
        <v>668</v>
      </c>
      <c r="B670" s="2" t="s">
        <v>210</v>
      </c>
      <c r="C670" s="2">
        <f>YEAR(GC[[#This Row],[Date]])</f>
        <v>2024</v>
      </c>
      <c r="D670" s="2" t="s">
        <v>211</v>
      </c>
      <c r="E670" s="2" t="s">
        <v>211</v>
      </c>
      <c r="F670" s="18">
        <v>45292</v>
      </c>
      <c r="G670" s="2">
        <f t="shared" ref="G670:G672" si="52">DAY(EOMONTH(F670,0))</f>
        <v>31</v>
      </c>
      <c r="H670" s="19">
        <f t="shared" si="51"/>
        <v>45319</v>
      </c>
      <c r="I670">
        <v>2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s="2">
        <f>SUM(GC[[#This Row],[IC1_Inv1_GC]:[IC2_Inv2_GC]])</f>
        <v>0</v>
      </c>
      <c r="R670" t="s">
        <v>1227</v>
      </c>
    </row>
    <row r="671" spans="1:18">
      <c r="A671" s="2">
        <v>669</v>
      </c>
      <c r="B671" s="2" t="s">
        <v>210</v>
      </c>
      <c r="C671" s="2">
        <f>YEAR(GC[[#This Row],[Date]])</f>
        <v>2024</v>
      </c>
      <c r="D671" s="2" t="s">
        <v>211</v>
      </c>
      <c r="E671" s="2" t="s">
        <v>211</v>
      </c>
      <c r="F671" s="18">
        <v>45292</v>
      </c>
      <c r="G671" s="2">
        <f t="shared" si="52"/>
        <v>31</v>
      </c>
      <c r="H671" s="19">
        <f t="shared" si="51"/>
        <v>45320</v>
      </c>
      <c r="I671">
        <v>2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s="2">
        <f>SUM(GC[[#This Row],[IC1_Inv1_GC]:[IC2_Inv2_GC]])</f>
        <v>0</v>
      </c>
      <c r="R671" t="s">
        <v>1228</v>
      </c>
    </row>
    <row r="672" spans="1:18">
      <c r="A672" s="2">
        <v>670</v>
      </c>
      <c r="B672" s="2" t="s">
        <v>210</v>
      </c>
      <c r="C672" s="2">
        <f>YEAR(GC[[#This Row],[Date]])</f>
        <v>2024</v>
      </c>
      <c r="D672" s="2" t="s">
        <v>211</v>
      </c>
      <c r="E672" s="2" t="s">
        <v>211</v>
      </c>
      <c r="F672" s="18">
        <v>45292</v>
      </c>
      <c r="G672" s="2">
        <f t="shared" si="52"/>
        <v>31</v>
      </c>
      <c r="H672" s="19">
        <f t="shared" si="51"/>
        <v>45321</v>
      </c>
      <c r="I672">
        <v>2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s="2">
        <f>SUM(GC[[#This Row],[IC1_Inv1_GC]:[IC2_Inv2_GC]])</f>
        <v>0</v>
      </c>
      <c r="R672" t="s">
        <v>1226</v>
      </c>
    </row>
    <row r="673" spans="1:18">
      <c r="A673" s="2">
        <v>671</v>
      </c>
      <c r="B673" s="2" t="s">
        <v>210</v>
      </c>
      <c r="C673" s="2">
        <f>YEAR(GC[[#This Row],[Date]])</f>
        <v>2024</v>
      </c>
      <c r="D673" s="2" t="s">
        <v>211</v>
      </c>
      <c r="E673" s="2" t="s">
        <v>211</v>
      </c>
      <c r="F673" s="18">
        <v>45292</v>
      </c>
      <c r="G673" s="2">
        <f t="shared" ref="G673:G677" si="53">DAY(EOMONTH(F673,0))</f>
        <v>31</v>
      </c>
      <c r="H673" s="19">
        <f t="shared" ref="H673:H677" si="54">H672+1</f>
        <v>45322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s="2">
        <f>SUM(GC[[#This Row],[IC1_Inv1_GC]:[IC2_Inv2_GC]])</f>
        <v>0</v>
      </c>
    </row>
    <row r="674" spans="1:18">
      <c r="A674" s="2">
        <v>672</v>
      </c>
      <c r="B674" s="2" t="s">
        <v>210</v>
      </c>
      <c r="C674" s="2">
        <f>YEAR(GC[[#This Row],[Date]])</f>
        <v>2024</v>
      </c>
      <c r="D674" s="2" t="s">
        <v>211</v>
      </c>
      <c r="E674" s="2" t="s">
        <v>211</v>
      </c>
      <c r="F674" s="18">
        <v>45323</v>
      </c>
      <c r="G674" s="2">
        <f t="shared" si="53"/>
        <v>29</v>
      </c>
      <c r="H674" s="19">
        <f t="shared" si="54"/>
        <v>45323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s="2">
        <f>SUM(GC[[#This Row],[IC1_Inv1_GC]:[IC2_Inv2_GC]])</f>
        <v>0</v>
      </c>
    </row>
    <row r="675" spans="1:18">
      <c r="A675" s="2">
        <v>673</v>
      </c>
      <c r="B675" s="2" t="s">
        <v>210</v>
      </c>
      <c r="C675" s="2">
        <f>YEAR(GC[[#This Row],[Date]])</f>
        <v>2024</v>
      </c>
      <c r="D675" s="2" t="s">
        <v>211</v>
      </c>
      <c r="E675" s="2" t="s">
        <v>211</v>
      </c>
      <c r="F675" s="18">
        <v>45323</v>
      </c>
      <c r="G675" s="2">
        <f t="shared" si="53"/>
        <v>29</v>
      </c>
      <c r="H675" s="19">
        <f t="shared" si="54"/>
        <v>45324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s="2">
        <f>SUM(GC[[#This Row],[IC1_Inv1_GC]:[IC2_Inv2_GC]])</f>
        <v>0</v>
      </c>
      <c r="R675" t="s">
        <v>1226</v>
      </c>
    </row>
    <row r="676" spans="1:18">
      <c r="A676" s="2">
        <v>674</v>
      </c>
      <c r="B676" s="2" t="s">
        <v>210</v>
      </c>
      <c r="C676" s="2">
        <f>YEAR(GC[[#This Row],[Date]])</f>
        <v>2024</v>
      </c>
      <c r="D676" s="2" t="s">
        <v>211</v>
      </c>
      <c r="E676" s="2" t="s">
        <v>211</v>
      </c>
      <c r="F676" s="18">
        <v>45323</v>
      </c>
      <c r="G676" s="2">
        <f t="shared" si="53"/>
        <v>29</v>
      </c>
      <c r="H676" s="19">
        <f t="shared" si="54"/>
        <v>45325</v>
      </c>
      <c r="I676">
        <v>2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s="2">
        <f>SUM(GC[[#This Row],[IC1_Inv1_GC]:[IC2_Inv2_GC]])</f>
        <v>0</v>
      </c>
      <c r="R676" s="211" t="s">
        <v>1229</v>
      </c>
    </row>
    <row r="677" spans="1:18">
      <c r="A677" s="2">
        <v>675</v>
      </c>
      <c r="B677" s="2" t="s">
        <v>210</v>
      </c>
      <c r="C677" s="2">
        <f>YEAR(GC[[#This Row],[Date]])</f>
        <v>2024</v>
      </c>
      <c r="D677" s="2" t="s">
        <v>211</v>
      </c>
      <c r="E677" s="2" t="s">
        <v>211</v>
      </c>
      <c r="F677" s="18">
        <v>45323</v>
      </c>
      <c r="G677" s="2">
        <f t="shared" si="53"/>
        <v>29</v>
      </c>
      <c r="H677" s="19">
        <f t="shared" si="54"/>
        <v>45326</v>
      </c>
      <c r="I677">
        <v>2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s="2">
        <f>SUM(GC[[#This Row],[IC1_Inv1_GC]:[IC2_Inv2_GC]])</f>
        <v>0</v>
      </c>
      <c r="R677" s="211" t="s">
        <v>1230</v>
      </c>
    </row>
    <row r="678" spans="1:18">
      <c r="A678" s="2">
        <v>676</v>
      </c>
      <c r="B678" s="2" t="s">
        <v>210</v>
      </c>
      <c r="C678" s="2">
        <f>YEAR(GC[[#This Row],[Date]])</f>
        <v>2024</v>
      </c>
      <c r="D678" s="2" t="s">
        <v>211</v>
      </c>
      <c r="E678" s="2" t="s">
        <v>211</v>
      </c>
      <c r="F678" s="18">
        <v>45323</v>
      </c>
      <c r="G678" s="2">
        <f t="shared" ref="G678:G694" si="55">DAY(EOMONTH(F678,0))</f>
        <v>29</v>
      </c>
      <c r="H678" s="19">
        <f t="shared" ref="H678:H716" si="56">H677+1</f>
        <v>45327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s="2">
        <f>SUM(GC[[#This Row],[IC1_Inv1_GC]:[IC2_Inv2_GC]])</f>
        <v>0</v>
      </c>
    </row>
    <row r="679" spans="1:18">
      <c r="A679" s="2">
        <v>677</v>
      </c>
      <c r="B679" s="2" t="s">
        <v>210</v>
      </c>
      <c r="C679" s="2">
        <f>YEAR(GC[[#This Row],[Date]])</f>
        <v>2024</v>
      </c>
      <c r="D679" s="2" t="s">
        <v>211</v>
      </c>
      <c r="E679" s="2" t="s">
        <v>211</v>
      </c>
      <c r="F679" s="18">
        <v>45323</v>
      </c>
      <c r="G679" s="2">
        <f t="shared" si="55"/>
        <v>29</v>
      </c>
      <c r="H679" s="19">
        <f t="shared" si="56"/>
        <v>45328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s="2">
        <f>SUM(GC[[#This Row],[IC1_Inv1_GC]:[IC2_Inv2_GC]])</f>
        <v>0</v>
      </c>
    </row>
    <row r="680" spans="1:18">
      <c r="A680" s="2">
        <v>678</v>
      </c>
      <c r="B680" s="2" t="s">
        <v>210</v>
      </c>
      <c r="C680" s="2">
        <f>YEAR(GC[[#This Row],[Date]])</f>
        <v>2024</v>
      </c>
      <c r="D680" s="2" t="s">
        <v>211</v>
      </c>
      <c r="E680" s="2" t="s">
        <v>211</v>
      </c>
      <c r="F680" s="18">
        <v>45323</v>
      </c>
      <c r="G680" s="2">
        <f t="shared" si="55"/>
        <v>29</v>
      </c>
      <c r="H680" s="19">
        <f t="shared" si="56"/>
        <v>45329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s="2">
        <f>SUM(GC[[#This Row],[IC1_Inv1_GC]:[IC2_Inv2_GC]])</f>
        <v>0</v>
      </c>
    </row>
    <row r="681" spans="1:18">
      <c r="A681" s="2">
        <v>679</v>
      </c>
      <c r="B681" s="2" t="s">
        <v>210</v>
      </c>
      <c r="C681" s="2">
        <f>YEAR(GC[[#This Row],[Date]])</f>
        <v>2024</v>
      </c>
      <c r="D681" s="2" t="s">
        <v>211</v>
      </c>
      <c r="E681" s="2" t="s">
        <v>211</v>
      </c>
      <c r="F681" s="18">
        <v>45323</v>
      </c>
      <c r="G681" s="2">
        <f t="shared" si="55"/>
        <v>29</v>
      </c>
      <c r="H681" s="19">
        <f t="shared" si="56"/>
        <v>45330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s="2">
        <f>SUM(GC[[#This Row],[IC1_Inv1_GC]:[IC2_Inv2_GC]])</f>
        <v>0</v>
      </c>
    </row>
    <row r="682" spans="1:18">
      <c r="A682" s="2">
        <v>680</v>
      </c>
      <c r="B682" s="2" t="s">
        <v>210</v>
      </c>
      <c r="C682" s="2">
        <f>YEAR(GC[[#This Row],[Date]])</f>
        <v>2024</v>
      </c>
      <c r="D682" s="2" t="s">
        <v>211</v>
      </c>
      <c r="E682" s="2" t="s">
        <v>211</v>
      </c>
      <c r="F682" s="18">
        <v>45323</v>
      </c>
      <c r="G682" s="2">
        <f t="shared" si="55"/>
        <v>29</v>
      </c>
      <c r="H682" s="19">
        <f t="shared" si="56"/>
        <v>45331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s="2">
        <f>SUM(GC[[#This Row],[IC1_Inv1_GC]:[IC2_Inv2_GC]])</f>
        <v>0</v>
      </c>
    </row>
    <row r="683" spans="1:18">
      <c r="A683" s="2">
        <v>681</v>
      </c>
      <c r="B683" s="2" t="s">
        <v>210</v>
      </c>
      <c r="C683" s="2">
        <f>YEAR(GC[[#This Row],[Date]])</f>
        <v>2024</v>
      </c>
      <c r="D683" s="2" t="s">
        <v>211</v>
      </c>
      <c r="E683" s="2" t="s">
        <v>211</v>
      </c>
      <c r="F683" s="18">
        <v>45323</v>
      </c>
      <c r="G683" s="2">
        <f t="shared" si="55"/>
        <v>29</v>
      </c>
      <c r="H683" s="19">
        <f t="shared" si="56"/>
        <v>45332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s="2">
        <f>SUM(GC[[#This Row],[IC1_Inv1_GC]:[IC2_Inv2_GC]])</f>
        <v>0</v>
      </c>
    </row>
    <row r="684" spans="1:18">
      <c r="A684" s="2">
        <v>682</v>
      </c>
      <c r="B684" s="2" t="s">
        <v>210</v>
      </c>
      <c r="C684" s="2">
        <f>YEAR(GC[[#This Row],[Date]])</f>
        <v>2024</v>
      </c>
      <c r="D684" s="2" t="s">
        <v>211</v>
      </c>
      <c r="E684" s="2" t="s">
        <v>211</v>
      </c>
      <c r="F684" s="18">
        <v>45323</v>
      </c>
      <c r="G684" s="2">
        <f t="shared" si="55"/>
        <v>29</v>
      </c>
      <c r="H684" s="19">
        <f t="shared" si="56"/>
        <v>45333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s="2">
        <f>SUM(GC[[#This Row],[IC1_Inv1_GC]:[IC2_Inv2_GC]])</f>
        <v>0</v>
      </c>
    </row>
    <row r="685" spans="1:18">
      <c r="A685" s="2">
        <v>683</v>
      </c>
      <c r="B685" s="2" t="s">
        <v>210</v>
      </c>
      <c r="C685" s="2">
        <f>YEAR(GC[[#This Row],[Date]])</f>
        <v>2024</v>
      </c>
      <c r="D685" s="2" t="s">
        <v>211</v>
      </c>
      <c r="E685" s="2" t="s">
        <v>211</v>
      </c>
      <c r="F685" s="18">
        <v>45323</v>
      </c>
      <c r="G685" s="2">
        <f t="shared" si="55"/>
        <v>29</v>
      </c>
      <c r="H685" s="19">
        <f t="shared" si="56"/>
        <v>45334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s="2">
        <f>SUM(GC[[#This Row],[IC1_Inv1_GC]:[IC2_Inv2_GC]])</f>
        <v>0</v>
      </c>
    </row>
    <row r="686" spans="1:18">
      <c r="A686" s="2">
        <v>684</v>
      </c>
      <c r="B686" s="2" t="s">
        <v>210</v>
      </c>
      <c r="C686" s="2">
        <f>YEAR(GC[[#This Row],[Date]])</f>
        <v>2024</v>
      </c>
      <c r="D686" s="2" t="s">
        <v>211</v>
      </c>
      <c r="E686" s="2" t="s">
        <v>211</v>
      </c>
      <c r="F686" s="18">
        <v>45323</v>
      </c>
      <c r="G686" s="2">
        <f t="shared" si="55"/>
        <v>29</v>
      </c>
      <c r="H686" s="19">
        <f t="shared" si="56"/>
        <v>45335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s="2">
        <f>SUM(GC[[#This Row],[IC1_Inv1_GC]:[IC2_Inv2_GC]])</f>
        <v>0</v>
      </c>
    </row>
    <row r="687" spans="1:18">
      <c r="A687" s="2">
        <v>685</v>
      </c>
      <c r="B687" s="2" t="s">
        <v>210</v>
      </c>
      <c r="C687" s="2">
        <f>YEAR(GC[[#This Row],[Date]])</f>
        <v>2024</v>
      </c>
      <c r="D687" s="2" t="s">
        <v>211</v>
      </c>
      <c r="E687" s="2" t="s">
        <v>211</v>
      </c>
      <c r="F687" s="18">
        <v>45323</v>
      </c>
      <c r="G687" s="2">
        <f t="shared" si="55"/>
        <v>29</v>
      </c>
      <c r="H687" s="19">
        <f t="shared" si="56"/>
        <v>45336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s="2">
        <f>SUM(GC[[#This Row],[IC1_Inv1_GC]:[IC2_Inv2_GC]])</f>
        <v>0</v>
      </c>
    </row>
    <row r="688" spans="1:18">
      <c r="A688" s="2">
        <v>686</v>
      </c>
      <c r="B688" s="2" t="s">
        <v>210</v>
      </c>
      <c r="C688" s="2">
        <f>YEAR(GC[[#This Row],[Date]])</f>
        <v>2024</v>
      </c>
      <c r="D688" s="2" t="s">
        <v>211</v>
      </c>
      <c r="E688" s="2" t="s">
        <v>211</v>
      </c>
      <c r="F688" s="18">
        <v>45323</v>
      </c>
      <c r="G688" s="2">
        <f t="shared" si="55"/>
        <v>29</v>
      </c>
      <c r="H688" s="19">
        <f t="shared" si="56"/>
        <v>45337</v>
      </c>
      <c r="I688">
        <v>2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10</v>
      </c>
      <c r="P688">
        <v>0</v>
      </c>
      <c r="Q688" s="2">
        <f>SUM(GC[[#This Row],[IC1_Inv1_GC]:[IC2_Inv2_GC]])</f>
        <v>10</v>
      </c>
      <c r="R688" s="211" t="s">
        <v>1231</v>
      </c>
    </row>
    <row r="689" spans="1:18">
      <c r="A689" s="2">
        <v>687</v>
      </c>
      <c r="B689" s="2" t="s">
        <v>210</v>
      </c>
      <c r="C689" s="2">
        <f>YEAR(GC[[#This Row],[Date]])</f>
        <v>2024</v>
      </c>
      <c r="D689" s="2" t="s">
        <v>211</v>
      </c>
      <c r="E689" s="2" t="s">
        <v>211</v>
      </c>
      <c r="F689" s="18">
        <v>45323</v>
      </c>
      <c r="G689" s="2">
        <f t="shared" si="55"/>
        <v>29</v>
      </c>
      <c r="H689" s="19">
        <f t="shared" si="56"/>
        <v>45338</v>
      </c>
      <c r="I689">
        <v>2</v>
      </c>
      <c r="J689">
        <v>1</v>
      </c>
      <c r="K689">
        <v>8</v>
      </c>
      <c r="L689">
        <v>0</v>
      </c>
      <c r="M689">
        <v>0</v>
      </c>
      <c r="N689">
        <v>0</v>
      </c>
      <c r="O689">
        <v>0</v>
      </c>
      <c r="P689">
        <v>0</v>
      </c>
      <c r="Q689" s="2">
        <f>SUM(GC[[#This Row],[IC1_Inv1_GC]:[IC2_Inv2_GC]])</f>
        <v>8</v>
      </c>
      <c r="R689" s="211" t="s">
        <v>1232</v>
      </c>
    </row>
    <row r="690" spans="1:18">
      <c r="A690" s="2">
        <v>688</v>
      </c>
      <c r="B690" s="2" t="s">
        <v>210</v>
      </c>
      <c r="C690" s="2">
        <f>YEAR(GC[[#This Row],[Date]])</f>
        <v>2024</v>
      </c>
      <c r="D690" s="2" t="s">
        <v>211</v>
      </c>
      <c r="E690" s="2" t="s">
        <v>211</v>
      </c>
      <c r="F690" s="18">
        <v>45323</v>
      </c>
      <c r="G690" s="2">
        <f t="shared" si="55"/>
        <v>29</v>
      </c>
      <c r="H690" s="19">
        <f t="shared" si="56"/>
        <v>45339</v>
      </c>
      <c r="I690">
        <v>2</v>
      </c>
      <c r="J690">
        <v>1</v>
      </c>
      <c r="K690">
        <v>11</v>
      </c>
      <c r="L690">
        <v>0</v>
      </c>
      <c r="M690">
        <v>0</v>
      </c>
      <c r="N690">
        <v>0</v>
      </c>
      <c r="O690">
        <v>0</v>
      </c>
      <c r="P690">
        <v>0</v>
      </c>
      <c r="Q690" s="2">
        <f>SUM(GC[[#This Row],[IC1_Inv1_GC]:[IC2_Inv2_GC]])</f>
        <v>11</v>
      </c>
      <c r="R690" t="s">
        <v>1233</v>
      </c>
    </row>
    <row r="691" spans="1:18">
      <c r="A691" s="2">
        <v>689</v>
      </c>
      <c r="B691" s="2" t="s">
        <v>210</v>
      </c>
      <c r="C691" s="2">
        <f>YEAR(GC[[#This Row],[Date]])</f>
        <v>2024</v>
      </c>
      <c r="D691" s="2" t="s">
        <v>211</v>
      </c>
      <c r="E691" s="2" t="s">
        <v>211</v>
      </c>
      <c r="F691" s="18">
        <v>45323</v>
      </c>
      <c r="G691" s="2">
        <f t="shared" si="55"/>
        <v>29</v>
      </c>
      <c r="H691" s="19">
        <f t="shared" si="56"/>
        <v>45340</v>
      </c>
      <c r="I691">
        <v>2</v>
      </c>
      <c r="J691">
        <v>1</v>
      </c>
      <c r="K691">
        <v>0</v>
      </c>
      <c r="L691">
        <v>0</v>
      </c>
      <c r="M691">
        <v>0</v>
      </c>
      <c r="N691">
        <v>8</v>
      </c>
      <c r="O691">
        <v>0</v>
      </c>
      <c r="P691">
        <v>0</v>
      </c>
      <c r="Q691" s="2">
        <f>SUM(GC[[#This Row],[IC1_Inv1_GC]:[IC2_Inv2_GC]])</f>
        <v>8</v>
      </c>
      <c r="R691" t="s">
        <v>1234</v>
      </c>
    </row>
    <row r="692" spans="1:18">
      <c r="A692" s="2">
        <v>690</v>
      </c>
      <c r="B692" s="2" t="s">
        <v>210</v>
      </c>
      <c r="C692" s="2">
        <f>YEAR(GC[[#This Row],[Date]])</f>
        <v>2024</v>
      </c>
      <c r="D692" s="2" t="s">
        <v>211</v>
      </c>
      <c r="E692" s="2" t="s">
        <v>211</v>
      </c>
      <c r="F692" s="18">
        <v>45323</v>
      </c>
      <c r="G692" s="2">
        <f t="shared" si="55"/>
        <v>29</v>
      </c>
      <c r="H692" s="19">
        <f t="shared" si="56"/>
        <v>45341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s="2">
        <f>SUM(GC[[#This Row],[IC1_Inv1_GC]:[IC2_Inv2_GC]])</f>
        <v>0</v>
      </c>
    </row>
    <row r="693" spans="1:18">
      <c r="A693" s="2">
        <v>691</v>
      </c>
      <c r="B693" s="2" t="s">
        <v>210</v>
      </c>
      <c r="C693" s="2">
        <f>YEAR(GC[[#This Row],[Date]])</f>
        <v>2024</v>
      </c>
      <c r="D693" s="2" t="s">
        <v>211</v>
      </c>
      <c r="E693" s="2" t="s">
        <v>211</v>
      </c>
      <c r="F693" s="18">
        <v>45323</v>
      </c>
      <c r="G693" s="2">
        <f t="shared" si="55"/>
        <v>29</v>
      </c>
      <c r="H693" s="19">
        <f t="shared" si="56"/>
        <v>45342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s="2">
        <f>SUM(GC[[#This Row],[IC1_Inv1_GC]:[IC2_Inv2_GC]])</f>
        <v>0</v>
      </c>
    </row>
    <row r="694" spans="1:18">
      <c r="A694" s="2">
        <v>692</v>
      </c>
      <c r="B694" s="2" t="s">
        <v>210</v>
      </c>
      <c r="C694" s="2">
        <f>YEAR(GC[[#This Row],[Date]])</f>
        <v>2024</v>
      </c>
      <c r="D694" s="2" t="s">
        <v>211</v>
      </c>
      <c r="E694" s="2" t="s">
        <v>211</v>
      </c>
      <c r="F694" s="18">
        <v>45323</v>
      </c>
      <c r="G694" s="2">
        <f t="shared" si="55"/>
        <v>29</v>
      </c>
      <c r="H694" s="19">
        <f t="shared" si="56"/>
        <v>45343</v>
      </c>
      <c r="I694">
        <v>2</v>
      </c>
      <c r="J694">
        <v>1</v>
      </c>
      <c r="K694">
        <v>0</v>
      </c>
      <c r="L694">
        <v>11</v>
      </c>
      <c r="M694">
        <v>0</v>
      </c>
      <c r="N694">
        <v>0</v>
      </c>
      <c r="O694">
        <v>0</v>
      </c>
      <c r="P694">
        <v>0</v>
      </c>
      <c r="Q694" s="2">
        <f>SUM(GC[[#This Row],[IC1_Inv1_GC]:[IC2_Inv2_GC]])</f>
        <v>11</v>
      </c>
      <c r="R694" t="s">
        <v>1235</v>
      </c>
    </row>
    <row r="695" spans="1:18">
      <c r="A695" s="2">
        <v>693</v>
      </c>
      <c r="B695" s="2" t="s">
        <v>210</v>
      </c>
      <c r="C695" s="2">
        <f>YEAR(GC[[#This Row],[Date]])</f>
        <v>2024</v>
      </c>
      <c r="D695" s="2" t="s">
        <v>211</v>
      </c>
      <c r="E695" s="2" t="s">
        <v>211</v>
      </c>
      <c r="F695" s="18">
        <v>45323</v>
      </c>
      <c r="G695" s="2">
        <f t="shared" ref="G695:G716" si="57">DAY(EOMONTH(F695,0))</f>
        <v>29</v>
      </c>
      <c r="H695" s="19">
        <f t="shared" si="56"/>
        <v>45344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s="2">
        <f>SUM(GC[[#This Row],[IC1_Inv1_GC]:[IC2_Inv2_GC]])</f>
        <v>0</v>
      </c>
    </row>
    <row r="696" spans="1:18">
      <c r="A696" s="2">
        <v>694</v>
      </c>
      <c r="B696" s="2" t="s">
        <v>210</v>
      </c>
      <c r="C696" s="2">
        <f>YEAR(GC[[#This Row],[Date]])</f>
        <v>2024</v>
      </c>
      <c r="D696" s="2" t="s">
        <v>211</v>
      </c>
      <c r="E696" s="2" t="s">
        <v>211</v>
      </c>
      <c r="F696" s="18">
        <v>45323</v>
      </c>
      <c r="G696" s="2">
        <f t="shared" si="57"/>
        <v>29</v>
      </c>
      <c r="H696" s="19">
        <f t="shared" si="56"/>
        <v>45345</v>
      </c>
      <c r="I696">
        <v>2</v>
      </c>
      <c r="J696">
        <v>1</v>
      </c>
      <c r="K696">
        <v>0</v>
      </c>
      <c r="L696">
        <v>0</v>
      </c>
      <c r="M696">
        <v>0</v>
      </c>
      <c r="N696">
        <v>12</v>
      </c>
      <c r="O696">
        <v>0</v>
      </c>
      <c r="P696">
        <v>0</v>
      </c>
      <c r="Q696" s="2">
        <f>SUM(GC[[#This Row],[IC1_Inv1_GC]:[IC2_Inv2_GC]])</f>
        <v>12</v>
      </c>
      <c r="R696" t="s">
        <v>1236</v>
      </c>
    </row>
    <row r="697" spans="1:18">
      <c r="A697" s="2">
        <v>695</v>
      </c>
      <c r="B697" s="2" t="s">
        <v>210</v>
      </c>
      <c r="C697" s="2">
        <f>YEAR(GC[[#This Row],[Date]])</f>
        <v>2024</v>
      </c>
      <c r="D697" s="2" t="s">
        <v>211</v>
      </c>
      <c r="E697" s="2" t="s">
        <v>211</v>
      </c>
      <c r="F697" s="18">
        <v>45323</v>
      </c>
      <c r="G697" s="2">
        <f t="shared" si="57"/>
        <v>29</v>
      </c>
      <c r="H697" s="19">
        <f t="shared" si="56"/>
        <v>45346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s="2">
        <f>SUM(GC[[#This Row],[IC1_Inv1_GC]:[IC2_Inv2_GC]])</f>
        <v>0</v>
      </c>
    </row>
    <row r="698" spans="1:18">
      <c r="A698" s="2">
        <v>696</v>
      </c>
      <c r="B698" s="2" t="s">
        <v>210</v>
      </c>
      <c r="C698" s="2">
        <f>YEAR(GC[[#This Row],[Date]])</f>
        <v>2024</v>
      </c>
      <c r="D698" s="2" t="s">
        <v>211</v>
      </c>
      <c r="E698" s="2" t="s">
        <v>211</v>
      </c>
      <c r="F698" s="18">
        <v>45323</v>
      </c>
      <c r="G698" s="2">
        <f t="shared" si="57"/>
        <v>29</v>
      </c>
      <c r="H698" s="19">
        <f t="shared" si="56"/>
        <v>45347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s="2">
        <f>SUM(GC[[#This Row],[IC1_Inv1_GC]:[IC2_Inv2_GC]])</f>
        <v>0</v>
      </c>
    </row>
    <row r="699" spans="1:18">
      <c r="A699" s="2">
        <v>697</v>
      </c>
      <c r="B699" s="2" t="s">
        <v>210</v>
      </c>
      <c r="C699" s="2">
        <f>YEAR(GC[[#This Row],[Date]])</f>
        <v>2024</v>
      </c>
      <c r="D699" s="2" t="s">
        <v>211</v>
      </c>
      <c r="E699" s="2" t="s">
        <v>211</v>
      </c>
      <c r="F699" s="18">
        <v>45323</v>
      </c>
      <c r="G699" s="2">
        <f t="shared" si="57"/>
        <v>29</v>
      </c>
      <c r="H699" s="19">
        <f t="shared" si="56"/>
        <v>45348</v>
      </c>
      <c r="I699">
        <v>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s="2">
        <v>0</v>
      </c>
    </row>
    <row r="700" spans="1:18">
      <c r="A700" s="2">
        <v>698</v>
      </c>
      <c r="B700" s="2" t="s">
        <v>210</v>
      </c>
      <c r="C700" s="2">
        <f>YEAR(GC[[#This Row],[Date]])</f>
        <v>2024</v>
      </c>
      <c r="D700" s="2" t="s">
        <v>211</v>
      </c>
      <c r="E700" s="2" t="s">
        <v>211</v>
      </c>
      <c r="F700" s="18">
        <v>45323</v>
      </c>
      <c r="G700" s="2">
        <f t="shared" si="57"/>
        <v>29</v>
      </c>
      <c r="H700" s="19">
        <f t="shared" si="56"/>
        <v>45349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s="2">
        <f>SUM(GC[[#This Row],[IC1_Inv1_GC]:[IC2_Inv2_GC]])</f>
        <v>0</v>
      </c>
    </row>
    <row r="701" spans="1:18">
      <c r="A701" s="2">
        <v>699</v>
      </c>
      <c r="B701" s="2" t="s">
        <v>210</v>
      </c>
      <c r="C701" s="2">
        <f>YEAR(GC[[#This Row],[Date]])</f>
        <v>2024</v>
      </c>
      <c r="D701" s="2" t="s">
        <v>211</v>
      </c>
      <c r="E701" s="2" t="s">
        <v>211</v>
      </c>
      <c r="F701" s="18">
        <v>45323</v>
      </c>
      <c r="G701" s="2">
        <f t="shared" si="57"/>
        <v>29</v>
      </c>
      <c r="H701" s="19">
        <f t="shared" si="56"/>
        <v>45350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s="2">
        <f>SUM(GC[[#This Row],[IC1_Inv1_GC]:[IC2_Inv2_GC]])</f>
        <v>0</v>
      </c>
    </row>
    <row r="702" spans="1:18">
      <c r="A702" s="2">
        <v>700</v>
      </c>
      <c r="B702" s="2" t="s">
        <v>210</v>
      </c>
      <c r="C702" s="2">
        <f>YEAR(GC[[#This Row],[Date]])</f>
        <v>2024</v>
      </c>
      <c r="D702" s="2" t="s">
        <v>211</v>
      </c>
      <c r="E702" s="2" t="s">
        <v>211</v>
      </c>
      <c r="F702" s="18">
        <v>45323</v>
      </c>
      <c r="G702" s="2">
        <f t="shared" si="57"/>
        <v>29</v>
      </c>
      <c r="H702" s="19">
        <f t="shared" si="56"/>
        <v>45351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s="2">
        <f>SUM(GC[[#This Row],[IC1_Inv1_GC]:[IC2_Inv2_GC]])</f>
        <v>0</v>
      </c>
    </row>
    <row r="703" spans="1:18">
      <c r="A703" s="2">
        <v>701</v>
      </c>
      <c r="B703" s="2" t="s">
        <v>210</v>
      </c>
      <c r="C703" s="2">
        <f>YEAR(GC[[#This Row],[Date]])</f>
        <v>2024</v>
      </c>
      <c r="D703" s="2" t="s">
        <v>211</v>
      </c>
      <c r="E703" s="2" t="s">
        <v>211</v>
      </c>
      <c r="F703" s="18">
        <v>45352</v>
      </c>
      <c r="G703" s="2">
        <f t="shared" si="57"/>
        <v>31</v>
      </c>
      <c r="H703" s="19">
        <f t="shared" si="56"/>
        <v>45352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s="2">
        <f>SUM(GC[[#This Row],[IC1_Inv1_GC]:[IC2_Inv2_GC]])</f>
        <v>0</v>
      </c>
    </row>
    <row r="704" spans="1:18">
      <c r="A704" s="2">
        <v>702</v>
      </c>
      <c r="B704" s="2" t="s">
        <v>210</v>
      </c>
      <c r="C704" s="2">
        <f>YEAR(GC[[#This Row],[Date]])</f>
        <v>2024</v>
      </c>
      <c r="D704" s="2" t="s">
        <v>211</v>
      </c>
      <c r="E704" s="2" t="s">
        <v>211</v>
      </c>
      <c r="F704" s="18">
        <v>45352</v>
      </c>
      <c r="G704" s="2">
        <f t="shared" si="57"/>
        <v>31</v>
      </c>
      <c r="H704" s="19">
        <f t="shared" si="56"/>
        <v>45353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s="2">
        <f>SUM(GC[[#This Row],[IC1_Inv1_GC]:[IC2_Inv2_GC]])</f>
        <v>0</v>
      </c>
    </row>
    <row r="705" spans="1:18">
      <c r="A705" s="2">
        <v>703</v>
      </c>
      <c r="B705" s="2" t="s">
        <v>210</v>
      </c>
      <c r="C705" s="2">
        <f>YEAR(GC[[#This Row],[Date]])</f>
        <v>2024</v>
      </c>
      <c r="D705" s="2" t="s">
        <v>211</v>
      </c>
      <c r="E705" s="2" t="s">
        <v>211</v>
      </c>
      <c r="F705" s="18">
        <v>45352</v>
      </c>
      <c r="G705" s="2">
        <f t="shared" si="57"/>
        <v>31</v>
      </c>
      <c r="H705" s="19">
        <f t="shared" si="56"/>
        <v>45354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s="2">
        <f>SUM(GC[[#This Row],[IC1_Inv1_GC]:[IC2_Inv2_GC]])</f>
        <v>0</v>
      </c>
    </row>
    <row r="706" spans="1:18">
      <c r="A706" s="2">
        <v>704</v>
      </c>
      <c r="B706" s="2" t="s">
        <v>210</v>
      </c>
      <c r="C706" s="2">
        <f>YEAR(GC[[#This Row],[Date]])</f>
        <v>2024</v>
      </c>
      <c r="D706" s="2" t="s">
        <v>211</v>
      </c>
      <c r="E706" s="2" t="s">
        <v>211</v>
      </c>
      <c r="F706" s="18">
        <v>45352</v>
      </c>
      <c r="G706" s="2">
        <f t="shared" si="57"/>
        <v>31</v>
      </c>
      <c r="H706" s="19">
        <f t="shared" si="56"/>
        <v>45355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s="2">
        <f>SUM(GC[[#This Row],[IC1_Inv1_GC]:[IC2_Inv2_GC]])</f>
        <v>0</v>
      </c>
    </row>
    <row r="707" spans="1:18">
      <c r="A707" s="2">
        <v>705</v>
      </c>
      <c r="B707" s="2" t="s">
        <v>210</v>
      </c>
      <c r="C707" s="2">
        <f>YEAR(GC[[#This Row],[Date]])</f>
        <v>2024</v>
      </c>
      <c r="D707" s="2" t="s">
        <v>211</v>
      </c>
      <c r="E707" s="2" t="s">
        <v>211</v>
      </c>
      <c r="F707" s="18">
        <v>45352</v>
      </c>
      <c r="G707" s="2">
        <f t="shared" si="57"/>
        <v>31</v>
      </c>
      <c r="H707" s="19">
        <f t="shared" si="56"/>
        <v>45356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s="2">
        <f>SUM(GC[[#This Row],[IC1_Inv1_GC]:[IC2_Inv2_GC]])</f>
        <v>0</v>
      </c>
    </row>
    <row r="708" spans="1:18">
      <c r="A708" s="2">
        <v>706</v>
      </c>
      <c r="B708" s="2" t="s">
        <v>210</v>
      </c>
      <c r="C708" s="2">
        <f>YEAR(GC[[#This Row],[Date]])</f>
        <v>2024</v>
      </c>
      <c r="D708" s="2" t="s">
        <v>211</v>
      </c>
      <c r="E708" s="2" t="s">
        <v>211</v>
      </c>
      <c r="F708" s="18">
        <v>45352</v>
      </c>
      <c r="G708" s="2">
        <f t="shared" si="57"/>
        <v>31</v>
      </c>
      <c r="H708" s="19">
        <f t="shared" si="56"/>
        <v>45357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s="2">
        <f>SUM(GC[[#This Row],[IC1_Inv1_GC]:[IC2_Inv2_GC]])</f>
        <v>0</v>
      </c>
      <c r="R708" s="211" t="s">
        <v>1237</v>
      </c>
    </row>
    <row r="709" spans="1:18">
      <c r="A709" s="2">
        <v>707</v>
      </c>
      <c r="B709" s="2" t="s">
        <v>210</v>
      </c>
      <c r="C709" s="2">
        <f>YEAR(GC[[#This Row],[Date]])</f>
        <v>2024</v>
      </c>
      <c r="D709" s="2" t="s">
        <v>211</v>
      </c>
      <c r="E709" s="2" t="s">
        <v>211</v>
      </c>
      <c r="F709" s="18">
        <v>45352</v>
      </c>
      <c r="G709" s="2">
        <f t="shared" si="57"/>
        <v>31</v>
      </c>
      <c r="H709" s="19">
        <f t="shared" si="56"/>
        <v>45358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s="2">
        <f>SUM(GC[[#This Row],[IC1_Inv1_GC]:[IC2_Inv2_GC]])</f>
        <v>0</v>
      </c>
      <c r="R709" s="211" t="s">
        <v>1238</v>
      </c>
    </row>
    <row r="710" spans="1:18">
      <c r="A710" s="2">
        <v>708</v>
      </c>
      <c r="B710" s="2" t="s">
        <v>210</v>
      </c>
      <c r="C710" s="2">
        <f>YEAR(GC[[#This Row],[Date]])</f>
        <v>2024</v>
      </c>
      <c r="D710" s="2" t="s">
        <v>211</v>
      </c>
      <c r="E710" s="2" t="s">
        <v>211</v>
      </c>
      <c r="F710" s="18">
        <v>45352</v>
      </c>
      <c r="G710" s="2">
        <f t="shared" si="57"/>
        <v>31</v>
      </c>
      <c r="H710" s="19">
        <f t="shared" si="56"/>
        <v>45359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s="2">
        <f>SUM(GC[[#This Row],[IC1_Inv1_GC]:[IC2_Inv2_GC]])</f>
        <v>0</v>
      </c>
    </row>
    <row r="711" spans="1:18">
      <c r="A711" s="2">
        <v>709</v>
      </c>
      <c r="B711" s="2" t="s">
        <v>210</v>
      </c>
      <c r="C711" s="2">
        <f>YEAR(GC[[#This Row],[Date]])</f>
        <v>2024</v>
      </c>
      <c r="D711" s="2" t="s">
        <v>211</v>
      </c>
      <c r="E711" s="2" t="s">
        <v>211</v>
      </c>
      <c r="F711" s="18">
        <v>45352</v>
      </c>
      <c r="G711" s="2">
        <f t="shared" si="57"/>
        <v>31</v>
      </c>
      <c r="H711" s="19">
        <f t="shared" si="56"/>
        <v>45360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s="2">
        <v>0</v>
      </c>
    </row>
    <row r="712" spans="1:18">
      <c r="A712" s="2">
        <v>710</v>
      </c>
      <c r="B712" s="2" t="s">
        <v>210</v>
      </c>
      <c r="C712" s="2">
        <f>YEAR(GC[[#This Row],[Date]])</f>
        <v>2024</v>
      </c>
      <c r="D712" s="2" t="s">
        <v>211</v>
      </c>
      <c r="E712" s="2" t="s">
        <v>211</v>
      </c>
      <c r="F712" s="18">
        <v>45352</v>
      </c>
      <c r="G712" s="2">
        <f t="shared" si="57"/>
        <v>31</v>
      </c>
      <c r="H712" s="19">
        <f t="shared" si="56"/>
        <v>45361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s="2">
        <f>SUM(GC[[#This Row],[IC1_Inv1_GC]:[IC2_Inv2_GC]])</f>
        <v>0</v>
      </c>
    </row>
    <row r="713" spans="1:18">
      <c r="A713" s="2">
        <v>711</v>
      </c>
      <c r="B713" s="2" t="s">
        <v>210</v>
      </c>
      <c r="C713" s="2">
        <f>YEAR(GC[[#This Row],[Date]])</f>
        <v>2024</v>
      </c>
      <c r="D713" s="2" t="s">
        <v>211</v>
      </c>
      <c r="E713" s="2" t="s">
        <v>211</v>
      </c>
      <c r="F713" s="18">
        <v>45352</v>
      </c>
      <c r="G713" s="2">
        <f t="shared" si="57"/>
        <v>31</v>
      </c>
      <c r="H713" s="19">
        <f t="shared" si="56"/>
        <v>45362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s="2">
        <f>SUM(GC[[#This Row],[IC1_Inv1_GC]:[IC2_Inv2_GC]])</f>
        <v>0</v>
      </c>
    </row>
    <row r="714" spans="1:18">
      <c r="A714" s="2">
        <v>712</v>
      </c>
      <c r="B714" s="2" t="s">
        <v>210</v>
      </c>
      <c r="C714" s="2">
        <f>YEAR(GC[[#This Row],[Date]])</f>
        <v>2024</v>
      </c>
      <c r="D714" s="2" t="s">
        <v>211</v>
      </c>
      <c r="E714" s="2" t="s">
        <v>211</v>
      </c>
      <c r="F714" s="18">
        <v>45352</v>
      </c>
      <c r="G714" s="2">
        <f t="shared" si="57"/>
        <v>31</v>
      </c>
      <c r="H714" s="19">
        <f t="shared" si="56"/>
        <v>45363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s="2">
        <f>SUM(GC[[#This Row],[IC1_Inv1_GC]:[IC2_Inv2_GC]])</f>
        <v>0</v>
      </c>
    </row>
    <row r="715" spans="1:18">
      <c r="A715" s="2">
        <v>713</v>
      </c>
      <c r="B715" s="2" t="s">
        <v>210</v>
      </c>
      <c r="C715" s="2">
        <f>YEAR(GC[[#This Row],[Date]])</f>
        <v>2024</v>
      </c>
      <c r="D715" s="2" t="s">
        <v>211</v>
      </c>
      <c r="E715" s="2" t="s">
        <v>211</v>
      </c>
      <c r="F715" s="18">
        <v>45353</v>
      </c>
      <c r="G715" s="2">
        <f t="shared" si="57"/>
        <v>31</v>
      </c>
      <c r="H715" s="19">
        <f t="shared" si="56"/>
        <v>45364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s="2">
        <f>SUM(GC[[#This Row],[IC1_Inv1_GC]:[IC2_Inv2_GC]])</f>
        <v>0</v>
      </c>
    </row>
    <row r="716" spans="1:18">
      <c r="A716" s="2">
        <v>714</v>
      </c>
      <c r="B716" s="2" t="s">
        <v>210</v>
      </c>
      <c r="C716" s="2">
        <f>YEAR(GC[[#This Row],[Date]])</f>
        <v>2024</v>
      </c>
      <c r="D716" s="2" t="s">
        <v>211</v>
      </c>
      <c r="E716" s="2" t="s">
        <v>211</v>
      </c>
      <c r="F716" s="18">
        <v>45354</v>
      </c>
      <c r="G716" s="2">
        <f t="shared" si="57"/>
        <v>31</v>
      </c>
      <c r="H716" s="19">
        <f t="shared" si="56"/>
        <v>45365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s="2">
        <f>SUM(GC[[#This Row],[IC1_Inv1_GC]:[IC2_Inv2_GC]])</f>
        <v>0</v>
      </c>
    </row>
    <row r="717" spans="1:18">
      <c r="A717" s="2">
        <v>715</v>
      </c>
      <c r="B717" s="2" t="s">
        <v>210</v>
      </c>
      <c r="C717" s="2">
        <f>YEAR(GC[[#This Row],[Date]])</f>
        <v>2024</v>
      </c>
      <c r="D717" s="2" t="s">
        <v>211</v>
      </c>
      <c r="E717" s="2" t="s">
        <v>211</v>
      </c>
      <c r="F717" s="18">
        <v>45355</v>
      </c>
      <c r="G717" s="2">
        <f t="shared" ref="G717:G719" si="58">DAY(EOMONTH(F717,0))</f>
        <v>31</v>
      </c>
      <c r="H717" s="19">
        <f t="shared" ref="H717:H728" si="59">H716+1</f>
        <v>45366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s="2">
        <f>SUM(GC[[#This Row],[IC1_Inv1_GC]:[IC2_Inv2_GC]])</f>
        <v>0</v>
      </c>
    </row>
    <row r="718" spans="1:18">
      <c r="A718" s="2">
        <v>716</v>
      </c>
      <c r="B718" s="2" t="s">
        <v>210</v>
      </c>
      <c r="C718" s="2">
        <f>YEAR(GC[[#This Row],[Date]])</f>
        <v>2024</v>
      </c>
      <c r="D718" s="2" t="s">
        <v>211</v>
      </c>
      <c r="E718" s="2" t="s">
        <v>211</v>
      </c>
      <c r="F718" s="18">
        <v>45356</v>
      </c>
      <c r="G718" s="2">
        <f t="shared" si="58"/>
        <v>31</v>
      </c>
      <c r="H718" s="19">
        <f t="shared" si="59"/>
        <v>45367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s="2">
        <f>SUM(GC[[#This Row],[IC1_Inv1_GC]:[IC2_Inv2_GC]])</f>
        <v>0</v>
      </c>
    </row>
    <row r="719" spans="1:18">
      <c r="A719" s="2">
        <v>717</v>
      </c>
      <c r="B719" s="2" t="s">
        <v>210</v>
      </c>
      <c r="C719" s="2">
        <f>YEAR(GC[[#This Row],[Date]])</f>
        <v>2024</v>
      </c>
      <c r="D719" s="2" t="s">
        <v>211</v>
      </c>
      <c r="E719" s="2" t="s">
        <v>211</v>
      </c>
      <c r="F719" s="18">
        <v>45357</v>
      </c>
      <c r="G719" s="2">
        <f t="shared" si="58"/>
        <v>31</v>
      </c>
      <c r="H719" s="19">
        <f t="shared" si="59"/>
        <v>45368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s="2">
        <f>SUM(GC[[#This Row],[IC1_Inv1_GC]:[IC2_Inv2_GC]])</f>
        <v>0</v>
      </c>
    </row>
    <row r="720" spans="1:18">
      <c r="A720" s="2">
        <v>718</v>
      </c>
      <c r="B720" s="2" t="s">
        <v>210</v>
      </c>
      <c r="C720" s="2">
        <f>YEAR(GC[[#This Row],[Date]])</f>
        <v>2024</v>
      </c>
      <c r="D720" s="2" t="s">
        <v>211</v>
      </c>
      <c r="E720" s="2" t="s">
        <v>211</v>
      </c>
      <c r="F720" s="18">
        <v>45357</v>
      </c>
      <c r="G720" s="2">
        <f t="shared" ref="G720" si="60">DAY(EOMONTH(F720,0))</f>
        <v>31</v>
      </c>
      <c r="H720" s="19">
        <f t="shared" si="59"/>
        <v>45369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s="2">
        <f>SUM(GC[[#This Row],[IC1_Inv1_GC]:[IC2_Inv2_GC]])</f>
        <v>0</v>
      </c>
    </row>
    <row r="721" spans="1:18">
      <c r="A721" s="2">
        <v>718</v>
      </c>
      <c r="B721" s="2" t="s">
        <v>210</v>
      </c>
      <c r="C721" s="2">
        <f>YEAR(GC[[#This Row],[Date]])</f>
        <v>2024</v>
      </c>
      <c r="D721" s="2" t="s">
        <v>211</v>
      </c>
      <c r="E721" s="2" t="s">
        <v>211</v>
      </c>
      <c r="F721" s="18">
        <v>45357</v>
      </c>
      <c r="G721" s="2">
        <f t="shared" ref="G721" si="61">DAY(EOMONTH(F721,0))</f>
        <v>31</v>
      </c>
      <c r="H721" s="19">
        <f t="shared" si="59"/>
        <v>45370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s="2">
        <f>SUM(GC[[#This Row],[IC1_Inv1_GC]:[IC2_Inv2_GC]])</f>
        <v>0</v>
      </c>
    </row>
    <row r="722" spans="1:18">
      <c r="A722" s="2">
        <v>719</v>
      </c>
      <c r="B722" s="2" t="s">
        <v>210</v>
      </c>
      <c r="C722" s="2">
        <f>YEAR(GC[[#This Row],[Date]])</f>
        <v>2024</v>
      </c>
      <c r="D722" s="2" t="s">
        <v>211</v>
      </c>
      <c r="E722" s="2" t="s">
        <v>211</v>
      </c>
      <c r="F722" s="18">
        <v>45357</v>
      </c>
      <c r="G722" s="2">
        <f t="shared" ref="G722" si="62">DAY(EOMONTH(F722,0))</f>
        <v>31</v>
      </c>
      <c r="H722" s="19">
        <f t="shared" si="59"/>
        <v>45371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s="2">
        <f>SUM(GC[[#This Row],[IC1_Inv1_GC]:[IC2_Inv2_GC]])</f>
        <v>0</v>
      </c>
    </row>
    <row r="723" spans="1:18">
      <c r="A723" s="2">
        <v>720</v>
      </c>
      <c r="B723" s="2" t="s">
        <v>210</v>
      </c>
      <c r="C723" s="2">
        <f>YEAR(GC[[#This Row],[Date]])</f>
        <v>2024</v>
      </c>
      <c r="D723" s="2" t="s">
        <v>211</v>
      </c>
      <c r="E723" s="2" t="s">
        <v>211</v>
      </c>
      <c r="F723" s="18">
        <v>45357</v>
      </c>
      <c r="G723" s="2">
        <f>DAY(EOMONTH(F723,0))</f>
        <v>31</v>
      </c>
      <c r="H723" s="19">
        <f>H722+1</f>
        <v>45372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s="2">
        <f>SUM(GC[[#This Row],[IC1_Inv1_GC]:[IC2_Inv2_GC]])</f>
        <v>0</v>
      </c>
    </row>
    <row r="724" spans="1:18">
      <c r="A724" s="2">
        <v>721</v>
      </c>
      <c r="B724" s="2" t="s">
        <v>210</v>
      </c>
      <c r="C724" s="2">
        <f>YEAR(GC[[#This Row],[Date]])</f>
        <v>2024</v>
      </c>
      <c r="D724" s="2" t="s">
        <v>211</v>
      </c>
      <c r="E724" s="2" t="s">
        <v>211</v>
      </c>
      <c r="F724" s="18">
        <v>45357</v>
      </c>
      <c r="G724" s="2">
        <f t="shared" ref="G724:G726" si="63">DAY(EOMONTH(F724,0))</f>
        <v>31</v>
      </c>
      <c r="H724" s="19">
        <f t="shared" si="59"/>
        <v>45373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s="2">
        <f>SUM(GC[[#This Row],[IC1_Inv1_GC]:[IC2_Inv2_GC]])</f>
        <v>0</v>
      </c>
    </row>
    <row r="725" spans="1:18">
      <c r="A725" s="2">
        <v>722</v>
      </c>
      <c r="B725" s="2" t="s">
        <v>210</v>
      </c>
      <c r="C725" s="2">
        <f>YEAR(GC[[#This Row],[Date]])</f>
        <v>2024</v>
      </c>
      <c r="D725" s="2" t="s">
        <v>211</v>
      </c>
      <c r="E725" s="2" t="s">
        <v>211</v>
      </c>
      <c r="F725" s="18">
        <v>45357</v>
      </c>
      <c r="G725" s="2">
        <f t="shared" si="63"/>
        <v>31</v>
      </c>
      <c r="H725" s="19">
        <f t="shared" si="59"/>
        <v>45374</v>
      </c>
      <c r="I725">
        <v>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s="2">
        <f>SUM(GC[[#This Row],[IC1_Inv1_GC]:[IC2_Inv2_GC]])</f>
        <v>0</v>
      </c>
    </row>
    <row r="726" spans="1:18">
      <c r="A726" s="2">
        <v>723</v>
      </c>
      <c r="B726" s="2" t="s">
        <v>210</v>
      </c>
      <c r="C726" s="2">
        <f>YEAR(GC[[#This Row],[Date]])</f>
        <v>2024</v>
      </c>
      <c r="D726" s="2" t="s">
        <v>211</v>
      </c>
      <c r="E726" s="2" t="s">
        <v>211</v>
      </c>
      <c r="F726" s="18">
        <v>45357</v>
      </c>
      <c r="G726" s="2">
        <f t="shared" si="63"/>
        <v>31</v>
      </c>
      <c r="H726" s="19">
        <f t="shared" si="59"/>
        <v>45375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s="2">
        <f>SUM(GC[[#This Row],[IC1_Inv1_GC]:[IC2_Inv2_GC]])</f>
        <v>0</v>
      </c>
    </row>
    <row r="727" spans="1:18">
      <c r="A727" s="2">
        <v>724</v>
      </c>
      <c r="B727" s="2" t="s">
        <v>210</v>
      </c>
      <c r="C727" s="2">
        <f>YEAR(GC[[#This Row],[Date]])</f>
        <v>2024</v>
      </c>
      <c r="D727" s="2" t="s">
        <v>211</v>
      </c>
      <c r="E727" s="2" t="s">
        <v>211</v>
      </c>
      <c r="F727" s="18">
        <v>45357</v>
      </c>
      <c r="G727" s="2">
        <f t="shared" ref="G727" si="64">DAY(EOMONTH(F727,0))</f>
        <v>31</v>
      </c>
      <c r="H727" s="19">
        <f t="shared" si="59"/>
        <v>45376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s="2">
        <f>SUM(GC[[#This Row],[IC1_Inv1_GC]:[IC2_Inv2_GC]])</f>
        <v>0</v>
      </c>
    </row>
    <row r="728" spans="1:18">
      <c r="A728" s="2">
        <v>725</v>
      </c>
      <c r="B728" s="2" t="s">
        <v>210</v>
      </c>
      <c r="C728" s="2">
        <f>YEAR(GC[[#This Row],[Date]])</f>
        <v>2024</v>
      </c>
      <c r="D728" s="2" t="s">
        <v>211</v>
      </c>
      <c r="E728" s="2" t="s">
        <v>211</v>
      </c>
      <c r="F728" s="18">
        <v>45357</v>
      </c>
      <c r="G728" s="2">
        <f t="shared" ref="G728" si="65">DAY(EOMONTH(F728,0))</f>
        <v>31</v>
      </c>
      <c r="H728" s="19">
        <f t="shared" si="59"/>
        <v>45377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s="2">
        <f>SUM(GC[[#This Row],[IC1_Inv1_GC]:[IC2_Inv2_GC]])</f>
        <v>0</v>
      </c>
    </row>
    <row r="729" spans="1:18">
      <c r="A729" s="2">
        <v>726</v>
      </c>
      <c r="B729" s="2" t="s">
        <v>210</v>
      </c>
      <c r="C729" s="2">
        <f>YEAR(GC[[#This Row],[Date]])</f>
        <v>2024</v>
      </c>
      <c r="D729" s="2" t="s">
        <v>211</v>
      </c>
      <c r="E729" s="2" t="s">
        <v>211</v>
      </c>
      <c r="F729" s="18">
        <v>45357</v>
      </c>
      <c r="G729" s="2">
        <f t="shared" ref="G729:G731" si="66">DAY(EOMONTH(F729,0))</f>
        <v>31</v>
      </c>
      <c r="H729" s="19">
        <f t="shared" ref="H729:H735" si="67">H728+1</f>
        <v>45378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s="2">
        <f>SUM(GC[[#This Row],[IC1_Inv1_GC]:[IC2_Inv2_GC]])</f>
        <v>0</v>
      </c>
    </row>
    <row r="730" spans="1:18">
      <c r="A730" s="2">
        <v>727</v>
      </c>
      <c r="B730" s="2" t="s">
        <v>210</v>
      </c>
      <c r="C730" s="2">
        <f>YEAR(GC[[#This Row],[Date]])</f>
        <v>2024</v>
      </c>
      <c r="D730" s="2" t="s">
        <v>211</v>
      </c>
      <c r="E730" s="2" t="s">
        <v>211</v>
      </c>
      <c r="F730" s="18">
        <v>45357</v>
      </c>
      <c r="G730" s="2">
        <f t="shared" si="66"/>
        <v>31</v>
      </c>
      <c r="H730" s="19">
        <f t="shared" si="67"/>
        <v>45379</v>
      </c>
      <c r="I730">
        <v>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s="2">
        <f>SUM(GC[[#This Row],[IC1_Inv1_GC]:[IC2_Inv2_GC]])</f>
        <v>0</v>
      </c>
    </row>
    <row r="731" spans="1:18">
      <c r="A731" s="2">
        <v>728</v>
      </c>
      <c r="B731" s="2" t="s">
        <v>210</v>
      </c>
      <c r="C731" s="2">
        <f>YEAR(GC[[#This Row],[Date]])</f>
        <v>2024</v>
      </c>
      <c r="D731" s="2" t="s">
        <v>211</v>
      </c>
      <c r="E731" s="2" t="s">
        <v>211</v>
      </c>
      <c r="F731" s="18">
        <v>45357</v>
      </c>
      <c r="G731" s="2">
        <f t="shared" si="66"/>
        <v>31</v>
      </c>
      <c r="H731" s="19">
        <f t="shared" si="67"/>
        <v>45380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s="2">
        <f>SUM(GC[[#This Row],[IC1_Inv1_GC]:[IC2_Inv2_GC]])</f>
        <v>0</v>
      </c>
    </row>
    <row r="732" spans="1:18">
      <c r="A732" s="2">
        <v>729</v>
      </c>
      <c r="B732" s="2" t="s">
        <v>210</v>
      </c>
      <c r="C732" s="2">
        <f>YEAR(GC[[#This Row],[Date]])</f>
        <v>2024</v>
      </c>
      <c r="D732" s="2" t="s">
        <v>211</v>
      </c>
      <c r="E732" s="2" t="s">
        <v>211</v>
      </c>
      <c r="F732" s="18">
        <v>45357</v>
      </c>
      <c r="G732" s="2">
        <f t="shared" ref="G732:G734" si="68">DAY(EOMONTH(F732,0))</f>
        <v>31</v>
      </c>
      <c r="H732" s="19">
        <f t="shared" si="67"/>
        <v>45381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s="2">
        <f>SUM(GC[[#This Row],[IC1_Inv1_GC]:[IC2_Inv2_GC]])</f>
        <v>0</v>
      </c>
    </row>
    <row r="733" spans="1:18">
      <c r="A733" s="2">
        <v>730</v>
      </c>
      <c r="B733" s="2" t="s">
        <v>210</v>
      </c>
      <c r="C733" s="2">
        <f>YEAR(GC[[#This Row],[Date]])</f>
        <v>2024</v>
      </c>
      <c r="D733" s="2" t="s">
        <v>211</v>
      </c>
      <c r="E733" s="2" t="s">
        <v>211</v>
      </c>
      <c r="F733" s="18">
        <v>45357</v>
      </c>
      <c r="G733" s="2">
        <f t="shared" si="68"/>
        <v>31</v>
      </c>
      <c r="H733" s="19">
        <f t="shared" si="67"/>
        <v>45382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s="2">
        <f>SUM(GC[[#This Row],[IC1_Inv1_GC]:[IC2_Inv2_GC]])</f>
        <v>0</v>
      </c>
    </row>
    <row r="734" spans="1:18">
      <c r="A734" s="2">
        <v>731</v>
      </c>
      <c r="B734" s="2" t="s">
        <v>212</v>
      </c>
      <c r="C734" s="2">
        <f>YEAR(GC[[#This Row],[Date]])</f>
        <v>2024</v>
      </c>
      <c r="D734" s="2" t="s">
        <v>211</v>
      </c>
      <c r="E734" s="2" t="s">
        <v>211</v>
      </c>
      <c r="F734" s="18">
        <v>45383</v>
      </c>
      <c r="G734" s="2">
        <f t="shared" si="68"/>
        <v>30</v>
      </c>
      <c r="H734" s="19">
        <f t="shared" si="67"/>
        <v>45383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s="2">
        <f>SUM(GC[[#This Row],[IC1_Inv1_GC]:[IC2_Inv2_GC]])</f>
        <v>0</v>
      </c>
    </row>
    <row r="735" spans="1:18">
      <c r="A735" s="2">
        <v>732</v>
      </c>
      <c r="B735" s="2" t="s">
        <v>212</v>
      </c>
      <c r="C735" s="2">
        <f>YEAR(GC[[#This Row],[Date]])</f>
        <v>2024</v>
      </c>
      <c r="D735" s="2" t="s">
        <v>211</v>
      </c>
      <c r="E735" s="2" t="s">
        <v>211</v>
      </c>
      <c r="F735" s="18">
        <v>45383</v>
      </c>
      <c r="G735" s="2">
        <f t="shared" ref="G735" si="69">DAY(EOMONTH(F735,0))</f>
        <v>30</v>
      </c>
      <c r="H735" s="19">
        <f t="shared" si="67"/>
        <v>45384</v>
      </c>
      <c r="I735">
        <v>2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s="2">
        <f>SUM(GC[[#This Row],[IC1_Inv1_GC]:[IC2_Inv2_GC]])</f>
        <v>0</v>
      </c>
      <c r="R735" t="s">
        <v>1239</v>
      </c>
    </row>
    <row r="736" spans="1:18">
      <c r="A736" s="2">
        <v>733</v>
      </c>
      <c r="B736" s="2" t="s">
        <v>212</v>
      </c>
      <c r="C736" s="2">
        <f>YEAR(GC[[#This Row],[Date]])</f>
        <v>2024</v>
      </c>
      <c r="D736" s="2" t="s">
        <v>211</v>
      </c>
      <c r="E736" s="2" t="s">
        <v>211</v>
      </c>
      <c r="F736" s="18">
        <v>45383</v>
      </c>
      <c r="G736" s="2">
        <f t="shared" ref="G736:G740" si="70">DAY(EOMONTH(F736,0))</f>
        <v>30</v>
      </c>
      <c r="H736" s="19">
        <f t="shared" ref="H736:H742" si="71">H735+1</f>
        <v>45385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s="2">
        <f>SUM(GC[[#This Row],[IC1_Inv1_GC]:[IC2_Inv2_GC]])</f>
        <v>0</v>
      </c>
    </row>
    <row r="737" spans="1:18">
      <c r="A737" s="2">
        <v>734</v>
      </c>
      <c r="B737" s="2" t="s">
        <v>212</v>
      </c>
      <c r="C737" s="2">
        <f>YEAR(GC[[#This Row],[Date]])</f>
        <v>2024</v>
      </c>
      <c r="D737" s="2" t="s">
        <v>211</v>
      </c>
      <c r="E737" s="2" t="s">
        <v>211</v>
      </c>
      <c r="F737" s="18">
        <v>45383</v>
      </c>
      <c r="G737" s="2">
        <f t="shared" si="70"/>
        <v>30</v>
      </c>
      <c r="H737" s="19">
        <f t="shared" si="71"/>
        <v>45386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s="2">
        <f>SUM(GC[[#This Row],[IC1_Inv1_GC]:[IC2_Inv2_GC]])</f>
        <v>0</v>
      </c>
    </row>
    <row r="738" spans="1:18">
      <c r="A738" s="2">
        <v>735</v>
      </c>
      <c r="B738" s="2" t="s">
        <v>212</v>
      </c>
      <c r="C738" s="2">
        <f>YEAR(GC[[#This Row],[Date]])</f>
        <v>2024</v>
      </c>
      <c r="D738" s="2" t="s">
        <v>211</v>
      </c>
      <c r="E738" s="2" t="s">
        <v>211</v>
      </c>
      <c r="F738" s="18">
        <v>45383</v>
      </c>
      <c r="G738" s="2">
        <f t="shared" si="70"/>
        <v>30</v>
      </c>
      <c r="H738" s="19">
        <f t="shared" si="71"/>
        <v>45387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s="2">
        <f>SUM(GC[[#This Row],[IC1_Inv1_GC]:[IC2_Inv2_GC]])</f>
        <v>0</v>
      </c>
    </row>
    <row r="739" spans="1:18">
      <c r="A739" s="2">
        <v>736</v>
      </c>
      <c r="B739" s="2" t="s">
        <v>212</v>
      </c>
      <c r="C739" s="2">
        <f>YEAR(GC[[#This Row],[Date]])</f>
        <v>2024</v>
      </c>
      <c r="D739" s="2" t="s">
        <v>211</v>
      </c>
      <c r="E739" s="2" t="s">
        <v>211</v>
      </c>
      <c r="F739" s="18">
        <v>45384</v>
      </c>
      <c r="G739" s="2">
        <f t="shared" si="70"/>
        <v>30</v>
      </c>
      <c r="H739" s="19">
        <f t="shared" si="71"/>
        <v>45388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s="2">
        <f>SUM(GC[[#This Row],[IC1_Inv1_GC]:[IC2_Inv2_GC]])</f>
        <v>0</v>
      </c>
    </row>
    <row r="740" spans="1:18">
      <c r="A740" s="2">
        <v>737</v>
      </c>
      <c r="B740" s="2" t="s">
        <v>212</v>
      </c>
      <c r="C740" s="2">
        <f>YEAR(GC[[#This Row],[Date]])</f>
        <v>2024</v>
      </c>
      <c r="D740" s="2" t="s">
        <v>211</v>
      </c>
      <c r="E740" s="2" t="s">
        <v>211</v>
      </c>
      <c r="F740" s="18">
        <v>45385</v>
      </c>
      <c r="G740" s="2">
        <f t="shared" si="70"/>
        <v>30</v>
      </c>
      <c r="H740" s="19">
        <f t="shared" si="71"/>
        <v>45389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s="2">
        <f>SUM(GC[[#This Row],[IC1_Inv1_GC]:[IC2_Inv2_GC]])</f>
        <v>0</v>
      </c>
    </row>
    <row r="741" spans="1:18">
      <c r="A741" s="2">
        <v>738</v>
      </c>
      <c r="B741" s="2" t="s">
        <v>212</v>
      </c>
      <c r="C741" s="2">
        <f>YEAR(GC[[#This Row],[Date]])</f>
        <v>2024</v>
      </c>
      <c r="D741" s="2" t="s">
        <v>211</v>
      </c>
      <c r="E741" s="2" t="s">
        <v>211</v>
      </c>
      <c r="F741" s="18">
        <v>45385</v>
      </c>
      <c r="G741" s="2">
        <f t="shared" ref="G741" si="72">DAY(EOMONTH(F741,0))</f>
        <v>30</v>
      </c>
      <c r="H741" s="19">
        <f t="shared" si="71"/>
        <v>45390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s="2">
        <f>SUM(GC[[#This Row],[IC1_Inv1_GC]:[IC2_Inv2_GC]])</f>
        <v>0</v>
      </c>
    </row>
    <row r="742" spans="1:18">
      <c r="A742" s="2">
        <v>739</v>
      </c>
      <c r="B742" s="2" t="s">
        <v>212</v>
      </c>
      <c r="C742" s="2">
        <f>YEAR(GC[[#This Row],[Date]])</f>
        <v>2024</v>
      </c>
      <c r="D742" s="2" t="s">
        <v>211</v>
      </c>
      <c r="E742" s="2" t="s">
        <v>211</v>
      </c>
      <c r="F742" s="18">
        <v>45385</v>
      </c>
      <c r="G742" s="2">
        <f t="shared" ref="G742" si="73">DAY(EOMONTH(F742,0))</f>
        <v>30</v>
      </c>
      <c r="H742" s="19">
        <f t="shared" si="71"/>
        <v>45391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s="2">
        <f>SUM(GC[[#This Row],[IC1_Inv1_GC]:[IC2_Inv2_GC]])</f>
        <v>0</v>
      </c>
    </row>
    <row r="743" spans="1:18">
      <c r="A743" s="2">
        <v>740</v>
      </c>
      <c r="B743" s="2" t="s">
        <v>212</v>
      </c>
      <c r="C743" s="2">
        <f>YEAR(GC[[#This Row],[Date]])</f>
        <v>2024</v>
      </c>
      <c r="D743" s="2" t="s">
        <v>211</v>
      </c>
      <c r="E743" s="2" t="s">
        <v>211</v>
      </c>
      <c r="F743" s="18">
        <v>45385</v>
      </c>
      <c r="G743" s="2">
        <f>DAY(EOMONTH(F743,0))</f>
        <v>30</v>
      </c>
      <c r="H743" s="19">
        <f>H742+1</f>
        <v>45392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s="2">
        <f>SUM(GC[[#This Row],[IC1_Inv1_GC]:[IC2_Inv2_GC]])</f>
        <v>0</v>
      </c>
    </row>
    <row r="744" spans="1:18">
      <c r="A744" s="2">
        <v>741</v>
      </c>
      <c r="B744" s="2" t="s">
        <v>212</v>
      </c>
      <c r="C744" s="2">
        <f>YEAR(GC[[#This Row],[Date]])</f>
        <v>2024</v>
      </c>
      <c r="D744" s="2" t="s">
        <v>211</v>
      </c>
      <c r="E744" s="2" t="s">
        <v>211</v>
      </c>
      <c r="F744" s="18">
        <v>45385</v>
      </c>
      <c r="G744" s="2">
        <f>DAY(EOMONTH(F744,0))</f>
        <v>30</v>
      </c>
      <c r="H744" s="19">
        <f>H743+1</f>
        <v>45393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s="2">
        <f>SUM(GC[[#This Row],[IC1_Inv1_GC]:[IC2_Inv2_GC]])</f>
        <v>0</v>
      </c>
    </row>
    <row r="745" spans="1:18">
      <c r="A745" s="2">
        <v>742</v>
      </c>
      <c r="B745" s="2" t="s">
        <v>212</v>
      </c>
      <c r="C745" s="2">
        <f>YEAR(GC[[#This Row],[Date]])</f>
        <v>2024</v>
      </c>
      <c r="D745" s="2" t="s">
        <v>211</v>
      </c>
      <c r="E745" s="2" t="s">
        <v>211</v>
      </c>
      <c r="F745" s="18">
        <v>45385</v>
      </c>
      <c r="G745" s="2">
        <f>DAY(EOMONTH(F745,0))</f>
        <v>30</v>
      </c>
      <c r="H745" s="19">
        <f>H744+1</f>
        <v>45394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s="2">
        <f>SUM(GC[[#This Row],[IC1_Inv1_GC]:[IC2_Inv2_GC]])</f>
        <v>0</v>
      </c>
    </row>
    <row r="746" spans="1:18">
      <c r="A746" s="2">
        <v>743</v>
      </c>
      <c r="B746" s="2" t="s">
        <v>212</v>
      </c>
      <c r="C746" s="2">
        <f>YEAR(GC[[#This Row],[Date]])</f>
        <v>2024</v>
      </c>
      <c r="D746" s="2" t="s">
        <v>211</v>
      </c>
      <c r="E746" s="2" t="s">
        <v>211</v>
      </c>
      <c r="F746" s="18">
        <v>45385</v>
      </c>
      <c r="G746" s="2">
        <f t="shared" ref="G746:G758" si="74">DAY(EOMONTH(F746,0))</f>
        <v>30</v>
      </c>
      <c r="H746" s="19">
        <f t="shared" ref="H746:H763" si="75">H745+1</f>
        <v>45395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s="2">
        <f>SUM(GC[[#This Row],[IC1_Inv1_GC]:[IC2_Inv2_GC]])</f>
        <v>0</v>
      </c>
    </row>
    <row r="747" spans="1:18">
      <c r="A747" s="2">
        <v>744</v>
      </c>
      <c r="B747" s="2" t="s">
        <v>212</v>
      </c>
      <c r="C747" s="2">
        <f>YEAR(GC[[#This Row],[Date]])</f>
        <v>2024</v>
      </c>
      <c r="D747" s="2" t="s">
        <v>211</v>
      </c>
      <c r="E747" s="2" t="s">
        <v>211</v>
      </c>
      <c r="F747" s="18">
        <v>45385</v>
      </c>
      <c r="G747" s="2">
        <f t="shared" si="74"/>
        <v>30</v>
      </c>
      <c r="H747" s="19">
        <f t="shared" si="75"/>
        <v>45396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s="2">
        <f>SUM(GC[[#This Row],[IC1_Inv1_GC]:[IC2_Inv2_GC]])</f>
        <v>0</v>
      </c>
    </row>
    <row r="748" spans="1:18">
      <c r="A748" s="2">
        <v>745</v>
      </c>
      <c r="B748" s="2" t="s">
        <v>212</v>
      </c>
      <c r="C748" s="2">
        <f>YEAR(GC[[#This Row],[Date]])</f>
        <v>2024</v>
      </c>
      <c r="D748" s="2" t="s">
        <v>211</v>
      </c>
      <c r="E748" s="2" t="s">
        <v>211</v>
      </c>
      <c r="F748" s="18">
        <v>45385</v>
      </c>
      <c r="G748" s="2">
        <f t="shared" si="74"/>
        <v>30</v>
      </c>
      <c r="H748" s="19">
        <f t="shared" si="75"/>
        <v>45397</v>
      </c>
      <c r="I748">
        <v>2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s="2">
        <f>SUM(GC[[#This Row],[IC1_Inv1_GC]:[IC2_Inv2_GC]])</f>
        <v>0</v>
      </c>
      <c r="R748" t="s">
        <v>1240</v>
      </c>
    </row>
    <row r="749" spans="1:18">
      <c r="A749" s="2">
        <v>746</v>
      </c>
      <c r="B749" s="2" t="s">
        <v>212</v>
      </c>
      <c r="C749" s="2">
        <f>YEAR(GC[[#This Row],[Date]])</f>
        <v>2024</v>
      </c>
      <c r="D749" s="2" t="s">
        <v>211</v>
      </c>
      <c r="E749" s="2" t="s">
        <v>211</v>
      </c>
      <c r="F749" s="18">
        <v>45385</v>
      </c>
      <c r="G749" s="2">
        <f t="shared" si="74"/>
        <v>30</v>
      </c>
      <c r="H749" s="19">
        <f t="shared" si="75"/>
        <v>45398</v>
      </c>
      <c r="I749">
        <v>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s="2">
        <f>SUM(GC[[#This Row],[IC1_Inv1_GC]:[IC2_Inv2_GC]])</f>
        <v>0</v>
      </c>
    </row>
    <row r="750" spans="1:18">
      <c r="A750" s="2">
        <v>747</v>
      </c>
      <c r="B750" s="2" t="s">
        <v>212</v>
      </c>
      <c r="C750" s="2">
        <f>YEAR(GC[[#This Row],[Date]])</f>
        <v>2024</v>
      </c>
      <c r="D750" s="2" t="s">
        <v>211</v>
      </c>
      <c r="E750" s="2" t="s">
        <v>211</v>
      </c>
      <c r="F750" s="18">
        <v>45385</v>
      </c>
      <c r="G750" s="2">
        <f t="shared" si="74"/>
        <v>30</v>
      </c>
      <c r="H750" s="19">
        <f t="shared" si="75"/>
        <v>45399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s="2">
        <f>SUM(GC[[#This Row],[IC1_Inv1_GC]:[IC2_Inv2_GC]])</f>
        <v>0</v>
      </c>
    </row>
    <row r="751" spans="1:18">
      <c r="A751" s="2">
        <v>748</v>
      </c>
      <c r="B751" s="2" t="s">
        <v>212</v>
      </c>
      <c r="C751" s="2">
        <f>YEAR(GC[[#This Row],[Date]])</f>
        <v>2024</v>
      </c>
      <c r="D751" s="2" t="s">
        <v>211</v>
      </c>
      <c r="E751" s="2" t="s">
        <v>211</v>
      </c>
      <c r="F751" s="18">
        <v>45385</v>
      </c>
      <c r="G751" s="2">
        <f t="shared" si="74"/>
        <v>30</v>
      </c>
      <c r="H751" s="19">
        <f t="shared" si="75"/>
        <v>45400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s="2">
        <f>SUM(GC[[#This Row],[IC1_Inv1_GC]:[IC2_Inv2_GC]])</f>
        <v>0</v>
      </c>
    </row>
    <row r="752" spans="1:18">
      <c r="A752" s="2">
        <v>749</v>
      </c>
      <c r="B752" s="2" t="s">
        <v>212</v>
      </c>
      <c r="C752" s="2">
        <f>YEAR(GC[[#This Row],[Date]])</f>
        <v>2024</v>
      </c>
      <c r="D752" s="2" t="s">
        <v>211</v>
      </c>
      <c r="E752" s="2" t="s">
        <v>211</v>
      </c>
      <c r="F752" s="18">
        <v>45385</v>
      </c>
      <c r="G752" s="2">
        <f t="shared" si="74"/>
        <v>30</v>
      </c>
      <c r="H752" s="19">
        <f t="shared" si="75"/>
        <v>45401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s="2">
        <f>SUM(GC[[#This Row],[IC1_Inv1_GC]:[IC2_Inv2_GC]])</f>
        <v>0</v>
      </c>
    </row>
    <row r="753" spans="1:18">
      <c r="A753" s="2">
        <v>750</v>
      </c>
      <c r="B753" s="2" t="s">
        <v>212</v>
      </c>
      <c r="C753" s="2">
        <f>YEAR(GC[[#This Row],[Date]])</f>
        <v>2024</v>
      </c>
      <c r="D753" s="2" t="s">
        <v>211</v>
      </c>
      <c r="E753" s="2" t="s">
        <v>211</v>
      </c>
      <c r="F753" s="18">
        <v>45385</v>
      </c>
      <c r="G753" s="2">
        <f t="shared" si="74"/>
        <v>30</v>
      </c>
      <c r="H753" s="19">
        <f t="shared" si="75"/>
        <v>45402</v>
      </c>
      <c r="I753">
        <v>2</v>
      </c>
      <c r="J753">
        <v>3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s="2">
        <f>SUM(GC[[#This Row],[IC1_Inv1_GC]:[IC2_Inv2_GC]])</f>
        <v>0</v>
      </c>
      <c r="R753" t="s">
        <v>1241</v>
      </c>
    </row>
    <row r="754" spans="1:18">
      <c r="A754" s="2">
        <v>751</v>
      </c>
      <c r="B754" s="2" t="s">
        <v>212</v>
      </c>
      <c r="C754" s="2">
        <f>YEAR(GC[[#This Row],[Date]])</f>
        <v>2024</v>
      </c>
      <c r="D754" s="2" t="s">
        <v>211</v>
      </c>
      <c r="E754" s="2" t="s">
        <v>211</v>
      </c>
      <c r="F754" s="18">
        <v>45385</v>
      </c>
      <c r="G754" s="2">
        <f t="shared" si="74"/>
        <v>30</v>
      </c>
      <c r="H754" s="19">
        <f t="shared" si="75"/>
        <v>45403</v>
      </c>
      <c r="I754">
        <v>2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s="2">
        <f>SUM(GC[[#This Row],[IC1_Inv1_GC]:[IC2_Inv2_GC]])</f>
        <v>0</v>
      </c>
      <c r="R754" t="s">
        <v>1240</v>
      </c>
    </row>
    <row r="755" spans="1:18">
      <c r="A755" s="2">
        <v>752</v>
      </c>
      <c r="B755" s="2" t="s">
        <v>212</v>
      </c>
      <c r="C755" s="2">
        <f>YEAR(GC[[#This Row],[Date]])</f>
        <v>2024</v>
      </c>
      <c r="D755" s="2" t="s">
        <v>211</v>
      </c>
      <c r="E755" s="2" t="s">
        <v>211</v>
      </c>
      <c r="F755" s="18">
        <v>45385</v>
      </c>
      <c r="G755" s="2">
        <f t="shared" si="74"/>
        <v>30</v>
      </c>
      <c r="H755" s="19">
        <f t="shared" si="75"/>
        <v>45404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s="2">
        <f>SUM(GC[[#This Row],[IC1_Inv1_GC]:[IC2_Inv2_GC]])</f>
        <v>0</v>
      </c>
    </row>
    <row r="756" spans="1:18">
      <c r="A756" s="2">
        <v>753</v>
      </c>
      <c r="B756" s="2" t="s">
        <v>212</v>
      </c>
      <c r="C756" s="2">
        <f>YEAR(GC[[#This Row],[Date]])</f>
        <v>2024</v>
      </c>
      <c r="D756" s="2" t="s">
        <v>211</v>
      </c>
      <c r="E756" s="2" t="s">
        <v>211</v>
      </c>
      <c r="F756" s="18">
        <v>45385</v>
      </c>
      <c r="G756" s="2">
        <f t="shared" si="74"/>
        <v>30</v>
      </c>
      <c r="H756" s="19">
        <f t="shared" si="75"/>
        <v>45405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s="2">
        <f>SUM(GC[[#This Row],[IC1_Inv1_GC]:[IC2_Inv2_GC]])</f>
        <v>0</v>
      </c>
    </row>
    <row r="757" spans="1:18">
      <c r="A757" s="2">
        <v>754</v>
      </c>
      <c r="B757" s="2" t="s">
        <v>212</v>
      </c>
      <c r="C757" s="2">
        <f>YEAR(GC[[#This Row],[Date]])</f>
        <v>2024</v>
      </c>
      <c r="D757" s="2" t="s">
        <v>211</v>
      </c>
      <c r="E757" s="2" t="s">
        <v>211</v>
      </c>
      <c r="F757" s="18">
        <v>45385</v>
      </c>
      <c r="G757" s="2">
        <f t="shared" si="74"/>
        <v>30</v>
      </c>
      <c r="H757" s="19">
        <f t="shared" si="75"/>
        <v>45406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s="2">
        <f>SUM(GC[[#This Row],[IC1_Inv1_GC]:[IC2_Inv2_GC]])</f>
        <v>0</v>
      </c>
      <c r="R757" t="s">
        <v>1242</v>
      </c>
    </row>
    <row r="758" spans="1:18">
      <c r="A758" s="2">
        <v>755</v>
      </c>
      <c r="B758" s="2" t="s">
        <v>212</v>
      </c>
      <c r="C758" s="2">
        <f>YEAR(GC[[#This Row],[Date]])</f>
        <v>2024</v>
      </c>
      <c r="D758" s="2" t="s">
        <v>211</v>
      </c>
      <c r="E758" s="2" t="s">
        <v>211</v>
      </c>
      <c r="F758" s="18">
        <v>45385</v>
      </c>
      <c r="G758" s="2">
        <f t="shared" si="74"/>
        <v>30</v>
      </c>
      <c r="H758" s="19">
        <f t="shared" si="75"/>
        <v>45407</v>
      </c>
      <c r="I758">
        <v>2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s="2" t="e">
        <v>#REF!</v>
      </c>
      <c r="R758" t="s">
        <v>1243</v>
      </c>
    </row>
    <row r="759" spans="1:18">
      <c r="A759" s="2">
        <v>755</v>
      </c>
      <c r="B759" s="2" t="s">
        <v>212</v>
      </c>
      <c r="C759" s="2">
        <f>YEAR(GC[[#This Row],[Date]])</f>
        <v>2024</v>
      </c>
      <c r="D759" s="2" t="s">
        <v>211</v>
      </c>
      <c r="E759" s="2" t="s">
        <v>211</v>
      </c>
      <c r="F759" s="18">
        <v>45385</v>
      </c>
      <c r="G759" s="2">
        <f t="shared" ref="G759" si="76">DAY(EOMONTH(F759,0))</f>
        <v>30</v>
      </c>
      <c r="H759" s="19">
        <f t="shared" si="75"/>
        <v>45408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s="2">
        <f>SUM(GC[[#This Row],[IC1_Inv1_GC]:[IC2_Inv2_GC]])</f>
        <v>0</v>
      </c>
    </row>
    <row r="760" spans="1:18">
      <c r="A760" s="2">
        <v>756</v>
      </c>
      <c r="B760" s="2" t="s">
        <v>212</v>
      </c>
      <c r="C760" s="2">
        <f>YEAR(GC[[#This Row],[Date]])</f>
        <v>2024</v>
      </c>
      <c r="D760" s="2" t="s">
        <v>211</v>
      </c>
      <c r="E760" s="2" t="s">
        <v>211</v>
      </c>
      <c r="F760" s="18">
        <v>45385</v>
      </c>
      <c r="G760" s="2">
        <f t="shared" ref="G760:G763" si="77">DAY(EOMONTH(F760,0))</f>
        <v>30</v>
      </c>
      <c r="H760" s="19">
        <f t="shared" si="75"/>
        <v>45409</v>
      </c>
      <c r="I760">
        <v>2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s="2">
        <f>SUM(GC[[#This Row],[IC1_Inv1_GC]:[IC2_Inv2_GC]])</f>
        <v>0</v>
      </c>
      <c r="R760" t="s">
        <v>1243</v>
      </c>
    </row>
    <row r="761" spans="1:18">
      <c r="A761" s="2">
        <v>757</v>
      </c>
      <c r="B761" s="2" t="s">
        <v>212</v>
      </c>
      <c r="C761" s="2">
        <f>YEAR(GC[[#This Row],[Date]])</f>
        <v>2024</v>
      </c>
      <c r="D761" s="2" t="s">
        <v>211</v>
      </c>
      <c r="E761" s="2" t="s">
        <v>211</v>
      </c>
      <c r="F761" s="18">
        <v>45385</v>
      </c>
      <c r="G761" s="2">
        <f t="shared" si="77"/>
        <v>30</v>
      </c>
      <c r="H761" s="19">
        <f t="shared" si="75"/>
        <v>45410</v>
      </c>
      <c r="I761">
        <v>2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s="2">
        <f>SUM(GC[[#This Row],[IC1_Inv1_GC]:[IC2_Inv2_GC]])</f>
        <v>0</v>
      </c>
      <c r="R761" t="s">
        <v>1243</v>
      </c>
    </row>
    <row r="762" spans="1:18">
      <c r="A762" s="2">
        <v>758</v>
      </c>
      <c r="B762" s="2" t="s">
        <v>212</v>
      </c>
      <c r="C762" s="2">
        <f>YEAR(GC[[#This Row],[Date]])</f>
        <v>2024</v>
      </c>
      <c r="D762" s="2" t="s">
        <v>211</v>
      </c>
      <c r="E762" s="2" t="s">
        <v>211</v>
      </c>
      <c r="F762" s="18">
        <v>45385</v>
      </c>
      <c r="G762" s="2">
        <f t="shared" si="77"/>
        <v>30</v>
      </c>
      <c r="H762" s="19">
        <f t="shared" si="75"/>
        <v>45411</v>
      </c>
      <c r="I762">
        <v>2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s="2">
        <f>SUM(GC[[#This Row],[IC1_Inv1_GC]:[IC2_Inv2_GC]])</f>
        <v>0</v>
      </c>
      <c r="R762" t="s">
        <v>1243</v>
      </c>
    </row>
    <row r="763" spans="1:18">
      <c r="A763" s="2">
        <v>759</v>
      </c>
      <c r="B763" s="2" t="s">
        <v>212</v>
      </c>
      <c r="C763" s="2">
        <f>YEAR(GC[[#This Row],[Date]])</f>
        <v>2024</v>
      </c>
      <c r="D763" s="2" t="s">
        <v>211</v>
      </c>
      <c r="E763" s="2" t="s">
        <v>211</v>
      </c>
      <c r="F763" s="18">
        <v>45385</v>
      </c>
      <c r="G763" s="2">
        <f t="shared" si="77"/>
        <v>30</v>
      </c>
      <c r="H763" s="19">
        <f t="shared" si="75"/>
        <v>45412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s="2">
        <f>SUM(GC[[#This Row],[IC1_Inv1_GC]:[IC2_Inv2_GC]])</f>
        <v>0</v>
      </c>
    </row>
    <row r="764" spans="1:18">
      <c r="A764" s="2">
        <v>780</v>
      </c>
      <c r="B764" s="2" t="s">
        <v>212</v>
      </c>
      <c r="C764" s="2">
        <f>YEAR(GC[[#This Row],[Date]])</f>
        <v>2024</v>
      </c>
      <c r="D764" s="2" t="s">
        <v>211</v>
      </c>
      <c r="E764" s="2" t="s">
        <v>211</v>
      </c>
      <c r="F764" s="18">
        <v>45415</v>
      </c>
      <c r="G764" s="2">
        <f>DAY(EOMONTH(F764,0))</f>
        <v>31</v>
      </c>
      <c r="H764" s="19">
        <f>H763+1</f>
        <v>45413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s="2">
        <v>0</v>
      </c>
    </row>
    <row r="765" spans="1:18">
      <c r="A765" s="2">
        <v>781</v>
      </c>
      <c r="B765" s="2" t="s">
        <v>212</v>
      </c>
      <c r="C765" s="2">
        <f>YEAR(GC[[#This Row],[Date]])</f>
        <v>2024</v>
      </c>
      <c r="D765" s="2" t="s">
        <v>211</v>
      </c>
      <c r="E765" s="2" t="s">
        <v>211</v>
      </c>
      <c r="F765" s="18">
        <v>45415</v>
      </c>
      <c r="G765" s="2">
        <f t="shared" ref="G765:G767" si="78">DAY(EOMONTH(F765,0))</f>
        <v>31</v>
      </c>
      <c r="H765" s="19">
        <f t="shared" ref="H765:H772" si="79">H764+1</f>
        <v>45414</v>
      </c>
      <c r="I765">
        <v>2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s="2">
        <f>SUM(GC[[#This Row],[IC1_Inv1_GC]:[IC2_Inv2_GC]])</f>
        <v>0</v>
      </c>
      <c r="R765" t="s">
        <v>1244</v>
      </c>
    </row>
    <row r="766" spans="1:18">
      <c r="A766" s="2">
        <v>782</v>
      </c>
      <c r="B766" s="2" t="s">
        <v>212</v>
      </c>
      <c r="C766" s="2">
        <f>YEAR(GC[[#This Row],[Date]])</f>
        <v>2024</v>
      </c>
      <c r="D766" s="2" t="s">
        <v>211</v>
      </c>
      <c r="E766" s="2" t="s">
        <v>211</v>
      </c>
      <c r="F766" s="18">
        <v>45415</v>
      </c>
      <c r="G766" s="2">
        <f t="shared" si="78"/>
        <v>31</v>
      </c>
      <c r="H766" s="19">
        <f t="shared" si="79"/>
        <v>45415</v>
      </c>
      <c r="I766">
        <v>2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s="2">
        <f>SUM(GC[[#This Row],[IC1_Inv1_GC]:[IC2_Inv2_GC]])</f>
        <v>0</v>
      </c>
      <c r="R766" t="s">
        <v>1245</v>
      </c>
    </row>
    <row r="767" spans="1:18">
      <c r="A767" s="2">
        <v>783</v>
      </c>
      <c r="B767" s="2" t="s">
        <v>212</v>
      </c>
      <c r="C767" s="2">
        <f>YEAR(GC[[#This Row],[Date]])</f>
        <v>2024</v>
      </c>
      <c r="D767" s="2" t="s">
        <v>211</v>
      </c>
      <c r="E767" s="2" t="s">
        <v>211</v>
      </c>
      <c r="F767" s="18">
        <v>45415</v>
      </c>
      <c r="G767" s="2">
        <f t="shared" si="78"/>
        <v>31</v>
      </c>
      <c r="H767" s="19">
        <f t="shared" si="79"/>
        <v>45416</v>
      </c>
      <c r="I767">
        <v>2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s="2">
        <f>SUM(GC[[#This Row],[IC1_Inv1_GC]:[IC2_Inv2_GC]])</f>
        <v>0</v>
      </c>
      <c r="R767" t="s">
        <v>1240</v>
      </c>
    </row>
    <row r="768" spans="1:18">
      <c r="A768" s="2">
        <v>784</v>
      </c>
      <c r="B768" s="2" t="s">
        <v>212</v>
      </c>
      <c r="C768" s="2">
        <f>YEAR(GC[[#This Row],[Date]])</f>
        <v>2024</v>
      </c>
      <c r="D768" s="2" t="s">
        <v>211</v>
      </c>
      <c r="E768" s="2" t="s">
        <v>211</v>
      </c>
      <c r="F768" s="18">
        <v>45415</v>
      </c>
      <c r="G768" s="2">
        <f t="shared" ref="G768:G772" si="80">DAY(EOMONTH(F768,0))</f>
        <v>31</v>
      </c>
      <c r="H768" s="19">
        <f t="shared" si="79"/>
        <v>45417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s="2">
        <f>SUM(GC[[#This Row],[IC1_Inv1_GC]:[IC2_Inv2_GC]])</f>
        <v>0</v>
      </c>
    </row>
    <row r="769" spans="1:18">
      <c r="A769" s="2">
        <v>785</v>
      </c>
      <c r="B769" s="2" t="s">
        <v>212</v>
      </c>
      <c r="C769" s="2">
        <f>YEAR(GC[[#This Row],[Date]])</f>
        <v>2024</v>
      </c>
      <c r="D769" s="2" t="s">
        <v>211</v>
      </c>
      <c r="E769" s="2" t="s">
        <v>211</v>
      </c>
      <c r="F769" s="18">
        <v>45415</v>
      </c>
      <c r="G769" s="2">
        <f t="shared" si="80"/>
        <v>31</v>
      </c>
      <c r="H769" s="19">
        <f t="shared" si="79"/>
        <v>45418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s="2">
        <f>SUM(GC[[#This Row],[IC1_Inv1_GC]:[IC2_Inv2_GC]])</f>
        <v>0</v>
      </c>
    </row>
    <row r="770" spans="1:18">
      <c r="A770" s="2">
        <v>786</v>
      </c>
      <c r="B770" s="2" t="s">
        <v>212</v>
      </c>
      <c r="C770" s="2">
        <f>YEAR(GC[[#This Row],[Date]])</f>
        <v>2024</v>
      </c>
      <c r="D770" s="2" t="s">
        <v>211</v>
      </c>
      <c r="E770" s="2" t="s">
        <v>211</v>
      </c>
      <c r="F770" s="18">
        <v>45415</v>
      </c>
      <c r="G770" s="2">
        <f t="shared" si="80"/>
        <v>31</v>
      </c>
      <c r="H770" s="19">
        <f t="shared" si="79"/>
        <v>45419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s="2">
        <f>SUM(GC[[#This Row],[IC1_Inv1_GC]:[IC2_Inv2_GC]])</f>
        <v>0</v>
      </c>
      <c r="R770" t="s">
        <v>1242</v>
      </c>
    </row>
    <row r="771" spans="1:18">
      <c r="A771" s="2">
        <v>787</v>
      </c>
      <c r="B771" s="2" t="s">
        <v>212</v>
      </c>
      <c r="C771" s="2">
        <f>YEAR(GC[[#This Row],[Date]])</f>
        <v>2024</v>
      </c>
      <c r="D771" s="2" t="s">
        <v>211</v>
      </c>
      <c r="E771" s="2" t="s">
        <v>211</v>
      </c>
      <c r="F771" s="18">
        <v>45415</v>
      </c>
      <c r="G771" s="2">
        <f t="shared" si="80"/>
        <v>31</v>
      </c>
      <c r="H771" s="19">
        <f t="shared" si="79"/>
        <v>45420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s="2">
        <f>SUM(GC[[#This Row],[IC1_Inv1_GC]:[IC2_Inv2_GC]])</f>
        <v>0</v>
      </c>
    </row>
    <row r="772" spans="1:18">
      <c r="A772" s="2">
        <v>788</v>
      </c>
      <c r="B772" s="2" t="s">
        <v>212</v>
      </c>
      <c r="C772" s="2">
        <f>YEAR(GC[[#This Row],[Date]])</f>
        <v>2024</v>
      </c>
      <c r="D772" s="2" t="s">
        <v>211</v>
      </c>
      <c r="E772" s="2" t="s">
        <v>211</v>
      </c>
      <c r="F772" s="18">
        <v>45415</v>
      </c>
      <c r="G772" s="2">
        <f t="shared" si="80"/>
        <v>31</v>
      </c>
      <c r="H772" s="19">
        <f t="shared" si="79"/>
        <v>45421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s="2">
        <f>SUM(GC[[#This Row],[IC1_Inv1_GC]:[IC2_Inv2_GC]])</f>
        <v>0</v>
      </c>
    </row>
    <row r="773" spans="1:18">
      <c r="A773" s="2">
        <v>789</v>
      </c>
      <c r="B773" s="2" t="s">
        <v>212</v>
      </c>
      <c r="C773" s="2">
        <f>YEAR(GC[[#This Row],[Date]])</f>
        <v>2024</v>
      </c>
      <c r="D773" s="2" t="s">
        <v>211</v>
      </c>
      <c r="E773" s="2" t="s">
        <v>211</v>
      </c>
      <c r="F773" s="18">
        <v>45415</v>
      </c>
      <c r="G773" s="2">
        <f t="shared" ref="G773:G774" si="81">DAY(EOMONTH(F773,0))</f>
        <v>31</v>
      </c>
      <c r="H773" s="19">
        <f t="shared" ref="H773:H781" si="82">H772+1</f>
        <v>45422</v>
      </c>
      <c r="I773">
        <v>2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s="2">
        <v>0</v>
      </c>
      <c r="R773" t="s">
        <v>1240</v>
      </c>
    </row>
    <row r="774" spans="1:18">
      <c r="A774" s="2">
        <v>790</v>
      </c>
      <c r="B774" s="2" t="s">
        <v>212</v>
      </c>
      <c r="C774" s="2">
        <f>YEAR(GC[[#This Row],[Date]])</f>
        <v>2024</v>
      </c>
      <c r="D774" s="2" t="s">
        <v>211</v>
      </c>
      <c r="E774" s="2" t="s">
        <v>211</v>
      </c>
      <c r="F774" s="18">
        <v>45415</v>
      </c>
      <c r="G774" s="2">
        <f t="shared" si="81"/>
        <v>31</v>
      </c>
      <c r="H774" s="19">
        <f t="shared" si="82"/>
        <v>45423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s="2">
        <f>SUM(GC[[#This Row],[IC1_Inv1_GC]:[IC2_Inv2_GC]])</f>
        <v>0</v>
      </c>
    </row>
    <row r="775" spans="1:18">
      <c r="A775" s="2">
        <v>791</v>
      </c>
      <c r="B775" s="2" t="s">
        <v>212</v>
      </c>
      <c r="C775" s="2">
        <f>YEAR(GC[[#This Row],[Date]])</f>
        <v>2024</v>
      </c>
      <c r="D775" s="2" t="s">
        <v>211</v>
      </c>
      <c r="E775" s="2" t="s">
        <v>211</v>
      </c>
      <c r="F775" s="18">
        <v>45415</v>
      </c>
      <c r="G775" s="2">
        <f t="shared" ref="G775" si="83">DAY(EOMONTH(F775,0))</f>
        <v>31</v>
      </c>
      <c r="H775" s="19">
        <f t="shared" si="82"/>
        <v>45424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s="2">
        <f>SUM(GC[[#This Row],[IC1_Inv1_GC]:[IC2_Inv2_GC]])</f>
        <v>0</v>
      </c>
    </row>
    <row r="776" spans="1:18">
      <c r="A776" s="2">
        <v>792</v>
      </c>
      <c r="B776" s="2" t="s">
        <v>212</v>
      </c>
      <c r="C776" s="2">
        <f>YEAR(GC[[#This Row],[Date]])</f>
        <v>2024</v>
      </c>
      <c r="D776" s="2" t="s">
        <v>211</v>
      </c>
      <c r="E776" s="2" t="s">
        <v>211</v>
      </c>
      <c r="F776" s="18">
        <v>45415</v>
      </c>
      <c r="G776" s="2">
        <f t="shared" ref="G776" si="84">DAY(EOMONTH(F776,0))</f>
        <v>31</v>
      </c>
      <c r="H776" s="19">
        <f t="shared" si="82"/>
        <v>45425</v>
      </c>
      <c r="I776">
        <v>2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s="2">
        <f>SUM(GC[[#This Row],[IC1_Inv1_GC]:[IC2_Inv2_GC]])</f>
        <v>0</v>
      </c>
      <c r="R776" t="s">
        <v>1240</v>
      </c>
    </row>
    <row r="777" spans="1:18">
      <c r="A777" s="2">
        <v>793</v>
      </c>
      <c r="B777" s="2" t="s">
        <v>212</v>
      </c>
      <c r="C777" s="2">
        <f>YEAR(GC[[#This Row],[Date]])</f>
        <v>2024</v>
      </c>
      <c r="D777" s="2" t="s">
        <v>211</v>
      </c>
      <c r="E777" s="2" t="s">
        <v>211</v>
      </c>
      <c r="F777" s="18">
        <v>45415</v>
      </c>
      <c r="G777" s="2">
        <f t="shared" ref="G777" si="85">DAY(EOMONTH(F777,0))</f>
        <v>31</v>
      </c>
      <c r="H777" s="19">
        <f t="shared" si="82"/>
        <v>45426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s="2">
        <f>SUM(GC[[#This Row],[IC1_Inv1_GC]:[IC2_Inv2_GC]])</f>
        <v>0</v>
      </c>
      <c r="R777" s="211" t="s">
        <v>1246</v>
      </c>
    </row>
    <row r="778" spans="1:18">
      <c r="A778" s="2">
        <v>794</v>
      </c>
      <c r="B778" s="2" t="s">
        <v>212</v>
      </c>
      <c r="C778" s="2">
        <f>YEAR(GC[[#This Row],[Date]])</f>
        <v>2024</v>
      </c>
      <c r="D778" s="2" t="s">
        <v>211</v>
      </c>
      <c r="E778" s="2" t="s">
        <v>211</v>
      </c>
      <c r="F778" s="18">
        <v>45415</v>
      </c>
      <c r="G778" s="2">
        <f t="shared" ref="G778" si="86">DAY(EOMONTH(F778,0))</f>
        <v>31</v>
      </c>
      <c r="H778" s="19">
        <f t="shared" si="82"/>
        <v>45427</v>
      </c>
      <c r="I778">
        <v>2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s="2">
        <f>SUM(GC[[#This Row],[IC1_Inv1_GC]:[IC2_Inv2_GC]])</f>
        <v>0</v>
      </c>
      <c r="R778" s="211" t="s">
        <v>1246</v>
      </c>
    </row>
    <row r="779" spans="1:18">
      <c r="A779" s="2">
        <v>795</v>
      </c>
      <c r="B779" s="2" t="s">
        <v>212</v>
      </c>
      <c r="C779" s="2">
        <f>YEAR(GC[[#This Row],[Date]])</f>
        <v>2024</v>
      </c>
      <c r="D779" s="2" t="s">
        <v>211</v>
      </c>
      <c r="E779" s="2" t="s">
        <v>211</v>
      </c>
      <c r="F779" s="18">
        <v>45415</v>
      </c>
      <c r="G779" s="2">
        <f t="shared" ref="G779" si="87">DAY(EOMONTH(F779,0))</f>
        <v>31</v>
      </c>
      <c r="H779" s="19">
        <f t="shared" si="82"/>
        <v>45428</v>
      </c>
      <c r="I779">
        <v>2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s="2">
        <f>SUM(GC[[#This Row],[IC1_Inv1_GC]:[IC2_Inv2_GC]])</f>
        <v>0</v>
      </c>
      <c r="R779" s="211" t="s">
        <v>1247</v>
      </c>
    </row>
    <row r="780" spans="1:18">
      <c r="A780" s="2">
        <v>796</v>
      </c>
      <c r="B780" s="2" t="s">
        <v>212</v>
      </c>
      <c r="C780" s="2">
        <f>YEAR(GC[[#This Row],[Date]])</f>
        <v>2024</v>
      </c>
      <c r="D780" s="2" t="s">
        <v>211</v>
      </c>
      <c r="E780" s="2" t="s">
        <v>211</v>
      </c>
      <c r="F780" s="18">
        <v>45415</v>
      </c>
      <c r="G780" s="2">
        <f t="shared" ref="G780:G786" si="88">DAY(EOMONTH(F780,0))</f>
        <v>31</v>
      </c>
      <c r="H780" s="19">
        <f t="shared" si="82"/>
        <v>45429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s="2">
        <f>SUM(GC[[#This Row],[IC1_Inv1_GC]:[IC2_Inv2_GC]])</f>
        <v>0</v>
      </c>
    </row>
    <row r="781" spans="1:18">
      <c r="A781" s="2">
        <v>797</v>
      </c>
      <c r="B781" s="2" t="s">
        <v>212</v>
      </c>
      <c r="C781" s="2">
        <f>YEAR(GC[[#This Row],[Date]])</f>
        <v>2024</v>
      </c>
      <c r="D781" s="2" t="s">
        <v>211</v>
      </c>
      <c r="E781" s="2" t="s">
        <v>211</v>
      </c>
      <c r="F781" s="18">
        <v>45415</v>
      </c>
      <c r="G781" s="2">
        <f t="shared" si="88"/>
        <v>31</v>
      </c>
      <c r="H781" s="19">
        <f t="shared" si="82"/>
        <v>45430</v>
      </c>
      <c r="I781">
        <v>2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s="2">
        <f>SUM(GC[[#This Row],[IC1_Inv1_GC]:[IC2_Inv2_GC]])</f>
        <v>0</v>
      </c>
      <c r="R781" s="211" t="s">
        <v>1248</v>
      </c>
    </row>
    <row r="782" spans="1:18">
      <c r="A782" s="2">
        <v>798</v>
      </c>
      <c r="B782" s="2" t="s">
        <v>212</v>
      </c>
      <c r="C782" s="2">
        <f>YEAR(GC[[#This Row],[Date]])</f>
        <v>2024</v>
      </c>
      <c r="D782" s="2" t="s">
        <v>211</v>
      </c>
      <c r="E782" s="2" t="s">
        <v>211</v>
      </c>
      <c r="F782" s="18">
        <v>45415</v>
      </c>
      <c r="G782" s="2">
        <f t="shared" si="88"/>
        <v>31</v>
      </c>
      <c r="H782" s="19">
        <v>45431</v>
      </c>
      <c r="I782">
        <v>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s="2">
        <f>SUM(GC[[#This Row],[IC1_Inv1_GC]:[IC2_Inv2_GC]])</f>
        <v>0</v>
      </c>
    </row>
    <row r="783" spans="1:18">
      <c r="A783" s="2">
        <v>799</v>
      </c>
      <c r="B783" s="2" t="s">
        <v>212</v>
      </c>
      <c r="C783" s="2">
        <f>YEAR(GC[[#This Row],[Date]])</f>
        <v>2024</v>
      </c>
      <c r="D783" s="2" t="s">
        <v>211</v>
      </c>
      <c r="E783" s="2" t="s">
        <v>211</v>
      </c>
      <c r="F783" s="18">
        <v>45415</v>
      </c>
      <c r="G783" s="2">
        <f t="shared" si="88"/>
        <v>31</v>
      </c>
      <c r="H783" s="19">
        <v>45432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s="2">
        <f>SUM(GC[[#This Row],[IC1_Inv1_GC]:[IC2_Inv2_GC]])</f>
        <v>0</v>
      </c>
    </row>
    <row r="784" spans="1:18">
      <c r="A784" s="2">
        <v>800</v>
      </c>
      <c r="B784" s="2" t="s">
        <v>212</v>
      </c>
      <c r="C784" s="2">
        <f>YEAR(GC[[#This Row],[Date]])</f>
        <v>2024</v>
      </c>
      <c r="D784" s="2" t="s">
        <v>211</v>
      </c>
      <c r="E784" s="2" t="s">
        <v>211</v>
      </c>
      <c r="F784" s="18">
        <v>45415</v>
      </c>
      <c r="G784" s="2">
        <f t="shared" si="88"/>
        <v>31</v>
      </c>
      <c r="H784" s="19">
        <v>45433</v>
      </c>
      <c r="I784">
        <v>2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s="2">
        <f>SUM(GC[[#This Row],[IC1_Inv1_GC]:[IC2_Inv2_GC]])</f>
        <v>0</v>
      </c>
      <c r="R784" s="211" t="s">
        <v>1249</v>
      </c>
    </row>
    <row r="785" spans="1:18">
      <c r="A785" s="2">
        <v>801</v>
      </c>
      <c r="B785" s="2" t="s">
        <v>212</v>
      </c>
      <c r="C785" s="2">
        <f>YEAR(GC[[#This Row],[Date]])</f>
        <v>2024</v>
      </c>
      <c r="D785" s="2" t="s">
        <v>211</v>
      </c>
      <c r="E785" s="2" t="s">
        <v>211</v>
      </c>
      <c r="F785" s="18">
        <v>45415</v>
      </c>
      <c r="G785" s="2">
        <f t="shared" si="88"/>
        <v>31</v>
      </c>
      <c r="H785" s="19">
        <v>45434</v>
      </c>
      <c r="I785">
        <v>2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s="2">
        <f>SUM(GC[[#This Row],[IC1_Inv1_GC]:[IC2_Inv2_GC]])</f>
        <v>0</v>
      </c>
      <c r="R785" s="211" t="s">
        <v>1250</v>
      </c>
    </row>
    <row r="786" spans="1:18">
      <c r="A786" s="2">
        <v>802</v>
      </c>
      <c r="B786" s="2" t="s">
        <v>212</v>
      </c>
      <c r="C786" s="2">
        <f>YEAR(GC[[#This Row],[Date]])</f>
        <v>2024</v>
      </c>
      <c r="D786" s="2" t="s">
        <v>211</v>
      </c>
      <c r="E786" s="2" t="s">
        <v>211</v>
      </c>
      <c r="F786" s="18">
        <v>45415</v>
      </c>
      <c r="G786" s="2">
        <f t="shared" si="88"/>
        <v>31</v>
      </c>
      <c r="H786" s="19">
        <v>45435</v>
      </c>
      <c r="I786">
        <v>2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s="2">
        <f>SUM(GC[[#This Row],[IC1_Inv1_GC]:[IC2_Inv2_GC]])</f>
        <v>0</v>
      </c>
      <c r="R786" t="s">
        <v>1240</v>
      </c>
    </row>
    <row r="787" spans="1:18">
      <c r="A787" s="2">
        <v>803</v>
      </c>
      <c r="B787" s="2" t="s">
        <v>212</v>
      </c>
      <c r="C787" s="2">
        <f>YEAR(GC[[#This Row],[Date]])</f>
        <v>2024</v>
      </c>
      <c r="D787" s="2" t="s">
        <v>211</v>
      </c>
      <c r="E787" s="2" t="s">
        <v>211</v>
      </c>
      <c r="F787" s="18">
        <v>45415</v>
      </c>
      <c r="G787" s="2">
        <f t="shared" ref="G787" si="89">DAY(EOMONTH(F787,0))</f>
        <v>31</v>
      </c>
      <c r="H787" s="19">
        <v>45436</v>
      </c>
      <c r="I787">
        <v>2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s="2">
        <f>SUM(GC[[#This Row],[IC1_Inv1_GC]:[IC2_Inv2_GC]])</f>
        <v>0</v>
      </c>
      <c r="R787" s="211" t="s">
        <v>1246</v>
      </c>
    </row>
    <row r="788" spans="1:18">
      <c r="A788" s="2">
        <v>804</v>
      </c>
      <c r="B788" s="2" t="s">
        <v>212</v>
      </c>
      <c r="C788" s="2">
        <f>YEAR(GC[[#This Row],[Date]])</f>
        <v>2024</v>
      </c>
      <c r="D788" s="2" t="s">
        <v>211</v>
      </c>
      <c r="E788" s="2" t="s">
        <v>211</v>
      </c>
      <c r="F788" s="18">
        <v>45415</v>
      </c>
      <c r="G788" s="2">
        <f>DAY(EOMONTH(F788,0))</f>
        <v>31</v>
      </c>
      <c r="H788" s="19">
        <v>45437</v>
      </c>
      <c r="I788">
        <v>2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s="2">
        <f>SUM(GC[[#This Row],[IC1_Inv1_GC]:[IC2_Inv2_GC]])</f>
        <v>0</v>
      </c>
      <c r="R788" s="211" t="s">
        <v>1251</v>
      </c>
    </row>
    <row r="789" spans="1:18">
      <c r="A789" s="2">
        <v>805</v>
      </c>
      <c r="B789" s="2" t="s">
        <v>212</v>
      </c>
      <c r="C789" s="2">
        <f>YEAR(GC[[#This Row],[Date]])</f>
        <v>2024</v>
      </c>
      <c r="D789" s="2" t="s">
        <v>211</v>
      </c>
      <c r="E789" s="2" t="s">
        <v>211</v>
      </c>
      <c r="F789" s="18">
        <v>45415</v>
      </c>
      <c r="G789" s="2">
        <f>DAY(EOMONTH(F789,0))</f>
        <v>31</v>
      </c>
      <c r="H789" s="19">
        <v>45438</v>
      </c>
      <c r="I789">
        <v>2</v>
      </c>
      <c r="J789">
        <v>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s="2">
        <f>SUM(GC[[#This Row],[IC1_Inv1_GC]:[IC2_Inv2_GC]])</f>
        <v>0</v>
      </c>
      <c r="R789" t="s">
        <v>1252</v>
      </c>
    </row>
    <row r="790" spans="1:18">
      <c r="A790" s="2">
        <v>806</v>
      </c>
      <c r="B790" s="2" t="s">
        <v>212</v>
      </c>
      <c r="C790" s="2">
        <f>YEAR(GC[[#This Row],[Date]])</f>
        <v>2024</v>
      </c>
      <c r="D790" s="2" t="s">
        <v>211</v>
      </c>
      <c r="E790" s="2" t="s">
        <v>211</v>
      </c>
      <c r="F790" s="18">
        <v>45415</v>
      </c>
      <c r="G790" s="2">
        <f t="shared" ref="G790:G793" si="90">DAY(EOMONTH(F790,0))</f>
        <v>31</v>
      </c>
      <c r="H790" s="19">
        <v>45439</v>
      </c>
      <c r="I790">
        <v>2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s="2">
        <f>SUM(GC[[#This Row],[IC1_Inv1_GC]:[IC2_Inv2_GC]])</f>
        <v>0</v>
      </c>
      <c r="R790" s="211" t="s">
        <v>1253</v>
      </c>
    </row>
    <row r="791" spans="1:18">
      <c r="A791" s="2">
        <v>807</v>
      </c>
      <c r="B791" s="2" t="s">
        <v>212</v>
      </c>
      <c r="C791" s="2">
        <f>YEAR(GC[[#This Row],[Date]])</f>
        <v>2024</v>
      </c>
      <c r="D791" s="2" t="s">
        <v>211</v>
      </c>
      <c r="E791" s="2" t="s">
        <v>211</v>
      </c>
      <c r="F791" s="18">
        <v>45415</v>
      </c>
      <c r="G791" s="2">
        <f t="shared" si="90"/>
        <v>31</v>
      </c>
      <c r="H791" s="19">
        <v>45440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11</v>
      </c>
      <c r="O791">
        <v>0</v>
      </c>
      <c r="P791">
        <v>0</v>
      </c>
      <c r="Q791" s="2">
        <f>SUM(GC[[#This Row],[IC1_Inv1_GC]:[IC2_Inv2_GC]])</f>
        <v>11</v>
      </c>
      <c r="R791" s="211" t="s">
        <v>1254</v>
      </c>
    </row>
    <row r="792" spans="1:18">
      <c r="A792" s="2">
        <v>808</v>
      </c>
      <c r="B792" s="2" t="s">
        <v>212</v>
      </c>
      <c r="C792" s="2">
        <f>YEAR(GC[[#This Row],[Date]])</f>
        <v>2024</v>
      </c>
      <c r="D792" s="2" t="s">
        <v>211</v>
      </c>
      <c r="E792" s="2" t="s">
        <v>211</v>
      </c>
      <c r="F792" s="18">
        <v>45415</v>
      </c>
      <c r="G792" s="2">
        <f t="shared" si="90"/>
        <v>31</v>
      </c>
      <c r="H792" s="19">
        <v>45441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15</v>
      </c>
      <c r="O792">
        <v>0</v>
      </c>
      <c r="P792">
        <v>0</v>
      </c>
      <c r="Q792" s="2">
        <f>SUM(GC[[#This Row],[IC1_Inv1_GC]:[IC2_Inv2_GC]])</f>
        <v>15</v>
      </c>
      <c r="R792" s="211" t="s">
        <v>1255</v>
      </c>
    </row>
    <row r="793" spans="1:18">
      <c r="A793" s="2">
        <v>809</v>
      </c>
      <c r="B793" s="2" t="s">
        <v>212</v>
      </c>
      <c r="C793" s="2">
        <f>YEAR(GC[[#This Row],[Date]])</f>
        <v>2024</v>
      </c>
      <c r="D793" s="2" t="s">
        <v>211</v>
      </c>
      <c r="E793" s="2" t="s">
        <v>211</v>
      </c>
      <c r="F793" s="18">
        <v>45415</v>
      </c>
      <c r="G793" s="2">
        <f t="shared" si="90"/>
        <v>31</v>
      </c>
      <c r="H793" s="19">
        <v>45442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14</v>
      </c>
      <c r="O793">
        <v>0</v>
      </c>
      <c r="P793">
        <v>0</v>
      </c>
      <c r="Q793" s="2">
        <f>SUM(GC[[#This Row],[IC1_Inv1_GC]:[IC2_Inv2_GC]])</f>
        <v>14</v>
      </c>
      <c r="R793" s="211" t="s">
        <v>1256</v>
      </c>
    </row>
    <row r="794" spans="1:18">
      <c r="A794" s="2">
        <v>810</v>
      </c>
      <c r="B794" s="2" t="s">
        <v>212</v>
      </c>
      <c r="C794" s="2">
        <f>YEAR(GC[[#This Row],[Date]])</f>
        <v>2024</v>
      </c>
      <c r="D794" s="2" t="s">
        <v>211</v>
      </c>
      <c r="E794" s="2" t="s">
        <v>211</v>
      </c>
      <c r="F794" s="18">
        <v>45415</v>
      </c>
      <c r="G794" s="2">
        <f t="shared" ref="G794" si="91">DAY(EOMONTH(F794,0))</f>
        <v>31</v>
      </c>
      <c r="H794" s="19">
        <v>45443</v>
      </c>
      <c r="I794">
        <v>1</v>
      </c>
      <c r="J794">
        <v>1</v>
      </c>
      <c r="K794">
        <v>0</v>
      </c>
      <c r="L794">
        <v>0</v>
      </c>
      <c r="M794">
        <v>4</v>
      </c>
      <c r="N794">
        <v>9</v>
      </c>
      <c r="O794">
        <v>0</v>
      </c>
      <c r="P794">
        <v>0</v>
      </c>
      <c r="Q794" s="2">
        <f>SUM(GC[[#This Row],[IC1_Inv1_GC]:[IC2_Inv2_GC]])</f>
        <v>13</v>
      </c>
      <c r="R794" s="211" t="s">
        <v>1257</v>
      </c>
    </row>
    <row r="795" spans="1:18">
      <c r="A795" s="2">
        <v>811</v>
      </c>
      <c r="B795" s="2" t="s">
        <v>212</v>
      </c>
      <c r="C795" s="2">
        <f>YEAR(GC[[#This Row],[Date]])</f>
        <v>2024</v>
      </c>
      <c r="D795" s="2" t="s">
        <v>211</v>
      </c>
      <c r="E795" s="2" t="s">
        <v>211</v>
      </c>
      <c r="F795" s="18">
        <v>45446</v>
      </c>
      <c r="G795" s="2">
        <f>DAY(EOMONTH(F795,0))</f>
        <v>30</v>
      </c>
      <c r="H795" s="19">
        <f>H794+1</f>
        <v>45444</v>
      </c>
      <c r="I795">
        <v>1</v>
      </c>
      <c r="J795">
        <v>1</v>
      </c>
      <c r="K795">
        <v>0</v>
      </c>
      <c r="L795">
        <v>0</v>
      </c>
      <c r="M795">
        <v>12</v>
      </c>
      <c r="N795">
        <v>0</v>
      </c>
      <c r="O795">
        <v>0</v>
      </c>
      <c r="P795">
        <v>0</v>
      </c>
      <c r="Q795" s="2">
        <f>SUM(GC[[#This Row],[IC1_Inv1_GC]:[IC2_Inv2_GC]])</f>
        <v>12</v>
      </c>
      <c r="R795" s="211" t="s">
        <v>1258</v>
      </c>
    </row>
    <row r="796" spans="1:18">
      <c r="A796" s="2">
        <v>812</v>
      </c>
      <c r="B796" s="2" t="s">
        <v>212</v>
      </c>
      <c r="C796" s="2">
        <f>YEAR(GC[[#This Row],[Date]])</f>
        <v>2024</v>
      </c>
      <c r="D796" s="2" t="s">
        <v>211</v>
      </c>
      <c r="E796" s="2" t="s">
        <v>211</v>
      </c>
      <c r="F796" s="18">
        <v>45446</v>
      </c>
      <c r="G796" s="2">
        <f t="shared" ref="G796:G827" si="92">DAY(EOMONTH(F796,0))</f>
        <v>30</v>
      </c>
      <c r="H796" s="19">
        <f t="shared" ref="H796:H854" si="93">H795+1</f>
        <v>45445</v>
      </c>
      <c r="I796">
        <v>1</v>
      </c>
      <c r="J796">
        <v>1</v>
      </c>
      <c r="K796">
        <v>0</v>
      </c>
      <c r="L796">
        <v>0</v>
      </c>
      <c r="M796">
        <v>5</v>
      </c>
      <c r="N796">
        <v>6</v>
      </c>
      <c r="O796">
        <v>0</v>
      </c>
      <c r="P796">
        <v>0</v>
      </c>
      <c r="Q796" s="2">
        <f>SUM(GC[[#This Row],[IC1_Inv1_GC]:[IC2_Inv2_GC]])</f>
        <v>11</v>
      </c>
      <c r="R796" s="211" t="s">
        <v>1259</v>
      </c>
    </row>
    <row r="797" spans="1:18">
      <c r="A797" s="2">
        <v>813</v>
      </c>
      <c r="B797" s="2" t="s">
        <v>212</v>
      </c>
      <c r="C797" s="2">
        <f>YEAR(GC[[#This Row],[Date]])</f>
        <v>2024</v>
      </c>
      <c r="D797" s="2" t="s">
        <v>211</v>
      </c>
      <c r="E797" s="2" t="s">
        <v>211</v>
      </c>
      <c r="F797" s="18">
        <v>45446</v>
      </c>
      <c r="G797" s="2">
        <f t="shared" si="92"/>
        <v>30</v>
      </c>
      <c r="H797" s="19">
        <f t="shared" si="93"/>
        <v>45446</v>
      </c>
      <c r="I797">
        <v>1</v>
      </c>
      <c r="J797">
        <v>1</v>
      </c>
      <c r="K797">
        <v>0</v>
      </c>
      <c r="L797">
        <v>0</v>
      </c>
      <c r="M797">
        <v>10</v>
      </c>
      <c r="N797">
        <v>0</v>
      </c>
      <c r="O797">
        <v>0</v>
      </c>
      <c r="P797">
        <v>0</v>
      </c>
      <c r="Q797" s="2">
        <f>SUM(GC[[#This Row],[IC1_Inv1_GC]:[IC2_Inv2_GC]])</f>
        <v>10</v>
      </c>
      <c r="R797" s="211" t="s">
        <v>1260</v>
      </c>
    </row>
    <row r="798" spans="1:18">
      <c r="A798" s="2">
        <v>814</v>
      </c>
      <c r="B798" s="2" t="s">
        <v>212</v>
      </c>
      <c r="C798" s="2">
        <f>YEAR(GC[[#This Row],[Date]])</f>
        <v>2024</v>
      </c>
      <c r="D798" s="2" t="s">
        <v>211</v>
      </c>
      <c r="E798" s="2" t="s">
        <v>211</v>
      </c>
      <c r="F798" s="18">
        <v>45446</v>
      </c>
      <c r="G798" s="2">
        <f t="shared" si="92"/>
        <v>30</v>
      </c>
      <c r="H798" s="19">
        <f t="shared" si="93"/>
        <v>45447</v>
      </c>
      <c r="I798">
        <v>1</v>
      </c>
      <c r="J798">
        <v>1</v>
      </c>
      <c r="K798">
        <v>0</v>
      </c>
      <c r="L798">
        <v>0</v>
      </c>
      <c r="M798">
        <v>9</v>
      </c>
      <c r="N798">
        <v>0</v>
      </c>
      <c r="O798">
        <v>0</v>
      </c>
      <c r="P798">
        <v>0</v>
      </c>
      <c r="Q798" s="2">
        <f>SUM(GC[[#This Row],[IC1_Inv1_GC]:[IC2_Inv2_GC]])</f>
        <v>9</v>
      </c>
      <c r="R798" s="211" t="s">
        <v>1261</v>
      </c>
    </row>
    <row r="799" spans="1:18">
      <c r="A799" s="2">
        <v>815</v>
      </c>
      <c r="B799" s="2" t="s">
        <v>212</v>
      </c>
      <c r="C799" s="2">
        <f>YEAR(GC[[#This Row],[Date]])</f>
        <v>2024</v>
      </c>
      <c r="D799" s="2" t="s">
        <v>211</v>
      </c>
      <c r="E799" s="2" t="s">
        <v>211</v>
      </c>
      <c r="F799" s="18">
        <v>45446</v>
      </c>
      <c r="G799" s="2">
        <f t="shared" si="92"/>
        <v>30</v>
      </c>
      <c r="H799" s="19">
        <f t="shared" si="93"/>
        <v>45448</v>
      </c>
      <c r="I799">
        <v>1</v>
      </c>
      <c r="J799">
        <v>1</v>
      </c>
      <c r="K799">
        <v>0</v>
      </c>
      <c r="L799">
        <v>11</v>
      </c>
      <c r="M799">
        <v>0</v>
      </c>
      <c r="N799">
        <v>0</v>
      </c>
      <c r="O799">
        <v>0</v>
      </c>
      <c r="P799">
        <v>0</v>
      </c>
      <c r="Q799" s="2">
        <f>SUM(GC[[#This Row],[IC1_Inv1_GC]:[IC2_Inv2_GC]])</f>
        <v>11</v>
      </c>
      <c r="R799" s="211" t="s">
        <v>1262</v>
      </c>
    </row>
    <row r="800" spans="1:18">
      <c r="A800" s="2">
        <v>816</v>
      </c>
      <c r="B800" s="2" t="s">
        <v>212</v>
      </c>
      <c r="C800" s="2">
        <f>YEAR(GC[[#This Row],[Date]])</f>
        <v>2024</v>
      </c>
      <c r="D800" s="2" t="s">
        <v>211</v>
      </c>
      <c r="E800" s="2" t="s">
        <v>211</v>
      </c>
      <c r="F800" s="18">
        <v>45446</v>
      </c>
      <c r="G800" s="2">
        <f t="shared" si="92"/>
        <v>30</v>
      </c>
      <c r="H800" s="19">
        <f t="shared" si="93"/>
        <v>45449</v>
      </c>
      <c r="I800">
        <v>1</v>
      </c>
      <c r="J800">
        <v>1</v>
      </c>
      <c r="K800">
        <v>0</v>
      </c>
      <c r="L800">
        <v>0</v>
      </c>
      <c r="M800">
        <v>11</v>
      </c>
      <c r="N800">
        <v>0</v>
      </c>
      <c r="O800">
        <v>0</v>
      </c>
      <c r="P800">
        <v>0</v>
      </c>
      <c r="Q800" s="2">
        <v>11</v>
      </c>
      <c r="R800" t="s">
        <v>1263</v>
      </c>
    </row>
    <row r="801" spans="1:18">
      <c r="A801" s="2">
        <v>817</v>
      </c>
      <c r="B801" s="2" t="s">
        <v>212</v>
      </c>
      <c r="C801" s="2">
        <f>YEAR(GC[[#This Row],[Date]])</f>
        <v>2024</v>
      </c>
      <c r="D801" s="2" t="s">
        <v>211</v>
      </c>
      <c r="E801" s="2" t="s">
        <v>211</v>
      </c>
      <c r="F801" s="18">
        <v>45446</v>
      </c>
      <c r="G801" s="2">
        <f t="shared" si="92"/>
        <v>30</v>
      </c>
      <c r="H801" s="19">
        <f t="shared" si="93"/>
        <v>45450</v>
      </c>
      <c r="I801">
        <v>1</v>
      </c>
      <c r="J801">
        <v>1</v>
      </c>
      <c r="K801">
        <v>0</v>
      </c>
      <c r="L801">
        <v>0</v>
      </c>
      <c r="M801">
        <v>7</v>
      </c>
      <c r="N801">
        <v>3</v>
      </c>
      <c r="O801">
        <v>0</v>
      </c>
      <c r="P801">
        <v>0</v>
      </c>
      <c r="Q801" s="2">
        <f>SUM(GC[[#This Row],[IC1_Inv1_GC]:[IC2_Inv2_GC]])</f>
        <v>10</v>
      </c>
      <c r="R801" t="s">
        <v>1264</v>
      </c>
    </row>
    <row r="802" spans="1:18">
      <c r="A802" s="2">
        <v>818</v>
      </c>
      <c r="B802" s="2" t="s">
        <v>212</v>
      </c>
      <c r="C802" s="2">
        <f>YEAR(GC[[#This Row],[Date]])</f>
        <v>2024</v>
      </c>
      <c r="D802" s="2" t="s">
        <v>211</v>
      </c>
      <c r="E802" s="2" t="s">
        <v>211</v>
      </c>
      <c r="F802" s="18">
        <v>45446</v>
      </c>
      <c r="G802" s="2">
        <f t="shared" si="92"/>
        <v>30</v>
      </c>
      <c r="H802" s="19">
        <f t="shared" si="93"/>
        <v>45451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11</v>
      </c>
      <c r="O802">
        <v>0</v>
      </c>
      <c r="P802">
        <v>0</v>
      </c>
      <c r="Q802" s="2">
        <f>SUM(GC[[#This Row],[IC1_Inv1_GC]:[IC2_Inv2_GC]])</f>
        <v>11</v>
      </c>
      <c r="R802" t="s">
        <v>1265</v>
      </c>
    </row>
    <row r="803" spans="1:18">
      <c r="A803" s="2">
        <v>819</v>
      </c>
      <c r="B803" s="2" t="s">
        <v>212</v>
      </c>
      <c r="C803" s="2">
        <f>YEAR(GC[[#This Row],[Date]])</f>
        <v>2024</v>
      </c>
      <c r="D803" s="2" t="s">
        <v>211</v>
      </c>
      <c r="E803" s="2" t="s">
        <v>211</v>
      </c>
      <c r="F803" s="18">
        <v>45446</v>
      </c>
      <c r="G803" s="2">
        <f t="shared" si="92"/>
        <v>30</v>
      </c>
      <c r="H803" s="19">
        <f t="shared" si="93"/>
        <v>45452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12</v>
      </c>
      <c r="O803">
        <v>0</v>
      </c>
      <c r="P803">
        <v>0</v>
      </c>
      <c r="Q803" s="2">
        <f>SUM(GC[[#This Row],[IC1_Inv1_GC]:[IC2_Inv2_GC]])</f>
        <v>12</v>
      </c>
      <c r="R803" s="211" t="s">
        <v>1266</v>
      </c>
    </row>
    <row r="804" spans="1:18">
      <c r="A804" s="2">
        <v>820</v>
      </c>
      <c r="B804" s="2" t="s">
        <v>212</v>
      </c>
      <c r="C804" s="2">
        <f>YEAR(GC[[#This Row],[Date]])</f>
        <v>2024</v>
      </c>
      <c r="D804" s="2" t="s">
        <v>211</v>
      </c>
      <c r="E804" s="2" t="s">
        <v>211</v>
      </c>
      <c r="F804" s="18">
        <v>45446</v>
      </c>
      <c r="G804" s="2">
        <f t="shared" si="92"/>
        <v>30</v>
      </c>
      <c r="H804" s="19">
        <f t="shared" si="93"/>
        <v>45453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12</v>
      </c>
      <c r="O804">
        <v>0</v>
      </c>
      <c r="P804">
        <v>0</v>
      </c>
      <c r="Q804" s="2">
        <f>SUM(GC[[#This Row],[IC1_Inv1_GC]:[IC2_Inv2_GC]])</f>
        <v>12</v>
      </c>
      <c r="R804" s="211" t="s">
        <v>1267</v>
      </c>
    </row>
    <row r="805" spans="1:18">
      <c r="A805" s="2">
        <v>821</v>
      </c>
      <c r="B805" s="2" t="s">
        <v>212</v>
      </c>
      <c r="C805" s="2">
        <f>YEAR(GC[[#This Row],[Date]])</f>
        <v>2024</v>
      </c>
      <c r="D805" s="2" t="s">
        <v>211</v>
      </c>
      <c r="E805" s="2" t="s">
        <v>211</v>
      </c>
      <c r="F805" s="18">
        <v>45446</v>
      </c>
      <c r="G805" s="2">
        <f t="shared" si="92"/>
        <v>30</v>
      </c>
      <c r="H805" s="19">
        <f t="shared" si="93"/>
        <v>45454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10</v>
      </c>
      <c r="Q805" s="2">
        <f>SUM(GC[[#This Row],[IC1_Inv1_GC]:[IC2_Inv2_GC]])</f>
        <v>12</v>
      </c>
      <c r="R805" s="211" t="s">
        <v>1268</v>
      </c>
    </row>
    <row r="806" spans="1:18">
      <c r="A806" s="2">
        <v>822</v>
      </c>
      <c r="B806" s="2" t="s">
        <v>212</v>
      </c>
      <c r="C806" s="2">
        <f>YEAR(GC[[#This Row],[Date]])</f>
        <v>2024</v>
      </c>
      <c r="D806" s="2" t="s">
        <v>211</v>
      </c>
      <c r="E806" s="2" t="s">
        <v>211</v>
      </c>
      <c r="F806" s="18">
        <v>45446</v>
      </c>
      <c r="G806" s="2">
        <f t="shared" si="92"/>
        <v>30</v>
      </c>
      <c r="H806" s="19">
        <f t="shared" si="93"/>
        <v>45455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12</v>
      </c>
      <c r="P806">
        <v>0</v>
      </c>
      <c r="Q806" s="2">
        <f>SUM(GC[[#This Row],[IC1_Inv1_GC]:[IC2_Inv2_GC]])</f>
        <v>12</v>
      </c>
      <c r="R806" s="211" t="s">
        <v>1269</v>
      </c>
    </row>
    <row r="807" spans="1:18">
      <c r="A807" s="2">
        <v>823</v>
      </c>
      <c r="B807" s="2" t="s">
        <v>212</v>
      </c>
      <c r="C807" s="2">
        <f>YEAR(GC[[#This Row],[Date]])</f>
        <v>2024</v>
      </c>
      <c r="D807" s="2" t="s">
        <v>211</v>
      </c>
      <c r="E807" s="2" t="s">
        <v>211</v>
      </c>
      <c r="F807" s="18">
        <v>45446</v>
      </c>
      <c r="G807" s="2">
        <f t="shared" si="92"/>
        <v>30</v>
      </c>
      <c r="H807" s="19">
        <f t="shared" si="93"/>
        <v>45456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10</v>
      </c>
      <c r="P807">
        <v>0</v>
      </c>
      <c r="Q807" s="2">
        <f>SUM(GC[[#This Row],[IC1_Inv1_GC]:[IC2_Inv2_GC]])</f>
        <v>10</v>
      </c>
      <c r="R807" s="211" t="s">
        <v>1270</v>
      </c>
    </row>
    <row r="808" spans="1:18">
      <c r="A808" s="2">
        <v>824</v>
      </c>
      <c r="B808" s="2" t="s">
        <v>212</v>
      </c>
      <c r="C808" s="2">
        <f>YEAR(GC[[#This Row],[Date]])</f>
        <v>2024</v>
      </c>
      <c r="D808" s="2" t="s">
        <v>211</v>
      </c>
      <c r="E808" s="2" t="s">
        <v>211</v>
      </c>
      <c r="F808" s="18">
        <v>45446</v>
      </c>
      <c r="G808" s="2">
        <f t="shared" si="92"/>
        <v>30</v>
      </c>
      <c r="H808" s="19">
        <f t="shared" si="93"/>
        <v>45457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s="2">
        <f>SUM(GC[[#This Row],[IC1_Inv1_GC]:[IC2_Inv2_GC]])</f>
        <v>0</v>
      </c>
    </row>
    <row r="809" spans="1:18">
      <c r="A809" s="2">
        <v>825</v>
      </c>
      <c r="B809" s="2" t="s">
        <v>212</v>
      </c>
      <c r="C809" s="2">
        <f>YEAR(GC[[#This Row],[Date]])</f>
        <v>2024</v>
      </c>
      <c r="D809" s="2" t="s">
        <v>211</v>
      </c>
      <c r="E809" s="2" t="s">
        <v>211</v>
      </c>
      <c r="F809" s="18">
        <v>45446</v>
      </c>
      <c r="G809" s="2">
        <f t="shared" si="92"/>
        <v>30</v>
      </c>
      <c r="H809" s="19">
        <f t="shared" si="93"/>
        <v>45458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11</v>
      </c>
      <c r="P809">
        <v>0</v>
      </c>
      <c r="Q809" s="2">
        <f>SUM(GC[[#This Row],[IC1_Inv1_GC]:[IC2_Inv2_GC]])</f>
        <v>11</v>
      </c>
      <c r="R809" s="211" t="s">
        <v>1271</v>
      </c>
    </row>
    <row r="810" spans="1:18">
      <c r="A810" s="2">
        <v>826</v>
      </c>
      <c r="B810" s="2" t="s">
        <v>212</v>
      </c>
      <c r="C810" s="2">
        <f>YEAR(GC[[#This Row],[Date]])</f>
        <v>2024</v>
      </c>
      <c r="D810" s="2" t="s">
        <v>211</v>
      </c>
      <c r="E810" s="2" t="s">
        <v>211</v>
      </c>
      <c r="F810" s="18">
        <v>45446</v>
      </c>
      <c r="G810" s="2">
        <f t="shared" si="92"/>
        <v>30</v>
      </c>
      <c r="H810" s="19">
        <f t="shared" si="93"/>
        <v>45459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12</v>
      </c>
      <c r="P810">
        <v>0</v>
      </c>
      <c r="Q810" s="2">
        <f>SUM(GC[[#This Row],[IC1_Inv1_GC]:[IC2_Inv2_GC]])</f>
        <v>12</v>
      </c>
      <c r="R810" s="211" t="s">
        <v>1272</v>
      </c>
    </row>
    <row r="811" spans="1:18">
      <c r="A811" s="2">
        <v>827</v>
      </c>
      <c r="B811" s="2" t="s">
        <v>212</v>
      </c>
      <c r="C811" s="2">
        <f>YEAR(GC[[#This Row],[Date]])</f>
        <v>2024</v>
      </c>
      <c r="D811" s="2" t="s">
        <v>211</v>
      </c>
      <c r="E811" s="2" t="s">
        <v>211</v>
      </c>
      <c r="F811" s="18">
        <v>45446</v>
      </c>
      <c r="G811" s="2">
        <f t="shared" si="92"/>
        <v>30</v>
      </c>
      <c r="H811" s="19">
        <f t="shared" si="93"/>
        <v>45460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12</v>
      </c>
      <c r="P811">
        <v>0</v>
      </c>
      <c r="Q811" s="2">
        <f>SUM(GC[[#This Row],[IC1_Inv1_GC]:[IC2_Inv2_GC]])</f>
        <v>12</v>
      </c>
      <c r="R811" t="s">
        <v>1273</v>
      </c>
    </row>
    <row r="812" spans="1:18">
      <c r="A812" s="2">
        <v>828</v>
      </c>
      <c r="B812" s="2" t="s">
        <v>212</v>
      </c>
      <c r="C812" s="2">
        <f>YEAR(GC[[#This Row],[Date]])</f>
        <v>2024</v>
      </c>
      <c r="D812" s="2" t="s">
        <v>211</v>
      </c>
      <c r="E812" s="2" t="s">
        <v>211</v>
      </c>
      <c r="F812" s="18">
        <v>45446</v>
      </c>
      <c r="G812" s="2">
        <f t="shared" si="92"/>
        <v>30</v>
      </c>
      <c r="H812" s="19">
        <f t="shared" si="93"/>
        <v>45461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12</v>
      </c>
      <c r="P812">
        <v>0</v>
      </c>
      <c r="Q812" s="2">
        <f>SUM(GC[[#This Row],[IC1_Inv1_GC]:[IC2_Inv2_GC]])</f>
        <v>12</v>
      </c>
      <c r="R812" t="s">
        <v>1274</v>
      </c>
    </row>
    <row r="813" spans="1:18">
      <c r="A813" s="2">
        <v>829</v>
      </c>
      <c r="B813" s="2" t="s">
        <v>212</v>
      </c>
      <c r="C813" s="2">
        <f>YEAR(GC[[#This Row],[Date]])</f>
        <v>2024</v>
      </c>
      <c r="D813" s="2" t="s">
        <v>211</v>
      </c>
      <c r="E813" s="2" t="s">
        <v>211</v>
      </c>
      <c r="F813" s="18">
        <v>45446</v>
      </c>
      <c r="G813" s="2">
        <f t="shared" si="92"/>
        <v>30</v>
      </c>
      <c r="H813" s="19">
        <f t="shared" si="93"/>
        <v>45462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13</v>
      </c>
      <c r="P813">
        <v>0</v>
      </c>
      <c r="Q813" s="2">
        <f>SUM(GC[[#This Row],[IC1_Inv1_GC]:[IC2_Inv2_GC]])</f>
        <v>13</v>
      </c>
      <c r="R813" t="s">
        <v>1275</v>
      </c>
    </row>
    <row r="814" spans="1:18">
      <c r="A814" s="2">
        <v>830</v>
      </c>
      <c r="B814" s="2" t="s">
        <v>212</v>
      </c>
      <c r="C814" s="2">
        <f>YEAR(GC[[#This Row],[Date]])</f>
        <v>2024</v>
      </c>
      <c r="D814" s="2" t="s">
        <v>211</v>
      </c>
      <c r="E814" s="2" t="s">
        <v>211</v>
      </c>
      <c r="F814" s="18">
        <v>45446</v>
      </c>
      <c r="G814" s="2">
        <f t="shared" si="92"/>
        <v>30</v>
      </c>
      <c r="H814" s="19">
        <f t="shared" si="93"/>
        <v>45463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s="2">
        <f>SUM(GC[[#This Row],[IC1_Inv1_GC]:[IC2_Inv2_GC]])</f>
        <v>0</v>
      </c>
      <c r="R814" t="s">
        <v>1276</v>
      </c>
    </row>
    <row r="815" spans="1:18">
      <c r="A815" s="2">
        <v>831</v>
      </c>
      <c r="B815" s="2" t="s">
        <v>212</v>
      </c>
      <c r="C815" s="2">
        <f>YEAR(GC[[#This Row],[Date]])</f>
        <v>2024</v>
      </c>
      <c r="D815" s="2" t="s">
        <v>211</v>
      </c>
      <c r="E815" s="2" t="s">
        <v>211</v>
      </c>
      <c r="F815" s="18">
        <v>45446</v>
      </c>
      <c r="G815" s="2">
        <f t="shared" si="92"/>
        <v>30</v>
      </c>
      <c r="H815" s="19">
        <f t="shared" si="93"/>
        <v>45464</v>
      </c>
      <c r="I815">
        <v>1</v>
      </c>
      <c r="J815">
        <v>1</v>
      </c>
      <c r="K815">
        <v>0</v>
      </c>
      <c r="L815">
        <v>7</v>
      </c>
      <c r="M815">
        <v>0</v>
      </c>
      <c r="N815">
        <v>0</v>
      </c>
      <c r="O815">
        <v>0</v>
      </c>
      <c r="P815">
        <v>0</v>
      </c>
      <c r="Q815" s="2">
        <f>SUM(GC[[#This Row],[IC1_Inv1_GC]:[IC2_Inv2_GC]])</f>
        <v>7</v>
      </c>
      <c r="R815" s="211" t="s">
        <v>1277</v>
      </c>
    </row>
    <row r="816" spans="1:18">
      <c r="A816" s="2">
        <v>832</v>
      </c>
      <c r="B816" s="2" t="s">
        <v>212</v>
      </c>
      <c r="C816" s="2">
        <f>YEAR(GC[[#This Row],[Date]])</f>
        <v>2024</v>
      </c>
      <c r="D816" s="2" t="s">
        <v>211</v>
      </c>
      <c r="E816" s="2" t="s">
        <v>211</v>
      </c>
      <c r="F816" s="18">
        <v>45446</v>
      </c>
      <c r="G816" s="2">
        <f t="shared" si="92"/>
        <v>30</v>
      </c>
      <c r="H816" s="19">
        <f t="shared" si="93"/>
        <v>45465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s="2">
        <f>SUM(GC[[#This Row],[IC1_Inv1_GC]:[IC2_Inv2_GC]])</f>
        <v>0</v>
      </c>
    </row>
    <row r="817" spans="1:18">
      <c r="A817" s="2">
        <v>833</v>
      </c>
      <c r="B817" s="2" t="s">
        <v>212</v>
      </c>
      <c r="C817" s="2">
        <f>YEAR(GC[[#This Row],[Date]])</f>
        <v>2024</v>
      </c>
      <c r="D817" s="2" t="s">
        <v>211</v>
      </c>
      <c r="E817" s="2" t="s">
        <v>211</v>
      </c>
      <c r="F817" s="18">
        <v>45446</v>
      </c>
      <c r="G817" s="2">
        <f t="shared" si="92"/>
        <v>30</v>
      </c>
      <c r="H817" s="19">
        <f t="shared" si="93"/>
        <v>45466</v>
      </c>
      <c r="I817">
        <v>1</v>
      </c>
      <c r="J817">
        <v>1</v>
      </c>
      <c r="K817">
        <v>0</v>
      </c>
      <c r="L817">
        <v>7</v>
      </c>
      <c r="M817">
        <v>0</v>
      </c>
      <c r="N817">
        <v>0</v>
      </c>
      <c r="O817">
        <v>0</v>
      </c>
      <c r="P817">
        <v>0</v>
      </c>
      <c r="Q817" s="2">
        <f>SUM(GC[[#This Row],[IC1_Inv1_GC]:[IC2_Inv2_GC]])</f>
        <v>7</v>
      </c>
      <c r="R817" s="211" t="s">
        <v>1278</v>
      </c>
    </row>
    <row r="818" spans="1:18">
      <c r="A818" s="2">
        <v>834</v>
      </c>
      <c r="B818" s="2" t="s">
        <v>212</v>
      </c>
      <c r="C818" s="2">
        <f>YEAR(GC[[#This Row],[Date]])</f>
        <v>2024</v>
      </c>
      <c r="D818" s="2" t="s">
        <v>211</v>
      </c>
      <c r="E818" s="2" t="s">
        <v>211</v>
      </c>
      <c r="F818" s="18">
        <v>45446</v>
      </c>
      <c r="G818" s="2">
        <f t="shared" si="92"/>
        <v>30</v>
      </c>
      <c r="H818" s="19">
        <f t="shared" si="93"/>
        <v>45467</v>
      </c>
      <c r="I818">
        <v>1</v>
      </c>
      <c r="J818">
        <v>1</v>
      </c>
      <c r="K818">
        <v>3</v>
      </c>
      <c r="L818">
        <v>0</v>
      </c>
      <c r="M818">
        <v>0</v>
      </c>
      <c r="N818">
        <v>0</v>
      </c>
      <c r="O818">
        <v>0</v>
      </c>
      <c r="P818">
        <v>0</v>
      </c>
      <c r="Q818" s="2">
        <f>SUM(GC[[#This Row],[IC1_Inv1_GC]:[IC2_Inv2_GC]])</f>
        <v>3</v>
      </c>
      <c r="R818" s="211" t="s">
        <v>1279</v>
      </c>
    </row>
    <row r="819" spans="1:18">
      <c r="A819" s="2">
        <v>835</v>
      </c>
      <c r="B819" s="2" t="s">
        <v>212</v>
      </c>
      <c r="C819" s="2">
        <f>YEAR(GC[[#This Row],[Date]])</f>
        <v>2024</v>
      </c>
      <c r="D819" s="2" t="s">
        <v>211</v>
      </c>
      <c r="E819" s="2" t="s">
        <v>211</v>
      </c>
      <c r="F819" s="18">
        <v>45446</v>
      </c>
      <c r="G819" s="2">
        <f t="shared" si="92"/>
        <v>30</v>
      </c>
      <c r="H819" s="19">
        <f t="shared" si="93"/>
        <v>45468</v>
      </c>
      <c r="I819">
        <v>1</v>
      </c>
      <c r="J819">
        <v>1</v>
      </c>
      <c r="K819">
        <v>2</v>
      </c>
      <c r="L819">
        <v>0</v>
      </c>
      <c r="M819">
        <v>0</v>
      </c>
      <c r="N819">
        <v>0</v>
      </c>
      <c r="O819">
        <v>6</v>
      </c>
      <c r="P819">
        <v>0</v>
      </c>
      <c r="Q819" s="2">
        <f>SUM(GC[[#This Row],[IC1_Inv1_GC]:[IC2_Inv2_GC]])</f>
        <v>8</v>
      </c>
      <c r="R819" s="211" t="s">
        <v>1280</v>
      </c>
    </row>
    <row r="820" spans="1:18">
      <c r="A820" s="2">
        <v>836</v>
      </c>
      <c r="B820" s="2" t="s">
        <v>212</v>
      </c>
      <c r="C820" s="2">
        <f>YEAR(GC[[#This Row],[Date]])</f>
        <v>2024</v>
      </c>
      <c r="D820" s="2" t="s">
        <v>211</v>
      </c>
      <c r="E820" s="2" t="s">
        <v>211</v>
      </c>
      <c r="F820" s="18">
        <v>45446</v>
      </c>
      <c r="G820" s="2">
        <f t="shared" si="92"/>
        <v>30</v>
      </c>
      <c r="H820" s="19">
        <f t="shared" si="93"/>
        <v>45469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8</v>
      </c>
      <c r="P820">
        <v>0</v>
      </c>
      <c r="Q820" s="2">
        <f>SUM(GC[[#This Row],[IC1_Inv1_GC]:[IC2_Inv2_GC]])</f>
        <v>8</v>
      </c>
      <c r="R820" s="211" t="s">
        <v>1281</v>
      </c>
    </row>
    <row r="821" spans="1:18">
      <c r="A821" s="2">
        <v>837</v>
      </c>
      <c r="B821" s="2" t="s">
        <v>212</v>
      </c>
      <c r="C821" s="2">
        <f>YEAR(GC[[#This Row],[Date]])</f>
        <v>2024</v>
      </c>
      <c r="D821" s="2" t="s">
        <v>211</v>
      </c>
      <c r="E821" s="2" t="s">
        <v>211</v>
      </c>
      <c r="F821" s="18">
        <v>45446</v>
      </c>
      <c r="G821" s="2">
        <f t="shared" si="92"/>
        <v>30</v>
      </c>
      <c r="H821" s="19">
        <f t="shared" si="93"/>
        <v>45470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6</v>
      </c>
      <c r="P821">
        <v>0</v>
      </c>
      <c r="Q821" s="2">
        <f>SUM(GC[[#This Row],[IC1_Inv1_GC]:[IC2_Inv2_GC]])</f>
        <v>6</v>
      </c>
      <c r="R821" s="211" t="s">
        <v>1282</v>
      </c>
    </row>
    <row r="822" spans="1:18">
      <c r="A822" s="2">
        <v>838</v>
      </c>
      <c r="B822" s="2" t="s">
        <v>212</v>
      </c>
      <c r="C822" s="2">
        <f>YEAR(GC[[#This Row],[Date]])</f>
        <v>2024</v>
      </c>
      <c r="D822" s="2" t="s">
        <v>211</v>
      </c>
      <c r="E822" s="2" t="s">
        <v>211</v>
      </c>
      <c r="F822" s="18">
        <v>45446</v>
      </c>
      <c r="G822" s="2">
        <f t="shared" si="92"/>
        <v>30</v>
      </c>
      <c r="H822" s="19">
        <f t="shared" si="93"/>
        <v>45471</v>
      </c>
      <c r="I822">
        <v>1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10</v>
      </c>
      <c r="P822">
        <v>0</v>
      </c>
      <c r="Q822" s="2">
        <f>SUM(GC[[#This Row],[IC1_Inv1_GC]:[IC2_Inv2_GC]])</f>
        <v>10</v>
      </c>
      <c r="R822" s="211" t="s">
        <v>1283</v>
      </c>
    </row>
    <row r="823" spans="1:18">
      <c r="A823" s="2">
        <v>839</v>
      </c>
      <c r="B823" s="2" t="s">
        <v>212</v>
      </c>
      <c r="C823" s="2">
        <f>YEAR(GC[[#This Row],[Date]])</f>
        <v>2024</v>
      </c>
      <c r="D823" s="2" t="s">
        <v>211</v>
      </c>
      <c r="E823" s="2" t="s">
        <v>211</v>
      </c>
      <c r="F823" s="18">
        <v>45446</v>
      </c>
      <c r="G823" s="2">
        <f t="shared" si="92"/>
        <v>30</v>
      </c>
      <c r="H823" s="19">
        <f t="shared" si="93"/>
        <v>45472</v>
      </c>
      <c r="I823">
        <v>1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3</v>
      </c>
      <c r="P823">
        <v>5</v>
      </c>
      <c r="Q823" s="2">
        <f>SUM(GC[[#This Row],[IC1_Inv1_GC]:[IC2_Inv2_GC]])</f>
        <v>8</v>
      </c>
      <c r="R823" s="211" t="s">
        <v>1284</v>
      </c>
    </row>
    <row r="824" spans="1:18">
      <c r="A824" s="2">
        <v>840</v>
      </c>
      <c r="B824" s="2" t="s">
        <v>212</v>
      </c>
      <c r="C824" s="2">
        <f>YEAR(GC[[#This Row],[Date]])</f>
        <v>2024</v>
      </c>
      <c r="D824" s="2" t="s">
        <v>211</v>
      </c>
      <c r="E824" s="2" t="s">
        <v>211</v>
      </c>
      <c r="F824" s="18">
        <v>45446</v>
      </c>
      <c r="G824" s="2">
        <f t="shared" si="92"/>
        <v>30</v>
      </c>
      <c r="H824" s="19">
        <f t="shared" si="93"/>
        <v>45473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7</v>
      </c>
      <c r="P824">
        <v>0</v>
      </c>
      <c r="Q824" s="2">
        <f>SUM(GC[[#This Row],[IC1_Inv1_GC]:[IC2_Inv2_GC]])</f>
        <v>7</v>
      </c>
      <c r="R824" s="211" t="s">
        <v>1285</v>
      </c>
    </row>
    <row r="825" spans="1:18">
      <c r="A825" s="2">
        <v>841</v>
      </c>
      <c r="B825" s="2" t="s">
        <v>212</v>
      </c>
      <c r="C825" s="2">
        <f>YEAR(GC[[#This Row],[Date]])</f>
        <v>2024</v>
      </c>
      <c r="D825" s="2" t="s">
        <v>211</v>
      </c>
      <c r="E825" s="2" t="s">
        <v>211</v>
      </c>
      <c r="F825" s="18">
        <v>45474</v>
      </c>
      <c r="G825" s="2">
        <f t="shared" si="92"/>
        <v>31</v>
      </c>
      <c r="H825" s="19">
        <f t="shared" si="93"/>
        <v>45474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9</v>
      </c>
      <c r="P825">
        <v>0</v>
      </c>
      <c r="Q825" s="2">
        <f>SUM(GC[[#This Row],[IC1_Inv1_GC]:[IC2_Inv2_GC]])</f>
        <v>9</v>
      </c>
      <c r="R825" s="211" t="s">
        <v>1286</v>
      </c>
    </row>
    <row r="826" spans="1:18">
      <c r="A826" s="2">
        <v>842</v>
      </c>
      <c r="B826" s="2" t="s">
        <v>212</v>
      </c>
      <c r="C826" s="2">
        <f>YEAR(GC[[#This Row],[Date]])</f>
        <v>2024</v>
      </c>
      <c r="D826" s="2" t="s">
        <v>211</v>
      </c>
      <c r="E826" s="2" t="s">
        <v>211</v>
      </c>
      <c r="F826" s="18">
        <v>45474</v>
      </c>
      <c r="G826" s="2">
        <f t="shared" si="92"/>
        <v>31</v>
      </c>
      <c r="H826" s="19">
        <f t="shared" si="93"/>
        <v>45475</v>
      </c>
      <c r="I826">
        <v>1</v>
      </c>
      <c r="J826">
        <v>1</v>
      </c>
      <c r="K826">
        <v>3</v>
      </c>
      <c r="L826">
        <v>0</v>
      </c>
      <c r="M826">
        <v>0</v>
      </c>
      <c r="N826">
        <v>0</v>
      </c>
      <c r="O826">
        <v>6</v>
      </c>
      <c r="P826">
        <v>0</v>
      </c>
      <c r="Q826" s="2">
        <f>SUM(GC[[#This Row],[IC1_Inv1_GC]:[IC2_Inv2_GC]])</f>
        <v>9</v>
      </c>
      <c r="R826" s="211" t="s">
        <v>1287</v>
      </c>
    </row>
    <row r="827" spans="1:18">
      <c r="A827" s="2">
        <v>843</v>
      </c>
      <c r="B827" s="2" t="s">
        <v>212</v>
      </c>
      <c r="C827" s="2">
        <f>YEAR(GC[[#This Row],[Date]])</f>
        <v>2024</v>
      </c>
      <c r="D827" s="2" t="s">
        <v>211</v>
      </c>
      <c r="E827" s="2" t="s">
        <v>211</v>
      </c>
      <c r="F827" s="18">
        <v>45474</v>
      </c>
      <c r="G827" s="2">
        <f t="shared" si="92"/>
        <v>31</v>
      </c>
      <c r="H827" s="19">
        <f t="shared" si="93"/>
        <v>45476</v>
      </c>
      <c r="I827">
        <v>1</v>
      </c>
      <c r="J827">
        <v>1</v>
      </c>
      <c r="K827">
        <v>9</v>
      </c>
      <c r="L827">
        <v>0</v>
      </c>
      <c r="M827">
        <v>0</v>
      </c>
      <c r="N827">
        <v>0</v>
      </c>
      <c r="O827">
        <v>0</v>
      </c>
      <c r="P827">
        <v>0</v>
      </c>
      <c r="Q827" s="2">
        <f>SUM(GC[[#This Row],[IC1_Inv1_GC]:[IC2_Inv2_GC]])</f>
        <v>9</v>
      </c>
      <c r="R827" s="211" t="s">
        <v>1288</v>
      </c>
    </row>
    <row r="828" spans="1:18">
      <c r="A828" s="2">
        <v>844</v>
      </c>
      <c r="B828" s="2" t="s">
        <v>212</v>
      </c>
      <c r="C828" s="2">
        <f>YEAR(GC[[#This Row],[Date]])</f>
        <v>2024</v>
      </c>
      <c r="D828" s="2" t="s">
        <v>211</v>
      </c>
      <c r="E828" s="2" t="s">
        <v>211</v>
      </c>
      <c r="F828" s="18">
        <v>45474</v>
      </c>
      <c r="G828" s="2">
        <f t="shared" ref="G828:G854" si="94">DAY(EOMONTH(F828,0))</f>
        <v>31</v>
      </c>
      <c r="H828" s="19">
        <f t="shared" si="93"/>
        <v>45477</v>
      </c>
      <c r="I828">
        <v>1</v>
      </c>
      <c r="J828">
        <v>1</v>
      </c>
      <c r="K828">
        <v>9</v>
      </c>
      <c r="L828">
        <v>0</v>
      </c>
      <c r="M828">
        <v>0</v>
      </c>
      <c r="N828">
        <v>0</v>
      </c>
      <c r="O828">
        <v>0</v>
      </c>
      <c r="P828">
        <v>0</v>
      </c>
      <c r="Q828" s="2">
        <f>SUM(GC[[#This Row],[IC1_Inv1_GC]:[IC2_Inv2_GC]])</f>
        <v>9</v>
      </c>
      <c r="R828" s="211" t="s">
        <v>1289</v>
      </c>
    </row>
    <row r="829" spans="1:18">
      <c r="A829" s="2">
        <v>845</v>
      </c>
      <c r="B829" s="2" t="s">
        <v>212</v>
      </c>
      <c r="C829" s="2">
        <f>YEAR(GC[[#This Row],[Date]])</f>
        <v>2024</v>
      </c>
      <c r="D829" s="2" t="s">
        <v>211</v>
      </c>
      <c r="E829" s="2" t="s">
        <v>211</v>
      </c>
      <c r="F829" s="18">
        <v>45474</v>
      </c>
      <c r="G829" s="2">
        <f t="shared" si="94"/>
        <v>31</v>
      </c>
      <c r="H829" s="19">
        <f t="shared" si="93"/>
        <v>45478</v>
      </c>
      <c r="I829">
        <v>1</v>
      </c>
      <c r="J829">
        <v>1</v>
      </c>
      <c r="K829">
        <v>9</v>
      </c>
      <c r="L829">
        <v>0</v>
      </c>
      <c r="M829">
        <v>0</v>
      </c>
      <c r="N829">
        <v>0</v>
      </c>
      <c r="O829">
        <v>0</v>
      </c>
      <c r="P829">
        <v>0</v>
      </c>
      <c r="Q829" s="2">
        <f>SUM(GC[[#This Row],[IC1_Inv1_GC]:[IC2_Inv2_GC]])</f>
        <v>9</v>
      </c>
      <c r="R829" s="211" t="s">
        <v>1290</v>
      </c>
    </row>
    <row r="830" spans="1:18">
      <c r="A830" s="2">
        <v>846</v>
      </c>
      <c r="B830" s="2" t="s">
        <v>212</v>
      </c>
      <c r="C830" s="2">
        <f>YEAR(GC[[#This Row],[Date]])</f>
        <v>2024</v>
      </c>
      <c r="D830" s="2" t="s">
        <v>211</v>
      </c>
      <c r="E830" s="2" t="s">
        <v>211</v>
      </c>
      <c r="F830" s="18">
        <v>45474</v>
      </c>
      <c r="G830" s="2">
        <f t="shared" si="94"/>
        <v>31</v>
      </c>
      <c r="H830" s="19">
        <f t="shared" si="93"/>
        <v>45479</v>
      </c>
      <c r="I830">
        <v>1</v>
      </c>
      <c r="J830">
        <v>1</v>
      </c>
      <c r="K830">
        <v>7</v>
      </c>
      <c r="L830">
        <v>1</v>
      </c>
      <c r="M830">
        <v>0</v>
      </c>
      <c r="N830">
        <v>0</v>
      </c>
      <c r="O830">
        <v>0</v>
      </c>
      <c r="P830">
        <v>0</v>
      </c>
      <c r="Q830" s="2">
        <f>SUM(GC[[#This Row],[IC1_Inv1_GC]:[IC2_Inv2_GC]])</f>
        <v>8</v>
      </c>
      <c r="R830" s="211" t="s">
        <v>1291</v>
      </c>
    </row>
    <row r="831" spans="1:18">
      <c r="A831" s="2">
        <v>847</v>
      </c>
      <c r="B831" s="2" t="s">
        <v>212</v>
      </c>
      <c r="C831" s="2">
        <f>YEAR(GC[[#This Row],[Date]])</f>
        <v>2024</v>
      </c>
      <c r="D831" s="2" t="s">
        <v>211</v>
      </c>
      <c r="E831" s="2" t="s">
        <v>211</v>
      </c>
      <c r="F831" s="18">
        <v>45474</v>
      </c>
      <c r="G831" s="2">
        <f t="shared" si="94"/>
        <v>31</v>
      </c>
      <c r="H831" s="19">
        <f t="shared" si="93"/>
        <v>45480</v>
      </c>
      <c r="I831">
        <v>1</v>
      </c>
      <c r="J831">
        <v>1</v>
      </c>
      <c r="K831">
        <v>0</v>
      </c>
      <c r="L831">
        <v>9</v>
      </c>
      <c r="M831">
        <v>0</v>
      </c>
      <c r="N831">
        <v>0</v>
      </c>
      <c r="O831">
        <v>0</v>
      </c>
      <c r="P831">
        <v>0</v>
      </c>
      <c r="Q831" s="2">
        <f>SUM(GC[[#This Row],[IC1_Inv1_GC]:[IC2_Inv2_GC]])</f>
        <v>9</v>
      </c>
      <c r="R831" s="211" t="s">
        <v>1292</v>
      </c>
    </row>
    <row r="832" spans="1:18">
      <c r="A832" s="2">
        <v>848</v>
      </c>
      <c r="B832" s="2" t="s">
        <v>212</v>
      </c>
      <c r="C832" s="2">
        <f>YEAR(GC[[#This Row],[Date]])</f>
        <v>2024</v>
      </c>
      <c r="D832" s="2" t="s">
        <v>211</v>
      </c>
      <c r="E832" s="2" t="s">
        <v>211</v>
      </c>
      <c r="F832" s="18">
        <v>45474</v>
      </c>
      <c r="G832" s="2">
        <f t="shared" si="94"/>
        <v>31</v>
      </c>
      <c r="H832" s="19">
        <f t="shared" si="93"/>
        <v>45481</v>
      </c>
      <c r="I832">
        <v>1</v>
      </c>
      <c r="J832">
        <v>1</v>
      </c>
      <c r="K832">
        <v>0</v>
      </c>
      <c r="L832">
        <v>0</v>
      </c>
      <c r="M832">
        <v>5</v>
      </c>
      <c r="N832">
        <v>0</v>
      </c>
      <c r="O832">
        <v>0</v>
      </c>
      <c r="P832">
        <v>0</v>
      </c>
      <c r="Q832" s="2">
        <f>SUM(GC[[#This Row],[IC1_Inv1_GC]:[IC2_Inv2_GC]])</f>
        <v>5</v>
      </c>
      <c r="R832" s="211" t="s">
        <v>1293</v>
      </c>
    </row>
    <row r="833" spans="1:18">
      <c r="A833" s="2">
        <v>849</v>
      </c>
      <c r="B833" s="2" t="s">
        <v>212</v>
      </c>
      <c r="C833" s="2">
        <f>YEAR(GC[[#This Row],[Date]])</f>
        <v>2024</v>
      </c>
      <c r="D833" s="2" t="s">
        <v>211</v>
      </c>
      <c r="E833" s="2" t="s">
        <v>211</v>
      </c>
      <c r="F833" s="18">
        <v>45474</v>
      </c>
      <c r="G833" s="2">
        <f t="shared" si="94"/>
        <v>31</v>
      </c>
      <c r="H833" s="19">
        <f t="shared" si="93"/>
        <v>45482</v>
      </c>
      <c r="I833">
        <v>1</v>
      </c>
      <c r="J833">
        <v>1</v>
      </c>
      <c r="K833">
        <v>0</v>
      </c>
      <c r="L833">
        <v>0</v>
      </c>
      <c r="M833">
        <v>9</v>
      </c>
      <c r="N833">
        <v>0</v>
      </c>
      <c r="O833">
        <v>0</v>
      </c>
      <c r="P833">
        <v>0</v>
      </c>
      <c r="Q833" s="2">
        <f>SUM(GC[[#This Row],[IC1_Inv1_GC]:[IC2_Inv2_GC]])</f>
        <v>9</v>
      </c>
      <c r="R833" s="211" t="s">
        <v>1294</v>
      </c>
    </row>
    <row r="834" spans="1:18">
      <c r="A834" s="2">
        <v>850</v>
      </c>
      <c r="B834" s="2" t="s">
        <v>212</v>
      </c>
      <c r="C834" s="2">
        <f>YEAR(GC[[#This Row],[Date]])</f>
        <v>2024</v>
      </c>
      <c r="D834" s="2" t="s">
        <v>211</v>
      </c>
      <c r="E834" s="2" t="s">
        <v>211</v>
      </c>
      <c r="F834" s="18">
        <v>45474</v>
      </c>
      <c r="G834" s="2">
        <f t="shared" si="94"/>
        <v>31</v>
      </c>
      <c r="H834" s="19">
        <f t="shared" si="93"/>
        <v>45483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s="2">
        <f>SUM(GC[[#This Row],[IC1_Inv1_GC]:[IC2_Inv2_GC]])</f>
        <v>0</v>
      </c>
      <c r="R834" t="s">
        <v>1295</v>
      </c>
    </row>
    <row r="835" spans="1:18">
      <c r="A835" s="2">
        <v>851</v>
      </c>
      <c r="B835" s="2" t="s">
        <v>212</v>
      </c>
      <c r="C835" s="2">
        <f>YEAR(GC[[#This Row],[Date]])</f>
        <v>2024</v>
      </c>
      <c r="D835" s="2" t="s">
        <v>211</v>
      </c>
      <c r="E835" s="2" t="s">
        <v>211</v>
      </c>
      <c r="F835" s="18">
        <v>45474</v>
      </c>
      <c r="G835" s="2">
        <f t="shared" si="94"/>
        <v>31</v>
      </c>
      <c r="H835" s="19">
        <f t="shared" si="93"/>
        <v>45484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s="2">
        <v>0</v>
      </c>
      <c r="R835" t="s">
        <v>1296</v>
      </c>
    </row>
    <row r="836" spans="1:18">
      <c r="A836" s="2">
        <v>852</v>
      </c>
      <c r="B836" s="2" t="s">
        <v>212</v>
      </c>
      <c r="C836" s="2">
        <f>YEAR(GC[[#This Row],[Date]])</f>
        <v>2024</v>
      </c>
      <c r="D836" s="2" t="s">
        <v>211</v>
      </c>
      <c r="E836" s="2" t="s">
        <v>211</v>
      </c>
      <c r="F836" s="18">
        <v>45474</v>
      </c>
      <c r="G836" s="2">
        <f t="shared" si="94"/>
        <v>31</v>
      </c>
      <c r="H836" s="19">
        <f t="shared" si="93"/>
        <v>45485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s="2">
        <v>0</v>
      </c>
      <c r="R836" t="s">
        <v>1297</v>
      </c>
    </row>
    <row r="837" spans="1:18">
      <c r="A837" s="2">
        <v>853</v>
      </c>
      <c r="B837" s="2" t="s">
        <v>212</v>
      </c>
      <c r="C837" s="2">
        <f>YEAR(GC[[#This Row],[Date]])</f>
        <v>2024</v>
      </c>
      <c r="D837" s="2" t="s">
        <v>211</v>
      </c>
      <c r="E837" s="2" t="s">
        <v>211</v>
      </c>
      <c r="F837" s="18">
        <v>45474</v>
      </c>
      <c r="G837" s="2">
        <f t="shared" si="94"/>
        <v>31</v>
      </c>
      <c r="H837" s="19">
        <f t="shared" si="93"/>
        <v>45486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9</v>
      </c>
      <c r="P837">
        <v>0</v>
      </c>
      <c r="Q837" s="2">
        <f>SUM(GC[[#This Row],[IC1_Inv1_GC]:[IC2_Inv2_GC]])</f>
        <v>9</v>
      </c>
      <c r="R837" s="211" t="s">
        <v>1298</v>
      </c>
    </row>
    <row r="838" spans="1:18">
      <c r="A838" s="2">
        <v>854</v>
      </c>
      <c r="B838" s="2" t="s">
        <v>212</v>
      </c>
      <c r="C838" s="2">
        <f>YEAR(GC[[#This Row],[Date]])</f>
        <v>2024</v>
      </c>
      <c r="D838" s="2" t="s">
        <v>211</v>
      </c>
      <c r="E838" s="2" t="s">
        <v>211</v>
      </c>
      <c r="F838" s="18">
        <v>45474</v>
      </c>
      <c r="G838" s="2">
        <f t="shared" si="94"/>
        <v>31</v>
      </c>
      <c r="H838" s="19">
        <f t="shared" si="93"/>
        <v>45487</v>
      </c>
      <c r="I838">
        <v>1</v>
      </c>
      <c r="J838">
        <v>1</v>
      </c>
      <c r="K838">
        <v>9</v>
      </c>
      <c r="L838">
        <v>0</v>
      </c>
      <c r="M838">
        <v>0</v>
      </c>
      <c r="N838">
        <v>0</v>
      </c>
      <c r="O838">
        <v>0</v>
      </c>
      <c r="P838">
        <v>0</v>
      </c>
      <c r="Q838" s="2">
        <f>SUM(GC[[#This Row],[IC1_Inv1_GC]:[IC2_Inv2_GC]])</f>
        <v>9</v>
      </c>
      <c r="R838" s="211" t="s">
        <v>1299</v>
      </c>
    </row>
    <row r="839" spans="1:18">
      <c r="A839" s="2">
        <v>855</v>
      </c>
      <c r="B839" s="2" t="s">
        <v>212</v>
      </c>
      <c r="C839" s="2">
        <f>YEAR(GC[[#This Row],[Date]])</f>
        <v>2024</v>
      </c>
      <c r="D839" s="2" t="s">
        <v>211</v>
      </c>
      <c r="E839" s="2" t="s">
        <v>211</v>
      </c>
      <c r="F839" s="18">
        <v>45474</v>
      </c>
      <c r="G839" s="2">
        <f t="shared" si="94"/>
        <v>31</v>
      </c>
      <c r="H839" s="19">
        <f t="shared" si="93"/>
        <v>45488</v>
      </c>
      <c r="I839">
        <v>1</v>
      </c>
      <c r="J839">
        <v>1</v>
      </c>
      <c r="K839">
        <v>7</v>
      </c>
      <c r="L839">
        <v>0</v>
      </c>
      <c r="M839">
        <v>0</v>
      </c>
      <c r="N839">
        <v>0</v>
      </c>
      <c r="O839">
        <v>0</v>
      </c>
      <c r="P839">
        <v>0</v>
      </c>
      <c r="Q839" s="2">
        <f>SUM(GC[[#This Row],[IC1_Inv1_GC]:[IC2_Inv2_GC]])</f>
        <v>7</v>
      </c>
      <c r="R839" s="211" t="s">
        <v>1300</v>
      </c>
    </row>
    <row r="840" spans="1:18">
      <c r="A840" s="2">
        <v>856</v>
      </c>
      <c r="B840" s="2" t="s">
        <v>212</v>
      </c>
      <c r="C840" s="2">
        <f>YEAR(GC[[#This Row],[Date]])</f>
        <v>2024</v>
      </c>
      <c r="D840" s="2" t="s">
        <v>211</v>
      </c>
      <c r="E840" s="2" t="s">
        <v>211</v>
      </c>
      <c r="F840" s="18">
        <v>45474</v>
      </c>
      <c r="G840" s="2">
        <f t="shared" si="94"/>
        <v>31</v>
      </c>
      <c r="H840" s="19">
        <f t="shared" si="93"/>
        <v>45489</v>
      </c>
      <c r="I840">
        <v>1</v>
      </c>
      <c r="J840">
        <v>1</v>
      </c>
      <c r="K840">
        <v>9</v>
      </c>
      <c r="L840">
        <v>0</v>
      </c>
      <c r="M840">
        <v>0</v>
      </c>
      <c r="N840">
        <v>0</v>
      </c>
      <c r="O840">
        <v>0</v>
      </c>
      <c r="P840">
        <v>0</v>
      </c>
      <c r="Q840" s="2">
        <f>SUM(GC[[#This Row],[IC1_Inv1_GC]:[IC2_Inv2_GC]])</f>
        <v>9</v>
      </c>
      <c r="R840" s="211" t="s">
        <v>1301</v>
      </c>
    </row>
    <row r="841" spans="1:18">
      <c r="A841" s="2">
        <v>857</v>
      </c>
      <c r="B841" s="2" t="s">
        <v>212</v>
      </c>
      <c r="C841" s="2">
        <f>YEAR(GC[[#This Row],[Date]])</f>
        <v>2024</v>
      </c>
      <c r="D841" s="2" t="s">
        <v>211</v>
      </c>
      <c r="E841" s="2" t="s">
        <v>211</v>
      </c>
      <c r="F841" s="18">
        <v>45474</v>
      </c>
      <c r="G841" s="2">
        <f t="shared" si="94"/>
        <v>31</v>
      </c>
      <c r="H841" s="19">
        <f t="shared" si="93"/>
        <v>45490</v>
      </c>
      <c r="I841">
        <v>1</v>
      </c>
      <c r="J841">
        <v>1</v>
      </c>
      <c r="K841">
        <v>9</v>
      </c>
      <c r="L841">
        <v>0</v>
      </c>
      <c r="M841">
        <v>0</v>
      </c>
      <c r="N841">
        <v>0</v>
      </c>
      <c r="O841">
        <v>0</v>
      </c>
      <c r="P841">
        <v>0</v>
      </c>
      <c r="Q841" s="2">
        <f>SUM(GC[[#This Row],[IC1_Inv1_GC]:[IC2_Inv2_GC]])</f>
        <v>9</v>
      </c>
      <c r="R841" s="211" t="s">
        <v>1302</v>
      </c>
    </row>
    <row r="842" spans="1:18">
      <c r="A842" s="2">
        <v>858</v>
      </c>
      <c r="B842" s="2" t="s">
        <v>212</v>
      </c>
      <c r="C842" s="2">
        <f>YEAR(GC[[#This Row],[Date]])</f>
        <v>2024</v>
      </c>
      <c r="D842" s="2" t="s">
        <v>211</v>
      </c>
      <c r="E842" s="2" t="s">
        <v>211</v>
      </c>
      <c r="F842" s="18">
        <v>45474</v>
      </c>
      <c r="G842" s="2">
        <f t="shared" si="94"/>
        <v>31</v>
      </c>
      <c r="H842" s="19">
        <f t="shared" si="93"/>
        <v>45491</v>
      </c>
      <c r="I842">
        <v>1</v>
      </c>
      <c r="J842">
        <v>1</v>
      </c>
      <c r="K842">
        <v>7</v>
      </c>
      <c r="L842">
        <v>0</v>
      </c>
      <c r="M842">
        <v>0</v>
      </c>
      <c r="N842">
        <v>0</v>
      </c>
      <c r="O842">
        <v>0</v>
      </c>
      <c r="P842">
        <v>0</v>
      </c>
      <c r="Q842" s="2">
        <f>SUM(GC[[#This Row],[IC1_Inv1_GC]:[IC2_Inv2_GC]])</f>
        <v>7</v>
      </c>
      <c r="R842" s="211" t="s">
        <v>1303</v>
      </c>
    </row>
    <row r="843" spans="1:18">
      <c r="A843" s="2">
        <v>859</v>
      </c>
      <c r="B843" s="2" t="s">
        <v>212</v>
      </c>
      <c r="C843" s="2">
        <f>YEAR(GC[[#This Row],[Date]])</f>
        <v>2024</v>
      </c>
      <c r="D843" s="2" t="s">
        <v>211</v>
      </c>
      <c r="E843" s="2" t="s">
        <v>211</v>
      </c>
      <c r="F843" s="18">
        <v>45474</v>
      </c>
      <c r="G843" s="2">
        <f t="shared" si="94"/>
        <v>31</v>
      </c>
      <c r="H843" s="19">
        <f t="shared" si="93"/>
        <v>45492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s="2">
        <f>SUM(GC[[#This Row],[IC1_Inv1_GC]:[IC2_Inv2_GC]])</f>
        <v>0</v>
      </c>
      <c r="R843" t="s">
        <v>1276</v>
      </c>
    </row>
    <row r="844" spans="1:18">
      <c r="A844" s="2">
        <v>860</v>
      </c>
      <c r="B844" s="2" t="s">
        <v>212</v>
      </c>
      <c r="C844" s="2">
        <f>YEAR(GC[[#This Row],[Date]])</f>
        <v>2024</v>
      </c>
      <c r="D844" s="2" t="s">
        <v>211</v>
      </c>
      <c r="E844" s="2" t="s">
        <v>211</v>
      </c>
      <c r="F844" s="18">
        <v>45474</v>
      </c>
      <c r="G844" s="2">
        <f t="shared" si="94"/>
        <v>31</v>
      </c>
      <c r="H844" s="19">
        <f t="shared" si="93"/>
        <v>45493</v>
      </c>
      <c r="I844">
        <v>1</v>
      </c>
      <c r="J844">
        <v>1</v>
      </c>
      <c r="K844">
        <v>0</v>
      </c>
      <c r="L844">
        <v>7</v>
      </c>
      <c r="M844">
        <v>0</v>
      </c>
      <c r="N844">
        <v>0</v>
      </c>
      <c r="O844">
        <v>0</v>
      </c>
      <c r="P844">
        <v>0</v>
      </c>
      <c r="Q844" s="2">
        <f>SUM(GC[[#This Row],[IC1_Inv1_GC]:[IC2_Inv2_GC]])</f>
        <v>7</v>
      </c>
      <c r="R844" s="211" t="s">
        <v>1304</v>
      </c>
    </row>
    <row r="845" spans="1:18">
      <c r="A845" s="2">
        <v>861</v>
      </c>
      <c r="B845" s="2" t="s">
        <v>212</v>
      </c>
      <c r="C845" s="2">
        <f>YEAR(GC[[#This Row],[Date]])</f>
        <v>2024</v>
      </c>
      <c r="D845" s="2" t="s">
        <v>211</v>
      </c>
      <c r="E845" s="2" t="s">
        <v>211</v>
      </c>
      <c r="F845" s="18">
        <v>45474</v>
      </c>
      <c r="G845" s="2">
        <f t="shared" si="94"/>
        <v>31</v>
      </c>
      <c r="H845" s="19">
        <f t="shared" si="93"/>
        <v>45494</v>
      </c>
      <c r="I845">
        <v>1</v>
      </c>
      <c r="J845">
        <v>1</v>
      </c>
      <c r="K845">
        <v>0</v>
      </c>
      <c r="L845">
        <v>2</v>
      </c>
      <c r="M845">
        <v>5</v>
      </c>
      <c r="N845">
        <v>0</v>
      </c>
      <c r="O845">
        <v>0</v>
      </c>
      <c r="P845">
        <v>0</v>
      </c>
      <c r="Q845" s="2">
        <f>SUM(GC[[#This Row],[IC1_Inv1_GC]:[IC2_Inv2_GC]])</f>
        <v>7</v>
      </c>
      <c r="R845" s="211" t="s">
        <v>1305</v>
      </c>
    </row>
    <row r="846" spans="1:18">
      <c r="A846" s="2">
        <v>862</v>
      </c>
      <c r="B846" s="2" t="s">
        <v>212</v>
      </c>
      <c r="C846" s="2">
        <f>YEAR(GC[[#This Row],[Date]])</f>
        <v>2024</v>
      </c>
      <c r="D846" s="2" t="s">
        <v>211</v>
      </c>
      <c r="E846" s="2" t="s">
        <v>211</v>
      </c>
      <c r="F846" s="18">
        <v>45474</v>
      </c>
      <c r="G846" s="2">
        <f t="shared" si="94"/>
        <v>31</v>
      </c>
      <c r="H846" s="19">
        <f t="shared" si="93"/>
        <v>45495</v>
      </c>
      <c r="I846">
        <v>1</v>
      </c>
      <c r="J846">
        <v>1</v>
      </c>
      <c r="K846">
        <v>0</v>
      </c>
      <c r="L846">
        <v>0</v>
      </c>
      <c r="M846">
        <v>10</v>
      </c>
      <c r="N846">
        <v>0</v>
      </c>
      <c r="O846">
        <v>0</v>
      </c>
      <c r="P846">
        <v>0</v>
      </c>
      <c r="Q846" s="2">
        <f>SUM(GC[[#This Row],[IC1_Inv1_GC]:[IC2_Inv2_GC]])</f>
        <v>10</v>
      </c>
      <c r="R846" s="211" t="s">
        <v>1306</v>
      </c>
    </row>
    <row r="847" spans="1:18">
      <c r="A847" s="2">
        <v>863</v>
      </c>
      <c r="B847" s="2" t="s">
        <v>212</v>
      </c>
      <c r="C847" s="2">
        <f>YEAR(GC[[#This Row],[Date]])</f>
        <v>2024</v>
      </c>
      <c r="D847" s="2" t="s">
        <v>211</v>
      </c>
      <c r="E847" s="2" t="s">
        <v>211</v>
      </c>
      <c r="F847" s="18">
        <v>45474</v>
      </c>
      <c r="G847" s="2">
        <f t="shared" si="94"/>
        <v>31</v>
      </c>
      <c r="H847" s="19">
        <f t="shared" si="93"/>
        <v>45496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5</v>
      </c>
      <c r="O847">
        <v>4</v>
      </c>
      <c r="P847">
        <v>0</v>
      </c>
      <c r="Q847" s="2">
        <f>SUM(GC[[#This Row],[IC1_Inv1_GC]:[IC2_Inv2_GC]])</f>
        <v>9</v>
      </c>
      <c r="R847" s="211" t="s">
        <v>1307</v>
      </c>
    </row>
    <row r="848" spans="1:18">
      <c r="A848" s="2">
        <v>864</v>
      </c>
      <c r="B848" s="2" t="s">
        <v>212</v>
      </c>
      <c r="C848" s="2">
        <f>YEAR(GC[[#This Row],[Date]])</f>
        <v>2024</v>
      </c>
      <c r="D848" s="2" t="s">
        <v>211</v>
      </c>
      <c r="E848" s="2" t="s">
        <v>211</v>
      </c>
      <c r="F848" s="18">
        <v>45474</v>
      </c>
      <c r="G848" s="2">
        <f t="shared" si="94"/>
        <v>31</v>
      </c>
      <c r="H848" s="19">
        <f t="shared" si="93"/>
        <v>45497</v>
      </c>
      <c r="I848">
        <v>1</v>
      </c>
      <c r="J848">
        <v>1</v>
      </c>
      <c r="K848">
        <v>0</v>
      </c>
      <c r="L848">
        <v>4</v>
      </c>
      <c r="M848">
        <v>2</v>
      </c>
      <c r="N848">
        <v>0</v>
      </c>
      <c r="O848">
        <v>0</v>
      </c>
      <c r="P848">
        <v>0</v>
      </c>
      <c r="Q848" s="2">
        <f>SUM(GC[[#This Row],[IC1_Inv1_GC]:[IC2_Inv2_GC]])</f>
        <v>6</v>
      </c>
      <c r="R848" s="211" t="s">
        <v>1308</v>
      </c>
    </row>
    <row r="849" spans="1:19">
      <c r="A849" s="2">
        <v>865</v>
      </c>
      <c r="B849" s="2" t="s">
        <v>212</v>
      </c>
      <c r="C849" s="2">
        <f>YEAR(GC[[#This Row],[Date]])</f>
        <v>2024</v>
      </c>
      <c r="D849" s="2" t="s">
        <v>211</v>
      </c>
      <c r="E849" s="2" t="s">
        <v>211</v>
      </c>
      <c r="F849" s="18">
        <v>45474</v>
      </c>
      <c r="G849" s="2">
        <f t="shared" si="94"/>
        <v>31</v>
      </c>
      <c r="H849" s="19">
        <f t="shared" si="93"/>
        <v>45498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s="2">
        <f>SUM(GC[[#This Row],[IC1_Inv1_GC]:[IC2_Inv2_GC]])</f>
        <v>0</v>
      </c>
      <c r="R849" t="s">
        <v>1276</v>
      </c>
    </row>
    <row r="850" spans="1:19">
      <c r="A850" s="2">
        <v>866</v>
      </c>
      <c r="B850" s="2" t="s">
        <v>212</v>
      </c>
      <c r="C850" s="2">
        <f>YEAR(GC[[#This Row],[Date]])</f>
        <v>2024</v>
      </c>
      <c r="D850" s="2" t="s">
        <v>211</v>
      </c>
      <c r="E850" s="2" t="s">
        <v>211</v>
      </c>
      <c r="F850" s="18">
        <v>45474</v>
      </c>
      <c r="G850" s="2">
        <f t="shared" si="94"/>
        <v>31</v>
      </c>
      <c r="H850" s="19">
        <f t="shared" si="93"/>
        <v>45499</v>
      </c>
      <c r="I850">
        <v>1</v>
      </c>
      <c r="J850">
        <v>1</v>
      </c>
      <c r="K850">
        <v>0</v>
      </c>
      <c r="L850">
        <v>8</v>
      </c>
      <c r="M850">
        <v>0</v>
      </c>
      <c r="N850">
        <v>0</v>
      </c>
      <c r="O850">
        <v>0</v>
      </c>
      <c r="P850">
        <v>0</v>
      </c>
      <c r="Q850" s="2">
        <f>SUM(GC[[#This Row],[IC1_Inv1_GC]:[IC2_Inv2_GC]])</f>
        <v>8</v>
      </c>
      <c r="R850" s="211" t="s">
        <v>1309</v>
      </c>
    </row>
    <row r="851" spans="1:19">
      <c r="A851" s="2">
        <v>867</v>
      </c>
      <c r="B851" s="2" t="s">
        <v>212</v>
      </c>
      <c r="C851" s="2">
        <f>YEAR(GC[[#This Row],[Date]])</f>
        <v>2024</v>
      </c>
      <c r="D851" s="2" t="s">
        <v>211</v>
      </c>
      <c r="E851" s="2" t="s">
        <v>211</v>
      </c>
      <c r="F851" s="18">
        <v>45474</v>
      </c>
      <c r="G851" s="2">
        <f t="shared" si="94"/>
        <v>31</v>
      </c>
      <c r="H851" s="19">
        <f t="shared" si="93"/>
        <v>45500</v>
      </c>
      <c r="I851">
        <v>1</v>
      </c>
      <c r="J851">
        <v>1</v>
      </c>
      <c r="K851">
        <v>0</v>
      </c>
      <c r="L851">
        <v>8</v>
      </c>
      <c r="M851">
        <v>0</v>
      </c>
      <c r="N851">
        <v>0</v>
      </c>
      <c r="O851">
        <v>0</v>
      </c>
      <c r="P851">
        <v>0</v>
      </c>
      <c r="Q851" s="2">
        <f>SUM(GC[[#This Row],[IC1_Inv1_GC]:[IC2_Inv2_GC]])</f>
        <v>8</v>
      </c>
      <c r="R851" s="211" t="s">
        <v>1310</v>
      </c>
    </row>
    <row r="852" spans="1:19">
      <c r="A852" s="2">
        <v>868</v>
      </c>
      <c r="B852" s="2" t="s">
        <v>212</v>
      </c>
      <c r="C852" s="2">
        <f>YEAR(GC[[#This Row],[Date]])</f>
        <v>2024</v>
      </c>
      <c r="D852" s="2" t="s">
        <v>211</v>
      </c>
      <c r="E852" s="2" t="s">
        <v>211</v>
      </c>
      <c r="F852" s="18">
        <v>45474</v>
      </c>
      <c r="G852" s="2">
        <f t="shared" si="94"/>
        <v>31</v>
      </c>
      <c r="H852" s="19">
        <f t="shared" si="93"/>
        <v>45501</v>
      </c>
      <c r="I852">
        <v>1</v>
      </c>
      <c r="J852">
        <v>1</v>
      </c>
      <c r="K852">
        <v>0</v>
      </c>
      <c r="L852">
        <v>0</v>
      </c>
      <c r="M852">
        <v>4</v>
      </c>
      <c r="N852">
        <v>6</v>
      </c>
      <c r="O852">
        <v>0</v>
      </c>
      <c r="P852">
        <v>0</v>
      </c>
      <c r="Q852" s="2">
        <f>SUM(GC[[#This Row],[IC1_Inv1_GC]:[IC2_Inv2_GC]])</f>
        <v>10</v>
      </c>
      <c r="R852" s="211" t="s">
        <v>1311</v>
      </c>
    </row>
    <row r="853" spans="1:19">
      <c r="A853" s="2">
        <v>869</v>
      </c>
      <c r="B853" s="2" t="s">
        <v>212</v>
      </c>
      <c r="C853" s="2">
        <f>YEAR(GC[[#This Row],[Date]])</f>
        <v>2024</v>
      </c>
      <c r="D853" s="2" t="s">
        <v>211</v>
      </c>
      <c r="E853" s="2" t="s">
        <v>211</v>
      </c>
      <c r="F853" s="18">
        <v>45474</v>
      </c>
      <c r="G853" s="2">
        <f t="shared" si="94"/>
        <v>31</v>
      </c>
      <c r="H853" s="19">
        <f t="shared" si="93"/>
        <v>45502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10</v>
      </c>
      <c r="Q853" s="2">
        <f>SUM(GC[[#This Row],[IC1_Inv1_GC]:[IC2_Inv2_GC]])</f>
        <v>10</v>
      </c>
      <c r="R853" s="211" t="s">
        <v>1312</v>
      </c>
      <c r="S853" t="s">
        <v>1313</v>
      </c>
    </row>
    <row r="854" spans="1:19">
      <c r="A854" s="2">
        <v>870</v>
      </c>
      <c r="B854" s="2" t="s">
        <v>212</v>
      </c>
      <c r="C854" s="2">
        <f>YEAR(GC[[#This Row],[Date]])</f>
        <v>2024</v>
      </c>
      <c r="D854" s="2" t="s">
        <v>211</v>
      </c>
      <c r="E854" s="2" t="s">
        <v>211</v>
      </c>
      <c r="F854" s="18">
        <v>45474</v>
      </c>
      <c r="G854" s="2">
        <f t="shared" si="94"/>
        <v>31</v>
      </c>
      <c r="H854" s="19">
        <f t="shared" si="93"/>
        <v>45503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s="2">
        <f>SUM(GC[[#This Row],[IC1_Inv1_GC]:[IC2_Inv2_GC]])</f>
        <v>0</v>
      </c>
    </row>
    <row r="855" spans="1:19">
      <c r="A855" s="2">
        <v>871</v>
      </c>
      <c r="B855" s="2" t="s">
        <v>212</v>
      </c>
      <c r="C855" s="2">
        <f>YEAR(GC[[#This Row],[Date]])</f>
        <v>2024</v>
      </c>
      <c r="D855" s="2" t="s">
        <v>211</v>
      </c>
      <c r="E855" s="2" t="s">
        <v>211</v>
      </c>
      <c r="F855" s="18">
        <v>45474</v>
      </c>
      <c r="G855" s="2">
        <f t="shared" ref="G855:G886" si="95">DAY(EOMONTH(F855,0))</f>
        <v>31</v>
      </c>
      <c r="H855" s="19">
        <f t="shared" ref="H855:H886" si="96">H854+1</f>
        <v>45504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s="2">
        <f>SUM(GC[[#This Row],[IC1_Inv1_GC]:[IC2_Inv2_GC]])</f>
        <v>0</v>
      </c>
    </row>
    <row r="856" spans="1:19">
      <c r="A856" s="2">
        <v>872</v>
      </c>
      <c r="B856" s="2" t="s">
        <v>212</v>
      </c>
      <c r="C856" s="2">
        <f>YEAR(GC[[#This Row],[Date]])</f>
        <v>2024</v>
      </c>
      <c r="D856" s="2" t="s">
        <v>211</v>
      </c>
      <c r="E856" s="2" t="s">
        <v>211</v>
      </c>
      <c r="F856" s="18">
        <v>45505</v>
      </c>
      <c r="G856" s="2">
        <f t="shared" si="95"/>
        <v>31</v>
      </c>
      <c r="H856" s="19">
        <f t="shared" si="96"/>
        <v>45505</v>
      </c>
      <c r="I856">
        <v>2</v>
      </c>
      <c r="J856">
        <v>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s="2">
        <f>SUM(GC[[#This Row],[IC1_Inv1_GC]:[IC2_Inv2_GC]])</f>
        <v>0</v>
      </c>
      <c r="R856" t="s">
        <v>1314</v>
      </c>
    </row>
    <row r="857" spans="1:19">
      <c r="A857" s="2">
        <v>873</v>
      </c>
      <c r="B857" s="2" t="s">
        <v>212</v>
      </c>
      <c r="C857" s="2">
        <f>YEAR(GC[[#This Row],[Date]])</f>
        <v>2024</v>
      </c>
      <c r="D857" s="2" t="s">
        <v>211</v>
      </c>
      <c r="E857" s="2" t="s">
        <v>211</v>
      </c>
      <c r="F857" s="18">
        <v>45505</v>
      </c>
      <c r="G857" s="2">
        <f t="shared" si="95"/>
        <v>31</v>
      </c>
      <c r="H857" s="19">
        <f t="shared" si="96"/>
        <v>45506</v>
      </c>
      <c r="I857">
        <v>2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s="2">
        <f>SUM(GC[[#This Row],[IC1_Inv1_GC]:[IC2_Inv2_GC]])</f>
        <v>0</v>
      </c>
      <c r="R857" t="s">
        <v>1315</v>
      </c>
    </row>
    <row r="858" spans="1:19">
      <c r="A858" s="2">
        <v>874</v>
      </c>
      <c r="B858" s="2" t="s">
        <v>212</v>
      </c>
      <c r="C858" s="2">
        <f>YEAR(GC[[#This Row],[Date]])</f>
        <v>2024</v>
      </c>
      <c r="D858" s="2" t="s">
        <v>211</v>
      </c>
      <c r="E858" s="2" t="s">
        <v>211</v>
      </c>
      <c r="F858" s="18">
        <v>45505</v>
      </c>
      <c r="G858" s="2">
        <f t="shared" si="95"/>
        <v>31</v>
      </c>
      <c r="H858" s="19">
        <f t="shared" si="96"/>
        <v>45507</v>
      </c>
      <c r="I858">
        <v>2</v>
      </c>
      <c r="J858">
        <v>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s="2">
        <f>SUM(GC[[#This Row],[IC1_Inv1_GC]:[IC2_Inv2_GC]])</f>
        <v>0</v>
      </c>
      <c r="R858" t="s">
        <v>1315</v>
      </c>
    </row>
    <row r="859" spans="1:19">
      <c r="A859" s="2">
        <v>875</v>
      </c>
      <c r="B859" s="2" t="s">
        <v>212</v>
      </c>
      <c r="C859" s="2">
        <f>YEAR(GC[[#This Row],[Date]])</f>
        <v>2024</v>
      </c>
      <c r="D859" s="2" t="s">
        <v>211</v>
      </c>
      <c r="E859" s="2" t="s">
        <v>211</v>
      </c>
      <c r="F859" s="18">
        <v>45505</v>
      </c>
      <c r="G859" s="2">
        <f t="shared" si="95"/>
        <v>31</v>
      </c>
      <c r="H859" s="19">
        <f t="shared" si="96"/>
        <v>45508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s="2">
        <f>SUM(GC[[#This Row],[IC1_Inv1_GC]:[IC2_Inv2_GC]])</f>
        <v>0</v>
      </c>
    </row>
    <row r="860" spans="1:19">
      <c r="A860" s="2">
        <v>876</v>
      </c>
      <c r="B860" s="2" t="s">
        <v>212</v>
      </c>
      <c r="C860" s="2">
        <f>YEAR(GC[[#This Row],[Date]])</f>
        <v>2024</v>
      </c>
      <c r="D860" s="2" t="s">
        <v>211</v>
      </c>
      <c r="E860" s="2" t="s">
        <v>211</v>
      </c>
      <c r="F860" s="18">
        <v>45505</v>
      </c>
      <c r="G860" s="2">
        <f t="shared" si="95"/>
        <v>31</v>
      </c>
      <c r="H860" s="19">
        <f t="shared" si="96"/>
        <v>45509</v>
      </c>
      <c r="I860">
        <v>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s="2">
        <f>SUM(GC[[#This Row],[IC1_Inv1_GC]:[IC2_Inv2_GC]])</f>
        <v>0</v>
      </c>
    </row>
    <row r="861" spans="1:19">
      <c r="A861" s="2">
        <v>877</v>
      </c>
      <c r="B861" s="2" t="s">
        <v>212</v>
      </c>
      <c r="C861" s="2">
        <f>YEAR(GC[[#This Row],[Date]])</f>
        <v>2024</v>
      </c>
      <c r="D861" s="2" t="s">
        <v>211</v>
      </c>
      <c r="E861" s="2" t="s">
        <v>211</v>
      </c>
      <c r="F861" s="18">
        <v>45505</v>
      </c>
      <c r="G861" s="2">
        <f t="shared" si="95"/>
        <v>31</v>
      </c>
      <c r="H861" s="19">
        <f t="shared" si="96"/>
        <v>45510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s="2">
        <f>SUM(GC[[#This Row],[IC1_Inv1_GC]:[IC2_Inv2_GC]])</f>
        <v>0</v>
      </c>
      <c r="R861" t="s">
        <v>1316</v>
      </c>
    </row>
    <row r="862" spans="1:19">
      <c r="A862" s="2">
        <v>878</v>
      </c>
      <c r="B862" s="2" t="s">
        <v>212</v>
      </c>
      <c r="C862" s="2">
        <f>YEAR(GC[[#This Row],[Date]])</f>
        <v>2024</v>
      </c>
      <c r="D862" s="2" t="s">
        <v>211</v>
      </c>
      <c r="E862" s="2" t="s">
        <v>211</v>
      </c>
      <c r="F862" s="18">
        <v>45505</v>
      </c>
      <c r="G862" s="2">
        <f t="shared" si="95"/>
        <v>31</v>
      </c>
      <c r="H862" s="19">
        <f t="shared" si="96"/>
        <v>45511</v>
      </c>
      <c r="I862">
        <v>2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s="2">
        <f>SUM(GC[[#This Row],[IC1_Inv1_GC]:[IC2_Inv2_GC]])</f>
        <v>0</v>
      </c>
      <c r="R862" t="s">
        <v>1317</v>
      </c>
    </row>
    <row r="863" spans="1:19">
      <c r="A863" s="2">
        <v>879</v>
      </c>
      <c r="B863" s="2" t="s">
        <v>212</v>
      </c>
      <c r="C863" s="2">
        <f>YEAR(GC[[#This Row],[Date]])</f>
        <v>2024</v>
      </c>
      <c r="D863" s="2" t="s">
        <v>211</v>
      </c>
      <c r="E863" s="2" t="s">
        <v>211</v>
      </c>
      <c r="F863" s="18">
        <v>45505</v>
      </c>
      <c r="G863" s="2">
        <f t="shared" si="95"/>
        <v>31</v>
      </c>
      <c r="H863" s="19">
        <f t="shared" si="96"/>
        <v>45512</v>
      </c>
      <c r="I863">
        <v>2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s="2">
        <f>SUM(GC[[#This Row],[IC1_Inv1_GC]:[IC2_Inv2_GC]])</f>
        <v>0</v>
      </c>
      <c r="R863" t="s">
        <v>1249</v>
      </c>
    </row>
    <row r="864" spans="1:19">
      <c r="A864" s="2">
        <v>880</v>
      </c>
      <c r="B864" s="2" t="s">
        <v>212</v>
      </c>
      <c r="C864" s="2">
        <f>YEAR(GC[[#This Row],[Date]])</f>
        <v>2024</v>
      </c>
      <c r="D864" s="2" t="s">
        <v>211</v>
      </c>
      <c r="E864" s="2" t="s">
        <v>211</v>
      </c>
      <c r="F864" s="18">
        <v>45505</v>
      </c>
      <c r="G864" s="2">
        <f t="shared" si="95"/>
        <v>31</v>
      </c>
      <c r="H864" s="19">
        <f t="shared" si="96"/>
        <v>45513</v>
      </c>
      <c r="I864">
        <v>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s="2">
        <f>SUM(GC[[#This Row],[IC1_Inv1_GC]:[IC2_Inv2_GC]])</f>
        <v>0</v>
      </c>
    </row>
    <row r="865" spans="1:18">
      <c r="A865" s="2">
        <v>881</v>
      </c>
      <c r="B865" s="2" t="s">
        <v>212</v>
      </c>
      <c r="C865" s="2">
        <f>YEAR(GC[[#This Row],[Date]])</f>
        <v>2024</v>
      </c>
      <c r="D865" s="2" t="s">
        <v>211</v>
      </c>
      <c r="E865" s="2" t="s">
        <v>211</v>
      </c>
      <c r="F865" s="18">
        <v>45505</v>
      </c>
      <c r="G865" s="2">
        <f t="shared" si="95"/>
        <v>31</v>
      </c>
      <c r="H865" s="19">
        <f t="shared" si="96"/>
        <v>45514</v>
      </c>
      <c r="I865">
        <v>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s="2">
        <f>SUM(GC[[#This Row],[IC1_Inv1_GC]:[IC2_Inv2_GC]])</f>
        <v>0</v>
      </c>
    </row>
    <row r="866" spans="1:18">
      <c r="A866" s="2">
        <v>882</v>
      </c>
      <c r="B866" s="2" t="s">
        <v>212</v>
      </c>
      <c r="C866" s="2">
        <f>YEAR(GC[[#This Row],[Date]])</f>
        <v>2024</v>
      </c>
      <c r="D866" s="2" t="s">
        <v>211</v>
      </c>
      <c r="E866" s="2" t="s">
        <v>211</v>
      </c>
      <c r="F866" s="18">
        <v>45505</v>
      </c>
      <c r="G866" s="2">
        <f t="shared" si="95"/>
        <v>31</v>
      </c>
      <c r="H866" s="19">
        <f t="shared" si="96"/>
        <v>45515</v>
      </c>
      <c r="Q866" s="2">
        <f>SUM(GC[[#This Row],[IC1_Inv1_GC]:[IC2_Inv2_GC]])</f>
        <v>0</v>
      </c>
    </row>
    <row r="867" spans="1:18">
      <c r="A867" s="2">
        <v>883</v>
      </c>
      <c r="B867" s="2" t="s">
        <v>212</v>
      </c>
      <c r="C867" s="2">
        <f>YEAR(GC[[#This Row],[Date]])</f>
        <v>2024</v>
      </c>
      <c r="D867" s="2" t="s">
        <v>211</v>
      </c>
      <c r="E867" s="2" t="s">
        <v>211</v>
      </c>
      <c r="F867" s="18">
        <v>45505</v>
      </c>
      <c r="G867" s="2">
        <f t="shared" si="95"/>
        <v>31</v>
      </c>
      <c r="H867" s="19">
        <f t="shared" si="96"/>
        <v>45516</v>
      </c>
      <c r="Q867" s="2">
        <f>SUM(GC[[#This Row],[IC1_Inv1_GC]:[IC2_Inv2_GC]])</f>
        <v>0</v>
      </c>
    </row>
    <row r="868" spans="1:18">
      <c r="A868" s="2">
        <v>884</v>
      </c>
      <c r="B868" s="2" t="s">
        <v>212</v>
      </c>
      <c r="C868" s="2">
        <f>YEAR(GC[[#This Row],[Date]])</f>
        <v>2024</v>
      </c>
      <c r="D868" s="2" t="s">
        <v>211</v>
      </c>
      <c r="E868" s="2" t="s">
        <v>211</v>
      </c>
      <c r="F868" s="18">
        <v>45505</v>
      </c>
      <c r="G868" s="2">
        <f t="shared" si="95"/>
        <v>31</v>
      </c>
      <c r="H868" s="19">
        <f t="shared" si="96"/>
        <v>45517</v>
      </c>
      <c r="Q868" s="2">
        <f>SUM(GC[[#This Row],[IC1_Inv1_GC]:[IC2_Inv2_GC]])</f>
        <v>0</v>
      </c>
    </row>
    <row r="869" spans="1:18">
      <c r="A869" s="2">
        <v>885</v>
      </c>
      <c r="B869" s="2" t="s">
        <v>212</v>
      </c>
      <c r="C869" s="2">
        <f>YEAR(GC[[#This Row],[Date]])</f>
        <v>2024</v>
      </c>
      <c r="D869" s="2" t="s">
        <v>211</v>
      </c>
      <c r="E869" s="2" t="s">
        <v>211</v>
      </c>
      <c r="F869" s="18">
        <v>45505</v>
      </c>
      <c r="G869" s="2">
        <f t="shared" si="95"/>
        <v>31</v>
      </c>
      <c r="H869" s="19">
        <f t="shared" si="96"/>
        <v>45518</v>
      </c>
      <c r="Q869" s="2">
        <f>SUM(GC[[#This Row],[IC1_Inv1_GC]:[IC2_Inv2_GC]])</f>
        <v>0</v>
      </c>
    </row>
    <row r="870" spans="1:18">
      <c r="A870" s="2">
        <v>886</v>
      </c>
      <c r="B870" s="2" t="s">
        <v>212</v>
      </c>
      <c r="C870" s="2">
        <f>YEAR(GC[[#This Row],[Date]])</f>
        <v>2024</v>
      </c>
      <c r="D870" s="2" t="s">
        <v>211</v>
      </c>
      <c r="E870" s="2" t="s">
        <v>211</v>
      </c>
      <c r="F870" s="18">
        <v>45505</v>
      </c>
      <c r="G870" s="2">
        <f t="shared" si="95"/>
        <v>31</v>
      </c>
      <c r="H870" s="19">
        <f t="shared" si="96"/>
        <v>45519</v>
      </c>
      <c r="Q870" s="2">
        <f>SUM(GC[[#This Row],[IC1_Inv1_GC]:[IC2_Inv2_GC]])</f>
        <v>0</v>
      </c>
    </row>
    <row r="871" spans="1:18">
      <c r="A871" s="2">
        <v>887</v>
      </c>
      <c r="B871" s="2" t="s">
        <v>212</v>
      </c>
      <c r="C871" s="2">
        <f>YEAR(GC[[#This Row],[Date]])</f>
        <v>2024</v>
      </c>
      <c r="D871" s="2" t="s">
        <v>211</v>
      </c>
      <c r="E871" s="2" t="s">
        <v>211</v>
      </c>
      <c r="F871" s="18">
        <v>45505</v>
      </c>
      <c r="G871" s="2">
        <f t="shared" si="95"/>
        <v>31</v>
      </c>
      <c r="H871" s="19">
        <f t="shared" si="96"/>
        <v>45520</v>
      </c>
      <c r="Q871" s="2">
        <f>SUM(GC[[#This Row],[IC1_Inv1_GC]:[IC2_Inv2_GC]])</f>
        <v>0</v>
      </c>
    </row>
    <row r="872" spans="1:18">
      <c r="A872" s="2">
        <v>888</v>
      </c>
      <c r="B872" s="2" t="s">
        <v>212</v>
      </c>
      <c r="C872" s="2">
        <f>YEAR(GC[[#This Row],[Date]])</f>
        <v>2024</v>
      </c>
      <c r="D872" s="2" t="s">
        <v>211</v>
      </c>
      <c r="E872" s="2" t="s">
        <v>211</v>
      </c>
      <c r="F872" s="18">
        <v>45505</v>
      </c>
      <c r="G872" s="2">
        <f t="shared" si="95"/>
        <v>31</v>
      </c>
      <c r="H872" s="19">
        <f t="shared" si="96"/>
        <v>45521</v>
      </c>
      <c r="Q872" s="2">
        <f>SUM(GC[[#This Row],[IC1_Inv1_GC]:[IC2_Inv2_GC]])</f>
        <v>0</v>
      </c>
    </row>
    <row r="873" spans="1:18">
      <c r="A873" s="2">
        <v>889</v>
      </c>
      <c r="B873" s="2" t="s">
        <v>212</v>
      </c>
      <c r="C873" s="2">
        <f>YEAR(GC[[#This Row],[Date]])</f>
        <v>2024</v>
      </c>
      <c r="D873" s="2" t="s">
        <v>211</v>
      </c>
      <c r="E873" s="2" t="s">
        <v>211</v>
      </c>
      <c r="F873" s="18">
        <v>45505</v>
      </c>
      <c r="G873" s="2">
        <f t="shared" si="95"/>
        <v>31</v>
      </c>
      <c r="H873" s="19">
        <f t="shared" si="96"/>
        <v>45522</v>
      </c>
      <c r="I873">
        <v>2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s="2">
        <f>SUM(GC[[#This Row],[IC1_Inv1_GC]:[IC2_Inv2_GC]])</f>
        <v>0</v>
      </c>
      <c r="R873" t="s">
        <v>1016</v>
      </c>
    </row>
    <row r="874" spans="1:18">
      <c r="A874" s="2">
        <v>890</v>
      </c>
      <c r="B874" s="2" t="s">
        <v>212</v>
      </c>
      <c r="C874" s="2">
        <f>YEAR(GC[[#This Row],[Date]])</f>
        <v>2024</v>
      </c>
      <c r="D874" s="2" t="s">
        <v>211</v>
      </c>
      <c r="E874" s="2" t="s">
        <v>211</v>
      </c>
      <c r="F874" s="18">
        <v>45505</v>
      </c>
      <c r="G874" s="2">
        <f t="shared" si="95"/>
        <v>31</v>
      </c>
      <c r="H874" s="19">
        <f t="shared" si="96"/>
        <v>45523</v>
      </c>
      <c r="I874">
        <v>2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s="2">
        <f>SUM(GC[[#This Row],[IC1_Inv1_GC]:[IC2_Inv2_GC]])</f>
        <v>0</v>
      </c>
      <c r="R874" t="s">
        <v>1295</v>
      </c>
    </row>
    <row r="875" spans="1:18">
      <c r="A875" s="2">
        <v>891</v>
      </c>
      <c r="B875" s="2" t="s">
        <v>212</v>
      </c>
      <c r="C875" s="2">
        <f>YEAR(GC[[#This Row],[Date]])</f>
        <v>2024</v>
      </c>
      <c r="D875" s="2" t="s">
        <v>211</v>
      </c>
      <c r="E875" s="2" t="s">
        <v>211</v>
      </c>
      <c r="F875" s="18">
        <v>45505</v>
      </c>
      <c r="G875" s="2">
        <f t="shared" si="95"/>
        <v>31</v>
      </c>
      <c r="H875" s="19">
        <f t="shared" si="96"/>
        <v>45524</v>
      </c>
      <c r="I875">
        <v>2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s="2">
        <f>SUM(GC[[#This Row],[IC1_Inv1_GC]:[IC2_Inv2_GC]])</f>
        <v>0</v>
      </c>
      <c r="R875" t="s">
        <v>1295</v>
      </c>
    </row>
    <row r="876" spans="1:18">
      <c r="A876" s="2">
        <v>892</v>
      </c>
      <c r="B876" s="2" t="s">
        <v>212</v>
      </c>
      <c r="C876" s="2">
        <f>YEAR(GC[[#This Row],[Date]])</f>
        <v>2024</v>
      </c>
      <c r="D876" s="2" t="s">
        <v>211</v>
      </c>
      <c r="E876" s="2" t="s">
        <v>211</v>
      </c>
      <c r="F876" s="18">
        <v>45505</v>
      </c>
      <c r="G876" s="2">
        <f t="shared" si="95"/>
        <v>31</v>
      </c>
      <c r="H876" s="19">
        <f t="shared" si="96"/>
        <v>45525</v>
      </c>
      <c r="I876">
        <v>2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s="2">
        <f>SUM(GC[[#This Row],[IC1_Inv1_GC]:[IC2_Inv2_GC]])</f>
        <v>0</v>
      </c>
      <c r="R876" s="211" t="s">
        <v>1130</v>
      </c>
    </row>
    <row r="877" spans="1:18">
      <c r="A877" s="2">
        <v>893</v>
      </c>
      <c r="B877" s="2" t="s">
        <v>212</v>
      </c>
      <c r="C877" s="2">
        <f>YEAR(GC[[#This Row],[Date]])</f>
        <v>2024</v>
      </c>
      <c r="D877" s="2" t="s">
        <v>211</v>
      </c>
      <c r="E877" s="2" t="s">
        <v>211</v>
      </c>
      <c r="F877" s="18">
        <v>45505</v>
      </c>
      <c r="G877" s="2">
        <f t="shared" si="95"/>
        <v>31</v>
      </c>
      <c r="H877" s="19">
        <f t="shared" si="96"/>
        <v>45526</v>
      </c>
      <c r="I877">
        <v>2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s="2">
        <f>SUM(GC[[#This Row],[IC1_Inv1_GC]:[IC2_Inv2_GC]])</f>
        <v>0</v>
      </c>
      <c r="R877" s="211" t="s">
        <v>1130</v>
      </c>
    </row>
    <row r="878" spans="1:18">
      <c r="A878" s="2">
        <v>894</v>
      </c>
      <c r="B878" s="2" t="s">
        <v>212</v>
      </c>
      <c r="C878" s="2">
        <f>YEAR(GC[[#This Row],[Date]])</f>
        <v>2024</v>
      </c>
      <c r="D878" s="2" t="s">
        <v>211</v>
      </c>
      <c r="E878" s="2" t="s">
        <v>211</v>
      </c>
      <c r="F878" s="18">
        <v>45505</v>
      </c>
      <c r="G878" s="2">
        <f t="shared" si="95"/>
        <v>31</v>
      </c>
      <c r="H878" s="19">
        <f t="shared" si="96"/>
        <v>45527</v>
      </c>
      <c r="Q878" s="2">
        <f>SUM(GC[[#This Row],[IC1_Inv1_GC]:[IC2_Inv2_GC]])</f>
        <v>0</v>
      </c>
    </row>
    <row r="879" spans="1:18">
      <c r="A879" s="2">
        <v>895</v>
      </c>
      <c r="B879" s="2" t="s">
        <v>212</v>
      </c>
      <c r="C879" s="2">
        <f>YEAR(GC[[#This Row],[Date]])</f>
        <v>2024</v>
      </c>
      <c r="D879" s="2" t="s">
        <v>211</v>
      </c>
      <c r="E879" s="2" t="s">
        <v>211</v>
      </c>
      <c r="F879" s="18">
        <v>45505</v>
      </c>
      <c r="G879" s="2">
        <f t="shared" si="95"/>
        <v>31</v>
      </c>
      <c r="H879" s="19">
        <f t="shared" si="96"/>
        <v>45528</v>
      </c>
      <c r="Q879" s="2">
        <f>SUM(GC[[#This Row],[IC1_Inv1_GC]:[IC2_Inv2_GC]])</f>
        <v>0</v>
      </c>
    </row>
    <row r="880" spans="1:18">
      <c r="A880" s="2">
        <v>896</v>
      </c>
      <c r="B880" s="2" t="s">
        <v>212</v>
      </c>
      <c r="C880" s="2">
        <f>YEAR(GC[[#This Row],[Date]])</f>
        <v>2024</v>
      </c>
      <c r="D880" s="2" t="s">
        <v>211</v>
      </c>
      <c r="E880" s="2" t="s">
        <v>211</v>
      </c>
      <c r="F880" s="18">
        <v>45505</v>
      </c>
      <c r="G880" s="2">
        <f t="shared" si="95"/>
        <v>31</v>
      </c>
      <c r="H880" s="19">
        <f t="shared" si="96"/>
        <v>45529</v>
      </c>
      <c r="Q880" s="2">
        <f>SUM(GC[[#This Row],[IC1_Inv1_GC]:[IC2_Inv2_GC]])</f>
        <v>0</v>
      </c>
    </row>
    <row r="881" spans="1:18">
      <c r="A881" s="2">
        <v>897</v>
      </c>
      <c r="B881" s="2" t="s">
        <v>212</v>
      </c>
      <c r="C881" s="2">
        <f>YEAR(GC[[#This Row],[Date]])</f>
        <v>2024</v>
      </c>
      <c r="D881" s="2" t="s">
        <v>211</v>
      </c>
      <c r="E881" s="2" t="s">
        <v>211</v>
      </c>
      <c r="F881" s="18">
        <v>45505</v>
      </c>
      <c r="G881" s="2">
        <f t="shared" si="95"/>
        <v>31</v>
      </c>
      <c r="H881" s="19">
        <f t="shared" si="96"/>
        <v>45530</v>
      </c>
      <c r="I881">
        <v>2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10</v>
      </c>
      <c r="Q881" s="2">
        <f>SUM(GC[[#This Row],[IC1_Inv1_GC]:[IC2_Inv2_GC]])</f>
        <v>10</v>
      </c>
      <c r="R881" s="211" t="s">
        <v>1318</v>
      </c>
    </row>
    <row r="882" spans="1:18">
      <c r="A882" s="2">
        <v>898</v>
      </c>
      <c r="B882" s="2" t="s">
        <v>212</v>
      </c>
      <c r="C882" s="2">
        <f>YEAR(GC[[#This Row],[Date]])</f>
        <v>2024</v>
      </c>
      <c r="D882" s="2" t="s">
        <v>211</v>
      </c>
      <c r="E882" s="2" t="s">
        <v>211</v>
      </c>
      <c r="F882" s="18">
        <v>45505</v>
      </c>
      <c r="G882" s="2">
        <f t="shared" si="95"/>
        <v>31</v>
      </c>
      <c r="H882" s="19">
        <f t="shared" si="96"/>
        <v>45531</v>
      </c>
      <c r="I882">
        <v>2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7</v>
      </c>
      <c r="Q882" s="2">
        <f>SUM(GC[[#This Row],[IC1_Inv1_GC]:[IC2_Inv2_GC]])</f>
        <v>7</v>
      </c>
      <c r="R882" s="211" t="s">
        <v>1319</v>
      </c>
    </row>
    <row r="883" spans="1:18">
      <c r="A883" s="2">
        <v>899</v>
      </c>
      <c r="B883" s="2" t="s">
        <v>212</v>
      </c>
      <c r="C883" s="2">
        <f>YEAR(GC[[#This Row],[Date]])</f>
        <v>2024</v>
      </c>
      <c r="D883" s="2" t="s">
        <v>211</v>
      </c>
      <c r="E883" s="2" t="s">
        <v>211</v>
      </c>
      <c r="F883" s="18">
        <v>45505</v>
      </c>
      <c r="G883" s="2">
        <f t="shared" si="95"/>
        <v>31</v>
      </c>
      <c r="H883" s="19">
        <f t="shared" si="96"/>
        <v>45532</v>
      </c>
      <c r="I883">
        <v>2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8</v>
      </c>
      <c r="Q883" s="2">
        <f>SUM(GC[[#This Row],[IC1_Inv1_GC]:[IC2_Inv2_GC]])</f>
        <v>8</v>
      </c>
      <c r="R883" s="211" t="s">
        <v>1320</v>
      </c>
    </row>
    <row r="884" spans="1:18">
      <c r="A884" s="2">
        <v>900</v>
      </c>
      <c r="B884" s="2" t="s">
        <v>212</v>
      </c>
      <c r="C884" s="2">
        <f>YEAR(GC[[#This Row],[Date]])</f>
        <v>2024</v>
      </c>
      <c r="D884" s="2" t="s">
        <v>211</v>
      </c>
      <c r="E884" s="2" t="s">
        <v>211</v>
      </c>
      <c r="F884" s="18">
        <v>45505</v>
      </c>
      <c r="G884" s="2">
        <f t="shared" si="95"/>
        <v>31</v>
      </c>
      <c r="H884" s="19">
        <f t="shared" si="96"/>
        <v>45533</v>
      </c>
      <c r="I884">
        <v>2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4</v>
      </c>
      <c r="Q884" s="2">
        <f>SUM(GC[[#This Row],[IC1_Inv1_GC]:[IC2_Inv2_GC]])</f>
        <v>4</v>
      </c>
      <c r="R884" s="211" t="s">
        <v>1321</v>
      </c>
    </row>
    <row r="885" spans="1:18">
      <c r="A885" s="2">
        <v>901</v>
      </c>
      <c r="B885" s="2" t="s">
        <v>212</v>
      </c>
      <c r="C885" s="2">
        <f>YEAR(GC[[#This Row],[Date]])</f>
        <v>2024</v>
      </c>
      <c r="D885" s="2" t="s">
        <v>211</v>
      </c>
      <c r="E885" s="2" t="s">
        <v>211</v>
      </c>
      <c r="F885" s="18">
        <v>45505</v>
      </c>
      <c r="G885" s="2">
        <f t="shared" si="95"/>
        <v>31</v>
      </c>
      <c r="H885" s="19">
        <f t="shared" si="96"/>
        <v>45534</v>
      </c>
      <c r="I885">
        <v>2</v>
      </c>
      <c r="J885">
        <v>1</v>
      </c>
      <c r="K885">
        <v>0</v>
      </c>
      <c r="L885">
        <v>0</v>
      </c>
      <c r="M885">
        <v>2</v>
      </c>
      <c r="N885">
        <v>0</v>
      </c>
      <c r="O885">
        <v>0</v>
      </c>
      <c r="P885">
        <v>0</v>
      </c>
      <c r="Q885" s="2">
        <f>SUM(GC[[#This Row],[IC1_Inv1_GC]:[IC2_Inv2_GC]])</f>
        <v>2</v>
      </c>
      <c r="R885" s="211" t="s">
        <v>1322</v>
      </c>
    </row>
    <row r="886" spans="1:18">
      <c r="A886" s="2">
        <v>902</v>
      </c>
      <c r="B886" s="2" t="s">
        <v>212</v>
      </c>
      <c r="C886" s="2">
        <f>YEAR(GC[[#This Row],[Date]])</f>
        <v>2024</v>
      </c>
      <c r="D886" s="2" t="s">
        <v>211</v>
      </c>
      <c r="E886" s="2" t="s">
        <v>211</v>
      </c>
      <c r="F886" s="18">
        <v>45505</v>
      </c>
      <c r="G886" s="2">
        <f t="shared" si="95"/>
        <v>31</v>
      </c>
      <c r="H886" s="19">
        <f t="shared" si="96"/>
        <v>45535</v>
      </c>
      <c r="I886">
        <v>2</v>
      </c>
      <c r="J886">
        <v>1</v>
      </c>
      <c r="K886">
        <v>0</v>
      </c>
      <c r="L886">
        <v>0</v>
      </c>
      <c r="M886">
        <v>10</v>
      </c>
      <c r="N886">
        <v>0</v>
      </c>
      <c r="O886">
        <v>0</v>
      </c>
      <c r="P886">
        <v>0</v>
      </c>
      <c r="Q886" s="2">
        <f>SUM(GC[[#This Row],[IC1_Inv1_GC]:[IC2_Inv2_GC]])</f>
        <v>10</v>
      </c>
      <c r="R886" s="211" t="s">
        <v>1323</v>
      </c>
    </row>
    <row r="887" spans="1:18">
      <c r="A887" s="2">
        <v>903</v>
      </c>
      <c r="B887" s="2" t="s">
        <v>212</v>
      </c>
      <c r="C887" s="2">
        <f>YEAR(GC[[#This Row],[Date]])</f>
        <v>2024</v>
      </c>
      <c r="D887" s="2" t="s">
        <v>211</v>
      </c>
      <c r="E887" s="2" t="s">
        <v>211</v>
      </c>
      <c r="F887" s="18">
        <v>45536</v>
      </c>
      <c r="G887" s="2">
        <f t="shared" ref="G887:G918" si="97">DAY(EOMONTH(F887,0))</f>
        <v>30</v>
      </c>
      <c r="H887" s="19">
        <f t="shared" ref="H887:H918" si="98">H886+1</f>
        <v>45536</v>
      </c>
      <c r="I887">
        <v>2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7</v>
      </c>
      <c r="Q887" s="2">
        <f>SUM(GC[[#This Row],[IC1_Inv1_GC]:[IC2_Inv2_GC]])</f>
        <v>7</v>
      </c>
      <c r="R887" s="211" t="s">
        <v>1324</v>
      </c>
    </row>
    <row r="888" spans="1:18">
      <c r="A888" s="2">
        <v>904</v>
      </c>
      <c r="B888" s="2" t="s">
        <v>212</v>
      </c>
      <c r="C888" s="2">
        <f>YEAR(GC[[#This Row],[Date]])</f>
        <v>2024</v>
      </c>
      <c r="D888" s="2" t="s">
        <v>211</v>
      </c>
      <c r="E888" s="2" t="s">
        <v>211</v>
      </c>
      <c r="F888" s="18">
        <v>45536</v>
      </c>
      <c r="G888" s="2">
        <f t="shared" si="97"/>
        <v>30</v>
      </c>
      <c r="H888" s="19">
        <f t="shared" si="98"/>
        <v>45537</v>
      </c>
      <c r="I888">
        <v>2</v>
      </c>
      <c r="J888">
        <v>1</v>
      </c>
      <c r="K888">
        <v>4</v>
      </c>
      <c r="L888">
        <v>2</v>
      </c>
      <c r="M888">
        <v>0</v>
      </c>
      <c r="N888">
        <v>0</v>
      </c>
      <c r="O888">
        <v>0</v>
      </c>
      <c r="P888">
        <v>1</v>
      </c>
      <c r="Q888" s="2">
        <f>SUM(GC[[#This Row],[IC1_Inv1_GC]:[IC2_Inv2_GC]])</f>
        <v>7</v>
      </c>
      <c r="R888" s="211" t="s">
        <v>1325</v>
      </c>
    </row>
    <row r="889" spans="1:18">
      <c r="A889" s="2">
        <v>905</v>
      </c>
      <c r="B889" s="2" t="s">
        <v>212</v>
      </c>
      <c r="C889" s="2">
        <f>YEAR(GC[[#This Row],[Date]])</f>
        <v>2024</v>
      </c>
      <c r="D889" s="2" t="s">
        <v>211</v>
      </c>
      <c r="E889" s="2" t="s">
        <v>211</v>
      </c>
      <c r="F889" s="18">
        <v>45536</v>
      </c>
      <c r="G889" s="2">
        <f t="shared" si="97"/>
        <v>30</v>
      </c>
      <c r="H889" s="19">
        <f t="shared" si="98"/>
        <v>45538</v>
      </c>
      <c r="I889">
        <v>2</v>
      </c>
      <c r="J889">
        <v>1</v>
      </c>
      <c r="K889">
        <v>0</v>
      </c>
      <c r="L889">
        <v>10</v>
      </c>
      <c r="M889">
        <v>0</v>
      </c>
      <c r="N889">
        <v>0</v>
      </c>
      <c r="O889">
        <v>0</v>
      </c>
      <c r="P889">
        <v>0</v>
      </c>
      <c r="Q889" s="2">
        <f>SUM(GC[[#This Row],[IC1_Inv1_GC]:[IC2_Inv2_GC]])</f>
        <v>10</v>
      </c>
      <c r="R889" s="211" t="s">
        <v>1326</v>
      </c>
    </row>
    <row r="890" spans="1:18">
      <c r="A890" s="2">
        <v>906</v>
      </c>
      <c r="B890" s="2" t="s">
        <v>212</v>
      </c>
      <c r="C890" s="2">
        <f>YEAR(GC[[#This Row],[Date]])</f>
        <v>2024</v>
      </c>
      <c r="D890" s="2" t="s">
        <v>211</v>
      </c>
      <c r="E890" s="2" t="s">
        <v>211</v>
      </c>
      <c r="F890" s="18">
        <v>45536</v>
      </c>
      <c r="G890" s="2">
        <f t="shared" si="97"/>
        <v>30</v>
      </c>
      <c r="H890" s="19">
        <f t="shared" si="98"/>
        <v>45539</v>
      </c>
      <c r="I890">
        <v>2</v>
      </c>
      <c r="J890">
        <v>1</v>
      </c>
      <c r="K890">
        <v>0</v>
      </c>
      <c r="L890">
        <v>8</v>
      </c>
      <c r="M890">
        <v>0</v>
      </c>
      <c r="N890">
        <v>0</v>
      </c>
      <c r="O890">
        <v>0</v>
      </c>
      <c r="P890">
        <v>0</v>
      </c>
      <c r="Q890" s="2">
        <f>SUM(GC[[#This Row],[IC1_Inv1_GC]:[IC2_Inv2_GC]])</f>
        <v>8</v>
      </c>
      <c r="R890" s="211" t="s">
        <v>1327</v>
      </c>
    </row>
    <row r="891" spans="1:18">
      <c r="A891" s="2">
        <v>907</v>
      </c>
      <c r="B891" s="2" t="s">
        <v>212</v>
      </c>
      <c r="C891" s="2">
        <f>YEAR(GC[[#This Row],[Date]])</f>
        <v>2024</v>
      </c>
      <c r="D891" s="2" t="s">
        <v>211</v>
      </c>
      <c r="E891" s="2" t="s">
        <v>211</v>
      </c>
      <c r="F891" s="18">
        <v>45536</v>
      </c>
      <c r="G891" s="2">
        <f t="shared" si="97"/>
        <v>30</v>
      </c>
      <c r="H891" s="19">
        <f t="shared" si="98"/>
        <v>45540</v>
      </c>
      <c r="I891">
        <v>2</v>
      </c>
      <c r="J891">
        <v>1</v>
      </c>
      <c r="K891">
        <v>0</v>
      </c>
      <c r="L891">
        <v>8</v>
      </c>
      <c r="M891">
        <v>0</v>
      </c>
      <c r="N891">
        <v>0</v>
      </c>
      <c r="O891">
        <v>0</v>
      </c>
      <c r="P891">
        <v>0</v>
      </c>
      <c r="Q891" s="2">
        <f>SUM(GC[[#This Row],[IC1_Inv1_GC]:[IC2_Inv2_GC]])</f>
        <v>8</v>
      </c>
      <c r="R891" s="211" t="s">
        <v>1328</v>
      </c>
    </row>
    <row r="892" spans="1:18">
      <c r="A892" s="2">
        <v>908</v>
      </c>
      <c r="B892" s="2" t="s">
        <v>212</v>
      </c>
      <c r="C892" s="2">
        <f>YEAR(GC[[#This Row],[Date]])</f>
        <v>2024</v>
      </c>
      <c r="D892" s="2" t="s">
        <v>211</v>
      </c>
      <c r="E892" s="2" t="s">
        <v>211</v>
      </c>
      <c r="F892" s="18">
        <v>45536</v>
      </c>
      <c r="G892" s="2">
        <f t="shared" si="97"/>
        <v>30</v>
      </c>
      <c r="H892" s="19">
        <f t="shared" si="98"/>
        <v>45541</v>
      </c>
      <c r="I892">
        <v>2</v>
      </c>
      <c r="J892">
        <v>1</v>
      </c>
      <c r="K892">
        <v>0</v>
      </c>
      <c r="L892">
        <v>7</v>
      </c>
      <c r="M892">
        <v>1</v>
      </c>
      <c r="N892">
        <v>0</v>
      </c>
      <c r="O892">
        <v>0</v>
      </c>
      <c r="P892">
        <v>0</v>
      </c>
      <c r="Q892" s="2">
        <f>SUM(GC[[#This Row],[IC1_Inv1_GC]:[IC2_Inv2_GC]])</f>
        <v>8</v>
      </c>
      <c r="R892" s="211" t="s">
        <v>1329</v>
      </c>
    </row>
    <row r="893" spans="1:18">
      <c r="A893" s="2">
        <v>909</v>
      </c>
      <c r="B893" s="2" t="s">
        <v>212</v>
      </c>
      <c r="C893" s="2">
        <f>YEAR(GC[[#This Row],[Date]])</f>
        <v>2024</v>
      </c>
      <c r="D893" s="2" t="s">
        <v>211</v>
      </c>
      <c r="E893" s="2" t="s">
        <v>211</v>
      </c>
      <c r="F893" s="18">
        <v>45536</v>
      </c>
      <c r="G893" s="2">
        <f t="shared" si="97"/>
        <v>30</v>
      </c>
      <c r="H893" s="19">
        <f t="shared" si="98"/>
        <v>45542</v>
      </c>
      <c r="I893">
        <v>2</v>
      </c>
      <c r="J893">
        <v>1</v>
      </c>
      <c r="K893">
        <v>0</v>
      </c>
      <c r="L893">
        <v>0</v>
      </c>
      <c r="M893">
        <v>3</v>
      </c>
      <c r="N893">
        <v>0</v>
      </c>
      <c r="O893">
        <v>0</v>
      </c>
      <c r="P893">
        <v>0</v>
      </c>
      <c r="Q893" s="2">
        <f>SUM(GC[[#This Row],[IC1_Inv1_GC]:[IC2_Inv2_GC]])</f>
        <v>3</v>
      </c>
      <c r="R893" s="211" t="s">
        <v>1330</v>
      </c>
    </row>
    <row r="894" spans="1:18">
      <c r="A894" s="2">
        <v>910</v>
      </c>
      <c r="B894" s="2" t="s">
        <v>212</v>
      </c>
      <c r="C894" s="2">
        <f>YEAR(GC[[#This Row],[Date]])</f>
        <v>2024</v>
      </c>
      <c r="D894" s="2" t="s">
        <v>211</v>
      </c>
      <c r="E894" s="2" t="s">
        <v>211</v>
      </c>
      <c r="F894" s="18">
        <v>45536</v>
      </c>
      <c r="G894" s="2">
        <f t="shared" si="97"/>
        <v>30</v>
      </c>
      <c r="H894" s="19">
        <f t="shared" si="98"/>
        <v>45543</v>
      </c>
      <c r="I894">
        <v>2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s="2">
        <f>SUM(GC[[#This Row],[IC1_Inv1_GC]:[IC2_Inv2_GC]])</f>
        <v>0</v>
      </c>
      <c r="R894" s="211" t="s">
        <v>1215</v>
      </c>
    </row>
    <row r="895" spans="1:18">
      <c r="A895" s="2">
        <v>911</v>
      </c>
      <c r="B895" s="2" t="s">
        <v>212</v>
      </c>
      <c r="C895" s="2">
        <f>YEAR(GC[[#This Row],[Date]])</f>
        <v>2024</v>
      </c>
      <c r="D895" s="2" t="s">
        <v>211</v>
      </c>
      <c r="E895" s="2" t="s">
        <v>211</v>
      </c>
      <c r="F895" s="18">
        <v>45536</v>
      </c>
      <c r="G895" s="2">
        <f t="shared" si="97"/>
        <v>30</v>
      </c>
      <c r="H895" s="19">
        <f t="shared" si="98"/>
        <v>45544</v>
      </c>
      <c r="I895">
        <v>2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s="2">
        <f>SUM(GC[[#This Row],[IC1_Inv1_GC]:[IC2_Inv2_GC]])</f>
        <v>0</v>
      </c>
      <c r="R895" s="211" t="s">
        <v>1331</v>
      </c>
    </row>
    <row r="896" spans="1:18">
      <c r="A896" s="2">
        <v>912</v>
      </c>
      <c r="B896" s="2" t="s">
        <v>212</v>
      </c>
      <c r="C896" s="2">
        <f>YEAR(GC[[#This Row],[Date]])</f>
        <v>2024</v>
      </c>
      <c r="D896" s="2" t="s">
        <v>211</v>
      </c>
      <c r="E896" s="2" t="s">
        <v>211</v>
      </c>
      <c r="F896" s="18">
        <v>45536</v>
      </c>
      <c r="G896" s="2">
        <f t="shared" si="97"/>
        <v>30</v>
      </c>
      <c r="H896" s="19">
        <f t="shared" si="98"/>
        <v>45545</v>
      </c>
      <c r="I896">
        <v>2</v>
      </c>
      <c r="J896">
        <v>1</v>
      </c>
      <c r="K896">
        <v>0</v>
      </c>
      <c r="L896">
        <v>0</v>
      </c>
      <c r="M896">
        <v>4</v>
      </c>
      <c r="N896">
        <v>8</v>
      </c>
      <c r="O896">
        <v>0</v>
      </c>
      <c r="P896">
        <v>0</v>
      </c>
      <c r="Q896" s="2">
        <f>SUM(GC[[#This Row],[IC1_Inv1_GC]:[IC2_Inv2_GC]])</f>
        <v>12</v>
      </c>
      <c r="R896" s="211" t="s">
        <v>1332</v>
      </c>
    </row>
    <row r="897" spans="1:18">
      <c r="A897" s="2">
        <v>913</v>
      </c>
      <c r="B897" s="2" t="s">
        <v>212</v>
      </c>
      <c r="C897" s="2">
        <f>YEAR(GC[[#This Row],[Date]])</f>
        <v>2024</v>
      </c>
      <c r="D897" s="2" t="s">
        <v>211</v>
      </c>
      <c r="E897" s="2" t="s">
        <v>211</v>
      </c>
      <c r="F897" s="18">
        <v>45536</v>
      </c>
      <c r="G897" s="2">
        <f t="shared" si="97"/>
        <v>30</v>
      </c>
      <c r="H897" s="19">
        <f t="shared" si="98"/>
        <v>45546</v>
      </c>
      <c r="I897">
        <v>2</v>
      </c>
      <c r="J897">
        <v>1</v>
      </c>
      <c r="K897">
        <v>0</v>
      </c>
      <c r="L897">
        <v>0</v>
      </c>
      <c r="M897">
        <v>3</v>
      </c>
      <c r="N897">
        <v>0</v>
      </c>
      <c r="O897">
        <v>0</v>
      </c>
      <c r="P897">
        <v>0</v>
      </c>
      <c r="Q897" s="2">
        <f>SUM(GC[[#This Row],[IC1_Inv1_GC]:[IC2_Inv2_GC]])</f>
        <v>3</v>
      </c>
      <c r="R897" s="211" t="s">
        <v>1333</v>
      </c>
    </row>
    <row r="898" spans="1:18">
      <c r="A898" s="2">
        <v>914</v>
      </c>
      <c r="B898" s="2" t="s">
        <v>212</v>
      </c>
      <c r="C898" s="2">
        <f>YEAR(GC[[#This Row],[Date]])</f>
        <v>2024</v>
      </c>
      <c r="D898" s="2" t="s">
        <v>211</v>
      </c>
      <c r="E898" s="2" t="s">
        <v>211</v>
      </c>
      <c r="F898" s="18">
        <v>45536</v>
      </c>
      <c r="G898" s="2">
        <f t="shared" si="97"/>
        <v>30</v>
      </c>
      <c r="H898" s="19">
        <f t="shared" si="98"/>
        <v>45547</v>
      </c>
      <c r="I898">
        <v>2</v>
      </c>
      <c r="J898">
        <v>1</v>
      </c>
      <c r="K898">
        <v>0</v>
      </c>
      <c r="L898">
        <v>0</v>
      </c>
      <c r="M898">
        <v>8</v>
      </c>
      <c r="N898">
        <v>0</v>
      </c>
      <c r="O898">
        <v>0</v>
      </c>
      <c r="P898">
        <v>0</v>
      </c>
      <c r="Q898" s="2">
        <f>SUM(GC[[#This Row],[IC1_Inv1_GC]:[IC2_Inv2_GC]])</f>
        <v>8</v>
      </c>
      <c r="R898" s="211" t="s">
        <v>1334</v>
      </c>
    </row>
    <row r="899" spans="1:18">
      <c r="A899" s="2">
        <v>915</v>
      </c>
      <c r="B899" s="2" t="s">
        <v>212</v>
      </c>
      <c r="C899" s="2">
        <f>YEAR(GC[[#This Row],[Date]])</f>
        <v>2024</v>
      </c>
      <c r="D899" s="2" t="s">
        <v>211</v>
      </c>
      <c r="E899" s="2" t="s">
        <v>211</v>
      </c>
      <c r="F899" s="18">
        <v>45536</v>
      </c>
      <c r="G899" s="2">
        <f t="shared" si="97"/>
        <v>30</v>
      </c>
      <c r="H899" s="19">
        <f t="shared" si="98"/>
        <v>45548</v>
      </c>
      <c r="I899">
        <v>2</v>
      </c>
      <c r="J899">
        <v>1</v>
      </c>
      <c r="K899">
        <v>0</v>
      </c>
      <c r="L899">
        <v>0</v>
      </c>
      <c r="M899">
        <v>1</v>
      </c>
      <c r="N899">
        <v>5</v>
      </c>
      <c r="O899">
        <v>0</v>
      </c>
      <c r="P899">
        <v>0</v>
      </c>
      <c r="Q899" s="2">
        <f>SUM(GC[[#This Row],[IC1_Inv1_GC]:[IC2_Inv2_GC]])</f>
        <v>6</v>
      </c>
      <c r="R899" s="211" t="s">
        <v>1335</v>
      </c>
    </row>
    <row r="900" spans="1:18">
      <c r="A900" s="2">
        <v>916</v>
      </c>
      <c r="B900" s="2" t="s">
        <v>212</v>
      </c>
      <c r="C900" s="2">
        <f>YEAR(GC[[#This Row],[Date]])</f>
        <v>2024</v>
      </c>
      <c r="D900" s="2" t="s">
        <v>211</v>
      </c>
      <c r="E900" s="2" t="s">
        <v>211</v>
      </c>
      <c r="F900" s="18">
        <v>45536</v>
      </c>
      <c r="G900" s="2">
        <f t="shared" si="97"/>
        <v>30</v>
      </c>
      <c r="H900" s="19">
        <f t="shared" si="98"/>
        <v>45549</v>
      </c>
      <c r="I900">
        <v>2</v>
      </c>
      <c r="J900">
        <v>1</v>
      </c>
      <c r="K900">
        <v>0</v>
      </c>
      <c r="L900">
        <v>0</v>
      </c>
      <c r="M900">
        <v>0</v>
      </c>
      <c r="N900">
        <v>8</v>
      </c>
      <c r="O900">
        <v>0</v>
      </c>
      <c r="P900">
        <v>0</v>
      </c>
      <c r="Q900" s="2">
        <f>SUM(GC[[#This Row],[IC1_Inv1_GC]:[IC2_Inv2_GC]])</f>
        <v>8</v>
      </c>
      <c r="R900" s="211" t="s">
        <v>1336</v>
      </c>
    </row>
    <row r="901" spans="1:18">
      <c r="A901" s="2">
        <v>917</v>
      </c>
      <c r="B901" s="2" t="s">
        <v>212</v>
      </c>
      <c r="C901" s="2">
        <f>YEAR(GC[[#This Row],[Date]])</f>
        <v>2024</v>
      </c>
      <c r="D901" s="2" t="s">
        <v>211</v>
      </c>
      <c r="E901" s="2" t="s">
        <v>211</v>
      </c>
      <c r="F901" s="18">
        <v>45536</v>
      </c>
      <c r="G901" s="2">
        <f t="shared" si="97"/>
        <v>30</v>
      </c>
      <c r="H901" s="19">
        <f t="shared" si="98"/>
        <v>45550</v>
      </c>
      <c r="I901">
        <v>2</v>
      </c>
      <c r="J901">
        <v>1</v>
      </c>
      <c r="K901">
        <v>0</v>
      </c>
      <c r="L901">
        <v>0</v>
      </c>
      <c r="M901">
        <v>0</v>
      </c>
      <c r="N901">
        <v>9</v>
      </c>
      <c r="O901">
        <v>0</v>
      </c>
      <c r="P901">
        <v>0</v>
      </c>
      <c r="Q901" s="2">
        <f>SUM(GC[[#This Row],[IC1_Inv1_GC]:[IC2_Inv2_GC]])</f>
        <v>9</v>
      </c>
      <c r="R901" s="211" t="s">
        <v>1337</v>
      </c>
    </row>
    <row r="902" spans="1:18">
      <c r="A902" s="2">
        <v>918</v>
      </c>
      <c r="B902" s="2" t="s">
        <v>212</v>
      </c>
      <c r="C902" s="2">
        <f>YEAR(GC[[#This Row],[Date]])</f>
        <v>2024</v>
      </c>
      <c r="D902" s="2" t="s">
        <v>211</v>
      </c>
      <c r="E902" s="2" t="s">
        <v>211</v>
      </c>
      <c r="F902" s="18">
        <v>45536</v>
      </c>
      <c r="G902" s="2">
        <f t="shared" si="97"/>
        <v>30</v>
      </c>
      <c r="H902" s="19">
        <f t="shared" si="98"/>
        <v>45551</v>
      </c>
      <c r="I902">
        <v>2</v>
      </c>
      <c r="J902">
        <v>1</v>
      </c>
      <c r="K902">
        <v>0</v>
      </c>
      <c r="L902">
        <v>0</v>
      </c>
      <c r="M902">
        <v>0</v>
      </c>
      <c r="N902">
        <v>10</v>
      </c>
      <c r="O902">
        <v>0</v>
      </c>
      <c r="P902">
        <v>0</v>
      </c>
      <c r="Q902" s="2">
        <f>SUM(GC[[#This Row],[IC1_Inv1_GC]:[IC2_Inv2_GC]])</f>
        <v>10</v>
      </c>
      <c r="R902" s="211" t="s">
        <v>1338</v>
      </c>
    </row>
    <row r="903" spans="1:18">
      <c r="A903" s="2">
        <v>919</v>
      </c>
      <c r="B903" s="2" t="s">
        <v>212</v>
      </c>
      <c r="C903" s="2">
        <f>YEAR(GC[[#This Row],[Date]])</f>
        <v>2024</v>
      </c>
      <c r="D903" s="2" t="s">
        <v>211</v>
      </c>
      <c r="E903" s="2" t="s">
        <v>211</v>
      </c>
      <c r="F903" s="18">
        <v>45536</v>
      </c>
      <c r="G903" s="2">
        <f t="shared" si="97"/>
        <v>30</v>
      </c>
      <c r="H903" s="19">
        <f t="shared" si="98"/>
        <v>45552</v>
      </c>
      <c r="I903">
        <v>2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4</v>
      </c>
      <c r="P903">
        <v>10</v>
      </c>
      <c r="Q903" s="2">
        <f>SUM(GC[[#This Row],[IC1_Inv1_GC]:[IC2_Inv2_GC]])</f>
        <v>14</v>
      </c>
      <c r="R903" s="211" t="s">
        <v>1339</v>
      </c>
    </row>
    <row r="904" spans="1:18">
      <c r="A904" s="2">
        <v>920</v>
      </c>
      <c r="B904" s="2" t="s">
        <v>212</v>
      </c>
      <c r="C904" s="2">
        <f>YEAR(GC[[#This Row],[Date]])</f>
        <v>2024</v>
      </c>
      <c r="D904" s="2" t="s">
        <v>211</v>
      </c>
      <c r="E904" s="2" t="s">
        <v>211</v>
      </c>
      <c r="F904" s="18">
        <v>45536</v>
      </c>
      <c r="G904" s="2">
        <f t="shared" si="97"/>
        <v>30</v>
      </c>
      <c r="H904" s="19">
        <f t="shared" si="98"/>
        <v>45553</v>
      </c>
      <c r="I904">
        <v>2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13</v>
      </c>
      <c r="P904">
        <v>0</v>
      </c>
      <c r="Q904" s="2">
        <f>SUM(GC[[#This Row],[IC1_Inv1_GC]:[IC2_Inv2_GC]])</f>
        <v>13</v>
      </c>
      <c r="R904" s="211" t="s">
        <v>1340</v>
      </c>
    </row>
    <row r="905" spans="1:18">
      <c r="A905" s="2">
        <v>921</v>
      </c>
      <c r="B905" s="2" t="s">
        <v>212</v>
      </c>
      <c r="C905" s="2">
        <f>YEAR(GC[[#This Row],[Date]])</f>
        <v>2024</v>
      </c>
      <c r="D905" s="2" t="s">
        <v>211</v>
      </c>
      <c r="E905" s="2" t="s">
        <v>211</v>
      </c>
      <c r="F905" s="18">
        <v>45536</v>
      </c>
      <c r="G905" s="2">
        <f t="shared" si="97"/>
        <v>30</v>
      </c>
      <c r="H905" s="19">
        <f t="shared" si="98"/>
        <v>45554</v>
      </c>
      <c r="I905">
        <v>2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6</v>
      </c>
      <c r="P905">
        <v>0</v>
      </c>
      <c r="Q905" s="2">
        <f>SUM(GC[[#This Row],[IC1_Inv1_GC]:[IC2_Inv2_GC]])</f>
        <v>6</v>
      </c>
      <c r="R905" s="211" t="s">
        <v>1341</v>
      </c>
    </row>
    <row r="906" spans="1:18">
      <c r="A906" s="2">
        <v>922</v>
      </c>
      <c r="B906" s="2" t="s">
        <v>212</v>
      </c>
      <c r="C906" s="2">
        <f>YEAR(GC[[#This Row],[Date]])</f>
        <v>2024</v>
      </c>
      <c r="D906" s="2" t="s">
        <v>211</v>
      </c>
      <c r="E906" s="2" t="s">
        <v>211</v>
      </c>
      <c r="F906" s="18">
        <v>45536</v>
      </c>
      <c r="G906" s="2">
        <f t="shared" si="97"/>
        <v>30</v>
      </c>
      <c r="H906" s="19">
        <f t="shared" si="98"/>
        <v>45555</v>
      </c>
      <c r="Q906" s="2">
        <f>SUM(GC[[#This Row],[IC1_Inv1_GC]:[IC2_Inv2_GC]])</f>
        <v>0</v>
      </c>
    </row>
    <row r="907" spans="1:18">
      <c r="A907" s="2">
        <v>923</v>
      </c>
      <c r="B907" s="2" t="s">
        <v>212</v>
      </c>
      <c r="C907" s="2">
        <f>YEAR(GC[[#This Row],[Date]])</f>
        <v>2024</v>
      </c>
      <c r="D907" s="2" t="s">
        <v>211</v>
      </c>
      <c r="E907" s="2" t="s">
        <v>211</v>
      </c>
      <c r="F907" s="18">
        <v>45536</v>
      </c>
      <c r="G907" s="2">
        <f t="shared" si="97"/>
        <v>30</v>
      </c>
      <c r="H907" s="19">
        <f t="shared" si="98"/>
        <v>45556</v>
      </c>
      <c r="I907">
        <v>2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8</v>
      </c>
      <c r="P907">
        <v>0</v>
      </c>
      <c r="Q907" s="2">
        <f>SUM(GC[[#This Row],[IC1_Inv1_GC]:[IC2_Inv2_GC]])</f>
        <v>8</v>
      </c>
      <c r="R907" s="211" t="s">
        <v>1342</v>
      </c>
    </row>
    <row r="908" spans="1:18">
      <c r="A908" s="2">
        <v>924</v>
      </c>
      <c r="B908" s="2" t="s">
        <v>212</v>
      </c>
      <c r="C908" s="2">
        <f>YEAR(GC[[#This Row],[Date]])</f>
        <v>2024</v>
      </c>
      <c r="D908" s="2" t="s">
        <v>211</v>
      </c>
      <c r="E908" s="2" t="s">
        <v>211</v>
      </c>
      <c r="F908" s="18">
        <v>45536</v>
      </c>
      <c r="G908" s="2">
        <f t="shared" si="97"/>
        <v>30</v>
      </c>
      <c r="H908" s="19">
        <f t="shared" si="98"/>
        <v>45557</v>
      </c>
      <c r="I908">
        <v>2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5</v>
      </c>
      <c r="P908">
        <v>0</v>
      </c>
      <c r="Q908" s="2">
        <f>SUM(GC[[#This Row],[IC1_Inv1_GC]:[IC2_Inv2_GC]])</f>
        <v>5</v>
      </c>
      <c r="R908" s="211" t="s">
        <v>1343</v>
      </c>
    </row>
    <row r="909" spans="1:18">
      <c r="A909" s="2">
        <v>925</v>
      </c>
      <c r="B909" s="2" t="s">
        <v>212</v>
      </c>
      <c r="C909" s="2">
        <f>YEAR(GC[[#This Row],[Date]])</f>
        <v>2024</v>
      </c>
      <c r="D909" s="2" t="s">
        <v>211</v>
      </c>
      <c r="E909" s="2" t="s">
        <v>211</v>
      </c>
      <c r="F909" s="18">
        <v>45536</v>
      </c>
      <c r="G909" s="2">
        <f t="shared" si="97"/>
        <v>30</v>
      </c>
      <c r="H909" s="19">
        <f t="shared" si="98"/>
        <v>45558</v>
      </c>
      <c r="Q909" s="2">
        <f>SUM(GC[[#This Row],[IC1_Inv1_GC]:[IC2_Inv2_GC]])</f>
        <v>0</v>
      </c>
    </row>
    <row r="910" spans="1:18">
      <c r="A910" s="2">
        <v>926</v>
      </c>
      <c r="B910" s="2" t="s">
        <v>212</v>
      </c>
      <c r="C910" s="2">
        <f>YEAR(GC[[#This Row],[Date]])</f>
        <v>2024</v>
      </c>
      <c r="D910" s="2" t="s">
        <v>211</v>
      </c>
      <c r="E910" s="2" t="s">
        <v>211</v>
      </c>
      <c r="F910" s="18">
        <v>45536</v>
      </c>
      <c r="G910" s="2">
        <f t="shared" si="97"/>
        <v>30</v>
      </c>
      <c r="H910" s="19">
        <f t="shared" si="98"/>
        <v>45559</v>
      </c>
      <c r="Q910" s="2">
        <f>SUM(GC[[#This Row],[IC1_Inv1_GC]:[IC2_Inv2_GC]])</f>
        <v>0</v>
      </c>
    </row>
    <row r="911" spans="1:18">
      <c r="A911" s="2">
        <v>927</v>
      </c>
      <c r="B911" s="2" t="s">
        <v>212</v>
      </c>
      <c r="C911" s="2">
        <f>YEAR(GC[[#This Row],[Date]])</f>
        <v>2024</v>
      </c>
      <c r="D911" s="2" t="s">
        <v>211</v>
      </c>
      <c r="E911" s="2" t="s">
        <v>211</v>
      </c>
      <c r="F911" s="18">
        <v>45536</v>
      </c>
      <c r="G911" s="2">
        <f t="shared" si="97"/>
        <v>30</v>
      </c>
      <c r="H911" s="19">
        <f t="shared" si="98"/>
        <v>45560</v>
      </c>
      <c r="I911">
        <v>2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7</v>
      </c>
      <c r="P911">
        <v>0</v>
      </c>
      <c r="Q911" s="2">
        <f>SUM(GC[[#This Row],[IC1_Inv1_GC]:[IC2_Inv2_GC]])</f>
        <v>8</v>
      </c>
      <c r="R911" s="211" t="s">
        <v>1344</v>
      </c>
    </row>
    <row r="912" spans="1:18">
      <c r="A912" s="2">
        <v>928</v>
      </c>
      <c r="B912" s="2" t="s">
        <v>212</v>
      </c>
      <c r="C912" s="2">
        <f>YEAR(GC[[#This Row],[Date]])</f>
        <v>2024</v>
      </c>
      <c r="D912" s="2" t="s">
        <v>211</v>
      </c>
      <c r="E912" s="2" t="s">
        <v>211</v>
      </c>
      <c r="F912" s="18">
        <v>45536</v>
      </c>
      <c r="G912" s="2">
        <f t="shared" si="97"/>
        <v>30</v>
      </c>
      <c r="H912" s="19">
        <f t="shared" si="98"/>
        <v>45561</v>
      </c>
      <c r="I912">
        <v>2</v>
      </c>
      <c r="J912">
        <v>1</v>
      </c>
      <c r="K912">
        <v>6</v>
      </c>
      <c r="L912">
        <v>0</v>
      </c>
      <c r="M912">
        <v>0</v>
      </c>
      <c r="N912">
        <v>0</v>
      </c>
      <c r="O912">
        <v>0</v>
      </c>
      <c r="P912">
        <v>0</v>
      </c>
      <c r="Q912" s="2">
        <f>SUM(GC[[#This Row],[IC1_Inv1_GC]:[IC2_Inv2_GC]])</f>
        <v>6</v>
      </c>
      <c r="R912" s="211" t="s">
        <v>1345</v>
      </c>
    </row>
    <row r="913" spans="1:18">
      <c r="A913" s="2">
        <v>929</v>
      </c>
      <c r="B913" s="2" t="s">
        <v>212</v>
      </c>
      <c r="C913" s="2">
        <f>YEAR(GC[[#This Row],[Date]])</f>
        <v>2024</v>
      </c>
      <c r="D913" s="2" t="s">
        <v>211</v>
      </c>
      <c r="E913" s="2" t="s">
        <v>211</v>
      </c>
      <c r="F913" s="18">
        <v>45536</v>
      </c>
      <c r="G913" s="2">
        <f t="shared" si="97"/>
        <v>30</v>
      </c>
      <c r="H913" s="19">
        <f t="shared" si="98"/>
        <v>45562</v>
      </c>
      <c r="I913">
        <v>2</v>
      </c>
      <c r="J913">
        <v>1</v>
      </c>
      <c r="K913">
        <v>7</v>
      </c>
      <c r="L913">
        <v>0</v>
      </c>
      <c r="M913">
        <v>0</v>
      </c>
      <c r="N913">
        <v>0</v>
      </c>
      <c r="O913">
        <v>0</v>
      </c>
      <c r="P913">
        <v>0</v>
      </c>
      <c r="Q913" s="2">
        <f>SUM(GC[[#This Row],[IC1_Inv1_GC]:[IC2_Inv2_GC]])</f>
        <v>7</v>
      </c>
      <c r="R913" s="211" t="s">
        <v>1346</v>
      </c>
    </row>
    <row r="914" spans="1:18">
      <c r="A914" s="2">
        <v>930</v>
      </c>
      <c r="B914" s="2" t="s">
        <v>212</v>
      </c>
      <c r="C914" s="2">
        <f>YEAR(GC[[#This Row],[Date]])</f>
        <v>2024</v>
      </c>
      <c r="D914" s="2" t="s">
        <v>211</v>
      </c>
      <c r="E914" s="2" t="s">
        <v>211</v>
      </c>
      <c r="F914" s="18">
        <v>45536</v>
      </c>
      <c r="G914" s="2">
        <f t="shared" si="97"/>
        <v>30</v>
      </c>
      <c r="H914" s="19">
        <f t="shared" si="98"/>
        <v>45563</v>
      </c>
      <c r="Q914" s="2">
        <f>SUM(GC[[#This Row],[IC1_Inv1_GC]:[IC2_Inv2_GC]])</f>
        <v>0</v>
      </c>
    </row>
    <row r="915" spans="1:18">
      <c r="A915" s="2">
        <v>931</v>
      </c>
      <c r="B915" s="2" t="s">
        <v>212</v>
      </c>
      <c r="C915" s="2">
        <f>YEAR(GC[[#This Row],[Date]])</f>
        <v>2024</v>
      </c>
      <c r="D915" s="2" t="s">
        <v>211</v>
      </c>
      <c r="E915" s="2" t="s">
        <v>211</v>
      </c>
      <c r="F915" s="18">
        <v>45536</v>
      </c>
      <c r="G915" s="2">
        <f t="shared" si="97"/>
        <v>30</v>
      </c>
      <c r="H915" s="19">
        <f t="shared" si="98"/>
        <v>45564</v>
      </c>
      <c r="I915">
        <v>2</v>
      </c>
      <c r="J915">
        <v>1</v>
      </c>
      <c r="K915">
        <v>7</v>
      </c>
      <c r="L915">
        <v>0</v>
      </c>
      <c r="M915">
        <v>0</v>
      </c>
      <c r="N915">
        <v>0</v>
      </c>
      <c r="O915">
        <v>0</v>
      </c>
      <c r="P915">
        <v>0</v>
      </c>
      <c r="Q915" s="2">
        <f>SUM(GC[[#This Row],[IC1_Inv1_GC]:[IC2_Inv2_GC]])</f>
        <v>7</v>
      </c>
      <c r="R915" s="211" t="s">
        <v>1347</v>
      </c>
    </row>
    <row r="916" spans="1:18">
      <c r="A916" s="2">
        <v>932</v>
      </c>
      <c r="B916" s="2" t="s">
        <v>212</v>
      </c>
      <c r="C916" s="2">
        <f>YEAR(GC[[#This Row],[Date]])</f>
        <v>2024</v>
      </c>
      <c r="D916" s="2" t="s">
        <v>211</v>
      </c>
      <c r="E916" s="2" t="s">
        <v>211</v>
      </c>
      <c r="F916" s="18">
        <v>45536</v>
      </c>
      <c r="G916" s="2">
        <f t="shared" si="97"/>
        <v>30</v>
      </c>
      <c r="H916" s="19">
        <f t="shared" si="98"/>
        <v>45565</v>
      </c>
      <c r="I916">
        <v>2</v>
      </c>
      <c r="J916">
        <v>1</v>
      </c>
      <c r="K916">
        <v>6</v>
      </c>
      <c r="L916">
        <v>0</v>
      </c>
      <c r="M916">
        <v>0</v>
      </c>
      <c r="N916">
        <v>0</v>
      </c>
      <c r="O916">
        <v>0</v>
      </c>
      <c r="P916">
        <v>0</v>
      </c>
      <c r="Q916" s="2">
        <f>SUM(GC[[#This Row],[IC1_Inv1_GC]:[IC2_Inv2_GC]])</f>
        <v>6</v>
      </c>
      <c r="R916" s="211" t="s">
        <v>1348</v>
      </c>
    </row>
    <row r="917" spans="1:18">
      <c r="A917" s="2">
        <v>933</v>
      </c>
      <c r="B917" s="2" t="s">
        <v>212</v>
      </c>
      <c r="C917" s="2">
        <f>YEAR(GC[[#This Row],[Date]])</f>
        <v>2024</v>
      </c>
      <c r="D917" s="2" t="s">
        <v>211</v>
      </c>
      <c r="E917" s="2" t="s">
        <v>211</v>
      </c>
      <c r="F917" s="18">
        <v>45566</v>
      </c>
      <c r="G917" s="2">
        <f t="shared" si="97"/>
        <v>31</v>
      </c>
      <c r="H917" s="19">
        <f t="shared" si="98"/>
        <v>45566</v>
      </c>
      <c r="I917">
        <v>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s="2">
        <f>SUM(GC[[#This Row],[IC1_Inv1_GC]:[IC2_Inv2_GC]])</f>
        <v>0</v>
      </c>
    </row>
    <row r="918" spans="1:18">
      <c r="A918" s="2">
        <v>934</v>
      </c>
      <c r="B918" s="2" t="s">
        <v>212</v>
      </c>
      <c r="C918" s="2">
        <f>YEAR(GC[[#This Row],[Date]])</f>
        <v>2024</v>
      </c>
      <c r="D918" s="2" t="s">
        <v>211</v>
      </c>
      <c r="E918" s="2" t="s">
        <v>211</v>
      </c>
      <c r="F918" s="18">
        <v>45566</v>
      </c>
      <c r="G918" s="2">
        <f t="shared" si="97"/>
        <v>31</v>
      </c>
      <c r="H918" s="19">
        <f t="shared" si="98"/>
        <v>45567</v>
      </c>
      <c r="I918">
        <v>2</v>
      </c>
      <c r="J918">
        <v>1</v>
      </c>
      <c r="K918">
        <v>8</v>
      </c>
      <c r="L918">
        <v>0</v>
      </c>
      <c r="M918">
        <v>0</v>
      </c>
      <c r="N918">
        <v>0</v>
      </c>
      <c r="O918">
        <v>0</v>
      </c>
      <c r="P918">
        <v>0</v>
      </c>
      <c r="Q918" s="2">
        <f>SUM(GC[[#This Row],[IC1_Inv1_GC]:[IC2_Inv2_GC]])</f>
        <v>8</v>
      </c>
      <c r="R918" s="211" t="s">
        <v>1349</v>
      </c>
    </row>
    <row r="919" spans="1:18">
      <c r="A919" s="2">
        <v>935</v>
      </c>
      <c r="B919" s="2" t="s">
        <v>212</v>
      </c>
      <c r="C919" s="2">
        <f>YEAR(GC[[#This Row],[Date]])</f>
        <v>2024</v>
      </c>
      <c r="D919" s="2" t="s">
        <v>211</v>
      </c>
      <c r="E919" s="2" t="s">
        <v>211</v>
      </c>
      <c r="F919" s="18">
        <v>45566</v>
      </c>
      <c r="G919" s="2">
        <f t="shared" ref="G919:G947" si="99">DAY(EOMONTH(F919,0))</f>
        <v>31</v>
      </c>
      <c r="H919" s="19">
        <f t="shared" ref="H919:H947" si="100">H918+1</f>
        <v>45568</v>
      </c>
      <c r="I919">
        <v>2</v>
      </c>
      <c r="J919">
        <v>1</v>
      </c>
      <c r="K919">
        <v>2</v>
      </c>
      <c r="L919">
        <v>6</v>
      </c>
      <c r="M919">
        <v>0</v>
      </c>
      <c r="N919">
        <v>0</v>
      </c>
      <c r="O919">
        <v>0</v>
      </c>
      <c r="P919">
        <v>0</v>
      </c>
      <c r="Q919" s="2">
        <f>SUM(GC[[#This Row],[IC1_Inv1_GC]:[IC2_Inv2_GC]])</f>
        <v>8</v>
      </c>
      <c r="R919" s="211" t="s">
        <v>1350</v>
      </c>
    </row>
    <row r="920" spans="1:18">
      <c r="A920" s="2">
        <v>936</v>
      </c>
      <c r="B920" s="2" t="s">
        <v>212</v>
      </c>
      <c r="C920" s="2">
        <f>YEAR(GC[[#This Row],[Date]])</f>
        <v>2024</v>
      </c>
      <c r="D920" s="2" t="s">
        <v>211</v>
      </c>
      <c r="E920" s="2" t="s">
        <v>211</v>
      </c>
      <c r="F920" s="18">
        <v>45566</v>
      </c>
      <c r="G920" s="2">
        <f t="shared" si="99"/>
        <v>31</v>
      </c>
      <c r="H920" s="19">
        <f t="shared" si="100"/>
        <v>45569</v>
      </c>
      <c r="I920">
        <v>2</v>
      </c>
      <c r="J920">
        <v>1</v>
      </c>
      <c r="K920">
        <v>0</v>
      </c>
      <c r="L920">
        <v>4</v>
      </c>
      <c r="M920">
        <v>4</v>
      </c>
      <c r="N920">
        <v>0</v>
      </c>
      <c r="O920">
        <v>0</v>
      </c>
      <c r="P920">
        <v>0</v>
      </c>
      <c r="Q920" s="2">
        <f>SUM(GC[[#This Row],[IC1_Inv1_GC]:[IC2_Inv2_GC]])</f>
        <v>8</v>
      </c>
      <c r="R920" s="211" t="s">
        <v>1351</v>
      </c>
    </row>
    <row r="921" spans="1:18">
      <c r="A921" s="2">
        <v>937</v>
      </c>
      <c r="B921" s="2" t="s">
        <v>212</v>
      </c>
      <c r="C921" s="2">
        <f>YEAR(GC[[#This Row],[Date]])</f>
        <v>2024</v>
      </c>
      <c r="D921" s="2" t="s">
        <v>211</v>
      </c>
      <c r="E921" s="2" t="s">
        <v>211</v>
      </c>
      <c r="F921" s="18">
        <v>45566</v>
      </c>
      <c r="G921" s="2">
        <f t="shared" si="99"/>
        <v>31</v>
      </c>
      <c r="H921" s="19">
        <f t="shared" si="100"/>
        <v>45570</v>
      </c>
      <c r="I921">
        <v>2</v>
      </c>
      <c r="J921">
        <v>1</v>
      </c>
      <c r="K921">
        <v>0</v>
      </c>
      <c r="L921">
        <v>0</v>
      </c>
      <c r="M921">
        <v>9</v>
      </c>
      <c r="N921">
        <v>0</v>
      </c>
      <c r="O921">
        <v>0</v>
      </c>
      <c r="P921">
        <v>0</v>
      </c>
      <c r="Q921" s="2">
        <f>SUM(GC[[#This Row],[IC1_Inv1_GC]:[IC2_Inv2_GC]])</f>
        <v>9</v>
      </c>
      <c r="R921" s="211" t="s">
        <v>1352</v>
      </c>
    </row>
    <row r="922" spans="1:18">
      <c r="A922" s="2">
        <v>938</v>
      </c>
      <c r="B922" s="2" t="s">
        <v>212</v>
      </c>
      <c r="C922" s="2">
        <f>YEAR(GC[[#This Row],[Date]])</f>
        <v>2024</v>
      </c>
      <c r="D922" s="2" t="s">
        <v>211</v>
      </c>
      <c r="E922" s="2" t="s">
        <v>211</v>
      </c>
      <c r="F922" s="18">
        <v>45566</v>
      </c>
      <c r="G922" s="2">
        <f t="shared" si="99"/>
        <v>31</v>
      </c>
      <c r="H922" s="19">
        <f t="shared" si="100"/>
        <v>45571</v>
      </c>
      <c r="I922">
        <v>2</v>
      </c>
      <c r="J922">
        <v>1</v>
      </c>
      <c r="K922">
        <v>0</v>
      </c>
      <c r="L922">
        <v>0</v>
      </c>
      <c r="M922">
        <v>8</v>
      </c>
      <c r="N922">
        <v>0</v>
      </c>
      <c r="O922">
        <v>0</v>
      </c>
      <c r="P922">
        <v>0</v>
      </c>
      <c r="Q922" s="2">
        <f>SUM(GC[[#This Row],[IC1_Inv1_GC]:[IC2_Inv2_GC]])</f>
        <v>8</v>
      </c>
      <c r="R922" s="211" t="s">
        <v>1353</v>
      </c>
    </row>
    <row r="923" spans="1:18">
      <c r="A923" s="2">
        <v>939</v>
      </c>
      <c r="B923" s="2" t="s">
        <v>212</v>
      </c>
      <c r="C923" s="2">
        <f>YEAR(GC[[#This Row],[Date]])</f>
        <v>2024</v>
      </c>
      <c r="D923" s="2" t="s">
        <v>211</v>
      </c>
      <c r="E923" s="2" t="s">
        <v>211</v>
      </c>
      <c r="F923" s="18">
        <v>45566</v>
      </c>
      <c r="G923" s="2">
        <f t="shared" si="99"/>
        <v>31</v>
      </c>
      <c r="H923" s="19">
        <f t="shared" si="100"/>
        <v>45572</v>
      </c>
      <c r="I923">
        <v>2</v>
      </c>
      <c r="J923">
        <v>1</v>
      </c>
      <c r="K923">
        <v>0</v>
      </c>
      <c r="L923">
        <v>0</v>
      </c>
      <c r="M923">
        <v>0</v>
      </c>
      <c r="N923">
        <v>8</v>
      </c>
      <c r="O923">
        <v>0</v>
      </c>
      <c r="P923">
        <v>0</v>
      </c>
      <c r="Q923" s="2">
        <f>SUM(GC[[#This Row],[IC1_Inv1_GC]:[IC2_Inv2_GC]])</f>
        <v>8</v>
      </c>
      <c r="R923" s="211" t="s">
        <v>1354</v>
      </c>
    </row>
    <row r="924" spans="1:18">
      <c r="A924" s="2">
        <v>940</v>
      </c>
      <c r="B924" s="2" t="s">
        <v>212</v>
      </c>
      <c r="C924" s="2">
        <f>YEAR(GC[[#This Row],[Date]])</f>
        <v>2024</v>
      </c>
      <c r="D924" s="2" t="s">
        <v>211</v>
      </c>
      <c r="E924" s="2" t="s">
        <v>211</v>
      </c>
      <c r="F924" s="18">
        <v>45566</v>
      </c>
      <c r="G924" s="2">
        <f t="shared" si="99"/>
        <v>31</v>
      </c>
      <c r="H924" s="19">
        <f t="shared" si="100"/>
        <v>45573</v>
      </c>
      <c r="Q924" s="2">
        <f>SUM(GC[[#This Row],[IC1_Inv1_GC]:[IC2_Inv2_GC]])</f>
        <v>0</v>
      </c>
      <c r="R924" t="s">
        <v>1276</v>
      </c>
    </row>
    <row r="925" spans="1:18">
      <c r="A925" s="2">
        <v>941</v>
      </c>
      <c r="B925" s="2" t="s">
        <v>212</v>
      </c>
      <c r="C925" s="2">
        <f>YEAR(GC[[#This Row],[Date]])</f>
        <v>2024</v>
      </c>
      <c r="D925" s="2" t="s">
        <v>211</v>
      </c>
      <c r="E925" s="2" t="s">
        <v>211</v>
      </c>
      <c r="F925" s="18">
        <v>45566</v>
      </c>
      <c r="G925" s="2">
        <f t="shared" si="99"/>
        <v>31</v>
      </c>
      <c r="H925" s="19">
        <f t="shared" si="100"/>
        <v>45574</v>
      </c>
      <c r="I925">
        <v>2</v>
      </c>
      <c r="J925">
        <v>1</v>
      </c>
      <c r="K925">
        <v>0</v>
      </c>
      <c r="L925">
        <v>0</v>
      </c>
      <c r="M925">
        <v>0</v>
      </c>
      <c r="N925">
        <v>8</v>
      </c>
      <c r="O925">
        <v>0</v>
      </c>
      <c r="P925">
        <v>0</v>
      </c>
      <c r="Q925" s="2">
        <f>SUM(GC[[#This Row],[IC1_Inv1_GC]:[IC2_Inv2_GC]])</f>
        <v>8</v>
      </c>
      <c r="R925" s="211" t="s">
        <v>1355</v>
      </c>
    </row>
    <row r="926" spans="1:18">
      <c r="A926" s="2">
        <v>942</v>
      </c>
      <c r="B926" s="2" t="s">
        <v>212</v>
      </c>
      <c r="C926" s="2">
        <f>YEAR(GC[[#This Row],[Date]])</f>
        <v>2024</v>
      </c>
      <c r="D926" s="2" t="s">
        <v>211</v>
      </c>
      <c r="E926" s="2" t="s">
        <v>211</v>
      </c>
      <c r="F926" s="18">
        <v>45566</v>
      </c>
      <c r="G926" s="2">
        <f t="shared" si="99"/>
        <v>31</v>
      </c>
      <c r="H926" s="19">
        <f t="shared" si="100"/>
        <v>45575</v>
      </c>
      <c r="I926">
        <v>2</v>
      </c>
      <c r="J926">
        <v>1</v>
      </c>
      <c r="K926">
        <v>0</v>
      </c>
      <c r="L926">
        <v>0</v>
      </c>
      <c r="M926">
        <v>0</v>
      </c>
      <c r="N926">
        <v>9</v>
      </c>
      <c r="O926">
        <v>0</v>
      </c>
      <c r="P926">
        <v>0</v>
      </c>
      <c r="Q926" s="2">
        <f>SUM(GC[[#This Row],[IC1_Inv1_GC]:[IC2_Inv2_GC]])</f>
        <v>9</v>
      </c>
      <c r="R926" s="211" t="s">
        <v>1356</v>
      </c>
    </row>
    <row r="927" spans="1:18">
      <c r="A927" s="2">
        <v>943</v>
      </c>
      <c r="B927" s="2" t="s">
        <v>212</v>
      </c>
      <c r="C927" s="2">
        <f>YEAR(GC[[#This Row],[Date]])</f>
        <v>2024</v>
      </c>
      <c r="D927" s="2" t="s">
        <v>211</v>
      </c>
      <c r="E927" s="2" t="s">
        <v>211</v>
      </c>
      <c r="F927" s="18">
        <v>45566</v>
      </c>
      <c r="G927" s="2">
        <f t="shared" si="99"/>
        <v>31</v>
      </c>
      <c r="H927" s="19">
        <f t="shared" si="100"/>
        <v>45576</v>
      </c>
      <c r="Q927" s="2">
        <f>SUM(GC[[#This Row],[IC1_Inv1_GC]:[IC2_Inv2_GC]])</f>
        <v>0</v>
      </c>
    </row>
    <row r="928" spans="1:18">
      <c r="A928" s="2">
        <v>944</v>
      </c>
      <c r="B928" s="2" t="s">
        <v>212</v>
      </c>
      <c r="C928" s="2">
        <f>YEAR(GC[[#This Row],[Date]])</f>
        <v>2024</v>
      </c>
      <c r="D928" s="2" t="s">
        <v>211</v>
      </c>
      <c r="E928" s="2" t="s">
        <v>211</v>
      </c>
      <c r="F928" s="18">
        <v>45566</v>
      </c>
      <c r="G928" s="2">
        <f t="shared" si="99"/>
        <v>31</v>
      </c>
      <c r="H928" s="19">
        <f t="shared" si="100"/>
        <v>45577</v>
      </c>
      <c r="I928">
        <v>2</v>
      </c>
      <c r="J928">
        <v>1</v>
      </c>
      <c r="K928">
        <v>0</v>
      </c>
      <c r="L928">
        <v>0</v>
      </c>
      <c r="M928">
        <v>0</v>
      </c>
      <c r="N928">
        <v>5</v>
      </c>
      <c r="O928">
        <v>0</v>
      </c>
      <c r="P928">
        <v>0</v>
      </c>
      <c r="Q928" s="2">
        <f>SUM(GC[[#This Row],[IC1_Inv1_GC]:[IC2_Inv2_GC]])</f>
        <v>5</v>
      </c>
      <c r="R928" s="211" t="s">
        <v>1357</v>
      </c>
    </row>
    <row r="929" spans="1:18">
      <c r="A929" s="2">
        <v>945</v>
      </c>
      <c r="B929" s="2" t="s">
        <v>212</v>
      </c>
      <c r="C929" s="2">
        <f>YEAR(GC[[#This Row],[Date]])</f>
        <v>2024</v>
      </c>
      <c r="D929" s="2" t="s">
        <v>211</v>
      </c>
      <c r="E929" s="2" t="s">
        <v>211</v>
      </c>
      <c r="F929" s="18">
        <v>45566</v>
      </c>
      <c r="G929" s="2">
        <f t="shared" si="99"/>
        <v>31</v>
      </c>
      <c r="H929" s="19">
        <f t="shared" si="100"/>
        <v>45578</v>
      </c>
      <c r="I929">
        <v>2</v>
      </c>
      <c r="J929">
        <v>1</v>
      </c>
      <c r="K929">
        <v>0</v>
      </c>
      <c r="L929">
        <v>0</v>
      </c>
      <c r="M929">
        <v>0</v>
      </c>
      <c r="N929">
        <v>6</v>
      </c>
      <c r="O929">
        <v>0</v>
      </c>
      <c r="P929">
        <v>0</v>
      </c>
      <c r="Q929" s="2">
        <f>SUM(GC[[#This Row],[IC1_Inv1_GC]:[IC2_Inv2_GC]])</f>
        <v>6</v>
      </c>
      <c r="R929" s="211" t="s">
        <v>1358</v>
      </c>
    </row>
    <row r="930" spans="1:18">
      <c r="A930" s="2">
        <v>946</v>
      </c>
      <c r="B930" s="2" t="s">
        <v>212</v>
      </c>
      <c r="C930" s="2">
        <f>YEAR(GC[[#This Row],[Date]])</f>
        <v>2024</v>
      </c>
      <c r="D930" s="2" t="s">
        <v>211</v>
      </c>
      <c r="E930" s="2" t="s">
        <v>211</v>
      </c>
      <c r="F930" s="18">
        <v>45566</v>
      </c>
      <c r="G930" s="2">
        <f t="shared" si="99"/>
        <v>31</v>
      </c>
      <c r="H930" s="19">
        <f t="shared" si="100"/>
        <v>45579</v>
      </c>
      <c r="I930">
        <v>2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12</v>
      </c>
      <c r="P930">
        <v>0</v>
      </c>
      <c r="Q930" s="2">
        <f>SUM(GC[[#This Row],[IC1_Inv1_GC]:[IC2_Inv2_GC]])</f>
        <v>12</v>
      </c>
      <c r="R930" s="211" t="s">
        <v>1359</v>
      </c>
    </row>
    <row r="931" spans="1:18">
      <c r="A931" s="2">
        <v>947</v>
      </c>
      <c r="B931" s="2" t="s">
        <v>212</v>
      </c>
      <c r="C931" s="2">
        <f>YEAR(GC[[#This Row],[Date]])</f>
        <v>2024</v>
      </c>
      <c r="D931" s="2" t="s">
        <v>211</v>
      </c>
      <c r="E931" s="2" t="s">
        <v>211</v>
      </c>
      <c r="F931" s="18">
        <v>45566</v>
      </c>
      <c r="G931" s="2">
        <f t="shared" si="99"/>
        <v>31</v>
      </c>
      <c r="H931" s="19">
        <f t="shared" si="100"/>
        <v>45580</v>
      </c>
      <c r="Q931" s="2">
        <f>SUM(GC[[#This Row],[IC1_Inv1_GC]:[IC2_Inv2_GC]])</f>
        <v>0</v>
      </c>
      <c r="R931" t="s">
        <v>1276</v>
      </c>
    </row>
    <row r="932" spans="1:18">
      <c r="A932" s="2">
        <v>948</v>
      </c>
      <c r="B932" s="2" t="s">
        <v>212</v>
      </c>
      <c r="C932" s="2">
        <f>YEAR(GC[[#This Row],[Date]])</f>
        <v>2024</v>
      </c>
      <c r="D932" s="2" t="s">
        <v>211</v>
      </c>
      <c r="E932" s="2" t="s">
        <v>211</v>
      </c>
      <c r="F932" s="18">
        <v>45566</v>
      </c>
      <c r="G932" s="2">
        <f t="shared" si="99"/>
        <v>31</v>
      </c>
      <c r="H932" s="19">
        <f t="shared" si="100"/>
        <v>45581</v>
      </c>
      <c r="I932">
        <v>2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8</v>
      </c>
      <c r="P932">
        <v>0</v>
      </c>
      <c r="Q932" s="2">
        <f>SUM(GC[[#This Row],[IC1_Inv1_GC]:[IC2_Inv2_GC]])</f>
        <v>8</v>
      </c>
      <c r="R932" s="211" t="s">
        <v>1360</v>
      </c>
    </row>
    <row r="933" spans="1:18">
      <c r="A933" s="2">
        <v>949</v>
      </c>
      <c r="B933" s="2" t="s">
        <v>212</v>
      </c>
      <c r="C933" s="2">
        <f>YEAR(GC[[#This Row],[Date]])</f>
        <v>2024</v>
      </c>
      <c r="D933" s="2" t="s">
        <v>211</v>
      </c>
      <c r="E933" s="2" t="s">
        <v>211</v>
      </c>
      <c r="F933" s="18">
        <v>45566</v>
      </c>
      <c r="G933" s="2">
        <f t="shared" si="99"/>
        <v>31</v>
      </c>
      <c r="H933" s="19">
        <f t="shared" si="100"/>
        <v>45582</v>
      </c>
      <c r="I933">
        <v>2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0</v>
      </c>
      <c r="Q933" s="2">
        <f>SUM(GC[[#This Row],[IC1_Inv1_GC]:[IC2_Inv2_GC]])</f>
        <v>10</v>
      </c>
      <c r="R933" s="211" t="s">
        <v>1361</v>
      </c>
    </row>
    <row r="934" spans="1:18">
      <c r="A934" s="2">
        <v>950</v>
      </c>
      <c r="B934" s="2" t="s">
        <v>212</v>
      </c>
      <c r="C934" s="2">
        <f>YEAR(GC[[#This Row],[Date]])</f>
        <v>2024</v>
      </c>
      <c r="D934" s="2" t="s">
        <v>211</v>
      </c>
      <c r="E934" s="2" t="s">
        <v>211</v>
      </c>
      <c r="F934" s="18">
        <v>45566</v>
      </c>
      <c r="G934" s="2">
        <f t="shared" si="99"/>
        <v>31</v>
      </c>
      <c r="H934" s="19">
        <f t="shared" si="100"/>
        <v>45583</v>
      </c>
      <c r="I934">
        <v>2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12</v>
      </c>
      <c r="P934">
        <v>0</v>
      </c>
      <c r="Q934" s="2">
        <f>SUM(GC[[#This Row],[IC1_Inv1_GC]:[IC2_Inv2_GC]])</f>
        <v>12</v>
      </c>
      <c r="R934" s="211" t="s">
        <v>1362</v>
      </c>
    </row>
    <row r="935" spans="1:18">
      <c r="A935" s="2">
        <v>951</v>
      </c>
      <c r="B935" s="2" t="s">
        <v>212</v>
      </c>
      <c r="C935" s="2">
        <f>YEAR(GC[[#This Row],[Date]])</f>
        <v>2024</v>
      </c>
      <c r="D935" s="2" t="s">
        <v>211</v>
      </c>
      <c r="E935" s="2" t="s">
        <v>211</v>
      </c>
      <c r="F935" s="18">
        <v>45566</v>
      </c>
      <c r="G935" s="2">
        <f t="shared" si="99"/>
        <v>31</v>
      </c>
      <c r="H935" s="19">
        <f t="shared" si="100"/>
        <v>45584</v>
      </c>
      <c r="I935">
        <v>2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4</v>
      </c>
      <c r="P935">
        <v>0</v>
      </c>
      <c r="Q935" s="2">
        <f>SUM(GC[[#This Row],[IC1_Inv1_GC]:[IC2_Inv2_GC]])</f>
        <v>4</v>
      </c>
      <c r="R935" s="211" t="s">
        <v>1363</v>
      </c>
    </row>
    <row r="936" spans="1:18">
      <c r="A936" s="2">
        <v>952</v>
      </c>
      <c r="B936" s="2" t="s">
        <v>212</v>
      </c>
      <c r="C936" s="2">
        <f>YEAR(GC[[#This Row],[Date]])</f>
        <v>2024</v>
      </c>
      <c r="D936" s="2" t="s">
        <v>211</v>
      </c>
      <c r="E936" s="2" t="s">
        <v>211</v>
      </c>
      <c r="F936" s="18">
        <v>45566</v>
      </c>
      <c r="G936" s="2">
        <f t="shared" si="99"/>
        <v>31</v>
      </c>
      <c r="H936" s="19">
        <f t="shared" si="100"/>
        <v>45585</v>
      </c>
      <c r="Q936" s="2">
        <f>SUM(GC[[#This Row],[IC1_Inv1_GC]:[IC2_Inv2_GC]])</f>
        <v>0</v>
      </c>
      <c r="R936" t="s">
        <v>1276</v>
      </c>
    </row>
    <row r="937" spans="1:18">
      <c r="A937" s="2">
        <v>953</v>
      </c>
      <c r="B937" s="2" t="s">
        <v>212</v>
      </c>
      <c r="C937" s="2">
        <f>YEAR(GC[[#This Row],[Date]])</f>
        <v>2024</v>
      </c>
      <c r="D937" s="2" t="s">
        <v>211</v>
      </c>
      <c r="E937" s="2" t="s">
        <v>211</v>
      </c>
      <c r="F937" s="18">
        <v>45566</v>
      </c>
      <c r="G937" s="2">
        <f t="shared" si="99"/>
        <v>31</v>
      </c>
      <c r="H937" s="19">
        <f t="shared" si="100"/>
        <v>45586</v>
      </c>
      <c r="Q937" s="2">
        <f>SUM(GC[[#This Row],[IC1_Inv1_GC]:[IC2_Inv2_GC]])</f>
        <v>0</v>
      </c>
      <c r="R937" t="s">
        <v>1276</v>
      </c>
    </row>
    <row r="938" spans="1:18">
      <c r="A938" s="2">
        <v>954</v>
      </c>
      <c r="B938" s="2" t="s">
        <v>212</v>
      </c>
      <c r="C938" s="2">
        <f>YEAR(GC[[#This Row],[Date]])</f>
        <v>2024</v>
      </c>
      <c r="D938" s="2" t="s">
        <v>211</v>
      </c>
      <c r="E938" s="2" t="s">
        <v>211</v>
      </c>
      <c r="F938" s="18">
        <v>45566</v>
      </c>
      <c r="G938" s="2">
        <f t="shared" si="99"/>
        <v>31</v>
      </c>
      <c r="H938" s="19">
        <f t="shared" si="100"/>
        <v>45587</v>
      </c>
      <c r="I938">
        <v>2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9</v>
      </c>
      <c r="P938">
        <v>0</v>
      </c>
      <c r="Q938" s="2">
        <f>SUM(GC[[#This Row],[IC1_Inv1_GC]:[IC2_Inv2_GC]])</f>
        <v>9</v>
      </c>
      <c r="R938" s="211" t="s">
        <v>1364</v>
      </c>
    </row>
    <row r="939" spans="1:18">
      <c r="A939" s="2">
        <v>955</v>
      </c>
      <c r="B939" s="2" t="s">
        <v>212</v>
      </c>
      <c r="C939" s="2">
        <f>YEAR(GC[[#This Row],[Date]])</f>
        <v>2024</v>
      </c>
      <c r="D939" s="2" t="s">
        <v>211</v>
      </c>
      <c r="E939" s="2" t="s">
        <v>211</v>
      </c>
      <c r="F939" s="18">
        <v>45566</v>
      </c>
      <c r="G939" s="2">
        <f t="shared" si="99"/>
        <v>31</v>
      </c>
      <c r="H939" s="19">
        <f t="shared" si="100"/>
        <v>45588</v>
      </c>
      <c r="I939">
        <v>2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11</v>
      </c>
      <c r="P939">
        <v>0</v>
      </c>
      <c r="Q939" s="2">
        <f>SUM(GC[[#This Row],[IC1_Inv1_GC]:[IC2_Inv2_GC]])</f>
        <v>11</v>
      </c>
      <c r="R939" s="211" t="s">
        <v>1365</v>
      </c>
    </row>
    <row r="940" spans="1:18">
      <c r="A940" s="2">
        <v>956</v>
      </c>
      <c r="B940" s="2" t="s">
        <v>212</v>
      </c>
      <c r="C940" s="2">
        <f>YEAR(GC[[#This Row],[Date]])</f>
        <v>2024</v>
      </c>
      <c r="D940" s="2" t="s">
        <v>211</v>
      </c>
      <c r="E940" s="2" t="s">
        <v>211</v>
      </c>
      <c r="F940" s="18">
        <v>45566</v>
      </c>
      <c r="G940" s="2">
        <f t="shared" si="99"/>
        <v>31</v>
      </c>
      <c r="H940" s="19">
        <f t="shared" si="100"/>
        <v>45589</v>
      </c>
      <c r="Q940" s="2">
        <f>SUM(GC[[#This Row],[IC1_Inv1_GC]:[IC2_Inv2_GC]])</f>
        <v>0</v>
      </c>
      <c r="R940" t="s">
        <v>1276</v>
      </c>
    </row>
    <row r="941" spans="1:18">
      <c r="A941" s="2">
        <v>957</v>
      </c>
      <c r="B941" s="2" t="s">
        <v>212</v>
      </c>
      <c r="C941" s="2">
        <f>YEAR(GC[[#This Row],[Date]])</f>
        <v>2024</v>
      </c>
      <c r="D941" s="2" t="s">
        <v>211</v>
      </c>
      <c r="E941" s="2" t="s">
        <v>211</v>
      </c>
      <c r="F941" s="18">
        <v>45566</v>
      </c>
      <c r="G941" s="2">
        <f t="shared" si="99"/>
        <v>31</v>
      </c>
      <c r="H941" s="19">
        <f t="shared" si="100"/>
        <v>45590</v>
      </c>
      <c r="I941">
        <v>2</v>
      </c>
      <c r="J941">
        <v>1</v>
      </c>
      <c r="K941">
        <v>0</v>
      </c>
      <c r="L941">
        <v>0</v>
      </c>
      <c r="M941">
        <v>0</v>
      </c>
      <c r="N941">
        <v>8</v>
      </c>
      <c r="O941">
        <v>0</v>
      </c>
      <c r="P941">
        <v>0</v>
      </c>
      <c r="Q941" s="2">
        <f>SUM(GC[[#This Row],[IC1_Inv1_GC]:[IC2_Inv2_GC]])</f>
        <v>8</v>
      </c>
      <c r="R941" s="211" t="s">
        <v>1366</v>
      </c>
    </row>
    <row r="942" spans="1:18">
      <c r="A942" s="2">
        <v>958</v>
      </c>
      <c r="B942" s="2" t="s">
        <v>212</v>
      </c>
      <c r="C942" s="2">
        <f>YEAR(GC[[#This Row],[Date]])</f>
        <v>2024</v>
      </c>
      <c r="D942" s="2" t="s">
        <v>211</v>
      </c>
      <c r="E942" s="2" t="s">
        <v>211</v>
      </c>
      <c r="F942" s="18">
        <v>45566</v>
      </c>
      <c r="G942" s="2">
        <f t="shared" si="99"/>
        <v>31</v>
      </c>
      <c r="H942" s="19">
        <f t="shared" si="100"/>
        <v>45591</v>
      </c>
      <c r="I942">
        <v>2</v>
      </c>
      <c r="J942">
        <v>1</v>
      </c>
      <c r="K942">
        <v>0</v>
      </c>
      <c r="L942">
        <v>0</v>
      </c>
      <c r="M942">
        <v>0</v>
      </c>
      <c r="N942">
        <v>8</v>
      </c>
      <c r="O942">
        <v>0</v>
      </c>
      <c r="P942">
        <v>0</v>
      </c>
      <c r="Q942" s="2">
        <f>SUM(GC[[#This Row],[IC1_Inv1_GC]:[IC2_Inv2_GC]])</f>
        <v>8</v>
      </c>
      <c r="R942" s="211" t="s">
        <v>1367</v>
      </c>
    </row>
    <row r="943" spans="1:18">
      <c r="A943" s="2">
        <v>959</v>
      </c>
      <c r="B943" s="2" t="s">
        <v>212</v>
      </c>
      <c r="C943" s="2">
        <f>YEAR(GC[[#This Row],[Date]])</f>
        <v>2024</v>
      </c>
      <c r="D943" s="2" t="s">
        <v>211</v>
      </c>
      <c r="E943" s="2" t="s">
        <v>211</v>
      </c>
      <c r="F943" s="18">
        <v>45566</v>
      </c>
      <c r="G943" s="2">
        <f t="shared" si="99"/>
        <v>31</v>
      </c>
      <c r="H943" s="19">
        <f t="shared" si="100"/>
        <v>45592</v>
      </c>
      <c r="I943">
        <v>2</v>
      </c>
      <c r="J943">
        <v>1</v>
      </c>
      <c r="K943">
        <v>0</v>
      </c>
      <c r="L943">
        <v>0</v>
      </c>
      <c r="M943">
        <v>8</v>
      </c>
      <c r="N943">
        <v>0</v>
      </c>
      <c r="O943">
        <v>0</v>
      </c>
      <c r="P943">
        <v>0</v>
      </c>
      <c r="Q943" s="2">
        <f>SUM(GC[[#This Row],[IC1_Inv1_GC]:[IC2_Inv2_GC]])</f>
        <v>8</v>
      </c>
      <c r="R943" s="211" t="s">
        <v>1368</v>
      </c>
    </row>
    <row r="944" spans="1:18">
      <c r="A944" s="2">
        <v>960</v>
      </c>
      <c r="B944" s="2" t="s">
        <v>212</v>
      </c>
      <c r="C944" s="2">
        <f>YEAR(GC[[#This Row],[Date]])</f>
        <v>2024</v>
      </c>
      <c r="D944" s="2" t="s">
        <v>211</v>
      </c>
      <c r="E944" s="2" t="s">
        <v>211</v>
      </c>
      <c r="F944" s="18">
        <v>45566</v>
      </c>
      <c r="G944" s="2">
        <f t="shared" si="99"/>
        <v>31</v>
      </c>
      <c r="H944" s="19">
        <f t="shared" si="100"/>
        <v>45593</v>
      </c>
      <c r="I944">
        <v>2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9</v>
      </c>
      <c r="Q944" s="2">
        <f>SUM(GC[[#This Row],[IC1_Inv1_GC]:[IC2_Inv2_GC]])</f>
        <v>9</v>
      </c>
      <c r="R944" s="211" t="s">
        <v>1369</v>
      </c>
    </row>
    <row r="945" spans="1:18">
      <c r="A945" s="2">
        <v>961</v>
      </c>
      <c r="B945" s="2" t="s">
        <v>212</v>
      </c>
      <c r="C945" s="2">
        <f>YEAR(GC[[#This Row],[Date]])</f>
        <v>2024</v>
      </c>
      <c r="D945" s="2" t="s">
        <v>211</v>
      </c>
      <c r="E945" s="2" t="s">
        <v>211</v>
      </c>
      <c r="F945" s="18">
        <v>45566</v>
      </c>
      <c r="G945" s="2">
        <f t="shared" si="99"/>
        <v>31</v>
      </c>
      <c r="H945" s="19">
        <f t="shared" si="100"/>
        <v>45594</v>
      </c>
      <c r="Q945" s="2">
        <f>SUM(GC[[#This Row],[IC1_Inv1_GC]:[IC2_Inv2_GC]])</f>
        <v>0</v>
      </c>
    </row>
    <row r="946" spans="1:18">
      <c r="A946" s="2">
        <v>962</v>
      </c>
      <c r="B946" s="2" t="s">
        <v>212</v>
      </c>
      <c r="C946" s="2">
        <f>YEAR(GC[[#This Row],[Date]])</f>
        <v>2024</v>
      </c>
      <c r="D946" s="2" t="s">
        <v>211</v>
      </c>
      <c r="E946" s="2" t="s">
        <v>211</v>
      </c>
      <c r="F946" s="18">
        <v>45566</v>
      </c>
      <c r="G946" s="2">
        <f t="shared" si="99"/>
        <v>31</v>
      </c>
      <c r="H946" s="19">
        <f t="shared" si="100"/>
        <v>45595</v>
      </c>
      <c r="I946">
        <v>2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5</v>
      </c>
      <c r="Q946" s="2">
        <f>SUM(GC[[#This Row],[IC1_Inv1_GC]:[IC2_Inv2_GC]])</f>
        <v>5</v>
      </c>
      <c r="R946" s="211" t="s">
        <v>1370</v>
      </c>
    </row>
    <row r="947" spans="1:18">
      <c r="A947" s="2">
        <v>963</v>
      </c>
      <c r="B947" s="2" t="s">
        <v>212</v>
      </c>
      <c r="C947" s="2">
        <f>YEAR(GC[[#This Row],[Date]])</f>
        <v>2024</v>
      </c>
      <c r="D947" s="2" t="s">
        <v>211</v>
      </c>
      <c r="E947" s="2" t="s">
        <v>211</v>
      </c>
      <c r="F947" s="18">
        <v>45566</v>
      </c>
      <c r="G947" s="2">
        <f t="shared" si="99"/>
        <v>31</v>
      </c>
      <c r="H947" s="19">
        <f t="shared" si="100"/>
        <v>45596</v>
      </c>
      <c r="I947">
        <v>2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6</v>
      </c>
      <c r="Q947" s="2">
        <f>SUM(GC[[#This Row],[IC1_Inv1_GC]:[IC2_Inv2_GC]])</f>
        <v>6</v>
      </c>
      <c r="R947" s="211" t="s">
        <v>1371</v>
      </c>
    </row>
    <row r="948" spans="1:18">
      <c r="A948" s="2">
        <v>964</v>
      </c>
      <c r="B948" s="2" t="s">
        <v>212</v>
      </c>
      <c r="C948" s="2">
        <f>YEAR(GC[[#This Row],[Date]])</f>
        <v>2024</v>
      </c>
      <c r="D948" s="2" t="s">
        <v>211</v>
      </c>
      <c r="E948" s="2" t="s">
        <v>211</v>
      </c>
      <c r="F948" s="18">
        <v>45597</v>
      </c>
      <c r="G948" s="2">
        <f t="shared" ref="G948:G954" si="101">DAY(EOMONTH(F948,0))</f>
        <v>30</v>
      </c>
      <c r="H948" s="19">
        <f t="shared" ref="H948:H953" si="102">H947+1</f>
        <v>45597</v>
      </c>
      <c r="I948">
        <v>2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6</v>
      </c>
      <c r="Q948" s="2">
        <f>SUM(GC[[#This Row],[IC1_Inv1_GC]:[IC2_Inv2_GC]])</f>
        <v>6</v>
      </c>
      <c r="R948" s="211" t="s">
        <v>1372</v>
      </c>
    </row>
    <row r="949" spans="1:18">
      <c r="A949" s="2">
        <v>965</v>
      </c>
      <c r="B949" s="2" t="s">
        <v>212</v>
      </c>
      <c r="C949" s="2">
        <f>YEAR(GC[[#This Row],[Date]])</f>
        <v>2024</v>
      </c>
      <c r="D949" s="2" t="s">
        <v>211</v>
      </c>
      <c r="E949" s="2" t="s">
        <v>211</v>
      </c>
      <c r="F949" s="18">
        <v>45597</v>
      </c>
      <c r="G949" s="2">
        <f t="shared" si="101"/>
        <v>30</v>
      </c>
      <c r="H949" s="19">
        <f t="shared" si="102"/>
        <v>45598</v>
      </c>
      <c r="I949">
        <v>2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16</v>
      </c>
      <c r="Q949" s="2">
        <f>SUM(GC[[#This Row],[IC1_Inv1_GC]:[IC2_Inv2_GC]])</f>
        <v>16</v>
      </c>
      <c r="R949" s="211" t="s">
        <v>1373</v>
      </c>
    </row>
    <row r="950" spans="1:18">
      <c r="A950" s="2">
        <v>966</v>
      </c>
      <c r="B950" s="2" t="s">
        <v>212</v>
      </c>
      <c r="C950" s="2">
        <f>YEAR(GC[[#This Row],[Date]])</f>
        <v>2024</v>
      </c>
      <c r="D950" s="2" t="s">
        <v>211</v>
      </c>
      <c r="E950" s="2" t="s">
        <v>211</v>
      </c>
      <c r="F950" s="18">
        <v>45597</v>
      </c>
      <c r="G950" s="2">
        <f t="shared" si="101"/>
        <v>30</v>
      </c>
      <c r="H950" s="19">
        <f t="shared" si="102"/>
        <v>45599</v>
      </c>
      <c r="I950">
        <v>2</v>
      </c>
      <c r="J950">
        <v>1</v>
      </c>
      <c r="K950">
        <v>0</v>
      </c>
      <c r="L950">
        <v>12</v>
      </c>
      <c r="M950">
        <v>0</v>
      </c>
      <c r="N950">
        <v>0</v>
      </c>
      <c r="O950">
        <v>0</v>
      </c>
      <c r="P950">
        <v>0</v>
      </c>
      <c r="Q950" s="2">
        <f>SUM(GC[[#This Row],[IC1_Inv1_GC]:[IC2_Inv2_GC]])</f>
        <v>12</v>
      </c>
      <c r="R950" s="211" t="s">
        <v>1374</v>
      </c>
    </row>
    <row r="951" spans="1:18">
      <c r="A951" s="2">
        <v>967</v>
      </c>
      <c r="B951" s="2" t="s">
        <v>212</v>
      </c>
      <c r="C951" s="2">
        <f>YEAR(GC[[#This Row],[Date]])</f>
        <v>2024</v>
      </c>
      <c r="D951" s="2" t="s">
        <v>211</v>
      </c>
      <c r="E951" s="2" t="s">
        <v>211</v>
      </c>
      <c r="F951" s="18">
        <v>45597</v>
      </c>
      <c r="G951" s="2">
        <f t="shared" si="101"/>
        <v>30</v>
      </c>
      <c r="H951" s="19">
        <f t="shared" si="102"/>
        <v>45600</v>
      </c>
      <c r="I951">
        <v>2</v>
      </c>
      <c r="J951">
        <v>1</v>
      </c>
      <c r="K951">
        <v>0</v>
      </c>
      <c r="L951">
        <v>16</v>
      </c>
      <c r="M951">
        <v>0</v>
      </c>
      <c r="N951">
        <v>0</v>
      </c>
      <c r="O951">
        <v>0</v>
      </c>
      <c r="P951">
        <v>0</v>
      </c>
      <c r="Q951" s="2">
        <f>SUM(GC[[#This Row],[IC1_Inv1_GC]:[IC2_Inv2_GC]])</f>
        <v>16</v>
      </c>
      <c r="R951" s="211" t="s">
        <v>1375</v>
      </c>
    </row>
    <row r="952" spans="1:18">
      <c r="A952" s="2">
        <v>968</v>
      </c>
      <c r="B952" s="2" t="s">
        <v>212</v>
      </c>
      <c r="C952" s="2">
        <f>YEAR(GC[[#This Row],[Date]])</f>
        <v>2024</v>
      </c>
      <c r="D952" s="2" t="s">
        <v>211</v>
      </c>
      <c r="E952" s="2" t="s">
        <v>211</v>
      </c>
      <c r="F952" s="18">
        <v>45597</v>
      </c>
      <c r="G952" s="2">
        <f t="shared" si="101"/>
        <v>30</v>
      </c>
      <c r="H952" s="19">
        <f t="shared" si="102"/>
        <v>45601</v>
      </c>
      <c r="I952">
        <v>2</v>
      </c>
      <c r="J952">
        <v>1</v>
      </c>
      <c r="K952">
        <v>0</v>
      </c>
      <c r="L952">
        <v>8</v>
      </c>
      <c r="M952">
        <v>9</v>
      </c>
      <c r="N952">
        <v>0</v>
      </c>
      <c r="O952">
        <v>0</v>
      </c>
      <c r="P952">
        <v>0</v>
      </c>
      <c r="Q952" s="2">
        <f>SUM(GC[[#This Row],[IC1_Inv1_GC]:[IC2_Inv2_GC]])</f>
        <v>17</v>
      </c>
      <c r="R952" s="211" t="s">
        <v>1376</v>
      </c>
    </row>
    <row r="953" spans="1:18">
      <c r="A953" s="2">
        <v>969</v>
      </c>
      <c r="B953" s="2" t="s">
        <v>212</v>
      </c>
      <c r="C953" s="2">
        <f>YEAR(GC[[#This Row],[Date]])</f>
        <v>2024</v>
      </c>
      <c r="D953" s="2" t="s">
        <v>211</v>
      </c>
      <c r="E953" s="2" t="s">
        <v>211</v>
      </c>
      <c r="F953" s="18">
        <v>45597</v>
      </c>
      <c r="G953" s="2">
        <f t="shared" si="101"/>
        <v>30</v>
      </c>
      <c r="H953" s="19">
        <f t="shared" si="102"/>
        <v>45602</v>
      </c>
      <c r="I953">
        <v>2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12</v>
      </c>
      <c r="P953">
        <v>0</v>
      </c>
      <c r="Q953" s="2">
        <f>SUM(GC[[#This Row],[IC1_Inv1_GC]:[IC2_Inv2_GC]])</f>
        <v>12</v>
      </c>
      <c r="R953" s="211" t="s">
        <v>1377</v>
      </c>
    </row>
    <row r="954" spans="1:18">
      <c r="A954" s="2">
        <v>970</v>
      </c>
      <c r="B954" s="2" t="s">
        <v>212</v>
      </c>
      <c r="C954" s="2">
        <f>YEAR(GC[[#This Row],[Date]])</f>
        <v>2024</v>
      </c>
      <c r="D954" s="2" t="s">
        <v>211</v>
      </c>
      <c r="E954" s="2" t="s">
        <v>211</v>
      </c>
      <c r="F954" s="18">
        <v>45597</v>
      </c>
      <c r="G954" s="2">
        <f t="shared" si="101"/>
        <v>30</v>
      </c>
      <c r="H954" s="19">
        <f t="shared" ref="H954:H957" si="103">H953+1</f>
        <v>45603</v>
      </c>
      <c r="I954">
        <v>2</v>
      </c>
      <c r="J954">
        <v>1</v>
      </c>
      <c r="K954">
        <v>8</v>
      </c>
      <c r="L954">
        <v>0</v>
      </c>
      <c r="M954">
        <v>0</v>
      </c>
      <c r="N954">
        <v>0</v>
      </c>
      <c r="O954">
        <v>0</v>
      </c>
      <c r="P954">
        <v>0</v>
      </c>
      <c r="Q954" s="2">
        <f>SUM(GC[[#This Row],[IC1_Inv1_GC]:[IC2_Inv2_GC]])</f>
        <v>8</v>
      </c>
      <c r="R954" s="211" t="s">
        <v>1378</v>
      </c>
    </row>
    <row r="955" spans="1:18">
      <c r="A955" s="2">
        <v>971</v>
      </c>
      <c r="B955" s="2" t="s">
        <v>212</v>
      </c>
      <c r="C955" s="2">
        <f>YEAR(GC[[#This Row],[Date]])</f>
        <v>2024</v>
      </c>
      <c r="D955" s="2" t="s">
        <v>211</v>
      </c>
      <c r="E955" s="2" t="s">
        <v>211</v>
      </c>
      <c r="F955" s="18">
        <v>45597</v>
      </c>
      <c r="G955" s="2">
        <f t="shared" ref="G955" si="104">DAY(EOMONTH(F955,0))</f>
        <v>30</v>
      </c>
      <c r="H955" s="19">
        <f t="shared" si="103"/>
        <v>45604</v>
      </c>
      <c r="I955">
        <v>2</v>
      </c>
      <c r="J955">
        <v>1</v>
      </c>
      <c r="K955">
        <v>18</v>
      </c>
      <c r="L955">
        <v>0</v>
      </c>
      <c r="M955">
        <v>0</v>
      </c>
      <c r="N955">
        <v>0</v>
      </c>
      <c r="O955">
        <v>0</v>
      </c>
      <c r="P955">
        <v>0</v>
      </c>
      <c r="Q955" s="2">
        <f>SUM(GC[[#This Row],[IC1_Inv1_GC]:[IC2_Inv2_GC]])</f>
        <v>18</v>
      </c>
      <c r="R955" s="211" t="s">
        <v>1379</v>
      </c>
    </row>
    <row r="956" spans="1:18">
      <c r="A956" s="2">
        <v>972</v>
      </c>
      <c r="B956" s="2" t="s">
        <v>212</v>
      </c>
      <c r="C956" s="2">
        <f>YEAR(GC[[#This Row],[Date]])</f>
        <v>2024</v>
      </c>
      <c r="D956" s="2" t="s">
        <v>211</v>
      </c>
      <c r="E956" s="2" t="s">
        <v>211</v>
      </c>
      <c r="F956" s="18">
        <v>45597</v>
      </c>
      <c r="G956" s="2">
        <f t="shared" ref="G956" si="105">DAY(EOMONTH(F956,0))</f>
        <v>30</v>
      </c>
      <c r="H956" s="19">
        <f t="shared" si="103"/>
        <v>45605</v>
      </c>
      <c r="I956">
        <v>2</v>
      </c>
      <c r="J956">
        <v>1</v>
      </c>
      <c r="K956">
        <v>12</v>
      </c>
      <c r="L956">
        <v>0</v>
      </c>
      <c r="M956">
        <v>0</v>
      </c>
      <c r="N956">
        <v>0</v>
      </c>
      <c r="O956">
        <v>0</v>
      </c>
      <c r="P956">
        <v>0</v>
      </c>
      <c r="Q956" s="2">
        <f>SUM(GC[[#This Row],[IC1_Inv1_GC]:[IC2_Inv2_GC]])</f>
        <v>12</v>
      </c>
      <c r="R956" s="211" t="s">
        <v>1380</v>
      </c>
    </row>
    <row r="957" spans="1:18">
      <c r="A957" s="2">
        <v>973</v>
      </c>
      <c r="B957" s="2" t="s">
        <v>212</v>
      </c>
      <c r="C957" s="2">
        <f>YEAR(GC[[#This Row],[Date]])</f>
        <v>2024</v>
      </c>
      <c r="D957" s="2" t="s">
        <v>211</v>
      </c>
      <c r="E957" s="2" t="s">
        <v>211</v>
      </c>
      <c r="F957" s="18">
        <v>45597</v>
      </c>
      <c r="G957" s="2">
        <f t="shared" ref="G957" si="106">DAY(EOMONTH(F957,0))</f>
        <v>30</v>
      </c>
      <c r="H957" s="19">
        <f t="shared" si="103"/>
        <v>45606</v>
      </c>
      <c r="I957">
        <v>2</v>
      </c>
      <c r="J957">
        <v>1</v>
      </c>
      <c r="K957">
        <v>0</v>
      </c>
      <c r="L957">
        <v>9</v>
      </c>
      <c r="M957">
        <v>1</v>
      </c>
      <c r="N957">
        <v>0</v>
      </c>
      <c r="O957">
        <v>0</v>
      </c>
      <c r="P957">
        <v>0</v>
      </c>
      <c r="Q957" s="2">
        <f>SUM(GC[[#This Row],[IC1_Inv1_GC]:[IC2_Inv2_GC]])</f>
        <v>10</v>
      </c>
      <c r="R957" s="211" t="s">
        <v>1381</v>
      </c>
    </row>
    <row r="958" spans="1:18">
      <c r="A958" s="2">
        <v>974</v>
      </c>
      <c r="B958" s="2" t="s">
        <v>212</v>
      </c>
      <c r="C958" s="2">
        <f>YEAR(GC[[#This Row],[Date]])</f>
        <v>2024</v>
      </c>
      <c r="D958" s="2" t="s">
        <v>211</v>
      </c>
      <c r="E958" s="2" t="s">
        <v>211</v>
      </c>
      <c r="F958" s="18">
        <v>45597</v>
      </c>
      <c r="G958" s="2">
        <f t="shared" ref="G958:G967" si="107">DAY(EOMONTH(F958,0))</f>
        <v>30</v>
      </c>
      <c r="H958" s="19">
        <f t="shared" ref="H958:H967" si="108">H957+1</f>
        <v>45607</v>
      </c>
      <c r="I958">
        <v>2</v>
      </c>
      <c r="J958">
        <v>1</v>
      </c>
      <c r="K958">
        <v>0</v>
      </c>
      <c r="L958">
        <v>0</v>
      </c>
      <c r="M958">
        <v>9</v>
      </c>
      <c r="N958">
        <v>0</v>
      </c>
      <c r="O958">
        <v>0</v>
      </c>
      <c r="P958">
        <v>0</v>
      </c>
      <c r="Q958" s="2">
        <f>SUM(GC[[#This Row],[IC1_Inv1_GC]:[IC2_Inv2_GC]])</f>
        <v>9</v>
      </c>
      <c r="R958" s="211" t="s">
        <v>1382</v>
      </c>
    </row>
    <row r="959" spans="1:18">
      <c r="A959" s="2">
        <v>975</v>
      </c>
      <c r="B959" s="2" t="s">
        <v>212</v>
      </c>
      <c r="C959" s="2">
        <f>YEAR(GC[[#This Row],[Date]])</f>
        <v>2024</v>
      </c>
      <c r="D959" s="2" t="s">
        <v>211</v>
      </c>
      <c r="E959" s="2" t="s">
        <v>211</v>
      </c>
      <c r="F959" s="18">
        <v>45597</v>
      </c>
      <c r="G959" s="2">
        <f t="shared" si="107"/>
        <v>30</v>
      </c>
      <c r="H959" s="19">
        <f t="shared" si="108"/>
        <v>45608</v>
      </c>
      <c r="I959">
        <v>2</v>
      </c>
      <c r="J959">
        <v>1</v>
      </c>
      <c r="K959">
        <v>0</v>
      </c>
      <c r="L959">
        <v>0</v>
      </c>
      <c r="M959">
        <v>4</v>
      </c>
      <c r="N959">
        <v>5</v>
      </c>
      <c r="O959">
        <v>0</v>
      </c>
      <c r="P959">
        <v>0</v>
      </c>
      <c r="Q959" s="2">
        <f>SUM(GC[[#This Row],[IC1_Inv1_GC]:[IC2_Inv2_GC]])</f>
        <v>9</v>
      </c>
      <c r="R959" s="211" t="s">
        <v>1383</v>
      </c>
    </row>
    <row r="960" spans="1:18">
      <c r="A960" s="2">
        <v>976</v>
      </c>
      <c r="B960" s="2" t="s">
        <v>212</v>
      </c>
      <c r="C960" s="2">
        <f>YEAR(GC[[#This Row],[Date]])</f>
        <v>2024</v>
      </c>
      <c r="D960" s="2" t="s">
        <v>211</v>
      </c>
      <c r="E960" s="2" t="s">
        <v>211</v>
      </c>
      <c r="F960" s="18">
        <v>45597</v>
      </c>
      <c r="G960" s="2">
        <f t="shared" si="107"/>
        <v>30</v>
      </c>
      <c r="H960" s="19">
        <f t="shared" si="108"/>
        <v>45609</v>
      </c>
      <c r="I960">
        <v>2</v>
      </c>
      <c r="J960">
        <v>1</v>
      </c>
      <c r="K960">
        <v>0</v>
      </c>
      <c r="L960">
        <v>4</v>
      </c>
      <c r="M960">
        <v>0</v>
      </c>
      <c r="N960">
        <v>0</v>
      </c>
      <c r="O960">
        <v>0</v>
      </c>
      <c r="P960">
        <v>0</v>
      </c>
      <c r="Q960" s="2">
        <f>SUM(GC[[#This Row],[IC1_Inv1_GC]:[IC2_Inv2_GC]])</f>
        <v>4</v>
      </c>
      <c r="R960" s="211" t="s">
        <v>1384</v>
      </c>
    </row>
    <row r="961" spans="1:18">
      <c r="A961" s="2">
        <v>977</v>
      </c>
      <c r="B961" s="2" t="s">
        <v>212</v>
      </c>
      <c r="C961" s="2">
        <f>YEAR(GC[[#This Row],[Date]])</f>
        <v>2024</v>
      </c>
      <c r="D961" s="2" t="s">
        <v>211</v>
      </c>
      <c r="E961" s="2" t="s">
        <v>211</v>
      </c>
      <c r="F961" s="18">
        <v>45597</v>
      </c>
      <c r="G961" s="2">
        <f t="shared" si="107"/>
        <v>30</v>
      </c>
      <c r="H961" s="19">
        <f t="shared" si="108"/>
        <v>45610</v>
      </c>
      <c r="I961">
        <v>2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s="2">
        <f>SUM(GC[[#This Row],[IC1_Inv1_GC]:[IC2_Inv2_GC]])</f>
        <v>0</v>
      </c>
      <c r="R961" t="s">
        <v>1130</v>
      </c>
    </row>
    <row r="962" spans="1:18">
      <c r="A962" s="2">
        <v>978</v>
      </c>
      <c r="B962" s="2" t="s">
        <v>212</v>
      </c>
      <c r="C962" s="2">
        <f>YEAR(GC[[#This Row],[Date]])</f>
        <v>2024</v>
      </c>
      <c r="D962" s="2" t="s">
        <v>211</v>
      </c>
      <c r="E962" s="2" t="s">
        <v>211</v>
      </c>
      <c r="F962" s="18">
        <v>45597</v>
      </c>
      <c r="G962" s="2">
        <f t="shared" si="107"/>
        <v>30</v>
      </c>
      <c r="H962" s="19">
        <f t="shared" si="108"/>
        <v>45611</v>
      </c>
      <c r="Q962" s="2">
        <f>SUM(GC[[#This Row],[IC1_Inv1_GC]:[IC2_Inv2_GC]])</f>
        <v>0</v>
      </c>
      <c r="R962" t="s">
        <v>1385</v>
      </c>
    </row>
    <row r="963" spans="1:18">
      <c r="A963" s="2">
        <v>979</v>
      </c>
      <c r="B963" s="2" t="s">
        <v>212</v>
      </c>
      <c r="C963" s="2">
        <f>YEAR(GC[[#This Row],[Date]])</f>
        <v>2024</v>
      </c>
      <c r="D963" s="2" t="s">
        <v>211</v>
      </c>
      <c r="E963" s="2" t="s">
        <v>211</v>
      </c>
      <c r="F963" s="18">
        <v>45597</v>
      </c>
      <c r="G963" s="2">
        <f t="shared" si="107"/>
        <v>30</v>
      </c>
      <c r="H963" s="19">
        <f t="shared" si="108"/>
        <v>45612</v>
      </c>
      <c r="Q963" s="2">
        <f>SUM(GC[[#This Row],[IC1_Inv1_GC]:[IC2_Inv2_GC]])</f>
        <v>0</v>
      </c>
      <c r="R963" t="s">
        <v>1385</v>
      </c>
    </row>
    <row r="964" spans="1:18">
      <c r="A964" s="2">
        <v>980</v>
      </c>
      <c r="B964" s="2" t="s">
        <v>212</v>
      </c>
      <c r="C964" s="2">
        <f>YEAR(GC[[#This Row],[Date]])</f>
        <v>2024</v>
      </c>
      <c r="D964" s="2" t="s">
        <v>211</v>
      </c>
      <c r="E964" s="2" t="s">
        <v>211</v>
      </c>
      <c r="F964" s="18">
        <v>45597</v>
      </c>
      <c r="G964" s="2">
        <f t="shared" si="107"/>
        <v>30</v>
      </c>
      <c r="H964" s="19">
        <f t="shared" si="108"/>
        <v>45613</v>
      </c>
      <c r="Q964" s="2">
        <f>SUM(GC[[#This Row],[IC1_Inv1_GC]:[IC2_Inv2_GC]])</f>
        <v>0</v>
      </c>
      <c r="R964" t="s">
        <v>1385</v>
      </c>
    </row>
    <row r="965" spans="1:18">
      <c r="A965" s="2">
        <v>981</v>
      </c>
      <c r="B965" s="2" t="s">
        <v>212</v>
      </c>
      <c r="C965" s="2">
        <f>YEAR(GC[[#This Row],[Date]])</f>
        <v>2024</v>
      </c>
      <c r="D965" s="2" t="s">
        <v>211</v>
      </c>
      <c r="E965" s="2" t="s">
        <v>211</v>
      </c>
      <c r="F965" s="18">
        <v>45597</v>
      </c>
      <c r="G965" s="2">
        <f t="shared" si="107"/>
        <v>30</v>
      </c>
      <c r="H965" s="19">
        <f t="shared" si="108"/>
        <v>45614</v>
      </c>
      <c r="Q965" s="2">
        <f>SUM(GC[[#This Row],[IC1_Inv1_GC]:[IC2_Inv2_GC]])</f>
        <v>0</v>
      </c>
    </row>
    <row r="966" spans="1:18">
      <c r="A966" s="2">
        <v>982</v>
      </c>
      <c r="B966" s="2" t="s">
        <v>212</v>
      </c>
      <c r="C966" s="2">
        <f>YEAR(GC[[#This Row],[Date]])</f>
        <v>2024</v>
      </c>
      <c r="D966" s="2" t="s">
        <v>211</v>
      </c>
      <c r="E966" s="2" t="s">
        <v>211</v>
      </c>
      <c r="F966" s="18">
        <v>45597</v>
      </c>
      <c r="G966" s="2">
        <f t="shared" si="107"/>
        <v>30</v>
      </c>
      <c r="H966" s="19">
        <f t="shared" si="108"/>
        <v>45615</v>
      </c>
      <c r="I966">
        <v>3</v>
      </c>
      <c r="J966">
        <v>1</v>
      </c>
      <c r="K966">
        <v>0</v>
      </c>
      <c r="L966">
        <v>0</v>
      </c>
      <c r="M966">
        <v>0</v>
      </c>
      <c r="N966">
        <v>10</v>
      </c>
      <c r="O966">
        <v>0</v>
      </c>
      <c r="P966">
        <v>0</v>
      </c>
      <c r="Q966" s="2">
        <f>SUM(GC[[#This Row],[IC1_Inv1_GC]:[IC2_Inv2_GC]])</f>
        <v>10</v>
      </c>
      <c r="R966" s="211" t="s">
        <v>1386</v>
      </c>
    </row>
    <row r="967" spans="1:18">
      <c r="A967" s="2">
        <v>983</v>
      </c>
      <c r="B967" s="2" t="s">
        <v>212</v>
      </c>
      <c r="C967" s="2">
        <f>YEAR(GC[[#This Row],[Date]])</f>
        <v>2024</v>
      </c>
      <c r="D967" s="2" t="s">
        <v>211</v>
      </c>
      <c r="E967" s="2" t="s">
        <v>211</v>
      </c>
      <c r="F967" s="18">
        <v>45597</v>
      </c>
      <c r="G967" s="2">
        <f t="shared" si="107"/>
        <v>30</v>
      </c>
      <c r="H967" s="19">
        <f t="shared" si="108"/>
        <v>45616</v>
      </c>
      <c r="I967">
        <v>3</v>
      </c>
      <c r="J967">
        <v>1</v>
      </c>
      <c r="K967">
        <v>0</v>
      </c>
      <c r="L967">
        <v>0</v>
      </c>
      <c r="M967">
        <v>6</v>
      </c>
      <c r="N967">
        <v>6</v>
      </c>
      <c r="O967">
        <v>0</v>
      </c>
      <c r="P967">
        <v>0</v>
      </c>
      <c r="Q967" s="2">
        <f>SUM(GC[[#This Row],[IC1_Inv1_GC]:[IC2_Inv2_GC]])</f>
        <v>12</v>
      </c>
      <c r="R967" s="211" t="s">
        <v>1387</v>
      </c>
    </row>
    <row r="968" spans="1:18">
      <c r="A968" s="2">
        <v>984</v>
      </c>
      <c r="B968" s="2" t="s">
        <v>212</v>
      </c>
      <c r="C968" s="2">
        <f>YEAR(GC[[#This Row],[Date]])</f>
        <v>2024</v>
      </c>
      <c r="D968" s="2" t="s">
        <v>211</v>
      </c>
      <c r="E968" s="2" t="s">
        <v>211</v>
      </c>
      <c r="F968" s="18">
        <v>45597</v>
      </c>
      <c r="G968" s="2">
        <f t="shared" ref="G968:G976" si="109">DAY(EOMONTH(F968,0))</f>
        <v>30</v>
      </c>
      <c r="H968" s="19">
        <f t="shared" ref="H968:H977" si="110">H967+1</f>
        <v>45617</v>
      </c>
      <c r="I968">
        <v>3</v>
      </c>
      <c r="J968">
        <v>1</v>
      </c>
      <c r="K968">
        <v>0</v>
      </c>
      <c r="L968">
        <v>0</v>
      </c>
      <c r="M968">
        <v>8</v>
      </c>
      <c r="N968">
        <v>5</v>
      </c>
      <c r="O968">
        <v>0</v>
      </c>
      <c r="P968">
        <v>0</v>
      </c>
      <c r="Q968" s="2">
        <f>SUM(GC[[#This Row],[IC1_Inv1_GC]:[IC2_Inv2_GC]])</f>
        <v>13</v>
      </c>
      <c r="R968" s="211" t="s">
        <v>1388</v>
      </c>
    </row>
    <row r="969" spans="1:18">
      <c r="A969" s="2">
        <v>985</v>
      </c>
      <c r="B969" s="2" t="s">
        <v>212</v>
      </c>
      <c r="C969" s="2">
        <f>YEAR(GC[[#This Row],[Date]])</f>
        <v>2024</v>
      </c>
      <c r="D969" s="2" t="s">
        <v>211</v>
      </c>
      <c r="E969" s="2" t="s">
        <v>211</v>
      </c>
      <c r="F969" s="18">
        <v>45597</v>
      </c>
      <c r="G969" s="2">
        <f t="shared" si="109"/>
        <v>30</v>
      </c>
      <c r="H969" s="19">
        <f t="shared" si="110"/>
        <v>45618</v>
      </c>
      <c r="I969">
        <v>3</v>
      </c>
      <c r="J969">
        <v>1</v>
      </c>
      <c r="K969">
        <v>0</v>
      </c>
      <c r="L969">
        <v>0</v>
      </c>
      <c r="M969">
        <v>0</v>
      </c>
      <c r="N969">
        <v>7</v>
      </c>
      <c r="O969">
        <v>0</v>
      </c>
      <c r="P969">
        <v>0</v>
      </c>
      <c r="Q969" s="2">
        <f>SUM(GC[[#This Row],[IC1_Inv1_GC]:[IC2_Inv2_GC]])</f>
        <v>7</v>
      </c>
      <c r="R969" s="211" t="s">
        <v>1389</v>
      </c>
    </row>
    <row r="970" spans="1:18">
      <c r="A970" s="2">
        <v>986</v>
      </c>
      <c r="B970" s="2" t="s">
        <v>212</v>
      </c>
      <c r="C970" s="2">
        <f>YEAR(GC[[#This Row],[Date]])</f>
        <v>2024</v>
      </c>
      <c r="D970" s="2" t="s">
        <v>211</v>
      </c>
      <c r="E970" s="2" t="s">
        <v>211</v>
      </c>
      <c r="F970" s="18">
        <v>45597</v>
      </c>
      <c r="G970" s="2">
        <f t="shared" si="109"/>
        <v>30</v>
      </c>
      <c r="H970" s="19">
        <f t="shared" si="110"/>
        <v>45619</v>
      </c>
      <c r="I970">
        <v>3</v>
      </c>
      <c r="J970">
        <v>1</v>
      </c>
      <c r="K970">
        <v>0</v>
      </c>
      <c r="L970">
        <v>0</v>
      </c>
      <c r="M970">
        <v>0</v>
      </c>
      <c r="N970">
        <v>7</v>
      </c>
      <c r="O970">
        <v>0</v>
      </c>
      <c r="P970">
        <v>0</v>
      </c>
      <c r="Q970" s="2">
        <f>SUM(GC[[#This Row],[IC1_Inv1_GC]:[IC2_Inv2_GC]])</f>
        <v>7</v>
      </c>
      <c r="R970" s="211" t="s">
        <v>1390</v>
      </c>
    </row>
    <row r="971" spans="1:18">
      <c r="A971" s="2">
        <v>987</v>
      </c>
      <c r="B971" s="2" t="s">
        <v>212</v>
      </c>
      <c r="C971" s="2">
        <f>YEAR(GC[[#This Row],[Date]])</f>
        <v>2024</v>
      </c>
      <c r="D971" s="2" t="s">
        <v>211</v>
      </c>
      <c r="E971" s="2" t="s">
        <v>211</v>
      </c>
      <c r="F971" s="18">
        <v>45597</v>
      </c>
      <c r="G971" s="2">
        <f t="shared" si="109"/>
        <v>30</v>
      </c>
      <c r="H971" s="19">
        <f t="shared" si="110"/>
        <v>45620</v>
      </c>
      <c r="I971">
        <v>3</v>
      </c>
      <c r="J971">
        <v>1</v>
      </c>
      <c r="K971">
        <v>0</v>
      </c>
      <c r="L971">
        <v>0</v>
      </c>
      <c r="M971">
        <v>0</v>
      </c>
      <c r="N971">
        <v>9</v>
      </c>
      <c r="O971">
        <v>0</v>
      </c>
      <c r="P971">
        <v>0</v>
      </c>
      <c r="Q971" s="2">
        <f>SUM(GC[[#This Row],[IC1_Inv1_GC]:[IC2_Inv2_GC]])</f>
        <v>9</v>
      </c>
      <c r="R971" s="211" t="s">
        <v>1391</v>
      </c>
    </row>
    <row r="972" spans="1:18">
      <c r="A972" s="2">
        <v>988</v>
      </c>
      <c r="B972" s="2" t="s">
        <v>212</v>
      </c>
      <c r="C972" s="2">
        <f>YEAR(GC[[#This Row],[Date]])</f>
        <v>2024</v>
      </c>
      <c r="D972" s="2" t="s">
        <v>211</v>
      </c>
      <c r="E972" s="2" t="s">
        <v>211</v>
      </c>
      <c r="F972" s="18">
        <v>45597</v>
      </c>
      <c r="G972" s="2">
        <f t="shared" si="109"/>
        <v>30</v>
      </c>
      <c r="H972" s="19">
        <f t="shared" si="110"/>
        <v>45621</v>
      </c>
      <c r="I972">
        <v>3</v>
      </c>
      <c r="J972">
        <v>1</v>
      </c>
      <c r="K972">
        <v>0</v>
      </c>
      <c r="L972">
        <v>0</v>
      </c>
      <c r="M972">
        <v>0</v>
      </c>
      <c r="N972">
        <v>13</v>
      </c>
      <c r="O972">
        <v>0</v>
      </c>
      <c r="P972">
        <v>0</v>
      </c>
      <c r="Q972" s="2">
        <f>SUM(GC[[#This Row],[IC1_Inv1_GC]:[IC2_Inv2_GC]])</f>
        <v>13</v>
      </c>
      <c r="R972" s="211" t="s">
        <v>1392</v>
      </c>
    </row>
    <row r="973" spans="1:18">
      <c r="A973" s="2">
        <v>989</v>
      </c>
      <c r="B973" s="2" t="s">
        <v>212</v>
      </c>
      <c r="C973" s="2">
        <f>YEAR(GC[[#This Row],[Date]])</f>
        <v>2024</v>
      </c>
      <c r="D973" s="2" t="s">
        <v>211</v>
      </c>
      <c r="E973" s="2" t="s">
        <v>211</v>
      </c>
      <c r="F973" s="18">
        <v>45597</v>
      </c>
      <c r="G973" s="2">
        <f t="shared" si="109"/>
        <v>30</v>
      </c>
      <c r="H973" s="19">
        <f t="shared" si="110"/>
        <v>45622</v>
      </c>
      <c r="Q973" s="2">
        <f>SUM(GC[[#This Row],[IC1_Inv1_GC]:[IC2_Inv2_GC]])</f>
        <v>0</v>
      </c>
      <c r="R973" t="s">
        <v>1393</v>
      </c>
    </row>
    <row r="974" spans="1:18">
      <c r="A974" s="2">
        <v>990</v>
      </c>
      <c r="B974" s="2" t="s">
        <v>212</v>
      </c>
      <c r="C974" s="2">
        <f>YEAR(GC[[#This Row],[Date]])</f>
        <v>2024</v>
      </c>
      <c r="D974" s="2" t="s">
        <v>211</v>
      </c>
      <c r="E974" s="2" t="s">
        <v>211</v>
      </c>
      <c r="F974" s="18">
        <v>45597</v>
      </c>
      <c r="G974" s="2">
        <f t="shared" si="109"/>
        <v>30</v>
      </c>
      <c r="H974" s="19">
        <f t="shared" si="110"/>
        <v>45623</v>
      </c>
      <c r="I974">
        <v>3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5</v>
      </c>
      <c r="Q974" s="2">
        <f>SUM(GC[[#This Row],[IC1_Inv1_GC]:[IC2_Inv2_GC]])</f>
        <v>5</v>
      </c>
      <c r="R974" t="s">
        <v>1394</v>
      </c>
    </row>
    <row r="975" spans="1:18">
      <c r="A975" s="2">
        <v>991</v>
      </c>
      <c r="B975" s="2" t="s">
        <v>212</v>
      </c>
      <c r="C975" s="2">
        <f>YEAR(GC[[#This Row],[Date]])</f>
        <v>2024</v>
      </c>
      <c r="D975" s="2" t="s">
        <v>211</v>
      </c>
      <c r="E975" s="2" t="s">
        <v>211</v>
      </c>
      <c r="F975" s="18">
        <v>45597</v>
      </c>
      <c r="G975" s="2">
        <f t="shared" si="109"/>
        <v>30</v>
      </c>
      <c r="H975" s="19">
        <f t="shared" si="110"/>
        <v>45624</v>
      </c>
      <c r="I975">
        <v>3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10</v>
      </c>
      <c r="Q975" s="2">
        <f>SUM(GC[[#This Row],[IC1_Inv1_GC]:[IC2_Inv2_GC]])</f>
        <v>10</v>
      </c>
      <c r="R975" t="s">
        <v>1395</v>
      </c>
    </row>
    <row r="976" spans="1:18">
      <c r="A976" s="2">
        <v>992</v>
      </c>
      <c r="B976" s="2" t="s">
        <v>212</v>
      </c>
      <c r="C976" s="2">
        <f>YEAR(GC[[#This Row],[Date]])</f>
        <v>2024</v>
      </c>
      <c r="D976" s="2" t="s">
        <v>211</v>
      </c>
      <c r="E976" s="2" t="s">
        <v>211</v>
      </c>
      <c r="F976" s="18">
        <v>45597</v>
      </c>
      <c r="G976" s="2">
        <f t="shared" si="109"/>
        <v>30</v>
      </c>
      <c r="H976" s="19">
        <f t="shared" si="110"/>
        <v>45625</v>
      </c>
      <c r="I976">
        <v>3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10</v>
      </c>
      <c r="Q976" s="2">
        <f>SUM(GC[[#This Row],[IC1_Inv1_GC]:[IC2_Inv2_GC]])</f>
        <v>10</v>
      </c>
      <c r="R976" t="s">
        <v>1396</v>
      </c>
    </row>
    <row r="977" spans="1:18">
      <c r="A977" s="2">
        <v>993</v>
      </c>
      <c r="B977" s="2" t="s">
        <v>212</v>
      </c>
      <c r="C977" s="2">
        <f>YEAR(GC[[#This Row],[Date]])</f>
        <v>2024</v>
      </c>
      <c r="D977" s="2" t="s">
        <v>211</v>
      </c>
      <c r="E977" s="2" t="s">
        <v>211</v>
      </c>
      <c r="F977" s="18">
        <v>45597</v>
      </c>
      <c r="G977" s="2">
        <f t="shared" ref="G977" si="111">DAY(EOMONTH(F977,0))</f>
        <v>30</v>
      </c>
      <c r="H977" s="19">
        <f t="shared" si="110"/>
        <v>45626</v>
      </c>
      <c r="I977">
        <v>3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8</v>
      </c>
      <c r="Q977" s="2">
        <f>SUM(GC[[#This Row],[IC1_Inv1_GC]:[IC2_Inv2_GC]])</f>
        <v>8</v>
      </c>
      <c r="R977" t="s">
        <v>1397</v>
      </c>
    </row>
    <row r="978" spans="1:18">
      <c r="A978" s="2">
        <v>994</v>
      </c>
      <c r="B978" s="2" t="s">
        <v>212</v>
      </c>
      <c r="C978" s="2">
        <f>YEAR(GC[[#This Row],[Date]])</f>
        <v>2024</v>
      </c>
      <c r="D978" s="2" t="s">
        <v>211</v>
      </c>
      <c r="E978" s="2" t="s">
        <v>211</v>
      </c>
      <c r="F978" s="18">
        <v>45627</v>
      </c>
      <c r="G978" s="2">
        <f t="shared" ref="G978:G984" si="112">DAY(EOMONTH(F978,0))</f>
        <v>31</v>
      </c>
      <c r="H978" s="19">
        <f t="shared" ref="H978:H983" si="113">H977+1</f>
        <v>45627</v>
      </c>
      <c r="I978">
        <v>3</v>
      </c>
      <c r="J978">
        <v>1</v>
      </c>
      <c r="Q978" s="2">
        <f>SUM(GC[[#This Row],[IC1_Inv1_GC]:[IC2_Inv2_GC]])</f>
        <v>0</v>
      </c>
      <c r="R978" t="s">
        <v>1276</v>
      </c>
    </row>
    <row r="979" spans="1:18">
      <c r="A979" s="2">
        <v>995</v>
      </c>
      <c r="B979" s="2" t="s">
        <v>212</v>
      </c>
      <c r="C979" s="2">
        <f>YEAR(GC[[#This Row],[Date]])</f>
        <v>2024</v>
      </c>
      <c r="D979" s="2" t="s">
        <v>211</v>
      </c>
      <c r="E979" s="2" t="s">
        <v>211</v>
      </c>
      <c r="F979" s="18">
        <v>45627</v>
      </c>
      <c r="G979" s="2">
        <f t="shared" si="112"/>
        <v>31</v>
      </c>
      <c r="H979" s="19">
        <f t="shared" si="113"/>
        <v>45628</v>
      </c>
      <c r="I979">
        <v>3</v>
      </c>
      <c r="J979">
        <v>1</v>
      </c>
      <c r="Q979" s="2">
        <f>SUM(GC[[#This Row],[IC1_Inv1_GC]:[IC2_Inv2_GC]])</f>
        <v>0</v>
      </c>
      <c r="R979" t="s">
        <v>1276</v>
      </c>
    </row>
    <row r="980" spans="1:18">
      <c r="A980" s="2">
        <v>996</v>
      </c>
      <c r="B980" s="2" t="s">
        <v>212</v>
      </c>
      <c r="C980" s="2">
        <f>YEAR(GC[[#This Row],[Date]])</f>
        <v>2024</v>
      </c>
      <c r="D980" s="2" t="s">
        <v>211</v>
      </c>
      <c r="E980" s="2" t="s">
        <v>211</v>
      </c>
      <c r="F980" s="18">
        <v>45627</v>
      </c>
      <c r="G980" s="2">
        <f t="shared" si="112"/>
        <v>31</v>
      </c>
      <c r="H980" s="19">
        <f t="shared" si="113"/>
        <v>45629</v>
      </c>
      <c r="I980">
        <v>3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s="2">
        <f>SUM(GC[[#This Row],[IC1_Inv1_GC]:[IC2_Inv2_GC]])</f>
        <v>0</v>
      </c>
      <c r="R980" t="s">
        <v>1398</v>
      </c>
    </row>
    <row r="981" spans="1:18">
      <c r="A981" s="2">
        <v>997</v>
      </c>
      <c r="B981" s="2" t="s">
        <v>212</v>
      </c>
      <c r="C981" s="2">
        <f>YEAR(GC[[#This Row],[Date]])</f>
        <v>2024</v>
      </c>
      <c r="D981" s="2" t="s">
        <v>211</v>
      </c>
      <c r="E981" s="2" t="s">
        <v>211</v>
      </c>
      <c r="F981" s="18">
        <v>45627</v>
      </c>
      <c r="G981" s="2">
        <f t="shared" si="112"/>
        <v>31</v>
      </c>
      <c r="H981" s="19">
        <f t="shared" si="113"/>
        <v>45630</v>
      </c>
      <c r="I981">
        <v>3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s="2">
        <f>SUM(GC[[#This Row],[IC1_Inv1_GC]:[IC2_Inv2_GC]])</f>
        <v>0</v>
      </c>
      <c r="R981" t="s">
        <v>1398</v>
      </c>
    </row>
    <row r="982" spans="1:18">
      <c r="A982" s="2">
        <v>998</v>
      </c>
      <c r="B982" s="2" t="s">
        <v>212</v>
      </c>
      <c r="C982" s="2">
        <f>YEAR(GC[[#This Row],[Date]])</f>
        <v>2024</v>
      </c>
      <c r="D982" s="2" t="s">
        <v>211</v>
      </c>
      <c r="E982" s="2" t="s">
        <v>211</v>
      </c>
      <c r="F982" s="18">
        <v>45627</v>
      </c>
      <c r="G982" s="2">
        <f t="shared" si="112"/>
        <v>31</v>
      </c>
      <c r="H982" s="19">
        <f t="shared" si="113"/>
        <v>45631</v>
      </c>
      <c r="I982">
        <v>3</v>
      </c>
      <c r="J982">
        <v>1</v>
      </c>
      <c r="K982">
        <v>4</v>
      </c>
      <c r="L982">
        <v>3</v>
      </c>
      <c r="M982">
        <v>0</v>
      </c>
      <c r="N982">
        <v>0</v>
      </c>
      <c r="O982">
        <v>0</v>
      </c>
      <c r="P982">
        <v>3</v>
      </c>
      <c r="Q982" s="2">
        <f>SUM(GC[[#This Row],[IC1_Inv1_GC]:[IC2_Inv2_GC]])</f>
        <v>10</v>
      </c>
      <c r="R982" t="s">
        <v>1399</v>
      </c>
    </row>
    <row r="983" spans="1:18">
      <c r="A983" s="2">
        <v>999</v>
      </c>
      <c r="B983" s="2" t="s">
        <v>212</v>
      </c>
      <c r="C983" s="2">
        <f>YEAR(GC[[#This Row],[Date]])</f>
        <v>2024</v>
      </c>
      <c r="D983" s="2" t="s">
        <v>211</v>
      </c>
      <c r="E983" s="2" t="s">
        <v>211</v>
      </c>
      <c r="F983" s="18">
        <v>45627</v>
      </c>
      <c r="G983" s="2">
        <f t="shared" si="112"/>
        <v>31</v>
      </c>
      <c r="H983" s="19">
        <f t="shared" si="113"/>
        <v>45632</v>
      </c>
      <c r="I983">
        <v>3</v>
      </c>
      <c r="J983">
        <v>1</v>
      </c>
      <c r="K983">
        <v>0</v>
      </c>
      <c r="L983">
        <v>9</v>
      </c>
      <c r="M983">
        <v>0</v>
      </c>
      <c r="N983">
        <v>0</v>
      </c>
      <c r="O983">
        <v>0</v>
      </c>
      <c r="P983">
        <v>0</v>
      </c>
      <c r="Q983" s="2">
        <f>SUM(GC[[#This Row],[IC1_Inv1_GC]:[IC2_Inv2_GC]])</f>
        <v>9</v>
      </c>
      <c r="R983" t="s">
        <v>1400</v>
      </c>
    </row>
    <row r="984" spans="1:18">
      <c r="A984" s="2">
        <v>1000</v>
      </c>
      <c r="B984" s="2" t="s">
        <v>212</v>
      </c>
      <c r="C984" s="2">
        <f>YEAR(GC[[#This Row],[Date]])</f>
        <v>2024</v>
      </c>
      <c r="D984" s="2" t="s">
        <v>211</v>
      </c>
      <c r="E984" s="2" t="s">
        <v>211</v>
      </c>
      <c r="F984" s="18">
        <v>45627</v>
      </c>
      <c r="G984" s="2">
        <f t="shared" si="112"/>
        <v>31</v>
      </c>
      <c r="H984" s="19">
        <f t="shared" ref="H984:H1027" si="114">H983+1</f>
        <v>45633</v>
      </c>
      <c r="I984">
        <v>3</v>
      </c>
      <c r="J984">
        <v>1</v>
      </c>
      <c r="K984">
        <v>0</v>
      </c>
      <c r="L984">
        <v>20</v>
      </c>
      <c r="M984">
        <v>0</v>
      </c>
      <c r="N984">
        <v>0</v>
      </c>
      <c r="O984">
        <v>0</v>
      </c>
      <c r="P984">
        <v>0</v>
      </c>
      <c r="Q984" s="2">
        <f>SUM(GC[[#This Row],[IC1_Inv1_GC]:[IC2_Inv2_GC]])</f>
        <v>20</v>
      </c>
      <c r="R984" t="s">
        <v>1401</v>
      </c>
    </row>
    <row r="985" spans="1:18">
      <c r="A985" s="2">
        <v>1001</v>
      </c>
      <c r="B985" s="2" t="s">
        <v>212</v>
      </c>
      <c r="C985" s="2">
        <f>YEAR(GC[[#This Row],[Date]])</f>
        <v>2024</v>
      </c>
      <c r="D985" s="2" t="s">
        <v>211</v>
      </c>
      <c r="E985" s="2" t="s">
        <v>211</v>
      </c>
      <c r="F985" s="18">
        <v>45627</v>
      </c>
      <c r="G985" s="2">
        <f t="shared" ref="G985" si="115">DAY(EOMONTH(F985,0))</f>
        <v>31</v>
      </c>
      <c r="H985" s="19">
        <f t="shared" si="114"/>
        <v>45634</v>
      </c>
      <c r="I985">
        <v>3</v>
      </c>
      <c r="J985">
        <v>1</v>
      </c>
      <c r="K985">
        <v>0</v>
      </c>
      <c r="L985">
        <v>3</v>
      </c>
      <c r="M985">
        <v>2</v>
      </c>
      <c r="N985">
        <v>0</v>
      </c>
      <c r="O985">
        <v>0</v>
      </c>
      <c r="P985">
        <v>0</v>
      </c>
      <c r="Q985" s="2">
        <f>SUM(GC[[#This Row],[IC1_Inv1_GC]:[IC2_Inv2_GC]])</f>
        <v>5</v>
      </c>
      <c r="R985" t="s">
        <v>1402</v>
      </c>
    </row>
    <row r="986" spans="1:18">
      <c r="A986" s="2">
        <v>1002</v>
      </c>
      <c r="B986" s="2" t="s">
        <v>212</v>
      </c>
      <c r="C986" s="2">
        <f>YEAR(GC[[#This Row],[Date]])</f>
        <v>2024</v>
      </c>
      <c r="D986" s="2" t="s">
        <v>211</v>
      </c>
      <c r="E986" s="2" t="s">
        <v>211</v>
      </c>
      <c r="F986" s="18">
        <v>45627</v>
      </c>
      <c r="G986" s="2">
        <f t="shared" ref="G986" si="116">DAY(EOMONTH(F986,0))</f>
        <v>31</v>
      </c>
      <c r="H986" s="19">
        <f t="shared" si="114"/>
        <v>45635</v>
      </c>
      <c r="I986">
        <v>3</v>
      </c>
      <c r="J986">
        <v>1</v>
      </c>
      <c r="K986">
        <v>0</v>
      </c>
      <c r="L986">
        <v>0</v>
      </c>
      <c r="M986">
        <v>8</v>
      </c>
      <c r="N986">
        <v>6</v>
      </c>
      <c r="O986">
        <v>5</v>
      </c>
      <c r="P986">
        <v>0</v>
      </c>
      <c r="Q986" s="2">
        <f>SUM(GC[[#This Row],[IC1_Inv1_GC]:[IC2_Inv2_GC]])</f>
        <v>19</v>
      </c>
      <c r="R986" t="s">
        <v>1403</v>
      </c>
    </row>
    <row r="987" spans="1:18">
      <c r="A987" s="2">
        <v>1003</v>
      </c>
      <c r="B987" s="2" t="s">
        <v>212</v>
      </c>
      <c r="C987" s="2">
        <f>YEAR(GC[[#This Row],[Date]])</f>
        <v>2024</v>
      </c>
      <c r="D987" s="2" t="s">
        <v>211</v>
      </c>
      <c r="E987" s="2" t="s">
        <v>211</v>
      </c>
      <c r="F987" s="18">
        <v>45627</v>
      </c>
      <c r="G987" s="2">
        <f t="shared" ref="G987" si="117">DAY(EOMONTH(F987,0))</f>
        <v>31</v>
      </c>
      <c r="H987" s="19">
        <f t="shared" si="114"/>
        <v>45636</v>
      </c>
      <c r="I987">
        <v>3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5</v>
      </c>
      <c r="P987">
        <v>0</v>
      </c>
      <c r="Q987" s="2">
        <f>SUM(GC[[#This Row],[IC1_Inv1_GC]:[IC2_Inv2_GC]])</f>
        <v>5</v>
      </c>
      <c r="R987" s="211" t="s">
        <v>1404</v>
      </c>
    </row>
    <row r="988" spans="1:18">
      <c r="A988" s="2">
        <v>1004</v>
      </c>
      <c r="B988" s="2" t="s">
        <v>212</v>
      </c>
      <c r="C988" s="2">
        <f>YEAR(GC[[#This Row],[Date]])</f>
        <v>2024</v>
      </c>
      <c r="D988" s="2" t="s">
        <v>211</v>
      </c>
      <c r="E988" s="2" t="s">
        <v>211</v>
      </c>
      <c r="F988" s="18">
        <v>45627</v>
      </c>
      <c r="G988" s="2">
        <f t="shared" ref="G988" si="118">DAY(EOMONTH(F988,0))</f>
        <v>31</v>
      </c>
      <c r="H988" s="19">
        <f t="shared" si="114"/>
        <v>45637</v>
      </c>
      <c r="Q988" s="2">
        <f>SUM(GC[[#This Row],[IC1_Inv1_GC]:[IC2_Inv2_GC]])</f>
        <v>0</v>
      </c>
    </row>
    <row r="989" spans="1:18">
      <c r="A989" s="2">
        <v>1005</v>
      </c>
      <c r="B989" s="2" t="s">
        <v>212</v>
      </c>
      <c r="C989" s="2">
        <f>YEAR(GC[[#This Row],[Date]])</f>
        <v>2024</v>
      </c>
      <c r="D989" s="2" t="s">
        <v>211</v>
      </c>
      <c r="E989" s="2" t="s">
        <v>211</v>
      </c>
      <c r="F989" s="18">
        <v>45627</v>
      </c>
      <c r="G989" s="2">
        <f t="shared" ref="G989" si="119">DAY(EOMONTH(F989,0))</f>
        <v>31</v>
      </c>
      <c r="H989" s="19">
        <f t="shared" si="114"/>
        <v>45638</v>
      </c>
      <c r="I989">
        <v>3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8</v>
      </c>
      <c r="P989">
        <v>0</v>
      </c>
      <c r="Q989" s="2">
        <f>SUM(GC[[#This Row],[IC1_Inv1_GC]:[IC2_Inv2_GC]])</f>
        <v>8</v>
      </c>
      <c r="R989" s="211" t="s">
        <v>1405</v>
      </c>
    </row>
    <row r="990" spans="1:18">
      <c r="A990" s="2">
        <v>1006</v>
      </c>
      <c r="B990" s="2" t="s">
        <v>212</v>
      </c>
      <c r="C990" s="2">
        <f>YEAR(GC[[#This Row],[Date]])</f>
        <v>2024</v>
      </c>
      <c r="D990" s="2" t="s">
        <v>211</v>
      </c>
      <c r="E990" s="2" t="s">
        <v>211</v>
      </c>
      <c r="F990" s="18">
        <v>45627</v>
      </c>
      <c r="G990" s="2">
        <f t="shared" ref="G990" si="120">DAY(EOMONTH(F990,0))</f>
        <v>31</v>
      </c>
      <c r="H990" s="19">
        <f t="shared" si="114"/>
        <v>45639</v>
      </c>
      <c r="I990">
        <v>3</v>
      </c>
      <c r="J990">
        <v>1</v>
      </c>
      <c r="K990">
        <v>2</v>
      </c>
      <c r="L990">
        <v>0</v>
      </c>
      <c r="M990">
        <v>0</v>
      </c>
      <c r="N990">
        <v>0</v>
      </c>
      <c r="O990">
        <v>7</v>
      </c>
      <c r="P990">
        <v>0</v>
      </c>
      <c r="Q990" s="2">
        <f>SUM(GC[[#This Row],[IC1_Inv1_GC]:[IC2_Inv2_GC]])</f>
        <v>9</v>
      </c>
      <c r="R990" s="211" t="s">
        <v>1406</v>
      </c>
    </row>
    <row r="991" spans="1:18">
      <c r="A991" s="2">
        <v>1007</v>
      </c>
      <c r="B991" s="2" t="s">
        <v>212</v>
      </c>
      <c r="C991" s="2">
        <f>YEAR(GC[[#This Row],[Date]])</f>
        <v>2024</v>
      </c>
      <c r="D991" s="2" t="s">
        <v>211</v>
      </c>
      <c r="E991" s="2" t="s">
        <v>211</v>
      </c>
      <c r="F991" s="18">
        <v>45627</v>
      </c>
      <c r="G991" s="2">
        <f t="shared" ref="G991" si="121">DAY(EOMONTH(F991,0))</f>
        <v>31</v>
      </c>
      <c r="H991" s="19">
        <f t="shared" si="114"/>
        <v>45640</v>
      </c>
      <c r="I991">
        <v>3</v>
      </c>
      <c r="J991">
        <v>1</v>
      </c>
      <c r="K991">
        <v>9</v>
      </c>
      <c r="L991">
        <v>0</v>
      </c>
      <c r="M991">
        <v>0</v>
      </c>
      <c r="N991">
        <v>0</v>
      </c>
      <c r="O991">
        <v>0</v>
      </c>
      <c r="P991">
        <v>0</v>
      </c>
      <c r="Q991" s="2">
        <f>SUM(GC[[#This Row],[IC1_Inv1_GC]:[IC2_Inv2_GC]])</f>
        <v>9</v>
      </c>
      <c r="R991" s="211" t="s">
        <v>1407</v>
      </c>
    </row>
    <row r="992" spans="1:18">
      <c r="A992" s="2">
        <v>1008</v>
      </c>
      <c r="B992" s="2" t="s">
        <v>212</v>
      </c>
      <c r="C992" s="2">
        <f>YEAR(GC[[#This Row],[Date]])</f>
        <v>2024</v>
      </c>
      <c r="D992" s="2" t="s">
        <v>211</v>
      </c>
      <c r="E992" s="2" t="s">
        <v>211</v>
      </c>
      <c r="F992" s="18">
        <v>45627</v>
      </c>
      <c r="G992" s="2">
        <f t="shared" ref="G992" si="122">DAY(EOMONTH(F992,0))</f>
        <v>31</v>
      </c>
      <c r="H992" s="19">
        <f t="shared" si="114"/>
        <v>45641</v>
      </c>
      <c r="I992">
        <v>3</v>
      </c>
      <c r="J992">
        <v>1</v>
      </c>
      <c r="K992">
        <v>15</v>
      </c>
      <c r="L992">
        <v>0</v>
      </c>
      <c r="M992">
        <v>0</v>
      </c>
      <c r="N992">
        <v>0</v>
      </c>
      <c r="O992">
        <v>0</v>
      </c>
      <c r="P992">
        <v>0</v>
      </c>
      <c r="Q992" s="2">
        <f>SUM(GC[[#This Row],[IC1_Inv1_GC]:[IC2_Inv2_GC]])</f>
        <v>15</v>
      </c>
      <c r="R992" s="211" t="s">
        <v>1408</v>
      </c>
    </row>
    <row r="993" spans="1:18">
      <c r="A993" s="2">
        <v>1009</v>
      </c>
      <c r="B993" s="2" t="s">
        <v>212</v>
      </c>
      <c r="C993" s="2">
        <f>YEAR(GC[[#This Row],[Date]])</f>
        <v>2024</v>
      </c>
      <c r="D993" s="2" t="s">
        <v>211</v>
      </c>
      <c r="E993" s="2" t="s">
        <v>211</v>
      </c>
      <c r="F993" s="18">
        <v>45627</v>
      </c>
      <c r="G993" s="2">
        <f t="shared" ref="G993" si="123">DAY(EOMONTH(F993,0))</f>
        <v>31</v>
      </c>
      <c r="H993" s="19">
        <f t="shared" si="114"/>
        <v>45642</v>
      </c>
      <c r="I993">
        <v>3</v>
      </c>
      <c r="J993">
        <v>1</v>
      </c>
      <c r="K993">
        <v>9</v>
      </c>
      <c r="L993">
        <v>0</v>
      </c>
      <c r="M993">
        <v>0</v>
      </c>
      <c r="N993">
        <v>0</v>
      </c>
      <c r="O993">
        <v>0</v>
      </c>
      <c r="P993">
        <v>0</v>
      </c>
      <c r="Q993" s="2">
        <f>SUM(GC[[#This Row],[IC1_Inv1_GC]:[IC2_Inv2_GC]])</f>
        <v>9</v>
      </c>
      <c r="R993" s="211" t="s">
        <v>1409</v>
      </c>
    </row>
    <row r="994" spans="1:18">
      <c r="A994" s="2">
        <v>1010</v>
      </c>
      <c r="B994" s="2" t="s">
        <v>212</v>
      </c>
      <c r="C994" s="2">
        <f>YEAR(GC[[#This Row],[Date]])</f>
        <v>2024</v>
      </c>
      <c r="D994" s="2" t="s">
        <v>211</v>
      </c>
      <c r="E994" s="2" t="s">
        <v>211</v>
      </c>
      <c r="F994" s="18">
        <v>45627</v>
      </c>
      <c r="G994" s="2">
        <f t="shared" ref="G994" si="124">DAY(EOMONTH(F994,0))</f>
        <v>31</v>
      </c>
      <c r="H994" s="19">
        <f t="shared" si="114"/>
        <v>45643</v>
      </c>
      <c r="Q994" s="2">
        <f>SUM(GC[[#This Row],[IC1_Inv1_GC]:[IC2_Inv2_GC]])</f>
        <v>0</v>
      </c>
    </row>
    <row r="995" spans="1:18">
      <c r="A995" s="2">
        <v>1011</v>
      </c>
      <c r="B995" s="2" t="s">
        <v>212</v>
      </c>
      <c r="C995" s="2">
        <f>YEAR(GC[[#This Row],[Date]])</f>
        <v>2024</v>
      </c>
      <c r="D995" s="2" t="s">
        <v>211</v>
      </c>
      <c r="E995" s="2" t="s">
        <v>211</v>
      </c>
      <c r="F995" s="18">
        <v>45627</v>
      </c>
      <c r="G995" s="2">
        <f t="shared" ref="G995" si="125">DAY(EOMONTH(F995,0))</f>
        <v>31</v>
      </c>
      <c r="H995" s="19">
        <f t="shared" si="114"/>
        <v>45644</v>
      </c>
      <c r="I995">
        <v>3</v>
      </c>
      <c r="J995">
        <v>1</v>
      </c>
      <c r="K995">
        <v>2</v>
      </c>
      <c r="L995">
        <v>10</v>
      </c>
      <c r="M995">
        <v>0</v>
      </c>
      <c r="N995">
        <v>0</v>
      </c>
      <c r="O995">
        <v>0</v>
      </c>
      <c r="P995">
        <v>0</v>
      </c>
      <c r="Q995" s="2">
        <f>SUM(GC[[#This Row],[IC1_Inv1_GC]:[IC2_Inv2_GC]])</f>
        <v>12</v>
      </c>
      <c r="R995" s="211" t="s">
        <v>1410</v>
      </c>
    </row>
    <row r="996" spans="1:18">
      <c r="A996" s="2">
        <v>1012</v>
      </c>
      <c r="B996" s="2" t="s">
        <v>212</v>
      </c>
      <c r="C996" s="2">
        <f>YEAR(GC[[#This Row],[Date]])</f>
        <v>2024</v>
      </c>
      <c r="D996" s="2" t="s">
        <v>211</v>
      </c>
      <c r="E996" s="2" t="s">
        <v>211</v>
      </c>
      <c r="F996" s="18">
        <v>45627</v>
      </c>
      <c r="G996" s="2">
        <f t="shared" ref="G996" si="126">DAY(EOMONTH(F996,0))</f>
        <v>31</v>
      </c>
      <c r="H996" s="19">
        <f t="shared" si="114"/>
        <v>45645</v>
      </c>
      <c r="I996">
        <v>3</v>
      </c>
      <c r="J996">
        <v>1</v>
      </c>
      <c r="K996">
        <v>0</v>
      </c>
      <c r="L996">
        <v>0</v>
      </c>
      <c r="M996">
        <v>9</v>
      </c>
      <c r="N996">
        <v>0</v>
      </c>
      <c r="O996">
        <v>0</v>
      </c>
      <c r="P996">
        <v>0</v>
      </c>
      <c r="Q996" s="2">
        <f>SUM(GC[[#This Row],[IC1_Inv1_GC]:[IC2_Inv2_GC]])</f>
        <v>9</v>
      </c>
      <c r="R996" s="211" t="s">
        <v>1411</v>
      </c>
    </row>
    <row r="997" spans="1:18">
      <c r="A997" s="2">
        <v>1013</v>
      </c>
      <c r="B997" s="2" t="s">
        <v>212</v>
      </c>
      <c r="C997" s="2">
        <f>YEAR(GC[[#This Row],[Date]])</f>
        <v>2024</v>
      </c>
      <c r="D997" s="2" t="s">
        <v>211</v>
      </c>
      <c r="E997" s="2" t="s">
        <v>211</v>
      </c>
      <c r="F997" s="18">
        <v>45627</v>
      </c>
      <c r="G997" s="2">
        <f t="shared" ref="G997" si="127">DAY(EOMONTH(F997,0))</f>
        <v>31</v>
      </c>
      <c r="H997" s="19">
        <f t="shared" si="114"/>
        <v>45646</v>
      </c>
      <c r="I997">
        <v>3</v>
      </c>
      <c r="J997">
        <v>1</v>
      </c>
      <c r="K997">
        <v>0</v>
      </c>
      <c r="L997">
        <v>0</v>
      </c>
      <c r="M997">
        <v>7</v>
      </c>
      <c r="N997">
        <v>0</v>
      </c>
      <c r="O997">
        <v>0</v>
      </c>
      <c r="P997">
        <v>0</v>
      </c>
      <c r="Q997" s="2">
        <f>SUM(GC[[#This Row],[IC1_Inv1_GC]:[IC2_Inv2_GC]])</f>
        <v>7</v>
      </c>
      <c r="R997" s="211" t="s">
        <v>1412</v>
      </c>
    </row>
    <row r="998" spans="1:18">
      <c r="A998" s="2">
        <v>1014</v>
      </c>
      <c r="B998" s="2" t="s">
        <v>212</v>
      </c>
      <c r="C998" s="2">
        <f>YEAR(GC[[#This Row],[Date]])</f>
        <v>2024</v>
      </c>
      <c r="D998" s="2" t="s">
        <v>211</v>
      </c>
      <c r="E998" s="2" t="s">
        <v>211</v>
      </c>
      <c r="F998" s="18">
        <v>45627</v>
      </c>
      <c r="G998" s="2">
        <f t="shared" ref="G998" si="128">DAY(EOMONTH(F998,0))</f>
        <v>31</v>
      </c>
      <c r="H998" s="19">
        <f t="shared" si="114"/>
        <v>45647</v>
      </c>
      <c r="I998">
        <v>3</v>
      </c>
      <c r="J998">
        <v>1</v>
      </c>
      <c r="K998">
        <v>0</v>
      </c>
      <c r="L998">
        <v>0</v>
      </c>
      <c r="M998">
        <v>18</v>
      </c>
      <c r="N998">
        <v>0</v>
      </c>
      <c r="O998">
        <v>0</v>
      </c>
      <c r="P998">
        <v>0</v>
      </c>
      <c r="Q998" s="2">
        <f>SUM(GC[[#This Row],[IC1_Inv1_GC]:[IC2_Inv2_GC]])</f>
        <v>18</v>
      </c>
      <c r="R998" s="211" t="s">
        <v>1413</v>
      </c>
    </row>
    <row r="999" spans="1:18">
      <c r="A999" s="2">
        <v>1015</v>
      </c>
      <c r="B999" s="2" t="s">
        <v>212</v>
      </c>
      <c r="C999" s="2">
        <f>YEAR(GC[[#This Row],[Date]])</f>
        <v>2024</v>
      </c>
      <c r="D999" s="2" t="s">
        <v>211</v>
      </c>
      <c r="E999" s="2" t="s">
        <v>211</v>
      </c>
      <c r="F999" s="18">
        <v>45627</v>
      </c>
      <c r="G999" s="2">
        <f t="shared" ref="G999" si="129">DAY(EOMONTH(F999,0))</f>
        <v>31</v>
      </c>
      <c r="H999" s="19">
        <f t="shared" si="114"/>
        <v>45648</v>
      </c>
      <c r="Q999" s="2">
        <f>SUM(GC[[#This Row],[IC1_Inv1_GC]:[IC2_Inv2_GC]])</f>
        <v>0</v>
      </c>
    </row>
    <row r="1000" spans="1:18">
      <c r="A1000" s="2">
        <v>1016</v>
      </c>
      <c r="B1000" s="2" t="s">
        <v>212</v>
      </c>
      <c r="C1000" s="2">
        <f>YEAR(GC[[#This Row],[Date]])</f>
        <v>2024</v>
      </c>
      <c r="D1000" s="2" t="s">
        <v>211</v>
      </c>
      <c r="E1000" s="2" t="s">
        <v>211</v>
      </c>
      <c r="F1000" s="18">
        <v>45627</v>
      </c>
      <c r="G1000" s="2">
        <f t="shared" ref="G1000" si="130">DAY(EOMONTH(F1000,0))</f>
        <v>31</v>
      </c>
      <c r="H1000" s="19">
        <f t="shared" si="114"/>
        <v>45649</v>
      </c>
      <c r="I1000">
        <v>3</v>
      </c>
      <c r="J1000">
        <v>1</v>
      </c>
      <c r="K1000">
        <v>0</v>
      </c>
      <c r="L1000">
        <v>0</v>
      </c>
      <c r="M1000">
        <v>0</v>
      </c>
      <c r="N1000">
        <v>20</v>
      </c>
      <c r="O1000">
        <v>0</v>
      </c>
      <c r="P1000">
        <v>0</v>
      </c>
      <c r="Q1000" s="2">
        <f>SUM(GC[[#This Row],[IC1_Inv1_GC]:[IC2_Inv2_GC]])</f>
        <v>20</v>
      </c>
      <c r="R1000" s="211" t="s">
        <v>1414</v>
      </c>
    </row>
    <row r="1001" spans="1:18">
      <c r="A1001" s="2">
        <v>1017</v>
      </c>
      <c r="B1001" s="2" t="s">
        <v>212</v>
      </c>
      <c r="C1001" s="2">
        <f>YEAR(GC[[#This Row],[Date]])</f>
        <v>2024</v>
      </c>
      <c r="D1001" s="2" t="s">
        <v>211</v>
      </c>
      <c r="E1001" s="2" t="s">
        <v>211</v>
      </c>
      <c r="F1001" s="18">
        <v>45627</v>
      </c>
      <c r="G1001" s="2">
        <f t="shared" ref="G1001" si="131">DAY(EOMONTH(F1001,0))</f>
        <v>31</v>
      </c>
      <c r="H1001" s="19">
        <f t="shared" si="114"/>
        <v>45650</v>
      </c>
      <c r="I1001">
        <v>3</v>
      </c>
      <c r="J1001">
        <v>1</v>
      </c>
      <c r="K1001">
        <v>0</v>
      </c>
      <c r="L1001">
        <v>0</v>
      </c>
      <c r="M1001">
        <v>0</v>
      </c>
      <c r="N1001">
        <v>6</v>
      </c>
      <c r="O1001">
        <v>0</v>
      </c>
      <c r="P1001">
        <v>0</v>
      </c>
      <c r="Q1001" s="2">
        <f>SUM(GC[[#This Row],[IC1_Inv1_GC]:[IC2_Inv2_GC]])</f>
        <v>6</v>
      </c>
      <c r="R1001" s="211" t="s">
        <v>1415</v>
      </c>
    </row>
    <row r="1002" spans="1:18">
      <c r="A1002" s="2">
        <v>1018</v>
      </c>
      <c r="B1002" s="2" t="s">
        <v>212</v>
      </c>
      <c r="C1002" s="2">
        <f>YEAR(GC[[#This Row],[Date]])</f>
        <v>2024</v>
      </c>
      <c r="D1002" s="2" t="s">
        <v>211</v>
      </c>
      <c r="E1002" s="2" t="s">
        <v>211</v>
      </c>
      <c r="F1002" s="18">
        <v>45627</v>
      </c>
      <c r="G1002" s="2">
        <f t="shared" ref="G1002" si="132">DAY(EOMONTH(F1002,0))</f>
        <v>31</v>
      </c>
      <c r="H1002" s="19">
        <f t="shared" si="114"/>
        <v>45651</v>
      </c>
      <c r="Q1002" s="2">
        <f>SUM(GC[[#This Row],[IC1_Inv1_GC]:[IC2_Inv2_GC]])</f>
        <v>0</v>
      </c>
    </row>
    <row r="1003" spans="1:18">
      <c r="A1003" s="2">
        <v>1019</v>
      </c>
      <c r="B1003" s="2" t="s">
        <v>212</v>
      </c>
      <c r="C1003" s="2">
        <f>YEAR(GC[[#This Row],[Date]])</f>
        <v>2024</v>
      </c>
      <c r="D1003" s="2" t="s">
        <v>211</v>
      </c>
      <c r="E1003" s="2" t="s">
        <v>211</v>
      </c>
      <c r="F1003" s="18">
        <v>45627</v>
      </c>
      <c r="G1003" s="2">
        <f t="shared" ref="G1003" si="133">DAY(EOMONTH(F1003,0))</f>
        <v>31</v>
      </c>
      <c r="H1003" s="19">
        <f t="shared" si="114"/>
        <v>45652</v>
      </c>
      <c r="I1003">
        <v>4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2</v>
      </c>
      <c r="P1003">
        <v>10</v>
      </c>
      <c r="Q1003" s="2">
        <f>SUM(GC[[#This Row],[IC1_Inv1_GC]:[IC2_Inv2_GC]])</f>
        <v>12</v>
      </c>
      <c r="R1003" t="s">
        <v>1416</v>
      </c>
    </row>
    <row r="1004" spans="1:18">
      <c r="A1004" s="2">
        <v>1020</v>
      </c>
      <c r="B1004" s="2" t="s">
        <v>212</v>
      </c>
      <c r="C1004" s="2">
        <f>YEAR(GC[[#This Row],[Date]])</f>
        <v>2024</v>
      </c>
      <c r="D1004" s="2" t="s">
        <v>211</v>
      </c>
      <c r="E1004" s="2" t="s">
        <v>211</v>
      </c>
      <c r="F1004" s="18">
        <v>45627</v>
      </c>
      <c r="G1004" s="2">
        <f t="shared" ref="G1004" si="134">DAY(EOMONTH(F1004,0))</f>
        <v>31</v>
      </c>
      <c r="H1004" s="19">
        <f t="shared" si="114"/>
        <v>45653</v>
      </c>
      <c r="I1004">
        <v>4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5</v>
      </c>
      <c r="P1004">
        <v>0</v>
      </c>
      <c r="Q1004" s="2">
        <f>SUM(GC[[#This Row],[IC1_Inv1_GC]:[IC2_Inv2_GC]])</f>
        <v>5</v>
      </c>
      <c r="R1004" t="s">
        <v>1417</v>
      </c>
    </row>
    <row r="1005" spans="1:18">
      <c r="A1005" s="2">
        <v>1021</v>
      </c>
      <c r="B1005" s="2" t="s">
        <v>212</v>
      </c>
      <c r="C1005" s="2">
        <f>YEAR(GC[[#This Row],[Date]])</f>
        <v>2024</v>
      </c>
      <c r="D1005" s="2" t="s">
        <v>211</v>
      </c>
      <c r="E1005" s="2" t="s">
        <v>211</v>
      </c>
      <c r="F1005" s="18">
        <v>45627</v>
      </c>
      <c r="G1005" s="2">
        <f t="shared" ref="G1005" si="135">DAY(EOMONTH(F1005,0))</f>
        <v>31</v>
      </c>
      <c r="H1005" s="19">
        <f t="shared" si="114"/>
        <v>45654</v>
      </c>
      <c r="Q1005" s="2">
        <f>SUM(GC[[#This Row],[IC1_Inv1_GC]:[IC2_Inv2_GC]])</f>
        <v>0</v>
      </c>
    </row>
    <row r="1006" spans="1:18">
      <c r="A1006" s="2">
        <v>1022</v>
      </c>
      <c r="B1006" s="2" t="s">
        <v>212</v>
      </c>
      <c r="C1006" s="2">
        <f>YEAR(GC[[#This Row],[Date]])</f>
        <v>2024</v>
      </c>
      <c r="D1006" s="2" t="s">
        <v>211</v>
      </c>
      <c r="E1006" s="2" t="s">
        <v>211</v>
      </c>
      <c r="F1006" s="18">
        <v>45627</v>
      </c>
      <c r="G1006" s="2">
        <f t="shared" ref="G1006:G1014" si="136">DAY(EOMONTH(F1006,0))</f>
        <v>31</v>
      </c>
      <c r="H1006" s="19">
        <f t="shared" si="114"/>
        <v>45655</v>
      </c>
      <c r="Q1006" s="2">
        <f>SUM(GC[[#This Row],[IC1_Inv1_GC]:[IC2_Inv2_GC]])</f>
        <v>0</v>
      </c>
    </row>
    <row r="1007" spans="1:18">
      <c r="A1007" s="2">
        <v>1023</v>
      </c>
      <c r="B1007" s="2" t="s">
        <v>212</v>
      </c>
      <c r="C1007" s="2">
        <f>YEAR(GC[[#This Row],[Date]])</f>
        <v>2024</v>
      </c>
      <c r="D1007" s="2" t="s">
        <v>211</v>
      </c>
      <c r="E1007" s="2" t="s">
        <v>211</v>
      </c>
      <c r="F1007" s="18">
        <v>45627</v>
      </c>
      <c r="G1007" s="2">
        <f t="shared" si="136"/>
        <v>31</v>
      </c>
      <c r="H1007" s="19">
        <f t="shared" si="114"/>
        <v>45656</v>
      </c>
      <c r="Q1007" s="2">
        <f>SUM(GC[[#This Row],[IC1_Inv1_GC]:[IC2_Inv2_GC]])</f>
        <v>0</v>
      </c>
    </row>
    <row r="1008" spans="1:18">
      <c r="A1008" s="2">
        <v>1024</v>
      </c>
      <c r="B1008" s="2" t="s">
        <v>212</v>
      </c>
      <c r="C1008" s="2">
        <f>YEAR(GC[[#This Row],[Date]])</f>
        <v>2024</v>
      </c>
      <c r="D1008" s="2" t="s">
        <v>211</v>
      </c>
      <c r="E1008" s="2" t="s">
        <v>211</v>
      </c>
      <c r="F1008" s="18">
        <v>45627</v>
      </c>
      <c r="G1008" s="2">
        <f t="shared" si="136"/>
        <v>31</v>
      </c>
      <c r="H1008" s="19">
        <f t="shared" si="114"/>
        <v>45657</v>
      </c>
      <c r="I1008">
        <v>4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9</v>
      </c>
      <c r="P1008">
        <v>0</v>
      </c>
      <c r="Q1008" s="2">
        <f>SUM(GC[[#This Row],[IC1_Inv1_GC]:[IC2_Inv2_GC]])</f>
        <v>9</v>
      </c>
      <c r="R1008" t="s">
        <v>1418</v>
      </c>
    </row>
    <row r="1009" spans="1:18">
      <c r="A1009" s="2">
        <v>1025</v>
      </c>
      <c r="B1009" s="2" t="s">
        <v>212</v>
      </c>
      <c r="C1009" s="2">
        <f>YEAR(GC[[#This Row],[Date]])</f>
        <v>2025</v>
      </c>
      <c r="D1009" s="2" t="s">
        <v>211</v>
      </c>
      <c r="E1009" s="2" t="s">
        <v>211</v>
      </c>
      <c r="F1009" s="18">
        <v>45658</v>
      </c>
      <c r="G1009" s="2">
        <f t="shared" si="136"/>
        <v>31</v>
      </c>
      <c r="H1009" s="19">
        <f t="shared" si="114"/>
        <v>45658</v>
      </c>
      <c r="Q1009" s="2">
        <f>SUM(GC[[#This Row],[IC1_Inv1_GC]:[IC2_Inv2_GC]])</f>
        <v>0</v>
      </c>
    </row>
    <row r="1010" spans="1:18">
      <c r="A1010" s="2">
        <v>1026</v>
      </c>
      <c r="B1010" s="2" t="s">
        <v>212</v>
      </c>
      <c r="C1010" s="2">
        <f>YEAR(GC[[#This Row],[Date]])</f>
        <v>2025</v>
      </c>
      <c r="D1010" s="2" t="s">
        <v>211</v>
      </c>
      <c r="E1010" s="2" t="s">
        <v>211</v>
      </c>
      <c r="F1010" s="18">
        <v>45658</v>
      </c>
      <c r="G1010" s="2">
        <f t="shared" si="136"/>
        <v>31</v>
      </c>
      <c r="H1010" s="19">
        <f t="shared" si="114"/>
        <v>45659</v>
      </c>
      <c r="I1010">
        <v>4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0</v>
      </c>
      <c r="Q1010" s="2">
        <f>SUM(GC[[#This Row],[IC1_Inv1_GC]:[IC2_Inv2_GC]])</f>
        <v>14</v>
      </c>
      <c r="R1010" t="s">
        <v>1419</v>
      </c>
    </row>
    <row r="1011" spans="1:18">
      <c r="A1011" s="2">
        <v>1027</v>
      </c>
      <c r="B1011" s="2" t="s">
        <v>212</v>
      </c>
      <c r="C1011" s="2">
        <f>YEAR(GC[[#This Row],[Date]])</f>
        <v>2025</v>
      </c>
      <c r="D1011" s="2" t="s">
        <v>211</v>
      </c>
      <c r="E1011" s="2" t="s">
        <v>211</v>
      </c>
      <c r="F1011" s="18">
        <v>45658</v>
      </c>
      <c r="G1011" s="2">
        <f t="shared" si="136"/>
        <v>31</v>
      </c>
      <c r="H1011" s="19">
        <f t="shared" si="114"/>
        <v>45660</v>
      </c>
      <c r="Q1011" s="2">
        <f>SUM(GC[[#This Row],[IC1_Inv1_GC]:[IC2_Inv2_GC]])</f>
        <v>0</v>
      </c>
    </row>
    <row r="1012" spans="1:18">
      <c r="A1012" s="2">
        <v>1028</v>
      </c>
      <c r="B1012" s="2" t="s">
        <v>212</v>
      </c>
      <c r="C1012" s="2">
        <f>YEAR(GC[[#This Row],[Date]])</f>
        <v>2025</v>
      </c>
      <c r="D1012" s="2" t="s">
        <v>211</v>
      </c>
      <c r="E1012" s="2" t="s">
        <v>211</v>
      </c>
      <c r="F1012" s="18">
        <v>45658</v>
      </c>
      <c r="G1012" s="2">
        <f t="shared" si="136"/>
        <v>31</v>
      </c>
      <c r="H1012" s="19">
        <f t="shared" si="114"/>
        <v>45661</v>
      </c>
      <c r="I1012">
        <v>4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7</v>
      </c>
      <c r="P1012">
        <v>0</v>
      </c>
      <c r="Q1012" s="2">
        <f>SUM(GC[[#This Row],[IC1_Inv1_GC]:[IC2_Inv2_GC]])</f>
        <v>7</v>
      </c>
      <c r="R1012" t="s">
        <v>1420</v>
      </c>
    </row>
    <row r="1013" spans="1:18">
      <c r="A1013" s="2">
        <v>1029</v>
      </c>
      <c r="B1013" s="2" t="s">
        <v>212</v>
      </c>
      <c r="C1013" s="2">
        <f>YEAR(GC[[#This Row],[Date]])</f>
        <v>2025</v>
      </c>
      <c r="D1013" s="2" t="s">
        <v>211</v>
      </c>
      <c r="E1013" s="2" t="s">
        <v>211</v>
      </c>
      <c r="F1013" s="18">
        <v>45658</v>
      </c>
      <c r="G1013" s="2">
        <f t="shared" si="136"/>
        <v>31</v>
      </c>
      <c r="H1013" s="19">
        <f t="shared" si="114"/>
        <v>45662</v>
      </c>
      <c r="I1013">
        <v>4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4</v>
      </c>
      <c r="P1013">
        <v>0</v>
      </c>
      <c r="Q1013" s="2">
        <f>SUM(GC[[#This Row],[IC1_Inv1_GC]:[IC2_Inv2_GC]])</f>
        <v>4</v>
      </c>
      <c r="R1013" t="s">
        <v>1421</v>
      </c>
    </row>
    <row r="1014" spans="1:18">
      <c r="A1014" s="2">
        <v>1030</v>
      </c>
      <c r="B1014" s="2" t="s">
        <v>212</v>
      </c>
      <c r="C1014" s="2">
        <f>YEAR(GC[[#This Row],[Date]])</f>
        <v>2025</v>
      </c>
      <c r="D1014" s="2" t="s">
        <v>211</v>
      </c>
      <c r="E1014" s="2" t="s">
        <v>211</v>
      </c>
      <c r="F1014" s="18">
        <v>45658</v>
      </c>
      <c r="G1014" s="2">
        <f t="shared" si="136"/>
        <v>31</v>
      </c>
      <c r="H1014" s="19">
        <f t="shared" si="114"/>
        <v>45663</v>
      </c>
      <c r="Q1014" s="2">
        <f>SUM(GC[[#This Row],[IC1_Inv1_GC]:[IC2_Inv2_GC]])</f>
        <v>0</v>
      </c>
    </row>
    <row r="1015" spans="1:18">
      <c r="A1015" s="2">
        <v>1031</v>
      </c>
      <c r="B1015" s="2" t="s">
        <v>212</v>
      </c>
      <c r="C1015" s="2">
        <f>YEAR(GC[[#This Row],[Date]])</f>
        <v>2025</v>
      </c>
      <c r="D1015" s="2" t="s">
        <v>211</v>
      </c>
      <c r="E1015" s="2" t="s">
        <v>211</v>
      </c>
      <c r="F1015" s="18">
        <v>45658</v>
      </c>
      <c r="G1015" s="2">
        <f t="shared" ref="G1015" si="137">DAY(EOMONTH(F1015,0))</f>
        <v>31</v>
      </c>
      <c r="H1015" s="19">
        <f t="shared" si="114"/>
        <v>45664</v>
      </c>
      <c r="Q1015" s="2">
        <f>SUM(GC[[#This Row],[IC1_Inv1_GC]:[IC2_Inv2_GC]])</f>
        <v>0</v>
      </c>
    </row>
    <row r="1016" spans="1:18">
      <c r="A1016" s="2">
        <v>1032</v>
      </c>
      <c r="B1016" s="2" t="s">
        <v>212</v>
      </c>
      <c r="C1016" s="2">
        <f>YEAR(GC[[#This Row],[Date]])</f>
        <v>2025</v>
      </c>
      <c r="D1016" s="2" t="s">
        <v>211</v>
      </c>
      <c r="E1016" s="2" t="s">
        <v>211</v>
      </c>
      <c r="F1016" s="18">
        <v>45658</v>
      </c>
      <c r="G1016" s="2">
        <f t="shared" ref="G1016" si="138">DAY(EOMONTH(F1016,0))</f>
        <v>31</v>
      </c>
      <c r="H1016" s="19">
        <f t="shared" si="114"/>
        <v>45665</v>
      </c>
      <c r="I1016">
        <v>4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7</v>
      </c>
      <c r="P1016">
        <v>0</v>
      </c>
      <c r="Q1016" s="2">
        <f>SUM(GC[[#This Row],[IC1_Inv1_GC]:[IC2_Inv2_GC]])</f>
        <v>7</v>
      </c>
      <c r="R1016" t="s">
        <v>1422</v>
      </c>
    </row>
    <row r="1017" spans="1:18">
      <c r="A1017" s="2">
        <v>1033</v>
      </c>
      <c r="B1017" s="2" t="s">
        <v>212</v>
      </c>
      <c r="C1017" s="2">
        <f>YEAR(GC[[#This Row],[Date]])</f>
        <v>2025</v>
      </c>
      <c r="D1017" s="2" t="s">
        <v>211</v>
      </c>
      <c r="E1017" s="2" t="s">
        <v>211</v>
      </c>
      <c r="F1017" s="18">
        <v>45658</v>
      </c>
      <c r="G1017" s="2">
        <f t="shared" ref="G1017" si="139">DAY(EOMONTH(F1017,0))</f>
        <v>31</v>
      </c>
      <c r="H1017" s="19">
        <f t="shared" si="114"/>
        <v>45666</v>
      </c>
      <c r="Q1017" s="2">
        <f>SUM(GC[[#This Row],[IC1_Inv1_GC]:[IC2_Inv2_GC]])</f>
        <v>0</v>
      </c>
    </row>
    <row r="1018" spans="1:18">
      <c r="A1018" s="2">
        <v>1034</v>
      </c>
      <c r="B1018" s="2" t="s">
        <v>212</v>
      </c>
      <c r="C1018" s="2">
        <f>YEAR(GC[[#This Row],[Date]])</f>
        <v>2025</v>
      </c>
      <c r="D1018" s="2" t="s">
        <v>211</v>
      </c>
      <c r="E1018" s="2" t="s">
        <v>211</v>
      </c>
      <c r="F1018" s="18">
        <v>45658</v>
      </c>
      <c r="G1018" s="2">
        <f t="shared" ref="G1018" si="140">DAY(EOMONTH(F1018,0))</f>
        <v>31</v>
      </c>
      <c r="H1018" s="19">
        <f t="shared" si="114"/>
        <v>45667</v>
      </c>
      <c r="I1018">
        <v>4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7</v>
      </c>
      <c r="P1018">
        <v>0</v>
      </c>
      <c r="Q1018" s="2">
        <f>SUM(GC[[#This Row],[IC1_Inv1_GC]:[IC2_Inv2_GC]])</f>
        <v>7</v>
      </c>
      <c r="R1018" t="s">
        <v>1423</v>
      </c>
    </row>
    <row r="1019" spans="1:18">
      <c r="A1019" s="2">
        <v>1035</v>
      </c>
      <c r="B1019" s="2" t="s">
        <v>212</v>
      </c>
      <c r="C1019" s="2">
        <f>YEAR(GC[[#This Row],[Date]])</f>
        <v>2025</v>
      </c>
      <c r="D1019" s="2" t="s">
        <v>211</v>
      </c>
      <c r="E1019" s="2" t="s">
        <v>211</v>
      </c>
      <c r="F1019" s="18">
        <v>45658</v>
      </c>
      <c r="G1019" s="2">
        <f t="shared" ref="G1019" si="141">DAY(EOMONTH(F1019,0))</f>
        <v>31</v>
      </c>
      <c r="H1019" s="19">
        <f t="shared" si="114"/>
        <v>45668</v>
      </c>
      <c r="I1019">
        <v>4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11</v>
      </c>
      <c r="P1019">
        <v>0</v>
      </c>
      <c r="Q1019" s="2">
        <f>SUM(GC[[#This Row],[IC1_Inv1_GC]:[IC2_Inv2_GC]])</f>
        <v>11</v>
      </c>
      <c r="R1019" t="s">
        <v>1424</v>
      </c>
    </row>
    <row r="1020" spans="1:18">
      <c r="A1020" s="2">
        <v>1036</v>
      </c>
      <c r="B1020" s="2" t="s">
        <v>212</v>
      </c>
      <c r="C1020" s="2">
        <f>YEAR(GC[[#This Row],[Date]])</f>
        <v>2025</v>
      </c>
      <c r="D1020" s="2" t="s">
        <v>211</v>
      </c>
      <c r="E1020" s="2" t="s">
        <v>211</v>
      </c>
      <c r="F1020" s="18">
        <v>45658</v>
      </c>
      <c r="G1020" s="2">
        <f t="shared" ref="G1020" si="142">DAY(EOMONTH(F1020,0))</f>
        <v>31</v>
      </c>
      <c r="H1020" s="19">
        <f t="shared" si="114"/>
        <v>45669</v>
      </c>
      <c r="I1020">
        <v>4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17</v>
      </c>
      <c r="P1020">
        <v>0</v>
      </c>
      <c r="Q1020" s="2">
        <f>SUM(GC[[#This Row],[IC1_Inv1_GC]:[IC2_Inv2_GC]])</f>
        <v>17</v>
      </c>
      <c r="R1020" t="s">
        <v>1425</v>
      </c>
    </row>
    <row r="1021" spans="1:18">
      <c r="A1021" s="2">
        <v>1037</v>
      </c>
      <c r="B1021" s="2" t="s">
        <v>212</v>
      </c>
      <c r="C1021" s="2">
        <f>YEAR(GC[[#This Row],[Date]])</f>
        <v>2025</v>
      </c>
      <c r="D1021" s="2" t="s">
        <v>211</v>
      </c>
      <c r="E1021" s="2" t="s">
        <v>211</v>
      </c>
      <c r="F1021" s="18">
        <v>45658</v>
      </c>
      <c r="G1021" s="2">
        <f t="shared" ref="G1021" si="143">DAY(EOMONTH(F1021,0))</f>
        <v>31</v>
      </c>
      <c r="H1021" s="19">
        <f t="shared" si="114"/>
        <v>45670</v>
      </c>
      <c r="Q1021" s="2">
        <f>SUM(GC[[#This Row],[IC1_Inv1_GC]:[IC2_Inv2_GC]])</f>
        <v>0</v>
      </c>
    </row>
    <row r="1022" spans="1:18">
      <c r="A1022" s="2">
        <v>1038</v>
      </c>
      <c r="B1022" s="2" t="s">
        <v>212</v>
      </c>
      <c r="C1022" s="2">
        <f>YEAR(GC[[#This Row],[Date]])</f>
        <v>2025</v>
      </c>
      <c r="D1022" s="2" t="s">
        <v>211</v>
      </c>
      <c r="E1022" s="2" t="s">
        <v>211</v>
      </c>
      <c r="F1022" s="18">
        <v>45658</v>
      </c>
      <c r="G1022" s="2">
        <f t="shared" ref="G1022:G1023" si="144">DAY(EOMONTH(F1022,0))</f>
        <v>31</v>
      </c>
      <c r="H1022" s="19">
        <f t="shared" si="114"/>
        <v>45671</v>
      </c>
      <c r="Q1022" s="2">
        <f>SUM(GC[[#This Row],[IC1_Inv1_GC]:[IC2_Inv2_GC]])</f>
        <v>0</v>
      </c>
    </row>
    <row r="1023" spans="1:18">
      <c r="A1023" s="2">
        <v>1039</v>
      </c>
      <c r="B1023" s="2" t="s">
        <v>212</v>
      </c>
      <c r="C1023" s="2">
        <f>YEAR(GC[[#This Row],[Date]])</f>
        <v>2025</v>
      </c>
      <c r="D1023" s="2" t="s">
        <v>211</v>
      </c>
      <c r="E1023" s="2" t="s">
        <v>211</v>
      </c>
      <c r="F1023" s="18">
        <v>45658</v>
      </c>
      <c r="G1023" s="2">
        <f t="shared" si="144"/>
        <v>31</v>
      </c>
      <c r="H1023" s="19">
        <f t="shared" si="114"/>
        <v>45672</v>
      </c>
      <c r="I1023">
        <v>4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s="2">
        <f>SUM(GC[[#This Row],[IC1_Inv1_GC]:[IC2_Inv2_GC]])</f>
        <v>0</v>
      </c>
      <c r="R1023" t="s">
        <v>1426</v>
      </c>
    </row>
    <row r="1024" spans="1:18">
      <c r="A1024" s="2">
        <v>1040</v>
      </c>
      <c r="B1024" s="2" t="s">
        <v>212</v>
      </c>
      <c r="C1024" s="2">
        <f>YEAR(GC[[#This Row],[Date]])</f>
        <v>2025</v>
      </c>
      <c r="D1024" s="2" t="s">
        <v>211</v>
      </c>
      <c r="E1024" s="2" t="s">
        <v>211</v>
      </c>
      <c r="F1024" s="18">
        <v>45658</v>
      </c>
      <c r="G1024" s="2">
        <f t="shared" ref="G1024" si="145">DAY(EOMONTH(F1024,0))</f>
        <v>31</v>
      </c>
      <c r="H1024" s="19">
        <f t="shared" si="114"/>
        <v>45673</v>
      </c>
      <c r="Q1024" s="2">
        <f>SUM(GC[[#This Row],[IC1_Inv1_GC]:[IC2_Inv2_GC]])</f>
        <v>0</v>
      </c>
    </row>
    <row r="1025" spans="1:18">
      <c r="A1025" s="2">
        <v>1041</v>
      </c>
      <c r="B1025" s="2" t="s">
        <v>212</v>
      </c>
      <c r="C1025" s="2">
        <f>YEAR(GC[[#This Row],[Date]])</f>
        <v>2025</v>
      </c>
      <c r="D1025" s="2" t="s">
        <v>211</v>
      </c>
      <c r="E1025" s="2" t="s">
        <v>211</v>
      </c>
      <c r="F1025" s="18">
        <v>45658</v>
      </c>
      <c r="G1025" s="2">
        <f t="shared" ref="G1025" si="146">DAY(EOMONTH(F1025,0))</f>
        <v>31</v>
      </c>
      <c r="H1025" s="19">
        <f t="shared" si="114"/>
        <v>45674</v>
      </c>
      <c r="I1025">
        <v>4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s="2">
        <f>SUM(GC[[#This Row],[IC1_Inv1_GC]:[IC2_Inv2_GC]])</f>
        <v>0</v>
      </c>
      <c r="R1025" s="140" t="s">
        <v>1427</v>
      </c>
    </row>
    <row r="1026" spans="1:18">
      <c r="A1026" s="2">
        <v>1042</v>
      </c>
      <c r="B1026" s="2" t="s">
        <v>212</v>
      </c>
      <c r="C1026" s="2">
        <f>YEAR(GC[[#This Row],[Date]])</f>
        <v>2025</v>
      </c>
      <c r="D1026" s="2" t="s">
        <v>211</v>
      </c>
      <c r="E1026" s="2" t="s">
        <v>211</v>
      </c>
      <c r="F1026" s="18">
        <v>45658</v>
      </c>
      <c r="G1026" s="2">
        <f t="shared" ref="G1026" si="147">DAY(EOMONTH(F1026,0))</f>
        <v>31</v>
      </c>
      <c r="H1026" s="19">
        <f t="shared" si="114"/>
        <v>45675</v>
      </c>
      <c r="I1026">
        <v>4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s="2">
        <f>SUM(GC[[#This Row],[IC1_Inv1_GC]:[IC2_Inv2_GC]])</f>
        <v>0</v>
      </c>
      <c r="R1026" t="s">
        <v>1426</v>
      </c>
    </row>
    <row r="1027" spans="1:18">
      <c r="A1027" s="2">
        <v>1043</v>
      </c>
      <c r="B1027" s="2" t="s">
        <v>212</v>
      </c>
      <c r="C1027" s="2">
        <f>YEAR(GC[[#This Row],[Date]])</f>
        <v>2025</v>
      </c>
      <c r="D1027" s="2" t="s">
        <v>211</v>
      </c>
      <c r="E1027" s="2" t="s">
        <v>211</v>
      </c>
      <c r="F1027" s="18">
        <v>45658</v>
      </c>
      <c r="G1027" s="2">
        <f t="shared" ref="G1027" si="148">DAY(EOMONTH(F1027,0))</f>
        <v>31</v>
      </c>
      <c r="H1027" s="19">
        <f t="shared" si="114"/>
        <v>45676</v>
      </c>
      <c r="Q1027" s="2">
        <f>SUM(GC[[#This Row],[IC1_Inv1_GC]:[IC2_Inv2_GC]])</f>
        <v>0</v>
      </c>
    </row>
    <row r="1028" spans="1:18">
      <c r="A1028" s="2">
        <v>1044</v>
      </c>
      <c r="B1028" s="2" t="s">
        <v>212</v>
      </c>
      <c r="C1028" s="2">
        <f>YEAR(GC[[#This Row],[Date]])</f>
        <v>2025</v>
      </c>
      <c r="D1028" s="2" t="s">
        <v>211</v>
      </c>
      <c r="E1028" s="2" t="s">
        <v>211</v>
      </c>
      <c r="F1028" s="18">
        <v>45658</v>
      </c>
      <c r="G1028" s="2">
        <f>DAY(EOMONTH(F1028,0))</f>
        <v>31</v>
      </c>
      <c r="H1028" s="19">
        <f>H1027+1</f>
        <v>45677</v>
      </c>
      <c r="I1028">
        <v>4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s="2">
        <f>SUM(GC[[#This Row],[IC1_Inv1_GC]:[IC2_Inv2_GC]])</f>
        <v>0</v>
      </c>
      <c r="R1028" t="s">
        <v>1426</v>
      </c>
    </row>
    <row r="1029" spans="1:18">
      <c r="A1029" s="2">
        <v>1045</v>
      </c>
      <c r="B1029" s="2" t="s">
        <v>212</v>
      </c>
      <c r="C1029" s="2">
        <f>YEAR(GC[[#This Row],[Date]])</f>
        <v>2025</v>
      </c>
      <c r="D1029" s="2" t="s">
        <v>211</v>
      </c>
      <c r="E1029" s="2" t="s">
        <v>211</v>
      </c>
      <c r="F1029" s="18">
        <v>45658</v>
      </c>
      <c r="G1029" s="2">
        <f t="shared" ref="G1029:G1031" si="149">DAY(EOMONTH(F1029,0))</f>
        <v>31</v>
      </c>
      <c r="H1029" s="19">
        <f t="shared" ref="H1029:H1039" si="150">H1028+1</f>
        <v>45678</v>
      </c>
      <c r="Q1029" s="2">
        <f>SUM(GC[[#This Row],[IC1_Inv1_GC]:[IC2_Inv2_GC]])</f>
        <v>0</v>
      </c>
    </row>
    <row r="1030" spans="1:18">
      <c r="A1030" s="2">
        <v>1046</v>
      </c>
      <c r="B1030" s="2" t="s">
        <v>212</v>
      </c>
      <c r="C1030" s="2">
        <f>YEAR(GC[[#This Row],[Date]])</f>
        <v>2025</v>
      </c>
      <c r="D1030" s="2" t="s">
        <v>211</v>
      </c>
      <c r="E1030" s="2" t="s">
        <v>211</v>
      </c>
      <c r="F1030" s="18">
        <v>45658</v>
      </c>
      <c r="G1030" s="2">
        <f t="shared" si="149"/>
        <v>31</v>
      </c>
      <c r="H1030" s="19">
        <f t="shared" si="150"/>
        <v>45679</v>
      </c>
      <c r="Q1030" s="2">
        <f>SUM(GC[[#This Row],[IC1_Inv1_GC]:[IC2_Inv2_GC]])</f>
        <v>0</v>
      </c>
    </row>
    <row r="1031" spans="1:18">
      <c r="A1031" s="2">
        <v>1047</v>
      </c>
      <c r="B1031" s="2" t="s">
        <v>212</v>
      </c>
      <c r="C1031" s="2">
        <f>YEAR(GC[[#This Row],[Date]])</f>
        <v>2025</v>
      </c>
      <c r="D1031" s="2" t="s">
        <v>211</v>
      </c>
      <c r="E1031" s="2" t="s">
        <v>211</v>
      </c>
      <c r="F1031" s="18">
        <v>45658</v>
      </c>
      <c r="G1031" s="2">
        <f t="shared" si="149"/>
        <v>31</v>
      </c>
      <c r="H1031" s="19">
        <f t="shared" si="150"/>
        <v>45680</v>
      </c>
      <c r="Q1031" s="2">
        <f>SUM(GC[[#This Row],[IC1_Inv1_GC]:[IC2_Inv2_GC]])</f>
        <v>0</v>
      </c>
    </row>
    <row r="1032" spans="1:18">
      <c r="A1032" s="2">
        <v>1048</v>
      </c>
      <c r="B1032" s="2" t="s">
        <v>212</v>
      </c>
      <c r="C1032" s="2">
        <f>YEAR(GC[[#This Row],[Date]])</f>
        <v>2025</v>
      </c>
      <c r="D1032" s="2" t="s">
        <v>211</v>
      </c>
      <c r="E1032" s="2" t="s">
        <v>211</v>
      </c>
      <c r="F1032" s="18">
        <v>45658</v>
      </c>
      <c r="G1032" s="2">
        <f>DAY(EOMONTH(F1032,0))</f>
        <v>31</v>
      </c>
      <c r="H1032" s="19">
        <f t="shared" si="150"/>
        <v>45681</v>
      </c>
      <c r="Q1032" s="2">
        <f>SUM(GC[[#This Row],[IC1_Inv1_GC]:[IC2_Inv2_GC]])</f>
        <v>0</v>
      </c>
    </row>
    <row r="1033" spans="1:18">
      <c r="A1033" s="2">
        <v>1049</v>
      </c>
      <c r="B1033" s="2" t="s">
        <v>212</v>
      </c>
      <c r="C1033" s="2">
        <f>YEAR(GC[[#This Row],[Date]])</f>
        <v>2025</v>
      </c>
      <c r="D1033" s="2" t="s">
        <v>211</v>
      </c>
      <c r="E1033" s="2" t="s">
        <v>211</v>
      </c>
      <c r="F1033" s="18">
        <v>45658</v>
      </c>
      <c r="G1033" s="2">
        <f>DAY(EOMONTH(F1033,0))</f>
        <v>31</v>
      </c>
      <c r="H1033" s="19">
        <f t="shared" si="150"/>
        <v>45682</v>
      </c>
      <c r="Q1033" s="2">
        <f>SUM(GC[[#This Row],[IC1_Inv1_GC]:[IC2_Inv2_GC]])</f>
        <v>0</v>
      </c>
    </row>
    <row r="1034" spans="1:18">
      <c r="A1034" s="2">
        <v>1050</v>
      </c>
      <c r="B1034" s="2" t="s">
        <v>212</v>
      </c>
      <c r="C1034" s="2">
        <f>YEAR(GC[[#This Row],[Date]])</f>
        <v>2025</v>
      </c>
      <c r="D1034" s="2" t="s">
        <v>211</v>
      </c>
      <c r="E1034" s="2" t="s">
        <v>211</v>
      </c>
      <c r="F1034" s="18">
        <v>45658</v>
      </c>
      <c r="G1034" s="2">
        <f t="shared" ref="G1034:G1039" si="151">DAY(EOMONTH(F1034,0))</f>
        <v>31</v>
      </c>
      <c r="H1034" s="19">
        <f t="shared" si="150"/>
        <v>45683</v>
      </c>
      <c r="Q1034" s="2">
        <f>SUM(GC[[#This Row],[IC1_Inv1_GC]:[IC2_Inv2_GC]])</f>
        <v>0</v>
      </c>
    </row>
    <row r="1035" spans="1:18">
      <c r="A1035" s="2">
        <v>1051</v>
      </c>
      <c r="B1035" s="2" t="s">
        <v>212</v>
      </c>
      <c r="C1035" s="2">
        <f>YEAR(GC[[#This Row],[Date]])</f>
        <v>2025</v>
      </c>
      <c r="D1035" s="2" t="s">
        <v>211</v>
      </c>
      <c r="E1035" s="2" t="s">
        <v>211</v>
      </c>
      <c r="F1035" s="18">
        <v>45658</v>
      </c>
      <c r="G1035" s="2">
        <f t="shared" si="151"/>
        <v>31</v>
      </c>
      <c r="H1035" s="19">
        <f t="shared" si="150"/>
        <v>45684</v>
      </c>
      <c r="Q1035" s="2">
        <f>SUM(GC[[#This Row],[IC1_Inv1_GC]:[IC2_Inv2_GC]])</f>
        <v>0</v>
      </c>
    </row>
    <row r="1036" spans="1:18">
      <c r="A1036" s="2">
        <v>1052</v>
      </c>
      <c r="B1036" s="2" t="s">
        <v>212</v>
      </c>
      <c r="C1036" s="2">
        <f>YEAR(GC[[#This Row],[Date]])</f>
        <v>2025</v>
      </c>
      <c r="D1036" s="2" t="s">
        <v>211</v>
      </c>
      <c r="E1036" s="2" t="s">
        <v>211</v>
      </c>
      <c r="F1036" s="18">
        <v>45658</v>
      </c>
      <c r="G1036" s="2">
        <f t="shared" si="151"/>
        <v>31</v>
      </c>
      <c r="H1036" s="19">
        <f t="shared" si="150"/>
        <v>45685</v>
      </c>
      <c r="Q1036" s="2">
        <f>SUM(GC[[#This Row],[IC1_Inv1_GC]:[IC2_Inv2_GC]])</f>
        <v>0</v>
      </c>
    </row>
    <row r="1037" spans="1:18">
      <c r="A1037" s="2">
        <v>1053</v>
      </c>
      <c r="B1037" s="2" t="s">
        <v>212</v>
      </c>
      <c r="C1037" s="2">
        <f>YEAR(GC[[#This Row],[Date]])</f>
        <v>2025</v>
      </c>
      <c r="D1037" s="2" t="s">
        <v>211</v>
      </c>
      <c r="E1037" s="2" t="s">
        <v>211</v>
      </c>
      <c r="F1037" s="18">
        <v>45658</v>
      </c>
      <c r="G1037" s="2">
        <f t="shared" si="151"/>
        <v>31</v>
      </c>
      <c r="H1037" s="19">
        <f t="shared" si="150"/>
        <v>45686</v>
      </c>
      <c r="Q1037" s="2">
        <f>SUM(GC[[#This Row],[IC1_Inv1_GC]:[IC2_Inv2_GC]])</f>
        <v>0</v>
      </c>
    </row>
    <row r="1038" spans="1:18">
      <c r="A1038" s="2">
        <v>1054</v>
      </c>
      <c r="B1038" s="2" t="s">
        <v>212</v>
      </c>
      <c r="C1038" s="2">
        <f>YEAR(GC[[#This Row],[Date]])</f>
        <v>2025</v>
      </c>
      <c r="D1038" s="2" t="s">
        <v>211</v>
      </c>
      <c r="E1038" s="2" t="s">
        <v>211</v>
      </c>
      <c r="F1038" s="18">
        <v>45658</v>
      </c>
      <c r="G1038" s="2">
        <f t="shared" si="151"/>
        <v>31</v>
      </c>
      <c r="H1038" s="19">
        <f t="shared" si="150"/>
        <v>45687</v>
      </c>
      <c r="I1038">
        <v>4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s="2">
        <f>SUM(GC[[#This Row],[IC1_Inv1_GC]:[IC2_Inv2_GC]])</f>
        <v>0</v>
      </c>
      <c r="R1038" t="s">
        <v>1428</v>
      </c>
    </row>
    <row r="1039" spans="1:18">
      <c r="A1039" s="2">
        <v>1055</v>
      </c>
      <c r="B1039" s="2" t="s">
        <v>212</v>
      </c>
      <c r="C1039" s="2">
        <f>YEAR(GC[[#This Row],[Date]])</f>
        <v>2025</v>
      </c>
      <c r="D1039" s="2" t="s">
        <v>211</v>
      </c>
      <c r="E1039" s="2" t="s">
        <v>211</v>
      </c>
      <c r="F1039" s="18">
        <v>45658</v>
      </c>
      <c r="G1039" s="2">
        <f t="shared" si="151"/>
        <v>31</v>
      </c>
      <c r="H1039" s="19">
        <f t="shared" si="150"/>
        <v>45688</v>
      </c>
      <c r="Q1039" s="2">
        <f>SUM(GC[[#This Row],[IC1_Inv1_GC]:[IC2_Inv2_GC]])</f>
        <v>0</v>
      </c>
    </row>
    <row r="1040" spans="1:18">
      <c r="A1040" s="2">
        <v>1056</v>
      </c>
      <c r="B1040" s="2" t="s">
        <v>212</v>
      </c>
      <c r="C1040" s="2">
        <f>YEAR(GC[[#This Row],[Date]])</f>
        <v>2025</v>
      </c>
      <c r="D1040" s="2" t="s">
        <v>211</v>
      </c>
      <c r="E1040" s="2" t="s">
        <v>211</v>
      </c>
      <c r="F1040" s="18">
        <v>45689</v>
      </c>
      <c r="G1040" s="2">
        <f t="shared" ref="G1040:G1045" si="152">DAY(EOMONTH(F1040,0))</f>
        <v>28</v>
      </c>
      <c r="H1040" s="19">
        <f t="shared" ref="H1040:H1103" si="153">H1039+1</f>
        <v>45689</v>
      </c>
      <c r="I1040">
        <v>4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s="2">
        <f>SUM(GC[[#This Row],[IC1_Inv1_GC]:[IC2_Inv2_GC]])</f>
        <v>0</v>
      </c>
      <c r="R1040" t="s">
        <v>1428</v>
      </c>
    </row>
    <row r="1041" spans="1:18">
      <c r="A1041" s="2">
        <v>1057</v>
      </c>
      <c r="B1041" s="2" t="s">
        <v>212</v>
      </c>
      <c r="C1041" s="2">
        <f>YEAR(GC[[#This Row],[Date]])</f>
        <v>2025</v>
      </c>
      <c r="D1041" s="2" t="s">
        <v>211</v>
      </c>
      <c r="E1041" s="2" t="s">
        <v>211</v>
      </c>
      <c r="F1041" s="18">
        <v>45689</v>
      </c>
      <c r="G1041" s="2">
        <f t="shared" si="152"/>
        <v>28</v>
      </c>
      <c r="H1041" s="19">
        <f t="shared" si="153"/>
        <v>45690</v>
      </c>
      <c r="I1041">
        <v>4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s="2">
        <f>SUM(GC[[#This Row],[IC1_Inv1_GC]:[IC2_Inv2_GC]])</f>
        <v>0</v>
      </c>
      <c r="R1041" t="s">
        <v>1428</v>
      </c>
    </row>
    <row r="1042" spans="1:18">
      <c r="A1042" s="2">
        <v>1058</v>
      </c>
      <c r="B1042" s="2" t="s">
        <v>212</v>
      </c>
      <c r="C1042" s="2">
        <f>YEAR(GC[[#This Row],[Date]])</f>
        <v>2025</v>
      </c>
      <c r="D1042" s="2" t="s">
        <v>211</v>
      </c>
      <c r="E1042" s="2" t="s">
        <v>211</v>
      </c>
      <c r="F1042" s="18">
        <v>45689</v>
      </c>
      <c r="G1042" s="2">
        <f t="shared" si="152"/>
        <v>28</v>
      </c>
      <c r="H1042" s="19">
        <f t="shared" si="153"/>
        <v>45691</v>
      </c>
      <c r="I1042">
        <v>4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s="2">
        <f>SUM(GC[[#This Row],[IC1_Inv1_GC]:[IC2_Inv2_GC]])</f>
        <v>0</v>
      </c>
      <c r="R1042" t="s">
        <v>1428</v>
      </c>
    </row>
    <row r="1043" spans="1:18">
      <c r="A1043" s="2">
        <v>1059</v>
      </c>
      <c r="B1043" s="2" t="s">
        <v>212</v>
      </c>
      <c r="C1043" s="2">
        <f>YEAR(GC[[#This Row],[Date]])</f>
        <v>2025</v>
      </c>
      <c r="D1043" s="2" t="s">
        <v>211</v>
      </c>
      <c r="E1043" s="2" t="s">
        <v>211</v>
      </c>
      <c r="F1043" s="18">
        <v>45689</v>
      </c>
      <c r="G1043" s="2">
        <f t="shared" si="152"/>
        <v>28</v>
      </c>
      <c r="H1043" s="19">
        <f t="shared" si="153"/>
        <v>45692</v>
      </c>
      <c r="I1043">
        <v>4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s="2">
        <f>SUM(GC[[#This Row],[IC1_Inv1_GC]:[IC2_Inv2_GC]])</f>
        <v>0</v>
      </c>
      <c r="R1043" t="s">
        <v>1429</v>
      </c>
    </row>
    <row r="1044" spans="1:18">
      <c r="A1044" s="2">
        <v>1060</v>
      </c>
      <c r="B1044" s="2" t="s">
        <v>212</v>
      </c>
      <c r="C1044" s="2">
        <f>YEAR(GC[[#This Row],[Date]])</f>
        <v>2025</v>
      </c>
      <c r="D1044" s="2" t="s">
        <v>211</v>
      </c>
      <c r="E1044" s="2" t="s">
        <v>211</v>
      </c>
      <c r="F1044" s="18">
        <v>45689</v>
      </c>
      <c r="G1044" s="2">
        <f t="shared" si="152"/>
        <v>28</v>
      </c>
      <c r="H1044" s="19">
        <f t="shared" si="153"/>
        <v>45693</v>
      </c>
      <c r="I1044">
        <v>4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s="2">
        <f>SUM(GC[[#This Row],[IC1_Inv1_GC]:[IC2_Inv2_GC]])</f>
        <v>0</v>
      </c>
      <c r="R1044" t="s">
        <v>1429</v>
      </c>
    </row>
    <row r="1045" spans="1:18">
      <c r="A1045" s="2">
        <v>1061</v>
      </c>
      <c r="B1045" s="2" t="s">
        <v>212</v>
      </c>
      <c r="C1045" s="2">
        <f>YEAR(GC[[#This Row],[Date]])</f>
        <v>2025</v>
      </c>
      <c r="D1045" s="2" t="s">
        <v>211</v>
      </c>
      <c r="E1045" s="2" t="s">
        <v>211</v>
      </c>
      <c r="F1045" s="18">
        <v>45689</v>
      </c>
      <c r="G1045" s="2">
        <f t="shared" si="152"/>
        <v>28</v>
      </c>
      <c r="H1045" s="19">
        <f t="shared" si="153"/>
        <v>45694</v>
      </c>
      <c r="I1045">
        <v>4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s="2">
        <f>SUM(GC[[#This Row],[IC1_Inv1_GC]:[IC2_Inv2_GC]])</f>
        <v>0</v>
      </c>
      <c r="R1045" t="s">
        <v>1428</v>
      </c>
    </row>
    <row r="1046" spans="1:18">
      <c r="A1046" s="2">
        <v>1062</v>
      </c>
      <c r="B1046" s="2" t="s">
        <v>212</v>
      </c>
      <c r="C1046" s="2">
        <f>YEAR(GC[[#This Row],[Date]])</f>
        <v>2025</v>
      </c>
      <c r="D1046" s="2" t="s">
        <v>211</v>
      </c>
      <c r="E1046" s="2" t="s">
        <v>211</v>
      </c>
      <c r="F1046" s="18">
        <v>45689</v>
      </c>
      <c r="G1046" s="2">
        <f t="shared" ref="G1046:G1053" si="154">DAY(EOMONTH(F1046,0))</f>
        <v>28</v>
      </c>
      <c r="H1046" s="19">
        <f t="shared" si="153"/>
        <v>45695</v>
      </c>
      <c r="Q1046" s="2">
        <f>SUM(GC[[#This Row],[IC1_Inv1_GC]:[IC2_Inv2_GC]])</f>
        <v>0</v>
      </c>
    </row>
    <row r="1047" spans="1:18">
      <c r="A1047" s="2">
        <v>1063</v>
      </c>
      <c r="B1047" s="2" t="s">
        <v>212</v>
      </c>
      <c r="C1047" s="2">
        <f>YEAR(GC[[#This Row],[Date]])</f>
        <v>2025</v>
      </c>
      <c r="D1047" s="2" t="s">
        <v>211</v>
      </c>
      <c r="E1047" s="2" t="s">
        <v>211</v>
      </c>
      <c r="F1047" s="18">
        <v>45689</v>
      </c>
      <c r="G1047" s="2">
        <f t="shared" si="154"/>
        <v>28</v>
      </c>
      <c r="H1047" s="19">
        <f t="shared" si="153"/>
        <v>45696</v>
      </c>
      <c r="Q1047" s="2">
        <f>SUM(GC[[#This Row],[IC1_Inv1_GC]:[IC2_Inv2_GC]])</f>
        <v>0</v>
      </c>
    </row>
    <row r="1048" spans="1:18">
      <c r="A1048" s="2">
        <v>1064</v>
      </c>
      <c r="B1048" s="2" t="s">
        <v>212</v>
      </c>
      <c r="C1048" s="2">
        <f>YEAR(GC[[#This Row],[Date]])</f>
        <v>2025</v>
      </c>
      <c r="D1048" s="2" t="s">
        <v>211</v>
      </c>
      <c r="E1048" s="2" t="s">
        <v>211</v>
      </c>
      <c r="F1048" s="18">
        <v>45689</v>
      </c>
      <c r="G1048" s="2">
        <f t="shared" si="154"/>
        <v>28</v>
      </c>
      <c r="H1048" s="19">
        <f t="shared" si="153"/>
        <v>45697</v>
      </c>
      <c r="Q1048" s="2">
        <f>SUM(GC[[#This Row],[IC1_Inv1_GC]:[IC2_Inv2_GC]])</f>
        <v>0</v>
      </c>
    </row>
    <row r="1049" spans="1:18">
      <c r="A1049" s="2">
        <v>1065</v>
      </c>
      <c r="B1049" s="2" t="s">
        <v>212</v>
      </c>
      <c r="C1049" s="2">
        <f>YEAR(GC[[#This Row],[Date]])</f>
        <v>2025</v>
      </c>
      <c r="D1049" s="2" t="s">
        <v>211</v>
      </c>
      <c r="E1049" s="2" t="s">
        <v>211</v>
      </c>
      <c r="F1049" s="18">
        <v>45689</v>
      </c>
      <c r="G1049" s="2">
        <f t="shared" si="154"/>
        <v>28</v>
      </c>
      <c r="H1049" s="19">
        <f t="shared" si="153"/>
        <v>45698</v>
      </c>
      <c r="Q1049" s="2">
        <f>SUM(GC[[#This Row],[IC1_Inv1_GC]:[IC2_Inv2_GC]])</f>
        <v>0</v>
      </c>
    </row>
    <row r="1050" spans="1:18">
      <c r="A1050" s="2">
        <v>1066</v>
      </c>
      <c r="B1050" s="2" t="s">
        <v>212</v>
      </c>
      <c r="C1050" s="2">
        <f>YEAR(GC[[#This Row],[Date]])</f>
        <v>2025</v>
      </c>
      <c r="D1050" s="2" t="s">
        <v>211</v>
      </c>
      <c r="E1050" s="2" t="s">
        <v>211</v>
      </c>
      <c r="F1050" s="18">
        <v>45689</v>
      </c>
      <c r="G1050" s="2">
        <f t="shared" si="154"/>
        <v>28</v>
      </c>
      <c r="H1050" s="19">
        <f t="shared" si="153"/>
        <v>45699</v>
      </c>
      <c r="I1050">
        <v>4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s="2">
        <f>SUM(GC[[#This Row],[IC1_Inv1_GC]:[IC2_Inv2_GC]])</f>
        <v>0</v>
      </c>
      <c r="R1050" s="140" t="s">
        <v>1430</v>
      </c>
    </row>
    <row r="1051" spans="1:18">
      <c r="A1051" s="2">
        <v>1067</v>
      </c>
      <c r="B1051" s="2" t="s">
        <v>212</v>
      </c>
      <c r="C1051" s="2">
        <f>YEAR(GC[[#This Row],[Date]])</f>
        <v>2025</v>
      </c>
      <c r="D1051" s="2" t="s">
        <v>211</v>
      </c>
      <c r="E1051" s="2" t="s">
        <v>211</v>
      </c>
      <c r="F1051" s="18">
        <v>45689</v>
      </c>
      <c r="G1051" s="2">
        <f t="shared" si="154"/>
        <v>28</v>
      </c>
      <c r="H1051" s="19">
        <f t="shared" si="153"/>
        <v>45700</v>
      </c>
      <c r="I1051">
        <v>4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s="2">
        <f>SUM(GC[[#This Row],[IC1_Inv1_GC]:[IC2_Inv2_GC]])</f>
        <v>0</v>
      </c>
      <c r="R1051" t="s">
        <v>1130</v>
      </c>
    </row>
    <row r="1052" spans="1:18">
      <c r="A1052" s="2">
        <v>1068</v>
      </c>
      <c r="B1052" s="2" t="s">
        <v>212</v>
      </c>
      <c r="C1052" s="2">
        <f>YEAR(GC[[#This Row],[Date]])</f>
        <v>2025</v>
      </c>
      <c r="D1052" s="2" t="s">
        <v>211</v>
      </c>
      <c r="E1052" s="2" t="s">
        <v>211</v>
      </c>
      <c r="F1052" s="18">
        <v>45689</v>
      </c>
      <c r="G1052" s="2">
        <f t="shared" si="154"/>
        <v>28</v>
      </c>
      <c r="H1052" s="19">
        <f t="shared" si="153"/>
        <v>45701</v>
      </c>
      <c r="Q1052" s="2">
        <f>SUM(GC[[#This Row],[IC1_Inv1_GC]:[IC2_Inv2_GC]])</f>
        <v>0</v>
      </c>
    </row>
    <row r="1053" spans="1:18">
      <c r="A1053" s="2">
        <v>1069</v>
      </c>
      <c r="B1053" s="2" t="s">
        <v>212</v>
      </c>
      <c r="C1053" s="2">
        <f>YEAR(GC[[#This Row],[Date]])</f>
        <v>2025</v>
      </c>
      <c r="D1053" s="2" t="s">
        <v>211</v>
      </c>
      <c r="E1053" s="2" t="s">
        <v>211</v>
      </c>
      <c r="F1053" s="18">
        <v>45689</v>
      </c>
      <c r="G1053" s="2">
        <f t="shared" si="154"/>
        <v>28</v>
      </c>
      <c r="H1053" s="19">
        <f t="shared" si="153"/>
        <v>45702</v>
      </c>
      <c r="Q1053" s="2">
        <f>SUM(GC[[#This Row],[IC1_Inv1_GC]:[IC2_Inv2_GC]])</f>
        <v>0</v>
      </c>
    </row>
    <row r="1054" spans="1:18">
      <c r="A1054" s="2">
        <v>1070</v>
      </c>
      <c r="B1054" s="2" t="s">
        <v>212</v>
      </c>
      <c r="C1054" s="2">
        <f>YEAR(GC[[#This Row],[Date]])</f>
        <v>2025</v>
      </c>
      <c r="D1054" s="2" t="s">
        <v>211</v>
      </c>
      <c r="E1054" s="2" t="s">
        <v>211</v>
      </c>
      <c r="F1054" s="18">
        <v>45689</v>
      </c>
      <c r="G1054" s="2">
        <f t="shared" ref="G1054:G1055" si="155">DAY(EOMONTH(F1054,0))</f>
        <v>28</v>
      </c>
      <c r="H1054" s="19">
        <f t="shared" si="153"/>
        <v>45703</v>
      </c>
      <c r="Q1054" s="2">
        <f>SUM(GC[[#This Row],[IC1_Inv1_GC]:[IC2_Inv2_GC]])</f>
        <v>0</v>
      </c>
    </row>
    <row r="1055" spans="1:18">
      <c r="A1055" s="2">
        <v>1071</v>
      </c>
      <c r="B1055" s="2" t="s">
        <v>212</v>
      </c>
      <c r="C1055" s="2">
        <f>YEAR(GC[[#This Row],[Date]])</f>
        <v>2025</v>
      </c>
      <c r="D1055" s="2" t="s">
        <v>211</v>
      </c>
      <c r="E1055" s="2" t="s">
        <v>211</v>
      </c>
      <c r="F1055" s="18">
        <v>45689</v>
      </c>
      <c r="G1055" s="2">
        <f t="shared" si="155"/>
        <v>28</v>
      </c>
      <c r="H1055" s="19">
        <f t="shared" si="153"/>
        <v>45704</v>
      </c>
      <c r="Q1055" s="2">
        <f>SUM(GC[[#This Row],[IC1_Inv1_GC]:[IC2_Inv2_GC]])</f>
        <v>0</v>
      </c>
    </row>
    <row r="1056" spans="1:18">
      <c r="A1056" s="2">
        <v>1072</v>
      </c>
      <c r="B1056" s="2" t="s">
        <v>212</v>
      </c>
      <c r="C1056" s="2">
        <f>YEAR(GC[[#This Row],[Date]])</f>
        <v>2025</v>
      </c>
      <c r="D1056" s="2" t="s">
        <v>211</v>
      </c>
      <c r="E1056" s="2" t="s">
        <v>211</v>
      </c>
      <c r="F1056" s="18">
        <v>45689</v>
      </c>
      <c r="G1056" s="2">
        <f t="shared" ref="G1056:G1059" si="156">DAY(EOMONTH(F1056,0))</f>
        <v>28</v>
      </c>
      <c r="H1056" s="19">
        <f t="shared" si="153"/>
        <v>45705</v>
      </c>
      <c r="Q1056" s="2">
        <f>SUM(GC[[#This Row],[IC1_Inv1_GC]:[IC2_Inv2_GC]])</f>
        <v>0</v>
      </c>
    </row>
    <row r="1057" spans="1:17">
      <c r="A1057" s="2">
        <v>1073</v>
      </c>
      <c r="B1057" s="2" t="s">
        <v>212</v>
      </c>
      <c r="C1057" s="2">
        <f>YEAR(GC[[#This Row],[Date]])</f>
        <v>2025</v>
      </c>
      <c r="D1057" s="2" t="s">
        <v>211</v>
      </c>
      <c r="E1057" s="2" t="s">
        <v>211</v>
      </c>
      <c r="F1057" s="18">
        <v>45689</v>
      </c>
      <c r="G1057" s="2">
        <f t="shared" si="156"/>
        <v>28</v>
      </c>
      <c r="H1057" s="19">
        <f t="shared" si="153"/>
        <v>45706</v>
      </c>
      <c r="Q1057" s="2">
        <f>SUM(GC[[#This Row],[IC1_Inv1_GC]:[IC2_Inv2_GC]])</f>
        <v>0</v>
      </c>
    </row>
    <row r="1058" spans="1:17">
      <c r="A1058" s="2">
        <v>1074</v>
      </c>
      <c r="B1058" s="2" t="s">
        <v>212</v>
      </c>
      <c r="C1058" s="2">
        <f>YEAR(GC[[#This Row],[Date]])</f>
        <v>2025</v>
      </c>
      <c r="D1058" s="2" t="s">
        <v>211</v>
      </c>
      <c r="E1058" s="2" t="s">
        <v>211</v>
      </c>
      <c r="F1058" s="18">
        <v>45689</v>
      </c>
      <c r="G1058" s="2">
        <f t="shared" si="156"/>
        <v>28</v>
      </c>
      <c r="H1058" s="19">
        <f t="shared" si="153"/>
        <v>45707</v>
      </c>
      <c r="Q1058" s="2">
        <f>SUM(GC[[#This Row],[IC1_Inv1_GC]:[IC2_Inv2_GC]])</f>
        <v>0</v>
      </c>
    </row>
    <row r="1059" spans="1:17">
      <c r="A1059" s="2">
        <v>1075</v>
      </c>
      <c r="B1059" s="2" t="s">
        <v>212</v>
      </c>
      <c r="C1059" s="2">
        <f>YEAR(GC[[#This Row],[Date]])</f>
        <v>2025</v>
      </c>
      <c r="D1059" s="2" t="s">
        <v>211</v>
      </c>
      <c r="E1059" s="2" t="s">
        <v>211</v>
      </c>
      <c r="F1059" s="18">
        <v>45689</v>
      </c>
      <c r="G1059" s="2">
        <f t="shared" si="156"/>
        <v>28</v>
      </c>
      <c r="H1059" s="19">
        <f t="shared" si="153"/>
        <v>45708</v>
      </c>
      <c r="Q1059" s="2">
        <f>SUM(GC[[#This Row],[IC1_Inv1_GC]:[IC2_Inv2_GC]])</f>
        <v>0</v>
      </c>
    </row>
    <row r="1060" spans="1:17">
      <c r="A1060" s="2">
        <v>1076</v>
      </c>
      <c r="B1060" s="2" t="s">
        <v>212</v>
      </c>
      <c r="C1060" s="2">
        <f>YEAR(GC[[#This Row],[Date]])</f>
        <v>2025</v>
      </c>
      <c r="D1060" s="2" t="s">
        <v>211</v>
      </c>
      <c r="E1060" s="2" t="s">
        <v>211</v>
      </c>
      <c r="F1060" s="18">
        <v>45689</v>
      </c>
      <c r="G1060" s="2">
        <f t="shared" ref="G1060:G1091" si="157">DAY(EOMONTH(F1060,0))</f>
        <v>28</v>
      </c>
      <c r="H1060" s="19">
        <f t="shared" si="153"/>
        <v>45709</v>
      </c>
      <c r="Q1060" s="2">
        <f>SUM(GC[[#This Row],[IC1_Inv1_GC]:[IC2_Inv2_GC]])</f>
        <v>0</v>
      </c>
    </row>
    <row r="1061" spans="1:17">
      <c r="A1061" s="2">
        <v>1077</v>
      </c>
      <c r="B1061" s="2" t="s">
        <v>212</v>
      </c>
      <c r="C1061" s="2">
        <f>YEAR(GC[[#This Row],[Date]])</f>
        <v>2025</v>
      </c>
      <c r="D1061" s="2" t="s">
        <v>211</v>
      </c>
      <c r="E1061" s="2" t="s">
        <v>211</v>
      </c>
      <c r="F1061" s="18">
        <v>45689</v>
      </c>
      <c r="G1061" s="2">
        <f t="shared" si="157"/>
        <v>28</v>
      </c>
      <c r="H1061" s="19">
        <f t="shared" si="153"/>
        <v>45710</v>
      </c>
      <c r="Q1061" s="2">
        <f>SUM(GC[[#This Row],[IC1_Inv1_GC]:[IC2_Inv2_GC]])</f>
        <v>0</v>
      </c>
    </row>
    <row r="1062" spans="1:17">
      <c r="A1062" s="2">
        <v>1078</v>
      </c>
      <c r="B1062" s="2" t="s">
        <v>212</v>
      </c>
      <c r="C1062" s="2">
        <f>YEAR(GC[[#This Row],[Date]])</f>
        <v>2025</v>
      </c>
      <c r="D1062" s="2" t="s">
        <v>211</v>
      </c>
      <c r="E1062" s="2" t="s">
        <v>211</v>
      </c>
      <c r="F1062" s="18">
        <v>45689</v>
      </c>
      <c r="G1062" s="2">
        <f t="shared" si="157"/>
        <v>28</v>
      </c>
      <c r="H1062" s="19">
        <f t="shared" si="153"/>
        <v>45711</v>
      </c>
      <c r="Q1062" s="2">
        <f>SUM(GC[[#This Row],[IC1_Inv1_GC]:[IC2_Inv2_GC]])</f>
        <v>0</v>
      </c>
    </row>
    <row r="1063" spans="1:17">
      <c r="A1063" s="2">
        <v>1079</v>
      </c>
      <c r="B1063" s="2" t="s">
        <v>212</v>
      </c>
      <c r="C1063" s="2">
        <f>YEAR(GC[[#This Row],[Date]])</f>
        <v>2025</v>
      </c>
      <c r="D1063" s="2" t="s">
        <v>211</v>
      </c>
      <c r="E1063" s="2" t="s">
        <v>211</v>
      </c>
      <c r="F1063" s="18">
        <v>45689</v>
      </c>
      <c r="G1063" s="2">
        <f t="shared" si="157"/>
        <v>28</v>
      </c>
      <c r="H1063" s="19">
        <f t="shared" si="153"/>
        <v>45712</v>
      </c>
      <c r="Q1063" s="2">
        <f>SUM(GC[[#This Row],[IC1_Inv1_GC]:[IC2_Inv2_GC]])</f>
        <v>0</v>
      </c>
    </row>
    <row r="1064" spans="1:17">
      <c r="A1064" s="2">
        <v>1080</v>
      </c>
      <c r="B1064" s="2" t="s">
        <v>212</v>
      </c>
      <c r="C1064" s="2">
        <f>YEAR(GC[[#This Row],[Date]])</f>
        <v>2025</v>
      </c>
      <c r="D1064" s="2" t="s">
        <v>211</v>
      </c>
      <c r="E1064" s="2" t="s">
        <v>211</v>
      </c>
      <c r="F1064" s="18">
        <v>45689</v>
      </c>
      <c r="G1064" s="2">
        <f t="shared" si="157"/>
        <v>28</v>
      </c>
      <c r="H1064" s="19">
        <f t="shared" si="153"/>
        <v>45713</v>
      </c>
      <c r="Q1064" s="2">
        <f>SUM(GC[[#This Row],[IC1_Inv1_GC]:[IC2_Inv2_GC]])</f>
        <v>0</v>
      </c>
    </row>
    <row r="1065" spans="1:17">
      <c r="A1065" s="2">
        <v>1081</v>
      </c>
      <c r="B1065" s="2" t="s">
        <v>212</v>
      </c>
      <c r="C1065" s="2">
        <f>YEAR(GC[[#This Row],[Date]])</f>
        <v>2025</v>
      </c>
      <c r="D1065" s="2" t="s">
        <v>211</v>
      </c>
      <c r="E1065" s="2" t="s">
        <v>211</v>
      </c>
      <c r="F1065" s="18">
        <v>45689</v>
      </c>
      <c r="G1065" s="2">
        <f t="shared" si="157"/>
        <v>28</v>
      </c>
      <c r="H1065" s="19">
        <f t="shared" si="153"/>
        <v>45714</v>
      </c>
      <c r="Q1065" s="2">
        <f>SUM(GC[[#This Row],[IC1_Inv1_GC]:[IC2_Inv2_GC]])</f>
        <v>0</v>
      </c>
    </row>
    <row r="1066" spans="1:17">
      <c r="A1066" s="2">
        <v>1082</v>
      </c>
      <c r="B1066" s="2" t="s">
        <v>212</v>
      </c>
      <c r="C1066" s="2">
        <f>YEAR(GC[[#This Row],[Date]])</f>
        <v>2025</v>
      </c>
      <c r="D1066" s="2" t="s">
        <v>211</v>
      </c>
      <c r="E1066" s="2" t="s">
        <v>211</v>
      </c>
      <c r="F1066" s="18">
        <v>45689</v>
      </c>
      <c r="G1066" s="2">
        <f t="shared" si="157"/>
        <v>28</v>
      </c>
      <c r="H1066" s="19">
        <f t="shared" si="153"/>
        <v>45715</v>
      </c>
      <c r="Q1066" s="2">
        <f>SUM(GC[[#This Row],[IC1_Inv1_GC]:[IC2_Inv2_GC]])</f>
        <v>0</v>
      </c>
    </row>
    <row r="1067" spans="1:17">
      <c r="A1067" s="2">
        <v>1083</v>
      </c>
      <c r="B1067" s="2" t="s">
        <v>212</v>
      </c>
      <c r="C1067" s="2">
        <f>YEAR(GC[[#This Row],[Date]])</f>
        <v>2025</v>
      </c>
      <c r="D1067" s="2" t="s">
        <v>211</v>
      </c>
      <c r="E1067" s="2" t="s">
        <v>211</v>
      </c>
      <c r="F1067" s="18">
        <v>45689</v>
      </c>
      <c r="G1067" s="2">
        <f t="shared" si="157"/>
        <v>28</v>
      </c>
      <c r="H1067" s="19">
        <f t="shared" si="153"/>
        <v>45716</v>
      </c>
      <c r="Q1067" s="2">
        <f>SUM(GC[[#This Row],[IC1_Inv1_GC]:[IC2_Inv2_GC]])</f>
        <v>0</v>
      </c>
    </row>
    <row r="1068" spans="1:17">
      <c r="A1068" s="2">
        <v>1084</v>
      </c>
      <c r="B1068" s="2" t="s">
        <v>212</v>
      </c>
      <c r="C1068" s="2">
        <f>YEAR(GC[[#This Row],[Date]])</f>
        <v>2025</v>
      </c>
      <c r="D1068" s="2" t="s">
        <v>211</v>
      </c>
      <c r="E1068" s="2" t="s">
        <v>211</v>
      </c>
      <c r="F1068" s="18">
        <v>45717</v>
      </c>
      <c r="G1068" s="2">
        <f t="shared" si="157"/>
        <v>31</v>
      </c>
      <c r="H1068" s="19">
        <f t="shared" si="153"/>
        <v>45717</v>
      </c>
      <c r="Q1068" s="2">
        <f>SUM(GC[[#This Row],[IC1_Inv1_GC]:[IC2_Inv2_GC]])</f>
        <v>0</v>
      </c>
    </row>
    <row r="1069" spans="1:17">
      <c r="A1069" s="2">
        <v>1085</v>
      </c>
      <c r="B1069" s="2" t="s">
        <v>212</v>
      </c>
      <c r="C1069" s="2">
        <f>YEAR(GC[[#This Row],[Date]])</f>
        <v>2025</v>
      </c>
      <c r="D1069" s="2" t="s">
        <v>211</v>
      </c>
      <c r="E1069" s="2" t="s">
        <v>211</v>
      </c>
      <c r="F1069" s="18">
        <v>45717</v>
      </c>
      <c r="G1069" s="2">
        <f t="shared" si="157"/>
        <v>31</v>
      </c>
      <c r="H1069" s="19">
        <f t="shared" si="153"/>
        <v>45718</v>
      </c>
      <c r="Q1069" s="2">
        <f>SUM(GC[[#This Row],[IC1_Inv1_GC]:[IC2_Inv2_GC]])</f>
        <v>0</v>
      </c>
    </row>
    <row r="1070" spans="1:17">
      <c r="A1070" s="2">
        <v>1086</v>
      </c>
      <c r="B1070" s="2" t="s">
        <v>212</v>
      </c>
      <c r="C1070" s="2">
        <f>YEAR(GC[[#This Row],[Date]])</f>
        <v>2025</v>
      </c>
      <c r="D1070" s="2" t="s">
        <v>211</v>
      </c>
      <c r="E1070" s="2" t="s">
        <v>211</v>
      </c>
      <c r="F1070" s="18">
        <v>45717</v>
      </c>
      <c r="G1070" s="2">
        <f t="shared" si="157"/>
        <v>31</v>
      </c>
      <c r="H1070" s="19">
        <f t="shared" si="153"/>
        <v>45719</v>
      </c>
      <c r="Q1070" s="2">
        <f>SUM(GC[[#This Row],[IC1_Inv1_GC]:[IC2_Inv2_GC]])</f>
        <v>0</v>
      </c>
    </row>
    <row r="1071" spans="1:17">
      <c r="A1071" s="2">
        <v>1087</v>
      </c>
      <c r="B1071" s="2" t="s">
        <v>212</v>
      </c>
      <c r="C1071" s="2">
        <f>YEAR(GC[[#This Row],[Date]])</f>
        <v>2025</v>
      </c>
      <c r="D1071" s="2" t="s">
        <v>211</v>
      </c>
      <c r="E1071" s="2" t="s">
        <v>211</v>
      </c>
      <c r="F1071" s="18">
        <v>45717</v>
      </c>
      <c r="G1071" s="2">
        <f t="shared" si="157"/>
        <v>31</v>
      </c>
      <c r="H1071" s="19">
        <f t="shared" si="153"/>
        <v>45720</v>
      </c>
      <c r="Q1071" s="2">
        <f>SUM(GC[[#This Row],[IC1_Inv1_GC]:[IC2_Inv2_GC]])</f>
        <v>0</v>
      </c>
    </row>
    <row r="1072" spans="1:17">
      <c r="A1072" s="2">
        <v>1088</v>
      </c>
      <c r="B1072" s="2" t="s">
        <v>212</v>
      </c>
      <c r="C1072" s="2">
        <f>YEAR(GC[[#This Row],[Date]])</f>
        <v>2025</v>
      </c>
      <c r="D1072" s="2" t="s">
        <v>211</v>
      </c>
      <c r="E1072" s="2" t="s">
        <v>211</v>
      </c>
      <c r="F1072" s="18">
        <v>45717</v>
      </c>
      <c r="G1072" s="2">
        <f t="shared" si="157"/>
        <v>31</v>
      </c>
      <c r="H1072" s="19">
        <f t="shared" si="153"/>
        <v>45721</v>
      </c>
      <c r="Q1072" s="2">
        <f>SUM(GC[[#This Row],[IC1_Inv1_GC]:[IC2_Inv2_GC]])</f>
        <v>0</v>
      </c>
    </row>
    <row r="1073" spans="1:17">
      <c r="A1073" s="2">
        <v>1089</v>
      </c>
      <c r="B1073" s="2" t="s">
        <v>212</v>
      </c>
      <c r="C1073" s="2">
        <f>YEAR(GC[[#This Row],[Date]])</f>
        <v>2025</v>
      </c>
      <c r="D1073" s="2" t="s">
        <v>211</v>
      </c>
      <c r="E1073" s="2" t="s">
        <v>211</v>
      </c>
      <c r="F1073" s="18">
        <v>45717</v>
      </c>
      <c r="G1073" s="2">
        <f t="shared" si="157"/>
        <v>31</v>
      </c>
      <c r="H1073" s="19">
        <f t="shared" si="153"/>
        <v>45722</v>
      </c>
      <c r="Q1073" s="2">
        <f>SUM(GC[[#This Row],[IC1_Inv1_GC]:[IC2_Inv2_GC]])</f>
        <v>0</v>
      </c>
    </row>
    <row r="1074" spans="1:17">
      <c r="A1074" s="2">
        <v>1090</v>
      </c>
      <c r="B1074" s="2" t="s">
        <v>212</v>
      </c>
      <c r="C1074" s="2">
        <f>YEAR(GC[[#This Row],[Date]])</f>
        <v>2025</v>
      </c>
      <c r="D1074" s="2" t="s">
        <v>211</v>
      </c>
      <c r="E1074" s="2" t="s">
        <v>211</v>
      </c>
      <c r="F1074" s="18">
        <v>45717</v>
      </c>
      <c r="G1074" s="2">
        <f t="shared" si="157"/>
        <v>31</v>
      </c>
      <c r="H1074" s="19">
        <f t="shared" si="153"/>
        <v>45723</v>
      </c>
      <c r="Q1074" s="2">
        <f>SUM(GC[[#This Row],[IC1_Inv1_GC]:[IC2_Inv2_GC]])</f>
        <v>0</v>
      </c>
    </row>
    <row r="1075" spans="1:17">
      <c r="A1075" s="2">
        <v>1091</v>
      </c>
      <c r="B1075" s="2" t="s">
        <v>212</v>
      </c>
      <c r="C1075" s="2">
        <f>YEAR(GC[[#This Row],[Date]])</f>
        <v>2025</v>
      </c>
      <c r="D1075" s="2" t="s">
        <v>211</v>
      </c>
      <c r="E1075" s="2" t="s">
        <v>211</v>
      </c>
      <c r="F1075" s="18">
        <v>45717</v>
      </c>
      <c r="G1075" s="2">
        <f t="shared" si="157"/>
        <v>31</v>
      </c>
      <c r="H1075" s="19">
        <f t="shared" si="153"/>
        <v>45724</v>
      </c>
      <c r="Q1075" s="2">
        <f>SUM(GC[[#This Row],[IC1_Inv1_GC]:[IC2_Inv2_GC]])</f>
        <v>0</v>
      </c>
    </row>
    <row r="1076" spans="1:17">
      <c r="A1076" s="2">
        <v>1092</v>
      </c>
      <c r="B1076" s="2" t="s">
        <v>212</v>
      </c>
      <c r="C1076" s="2">
        <f>YEAR(GC[[#This Row],[Date]])</f>
        <v>2025</v>
      </c>
      <c r="D1076" s="2" t="s">
        <v>211</v>
      </c>
      <c r="E1076" s="2" t="s">
        <v>211</v>
      </c>
      <c r="F1076" s="18">
        <v>45717</v>
      </c>
      <c r="G1076" s="2">
        <f t="shared" si="157"/>
        <v>31</v>
      </c>
      <c r="H1076" s="19">
        <f t="shared" si="153"/>
        <v>45725</v>
      </c>
      <c r="Q1076" s="2">
        <f>SUM(GC[[#This Row],[IC1_Inv1_GC]:[IC2_Inv2_GC]])</f>
        <v>0</v>
      </c>
    </row>
    <row r="1077" spans="1:17">
      <c r="A1077" s="2">
        <v>1093</v>
      </c>
      <c r="B1077" s="2" t="s">
        <v>212</v>
      </c>
      <c r="C1077" s="2">
        <f>YEAR(GC[[#This Row],[Date]])</f>
        <v>2025</v>
      </c>
      <c r="D1077" s="2" t="s">
        <v>211</v>
      </c>
      <c r="E1077" s="2" t="s">
        <v>211</v>
      </c>
      <c r="F1077" s="18">
        <v>45717</v>
      </c>
      <c r="G1077" s="2">
        <f t="shared" si="157"/>
        <v>31</v>
      </c>
      <c r="H1077" s="19">
        <f t="shared" si="153"/>
        <v>45726</v>
      </c>
      <c r="Q1077" s="2">
        <f>SUM(GC[[#This Row],[IC1_Inv1_GC]:[IC2_Inv2_GC]])</f>
        <v>0</v>
      </c>
    </row>
    <row r="1078" spans="1:17">
      <c r="A1078" s="2">
        <v>1094</v>
      </c>
      <c r="B1078" s="2" t="s">
        <v>212</v>
      </c>
      <c r="C1078" s="2">
        <f>YEAR(GC[[#This Row],[Date]])</f>
        <v>2025</v>
      </c>
      <c r="D1078" s="2" t="s">
        <v>211</v>
      </c>
      <c r="E1078" s="2" t="s">
        <v>211</v>
      </c>
      <c r="F1078" s="18">
        <v>45717</v>
      </c>
      <c r="G1078" s="2">
        <f t="shared" si="157"/>
        <v>31</v>
      </c>
      <c r="H1078" s="19">
        <f t="shared" si="153"/>
        <v>45727</v>
      </c>
      <c r="Q1078" s="2">
        <f>SUM(GC[[#This Row],[IC1_Inv1_GC]:[IC2_Inv2_GC]])</f>
        <v>0</v>
      </c>
    </row>
    <row r="1079" spans="1:17">
      <c r="A1079" s="2">
        <v>1095</v>
      </c>
      <c r="B1079" s="2" t="s">
        <v>212</v>
      </c>
      <c r="C1079" s="2">
        <f>YEAR(GC[[#This Row],[Date]])</f>
        <v>2025</v>
      </c>
      <c r="D1079" s="2" t="s">
        <v>211</v>
      </c>
      <c r="E1079" s="2" t="s">
        <v>211</v>
      </c>
      <c r="F1079" s="18">
        <v>45717</v>
      </c>
      <c r="G1079" s="2">
        <f t="shared" si="157"/>
        <v>31</v>
      </c>
      <c r="H1079" s="19">
        <f t="shared" si="153"/>
        <v>45728</v>
      </c>
      <c r="Q1079" s="2">
        <f>SUM(GC[[#This Row],[IC1_Inv1_GC]:[IC2_Inv2_GC]])</f>
        <v>0</v>
      </c>
    </row>
    <row r="1080" spans="1:17">
      <c r="A1080" s="2">
        <v>1096</v>
      </c>
      <c r="B1080" s="2" t="s">
        <v>212</v>
      </c>
      <c r="C1080" s="2">
        <f>YEAR(GC[[#This Row],[Date]])</f>
        <v>2025</v>
      </c>
      <c r="D1080" s="2" t="s">
        <v>211</v>
      </c>
      <c r="E1080" s="2" t="s">
        <v>211</v>
      </c>
      <c r="F1080" s="18">
        <v>45717</v>
      </c>
      <c r="G1080" s="2">
        <f t="shared" si="157"/>
        <v>31</v>
      </c>
      <c r="H1080" s="19">
        <f t="shared" si="153"/>
        <v>45729</v>
      </c>
      <c r="Q1080" s="2">
        <f>SUM(GC[[#This Row],[IC1_Inv1_GC]:[IC2_Inv2_GC]])</f>
        <v>0</v>
      </c>
    </row>
    <row r="1081" spans="1:17">
      <c r="A1081" s="2">
        <v>1097</v>
      </c>
      <c r="B1081" s="2" t="s">
        <v>212</v>
      </c>
      <c r="C1081" s="2">
        <f>YEAR(GC[[#This Row],[Date]])</f>
        <v>2025</v>
      </c>
      <c r="D1081" s="2" t="s">
        <v>211</v>
      </c>
      <c r="E1081" s="2" t="s">
        <v>211</v>
      </c>
      <c r="F1081" s="18">
        <v>45717</v>
      </c>
      <c r="G1081" s="2">
        <f t="shared" si="157"/>
        <v>31</v>
      </c>
      <c r="H1081" s="19">
        <f t="shared" si="153"/>
        <v>45730</v>
      </c>
      <c r="Q1081" s="2">
        <f>SUM(GC[[#This Row],[IC1_Inv1_GC]:[IC2_Inv2_GC]])</f>
        <v>0</v>
      </c>
    </row>
    <row r="1082" spans="1:17">
      <c r="A1082" s="2">
        <v>1098</v>
      </c>
      <c r="B1082" s="2" t="s">
        <v>212</v>
      </c>
      <c r="C1082" s="2">
        <f>YEAR(GC[[#This Row],[Date]])</f>
        <v>2025</v>
      </c>
      <c r="D1082" s="2" t="s">
        <v>211</v>
      </c>
      <c r="E1082" s="2" t="s">
        <v>211</v>
      </c>
      <c r="F1082" s="18">
        <v>45717</v>
      </c>
      <c r="G1082" s="2">
        <f t="shared" si="157"/>
        <v>31</v>
      </c>
      <c r="H1082" s="19">
        <f t="shared" si="153"/>
        <v>45731</v>
      </c>
      <c r="Q1082" s="2">
        <f>SUM(GC[[#This Row],[IC1_Inv1_GC]:[IC2_Inv2_GC]])</f>
        <v>0</v>
      </c>
    </row>
    <row r="1083" spans="1:17">
      <c r="A1083" s="2">
        <v>1099</v>
      </c>
      <c r="B1083" s="2" t="s">
        <v>212</v>
      </c>
      <c r="C1083" s="2">
        <f>YEAR(GC[[#This Row],[Date]])</f>
        <v>2025</v>
      </c>
      <c r="D1083" s="2" t="s">
        <v>211</v>
      </c>
      <c r="E1083" s="2" t="s">
        <v>211</v>
      </c>
      <c r="F1083" s="18">
        <v>45717</v>
      </c>
      <c r="G1083" s="2">
        <f t="shared" si="157"/>
        <v>31</v>
      </c>
      <c r="H1083" s="19">
        <f t="shared" si="153"/>
        <v>45732</v>
      </c>
      <c r="Q1083" s="2">
        <f>SUM(GC[[#This Row],[IC1_Inv1_GC]:[IC2_Inv2_GC]])</f>
        <v>0</v>
      </c>
    </row>
    <row r="1084" spans="1:17">
      <c r="A1084" s="2">
        <v>1100</v>
      </c>
      <c r="B1084" s="2" t="s">
        <v>212</v>
      </c>
      <c r="C1084" s="2">
        <f>YEAR(GC[[#This Row],[Date]])</f>
        <v>2025</v>
      </c>
      <c r="D1084" s="2" t="s">
        <v>211</v>
      </c>
      <c r="E1084" s="2" t="s">
        <v>211</v>
      </c>
      <c r="F1084" s="18">
        <v>45717</v>
      </c>
      <c r="G1084" s="2">
        <f t="shared" si="157"/>
        <v>31</v>
      </c>
      <c r="H1084" s="19">
        <f t="shared" si="153"/>
        <v>45733</v>
      </c>
      <c r="Q1084" s="2">
        <f>SUM(GC[[#This Row],[IC1_Inv1_GC]:[IC2_Inv2_GC]])</f>
        <v>0</v>
      </c>
    </row>
    <row r="1085" spans="1:17">
      <c r="A1085" s="2">
        <v>1101</v>
      </c>
      <c r="B1085" s="2" t="s">
        <v>212</v>
      </c>
      <c r="C1085" s="2">
        <f>YEAR(GC[[#This Row],[Date]])</f>
        <v>2025</v>
      </c>
      <c r="D1085" s="2" t="s">
        <v>211</v>
      </c>
      <c r="E1085" s="2" t="s">
        <v>211</v>
      </c>
      <c r="F1085" s="18">
        <v>45717</v>
      </c>
      <c r="G1085" s="2">
        <f t="shared" si="157"/>
        <v>31</v>
      </c>
      <c r="H1085" s="19">
        <f t="shared" si="153"/>
        <v>45734</v>
      </c>
      <c r="Q1085" s="2">
        <f>SUM(GC[[#This Row],[IC1_Inv1_GC]:[IC2_Inv2_GC]])</f>
        <v>0</v>
      </c>
    </row>
    <row r="1086" spans="1:17">
      <c r="A1086" s="2">
        <v>1102</v>
      </c>
      <c r="B1086" s="2" t="s">
        <v>212</v>
      </c>
      <c r="C1086" s="2">
        <f>YEAR(GC[[#This Row],[Date]])</f>
        <v>2025</v>
      </c>
      <c r="D1086" s="2" t="s">
        <v>211</v>
      </c>
      <c r="E1086" s="2" t="s">
        <v>211</v>
      </c>
      <c r="F1086" s="18">
        <v>45717</v>
      </c>
      <c r="G1086" s="2">
        <f t="shared" si="157"/>
        <v>31</v>
      </c>
      <c r="H1086" s="19">
        <f t="shared" si="153"/>
        <v>45735</v>
      </c>
      <c r="Q1086" s="2">
        <f>SUM(GC[[#This Row],[IC1_Inv1_GC]:[IC2_Inv2_GC]])</f>
        <v>0</v>
      </c>
    </row>
    <row r="1087" spans="1:17">
      <c r="A1087" s="2">
        <v>1103</v>
      </c>
      <c r="B1087" s="2" t="s">
        <v>212</v>
      </c>
      <c r="C1087" s="2">
        <f>YEAR(GC[[#This Row],[Date]])</f>
        <v>2025</v>
      </c>
      <c r="D1087" s="2" t="s">
        <v>211</v>
      </c>
      <c r="E1087" s="2" t="s">
        <v>211</v>
      </c>
      <c r="F1087" s="18">
        <v>45717</v>
      </c>
      <c r="G1087" s="2">
        <f t="shared" si="157"/>
        <v>31</v>
      </c>
      <c r="H1087" s="19">
        <f t="shared" si="153"/>
        <v>45736</v>
      </c>
      <c r="Q1087" s="2">
        <f>SUM(GC[[#This Row],[IC1_Inv1_GC]:[IC2_Inv2_GC]])</f>
        <v>0</v>
      </c>
    </row>
    <row r="1088" spans="1:17">
      <c r="A1088" s="2">
        <v>1104</v>
      </c>
      <c r="B1088" s="2" t="s">
        <v>212</v>
      </c>
      <c r="C1088" s="2">
        <f>YEAR(GC[[#This Row],[Date]])</f>
        <v>2025</v>
      </c>
      <c r="D1088" s="2" t="s">
        <v>211</v>
      </c>
      <c r="E1088" s="2" t="s">
        <v>211</v>
      </c>
      <c r="F1088" s="18">
        <v>45717</v>
      </c>
      <c r="G1088" s="2">
        <f t="shared" si="157"/>
        <v>31</v>
      </c>
      <c r="H1088" s="19">
        <f t="shared" si="153"/>
        <v>45737</v>
      </c>
      <c r="Q1088" s="2">
        <f>SUM(GC[[#This Row],[IC1_Inv1_GC]:[IC2_Inv2_GC]])</f>
        <v>0</v>
      </c>
    </row>
    <row r="1089" spans="1:17">
      <c r="A1089" s="2">
        <v>1105</v>
      </c>
      <c r="B1089" s="2" t="s">
        <v>212</v>
      </c>
      <c r="C1089" s="2">
        <f>YEAR(GC[[#This Row],[Date]])</f>
        <v>2025</v>
      </c>
      <c r="D1089" s="2" t="s">
        <v>211</v>
      </c>
      <c r="E1089" s="2" t="s">
        <v>211</v>
      </c>
      <c r="F1089" s="18">
        <v>45717</v>
      </c>
      <c r="G1089" s="2">
        <f t="shared" si="157"/>
        <v>31</v>
      </c>
      <c r="H1089" s="19">
        <f t="shared" si="153"/>
        <v>45738</v>
      </c>
      <c r="Q1089" s="2">
        <f>SUM(GC[[#This Row],[IC1_Inv1_GC]:[IC2_Inv2_GC]])</f>
        <v>0</v>
      </c>
    </row>
    <row r="1090" spans="1:17">
      <c r="A1090" s="2">
        <v>1106</v>
      </c>
      <c r="B1090" s="2" t="s">
        <v>212</v>
      </c>
      <c r="C1090" s="2">
        <f>YEAR(GC[[#This Row],[Date]])</f>
        <v>2025</v>
      </c>
      <c r="D1090" s="2" t="s">
        <v>211</v>
      </c>
      <c r="E1090" s="2" t="s">
        <v>211</v>
      </c>
      <c r="F1090" s="18">
        <v>45717</v>
      </c>
      <c r="G1090" s="2">
        <f t="shared" si="157"/>
        <v>31</v>
      </c>
      <c r="H1090" s="19">
        <f t="shared" si="153"/>
        <v>45739</v>
      </c>
      <c r="Q1090" s="2">
        <f>SUM(GC[[#This Row],[IC1_Inv1_GC]:[IC2_Inv2_GC]])</f>
        <v>0</v>
      </c>
    </row>
    <row r="1091" spans="1:17">
      <c r="A1091" s="2">
        <v>1107</v>
      </c>
      <c r="B1091" s="2" t="s">
        <v>212</v>
      </c>
      <c r="C1091" s="2">
        <f>YEAR(GC[[#This Row],[Date]])</f>
        <v>2025</v>
      </c>
      <c r="D1091" s="2" t="s">
        <v>211</v>
      </c>
      <c r="E1091" s="2" t="s">
        <v>211</v>
      </c>
      <c r="F1091" s="18">
        <v>45717</v>
      </c>
      <c r="G1091" s="2">
        <f t="shared" si="157"/>
        <v>31</v>
      </c>
      <c r="H1091" s="19">
        <f t="shared" si="153"/>
        <v>45740</v>
      </c>
      <c r="Q1091" s="2">
        <f>SUM(GC[[#This Row],[IC1_Inv1_GC]:[IC2_Inv2_GC]])</f>
        <v>0</v>
      </c>
    </row>
    <row r="1092" spans="1:17">
      <c r="A1092" s="2">
        <v>1108</v>
      </c>
      <c r="B1092" s="2" t="s">
        <v>212</v>
      </c>
      <c r="C1092" s="2">
        <f>YEAR(GC[[#This Row],[Date]])</f>
        <v>2025</v>
      </c>
      <c r="D1092" s="2" t="s">
        <v>211</v>
      </c>
      <c r="E1092" s="2" t="s">
        <v>211</v>
      </c>
      <c r="F1092" s="18">
        <v>45717</v>
      </c>
      <c r="G1092" s="2">
        <f t="shared" ref="G1092:G1108" si="158">DAY(EOMONTH(F1092,0))</f>
        <v>31</v>
      </c>
      <c r="H1092" s="19">
        <f t="shared" si="153"/>
        <v>45741</v>
      </c>
      <c r="Q1092" s="2">
        <f>SUM(GC[[#This Row],[IC1_Inv1_GC]:[IC2_Inv2_GC]])</f>
        <v>0</v>
      </c>
    </row>
    <row r="1093" spans="1:17">
      <c r="A1093" s="2">
        <v>1109</v>
      </c>
      <c r="B1093" s="2" t="s">
        <v>212</v>
      </c>
      <c r="C1093" s="2">
        <f>YEAR(GC[[#This Row],[Date]])</f>
        <v>2025</v>
      </c>
      <c r="D1093" s="2" t="s">
        <v>211</v>
      </c>
      <c r="E1093" s="2" t="s">
        <v>211</v>
      </c>
      <c r="F1093" s="18">
        <v>45717</v>
      </c>
      <c r="G1093" s="2">
        <f t="shared" si="158"/>
        <v>31</v>
      </c>
      <c r="H1093" s="19">
        <f t="shared" si="153"/>
        <v>45742</v>
      </c>
      <c r="Q1093" s="2">
        <f>SUM(GC[[#This Row],[IC1_Inv1_GC]:[IC2_Inv2_GC]])</f>
        <v>0</v>
      </c>
    </row>
    <row r="1094" spans="1:17">
      <c r="A1094" s="2">
        <v>1110</v>
      </c>
      <c r="B1094" s="2" t="s">
        <v>212</v>
      </c>
      <c r="C1094" s="2">
        <f>YEAR(GC[[#This Row],[Date]])</f>
        <v>2025</v>
      </c>
      <c r="D1094" s="2" t="s">
        <v>211</v>
      </c>
      <c r="E1094" s="2" t="s">
        <v>211</v>
      </c>
      <c r="F1094" s="18">
        <v>45717</v>
      </c>
      <c r="G1094" s="2">
        <f t="shared" si="158"/>
        <v>31</v>
      </c>
      <c r="H1094" s="19">
        <f t="shared" si="153"/>
        <v>45743</v>
      </c>
      <c r="Q1094" s="2">
        <f>SUM(GC[[#This Row],[IC1_Inv1_GC]:[IC2_Inv2_GC]])</f>
        <v>0</v>
      </c>
    </row>
    <row r="1095" spans="1:17">
      <c r="A1095" s="2">
        <v>1111</v>
      </c>
      <c r="B1095" s="2" t="s">
        <v>212</v>
      </c>
      <c r="C1095" s="2">
        <f>YEAR(GC[[#This Row],[Date]])</f>
        <v>2025</v>
      </c>
      <c r="D1095" s="2" t="s">
        <v>211</v>
      </c>
      <c r="E1095" s="2" t="s">
        <v>211</v>
      </c>
      <c r="F1095" s="18">
        <v>45717</v>
      </c>
      <c r="G1095" s="2">
        <f t="shared" si="158"/>
        <v>31</v>
      </c>
      <c r="H1095" s="19">
        <f t="shared" si="153"/>
        <v>45744</v>
      </c>
      <c r="Q1095" s="2">
        <f>SUM(GC[[#This Row],[IC1_Inv1_GC]:[IC2_Inv2_GC]])</f>
        <v>0</v>
      </c>
    </row>
    <row r="1096" spans="1:17">
      <c r="A1096" s="2">
        <v>1112</v>
      </c>
      <c r="B1096" s="2" t="s">
        <v>212</v>
      </c>
      <c r="C1096" s="2">
        <f>YEAR(GC[[#This Row],[Date]])</f>
        <v>2025</v>
      </c>
      <c r="D1096" s="2" t="s">
        <v>211</v>
      </c>
      <c r="E1096" s="2" t="s">
        <v>211</v>
      </c>
      <c r="F1096" s="18">
        <v>45717</v>
      </c>
      <c r="G1096" s="2">
        <f t="shared" si="158"/>
        <v>31</v>
      </c>
      <c r="H1096" s="19">
        <f t="shared" si="153"/>
        <v>45745</v>
      </c>
      <c r="Q1096" s="2">
        <f>SUM(GC[[#This Row],[IC1_Inv1_GC]:[IC2_Inv2_GC]])</f>
        <v>0</v>
      </c>
    </row>
    <row r="1097" spans="1:17">
      <c r="A1097" s="2">
        <v>1113</v>
      </c>
      <c r="B1097" s="2" t="s">
        <v>212</v>
      </c>
      <c r="C1097" s="2">
        <f>YEAR(GC[[#This Row],[Date]])</f>
        <v>2025</v>
      </c>
      <c r="D1097" s="2" t="s">
        <v>211</v>
      </c>
      <c r="E1097" s="2" t="s">
        <v>211</v>
      </c>
      <c r="F1097" s="18">
        <v>45717</v>
      </c>
      <c r="G1097" s="2">
        <f t="shared" si="158"/>
        <v>31</v>
      </c>
      <c r="H1097" s="19">
        <f t="shared" si="153"/>
        <v>45746</v>
      </c>
      <c r="Q1097" s="2">
        <f>SUM(GC[[#This Row],[IC1_Inv1_GC]:[IC2_Inv2_GC]])</f>
        <v>0</v>
      </c>
    </row>
    <row r="1098" spans="1:17">
      <c r="A1098" s="2">
        <v>1114</v>
      </c>
      <c r="B1098" s="2" t="s">
        <v>212</v>
      </c>
      <c r="C1098" s="2">
        <f>YEAR(GC[[#This Row],[Date]])</f>
        <v>2025</v>
      </c>
      <c r="D1098" s="2" t="s">
        <v>211</v>
      </c>
      <c r="E1098" s="2" t="s">
        <v>211</v>
      </c>
      <c r="F1098" s="18">
        <v>45717</v>
      </c>
      <c r="G1098" s="2">
        <f t="shared" si="158"/>
        <v>31</v>
      </c>
      <c r="H1098" s="19">
        <f t="shared" si="153"/>
        <v>45747</v>
      </c>
      <c r="Q1098" s="2">
        <f>SUM(GC[[#This Row],[IC1_Inv1_GC]:[IC2_Inv2_GC]])</f>
        <v>0</v>
      </c>
    </row>
    <row r="1099" spans="1:17">
      <c r="A1099" s="2">
        <v>1115</v>
      </c>
      <c r="B1099" s="2" t="s">
        <v>212</v>
      </c>
      <c r="C1099" s="2">
        <f>YEAR(GC[[#This Row],[Date]])</f>
        <v>2025</v>
      </c>
      <c r="D1099" s="2" t="s">
        <v>211</v>
      </c>
      <c r="E1099" s="2" t="s">
        <v>211</v>
      </c>
      <c r="F1099" s="18">
        <v>45748</v>
      </c>
      <c r="G1099" s="2">
        <f t="shared" si="158"/>
        <v>30</v>
      </c>
      <c r="H1099" s="19">
        <f t="shared" si="153"/>
        <v>45748</v>
      </c>
      <c r="Q1099" s="2">
        <f>SUM(GC[[#This Row],[IC1_Inv1_GC]:[IC2_Inv2_GC]])</f>
        <v>0</v>
      </c>
    </row>
    <row r="1100" spans="1:17">
      <c r="A1100" s="2">
        <v>1116</v>
      </c>
      <c r="B1100" s="2" t="s">
        <v>212</v>
      </c>
      <c r="C1100" s="2">
        <f>YEAR(GC[[#This Row],[Date]])</f>
        <v>2025</v>
      </c>
      <c r="D1100" s="2" t="s">
        <v>211</v>
      </c>
      <c r="E1100" s="2" t="s">
        <v>211</v>
      </c>
      <c r="F1100" s="18">
        <v>45748</v>
      </c>
      <c r="G1100" s="2">
        <f t="shared" si="158"/>
        <v>30</v>
      </c>
      <c r="H1100" s="19">
        <f t="shared" si="153"/>
        <v>45749</v>
      </c>
      <c r="Q1100" s="2">
        <f>SUM(GC[[#This Row],[IC1_Inv1_GC]:[IC2_Inv2_GC]])</f>
        <v>0</v>
      </c>
    </row>
    <row r="1101" spans="1:17">
      <c r="A1101" s="2">
        <v>1117</v>
      </c>
      <c r="B1101" s="2" t="s">
        <v>212</v>
      </c>
      <c r="C1101" s="2">
        <f>YEAR(GC[[#This Row],[Date]])</f>
        <v>2025</v>
      </c>
      <c r="D1101" s="2" t="s">
        <v>211</v>
      </c>
      <c r="E1101" s="2" t="s">
        <v>211</v>
      </c>
      <c r="F1101" s="18">
        <v>45748</v>
      </c>
      <c r="G1101" s="2">
        <f t="shared" si="158"/>
        <v>30</v>
      </c>
      <c r="H1101" s="19">
        <f t="shared" si="153"/>
        <v>45750</v>
      </c>
      <c r="Q1101" s="2">
        <f>SUM(GC[[#This Row],[IC1_Inv1_GC]:[IC2_Inv2_GC]])</f>
        <v>0</v>
      </c>
    </row>
    <row r="1102" spans="1:17">
      <c r="A1102" s="2">
        <v>1118</v>
      </c>
      <c r="B1102" s="2" t="s">
        <v>212</v>
      </c>
      <c r="C1102" s="2">
        <f>YEAR(GC[[#This Row],[Date]])</f>
        <v>2025</v>
      </c>
      <c r="D1102" s="2" t="s">
        <v>211</v>
      </c>
      <c r="E1102" s="2" t="s">
        <v>211</v>
      </c>
      <c r="F1102" s="18">
        <v>45748</v>
      </c>
      <c r="G1102" s="2">
        <f t="shared" si="158"/>
        <v>30</v>
      </c>
      <c r="H1102" s="19">
        <f t="shared" si="153"/>
        <v>45751</v>
      </c>
      <c r="Q1102" s="2">
        <f>SUM(GC[[#This Row],[IC1_Inv1_GC]:[IC2_Inv2_GC]])</f>
        <v>0</v>
      </c>
    </row>
    <row r="1103" spans="1:17">
      <c r="A1103" s="2">
        <v>1119</v>
      </c>
      <c r="B1103" s="2" t="s">
        <v>212</v>
      </c>
      <c r="C1103" s="2">
        <f>YEAR(GC[[#This Row],[Date]])</f>
        <v>2025</v>
      </c>
      <c r="D1103" s="2" t="s">
        <v>211</v>
      </c>
      <c r="E1103" s="2" t="s">
        <v>211</v>
      </c>
      <c r="F1103" s="18">
        <v>45748</v>
      </c>
      <c r="G1103" s="2">
        <f t="shared" si="158"/>
        <v>30</v>
      </c>
      <c r="H1103" s="19">
        <f t="shared" si="153"/>
        <v>45752</v>
      </c>
      <c r="Q1103" s="2">
        <f>SUM(GC[[#This Row],[IC1_Inv1_GC]:[IC2_Inv2_GC]])</f>
        <v>0</v>
      </c>
    </row>
    <row r="1104" spans="1:17">
      <c r="A1104" s="2">
        <v>1120</v>
      </c>
      <c r="B1104" s="2" t="s">
        <v>212</v>
      </c>
      <c r="C1104" s="2">
        <f>YEAR(GC[[#This Row],[Date]])</f>
        <v>2025</v>
      </c>
      <c r="D1104" s="2" t="s">
        <v>211</v>
      </c>
      <c r="E1104" s="2" t="s">
        <v>211</v>
      </c>
      <c r="F1104" s="18">
        <v>45748</v>
      </c>
      <c r="G1104" s="2">
        <f t="shared" si="158"/>
        <v>30</v>
      </c>
      <c r="H1104" s="19">
        <f t="shared" ref="H1104:H1167" si="159">H1103+1</f>
        <v>45753</v>
      </c>
      <c r="Q1104" s="2">
        <f>SUM(GC[[#This Row],[IC1_Inv1_GC]:[IC2_Inv2_GC]])</f>
        <v>0</v>
      </c>
    </row>
    <row r="1105" spans="1:17">
      <c r="A1105" s="2">
        <v>1121</v>
      </c>
      <c r="B1105" s="2" t="s">
        <v>212</v>
      </c>
      <c r="C1105" s="2">
        <f>YEAR(GC[[#This Row],[Date]])</f>
        <v>2025</v>
      </c>
      <c r="D1105" s="2" t="s">
        <v>211</v>
      </c>
      <c r="E1105" s="2" t="s">
        <v>211</v>
      </c>
      <c r="F1105" s="18">
        <v>45748</v>
      </c>
      <c r="G1105" s="2">
        <f t="shared" si="158"/>
        <v>30</v>
      </c>
      <c r="H1105" s="19">
        <f t="shared" si="159"/>
        <v>45754</v>
      </c>
      <c r="Q1105" s="2">
        <f>SUM(GC[[#This Row],[IC1_Inv1_GC]:[IC2_Inv2_GC]])</f>
        <v>0</v>
      </c>
    </row>
    <row r="1106" spans="1:17">
      <c r="A1106" s="2">
        <v>1122</v>
      </c>
      <c r="B1106" s="2" t="s">
        <v>212</v>
      </c>
      <c r="C1106" s="2">
        <f>YEAR(GC[[#This Row],[Date]])</f>
        <v>2025</v>
      </c>
      <c r="D1106" s="2" t="s">
        <v>211</v>
      </c>
      <c r="E1106" s="2" t="s">
        <v>211</v>
      </c>
      <c r="F1106" s="18">
        <v>45748</v>
      </c>
      <c r="G1106" s="2">
        <f t="shared" si="158"/>
        <v>30</v>
      </c>
      <c r="H1106" s="19">
        <f t="shared" si="159"/>
        <v>45755</v>
      </c>
      <c r="Q1106" s="2">
        <f>SUM(GC[[#This Row],[IC1_Inv1_GC]:[IC2_Inv2_GC]])</f>
        <v>0</v>
      </c>
    </row>
    <row r="1107" spans="1:17">
      <c r="A1107" s="2">
        <v>1123</v>
      </c>
      <c r="B1107" s="2" t="s">
        <v>212</v>
      </c>
      <c r="C1107" s="2">
        <f>YEAR(GC[[#This Row],[Date]])</f>
        <v>2025</v>
      </c>
      <c r="D1107" s="2" t="s">
        <v>211</v>
      </c>
      <c r="E1107" s="2" t="s">
        <v>211</v>
      </c>
      <c r="F1107" s="18">
        <v>45748</v>
      </c>
      <c r="G1107" s="2">
        <f t="shared" si="158"/>
        <v>30</v>
      </c>
      <c r="H1107" s="19">
        <f t="shared" si="159"/>
        <v>45756</v>
      </c>
      <c r="Q1107" s="2">
        <f>SUM(GC[[#This Row],[IC1_Inv1_GC]:[IC2_Inv2_GC]])</f>
        <v>0</v>
      </c>
    </row>
    <row r="1108" spans="1:17">
      <c r="A1108" s="2">
        <v>1124</v>
      </c>
      <c r="B1108" s="2" t="s">
        <v>212</v>
      </c>
      <c r="C1108" s="2">
        <f>YEAR(GC[[#This Row],[Date]])</f>
        <v>2025</v>
      </c>
      <c r="D1108" s="2" t="s">
        <v>211</v>
      </c>
      <c r="E1108" s="2" t="s">
        <v>211</v>
      </c>
      <c r="F1108" s="18">
        <v>45748</v>
      </c>
      <c r="G1108" s="2">
        <f t="shared" si="158"/>
        <v>30</v>
      </c>
      <c r="H1108" s="19">
        <f t="shared" si="159"/>
        <v>45757</v>
      </c>
      <c r="Q1108" s="2">
        <f>SUM(GC[[#This Row],[IC1_Inv1_GC]:[IC2_Inv2_GC]])</f>
        <v>0</v>
      </c>
    </row>
    <row r="1109" spans="1:17">
      <c r="A1109" s="2">
        <v>1125</v>
      </c>
      <c r="B1109" s="2" t="s">
        <v>212</v>
      </c>
      <c r="C1109" s="2">
        <f>YEAR(GC[[#This Row],[Date]])</f>
        <v>2025</v>
      </c>
      <c r="D1109" s="2" t="s">
        <v>211</v>
      </c>
      <c r="E1109" s="2" t="s">
        <v>211</v>
      </c>
      <c r="F1109" s="18">
        <v>45748</v>
      </c>
      <c r="G1109" s="2">
        <f t="shared" ref="G1109:G1147" si="160">DAY(EOMONTH(F1109,0))</f>
        <v>30</v>
      </c>
      <c r="H1109" s="19">
        <f t="shared" si="159"/>
        <v>45758</v>
      </c>
      <c r="Q1109" s="2">
        <f>SUM(GC[[#This Row],[IC1_Inv1_GC]:[IC2_Inv2_GC]])</f>
        <v>0</v>
      </c>
    </row>
    <row r="1110" spans="1:17">
      <c r="A1110" s="2">
        <v>1126</v>
      </c>
      <c r="B1110" s="2" t="s">
        <v>212</v>
      </c>
      <c r="C1110" s="2">
        <f>YEAR(GC[[#This Row],[Date]])</f>
        <v>2025</v>
      </c>
      <c r="D1110" s="2" t="s">
        <v>211</v>
      </c>
      <c r="E1110" s="2" t="s">
        <v>211</v>
      </c>
      <c r="F1110" s="18">
        <v>45748</v>
      </c>
      <c r="G1110" s="2">
        <f t="shared" si="160"/>
        <v>30</v>
      </c>
      <c r="H1110" s="19">
        <f t="shared" si="159"/>
        <v>45759</v>
      </c>
      <c r="Q1110" s="2">
        <f>SUM(GC[[#This Row],[IC1_Inv1_GC]:[IC2_Inv2_GC]])</f>
        <v>0</v>
      </c>
    </row>
    <row r="1111" spans="1:17">
      <c r="A1111" s="2">
        <v>1127</v>
      </c>
      <c r="B1111" s="2" t="s">
        <v>212</v>
      </c>
      <c r="C1111" s="2">
        <f>YEAR(GC[[#This Row],[Date]])</f>
        <v>2025</v>
      </c>
      <c r="D1111" s="2" t="s">
        <v>211</v>
      </c>
      <c r="E1111" s="2" t="s">
        <v>211</v>
      </c>
      <c r="F1111" s="18">
        <v>45748</v>
      </c>
      <c r="G1111" s="2">
        <f t="shared" si="160"/>
        <v>30</v>
      </c>
      <c r="H1111" s="19">
        <f t="shared" si="159"/>
        <v>45760</v>
      </c>
      <c r="Q1111" s="2">
        <f>SUM(GC[[#This Row],[IC1_Inv1_GC]:[IC2_Inv2_GC]])</f>
        <v>0</v>
      </c>
    </row>
    <row r="1112" spans="1:17">
      <c r="A1112" s="2">
        <v>1128</v>
      </c>
      <c r="B1112" s="2" t="s">
        <v>212</v>
      </c>
      <c r="C1112" s="2">
        <f>YEAR(GC[[#This Row],[Date]])</f>
        <v>2025</v>
      </c>
      <c r="D1112" s="2" t="s">
        <v>211</v>
      </c>
      <c r="E1112" s="2" t="s">
        <v>211</v>
      </c>
      <c r="F1112" s="18">
        <v>45748</v>
      </c>
      <c r="G1112" s="2">
        <f t="shared" si="160"/>
        <v>30</v>
      </c>
      <c r="H1112" s="19">
        <f t="shared" si="159"/>
        <v>45761</v>
      </c>
      <c r="Q1112" s="2">
        <f>SUM(GC[[#This Row],[IC1_Inv1_GC]:[IC2_Inv2_GC]])</f>
        <v>0</v>
      </c>
    </row>
    <row r="1113" spans="1:17">
      <c r="A1113" s="2">
        <v>1129</v>
      </c>
      <c r="B1113" s="2" t="s">
        <v>212</v>
      </c>
      <c r="C1113" s="2">
        <f>YEAR(GC[[#This Row],[Date]])</f>
        <v>2025</v>
      </c>
      <c r="D1113" s="2" t="s">
        <v>211</v>
      </c>
      <c r="E1113" s="2" t="s">
        <v>211</v>
      </c>
      <c r="F1113" s="18">
        <v>45748</v>
      </c>
      <c r="G1113" s="2">
        <f t="shared" si="160"/>
        <v>30</v>
      </c>
      <c r="H1113" s="19">
        <f t="shared" si="159"/>
        <v>45762</v>
      </c>
      <c r="Q1113" s="2">
        <f>SUM(GC[[#This Row],[IC1_Inv1_GC]:[IC2_Inv2_GC]])</f>
        <v>0</v>
      </c>
    </row>
    <row r="1114" spans="1:17">
      <c r="A1114" s="2">
        <v>1130</v>
      </c>
      <c r="B1114" s="2" t="s">
        <v>212</v>
      </c>
      <c r="C1114" s="2">
        <f>YEAR(GC[[#This Row],[Date]])</f>
        <v>2025</v>
      </c>
      <c r="D1114" s="2" t="s">
        <v>211</v>
      </c>
      <c r="E1114" s="2" t="s">
        <v>211</v>
      </c>
      <c r="F1114" s="18">
        <v>45748</v>
      </c>
      <c r="G1114" s="2">
        <f t="shared" si="160"/>
        <v>30</v>
      </c>
      <c r="H1114" s="19">
        <f t="shared" si="159"/>
        <v>45763</v>
      </c>
      <c r="Q1114" s="2">
        <f>SUM(GC[[#This Row],[IC1_Inv1_GC]:[IC2_Inv2_GC]])</f>
        <v>0</v>
      </c>
    </row>
    <row r="1115" spans="1:17">
      <c r="A1115" s="2">
        <v>1131</v>
      </c>
      <c r="B1115" s="2" t="s">
        <v>212</v>
      </c>
      <c r="C1115" s="2">
        <f>YEAR(GC[[#This Row],[Date]])</f>
        <v>2025</v>
      </c>
      <c r="D1115" s="2" t="s">
        <v>211</v>
      </c>
      <c r="E1115" s="2" t="s">
        <v>211</v>
      </c>
      <c r="F1115" s="18">
        <v>45748</v>
      </c>
      <c r="G1115" s="2">
        <f t="shared" si="160"/>
        <v>30</v>
      </c>
      <c r="H1115" s="19">
        <f t="shared" si="159"/>
        <v>45764</v>
      </c>
      <c r="Q1115" s="2">
        <f>SUM(GC[[#This Row],[IC1_Inv1_GC]:[IC2_Inv2_GC]])</f>
        <v>0</v>
      </c>
    </row>
    <row r="1116" spans="1:17">
      <c r="A1116" s="2">
        <v>1132</v>
      </c>
      <c r="B1116" s="2" t="s">
        <v>212</v>
      </c>
      <c r="C1116" s="2">
        <f>YEAR(GC[[#This Row],[Date]])</f>
        <v>2025</v>
      </c>
      <c r="D1116" s="2" t="s">
        <v>211</v>
      </c>
      <c r="E1116" s="2" t="s">
        <v>211</v>
      </c>
      <c r="F1116" s="18">
        <v>45748</v>
      </c>
      <c r="G1116" s="2">
        <f t="shared" si="160"/>
        <v>30</v>
      </c>
      <c r="H1116" s="19">
        <f t="shared" si="159"/>
        <v>45765</v>
      </c>
      <c r="Q1116" s="2">
        <f>SUM(GC[[#This Row],[IC1_Inv1_GC]:[IC2_Inv2_GC]])</f>
        <v>0</v>
      </c>
    </row>
    <row r="1117" spans="1:17">
      <c r="A1117" s="2">
        <v>1133</v>
      </c>
      <c r="B1117" s="2" t="s">
        <v>212</v>
      </c>
      <c r="C1117" s="2">
        <f>YEAR(GC[[#This Row],[Date]])</f>
        <v>2025</v>
      </c>
      <c r="D1117" s="2" t="s">
        <v>211</v>
      </c>
      <c r="E1117" s="2" t="s">
        <v>211</v>
      </c>
      <c r="F1117" s="18">
        <v>45748</v>
      </c>
      <c r="G1117" s="2">
        <f t="shared" si="160"/>
        <v>30</v>
      </c>
      <c r="H1117" s="19">
        <f t="shared" si="159"/>
        <v>45766</v>
      </c>
      <c r="Q1117" s="2">
        <f>SUM(GC[[#This Row],[IC1_Inv1_GC]:[IC2_Inv2_GC]])</f>
        <v>0</v>
      </c>
    </row>
    <row r="1118" spans="1:17">
      <c r="A1118" s="2">
        <v>1134</v>
      </c>
      <c r="B1118" s="2" t="s">
        <v>212</v>
      </c>
      <c r="C1118" s="2">
        <f>YEAR(GC[[#This Row],[Date]])</f>
        <v>2025</v>
      </c>
      <c r="D1118" s="2" t="s">
        <v>211</v>
      </c>
      <c r="E1118" s="2" t="s">
        <v>211</v>
      </c>
      <c r="F1118" s="18">
        <v>45748</v>
      </c>
      <c r="G1118" s="2">
        <f t="shared" si="160"/>
        <v>30</v>
      </c>
      <c r="H1118" s="19">
        <f t="shared" si="159"/>
        <v>45767</v>
      </c>
      <c r="Q1118" s="2">
        <f>SUM(GC[[#This Row],[IC1_Inv1_GC]:[IC2_Inv2_GC]])</f>
        <v>0</v>
      </c>
    </row>
    <row r="1119" spans="1:17">
      <c r="A1119" s="2">
        <v>1135</v>
      </c>
      <c r="B1119" s="2" t="s">
        <v>212</v>
      </c>
      <c r="C1119" s="2">
        <f>YEAR(GC[[#This Row],[Date]])</f>
        <v>2025</v>
      </c>
      <c r="D1119" s="2" t="s">
        <v>211</v>
      </c>
      <c r="E1119" s="2" t="s">
        <v>211</v>
      </c>
      <c r="F1119" s="18">
        <v>45748</v>
      </c>
      <c r="G1119" s="2">
        <f t="shared" si="160"/>
        <v>30</v>
      </c>
      <c r="H1119" s="19">
        <f t="shared" si="159"/>
        <v>45768</v>
      </c>
      <c r="Q1119" s="2">
        <f>SUM(GC[[#This Row],[IC1_Inv1_GC]:[IC2_Inv2_GC]])</f>
        <v>0</v>
      </c>
    </row>
    <row r="1120" spans="1:17">
      <c r="A1120" s="2">
        <v>1136</v>
      </c>
      <c r="B1120" s="2" t="s">
        <v>212</v>
      </c>
      <c r="C1120" s="2">
        <f>YEAR(GC[[#This Row],[Date]])</f>
        <v>2025</v>
      </c>
      <c r="D1120" s="2" t="s">
        <v>211</v>
      </c>
      <c r="E1120" s="2" t="s">
        <v>211</v>
      </c>
      <c r="F1120" s="18">
        <v>45748</v>
      </c>
      <c r="G1120" s="2">
        <f t="shared" si="160"/>
        <v>30</v>
      </c>
      <c r="H1120" s="19">
        <f t="shared" si="159"/>
        <v>45769</v>
      </c>
      <c r="Q1120" s="2">
        <f>SUM(GC[[#This Row],[IC1_Inv1_GC]:[IC2_Inv2_GC]])</f>
        <v>0</v>
      </c>
    </row>
    <row r="1121" spans="1:18">
      <c r="A1121" s="2">
        <v>1137</v>
      </c>
      <c r="B1121" s="2" t="s">
        <v>212</v>
      </c>
      <c r="C1121" s="2">
        <f>YEAR(GC[[#This Row],[Date]])</f>
        <v>2025</v>
      </c>
      <c r="D1121" s="2" t="s">
        <v>211</v>
      </c>
      <c r="E1121" s="2" t="s">
        <v>211</v>
      </c>
      <c r="F1121" s="18">
        <v>45748</v>
      </c>
      <c r="G1121" s="2">
        <f t="shared" si="160"/>
        <v>30</v>
      </c>
      <c r="H1121" s="19">
        <f t="shared" si="159"/>
        <v>45770</v>
      </c>
      <c r="Q1121" s="2">
        <f>SUM(GC[[#This Row],[IC1_Inv1_GC]:[IC2_Inv2_GC]])</f>
        <v>0</v>
      </c>
    </row>
    <row r="1122" spans="1:18">
      <c r="A1122" s="2">
        <v>1138</v>
      </c>
      <c r="B1122" s="2" t="s">
        <v>212</v>
      </c>
      <c r="C1122" s="2">
        <f>YEAR(GC[[#This Row],[Date]])</f>
        <v>2025</v>
      </c>
      <c r="D1122" s="2" t="s">
        <v>211</v>
      </c>
      <c r="E1122" s="2" t="s">
        <v>211</v>
      </c>
      <c r="F1122" s="18">
        <v>45748</v>
      </c>
      <c r="G1122" s="2">
        <f t="shared" si="160"/>
        <v>30</v>
      </c>
      <c r="H1122" s="19">
        <f t="shared" si="159"/>
        <v>45771</v>
      </c>
      <c r="Q1122" s="2">
        <f>SUM(GC[[#This Row],[IC1_Inv1_GC]:[IC2_Inv2_GC]])</f>
        <v>0</v>
      </c>
    </row>
    <row r="1123" spans="1:18">
      <c r="A1123" s="2">
        <v>1139</v>
      </c>
      <c r="B1123" s="2" t="s">
        <v>212</v>
      </c>
      <c r="C1123" s="2">
        <f>YEAR(GC[[#This Row],[Date]])</f>
        <v>2025</v>
      </c>
      <c r="D1123" s="2" t="s">
        <v>211</v>
      </c>
      <c r="E1123" s="2" t="s">
        <v>211</v>
      </c>
      <c r="F1123" s="18">
        <v>45748</v>
      </c>
      <c r="G1123" s="2">
        <f t="shared" si="160"/>
        <v>30</v>
      </c>
      <c r="H1123" s="19">
        <f t="shared" si="159"/>
        <v>45772</v>
      </c>
      <c r="Q1123" s="2">
        <f>SUM(GC[[#This Row],[IC1_Inv1_GC]:[IC2_Inv2_GC]])</f>
        <v>0</v>
      </c>
    </row>
    <row r="1124" spans="1:18">
      <c r="A1124" s="2">
        <v>1140</v>
      </c>
      <c r="B1124" s="2" t="s">
        <v>212</v>
      </c>
      <c r="C1124" s="2">
        <f>YEAR(GC[[#This Row],[Date]])</f>
        <v>2025</v>
      </c>
      <c r="D1124" s="2" t="s">
        <v>211</v>
      </c>
      <c r="E1124" s="2" t="s">
        <v>211</v>
      </c>
      <c r="F1124" s="18">
        <v>45748</v>
      </c>
      <c r="G1124" s="2">
        <f t="shared" si="160"/>
        <v>30</v>
      </c>
      <c r="H1124" s="19">
        <f t="shared" si="159"/>
        <v>45773</v>
      </c>
      <c r="Q1124" s="2">
        <f>SUM(GC[[#This Row],[IC1_Inv1_GC]:[IC2_Inv2_GC]])</f>
        <v>0</v>
      </c>
    </row>
    <row r="1125" spans="1:18">
      <c r="A1125" s="2">
        <v>1141</v>
      </c>
      <c r="B1125" s="2" t="s">
        <v>212</v>
      </c>
      <c r="C1125" s="2">
        <f>YEAR(GC[[#This Row],[Date]])</f>
        <v>2025</v>
      </c>
      <c r="D1125" s="2" t="s">
        <v>211</v>
      </c>
      <c r="E1125" s="2" t="s">
        <v>211</v>
      </c>
      <c r="F1125" s="18">
        <v>45748</v>
      </c>
      <c r="G1125" s="2">
        <f t="shared" si="160"/>
        <v>30</v>
      </c>
      <c r="H1125" s="19">
        <f t="shared" si="159"/>
        <v>45774</v>
      </c>
      <c r="Q1125" s="2">
        <f>SUM(GC[[#This Row],[IC1_Inv1_GC]:[IC2_Inv2_GC]])</f>
        <v>0</v>
      </c>
    </row>
    <row r="1126" spans="1:18">
      <c r="A1126" s="2">
        <v>1142</v>
      </c>
      <c r="B1126" s="2" t="s">
        <v>212</v>
      </c>
      <c r="C1126" s="2">
        <f>YEAR(GC[[#This Row],[Date]])</f>
        <v>2025</v>
      </c>
      <c r="D1126" s="2" t="s">
        <v>211</v>
      </c>
      <c r="E1126" s="2" t="s">
        <v>211</v>
      </c>
      <c r="F1126" s="18">
        <v>45748</v>
      </c>
      <c r="G1126" s="2">
        <f t="shared" si="160"/>
        <v>30</v>
      </c>
      <c r="H1126" s="19">
        <f t="shared" si="159"/>
        <v>45775</v>
      </c>
      <c r="Q1126" s="2">
        <f>SUM(GC[[#This Row],[IC1_Inv1_GC]:[IC2_Inv2_GC]])</f>
        <v>0</v>
      </c>
    </row>
    <row r="1127" spans="1:18">
      <c r="A1127" s="2">
        <v>1143</v>
      </c>
      <c r="B1127" s="2" t="s">
        <v>212</v>
      </c>
      <c r="C1127" s="2">
        <f>YEAR(GC[[#This Row],[Date]])</f>
        <v>2025</v>
      </c>
      <c r="D1127" s="2" t="s">
        <v>211</v>
      </c>
      <c r="E1127" s="2" t="s">
        <v>211</v>
      </c>
      <c r="F1127" s="18">
        <v>45748</v>
      </c>
      <c r="G1127" s="2">
        <f t="shared" si="160"/>
        <v>30</v>
      </c>
      <c r="H1127" s="19">
        <f t="shared" si="159"/>
        <v>45776</v>
      </c>
      <c r="Q1127" s="2">
        <f>SUM(GC[[#This Row],[IC1_Inv1_GC]:[IC2_Inv2_GC]])</f>
        <v>0</v>
      </c>
    </row>
    <row r="1128" spans="1:18">
      <c r="A1128" s="2">
        <v>1144</v>
      </c>
      <c r="B1128" s="2" t="s">
        <v>212</v>
      </c>
      <c r="C1128" s="2">
        <f>YEAR(GC[[#This Row],[Date]])</f>
        <v>2025</v>
      </c>
      <c r="D1128" s="2" t="s">
        <v>211</v>
      </c>
      <c r="E1128" s="2" t="s">
        <v>211</v>
      </c>
      <c r="F1128" s="18">
        <v>45748</v>
      </c>
      <c r="G1128" s="2">
        <f t="shared" si="160"/>
        <v>30</v>
      </c>
      <c r="H1128" s="19">
        <f t="shared" si="159"/>
        <v>45777</v>
      </c>
      <c r="Q1128" s="2">
        <f>SUM(GC[[#This Row],[IC1_Inv1_GC]:[IC2_Inv2_GC]])</f>
        <v>0</v>
      </c>
    </row>
    <row r="1129" spans="1:18">
      <c r="A1129" s="2">
        <v>1145</v>
      </c>
      <c r="B1129" s="2" t="s">
        <v>212</v>
      </c>
      <c r="C1129" s="2">
        <f>YEAR(GC[[#This Row],[Date]])</f>
        <v>2025</v>
      </c>
      <c r="D1129" s="2" t="s">
        <v>211</v>
      </c>
      <c r="E1129" s="2" t="s">
        <v>211</v>
      </c>
      <c r="F1129" s="18">
        <v>45778</v>
      </c>
      <c r="G1129" s="2">
        <f t="shared" si="160"/>
        <v>31</v>
      </c>
      <c r="H1129" s="19">
        <f t="shared" si="159"/>
        <v>45778</v>
      </c>
      <c r="Q1129" s="2">
        <f>SUM(GC[[#This Row],[IC1_Inv1_GC]:[IC2_Inv2_GC]])</f>
        <v>0</v>
      </c>
    </row>
    <row r="1130" spans="1:18">
      <c r="A1130" s="2">
        <v>1146</v>
      </c>
      <c r="B1130" s="2" t="s">
        <v>212</v>
      </c>
      <c r="C1130" s="2">
        <f>YEAR(GC[[#This Row],[Date]])</f>
        <v>2025</v>
      </c>
      <c r="D1130" s="2" t="s">
        <v>211</v>
      </c>
      <c r="E1130" s="2" t="s">
        <v>211</v>
      </c>
      <c r="F1130" s="18">
        <v>45778</v>
      </c>
      <c r="G1130" s="2">
        <f t="shared" si="160"/>
        <v>31</v>
      </c>
      <c r="H1130" s="19">
        <f t="shared" si="159"/>
        <v>45779</v>
      </c>
      <c r="I1130">
        <v>3</v>
      </c>
      <c r="J1130">
        <v>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s="2">
        <f>SUM(GC[[#This Row],[IC1_Inv1_GC]:[IC2_Inv2_GC]])</f>
        <v>0</v>
      </c>
      <c r="R1130" t="s">
        <v>1431</v>
      </c>
    </row>
    <row r="1131" spans="1:18">
      <c r="A1131" s="2">
        <v>1147</v>
      </c>
      <c r="B1131" s="2" t="s">
        <v>212</v>
      </c>
      <c r="C1131" s="2">
        <f>YEAR(GC[[#This Row],[Date]])</f>
        <v>2025</v>
      </c>
      <c r="D1131" s="2" t="s">
        <v>211</v>
      </c>
      <c r="E1131" s="2" t="s">
        <v>211</v>
      </c>
      <c r="F1131" s="18">
        <v>45778</v>
      </c>
      <c r="G1131" s="2">
        <f t="shared" si="160"/>
        <v>31</v>
      </c>
      <c r="H1131" s="19">
        <f t="shared" si="159"/>
        <v>45780</v>
      </c>
      <c r="I1131">
        <v>3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s="2">
        <f>SUM(GC[[#This Row],[IC1_Inv1_GC]:[IC2_Inv2_GC]])</f>
        <v>0</v>
      </c>
      <c r="R1131" t="s">
        <v>1615</v>
      </c>
    </row>
    <row r="1132" spans="1:18">
      <c r="A1132" s="2">
        <v>1148</v>
      </c>
      <c r="B1132" s="2" t="s">
        <v>212</v>
      </c>
      <c r="C1132" s="2">
        <f>YEAR(GC[[#This Row],[Date]])</f>
        <v>2025</v>
      </c>
      <c r="D1132" s="2" t="s">
        <v>211</v>
      </c>
      <c r="E1132" s="2" t="s">
        <v>211</v>
      </c>
      <c r="F1132" s="18">
        <v>45778</v>
      </c>
      <c r="G1132" s="2">
        <f t="shared" si="160"/>
        <v>31</v>
      </c>
      <c r="H1132" s="19">
        <f t="shared" si="159"/>
        <v>45781</v>
      </c>
      <c r="I1132">
        <v>3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s="2">
        <f>SUM(GC[[#This Row],[IC1_Inv1_GC]:[IC2_Inv2_GC]])</f>
        <v>0</v>
      </c>
      <c r="R1132" t="s">
        <v>1618</v>
      </c>
    </row>
    <row r="1133" spans="1:18">
      <c r="A1133" s="2">
        <v>1149</v>
      </c>
      <c r="B1133" s="2" t="s">
        <v>212</v>
      </c>
      <c r="C1133" s="2">
        <f>YEAR(GC[[#This Row],[Date]])</f>
        <v>2025</v>
      </c>
      <c r="D1133" s="2" t="s">
        <v>211</v>
      </c>
      <c r="E1133" s="2" t="s">
        <v>211</v>
      </c>
      <c r="F1133" s="18">
        <v>45778</v>
      </c>
      <c r="G1133" s="2">
        <f t="shared" si="160"/>
        <v>31</v>
      </c>
      <c r="H1133" s="19">
        <f t="shared" si="159"/>
        <v>45782</v>
      </c>
      <c r="I1133">
        <v>3</v>
      </c>
      <c r="J1133">
        <v>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s="2">
        <f>SUM(GC[[#This Row],[IC1_Inv1_GC]:[IC2_Inv2_GC]])</f>
        <v>0</v>
      </c>
      <c r="R1133" t="s">
        <v>1617</v>
      </c>
    </row>
    <row r="1134" spans="1:18">
      <c r="A1134" s="2">
        <v>1150</v>
      </c>
      <c r="B1134" s="2" t="s">
        <v>212</v>
      </c>
      <c r="C1134" s="2">
        <f>YEAR(GC[[#This Row],[Date]])</f>
        <v>2025</v>
      </c>
      <c r="D1134" s="2" t="s">
        <v>211</v>
      </c>
      <c r="E1134" s="2" t="s">
        <v>211</v>
      </c>
      <c r="F1134" s="18">
        <v>45778</v>
      </c>
      <c r="G1134" s="2">
        <f t="shared" si="160"/>
        <v>31</v>
      </c>
      <c r="H1134" s="19">
        <f t="shared" si="159"/>
        <v>45783</v>
      </c>
      <c r="I1134">
        <v>3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s="2">
        <f>SUM(GC[[#This Row],[IC1_Inv1_GC]:[IC2_Inv2_GC]])</f>
        <v>0</v>
      </c>
      <c r="R1134" t="s">
        <v>1619</v>
      </c>
    </row>
    <row r="1135" spans="1:18">
      <c r="A1135" s="2">
        <v>1151</v>
      </c>
      <c r="B1135" s="2" t="s">
        <v>212</v>
      </c>
      <c r="C1135" s="2">
        <f>YEAR(GC[[#This Row],[Date]])</f>
        <v>2025</v>
      </c>
      <c r="D1135" s="2" t="s">
        <v>211</v>
      </c>
      <c r="E1135" s="2" t="s">
        <v>211</v>
      </c>
      <c r="F1135" s="18">
        <v>45778</v>
      </c>
      <c r="G1135" s="2">
        <f t="shared" si="160"/>
        <v>31</v>
      </c>
      <c r="H1135" s="19">
        <f t="shared" si="159"/>
        <v>45784</v>
      </c>
      <c r="I1135">
        <v>3</v>
      </c>
      <c r="J1135">
        <v>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s="2">
        <f>SUM(GC[[#This Row],[IC1_Inv1_GC]:[IC2_Inv2_GC]])</f>
        <v>0</v>
      </c>
      <c r="R1135" t="s">
        <v>1620</v>
      </c>
    </row>
    <row r="1136" spans="1:18">
      <c r="A1136" s="2">
        <v>1152</v>
      </c>
      <c r="B1136" s="2" t="s">
        <v>212</v>
      </c>
      <c r="C1136" s="2">
        <f>YEAR(GC[[#This Row],[Date]])</f>
        <v>2025</v>
      </c>
      <c r="D1136" s="2" t="s">
        <v>211</v>
      </c>
      <c r="E1136" s="2" t="s">
        <v>211</v>
      </c>
      <c r="F1136" s="18">
        <v>45778</v>
      </c>
      <c r="G1136" s="2">
        <f t="shared" si="160"/>
        <v>31</v>
      </c>
      <c r="H1136" s="19">
        <f t="shared" si="159"/>
        <v>45785</v>
      </c>
      <c r="I1136">
        <v>3</v>
      </c>
      <c r="J1136">
        <v>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s="2">
        <f>SUM(GC[[#This Row],[IC1_Inv1_GC]:[IC2_Inv2_GC]])</f>
        <v>0</v>
      </c>
      <c r="R1136" s="140" t="s">
        <v>1621</v>
      </c>
    </row>
    <row r="1137" spans="1:18">
      <c r="A1137" s="2">
        <v>1153</v>
      </c>
      <c r="B1137" s="2" t="s">
        <v>212</v>
      </c>
      <c r="C1137" s="2">
        <f>YEAR(GC[[#This Row],[Date]])</f>
        <v>2025</v>
      </c>
      <c r="D1137" s="2" t="s">
        <v>211</v>
      </c>
      <c r="E1137" s="2" t="s">
        <v>211</v>
      </c>
      <c r="F1137" s="18">
        <v>45778</v>
      </c>
      <c r="G1137" s="2">
        <f t="shared" si="160"/>
        <v>31</v>
      </c>
      <c r="H1137" s="19">
        <f t="shared" si="159"/>
        <v>45786</v>
      </c>
      <c r="Q1137" s="2">
        <f>SUM(GC[[#This Row],[IC1_Inv1_GC]:[IC2_Inv2_GC]])</f>
        <v>0</v>
      </c>
    </row>
    <row r="1138" spans="1:18">
      <c r="A1138" s="2">
        <v>1154</v>
      </c>
      <c r="B1138" s="2" t="s">
        <v>212</v>
      </c>
      <c r="C1138" s="2">
        <f>YEAR(GC[[#This Row],[Date]])</f>
        <v>2025</v>
      </c>
      <c r="D1138" s="2" t="s">
        <v>211</v>
      </c>
      <c r="E1138" s="2" t="s">
        <v>211</v>
      </c>
      <c r="F1138" s="18">
        <v>45778</v>
      </c>
      <c r="G1138" s="2">
        <f t="shared" si="160"/>
        <v>31</v>
      </c>
      <c r="H1138" s="19">
        <f t="shared" si="159"/>
        <v>45787</v>
      </c>
      <c r="I1138">
        <v>3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s="2">
        <f>SUM(GC[[#This Row],[IC1_Inv1_GC]:[IC2_Inv2_GC]])</f>
        <v>0</v>
      </c>
      <c r="R1138" s="140" t="s">
        <v>1622</v>
      </c>
    </row>
    <row r="1139" spans="1:18">
      <c r="A1139" s="2">
        <v>1155</v>
      </c>
      <c r="B1139" s="2" t="s">
        <v>212</v>
      </c>
      <c r="C1139" s="2">
        <f>YEAR(GC[[#This Row],[Date]])</f>
        <v>2025</v>
      </c>
      <c r="D1139" s="2" t="s">
        <v>211</v>
      </c>
      <c r="E1139" s="2" t="s">
        <v>211</v>
      </c>
      <c r="F1139" s="18">
        <v>45778</v>
      </c>
      <c r="G1139" s="2">
        <f t="shared" si="160"/>
        <v>31</v>
      </c>
      <c r="H1139" s="19">
        <f t="shared" si="159"/>
        <v>45788</v>
      </c>
      <c r="Q1139" s="2">
        <f>SUM(GC[[#This Row],[IC1_Inv1_GC]:[IC2_Inv2_GC]])</f>
        <v>0</v>
      </c>
    </row>
    <row r="1140" spans="1:18">
      <c r="A1140" s="2">
        <v>1156</v>
      </c>
      <c r="B1140" s="2" t="s">
        <v>212</v>
      </c>
      <c r="C1140" s="2">
        <f>YEAR(GC[[#This Row],[Date]])</f>
        <v>2025</v>
      </c>
      <c r="D1140" s="2" t="s">
        <v>211</v>
      </c>
      <c r="E1140" s="2" t="s">
        <v>211</v>
      </c>
      <c r="F1140" s="18">
        <v>45778</v>
      </c>
      <c r="G1140" s="2">
        <f t="shared" si="160"/>
        <v>31</v>
      </c>
      <c r="H1140" s="19">
        <f t="shared" si="159"/>
        <v>45789</v>
      </c>
      <c r="Q1140" s="2">
        <f>SUM(GC[[#This Row],[IC1_Inv1_GC]:[IC2_Inv2_GC]])</f>
        <v>0</v>
      </c>
    </row>
    <row r="1141" spans="1:18">
      <c r="A1141" s="2">
        <v>1157</v>
      </c>
      <c r="B1141" s="2" t="s">
        <v>212</v>
      </c>
      <c r="C1141" s="2">
        <f>YEAR(GC[[#This Row],[Date]])</f>
        <v>2025</v>
      </c>
      <c r="D1141" s="2" t="s">
        <v>211</v>
      </c>
      <c r="E1141" s="2" t="s">
        <v>211</v>
      </c>
      <c r="F1141" s="18">
        <v>45778</v>
      </c>
      <c r="G1141" s="2">
        <f t="shared" si="160"/>
        <v>31</v>
      </c>
      <c r="H1141" s="19">
        <f t="shared" si="159"/>
        <v>45790</v>
      </c>
      <c r="Q1141" s="2">
        <f>SUM(GC[[#This Row],[IC1_Inv1_GC]:[IC2_Inv2_GC]])</f>
        <v>0</v>
      </c>
    </row>
    <row r="1142" spans="1:18">
      <c r="A1142" s="2">
        <v>1158</v>
      </c>
      <c r="B1142" s="2" t="s">
        <v>212</v>
      </c>
      <c r="C1142" s="2">
        <f>YEAR(GC[[#This Row],[Date]])</f>
        <v>2025</v>
      </c>
      <c r="D1142" s="2" t="s">
        <v>211</v>
      </c>
      <c r="E1142" s="2" t="s">
        <v>211</v>
      </c>
      <c r="F1142" s="18">
        <v>45778</v>
      </c>
      <c r="G1142" s="2">
        <f t="shared" si="160"/>
        <v>31</v>
      </c>
      <c r="H1142" s="19">
        <f t="shared" si="159"/>
        <v>45791</v>
      </c>
      <c r="Q1142" s="2">
        <f>SUM(GC[[#This Row],[IC1_Inv1_GC]:[IC2_Inv2_GC]])</f>
        <v>0</v>
      </c>
    </row>
    <row r="1143" spans="1:18">
      <c r="A1143" s="2">
        <v>1159</v>
      </c>
      <c r="B1143" s="2" t="s">
        <v>212</v>
      </c>
      <c r="C1143" s="2">
        <f>YEAR(GC[[#This Row],[Date]])</f>
        <v>2025</v>
      </c>
      <c r="D1143" s="2" t="s">
        <v>211</v>
      </c>
      <c r="E1143" s="2" t="s">
        <v>211</v>
      </c>
      <c r="F1143" s="18">
        <v>45778</v>
      </c>
      <c r="G1143" s="2">
        <f t="shared" si="160"/>
        <v>31</v>
      </c>
      <c r="H1143" s="19">
        <f t="shared" si="159"/>
        <v>45792</v>
      </c>
      <c r="Q1143" s="2">
        <f>SUM(GC[[#This Row],[IC1_Inv1_GC]:[IC2_Inv2_GC]])</f>
        <v>0</v>
      </c>
    </row>
    <row r="1144" spans="1:18">
      <c r="A1144" s="2">
        <v>1160</v>
      </c>
      <c r="B1144" s="2" t="s">
        <v>212</v>
      </c>
      <c r="C1144" s="2">
        <f>YEAR(GC[[#This Row],[Date]])</f>
        <v>2025</v>
      </c>
      <c r="D1144" s="2" t="s">
        <v>211</v>
      </c>
      <c r="E1144" s="2" t="s">
        <v>211</v>
      </c>
      <c r="F1144" s="18">
        <v>45778</v>
      </c>
      <c r="G1144" s="2">
        <f t="shared" si="160"/>
        <v>31</v>
      </c>
      <c r="H1144" s="19">
        <f t="shared" si="159"/>
        <v>45793</v>
      </c>
      <c r="Q1144" s="2">
        <f>SUM(GC[[#This Row],[IC1_Inv1_GC]:[IC2_Inv2_GC]])</f>
        <v>0</v>
      </c>
    </row>
    <row r="1145" spans="1:18">
      <c r="A1145" s="2">
        <v>1161</v>
      </c>
      <c r="B1145" s="2" t="s">
        <v>212</v>
      </c>
      <c r="C1145" s="2">
        <f>YEAR(GC[[#This Row],[Date]])</f>
        <v>2025</v>
      </c>
      <c r="D1145" s="2" t="s">
        <v>211</v>
      </c>
      <c r="E1145" s="2" t="s">
        <v>211</v>
      </c>
      <c r="F1145" s="18">
        <v>45778</v>
      </c>
      <c r="G1145" s="2">
        <f t="shared" si="160"/>
        <v>31</v>
      </c>
      <c r="H1145" s="19">
        <f t="shared" si="159"/>
        <v>45794</v>
      </c>
      <c r="Q1145" s="2">
        <f>SUM(GC[[#This Row],[IC1_Inv1_GC]:[IC2_Inv2_GC]])</f>
        <v>0</v>
      </c>
    </row>
    <row r="1146" spans="1:18">
      <c r="A1146" s="2">
        <v>1162</v>
      </c>
      <c r="B1146" s="2" t="s">
        <v>212</v>
      </c>
      <c r="C1146" s="2">
        <f>YEAR(GC[[#This Row],[Date]])</f>
        <v>2025</v>
      </c>
      <c r="D1146" s="2" t="s">
        <v>211</v>
      </c>
      <c r="E1146" s="2" t="s">
        <v>211</v>
      </c>
      <c r="F1146" s="18">
        <v>45778</v>
      </c>
      <c r="G1146" s="2">
        <f t="shared" si="160"/>
        <v>31</v>
      </c>
      <c r="H1146" s="19">
        <f t="shared" si="159"/>
        <v>45795</v>
      </c>
      <c r="Q1146" s="2">
        <f>SUM(GC[[#This Row],[IC1_Inv1_GC]:[IC2_Inv2_GC]])</f>
        <v>0</v>
      </c>
    </row>
    <row r="1147" spans="1:18">
      <c r="A1147" s="2">
        <v>1163</v>
      </c>
      <c r="B1147" s="2" t="s">
        <v>4</v>
      </c>
      <c r="C1147" s="2">
        <f>YEAR(GC[[#This Row],[Date]])</f>
        <v>2025</v>
      </c>
      <c r="D1147" s="2" t="s">
        <v>211</v>
      </c>
      <c r="E1147" s="2" t="s">
        <v>211</v>
      </c>
      <c r="F1147" s="18">
        <v>45778</v>
      </c>
      <c r="G1147" s="2">
        <f t="shared" si="160"/>
        <v>31</v>
      </c>
      <c r="H1147" s="19">
        <f t="shared" si="159"/>
        <v>45796</v>
      </c>
      <c r="Q1147" s="2">
        <f>SUM(GC[[#This Row],[IC1_Inv1_GC]:[IC2_Inv2_GC]])</f>
        <v>0</v>
      </c>
    </row>
    <row r="1148" spans="1:18">
      <c r="A1148" s="2">
        <v>1164</v>
      </c>
      <c r="B1148" s="2" t="s">
        <v>4</v>
      </c>
      <c r="C1148" s="2">
        <f>YEAR(GC[[#This Row],[Date]])</f>
        <v>2025</v>
      </c>
      <c r="D1148" s="2" t="s">
        <v>211</v>
      </c>
      <c r="E1148" s="2" t="s">
        <v>211</v>
      </c>
      <c r="F1148" s="18">
        <v>45778</v>
      </c>
      <c r="G1148" s="2">
        <f t="shared" ref="G1148:G1194" si="161">DAY(EOMONTH(F1148,0))</f>
        <v>31</v>
      </c>
      <c r="H1148" s="19">
        <f t="shared" si="159"/>
        <v>45797</v>
      </c>
      <c r="Q1148" s="2">
        <f>SUM(GC[[#This Row],[IC1_Inv1_GC]:[IC2_Inv2_GC]])</f>
        <v>0</v>
      </c>
    </row>
    <row r="1149" spans="1:18">
      <c r="A1149" s="2">
        <v>1165</v>
      </c>
      <c r="B1149" s="2" t="s">
        <v>4</v>
      </c>
      <c r="C1149" s="2">
        <f>YEAR(GC[[#This Row],[Date]])</f>
        <v>2025</v>
      </c>
      <c r="D1149" s="2" t="s">
        <v>211</v>
      </c>
      <c r="E1149" s="2" t="s">
        <v>211</v>
      </c>
      <c r="F1149" s="18">
        <v>45778</v>
      </c>
      <c r="G1149" s="2">
        <f t="shared" si="161"/>
        <v>31</v>
      </c>
      <c r="H1149" s="19">
        <f t="shared" si="159"/>
        <v>45798</v>
      </c>
      <c r="Q1149" s="2">
        <f>SUM(GC[[#This Row],[IC1_Inv1_GC]:[IC2_Inv2_GC]])</f>
        <v>0</v>
      </c>
    </row>
    <row r="1150" spans="1:18">
      <c r="A1150" s="2">
        <v>1166</v>
      </c>
      <c r="B1150" s="2" t="s">
        <v>4</v>
      </c>
      <c r="C1150" s="2">
        <f>YEAR(GC[[#This Row],[Date]])</f>
        <v>2025</v>
      </c>
      <c r="D1150" s="2" t="s">
        <v>211</v>
      </c>
      <c r="E1150" s="2" t="s">
        <v>211</v>
      </c>
      <c r="F1150" s="18">
        <v>45778</v>
      </c>
      <c r="G1150" s="2">
        <f t="shared" si="161"/>
        <v>31</v>
      </c>
      <c r="H1150" s="19">
        <f t="shared" si="159"/>
        <v>45799</v>
      </c>
      <c r="Q1150" s="2">
        <f>SUM(GC[[#This Row],[IC1_Inv1_GC]:[IC2_Inv2_GC]])</f>
        <v>0</v>
      </c>
    </row>
    <row r="1151" spans="1:18">
      <c r="A1151" s="2">
        <v>1167</v>
      </c>
      <c r="B1151" s="2" t="s">
        <v>4</v>
      </c>
      <c r="C1151" s="2">
        <f>YEAR(GC[[#This Row],[Date]])</f>
        <v>2025</v>
      </c>
      <c r="D1151" s="2" t="s">
        <v>211</v>
      </c>
      <c r="E1151" s="2" t="s">
        <v>211</v>
      </c>
      <c r="F1151" s="18">
        <v>45778</v>
      </c>
      <c r="G1151" s="2">
        <f t="shared" si="161"/>
        <v>31</v>
      </c>
      <c r="H1151" s="19">
        <f t="shared" si="159"/>
        <v>45800</v>
      </c>
      <c r="Q1151" s="2">
        <f>SUM(GC[[#This Row],[IC1_Inv1_GC]:[IC2_Inv2_GC]])</f>
        <v>0</v>
      </c>
    </row>
    <row r="1152" spans="1:18">
      <c r="A1152" s="2">
        <v>1168</v>
      </c>
      <c r="B1152" s="2" t="s">
        <v>4</v>
      </c>
      <c r="C1152" s="2">
        <f>YEAR(GC[[#This Row],[Date]])</f>
        <v>2025</v>
      </c>
      <c r="D1152" s="2" t="s">
        <v>211</v>
      </c>
      <c r="E1152" s="2" t="s">
        <v>211</v>
      </c>
      <c r="F1152" s="18">
        <v>45778</v>
      </c>
      <c r="G1152" s="2">
        <f t="shared" si="161"/>
        <v>31</v>
      </c>
      <c r="H1152" s="19">
        <f t="shared" si="159"/>
        <v>45801</v>
      </c>
      <c r="Q1152" s="2">
        <f>SUM(GC[[#This Row],[IC1_Inv1_GC]:[IC2_Inv2_GC]])</f>
        <v>0</v>
      </c>
    </row>
    <row r="1153" spans="1:18">
      <c r="A1153" s="2">
        <v>1169</v>
      </c>
      <c r="B1153" s="2" t="s">
        <v>4</v>
      </c>
      <c r="C1153" s="2">
        <f>YEAR(GC[[#This Row],[Date]])</f>
        <v>2025</v>
      </c>
      <c r="D1153" s="2" t="s">
        <v>211</v>
      </c>
      <c r="E1153" s="2" t="s">
        <v>211</v>
      </c>
      <c r="F1153" s="18">
        <v>45778</v>
      </c>
      <c r="G1153" s="2">
        <f t="shared" si="161"/>
        <v>31</v>
      </c>
      <c r="H1153" s="19">
        <f t="shared" si="159"/>
        <v>45802</v>
      </c>
      <c r="Q1153" s="2">
        <f>SUM(GC[[#This Row],[IC1_Inv1_GC]:[IC2_Inv2_GC]])</f>
        <v>0</v>
      </c>
    </row>
    <row r="1154" spans="1:18">
      <c r="A1154" s="2">
        <v>1170</v>
      </c>
      <c r="B1154" s="2" t="s">
        <v>4</v>
      </c>
      <c r="C1154" s="2">
        <f>YEAR(GC[[#This Row],[Date]])</f>
        <v>2025</v>
      </c>
      <c r="D1154" s="2" t="s">
        <v>211</v>
      </c>
      <c r="E1154" s="2" t="s">
        <v>211</v>
      </c>
      <c r="F1154" s="18">
        <v>45778</v>
      </c>
      <c r="G1154" s="2">
        <f t="shared" si="161"/>
        <v>31</v>
      </c>
      <c r="H1154" s="19">
        <f t="shared" si="159"/>
        <v>45803</v>
      </c>
      <c r="Q1154" s="2">
        <f>SUM(GC[[#This Row],[IC1_Inv1_GC]:[IC2_Inv2_GC]])</f>
        <v>0</v>
      </c>
    </row>
    <row r="1155" spans="1:18">
      <c r="A1155" s="2">
        <v>1171</v>
      </c>
      <c r="B1155" s="2" t="s">
        <v>4</v>
      </c>
      <c r="C1155" s="2">
        <f>YEAR(GC[[#This Row],[Date]])</f>
        <v>2025</v>
      </c>
      <c r="D1155" s="2" t="s">
        <v>211</v>
      </c>
      <c r="E1155" s="2" t="s">
        <v>211</v>
      </c>
      <c r="F1155" s="18">
        <v>45778</v>
      </c>
      <c r="G1155" s="2">
        <f t="shared" si="161"/>
        <v>31</v>
      </c>
      <c r="H1155" s="19">
        <f t="shared" si="159"/>
        <v>45804</v>
      </c>
      <c r="Q1155" s="2">
        <f>SUM(GC[[#This Row],[IC1_Inv1_GC]:[IC2_Inv2_GC]])</f>
        <v>0</v>
      </c>
    </row>
    <row r="1156" spans="1:18">
      <c r="A1156" s="2">
        <v>1172</v>
      </c>
      <c r="B1156" s="2" t="s">
        <v>4</v>
      </c>
      <c r="C1156" s="2">
        <f>YEAR(GC[[#This Row],[Date]])</f>
        <v>2025</v>
      </c>
      <c r="D1156" s="2" t="s">
        <v>211</v>
      </c>
      <c r="E1156" s="2" t="s">
        <v>211</v>
      </c>
      <c r="F1156" s="18">
        <v>45778</v>
      </c>
      <c r="G1156" s="2">
        <f t="shared" si="161"/>
        <v>31</v>
      </c>
      <c r="H1156" s="19">
        <f t="shared" si="159"/>
        <v>45805</v>
      </c>
      <c r="Q1156" s="2">
        <f>SUM(GC[[#This Row],[IC1_Inv1_GC]:[IC2_Inv2_GC]])</f>
        <v>0</v>
      </c>
    </row>
    <row r="1157" spans="1:18">
      <c r="A1157" s="2">
        <v>1173</v>
      </c>
      <c r="B1157" s="2" t="s">
        <v>4</v>
      </c>
      <c r="C1157" s="2">
        <f>YEAR(GC[[#This Row],[Date]])</f>
        <v>2025</v>
      </c>
      <c r="D1157" s="2" t="s">
        <v>211</v>
      </c>
      <c r="E1157" s="2" t="s">
        <v>211</v>
      </c>
      <c r="F1157" s="18">
        <v>45778</v>
      </c>
      <c r="G1157" s="2">
        <f t="shared" si="161"/>
        <v>31</v>
      </c>
      <c r="H1157" s="19">
        <f t="shared" si="159"/>
        <v>45806</v>
      </c>
      <c r="Q1157" s="2">
        <f>SUM(GC[[#This Row],[IC1_Inv1_GC]:[IC2_Inv2_GC]])</f>
        <v>0</v>
      </c>
    </row>
    <row r="1158" spans="1:18">
      <c r="A1158" s="2">
        <v>1174</v>
      </c>
      <c r="B1158" s="2" t="s">
        <v>4</v>
      </c>
      <c r="C1158" s="2">
        <f>YEAR(GC[[#This Row],[Date]])</f>
        <v>2025</v>
      </c>
      <c r="D1158" s="2" t="s">
        <v>211</v>
      </c>
      <c r="E1158" s="2" t="s">
        <v>211</v>
      </c>
      <c r="F1158" s="18">
        <v>45778</v>
      </c>
      <c r="G1158" s="2">
        <f t="shared" si="161"/>
        <v>31</v>
      </c>
      <c r="H1158" s="19">
        <f t="shared" si="159"/>
        <v>45807</v>
      </c>
      <c r="Q1158" s="2">
        <f>SUM(GC[[#This Row],[IC1_Inv1_GC]:[IC2_Inv2_GC]])</f>
        <v>0</v>
      </c>
    </row>
    <row r="1159" spans="1:18">
      <c r="A1159" s="2">
        <v>1175</v>
      </c>
      <c r="B1159" s="2" t="s">
        <v>4</v>
      </c>
      <c r="C1159" s="2">
        <f>YEAR(GC[[#This Row],[Date]])</f>
        <v>2025</v>
      </c>
      <c r="D1159" s="2" t="s">
        <v>211</v>
      </c>
      <c r="E1159" s="2" t="s">
        <v>211</v>
      </c>
      <c r="F1159" s="18">
        <v>45778</v>
      </c>
      <c r="G1159" s="2">
        <f t="shared" si="161"/>
        <v>31</v>
      </c>
      <c r="H1159" s="19">
        <f t="shared" si="159"/>
        <v>45808</v>
      </c>
      <c r="Q1159" s="2">
        <f>SUM(GC[[#This Row],[IC1_Inv1_GC]:[IC2_Inv2_GC]])</f>
        <v>0</v>
      </c>
    </row>
    <row r="1160" spans="1:18">
      <c r="A1160" s="2">
        <v>1176</v>
      </c>
      <c r="B1160" s="2" t="s">
        <v>4</v>
      </c>
      <c r="C1160" s="2">
        <f>YEAR(GC[[#This Row],[Date]])</f>
        <v>2025</v>
      </c>
      <c r="D1160" s="2" t="s">
        <v>211</v>
      </c>
      <c r="E1160" s="2" t="s">
        <v>211</v>
      </c>
      <c r="F1160" s="18">
        <v>45809</v>
      </c>
      <c r="G1160" s="2">
        <f t="shared" si="161"/>
        <v>30</v>
      </c>
      <c r="H1160" s="19">
        <f t="shared" si="159"/>
        <v>45809</v>
      </c>
      <c r="Q1160" s="2">
        <f>SUM(GC[[#This Row],[IC1_Inv1_GC]:[IC2_Inv2_GC]])</f>
        <v>0</v>
      </c>
    </row>
    <row r="1161" spans="1:18">
      <c r="A1161" s="2">
        <v>1177</v>
      </c>
      <c r="B1161" s="2" t="s">
        <v>4</v>
      </c>
      <c r="C1161" s="2">
        <f>YEAR(GC[[#This Row],[Date]])</f>
        <v>2025</v>
      </c>
      <c r="D1161" s="2" t="s">
        <v>211</v>
      </c>
      <c r="E1161" s="2" t="s">
        <v>211</v>
      </c>
      <c r="F1161" s="18">
        <v>45809</v>
      </c>
      <c r="G1161" s="2">
        <f t="shared" si="161"/>
        <v>30</v>
      </c>
      <c r="H1161" s="19">
        <f t="shared" si="159"/>
        <v>45810</v>
      </c>
      <c r="I1161">
        <v>1</v>
      </c>
      <c r="J1161">
        <v>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s="2">
        <f>SUM(GC[[#This Row],[IC1_Inv1_GC]:[IC2_Inv2_GC]])</f>
        <v>0</v>
      </c>
      <c r="R1161" t="s">
        <v>1627</v>
      </c>
    </row>
    <row r="1162" spans="1:18">
      <c r="A1162" s="2">
        <v>1178</v>
      </c>
      <c r="B1162" s="2" t="s">
        <v>4</v>
      </c>
      <c r="C1162" s="2">
        <f>YEAR(GC[[#This Row],[Date]])</f>
        <v>2025</v>
      </c>
      <c r="D1162" s="2" t="s">
        <v>211</v>
      </c>
      <c r="E1162" s="2" t="s">
        <v>211</v>
      </c>
      <c r="F1162" s="18">
        <v>45809</v>
      </c>
      <c r="G1162" s="2">
        <f t="shared" si="161"/>
        <v>30</v>
      </c>
      <c r="H1162" s="19">
        <f t="shared" si="159"/>
        <v>45811</v>
      </c>
      <c r="Q1162" s="2">
        <f>SUM(GC[[#This Row],[IC1_Inv1_GC]:[IC2_Inv2_GC]])</f>
        <v>0</v>
      </c>
    </row>
    <row r="1163" spans="1:18">
      <c r="A1163" s="2">
        <v>1179</v>
      </c>
      <c r="B1163" s="2" t="s">
        <v>4</v>
      </c>
      <c r="C1163" s="2">
        <f>YEAR(GC[[#This Row],[Date]])</f>
        <v>2025</v>
      </c>
      <c r="D1163" s="2" t="s">
        <v>211</v>
      </c>
      <c r="E1163" s="2" t="s">
        <v>211</v>
      </c>
      <c r="F1163" s="18">
        <v>45809</v>
      </c>
      <c r="G1163" s="2">
        <f t="shared" si="161"/>
        <v>30</v>
      </c>
      <c r="H1163" s="19">
        <f t="shared" si="159"/>
        <v>45812</v>
      </c>
      <c r="I1163">
        <v>1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s="2">
        <f>SUM(GC[[#This Row],[IC1_Inv1_GC]:[IC2_Inv2_GC]])</f>
        <v>0</v>
      </c>
      <c r="R1163" t="s">
        <v>1628</v>
      </c>
    </row>
    <row r="1164" spans="1:18">
      <c r="A1164" s="2">
        <v>1180</v>
      </c>
      <c r="B1164" s="2" t="s">
        <v>4</v>
      </c>
      <c r="C1164" s="2">
        <f>YEAR(GC[[#This Row],[Date]])</f>
        <v>2025</v>
      </c>
      <c r="D1164" s="2" t="s">
        <v>211</v>
      </c>
      <c r="E1164" s="2" t="s">
        <v>211</v>
      </c>
      <c r="F1164" s="18">
        <v>45809</v>
      </c>
      <c r="G1164" s="2">
        <f t="shared" si="161"/>
        <v>30</v>
      </c>
      <c r="H1164" s="19">
        <f t="shared" si="159"/>
        <v>45813</v>
      </c>
      <c r="I1164">
        <v>1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s="2">
        <f>SUM(GC[[#This Row],[IC1_Inv1_GC]:[IC2_Inv2_GC]])</f>
        <v>0</v>
      </c>
      <c r="R1164" t="s">
        <v>1635</v>
      </c>
    </row>
    <row r="1165" spans="1:18">
      <c r="A1165" s="2">
        <v>1181</v>
      </c>
      <c r="B1165" s="2" t="s">
        <v>4</v>
      </c>
      <c r="C1165" s="2">
        <f>YEAR(GC[[#This Row],[Date]])</f>
        <v>2025</v>
      </c>
      <c r="D1165" s="2" t="s">
        <v>211</v>
      </c>
      <c r="E1165" s="2" t="s">
        <v>211</v>
      </c>
      <c r="F1165" s="18">
        <v>45809</v>
      </c>
      <c r="G1165" s="2">
        <f t="shared" si="161"/>
        <v>30</v>
      </c>
      <c r="H1165" s="19">
        <f t="shared" si="159"/>
        <v>45814</v>
      </c>
      <c r="I1165">
        <v>1</v>
      </c>
      <c r="J1165">
        <v>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s="2">
        <f>SUM(GC[[#This Row],[IC1_Inv1_GC]:[IC2_Inv2_GC]])</f>
        <v>0</v>
      </c>
      <c r="R1165" t="s">
        <v>1636</v>
      </c>
    </row>
    <row r="1166" spans="1:18">
      <c r="A1166" s="2">
        <v>1182</v>
      </c>
      <c r="B1166" s="2" t="s">
        <v>4</v>
      </c>
      <c r="C1166" s="2">
        <f>YEAR(GC[[#This Row],[Date]])</f>
        <v>2025</v>
      </c>
      <c r="D1166" s="2" t="s">
        <v>211</v>
      </c>
      <c r="E1166" s="2" t="s">
        <v>211</v>
      </c>
      <c r="F1166" s="18">
        <v>45809</v>
      </c>
      <c r="G1166" s="2">
        <f t="shared" si="161"/>
        <v>30</v>
      </c>
      <c r="H1166" s="19">
        <f t="shared" si="159"/>
        <v>45815</v>
      </c>
      <c r="I1166">
        <v>1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s="2">
        <f>SUM(GC[[#This Row],[IC1_Inv1_GC]:[IC2_Inv2_GC]])</f>
        <v>0</v>
      </c>
      <c r="R1166" t="s">
        <v>1637</v>
      </c>
    </row>
    <row r="1167" spans="1:18">
      <c r="A1167" s="2">
        <v>1183</v>
      </c>
      <c r="B1167" s="2" t="s">
        <v>4</v>
      </c>
      <c r="C1167" s="2">
        <f>YEAR(GC[[#This Row],[Date]])</f>
        <v>2025</v>
      </c>
      <c r="D1167" s="2" t="s">
        <v>211</v>
      </c>
      <c r="E1167" s="2" t="s">
        <v>211</v>
      </c>
      <c r="F1167" s="18">
        <v>45809</v>
      </c>
      <c r="G1167" s="2">
        <f t="shared" si="161"/>
        <v>30</v>
      </c>
      <c r="H1167" s="19">
        <f t="shared" si="159"/>
        <v>45816</v>
      </c>
      <c r="I1167">
        <v>1</v>
      </c>
      <c r="J1167">
        <v>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s="2">
        <f>SUM(GC[[#This Row],[IC1_Inv1_GC]:[IC2_Inv2_GC]])</f>
        <v>0</v>
      </c>
      <c r="R1167" t="s">
        <v>1639</v>
      </c>
    </row>
    <row r="1168" spans="1:18">
      <c r="A1168" s="2">
        <v>1184</v>
      </c>
      <c r="B1168" s="2" t="s">
        <v>4</v>
      </c>
      <c r="C1168" s="2">
        <f>YEAR(GC[[#This Row],[Date]])</f>
        <v>2025</v>
      </c>
      <c r="D1168" s="2" t="s">
        <v>211</v>
      </c>
      <c r="E1168" s="2" t="s">
        <v>211</v>
      </c>
      <c r="F1168" s="18">
        <v>45809</v>
      </c>
      <c r="G1168" s="2">
        <f t="shared" si="161"/>
        <v>30</v>
      </c>
      <c r="H1168" s="19">
        <f t="shared" ref="H1168:H1197" si="162">H1167+1</f>
        <v>45817</v>
      </c>
      <c r="I1168">
        <v>1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s="2">
        <f>SUM(GC[[#This Row],[IC1_Inv1_GC]:[IC2_Inv2_GC]])</f>
        <v>0</v>
      </c>
      <c r="R1168" s="140" t="s">
        <v>1644</v>
      </c>
    </row>
    <row r="1169" spans="1:18">
      <c r="A1169" s="2">
        <v>1185</v>
      </c>
      <c r="B1169" s="2" t="s">
        <v>4</v>
      </c>
      <c r="C1169" s="2">
        <f>YEAR(GC[[#This Row],[Date]])</f>
        <v>2025</v>
      </c>
      <c r="D1169" s="2" t="s">
        <v>211</v>
      </c>
      <c r="E1169" s="2" t="s">
        <v>211</v>
      </c>
      <c r="F1169" s="18">
        <v>45809</v>
      </c>
      <c r="G1169" s="2">
        <f t="shared" si="161"/>
        <v>30</v>
      </c>
      <c r="H1169" s="19">
        <f t="shared" si="162"/>
        <v>45818</v>
      </c>
      <c r="I1169">
        <v>1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4</v>
      </c>
      <c r="P1169">
        <v>0</v>
      </c>
      <c r="Q1169" s="2">
        <f>SUM(GC[[#This Row],[IC1_Inv1_GC]:[IC2_Inv2_GC]])</f>
        <v>4</v>
      </c>
      <c r="R1169" t="s">
        <v>1641</v>
      </c>
    </row>
    <row r="1170" spans="1:18">
      <c r="A1170" s="2">
        <v>1186</v>
      </c>
      <c r="B1170" s="2" t="s">
        <v>4</v>
      </c>
      <c r="C1170" s="2">
        <f>YEAR(GC[[#This Row],[Date]])</f>
        <v>2025</v>
      </c>
      <c r="D1170" s="2" t="s">
        <v>211</v>
      </c>
      <c r="E1170" s="2" t="s">
        <v>211</v>
      </c>
      <c r="F1170" s="18">
        <v>45809</v>
      </c>
      <c r="G1170" s="2">
        <f t="shared" si="161"/>
        <v>30</v>
      </c>
      <c r="H1170" s="19">
        <f t="shared" si="162"/>
        <v>45819</v>
      </c>
      <c r="I1170">
        <v>1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8</v>
      </c>
      <c r="P1170">
        <v>0</v>
      </c>
      <c r="Q1170" s="2">
        <f>SUM(GC[[#This Row],[IC1_Inv1_GC]:[IC2_Inv2_GC]])</f>
        <v>8</v>
      </c>
      <c r="R1170" t="s">
        <v>1643</v>
      </c>
    </row>
    <row r="1171" spans="1:18">
      <c r="A1171" s="2">
        <v>1187</v>
      </c>
      <c r="B1171" s="2" t="s">
        <v>4</v>
      </c>
      <c r="C1171" s="2">
        <f>YEAR(GC[[#This Row],[Date]])</f>
        <v>2025</v>
      </c>
      <c r="D1171" s="2" t="s">
        <v>211</v>
      </c>
      <c r="E1171" s="2" t="s">
        <v>211</v>
      </c>
      <c r="F1171" s="18">
        <v>45809</v>
      </c>
      <c r="G1171" s="2">
        <f t="shared" si="161"/>
        <v>30</v>
      </c>
      <c r="H1171" s="19">
        <f t="shared" si="162"/>
        <v>45820</v>
      </c>
      <c r="I1171">
        <v>1</v>
      </c>
      <c r="J1171">
        <v>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s="2">
        <f>SUM(GC[[#This Row],[IC1_Inv1_GC]:[IC2_Inv2_GC]])</f>
        <v>0</v>
      </c>
      <c r="R1171" t="s">
        <v>1645</v>
      </c>
    </row>
    <row r="1172" spans="1:18">
      <c r="A1172" s="2">
        <v>1188</v>
      </c>
      <c r="B1172" s="2" t="s">
        <v>4</v>
      </c>
      <c r="C1172" s="2">
        <f>YEAR(GC[[#This Row],[Date]])</f>
        <v>2025</v>
      </c>
      <c r="D1172" s="2" t="s">
        <v>211</v>
      </c>
      <c r="E1172" s="2" t="s">
        <v>211</v>
      </c>
      <c r="F1172" s="18">
        <v>45809</v>
      </c>
      <c r="G1172" s="2">
        <f t="shared" si="161"/>
        <v>30</v>
      </c>
      <c r="H1172" s="19">
        <f t="shared" si="162"/>
        <v>45821</v>
      </c>
      <c r="I1172">
        <v>1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8</v>
      </c>
      <c r="P1172">
        <v>0</v>
      </c>
      <c r="Q1172" s="2">
        <v>8</v>
      </c>
      <c r="R1172" t="s">
        <v>1646</v>
      </c>
    </row>
    <row r="1173" spans="1:18">
      <c r="A1173" s="2">
        <v>1189</v>
      </c>
      <c r="B1173" s="2" t="s">
        <v>4</v>
      </c>
      <c r="C1173" s="2">
        <f>YEAR(GC[[#This Row],[Date]])</f>
        <v>2025</v>
      </c>
      <c r="D1173" s="2" t="s">
        <v>211</v>
      </c>
      <c r="E1173" s="2" t="s">
        <v>211</v>
      </c>
      <c r="F1173" s="18">
        <v>45809</v>
      </c>
      <c r="G1173" s="2">
        <f t="shared" si="161"/>
        <v>30</v>
      </c>
      <c r="H1173" s="19">
        <f t="shared" si="162"/>
        <v>45822</v>
      </c>
      <c r="I1173">
        <v>1</v>
      </c>
      <c r="J1173">
        <v>2</v>
      </c>
      <c r="K1173">
        <v>3</v>
      </c>
      <c r="L1173">
        <v>0</v>
      </c>
      <c r="M1173">
        <v>0</v>
      </c>
      <c r="N1173">
        <v>0</v>
      </c>
      <c r="O1173">
        <v>4</v>
      </c>
      <c r="P1173">
        <v>0</v>
      </c>
      <c r="Q1173" s="2">
        <f>SUM(GC[[#This Row],[IC1_Inv1_GC]:[IC2_Inv2_GC]])</f>
        <v>7</v>
      </c>
      <c r="R1173" t="s">
        <v>1647</v>
      </c>
    </row>
    <row r="1174" spans="1:18">
      <c r="A1174" s="2">
        <v>1190</v>
      </c>
      <c r="B1174" s="2" t="s">
        <v>4</v>
      </c>
      <c r="C1174" s="2">
        <f>YEAR(GC[[#This Row],[Date]])</f>
        <v>2025</v>
      </c>
      <c r="D1174" s="2" t="s">
        <v>211</v>
      </c>
      <c r="E1174" s="2" t="s">
        <v>211</v>
      </c>
      <c r="F1174" s="18">
        <v>45809</v>
      </c>
      <c r="G1174" s="2">
        <f t="shared" si="161"/>
        <v>30</v>
      </c>
      <c r="H1174" s="19">
        <f t="shared" si="162"/>
        <v>45823</v>
      </c>
      <c r="I1174">
        <v>1</v>
      </c>
      <c r="J1174">
        <v>2</v>
      </c>
      <c r="K1174">
        <v>7</v>
      </c>
      <c r="L1174">
        <v>0</v>
      </c>
      <c r="M1174">
        <v>0</v>
      </c>
      <c r="N1174">
        <v>0</v>
      </c>
      <c r="O1174">
        <v>0</v>
      </c>
      <c r="P1174">
        <v>0</v>
      </c>
      <c r="Q1174" s="2">
        <f>SUM(GC[[#This Row],[IC1_Inv1_GC]:[IC2_Inv2_GC]])</f>
        <v>7</v>
      </c>
      <c r="R1174" t="s">
        <v>1648</v>
      </c>
    </row>
    <row r="1175" spans="1:18">
      <c r="A1175" s="2">
        <v>1191</v>
      </c>
      <c r="B1175" s="2" t="s">
        <v>4</v>
      </c>
      <c r="C1175" s="2">
        <f>YEAR(GC[[#This Row],[Date]])</f>
        <v>2025</v>
      </c>
      <c r="D1175" s="2" t="s">
        <v>211</v>
      </c>
      <c r="E1175" s="2" t="s">
        <v>211</v>
      </c>
      <c r="F1175" s="18">
        <v>45809</v>
      </c>
      <c r="G1175" s="2">
        <f t="shared" si="161"/>
        <v>30</v>
      </c>
      <c r="H1175" s="19">
        <f t="shared" si="162"/>
        <v>45824</v>
      </c>
      <c r="I1175">
        <v>1</v>
      </c>
      <c r="J1175">
        <v>2</v>
      </c>
      <c r="K1175">
        <v>15</v>
      </c>
      <c r="L1175">
        <v>0</v>
      </c>
      <c r="M1175">
        <v>0</v>
      </c>
      <c r="N1175">
        <v>0</v>
      </c>
      <c r="O1175">
        <v>0</v>
      </c>
      <c r="P1175">
        <v>0</v>
      </c>
      <c r="Q1175" s="2">
        <f>SUM(GC[[#This Row],[IC1_Inv1_GC]:[IC2_Inv2_GC]])</f>
        <v>15</v>
      </c>
      <c r="R1175" t="s">
        <v>1650</v>
      </c>
    </row>
    <row r="1176" spans="1:18">
      <c r="A1176" s="2">
        <v>1192</v>
      </c>
      <c r="B1176" s="2" t="s">
        <v>4</v>
      </c>
      <c r="C1176" s="2">
        <f>YEAR(GC[[#This Row],[Date]])</f>
        <v>2025</v>
      </c>
      <c r="D1176" s="2" t="s">
        <v>211</v>
      </c>
      <c r="E1176" s="2" t="s">
        <v>211</v>
      </c>
      <c r="F1176" s="18">
        <v>45809</v>
      </c>
      <c r="G1176" s="2">
        <f t="shared" si="161"/>
        <v>30</v>
      </c>
      <c r="H1176" s="19">
        <f t="shared" si="162"/>
        <v>45825</v>
      </c>
      <c r="I1176">
        <v>1</v>
      </c>
      <c r="J1176">
        <v>2</v>
      </c>
      <c r="K1176">
        <v>11</v>
      </c>
      <c r="L1176">
        <v>5</v>
      </c>
      <c r="M1176">
        <v>0</v>
      </c>
      <c r="N1176">
        <v>0</v>
      </c>
      <c r="O1176">
        <v>0</v>
      </c>
      <c r="P1176">
        <v>0</v>
      </c>
      <c r="Q1176" s="2">
        <f>SUM(GC[[#This Row],[IC1_Inv1_GC]:[IC2_Inv2_GC]])</f>
        <v>16</v>
      </c>
      <c r="R1176" t="s">
        <v>1651</v>
      </c>
    </row>
    <row r="1177" spans="1:18">
      <c r="A1177" s="2">
        <v>1193</v>
      </c>
      <c r="B1177" s="2" t="s">
        <v>4</v>
      </c>
      <c r="C1177" s="2">
        <f>YEAR(GC[[#This Row],[Date]])</f>
        <v>2025</v>
      </c>
      <c r="D1177" s="2" t="s">
        <v>211</v>
      </c>
      <c r="E1177" s="2" t="s">
        <v>211</v>
      </c>
      <c r="F1177" s="18">
        <v>45809</v>
      </c>
      <c r="G1177" s="2">
        <f t="shared" si="161"/>
        <v>30</v>
      </c>
      <c r="H1177" s="19">
        <f t="shared" si="162"/>
        <v>45826</v>
      </c>
      <c r="I1177">
        <v>1</v>
      </c>
      <c r="J1177">
        <v>2</v>
      </c>
      <c r="K1177">
        <v>0</v>
      </c>
      <c r="L1177">
        <v>8</v>
      </c>
      <c r="M1177">
        <v>0</v>
      </c>
      <c r="N1177">
        <v>0</v>
      </c>
      <c r="O1177">
        <v>0</v>
      </c>
      <c r="P1177">
        <v>0</v>
      </c>
      <c r="Q1177" s="2">
        <f>SUM(GC[[#This Row],[IC1_Inv1_GC]:[IC2_Inv2_GC]])</f>
        <v>8</v>
      </c>
      <c r="R1177" t="s">
        <v>1654</v>
      </c>
    </row>
    <row r="1178" spans="1:18">
      <c r="A1178" s="2">
        <v>1194</v>
      </c>
      <c r="B1178" s="2" t="s">
        <v>4</v>
      </c>
      <c r="C1178" s="2">
        <f>YEAR(GC[[#This Row],[Date]])</f>
        <v>2025</v>
      </c>
      <c r="D1178" s="2" t="s">
        <v>211</v>
      </c>
      <c r="E1178" s="2" t="s">
        <v>211</v>
      </c>
      <c r="F1178" s="18">
        <v>45809</v>
      </c>
      <c r="G1178" s="2">
        <f t="shared" si="161"/>
        <v>30</v>
      </c>
      <c r="H1178" s="19">
        <f t="shared" si="162"/>
        <v>45827</v>
      </c>
      <c r="I1178">
        <v>1</v>
      </c>
      <c r="J1178">
        <v>2</v>
      </c>
      <c r="K1178">
        <v>0</v>
      </c>
      <c r="L1178">
        <v>0</v>
      </c>
      <c r="M1178">
        <v>14</v>
      </c>
      <c r="N1178">
        <v>0</v>
      </c>
      <c r="O1178">
        <v>0</v>
      </c>
      <c r="P1178">
        <v>0</v>
      </c>
      <c r="Q1178" s="2">
        <f>SUM(GC[[#This Row],[IC1_Inv1_GC]:[IC2_Inv2_GC]])</f>
        <v>14</v>
      </c>
      <c r="R1178" t="s">
        <v>1655</v>
      </c>
    </row>
    <row r="1179" spans="1:18">
      <c r="A1179" s="2">
        <v>1195</v>
      </c>
      <c r="B1179" s="2" t="s">
        <v>4</v>
      </c>
      <c r="C1179" s="2">
        <f>YEAR(GC[[#This Row],[Date]])</f>
        <v>2025</v>
      </c>
      <c r="D1179" s="2" t="s">
        <v>211</v>
      </c>
      <c r="E1179" s="2" t="s">
        <v>211</v>
      </c>
      <c r="F1179" s="18">
        <v>45809</v>
      </c>
      <c r="G1179" s="2">
        <f t="shared" si="161"/>
        <v>30</v>
      </c>
      <c r="H1179" s="19">
        <f t="shared" si="162"/>
        <v>45828</v>
      </c>
      <c r="I1179">
        <v>1</v>
      </c>
      <c r="J1179">
        <v>2</v>
      </c>
      <c r="K1179">
        <v>0</v>
      </c>
      <c r="L1179">
        <v>0</v>
      </c>
      <c r="M1179">
        <v>18</v>
      </c>
      <c r="N1179">
        <v>0</v>
      </c>
      <c r="O1179">
        <v>0</v>
      </c>
      <c r="P1179">
        <v>0</v>
      </c>
      <c r="Q1179" s="2">
        <f>SUM(GC[[#This Row],[IC1_Inv1_GC]:[IC2_Inv2_GC]])</f>
        <v>18</v>
      </c>
      <c r="R1179" t="s">
        <v>1656</v>
      </c>
    </row>
    <row r="1180" spans="1:18">
      <c r="A1180" s="2">
        <v>1196</v>
      </c>
      <c r="B1180" s="2" t="s">
        <v>4</v>
      </c>
      <c r="C1180" s="2">
        <f>YEAR(GC[[#This Row],[Date]])</f>
        <v>2025</v>
      </c>
      <c r="D1180" s="2" t="s">
        <v>211</v>
      </c>
      <c r="E1180" s="2" t="s">
        <v>211</v>
      </c>
      <c r="F1180" s="18">
        <v>45809</v>
      </c>
      <c r="G1180" s="2">
        <f t="shared" si="161"/>
        <v>30</v>
      </c>
      <c r="H1180" s="19">
        <f t="shared" si="162"/>
        <v>45829</v>
      </c>
      <c r="I1180">
        <v>1</v>
      </c>
      <c r="J1180">
        <v>2</v>
      </c>
      <c r="K1180">
        <v>0</v>
      </c>
      <c r="L1180">
        <v>0</v>
      </c>
      <c r="M1180">
        <v>0</v>
      </c>
      <c r="N1180">
        <v>9</v>
      </c>
      <c r="O1180">
        <v>0</v>
      </c>
      <c r="P1180">
        <v>0</v>
      </c>
      <c r="Q1180" s="2">
        <f>SUM(GC[[#This Row],[IC1_Inv1_GC]:[IC2_Inv2_GC]])</f>
        <v>9</v>
      </c>
      <c r="R1180" t="s">
        <v>1657</v>
      </c>
    </row>
    <row r="1181" spans="1:18">
      <c r="A1181" s="2">
        <v>1197</v>
      </c>
      <c r="B1181" s="2" t="s">
        <v>4</v>
      </c>
      <c r="C1181" s="2">
        <f>YEAR(GC[[#This Row],[Date]])</f>
        <v>2025</v>
      </c>
      <c r="D1181" s="2" t="s">
        <v>211</v>
      </c>
      <c r="E1181" s="2" t="s">
        <v>211</v>
      </c>
      <c r="F1181" s="18">
        <v>45809</v>
      </c>
      <c r="G1181" s="2">
        <f t="shared" si="161"/>
        <v>30</v>
      </c>
      <c r="H1181" s="19">
        <f t="shared" si="162"/>
        <v>45830</v>
      </c>
      <c r="I1181">
        <v>1</v>
      </c>
      <c r="J1181">
        <v>2</v>
      </c>
      <c r="K1181">
        <v>0</v>
      </c>
      <c r="L1181">
        <v>0</v>
      </c>
      <c r="M1181">
        <v>0</v>
      </c>
      <c r="N1181">
        <v>11</v>
      </c>
      <c r="O1181">
        <v>0</v>
      </c>
      <c r="P1181">
        <v>0</v>
      </c>
      <c r="Q1181" s="2">
        <f>SUM(GC[[#This Row],[IC1_Inv1_GC]:[IC2_Inv2_GC]])</f>
        <v>11</v>
      </c>
      <c r="R1181" t="s">
        <v>1659</v>
      </c>
    </row>
    <row r="1182" spans="1:18">
      <c r="A1182" s="2">
        <v>1198</v>
      </c>
      <c r="B1182" s="2" t="s">
        <v>4</v>
      </c>
      <c r="C1182" s="2">
        <f>YEAR(GC[[#This Row],[Date]])</f>
        <v>2025</v>
      </c>
      <c r="D1182" s="2" t="s">
        <v>211</v>
      </c>
      <c r="E1182" s="2" t="s">
        <v>211</v>
      </c>
      <c r="F1182" s="18">
        <v>45809</v>
      </c>
      <c r="G1182" s="2">
        <f t="shared" si="161"/>
        <v>30</v>
      </c>
      <c r="H1182" s="19">
        <f t="shared" si="162"/>
        <v>45831</v>
      </c>
      <c r="I1182">
        <v>1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s="2">
        <f>SUM(GC[[#This Row],[IC1_Inv1_GC]:[IC2_Inv2_GC]])</f>
        <v>0</v>
      </c>
      <c r="R1182" t="s">
        <v>1130</v>
      </c>
    </row>
    <row r="1183" spans="1:18">
      <c r="A1183" s="2">
        <v>1199</v>
      </c>
      <c r="B1183" s="2" t="s">
        <v>4</v>
      </c>
      <c r="C1183" s="2">
        <f>YEAR(GC[[#This Row],[Date]])</f>
        <v>2025</v>
      </c>
      <c r="D1183" s="2" t="s">
        <v>211</v>
      </c>
      <c r="E1183" s="2" t="s">
        <v>211</v>
      </c>
      <c r="F1183" s="18">
        <v>45809</v>
      </c>
      <c r="G1183" s="2">
        <f t="shared" si="161"/>
        <v>30</v>
      </c>
      <c r="H1183" s="19">
        <f t="shared" si="162"/>
        <v>45832</v>
      </c>
      <c r="I1183">
        <v>1</v>
      </c>
      <c r="J1183">
        <v>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s="2">
        <f>SUM(GC[[#This Row],[IC1_Inv1_GC]:[IC2_Inv2_GC]])</f>
        <v>0</v>
      </c>
      <c r="R1183" t="s">
        <v>1130</v>
      </c>
    </row>
    <row r="1184" spans="1:18">
      <c r="A1184" s="2">
        <v>1200</v>
      </c>
      <c r="B1184" s="2" t="s">
        <v>4</v>
      </c>
      <c r="C1184" s="2">
        <f>YEAR(GC[[#This Row],[Date]])</f>
        <v>2025</v>
      </c>
      <c r="D1184" s="2" t="s">
        <v>211</v>
      </c>
      <c r="E1184" s="2" t="s">
        <v>211</v>
      </c>
      <c r="F1184" s="18">
        <v>45809</v>
      </c>
      <c r="G1184" s="2">
        <f t="shared" si="161"/>
        <v>30</v>
      </c>
      <c r="H1184" s="19">
        <f t="shared" si="162"/>
        <v>45833</v>
      </c>
      <c r="I1184">
        <v>1</v>
      </c>
      <c r="J1184">
        <v>2</v>
      </c>
      <c r="K1184">
        <v>0</v>
      </c>
      <c r="L1184">
        <v>0</v>
      </c>
      <c r="M1184">
        <v>0</v>
      </c>
      <c r="N1184">
        <v>15</v>
      </c>
      <c r="O1184">
        <v>0</v>
      </c>
      <c r="P1184">
        <v>0</v>
      </c>
      <c r="Q1184" s="2">
        <f>SUM(GC[[#This Row],[IC1_Inv1_GC]:[IC2_Inv2_GC]])</f>
        <v>15</v>
      </c>
      <c r="R1184" t="s">
        <v>1661</v>
      </c>
    </row>
    <row r="1185" spans="1:18">
      <c r="A1185" s="2">
        <v>1201</v>
      </c>
      <c r="B1185" s="2" t="s">
        <v>4</v>
      </c>
      <c r="C1185" s="2">
        <f>YEAR(GC[[#This Row],[Date]])</f>
        <v>2025</v>
      </c>
      <c r="D1185" s="2" t="s">
        <v>211</v>
      </c>
      <c r="E1185" s="2" t="s">
        <v>211</v>
      </c>
      <c r="F1185" s="18">
        <v>45809</v>
      </c>
      <c r="G1185" s="2">
        <f t="shared" si="161"/>
        <v>30</v>
      </c>
      <c r="H1185" s="19">
        <f t="shared" si="162"/>
        <v>45834</v>
      </c>
      <c r="I1185">
        <v>1</v>
      </c>
      <c r="J1185">
        <v>2</v>
      </c>
      <c r="K1185">
        <v>0</v>
      </c>
      <c r="L1185">
        <v>0</v>
      </c>
      <c r="M1185">
        <v>0</v>
      </c>
      <c r="N1185">
        <v>16</v>
      </c>
      <c r="O1185">
        <v>0</v>
      </c>
      <c r="P1185">
        <v>0</v>
      </c>
      <c r="Q1185" s="2">
        <f>SUM(GC[[#This Row],[IC1_Inv1_GC]:[IC2_Inv2_GC]])</f>
        <v>16</v>
      </c>
      <c r="R1185" t="s">
        <v>1662</v>
      </c>
    </row>
    <row r="1186" spans="1:18">
      <c r="A1186" s="2">
        <v>1202</v>
      </c>
      <c r="B1186" s="2" t="s">
        <v>4</v>
      </c>
      <c r="C1186" s="2">
        <f>YEAR(GC[[#This Row],[Date]])</f>
        <v>2025</v>
      </c>
      <c r="D1186" s="2" t="s">
        <v>211</v>
      </c>
      <c r="E1186" s="2" t="s">
        <v>211</v>
      </c>
      <c r="F1186" s="18">
        <v>45809</v>
      </c>
      <c r="G1186" s="2">
        <f t="shared" si="161"/>
        <v>30</v>
      </c>
      <c r="H1186" s="19">
        <f t="shared" si="162"/>
        <v>45835</v>
      </c>
      <c r="I1186">
        <v>1</v>
      </c>
      <c r="J1186">
        <v>2</v>
      </c>
      <c r="K1186">
        <v>0</v>
      </c>
      <c r="L1186">
        <v>0</v>
      </c>
      <c r="M1186">
        <v>0</v>
      </c>
      <c r="N1186">
        <v>15</v>
      </c>
      <c r="O1186">
        <v>0</v>
      </c>
      <c r="P1186">
        <v>0</v>
      </c>
      <c r="Q1186" s="2">
        <f>SUM(GC[[#This Row],[IC1_Inv1_GC]:[IC2_Inv2_GC]])</f>
        <v>15</v>
      </c>
      <c r="R1186" t="s">
        <v>1663</v>
      </c>
    </row>
    <row r="1187" spans="1:18">
      <c r="A1187" s="2">
        <v>1203</v>
      </c>
      <c r="B1187" s="2" t="s">
        <v>4</v>
      </c>
      <c r="C1187" s="2">
        <f>YEAR(GC[[#This Row],[Date]])</f>
        <v>2025</v>
      </c>
      <c r="D1187" s="2" t="s">
        <v>211</v>
      </c>
      <c r="E1187" s="2" t="s">
        <v>211</v>
      </c>
      <c r="F1187" s="18">
        <v>45809</v>
      </c>
      <c r="G1187" s="2">
        <f t="shared" si="161"/>
        <v>30</v>
      </c>
      <c r="H1187" s="19">
        <f t="shared" si="162"/>
        <v>45836</v>
      </c>
      <c r="I1187">
        <v>1</v>
      </c>
      <c r="J1187">
        <v>2</v>
      </c>
      <c r="K1187">
        <v>0</v>
      </c>
      <c r="L1187">
        <v>0</v>
      </c>
      <c r="M1187">
        <v>0</v>
      </c>
      <c r="N1187">
        <v>13</v>
      </c>
      <c r="O1187">
        <v>0</v>
      </c>
      <c r="P1187">
        <v>0</v>
      </c>
      <c r="Q1187" s="2">
        <f>SUM(GC[[#This Row],[IC1_Inv1_GC]:[IC2_Inv2_GC]])</f>
        <v>13</v>
      </c>
      <c r="R1187" t="s">
        <v>1664</v>
      </c>
    </row>
    <row r="1188" spans="1:18">
      <c r="A1188" s="2">
        <v>1204</v>
      </c>
      <c r="B1188" s="2" t="s">
        <v>4</v>
      </c>
      <c r="C1188" s="2">
        <f>YEAR(GC[[#This Row],[Date]])</f>
        <v>2025</v>
      </c>
      <c r="D1188" s="2" t="s">
        <v>211</v>
      </c>
      <c r="E1188" s="2" t="s">
        <v>211</v>
      </c>
      <c r="F1188" s="18">
        <v>45809</v>
      </c>
      <c r="G1188" s="2">
        <f t="shared" si="161"/>
        <v>30</v>
      </c>
      <c r="H1188" s="19">
        <f t="shared" si="162"/>
        <v>45837</v>
      </c>
      <c r="I1188">
        <v>1</v>
      </c>
      <c r="J1188">
        <v>2</v>
      </c>
      <c r="K1188">
        <v>0</v>
      </c>
      <c r="L1188">
        <v>0</v>
      </c>
      <c r="M1188">
        <v>0</v>
      </c>
      <c r="N1188">
        <v>8</v>
      </c>
      <c r="O1188">
        <v>0</v>
      </c>
      <c r="P1188">
        <v>0</v>
      </c>
      <c r="Q1188" s="2">
        <f>SUM(GC[[#This Row],[IC1_Inv1_GC]:[IC2_Inv2_GC]])</f>
        <v>8</v>
      </c>
      <c r="R1188" t="s">
        <v>1666</v>
      </c>
    </row>
    <row r="1189" spans="1:18">
      <c r="A1189" s="2">
        <v>1205</v>
      </c>
      <c r="B1189" s="2" t="s">
        <v>4</v>
      </c>
      <c r="C1189" s="2">
        <f>YEAR(GC[[#This Row],[Date]])</f>
        <v>2025</v>
      </c>
      <c r="D1189" s="2" t="s">
        <v>211</v>
      </c>
      <c r="E1189" s="2" t="s">
        <v>211</v>
      </c>
      <c r="F1189" s="18">
        <v>45809</v>
      </c>
      <c r="G1189" s="2">
        <f t="shared" si="161"/>
        <v>30</v>
      </c>
      <c r="H1189" s="19">
        <f t="shared" si="162"/>
        <v>45838</v>
      </c>
      <c r="I1189">
        <v>1</v>
      </c>
      <c r="J1189">
        <v>2</v>
      </c>
      <c r="K1189">
        <v>0</v>
      </c>
      <c r="L1189">
        <v>0</v>
      </c>
      <c r="M1189">
        <v>6</v>
      </c>
      <c r="N1189">
        <v>0</v>
      </c>
      <c r="O1189">
        <v>0</v>
      </c>
      <c r="P1189">
        <v>0</v>
      </c>
      <c r="Q1189" s="2">
        <f>SUM(GC[[#This Row],[IC1_Inv1_GC]:[IC2_Inv2_GC]])</f>
        <v>6</v>
      </c>
      <c r="R1189" t="s">
        <v>1668</v>
      </c>
    </row>
    <row r="1190" spans="1:18">
      <c r="A1190" s="2">
        <v>1206</v>
      </c>
      <c r="B1190" s="2" t="s">
        <v>4</v>
      </c>
      <c r="C1190" s="2">
        <f>YEAR(GC[[#This Row],[Date]])</f>
        <v>2025</v>
      </c>
      <c r="D1190" s="2" t="s">
        <v>211</v>
      </c>
      <c r="E1190" s="2" t="s">
        <v>211</v>
      </c>
      <c r="F1190" s="18">
        <v>45839</v>
      </c>
      <c r="G1190" s="2">
        <f t="shared" si="161"/>
        <v>31</v>
      </c>
      <c r="H1190" s="19">
        <f t="shared" si="162"/>
        <v>45839</v>
      </c>
      <c r="I1190">
        <v>1</v>
      </c>
      <c r="J1190">
        <v>2</v>
      </c>
      <c r="K1190">
        <v>0</v>
      </c>
      <c r="L1190">
        <v>0</v>
      </c>
      <c r="M1190">
        <v>0</v>
      </c>
      <c r="N1190">
        <v>0</v>
      </c>
      <c r="O1190">
        <v>13</v>
      </c>
      <c r="P1190">
        <v>0</v>
      </c>
      <c r="Q1190" s="2">
        <f>SUM(GC[[#This Row],[IC1_Inv1_GC]:[IC2_Inv2_GC]])</f>
        <v>13</v>
      </c>
      <c r="R1190" t="s">
        <v>1669</v>
      </c>
    </row>
    <row r="1191" spans="1:18">
      <c r="A1191" s="2">
        <v>1207</v>
      </c>
      <c r="B1191" s="2" t="s">
        <v>4</v>
      </c>
      <c r="C1191" s="2">
        <f>YEAR(GC[[#This Row],[Date]])</f>
        <v>2025</v>
      </c>
      <c r="D1191" s="2" t="s">
        <v>211</v>
      </c>
      <c r="E1191" s="2" t="s">
        <v>211</v>
      </c>
      <c r="F1191" s="18">
        <v>45839</v>
      </c>
      <c r="G1191" s="2">
        <f t="shared" si="161"/>
        <v>31</v>
      </c>
      <c r="H1191" s="19">
        <f t="shared" si="162"/>
        <v>45840</v>
      </c>
      <c r="I1191">
        <v>1</v>
      </c>
      <c r="J1191">
        <v>2</v>
      </c>
      <c r="K1191">
        <v>5</v>
      </c>
      <c r="L1191">
        <v>0</v>
      </c>
      <c r="M1191">
        <v>0</v>
      </c>
      <c r="N1191">
        <v>0</v>
      </c>
      <c r="O1191">
        <v>0</v>
      </c>
      <c r="P1191">
        <v>0</v>
      </c>
      <c r="Q1191" s="2">
        <f>SUM(GC[[#This Row],[IC1_Inv1_GC]:[IC2_Inv2_GC]])</f>
        <v>5</v>
      </c>
      <c r="R1191" t="s">
        <v>1670</v>
      </c>
    </row>
    <row r="1192" spans="1:18">
      <c r="A1192" s="2">
        <v>1208</v>
      </c>
      <c r="B1192" s="2" t="s">
        <v>4</v>
      </c>
      <c r="C1192" s="2">
        <f>YEAR(GC[[#This Row],[Date]])</f>
        <v>2025</v>
      </c>
      <c r="D1192" s="2" t="s">
        <v>211</v>
      </c>
      <c r="E1192" s="2" t="s">
        <v>211</v>
      </c>
      <c r="F1192" s="18">
        <v>45839</v>
      </c>
      <c r="G1192" s="2">
        <f t="shared" si="161"/>
        <v>31</v>
      </c>
      <c r="H1192" s="19">
        <f t="shared" si="162"/>
        <v>45841</v>
      </c>
      <c r="I1192">
        <v>1</v>
      </c>
      <c r="J1192">
        <v>1</v>
      </c>
      <c r="K1192">
        <v>8</v>
      </c>
      <c r="L1192">
        <v>0</v>
      </c>
      <c r="M1192">
        <v>0</v>
      </c>
      <c r="N1192">
        <v>0</v>
      </c>
      <c r="O1192">
        <v>0</v>
      </c>
      <c r="P1192">
        <v>0</v>
      </c>
      <c r="Q1192" s="2">
        <f>SUM(GC[[#This Row],[IC1_Inv1_GC]:[IC2_Inv2_GC]])</f>
        <v>8</v>
      </c>
      <c r="R1192" t="s">
        <v>1671</v>
      </c>
    </row>
    <row r="1193" spans="1:18">
      <c r="A1193" s="2">
        <v>1209</v>
      </c>
      <c r="B1193" s="2" t="s">
        <v>4</v>
      </c>
      <c r="C1193" s="2">
        <f>YEAR(GC[[#This Row],[Date]])</f>
        <v>2025</v>
      </c>
      <c r="D1193" s="2" t="s">
        <v>211</v>
      </c>
      <c r="E1193" s="2" t="s">
        <v>211</v>
      </c>
      <c r="F1193" s="18">
        <v>45839</v>
      </c>
      <c r="G1193" s="2">
        <f t="shared" si="161"/>
        <v>31</v>
      </c>
      <c r="H1193" s="19">
        <f t="shared" si="162"/>
        <v>45842</v>
      </c>
      <c r="I1193">
        <v>1</v>
      </c>
      <c r="J1193">
        <v>2</v>
      </c>
      <c r="K1193">
        <v>10</v>
      </c>
      <c r="L1193">
        <v>0</v>
      </c>
      <c r="M1193">
        <v>0</v>
      </c>
      <c r="N1193">
        <v>0</v>
      </c>
      <c r="O1193">
        <v>0</v>
      </c>
      <c r="P1193">
        <v>0</v>
      </c>
      <c r="Q1193" s="2">
        <f>SUM(GC[[#This Row],[IC1_Inv1_GC]:[IC2_Inv2_GC]])</f>
        <v>10</v>
      </c>
      <c r="R1193" t="s">
        <v>1673</v>
      </c>
    </row>
    <row r="1194" spans="1:18">
      <c r="A1194" s="2">
        <v>1210</v>
      </c>
      <c r="B1194" s="2" t="s">
        <v>4</v>
      </c>
      <c r="C1194" s="2">
        <f>YEAR(GC[[#This Row],[Date]])</f>
        <v>2025</v>
      </c>
      <c r="D1194" s="2" t="s">
        <v>211</v>
      </c>
      <c r="E1194" s="2" t="s">
        <v>211</v>
      </c>
      <c r="F1194" s="18">
        <v>45839</v>
      </c>
      <c r="G1194" s="2">
        <f t="shared" si="161"/>
        <v>31</v>
      </c>
      <c r="H1194" s="19">
        <f t="shared" si="162"/>
        <v>45843</v>
      </c>
      <c r="I1194">
        <v>1</v>
      </c>
      <c r="J1194">
        <v>2</v>
      </c>
      <c r="K1194">
        <v>6</v>
      </c>
      <c r="L1194">
        <v>0</v>
      </c>
      <c r="M1194">
        <v>0</v>
      </c>
      <c r="N1194">
        <v>0</v>
      </c>
      <c r="O1194">
        <v>0</v>
      </c>
      <c r="P1194">
        <v>0</v>
      </c>
      <c r="Q1194" s="2">
        <f>SUM(GC[[#This Row],[IC1_Inv1_GC]:[IC2_Inv2_GC]])</f>
        <v>6</v>
      </c>
      <c r="R1194" t="s">
        <v>1674</v>
      </c>
    </row>
    <row r="1195" spans="1:18">
      <c r="A1195" s="2">
        <v>1211</v>
      </c>
      <c r="B1195" s="2" t="s">
        <v>4</v>
      </c>
      <c r="C1195" s="2">
        <f>YEAR(GC[[#This Row],[Date]])</f>
        <v>2025</v>
      </c>
      <c r="D1195" s="2" t="s">
        <v>211</v>
      </c>
      <c r="E1195" s="2" t="s">
        <v>211</v>
      </c>
      <c r="F1195" s="18">
        <v>45839</v>
      </c>
      <c r="G1195" s="2">
        <f t="shared" ref="G1195" si="163">DAY(EOMONTH(F1195,0))</f>
        <v>31</v>
      </c>
      <c r="H1195" s="19">
        <f t="shared" si="162"/>
        <v>45844</v>
      </c>
      <c r="I1195">
        <v>1</v>
      </c>
      <c r="J1195">
        <v>2</v>
      </c>
      <c r="K1195">
        <v>8</v>
      </c>
      <c r="L1195">
        <v>0</v>
      </c>
      <c r="M1195">
        <v>0</v>
      </c>
      <c r="N1195">
        <v>0</v>
      </c>
      <c r="O1195">
        <v>0</v>
      </c>
      <c r="P1195">
        <v>0</v>
      </c>
      <c r="Q1195" s="2">
        <f>SUM(GC[[#This Row],[IC1_Inv1_GC]:[IC2_Inv2_GC]])</f>
        <v>8</v>
      </c>
      <c r="R1195" s="251" t="s">
        <v>1676</v>
      </c>
    </row>
    <row r="1196" spans="1:18">
      <c r="A1196" s="2">
        <v>1212</v>
      </c>
      <c r="B1196" s="2" t="s">
        <v>4</v>
      </c>
      <c r="C1196" s="2">
        <f>YEAR(GC[[#This Row],[Date]])</f>
        <v>2025</v>
      </c>
      <c r="D1196" s="2" t="s">
        <v>211</v>
      </c>
      <c r="E1196" s="2" t="s">
        <v>211</v>
      </c>
      <c r="F1196" s="18">
        <v>45839</v>
      </c>
      <c r="G1196" s="2">
        <f t="shared" ref="G1196" si="164">DAY(EOMONTH(F1196,0))</f>
        <v>31</v>
      </c>
      <c r="H1196" s="19">
        <f t="shared" si="162"/>
        <v>45845</v>
      </c>
      <c r="I1196">
        <v>1</v>
      </c>
      <c r="J1196">
        <v>2</v>
      </c>
      <c r="K1196">
        <v>0</v>
      </c>
      <c r="L1196">
        <v>5</v>
      </c>
      <c r="M1196">
        <v>0</v>
      </c>
      <c r="N1196">
        <v>0</v>
      </c>
      <c r="O1196">
        <v>0</v>
      </c>
      <c r="P1196">
        <v>0</v>
      </c>
      <c r="Q1196" s="2">
        <f>SUM(GC[[#This Row],[IC1_Inv1_GC]:[IC2_Inv2_GC]])</f>
        <v>5</v>
      </c>
      <c r="R1196" s="251" t="s">
        <v>1677</v>
      </c>
    </row>
    <row r="1197" spans="1:18">
      <c r="A1197" s="2">
        <v>1213</v>
      </c>
      <c r="B1197" s="2" t="s">
        <v>4</v>
      </c>
      <c r="C1197" s="2">
        <f>YEAR(GC[[#This Row],[Date]])</f>
        <v>2025</v>
      </c>
      <c r="D1197" s="2" t="s">
        <v>211</v>
      </c>
      <c r="E1197" s="2" t="s">
        <v>211</v>
      </c>
      <c r="F1197" s="18">
        <v>45839</v>
      </c>
      <c r="G1197" s="2">
        <f t="shared" ref="G1197" si="165">DAY(EOMONTH(F1197,0))</f>
        <v>31</v>
      </c>
      <c r="H1197" s="19">
        <f t="shared" si="162"/>
        <v>45846</v>
      </c>
      <c r="I1197">
        <v>1</v>
      </c>
      <c r="J1197">
        <v>2</v>
      </c>
      <c r="K1197">
        <v>0</v>
      </c>
      <c r="L1197">
        <v>0</v>
      </c>
      <c r="M1197">
        <v>6</v>
      </c>
      <c r="N1197">
        <v>0</v>
      </c>
      <c r="O1197">
        <v>0</v>
      </c>
      <c r="P1197">
        <v>0</v>
      </c>
      <c r="Q1197" s="2">
        <f>SUM(GC[[#This Row],[IC1_Inv1_GC]:[IC2_Inv2_GC]])</f>
        <v>6</v>
      </c>
      <c r="R1197" s="254" t="s">
        <v>1680</v>
      </c>
    </row>
    <row r="1198" spans="1:18">
      <c r="A1198" s="2">
        <v>1214</v>
      </c>
      <c r="B1198" s="2" t="s">
        <v>4</v>
      </c>
      <c r="C1198" s="2">
        <f>YEAR(GC[[#This Row],[Date]])</f>
        <v>2025</v>
      </c>
      <c r="D1198" s="2" t="s">
        <v>211</v>
      </c>
      <c r="E1198" s="2" t="s">
        <v>211</v>
      </c>
      <c r="F1198" s="18">
        <v>45839</v>
      </c>
      <c r="G1198" s="2">
        <f t="shared" ref="G1198:G1203" si="166">DAY(EOMONTH(F1198,0))</f>
        <v>31</v>
      </c>
      <c r="H1198" s="19">
        <f t="shared" ref="H1198:H1203" si="167">H1197+1</f>
        <v>45847</v>
      </c>
      <c r="I1198">
        <v>1</v>
      </c>
      <c r="J1198">
        <v>2</v>
      </c>
      <c r="K1198">
        <v>0</v>
      </c>
      <c r="L1198">
        <v>0</v>
      </c>
      <c r="M1198">
        <v>9</v>
      </c>
      <c r="N1198">
        <v>0</v>
      </c>
      <c r="O1198">
        <v>0</v>
      </c>
      <c r="P1198">
        <v>0</v>
      </c>
      <c r="Q1198" s="2">
        <f>SUM(GC[[#This Row],[IC1_Inv1_GC]:[IC2_Inv2_GC]])</f>
        <v>9</v>
      </c>
      <c r="R1198" s="255" t="s">
        <v>1681</v>
      </c>
    </row>
    <row r="1199" spans="1:18">
      <c r="A1199" s="2">
        <v>1215</v>
      </c>
      <c r="B1199" s="2" t="s">
        <v>4</v>
      </c>
      <c r="C1199" s="2">
        <f>YEAR(GC[[#This Row],[Date]])</f>
        <v>2025</v>
      </c>
      <c r="D1199" s="2" t="s">
        <v>211</v>
      </c>
      <c r="E1199" s="2" t="s">
        <v>211</v>
      </c>
      <c r="F1199" s="18">
        <v>45839</v>
      </c>
      <c r="G1199" s="2">
        <f t="shared" si="166"/>
        <v>31</v>
      </c>
      <c r="H1199" s="19">
        <f t="shared" si="167"/>
        <v>45848</v>
      </c>
      <c r="I1199">
        <v>1</v>
      </c>
      <c r="J1199" s="257">
        <v>2</v>
      </c>
      <c r="K1199">
        <v>0</v>
      </c>
      <c r="L1199">
        <v>0</v>
      </c>
      <c r="M1199">
        <v>6</v>
      </c>
      <c r="N1199">
        <v>10</v>
      </c>
      <c r="O1199">
        <v>0</v>
      </c>
      <c r="P1199">
        <v>0</v>
      </c>
      <c r="Q1199" s="2">
        <f>SUM(GC[[#This Row],[IC1_Inv1_GC]:[IC2_Inv2_GC]])</f>
        <v>16</v>
      </c>
      <c r="R1199" s="258" t="s">
        <v>1684</v>
      </c>
    </row>
    <row r="1200" spans="1:18">
      <c r="A1200" s="2">
        <v>1216</v>
      </c>
      <c r="B1200" s="2" t="s">
        <v>4</v>
      </c>
      <c r="C1200" s="2">
        <f>YEAR(GC[[#This Row],[Date]])</f>
        <v>2025</v>
      </c>
      <c r="D1200" s="2" t="s">
        <v>211</v>
      </c>
      <c r="E1200" s="2" t="s">
        <v>211</v>
      </c>
      <c r="F1200" s="18">
        <v>45839</v>
      </c>
      <c r="G1200" s="2">
        <f t="shared" si="166"/>
        <v>31</v>
      </c>
      <c r="H1200" s="19">
        <f t="shared" si="167"/>
        <v>45849</v>
      </c>
      <c r="I1200">
        <v>1</v>
      </c>
      <c r="J1200">
        <v>2</v>
      </c>
      <c r="K1200">
        <v>0</v>
      </c>
      <c r="L1200">
        <v>13</v>
      </c>
      <c r="M1200">
        <v>0</v>
      </c>
      <c r="N1200">
        <v>0</v>
      </c>
      <c r="O1200">
        <v>0</v>
      </c>
      <c r="P1200">
        <v>0</v>
      </c>
      <c r="Q1200" s="2">
        <f>SUM(GC[[#This Row],[IC1_Inv1_GC]:[IC2_Inv2_GC]])</f>
        <v>13</v>
      </c>
      <c r="R1200" s="259" t="s">
        <v>1686</v>
      </c>
    </row>
    <row r="1201" spans="1:18">
      <c r="A1201" s="2">
        <v>1217</v>
      </c>
      <c r="B1201" s="2" t="s">
        <v>4</v>
      </c>
      <c r="C1201" s="2">
        <f>YEAR(GC[[#This Row],[Date]])</f>
        <v>2025</v>
      </c>
      <c r="D1201" s="2" t="s">
        <v>211</v>
      </c>
      <c r="E1201" s="2" t="s">
        <v>211</v>
      </c>
      <c r="F1201" s="18">
        <v>45839</v>
      </c>
      <c r="G1201" s="2">
        <f t="shared" si="166"/>
        <v>31</v>
      </c>
      <c r="H1201" s="19">
        <f t="shared" si="167"/>
        <v>45850</v>
      </c>
      <c r="I1201">
        <v>1</v>
      </c>
      <c r="J1201">
        <v>2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0</v>
      </c>
      <c r="Q1201" s="2">
        <f>SUM(GC[[#This Row],[IC1_Inv1_GC]:[IC2_Inv2_GC]])</f>
        <v>6</v>
      </c>
      <c r="R1201" s="264" t="s">
        <v>1687</v>
      </c>
    </row>
    <row r="1202" spans="1:18">
      <c r="A1202" s="2">
        <v>1218</v>
      </c>
      <c r="B1202" s="2" t="s">
        <v>4</v>
      </c>
      <c r="C1202" s="2">
        <f>YEAR(GC[[#This Row],[Date]])</f>
        <v>2025</v>
      </c>
      <c r="D1202" s="2" t="s">
        <v>211</v>
      </c>
      <c r="E1202" s="2" t="s">
        <v>211</v>
      </c>
      <c r="F1202" s="18">
        <v>45839</v>
      </c>
      <c r="G1202" s="2">
        <f t="shared" si="166"/>
        <v>31</v>
      </c>
      <c r="H1202" s="19">
        <f t="shared" si="167"/>
        <v>45851</v>
      </c>
      <c r="I1202">
        <v>1</v>
      </c>
      <c r="J1202">
        <v>2</v>
      </c>
      <c r="K1202">
        <v>0</v>
      </c>
      <c r="L1202">
        <v>14</v>
      </c>
      <c r="M1202">
        <v>0</v>
      </c>
      <c r="N1202">
        <v>0</v>
      </c>
      <c r="O1202">
        <v>0</v>
      </c>
      <c r="P1202">
        <v>0</v>
      </c>
      <c r="Q1202" s="2">
        <f>SUM(GC[[#This Row],[IC1_Inv1_GC]:[IC2_Inv2_GC]])</f>
        <v>14</v>
      </c>
      <c r="R1202" s="265" t="s">
        <v>1688</v>
      </c>
    </row>
    <row r="1203" spans="1:18">
      <c r="A1203" s="2">
        <v>1219</v>
      </c>
      <c r="B1203" s="2" t="s">
        <v>4</v>
      </c>
      <c r="C1203" s="2">
        <f>YEAR(GC[[#This Row],[Date]])</f>
        <v>2025</v>
      </c>
      <c r="D1203" s="2" t="s">
        <v>211</v>
      </c>
      <c r="E1203" s="2" t="s">
        <v>211</v>
      </c>
      <c r="F1203" s="18">
        <v>45839</v>
      </c>
      <c r="G1203" s="2">
        <f t="shared" si="166"/>
        <v>31</v>
      </c>
      <c r="H1203" s="19">
        <f t="shared" si="167"/>
        <v>45852</v>
      </c>
      <c r="I1203">
        <v>1</v>
      </c>
      <c r="J1203">
        <v>2</v>
      </c>
      <c r="Q1203" s="2">
        <f>SUM(GC[[#This Row],[IC1_Inv1_GC]:[IC2_Inv2_GC]])</f>
        <v>0</v>
      </c>
    </row>
    <row r="1204" spans="1:18">
      <c r="A1204" s="2">
        <v>1220</v>
      </c>
      <c r="B1204" s="2" t="s">
        <v>4</v>
      </c>
      <c r="C1204" s="2">
        <f>YEAR(GC[[#This Row],[Date]])</f>
        <v>2025</v>
      </c>
      <c r="D1204" s="2" t="s">
        <v>211</v>
      </c>
      <c r="E1204" s="2" t="s">
        <v>211</v>
      </c>
      <c r="F1204" s="18">
        <v>45839</v>
      </c>
      <c r="G1204" s="2">
        <f t="shared" ref="G1204:G1210" si="168">DAY(EOMONTH(F1204,0))</f>
        <v>31</v>
      </c>
      <c r="H1204" s="19">
        <f t="shared" ref="H1204:H1209" si="169">H1203+1</f>
        <v>45853</v>
      </c>
      <c r="I1204">
        <v>1</v>
      </c>
      <c r="J1204">
        <v>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3</v>
      </c>
      <c r="Q1204" s="2">
        <f>SUM(GC[[#This Row],[IC1_Inv1_GC]:[IC2_Inv2_GC]])</f>
        <v>3</v>
      </c>
    </row>
    <row r="1205" spans="1:18">
      <c r="A1205" s="2">
        <v>1121</v>
      </c>
      <c r="B1205" s="2" t="s">
        <v>4</v>
      </c>
      <c r="C1205" s="2">
        <f>YEAR(GC[[#This Row],[Date]])</f>
        <v>2025</v>
      </c>
      <c r="D1205" s="2" t="s">
        <v>211</v>
      </c>
      <c r="E1205" s="2" t="s">
        <v>211</v>
      </c>
      <c r="F1205" s="18">
        <v>45839</v>
      </c>
      <c r="G1205" s="2">
        <f t="shared" si="168"/>
        <v>31</v>
      </c>
      <c r="H1205" s="19">
        <f t="shared" si="169"/>
        <v>45854</v>
      </c>
      <c r="I1205">
        <v>1</v>
      </c>
      <c r="J1205">
        <v>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3</v>
      </c>
      <c r="Q1205" s="2">
        <f>SUM(GC[[#This Row],[IC1_Inv1_GC]:[IC2_Inv2_GC]])</f>
        <v>3</v>
      </c>
      <c r="R1205" s="266" t="s">
        <v>1691</v>
      </c>
    </row>
    <row r="1206" spans="1:18">
      <c r="A1206" s="2">
        <v>1122</v>
      </c>
      <c r="B1206" s="2" t="s">
        <v>4</v>
      </c>
      <c r="C1206" s="2">
        <f>YEAR(GC[[#This Row],[Date]])</f>
        <v>2025</v>
      </c>
      <c r="D1206" s="2" t="s">
        <v>211</v>
      </c>
      <c r="E1206" s="2" t="s">
        <v>211</v>
      </c>
      <c r="F1206" s="18">
        <v>45839</v>
      </c>
      <c r="G1206" s="2">
        <f t="shared" si="168"/>
        <v>31</v>
      </c>
      <c r="H1206" s="19">
        <f t="shared" si="169"/>
        <v>45855</v>
      </c>
      <c r="I1206">
        <v>1</v>
      </c>
      <c r="J1206">
        <v>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s="2">
        <f>SUM(GC[[#This Row],[IC1_Inv1_GC]:[IC2_Inv2_GC]])</f>
        <v>0</v>
      </c>
    </row>
    <row r="1207" spans="1:18">
      <c r="A1207" s="2">
        <v>1123</v>
      </c>
      <c r="B1207" s="2" t="s">
        <v>4</v>
      </c>
      <c r="C1207" s="2">
        <f>YEAR(GC[[#This Row],[Date]])</f>
        <v>2025</v>
      </c>
      <c r="D1207" s="2" t="s">
        <v>211</v>
      </c>
      <c r="E1207" s="2" t="s">
        <v>211</v>
      </c>
      <c r="F1207" s="18">
        <v>45839</v>
      </c>
      <c r="G1207" s="2">
        <f t="shared" si="168"/>
        <v>31</v>
      </c>
      <c r="H1207" s="19">
        <f t="shared" si="169"/>
        <v>45856</v>
      </c>
      <c r="I1207">
        <v>1</v>
      </c>
      <c r="J1207">
        <v>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16</v>
      </c>
      <c r="Q1207" s="2">
        <f>SUM(GC[[#This Row],[IC1_Inv1_GC]:[IC2_Inv2_GC]])</f>
        <v>16</v>
      </c>
      <c r="R1207" s="267" t="s">
        <v>1692</v>
      </c>
    </row>
    <row r="1208" spans="1:18">
      <c r="A1208" s="2">
        <v>1124</v>
      </c>
      <c r="B1208" s="2" t="s">
        <v>4</v>
      </c>
      <c r="C1208" s="2">
        <f>YEAR(GC[[#This Row],[Date]])</f>
        <v>2025</v>
      </c>
      <c r="D1208" s="2" t="s">
        <v>211</v>
      </c>
      <c r="E1208" s="2" t="s">
        <v>211</v>
      </c>
      <c r="F1208" s="18">
        <v>45839</v>
      </c>
      <c r="G1208" s="2">
        <f t="shared" si="168"/>
        <v>31</v>
      </c>
      <c r="H1208" s="19">
        <f t="shared" si="169"/>
        <v>45857</v>
      </c>
      <c r="I1208">
        <v>1</v>
      </c>
      <c r="J1208">
        <v>2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10</v>
      </c>
      <c r="Q1208" s="2">
        <f>SUM(GC[[#This Row],[IC1_Inv1_GC]:[IC2_Inv2_GC]])</f>
        <v>10</v>
      </c>
      <c r="R1208" s="268" t="s">
        <v>1694</v>
      </c>
    </row>
    <row r="1209" spans="1:18">
      <c r="A1209" s="2">
        <v>1125</v>
      </c>
      <c r="B1209" s="2" t="s">
        <v>4</v>
      </c>
      <c r="C1209" s="2">
        <f>YEAR(GC[[#This Row],[Date]])</f>
        <v>2025</v>
      </c>
      <c r="D1209" s="2" t="s">
        <v>211</v>
      </c>
      <c r="E1209" s="2" t="s">
        <v>211</v>
      </c>
      <c r="F1209" s="18">
        <v>45839</v>
      </c>
      <c r="G1209" s="2">
        <f t="shared" si="168"/>
        <v>31</v>
      </c>
      <c r="H1209" s="19">
        <f t="shared" si="169"/>
        <v>45858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8</v>
      </c>
      <c r="Q1209" s="2">
        <f>SUM(GC[[#This Row],[IC1_Inv1_GC]:[IC2_Inv2_GC]])</f>
        <v>8</v>
      </c>
      <c r="R1209" s="269" t="s">
        <v>1695</v>
      </c>
    </row>
    <row r="1210" spans="1:18">
      <c r="A1210" s="2">
        <v>1126</v>
      </c>
      <c r="B1210" s="2" t="s">
        <v>4</v>
      </c>
      <c r="C1210" s="2">
        <f>YEAR(GC[[#This Row],[Date]])</f>
        <v>2025</v>
      </c>
      <c r="D1210" s="2" t="s">
        <v>211</v>
      </c>
      <c r="E1210" s="2" t="s">
        <v>211</v>
      </c>
      <c r="F1210" s="18">
        <v>45839</v>
      </c>
      <c r="G1210" s="2">
        <f t="shared" si="168"/>
        <v>31</v>
      </c>
      <c r="H1210" s="19">
        <f t="shared" ref="H1210:H1222" si="170">H1209+1</f>
        <v>45859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2</v>
      </c>
      <c r="O1210">
        <v>0</v>
      </c>
      <c r="P1210">
        <v>3</v>
      </c>
      <c r="Q1210" s="2">
        <f>SUM(GC[[#This Row],[IC1_Inv1_GC]:[IC2_Inv2_GC]])</f>
        <v>5</v>
      </c>
      <c r="R1210" s="270" t="s">
        <v>1696</v>
      </c>
    </row>
    <row r="1211" spans="1:18">
      <c r="A1211" s="2">
        <v>1127</v>
      </c>
      <c r="B1211" s="2" t="s">
        <v>4</v>
      </c>
      <c r="C1211" s="2">
        <f>YEAR(GC[[#This Row],[Date]])</f>
        <v>2025</v>
      </c>
      <c r="D1211" s="2" t="s">
        <v>211</v>
      </c>
      <c r="E1211" s="2" t="s">
        <v>211</v>
      </c>
      <c r="F1211" s="18">
        <v>45839</v>
      </c>
      <c r="G1211" s="2">
        <f t="shared" ref="G1211" si="171">DAY(EOMONTH(F1211,0))</f>
        <v>31</v>
      </c>
      <c r="H1211" s="19">
        <f t="shared" si="170"/>
        <v>45860</v>
      </c>
      <c r="I1211">
        <v>1</v>
      </c>
      <c r="J1211">
        <v>1</v>
      </c>
      <c r="K1211">
        <v>0</v>
      </c>
      <c r="L1211">
        <v>3</v>
      </c>
      <c r="M1211" s="271">
        <v>5</v>
      </c>
      <c r="N1211">
        <v>0</v>
      </c>
      <c r="O1211">
        <v>0</v>
      </c>
      <c r="P1211">
        <v>0</v>
      </c>
      <c r="Q1211" s="2">
        <f>SUM(GC[[#This Row],[IC1_Inv1_GC]:[IC2_Inv2_GC]])</f>
        <v>8</v>
      </c>
      <c r="R1211" s="272" t="s">
        <v>1697</v>
      </c>
    </row>
    <row r="1212" spans="1:18">
      <c r="A1212" s="2">
        <v>1128</v>
      </c>
      <c r="B1212" s="2" t="s">
        <v>4</v>
      </c>
      <c r="C1212" s="2">
        <f>YEAR(GC[[#This Row],[Date]])</f>
        <v>2025</v>
      </c>
      <c r="D1212" s="2" t="s">
        <v>211</v>
      </c>
      <c r="E1212" s="2" t="s">
        <v>211</v>
      </c>
      <c r="F1212" s="18">
        <v>45839</v>
      </c>
      <c r="G1212" s="2">
        <f t="shared" ref="G1212" si="172">DAY(EOMONTH(F1212,0))</f>
        <v>31</v>
      </c>
      <c r="H1212" s="19">
        <f t="shared" si="170"/>
        <v>45861</v>
      </c>
      <c r="I1212">
        <v>1</v>
      </c>
      <c r="J1212">
        <v>1</v>
      </c>
      <c r="K1212">
        <v>0</v>
      </c>
      <c r="L1212">
        <v>8</v>
      </c>
      <c r="M1212">
        <v>0</v>
      </c>
      <c r="N1212">
        <v>0</v>
      </c>
      <c r="O1212">
        <v>0</v>
      </c>
      <c r="P1212">
        <v>0</v>
      </c>
      <c r="Q1212" s="2">
        <f>SUM(GC[[#This Row],[IC1_Inv1_GC]:[IC2_Inv2_GC]])</f>
        <v>8</v>
      </c>
      <c r="R1212" s="273" t="s">
        <v>1698</v>
      </c>
    </row>
    <row r="1213" spans="1:18">
      <c r="A1213" s="2">
        <v>1128</v>
      </c>
      <c r="B1213" s="2" t="s">
        <v>4</v>
      </c>
      <c r="C1213" s="2">
        <f>YEAR(GC[[#This Row],[Date]])</f>
        <v>2025</v>
      </c>
      <c r="D1213" s="2" t="s">
        <v>211</v>
      </c>
      <c r="E1213" s="2" t="s">
        <v>211</v>
      </c>
      <c r="F1213" s="18">
        <v>45839</v>
      </c>
      <c r="G1213" s="2">
        <f t="shared" ref="G1213" si="173">DAY(EOMONTH(F1213,0))</f>
        <v>31</v>
      </c>
      <c r="H1213" s="19">
        <f t="shared" si="170"/>
        <v>45862</v>
      </c>
      <c r="I1213">
        <v>1</v>
      </c>
      <c r="J1213">
        <v>1</v>
      </c>
      <c r="K1213">
        <v>0</v>
      </c>
      <c r="L1213">
        <v>0</v>
      </c>
      <c r="M1213">
        <v>5</v>
      </c>
      <c r="N1213">
        <v>6</v>
      </c>
      <c r="O1213">
        <v>0</v>
      </c>
      <c r="P1213">
        <v>0</v>
      </c>
      <c r="Q1213" s="2">
        <f>SUM(GC[[#This Row],[IC1_Inv1_GC]:[IC2_Inv2_GC]])</f>
        <v>11</v>
      </c>
      <c r="R1213" s="274" t="s">
        <v>1699</v>
      </c>
    </row>
    <row r="1214" spans="1:18">
      <c r="A1214" s="2">
        <v>1129</v>
      </c>
      <c r="B1214" s="2" t="s">
        <v>4</v>
      </c>
      <c r="C1214" s="2">
        <f>YEAR(GC[[#This Row],[Date]])</f>
        <v>2025</v>
      </c>
      <c r="D1214" s="2" t="s">
        <v>211</v>
      </c>
      <c r="E1214" s="2" t="s">
        <v>211</v>
      </c>
      <c r="F1214" s="18">
        <v>45839</v>
      </c>
      <c r="G1214" s="2">
        <f t="shared" ref="G1214:G1216" si="174">DAY(EOMONTH(F1214,0))</f>
        <v>31</v>
      </c>
      <c r="H1214" s="19">
        <f t="shared" si="170"/>
        <v>45863</v>
      </c>
      <c r="I1214">
        <v>1</v>
      </c>
      <c r="J1214">
        <v>1</v>
      </c>
      <c r="K1214">
        <v>0</v>
      </c>
      <c r="L1214">
        <v>6</v>
      </c>
      <c r="M1214">
        <v>0</v>
      </c>
      <c r="N1214">
        <v>0</v>
      </c>
      <c r="O1214">
        <v>0</v>
      </c>
      <c r="P1214">
        <v>0</v>
      </c>
      <c r="Q1214" s="2">
        <f>SUM(GC[[#This Row],[IC1_Inv1_GC]:[IC2_Inv2_GC]])</f>
        <v>6</v>
      </c>
      <c r="R1214" s="275" t="s">
        <v>1700</v>
      </c>
    </row>
    <row r="1215" spans="1:18">
      <c r="A1215" s="2">
        <v>1130</v>
      </c>
      <c r="B1215" s="2" t="s">
        <v>4</v>
      </c>
      <c r="C1215" s="2">
        <f>YEAR(GC[[#This Row],[Date]])</f>
        <v>2025</v>
      </c>
      <c r="D1215" s="2" t="s">
        <v>211</v>
      </c>
      <c r="E1215" s="2" t="s">
        <v>211</v>
      </c>
      <c r="F1215" s="18">
        <v>45839</v>
      </c>
      <c r="G1215" s="2">
        <f t="shared" si="174"/>
        <v>31</v>
      </c>
      <c r="H1215" s="19">
        <f t="shared" si="170"/>
        <v>45864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4</v>
      </c>
      <c r="P1215">
        <v>4</v>
      </c>
      <c r="Q1215" s="2">
        <f>SUM(GC[[#This Row],[IC1_Inv1_GC]:[IC2_Inv2_GC]])</f>
        <v>8</v>
      </c>
      <c r="R1215" s="275" t="s">
        <v>1701</v>
      </c>
    </row>
    <row r="1216" spans="1:18">
      <c r="A1216" s="2">
        <v>1131</v>
      </c>
      <c r="B1216" s="2" t="s">
        <v>4</v>
      </c>
      <c r="C1216" s="2">
        <f>YEAR(GC[[#This Row],[Date]])</f>
        <v>2025</v>
      </c>
      <c r="D1216" s="2" t="s">
        <v>211</v>
      </c>
      <c r="E1216" s="2" t="s">
        <v>211</v>
      </c>
      <c r="F1216" s="18">
        <v>45839</v>
      </c>
      <c r="G1216" s="2">
        <f t="shared" si="174"/>
        <v>31</v>
      </c>
      <c r="H1216" s="19">
        <f t="shared" si="170"/>
        <v>45865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10</v>
      </c>
      <c r="P1216">
        <v>0</v>
      </c>
      <c r="Q1216" s="2">
        <f>SUM(GC[[#This Row],[IC1_Inv1_GC]:[IC2_Inv2_GC]])</f>
        <v>10</v>
      </c>
      <c r="R1216" s="276" t="s">
        <v>1703</v>
      </c>
    </row>
    <row r="1217" spans="1:18">
      <c r="A1217" s="2">
        <v>1132</v>
      </c>
      <c r="B1217" s="2" t="s">
        <v>4</v>
      </c>
      <c r="C1217" s="2">
        <f>YEAR(GC[[#This Row],[Date]])</f>
        <v>2025</v>
      </c>
      <c r="D1217" s="2" t="s">
        <v>211</v>
      </c>
      <c r="E1217" s="2" t="s">
        <v>211</v>
      </c>
      <c r="F1217" s="18">
        <v>45839</v>
      </c>
      <c r="G1217" s="2">
        <f t="shared" ref="G1217" si="175">DAY(EOMONTH(F1217,0))</f>
        <v>31</v>
      </c>
      <c r="H1217" s="19">
        <f t="shared" si="170"/>
        <v>45866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10</v>
      </c>
      <c r="P1217">
        <v>0</v>
      </c>
      <c r="Q1217" s="2">
        <f>SUM(GC[[#This Row],[IC1_Inv1_GC]:[IC2_Inv2_GC]])</f>
        <v>10</v>
      </c>
      <c r="R1217" s="277" t="s">
        <v>1704</v>
      </c>
    </row>
    <row r="1218" spans="1:18">
      <c r="A1218" s="2">
        <v>1133</v>
      </c>
      <c r="B1218" s="2" t="s">
        <v>4</v>
      </c>
      <c r="C1218" s="2">
        <f>YEAR(GC[[#This Row],[Date]])</f>
        <v>2025</v>
      </c>
      <c r="D1218" s="2" t="s">
        <v>211</v>
      </c>
      <c r="E1218" s="2" t="s">
        <v>211</v>
      </c>
      <c r="F1218" s="18">
        <v>45839</v>
      </c>
      <c r="G1218" s="2">
        <f t="shared" ref="G1218" si="176">DAY(EOMONTH(F1218,0))</f>
        <v>31</v>
      </c>
      <c r="H1218" s="19">
        <f t="shared" si="170"/>
        <v>45867</v>
      </c>
      <c r="I1218">
        <v>1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9</v>
      </c>
      <c r="P1218">
        <v>0</v>
      </c>
      <c r="Q1218" s="2">
        <f>SUM(GC[[#This Row],[IC1_Inv1_GC]:[IC2_Inv2_GC]])</f>
        <v>9</v>
      </c>
      <c r="R1218" s="278" t="s">
        <v>1705</v>
      </c>
    </row>
    <row r="1219" spans="1:18">
      <c r="A1219" s="2">
        <v>1134</v>
      </c>
      <c r="B1219" s="2" t="s">
        <v>4</v>
      </c>
      <c r="C1219" s="2">
        <f>YEAR(GC[[#This Row],[Date]])</f>
        <v>2025</v>
      </c>
      <c r="D1219" s="2" t="s">
        <v>211</v>
      </c>
      <c r="E1219" s="2" t="s">
        <v>211</v>
      </c>
      <c r="F1219" s="18">
        <v>45839</v>
      </c>
      <c r="G1219" s="2">
        <f t="shared" ref="G1219" si="177">DAY(EOMONTH(F1219,0))</f>
        <v>31</v>
      </c>
      <c r="H1219" s="19">
        <f t="shared" si="170"/>
        <v>45868</v>
      </c>
      <c r="I1219">
        <v>1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10</v>
      </c>
      <c r="P1219">
        <v>0</v>
      </c>
      <c r="Q1219" s="2">
        <f>SUM(GC[[#This Row],[IC1_Inv1_GC]:[IC2_Inv2_GC]])</f>
        <v>10</v>
      </c>
      <c r="R1219" s="278" t="s">
        <v>1706</v>
      </c>
    </row>
    <row r="1220" spans="1:18">
      <c r="A1220" s="2">
        <v>1135</v>
      </c>
      <c r="B1220" s="2" t="s">
        <v>4</v>
      </c>
      <c r="C1220" s="2">
        <f>YEAR(GC[[#This Row],[Date]])</f>
        <v>2025</v>
      </c>
      <c r="D1220" s="2" t="s">
        <v>211</v>
      </c>
      <c r="E1220" s="2" t="s">
        <v>211</v>
      </c>
      <c r="F1220" s="18">
        <v>45839</v>
      </c>
      <c r="G1220" s="2">
        <f t="shared" ref="G1220" si="178">DAY(EOMONTH(F1220,0))</f>
        <v>31</v>
      </c>
      <c r="H1220" s="19">
        <f t="shared" si="170"/>
        <v>45869</v>
      </c>
      <c r="I1220">
        <v>1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0</v>
      </c>
      <c r="Q1220" s="2">
        <f>SUM(GC[[#This Row],[IC1_Inv1_GC]:[IC2_Inv2_GC]])</f>
        <v>7</v>
      </c>
      <c r="R1220" s="280" t="s">
        <v>1708</v>
      </c>
    </row>
    <row r="1221" spans="1:18">
      <c r="A1221" s="2">
        <v>1136</v>
      </c>
      <c r="B1221" s="2" t="s">
        <v>4</v>
      </c>
      <c r="C1221" s="2">
        <f>YEAR(GC[[#This Row],[Date]])</f>
        <v>2025</v>
      </c>
      <c r="D1221" s="2" t="s">
        <v>211</v>
      </c>
      <c r="E1221" s="2" t="s">
        <v>211</v>
      </c>
      <c r="F1221" s="18">
        <v>45870</v>
      </c>
      <c r="G1221" s="2">
        <f t="shared" ref="G1221" si="179">DAY(EOMONTH(F1221,0))</f>
        <v>31</v>
      </c>
      <c r="H1221" s="19">
        <f t="shared" si="170"/>
        <v>45870</v>
      </c>
      <c r="I1221">
        <v>1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10</v>
      </c>
      <c r="P1221">
        <v>0</v>
      </c>
      <c r="Q1221" s="2">
        <f>SUM(GC[[#This Row],[IC1_Inv1_GC]:[IC2_Inv2_GC]])</f>
        <v>10</v>
      </c>
      <c r="R1221" s="281" t="s">
        <v>1712</v>
      </c>
    </row>
    <row r="1222" spans="1:18">
      <c r="A1222" s="2">
        <v>1137</v>
      </c>
      <c r="B1222" s="2" t="s">
        <v>4</v>
      </c>
      <c r="C1222" s="2">
        <f>YEAR(GC[[#This Row],[Date]])</f>
        <v>2025</v>
      </c>
      <c r="D1222" s="2" t="s">
        <v>211</v>
      </c>
      <c r="E1222" s="2" t="s">
        <v>211</v>
      </c>
      <c r="F1222" s="18">
        <v>45870</v>
      </c>
      <c r="G1222" s="2">
        <f t="shared" ref="G1222" si="180">DAY(EOMONTH(F1222,0))</f>
        <v>31</v>
      </c>
      <c r="H1222" s="19">
        <f t="shared" si="170"/>
        <v>45871</v>
      </c>
      <c r="I1222">
        <v>1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10</v>
      </c>
      <c r="P1222">
        <v>0</v>
      </c>
      <c r="Q1222" s="2">
        <f>SUM(GC[[#This Row],[IC1_Inv1_GC]:[IC2_Inv2_GC]])</f>
        <v>10</v>
      </c>
      <c r="R1222" s="282" t="s">
        <v>1713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M1634"/>
  <sheetViews>
    <sheetView zoomScaleNormal="100" workbookViewId="0">
      <pane xSplit="8" ySplit="1" topLeftCell="I1620" activePane="bottomRight" state="frozen"/>
      <selection activeCell="I9" sqref="I9"/>
      <selection pane="topRight" activeCell="I9" sqref="I9"/>
      <selection pane="bottomLeft" activeCell="I9" sqref="I9"/>
      <selection pane="bottomRight" activeCell="K1633" sqref="K1633:K1634"/>
    </sheetView>
  </sheetViews>
  <sheetFormatPr defaultColWidth="9" defaultRowHeight="14.4"/>
  <cols>
    <col min="2" max="2" width="11.109375" customWidth="1"/>
    <col min="3" max="3" width="12.44140625" customWidth="1"/>
    <col min="4" max="4" width="14.88671875" customWidth="1"/>
    <col min="5" max="5" width="13.44140625" customWidth="1"/>
    <col min="6" max="6" width="10.5546875" customWidth="1"/>
    <col min="7" max="7" width="8.109375" customWidth="1"/>
    <col min="8" max="8" width="10.44140625" bestFit="1" customWidth="1"/>
    <col min="9" max="9" width="45.44140625" customWidth="1"/>
    <col min="10" max="10" width="10.44140625" style="2" customWidth="1"/>
    <col min="11" max="11" width="21.109375" customWidth="1"/>
    <col min="12" max="12" width="17.5546875" customWidth="1"/>
    <col min="13" max="13" width="14" customWidth="1"/>
  </cols>
  <sheetData>
    <row r="1" spans="1:13" ht="28.8">
      <c r="A1" s="17" t="s">
        <v>7</v>
      </c>
      <c r="B1" s="17" t="s">
        <v>178</v>
      </c>
      <c r="C1" s="17" t="s">
        <v>215</v>
      </c>
      <c r="D1" s="17" t="s">
        <v>179</v>
      </c>
      <c r="E1" s="17" t="s">
        <v>180</v>
      </c>
      <c r="F1" s="17" t="s">
        <v>139</v>
      </c>
      <c r="G1" s="17" t="s">
        <v>65</v>
      </c>
      <c r="H1" s="17" t="s">
        <v>36</v>
      </c>
      <c r="I1" s="20" t="s">
        <v>1432</v>
      </c>
      <c r="J1" s="21" t="s">
        <v>1433</v>
      </c>
      <c r="K1" s="20" t="s">
        <v>1434</v>
      </c>
      <c r="L1" s="20" t="s">
        <v>1435</v>
      </c>
      <c r="M1" s="20" t="s">
        <v>924</v>
      </c>
    </row>
    <row r="2" spans="1:13">
      <c r="A2" s="2">
        <v>1</v>
      </c>
      <c r="B2" s="2" t="s">
        <v>208</v>
      </c>
      <c r="C2" s="2">
        <f>YEAR(Table91112[[#This Row],[Date]])</f>
        <v>2022</v>
      </c>
      <c r="D2" s="2" t="s">
        <v>209</v>
      </c>
      <c r="E2" s="2" t="s">
        <v>209</v>
      </c>
      <c r="F2" s="18">
        <v>44682</v>
      </c>
      <c r="G2" s="2">
        <f t="shared" ref="G2:G33" si="0">DAY(EOMONTH(F2,0))</f>
        <v>31</v>
      </c>
      <c r="H2" s="19">
        <v>44687</v>
      </c>
      <c r="I2" t="s">
        <v>1436</v>
      </c>
      <c r="J2" s="2">
        <v>1</v>
      </c>
      <c r="K2" s="3" t="s">
        <v>448</v>
      </c>
    </row>
    <row r="3" spans="1:13">
      <c r="A3" s="2">
        <f t="shared" ref="A3:A66" si="1">A2+1</f>
        <v>2</v>
      </c>
      <c r="B3" s="2" t="s">
        <v>208</v>
      </c>
      <c r="C3" s="2">
        <f>YEAR(Table91112[[#This Row],[Date]])</f>
        <v>2022</v>
      </c>
      <c r="D3" s="2" t="s">
        <v>209</v>
      </c>
      <c r="E3" s="2" t="s">
        <v>209</v>
      </c>
      <c r="F3" s="18">
        <v>44682</v>
      </c>
      <c r="G3" s="2">
        <f t="shared" si="0"/>
        <v>31</v>
      </c>
      <c r="H3" s="19">
        <v>44687</v>
      </c>
      <c r="I3" t="s">
        <v>1437</v>
      </c>
      <c r="J3" s="2">
        <v>1</v>
      </c>
      <c r="K3" s="3" t="s">
        <v>449</v>
      </c>
    </row>
    <row r="4" spans="1:13">
      <c r="A4" s="2">
        <f t="shared" si="1"/>
        <v>3</v>
      </c>
      <c r="B4" s="2" t="s">
        <v>208</v>
      </c>
      <c r="C4" s="2">
        <f>YEAR(Table91112[[#This Row],[Date]])</f>
        <v>2022</v>
      </c>
      <c r="D4" s="2" t="s">
        <v>209</v>
      </c>
      <c r="E4" s="2" t="s">
        <v>209</v>
      </c>
      <c r="F4" s="18">
        <v>44682</v>
      </c>
      <c r="G4" s="2">
        <f t="shared" si="0"/>
        <v>31</v>
      </c>
      <c r="H4" s="19">
        <v>44687</v>
      </c>
      <c r="I4" t="s">
        <v>1437</v>
      </c>
      <c r="J4" s="2">
        <v>1</v>
      </c>
      <c r="K4" s="3" t="s">
        <v>451</v>
      </c>
    </row>
    <row r="5" spans="1:13">
      <c r="A5" s="2">
        <f t="shared" si="1"/>
        <v>4</v>
      </c>
      <c r="B5" s="2" t="s">
        <v>208</v>
      </c>
      <c r="C5" s="2">
        <f>YEAR(Table91112[[#This Row],[Date]])</f>
        <v>2022</v>
      </c>
      <c r="D5" s="2" t="s">
        <v>209</v>
      </c>
      <c r="E5" s="2" t="s">
        <v>209</v>
      </c>
      <c r="F5" s="18">
        <v>44682</v>
      </c>
      <c r="G5" s="2">
        <f t="shared" si="0"/>
        <v>31</v>
      </c>
      <c r="H5" s="19">
        <v>44687</v>
      </c>
      <c r="I5" t="s">
        <v>1436</v>
      </c>
      <c r="J5" s="2">
        <v>1</v>
      </c>
      <c r="K5" s="3" t="s">
        <v>452</v>
      </c>
    </row>
    <row r="6" spans="1:13">
      <c r="A6" s="2">
        <f t="shared" si="1"/>
        <v>5</v>
      </c>
      <c r="B6" s="2" t="s">
        <v>208</v>
      </c>
      <c r="C6" s="2">
        <f>YEAR(Table91112[[#This Row],[Date]])</f>
        <v>2022</v>
      </c>
      <c r="D6" s="2" t="s">
        <v>209</v>
      </c>
      <c r="E6" s="2" t="s">
        <v>209</v>
      </c>
      <c r="F6" s="18">
        <v>44682</v>
      </c>
      <c r="G6" s="2">
        <f t="shared" si="0"/>
        <v>31</v>
      </c>
      <c r="H6" s="19">
        <v>44687</v>
      </c>
      <c r="I6" t="s">
        <v>1436</v>
      </c>
      <c r="J6" s="2">
        <v>1</v>
      </c>
      <c r="K6" s="3" t="s">
        <v>453</v>
      </c>
    </row>
    <row r="7" spans="1:13">
      <c r="A7" s="2">
        <f t="shared" si="1"/>
        <v>6</v>
      </c>
      <c r="B7" s="2" t="s">
        <v>208</v>
      </c>
      <c r="C7" s="2">
        <f>YEAR(Table91112[[#This Row],[Date]])</f>
        <v>2022</v>
      </c>
      <c r="D7" s="2" t="s">
        <v>209</v>
      </c>
      <c r="E7" s="2" t="s">
        <v>209</v>
      </c>
      <c r="F7" s="18">
        <v>44682</v>
      </c>
      <c r="G7" s="2">
        <f t="shared" si="0"/>
        <v>31</v>
      </c>
      <c r="H7" s="19">
        <v>44687</v>
      </c>
      <c r="I7" t="s">
        <v>1437</v>
      </c>
      <c r="J7" s="2">
        <v>1</v>
      </c>
      <c r="K7" s="3" t="s">
        <v>454</v>
      </c>
    </row>
    <row r="8" spans="1:13">
      <c r="A8" s="2">
        <f t="shared" si="1"/>
        <v>7</v>
      </c>
      <c r="B8" s="2" t="s">
        <v>208</v>
      </c>
      <c r="C8" s="2">
        <f>YEAR(Table91112[[#This Row],[Date]])</f>
        <v>2022</v>
      </c>
      <c r="D8" s="2" t="s">
        <v>209</v>
      </c>
      <c r="E8" s="2" t="s">
        <v>209</v>
      </c>
      <c r="F8" s="18">
        <v>44743</v>
      </c>
      <c r="G8" s="2">
        <f t="shared" si="0"/>
        <v>31</v>
      </c>
      <c r="H8" s="19">
        <v>44751</v>
      </c>
      <c r="I8" t="s">
        <v>1438</v>
      </c>
      <c r="J8" s="2">
        <v>1</v>
      </c>
      <c r="K8" s="3" t="s">
        <v>455</v>
      </c>
    </row>
    <row r="9" spans="1:13">
      <c r="A9" s="2">
        <f t="shared" si="1"/>
        <v>8</v>
      </c>
      <c r="B9" s="2" t="s">
        <v>208</v>
      </c>
      <c r="C9" s="2">
        <f>YEAR(Table91112[[#This Row],[Date]])</f>
        <v>2022</v>
      </c>
      <c r="D9" s="2" t="s">
        <v>209</v>
      </c>
      <c r="E9" s="2" t="s">
        <v>209</v>
      </c>
      <c r="F9" s="18">
        <v>44743</v>
      </c>
      <c r="G9" s="2">
        <f t="shared" si="0"/>
        <v>31</v>
      </c>
      <c r="H9" s="19">
        <v>44751</v>
      </c>
      <c r="I9" t="s">
        <v>1439</v>
      </c>
      <c r="J9" s="2">
        <v>1</v>
      </c>
      <c r="K9" s="3" t="s">
        <v>456</v>
      </c>
    </row>
    <row r="10" spans="1:13">
      <c r="A10" s="2">
        <f t="shared" si="1"/>
        <v>9</v>
      </c>
      <c r="B10" s="2" t="s">
        <v>208</v>
      </c>
      <c r="C10" s="2">
        <f>YEAR(Table91112[[#This Row],[Date]])</f>
        <v>2022</v>
      </c>
      <c r="D10" s="2" t="s">
        <v>209</v>
      </c>
      <c r="E10" s="2" t="s">
        <v>209</v>
      </c>
      <c r="F10" s="18">
        <v>44743</v>
      </c>
      <c r="G10" s="2">
        <f t="shared" si="0"/>
        <v>31</v>
      </c>
      <c r="H10" s="19">
        <v>44753</v>
      </c>
      <c r="I10" t="s">
        <v>1438</v>
      </c>
      <c r="J10" s="2">
        <v>1</v>
      </c>
      <c r="K10" s="3" t="s">
        <v>457</v>
      </c>
    </row>
    <row r="11" spans="1:13">
      <c r="A11" s="2">
        <f t="shared" si="1"/>
        <v>10</v>
      </c>
      <c r="B11" s="2" t="s">
        <v>208</v>
      </c>
      <c r="C11" s="2">
        <f>YEAR(Table91112[[#This Row],[Date]])</f>
        <v>2022</v>
      </c>
      <c r="D11" s="2" t="s">
        <v>209</v>
      </c>
      <c r="E11" s="2" t="s">
        <v>209</v>
      </c>
      <c r="F11" s="18">
        <v>44743</v>
      </c>
      <c r="G11" s="2">
        <f t="shared" si="0"/>
        <v>31</v>
      </c>
      <c r="H11" s="19">
        <v>44754</v>
      </c>
      <c r="I11" t="s">
        <v>1438</v>
      </c>
      <c r="J11" s="2">
        <v>1</v>
      </c>
      <c r="K11" s="3" t="s">
        <v>458</v>
      </c>
    </row>
    <row r="12" spans="1:13">
      <c r="A12" s="2">
        <f t="shared" si="1"/>
        <v>11</v>
      </c>
      <c r="B12" s="2" t="s">
        <v>208</v>
      </c>
      <c r="C12" s="2">
        <f>YEAR(Table91112[[#This Row],[Date]])</f>
        <v>2022</v>
      </c>
      <c r="D12" s="2" t="s">
        <v>209</v>
      </c>
      <c r="E12" s="2" t="s">
        <v>209</v>
      </c>
      <c r="F12" s="18">
        <v>44743</v>
      </c>
      <c r="G12" s="2">
        <f t="shared" si="0"/>
        <v>31</v>
      </c>
      <c r="H12" s="19">
        <v>44754</v>
      </c>
      <c r="I12" t="s">
        <v>1440</v>
      </c>
      <c r="J12" s="2">
        <v>1</v>
      </c>
      <c r="K12" s="3" t="s">
        <v>459</v>
      </c>
    </row>
    <row r="13" spans="1:13">
      <c r="A13" s="2">
        <f t="shared" si="1"/>
        <v>12</v>
      </c>
      <c r="B13" s="2" t="s">
        <v>208</v>
      </c>
      <c r="C13" s="2">
        <f>YEAR(Table91112[[#This Row],[Date]])</f>
        <v>2022</v>
      </c>
      <c r="D13" s="2" t="s">
        <v>209</v>
      </c>
      <c r="E13" s="2" t="s">
        <v>209</v>
      </c>
      <c r="F13" s="18">
        <v>44743</v>
      </c>
      <c r="G13" s="2">
        <f t="shared" si="0"/>
        <v>31</v>
      </c>
      <c r="H13" s="19">
        <v>44754</v>
      </c>
      <c r="I13" t="s">
        <v>1441</v>
      </c>
      <c r="J13" s="2">
        <v>1</v>
      </c>
      <c r="K13" s="3" t="s">
        <v>461</v>
      </c>
    </row>
    <row r="14" spans="1:13">
      <c r="A14" s="2">
        <f t="shared" si="1"/>
        <v>13</v>
      </c>
      <c r="B14" s="2" t="s">
        <v>208</v>
      </c>
      <c r="C14" s="2">
        <f>YEAR(Table91112[[#This Row],[Date]])</f>
        <v>2022</v>
      </c>
      <c r="D14" s="2" t="s">
        <v>209</v>
      </c>
      <c r="E14" s="2" t="s">
        <v>209</v>
      </c>
      <c r="F14" s="18">
        <v>44743</v>
      </c>
      <c r="G14" s="2">
        <f t="shared" si="0"/>
        <v>31</v>
      </c>
      <c r="H14" s="19">
        <v>44754</v>
      </c>
      <c r="I14" t="s">
        <v>1442</v>
      </c>
      <c r="J14" s="2">
        <v>1</v>
      </c>
      <c r="K14" s="3" t="s">
        <v>462</v>
      </c>
    </row>
    <row r="15" spans="1:13">
      <c r="A15" s="2">
        <f t="shared" si="1"/>
        <v>14</v>
      </c>
      <c r="B15" s="2" t="s">
        <v>208</v>
      </c>
      <c r="C15" s="2">
        <f>YEAR(Table91112[[#This Row],[Date]])</f>
        <v>2022</v>
      </c>
      <c r="D15" s="2" t="s">
        <v>209</v>
      </c>
      <c r="E15" s="2" t="s">
        <v>209</v>
      </c>
      <c r="F15" s="18">
        <v>44743</v>
      </c>
      <c r="G15" s="2">
        <f t="shared" si="0"/>
        <v>31</v>
      </c>
      <c r="H15" s="19">
        <v>44754</v>
      </c>
      <c r="I15" t="s">
        <v>1442</v>
      </c>
      <c r="J15" s="2">
        <v>1</v>
      </c>
      <c r="K15" s="3" t="s">
        <v>463</v>
      </c>
    </row>
    <row r="16" spans="1:13">
      <c r="A16" s="2">
        <f t="shared" si="1"/>
        <v>15</v>
      </c>
      <c r="B16" s="2" t="s">
        <v>208</v>
      </c>
      <c r="C16" s="2">
        <f>YEAR(Table91112[[#This Row],[Date]])</f>
        <v>2022</v>
      </c>
      <c r="D16" s="2" t="s">
        <v>209</v>
      </c>
      <c r="E16" s="2" t="s">
        <v>209</v>
      </c>
      <c r="F16" s="18">
        <v>44743</v>
      </c>
      <c r="G16" s="2">
        <f t="shared" si="0"/>
        <v>31</v>
      </c>
      <c r="H16" s="19">
        <v>44757</v>
      </c>
      <c r="I16" t="s">
        <v>1442</v>
      </c>
      <c r="J16" s="2">
        <v>1</v>
      </c>
      <c r="K16" s="3" t="s">
        <v>464</v>
      </c>
    </row>
    <row r="17" spans="1:11">
      <c r="A17" s="2">
        <f t="shared" si="1"/>
        <v>16</v>
      </c>
      <c r="B17" s="2" t="s">
        <v>208</v>
      </c>
      <c r="C17" s="2">
        <f>YEAR(Table91112[[#This Row],[Date]])</f>
        <v>2022</v>
      </c>
      <c r="D17" s="2" t="s">
        <v>209</v>
      </c>
      <c r="E17" s="2" t="s">
        <v>209</v>
      </c>
      <c r="F17" s="18">
        <v>44743</v>
      </c>
      <c r="G17" s="2">
        <f t="shared" si="0"/>
        <v>31</v>
      </c>
      <c r="H17" s="19">
        <v>44757</v>
      </c>
      <c r="I17" t="s">
        <v>1442</v>
      </c>
      <c r="J17" s="2">
        <v>1</v>
      </c>
      <c r="K17" s="3" t="s">
        <v>465</v>
      </c>
    </row>
    <row r="18" spans="1:11">
      <c r="A18" s="2">
        <f t="shared" si="1"/>
        <v>17</v>
      </c>
      <c r="B18" s="2" t="s">
        <v>208</v>
      </c>
      <c r="C18" s="2">
        <f>YEAR(Table91112[[#This Row],[Date]])</f>
        <v>2022</v>
      </c>
      <c r="D18" s="2" t="s">
        <v>209</v>
      </c>
      <c r="E18" s="2" t="s">
        <v>209</v>
      </c>
      <c r="F18" s="18">
        <v>44743</v>
      </c>
      <c r="G18" s="2">
        <f t="shared" si="0"/>
        <v>31</v>
      </c>
      <c r="H18" s="19">
        <v>44757</v>
      </c>
      <c r="I18" t="s">
        <v>1442</v>
      </c>
      <c r="J18" s="2">
        <v>1</v>
      </c>
      <c r="K18" s="3" t="s">
        <v>466</v>
      </c>
    </row>
    <row r="19" spans="1:11">
      <c r="A19" s="2">
        <f t="shared" si="1"/>
        <v>18</v>
      </c>
      <c r="B19" s="2" t="s">
        <v>208</v>
      </c>
      <c r="C19" s="2">
        <f>YEAR(Table91112[[#This Row],[Date]])</f>
        <v>2022</v>
      </c>
      <c r="D19" s="2" t="s">
        <v>209</v>
      </c>
      <c r="E19" s="2" t="s">
        <v>209</v>
      </c>
      <c r="F19" s="18">
        <v>44743</v>
      </c>
      <c r="G19" s="2">
        <f t="shared" si="0"/>
        <v>31</v>
      </c>
      <c r="H19" s="19">
        <v>44757</v>
      </c>
      <c r="I19" t="s">
        <v>1442</v>
      </c>
      <c r="J19" s="2">
        <v>1</v>
      </c>
      <c r="K19" s="3" t="s">
        <v>467</v>
      </c>
    </row>
    <row r="20" spans="1:11">
      <c r="A20" s="2">
        <f t="shared" si="1"/>
        <v>19</v>
      </c>
      <c r="B20" s="2" t="s">
        <v>208</v>
      </c>
      <c r="C20" s="2">
        <f>YEAR(Table91112[[#This Row],[Date]])</f>
        <v>2022</v>
      </c>
      <c r="D20" s="2" t="s">
        <v>209</v>
      </c>
      <c r="E20" s="2" t="s">
        <v>209</v>
      </c>
      <c r="F20" s="18">
        <v>44743</v>
      </c>
      <c r="G20" s="2">
        <f t="shared" si="0"/>
        <v>31</v>
      </c>
      <c r="H20" s="19">
        <v>44757</v>
      </c>
      <c r="I20" t="s">
        <v>1443</v>
      </c>
      <c r="J20" s="2">
        <v>1</v>
      </c>
      <c r="K20" s="3" t="s">
        <v>468</v>
      </c>
    </row>
    <row r="21" spans="1:11">
      <c r="A21" s="2">
        <f t="shared" si="1"/>
        <v>20</v>
      </c>
      <c r="B21" s="2" t="s">
        <v>208</v>
      </c>
      <c r="C21" s="2">
        <f>YEAR(Table91112[[#This Row],[Date]])</f>
        <v>2022</v>
      </c>
      <c r="D21" s="2" t="s">
        <v>209</v>
      </c>
      <c r="E21" s="2" t="s">
        <v>209</v>
      </c>
      <c r="F21" s="18">
        <v>44743</v>
      </c>
      <c r="G21" s="2">
        <f t="shared" si="0"/>
        <v>31</v>
      </c>
      <c r="H21" s="19">
        <v>44761</v>
      </c>
      <c r="I21" t="s">
        <v>1442</v>
      </c>
      <c r="J21" s="2">
        <v>1</v>
      </c>
      <c r="K21" s="3" t="s">
        <v>469</v>
      </c>
    </row>
    <row r="22" spans="1:11">
      <c r="A22" s="2">
        <f t="shared" si="1"/>
        <v>21</v>
      </c>
      <c r="B22" s="2" t="s">
        <v>208</v>
      </c>
      <c r="C22" s="2">
        <f>YEAR(Table91112[[#This Row],[Date]])</f>
        <v>2022</v>
      </c>
      <c r="D22" s="2" t="s">
        <v>209</v>
      </c>
      <c r="E22" s="2" t="s">
        <v>209</v>
      </c>
      <c r="F22" s="18">
        <v>44743</v>
      </c>
      <c r="G22" s="2">
        <f t="shared" si="0"/>
        <v>31</v>
      </c>
      <c r="H22" s="19">
        <v>44771</v>
      </c>
      <c r="I22" t="s">
        <v>1442</v>
      </c>
      <c r="J22" s="2">
        <v>1</v>
      </c>
      <c r="K22" s="3" t="s">
        <v>470</v>
      </c>
    </row>
    <row r="23" spans="1:11">
      <c r="A23" s="2">
        <f t="shared" si="1"/>
        <v>22</v>
      </c>
      <c r="B23" s="2" t="s">
        <v>208</v>
      </c>
      <c r="C23" s="2">
        <f>YEAR(Table91112[[#This Row],[Date]])</f>
        <v>2022</v>
      </c>
      <c r="D23" s="2" t="s">
        <v>209</v>
      </c>
      <c r="E23" s="2" t="s">
        <v>209</v>
      </c>
      <c r="F23" s="18">
        <v>44743</v>
      </c>
      <c r="G23" s="2">
        <f t="shared" si="0"/>
        <v>31</v>
      </c>
      <c r="H23" s="19">
        <v>44771</v>
      </c>
      <c r="I23" t="s">
        <v>1442</v>
      </c>
      <c r="J23" s="2">
        <v>1</v>
      </c>
      <c r="K23" s="3" t="s">
        <v>471</v>
      </c>
    </row>
    <row r="24" spans="1:11">
      <c r="A24" s="2">
        <f t="shared" si="1"/>
        <v>23</v>
      </c>
      <c r="B24" s="2" t="s">
        <v>208</v>
      </c>
      <c r="C24" s="2">
        <f>YEAR(Table91112[[#This Row],[Date]])</f>
        <v>2022</v>
      </c>
      <c r="D24" s="2" t="s">
        <v>209</v>
      </c>
      <c r="E24" s="2" t="s">
        <v>209</v>
      </c>
      <c r="F24" s="18">
        <v>44775</v>
      </c>
      <c r="G24" s="2">
        <f t="shared" si="0"/>
        <v>31</v>
      </c>
      <c r="H24" s="19">
        <v>44775</v>
      </c>
      <c r="I24" t="s">
        <v>1443</v>
      </c>
      <c r="J24" s="2">
        <v>1</v>
      </c>
      <c r="K24" s="3" t="s">
        <v>472</v>
      </c>
    </row>
    <row r="25" spans="1:11">
      <c r="A25" s="2">
        <f t="shared" si="1"/>
        <v>24</v>
      </c>
      <c r="B25" s="2" t="s">
        <v>208</v>
      </c>
      <c r="C25" s="2">
        <f>YEAR(Table91112[[#This Row],[Date]])</f>
        <v>2022</v>
      </c>
      <c r="D25" s="2" t="s">
        <v>209</v>
      </c>
      <c r="E25" s="2" t="s">
        <v>209</v>
      </c>
      <c r="F25" s="18">
        <v>44775</v>
      </c>
      <c r="G25" s="2">
        <f t="shared" si="0"/>
        <v>31</v>
      </c>
      <c r="H25" s="19">
        <v>44780</v>
      </c>
      <c r="I25" t="s">
        <v>1442</v>
      </c>
      <c r="J25" s="2">
        <v>1</v>
      </c>
      <c r="K25" s="3" t="s">
        <v>474</v>
      </c>
    </row>
    <row r="26" spans="1:11">
      <c r="A26" s="2">
        <f t="shared" si="1"/>
        <v>25</v>
      </c>
      <c r="B26" s="2" t="s">
        <v>208</v>
      </c>
      <c r="C26" s="2">
        <f>YEAR(Table91112[[#This Row],[Date]])</f>
        <v>2022</v>
      </c>
      <c r="D26" s="2" t="s">
        <v>209</v>
      </c>
      <c r="E26" s="2" t="s">
        <v>209</v>
      </c>
      <c r="F26" s="18">
        <v>44775</v>
      </c>
      <c r="G26" s="2">
        <f t="shared" si="0"/>
        <v>31</v>
      </c>
      <c r="H26" s="19">
        <v>44780</v>
      </c>
      <c r="I26" t="s">
        <v>1442</v>
      </c>
      <c r="J26" s="2">
        <v>1</v>
      </c>
      <c r="K26" s="3" t="s">
        <v>475</v>
      </c>
    </row>
    <row r="27" spans="1:11">
      <c r="A27" s="2">
        <f t="shared" si="1"/>
        <v>26</v>
      </c>
      <c r="B27" s="2" t="s">
        <v>208</v>
      </c>
      <c r="C27" s="2">
        <v>2022</v>
      </c>
      <c r="D27" s="2" t="s">
        <v>209</v>
      </c>
      <c r="E27" s="2" t="s">
        <v>209</v>
      </c>
      <c r="F27" s="36">
        <v>44774</v>
      </c>
      <c r="G27" s="2">
        <f t="shared" si="0"/>
        <v>31</v>
      </c>
      <c r="H27" s="37">
        <v>44789</v>
      </c>
      <c r="I27" t="s">
        <v>288</v>
      </c>
      <c r="J27" s="2">
        <v>1</v>
      </c>
      <c r="K27" t="s">
        <v>188</v>
      </c>
    </row>
    <row r="28" spans="1:11">
      <c r="A28" s="2">
        <f t="shared" si="1"/>
        <v>27</v>
      </c>
      <c r="B28" s="2" t="s">
        <v>208</v>
      </c>
      <c r="C28" s="2">
        <v>2022</v>
      </c>
      <c r="D28" s="2" t="s">
        <v>209</v>
      </c>
      <c r="E28" s="2" t="s">
        <v>209</v>
      </c>
      <c r="F28" s="36">
        <v>44774</v>
      </c>
      <c r="G28" s="2">
        <f t="shared" si="0"/>
        <v>31</v>
      </c>
      <c r="H28" s="37">
        <v>44792</v>
      </c>
      <c r="I28" t="s">
        <v>287</v>
      </c>
      <c r="J28" s="2">
        <v>1</v>
      </c>
      <c r="K28" t="s">
        <v>187</v>
      </c>
    </row>
    <row r="29" spans="1:11">
      <c r="A29" s="2">
        <f t="shared" si="1"/>
        <v>28</v>
      </c>
      <c r="B29" s="2" t="s">
        <v>208</v>
      </c>
      <c r="C29" s="2">
        <v>2022</v>
      </c>
      <c r="D29" s="2" t="s">
        <v>209</v>
      </c>
      <c r="E29" s="2" t="s">
        <v>209</v>
      </c>
      <c r="F29" s="36">
        <v>44774</v>
      </c>
      <c r="G29" s="2">
        <f t="shared" si="0"/>
        <v>31</v>
      </c>
      <c r="H29" s="37">
        <v>44792</v>
      </c>
      <c r="I29" t="s">
        <v>294</v>
      </c>
      <c r="J29" s="2">
        <v>2</v>
      </c>
      <c r="K29" t="s">
        <v>187</v>
      </c>
    </row>
    <row r="30" spans="1:11">
      <c r="A30" s="2">
        <f t="shared" si="1"/>
        <v>29</v>
      </c>
      <c r="B30" s="2" t="s">
        <v>208</v>
      </c>
      <c r="C30" s="2">
        <v>2022</v>
      </c>
      <c r="D30" s="2" t="s">
        <v>209</v>
      </c>
      <c r="E30" s="2" t="s">
        <v>209</v>
      </c>
      <c r="F30" s="36">
        <v>44774</v>
      </c>
      <c r="G30" s="2">
        <f t="shared" si="0"/>
        <v>31</v>
      </c>
      <c r="H30" s="37">
        <v>44792</v>
      </c>
      <c r="I30" t="s">
        <v>294</v>
      </c>
      <c r="J30" s="2">
        <v>2</v>
      </c>
      <c r="K30" t="s">
        <v>187</v>
      </c>
    </row>
    <row r="31" spans="1:11">
      <c r="A31" s="2">
        <f t="shared" si="1"/>
        <v>30</v>
      </c>
      <c r="B31" s="2" t="s">
        <v>208</v>
      </c>
      <c r="C31" s="2">
        <v>2022</v>
      </c>
      <c r="D31" s="2" t="s">
        <v>209</v>
      </c>
      <c r="E31" s="2" t="s">
        <v>209</v>
      </c>
      <c r="F31" s="36">
        <v>44774</v>
      </c>
      <c r="G31" s="2">
        <f t="shared" si="0"/>
        <v>31</v>
      </c>
      <c r="H31" s="37">
        <v>44792</v>
      </c>
      <c r="I31" t="s">
        <v>294</v>
      </c>
      <c r="J31" s="2">
        <v>2</v>
      </c>
      <c r="K31" t="s">
        <v>187</v>
      </c>
    </row>
    <row r="32" spans="1:11">
      <c r="A32" s="2">
        <f t="shared" si="1"/>
        <v>31</v>
      </c>
      <c r="B32" s="2" t="s">
        <v>208</v>
      </c>
      <c r="C32" s="2">
        <v>2022</v>
      </c>
      <c r="D32" s="2" t="s">
        <v>209</v>
      </c>
      <c r="E32" s="2" t="s">
        <v>209</v>
      </c>
      <c r="F32" s="36">
        <v>44774</v>
      </c>
      <c r="G32" s="2">
        <f t="shared" si="0"/>
        <v>31</v>
      </c>
      <c r="H32" s="37">
        <v>44793</v>
      </c>
      <c r="I32" t="s">
        <v>294</v>
      </c>
      <c r="J32" s="2">
        <v>2</v>
      </c>
      <c r="K32" t="s">
        <v>187</v>
      </c>
    </row>
    <row r="33" spans="1:11">
      <c r="A33" s="2">
        <f t="shared" si="1"/>
        <v>32</v>
      </c>
      <c r="B33" s="2" t="s">
        <v>208</v>
      </c>
      <c r="C33" s="2">
        <v>2022</v>
      </c>
      <c r="D33" s="2" t="s">
        <v>209</v>
      </c>
      <c r="E33" s="2" t="s">
        <v>209</v>
      </c>
      <c r="F33" s="36">
        <v>44774</v>
      </c>
      <c r="G33" s="2">
        <f t="shared" si="0"/>
        <v>31</v>
      </c>
      <c r="H33" s="37">
        <v>44793</v>
      </c>
      <c r="I33" t="s">
        <v>294</v>
      </c>
      <c r="J33" s="2">
        <v>2</v>
      </c>
      <c r="K33" t="s">
        <v>187</v>
      </c>
    </row>
    <row r="34" spans="1:11">
      <c r="A34" s="2">
        <f t="shared" si="1"/>
        <v>33</v>
      </c>
      <c r="B34" s="2" t="s">
        <v>208</v>
      </c>
      <c r="C34" s="2">
        <v>2022</v>
      </c>
      <c r="D34" s="2" t="s">
        <v>209</v>
      </c>
      <c r="E34" s="2" t="s">
        <v>209</v>
      </c>
      <c r="F34" s="36">
        <v>44774</v>
      </c>
      <c r="G34" s="2">
        <f t="shared" ref="G34:G59" si="2">DAY(EOMONTH(F34,0))</f>
        <v>31</v>
      </c>
      <c r="H34" s="37">
        <v>44794</v>
      </c>
      <c r="I34" t="s">
        <v>294</v>
      </c>
      <c r="J34" s="2">
        <v>2</v>
      </c>
      <c r="K34" t="s">
        <v>185</v>
      </c>
    </row>
    <row r="35" spans="1:11">
      <c r="A35" s="2">
        <f t="shared" si="1"/>
        <v>34</v>
      </c>
      <c r="B35" s="2" t="s">
        <v>208</v>
      </c>
      <c r="C35" s="2">
        <v>2022</v>
      </c>
      <c r="D35" s="2" t="s">
        <v>209</v>
      </c>
      <c r="E35" s="2" t="s">
        <v>209</v>
      </c>
      <c r="F35" s="36">
        <v>44774</v>
      </c>
      <c r="G35" s="2">
        <f t="shared" si="2"/>
        <v>31</v>
      </c>
      <c r="H35" s="37">
        <v>44794</v>
      </c>
      <c r="I35" t="s">
        <v>294</v>
      </c>
      <c r="J35" s="2">
        <v>2</v>
      </c>
      <c r="K35" t="s">
        <v>188</v>
      </c>
    </row>
    <row r="36" spans="1:11">
      <c r="A36" s="2">
        <f t="shared" si="1"/>
        <v>35</v>
      </c>
      <c r="B36" s="2" t="s">
        <v>208</v>
      </c>
      <c r="C36" s="2">
        <v>2022</v>
      </c>
      <c r="D36" s="2" t="s">
        <v>209</v>
      </c>
      <c r="E36" s="2" t="s">
        <v>209</v>
      </c>
      <c r="F36" s="36">
        <v>44774</v>
      </c>
      <c r="G36" s="2">
        <f t="shared" si="2"/>
        <v>31</v>
      </c>
      <c r="H36" s="37">
        <v>44795</v>
      </c>
      <c r="I36" t="s">
        <v>291</v>
      </c>
      <c r="J36" s="2">
        <v>2</v>
      </c>
      <c r="K36" t="s">
        <v>187</v>
      </c>
    </row>
    <row r="37" spans="1:11">
      <c r="A37" s="2">
        <f t="shared" si="1"/>
        <v>36</v>
      </c>
      <c r="B37" s="2" t="s">
        <v>208</v>
      </c>
      <c r="C37" s="2">
        <v>2022</v>
      </c>
      <c r="D37" s="2" t="s">
        <v>209</v>
      </c>
      <c r="E37" s="2" t="s">
        <v>209</v>
      </c>
      <c r="F37" s="36">
        <v>44774</v>
      </c>
      <c r="G37" s="2">
        <f t="shared" si="2"/>
        <v>31</v>
      </c>
      <c r="H37" s="37">
        <v>44795</v>
      </c>
      <c r="I37" t="s">
        <v>295</v>
      </c>
      <c r="J37" s="2">
        <v>2</v>
      </c>
      <c r="K37" t="s">
        <v>187</v>
      </c>
    </row>
    <row r="38" spans="1:11">
      <c r="A38" s="2">
        <f t="shared" si="1"/>
        <v>37</v>
      </c>
      <c r="B38" s="2" t="s">
        <v>208</v>
      </c>
      <c r="C38" s="2">
        <v>2022</v>
      </c>
      <c r="D38" s="2" t="s">
        <v>209</v>
      </c>
      <c r="E38" s="2" t="s">
        <v>209</v>
      </c>
      <c r="F38" s="36">
        <v>44774</v>
      </c>
      <c r="G38" s="2">
        <f t="shared" si="2"/>
        <v>31</v>
      </c>
      <c r="H38" s="37">
        <v>44796</v>
      </c>
      <c r="I38" t="s">
        <v>294</v>
      </c>
      <c r="J38" s="2">
        <v>2</v>
      </c>
      <c r="K38" t="s">
        <v>189</v>
      </c>
    </row>
    <row r="39" spans="1:11">
      <c r="A39" s="2">
        <f t="shared" si="1"/>
        <v>38</v>
      </c>
      <c r="B39" s="2" t="s">
        <v>208</v>
      </c>
      <c r="C39" s="2">
        <f>YEAR(Table91112[[#This Row],[Date]])</f>
        <v>2022</v>
      </c>
      <c r="D39" s="2" t="s">
        <v>209</v>
      </c>
      <c r="E39" s="2" t="s">
        <v>209</v>
      </c>
      <c r="F39" s="18">
        <v>44775</v>
      </c>
      <c r="G39" s="2">
        <f t="shared" si="2"/>
        <v>31</v>
      </c>
      <c r="H39" s="19">
        <v>44798</v>
      </c>
      <c r="I39" t="s">
        <v>1442</v>
      </c>
      <c r="J39" s="2">
        <v>1</v>
      </c>
      <c r="K39" s="1" t="s">
        <v>482</v>
      </c>
    </row>
    <row r="40" spans="1:11">
      <c r="A40" s="2">
        <f t="shared" si="1"/>
        <v>39</v>
      </c>
      <c r="B40" s="2" t="s">
        <v>208</v>
      </c>
      <c r="C40" s="2">
        <f>YEAR(Table91112[[#This Row],[Date]])</f>
        <v>2022</v>
      </c>
      <c r="D40" s="2" t="s">
        <v>209</v>
      </c>
      <c r="E40" s="2" t="s">
        <v>209</v>
      </c>
      <c r="F40" s="18">
        <v>44775</v>
      </c>
      <c r="G40" s="2">
        <f t="shared" si="2"/>
        <v>31</v>
      </c>
      <c r="H40" s="19">
        <v>44798</v>
      </c>
      <c r="I40" t="s">
        <v>1442</v>
      </c>
      <c r="J40" s="2">
        <v>1</v>
      </c>
      <c r="K40" s="1" t="s">
        <v>483</v>
      </c>
    </row>
    <row r="41" spans="1:11">
      <c r="A41" s="2">
        <f t="shared" si="1"/>
        <v>40</v>
      </c>
      <c r="B41" s="2" t="s">
        <v>208</v>
      </c>
      <c r="C41" s="2">
        <f>YEAR(Table91112[[#This Row],[Date]])</f>
        <v>2022</v>
      </c>
      <c r="D41" s="2" t="s">
        <v>209</v>
      </c>
      <c r="E41" s="2" t="s">
        <v>209</v>
      </c>
      <c r="F41" s="18">
        <v>44775</v>
      </c>
      <c r="G41" s="2">
        <f t="shared" si="2"/>
        <v>31</v>
      </c>
      <c r="H41" s="19">
        <v>44798</v>
      </c>
      <c r="I41" t="s">
        <v>1442</v>
      </c>
      <c r="J41" s="2">
        <v>1</v>
      </c>
      <c r="K41" s="1" t="s">
        <v>484</v>
      </c>
    </row>
    <row r="42" spans="1:11">
      <c r="A42" s="2">
        <f t="shared" si="1"/>
        <v>41</v>
      </c>
      <c r="B42" s="2" t="s">
        <v>208</v>
      </c>
      <c r="C42" s="2">
        <f>YEAR(Table91112[[#This Row],[Date]])</f>
        <v>2022</v>
      </c>
      <c r="D42" s="2" t="s">
        <v>209</v>
      </c>
      <c r="E42" s="2" t="s">
        <v>209</v>
      </c>
      <c r="F42" s="18">
        <v>44775</v>
      </c>
      <c r="G42" s="2">
        <f t="shared" si="2"/>
        <v>31</v>
      </c>
      <c r="H42" s="19">
        <v>44798</v>
      </c>
      <c r="I42" t="s">
        <v>1442</v>
      </c>
      <c r="J42" s="2">
        <v>1</v>
      </c>
      <c r="K42" s="1" t="s">
        <v>485</v>
      </c>
    </row>
    <row r="43" spans="1:11">
      <c r="A43" s="2">
        <f t="shared" si="1"/>
        <v>42</v>
      </c>
      <c r="B43" s="2" t="s">
        <v>208</v>
      </c>
      <c r="C43" s="2">
        <f>YEAR(Table91112[[#This Row],[Date]])</f>
        <v>2022</v>
      </c>
      <c r="D43" s="2" t="s">
        <v>209</v>
      </c>
      <c r="E43" s="2" t="s">
        <v>209</v>
      </c>
      <c r="F43" s="18">
        <v>44775</v>
      </c>
      <c r="G43" s="2">
        <f t="shared" si="2"/>
        <v>31</v>
      </c>
      <c r="H43" s="19">
        <v>44798</v>
      </c>
      <c r="I43" t="s">
        <v>1442</v>
      </c>
      <c r="J43" s="2">
        <v>1</v>
      </c>
      <c r="K43" s="1" t="s">
        <v>486</v>
      </c>
    </row>
    <row r="44" spans="1:11">
      <c r="A44" s="2">
        <f t="shared" si="1"/>
        <v>43</v>
      </c>
      <c r="B44" s="2" t="s">
        <v>208</v>
      </c>
      <c r="C44" s="2">
        <f>YEAR(Table91112[[#This Row],[Date]])</f>
        <v>2022</v>
      </c>
      <c r="D44" s="2" t="s">
        <v>209</v>
      </c>
      <c r="E44" s="2" t="s">
        <v>209</v>
      </c>
      <c r="F44" s="18">
        <v>44775</v>
      </c>
      <c r="G44" s="2">
        <f t="shared" si="2"/>
        <v>31</v>
      </c>
      <c r="H44" s="19">
        <v>44798</v>
      </c>
      <c r="I44" t="s">
        <v>1442</v>
      </c>
      <c r="J44" s="2">
        <v>2</v>
      </c>
      <c r="K44" s="1" t="s">
        <v>1444</v>
      </c>
    </row>
    <row r="45" spans="1:11">
      <c r="A45" s="2">
        <f t="shared" si="1"/>
        <v>44</v>
      </c>
      <c r="B45" s="2" t="s">
        <v>208</v>
      </c>
      <c r="C45" s="2">
        <v>2022</v>
      </c>
      <c r="D45" s="2" t="s">
        <v>209</v>
      </c>
      <c r="E45" s="2" t="s">
        <v>209</v>
      </c>
      <c r="F45" s="36">
        <v>44774</v>
      </c>
      <c r="G45" s="2">
        <f t="shared" si="2"/>
        <v>31</v>
      </c>
      <c r="H45" s="37">
        <v>44800</v>
      </c>
      <c r="I45" t="s">
        <v>295</v>
      </c>
      <c r="J45" s="2">
        <v>2</v>
      </c>
      <c r="K45" t="s">
        <v>188</v>
      </c>
    </row>
    <row r="46" spans="1:11">
      <c r="A46" s="2">
        <f t="shared" si="1"/>
        <v>45</v>
      </c>
      <c r="B46" s="2" t="s">
        <v>208</v>
      </c>
      <c r="C46" s="2">
        <v>2022</v>
      </c>
      <c r="D46" s="2" t="s">
        <v>209</v>
      </c>
      <c r="E46" s="2" t="s">
        <v>209</v>
      </c>
      <c r="F46" s="36">
        <v>44774</v>
      </c>
      <c r="G46" s="2">
        <f t="shared" si="2"/>
        <v>31</v>
      </c>
      <c r="H46" s="37">
        <v>44800</v>
      </c>
      <c r="I46" t="s">
        <v>1445</v>
      </c>
      <c r="J46" s="2">
        <v>1</v>
      </c>
      <c r="K46" t="s">
        <v>189</v>
      </c>
    </row>
    <row r="47" spans="1:11">
      <c r="A47" s="2">
        <f t="shared" si="1"/>
        <v>46</v>
      </c>
      <c r="B47" s="2" t="s">
        <v>208</v>
      </c>
      <c r="C47" s="2">
        <v>2022</v>
      </c>
      <c r="D47" s="2" t="s">
        <v>209</v>
      </c>
      <c r="E47" s="2" t="s">
        <v>209</v>
      </c>
      <c r="F47" s="36">
        <v>44774</v>
      </c>
      <c r="G47" s="2">
        <f t="shared" si="2"/>
        <v>31</v>
      </c>
      <c r="H47" s="37">
        <v>44800</v>
      </c>
      <c r="I47" t="s">
        <v>1446</v>
      </c>
      <c r="J47" s="2">
        <v>2</v>
      </c>
      <c r="K47" t="s">
        <v>189</v>
      </c>
    </row>
    <row r="48" spans="1:11">
      <c r="A48" s="2">
        <f t="shared" si="1"/>
        <v>47</v>
      </c>
      <c r="B48" s="2" t="s">
        <v>208</v>
      </c>
      <c r="C48" s="2">
        <f>YEAR(Table91112[[#This Row],[Date]])</f>
        <v>2022</v>
      </c>
      <c r="D48" s="2" t="s">
        <v>209</v>
      </c>
      <c r="E48" s="2" t="s">
        <v>209</v>
      </c>
      <c r="F48" s="18">
        <v>44775</v>
      </c>
      <c r="G48" s="2">
        <f t="shared" si="2"/>
        <v>31</v>
      </c>
      <c r="H48" s="24">
        <v>44800</v>
      </c>
      <c r="I48" t="s">
        <v>450</v>
      </c>
      <c r="J48" s="2">
        <v>1</v>
      </c>
      <c r="K48" s="1" t="s">
        <v>489</v>
      </c>
    </row>
    <row r="49" spans="1:11">
      <c r="A49" s="2">
        <f t="shared" si="1"/>
        <v>48</v>
      </c>
      <c r="B49" s="2" t="s">
        <v>208</v>
      </c>
      <c r="C49" s="2">
        <f>YEAR(Table91112[[#This Row],[Date]])</f>
        <v>2022</v>
      </c>
      <c r="D49" s="2" t="s">
        <v>209</v>
      </c>
      <c r="E49" s="2" t="s">
        <v>209</v>
      </c>
      <c r="F49" s="18">
        <v>44775</v>
      </c>
      <c r="G49" s="2">
        <f t="shared" si="2"/>
        <v>31</v>
      </c>
      <c r="H49" s="24">
        <v>44800</v>
      </c>
      <c r="I49" t="s">
        <v>444</v>
      </c>
      <c r="J49" s="2" t="s">
        <v>1447</v>
      </c>
      <c r="K49" s="1" t="s">
        <v>490</v>
      </c>
    </row>
    <row r="50" spans="1:11">
      <c r="A50" s="2">
        <f t="shared" si="1"/>
        <v>49</v>
      </c>
      <c r="B50" s="2" t="s">
        <v>208</v>
      </c>
      <c r="C50" s="2">
        <f>YEAR(Table91112[[#This Row],[Date]])</f>
        <v>2022</v>
      </c>
      <c r="D50" s="2" t="s">
        <v>209</v>
      </c>
      <c r="E50" s="2" t="s">
        <v>209</v>
      </c>
      <c r="F50" s="18">
        <v>44775</v>
      </c>
      <c r="G50" s="2">
        <f t="shared" si="2"/>
        <v>31</v>
      </c>
      <c r="H50" s="24">
        <v>44801</v>
      </c>
      <c r="I50" t="s">
        <v>450</v>
      </c>
      <c r="J50" s="2">
        <v>1</v>
      </c>
      <c r="K50" s="1" t="s">
        <v>491</v>
      </c>
    </row>
    <row r="51" spans="1:11">
      <c r="A51" s="2">
        <f t="shared" si="1"/>
        <v>50</v>
      </c>
      <c r="B51" s="2" t="s">
        <v>208</v>
      </c>
      <c r="C51" s="2">
        <v>2022</v>
      </c>
      <c r="D51" s="2" t="s">
        <v>209</v>
      </c>
      <c r="E51" s="2" t="s">
        <v>209</v>
      </c>
      <c r="F51" s="36">
        <v>44774</v>
      </c>
      <c r="G51" s="2">
        <f t="shared" si="2"/>
        <v>31</v>
      </c>
      <c r="H51" s="37">
        <v>44804</v>
      </c>
      <c r="I51" t="s">
        <v>294</v>
      </c>
      <c r="J51" s="2">
        <v>2</v>
      </c>
      <c r="K51" t="s">
        <v>185</v>
      </c>
    </row>
    <row r="52" spans="1:11">
      <c r="A52" s="2">
        <f t="shared" si="1"/>
        <v>51</v>
      </c>
      <c r="B52" s="2" t="s">
        <v>208</v>
      </c>
      <c r="C52" s="2">
        <f>YEAR(Table91112[[#This Row],[Date]])</f>
        <v>2022</v>
      </c>
      <c r="D52" s="2" t="s">
        <v>209</v>
      </c>
      <c r="E52" s="2" t="s">
        <v>209</v>
      </c>
      <c r="F52" s="18">
        <v>44775</v>
      </c>
      <c r="G52" s="2">
        <f t="shared" si="2"/>
        <v>31</v>
      </c>
      <c r="H52" s="24">
        <v>44804</v>
      </c>
      <c r="I52" t="s">
        <v>445</v>
      </c>
      <c r="J52" s="2">
        <v>1</v>
      </c>
      <c r="K52" s="1" t="s">
        <v>492</v>
      </c>
    </row>
    <row r="53" spans="1:11">
      <c r="A53" s="2">
        <f t="shared" si="1"/>
        <v>52</v>
      </c>
      <c r="B53" s="2" t="s">
        <v>208</v>
      </c>
      <c r="C53" s="2">
        <v>2022</v>
      </c>
      <c r="D53" s="2" t="s">
        <v>209</v>
      </c>
      <c r="E53" s="2" t="s">
        <v>209</v>
      </c>
      <c r="F53" s="36">
        <v>44805</v>
      </c>
      <c r="G53" s="2">
        <f t="shared" si="2"/>
        <v>30</v>
      </c>
      <c r="H53" s="37">
        <v>44807</v>
      </c>
      <c r="I53" t="s">
        <v>294</v>
      </c>
      <c r="J53" s="2">
        <v>2</v>
      </c>
      <c r="K53" t="s">
        <v>187</v>
      </c>
    </row>
    <row r="54" spans="1:11">
      <c r="A54" s="2">
        <f t="shared" si="1"/>
        <v>53</v>
      </c>
      <c r="B54" s="2" t="s">
        <v>208</v>
      </c>
      <c r="C54" s="2">
        <v>2022</v>
      </c>
      <c r="D54" s="2" t="s">
        <v>209</v>
      </c>
      <c r="E54" s="2" t="s">
        <v>209</v>
      </c>
      <c r="F54" s="36">
        <v>44805</v>
      </c>
      <c r="G54" s="2">
        <f t="shared" si="2"/>
        <v>30</v>
      </c>
      <c r="H54" s="37">
        <v>44807</v>
      </c>
      <c r="I54" t="s">
        <v>297</v>
      </c>
      <c r="J54" s="2" t="s">
        <v>1448</v>
      </c>
      <c r="K54" t="s">
        <v>187</v>
      </c>
    </row>
    <row r="55" spans="1:11">
      <c r="A55" s="2">
        <f t="shared" si="1"/>
        <v>54</v>
      </c>
      <c r="B55" s="2" t="s">
        <v>208</v>
      </c>
      <c r="C55" s="2">
        <v>2022</v>
      </c>
      <c r="D55" s="2" t="s">
        <v>209</v>
      </c>
      <c r="E55" s="2" t="s">
        <v>209</v>
      </c>
      <c r="F55" s="36">
        <v>44805</v>
      </c>
      <c r="G55" s="2">
        <f t="shared" si="2"/>
        <v>30</v>
      </c>
      <c r="H55" s="37">
        <v>44807</v>
      </c>
      <c r="I55" t="s">
        <v>298</v>
      </c>
      <c r="J55" s="2" t="s">
        <v>1448</v>
      </c>
      <c r="K55" t="s">
        <v>189</v>
      </c>
    </row>
    <row r="56" spans="1:11">
      <c r="A56" s="2">
        <f t="shared" si="1"/>
        <v>55</v>
      </c>
      <c r="B56" s="2" t="s">
        <v>208</v>
      </c>
      <c r="C56" s="2">
        <v>2022</v>
      </c>
      <c r="D56" s="2" t="s">
        <v>209</v>
      </c>
      <c r="E56" s="2" t="s">
        <v>209</v>
      </c>
      <c r="F56" s="36">
        <v>44805</v>
      </c>
      <c r="G56" s="2">
        <f t="shared" si="2"/>
        <v>30</v>
      </c>
      <c r="H56" s="37">
        <v>44808</v>
      </c>
      <c r="I56" t="s">
        <v>294</v>
      </c>
      <c r="J56" s="2">
        <v>2</v>
      </c>
      <c r="K56" t="s">
        <v>189</v>
      </c>
    </row>
    <row r="57" spans="1:11">
      <c r="A57" s="2">
        <f t="shared" si="1"/>
        <v>56</v>
      </c>
      <c r="B57" s="2" t="s">
        <v>208</v>
      </c>
      <c r="C57" s="2">
        <v>2022</v>
      </c>
      <c r="D57" s="2" t="s">
        <v>209</v>
      </c>
      <c r="E57" s="2" t="s">
        <v>209</v>
      </c>
      <c r="F57" s="36">
        <v>44805</v>
      </c>
      <c r="G57" s="2">
        <f t="shared" si="2"/>
        <v>30</v>
      </c>
      <c r="H57" s="37">
        <v>44808</v>
      </c>
      <c r="I57" t="s">
        <v>299</v>
      </c>
      <c r="J57" s="2" t="s">
        <v>1448</v>
      </c>
      <c r="K57" t="s">
        <v>185</v>
      </c>
    </row>
    <row r="58" spans="1:11">
      <c r="A58" s="2">
        <f t="shared" si="1"/>
        <v>57</v>
      </c>
      <c r="B58" s="2" t="s">
        <v>208</v>
      </c>
      <c r="C58" s="2">
        <v>2022</v>
      </c>
      <c r="D58" s="2" t="s">
        <v>209</v>
      </c>
      <c r="E58" s="2" t="s">
        <v>209</v>
      </c>
      <c r="F58" s="36">
        <v>44805</v>
      </c>
      <c r="G58" s="2">
        <f t="shared" si="2"/>
        <v>30</v>
      </c>
      <c r="H58" s="37">
        <v>44808</v>
      </c>
      <c r="I58" t="s">
        <v>297</v>
      </c>
      <c r="J58" s="2" t="s">
        <v>1448</v>
      </c>
      <c r="K58" t="s">
        <v>186</v>
      </c>
    </row>
    <row r="59" spans="1:11">
      <c r="A59" s="2">
        <f t="shared" si="1"/>
        <v>58</v>
      </c>
      <c r="B59" s="2" t="s">
        <v>208</v>
      </c>
      <c r="C59" s="2">
        <v>2022</v>
      </c>
      <c r="D59" s="2" t="s">
        <v>209</v>
      </c>
      <c r="E59" s="2" t="s">
        <v>209</v>
      </c>
      <c r="F59" s="36">
        <v>44805</v>
      </c>
      <c r="G59" s="2">
        <f t="shared" si="2"/>
        <v>30</v>
      </c>
      <c r="H59" s="37">
        <v>44808</v>
      </c>
      <c r="I59" t="s">
        <v>299</v>
      </c>
      <c r="J59" s="2" t="s">
        <v>1448</v>
      </c>
      <c r="K59" t="s">
        <v>185</v>
      </c>
    </row>
    <row r="60" spans="1:11">
      <c r="A60" s="2">
        <f t="shared" si="1"/>
        <v>59</v>
      </c>
      <c r="B60" s="2" t="s">
        <v>208</v>
      </c>
      <c r="C60" s="2">
        <f>YEAR(Table91112[[#This Row],[Date]])</f>
        <v>2022</v>
      </c>
      <c r="D60" s="2" t="s">
        <v>209</v>
      </c>
      <c r="E60" s="2" t="s">
        <v>209</v>
      </c>
      <c r="F60" s="18">
        <v>44806</v>
      </c>
      <c r="G60" s="2">
        <v>30</v>
      </c>
      <c r="H60" s="24">
        <v>44811</v>
      </c>
      <c r="I60" t="s">
        <v>445</v>
      </c>
      <c r="J60" s="2">
        <v>1</v>
      </c>
      <c r="K60" s="1" t="s">
        <v>491</v>
      </c>
    </row>
    <row r="61" spans="1:11">
      <c r="A61" s="2">
        <f t="shared" si="1"/>
        <v>60</v>
      </c>
      <c r="B61" s="2" t="s">
        <v>208</v>
      </c>
      <c r="C61" s="2">
        <f>YEAR(Table91112[[#This Row],[Date]])</f>
        <v>2022</v>
      </c>
      <c r="D61" s="2" t="s">
        <v>209</v>
      </c>
      <c r="E61" s="2" t="s">
        <v>209</v>
      </c>
      <c r="F61" s="18">
        <v>44806</v>
      </c>
      <c r="G61" s="2">
        <v>30</v>
      </c>
      <c r="H61" s="24">
        <v>44811</v>
      </c>
      <c r="I61" t="s">
        <v>445</v>
      </c>
      <c r="J61" s="2">
        <v>1</v>
      </c>
      <c r="K61" s="1" t="s">
        <v>487</v>
      </c>
    </row>
    <row r="62" spans="1:11">
      <c r="A62" s="2">
        <f t="shared" si="1"/>
        <v>61</v>
      </c>
      <c r="B62" s="2" t="s">
        <v>208</v>
      </c>
      <c r="C62" s="2">
        <f>YEAR(Table91112[[#This Row],[Date]])</f>
        <v>2022</v>
      </c>
      <c r="D62" s="2" t="s">
        <v>209</v>
      </c>
      <c r="E62" s="2" t="s">
        <v>209</v>
      </c>
      <c r="F62" s="18">
        <v>44806</v>
      </c>
      <c r="G62" s="2">
        <v>30</v>
      </c>
      <c r="H62" s="24">
        <v>44811</v>
      </c>
      <c r="I62" t="s">
        <v>445</v>
      </c>
      <c r="J62" s="2">
        <v>1</v>
      </c>
      <c r="K62" s="1" t="s">
        <v>488</v>
      </c>
    </row>
    <row r="63" spans="1:11">
      <c r="A63" s="2">
        <f t="shared" si="1"/>
        <v>62</v>
      </c>
      <c r="B63" s="2" t="s">
        <v>208</v>
      </c>
      <c r="C63" s="2">
        <f>YEAR(Table91112[[#This Row],[Date]])</f>
        <v>2022</v>
      </c>
      <c r="D63" s="2" t="s">
        <v>209</v>
      </c>
      <c r="E63" s="2" t="s">
        <v>209</v>
      </c>
      <c r="F63" s="18">
        <v>44806</v>
      </c>
      <c r="G63" s="2">
        <v>30</v>
      </c>
      <c r="H63" s="24">
        <v>44811</v>
      </c>
      <c r="I63" t="s">
        <v>450</v>
      </c>
      <c r="J63" s="2">
        <v>1</v>
      </c>
      <c r="K63" s="1" t="s">
        <v>493</v>
      </c>
    </row>
    <row r="64" spans="1:11">
      <c r="A64" s="2">
        <f t="shared" si="1"/>
        <v>63</v>
      </c>
      <c r="B64" s="2" t="s">
        <v>208</v>
      </c>
      <c r="C64" s="2">
        <f>YEAR(Table91112[[#This Row],[Date]])</f>
        <v>2022</v>
      </c>
      <c r="D64" s="2" t="s">
        <v>209</v>
      </c>
      <c r="E64" s="2" t="s">
        <v>209</v>
      </c>
      <c r="F64" s="18">
        <v>44806</v>
      </c>
      <c r="G64" s="2">
        <v>30</v>
      </c>
      <c r="H64" s="24">
        <v>44811</v>
      </c>
      <c r="I64" t="s">
        <v>450</v>
      </c>
      <c r="J64" s="2">
        <v>1</v>
      </c>
      <c r="K64" s="1" t="s">
        <v>494</v>
      </c>
    </row>
    <row r="65" spans="1:11">
      <c r="A65" s="2">
        <f t="shared" si="1"/>
        <v>64</v>
      </c>
      <c r="B65" s="2" t="s">
        <v>208</v>
      </c>
      <c r="C65" s="2">
        <f>YEAR(Table91112[[#This Row],[Date]])</f>
        <v>2022</v>
      </c>
      <c r="D65" s="2" t="s">
        <v>209</v>
      </c>
      <c r="E65" s="2" t="s">
        <v>209</v>
      </c>
      <c r="F65" s="18">
        <v>44807</v>
      </c>
      <c r="G65" s="2">
        <v>30</v>
      </c>
      <c r="H65" s="37">
        <v>44813</v>
      </c>
      <c r="I65" t="s">
        <v>299</v>
      </c>
      <c r="J65" s="2" t="s">
        <v>1448</v>
      </c>
      <c r="K65" t="s">
        <v>185</v>
      </c>
    </row>
    <row r="66" spans="1:11">
      <c r="A66" s="2">
        <f t="shared" si="1"/>
        <v>65</v>
      </c>
      <c r="B66" s="2" t="s">
        <v>208</v>
      </c>
      <c r="C66" s="2">
        <f>YEAR(Table91112[[#This Row],[Date]])</f>
        <v>2022</v>
      </c>
      <c r="D66" s="2" t="s">
        <v>209</v>
      </c>
      <c r="E66" s="2" t="s">
        <v>209</v>
      </c>
      <c r="F66" s="18">
        <v>44808</v>
      </c>
      <c r="G66" s="2">
        <v>30</v>
      </c>
      <c r="H66" s="37">
        <v>44813</v>
      </c>
      <c r="I66" t="s">
        <v>294</v>
      </c>
      <c r="J66" s="2">
        <v>2</v>
      </c>
      <c r="K66" t="s">
        <v>186</v>
      </c>
    </row>
    <row r="67" spans="1:11">
      <c r="A67" s="2">
        <f t="shared" ref="A67:A130" si="3">A66+1</f>
        <v>66</v>
      </c>
      <c r="B67" s="2" t="s">
        <v>208</v>
      </c>
      <c r="C67" s="2">
        <f>YEAR(Table91112[[#This Row],[Date]])</f>
        <v>2022</v>
      </c>
      <c r="D67" s="2" t="s">
        <v>209</v>
      </c>
      <c r="E67" s="2" t="s">
        <v>209</v>
      </c>
      <c r="F67" s="18">
        <v>44809</v>
      </c>
      <c r="G67" s="2">
        <v>30</v>
      </c>
      <c r="H67" s="37">
        <v>44813</v>
      </c>
      <c r="I67" t="s">
        <v>301</v>
      </c>
      <c r="J67" s="2" t="s">
        <v>1448</v>
      </c>
      <c r="K67" t="s">
        <v>300</v>
      </c>
    </row>
    <row r="68" spans="1:11">
      <c r="A68" s="2">
        <f t="shared" si="3"/>
        <v>67</v>
      </c>
      <c r="B68" s="2" t="s">
        <v>208</v>
      </c>
      <c r="C68" s="2">
        <f>YEAR(Table91112[[#This Row],[Date]])</f>
        <v>2022</v>
      </c>
      <c r="D68" s="2" t="s">
        <v>209</v>
      </c>
      <c r="E68" s="2" t="s">
        <v>209</v>
      </c>
      <c r="F68" s="18">
        <v>44810</v>
      </c>
      <c r="G68" s="2">
        <v>30</v>
      </c>
      <c r="H68" s="37">
        <v>44813</v>
      </c>
      <c r="I68" t="s">
        <v>299</v>
      </c>
      <c r="J68" s="2" t="s">
        <v>1448</v>
      </c>
      <c r="K68" t="s">
        <v>302</v>
      </c>
    </row>
    <row r="69" spans="1:11">
      <c r="A69" s="2">
        <f t="shared" si="3"/>
        <v>68</v>
      </c>
      <c r="B69" s="2" t="s">
        <v>208</v>
      </c>
      <c r="C69" s="2">
        <f>YEAR(Table91112[[#This Row],[Date]])</f>
        <v>2022</v>
      </c>
      <c r="D69" s="2" t="s">
        <v>209</v>
      </c>
      <c r="E69" s="2" t="s">
        <v>209</v>
      </c>
      <c r="F69" s="18">
        <v>44811</v>
      </c>
      <c r="G69" s="2">
        <v>30</v>
      </c>
      <c r="H69" s="24">
        <v>44814</v>
      </c>
      <c r="I69" s="97" t="s">
        <v>496</v>
      </c>
      <c r="J69" s="2">
        <v>21</v>
      </c>
      <c r="K69" s="1" t="s">
        <v>495</v>
      </c>
    </row>
    <row r="70" spans="1:11">
      <c r="A70" s="2">
        <f t="shared" si="3"/>
        <v>69</v>
      </c>
      <c r="B70" s="2" t="s">
        <v>208</v>
      </c>
      <c r="C70" s="2">
        <f>YEAR(Table91112[[#This Row],[Date]])</f>
        <v>2022</v>
      </c>
      <c r="D70" s="2" t="s">
        <v>209</v>
      </c>
      <c r="E70" s="2" t="s">
        <v>209</v>
      </c>
      <c r="F70" s="18">
        <v>44812</v>
      </c>
      <c r="G70" s="2">
        <v>30</v>
      </c>
      <c r="H70" s="37">
        <v>44814</v>
      </c>
      <c r="I70" t="s">
        <v>299</v>
      </c>
      <c r="J70" s="2" t="s">
        <v>1448</v>
      </c>
      <c r="K70" t="s">
        <v>306</v>
      </c>
    </row>
    <row r="71" spans="1:11">
      <c r="A71" s="2">
        <f t="shared" si="3"/>
        <v>70</v>
      </c>
      <c r="B71" s="2" t="s">
        <v>208</v>
      </c>
      <c r="C71" s="2">
        <f>YEAR(Table91112[[#This Row],[Date]])</f>
        <v>2022</v>
      </c>
      <c r="D71" s="2" t="s">
        <v>209</v>
      </c>
      <c r="E71" s="2" t="s">
        <v>209</v>
      </c>
      <c r="F71" s="18">
        <v>44813</v>
      </c>
      <c r="G71" s="2">
        <v>30</v>
      </c>
      <c r="H71" s="37">
        <v>44814</v>
      </c>
      <c r="I71" t="s">
        <v>309</v>
      </c>
      <c r="J71" s="2" t="s">
        <v>1448</v>
      </c>
      <c r="K71" t="s">
        <v>306</v>
      </c>
    </row>
    <row r="72" spans="1:11">
      <c r="A72" s="2">
        <f t="shared" si="3"/>
        <v>71</v>
      </c>
      <c r="B72" s="2" t="s">
        <v>208</v>
      </c>
      <c r="C72" s="2">
        <f>YEAR(Table91112[[#This Row],[Date]])</f>
        <v>2022</v>
      </c>
      <c r="D72" s="2" t="s">
        <v>209</v>
      </c>
      <c r="E72" s="2" t="s">
        <v>209</v>
      </c>
      <c r="F72" s="18">
        <v>44814</v>
      </c>
      <c r="G72" s="2">
        <v>30</v>
      </c>
      <c r="H72" s="37">
        <v>44814</v>
      </c>
      <c r="I72" t="s">
        <v>294</v>
      </c>
      <c r="J72" s="2">
        <v>2</v>
      </c>
      <c r="K72" t="s">
        <v>306</v>
      </c>
    </row>
    <row r="73" spans="1:11">
      <c r="A73" s="2">
        <f t="shared" si="3"/>
        <v>72</v>
      </c>
      <c r="B73" s="2" t="s">
        <v>208</v>
      </c>
      <c r="C73" s="2">
        <f>YEAR(Table91112[[#This Row],[Date]])</f>
        <v>2022</v>
      </c>
      <c r="D73" s="2" t="s">
        <v>209</v>
      </c>
      <c r="E73" s="2" t="s">
        <v>209</v>
      </c>
      <c r="F73" s="18">
        <v>44815</v>
      </c>
      <c r="G73" s="2">
        <v>30</v>
      </c>
      <c r="H73" s="37">
        <v>44814</v>
      </c>
      <c r="I73" t="s">
        <v>297</v>
      </c>
      <c r="J73" s="2" t="s">
        <v>1448</v>
      </c>
      <c r="K73" t="s">
        <v>307</v>
      </c>
    </row>
    <row r="74" spans="1:11">
      <c r="A74" s="2">
        <f t="shared" si="3"/>
        <v>73</v>
      </c>
      <c r="B74" s="2" t="s">
        <v>208</v>
      </c>
      <c r="C74" s="2">
        <f>YEAR(Table91112[[#This Row],[Date]])</f>
        <v>2022</v>
      </c>
      <c r="D74" s="2" t="s">
        <v>209</v>
      </c>
      <c r="E74" s="2" t="s">
        <v>209</v>
      </c>
      <c r="F74" s="18">
        <v>44816</v>
      </c>
      <c r="G74" s="2">
        <v>30</v>
      </c>
      <c r="H74" s="37">
        <v>44814</v>
      </c>
      <c r="I74" t="s">
        <v>299</v>
      </c>
      <c r="J74" s="2" t="s">
        <v>1448</v>
      </c>
      <c r="K74" t="s">
        <v>307</v>
      </c>
    </row>
    <row r="75" spans="1:11">
      <c r="A75" s="2">
        <f t="shared" si="3"/>
        <v>74</v>
      </c>
      <c r="B75" s="2" t="s">
        <v>208</v>
      </c>
      <c r="C75" s="2">
        <f>YEAR(Table91112[[#This Row],[Date]])</f>
        <v>2022</v>
      </c>
      <c r="D75" s="2" t="s">
        <v>209</v>
      </c>
      <c r="E75" s="2" t="s">
        <v>209</v>
      </c>
      <c r="F75" s="18">
        <v>44817</v>
      </c>
      <c r="G75" s="2">
        <v>30</v>
      </c>
      <c r="H75" s="37">
        <v>44815</v>
      </c>
      <c r="I75" t="s">
        <v>299</v>
      </c>
      <c r="J75" s="2" t="s">
        <v>1448</v>
      </c>
      <c r="K75" t="s">
        <v>307</v>
      </c>
    </row>
    <row r="76" spans="1:11">
      <c r="A76" s="2">
        <f t="shared" si="3"/>
        <v>75</v>
      </c>
      <c r="B76" s="2" t="s">
        <v>208</v>
      </c>
      <c r="C76" s="2">
        <f>YEAR(Table91112[[#This Row],[Date]])</f>
        <v>2022</v>
      </c>
      <c r="D76" s="2" t="s">
        <v>209</v>
      </c>
      <c r="E76" s="2" t="s">
        <v>209</v>
      </c>
      <c r="F76" s="18">
        <v>44818</v>
      </c>
      <c r="G76" s="2">
        <v>30</v>
      </c>
      <c r="H76" s="37">
        <v>44815</v>
      </c>
      <c r="I76" s="97" t="s">
        <v>496</v>
      </c>
      <c r="J76" s="2">
        <v>21</v>
      </c>
      <c r="K76" s="1" t="s">
        <v>495</v>
      </c>
    </row>
    <row r="77" spans="1:11">
      <c r="A77" s="2">
        <f t="shared" si="3"/>
        <v>76</v>
      </c>
      <c r="B77" s="2" t="s">
        <v>208</v>
      </c>
      <c r="C77" s="2">
        <f>YEAR(Table91112[[#This Row],[Date]])</f>
        <v>2022</v>
      </c>
      <c r="D77" s="2" t="s">
        <v>209</v>
      </c>
      <c r="E77" s="2" t="s">
        <v>209</v>
      </c>
      <c r="F77" s="18">
        <v>44819</v>
      </c>
      <c r="G77" s="2">
        <v>30</v>
      </c>
      <c r="H77" s="37">
        <v>44815</v>
      </c>
      <c r="I77" s="97" t="s">
        <v>496</v>
      </c>
      <c r="J77" s="2">
        <v>21</v>
      </c>
      <c r="K77" s="1" t="s">
        <v>497</v>
      </c>
    </row>
    <row r="78" spans="1:11">
      <c r="A78" s="2">
        <f t="shared" si="3"/>
        <v>77</v>
      </c>
      <c r="B78" s="2" t="s">
        <v>208</v>
      </c>
      <c r="C78" s="2">
        <f>YEAR(Table91112[[#This Row],[Date]])</f>
        <v>2022</v>
      </c>
      <c r="D78" s="2" t="s">
        <v>209</v>
      </c>
      <c r="E78" s="2" t="s">
        <v>209</v>
      </c>
      <c r="F78" s="18">
        <v>44820</v>
      </c>
      <c r="G78" s="2">
        <v>30</v>
      </c>
      <c r="H78" s="24">
        <v>44816</v>
      </c>
      <c r="I78" s="97" t="s">
        <v>496</v>
      </c>
      <c r="J78" s="2">
        <v>21</v>
      </c>
      <c r="K78" s="1" t="s">
        <v>497</v>
      </c>
    </row>
    <row r="79" spans="1:11">
      <c r="A79" s="2">
        <f t="shared" si="3"/>
        <v>78</v>
      </c>
      <c r="B79" s="2" t="s">
        <v>208</v>
      </c>
      <c r="C79" s="2">
        <f>YEAR(Table91112[[#This Row],[Date]])</f>
        <v>2022</v>
      </c>
      <c r="D79" s="2" t="s">
        <v>209</v>
      </c>
      <c r="E79" s="2" t="s">
        <v>209</v>
      </c>
      <c r="F79" s="18">
        <v>44821</v>
      </c>
      <c r="G79" s="2">
        <v>30</v>
      </c>
      <c r="H79" s="24">
        <v>44817</v>
      </c>
      <c r="I79" s="97" t="s">
        <v>496</v>
      </c>
      <c r="J79" s="2">
        <v>21</v>
      </c>
      <c r="K79" s="1" t="s">
        <v>498</v>
      </c>
    </row>
    <row r="80" spans="1:11">
      <c r="A80" s="2">
        <f t="shared" si="3"/>
        <v>79</v>
      </c>
      <c r="B80" s="2" t="s">
        <v>208</v>
      </c>
      <c r="C80" s="2">
        <f>YEAR(Table91112[[#This Row],[Date]])</f>
        <v>2022</v>
      </c>
      <c r="D80" s="2" t="s">
        <v>209</v>
      </c>
      <c r="E80" s="2" t="s">
        <v>209</v>
      </c>
      <c r="F80" s="18">
        <v>44822</v>
      </c>
      <c r="G80" s="2">
        <v>30</v>
      </c>
      <c r="H80" s="37">
        <v>44817</v>
      </c>
      <c r="I80" t="s">
        <v>294</v>
      </c>
      <c r="J80" s="2">
        <v>2</v>
      </c>
      <c r="K80" t="s">
        <v>307</v>
      </c>
    </row>
    <row r="81" spans="1:13">
      <c r="A81" s="2">
        <f t="shared" si="3"/>
        <v>80</v>
      </c>
      <c r="B81" s="2" t="s">
        <v>208</v>
      </c>
      <c r="C81" s="2">
        <f>YEAR(Table91112[[#This Row],[Date]])</f>
        <v>2022</v>
      </c>
      <c r="D81" s="2" t="s">
        <v>209</v>
      </c>
      <c r="E81" s="2" t="s">
        <v>209</v>
      </c>
      <c r="F81" s="18">
        <v>44823</v>
      </c>
      <c r="G81" s="2">
        <v>30</v>
      </c>
      <c r="H81" s="37">
        <v>44817</v>
      </c>
      <c r="I81" t="s">
        <v>297</v>
      </c>
      <c r="J81" s="2" t="s">
        <v>1448</v>
      </c>
      <c r="K81" t="s">
        <v>300</v>
      </c>
    </row>
    <row r="82" spans="1:13">
      <c r="A82" s="2">
        <f t="shared" si="3"/>
        <v>81</v>
      </c>
      <c r="B82" s="2" t="s">
        <v>208</v>
      </c>
      <c r="C82" s="2">
        <f>YEAR(Table91112[[#This Row],[Date]])</f>
        <v>2022</v>
      </c>
      <c r="D82" s="2" t="s">
        <v>209</v>
      </c>
      <c r="E82" s="2" t="s">
        <v>209</v>
      </c>
      <c r="F82" s="18">
        <v>44824</v>
      </c>
      <c r="G82" s="2">
        <v>30</v>
      </c>
      <c r="H82" s="37">
        <v>44817</v>
      </c>
      <c r="I82" t="s">
        <v>299</v>
      </c>
      <c r="J82" s="2" t="s">
        <v>1448</v>
      </c>
      <c r="K82" t="s">
        <v>308</v>
      </c>
    </row>
    <row r="83" spans="1:13">
      <c r="A83" s="2">
        <f t="shared" si="3"/>
        <v>82</v>
      </c>
      <c r="B83" s="2" t="s">
        <v>208</v>
      </c>
      <c r="C83" s="2">
        <f>YEAR(Table91112[[#This Row],[Date]])</f>
        <v>2022</v>
      </c>
      <c r="D83" s="2" t="s">
        <v>209</v>
      </c>
      <c r="E83" s="2" t="s">
        <v>209</v>
      </c>
      <c r="F83" s="18">
        <v>44825</v>
      </c>
      <c r="G83" s="2">
        <v>30</v>
      </c>
      <c r="H83" s="37">
        <v>44817</v>
      </c>
      <c r="I83" t="s">
        <v>294</v>
      </c>
      <c r="J83" s="2">
        <v>2</v>
      </c>
      <c r="K83" t="s">
        <v>300</v>
      </c>
    </row>
    <row r="84" spans="1:13">
      <c r="A84" s="2">
        <f t="shared" si="3"/>
        <v>83</v>
      </c>
      <c r="B84" s="2" t="s">
        <v>208</v>
      </c>
      <c r="C84" s="2">
        <f>YEAR(Table91112[[#This Row],[Date]])</f>
        <v>2022</v>
      </c>
      <c r="D84" s="2" t="s">
        <v>209</v>
      </c>
      <c r="E84" s="2" t="s">
        <v>209</v>
      </c>
      <c r="F84" s="18">
        <v>44826</v>
      </c>
      <c r="G84" s="2">
        <v>30</v>
      </c>
      <c r="H84" s="37">
        <v>44818</v>
      </c>
      <c r="I84" t="s">
        <v>311</v>
      </c>
      <c r="J84" s="2" t="s">
        <v>1448</v>
      </c>
      <c r="K84" t="s">
        <v>305</v>
      </c>
    </row>
    <row r="85" spans="1:13">
      <c r="A85" s="2">
        <f t="shared" si="3"/>
        <v>84</v>
      </c>
      <c r="B85" s="2" t="s">
        <v>208</v>
      </c>
      <c r="C85" s="2">
        <f>YEAR(Table91112[[#This Row],[Date]])</f>
        <v>2022</v>
      </c>
      <c r="D85" s="2" t="s">
        <v>209</v>
      </c>
      <c r="E85" s="2" t="s">
        <v>209</v>
      </c>
      <c r="F85" s="18">
        <v>44827</v>
      </c>
      <c r="G85" s="2">
        <v>30</v>
      </c>
      <c r="H85" s="37">
        <v>44818</v>
      </c>
      <c r="I85" t="s">
        <v>294</v>
      </c>
      <c r="J85" s="2">
        <v>2</v>
      </c>
      <c r="K85" t="s">
        <v>305</v>
      </c>
    </row>
    <row r="86" spans="1:13">
      <c r="A86" s="2">
        <f t="shared" si="3"/>
        <v>85</v>
      </c>
      <c r="B86" s="2" t="s">
        <v>208</v>
      </c>
      <c r="C86" s="2">
        <f>YEAR(Table91112[[#This Row],[Date]])</f>
        <v>2022</v>
      </c>
      <c r="D86" s="2" t="s">
        <v>209</v>
      </c>
      <c r="E86" s="2" t="s">
        <v>209</v>
      </c>
      <c r="F86" s="18">
        <v>44828</v>
      </c>
      <c r="G86" s="2">
        <v>30</v>
      </c>
      <c r="H86" s="37">
        <v>44818</v>
      </c>
      <c r="I86" s="97" t="s">
        <v>496</v>
      </c>
      <c r="J86" s="2">
        <v>21</v>
      </c>
      <c r="K86" s="1" t="s">
        <v>498</v>
      </c>
    </row>
    <row r="87" spans="1:13">
      <c r="A87" s="2">
        <f t="shared" si="3"/>
        <v>86</v>
      </c>
      <c r="B87" s="2" t="s">
        <v>208</v>
      </c>
      <c r="C87" s="2">
        <f>YEAR(Table91112[[#This Row],[Date]])</f>
        <v>2022</v>
      </c>
      <c r="D87" s="2" t="s">
        <v>209</v>
      </c>
      <c r="E87" s="2" t="s">
        <v>209</v>
      </c>
      <c r="F87" s="18">
        <v>44829</v>
      </c>
      <c r="G87" s="2">
        <v>30</v>
      </c>
      <c r="H87" s="37">
        <v>44818</v>
      </c>
      <c r="I87" t="s">
        <v>500</v>
      </c>
      <c r="J87" s="2">
        <v>1</v>
      </c>
      <c r="K87" s="1" t="s">
        <v>499</v>
      </c>
    </row>
    <row r="88" spans="1:13">
      <c r="A88" s="2">
        <f t="shared" si="3"/>
        <v>87</v>
      </c>
      <c r="B88" s="2" t="s">
        <v>208</v>
      </c>
      <c r="C88" s="2">
        <f>YEAR(Table91112[[#This Row],[Date]])</f>
        <v>2022</v>
      </c>
      <c r="D88" s="2" t="s">
        <v>209</v>
      </c>
      <c r="E88" s="2" t="s">
        <v>209</v>
      </c>
      <c r="F88" s="18">
        <v>44829</v>
      </c>
      <c r="G88" s="2">
        <v>30</v>
      </c>
      <c r="H88" s="37">
        <v>44818</v>
      </c>
      <c r="I88" s="2" t="s">
        <v>460</v>
      </c>
      <c r="J88" s="2">
        <v>1</v>
      </c>
      <c r="K88" s="1" t="s">
        <v>501</v>
      </c>
    </row>
    <row r="89" spans="1:13">
      <c r="A89" s="2">
        <f t="shared" si="3"/>
        <v>88</v>
      </c>
      <c r="B89" s="2" t="s">
        <v>208</v>
      </c>
      <c r="C89" s="2">
        <f>YEAR(Table91112[[#This Row],[Date]])</f>
        <v>2022</v>
      </c>
      <c r="D89" s="2" t="s">
        <v>209</v>
      </c>
      <c r="E89" s="2" t="s">
        <v>209</v>
      </c>
      <c r="F89" s="18">
        <v>44829</v>
      </c>
      <c r="G89" s="2">
        <v>30</v>
      </c>
      <c r="H89" s="37">
        <v>44818</v>
      </c>
      <c r="I89" s="2" t="s">
        <v>460</v>
      </c>
      <c r="J89" s="2">
        <v>1</v>
      </c>
      <c r="K89" s="1" t="s">
        <v>502</v>
      </c>
    </row>
    <row r="90" spans="1:13">
      <c r="A90" s="2">
        <f t="shared" si="3"/>
        <v>89</v>
      </c>
      <c r="B90" s="2" t="s">
        <v>208</v>
      </c>
      <c r="C90" s="2">
        <f>YEAR(Table91112[[#This Row],[Date]])</f>
        <v>2022</v>
      </c>
      <c r="D90" s="2" t="s">
        <v>209</v>
      </c>
      <c r="E90" s="2" t="s">
        <v>209</v>
      </c>
      <c r="F90" s="18">
        <v>44830</v>
      </c>
      <c r="G90" s="2">
        <v>30</v>
      </c>
      <c r="H90" s="37">
        <v>44819</v>
      </c>
      <c r="I90" s="2" t="s">
        <v>460</v>
      </c>
      <c r="J90" s="2">
        <v>1</v>
      </c>
      <c r="K90" s="1" t="s">
        <v>503</v>
      </c>
    </row>
    <row r="91" spans="1:13">
      <c r="A91" s="2">
        <f t="shared" si="3"/>
        <v>90</v>
      </c>
      <c r="B91" s="2" t="s">
        <v>208</v>
      </c>
      <c r="C91" s="2">
        <f>YEAR(Table91112[[#This Row],[Date]])</f>
        <v>2022</v>
      </c>
      <c r="D91" s="2" t="s">
        <v>209</v>
      </c>
      <c r="E91" s="2" t="s">
        <v>209</v>
      </c>
      <c r="F91" s="18">
        <v>44831</v>
      </c>
      <c r="G91" s="2">
        <v>30</v>
      </c>
      <c r="H91" s="37">
        <v>44819</v>
      </c>
      <c r="I91" s="97" t="s">
        <v>505</v>
      </c>
      <c r="J91" s="2">
        <v>42</v>
      </c>
      <c r="K91" s="1" t="s">
        <v>504</v>
      </c>
    </row>
    <row r="92" spans="1:13">
      <c r="A92" s="2">
        <f t="shared" si="3"/>
        <v>91</v>
      </c>
      <c r="B92" s="2" t="s">
        <v>208</v>
      </c>
      <c r="C92" s="2">
        <f>YEAR(Table91112[[#This Row],[Date]])</f>
        <v>2022</v>
      </c>
      <c r="D92" s="2" t="s">
        <v>209</v>
      </c>
      <c r="E92" s="2" t="s">
        <v>209</v>
      </c>
      <c r="F92" s="18">
        <v>44832</v>
      </c>
      <c r="G92" s="2">
        <v>30</v>
      </c>
      <c r="H92" s="37">
        <v>44819</v>
      </c>
      <c r="I92" s="97" t="s">
        <v>496</v>
      </c>
      <c r="J92" s="2">
        <v>21</v>
      </c>
      <c r="K92" s="1" t="s">
        <v>506</v>
      </c>
    </row>
    <row r="93" spans="1:13">
      <c r="A93" s="2">
        <f t="shared" si="3"/>
        <v>92</v>
      </c>
      <c r="B93" s="2" t="s">
        <v>208</v>
      </c>
      <c r="C93" s="2">
        <f>YEAR(Table91112[[#This Row],[Date]])</f>
        <v>2022</v>
      </c>
      <c r="D93" s="2" t="s">
        <v>209</v>
      </c>
      <c r="E93" s="2" t="s">
        <v>209</v>
      </c>
      <c r="F93" s="18">
        <v>44833</v>
      </c>
      <c r="G93" s="2">
        <v>30</v>
      </c>
      <c r="H93" s="37">
        <v>44819</v>
      </c>
      <c r="I93" t="s">
        <v>294</v>
      </c>
      <c r="J93" s="2">
        <v>2</v>
      </c>
      <c r="K93" t="s">
        <v>307</v>
      </c>
    </row>
    <row r="94" spans="1:13">
      <c r="A94" s="2">
        <f t="shared" si="3"/>
        <v>93</v>
      </c>
      <c r="B94" s="2" t="s">
        <v>208</v>
      </c>
      <c r="C94" s="2">
        <f>YEAR(Table91112[[#This Row],[Date]])</f>
        <v>2022</v>
      </c>
      <c r="D94" s="2" t="s">
        <v>209</v>
      </c>
      <c r="E94" s="2" t="s">
        <v>209</v>
      </c>
      <c r="F94" s="18">
        <v>44834</v>
      </c>
      <c r="G94" s="2">
        <v>30</v>
      </c>
      <c r="H94" s="37">
        <v>44819</v>
      </c>
      <c r="I94" t="s">
        <v>294</v>
      </c>
      <c r="J94" s="2">
        <v>2</v>
      </c>
      <c r="K94" t="s">
        <v>307</v>
      </c>
    </row>
    <row r="95" spans="1:13">
      <c r="A95" s="2">
        <f t="shared" si="3"/>
        <v>94</v>
      </c>
      <c r="B95" s="2" t="s">
        <v>208</v>
      </c>
      <c r="C95" s="2">
        <f>YEAR(Table91112[[#This Row],[Date]])</f>
        <v>2022</v>
      </c>
      <c r="D95" s="2" t="s">
        <v>209</v>
      </c>
      <c r="E95" s="2" t="s">
        <v>209</v>
      </c>
      <c r="F95" s="18">
        <v>44834</v>
      </c>
      <c r="G95" s="2">
        <v>30</v>
      </c>
      <c r="H95" s="37">
        <v>44819</v>
      </c>
      <c r="I95" t="s">
        <v>294</v>
      </c>
      <c r="J95" s="2">
        <v>2</v>
      </c>
      <c r="K95" t="s">
        <v>307</v>
      </c>
      <c r="L95" s="2"/>
      <c r="M95" s="2"/>
    </row>
    <row r="96" spans="1:13">
      <c r="A96" s="2">
        <f t="shared" si="3"/>
        <v>95</v>
      </c>
      <c r="B96" s="2" t="s">
        <v>208</v>
      </c>
      <c r="C96" s="2">
        <f>YEAR(Table91112[[#This Row],[Date]])</f>
        <v>2022</v>
      </c>
      <c r="D96" s="2" t="s">
        <v>209</v>
      </c>
      <c r="E96" s="2" t="s">
        <v>209</v>
      </c>
      <c r="F96" s="18">
        <v>44834</v>
      </c>
      <c r="G96" s="2">
        <v>30</v>
      </c>
      <c r="H96" s="37">
        <v>44820</v>
      </c>
      <c r="I96" s="97" t="s">
        <v>505</v>
      </c>
      <c r="J96" s="2">
        <v>42</v>
      </c>
      <c r="K96" s="1" t="s">
        <v>507</v>
      </c>
      <c r="L96" s="2"/>
      <c r="M96" s="2"/>
    </row>
    <row r="97" spans="1:13">
      <c r="A97" s="2">
        <f t="shared" si="3"/>
        <v>96</v>
      </c>
      <c r="B97" s="2" t="s">
        <v>208</v>
      </c>
      <c r="C97" s="2">
        <f>YEAR(Table91112[[#This Row],[Date]])</f>
        <v>2022</v>
      </c>
      <c r="D97" s="2" t="s">
        <v>209</v>
      </c>
      <c r="E97" s="2" t="s">
        <v>209</v>
      </c>
      <c r="F97" s="18">
        <v>44834</v>
      </c>
      <c r="G97" s="2">
        <v>30</v>
      </c>
      <c r="H97" s="37">
        <v>44820</v>
      </c>
      <c r="I97" s="97" t="s">
        <v>496</v>
      </c>
      <c r="J97" s="2">
        <v>21</v>
      </c>
      <c r="K97" s="1" t="s">
        <v>508</v>
      </c>
      <c r="L97" s="2"/>
      <c r="M97" s="2"/>
    </row>
    <row r="98" spans="1:13">
      <c r="A98" s="2">
        <f t="shared" si="3"/>
        <v>97</v>
      </c>
      <c r="B98" s="2" t="s">
        <v>208</v>
      </c>
      <c r="C98" s="2">
        <f>YEAR(Table91112[[#This Row],[Date]])</f>
        <v>2022</v>
      </c>
      <c r="D98" s="2" t="s">
        <v>209</v>
      </c>
      <c r="E98" s="2" t="s">
        <v>209</v>
      </c>
      <c r="F98" s="18">
        <v>44834</v>
      </c>
      <c r="G98" s="2">
        <v>30</v>
      </c>
      <c r="H98" s="37">
        <v>44821</v>
      </c>
      <c r="I98" s="97" t="s">
        <v>505</v>
      </c>
      <c r="J98" s="2">
        <v>42</v>
      </c>
      <c r="K98" s="98" t="s">
        <v>509</v>
      </c>
      <c r="L98" s="2"/>
      <c r="M98" s="2"/>
    </row>
    <row r="99" spans="1:13">
      <c r="A99" s="2">
        <f t="shared" si="3"/>
        <v>98</v>
      </c>
      <c r="B99" s="2" t="s">
        <v>208</v>
      </c>
      <c r="C99" s="2">
        <f>YEAR(Table91112[[#This Row],[Date]])</f>
        <v>2022</v>
      </c>
      <c r="D99" s="2" t="s">
        <v>209</v>
      </c>
      <c r="E99" s="2" t="s">
        <v>209</v>
      </c>
      <c r="F99" s="18">
        <v>44834</v>
      </c>
      <c r="G99" s="2">
        <v>30</v>
      </c>
      <c r="H99" s="37">
        <v>44821</v>
      </c>
      <c r="I99" t="s">
        <v>294</v>
      </c>
      <c r="J99" s="2">
        <v>2</v>
      </c>
      <c r="K99" s="99" t="s">
        <v>303</v>
      </c>
      <c r="L99" s="2"/>
      <c r="M99" s="2"/>
    </row>
    <row r="100" spans="1:13">
      <c r="A100" s="2">
        <f t="shared" si="3"/>
        <v>99</v>
      </c>
      <c r="B100" s="2" t="s">
        <v>208</v>
      </c>
      <c r="C100" s="2">
        <f>YEAR(Table91112[[#This Row],[Date]])</f>
        <v>2022</v>
      </c>
      <c r="D100" s="2" t="s">
        <v>209</v>
      </c>
      <c r="E100" s="2" t="s">
        <v>209</v>
      </c>
      <c r="F100" s="18">
        <v>44834</v>
      </c>
      <c r="G100" s="2">
        <v>30</v>
      </c>
      <c r="H100" s="37">
        <v>44822</v>
      </c>
      <c r="I100" s="97" t="s">
        <v>505</v>
      </c>
      <c r="J100" s="2">
        <v>42</v>
      </c>
      <c r="K100" s="1" t="s">
        <v>510</v>
      </c>
      <c r="L100" s="2"/>
      <c r="M100" s="2"/>
    </row>
    <row r="101" spans="1:13">
      <c r="A101" s="2">
        <f t="shared" si="3"/>
        <v>100</v>
      </c>
      <c r="B101" s="2" t="s">
        <v>208</v>
      </c>
      <c r="C101" s="2">
        <f>YEAR(Table91112[[#This Row],[Date]])</f>
        <v>2022</v>
      </c>
      <c r="D101" s="2" t="s">
        <v>209</v>
      </c>
      <c r="E101" s="2" t="s">
        <v>209</v>
      </c>
      <c r="F101" s="18">
        <v>44834</v>
      </c>
      <c r="G101" s="2">
        <v>30</v>
      </c>
      <c r="H101" s="37">
        <v>44822</v>
      </c>
      <c r="I101" t="s">
        <v>512</v>
      </c>
      <c r="J101" s="2">
        <v>1</v>
      </c>
      <c r="K101" s="1" t="s">
        <v>511</v>
      </c>
      <c r="L101" s="2"/>
      <c r="M101" s="2"/>
    </row>
    <row r="102" spans="1:13">
      <c r="A102" s="2">
        <f t="shared" si="3"/>
        <v>101</v>
      </c>
      <c r="B102" s="2" t="s">
        <v>208</v>
      </c>
      <c r="C102" s="2">
        <f>YEAR(Table91112[[#This Row],[Date]])</f>
        <v>2022</v>
      </c>
      <c r="D102" s="2" t="s">
        <v>209</v>
      </c>
      <c r="E102" s="2" t="s">
        <v>209</v>
      </c>
      <c r="F102" s="18">
        <v>44834</v>
      </c>
      <c r="G102" s="2">
        <v>30</v>
      </c>
      <c r="H102" s="37">
        <v>44822</v>
      </c>
      <c r="I102" t="s">
        <v>514</v>
      </c>
      <c r="J102" s="2">
        <v>1</v>
      </c>
      <c r="K102" s="1" t="s">
        <v>513</v>
      </c>
      <c r="L102" s="2"/>
      <c r="M102" s="2"/>
    </row>
    <row r="103" spans="1:13">
      <c r="A103" s="2">
        <f t="shared" si="3"/>
        <v>102</v>
      </c>
      <c r="B103" s="2" t="s">
        <v>208</v>
      </c>
      <c r="C103" s="2">
        <f>YEAR(Table91112[[#This Row],[Date]])</f>
        <v>2022</v>
      </c>
      <c r="D103" s="2" t="s">
        <v>209</v>
      </c>
      <c r="E103" s="2" t="s">
        <v>209</v>
      </c>
      <c r="F103" s="18">
        <v>44834</v>
      </c>
      <c r="G103" s="2">
        <v>30</v>
      </c>
      <c r="H103" s="37">
        <v>44822</v>
      </c>
      <c r="I103" t="s">
        <v>516</v>
      </c>
      <c r="J103" s="2">
        <v>1</v>
      </c>
      <c r="K103" s="1" t="s">
        <v>515</v>
      </c>
      <c r="L103" s="2"/>
      <c r="M103" s="2"/>
    </row>
    <row r="104" spans="1:13">
      <c r="A104" s="2">
        <f t="shared" si="3"/>
        <v>103</v>
      </c>
      <c r="B104" s="2" t="s">
        <v>208</v>
      </c>
      <c r="C104" s="2">
        <f>YEAR(Table91112[[#This Row],[Date]])</f>
        <v>2022</v>
      </c>
      <c r="D104" s="2" t="s">
        <v>209</v>
      </c>
      <c r="E104" s="2" t="s">
        <v>209</v>
      </c>
      <c r="F104" s="18">
        <v>44834</v>
      </c>
      <c r="G104" s="2">
        <v>30</v>
      </c>
      <c r="H104" s="37">
        <v>44822</v>
      </c>
      <c r="I104" t="s">
        <v>518</v>
      </c>
      <c r="J104" s="2">
        <v>1</v>
      </c>
      <c r="K104" s="1" t="s">
        <v>517</v>
      </c>
      <c r="L104" s="2"/>
      <c r="M104" s="2"/>
    </row>
    <row r="105" spans="1:13">
      <c r="A105" s="2">
        <f t="shared" si="3"/>
        <v>104</v>
      </c>
      <c r="B105" s="2" t="s">
        <v>208</v>
      </c>
      <c r="C105" s="2">
        <f>YEAR(Table91112[[#This Row],[Date]])</f>
        <v>2022</v>
      </c>
      <c r="D105" s="2" t="s">
        <v>209</v>
      </c>
      <c r="E105" s="2" t="s">
        <v>209</v>
      </c>
      <c r="F105" s="18">
        <v>44834</v>
      </c>
      <c r="G105" s="2">
        <v>30</v>
      </c>
      <c r="H105" s="37">
        <v>44822</v>
      </c>
      <c r="I105" t="s">
        <v>520</v>
      </c>
      <c r="J105" s="2">
        <v>1</v>
      </c>
      <c r="K105" s="1" t="s">
        <v>519</v>
      </c>
      <c r="L105" s="2"/>
      <c r="M105" s="2"/>
    </row>
    <row r="106" spans="1:13">
      <c r="A106" s="2">
        <f t="shared" si="3"/>
        <v>105</v>
      </c>
      <c r="B106" s="2" t="s">
        <v>208</v>
      </c>
      <c r="C106" s="2">
        <f>YEAR(Table91112[[#This Row],[Date]])</f>
        <v>2022</v>
      </c>
      <c r="D106" s="2" t="s">
        <v>209</v>
      </c>
      <c r="E106" s="2" t="s">
        <v>209</v>
      </c>
      <c r="F106" s="18">
        <v>44834</v>
      </c>
      <c r="G106" s="2">
        <v>30</v>
      </c>
      <c r="H106" s="37">
        <v>44822</v>
      </c>
      <c r="I106" t="s">
        <v>522</v>
      </c>
      <c r="J106" s="2">
        <v>1</v>
      </c>
      <c r="K106" s="1" t="s">
        <v>521</v>
      </c>
      <c r="L106" s="2"/>
      <c r="M106" s="2"/>
    </row>
    <row r="107" spans="1:13">
      <c r="A107" s="2">
        <f t="shared" si="3"/>
        <v>106</v>
      </c>
      <c r="B107" s="2" t="s">
        <v>208</v>
      </c>
      <c r="C107" s="2">
        <f>YEAR(Table91112[[#This Row],[Date]])</f>
        <v>2022</v>
      </c>
      <c r="D107" s="2" t="s">
        <v>209</v>
      </c>
      <c r="E107" s="2" t="s">
        <v>209</v>
      </c>
      <c r="F107" s="18">
        <v>44834</v>
      </c>
      <c r="G107" s="2">
        <v>30</v>
      </c>
      <c r="H107" s="37">
        <v>44822</v>
      </c>
      <c r="I107" t="s">
        <v>524</v>
      </c>
      <c r="J107" s="2">
        <v>1</v>
      </c>
      <c r="K107" s="1" t="s">
        <v>523</v>
      </c>
      <c r="L107" s="2"/>
      <c r="M107" s="2"/>
    </row>
    <row r="108" spans="1:13">
      <c r="A108" s="2">
        <f t="shared" si="3"/>
        <v>107</v>
      </c>
      <c r="B108" s="2" t="s">
        <v>208</v>
      </c>
      <c r="C108" s="2">
        <f>YEAR(Table91112[[#This Row],[Date]])</f>
        <v>2022</v>
      </c>
      <c r="D108" s="2" t="s">
        <v>209</v>
      </c>
      <c r="E108" s="2" t="s">
        <v>209</v>
      </c>
      <c r="F108" s="18">
        <v>44834</v>
      </c>
      <c r="G108" s="2">
        <v>30</v>
      </c>
      <c r="H108" s="37">
        <v>44822</v>
      </c>
      <c r="I108" t="s">
        <v>526</v>
      </c>
      <c r="J108" s="2">
        <v>1</v>
      </c>
      <c r="K108" s="1" t="s">
        <v>525</v>
      </c>
      <c r="L108" s="2"/>
      <c r="M108" s="2"/>
    </row>
    <row r="109" spans="1:13">
      <c r="A109" s="2">
        <f t="shared" si="3"/>
        <v>108</v>
      </c>
      <c r="B109" s="2" t="s">
        <v>208</v>
      </c>
      <c r="C109" s="2">
        <f>YEAR(Table91112[[#This Row],[Date]])</f>
        <v>2022</v>
      </c>
      <c r="D109" s="2" t="s">
        <v>209</v>
      </c>
      <c r="E109" s="2" t="s">
        <v>209</v>
      </c>
      <c r="F109" s="18">
        <v>44834</v>
      </c>
      <c r="G109" s="2">
        <v>30</v>
      </c>
      <c r="H109" s="37">
        <v>44822</v>
      </c>
      <c r="I109" t="s">
        <v>527</v>
      </c>
      <c r="J109" s="2">
        <v>1</v>
      </c>
      <c r="K109" s="1" t="s">
        <v>525</v>
      </c>
      <c r="L109" s="2"/>
      <c r="M109" s="2"/>
    </row>
    <row r="110" spans="1:13">
      <c r="A110" s="2">
        <f t="shared" si="3"/>
        <v>109</v>
      </c>
      <c r="B110" s="2" t="s">
        <v>208</v>
      </c>
      <c r="C110" s="2">
        <f>YEAR(Table91112[[#This Row],[Date]])</f>
        <v>2022</v>
      </c>
      <c r="D110" s="2" t="s">
        <v>209</v>
      </c>
      <c r="E110" s="2" t="s">
        <v>209</v>
      </c>
      <c r="F110" s="18">
        <v>44834</v>
      </c>
      <c r="G110" s="2">
        <v>30</v>
      </c>
      <c r="H110" s="37">
        <v>44822</v>
      </c>
      <c r="I110" t="s">
        <v>529</v>
      </c>
      <c r="J110" s="2">
        <v>1</v>
      </c>
      <c r="K110" s="1" t="s">
        <v>528</v>
      </c>
      <c r="L110" s="2"/>
      <c r="M110" s="2"/>
    </row>
    <row r="111" spans="1:13">
      <c r="A111" s="2">
        <f t="shared" si="3"/>
        <v>110</v>
      </c>
      <c r="B111" s="2" t="s">
        <v>208</v>
      </c>
      <c r="C111" s="2">
        <f>YEAR(Table91112[[#This Row],[Date]])</f>
        <v>2022</v>
      </c>
      <c r="D111" s="2" t="s">
        <v>209</v>
      </c>
      <c r="E111" s="2" t="s">
        <v>209</v>
      </c>
      <c r="F111" s="18">
        <v>44834</v>
      </c>
      <c r="G111" s="2">
        <v>30</v>
      </c>
      <c r="H111" s="37">
        <v>44822</v>
      </c>
      <c r="I111" t="s">
        <v>531</v>
      </c>
      <c r="J111" s="2">
        <v>1</v>
      </c>
      <c r="K111" s="1" t="s">
        <v>530</v>
      </c>
      <c r="L111" s="2"/>
      <c r="M111" s="2"/>
    </row>
    <row r="112" spans="1:13">
      <c r="A112" s="2">
        <f t="shared" si="3"/>
        <v>111</v>
      </c>
      <c r="B112" s="2" t="s">
        <v>208</v>
      </c>
      <c r="C112" s="2">
        <f>YEAR(Table91112[[#This Row],[Date]])</f>
        <v>2022</v>
      </c>
      <c r="D112" s="2" t="s">
        <v>209</v>
      </c>
      <c r="E112" s="2" t="s">
        <v>209</v>
      </c>
      <c r="F112" s="18">
        <v>44834</v>
      </c>
      <c r="G112" s="2">
        <v>30</v>
      </c>
      <c r="H112" s="37">
        <v>44822</v>
      </c>
      <c r="I112" t="s">
        <v>532</v>
      </c>
      <c r="J112" s="2">
        <v>1</v>
      </c>
      <c r="K112" s="1" t="s">
        <v>530</v>
      </c>
      <c r="L112" s="2"/>
      <c r="M112" s="2"/>
    </row>
    <row r="113" spans="1:13">
      <c r="A113" s="2">
        <f t="shared" si="3"/>
        <v>112</v>
      </c>
      <c r="B113" s="2" t="s">
        <v>208</v>
      </c>
      <c r="C113" s="2">
        <f>YEAR(Table91112[[#This Row],[Date]])</f>
        <v>2022</v>
      </c>
      <c r="D113" s="2" t="s">
        <v>209</v>
      </c>
      <c r="E113" s="2" t="s">
        <v>209</v>
      </c>
      <c r="F113" s="18">
        <v>44834</v>
      </c>
      <c r="G113" s="2">
        <v>30</v>
      </c>
      <c r="H113" s="37">
        <v>44822</v>
      </c>
      <c r="I113" t="s">
        <v>533</v>
      </c>
      <c r="J113" s="2">
        <v>1</v>
      </c>
      <c r="K113" s="1" t="s">
        <v>530</v>
      </c>
      <c r="L113" s="2"/>
      <c r="M113" s="2"/>
    </row>
    <row r="114" spans="1:13">
      <c r="A114" s="2">
        <f t="shared" si="3"/>
        <v>113</v>
      </c>
      <c r="B114" s="2" t="s">
        <v>208</v>
      </c>
      <c r="C114" s="2">
        <f>YEAR(Table91112[[#This Row],[Date]])</f>
        <v>2022</v>
      </c>
      <c r="D114" s="2" t="s">
        <v>209</v>
      </c>
      <c r="E114" s="2" t="s">
        <v>209</v>
      </c>
      <c r="F114" s="18">
        <v>44834</v>
      </c>
      <c r="G114" s="2">
        <v>30</v>
      </c>
      <c r="H114" s="37">
        <v>44822</v>
      </c>
      <c r="I114" t="s">
        <v>534</v>
      </c>
      <c r="J114" s="2">
        <v>1</v>
      </c>
      <c r="K114" s="1" t="s">
        <v>530</v>
      </c>
      <c r="L114" s="2"/>
      <c r="M114" s="2"/>
    </row>
    <row r="115" spans="1:13">
      <c r="A115" s="2">
        <f t="shared" si="3"/>
        <v>114</v>
      </c>
      <c r="B115" s="2" t="s">
        <v>208</v>
      </c>
      <c r="C115" s="2">
        <f>YEAR(Table91112[[#This Row],[Date]])</f>
        <v>2022</v>
      </c>
      <c r="D115" s="2" t="s">
        <v>209</v>
      </c>
      <c r="E115" s="2" t="s">
        <v>209</v>
      </c>
      <c r="F115" s="18">
        <v>44834</v>
      </c>
      <c r="G115" s="2">
        <v>30</v>
      </c>
      <c r="H115" s="37">
        <v>44822</v>
      </c>
      <c r="I115" t="s">
        <v>536</v>
      </c>
      <c r="J115" s="2">
        <v>1</v>
      </c>
      <c r="K115" s="1" t="s">
        <v>535</v>
      </c>
      <c r="L115" s="2"/>
      <c r="M115" s="2"/>
    </row>
    <row r="116" spans="1:13">
      <c r="A116" s="2">
        <f t="shared" si="3"/>
        <v>115</v>
      </c>
      <c r="B116" s="2" t="s">
        <v>208</v>
      </c>
      <c r="C116" s="2">
        <f>YEAR(Table91112[[#This Row],[Date]])</f>
        <v>2022</v>
      </c>
      <c r="D116" s="2" t="s">
        <v>209</v>
      </c>
      <c r="E116" s="2" t="s">
        <v>209</v>
      </c>
      <c r="F116" s="18">
        <v>44834</v>
      </c>
      <c r="G116" s="2">
        <v>30</v>
      </c>
      <c r="H116" s="37">
        <v>44822</v>
      </c>
      <c r="I116" t="s">
        <v>538</v>
      </c>
      <c r="J116" s="2">
        <v>1</v>
      </c>
      <c r="K116" s="1" t="s">
        <v>537</v>
      </c>
      <c r="L116" s="2"/>
      <c r="M116" s="2"/>
    </row>
    <row r="117" spans="1:13">
      <c r="A117" s="2">
        <f t="shared" si="3"/>
        <v>116</v>
      </c>
      <c r="B117" s="2" t="s">
        <v>208</v>
      </c>
      <c r="C117" s="2">
        <f>YEAR(Table91112[[#This Row],[Date]])</f>
        <v>2022</v>
      </c>
      <c r="D117" s="2" t="s">
        <v>209</v>
      </c>
      <c r="E117" s="2" t="s">
        <v>209</v>
      </c>
      <c r="F117" s="18">
        <v>44834</v>
      </c>
      <c r="G117" s="2">
        <v>30</v>
      </c>
      <c r="H117" s="37">
        <v>44823</v>
      </c>
      <c r="I117" s="97" t="s">
        <v>496</v>
      </c>
      <c r="J117" s="2">
        <v>21</v>
      </c>
      <c r="K117" s="1" t="s">
        <v>489</v>
      </c>
      <c r="L117" s="2"/>
      <c r="M117" s="2"/>
    </row>
    <row r="118" spans="1:13">
      <c r="A118" s="2">
        <f t="shared" si="3"/>
        <v>117</v>
      </c>
      <c r="B118" s="2" t="s">
        <v>208</v>
      </c>
      <c r="C118" s="2">
        <f>YEAR(Table91112[[#This Row],[Date]])</f>
        <v>2022</v>
      </c>
      <c r="D118" s="2" t="s">
        <v>209</v>
      </c>
      <c r="E118" s="2" t="s">
        <v>209</v>
      </c>
      <c r="F118" s="18">
        <v>44834</v>
      </c>
      <c r="G118" s="2">
        <v>30</v>
      </c>
      <c r="H118" s="37">
        <v>44823</v>
      </c>
      <c r="I118" s="97" t="s">
        <v>496</v>
      </c>
      <c r="J118" s="2">
        <v>21</v>
      </c>
      <c r="K118" s="1" t="s">
        <v>506</v>
      </c>
      <c r="L118" s="2"/>
      <c r="M118" s="2"/>
    </row>
    <row r="119" spans="1:13">
      <c r="A119" s="2">
        <f t="shared" si="3"/>
        <v>118</v>
      </c>
      <c r="B119" s="2" t="s">
        <v>208</v>
      </c>
      <c r="C119" s="2">
        <f>YEAR(Table91112[[#This Row],[Date]])</f>
        <v>2022</v>
      </c>
      <c r="D119" s="2" t="s">
        <v>209</v>
      </c>
      <c r="E119" s="2" t="s">
        <v>209</v>
      </c>
      <c r="F119" s="18">
        <v>44834</v>
      </c>
      <c r="G119" s="2">
        <v>30</v>
      </c>
      <c r="H119" s="37">
        <v>44823</v>
      </c>
      <c r="I119" t="s">
        <v>540</v>
      </c>
      <c r="J119" s="2">
        <v>1</v>
      </c>
      <c r="K119" s="1" t="s">
        <v>539</v>
      </c>
      <c r="L119" s="2"/>
      <c r="M119" s="2"/>
    </row>
    <row r="120" spans="1:13">
      <c r="A120" s="2">
        <f t="shared" si="3"/>
        <v>119</v>
      </c>
      <c r="B120" s="2" t="s">
        <v>208</v>
      </c>
      <c r="C120" s="2">
        <f>YEAR(Table91112[[#This Row],[Date]])</f>
        <v>2022</v>
      </c>
      <c r="D120" s="2" t="s">
        <v>209</v>
      </c>
      <c r="E120" s="2" t="s">
        <v>209</v>
      </c>
      <c r="F120" s="18">
        <v>44834</v>
      </c>
      <c r="G120" s="2">
        <v>30</v>
      </c>
      <c r="H120" s="37">
        <v>44823</v>
      </c>
      <c r="I120" t="s">
        <v>541</v>
      </c>
      <c r="J120" s="2">
        <v>1</v>
      </c>
      <c r="K120" s="1" t="s">
        <v>539</v>
      </c>
      <c r="L120" s="2"/>
      <c r="M120" s="2"/>
    </row>
    <row r="121" spans="1:13">
      <c r="A121" s="2">
        <f t="shared" si="3"/>
        <v>120</v>
      </c>
      <c r="B121" s="2" t="s">
        <v>208</v>
      </c>
      <c r="C121" s="2">
        <f>YEAR(Table91112[[#This Row],[Date]])</f>
        <v>2022</v>
      </c>
      <c r="D121" s="2" t="s">
        <v>209</v>
      </c>
      <c r="E121" s="2" t="s">
        <v>209</v>
      </c>
      <c r="F121" s="18">
        <v>44834</v>
      </c>
      <c r="G121" s="2">
        <v>30</v>
      </c>
      <c r="H121" s="37">
        <v>44823</v>
      </c>
      <c r="I121" t="s">
        <v>543</v>
      </c>
      <c r="J121" s="2">
        <v>1</v>
      </c>
      <c r="K121" s="1" t="s">
        <v>542</v>
      </c>
      <c r="L121" s="2"/>
      <c r="M121" s="2"/>
    </row>
    <row r="122" spans="1:13">
      <c r="A122" s="2">
        <f t="shared" si="3"/>
        <v>121</v>
      </c>
      <c r="B122" s="2" t="s">
        <v>208</v>
      </c>
      <c r="C122" s="2">
        <f>YEAR(Table91112[[#This Row],[Date]])</f>
        <v>2022</v>
      </c>
      <c r="D122" s="2" t="s">
        <v>209</v>
      </c>
      <c r="E122" s="2" t="s">
        <v>209</v>
      </c>
      <c r="F122" s="18">
        <v>44834</v>
      </c>
      <c r="G122" s="2">
        <v>30</v>
      </c>
      <c r="H122" s="37">
        <v>44823</v>
      </c>
      <c r="I122" t="s">
        <v>545</v>
      </c>
      <c r="J122" s="2">
        <v>1</v>
      </c>
      <c r="K122" s="1" t="s">
        <v>544</v>
      </c>
      <c r="L122" s="2"/>
      <c r="M122" s="2"/>
    </row>
    <row r="123" spans="1:13">
      <c r="A123" s="2">
        <f t="shared" si="3"/>
        <v>122</v>
      </c>
      <c r="B123" s="2" t="s">
        <v>208</v>
      </c>
      <c r="C123" s="2">
        <f>YEAR(Table91112[[#This Row],[Date]])</f>
        <v>2022</v>
      </c>
      <c r="D123" s="2" t="s">
        <v>209</v>
      </c>
      <c r="E123" s="2" t="s">
        <v>209</v>
      </c>
      <c r="F123" s="18">
        <v>44834</v>
      </c>
      <c r="G123" s="2">
        <v>30</v>
      </c>
      <c r="H123" s="37">
        <v>44823</v>
      </c>
      <c r="I123" t="s">
        <v>547</v>
      </c>
      <c r="J123" s="2">
        <v>1</v>
      </c>
      <c r="K123" s="1" t="s">
        <v>546</v>
      </c>
      <c r="L123" s="2"/>
      <c r="M123" s="2"/>
    </row>
    <row r="124" spans="1:13">
      <c r="A124" s="2">
        <f t="shared" si="3"/>
        <v>123</v>
      </c>
      <c r="B124" s="2" t="s">
        <v>208</v>
      </c>
      <c r="C124" s="2">
        <f>YEAR(Table91112[[#This Row],[Date]])</f>
        <v>2022</v>
      </c>
      <c r="D124" s="2" t="s">
        <v>209</v>
      </c>
      <c r="E124" s="2" t="s">
        <v>209</v>
      </c>
      <c r="F124" s="18">
        <v>44834</v>
      </c>
      <c r="G124" s="2">
        <v>30</v>
      </c>
      <c r="H124" s="37">
        <v>44823</v>
      </c>
      <c r="I124" t="s">
        <v>549</v>
      </c>
      <c r="J124" s="2">
        <v>1</v>
      </c>
      <c r="K124" s="1" t="s">
        <v>548</v>
      </c>
      <c r="L124" s="2"/>
      <c r="M124" s="2"/>
    </row>
    <row r="125" spans="1:13">
      <c r="A125" s="2">
        <f t="shared" si="3"/>
        <v>124</v>
      </c>
      <c r="B125" s="2" t="s">
        <v>208</v>
      </c>
      <c r="C125" s="2">
        <f>YEAR(Table91112[[#This Row],[Date]])</f>
        <v>2022</v>
      </c>
      <c r="D125" s="2" t="s">
        <v>209</v>
      </c>
      <c r="E125" s="2" t="s">
        <v>209</v>
      </c>
      <c r="F125" s="18">
        <v>44834</v>
      </c>
      <c r="G125" s="2">
        <v>30</v>
      </c>
      <c r="H125" s="37">
        <v>44823</v>
      </c>
      <c r="I125" t="s">
        <v>551</v>
      </c>
      <c r="J125" s="2">
        <v>1</v>
      </c>
      <c r="K125" s="1" t="s">
        <v>550</v>
      </c>
      <c r="L125" s="2"/>
      <c r="M125" s="2"/>
    </row>
    <row r="126" spans="1:13">
      <c r="A126" s="2">
        <f t="shared" si="3"/>
        <v>125</v>
      </c>
      <c r="B126" s="2" t="s">
        <v>208</v>
      </c>
      <c r="C126" s="2">
        <f>YEAR(Table91112[[#This Row],[Date]])</f>
        <v>2022</v>
      </c>
      <c r="D126" s="2" t="s">
        <v>209</v>
      </c>
      <c r="E126" s="2" t="s">
        <v>209</v>
      </c>
      <c r="F126" s="18">
        <v>44834</v>
      </c>
      <c r="G126" s="2">
        <v>30</v>
      </c>
      <c r="H126" s="37">
        <v>44823</v>
      </c>
      <c r="I126" t="s">
        <v>553</v>
      </c>
      <c r="J126" s="2">
        <v>1</v>
      </c>
      <c r="K126" s="1" t="s">
        <v>552</v>
      </c>
      <c r="L126" s="2"/>
      <c r="M126" s="2"/>
    </row>
    <row r="127" spans="1:13">
      <c r="A127" s="2">
        <f t="shared" si="3"/>
        <v>126</v>
      </c>
      <c r="B127" s="2" t="s">
        <v>208</v>
      </c>
      <c r="C127" s="2">
        <f>YEAR(Table91112[[#This Row],[Date]])</f>
        <v>2022</v>
      </c>
      <c r="D127" s="2" t="s">
        <v>209</v>
      </c>
      <c r="E127" s="2" t="s">
        <v>209</v>
      </c>
      <c r="F127" s="18">
        <v>44834</v>
      </c>
      <c r="G127" s="2">
        <v>30</v>
      </c>
      <c r="H127" s="37">
        <v>44823</v>
      </c>
      <c r="I127" t="s">
        <v>555</v>
      </c>
      <c r="J127" s="2">
        <v>1</v>
      </c>
      <c r="K127" s="1" t="s">
        <v>554</v>
      </c>
      <c r="L127" s="2"/>
      <c r="M127" s="2"/>
    </row>
    <row r="128" spans="1:13">
      <c r="A128" s="2">
        <f t="shared" si="3"/>
        <v>127</v>
      </c>
      <c r="B128" s="2" t="s">
        <v>208</v>
      </c>
      <c r="C128" s="2">
        <f>YEAR(Table91112[[#This Row],[Date]])</f>
        <v>2022</v>
      </c>
      <c r="D128" s="2" t="s">
        <v>209</v>
      </c>
      <c r="E128" s="2" t="s">
        <v>209</v>
      </c>
      <c r="F128" s="18">
        <v>44834</v>
      </c>
      <c r="G128" s="2">
        <v>30</v>
      </c>
      <c r="H128" s="37">
        <v>44823</v>
      </c>
      <c r="I128" t="s">
        <v>556</v>
      </c>
      <c r="J128" s="2">
        <v>1</v>
      </c>
      <c r="K128" s="1" t="s">
        <v>554</v>
      </c>
      <c r="L128" s="2"/>
      <c r="M128" s="2"/>
    </row>
    <row r="129" spans="1:13">
      <c r="A129" s="2">
        <f t="shared" si="3"/>
        <v>128</v>
      </c>
      <c r="B129" s="2" t="s">
        <v>208</v>
      </c>
      <c r="C129" s="2">
        <v>2022</v>
      </c>
      <c r="D129" s="2" t="s">
        <v>209</v>
      </c>
      <c r="E129" s="2" t="s">
        <v>209</v>
      </c>
      <c r="F129" s="18">
        <v>44834</v>
      </c>
      <c r="G129" s="2">
        <v>30</v>
      </c>
      <c r="H129" s="37">
        <v>44824</v>
      </c>
      <c r="I129" s="97" t="s">
        <v>505</v>
      </c>
      <c r="J129" s="2">
        <v>42</v>
      </c>
      <c r="K129" s="98" t="s">
        <v>557</v>
      </c>
      <c r="L129" s="2"/>
      <c r="M129" s="2"/>
    </row>
    <row r="130" spans="1:13">
      <c r="A130" s="2">
        <f t="shared" si="3"/>
        <v>129</v>
      </c>
      <c r="B130" s="2" t="s">
        <v>208</v>
      </c>
      <c r="C130" s="2">
        <v>2022</v>
      </c>
      <c r="D130" s="2" t="s">
        <v>209</v>
      </c>
      <c r="E130" s="2" t="s">
        <v>209</v>
      </c>
      <c r="F130" s="18">
        <v>44834</v>
      </c>
      <c r="G130" s="2">
        <v>30</v>
      </c>
      <c r="H130" s="37">
        <v>44824</v>
      </c>
      <c r="I130" t="s">
        <v>559</v>
      </c>
      <c r="J130" s="2">
        <v>1</v>
      </c>
      <c r="K130" s="1" t="s">
        <v>558</v>
      </c>
      <c r="L130" s="2"/>
      <c r="M130" s="2"/>
    </row>
    <row r="131" spans="1:13">
      <c r="A131" s="2">
        <f t="shared" ref="A131:A194" si="4">A130+1</f>
        <v>130</v>
      </c>
      <c r="B131" s="2" t="s">
        <v>208</v>
      </c>
      <c r="C131" s="2">
        <v>2022</v>
      </c>
      <c r="D131" s="2" t="s">
        <v>209</v>
      </c>
      <c r="E131" s="2" t="s">
        <v>209</v>
      </c>
      <c r="F131" s="18">
        <v>44834</v>
      </c>
      <c r="G131" s="2">
        <v>30</v>
      </c>
      <c r="H131" s="37">
        <v>44824</v>
      </c>
      <c r="I131" t="s">
        <v>560</v>
      </c>
      <c r="J131" s="2">
        <v>1</v>
      </c>
      <c r="K131" s="1" t="s">
        <v>558</v>
      </c>
      <c r="L131" s="2"/>
      <c r="M131" s="2"/>
    </row>
    <row r="132" spans="1:13">
      <c r="A132" s="2">
        <f t="shared" si="4"/>
        <v>131</v>
      </c>
      <c r="B132" s="2" t="s">
        <v>208</v>
      </c>
      <c r="C132" s="2">
        <v>2022</v>
      </c>
      <c r="D132" s="2" t="s">
        <v>209</v>
      </c>
      <c r="E132" s="2" t="s">
        <v>209</v>
      </c>
      <c r="F132" s="18">
        <v>44834</v>
      </c>
      <c r="G132" s="2">
        <v>30</v>
      </c>
      <c r="H132" s="37">
        <v>44824</v>
      </c>
      <c r="I132" t="s">
        <v>562</v>
      </c>
      <c r="J132" s="2">
        <v>1</v>
      </c>
      <c r="K132" s="1" t="s">
        <v>561</v>
      </c>
      <c r="L132" s="2"/>
      <c r="M132" s="2"/>
    </row>
    <row r="133" spans="1:13">
      <c r="A133" s="2">
        <f t="shared" si="4"/>
        <v>132</v>
      </c>
      <c r="B133" s="2" t="s">
        <v>208</v>
      </c>
      <c r="C133" s="2">
        <v>2022</v>
      </c>
      <c r="D133" s="2" t="s">
        <v>209</v>
      </c>
      <c r="E133" s="2" t="s">
        <v>209</v>
      </c>
      <c r="F133" s="18">
        <v>44834</v>
      </c>
      <c r="G133" s="2">
        <v>30</v>
      </c>
      <c r="H133" s="37">
        <v>44824</v>
      </c>
      <c r="I133" t="s">
        <v>564</v>
      </c>
      <c r="J133" s="2">
        <v>1</v>
      </c>
      <c r="K133" s="1" t="s">
        <v>563</v>
      </c>
      <c r="L133" s="2"/>
      <c r="M133" s="2"/>
    </row>
    <row r="134" spans="1:13">
      <c r="A134" s="2">
        <f t="shared" si="4"/>
        <v>133</v>
      </c>
      <c r="B134" s="2" t="s">
        <v>208</v>
      </c>
      <c r="C134" s="2">
        <v>2022</v>
      </c>
      <c r="D134" s="2" t="s">
        <v>209</v>
      </c>
      <c r="E134" s="2" t="s">
        <v>209</v>
      </c>
      <c r="F134" s="18">
        <v>44834</v>
      </c>
      <c r="G134" s="2">
        <v>30</v>
      </c>
      <c r="H134" s="37">
        <v>44824</v>
      </c>
      <c r="I134" t="s">
        <v>566</v>
      </c>
      <c r="J134" s="2">
        <v>1</v>
      </c>
      <c r="K134" s="1" t="s">
        <v>565</v>
      </c>
      <c r="L134" s="2"/>
      <c r="M134" s="2"/>
    </row>
    <row r="135" spans="1:13">
      <c r="A135" s="2">
        <f t="shared" si="4"/>
        <v>134</v>
      </c>
      <c r="B135" s="2" t="s">
        <v>208</v>
      </c>
      <c r="C135" s="2">
        <v>2022</v>
      </c>
      <c r="D135" s="2" t="s">
        <v>209</v>
      </c>
      <c r="E135" s="2" t="s">
        <v>209</v>
      </c>
      <c r="F135" s="18">
        <v>44834</v>
      </c>
      <c r="G135" s="2">
        <v>30</v>
      </c>
      <c r="H135" s="37">
        <v>44824</v>
      </c>
      <c r="I135" t="s">
        <v>568</v>
      </c>
      <c r="J135" s="2">
        <v>1</v>
      </c>
      <c r="K135" s="1" t="s">
        <v>567</v>
      </c>
      <c r="L135" s="2"/>
      <c r="M135" s="2"/>
    </row>
    <row r="136" spans="1:13">
      <c r="A136" s="2">
        <f t="shared" si="4"/>
        <v>135</v>
      </c>
      <c r="B136" s="2" t="s">
        <v>208</v>
      </c>
      <c r="C136" s="2">
        <v>2022</v>
      </c>
      <c r="D136" s="2" t="s">
        <v>209</v>
      </c>
      <c r="E136" s="2" t="s">
        <v>209</v>
      </c>
      <c r="F136" s="18">
        <v>44834</v>
      </c>
      <c r="G136" s="2">
        <v>30</v>
      </c>
      <c r="H136" s="37">
        <v>44824</v>
      </c>
      <c r="I136" t="s">
        <v>570</v>
      </c>
      <c r="J136" s="2">
        <v>1</v>
      </c>
      <c r="K136" s="1" t="s">
        <v>569</v>
      </c>
      <c r="L136" s="2"/>
      <c r="M136" s="2"/>
    </row>
    <row r="137" spans="1:13">
      <c r="A137" s="2">
        <f t="shared" si="4"/>
        <v>136</v>
      </c>
      <c r="B137" s="2" t="s">
        <v>208</v>
      </c>
      <c r="C137" s="2">
        <v>2022</v>
      </c>
      <c r="D137" s="2" t="s">
        <v>209</v>
      </c>
      <c r="E137" s="2" t="s">
        <v>209</v>
      </c>
      <c r="F137" s="18">
        <v>44834</v>
      </c>
      <c r="G137" s="2">
        <v>30</v>
      </c>
      <c r="H137" s="37">
        <v>44824</v>
      </c>
      <c r="I137" t="s">
        <v>572</v>
      </c>
      <c r="J137" s="2">
        <v>1</v>
      </c>
      <c r="K137" s="1" t="s">
        <v>571</v>
      </c>
      <c r="L137" s="2"/>
      <c r="M137" s="2"/>
    </row>
    <row r="138" spans="1:13">
      <c r="A138" s="2">
        <f t="shared" si="4"/>
        <v>137</v>
      </c>
      <c r="B138" s="2" t="s">
        <v>208</v>
      </c>
      <c r="C138" s="2">
        <v>2022</v>
      </c>
      <c r="D138" s="2" t="s">
        <v>209</v>
      </c>
      <c r="E138" s="2" t="s">
        <v>209</v>
      </c>
      <c r="F138" s="18">
        <v>44834</v>
      </c>
      <c r="G138" s="2">
        <v>30</v>
      </c>
      <c r="H138" s="37">
        <v>44824</v>
      </c>
      <c r="I138" t="s">
        <v>573</v>
      </c>
      <c r="J138" s="2">
        <v>1</v>
      </c>
      <c r="K138" s="1" t="s">
        <v>571</v>
      </c>
      <c r="L138" s="2"/>
      <c r="M138" s="2"/>
    </row>
    <row r="139" spans="1:13">
      <c r="A139" s="2">
        <f t="shared" si="4"/>
        <v>138</v>
      </c>
      <c r="B139" s="2" t="s">
        <v>208</v>
      </c>
      <c r="C139" s="2">
        <v>2022</v>
      </c>
      <c r="D139" s="2" t="s">
        <v>209</v>
      </c>
      <c r="E139" s="2" t="s">
        <v>209</v>
      </c>
      <c r="F139" s="18">
        <v>44834</v>
      </c>
      <c r="G139" s="2">
        <v>30</v>
      </c>
      <c r="H139" s="37">
        <v>44824</v>
      </c>
      <c r="I139" t="s">
        <v>575</v>
      </c>
      <c r="J139" s="2">
        <v>1</v>
      </c>
      <c r="K139" s="1" t="s">
        <v>574</v>
      </c>
      <c r="L139" s="2"/>
      <c r="M139" s="2"/>
    </row>
    <row r="140" spans="1:13">
      <c r="A140" s="2">
        <f t="shared" si="4"/>
        <v>139</v>
      </c>
      <c r="B140" s="2" t="s">
        <v>208</v>
      </c>
      <c r="C140" s="2">
        <v>2022</v>
      </c>
      <c r="D140" s="2" t="s">
        <v>209</v>
      </c>
      <c r="E140" s="2" t="s">
        <v>209</v>
      </c>
      <c r="F140" s="18">
        <v>44834</v>
      </c>
      <c r="G140" s="2">
        <v>30</v>
      </c>
      <c r="H140" s="37">
        <v>44824</v>
      </c>
      <c r="I140" t="s">
        <v>577</v>
      </c>
      <c r="J140" s="2">
        <v>1</v>
      </c>
      <c r="K140" s="1" t="s">
        <v>576</v>
      </c>
      <c r="L140" s="2"/>
      <c r="M140" s="2"/>
    </row>
    <row r="141" spans="1:13">
      <c r="A141" s="2">
        <f t="shared" si="4"/>
        <v>140</v>
      </c>
      <c r="B141" s="2" t="s">
        <v>208</v>
      </c>
      <c r="C141" s="2">
        <v>2022</v>
      </c>
      <c r="D141" s="2" t="s">
        <v>209</v>
      </c>
      <c r="E141" s="2" t="s">
        <v>209</v>
      </c>
      <c r="F141" s="18">
        <v>44834</v>
      </c>
      <c r="G141" s="2">
        <v>30</v>
      </c>
      <c r="H141" s="37">
        <v>44824</v>
      </c>
      <c r="I141" t="s">
        <v>579</v>
      </c>
      <c r="J141" s="2">
        <v>1</v>
      </c>
      <c r="K141" s="1" t="s">
        <v>578</v>
      </c>
      <c r="L141" s="2"/>
      <c r="M141" s="2"/>
    </row>
    <row r="142" spans="1:13">
      <c r="A142" s="2">
        <f t="shared" si="4"/>
        <v>141</v>
      </c>
      <c r="B142" s="2" t="s">
        <v>208</v>
      </c>
      <c r="C142" s="2">
        <v>2022</v>
      </c>
      <c r="D142" s="2" t="s">
        <v>209</v>
      </c>
      <c r="E142" s="2" t="s">
        <v>209</v>
      </c>
      <c r="F142" s="18">
        <v>44834</v>
      </c>
      <c r="G142" s="2">
        <v>30</v>
      </c>
      <c r="H142" s="37">
        <v>44824</v>
      </c>
      <c r="I142" t="s">
        <v>581</v>
      </c>
      <c r="J142" s="2">
        <v>1</v>
      </c>
      <c r="K142" s="1" t="s">
        <v>580</v>
      </c>
      <c r="L142" s="2"/>
      <c r="M142" s="2"/>
    </row>
    <row r="143" spans="1:13">
      <c r="A143" s="2">
        <f t="shared" si="4"/>
        <v>142</v>
      </c>
      <c r="B143" s="2" t="s">
        <v>208</v>
      </c>
      <c r="C143" s="2">
        <v>2022</v>
      </c>
      <c r="D143" s="2" t="s">
        <v>209</v>
      </c>
      <c r="E143" s="2" t="s">
        <v>209</v>
      </c>
      <c r="F143" s="18">
        <v>44834</v>
      </c>
      <c r="G143" s="2">
        <v>30</v>
      </c>
      <c r="H143" s="37">
        <v>44824</v>
      </c>
      <c r="I143" t="s">
        <v>583</v>
      </c>
      <c r="J143" s="2">
        <v>1</v>
      </c>
      <c r="K143" s="1" t="s">
        <v>582</v>
      </c>
      <c r="L143" s="2"/>
      <c r="M143" s="2"/>
    </row>
    <row r="144" spans="1:13">
      <c r="A144" s="2">
        <f t="shared" si="4"/>
        <v>143</v>
      </c>
      <c r="B144" s="2" t="s">
        <v>208</v>
      </c>
      <c r="C144" s="2">
        <v>2022</v>
      </c>
      <c r="D144" s="2" t="s">
        <v>209</v>
      </c>
      <c r="E144" s="2" t="s">
        <v>209</v>
      </c>
      <c r="F144" s="18">
        <v>44834</v>
      </c>
      <c r="G144" s="2">
        <v>30</v>
      </c>
      <c r="H144" s="37">
        <v>44824</v>
      </c>
      <c r="I144" t="s">
        <v>585</v>
      </c>
      <c r="J144" s="2">
        <v>1</v>
      </c>
      <c r="K144" s="1" t="s">
        <v>584</v>
      </c>
      <c r="L144" s="2"/>
      <c r="M144" s="2"/>
    </row>
    <row r="145" spans="1:13">
      <c r="A145" s="2">
        <f t="shared" si="4"/>
        <v>144</v>
      </c>
      <c r="B145" s="2" t="s">
        <v>208</v>
      </c>
      <c r="C145" s="2">
        <v>2022</v>
      </c>
      <c r="D145" s="2" t="s">
        <v>209</v>
      </c>
      <c r="E145" s="2" t="s">
        <v>209</v>
      </c>
      <c r="F145" s="18">
        <v>44834</v>
      </c>
      <c r="G145" s="2">
        <v>30</v>
      </c>
      <c r="H145" s="37">
        <v>44824</v>
      </c>
      <c r="I145" t="s">
        <v>587</v>
      </c>
      <c r="J145" s="2">
        <v>1</v>
      </c>
      <c r="K145" s="1" t="s">
        <v>586</v>
      </c>
      <c r="L145" s="2"/>
      <c r="M145" s="2"/>
    </row>
    <row r="146" spans="1:13">
      <c r="A146" s="2">
        <f t="shared" si="4"/>
        <v>145</v>
      </c>
      <c r="B146" s="2" t="s">
        <v>208</v>
      </c>
      <c r="C146" s="2">
        <v>2022</v>
      </c>
      <c r="D146" s="2" t="s">
        <v>209</v>
      </c>
      <c r="E146" s="2" t="s">
        <v>209</v>
      </c>
      <c r="F146" s="18">
        <v>44834</v>
      </c>
      <c r="G146" s="2">
        <v>30</v>
      </c>
      <c r="H146" s="37">
        <v>44824</v>
      </c>
      <c r="I146" t="s">
        <v>589</v>
      </c>
      <c r="J146" s="2">
        <v>1</v>
      </c>
      <c r="K146" s="1" t="s">
        <v>588</v>
      </c>
      <c r="L146" s="2"/>
      <c r="M146" s="2"/>
    </row>
    <row r="147" spans="1:13">
      <c r="A147" s="2">
        <f t="shared" si="4"/>
        <v>146</v>
      </c>
      <c r="B147" s="2" t="s">
        <v>208</v>
      </c>
      <c r="C147" s="2">
        <v>2022</v>
      </c>
      <c r="D147" s="2" t="s">
        <v>209</v>
      </c>
      <c r="E147" s="2" t="s">
        <v>209</v>
      </c>
      <c r="F147" s="18">
        <v>44834</v>
      </c>
      <c r="G147" s="2">
        <v>30</v>
      </c>
      <c r="H147" s="37">
        <v>44825</v>
      </c>
      <c r="I147" s="97" t="s">
        <v>505</v>
      </c>
      <c r="J147" s="2">
        <v>42</v>
      </c>
      <c r="K147" s="98" t="s">
        <v>590</v>
      </c>
    </row>
    <row r="148" spans="1:13">
      <c r="A148" s="2">
        <f t="shared" si="4"/>
        <v>147</v>
      </c>
      <c r="B148" s="2" t="s">
        <v>208</v>
      </c>
      <c r="C148" s="2">
        <v>2022</v>
      </c>
      <c r="D148" s="2" t="s">
        <v>209</v>
      </c>
      <c r="E148" s="2" t="s">
        <v>209</v>
      </c>
      <c r="F148" s="18">
        <v>44834</v>
      </c>
      <c r="G148" s="2">
        <v>30</v>
      </c>
      <c r="H148" s="37">
        <v>44825</v>
      </c>
      <c r="I148" s="211" t="s">
        <v>592</v>
      </c>
      <c r="J148" s="2">
        <v>1</v>
      </c>
      <c r="K148" s="212" t="s">
        <v>591</v>
      </c>
    </row>
    <row r="149" spans="1:13">
      <c r="A149" s="2">
        <f t="shared" si="4"/>
        <v>148</v>
      </c>
      <c r="B149" s="2" t="s">
        <v>208</v>
      </c>
      <c r="C149" s="2">
        <v>2022</v>
      </c>
      <c r="D149" s="2" t="s">
        <v>209</v>
      </c>
      <c r="E149" s="2" t="s">
        <v>209</v>
      </c>
      <c r="F149" s="18">
        <v>44834</v>
      </c>
      <c r="G149" s="2">
        <v>30</v>
      </c>
      <c r="H149" s="37">
        <v>44825</v>
      </c>
      <c r="I149" s="211" t="s">
        <v>594</v>
      </c>
      <c r="J149" s="2">
        <v>1</v>
      </c>
      <c r="K149" s="212" t="s">
        <v>593</v>
      </c>
    </row>
    <row r="150" spans="1:13">
      <c r="A150" s="2">
        <f t="shared" si="4"/>
        <v>149</v>
      </c>
      <c r="B150" s="2" t="s">
        <v>208</v>
      </c>
      <c r="C150" s="2">
        <v>2022</v>
      </c>
      <c r="D150" s="2" t="s">
        <v>209</v>
      </c>
      <c r="E150" s="2" t="s">
        <v>209</v>
      </c>
      <c r="F150" s="18">
        <v>44834</v>
      </c>
      <c r="G150" s="2">
        <v>30</v>
      </c>
      <c r="H150" s="37">
        <v>44825</v>
      </c>
      <c r="I150" s="211" t="s">
        <v>596</v>
      </c>
      <c r="J150" s="2">
        <v>1</v>
      </c>
      <c r="K150" s="1" t="s">
        <v>595</v>
      </c>
    </row>
    <row r="151" spans="1:13">
      <c r="A151" s="2">
        <f t="shared" si="4"/>
        <v>150</v>
      </c>
      <c r="B151" s="2" t="s">
        <v>208</v>
      </c>
      <c r="C151" s="2">
        <v>2022</v>
      </c>
      <c r="D151" s="2" t="s">
        <v>209</v>
      </c>
      <c r="E151" s="2" t="s">
        <v>209</v>
      </c>
      <c r="F151" s="18">
        <v>44834</v>
      </c>
      <c r="G151" s="2">
        <v>30</v>
      </c>
      <c r="H151" s="37">
        <v>44825</v>
      </c>
      <c r="I151" s="211" t="s">
        <v>598</v>
      </c>
      <c r="J151" s="2">
        <v>1</v>
      </c>
      <c r="K151" s="212" t="s">
        <v>597</v>
      </c>
    </row>
    <row r="152" spans="1:13">
      <c r="A152" s="2">
        <f t="shared" si="4"/>
        <v>151</v>
      </c>
      <c r="B152" s="2" t="s">
        <v>208</v>
      </c>
      <c r="C152" s="2">
        <v>2022</v>
      </c>
      <c r="D152" s="2" t="s">
        <v>209</v>
      </c>
      <c r="E152" s="2" t="s">
        <v>209</v>
      </c>
      <c r="F152" s="18">
        <v>44834</v>
      </c>
      <c r="G152" s="2">
        <v>30</v>
      </c>
      <c r="H152" s="37">
        <v>44825</v>
      </c>
      <c r="I152" s="211" t="s">
        <v>600</v>
      </c>
      <c r="J152" s="2">
        <v>1</v>
      </c>
      <c r="K152" s="212" t="s">
        <v>599</v>
      </c>
    </row>
    <row r="153" spans="1:13">
      <c r="A153" s="2">
        <f t="shared" si="4"/>
        <v>152</v>
      </c>
      <c r="B153" s="2" t="s">
        <v>208</v>
      </c>
      <c r="C153" s="2">
        <v>2022</v>
      </c>
      <c r="D153" s="2" t="s">
        <v>209</v>
      </c>
      <c r="E153" s="2" t="s">
        <v>209</v>
      </c>
      <c r="F153" s="18">
        <v>44834</v>
      </c>
      <c r="G153" s="2">
        <v>30</v>
      </c>
      <c r="H153" s="37">
        <v>44825</v>
      </c>
      <c r="I153" s="211" t="s">
        <v>602</v>
      </c>
      <c r="J153" s="2">
        <v>1</v>
      </c>
      <c r="K153" s="212" t="s">
        <v>601</v>
      </c>
    </row>
    <row r="154" spans="1:13">
      <c r="A154" s="2">
        <f t="shared" si="4"/>
        <v>153</v>
      </c>
      <c r="B154" s="2" t="s">
        <v>208</v>
      </c>
      <c r="C154" s="2">
        <v>2022</v>
      </c>
      <c r="D154" s="2" t="s">
        <v>209</v>
      </c>
      <c r="E154" s="2" t="s">
        <v>209</v>
      </c>
      <c r="F154" s="18">
        <v>44834</v>
      </c>
      <c r="G154" s="2">
        <v>30</v>
      </c>
      <c r="H154" s="37">
        <v>44825</v>
      </c>
      <c r="I154" s="211" t="s">
        <v>604</v>
      </c>
      <c r="J154" s="2">
        <v>1</v>
      </c>
      <c r="K154" s="212" t="s">
        <v>603</v>
      </c>
    </row>
    <row r="155" spans="1:13">
      <c r="A155" s="2">
        <f t="shared" si="4"/>
        <v>154</v>
      </c>
      <c r="B155" s="2" t="s">
        <v>208</v>
      </c>
      <c r="C155" s="2">
        <v>2022</v>
      </c>
      <c r="D155" s="2" t="s">
        <v>209</v>
      </c>
      <c r="E155" s="2" t="s">
        <v>209</v>
      </c>
      <c r="F155" s="18">
        <v>44834</v>
      </c>
      <c r="G155" s="2">
        <v>30</v>
      </c>
      <c r="H155" s="37">
        <v>44825</v>
      </c>
      <c r="I155" s="211" t="s">
        <v>606</v>
      </c>
      <c r="J155" s="2">
        <v>1</v>
      </c>
      <c r="K155" s="212" t="s">
        <v>605</v>
      </c>
    </row>
    <row r="156" spans="1:13">
      <c r="A156" s="2">
        <f t="shared" si="4"/>
        <v>155</v>
      </c>
      <c r="B156" s="2" t="s">
        <v>208</v>
      </c>
      <c r="C156" s="2">
        <v>2022</v>
      </c>
      <c r="D156" s="2" t="s">
        <v>209</v>
      </c>
      <c r="E156" s="2" t="s">
        <v>209</v>
      </c>
      <c r="F156" s="18">
        <v>44834</v>
      </c>
      <c r="G156" s="2">
        <v>30</v>
      </c>
      <c r="H156" s="37">
        <v>44826</v>
      </c>
      <c r="I156" s="97" t="s">
        <v>505</v>
      </c>
      <c r="J156" s="2">
        <v>42</v>
      </c>
      <c r="K156" s="98" t="s">
        <v>607</v>
      </c>
    </row>
    <row r="157" spans="1:13">
      <c r="A157" s="2">
        <f t="shared" si="4"/>
        <v>156</v>
      </c>
      <c r="B157" s="2" t="s">
        <v>208</v>
      </c>
      <c r="C157" s="2">
        <v>2022</v>
      </c>
      <c r="D157" s="2" t="s">
        <v>209</v>
      </c>
      <c r="E157" s="2" t="s">
        <v>209</v>
      </c>
      <c r="F157" s="18">
        <v>44834</v>
      </c>
      <c r="G157" s="2">
        <v>30</v>
      </c>
      <c r="H157" s="37">
        <v>44827</v>
      </c>
      <c r="I157" s="211" t="s">
        <v>609</v>
      </c>
      <c r="J157" s="2">
        <v>1</v>
      </c>
      <c r="K157" s="212" t="s">
        <v>608</v>
      </c>
    </row>
    <row r="158" spans="1:13">
      <c r="A158" s="2">
        <f t="shared" si="4"/>
        <v>157</v>
      </c>
      <c r="B158" s="2" t="s">
        <v>208</v>
      </c>
      <c r="C158" s="2">
        <v>2022</v>
      </c>
      <c r="D158" s="2" t="s">
        <v>209</v>
      </c>
      <c r="E158" s="2" t="s">
        <v>209</v>
      </c>
      <c r="F158" s="18">
        <v>44834</v>
      </c>
      <c r="G158" s="2">
        <v>30</v>
      </c>
      <c r="H158" s="37">
        <v>44827</v>
      </c>
      <c r="I158" s="211" t="s">
        <v>611</v>
      </c>
      <c r="J158" s="2">
        <v>1</v>
      </c>
      <c r="K158" s="212" t="s">
        <v>610</v>
      </c>
    </row>
    <row r="159" spans="1:13">
      <c r="A159" s="2">
        <f t="shared" si="4"/>
        <v>158</v>
      </c>
      <c r="B159" s="2" t="s">
        <v>208</v>
      </c>
      <c r="C159" s="2">
        <v>2022</v>
      </c>
      <c r="D159" s="2" t="s">
        <v>209</v>
      </c>
      <c r="E159" s="2" t="s">
        <v>209</v>
      </c>
      <c r="F159" s="18">
        <v>44834</v>
      </c>
      <c r="G159" s="2">
        <v>30</v>
      </c>
      <c r="H159" s="37">
        <v>44827</v>
      </c>
      <c r="I159" s="211" t="s">
        <v>613</v>
      </c>
      <c r="J159" s="2">
        <v>1</v>
      </c>
      <c r="K159" s="212" t="s">
        <v>612</v>
      </c>
    </row>
    <row r="160" spans="1:13">
      <c r="A160" s="2">
        <f t="shared" si="4"/>
        <v>159</v>
      </c>
      <c r="B160" s="2" t="s">
        <v>208</v>
      </c>
      <c r="C160" s="2">
        <v>2022</v>
      </c>
      <c r="D160" s="2" t="s">
        <v>209</v>
      </c>
      <c r="E160" s="2" t="s">
        <v>209</v>
      </c>
      <c r="F160" s="18">
        <v>44834</v>
      </c>
      <c r="G160" s="2">
        <v>30</v>
      </c>
      <c r="H160" s="37">
        <v>44827</v>
      </c>
      <c r="I160" s="211" t="s">
        <v>615</v>
      </c>
      <c r="J160" s="2">
        <v>1</v>
      </c>
      <c r="K160" s="212" t="s">
        <v>614</v>
      </c>
    </row>
    <row r="161" spans="1:11">
      <c r="A161" s="2">
        <f t="shared" si="4"/>
        <v>160</v>
      </c>
      <c r="B161" s="2" t="s">
        <v>208</v>
      </c>
      <c r="C161" s="2">
        <v>2022</v>
      </c>
      <c r="D161" s="2" t="s">
        <v>209</v>
      </c>
      <c r="E161" s="2" t="s">
        <v>209</v>
      </c>
      <c r="F161" s="18">
        <v>44834</v>
      </c>
      <c r="G161" s="2">
        <v>30</v>
      </c>
      <c r="H161" s="37">
        <v>44827</v>
      </c>
      <c r="I161" s="211" t="s">
        <v>617</v>
      </c>
      <c r="J161" s="2">
        <v>1</v>
      </c>
      <c r="K161" s="212" t="s">
        <v>616</v>
      </c>
    </row>
    <row r="162" spans="1:11">
      <c r="A162" s="2">
        <f t="shared" si="4"/>
        <v>161</v>
      </c>
      <c r="B162" s="2" t="s">
        <v>208</v>
      </c>
      <c r="C162" s="2">
        <v>2022</v>
      </c>
      <c r="D162" s="2" t="s">
        <v>209</v>
      </c>
      <c r="E162" s="2" t="s">
        <v>209</v>
      </c>
      <c r="F162" s="18">
        <v>44834</v>
      </c>
      <c r="G162" s="2">
        <v>30</v>
      </c>
      <c r="H162" s="37">
        <v>44827</v>
      </c>
      <c r="I162" s="211" t="s">
        <v>619</v>
      </c>
      <c r="J162" s="2">
        <v>1</v>
      </c>
      <c r="K162" s="212" t="s">
        <v>618</v>
      </c>
    </row>
    <row r="163" spans="1:11">
      <c r="A163" s="2">
        <f t="shared" si="4"/>
        <v>162</v>
      </c>
      <c r="B163" s="2" t="s">
        <v>208</v>
      </c>
      <c r="C163" s="2">
        <v>2022</v>
      </c>
      <c r="D163" s="2" t="s">
        <v>209</v>
      </c>
      <c r="E163" s="2" t="s">
        <v>209</v>
      </c>
      <c r="F163" s="18">
        <v>44834</v>
      </c>
      <c r="G163" s="2">
        <v>30</v>
      </c>
      <c r="H163" s="37">
        <v>44827</v>
      </c>
      <c r="I163" s="211" t="s">
        <v>620</v>
      </c>
      <c r="J163" s="2">
        <v>1</v>
      </c>
      <c r="K163" s="212" t="s">
        <v>618</v>
      </c>
    </row>
    <row r="164" spans="1:11">
      <c r="A164" s="2">
        <f t="shared" si="4"/>
        <v>163</v>
      </c>
      <c r="B164" s="2" t="s">
        <v>208</v>
      </c>
      <c r="C164" s="2">
        <v>2022</v>
      </c>
      <c r="D164" s="2" t="s">
        <v>209</v>
      </c>
      <c r="E164" s="2" t="s">
        <v>209</v>
      </c>
      <c r="F164" s="18">
        <v>44834</v>
      </c>
      <c r="G164" s="2">
        <v>30</v>
      </c>
      <c r="H164" s="37">
        <v>44827</v>
      </c>
      <c r="I164" s="211" t="s">
        <v>622</v>
      </c>
      <c r="J164" s="2">
        <v>1</v>
      </c>
      <c r="K164" s="212" t="s">
        <v>621</v>
      </c>
    </row>
    <row r="165" spans="1:11">
      <c r="A165" s="2">
        <f t="shared" si="4"/>
        <v>164</v>
      </c>
      <c r="B165" s="2" t="s">
        <v>208</v>
      </c>
      <c r="C165" s="2">
        <v>2022</v>
      </c>
      <c r="D165" s="2" t="s">
        <v>209</v>
      </c>
      <c r="E165" s="2" t="s">
        <v>209</v>
      </c>
      <c r="F165" s="18">
        <v>44834</v>
      </c>
      <c r="G165" s="2">
        <v>30</v>
      </c>
      <c r="H165" s="37">
        <v>44827</v>
      </c>
      <c r="I165" s="211" t="s">
        <v>624</v>
      </c>
      <c r="J165" s="2">
        <v>1</v>
      </c>
      <c r="K165" s="212" t="s">
        <v>623</v>
      </c>
    </row>
    <row r="166" spans="1:11">
      <c r="A166" s="2">
        <f t="shared" si="4"/>
        <v>165</v>
      </c>
      <c r="B166" s="2" t="s">
        <v>208</v>
      </c>
      <c r="C166" s="2">
        <v>2022</v>
      </c>
      <c r="D166" s="2" t="s">
        <v>209</v>
      </c>
      <c r="E166" s="2" t="s">
        <v>209</v>
      </c>
      <c r="F166" s="18">
        <v>44834</v>
      </c>
      <c r="G166" s="2">
        <v>30</v>
      </c>
      <c r="H166" s="37">
        <v>44827</v>
      </c>
      <c r="I166" s="211" t="s">
        <v>626</v>
      </c>
      <c r="J166" s="2">
        <v>1</v>
      </c>
      <c r="K166" s="212" t="s">
        <v>625</v>
      </c>
    </row>
    <row r="167" spans="1:11">
      <c r="A167" s="2">
        <f t="shared" si="4"/>
        <v>166</v>
      </c>
      <c r="B167" s="2" t="s">
        <v>208</v>
      </c>
      <c r="C167" s="2">
        <v>2022</v>
      </c>
      <c r="D167" s="2" t="s">
        <v>209</v>
      </c>
      <c r="E167" s="2" t="s">
        <v>209</v>
      </c>
      <c r="F167" s="18">
        <v>44834</v>
      </c>
      <c r="G167" s="2">
        <v>30</v>
      </c>
      <c r="H167" s="37">
        <v>44827</v>
      </c>
      <c r="I167" s="211" t="s">
        <v>628</v>
      </c>
      <c r="J167" s="2">
        <v>1</v>
      </c>
      <c r="K167" s="212" t="s">
        <v>627</v>
      </c>
    </row>
    <row r="168" spans="1:11">
      <c r="A168" s="2">
        <f t="shared" si="4"/>
        <v>167</v>
      </c>
      <c r="B168" s="2" t="s">
        <v>208</v>
      </c>
      <c r="C168" s="2">
        <v>2022</v>
      </c>
      <c r="D168" s="2" t="s">
        <v>209</v>
      </c>
      <c r="E168" s="2" t="s">
        <v>209</v>
      </c>
      <c r="F168" s="18">
        <v>44834</v>
      </c>
      <c r="G168" s="2">
        <v>30</v>
      </c>
      <c r="H168" s="37">
        <v>44827</v>
      </c>
      <c r="I168" s="211" t="s">
        <v>630</v>
      </c>
      <c r="J168" s="2">
        <v>1</v>
      </c>
      <c r="K168" s="212" t="s">
        <v>629</v>
      </c>
    </row>
    <row r="169" spans="1:11">
      <c r="A169" s="2">
        <f t="shared" si="4"/>
        <v>168</v>
      </c>
      <c r="B169" s="2" t="s">
        <v>208</v>
      </c>
      <c r="C169" s="2">
        <v>2022</v>
      </c>
      <c r="D169" s="2" t="s">
        <v>209</v>
      </c>
      <c r="E169" s="2" t="s">
        <v>209</v>
      </c>
      <c r="F169" s="18">
        <v>44834</v>
      </c>
      <c r="G169" s="2">
        <v>30</v>
      </c>
      <c r="H169" s="37">
        <v>44827</v>
      </c>
      <c r="I169" s="211" t="s">
        <v>632</v>
      </c>
      <c r="J169" s="2">
        <v>1</v>
      </c>
      <c r="K169" s="212" t="s">
        <v>631</v>
      </c>
    </row>
    <row r="170" spans="1:11">
      <c r="A170" s="2">
        <f t="shared" si="4"/>
        <v>169</v>
      </c>
      <c r="B170" s="2" t="s">
        <v>208</v>
      </c>
      <c r="C170" s="2">
        <v>2022</v>
      </c>
      <c r="D170" s="2" t="s">
        <v>209</v>
      </c>
      <c r="E170" s="2" t="s">
        <v>209</v>
      </c>
      <c r="F170" s="18">
        <v>44834</v>
      </c>
      <c r="G170" s="2">
        <v>30</v>
      </c>
      <c r="H170" s="37">
        <v>44827</v>
      </c>
      <c r="I170" s="211" t="s">
        <v>634</v>
      </c>
      <c r="J170" s="2">
        <v>1</v>
      </c>
      <c r="K170" s="212" t="s">
        <v>633</v>
      </c>
    </row>
    <row r="171" spans="1:11">
      <c r="A171" s="2">
        <f t="shared" si="4"/>
        <v>170</v>
      </c>
      <c r="B171" s="2" t="s">
        <v>208</v>
      </c>
      <c r="C171" s="2">
        <v>2022</v>
      </c>
      <c r="D171" s="2" t="s">
        <v>209</v>
      </c>
      <c r="E171" s="2" t="s">
        <v>209</v>
      </c>
      <c r="F171" s="18">
        <v>44834</v>
      </c>
      <c r="G171" s="2">
        <v>30</v>
      </c>
      <c r="H171" s="37">
        <v>44828</v>
      </c>
      <c r="I171" s="211" t="s">
        <v>636</v>
      </c>
      <c r="J171" s="2">
        <v>1</v>
      </c>
      <c r="K171" s="212" t="s">
        <v>635</v>
      </c>
    </row>
    <row r="172" spans="1:11">
      <c r="A172" s="2">
        <f t="shared" si="4"/>
        <v>171</v>
      </c>
      <c r="B172" s="2" t="s">
        <v>208</v>
      </c>
      <c r="C172" s="2">
        <v>2022</v>
      </c>
      <c r="D172" s="2" t="s">
        <v>209</v>
      </c>
      <c r="E172" s="2" t="s">
        <v>209</v>
      </c>
      <c r="F172" s="18">
        <v>44834</v>
      </c>
      <c r="G172" s="2">
        <v>30</v>
      </c>
      <c r="H172" s="37">
        <v>44828</v>
      </c>
      <c r="I172" s="211" t="s">
        <v>638</v>
      </c>
      <c r="J172" s="2">
        <v>1</v>
      </c>
      <c r="K172" s="212" t="s">
        <v>637</v>
      </c>
    </row>
    <row r="173" spans="1:11">
      <c r="A173" s="2">
        <f t="shared" si="4"/>
        <v>172</v>
      </c>
      <c r="B173" s="2" t="s">
        <v>208</v>
      </c>
      <c r="C173" s="2">
        <v>2022</v>
      </c>
      <c r="D173" s="2" t="s">
        <v>209</v>
      </c>
      <c r="E173" s="2" t="s">
        <v>209</v>
      </c>
      <c r="F173" s="18">
        <v>44834</v>
      </c>
      <c r="G173" s="2">
        <v>30</v>
      </c>
      <c r="H173" s="37">
        <v>44828</v>
      </c>
      <c r="I173" s="211" t="s">
        <v>640</v>
      </c>
      <c r="J173" s="2">
        <v>1</v>
      </c>
      <c r="K173" s="212" t="s">
        <v>639</v>
      </c>
    </row>
    <row r="174" spans="1:11">
      <c r="A174" s="2">
        <f t="shared" si="4"/>
        <v>173</v>
      </c>
      <c r="B174" s="2" t="s">
        <v>208</v>
      </c>
      <c r="C174" s="2">
        <v>2022</v>
      </c>
      <c r="D174" s="2" t="s">
        <v>209</v>
      </c>
      <c r="E174" s="2" t="s">
        <v>209</v>
      </c>
      <c r="F174" s="18">
        <v>44834</v>
      </c>
      <c r="G174" s="2">
        <v>30</v>
      </c>
      <c r="H174" s="37">
        <v>44828</v>
      </c>
      <c r="I174" s="211" t="s">
        <v>642</v>
      </c>
      <c r="J174" s="2">
        <v>1</v>
      </c>
      <c r="K174" s="212" t="s">
        <v>641</v>
      </c>
    </row>
    <row r="175" spans="1:11">
      <c r="A175" s="2">
        <f t="shared" si="4"/>
        <v>174</v>
      </c>
      <c r="B175" s="2" t="s">
        <v>208</v>
      </c>
      <c r="C175" s="2">
        <v>2022</v>
      </c>
      <c r="D175" s="2" t="s">
        <v>209</v>
      </c>
      <c r="E175" s="2" t="s">
        <v>209</v>
      </c>
      <c r="F175" s="18">
        <v>44834</v>
      </c>
      <c r="G175" s="2">
        <v>30</v>
      </c>
      <c r="H175" s="37">
        <v>44828</v>
      </c>
      <c r="I175" s="211" t="s">
        <v>644</v>
      </c>
      <c r="J175" s="2">
        <v>1</v>
      </c>
      <c r="K175" s="212" t="s">
        <v>643</v>
      </c>
    </row>
    <row r="176" spans="1:11">
      <c r="A176" s="2">
        <f t="shared" si="4"/>
        <v>175</v>
      </c>
      <c r="B176" s="2" t="s">
        <v>208</v>
      </c>
      <c r="C176" s="2">
        <v>2022</v>
      </c>
      <c r="D176" s="2" t="s">
        <v>209</v>
      </c>
      <c r="E176" s="2" t="s">
        <v>209</v>
      </c>
      <c r="F176" s="18">
        <v>44834</v>
      </c>
      <c r="G176" s="2">
        <v>30</v>
      </c>
      <c r="H176" s="37">
        <v>44828</v>
      </c>
      <c r="I176" s="211" t="s">
        <v>646</v>
      </c>
      <c r="J176" s="2">
        <v>1</v>
      </c>
      <c r="K176" s="212" t="s">
        <v>645</v>
      </c>
    </row>
    <row r="177" spans="1:11">
      <c r="A177" s="2">
        <f t="shared" si="4"/>
        <v>176</v>
      </c>
      <c r="B177" s="2" t="s">
        <v>208</v>
      </c>
      <c r="C177" s="2">
        <v>2022</v>
      </c>
      <c r="D177" s="2" t="s">
        <v>209</v>
      </c>
      <c r="E177" s="2" t="s">
        <v>209</v>
      </c>
      <c r="F177" s="18">
        <v>44834</v>
      </c>
      <c r="G177" s="2">
        <v>30</v>
      </c>
      <c r="H177" s="37">
        <v>44828</v>
      </c>
      <c r="I177" s="211" t="s">
        <v>648</v>
      </c>
      <c r="J177" s="2">
        <v>1</v>
      </c>
      <c r="K177" s="212" t="s">
        <v>647</v>
      </c>
    </row>
    <row r="178" spans="1:11">
      <c r="A178" s="2">
        <f t="shared" si="4"/>
        <v>177</v>
      </c>
      <c r="B178" s="2" t="s">
        <v>208</v>
      </c>
      <c r="C178" s="2">
        <v>2022</v>
      </c>
      <c r="D178" s="2" t="s">
        <v>209</v>
      </c>
      <c r="E178" s="2" t="s">
        <v>209</v>
      </c>
      <c r="F178" s="18">
        <v>44834</v>
      </c>
      <c r="G178" s="2">
        <v>30</v>
      </c>
      <c r="H178" s="37">
        <v>44828</v>
      </c>
      <c r="I178" s="211" t="s">
        <v>650</v>
      </c>
      <c r="J178" s="2">
        <v>1</v>
      </c>
      <c r="K178" s="212" t="s">
        <v>649</v>
      </c>
    </row>
    <row r="179" spans="1:11">
      <c r="A179" s="2">
        <f t="shared" si="4"/>
        <v>178</v>
      </c>
      <c r="B179" s="2" t="s">
        <v>208</v>
      </c>
      <c r="C179" s="2">
        <v>2022</v>
      </c>
      <c r="D179" s="2" t="s">
        <v>209</v>
      </c>
      <c r="E179" s="2" t="s">
        <v>209</v>
      </c>
      <c r="F179" s="18">
        <v>44834</v>
      </c>
      <c r="G179" s="2">
        <v>30</v>
      </c>
      <c r="H179" s="37">
        <v>44828</v>
      </c>
      <c r="I179" s="211" t="s">
        <v>652</v>
      </c>
      <c r="J179" s="2">
        <v>1</v>
      </c>
      <c r="K179" s="212" t="s">
        <v>651</v>
      </c>
    </row>
    <row r="180" spans="1:11">
      <c r="A180" s="2">
        <f t="shared" si="4"/>
        <v>179</v>
      </c>
      <c r="B180" s="2" t="s">
        <v>208</v>
      </c>
      <c r="C180" s="2">
        <v>2022</v>
      </c>
      <c r="D180" s="2" t="s">
        <v>209</v>
      </c>
      <c r="E180" s="2" t="s">
        <v>209</v>
      </c>
      <c r="F180" s="18">
        <v>44834</v>
      </c>
      <c r="G180" s="2">
        <v>30</v>
      </c>
      <c r="H180" s="37">
        <v>44828</v>
      </c>
      <c r="I180" s="211" t="s">
        <v>654</v>
      </c>
      <c r="J180" s="2">
        <v>1</v>
      </c>
      <c r="K180" s="212" t="s">
        <v>653</v>
      </c>
    </row>
    <row r="181" spans="1:11">
      <c r="A181" s="2">
        <f t="shared" si="4"/>
        <v>180</v>
      </c>
      <c r="B181" s="2" t="s">
        <v>208</v>
      </c>
      <c r="C181" s="2">
        <v>2022</v>
      </c>
      <c r="D181" s="2" t="s">
        <v>209</v>
      </c>
      <c r="E181" s="2" t="s">
        <v>209</v>
      </c>
      <c r="F181" s="18">
        <v>44834</v>
      </c>
      <c r="G181" s="2">
        <v>30</v>
      </c>
      <c r="H181" s="37">
        <v>44828</v>
      </c>
      <c r="I181" s="211" t="s">
        <v>656</v>
      </c>
      <c r="J181" s="2">
        <v>1</v>
      </c>
      <c r="K181" s="212" t="s">
        <v>655</v>
      </c>
    </row>
    <row r="182" spans="1:11">
      <c r="A182" s="2">
        <f t="shared" si="4"/>
        <v>181</v>
      </c>
      <c r="B182" s="2" t="s">
        <v>208</v>
      </c>
      <c r="C182" s="2">
        <v>2022</v>
      </c>
      <c r="D182" s="2" t="s">
        <v>209</v>
      </c>
      <c r="E182" s="2" t="s">
        <v>209</v>
      </c>
      <c r="F182" s="18">
        <v>44834</v>
      </c>
      <c r="G182" s="2">
        <v>30</v>
      </c>
      <c r="H182" s="37">
        <v>44828</v>
      </c>
      <c r="I182" s="211" t="s">
        <v>658</v>
      </c>
      <c r="J182" s="2">
        <v>1</v>
      </c>
      <c r="K182" s="212" t="s">
        <v>657</v>
      </c>
    </row>
    <row r="183" spans="1:11">
      <c r="A183" s="2">
        <f t="shared" si="4"/>
        <v>182</v>
      </c>
      <c r="B183" s="2" t="s">
        <v>208</v>
      </c>
      <c r="C183" s="2">
        <v>2022</v>
      </c>
      <c r="D183" s="2" t="s">
        <v>209</v>
      </c>
      <c r="E183" s="2" t="s">
        <v>209</v>
      </c>
      <c r="F183" s="18">
        <v>44834</v>
      </c>
      <c r="G183" s="2">
        <v>30</v>
      </c>
      <c r="H183" s="37">
        <v>44828</v>
      </c>
      <c r="I183" s="211" t="s">
        <v>660</v>
      </c>
      <c r="J183" s="2">
        <v>1</v>
      </c>
      <c r="K183" s="212" t="s">
        <v>659</v>
      </c>
    </row>
    <row r="184" spans="1:11">
      <c r="A184" s="2">
        <f t="shared" si="4"/>
        <v>183</v>
      </c>
      <c r="B184" s="2" t="s">
        <v>208</v>
      </c>
      <c r="C184" s="2">
        <v>2022</v>
      </c>
      <c r="D184" s="2" t="s">
        <v>209</v>
      </c>
      <c r="E184" s="2" t="s">
        <v>209</v>
      </c>
      <c r="F184" s="18">
        <v>44834</v>
      </c>
      <c r="G184" s="2">
        <v>30</v>
      </c>
      <c r="H184" s="37">
        <v>44828</v>
      </c>
      <c r="I184" s="211" t="s">
        <v>661</v>
      </c>
      <c r="J184" s="2">
        <v>1</v>
      </c>
      <c r="K184" s="212" t="s">
        <v>659</v>
      </c>
    </row>
    <row r="185" spans="1:11">
      <c r="A185" s="2">
        <f t="shared" si="4"/>
        <v>184</v>
      </c>
      <c r="B185" s="2" t="s">
        <v>208</v>
      </c>
      <c r="C185" s="2">
        <v>2022</v>
      </c>
      <c r="D185" s="2" t="s">
        <v>209</v>
      </c>
      <c r="E185" s="2" t="s">
        <v>209</v>
      </c>
      <c r="F185" s="18">
        <v>44834</v>
      </c>
      <c r="G185" s="2">
        <v>30</v>
      </c>
      <c r="H185" s="37">
        <v>44828</v>
      </c>
      <c r="I185" s="211" t="s">
        <v>663</v>
      </c>
      <c r="J185" s="2">
        <v>1</v>
      </c>
      <c r="K185" s="212" t="s">
        <v>662</v>
      </c>
    </row>
    <row r="186" spans="1:11">
      <c r="A186" s="2">
        <f t="shared" si="4"/>
        <v>185</v>
      </c>
      <c r="B186" s="2" t="s">
        <v>208</v>
      </c>
      <c r="C186" s="2">
        <v>2022</v>
      </c>
      <c r="D186" s="2" t="s">
        <v>209</v>
      </c>
      <c r="E186" s="2" t="s">
        <v>209</v>
      </c>
      <c r="F186" s="18">
        <v>44834</v>
      </c>
      <c r="G186" s="2">
        <v>30</v>
      </c>
      <c r="H186" s="37">
        <v>44828</v>
      </c>
      <c r="I186" s="211" t="s">
        <v>665</v>
      </c>
      <c r="J186" s="2">
        <v>1</v>
      </c>
      <c r="K186" s="212" t="s">
        <v>664</v>
      </c>
    </row>
    <row r="187" spans="1:11">
      <c r="A187" s="2">
        <f t="shared" si="4"/>
        <v>186</v>
      </c>
      <c r="B187" s="2" t="s">
        <v>208</v>
      </c>
      <c r="C187" s="2">
        <v>2022</v>
      </c>
      <c r="D187" s="2" t="s">
        <v>209</v>
      </c>
      <c r="E187" s="2" t="s">
        <v>209</v>
      </c>
      <c r="F187" s="18">
        <v>44834</v>
      </c>
      <c r="G187" s="2">
        <v>30</v>
      </c>
      <c r="H187" s="37">
        <v>44828</v>
      </c>
      <c r="I187" s="211" t="s">
        <v>666</v>
      </c>
      <c r="J187" s="2">
        <v>1</v>
      </c>
      <c r="K187" s="212" t="s">
        <v>664</v>
      </c>
    </row>
    <row r="188" spans="1:11">
      <c r="A188" s="2">
        <f t="shared" si="4"/>
        <v>187</v>
      </c>
      <c r="B188" s="2" t="s">
        <v>208</v>
      </c>
      <c r="C188" s="2">
        <v>2022</v>
      </c>
      <c r="D188" s="2" t="s">
        <v>209</v>
      </c>
      <c r="E188" s="2" t="s">
        <v>209</v>
      </c>
      <c r="F188" s="18">
        <v>44834</v>
      </c>
      <c r="G188" s="2">
        <v>30</v>
      </c>
      <c r="H188" s="37">
        <v>44828</v>
      </c>
      <c r="I188" s="211" t="s">
        <v>667</v>
      </c>
      <c r="J188" s="2">
        <v>1</v>
      </c>
      <c r="K188" s="212" t="s">
        <v>664</v>
      </c>
    </row>
    <row r="189" spans="1:11">
      <c r="A189" s="2">
        <f t="shared" si="4"/>
        <v>188</v>
      </c>
      <c r="B189" s="2" t="s">
        <v>208</v>
      </c>
      <c r="C189" s="2">
        <v>2022</v>
      </c>
      <c r="D189" s="2" t="s">
        <v>209</v>
      </c>
      <c r="E189" s="2" t="s">
        <v>209</v>
      </c>
      <c r="F189" s="18">
        <v>44834</v>
      </c>
      <c r="G189" s="2">
        <v>30</v>
      </c>
      <c r="H189" s="37">
        <v>44828</v>
      </c>
      <c r="I189" s="211" t="s">
        <v>668</v>
      </c>
      <c r="J189" s="2">
        <v>1</v>
      </c>
      <c r="K189" s="212" t="s">
        <v>664</v>
      </c>
    </row>
    <row r="190" spans="1:11">
      <c r="A190" s="2">
        <f t="shared" si="4"/>
        <v>189</v>
      </c>
      <c r="B190" s="2" t="s">
        <v>208</v>
      </c>
      <c r="C190" s="2">
        <v>2022</v>
      </c>
      <c r="D190" s="2" t="s">
        <v>209</v>
      </c>
      <c r="E190" s="2" t="s">
        <v>209</v>
      </c>
      <c r="F190" s="18">
        <v>44834</v>
      </c>
      <c r="G190" s="2">
        <v>30</v>
      </c>
      <c r="H190" s="37">
        <v>44828</v>
      </c>
      <c r="I190" s="211" t="s">
        <v>670</v>
      </c>
      <c r="J190" s="2">
        <v>1</v>
      </c>
      <c r="K190" s="212" t="s">
        <v>669</v>
      </c>
    </row>
    <row r="191" spans="1:11">
      <c r="A191" s="2">
        <f t="shared" si="4"/>
        <v>190</v>
      </c>
      <c r="B191" s="2" t="s">
        <v>208</v>
      </c>
      <c r="C191" s="2">
        <v>2022</v>
      </c>
      <c r="D191" s="2" t="s">
        <v>209</v>
      </c>
      <c r="E191" s="2" t="s">
        <v>209</v>
      </c>
      <c r="F191" s="18">
        <v>44834</v>
      </c>
      <c r="G191" s="2">
        <v>30</v>
      </c>
      <c r="H191" s="37">
        <v>44828</v>
      </c>
      <c r="I191" s="211" t="s">
        <v>671</v>
      </c>
      <c r="J191" s="2">
        <v>1</v>
      </c>
      <c r="K191" s="212" t="s">
        <v>669</v>
      </c>
    </row>
    <row r="192" spans="1:11">
      <c r="A192" s="2">
        <f t="shared" si="4"/>
        <v>191</v>
      </c>
      <c r="B192" s="2" t="s">
        <v>208</v>
      </c>
      <c r="C192" s="2">
        <v>2022</v>
      </c>
      <c r="D192" s="2" t="s">
        <v>209</v>
      </c>
      <c r="E192" s="2" t="s">
        <v>209</v>
      </c>
      <c r="F192" s="18">
        <v>44834</v>
      </c>
      <c r="G192" s="2">
        <v>30</v>
      </c>
      <c r="H192" s="37">
        <v>44828</v>
      </c>
      <c r="I192" s="211" t="s">
        <v>673</v>
      </c>
      <c r="J192" s="2">
        <v>1</v>
      </c>
      <c r="K192" s="212" t="s">
        <v>672</v>
      </c>
    </row>
    <row r="193" spans="1:11">
      <c r="A193" s="2">
        <f t="shared" si="4"/>
        <v>192</v>
      </c>
      <c r="B193" s="2" t="s">
        <v>208</v>
      </c>
      <c r="C193" s="2">
        <v>2022</v>
      </c>
      <c r="D193" s="2" t="s">
        <v>209</v>
      </c>
      <c r="E193" s="2" t="s">
        <v>209</v>
      </c>
      <c r="F193" s="18">
        <v>44834</v>
      </c>
      <c r="G193" s="2">
        <v>30</v>
      </c>
      <c r="H193" s="37">
        <v>44828</v>
      </c>
      <c r="I193" s="211" t="s">
        <v>675</v>
      </c>
      <c r="J193" s="2">
        <v>1</v>
      </c>
      <c r="K193" s="212" t="s">
        <v>674</v>
      </c>
    </row>
    <row r="194" spans="1:11">
      <c r="A194" s="2">
        <f t="shared" si="4"/>
        <v>193</v>
      </c>
      <c r="B194" s="2" t="s">
        <v>208</v>
      </c>
      <c r="C194" s="2">
        <v>2022</v>
      </c>
      <c r="D194" s="2" t="s">
        <v>209</v>
      </c>
      <c r="E194" s="2" t="s">
        <v>209</v>
      </c>
      <c r="F194" s="18">
        <v>44834</v>
      </c>
      <c r="G194" s="2">
        <v>30</v>
      </c>
      <c r="H194" s="37">
        <v>44829</v>
      </c>
      <c r="I194" t="s">
        <v>294</v>
      </c>
      <c r="J194" s="2">
        <v>2</v>
      </c>
      <c r="K194" t="s">
        <v>302</v>
      </c>
    </row>
    <row r="195" spans="1:11">
      <c r="A195" s="2">
        <f t="shared" ref="A195:A258" si="5">A194+1</f>
        <v>194</v>
      </c>
      <c r="B195" s="2" t="s">
        <v>208</v>
      </c>
      <c r="C195" s="2">
        <v>2022</v>
      </c>
      <c r="D195" s="2" t="s">
        <v>209</v>
      </c>
      <c r="E195" s="2" t="s">
        <v>209</v>
      </c>
      <c r="F195" s="18">
        <v>44834</v>
      </c>
      <c r="G195" s="2">
        <v>30</v>
      </c>
      <c r="H195" s="37">
        <v>44829</v>
      </c>
      <c r="I195" t="s">
        <v>314</v>
      </c>
      <c r="J195" s="2">
        <v>1</v>
      </c>
      <c r="K195" t="s">
        <v>306</v>
      </c>
    </row>
    <row r="196" spans="1:11">
      <c r="A196" s="2">
        <f t="shared" si="5"/>
        <v>195</v>
      </c>
      <c r="B196" s="2" t="s">
        <v>208</v>
      </c>
      <c r="C196" s="2">
        <v>2022</v>
      </c>
      <c r="D196" s="2" t="s">
        <v>209</v>
      </c>
      <c r="E196" s="2" t="s">
        <v>209</v>
      </c>
      <c r="F196" s="18">
        <v>44834</v>
      </c>
      <c r="G196" s="2">
        <v>30</v>
      </c>
      <c r="H196" s="37">
        <v>44829</v>
      </c>
      <c r="I196" t="s">
        <v>315</v>
      </c>
      <c r="J196" s="2">
        <v>1</v>
      </c>
      <c r="K196" t="s">
        <v>305</v>
      </c>
    </row>
    <row r="197" spans="1:11">
      <c r="A197" s="2">
        <f t="shared" si="5"/>
        <v>196</v>
      </c>
      <c r="B197" s="2" t="s">
        <v>208</v>
      </c>
      <c r="C197" s="2">
        <v>2022</v>
      </c>
      <c r="D197" s="2" t="s">
        <v>209</v>
      </c>
      <c r="E197" s="2" t="s">
        <v>209</v>
      </c>
      <c r="F197" s="18">
        <v>44834</v>
      </c>
      <c r="G197" s="2">
        <v>30</v>
      </c>
      <c r="H197" s="37">
        <v>44830</v>
      </c>
      <c r="I197" s="211" t="s">
        <v>677</v>
      </c>
      <c r="J197" s="2">
        <v>1</v>
      </c>
      <c r="K197" s="212" t="s">
        <v>676</v>
      </c>
    </row>
    <row r="198" spans="1:11">
      <c r="A198" s="2">
        <f t="shared" si="5"/>
        <v>197</v>
      </c>
      <c r="B198" s="2" t="s">
        <v>208</v>
      </c>
      <c r="C198" s="2">
        <v>2022</v>
      </c>
      <c r="D198" s="2" t="s">
        <v>209</v>
      </c>
      <c r="E198" s="2" t="s">
        <v>209</v>
      </c>
      <c r="F198" s="18">
        <v>44834</v>
      </c>
      <c r="G198" s="2">
        <v>30</v>
      </c>
      <c r="H198" s="37">
        <v>44830</v>
      </c>
      <c r="I198" s="211" t="s">
        <v>679</v>
      </c>
      <c r="J198" s="2">
        <v>1</v>
      </c>
      <c r="K198" s="212" t="s">
        <v>678</v>
      </c>
    </row>
    <row r="199" spans="1:11">
      <c r="A199" s="2">
        <f t="shared" si="5"/>
        <v>198</v>
      </c>
      <c r="B199" s="2" t="s">
        <v>208</v>
      </c>
      <c r="C199" s="2">
        <v>2022</v>
      </c>
      <c r="D199" s="2" t="s">
        <v>209</v>
      </c>
      <c r="E199" s="2" t="s">
        <v>209</v>
      </c>
      <c r="F199" s="18">
        <v>44834</v>
      </c>
      <c r="G199" s="2">
        <v>30</v>
      </c>
      <c r="H199" s="37">
        <v>44830</v>
      </c>
      <c r="I199" s="211" t="s">
        <v>681</v>
      </c>
      <c r="J199" s="2">
        <v>1</v>
      </c>
      <c r="K199" s="212" t="s">
        <v>680</v>
      </c>
    </row>
    <row r="200" spans="1:11">
      <c r="A200" s="2">
        <f t="shared" si="5"/>
        <v>199</v>
      </c>
      <c r="B200" s="2" t="s">
        <v>208</v>
      </c>
      <c r="C200" s="2">
        <v>2022</v>
      </c>
      <c r="D200" s="2" t="s">
        <v>209</v>
      </c>
      <c r="E200" s="2" t="s">
        <v>209</v>
      </c>
      <c r="F200" s="18">
        <v>44834</v>
      </c>
      <c r="G200" s="2">
        <v>30</v>
      </c>
      <c r="H200" s="37">
        <v>44830</v>
      </c>
      <c r="I200" s="211" t="s">
        <v>683</v>
      </c>
      <c r="J200" s="2">
        <v>1</v>
      </c>
      <c r="K200" s="212" t="s">
        <v>682</v>
      </c>
    </row>
    <row r="201" spans="1:11">
      <c r="A201" s="2">
        <f t="shared" si="5"/>
        <v>200</v>
      </c>
      <c r="B201" s="2" t="s">
        <v>208</v>
      </c>
      <c r="C201" s="2">
        <v>2022</v>
      </c>
      <c r="D201" s="2" t="s">
        <v>209</v>
      </c>
      <c r="E201" s="2" t="s">
        <v>209</v>
      </c>
      <c r="F201" s="18">
        <v>44834</v>
      </c>
      <c r="G201" s="2">
        <v>30</v>
      </c>
      <c r="H201" s="37">
        <v>44830</v>
      </c>
      <c r="I201" s="211" t="s">
        <v>684</v>
      </c>
      <c r="J201" s="2">
        <v>1</v>
      </c>
      <c r="K201" s="212" t="s">
        <v>682</v>
      </c>
    </row>
    <row r="202" spans="1:11">
      <c r="A202" s="2">
        <f t="shared" si="5"/>
        <v>201</v>
      </c>
      <c r="B202" s="2" t="s">
        <v>208</v>
      </c>
      <c r="C202" s="2">
        <v>2022</v>
      </c>
      <c r="D202" s="2" t="s">
        <v>209</v>
      </c>
      <c r="E202" s="2" t="s">
        <v>209</v>
      </c>
      <c r="F202" s="18">
        <v>44834</v>
      </c>
      <c r="G202" s="2">
        <v>30</v>
      </c>
      <c r="H202" s="37">
        <v>44830</v>
      </c>
      <c r="I202" s="211" t="s">
        <v>686</v>
      </c>
      <c r="J202" s="2">
        <v>1</v>
      </c>
      <c r="K202" s="212" t="s">
        <v>685</v>
      </c>
    </row>
    <row r="203" spans="1:11">
      <c r="A203" s="2">
        <f t="shared" si="5"/>
        <v>202</v>
      </c>
      <c r="B203" s="2" t="s">
        <v>208</v>
      </c>
      <c r="C203" s="2">
        <v>2022</v>
      </c>
      <c r="D203" s="2" t="s">
        <v>209</v>
      </c>
      <c r="E203" s="2" t="s">
        <v>209</v>
      </c>
      <c r="F203" s="18">
        <v>44834</v>
      </c>
      <c r="G203" s="2">
        <v>30</v>
      </c>
      <c r="H203" s="37">
        <v>44830</v>
      </c>
      <c r="I203" s="211" t="s">
        <v>688</v>
      </c>
      <c r="J203" s="2">
        <v>1</v>
      </c>
      <c r="K203" s="212" t="s">
        <v>687</v>
      </c>
    </row>
    <row r="204" spans="1:11">
      <c r="A204" s="2">
        <f t="shared" si="5"/>
        <v>203</v>
      </c>
      <c r="B204" s="2" t="s">
        <v>208</v>
      </c>
      <c r="C204" s="2">
        <v>2022</v>
      </c>
      <c r="D204" s="2" t="s">
        <v>209</v>
      </c>
      <c r="E204" s="2" t="s">
        <v>209</v>
      </c>
      <c r="F204" s="18">
        <v>44834</v>
      </c>
      <c r="G204" s="2">
        <v>30</v>
      </c>
      <c r="H204" s="37">
        <v>44830</v>
      </c>
      <c r="I204" s="211" t="s">
        <v>690</v>
      </c>
      <c r="J204" s="2">
        <v>1</v>
      </c>
      <c r="K204" s="212" t="s">
        <v>689</v>
      </c>
    </row>
    <row r="205" spans="1:11">
      <c r="A205" s="2">
        <f t="shared" si="5"/>
        <v>204</v>
      </c>
      <c r="B205" s="2" t="s">
        <v>208</v>
      </c>
      <c r="C205" s="2">
        <v>2022</v>
      </c>
      <c r="D205" s="2" t="s">
        <v>209</v>
      </c>
      <c r="E205" s="2" t="s">
        <v>209</v>
      </c>
      <c r="F205" s="18">
        <v>44834</v>
      </c>
      <c r="G205" s="2">
        <v>30</v>
      </c>
      <c r="H205" s="37">
        <v>44830</v>
      </c>
      <c r="I205" s="211" t="s">
        <v>692</v>
      </c>
      <c r="J205" s="2">
        <v>1</v>
      </c>
      <c r="K205" s="212" t="s">
        <v>691</v>
      </c>
    </row>
    <row r="206" spans="1:11">
      <c r="A206" s="2">
        <f t="shared" si="5"/>
        <v>205</v>
      </c>
      <c r="B206" s="2" t="s">
        <v>208</v>
      </c>
      <c r="C206" s="2">
        <v>2022</v>
      </c>
      <c r="D206" s="2" t="s">
        <v>209</v>
      </c>
      <c r="E206" s="2" t="s">
        <v>209</v>
      </c>
      <c r="F206" s="18">
        <v>44834</v>
      </c>
      <c r="G206" s="2">
        <v>30</v>
      </c>
      <c r="H206" s="37">
        <v>44830</v>
      </c>
      <c r="I206" s="211" t="s">
        <v>693</v>
      </c>
      <c r="J206" s="2">
        <v>1</v>
      </c>
      <c r="K206" s="212" t="s">
        <v>691</v>
      </c>
    </row>
    <row r="207" spans="1:11">
      <c r="A207" s="2">
        <f t="shared" si="5"/>
        <v>206</v>
      </c>
      <c r="B207" s="2" t="s">
        <v>208</v>
      </c>
      <c r="C207" s="2">
        <v>2022</v>
      </c>
      <c r="D207" s="2" t="s">
        <v>209</v>
      </c>
      <c r="E207" s="2" t="s">
        <v>209</v>
      </c>
      <c r="F207" s="18">
        <v>44834</v>
      </c>
      <c r="G207" s="2">
        <v>30</v>
      </c>
      <c r="H207" s="37">
        <v>44830</v>
      </c>
      <c r="I207" s="211" t="s">
        <v>694</v>
      </c>
      <c r="J207" s="2">
        <v>1</v>
      </c>
      <c r="K207" s="212" t="s">
        <v>691</v>
      </c>
    </row>
    <row r="208" spans="1:11">
      <c r="A208" s="2">
        <f t="shared" si="5"/>
        <v>207</v>
      </c>
      <c r="B208" s="2" t="s">
        <v>208</v>
      </c>
      <c r="C208" s="2">
        <v>2022</v>
      </c>
      <c r="D208" s="2" t="s">
        <v>209</v>
      </c>
      <c r="E208" s="2" t="s">
        <v>209</v>
      </c>
      <c r="F208" s="18">
        <v>44834</v>
      </c>
      <c r="G208" s="2">
        <v>30</v>
      </c>
      <c r="H208" s="37">
        <v>44831</v>
      </c>
      <c r="I208" t="s">
        <v>295</v>
      </c>
      <c r="J208" s="2">
        <v>2</v>
      </c>
      <c r="K208" t="s">
        <v>307</v>
      </c>
    </row>
    <row r="209" spans="1:11">
      <c r="A209" s="2">
        <f t="shared" si="5"/>
        <v>208</v>
      </c>
      <c r="B209" s="2" t="s">
        <v>208</v>
      </c>
      <c r="C209" s="2">
        <v>2022</v>
      </c>
      <c r="D209" s="2" t="s">
        <v>209</v>
      </c>
      <c r="E209" s="2" t="s">
        <v>209</v>
      </c>
      <c r="F209" s="18">
        <v>44834</v>
      </c>
      <c r="G209" s="2">
        <v>30</v>
      </c>
      <c r="H209" s="37">
        <v>44831</v>
      </c>
      <c r="I209" t="s">
        <v>315</v>
      </c>
      <c r="J209" s="2">
        <v>1</v>
      </c>
      <c r="K209" t="s">
        <v>306</v>
      </c>
    </row>
    <row r="210" spans="1:11">
      <c r="A210" s="2">
        <f t="shared" si="5"/>
        <v>209</v>
      </c>
      <c r="B210" s="2" t="s">
        <v>208</v>
      </c>
      <c r="C210" s="2">
        <v>2022</v>
      </c>
      <c r="D210" s="2" t="s">
        <v>209</v>
      </c>
      <c r="E210" s="2" t="s">
        <v>209</v>
      </c>
      <c r="F210" s="18">
        <v>44834</v>
      </c>
      <c r="G210" s="2">
        <v>30</v>
      </c>
      <c r="H210" s="37">
        <v>44831</v>
      </c>
      <c r="I210" t="s">
        <v>294</v>
      </c>
      <c r="J210" s="2">
        <v>2</v>
      </c>
      <c r="K210" t="s">
        <v>303</v>
      </c>
    </row>
    <row r="211" spans="1:11">
      <c r="A211" s="2">
        <f t="shared" si="5"/>
        <v>210</v>
      </c>
      <c r="B211" s="2" t="s">
        <v>208</v>
      </c>
      <c r="C211" s="2">
        <v>2022</v>
      </c>
      <c r="D211" s="2" t="s">
        <v>209</v>
      </c>
      <c r="E211" s="2" t="s">
        <v>209</v>
      </c>
      <c r="F211" s="18">
        <v>44834</v>
      </c>
      <c r="G211" s="2">
        <v>30</v>
      </c>
      <c r="H211" s="37">
        <v>44831</v>
      </c>
      <c r="I211" s="211" t="s">
        <v>696</v>
      </c>
      <c r="J211" s="2">
        <v>1</v>
      </c>
      <c r="K211" s="212" t="s">
        <v>695</v>
      </c>
    </row>
    <row r="212" spans="1:11">
      <c r="A212" s="2">
        <f t="shared" si="5"/>
        <v>211</v>
      </c>
      <c r="B212" s="2" t="s">
        <v>208</v>
      </c>
      <c r="C212" s="2">
        <v>2022</v>
      </c>
      <c r="D212" s="2" t="s">
        <v>209</v>
      </c>
      <c r="E212" s="2" t="s">
        <v>209</v>
      </c>
      <c r="F212" s="18">
        <v>44834</v>
      </c>
      <c r="G212" s="2">
        <v>30</v>
      </c>
      <c r="H212" s="37">
        <v>44831</v>
      </c>
      <c r="I212" s="211" t="s">
        <v>698</v>
      </c>
      <c r="J212" s="2">
        <v>1</v>
      </c>
      <c r="K212" s="212" t="s">
        <v>697</v>
      </c>
    </row>
    <row r="213" spans="1:11">
      <c r="A213" s="2">
        <f t="shared" si="5"/>
        <v>212</v>
      </c>
      <c r="B213" s="2" t="s">
        <v>208</v>
      </c>
      <c r="C213" s="2">
        <v>2022</v>
      </c>
      <c r="D213" s="2" t="s">
        <v>209</v>
      </c>
      <c r="E213" s="2" t="s">
        <v>209</v>
      </c>
      <c r="F213" s="18">
        <v>44834</v>
      </c>
      <c r="G213" s="2">
        <v>30</v>
      </c>
      <c r="H213" s="19">
        <v>44832</v>
      </c>
      <c r="I213" t="s">
        <v>292</v>
      </c>
      <c r="J213" s="2">
        <v>1</v>
      </c>
      <c r="K213" t="s">
        <v>302</v>
      </c>
    </row>
    <row r="214" spans="1:11">
      <c r="A214" s="2">
        <f t="shared" si="5"/>
        <v>213</v>
      </c>
      <c r="B214" s="2" t="s">
        <v>208</v>
      </c>
      <c r="C214" s="2">
        <v>2022</v>
      </c>
      <c r="D214" s="2" t="s">
        <v>209</v>
      </c>
      <c r="E214" s="2" t="s">
        <v>209</v>
      </c>
      <c r="F214" s="18">
        <v>44834</v>
      </c>
      <c r="G214" s="2">
        <v>30</v>
      </c>
      <c r="H214" s="19">
        <v>44832</v>
      </c>
      <c r="I214" t="s">
        <v>294</v>
      </c>
      <c r="J214" s="2">
        <v>2</v>
      </c>
      <c r="K214" t="s">
        <v>305</v>
      </c>
    </row>
    <row r="215" spans="1:11">
      <c r="A215" s="2">
        <f t="shared" si="5"/>
        <v>214</v>
      </c>
      <c r="B215" s="2" t="s">
        <v>208</v>
      </c>
      <c r="C215" s="2">
        <v>2022</v>
      </c>
      <c r="D215" s="2" t="s">
        <v>209</v>
      </c>
      <c r="E215" s="2" t="s">
        <v>209</v>
      </c>
      <c r="F215" s="18">
        <v>44834</v>
      </c>
      <c r="G215" s="2">
        <v>30</v>
      </c>
      <c r="H215" s="19">
        <v>44833</v>
      </c>
      <c r="I215" t="s">
        <v>294</v>
      </c>
      <c r="J215" s="2">
        <v>2</v>
      </c>
      <c r="K215" s="3" t="s">
        <v>303</v>
      </c>
    </row>
    <row r="216" spans="1:11">
      <c r="A216" s="2">
        <f t="shared" si="5"/>
        <v>215</v>
      </c>
      <c r="B216" s="2" t="s">
        <v>208</v>
      </c>
      <c r="C216" s="2">
        <v>2022</v>
      </c>
      <c r="D216" s="2" t="s">
        <v>209</v>
      </c>
      <c r="E216" s="2" t="s">
        <v>209</v>
      </c>
      <c r="F216" s="18">
        <v>44834</v>
      </c>
      <c r="G216" s="2">
        <v>30</v>
      </c>
      <c r="H216" s="19">
        <v>44834</v>
      </c>
      <c r="I216" t="s">
        <v>294</v>
      </c>
      <c r="J216" s="2">
        <v>2</v>
      </c>
      <c r="K216" s="3" t="s">
        <v>303</v>
      </c>
    </row>
    <row r="217" spans="1:11">
      <c r="A217" s="2">
        <f t="shared" si="5"/>
        <v>216</v>
      </c>
      <c r="B217" s="2" t="s">
        <v>208</v>
      </c>
      <c r="C217" s="2">
        <v>2022</v>
      </c>
      <c r="D217" s="2" t="s">
        <v>209</v>
      </c>
      <c r="E217" s="2" t="s">
        <v>209</v>
      </c>
      <c r="F217" s="18">
        <v>44834</v>
      </c>
      <c r="G217" s="2">
        <v>30</v>
      </c>
      <c r="H217" s="19">
        <v>44834</v>
      </c>
      <c r="I217" t="s">
        <v>294</v>
      </c>
      <c r="J217" s="2">
        <v>2</v>
      </c>
      <c r="K217" s="3" t="s">
        <v>308</v>
      </c>
    </row>
    <row r="218" spans="1:11">
      <c r="A218" s="2">
        <f t="shared" si="5"/>
        <v>217</v>
      </c>
      <c r="B218" s="2" t="s">
        <v>208</v>
      </c>
      <c r="C218" s="2">
        <v>2022</v>
      </c>
      <c r="D218" s="2" t="s">
        <v>209</v>
      </c>
      <c r="E218" s="2" t="s">
        <v>209</v>
      </c>
      <c r="F218" s="18">
        <v>44835</v>
      </c>
      <c r="G218" s="2">
        <v>31</v>
      </c>
      <c r="H218" s="19">
        <v>44835</v>
      </c>
      <c r="I218" t="s">
        <v>294</v>
      </c>
      <c r="J218" s="2">
        <v>2</v>
      </c>
      <c r="K218" t="s">
        <v>303</v>
      </c>
    </row>
    <row r="219" spans="1:11">
      <c r="A219" s="2">
        <f t="shared" si="5"/>
        <v>218</v>
      </c>
      <c r="B219" s="2" t="s">
        <v>208</v>
      </c>
      <c r="C219" s="2">
        <v>2022</v>
      </c>
      <c r="D219" s="2" t="s">
        <v>209</v>
      </c>
      <c r="E219" s="2" t="s">
        <v>209</v>
      </c>
      <c r="F219" s="18">
        <v>44835</v>
      </c>
      <c r="G219" s="2">
        <v>31</v>
      </c>
      <c r="H219" s="19">
        <v>44837</v>
      </c>
      <c r="I219" t="s">
        <v>317</v>
      </c>
      <c r="J219" s="2">
        <v>1</v>
      </c>
      <c r="K219" s="3" t="s">
        <v>303</v>
      </c>
    </row>
    <row r="220" spans="1:11">
      <c r="A220" s="2">
        <f t="shared" si="5"/>
        <v>219</v>
      </c>
      <c r="B220" s="2" t="s">
        <v>208</v>
      </c>
      <c r="C220" s="2">
        <v>2022</v>
      </c>
      <c r="D220" s="2" t="s">
        <v>209</v>
      </c>
      <c r="E220" s="2" t="s">
        <v>209</v>
      </c>
      <c r="F220" s="18">
        <v>44835</v>
      </c>
      <c r="G220" s="2">
        <v>31</v>
      </c>
      <c r="H220" s="19">
        <v>44837</v>
      </c>
      <c r="I220" t="s">
        <v>294</v>
      </c>
      <c r="J220" s="2">
        <v>2</v>
      </c>
      <c r="K220" s="3" t="s">
        <v>302</v>
      </c>
    </row>
    <row r="221" spans="1:11">
      <c r="A221" s="2">
        <f t="shared" si="5"/>
        <v>220</v>
      </c>
      <c r="B221" s="2" t="s">
        <v>208</v>
      </c>
      <c r="C221" s="2">
        <v>2022</v>
      </c>
      <c r="D221" s="2" t="s">
        <v>209</v>
      </c>
      <c r="E221" s="2" t="s">
        <v>209</v>
      </c>
      <c r="F221" s="18">
        <v>44835</v>
      </c>
      <c r="G221" s="2">
        <v>31</v>
      </c>
      <c r="H221" s="19">
        <v>44841</v>
      </c>
      <c r="I221" t="s">
        <v>319</v>
      </c>
      <c r="J221" s="2">
        <v>1</v>
      </c>
      <c r="K221" t="s">
        <v>300</v>
      </c>
    </row>
    <row r="222" spans="1:11">
      <c r="A222" s="2">
        <f t="shared" si="5"/>
        <v>221</v>
      </c>
      <c r="B222" s="2" t="s">
        <v>208</v>
      </c>
      <c r="C222" s="2">
        <v>2022</v>
      </c>
      <c r="D222" s="2" t="s">
        <v>209</v>
      </c>
      <c r="E222" s="2" t="s">
        <v>209</v>
      </c>
      <c r="F222" s="18">
        <v>44835</v>
      </c>
      <c r="G222" s="2">
        <v>31</v>
      </c>
      <c r="H222" s="19">
        <v>44841</v>
      </c>
      <c r="I222" t="s">
        <v>294</v>
      </c>
      <c r="J222" s="2">
        <v>2</v>
      </c>
      <c r="K222" t="s">
        <v>304</v>
      </c>
    </row>
    <row r="223" spans="1:11">
      <c r="A223" s="2">
        <f t="shared" si="5"/>
        <v>222</v>
      </c>
      <c r="B223" s="2" t="s">
        <v>208</v>
      </c>
      <c r="C223" s="2">
        <v>2022</v>
      </c>
      <c r="D223" s="2" t="s">
        <v>209</v>
      </c>
      <c r="E223" s="2" t="s">
        <v>209</v>
      </c>
      <c r="F223" s="18">
        <v>44835</v>
      </c>
      <c r="G223" s="2">
        <v>31</v>
      </c>
      <c r="H223" s="19">
        <v>44841</v>
      </c>
      <c r="I223" t="s">
        <v>294</v>
      </c>
      <c r="J223" s="2">
        <v>2</v>
      </c>
      <c r="K223" t="s">
        <v>306</v>
      </c>
    </row>
    <row r="224" spans="1:11">
      <c r="A224" s="2">
        <f t="shared" si="5"/>
        <v>223</v>
      </c>
      <c r="B224" s="2" t="s">
        <v>208</v>
      </c>
      <c r="C224" s="2">
        <v>2022</v>
      </c>
      <c r="D224" s="2" t="s">
        <v>209</v>
      </c>
      <c r="E224" s="2" t="s">
        <v>209</v>
      </c>
      <c r="F224" s="18">
        <v>44835</v>
      </c>
      <c r="G224" s="2">
        <v>31</v>
      </c>
      <c r="H224" s="19">
        <v>44841</v>
      </c>
      <c r="I224" t="s">
        <v>294</v>
      </c>
      <c r="J224" s="2">
        <v>2</v>
      </c>
      <c r="K224" t="s">
        <v>306</v>
      </c>
    </row>
    <row r="225" spans="1:11">
      <c r="A225" s="2">
        <f t="shared" si="5"/>
        <v>224</v>
      </c>
      <c r="B225" s="2" t="s">
        <v>208</v>
      </c>
      <c r="C225" s="2">
        <v>2022</v>
      </c>
      <c r="D225" s="2" t="s">
        <v>209</v>
      </c>
      <c r="E225" s="2" t="s">
        <v>209</v>
      </c>
      <c r="F225" s="18">
        <v>44835</v>
      </c>
      <c r="G225" s="2">
        <v>31</v>
      </c>
      <c r="H225" s="19">
        <v>44843</v>
      </c>
      <c r="I225" s="211" t="s">
        <v>1449</v>
      </c>
      <c r="J225" s="2">
        <v>1</v>
      </c>
      <c r="K225" s="1" t="s">
        <v>699</v>
      </c>
    </row>
    <row r="226" spans="1:11">
      <c r="A226" s="2">
        <f t="shared" si="5"/>
        <v>225</v>
      </c>
      <c r="B226" s="2" t="s">
        <v>208</v>
      </c>
      <c r="C226" s="2">
        <v>2022</v>
      </c>
      <c r="D226" s="2" t="s">
        <v>209</v>
      </c>
      <c r="E226" s="2" t="s">
        <v>209</v>
      </c>
      <c r="F226" s="18">
        <v>44835</v>
      </c>
      <c r="G226" s="2">
        <v>31</v>
      </c>
      <c r="H226" s="19">
        <v>44843</v>
      </c>
      <c r="I226" s="211" t="s">
        <v>1449</v>
      </c>
      <c r="J226" s="2">
        <v>1</v>
      </c>
      <c r="K226" s="1" t="s">
        <v>482</v>
      </c>
    </row>
    <row r="227" spans="1:11">
      <c r="A227" s="2">
        <f t="shared" si="5"/>
        <v>226</v>
      </c>
      <c r="B227" s="2" t="s">
        <v>208</v>
      </c>
      <c r="C227" s="2">
        <v>2022</v>
      </c>
      <c r="D227" s="2" t="s">
        <v>209</v>
      </c>
      <c r="E227" s="2" t="s">
        <v>209</v>
      </c>
      <c r="F227" s="18">
        <v>44835</v>
      </c>
      <c r="G227" s="2">
        <v>31</v>
      </c>
      <c r="H227" s="19">
        <v>44844</v>
      </c>
      <c r="I227" s="211" t="s">
        <v>1449</v>
      </c>
      <c r="J227" s="2">
        <v>1</v>
      </c>
      <c r="K227" s="212" t="s">
        <v>702</v>
      </c>
    </row>
    <row r="228" spans="1:11">
      <c r="A228" s="2">
        <f t="shared" si="5"/>
        <v>227</v>
      </c>
      <c r="B228" s="2" t="s">
        <v>208</v>
      </c>
      <c r="C228" s="2">
        <v>2022</v>
      </c>
      <c r="D228" s="2" t="s">
        <v>209</v>
      </c>
      <c r="E228" s="2" t="s">
        <v>209</v>
      </c>
      <c r="F228" s="18">
        <v>44835</v>
      </c>
      <c r="G228" s="2">
        <v>31</v>
      </c>
      <c r="H228" s="19">
        <v>44845</v>
      </c>
      <c r="I228" t="s">
        <v>319</v>
      </c>
      <c r="J228" s="2">
        <v>1</v>
      </c>
      <c r="K228" t="s">
        <v>303</v>
      </c>
    </row>
    <row r="229" spans="1:11">
      <c r="A229" s="2">
        <f t="shared" si="5"/>
        <v>228</v>
      </c>
      <c r="B229" s="2" t="s">
        <v>208</v>
      </c>
      <c r="C229" s="2">
        <v>2022</v>
      </c>
      <c r="D229" s="2" t="s">
        <v>209</v>
      </c>
      <c r="E229" s="2" t="s">
        <v>209</v>
      </c>
      <c r="F229" s="18">
        <v>44835</v>
      </c>
      <c r="G229" s="2">
        <v>31</v>
      </c>
      <c r="H229" s="19">
        <v>44845</v>
      </c>
      <c r="I229" t="s">
        <v>319</v>
      </c>
      <c r="J229" s="2">
        <v>1</v>
      </c>
      <c r="K229" t="s">
        <v>303</v>
      </c>
    </row>
    <row r="230" spans="1:11">
      <c r="A230" s="2">
        <f t="shared" si="5"/>
        <v>229</v>
      </c>
      <c r="B230" s="2" t="s">
        <v>208</v>
      </c>
      <c r="C230" s="2">
        <v>2022</v>
      </c>
      <c r="D230" s="2" t="s">
        <v>209</v>
      </c>
      <c r="E230" s="2" t="s">
        <v>209</v>
      </c>
      <c r="F230" s="18">
        <v>44835</v>
      </c>
      <c r="G230" s="2">
        <v>31</v>
      </c>
      <c r="H230" s="19">
        <v>44845</v>
      </c>
      <c r="I230" t="s">
        <v>294</v>
      </c>
      <c r="J230" s="2">
        <v>2</v>
      </c>
      <c r="K230" t="s">
        <v>300</v>
      </c>
    </row>
    <row r="231" spans="1:11">
      <c r="A231" s="2">
        <f t="shared" si="5"/>
        <v>230</v>
      </c>
      <c r="B231" s="2" t="s">
        <v>208</v>
      </c>
      <c r="C231" s="2">
        <v>2022</v>
      </c>
      <c r="D231" s="2" t="s">
        <v>209</v>
      </c>
      <c r="E231" s="2" t="s">
        <v>209</v>
      </c>
      <c r="F231" s="18">
        <v>44835</v>
      </c>
      <c r="G231" s="2">
        <v>31</v>
      </c>
      <c r="H231" s="19">
        <v>44845</v>
      </c>
      <c r="I231" t="s">
        <v>294</v>
      </c>
      <c r="J231" s="2">
        <v>2</v>
      </c>
      <c r="K231" t="s">
        <v>305</v>
      </c>
    </row>
    <row r="232" spans="1:11">
      <c r="A232" s="2">
        <f t="shared" si="5"/>
        <v>231</v>
      </c>
      <c r="B232" s="2" t="s">
        <v>208</v>
      </c>
      <c r="C232" s="2">
        <v>2022</v>
      </c>
      <c r="D232" s="2" t="s">
        <v>209</v>
      </c>
      <c r="E232" s="2" t="s">
        <v>209</v>
      </c>
      <c r="F232" s="18">
        <v>44835</v>
      </c>
      <c r="G232" s="2">
        <v>31</v>
      </c>
      <c r="H232" s="19">
        <v>44845</v>
      </c>
      <c r="I232" t="s">
        <v>1450</v>
      </c>
      <c r="J232" s="2">
        <v>1</v>
      </c>
      <c r="K232" t="s">
        <v>303</v>
      </c>
    </row>
    <row r="233" spans="1:11">
      <c r="A233" s="2">
        <f t="shared" si="5"/>
        <v>232</v>
      </c>
      <c r="B233" s="2" t="s">
        <v>208</v>
      </c>
      <c r="C233" s="2">
        <v>2022</v>
      </c>
      <c r="D233" s="2" t="s">
        <v>209</v>
      </c>
      <c r="E233" s="2" t="s">
        <v>209</v>
      </c>
      <c r="F233" s="18">
        <v>44835</v>
      </c>
      <c r="G233" s="2">
        <v>31</v>
      </c>
      <c r="H233" s="19">
        <v>44845</v>
      </c>
      <c r="I233" t="s">
        <v>321</v>
      </c>
      <c r="J233" s="2">
        <v>2</v>
      </c>
      <c r="K233" t="s">
        <v>300</v>
      </c>
    </row>
    <row r="234" spans="1:11">
      <c r="A234" s="2">
        <f t="shared" si="5"/>
        <v>233</v>
      </c>
      <c r="B234" s="2" t="s">
        <v>208</v>
      </c>
      <c r="C234" s="2">
        <v>2022</v>
      </c>
      <c r="D234" s="2" t="s">
        <v>209</v>
      </c>
      <c r="E234" s="2" t="s">
        <v>209</v>
      </c>
      <c r="F234" s="18">
        <v>44835</v>
      </c>
      <c r="G234" s="2">
        <v>31</v>
      </c>
      <c r="H234" s="19">
        <v>44845</v>
      </c>
      <c r="I234" s="101" t="s">
        <v>505</v>
      </c>
      <c r="J234" s="2">
        <v>42</v>
      </c>
      <c r="K234" s="1" t="s">
        <v>703</v>
      </c>
    </row>
    <row r="235" spans="1:11">
      <c r="A235" s="2">
        <f t="shared" si="5"/>
        <v>234</v>
      </c>
      <c r="B235" s="2" t="s">
        <v>208</v>
      </c>
      <c r="C235" s="2">
        <v>2022</v>
      </c>
      <c r="D235" s="2" t="s">
        <v>209</v>
      </c>
      <c r="E235" s="2" t="s">
        <v>209</v>
      </c>
      <c r="F235" s="18">
        <v>44835</v>
      </c>
      <c r="G235" s="2">
        <v>31</v>
      </c>
      <c r="H235" s="19">
        <v>44846</v>
      </c>
      <c r="I235" t="s">
        <v>319</v>
      </c>
      <c r="J235" s="2">
        <v>1</v>
      </c>
      <c r="K235" t="s">
        <v>302</v>
      </c>
    </row>
    <row r="236" spans="1:11">
      <c r="A236" s="2">
        <f t="shared" si="5"/>
        <v>235</v>
      </c>
      <c r="B236" s="2" t="s">
        <v>208</v>
      </c>
      <c r="C236" s="2">
        <v>2022</v>
      </c>
      <c r="D236" s="2" t="s">
        <v>209</v>
      </c>
      <c r="E236" s="2" t="s">
        <v>209</v>
      </c>
      <c r="F236" s="18">
        <v>44835</v>
      </c>
      <c r="G236" s="2">
        <v>31</v>
      </c>
      <c r="H236" s="19">
        <v>44846</v>
      </c>
      <c r="I236" t="s">
        <v>294</v>
      </c>
      <c r="J236" s="2">
        <v>2</v>
      </c>
      <c r="K236" s="211" t="s">
        <v>306</v>
      </c>
    </row>
    <row r="237" spans="1:11">
      <c r="A237" s="2">
        <f t="shared" si="5"/>
        <v>236</v>
      </c>
      <c r="B237" s="2" t="s">
        <v>208</v>
      </c>
      <c r="C237" s="2">
        <v>2022</v>
      </c>
      <c r="D237" s="2" t="s">
        <v>209</v>
      </c>
      <c r="E237" s="2" t="s">
        <v>209</v>
      </c>
      <c r="F237" s="18">
        <v>44835</v>
      </c>
      <c r="G237" s="2">
        <v>31</v>
      </c>
      <c r="H237" s="19">
        <v>44849</v>
      </c>
      <c r="I237" t="s">
        <v>319</v>
      </c>
      <c r="J237" s="2">
        <v>1</v>
      </c>
      <c r="K237" t="s">
        <v>185</v>
      </c>
    </row>
    <row r="238" spans="1:11">
      <c r="A238" s="2">
        <f t="shared" si="5"/>
        <v>237</v>
      </c>
      <c r="B238" s="2" t="s">
        <v>208</v>
      </c>
      <c r="C238" s="2">
        <v>2022</v>
      </c>
      <c r="D238" s="2" t="s">
        <v>209</v>
      </c>
      <c r="E238" s="2" t="s">
        <v>209</v>
      </c>
      <c r="F238" s="18">
        <v>44835</v>
      </c>
      <c r="G238" s="2">
        <v>31</v>
      </c>
      <c r="H238" s="19">
        <v>44849</v>
      </c>
      <c r="I238" t="s">
        <v>294</v>
      </c>
      <c r="J238" s="2">
        <v>2</v>
      </c>
      <c r="K238" s="211" t="s">
        <v>189</v>
      </c>
    </row>
    <row r="239" spans="1:11">
      <c r="A239" s="2">
        <f t="shared" si="5"/>
        <v>238</v>
      </c>
      <c r="B239" s="2" t="s">
        <v>208</v>
      </c>
      <c r="C239" s="2">
        <v>2022</v>
      </c>
      <c r="D239" s="2" t="s">
        <v>209</v>
      </c>
      <c r="E239" s="2" t="s">
        <v>209</v>
      </c>
      <c r="F239" s="18">
        <v>44835</v>
      </c>
      <c r="G239" s="2">
        <v>31</v>
      </c>
      <c r="H239" s="19">
        <v>44852</v>
      </c>
      <c r="I239" s="211" t="s">
        <v>286</v>
      </c>
      <c r="J239" s="2">
        <v>1</v>
      </c>
      <c r="K239" s="211" t="s">
        <v>185</v>
      </c>
    </row>
    <row r="240" spans="1:11">
      <c r="A240" s="2">
        <f t="shared" si="5"/>
        <v>239</v>
      </c>
      <c r="B240" s="2" t="s">
        <v>208</v>
      </c>
      <c r="C240" s="2">
        <v>2022</v>
      </c>
      <c r="D240" s="2" t="s">
        <v>209</v>
      </c>
      <c r="E240" s="2" t="s">
        <v>209</v>
      </c>
      <c r="F240" s="18">
        <v>44835</v>
      </c>
      <c r="G240" s="2">
        <v>31</v>
      </c>
      <c r="H240" s="19">
        <v>44855</v>
      </c>
      <c r="I240" t="s">
        <v>319</v>
      </c>
      <c r="J240" s="2">
        <v>1</v>
      </c>
      <c r="K240" t="s">
        <v>186</v>
      </c>
    </row>
    <row r="241" spans="1:11">
      <c r="A241" s="2">
        <f t="shared" si="5"/>
        <v>240</v>
      </c>
      <c r="B241" s="2" t="s">
        <v>208</v>
      </c>
      <c r="C241" s="2">
        <v>2022</v>
      </c>
      <c r="D241" s="2" t="s">
        <v>209</v>
      </c>
      <c r="E241" s="2" t="s">
        <v>209</v>
      </c>
      <c r="F241" s="18">
        <v>44835</v>
      </c>
      <c r="G241" s="2">
        <v>31</v>
      </c>
      <c r="H241" s="19">
        <v>44855</v>
      </c>
      <c r="I241" s="211" t="s">
        <v>325</v>
      </c>
      <c r="J241" s="2">
        <v>1</v>
      </c>
      <c r="K241" t="s">
        <v>186</v>
      </c>
    </row>
    <row r="242" spans="1:11">
      <c r="A242" s="2">
        <f t="shared" si="5"/>
        <v>241</v>
      </c>
      <c r="B242" s="2" t="s">
        <v>208</v>
      </c>
      <c r="C242" s="2">
        <v>2022</v>
      </c>
      <c r="D242" s="2" t="s">
        <v>209</v>
      </c>
      <c r="E242" s="2" t="s">
        <v>209</v>
      </c>
      <c r="F242" s="18">
        <v>44835</v>
      </c>
      <c r="G242" s="2">
        <v>31</v>
      </c>
      <c r="H242" s="19">
        <v>44857</v>
      </c>
      <c r="I242" t="s">
        <v>319</v>
      </c>
      <c r="J242" s="2">
        <v>1</v>
      </c>
      <c r="K242" t="s">
        <v>186</v>
      </c>
    </row>
    <row r="243" spans="1:11">
      <c r="A243" s="2">
        <f t="shared" si="5"/>
        <v>242</v>
      </c>
      <c r="B243" s="2" t="s">
        <v>208</v>
      </c>
      <c r="C243" s="2">
        <v>2022</v>
      </c>
      <c r="D243" s="2" t="s">
        <v>209</v>
      </c>
      <c r="E243" s="2" t="s">
        <v>209</v>
      </c>
      <c r="F243" s="18">
        <v>44835</v>
      </c>
      <c r="G243" s="2">
        <v>31</v>
      </c>
      <c r="H243" s="19">
        <v>44858</v>
      </c>
      <c r="I243" t="s">
        <v>1451</v>
      </c>
      <c r="J243" s="2">
        <v>1</v>
      </c>
      <c r="K243" t="s">
        <v>303</v>
      </c>
    </row>
    <row r="244" spans="1:11">
      <c r="A244" s="2">
        <f t="shared" si="5"/>
        <v>243</v>
      </c>
      <c r="B244" s="2" t="s">
        <v>208</v>
      </c>
      <c r="C244" s="2">
        <v>2022</v>
      </c>
      <c r="D244" s="2" t="s">
        <v>209</v>
      </c>
      <c r="E244" s="2" t="s">
        <v>209</v>
      </c>
      <c r="F244" s="18">
        <v>44835</v>
      </c>
      <c r="G244" s="2">
        <v>31</v>
      </c>
      <c r="H244" s="19">
        <v>44860</v>
      </c>
      <c r="I244" t="s">
        <v>294</v>
      </c>
      <c r="J244" s="2">
        <v>2</v>
      </c>
      <c r="K244" t="s">
        <v>186</v>
      </c>
    </row>
    <row r="245" spans="1:11">
      <c r="A245" s="2">
        <f t="shared" si="5"/>
        <v>244</v>
      </c>
      <c r="B245" s="2" t="s">
        <v>208</v>
      </c>
      <c r="C245" s="2">
        <v>2022</v>
      </c>
      <c r="D245" s="2" t="s">
        <v>209</v>
      </c>
      <c r="E245" s="2" t="s">
        <v>209</v>
      </c>
      <c r="F245" s="18">
        <v>44835</v>
      </c>
      <c r="G245" s="2">
        <v>31</v>
      </c>
      <c r="H245" s="19">
        <v>44862</v>
      </c>
      <c r="I245" t="s">
        <v>319</v>
      </c>
      <c r="J245" s="2">
        <v>1</v>
      </c>
      <c r="K245" t="s">
        <v>302</v>
      </c>
    </row>
    <row r="246" spans="1:11">
      <c r="A246" s="2">
        <f t="shared" si="5"/>
        <v>245</v>
      </c>
      <c r="B246" s="2" t="s">
        <v>208</v>
      </c>
      <c r="C246" s="2">
        <v>2022</v>
      </c>
      <c r="D246" s="2" t="s">
        <v>209</v>
      </c>
      <c r="E246" s="2" t="s">
        <v>209</v>
      </c>
      <c r="F246" s="18">
        <v>44835</v>
      </c>
      <c r="G246" s="2">
        <v>31</v>
      </c>
      <c r="H246" s="19">
        <v>44862</v>
      </c>
      <c r="I246" t="s">
        <v>319</v>
      </c>
      <c r="J246" s="2">
        <v>1</v>
      </c>
      <c r="K246" t="s">
        <v>302</v>
      </c>
    </row>
    <row r="247" spans="1:11">
      <c r="A247" s="2">
        <f t="shared" si="5"/>
        <v>246</v>
      </c>
      <c r="B247" s="2" t="s">
        <v>208</v>
      </c>
      <c r="C247" s="2">
        <v>2022</v>
      </c>
      <c r="D247" s="2" t="s">
        <v>209</v>
      </c>
      <c r="E247" s="2" t="s">
        <v>209</v>
      </c>
      <c r="F247" s="18">
        <v>44835</v>
      </c>
      <c r="G247" s="2">
        <v>31</v>
      </c>
      <c r="H247" s="19">
        <v>44862</v>
      </c>
      <c r="I247" s="211" t="s">
        <v>326</v>
      </c>
      <c r="J247" s="2">
        <v>1</v>
      </c>
      <c r="K247" s="211" t="s">
        <v>185</v>
      </c>
    </row>
    <row r="248" spans="1:11">
      <c r="A248" s="2">
        <f t="shared" si="5"/>
        <v>247</v>
      </c>
      <c r="B248" s="2" t="s">
        <v>208</v>
      </c>
      <c r="C248" s="2">
        <v>2022</v>
      </c>
      <c r="D248" s="2" t="s">
        <v>209</v>
      </c>
      <c r="E248" s="2" t="s">
        <v>209</v>
      </c>
      <c r="F248" s="18">
        <v>44835</v>
      </c>
      <c r="G248" s="2">
        <v>31</v>
      </c>
      <c r="H248" s="19">
        <v>44865</v>
      </c>
      <c r="I248" t="s">
        <v>294</v>
      </c>
      <c r="J248" s="2">
        <v>2</v>
      </c>
      <c r="K248" t="s">
        <v>303</v>
      </c>
    </row>
    <row r="249" spans="1:11">
      <c r="A249" s="2">
        <f t="shared" si="5"/>
        <v>248</v>
      </c>
      <c r="B249" s="2" t="s">
        <v>208</v>
      </c>
      <c r="C249" s="2">
        <v>2022</v>
      </c>
      <c r="D249" s="2" t="s">
        <v>209</v>
      </c>
      <c r="E249" s="2" t="s">
        <v>209</v>
      </c>
      <c r="F249" s="18">
        <v>44866</v>
      </c>
      <c r="G249" s="2">
        <v>31</v>
      </c>
      <c r="H249" s="19">
        <v>44867</v>
      </c>
      <c r="I249" s="211" t="s">
        <v>326</v>
      </c>
      <c r="J249" s="2">
        <v>1</v>
      </c>
      <c r="K249" t="s">
        <v>303</v>
      </c>
    </row>
    <row r="250" spans="1:11">
      <c r="A250" s="2">
        <f t="shared" si="5"/>
        <v>249</v>
      </c>
      <c r="B250" s="2" t="s">
        <v>208</v>
      </c>
      <c r="C250" s="2">
        <v>2022</v>
      </c>
      <c r="D250" s="2" t="s">
        <v>209</v>
      </c>
      <c r="E250" s="2" t="s">
        <v>209</v>
      </c>
      <c r="F250" s="18">
        <v>44866</v>
      </c>
      <c r="G250" s="2">
        <v>31</v>
      </c>
      <c r="H250" s="19">
        <v>44868</v>
      </c>
      <c r="I250" t="s">
        <v>321</v>
      </c>
      <c r="J250" s="2">
        <v>2</v>
      </c>
      <c r="K250" s="211" t="s">
        <v>189</v>
      </c>
    </row>
    <row r="251" spans="1:11">
      <c r="A251" s="2">
        <f t="shared" si="5"/>
        <v>250</v>
      </c>
      <c r="B251" s="2" t="s">
        <v>208</v>
      </c>
      <c r="C251" s="2">
        <v>2022</v>
      </c>
      <c r="D251" s="2" t="s">
        <v>209</v>
      </c>
      <c r="E251" s="2" t="s">
        <v>209</v>
      </c>
      <c r="F251" s="18">
        <v>44866</v>
      </c>
      <c r="G251" s="2">
        <v>31</v>
      </c>
      <c r="H251" s="19">
        <v>44872</v>
      </c>
      <c r="I251" t="s">
        <v>320</v>
      </c>
      <c r="J251" s="2">
        <v>1</v>
      </c>
      <c r="K251" t="s">
        <v>185</v>
      </c>
    </row>
    <row r="252" spans="1:11">
      <c r="A252" s="2">
        <f t="shared" si="5"/>
        <v>251</v>
      </c>
      <c r="B252" s="2" t="s">
        <v>208</v>
      </c>
      <c r="C252" s="2">
        <v>2022</v>
      </c>
      <c r="D252" s="2" t="s">
        <v>209</v>
      </c>
      <c r="E252" s="2" t="s">
        <v>209</v>
      </c>
      <c r="F252" s="18">
        <v>44866</v>
      </c>
      <c r="G252" s="2">
        <v>31</v>
      </c>
      <c r="H252" s="19">
        <v>44875</v>
      </c>
      <c r="I252" t="s">
        <v>319</v>
      </c>
      <c r="J252" s="2">
        <v>1</v>
      </c>
      <c r="K252" s="211" t="s">
        <v>186</v>
      </c>
    </row>
    <row r="253" spans="1:11">
      <c r="A253" s="2">
        <f t="shared" si="5"/>
        <v>252</v>
      </c>
      <c r="B253" s="2" t="s">
        <v>208</v>
      </c>
      <c r="C253" s="2">
        <v>2022</v>
      </c>
      <c r="D253" s="2" t="s">
        <v>209</v>
      </c>
      <c r="E253" s="2" t="s">
        <v>209</v>
      </c>
      <c r="F253" s="18">
        <v>44866</v>
      </c>
      <c r="G253" s="2">
        <v>31</v>
      </c>
      <c r="H253" s="19">
        <v>44875</v>
      </c>
      <c r="I253" t="s">
        <v>294</v>
      </c>
      <c r="J253" s="2">
        <v>2</v>
      </c>
      <c r="K253" t="s">
        <v>184</v>
      </c>
    </row>
    <row r="254" spans="1:11">
      <c r="A254" s="2">
        <f t="shared" si="5"/>
        <v>253</v>
      </c>
      <c r="B254" s="2" t="s">
        <v>208</v>
      </c>
      <c r="C254" s="2">
        <v>2022</v>
      </c>
      <c r="D254" s="2" t="s">
        <v>209</v>
      </c>
      <c r="E254" s="2" t="s">
        <v>209</v>
      </c>
      <c r="F254" s="18">
        <v>44866</v>
      </c>
      <c r="G254" s="2">
        <v>31</v>
      </c>
      <c r="H254" s="19">
        <v>44875</v>
      </c>
      <c r="I254" t="s">
        <v>327</v>
      </c>
      <c r="J254" s="2">
        <v>2</v>
      </c>
      <c r="K254" s="211" t="s">
        <v>188</v>
      </c>
    </row>
    <row r="255" spans="1:11">
      <c r="A255" s="2">
        <f t="shared" si="5"/>
        <v>254</v>
      </c>
      <c r="B255" s="2" t="s">
        <v>208</v>
      </c>
      <c r="C255" s="2">
        <v>2022</v>
      </c>
      <c r="D255" s="2" t="s">
        <v>209</v>
      </c>
      <c r="E255" s="2" t="s">
        <v>209</v>
      </c>
      <c r="F255" s="18">
        <v>44866</v>
      </c>
      <c r="G255" s="2">
        <v>31</v>
      </c>
      <c r="H255" s="19">
        <v>44877</v>
      </c>
      <c r="I255" t="s">
        <v>321</v>
      </c>
      <c r="J255" s="2">
        <v>2</v>
      </c>
      <c r="K255" t="s">
        <v>186</v>
      </c>
    </row>
    <row r="256" spans="1:11">
      <c r="A256" s="2">
        <f t="shared" si="5"/>
        <v>255</v>
      </c>
      <c r="B256" s="2" t="s">
        <v>208</v>
      </c>
      <c r="C256" s="2">
        <v>2022</v>
      </c>
      <c r="D256" s="2" t="s">
        <v>209</v>
      </c>
      <c r="E256" s="2" t="s">
        <v>209</v>
      </c>
      <c r="F256" s="18">
        <v>44866</v>
      </c>
      <c r="G256" s="2">
        <v>31</v>
      </c>
      <c r="H256" s="19">
        <v>44877</v>
      </c>
      <c r="I256" t="s">
        <v>321</v>
      </c>
      <c r="J256" s="2">
        <v>2</v>
      </c>
      <c r="K256" t="s">
        <v>187</v>
      </c>
    </row>
    <row r="257" spans="1:11">
      <c r="A257" s="2">
        <f t="shared" si="5"/>
        <v>256</v>
      </c>
      <c r="B257" s="2" t="s">
        <v>208</v>
      </c>
      <c r="C257" s="2">
        <v>2022</v>
      </c>
      <c r="D257" s="2" t="s">
        <v>209</v>
      </c>
      <c r="E257" s="2" t="s">
        <v>209</v>
      </c>
      <c r="F257" s="18">
        <v>44866</v>
      </c>
      <c r="G257" s="2">
        <v>31</v>
      </c>
      <c r="H257" s="19">
        <v>44883</v>
      </c>
      <c r="I257" t="s">
        <v>294</v>
      </c>
      <c r="J257" s="2">
        <v>2</v>
      </c>
      <c r="K257" s="211" t="s">
        <v>185</v>
      </c>
    </row>
    <row r="258" spans="1:11">
      <c r="A258" s="2">
        <f t="shared" si="5"/>
        <v>257</v>
      </c>
      <c r="B258" s="2" t="s">
        <v>208</v>
      </c>
      <c r="C258" s="2">
        <v>2022</v>
      </c>
      <c r="D258" s="2" t="s">
        <v>209</v>
      </c>
      <c r="E258" s="2" t="s">
        <v>209</v>
      </c>
      <c r="F258" s="18">
        <v>44866</v>
      </c>
      <c r="G258" s="2">
        <v>31</v>
      </c>
      <c r="H258" s="19">
        <v>44883</v>
      </c>
      <c r="I258" t="s">
        <v>327</v>
      </c>
      <c r="J258" s="2">
        <v>2</v>
      </c>
      <c r="K258" s="211" t="s">
        <v>184</v>
      </c>
    </row>
    <row r="259" spans="1:11">
      <c r="A259" s="2">
        <f t="shared" ref="A259:A322" si="6">A258+1</f>
        <v>258</v>
      </c>
      <c r="B259" s="2" t="s">
        <v>208</v>
      </c>
      <c r="C259" s="2">
        <v>2022</v>
      </c>
      <c r="D259" s="2" t="s">
        <v>209</v>
      </c>
      <c r="E259" s="2" t="s">
        <v>209</v>
      </c>
      <c r="F259" s="18">
        <v>44866</v>
      </c>
      <c r="G259" s="2">
        <v>31</v>
      </c>
      <c r="H259" s="19">
        <v>44887</v>
      </c>
      <c r="I259" t="s">
        <v>327</v>
      </c>
      <c r="J259" s="2">
        <v>2</v>
      </c>
      <c r="K259" s="3" t="s">
        <v>184</v>
      </c>
    </row>
    <row r="260" spans="1:11">
      <c r="A260" s="2">
        <f t="shared" si="6"/>
        <v>259</v>
      </c>
      <c r="B260" s="2" t="s">
        <v>208</v>
      </c>
      <c r="C260" s="2">
        <v>2022</v>
      </c>
      <c r="D260" s="2" t="s">
        <v>209</v>
      </c>
      <c r="E260" s="2" t="s">
        <v>209</v>
      </c>
      <c r="F260" s="18">
        <v>44866</v>
      </c>
      <c r="G260" s="2">
        <v>31</v>
      </c>
      <c r="H260" s="19">
        <v>44889</v>
      </c>
      <c r="I260" t="s">
        <v>294</v>
      </c>
      <c r="J260" s="2">
        <v>2</v>
      </c>
      <c r="K260" s="211" t="s">
        <v>184</v>
      </c>
    </row>
    <row r="261" spans="1:11">
      <c r="A261" s="2">
        <f t="shared" si="6"/>
        <v>260</v>
      </c>
      <c r="B261" s="2" t="s">
        <v>208</v>
      </c>
      <c r="C261" s="2">
        <v>2022</v>
      </c>
      <c r="D261" s="2" t="s">
        <v>209</v>
      </c>
      <c r="E261" s="2" t="s">
        <v>209</v>
      </c>
      <c r="F261" s="18">
        <v>44866</v>
      </c>
      <c r="G261" s="2">
        <v>31</v>
      </c>
      <c r="H261" s="19">
        <v>44892</v>
      </c>
      <c r="I261" t="s">
        <v>321</v>
      </c>
      <c r="J261" s="2">
        <v>2</v>
      </c>
      <c r="K261" s="211" t="s">
        <v>188</v>
      </c>
    </row>
    <row r="262" spans="1:11">
      <c r="A262" s="2">
        <f t="shared" si="6"/>
        <v>261</v>
      </c>
      <c r="B262" s="2" t="s">
        <v>208</v>
      </c>
      <c r="C262" s="2">
        <v>2022</v>
      </c>
      <c r="D262" s="2" t="s">
        <v>209</v>
      </c>
      <c r="E262" s="2" t="s">
        <v>209</v>
      </c>
      <c r="F262" s="18">
        <v>44866</v>
      </c>
      <c r="G262" s="2">
        <v>31</v>
      </c>
      <c r="H262" s="19">
        <v>44895</v>
      </c>
      <c r="I262" t="s">
        <v>328</v>
      </c>
      <c r="J262" s="2">
        <v>1</v>
      </c>
      <c r="K262" t="s">
        <v>186</v>
      </c>
    </row>
    <row r="263" spans="1:11">
      <c r="A263" s="2">
        <f t="shared" si="6"/>
        <v>262</v>
      </c>
      <c r="B263" s="2" t="s">
        <v>208</v>
      </c>
      <c r="C263" s="2">
        <v>2022</v>
      </c>
      <c r="D263" s="2" t="s">
        <v>209</v>
      </c>
      <c r="E263" s="2" t="s">
        <v>209</v>
      </c>
      <c r="F263" s="18">
        <v>44866</v>
      </c>
      <c r="G263" s="2">
        <v>31</v>
      </c>
      <c r="H263" s="19">
        <v>44895</v>
      </c>
      <c r="I263" t="s">
        <v>294</v>
      </c>
      <c r="J263" s="2">
        <v>2</v>
      </c>
      <c r="K263" t="s">
        <v>187</v>
      </c>
    </row>
    <row r="264" spans="1:11">
      <c r="A264" s="2">
        <f t="shared" si="6"/>
        <v>263</v>
      </c>
      <c r="B264" s="2" t="s">
        <v>208</v>
      </c>
      <c r="C264" s="2">
        <v>2022</v>
      </c>
      <c r="D264" s="2" t="s">
        <v>209</v>
      </c>
      <c r="E264" s="2" t="s">
        <v>209</v>
      </c>
      <c r="F264" s="18">
        <v>44866</v>
      </c>
      <c r="G264" s="2">
        <v>31</v>
      </c>
      <c r="H264" s="19">
        <v>44895</v>
      </c>
      <c r="I264" t="s">
        <v>327</v>
      </c>
      <c r="J264" s="2">
        <v>2</v>
      </c>
      <c r="K264" t="s">
        <v>187</v>
      </c>
    </row>
    <row r="265" spans="1:11">
      <c r="A265" s="2">
        <f t="shared" si="6"/>
        <v>264</v>
      </c>
      <c r="B265" s="2" t="s">
        <v>208</v>
      </c>
      <c r="C265" s="2">
        <v>2022</v>
      </c>
      <c r="D265" s="2" t="s">
        <v>209</v>
      </c>
      <c r="E265" s="2" t="s">
        <v>209</v>
      </c>
      <c r="F265" s="18">
        <v>44866</v>
      </c>
      <c r="G265" s="2">
        <v>31</v>
      </c>
      <c r="H265" s="19">
        <v>44895</v>
      </c>
      <c r="I265" t="s">
        <v>321</v>
      </c>
      <c r="J265" s="2">
        <v>2</v>
      </c>
      <c r="K265" t="s">
        <v>187</v>
      </c>
    </row>
    <row r="266" spans="1:11">
      <c r="A266" s="2">
        <f t="shared" si="6"/>
        <v>265</v>
      </c>
      <c r="B266" s="2" t="s">
        <v>208</v>
      </c>
      <c r="C266" s="2">
        <v>2022</v>
      </c>
      <c r="D266" s="2" t="s">
        <v>209</v>
      </c>
      <c r="E266" s="2" t="s">
        <v>209</v>
      </c>
      <c r="F266" s="18">
        <v>44896</v>
      </c>
      <c r="G266" s="2">
        <v>31</v>
      </c>
      <c r="H266" s="19">
        <v>44901</v>
      </c>
      <c r="I266" t="s">
        <v>328</v>
      </c>
      <c r="J266" s="2">
        <v>1</v>
      </c>
      <c r="K266" s="3" t="s">
        <v>187</v>
      </c>
    </row>
    <row r="267" spans="1:11">
      <c r="A267" s="2">
        <f t="shared" si="6"/>
        <v>266</v>
      </c>
      <c r="B267" s="2" t="s">
        <v>208</v>
      </c>
      <c r="C267" s="2">
        <v>2022</v>
      </c>
      <c r="D267" s="2" t="s">
        <v>209</v>
      </c>
      <c r="E267" s="2" t="s">
        <v>209</v>
      </c>
      <c r="F267" s="18">
        <v>44896</v>
      </c>
      <c r="G267" s="2">
        <v>31</v>
      </c>
      <c r="H267" s="19">
        <v>44901</v>
      </c>
      <c r="I267" t="s">
        <v>328</v>
      </c>
      <c r="J267" s="2">
        <v>1</v>
      </c>
      <c r="K267" s="3" t="s">
        <v>185</v>
      </c>
    </row>
    <row r="268" spans="1:11">
      <c r="A268" s="2">
        <f t="shared" si="6"/>
        <v>267</v>
      </c>
      <c r="B268" s="2" t="s">
        <v>208</v>
      </c>
      <c r="C268" s="2">
        <v>2022</v>
      </c>
      <c r="D268" s="2" t="s">
        <v>209</v>
      </c>
      <c r="E268" s="2" t="s">
        <v>209</v>
      </c>
      <c r="F268" s="18">
        <v>44896</v>
      </c>
      <c r="G268" s="2">
        <v>31</v>
      </c>
      <c r="H268" s="19">
        <v>44901</v>
      </c>
      <c r="I268" t="s">
        <v>327</v>
      </c>
      <c r="J268" s="2">
        <v>2</v>
      </c>
      <c r="K268" s="3" t="s">
        <v>188</v>
      </c>
    </row>
    <row r="269" spans="1:11">
      <c r="A269" s="2">
        <f t="shared" si="6"/>
        <v>268</v>
      </c>
      <c r="B269" s="2" t="s">
        <v>208</v>
      </c>
      <c r="C269" s="2">
        <v>2022</v>
      </c>
      <c r="D269" s="2" t="s">
        <v>209</v>
      </c>
      <c r="E269" s="2" t="s">
        <v>209</v>
      </c>
      <c r="F269" s="18">
        <v>44896</v>
      </c>
      <c r="G269" s="2">
        <v>31</v>
      </c>
      <c r="H269" s="19">
        <v>44906</v>
      </c>
      <c r="I269" t="s">
        <v>328</v>
      </c>
      <c r="J269" s="2">
        <v>1</v>
      </c>
      <c r="K269" t="s">
        <v>185</v>
      </c>
    </row>
    <row r="270" spans="1:11">
      <c r="A270" s="2">
        <f t="shared" si="6"/>
        <v>269</v>
      </c>
      <c r="B270" s="2" t="s">
        <v>208</v>
      </c>
      <c r="C270" s="2">
        <v>2022</v>
      </c>
      <c r="D270" s="2" t="s">
        <v>209</v>
      </c>
      <c r="E270" s="2" t="s">
        <v>209</v>
      </c>
      <c r="F270" s="18">
        <v>44896</v>
      </c>
      <c r="G270" s="2">
        <v>31</v>
      </c>
      <c r="H270" s="19">
        <v>44906</v>
      </c>
      <c r="I270" t="s">
        <v>327</v>
      </c>
      <c r="J270" s="2">
        <v>2</v>
      </c>
      <c r="K270" t="s">
        <v>184</v>
      </c>
    </row>
    <row r="271" spans="1:11">
      <c r="A271" s="2">
        <f t="shared" si="6"/>
        <v>270</v>
      </c>
      <c r="B271" s="2" t="s">
        <v>208</v>
      </c>
      <c r="C271" s="2">
        <v>2022</v>
      </c>
      <c r="D271" s="2" t="s">
        <v>209</v>
      </c>
      <c r="E271" s="2" t="s">
        <v>209</v>
      </c>
      <c r="F271" s="18">
        <v>44896</v>
      </c>
      <c r="G271" s="2">
        <v>31</v>
      </c>
      <c r="H271" s="19">
        <v>44906</v>
      </c>
      <c r="I271" t="s">
        <v>328</v>
      </c>
      <c r="J271" s="2">
        <v>1</v>
      </c>
      <c r="K271" t="s">
        <v>184</v>
      </c>
    </row>
    <row r="272" spans="1:11">
      <c r="A272" s="2">
        <f t="shared" si="6"/>
        <v>271</v>
      </c>
      <c r="B272" s="2" t="s">
        <v>208</v>
      </c>
      <c r="C272" s="2">
        <v>2022</v>
      </c>
      <c r="D272" s="2" t="s">
        <v>209</v>
      </c>
      <c r="E272" s="2" t="s">
        <v>209</v>
      </c>
      <c r="F272" s="18">
        <v>44896</v>
      </c>
      <c r="G272" s="2">
        <v>31</v>
      </c>
      <c r="H272" s="19">
        <v>44910</v>
      </c>
      <c r="I272" s="211" t="s">
        <v>329</v>
      </c>
      <c r="J272" s="2">
        <v>2</v>
      </c>
      <c r="K272" s="211" t="s">
        <v>188</v>
      </c>
    </row>
    <row r="273" spans="1:11">
      <c r="A273" s="2">
        <f t="shared" si="6"/>
        <v>272</v>
      </c>
      <c r="B273" s="2" t="s">
        <v>208</v>
      </c>
      <c r="C273" s="2">
        <v>2022</v>
      </c>
      <c r="D273" s="2" t="s">
        <v>209</v>
      </c>
      <c r="E273" s="2" t="s">
        <v>209</v>
      </c>
      <c r="F273" s="18">
        <v>44896</v>
      </c>
      <c r="G273" s="2">
        <v>31</v>
      </c>
      <c r="H273" s="19">
        <v>44910</v>
      </c>
      <c r="I273" t="s">
        <v>328</v>
      </c>
      <c r="J273" s="2">
        <v>1</v>
      </c>
      <c r="K273" s="211" t="s">
        <v>188</v>
      </c>
    </row>
    <row r="274" spans="1:11">
      <c r="A274" s="2">
        <f t="shared" si="6"/>
        <v>273</v>
      </c>
      <c r="B274" s="2" t="s">
        <v>208</v>
      </c>
      <c r="C274" s="2">
        <v>2022</v>
      </c>
      <c r="D274" s="2" t="s">
        <v>209</v>
      </c>
      <c r="E274" s="2" t="s">
        <v>209</v>
      </c>
      <c r="F274" s="18">
        <v>44896</v>
      </c>
      <c r="G274" s="2">
        <v>31</v>
      </c>
      <c r="H274" s="19">
        <v>44910</v>
      </c>
      <c r="I274" t="s">
        <v>328</v>
      </c>
      <c r="J274" s="2">
        <v>1</v>
      </c>
      <c r="K274" t="s">
        <v>185</v>
      </c>
    </row>
    <row r="275" spans="1:11">
      <c r="A275" s="2">
        <f t="shared" si="6"/>
        <v>274</v>
      </c>
      <c r="B275" s="2" t="s">
        <v>208</v>
      </c>
      <c r="C275" s="2">
        <v>2022</v>
      </c>
      <c r="D275" s="2" t="s">
        <v>209</v>
      </c>
      <c r="E275" s="2" t="s">
        <v>209</v>
      </c>
      <c r="F275" s="18">
        <v>44896</v>
      </c>
      <c r="G275" s="2">
        <v>31</v>
      </c>
      <c r="H275" s="19">
        <v>44911</v>
      </c>
      <c r="I275" t="s">
        <v>328</v>
      </c>
      <c r="J275" s="2">
        <v>1</v>
      </c>
      <c r="K275" t="s">
        <v>184</v>
      </c>
    </row>
    <row r="276" spans="1:11">
      <c r="A276" s="2">
        <f t="shared" si="6"/>
        <v>275</v>
      </c>
      <c r="B276" s="2" t="s">
        <v>208</v>
      </c>
      <c r="C276" s="2">
        <v>2022</v>
      </c>
      <c r="D276" s="2" t="s">
        <v>209</v>
      </c>
      <c r="E276" s="2" t="s">
        <v>209</v>
      </c>
      <c r="F276" s="18">
        <v>44896</v>
      </c>
      <c r="G276" s="2">
        <v>31</v>
      </c>
      <c r="H276" s="19">
        <v>44912</v>
      </c>
      <c r="I276" t="s">
        <v>319</v>
      </c>
      <c r="J276" s="2">
        <v>1</v>
      </c>
      <c r="K276" t="s">
        <v>186</v>
      </c>
    </row>
    <row r="277" spans="1:11">
      <c r="A277" s="2">
        <f t="shared" si="6"/>
        <v>276</v>
      </c>
      <c r="B277" s="2" t="s">
        <v>208</v>
      </c>
      <c r="C277" s="2">
        <v>2022</v>
      </c>
      <c r="D277" s="2" t="s">
        <v>209</v>
      </c>
      <c r="E277" s="2" t="s">
        <v>209</v>
      </c>
      <c r="F277" s="18">
        <v>44896</v>
      </c>
      <c r="G277" s="2">
        <v>31</v>
      </c>
      <c r="H277" s="19">
        <v>44912</v>
      </c>
      <c r="I277" t="s">
        <v>328</v>
      </c>
      <c r="J277" s="2">
        <v>1</v>
      </c>
      <c r="K277" t="s">
        <v>184</v>
      </c>
    </row>
    <row r="278" spans="1:11">
      <c r="A278" s="2">
        <f t="shared" si="6"/>
        <v>277</v>
      </c>
      <c r="B278" s="2" t="s">
        <v>208</v>
      </c>
      <c r="C278" s="2">
        <v>2022</v>
      </c>
      <c r="D278" s="2" t="s">
        <v>209</v>
      </c>
      <c r="E278" s="2" t="s">
        <v>209</v>
      </c>
      <c r="F278" s="18">
        <v>44896</v>
      </c>
      <c r="G278" s="2">
        <v>31</v>
      </c>
      <c r="H278" s="19">
        <v>44915</v>
      </c>
      <c r="I278" t="s">
        <v>328</v>
      </c>
      <c r="J278" s="2">
        <v>1</v>
      </c>
      <c r="K278" t="s">
        <v>184</v>
      </c>
    </row>
    <row r="279" spans="1:11">
      <c r="A279" s="2">
        <f t="shared" si="6"/>
        <v>278</v>
      </c>
      <c r="B279" s="2" t="s">
        <v>208</v>
      </c>
      <c r="C279" s="2">
        <v>2022</v>
      </c>
      <c r="D279" s="2" t="s">
        <v>209</v>
      </c>
      <c r="E279" s="2" t="s">
        <v>209</v>
      </c>
      <c r="F279" s="18">
        <v>44896</v>
      </c>
      <c r="G279" s="2">
        <v>31</v>
      </c>
      <c r="H279" s="19">
        <v>44919</v>
      </c>
      <c r="I279" s="211" t="s">
        <v>1449</v>
      </c>
      <c r="J279" s="2">
        <v>1</v>
      </c>
      <c r="K279" s="212" t="s">
        <v>704</v>
      </c>
    </row>
    <row r="280" spans="1:11">
      <c r="A280" s="2">
        <f t="shared" si="6"/>
        <v>279</v>
      </c>
      <c r="B280" s="2" t="s">
        <v>208</v>
      </c>
      <c r="C280" s="2">
        <v>2022</v>
      </c>
      <c r="D280" s="2" t="s">
        <v>209</v>
      </c>
      <c r="E280" s="2" t="s">
        <v>209</v>
      </c>
      <c r="F280" s="18">
        <v>44896</v>
      </c>
      <c r="G280" s="2">
        <v>31</v>
      </c>
      <c r="H280" s="19">
        <v>44920</v>
      </c>
      <c r="I280" s="211" t="s">
        <v>1451</v>
      </c>
      <c r="J280" s="2">
        <v>1</v>
      </c>
      <c r="K280" s="212" t="s">
        <v>705</v>
      </c>
    </row>
    <row r="281" spans="1:11">
      <c r="A281" s="2">
        <f t="shared" si="6"/>
        <v>280</v>
      </c>
      <c r="B281" s="2" t="s">
        <v>208</v>
      </c>
      <c r="C281" s="2">
        <v>2022</v>
      </c>
      <c r="D281" s="2" t="s">
        <v>209</v>
      </c>
      <c r="E281" s="2" t="s">
        <v>209</v>
      </c>
      <c r="F281" s="18">
        <v>44896</v>
      </c>
      <c r="G281" s="2">
        <v>31</v>
      </c>
      <c r="H281" s="19">
        <v>44920</v>
      </c>
      <c r="I281" s="211" t="s">
        <v>1449</v>
      </c>
      <c r="J281" s="2">
        <v>1</v>
      </c>
      <c r="K281" s="212" t="s">
        <v>707</v>
      </c>
    </row>
    <row r="282" spans="1:11">
      <c r="A282" s="2">
        <f t="shared" si="6"/>
        <v>281</v>
      </c>
      <c r="B282" s="2" t="s">
        <v>208</v>
      </c>
      <c r="C282" s="2">
        <v>2022</v>
      </c>
      <c r="D282" s="2" t="s">
        <v>209</v>
      </c>
      <c r="E282" s="2" t="s">
        <v>209</v>
      </c>
      <c r="F282" s="18">
        <v>44896</v>
      </c>
      <c r="G282" s="2">
        <v>31</v>
      </c>
      <c r="H282" s="19">
        <v>44920</v>
      </c>
      <c r="I282" s="211" t="s">
        <v>1449</v>
      </c>
      <c r="J282" s="2">
        <v>1</v>
      </c>
      <c r="K282" s="212" t="s">
        <v>708</v>
      </c>
    </row>
    <row r="283" spans="1:11">
      <c r="A283" s="2">
        <f t="shared" si="6"/>
        <v>282</v>
      </c>
      <c r="B283" s="2" t="s">
        <v>208</v>
      </c>
      <c r="C283" s="2">
        <v>2022</v>
      </c>
      <c r="D283" s="2" t="s">
        <v>209</v>
      </c>
      <c r="E283" s="2" t="s">
        <v>209</v>
      </c>
      <c r="F283" s="18">
        <v>44896</v>
      </c>
      <c r="G283" s="2">
        <v>31</v>
      </c>
      <c r="H283" s="19">
        <v>44921</v>
      </c>
      <c r="I283" s="211" t="s">
        <v>1449</v>
      </c>
      <c r="J283" s="2">
        <v>1</v>
      </c>
      <c r="K283" s="212" t="s">
        <v>509</v>
      </c>
    </row>
    <row r="284" spans="1:11">
      <c r="A284" s="2">
        <f t="shared" si="6"/>
        <v>283</v>
      </c>
      <c r="B284" s="2" t="s">
        <v>208</v>
      </c>
      <c r="C284" s="2">
        <v>2022</v>
      </c>
      <c r="D284" s="2" t="s">
        <v>209</v>
      </c>
      <c r="E284" s="2" t="s">
        <v>209</v>
      </c>
      <c r="F284" s="18">
        <v>44896</v>
      </c>
      <c r="G284" s="2">
        <v>31</v>
      </c>
      <c r="H284" s="19">
        <v>44921</v>
      </c>
      <c r="I284" s="211" t="s">
        <v>1452</v>
      </c>
      <c r="J284" s="2">
        <v>1</v>
      </c>
      <c r="K284" s="212" t="s">
        <v>709</v>
      </c>
    </row>
    <row r="285" spans="1:11">
      <c r="A285" s="2">
        <f t="shared" si="6"/>
        <v>284</v>
      </c>
      <c r="B285" s="2" t="s">
        <v>208</v>
      </c>
      <c r="C285" s="2">
        <v>2022</v>
      </c>
      <c r="D285" s="2" t="s">
        <v>209</v>
      </c>
      <c r="E285" s="2" t="s">
        <v>209</v>
      </c>
      <c r="F285" s="18">
        <v>44896</v>
      </c>
      <c r="G285" s="2">
        <v>31</v>
      </c>
      <c r="H285" s="19">
        <v>44921</v>
      </c>
      <c r="I285" s="211" t="s">
        <v>1451</v>
      </c>
      <c r="J285" s="2">
        <v>1</v>
      </c>
      <c r="K285" s="212" t="s">
        <v>491</v>
      </c>
    </row>
    <row r="286" spans="1:11">
      <c r="A286" s="2">
        <f t="shared" si="6"/>
        <v>285</v>
      </c>
      <c r="B286" s="2" t="s">
        <v>208</v>
      </c>
      <c r="C286" s="2">
        <v>2022</v>
      </c>
      <c r="D286" s="2" t="s">
        <v>209</v>
      </c>
      <c r="E286" s="2" t="s">
        <v>209</v>
      </c>
      <c r="F286" s="18">
        <v>44896</v>
      </c>
      <c r="G286" s="2">
        <v>31</v>
      </c>
      <c r="H286" s="19">
        <v>44924</v>
      </c>
      <c r="I286" t="s">
        <v>327</v>
      </c>
      <c r="J286" s="2">
        <v>2</v>
      </c>
      <c r="K286" s="211" t="s">
        <v>188</v>
      </c>
    </row>
    <row r="287" spans="1:11">
      <c r="A287" s="2">
        <f t="shared" si="6"/>
        <v>286</v>
      </c>
      <c r="B287" s="2" t="s">
        <v>208</v>
      </c>
      <c r="C287" s="2">
        <v>2022</v>
      </c>
      <c r="D287" s="2" t="s">
        <v>209</v>
      </c>
      <c r="E287" s="2" t="s">
        <v>209</v>
      </c>
      <c r="F287" s="18">
        <v>44896</v>
      </c>
      <c r="G287" s="2">
        <v>31</v>
      </c>
      <c r="H287" s="19">
        <v>44924</v>
      </c>
      <c r="I287" t="s">
        <v>328</v>
      </c>
      <c r="J287" s="2">
        <v>1</v>
      </c>
      <c r="K287" t="s">
        <v>186</v>
      </c>
    </row>
    <row r="288" spans="1:11">
      <c r="A288" s="2">
        <f t="shared" si="6"/>
        <v>287</v>
      </c>
      <c r="B288" s="2" t="s">
        <v>208</v>
      </c>
      <c r="C288" s="2">
        <v>2022</v>
      </c>
      <c r="D288" s="2" t="s">
        <v>209</v>
      </c>
      <c r="E288" s="2" t="s">
        <v>209</v>
      </c>
      <c r="F288" s="18">
        <v>44896</v>
      </c>
      <c r="G288" s="2">
        <v>31</v>
      </c>
      <c r="H288" s="19">
        <v>44924</v>
      </c>
      <c r="I288" t="s">
        <v>319</v>
      </c>
      <c r="J288" s="2">
        <v>1</v>
      </c>
      <c r="K288" t="s">
        <v>186</v>
      </c>
    </row>
    <row r="289" spans="1:11">
      <c r="A289" s="2">
        <f t="shared" si="6"/>
        <v>288</v>
      </c>
      <c r="B289" s="2" t="s">
        <v>208</v>
      </c>
      <c r="C289" s="2">
        <v>2023</v>
      </c>
      <c r="D289" s="2" t="s">
        <v>209</v>
      </c>
      <c r="E289" s="2" t="s">
        <v>209</v>
      </c>
      <c r="F289" s="18">
        <v>44927</v>
      </c>
      <c r="G289" s="2">
        <v>31</v>
      </c>
      <c r="H289" s="19">
        <v>44929</v>
      </c>
      <c r="I289" t="s">
        <v>327</v>
      </c>
      <c r="J289" s="2">
        <v>2</v>
      </c>
      <c r="K289" s="211" t="s">
        <v>185</v>
      </c>
    </row>
    <row r="290" spans="1:11">
      <c r="A290" s="2">
        <f t="shared" si="6"/>
        <v>289</v>
      </c>
      <c r="B290" s="2" t="s">
        <v>208</v>
      </c>
      <c r="C290" s="2">
        <v>2023</v>
      </c>
      <c r="D290" s="2" t="s">
        <v>209</v>
      </c>
      <c r="E290" s="2" t="s">
        <v>209</v>
      </c>
      <c r="F290" s="18">
        <v>44927</v>
      </c>
      <c r="G290" s="2">
        <v>31</v>
      </c>
      <c r="H290" s="19">
        <v>44929</v>
      </c>
      <c r="I290" t="s">
        <v>328</v>
      </c>
      <c r="J290" s="2">
        <v>1</v>
      </c>
      <c r="K290" s="41" t="s">
        <v>186</v>
      </c>
    </row>
    <row r="291" spans="1:11">
      <c r="A291" s="2">
        <f t="shared" si="6"/>
        <v>290</v>
      </c>
      <c r="B291" s="2" t="s">
        <v>208</v>
      </c>
      <c r="C291" s="2">
        <v>2023</v>
      </c>
      <c r="D291" s="2" t="s">
        <v>209</v>
      </c>
      <c r="E291" s="2" t="s">
        <v>209</v>
      </c>
      <c r="F291" s="18">
        <v>44927</v>
      </c>
      <c r="G291" s="2">
        <v>31</v>
      </c>
      <c r="H291" s="19">
        <v>44930</v>
      </c>
      <c r="I291" t="s">
        <v>327</v>
      </c>
      <c r="J291" s="2">
        <v>2</v>
      </c>
      <c r="K291" s="211" t="s">
        <v>189</v>
      </c>
    </row>
    <row r="292" spans="1:11">
      <c r="A292" s="2">
        <f t="shared" si="6"/>
        <v>291</v>
      </c>
      <c r="B292" s="2" t="s">
        <v>208</v>
      </c>
      <c r="C292" s="2">
        <v>2023</v>
      </c>
      <c r="D292" s="2" t="s">
        <v>209</v>
      </c>
      <c r="E292" s="2" t="s">
        <v>209</v>
      </c>
      <c r="F292" s="18">
        <v>44927</v>
      </c>
      <c r="G292" s="2">
        <v>31</v>
      </c>
      <c r="H292" s="19">
        <v>44931</v>
      </c>
      <c r="I292" t="s">
        <v>328</v>
      </c>
      <c r="J292" s="2">
        <v>1</v>
      </c>
      <c r="K292" s="211" t="s">
        <v>188</v>
      </c>
    </row>
    <row r="293" spans="1:11">
      <c r="A293" s="2">
        <f t="shared" si="6"/>
        <v>292</v>
      </c>
      <c r="B293" s="2" t="s">
        <v>208</v>
      </c>
      <c r="C293" s="2">
        <v>2023</v>
      </c>
      <c r="D293" s="2" t="s">
        <v>209</v>
      </c>
      <c r="E293" s="2" t="s">
        <v>209</v>
      </c>
      <c r="F293" s="18">
        <v>44927</v>
      </c>
      <c r="G293" s="2">
        <v>31</v>
      </c>
      <c r="H293" s="19">
        <v>44931</v>
      </c>
      <c r="I293" t="s">
        <v>327</v>
      </c>
      <c r="J293" s="2">
        <v>2</v>
      </c>
      <c r="K293" s="211" t="s">
        <v>189</v>
      </c>
    </row>
    <row r="294" spans="1:11">
      <c r="A294" s="2">
        <f t="shared" si="6"/>
        <v>293</v>
      </c>
      <c r="B294" s="2" t="s">
        <v>208</v>
      </c>
      <c r="C294" s="2">
        <v>2023</v>
      </c>
      <c r="D294" s="2" t="s">
        <v>209</v>
      </c>
      <c r="E294" s="2" t="s">
        <v>209</v>
      </c>
      <c r="F294" s="18">
        <v>44927</v>
      </c>
      <c r="G294" s="2">
        <v>31</v>
      </c>
      <c r="H294" s="19">
        <v>44931</v>
      </c>
      <c r="I294" t="s">
        <v>319</v>
      </c>
      <c r="J294" s="2">
        <v>1</v>
      </c>
      <c r="K294" s="211" t="s">
        <v>189</v>
      </c>
    </row>
    <row r="295" spans="1:11">
      <c r="A295" s="2">
        <f t="shared" si="6"/>
        <v>294</v>
      </c>
      <c r="B295" s="2" t="s">
        <v>208</v>
      </c>
      <c r="C295" s="2">
        <v>2023</v>
      </c>
      <c r="D295" s="2" t="s">
        <v>209</v>
      </c>
      <c r="E295" s="2" t="s">
        <v>209</v>
      </c>
      <c r="F295" s="18">
        <v>44927</v>
      </c>
      <c r="G295" s="2">
        <v>31</v>
      </c>
      <c r="H295" s="19">
        <v>44932</v>
      </c>
      <c r="I295" t="s">
        <v>330</v>
      </c>
      <c r="J295" s="2">
        <v>1</v>
      </c>
      <c r="K295" s="211" t="s">
        <v>189</v>
      </c>
    </row>
    <row r="296" spans="1:11">
      <c r="A296" s="2">
        <f t="shared" si="6"/>
        <v>295</v>
      </c>
      <c r="B296" s="2" t="s">
        <v>208</v>
      </c>
      <c r="C296" s="2">
        <v>2023</v>
      </c>
      <c r="D296" s="2" t="s">
        <v>209</v>
      </c>
      <c r="E296" s="2" t="s">
        <v>209</v>
      </c>
      <c r="F296" s="18">
        <v>44927</v>
      </c>
      <c r="G296" s="2">
        <v>31</v>
      </c>
      <c r="H296" s="19">
        <v>44933</v>
      </c>
      <c r="I296" t="s">
        <v>294</v>
      </c>
      <c r="J296" s="2">
        <v>2</v>
      </c>
      <c r="K296" t="s">
        <v>187</v>
      </c>
    </row>
    <row r="297" spans="1:11">
      <c r="A297" s="2">
        <f t="shared" si="6"/>
        <v>296</v>
      </c>
      <c r="B297" s="2" t="s">
        <v>208</v>
      </c>
      <c r="C297" s="2">
        <v>2023</v>
      </c>
      <c r="D297" s="2" t="s">
        <v>209</v>
      </c>
      <c r="E297" s="2" t="s">
        <v>209</v>
      </c>
      <c r="F297" s="18">
        <v>44927</v>
      </c>
      <c r="G297" s="2">
        <v>31</v>
      </c>
      <c r="H297" s="19">
        <v>44933</v>
      </c>
      <c r="I297" t="s">
        <v>328</v>
      </c>
      <c r="J297" s="2">
        <v>1</v>
      </c>
      <c r="K297" s="211" t="s">
        <v>189</v>
      </c>
    </row>
    <row r="298" spans="1:11">
      <c r="A298" s="2">
        <f t="shared" si="6"/>
        <v>297</v>
      </c>
      <c r="B298" s="2" t="s">
        <v>208</v>
      </c>
      <c r="C298" s="2">
        <v>2023</v>
      </c>
      <c r="D298" s="2" t="s">
        <v>209</v>
      </c>
      <c r="E298" s="2" t="s">
        <v>209</v>
      </c>
      <c r="F298" s="18">
        <v>44927</v>
      </c>
      <c r="G298" s="2">
        <v>31</v>
      </c>
      <c r="H298" s="19">
        <v>44934</v>
      </c>
      <c r="I298" s="211" t="s">
        <v>1453</v>
      </c>
      <c r="J298" s="2">
        <v>1</v>
      </c>
      <c r="K298" s="212" t="s">
        <v>710</v>
      </c>
    </row>
    <row r="299" spans="1:11">
      <c r="A299" s="2">
        <f t="shared" si="6"/>
        <v>298</v>
      </c>
      <c r="B299" s="2" t="s">
        <v>208</v>
      </c>
      <c r="C299" s="2">
        <v>2023</v>
      </c>
      <c r="D299" s="2" t="s">
        <v>209</v>
      </c>
      <c r="E299" s="2" t="s">
        <v>209</v>
      </c>
      <c r="F299" s="18">
        <v>44927</v>
      </c>
      <c r="G299" s="2">
        <v>31</v>
      </c>
      <c r="H299" s="19">
        <v>44934</v>
      </c>
      <c r="I299" s="211" t="s">
        <v>1451</v>
      </c>
      <c r="J299" s="2">
        <v>1</v>
      </c>
      <c r="K299" s="212" t="s">
        <v>710</v>
      </c>
    </row>
    <row r="300" spans="1:11">
      <c r="A300" s="2">
        <f t="shared" si="6"/>
        <v>299</v>
      </c>
      <c r="B300" s="2" t="s">
        <v>208</v>
      </c>
      <c r="C300" s="2">
        <v>2023</v>
      </c>
      <c r="D300" s="2" t="s">
        <v>209</v>
      </c>
      <c r="E300" s="2" t="s">
        <v>209</v>
      </c>
      <c r="F300" s="18">
        <v>44927</v>
      </c>
      <c r="G300" s="2">
        <v>31</v>
      </c>
      <c r="H300" s="19">
        <v>44941</v>
      </c>
      <c r="I300" s="211" t="s">
        <v>329</v>
      </c>
      <c r="J300" s="2">
        <v>2</v>
      </c>
      <c r="K300" s="214" t="s">
        <v>189</v>
      </c>
    </row>
    <row r="301" spans="1:11">
      <c r="A301" s="2">
        <f t="shared" si="6"/>
        <v>300</v>
      </c>
      <c r="B301" s="2" t="s">
        <v>208</v>
      </c>
      <c r="C301" s="2">
        <v>2023</v>
      </c>
      <c r="D301" s="2" t="s">
        <v>209</v>
      </c>
      <c r="E301" s="2" t="s">
        <v>209</v>
      </c>
      <c r="F301" s="18">
        <v>44927</v>
      </c>
      <c r="G301" s="2">
        <v>31</v>
      </c>
      <c r="H301" s="19">
        <v>44941</v>
      </c>
      <c r="I301" s="211" t="s">
        <v>329</v>
      </c>
      <c r="J301" s="2">
        <v>2</v>
      </c>
      <c r="K301" s="214" t="s">
        <v>189</v>
      </c>
    </row>
    <row r="302" spans="1:11">
      <c r="A302" s="2">
        <f t="shared" si="6"/>
        <v>301</v>
      </c>
      <c r="B302" s="2" t="s">
        <v>208</v>
      </c>
      <c r="C302" s="2">
        <v>2023</v>
      </c>
      <c r="D302" s="2" t="s">
        <v>209</v>
      </c>
      <c r="E302" s="2" t="s">
        <v>209</v>
      </c>
      <c r="F302" s="18">
        <v>44927</v>
      </c>
      <c r="G302" s="2">
        <v>31</v>
      </c>
      <c r="H302" s="19">
        <v>44941</v>
      </c>
      <c r="I302" s="211" t="s">
        <v>329</v>
      </c>
      <c r="J302" s="2">
        <v>2</v>
      </c>
      <c r="K302" s="214" t="s">
        <v>189</v>
      </c>
    </row>
    <row r="303" spans="1:11">
      <c r="A303" s="2">
        <f t="shared" si="6"/>
        <v>302</v>
      </c>
      <c r="B303" s="2" t="s">
        <v>208</v>
      </c>
      <c r="C303" s="2">
        <v>2023</v>
      </c>
      <c r="D303" s="2" t="s">
        <v>209</v>
      </c>
      <c r="E303" s="2" t="s">
        <v>209</v>
      </c>
      <c r="F303" s="18">
        <v>44927</v>
      </c>
      <c r="G303" s="2">
        <v>31</v>
      </c>
      <c r="H303" s="19">
        <v>44941</v>
      </c>
      <c r="I303" s="211" t="s">
        <v>329</v>
      </c>
      <c r="J303" s="2">
        <v>2</v>
      </c>
      <c r="K303" s="3" t="s">
        <v>185</v>
      </c>
    </row>
    <row r="304" spans="1:11">
      <c r="A304" s="2">
        <f t="shared" si="6"/>
        <v>303</v>
      </c>
      <c r="B304" s="2" t="s">
        <v>208</v>
      </c>
      <c r="C304" s="2">
        <v>2023</v>
      </c>
      <c r="D304" s="2" t="s">
        <v>209</v>
      </c>
      <c r="E304" s="2" t="s">
        <v>209</v>
      </c>
      <c r="F304" s="18">
        <v>44927</v>
      </c>
      <c r="G304" s="2">
        <v>31</v>
      </c>
      <c r="H304" s="19">
        <v>44941</v>
      </c>
      <c r="I304" s="211" t="s">
        <v>329</v>
      </c>
      <c r="J304" s="2">
        <v>2</v>
      </c>
      <c r="K304" s="3" t="s">
        <v>185</v>
      </c>
    </row>
    <row r="305" spans="1:11">
      <c r="A305" s="2">
        <f t="shared" si="6"/>
        <v>304</v>
      </c>
      <c r="B305" s="2" t="s">
        <v>208</v>
      </c>
      <c r="C305" s="2">
        <v>2023</v>
      </c>
      <c r="D305" s="2" t="s">
        <v>209</v>
      </c>
      <c r="E305" s="2" t="s">
        <v>209</v>
      </c>
      <c r="F305" s="18">
        <v>44927</v>
      </c>
      <c r="G305" s="2">
        <v>31</v>
      </c>
      <c r="H305" s="19">
        <v>44942</v>
      </c>
      <c r="I305" t="s">
        <v>328</v>
      </c>
      <c r="J305" s="2">
        <v>1</v>
      </c>
      <c r="K305" s="3" t="s">
        <v>186</v>
      </c>
    </row>
    <row r="306" spans="1:11">
      <c r="A306" s="2">
        <f t="shared" si="6"/>
        <v>305</v>
      </c>
      <c r="B306" s="2" t="s">
        <v>208</v>
      </c>
      <c r="C306" s="2">
        <v>2023</v>
      </c>
      <c r="D306" s="2" t="s">
        <v>209</v>
      </c>
      <c r="E306" s="2" t="s">
        <v>209</v>
      </c>
      <c r="F306" s="18">
        <v>44927</v>
      </c>
      <c r="G306" s="2">
        <v>31</v>
      </c>
      <c r="H306" s="19">
        <v>44942</v>
      </c>
      <c r="I306" t="s">
        <v>319</v>
      </c>
      <c r="J306" s="2">
        <v>1</v>
      </c>
      <c r="K306" s="3" t="s">
        <v>186</v>
      </c>
    </row>
    <row r="307" spans="1:11">
      <c r="A307" s="2">
        <f t="shared" si="6"/>
        <v>306</v>
      </c>
      <c r="B307" s="2" t="s">
        <v>208</v>
      </c>
      <c r="C307" s="2">
        <v>2023</v>
      </c>
      <c r="D307" s="2" t="s">
        <v>209</v>
      </c>
      <c r="E307" s="2" t="s">
        <v>209</v>
      </c>
      <c r="F307" s="18">
        <v>44927</v>
      </c>
      <c r="G307" s="2">
        <v>31</v>
      </c>
      <c r="H307" s="19">
        <v>44942</v>
      </c>
      <c r="I307" s="211" t="s">
        <v>329</v>
      </c>
      <c r="J307" s="2">
        <v>2</v>
      </c>
      <c r="K307" s="3" t="s">
        <v>185</v>
      </c>
    </row>
    <row r="308" spans="1:11">
      <c r="A308" s="2">
        <f t="shared" si="6"/>
        <v>307</v>
      </c>
      <c r="B308" s="2" t="s">
        <v>208</v>
      </c>
      <c r="C308" s="2">
        <v>2023</v>
      </c>
      <c r="D308" s="2" t="s">
        <v>209</v>
      </c>
      <c r="E308" s="2" t="s">
        <v>209</v>
      </c>
      <c r="F308" s="18">
        <v>44927</v>
      </c>
      <c r="G308" s="2">
        <v>31</v>
      </c>
      <c r="H308" s="19">
        <v>44942</v>
      </c>
      <c r="I308" s="211" t="s">
        <v>329</v>
      </c>
      <c r="J308" s="2">
        <v>2</v>
      </c>
      <c r="K308" s="3" t="s">
        <v>185</v>
      </c>
    </row>
    <row r="309" spans="1:11">
      <c r="A309" s="2">
        <f t="shared" si="6"/>
        <v>308</v>
      </c>
      <c r="B309" s="2" t="s">
        <v>208</v>
      </c>
      <c r="C309" s="2">
        <v>2023</v>
      </c>
      <c r="D309" s="2" t="s">
        <v>209</v>
      </c>
      <c r="E309" s="2" t="s">
        <v>209</v>
      </c>
      <c r="F309" s="18">
        <v>44927</v>
      </c>
      <c r="G309" s="2">
        <v>31</v>
      </c>
      <c r="H309" s="19">
        <v>44942</v>
      </c>
      <c r="I309" s="211" t="s">
        <v>329</v>
      </c>
      <c r="J309" s="2">
        <v>2</v>
      </c>
      <c r="K309" s="3" t="s">
        <v>189</v>
      </c>
    </row>
    <row r="310" spans="1:11">
      <c r="A310" s="2">
        <f t="shared" si="6"/>
        <v>309</v>
      </c>
      <c r="B310" s="2" t="s">
        <v>208</v>
      </c>
      <c r="C310" s="2">
        <v>2023</v>
      </c>
      <c r="D310" s="2" t="s">
        <v>209</v>
      </c>
      <c r="E310" s="2" t="s">
        <v>209</v>
      </c>
      <c r="F310" s="18">
        <v>44927</v>
      </c>
      <c r="G310" s="2">
        <v>31</v>
      </c>
      <c r="H310" s="19">
        <v>44943</v>
      </c>
      <c r="I310" t="s">
        <v>328</v>
      </c>
      <c r="J310" s="2">
        <v>1</v>
      </c>
      <c r="K310" s="211" t="s">
        <v>184</v>
      </c>
    </row>
    <row r="311" spans="1:11">
      <c r="A311" s="2">
        <f t="shared" si="6"/>
        <v>310</v>
      </c>
      <c r="B311" s="2" t="s">
        <v>208</v>
      </c>
      <c r="C311" s="2">
        <v>2023</v>
      </c>
      <c r="D311" s="2" t="s">
        <v>209</v>
      </c>
      <c r="E311" s="2" t="s">
        <v>209</v>
      </c>
      <c r="F311" s="18">
        <v>44927</v>
      </c>
      <c r="G311" s="2">
        <v>31</v>
      </c>
      <c r="H311" s="19">
        <v>44944</v>
      </c>
      <c r="I311" s="211" t="s">
        <v>329</v>
      </c>
      <c r="J311" s="2">
        <v>2</v>
      </c>
      <c r="K311" s="211" t="s">
        <v>189</v>
      </c>
    </row>
    <row r="312" spans="1:11">
      <c r="A312" s="2">
        <f t="shared" si="6"/>
        <v>311</v>
      </c>
      <c r="B312" s="2" t="s">
        <v>208</v>
      </c>
      <c r="C312" s="2">
        <v>2023</v>
      </c>
      <c r="D312" s="2" t="s">
        <v>209</v>
      </c>
      <c r="E312" s="2" t="s">
        <v>209</v>
      </c>
      <c r="F312" s="18">
        <v>44927</v>
      </c>
      <c r="G312" s="2">
        <v>31</v>
      </c>
      <c r="H312" s="19">
        <v>44946</v>
      </c>
      <c r="I312" t="s">
        <v>328</v>
      </c>
      <c r="J312" s="2">
        <v>1</v>
      </c>
      <c r="K312" t="s">
        <v>186</v>
      </c>
    </row>
    <row r="313" spans="1:11">
      <c r="A313" s="2">
        <f t="shared" si="6"/>
        <v>312</v>
      </c>
      <c r="B313" s="2" t="s">
        <v>208</v>
      </c>
      <c r="C313" s="2">
        <v>2023</v>
      </c>
      <c r="D313" s="2" t="s">
        <v>209</v>
      </c>
      <c r="E313" s="2" t="s">
        <v>209</v>
      </c>
      <c r="F313" s="18">
        <v>44927</v>
      </c>
      <c r="G313" s="2">
        <v>31</v>
      </c>
      <c r="H313" s="19">
        <v>44946</v>
      </c>
      <c r="I313" t="s">
        <v>319</v>
      </c>
      <c r="J313" s="2">
        <v>1</v>
      </c>
      <c r="K313" s="211" t="s">
        <v>185</v>
      </c>
    </row>
    <row r="314" spans="1:11">
      <c r="A314" s="2">
        <f t="shared" si="6"/>
        <v>313</v>
      </c>
      <c r="B314" s="2" t="s">
        <v>208</v>
      </c>
      <c r="C314" s="2">
        <v>2023</v>
      </c>
      <c r="D314" s="2" t="s">
        <v>209</v>
      </c>
      <c r="E314" s="2" t="s">
        <v>209</v>
      </c>
      <c r="F314" s="18">
        <v>44927</v>
      </c>
      <c r="G314" s="2">
        <v>31</v>
      </c>
      <c r="H314" s="19">
        <v>44946</v>
      </c>
      <c r="I314" t="s">
        <v>327</v>
      </c>
      <c r="J314" s="2">
        <v>2</v>
      </c>
      <c r="K314" s="211" t="s">
        <v>187</v>
      </c>
    </row>
    <row r="315" spans="1:11">
      <c r="A315" s="2">
        <f t="shared" si="6"/>
        <v>314</v>
      </c>
      <c r="B315" s="2" t="s">
        <v>208</v>
      </c>
      <c r="C315" s="2">
        <v>2023</v>
      </c>
      <c r="D315" s="2" t="s">
        <v>209</v>
      </c>
      <c r="E315" s="2" t="s">
        <v>209</v>
      </c>
      <c r="F315" s="18">
        <v>44927</v>
      </c>
      <c r="G315" s="2">
        <v>31</v>
      </c>
      <c r="H315" s="19">
        <v>44947</v>
      </c>
      <c r="I315" t="s">
        <v>319</v>
      </c>
      <c r="J315" s="2">
        <v>1</v>
      </c>
      <c r="K315" s="211" t="s">
        <v>188</v>
      </c>
    </row>
    <row r="316" spans="1:11">
      <c r="A316" s="2">
        <f t="shared" si="6"/>
        <v>315</v>
      </c>
      <c r="B316" s="2" t="s">
        <v>208</v>
      </c>
      <c r="C316" s="2">
        <v>2023</v>
      </c>
      <c r="D316" s="2" t="s">
        <v>209</v>
      </c>
      <c r="E316" s="2" t="s">
        <v>209</v>
      </c>
      <c r="F316" s="18">
        <v>44927</v>
      </c>
      <c r="G316" s="2">
        <v>31</v>
      </c>
      <c r="H316" s="19">
        <v>44948</v>
      </c>
      <c r="I316" t="s">
        <v>328</v>
      </c>
      <c r="J316" s="2">
        <v>1</v>
      </c>
      <c r="K316" s="3" t="s">
        <v>185</v>
      </c>
    </row>
    <row r="317" spans="1:11">
      <c r="A317" s="2">
        <f t="shared" si="6"/>
        <v>316</v>
      </c>
      <c r="B317" s="2" t="s">
        <v>208</v>
      </c>
      <c r="C317" s="2">
        <v>2023</v>
      </c>
      <c r="D317" s="2" t="s">
        <v>209</v>
      </c>
      <c r="E317" s="2" t="s">
        <v>209</v>
      </c>
      <c r="F317" s="18">
        <v>44927</v>
      </c>
      <c r="G317" s="2">
        <v>31</v>
      </c>
      <c r="H317" s="19">
        <v>44948</v>
      </c>
      <c r="I317" t="s">
        <v>331</v>
      </c>
      <c r="J317" s="2">
        <v>1</v>
      </c>
      <c r="K317" s="3" t="s">
        <v>185</v>
      </c>
    </row>
    <row r="318" spans="1:11">
      <c r="A318" s="2">
        <f t="shared" si="6"/>
        <v>317</v>
      </c>
      <c r="B318" s="2" t="s">
        <v>208</v>
      </c>
      <c r="C318" s="2">
        <v>2023</v>
      </c>
      <c r="D318" s="2" t="s">
        <v>209</v>
      </c>
      <c r="E318" s="2" t="s">
        <v>209</v>
      </c>
      <c r="F318" s="18">
        <v>44927</v>
      </c>
      <c r="G318" s="2">
        <v>31</v>
      </c>
      <c r="H318" s="19">
        <v>44949</v>
      </c>
      <c r="I318" t="s">
        <v>332</v>
      </c>
      <c r="J318" s="2">
        <v>1</v>
      </c>
      <c r="K318" s="214" t="s">
        <v>189</v>
      </c>
    </row>
    <row r="319" spans="1:11">
      <c r="A319" s="2">
        <f t="shared" si="6"/>
        <v>318</v>
      </c>
      <c r="B319" s="2" t="s">
        <v>208</v>
      </c>
      <c r="C319" s="2">
        <v>2023</v>
      </c>
      <c r="D319" s="2" t="s">
        <v>209</v>
      </c>
      <c r="E319" s="2" t="s">
        <v>209</v>
      </c>
      <c r="F319" s="18">
        <v>44927</v>
      </c>
      <c r="G319" s="2">
        <v>31</v>
      </c>
      <c r="H319" s="19">
        <v>44949</v>
      </c>
      <c r="I319" t="s">
        <v>294</v>
      </c>
      <c r="J319" s="2">
        <v>2</v>
      </c>
      <c r="K319" s="214" t="s">
        <v>188</v>
      </c>
    </row>
    <row r="320" spans="1:11">
      <c r="A320" s="2">
        <f t="shared" si="6"/>
        <v>319</v>
      </c>
      <c r="B320" s="2" t="s">
        <v>208</v>
      </c>
      <c r="C320" s="2">
        <v>2023</v>
      </c>
      <c r="D320" s="2" t="s">
        <v>209</v>
      </c>
      <c r="E320" s="2" t="s">
        <v>209</v>
      </c>
      <c r="F320" s="18">
        <v>44927</v>
      </c>
      <c r="G320" s="2">
        <v>31</v>
      </c>
      <c r="H320" s="19">
        <v>44950</v>
      </c>
      <c r="I320" t="s">
        <v>319</v>
      </c>
      <c r="J320" s="2">
        <v>1</v>
      </c>
      <c r="K320" s="214" t="s">
        <v>189</v>
      </c>
    </row>
    <row r="321" spans="1:11">
      <c r="A321" s="2">
        <f t="shared" si="6"/>
        <v>320</v>
      </c>
      <c r="B321" s="2" t="s">
        <v>208</v>
      </c>
      <c r="C321" s="2">
        <v>2023</v>
      </c>
      <c r="D321" s="2" t="s">
        <v>209</v>
      </c>
      <c r="E321" s="2" t="s">
        <v>209</v>
      </c>
      <c r="F321" s="18">
        <v>44927</v>
      </c>
      <c r="G321" s="2">
        <v>31</v>
      </c>
      <c r="H321" s="19">
        <v>44951</v>
      </c>
      <c r="I321" t="s">
        <v>328</v>
      </c>
      <c r="J321" s="2">
        <v>1</v>
      </c>
      <c r="K321" s="3" t="s">
        <v>185</v>
      </c>
    </row>
    <row r="322" spans="1:11">
      <c r="A322" s="2">
        <f t="shared" si="6"/>
        <v>321</v>
      </c>
      <c r="B322" s="2" t="s">
        <v>208</v>
      </c>
      <c r="C322" s="2">
        <v>2023</v>
      </c>
      <c r="D322" s="2" t="s">
        <v>209</v>
      </c>
      <c r="E322" s="2" t="s">
        <v>209</v>
      </c>
      <c r="F322" s="18">
        <v>44927</v>
      </c>
      <c r="G322" s="2">
        <v>31</v>
      </c>
      <c r="H322" s="19">
        <v>44952</v>
      </c>
      <c r="I322" s="211" t="s">
        <v>333</v>
      </c>
      <c r="J322" s="2">
        <v>1</v>
      </c>
      <c r="K322" s="214" t="s">
        <v>188</v>
      </c>
    </row>
    <row r="323" spans="1:11">
      <c r="A323" s="2">
        <f t="shared" ref="A323:A386" si="7">A322+1</f>
        <v>322</v>
      </c>
      <c r="B323" s="2" t="s">
        <v>208</v>
      </c>
      <c r="C323" s="2">
        <v>2023</v>
      </c>
      <c r="D323" s="2" t="s">
        <v>209</v>
      </c>
      <c r="E323" s="2" t="s">
        <v>209</v>
      </c>
      <c r="F323" s="18">
        <v>44927</v>
      </c>
      <c r="G323" s="2">
        <v>31</v>
      </c>
      <c r="H323" s="19">
        <v>44954</v>
      </c>
      <c r="I323" t="s">
        <v>328</v>
      </c>
      <c r="J323" s="2">
        <v>1</v>
      </c>
      <c r="K323" s="211" t="s">
        <v>185</v>
      </c>
    </row>
    <row r="324" spans="1:11">
      <c r="A324" s="2">
        <f t="shared" si="7"/>
        <v>323</v>
      </c>
      <c r="B324" s="2" t="s">
        <v>208</v>
      </c>
      <c r="C324" s="2">
        <v>2023</v>
      </c>
      <c r="D324" s="2" t="s">
        <v>209</v>
      </c>
      <c r="E324" s="2" t="s">
        <v>209</v>
      </c>
      <c r="F324" s="18">
        <v>44927</v>
      </c>
      <c r="G324" s="2">
        <v>31</v>
      </c>
      <c r="H324" s="19">
        <v>44954</v>
      </c>
      <c r="I324" s="211" t="s">
        <v>334</v>
      </c>
      <c r="J324" s="2">
        <v>2</v>
      </c>
      <c r="K324" s="211" t="s">
        <v>188</v>
      </c>
    </row>
    <row r="325" spans="1:11">
      <c r="A325" s="2">
        <f t="shared" si="7"/>
        <v>324</v>
      </c>
      <c r="B325" s="2" t="s">
        <v>208</v>
      </c>
      <c r="C325" s="2">
        <v>2023</v>
      </c>
      <c r="D325" s="2" t="s">
        <v>209</v>
      </c>
      <c r="E325" s="2" t="s">
        <v>209</v>
      </c>
      <c r="F325" s="18">
        <v>44927</v>
      </c>
      <c r="G325" s="2">
        <v>31</v>
      </c>
      <c r="H325" s="19">
        <v>44954</v>
      </c>
      <c r="I325" t="s">
        <v>328</v>
      </c>
      <c r="J325" s="2">
        <v>1</v>
      </c>
      <c r="K325" s="211" t="s">
        <v>185</v>
      </c>
    </row>
    <row r="326" spans="1:11">
      <c r="A326" s="2">
        <f t="shared" si="7"/>
        <v>325</v>
      </c>
      <c r="B326" s="2" t="s">
        <v>208</v>
      </c>
      <c r="C326" s="2">
        <v>2023</v>
      </c>
      <c r="D326" s="2" t="s">
        <v>209</v>
      </c>
      <c r="E326" s="2" t="s">
        <v>209</v>
      </c>
      <c r="F326" s="18">
        <v>44927</v>
      </c>
      <c r="G326" s="2">
        <v>31</v>
      </c>
      <c r="H326" s="19">
        <v>44954</v>
      </c>
      <c r="I326" t="s">
        <v>319</v>
      </c>
      <c r="J326" s="2">
        <v>1</v>
      </c>
      <c r="K326" s="211" t="s">
        <v>185</v>
      </c>
    </row>
    <row r="327" spans="1:11">
      <c r="A327" s="2">
        <f t="shared" si="7"/>
        <v>326</v>
      </c>
      <c r="B327" s="2" t="s">
        <v>208</v>
      </c>
      <c r="C327" s="2">
        <v>2023</v>
      </c>
      <c r="D327" s="2" t="s">
        <v>209</v>
      </c>
      <c r="E327" s="2" t="s">
        <v>209</v>
      </c>
      <c r="F327" s="18">
        <v>44927</v>
      </c>
      <c r="G327" s="2">
        <v>31</v>
      </c>
      <c r="H327" s="19">
        <v>44955</v>
      </c>
      <c r="I327" s="211" t="s">
        <v>334</v>
      </c>
      <c r="J327" s="2">
        <v>2</v>
      </c>
      <c r="K327" s="214" t="s">
        <v>189</v>
      </c>
    </row>
    <row r="328" spans="1:11">
      <c r="A328" s="2">
        <f t="shared" si="7"/>
        <v>327</v>
      </c>
      <c r="B328" s="2" t="s">
        <v>208</v>
      </c>
      <c r="C328" s="2">
        <v>2023</v>
      </c>
      <c r="D328" s="2" t="s">
        <v>209</v>
      </c>
      <c r="E328" s="2" t="s">
        <v>209</v>
      </c>
      <c r="F328" s="18">
        <v>44927</v>
      </c>
      <c r="G328" s="2">
        <v>31</v>
      </c>
      <c r="H328" s="19">
        <v>44955</v>
      </c>
      <c r="I328" t="s">
        <v>328</v>
      </c>
      <c r="J328" s="2">
        <v>1</v>
      </c>
      <c r="K328" s="214" t="s">
        <v>189</v>
      </c>
    </row>
    <row r="329" spans="1:11">
      <c r="A329" s="2">
        <f t="shared" si="7"/>
        <v>328</v>
      </c>
      <c r="B329" s="2" t="s">
        <v>208</v>
      </c>
      <c r="C329" s="2">
        <v>2023</v>
      </c>
      <c r="D329" s="2" t="s">
        <v>209</v>
      </c>
      <c r="E329" s="2" t="s">
        <v>209</v>
      </c>
      <c r="F329" s="18">
        <v>44927</v>
      </c>
      <c r="G329" s="2">
        <v>31</v>
      </c>
      <c r="H329" s="19">
        <v>44956</v>
      </c>
      <c r="I329" s="211" t="s">
        <v>334</v>
      </c>
      <c r="J329" s="2">
        <v>2</v>
      </c>
      <c r="K329" t="s">
        <v>186</v>
      </c>
    </row>
    <row r="330" spans="1:11">
      <c r="A330" s="2">
        <f t="shared" si="7"/>
        <v>329</v>
      </c>
      <c r="B330" s="2" t="s">
        <v>208</v>
      </c>
      <c r="C330" s="2">
        <v>2023</v>
      </c>
      <c r="D330" s="2" t="s">
        <v>209</v>
      </c>
      <c r="E330" s="2" t="s">
        <v>209</v>
      </c>
      <c r="F330" s="18">
        <v>44927</v>
      </c>
      <c r="G330" s="2">
        <v>31</v>
      </c>
      <c r="H330" s="19">
        <v>44956</v>
      </c>
      <c r="I330" t="s">
        <v>319</v>
      </c>
      <c r="J330" s="2">
        <v>1</v>
      </c>
      <c r="K330" s="211" t="s">
        <v>185</v>
      </c>
    </row>
    <row r="331" spans="1:11">
      <c r="A331" s="2">
        <f t="shared" si="7"/>
        <v>330</v>
      </c>
      <c r="B331" s="2" t="s">
        <v>208</v>
      </c>
      <c r="C331" s="2">
        <v>2023</v>
      </c>
      <c r="D331" s="2" t="s">
        <v>209</v>
      </c>
      <c r="E331" s="2" t="s">
        <v>209</v>
      </c>
      <c r="F331" s="18">
        <v>44927</v>
      </c>
      <c r="G331" s="2">
        <v>31</v>
      </c>
      <c r="H331" s="19">
        <v>44957</v>
      </c>
      <c r="I331" t="s">
        <v>294</v>
      </c>
      <c r="J331" s="2">
        <v>2</v>
      </c>
      <c r="K331" s="211" t="s">
        <v>185</v>
      </c>
    </row>
    <row r="332" spans="1:11">
      <c r="A332" s="2">
        <f t="shared" si="7"/>
        <v>331</v>
      </c>
      <c r="B332" s="2" t="s">
        <v>208</v>
      </c>
      <c r="C332" s="2">
        <v>2023</v>
      </c>
      <c r="D332" s="2" t="s">
        <v>209</v>
      </c>
      <c r="E332" s="2" t="s">
        <v>209</v>
      </c>
      <c r="F332" s="18">
        <v>44958</v>
      </c>
      <c r="G332" s="2">
        <v>28</v>
      </c>
      <c r="H332" s="19">
        <v>44959</v>
      </c>
      <c r="I332" t="s">
        <v>328</v>
      </c>
      <c r="J332" s="2">
        <v>1</v>
      </c>
      <c r="K332" s="214" t="s">
        <v>189</v>
      </c>
    </row>
    <row r="333" spans="1:11">
      <c r="A333" s="2">
        <f t="shared" si="7"/>
        <v>332</v>
      </c>
      <c r="B333" s="2" t="s">
        <v>208</v>
      </c>
      <c r="C333" s="2">
        <v>2023</v>
      </c>
      <c r="D333" s="2" t="s">
        <v>209</v>
      </c>
      <c r="E333" s="2" t="s">
        <v>209</v>
      </c>
      <c r="F333" s="18">
        <v>44958</v>
      </c>
      <c r="G333" s="2">
        <v>28</v>
      </c>
      <c r="H333" s="19">
        <v>44959</v>
      </c>
      <c r="I333" t="s">
        <v>319</v>
      </c>
      <c r="J333" s="2">
        <v>1</v>
      </c>
      <c r="K333" s="211" t="s">
        <v>184</v>
      </c>
    </row>
    <row r="334" spans="1:11">
      <c r="A334" s="2">
        <f t="shared" si="7"/>
        <v>333</v>
      </c>
      <c r="B334" s="2" t="s">
        <v>208</v>
      </c>
      <c r="C334" s="2">
        <v>2023</v>
      </c>
      <c r="D334" s="2" t="s">
        <v>209</v>
      </c>
      <c r="E334" s="2" t="s">
        <v>209</v>
      </c>
      <c r="F334" s="18">
        <v>44958</v>
      </c>
      <c r="G334" s="2">
        <v>28</v>
      </c>
      <c r="H334" s="19">
        <v>44959</v>
      </c>
      <c r="I334" s="211" t="s">
        <v>334</v>
      </c>
      <c r="J334" s="2">
        <v>2</v>
      </c>
      <c r="K334" s="211" t="s">
        <v>184</v>
      </c>
    </row>
    <row r="335" spans="1:11">
      <c r="A335" s="2">
        <f t="shared" si="7"/>
        <v>334</v>
      </c>
      <c r="B335" s="2" t="s">
        <v>208</v>
      </c>
      <c r="C335" s="2">
        <v>2023</v>
      </c>
      <c r="D335" s="2" t="s">
        <v>209</v>
      </c>
      <c r="E335" s="2" t="s">
        <v>209</v>
      </c>
      <c r="F335" s="18">
        <v>44958</v>
      </c>
      <c r="G335" s="2">
        <v>28</v>
      </c>
      <c r="H335" s="19">
        <v>44960</v>
      </c>
      <c r="I335" t="s">
        <v>332</v>
      </c>
      <c r="J335" s="2">
        <v>1</v>
      </c>
      <c r="K335" s="211" t="s">
        <v>184</v>
      </c>
    </row>
    <row r="336" spans="1:11">
      <c r="A336" s="2">
        <f t="shared" si="7"/>
        <v>335</v>
      </c>
      <c r="B336" s="2" t="s">
        <v>208</v>
      </c>
      <c r="C336" s="2">
        <v>2023</v>
      </c>
      <c r="D336" s="2" t="s">
        <v>209</v>
      </c>
      <c r="E336" s="2" t="s">
        <v>209</v>
      </c>
      <c r="F336" s="18">
        <v>44958</v>
      </c>
      <c r="G336" s="2">
        <v>28</v>
      </c>
      <c r="H336" s="19">
        <v>44960</v>
      </c>
      <c r="I336" t="s">
        <v>294</v>
      </c>
      <c r="J336" s="2">
        <v>2</v>
      </c>
      <c r="K336" s="211" t="s">
        <v>188</v>
      </c>
    </row>
    <row r="337" spans="1:11">
      <c r="A337" s="2">
        <f t="shared" si="7"/>
        <v>336</v>
      </c>
      <c r="B337" s="2" t="s">
        <v>208</v>
      </c>
      <c r="C337" s="2">
        <v>2023</v>
      </c>
      <c r="D337" s="2" t="s">
        <v>209</v>
      </c>
      <c r="E337" s="2" t="s">
        <v>209</v>
      </c>
      <c r="F337" s="18">
        <v>44958</v>
      </c>
      <c r="G337" s="2">
        <v>28</v>
      </c>
      <c r="H337" s="19">
        <v>44962</v>
      </c>
      <c r="I337" t="s">
        <v>332</v>
      </c>
      <c r="J337" s="2">
        <v>1</v>
      </c>
      <c r="K337" s="214" t="s">
        <v>185</v>
      </c>
    </row>
    <row r="338" spans="1:11">
      <c r="A338" s="2">
        <f t="shared" si="7"/>
        <v>337</v>
      </c>
      <c r="B338" s="2" t="s">
        <v>208</v>
      </c>
      <c r="C338" s="2">
        <v>2023</v>
      </c>
      <c r="D338" s="2" t="s">
        <v>209</v>
      </c>
      <c r="E338" s="2" t="s">
        <v>209</v>
      </c>
      <c r="F338" s="18">
        <v>44958</v>
      </c>
      <c r="G338" s="2">
        <v>28</v>
      </c>
      <c r="H338" s="19">
        <v>44962</v>
      </c>
      <c r="I338" t="s">
        <v>328</v>
      </c>
      <c r="J338" s="2">
        <v>1</v>
      </c>
      <c r="K338" s="214" t="s">
        <v>187</v>
      </c>
    </row>
    <row r="339" spans="1:11">
      <c r="A339" s="2">
        <f t="shared" si="7"/>
        <v>338</v>
      </c>
      <c r="B339" s="2" t="s">
        <v>208</v>
      </c>
      <c r="C339" s="2">
        <v>2023</v>
      </c>
      <c r="D339" s="2" t="s">
        <v>209</v>
      </c>
      <c r="E339" s="2" t="s">
        <v>209</v>
      </c>
      <c r="F339" s="18">
        <v>44958</v>
      </c>
      <c r="G339" s="2">
        <v>28</v>
      </c>
      <c r="H339" s="19">
        <v>44962</v>
      </c>
      <c r="I339" t="s">
        <v>294</v>
      </c>
      <c r="J339" s="2">
        <v>2</v>
      </c>
      <c r="K339" s="214" t="s">
        <v>189</v>
      </c>
    </row>
    <row r="340" spans="1:11">
      <c r="A340" s="2">
        <f t="shared" si="7"/>
        <v>339</v>
      </c>
      <c r="B340" s="2" t="s">
        <v>208</v>
      </c>
      <c r="C340" s="2">
        <v>2023</v>
      </c>
      <c r="D340" s="2" t="s">
        <v>209</v>
      </c>
      <c r="E340" s="2" t="s">
        <v>209</v>
      </c>
      <c r="F340" s="18">
        <v>44958</v>
      </c>
      <c r="G340" s="2">
        <v>28</v>
      </c>
      <c r="H340" s="19">
        <v>44962</v>
      </c>
      <c r="I340" t="s">
        <v>1451</v>
      </c>
      <c r="J340" s="2">
        <v>1</v>
      </c>
      <c r="K340" s="213" t="s">
        <v>607</v>
      </c>
    </row>
    <row r="341" spans="1:11">
      <c r="A341" s="2">
        <f t="shared" si="7"/>
        <v>340</v>
      </c>
      <c r="B341" s="2" t="s">
        <v>208</v>
      </c>
      <c r="C341" s="2">
        <v>2023</v>
      </c>
      <c r="D341" s="2" t="s">
        <v>209</v>
      </c>
      <c r="E341" s="2" t="s">
        <v>209</v>
      </c>
      <c r="F341" s="18">
        <v>44958</v>
      </c>
      <c r="G341" s="2">
        <v>28</v>
      </c>
      <c r="H341" s="19">
        <v>44964</v>
      </c>
      <c r="I341" t="s">
        <v>328</v>
      </c>
      <c r="J341" s="2">
        <v>1</v>
      </c>
      <c r="K341" s="211" t="s">
        <v>185</v>
      </c>
    </row>
    <row r="342" spans="1:11">
      <c r="A342" s="2">
        <f t="shared" si="7"/>
        <v>341</v>
      </c>
      <c r="B342" s="2" t="s">
        <v>208</v>
      </c>
      <c r="C342" s="2">
        <v>2023</v>
      </c>
      <c r="D342" s="2" t="s">
        <v>209</v>
      </c>
      <c r="E342" s="2" t="s">
        <v>209</v>
      </c>
      <c r="F342" s="18">
        <v>44958</v>
      </c>
      <c r="G342" s="2">
        <v>28</v>
      </c>
      <c r="H342" s="19">
        <v>44964</v>
      </c>
      <c r="I342" t="s">
        <v>334</v>
      </c>
      <c r="J342" s="2">
        <v>2</v>
      </c>
      <c r="K342" s="211" t="s">
        <v>187</v>
      </c>
    </row>
    <row r="343" spans="1:11">
      <c r="A343" s="2">
        <f t="shared" si="7"/>
        <v>342</v>
      </c>
      <c r="B343" s="2" t="s">
        <v>208</v>
      </c>
      <c r="C343" s="2">
        <v>2023</v>
      </c>
      <c r="D343" s="2" t="s">
        <v>209</v>
      </c>
      <c r="E343" s="2" t="s">
        <v>209</v>
      </c>
      <c r="F343" s="18">
        <v>44958</v>
      </c>
      <c r="G343" s="2">
        <v>28</v>
      </c>
      <c r="H343" s="19">
        <v>44964</v>
      </c>
      <c r="I343" t="s">
        <v>333</v>
      </c>
      <c r="J343" s="2">
        <v>1</v>
      </c>
      <c r="K343" s="211" t="s">
        <v>187</v>
      </c>
    </row>
    <row r="344" spans="1:11">
      <c r="A344" s="2">
        <f t="shared" si="7"/>
        <v>343</v>
      </c>
      <c r="B344" s="2" t="s">
        <v>208</v>
      </c>
      <c r="C344" s="2">
        <v>2023</v>
      </c>
      <c r="D344" s="2" t="s">
        <v>209</v>
      </c>
      <c r="E344" s="2" t="s">
        <v>209</v>
      </c>
      <c r="F344" s="18">
        <v>44958</v>
      </c>
      <c r="G344" s="2">
        <v>28</v>
      </c>
      <c r="H344" s="19">
        <v>44965</v>
      </c>
      <c r="I344" s="211" t="s">
        <v>335</v>
      </c>
      <c r="J344" s="2">
        <v>1</v>
      </c>
      <c r="K344" s="214" t="s">
        <v>189</v>
      </c>
    </row>
    <row r="345" spans="1:11">
      <c r="A345" s="2">
        <f t="shared" si="7"/>
        <v>344</v>
      </c>
      <c r="B345" s="2" t="s">
        <v>208</v>
      </c>
      <c r="C345" s="2">
        <v>2023</v>
      </c>
      <c r="D345" s="2" t="s">
        <v>209</v>
      </c>
      <c r="E345" s="2" t="s">
        <v>209</v>
      </c>
      <c r="F345" s="18">
        <v>44958</v>
      </c>
      <c r="G345" s="2">
        <v>28</v>
      </c>
      <c r="H345" s="19">
        <v>44965</v>
      </c>
      <c r="I345" t="s">
        <v>294</v>
      </c>
      <c r="J345" s="2">
        <v>2</v>
      </c>
      <c r="K345" s="214" t="s">
        <v>185</v>
      </c>
    </row>
    <row r="346" spans="1:11">
      <c r="A346" s="2">
        <f t="shared" si="7"/>
        <v>345</v>
      </c>
      <c r="B346" s="2" t="s">
        <v>208</v>
      </c>
      <c r="C346" s="2">
        <v>2023</v>
      </c>
      <c r="D346" s="2" t="s">
        <v>209</v>
      </c>
      <c r="E346" s="2" t="s">
        <v>209</v>
      </c>
      <c r="F346" s="18">
        <v>44958</v>
      </c>
      <c r="G346" s="2">
        <v>28</v>
      </c>
      <c r="H346" s="19">
        <v>44966</v>
      </c>
      <c r="I346" s="211" t="s">
        <v>329</v>
      </c>
      <c r="J346" s="2">
        <v>2</v>
      </c>
      <c r="K346" s="211" t="s">
        <v>184</v>
      </c>
    </row>
    <row r="347" spans="1:11">
      <c r="A347" s="2">
        <f t="shared" si="7"/>
        <v>346</v>
      </c>
      <c r="B347" s="2" t="s">
        <v>208</v>
      </c>
      <c r="C347" s="2">
        <v>2023</v>
      </c>
      <c r="D347" s="2" t="s">
        <v>209</v>
      </c>
      <c r="E347" s="2" t="s">
        <v>209</v>
      </c>
      <c r="F347" s="18">
        <v>44958</v>
      </c>
      <c r="G347" s="2">
        <v>28</v>
      </c>
      <c r="H347" s="19">
        <v>44966</v>
      </c>
      <c r="I347" t="s">
        <v>327</v>
      </c>
      <c r="J347" s="2">
        <v>2</v>
      </c>
      <c r="K347" s="214" t="s">
        <v>189</v>
      </c>
    </row>
    <row r="348" spans="1:11">
      <c r="A348" s="2">
        <f t="shared" si="7"/>
        <v>347</v>
      </c>
      <c r="B348" s="2" t="s">
        <v>208</v>
      </c>
      <c r="C348" s="2">
        <v>2023</v>
      </c>
      <c r="D348" s="2" t="s">
        <v>209</v>
      </c>
      <c r="E348" s="2" t="s">
        <v>209</v>
      </c>
      <c r="F348" s="18">
        <v>44958</v>
      </c>
      <c r="G348" s="2">
        <v>28</v>
      </c>
      <c r="H348" s="19">
        <v>44966</v>
      </c>
      <c r="I348" t="s">
        <v>319</v>
      </c>
      <c r="J348" s="2">
        <v>1</v>
      </c>
      <c r="K348" s="211" t="s">
        <v>185</v>
      </c>
    </row>
    <row r="349" spans="1:11">
      <c r="A349" s="2">
        <f t="shared" si="7"/>
        <v>348</v>
      </c>
      <c r="B349" s="2" t="s">
        <v>208</v>
      </c>
      <c r="C349" s="2">
        <v>2023</v>
      </c>
      <c r="D349" s="2" t="s">
        <v>209</v>
      </c>
      <c r="E349" s="2" t="s">
        <v>209</v>
      </c>
      <c r="F349" s="18">
        <v>44958</v>
      </c>
      <c r="G349" s="2">
        <v>28</v>
      </c>
      <c r="H349" s="19">
        <v>44966</v>
      </c>
      <c r="I349" s="211" t="s">
        <v>335</v>
      </c>
      <c r="J349" s="2">
        <v>1</v>
      </c>
      <c r="K349" s="211" t="s">
        <v>185</v>
      </c>
    </row>
    <row r="350" spans="1:11">
      <c r="A350" s="2">
        <f t="shared" si="7"/>
        <v>349</v>
      </c>
      <c r="B350" s="2" t="s">
        <v>208</v>
      </c>
      <c r="C350" s="2">
        <v>2023</v>
      </c>
      <c r="D350" s="2" t="s">
        <v>209</v>
      </c>
      <c r="E350" s="2" t="s">
        <v>209</v>
      </c>
      <c r="F350" s="18">
        <v>44958</v>
      </c>
      <c r="G350" s="2">
        <v>28</v>
      </c>
      <c r="H350" s="19">
        <v>44967</v>
      </c>
      <c r="I350" s="211" t="s">
        <v>335</v>
      </c>
      <c r="J350" s="2">
        <v>1</v>
      </c>
      <c r="K350" s="211" t="s">
        <v>187</v>
      </c>
    </row>
    <row r="351" spans="1:11">
      <c r="A351" s="2">
        <f t="shared" si="7"/>
        <v>350</v>
      </c>
      <c r="B351" s="2" t="s">
        <v>208</v>
      </c>
      <c r="C351" s="2">
        <v>2023</v>
      </c>
      <c r="D351" s="2" t="s">
        <v>209</v>
      </c>
      <c r="E351" s="2" t="s">
        <v>209</v>
      </c>
      <c r="F351" s="18">
        <v>44958</v>
      </c>
      <c r="G351" s="2">
        <v>28</v>
      </c>
      <c r="H351" s="19">
        <v>44967</v>
      </c>
      <c r="I351" t="s">
        <v>332</v>
      </c>
      <c r="J351" s="2">
        <v>1</v>
      </c>
      <c r="K351" s="211" t="s">
        <v>185</v>
      </c>
    </row>
    <row r="352" spans="1:11">
      <c r="A352" s="2">
        <f t="shared" si="7"/>
        <v>351</v>
      </c>
      <c r="B352" s="2" t="s">
        <v>208</v>
      </c>
      <c r="C352" s="2">
        <v>2023</v>
      </c>
      <c r="D352" s="2" t="s">
        <v>209</v>
      </c>
      <c r="E352" s="2" t="s">
        <v>209</v>
      </c>
      <c r="F352" s="18">
        <v>44958</v>
      </c>
      <c r="G352" s="2">
        <v>28</v>
      </c>
      <c r="H352" s="19">
        <v>44968</v>
      </c>
      <c r="I352" t="s">
        <v>328</v>
      </c>
      <c r="J352" s="2">
        <v>1</v>
      </c>
      <c r="K352" s="3" t="s">
        <v>188</v>
      </c>
    </row>
    <row r="353" spans="1:11">
      <c r="A353" s="2">
        <f t="shared" si="7"/>
        <v>352</v>
      </c>
      <c r="B353" s="2" t="s">
        <v>208</v>
      </c>
      <c r="C353" s="2">
        <v>2023</v>
      </c>
      <c r="D353" s="2" t="s">
        <v>209</v>
      </c>
      <c r="E353" s="2" t="s">
        <v>209</v>
      </c>
      <c r="F353" s="18">
        <v>44958</v>
      </c>
      <c r="G353" s="2">
        <v>28</v>
      </c>
      <c r="H353" s="19">
        <v>44968</v>
      </c>
      <c r="I353" t="s">
        <v>319</v>
      </c>
      <c r="J353" s="2">
        <v>1</v>
      </c>
      <c r="K353" s="3" t="s">
        <v>189</v>
      </c>
    </row>
    <row r="354" spans="1:11">
      <c r="A354" s="2">
        <f t="shared" si="7"/>
        <v>353</v>
      </c>
      <c r="B354" s="2" t="s">
        <v>208</v>
      </c>
      <c r="C354" s="2">
        <v>2023</v>
      </c>
      <c r="D354" s="2" t="s">
        <v>209</v>
      </c>
      <c r="E354" s="2" t="s">
        <v>209</v>
      </c>
      <c r="F354" s="18">
        <v>44958</v>
      </c>
      <c r="G354" s="2">
        <v>28</v>
      </c>
      <c r="H354" s="19">
        <v>44969</v>
      </c>
      <c r="I354" t="s">
        <v>294</v>
      </c>
      <c r="J354" s="2">
        <v>2</v>
      </c>
      <c r="K354" s="211" t="s">
        <v>185</v>
      </c>
    </row>
    <row r="355" spans="1:11">
      <c r="A355" s="2">
        <f t="shared" si="7"/>
        <v>354</v>
      </c>
      <c r="B355" s="2" t="s">
        <v>208</v>
      </c>
      <c r="C355" s="2">
        <v>2023</v>
      </c>
      <c r="D355" s="2" t="s">
        <v>209</v>
      </c>
      <c r="E355" s="2" t="s">
        <v>209</v>
      </c>
      <c r="F355" s="18">
        <v>44958</v>
      </c>
      <c r="G355" s="2">
        <v>28</v>
      </c>
      <c r="H355" s="19">
        <v>44969</v>
      </c>
      <c r="I355" t="s">
        <v>319</v>
      </c>
      <c r="J355" s="2">
        <v>1</v>
      </c>
      <c r="K355" s="211" t="s">
        <v>185</v>
      </c>
    </row>
    <row r="356" spans="1:11">
      <c r="A356" s="2">
        <f t="shared" si="7"/>
        <v>355</v>
      </c>
      <c r="B356" s="2" t="s">
        <v>208</v>
      </c>
      <c r="C356" s="2">
        <v>2023</v>
      </c>
      <c r="D356" s="2" t="s">
        <v>209</v>
      </c>
      <c r="E356" s="2" t="s">
        <v>209</v>
      </c>
      <c r="F356" s="18">
        <v>44958</v>
      </c>
      <c r="G356" s="2">
        <v>28</v>
      </c>
      <c r="H356" s="19">
        <v>44970</v>
      </c>
      <c r="I356" t="s">
        <v>294</v>
      </c>
      <c r="J356" s="2">
        <v>2</v>
      </c>
      <c r="K356" s="3" t="s">
        <v>189</v>
      </c>
    </row>
    <row r="357" spans="1:11">
      <c r="A357" s="2">
        <f t="shared" si="7"/>
        <v>356</v>
      </c>
      <c r="B357" s="2" t="s">
        <v>208</v>
      </c>
      <c r="C357" s="2">
        <v>2023</v>
      </c>
      <c r="D357" s="2" t="s">
        <v>209</v>
      </c>
      <c r="E357" s="2" t="s">
        <v>209</v>
      </c>
      <c r="F357" s="18">
        <v>44958</v>
      </c>
      <c r="G357" s="2">
        <v>28</v>
      </c>
      <c r="H357" s="19">
        <v>44971</v>
      </c>
      <c r="I357" s="211" t="s">
        <v>329</v>
      </c>
      <c r="J357" s="2">
        <v>2</v>
      </c>
      <c r="K357" s="211" t="s">
        <v>188</v>
      </c>
    </row>
    <row r="358" spans="1:11">
      <c r="A358" s="2">
        <f t="shared" si="7"/>
        <v>357</v>
      </c>
      <c r="B358" s="2" t="s">
        <v>208</v>
      </c>
      <c r="C358" s="2">
        <v>2023</v>
      </c>
      <c r="D358" s="2" t="s">
        <v>209</v>
      </c>
      <c r="E358" s="2" t="s">
        <v>209</v>
      </c>
      <c r="F358" s="18">
        <v>44958</v>
      </c>
      <c r="G358" s="2">
        <v>28</v>
      </c>
      <c r="H358" s="19">
        <v>44971</v>
      </c>
      <c r="I358" t="s">
        <v>328</v>
      </c>
      <c r="J358" s="2">
        <v>1</v>
      </c>
      <c r="K358" s="211" t="s">
        <v>187</v>
      </c>
    </row>
    <row r="359" spans="1:11">
      <c r="A359" s="2">
        <f t="shared" si="7"/>
        <v>358</v>
      </c>
      <c r="B359" s="2" t="s">
        <v>208</v>
      </c>
      <c r="C359" s="2">
        <v>2023</v>
      </c>
      <c r="D359" s="2" t="s">
        <v>209</v>
      </c>
      <c r="E359" s="2" t="s">
        <v>209</v>
      </c>
      <c r="F359" s="18">
        <v>44958</v>
      </c>
      <c r="G359" s="2">
        <v>28</v>
      </c>
      <c r="H359" s="19">
        <v>44971</v>
      </c>
      <c r="I359" t="s">
        <v>294</v>
      </c>
      <c r="J359" s="2">
        <v>2</v>
      </c>
      <c r="K359" s="211" t="s">
        <v>189</v>
      </c>
    </row>
    <row r="360" spans="1:11">
      <c r="A360" s="2">
        <f t="shared" si="7"/>
        <v>359</v>
      </c>
      <c r="B360" s="2" t="s">
        <v>208</v>
      </c>
      <c r="C360" s="2">
        <v>2023</v>
      </c>
      <c r="D360" s="2" t="s">
        <v>209</v>
      </c>
      <c r="E360" s="2" t="s">
        <v>209</v>
      </c>
      <c r="F360" s="18">
        <v>44958</v>
      </c>
      <c r="G360" s="2">
        <v>28</v>
      </c>
      <c r="H360" s="19">
        <v>44972</v>
      </c>
      <c r="I360" t="s">
        <v>319</v>
      </c>
      <c r="J360" s="2">
        <v>1</v>
      </c>
      <c r="K360" s="211" t="s">
        <v>186</v>
      </c>
    </row>
    <row r="361" spans="1:11">
      <c r="A361" s="2">
        <f t="shared" si="7"/>
        <v>360</v>
      </c>
      <c r="B361" s="2" t="s">
        <v>208</v>
      </c>
      <c r="C361" s="2">
        <v>2023</v>
      </c>
      <c r="D361" s="2" t="s">
        <v>209</v>
      </c>
      <c r="E361" s="2" t="s">
        <v>209</v>
      </c>
      <c r="F361" s="18">
        <v>44958</v>
      </c>
      <c r="G361" s="2">
        <v>28</v>
      </c>
      <c r="H361" s="19">
        <v>44973</v>
      </c>
      <c r="I361" t="s">
        <v>334</v>
      </c>
      <c r="J361" s="2">
        <v>2</v>
      </c>
      <c r="K361" s="211" t="s">
        <v>187</v>
      </c>
    </row>
    <row r="362" spans="1:11">
      <c r="A362" s="2">
        <f t="shared" si="7"/>
        <v>361</v>
      </c>
      <c r="B362" s="2" t="s">
        <v>208</v>
      </c>
      <c r="C362" s="2">
        <v>2023</v>
      </c>
      <c r="D362" s="2" t="s">
        <v>209</v>
      </c>
      <c r="E362" s="2" t="s">
        <v>209</v>
      </c>
      <c r="F362" s="18">
        <v>44958</v>
      </c>
      <c r="G362" s="2">
        <v>28</v>
      </c>
      <c r="H362" s="19">
        <v>44974</v>
      </c>
      <c r="I362" s="211" t="s">
        <v>1449</v>
      </c>
      <c r="J362" s="2">
        <v>1</v>
      </c>
      <c r="K362" s="212" t="s">
        <v>711</v>
      </c>
    </row>
    <row r="363" spans="1:11">
      <c r="A363" s="2">
        <f t="shared" si="7"/>
        <v>362</v>
      </c>
      <c r="B363" s="2" t="s">
        <v>208</v>
      </c>
      <c r="C363" s="2">
        <v>2023</v>
      </c>
      <c r="D363" s="2" t="s">
        <v>209</v>
      </c>
      <c r="E363" s="2" t="s">
        <v>209</v>
      </c>
      <c r="F363" s="18">
        <v>44958</v>
      </c>
      <c r="G363" s="2">
        <v>28</v>
      </c>
      <c r="H363" s="19">
        <v>44974</v>
      </c>
      <c r="I363" s="211" t="s">
        <v>1449</v>
      </c>
      <c r="J363" s="2">
        <v>1</v>
      </c>
      <c r="K363" s="212" t="s">
        <v>590</v>
      </c>
    </row>
    <row r="364" spans="1:11">
      <c r="A364" s="2">
        <f t="shared" si="7"/>
        <v>363</v>
      </c>
      <c r="B364" s="2" t="s">
        <v>208</v>
      </c>
      <c r="C364" s="2">
        <v>2023</v>
      </c>
      <c r="D364" s="2" t="s">
        <v>209</v>
      </c>
      <c r="E364" s="2" t="s">
        <v>209</v>
      </c>
      <c r="F364" s="18">
        <v>44958</v>
      </c>
      <c r="G364" s="2">
        <v>28</v>
      </c>
      <c r="H364" s="19">
        <v>44974</v>
      </c>
      <c r="I364" t="s">
        <v>328</v>
      </c>
      <c r="J364" s="2">
        <v>1</v>
      </c>
      <c r="K364" s="3" t="s">
        <v>189</v>
      </c>
    </row>
    <row r="365" spans="1:11">
      <c r="A365" s="2">
        <f t="shared" si="7"/>
        <v>364</v>
      </c>
      <c r="B365" s="2" t="s">
        <v>208</v>
      </c>
      <c r="C365" s="2">
        <v>2023</v>
      </c>
      <c r="D365" s="2" t="s">
        <v>209</v>
      </c>
      <c r="E365" s="2" t="s">
        <v>209</v>
      </c>
      <c r="F365" s="18">
        <v>44958</v>
      </c>
      <c r="G365" s="2">
        <v>28</v>
      </c>
      <c r="H365" s="19">
        <v>44974</v>
      </c>
      <c r="I365" t="s">
        <v>294</v>
      </c>
      <c r="J365" s="2">
        <v>2</v>
      </c>
      <c r="K365" s="3" t="s">
        <v>189</v>
      </c>
    </row>
    <row r="366" spans="1:11">
      <c r="A366" s="2">
        <f t="shared" si="7"/>
        <v>365</v>
      </c>
      <c r="B366" s="2" t="s">
        <v>208</v>
      </c>
      <c r="C366" s="2">
        <v>2023</v>
      </c>
      <c r="D366" s="2" t="s">
        <v>209</v>
      </c>
      <c r="E366" s="2" t="s">
        <v>209</v>
      </c>
      <c r="F366" s="18">
        <v>44958</v>
      </c>
      <c r="G366" s="2">
        <v>28</v>
      </c>
      <c r="H366" s="19">
        <v>44974</v>
      </c>
      <c r="I366" t="s">
        <v>327</v>
      </c>
      <c r="J366" s="2">
        <v>2</v>
      </c>
      <c r="K366" s="211" t="s">
        <v>184</v>
      </c>
    </row>
    <row r="367" spans="1:11">
      <c r="A367" s="2">
        <f t="shared" si="7"/>
        <v>366</v>
      </c>
      <c r="B367" s="2" t="s">
        <v>208</v>
      </c>
      <c r="C367" s="2">
        <v>2023</v>
      </c>
      <c r="D367" s="2" t="s">
        <v>209</v>
      </c>
      <c r="E367" s="2" t="s">
        <v>209</v>
      </c>
      <c r="F367" s="18">
        <v>44958</v>
      </c>
      <c r="G367" s="2">
        <v>28</v>
      </c>
      <c r="H367" s="19">
        <v>44975</v>
      </c>
      <c r="I367" t="s">
        <v>334</v>
      </c>
      <c r="J367" s="2">
        <v>2</v>
      </c>
      <c r="K367" s="3" t="s">
        <v>189</v>
      </c>
    </row>
    <row r="368" spans="1:11">
      <c r="A368" s="2">
        <f t="shared" si="7"/>
        <v>367</v>
      </c>
      <c r="B368" s="2" t="s">
        <v>208</v>
      </c>
      <c r="C368" s="2">
        <v>2023</v>
      </c>
      <c r="D368" s="2" t="s">
        <v>209</v>
      </c>
      <c r="E368" s="2" t="s">
        <v>209</v>
      </c>
      <c r="F368" s="18">
        <v>44958</v>
      </c>
      <c r="G368" s="2">
        <v>28</v>
      </c>
      <c r="H368" s="19">
        <v>44976</v>
      </c>
      <c r="I368" t="s">
        <v>294</v>
      </c>
      <c r="J368" s="2">
        <v>2</v>
      </c>
      <c r="K368" s="211" t="s">
        <v>189</v>
      </c>
    </row>
    <row r="369" spans="1:11">
      <c r="A369" s="2">
        <f t="shared" si="7"/>
        <v>368</v>
      </c>
      <c r="B369" s="2" t="s">
        <v>208</v>
      </c>
      <c r="C369" s="2">
        <v>2023</v>
      </c>
      <c r="D369" s="2" t="s">
        <v>209</v>
      </c>
      <c r="E369" s="2" t="s">
        <v>209</v>
      </c>
      <c r="F369" s="18">
        <v>44958</v>
      </c>
      <c r="G369" s="2">
        <v>28</v>
      </c>
      <c r="H369" s="19">
        <v>44976</v>
      </c>
      <c r="I369" t="s">
        <v>335</v>
      </c>
      <c r="J369" s="2">
        <v>1</v>
      </c>
      <c r="K369" s="211" t="s">
        <v>189</v>
      </c>
    </row>
    <row r="370" spans="1:11">
      <c r="A370" s="2">
        <f t="shared" si="7"/>
        <v>369</v>
      </c>
      <c r="B370" s="2" t="s">
        <v>208</v>
      </c>
      <c r="C370" s="2">
        <v>2023</v>
      </c>
      <c r="D370" s="2" t="s">
        <v>209</v>
      </c>
      <c r="E370" s="2" t="s">
        <v>209</v>
      </c>
      <c r="F370" s="18">
        <v>44958</v>
      </c>
      <c r="G370" s="2">
        <v>28</v>
      </c>
      <c r="H370" s="19">
        <v>44977</v>
      </c>
      <c r="I370" t="s">
        <v>294</v>
      </c>
      <c r="J370" s="2">
        <v>2</v>
      </c>
      <c r="K370" s="211" t="s">
        <v>189</v>
      </c>
    </row>
    <row r="371" spans="1:11">
      <c r="A371" s="2">
        <f t="shared" si="7"/>
        <v>370</v>
      </c>
      <c r="B371" s="2" t="s">
        <v>208</v>
      </c>
      <c r="C371" s="2">
        <v>2023</v>
      </c>
      <c r="D371" s="2" t="s">
        <v>209</v>
      </c>
      <c r="E371" s="2" t="s">
        <v>209</v>
      </c>
      <c r="F371" s="18">
        <v>44958</v>
      </c>
      <c r="G371" s="2">
        <v>28</v>
      </c>
      <c r="H371" s="19">
        <v>44978</v>
      </c>
      <c r="I371" t="s">
        <v>319</v>
      </c>
      <c r="J371" s="2">
        <v>1</v>
      </c>
      <c r="K371" s="214" t="s">
        <v>189</v>
      </c>
    </row>
    <row r="372" spans="1:11">
      <c r="A372" s="2">
        <f t="shared" si="7"/>
        <v>371</v>
      </c>
      <c r="B372" s="2" t="s">
        <v>208</v>
      </c>
      <c r="C372" s="2">
        <v>2023</v>
      </c>
      <c r="D372" s="2" t="s">
        <v>209</v>
      </c>
      <c r="E372" s="2" t="s">
        <v>209</v>
      </c>
      <c r="F372" s="18">
        <v>44958</v>
      </c>
      <c r="G372" s="2">
        <v>28</v>
      </c>
      <c r="H372" s="19">
        <v>44978</v>
      </c>
      <c r="I372" t="s">
        <v>294</v>
      </c>
      <c r="J372" s="2">
        <v>2</v>
      </c>
      <c r="K372" s="214" t="s">
        <v>189</v>
      </c>
    </row>
    <row r="373" spans="1:11">
      <c r="A373" s="2">
        <f t="shared" si="7"/>
        <v>372</v>
      </c>
      <c r="B373" s="2" t="s">
        <v>208</v>
      </c>
      <c r="C373" s="2">
        <v>2023</v>
      </c>
      <c r="D373" s="2" t="s">
        <v>209</v>
      </c>
      <c r="E373" s="2" t="s">
        <v>209</v>
      </c>
      <c r="F373" s="18">
        <v>44958</v>
      </c>
      <c r="G373" s="2">
        <v>28</v>
      </c>
      <c r="H373" s="19">
        <v>44978</v>
      </c>
      <c r="I373" t="s">
        <v>328</v>
      </c>
      <c r="J373" s="2">
        <v>1</v>
      </c>
      <c r="K373" s="214" t="s">
        <v>189</v>
      </c>
    </row>
    <row r="374" spans="1:11">
      <c r="A374" s="2">
        <f t="shared" si="7"/>
        <v>373</v>
      </c>
      <c r="B374" s="2" t="s">
        <v>208</v>
      </c>
      <c r="C374" s="2">
        <v>2023</v>
      </c>
      <c r="D374" s="2" t="s">
        <v>209</v>
      </c>
      <c r="E374" s="2" t="s">
        <v>209</v>
      </c>
      <c r="F374" s="18">
        <v>44958</v>
      </c>
      <c r="G374" s="2">
        <v>28</v>
      </c>
      <c r="H374" s="19">
        <v>44979</v>
      </c>
      <c r="I374" t="s">
        <v>294</v>
      </c>
      <c r="J374" s="2">
        <v>2</v>
      </c>
      <c r="K374" s="211" t="s">
        <v>187</v>
      </c>
    </row>
    <row r="375" spans="1:11">
      <c r="A375" s="2">
        <f t="shared" si="7"/>
        <v>374</v>
      </c>
      <c r="B375" s="2" t="s">
        <v>208</v>
      </c>
      <c r="C375" s="2">
        <v>2023</v>
      </c>
      <c r="D375" s="2" t="s">
        <v>209</v>
      </c>
      <c r="E375" s="2" t="s">
        <v>209</v>
      </c>
      <c r="F375" s="18">
        <v>44958</v>
      </c>
      <c r="G375" s="2">
        <v>28</v>
      </c>
      <c r="H375" s="19">
        <v>44979</v>
      </c>
      <c r="I375" s="211" t="s">
        <v>334</v>
      </c>
      <c r="J375" s="2">
        <v>2</v>
      </c>
      <c r="K375" s="211" t="s">
        <v>189</v>
      </c>
    </row>
    <row r="376" spans="1:11">
      <c r="A376" s="2">
        <f t="shared" si="7"/>
        <v>375</v>
      </c>
      <c r="B376" s="2" t="s">
        <v>208</v>
      </c>
      <c r="C376" s="2">
        <v>2023</v>
      </c>
      <c r="D376" s="2" t="s">
        <v>209</v>
      </c>
      <c r="E376" s="2" t="s">
        <v>209</v>
      </c>
      <c r="F376" s="18">
        <v>44958</v>
      </c>
      <c r="G376" s="2">
        <v>28</v>
      </c>
      <c r="H376" s="19">
        <v>44979</v>
      </c>
      <c r="I376" s="211" t="s">
        <v>1449</v>
      </c>
      <c r="J376" s="2">
        <v>1</v>
      </c>
      <c r="K376" s="213" t="s">
        <v>712</v>
      </c>
    </row>
    <row r="377" spans="1:11">
      <c r="A377" s="2">
        <f t="shared" si="7"/>
        <v>376</v>
      </c>
      <c r="B377" s="2" t="s">
        <v>208</v>
      </c>
      <c r="C377" s="2">
        <v>2023</v>
      </c>
      <c r="D377" s="2" t="s">
        <v>209</v>
      </c>
      <c r="E377" s="2" t="s">
        <v>209</v>
      </c>
      <c r="F377" s="18">
        <v>44958</v>
      </c>
      <c r="G377" s="2">
        <v>28</v>
      </c>
      <c r="H377" s="19">
        <v>44980</v>
      </c>
      <c r="I377" t="s">
        <v>332</v>
      </c>
      <c r="J377" s="2">
        <v>1</v>
      </c>
      <c r="K377" s="211" t="s">
        <v>189</v>
      </c>
    </row>
    <row r="378" spans="1:11">
      <c r="A378" s="2">
        <f t="shared" si="7"/>
        <v>377</v>
      </c>
      <c r="B378" s="2" t="s">
        <v>208</v>
      </c>
      <c r="C378" s="2">
        <v>2023</v>
      </c>
      <c r="D378" s="2" t="s">
        <v>209</v>
      </c>
      <c r="E378" s="2" t="s">
        <v>209</v>
      </c>
      <c r="F378" s="18">
        <v>44958</v>
      </c>
      <c r="G378" s="2">
        <v>28</v>
      </c>
      <c r="H378" s="19">
        <v>44981</v>
      </c>
      <c r="I378" t="s">
        <v>294</v>
      </c>
      <c r="J378" s="2">
        <v>2</v>
      </c>
      <c r="K378" s="211" t="s">
        <v>189</v>
      </c>
    </row>
    <row r="379" spans="1:11">
      <c r="A379" s="2">
        <f t="shared" si="7"/>
        <v>378</v>
      </c>
      <c r="B379" s="2" t="s">
        <v>208</v>
      </c>
      <c r="C379" s="2">
        <v>2023</v>
      </c>
      <c r="D379" s="2" t="s">
        <v>209</v>
      </c>
      <c r="E379" s="2" t="s">
        <v>209</v>
      </c>
      <c r="F379" s="18">
        <v>44958</v>
      </c>
      <c r="G379" s="2">
        <v>28</v>
      </c>
      <c r="H379" s="19">
        <v>44981</v>
      </c>
      <c r="I379" s="211" t="s">
        <v>334</v>
      </c>
      <c r="J379" s="2">
        <v>2</v>
      </c>
      <c r="K379" s="211" t="s">
        <v>185</v>
      </c>
    </row>
    <row r="380" spans="1:11">
      <c r="A380" s="2">
        <f t="shared" si="7"/>
        <v>379</v>
      </c>
      <c r="B380" s="2" t="s">
        <v>208</v>
      </c>
      <c r="C380" s="2">
        <v>2023</v>
      </c>
      <c r="D380" s="2" t="s">
        <v>209</v>
      </c>
      <c r="E380" s="2" t="s">
        <v>209</v>
      </c>
      <c r="F380" s="18">
        <v>44958</v>
      </c>
      <c r="G380" s="2">
        <v>28</v>
      </c>
      <c r="H380" s="19">
        <v>44981</v>
      </c>
      <c r="I380" t="s">
        <v>319</v>
      </c>
      <c r="J380" s="2">
        <v>1</v>
      </c>
      <c r="K380" s="211" t="s">
        <v>185</v>
      </c>
    </row>
    <row r="381" spans="1:11">
      <c r="A381" s="2">
        <f t="shared" si="7"/>
        <v>380</v>
      </c>
      <c r="B381" s="2" t="s">
        <v>208</v>
      </c>
      <c r="C381" s="2">
        <v>2023</v>
      </c>
      <c r="D381" s="2" t="s">
        <v>209</v>
      </c>
      <c r="E381" s="2" t="s">
        <v>209</v>
      </c>
      <c r="F381" s="18">
        <v>44958</v>
      </c>
      <c r="G381" s="2">
        <v>28</v>
      </c>
      <c r="H381" s="19">
        <v>44982</v>
      </c>
      <c r="I381" t="s">
        <v>319</v>
      </c>
      <c r="J381" s="2">
        <v>1</v>
      </c>
      <c r="K381" s="211" t="s">
        <v>185</v>
      </c>
    </row>
    <row r="382" spans="1:11">
      <c r="A382" s="2">
        <f t="shared" si="7"/>
        <v>381</v>
      </c>
      <c r="B382" s="2" t="s">
        <v>208</v>
      </c>
      <c r="C382" s="2">
        <v>2023</v>
      </c>
      <c r="D382" s="2" t="s">
        <v>209</v>
      </c>
      <c r="E382" s="2" t="s">
        <v>209</v>
      </c>
      <c r="F382" s="18">
        <v>44958</v>
      </c>
      <c r="G382" s="2">
        <v>28</v>
      </c>
      <c r="H382" s="19">
        <v>44982</v>
      </c>
      <c r="I382" t="s">
        <v>294</v>
      </c>
      <c r="J382" s="2">
        <v>2</v>
      </c>
      <c r="K382" s="211" t="s">
        <v>185</v>
      </c>
    </row>
    <row r="383" spans="1:11">
      <c r="A383" s="2">
        <f t="shared" si="7"/>
        <v>382</v>
      </c>
      <c r="B383" s="2" t="s">
        <v>208</v>
      </c>
      <c r="C383" s="2">
        <v>2023</v>
      </c>
      <c r="D383" s="2" t="s">
        <v>209</v>
      </c>
      <c r="E383" s="2" t="s">
        <v>209</v>
      </c>
      <c r="F383" s="18">
        <v>44958</v>
      </c>
      <c r="G383" s="2">
        <v>28</v>
      </c>
      <c r="H383" s="19">
        <v>44982</v>
      </c>
      <c r="I383" s="211" t="s">
        <v>337</v>
      </c>
      <c r="J383" s="2">
        <v>1</v>
      </c>
      <c r="K383" s="211" t="s">
        <v>187</v>
      </c>
    </row>
    <row r="384" spans="1:11">
      <c r="A384" s="2">
        <f t="shared" si="7"/>
        <v>383</v>
      </c>
      <c r="B384" s="2" t="s">
        <v>208</v>
      </c>
      <c r="C384" s="2">
        <v>2023</v>
      </c>
      <c r="D384" s="2" t="s">
        <v>209</v>
      </c>
      <c r="E384" s="2" t="s">
        <v>209</v>
      </c>
      <c r="F384" s="18">
        <v>44958</v>
      </c>
      <c r="G384" s="2">
        <v>28</v>
      </c>
      <c r="H384" s="19">
        <v>44983</v>
      </c>
      <c r="I384" s="211" t="s">
        <v>334</v>
      </c>
      <c r="J384" s="2">
        <v>2</v>
      </c>
      <c r="K384" s="211" t="s">
        <v>185</v>
      </c>
    </row>
    <row r="385" spans="1:11">
      <c r="A385" s="2">
        <f t="shared" si="7"/>
        <v>384</v>
      </c>
      <c r="B385" s="2" t="s">
        <v>208</v>
      </c>
      <c r="C385" s="2">
        <v>2023</v>
      </c>
      <c r="D385" s="2" t="s">
        <v>209</v>
      </c>
      <c r="E385" s="2" t="s">
        <v>209</v>
      </c>
      <c r="F385" s="18">
        <v>44958</v>
      </c>
      <c r="G385" s="2">
        <v>28</v>
      </c>
      <c r="H385" s="19">
        <v>44983</v>
      </c>
      <c r="I385" s="211" t="s">
        <v>337</v>
      </c>
      <c r="J385" s="2">
        <v>1</v>
      </c>
      <c r="K385" s="211" t="s">
        <v>189</v>
      </c>
    </row>
    <row r="386" spans="1:11">
      <c r="A386" s="2">
        <f t="shared" si="7"/>
        <v>385</v>
      </c>
      <c r="B386" s="2" t="s">
        <v>208</v>
      </c>
      <c r="C386" s="2">
        <v>2023</v>
      </c>
      <c r="D386" s="2" t="s">
        <v>209</v>
      </c>
      <c r="E386" s="2" t="s">
        <v>209</v>
      </c>
      <c r="F386" s="18">
        <v>44958</v>
      </c>
      <c r="G386" s="2">
        <v>28</v>
      </c>
      <c r="H386" s="19">
        <v>44983</v>
      </c>
      <c r="I386" s="211" t="s">
        <v>286</v>
      </c>
      <c r="J386" s="2">
        <v>1</v>
      </c>
      <c r="K386" s="211" t="s">
        <v>188</v>
      </c>
    </row>
    <row r="387" spans="1:11">
      <c r="A387" s="2">
        <f t="shared" ref="A387:A450" si="8">A386+1</f>
        <v>386</v>
      </c>
      <c r="B387" s="2" t="s">
        <v>208</v>
      </c>
      <c r="C387" s="2">
        <v>2023</v>
      </c>
      <c r="D387" s="2" t="s">
        <v>209</v>
      </c>
      <c r="E387" s="2" t="s">
        <v>209</v>
      </c>
      <c r="F387" s="18">
        <v>44958</v>
      </c>
      <c r="G387" s="2">
        <v>28</v>
      </c>
      <c r="H387" s="19">
        <v>44984</v>
      </c>
      <c r="I387" s="211" t="s">
        <v>286</v>
      </c>
      <c r="J387" s="2">
        <v>1</v>
      </c>
      <c r="K387" s="214" t="s">
        <v>188</v>
      </c>
    </row>
    <row r="388" spans="1:11">
      <c r="A388" s="2">
        <f t="shared" si="8"/>
        <v>387</v>
      </c>
      <c r="B388" s="2" t="s">
        <v>208</v>
      </c>
      <c r="C388" s="2">
        <v>2023</v>
      </c>
      <c r="D388" s="2" t="s">
        <v>209</v>
      </c>
      <c r="E388" s="2" t="s">
        <v>209</v>
      </c>
      <c r="F388" s="18">
        <v>44986</v>
      </c>
      <c r="G388" s="2">
        <v>31</v>
      </c>
      <c r="H388" s="19">
        <v>44986</v>
      </c>
      <c r="I388" t="s">
        <v>319</v>
      </c>
      <c r="J388" s="2">
        <v>1</v>
      </c>
      <c r="K388" s="211" t="s">
        <v>189</v>
      </c>
    </row>
    <row r="389" spans="1:11">
      <c r="A389" s="2">
        <f t="shared" si="8"/>
        <v>388</v>
      </c>
      <c r="B389" s="2" t="s">
        <v>208</v>
      </c>
      <c r="C389" s="2">
        <v>2023</v>
      </c>
      <c r="D389" s="2" t="s">
        <v>209</v>
      </c>
      <c r="E389" s="2" t="s">
        <v>209</v>
      </c>
      <c r="F389" s="18">
        <v>44986</v>
      </c>
      <c r="G389" s="2">
        <v>31</v>
      </c>
      <c r="H389" s="19">
        <v>44987</v>
      </c>
      <c r="I389" t="s">
        <v>319</v>
      </c>
      <c r="J389" s="2">
        <v>1</v>
      </c>
      <c r="K389" s="211" t="s">
        <v>189</v>
      </c>
    </row>
    <row r="390" spans="1:11">
      <c r="A390" s="2">
        <f t="shared" si="8"/>
        <v>389</v>
      </c>
      <c r="B390" s="2" t="s">
        <v>208</v>
      </c>
      <c r="C390" s="2">
        <v>2023</v>
      </c>
      <c r="D390" s="2" t="s">
        <v>209</v>
      </c>
      <c r="E390" s="2" t="s">
        <v>209</v>
      </c>
      <c r="F390" s="18">
        <v>44986</v>
      </c>
      <c r="G390" s="2">
        <v>31</v>
      </c>
      <c r="H390" s="19">
        <v>44987</v>
      </c>
      <c r="I390" t="s">
        <v>332</v>
      </c>
      <c r="J390" s="2">
        <v>1</v>
      </c>
      <c r="K390" s="211" t="s">
        <v>185</v>
      </c>
    </row>
    <row r="391" spans="1:11">
      <c r="A391" s="2">
        <f t="shared" si="8"/>
        <v>390</v>
      </c>
      <c r="B391" s="2" t="s">
        <v>208</v>
      </c>
      <c r="C391" s="2">
        <v>2023</v>
      </c>
      <c r="D391" s="2" t="s">
        <v>209</v>
      </c>
      <c r="E391" s="2" t="s">
        <v>209</v>
      </c>
      <c r="F391" s="18">
        <v>44986</v>
      </c>
      <c r="G391" s="2">
        <v>31</v>
      </c>
      <c r="H391" s="19">
        <v>44987</v>
      </c>
      <c r="I391" t="s">
        <v>328</v>
      </c>
      <c r="J391" s="2">
        <v>1</v>
      </c>
      <c r="K391" s="211" t="s">
        <v>189</v>
      </c>
    </row>
    <row r="392" spans="1:11">
      <c r="A392" s="2">
        <f t="shared" si="8"/>
        <v>391</v>
      </c>
      <c r="B392" s="2" t="s">
        <v>208</v>
      </c>
      <c r="C392" s="2">
        <v>2023</v>
      </c>
      <c r="D392" s="2" t="s">
        <v>209</v>
      </c>
      <c r="E392" s="2" t="s">
        <v>209</v>
      </c>
      <c r="F392" s="18">
        <v>44986</v>
      </c>
      <c r="G392" s="2">
        <v>31</v>
      </c>
      <c r="H392" s="19">
        <v>44989</v>
      </c>
      <c r="I392" t="s">
        <v>319</v>
      </c>
      <c r="J392" s="2">
        <v>1</v>
      </c>
      <c r="K392" s="211" t="s">
        <v>189</v>
      </c>
    </row>
    <row r="393" spans="1:11">
      <c r="A393" s="2">
        <f t="shared" si="8"/>
        <v>392</v>
      </c>
      <c r="B393" s="2" t="s">
        <v>208</v>
      </c>
      <c r="C393" s="2">
        <v>2023</v>
      </c>
      <c r="D393" s="2" t="s">
        <v>209</v>
      </c>
      <c r="E393" s="2" t="s">
        <v>209</v>
      </c>
      <c r="F393" s="18">
        <v>44986</v>
      </c>
      <c r="G393" s="2">
        <v>31</v>
      </c>
      <c r="H393" s="19">
        <v>44989</v>
      </c>
      <c r="I393" t="s">
        <v>332</v>
      </c>
      <c r="J393" s="2">
        <v>1</v>
      </c>
      <c r="K393" s="211" t="s">
        <v>188</v>
      </c>
    </row>
    <row r="394" spans="1:11">
      <c r="A394" s="2">
        <f t="shared" si="8"/>
        <v>393</v>
      </c>
      <c r="B394" s="2" t="s">
        <v>208</v>
      </c>
      <c r="C394" s="2">
        <v>2023</v>
      </c>
      <c r="D394" s="2" t="s">
        <v>209</v>
      </c>
      <c r="E394" s="2" t="s">
        <v>209</v>
      </c>
      <c r="F394" s="18">
        <v>44986</v>
      </c>
      <c r="G394" s="2">
        <v>31</v>
      </c>
      <c r="H394" s="19">
        <v>44989</v>
      </c>
      <c r="I394" t="s">
        <v>328</v>
      </c>
      <c r="J394" s="2">
        <v>1</v>
      </c>
      <c r="K394" s="211" t="s">
        <v>189</v>
      </c>
    </row>
    <row r="395" spans="1:11">
      <c r="A395" s="2">
        <f t="shared" si="8"/>
        <v>394</v>
      </c>
      <c r="B395" s="2" t="s">
        <v>208</v>
      </c>
      <c r="C395" s="2">
        <v>2023</v>
      </c>
      <c r="D395" s="2" t="s">
        <v>209</v>
      </c>
      <c r="E395" s="2" t="s">
        <v>209</v>
      </c>
      <c r="F395" s="18">
        <v>44986</v>
      </c>
      <c r="G395" s="2">
        <v>31</v>
      </c>
      <c r="H395" s="19">
        <v>44989</v>
      </c>
      <c r="I395" t="s">
        <v>294</v>
      </c>
      <c r="J395" s="2">
        <v>2</v>
      </c>
      <c r="K395" s="211" t="s">
        <v>189</v>
      </c>
    </row>
    <row r="396" spans="1:11">
      <c r="A396" s="2">
        <f t="shared" si="8"/>
        <v>395</v>
      </c>
      <c r="B396" s="2" t="s">
        <v>208</v>
      </c>
      <c r="C396" s="2">
        <v>2023</v>
      </c>
      <c r="D396" s="2" t="s">
        <v>209</v>
      </c>
      <c r="E396" s="2" t="s">
        <v>209</v>
      </c>
      <c r="F396" s="18">
        <v>44986</v>
      </c>
      <c r="G396" s="2">
        <v>31</v>
      </c>
      <c r="H396" s="19">
        <v>44990</v>
      </c>
      <c r="I396" t="s">
        <v>328</v>
      </c>
      <c r="J396" s="2">
        <v>1</v>
      </c>
      <c r="K396" s="211" t="s">
        <v>189</v>
      </c>
    </row>
    <row r="397" spans="1:11">
      <c r="A397" s="2">
        <f t="shared" si="8"/>
        <v>396</v>
      </c>
      <c r="B397" s="2" t="s">
        <v>208</v>
      </c>
      <c r="C397" s="2">
        <v>2023</v>
      </c>
      <c r="D397" s="2" t="s">
        <v>209</v>
      </c>
      <c r="E397" s="2" t="s">
        <v>209</v>
      </c>
      <c r="F397" s="18">
        <v>44986</v>
      </c>
      <c r="G397" s="2">
        <v>31</v>
      </c>
      <c r="H397" s="19">
        <v>44990</v>
      </c>
      <c r="I397" t="s">
        <v>294</v>
      </c>
      <c r="J397" s="2">
        <v>2</v>
      </c>
      <c r="K397" s="211" t="s">
        <v>189</v>
      </c>
    </row>
    <row r="398" spans="1:11">
      <c r="A398" s="2">
        <f t="shared" si="8"/>
        <v>397</v>
      </c>
      <c r="B398" s="2" t="s">
        <v>208</v>
      </c>
      <c r="C398" s="2">
        <v>2023</v>
      </c>
      <c r="D398" s="2" t="s">
        <v>209</v>
      </c>
      <c r="E398" s="2" t="s">
        <v>209</v>
      </c>
      <c r="F398" s="18">
        <v>44986</v>
      </c>
      <c r="G398" s="2">
        <v>31</v>
      </c>
      <c r="H398" s="19">
        <v>44990</v>
      </c>
      <c r="I398" t="s">
        <v>331</v>
      </c>
      <c r="J398" s="2">
        <v>1</v>
      </c>
      <c r="K398" s="211" t="s">
        <v>189</v>
      </c>
    </row>
    <row r="399" spans="1:11">
      <c r="A399" s="2">
        <f t="shared" si="8"/>
        <v>398</v>
      </c>
      <c r="B399" s="2" t="s">
        <v>208</v>
      </c>
      <c r="C399" s="2">
        <v>2023</v>
      </c>
      <c r="D399" s="2" t="s">
        <v>209</v>
      </c>
      <c r="E399" s="2" t="s">
        <v>209</v>
      </c>
      <c r="F399" s="18">
        <v>44986</v>
      </c>
      <c r="G399" s="2">
        <v>31</v>
      </c>
      <c r="H399" s="19">
        <v>44994</v>
      </c>
      <c r="I399" t="s">
        <v>328</v>
      </c>
      <c r="J399" s="2">
        <v>1</v>
      </c>
      <c r="K399" s="3" t="s">
        <v>184</v>
      </c>
    </row>
    <row r="400" spans="1:11">
      <c r="A400" s="2">
        <f t="shared" si="8"/>
        <v>399</v>
      </c>
      <c r="B400" s="2" t="s">
        <v>208</v>
      </c>
      <c r="C400" s="2">
        <v>2023</v>
      </c>
      <c r="D400" s="2" t="s">
        <v>209</v>
      </c>
      <c r="E400" s="2" t="s">
        <v>209</v>
      </c>
      <c r="F400" s="18">
        <v>44986</v>
      </c>
      <c r="G400" s="2">
        <v>31</v>
      </c>
      <c r="H400" s="19">
        <v>44994</v>
      </c>
      <c r="I400" t="s">
        <v>332</v>
      </c>
      <c r="J400" s="2">
        <v>1</v>
      </c>
      <c r="K400" s="3" t="s">
        <v>185</v>
      </c>
    </row>
    <row r="401" spans="1:11">
      <c r="A401" s="2">
        <f t="shared" si="8"/>
        <v>400</v>
      </c>
      <c r="B401" s="2" t="s">
        <v>208</v>
      </c>
      <c r="C401" s="2">
        <v>2023</v>
      </c>
      <c r="D401" s="2" t="s">
        <v>209</v>
      </c>
      <c r="E401" s="2" t="s">
        <v>209</v>
      </c>
      <c r="F401" s="18">
        <v>44986</v>
      </c>
      <c r="G401" s="2">
        <v>31</v>
      </c>
      <c r="H401" s="19">
        <v>44994</v>
      </c>
      <c r="I401" t="s">
        <v>339</v>
      </c>
      <c r="J401" s="2">
        <v>1</v>
      </c>
      <c r="K401" s="3" t="s">
        <v>185</v>
      </c>
    </row>
    <row r="402" spans="1:11">
      <c r="A402" s="2">
        <f t="shared" si="8"/>
        <v>401</v>
      </c>
      <c r="B402" s="2" t="s">
        <v>208</v>
      </c>
      <c r="C402" s="2">
        <v>2023</v>
      </c>
      <c r="D402" s="2" t="s">
        <v>209</v>
      </c>
      <c r="E402" s="2" t="s">
        <v>209</v>
      </c>
      <c r="F402" s="18">
        <v>44986</v>
      </c>
      <c r="G402" s="2">
        <v>31</v>
      </c>
      <c r="H402" s="19">
        <v>44995</v>
      </c>
      <c r="I402" t="s">
        <v>339</v>
      </c>
      <c r="J402" s="2">
        <v>1</v>
      </c>
      <c r="K402" s="3" t="s">
        <v>185</v>
      </c>
    </row>
    <row r="403" spans="1:11">
      <c r="A403" s="2">
        <f t="shared" si="8"/>
        <v>402</v>
      </c>
      <c r="B403" s="2" t="s">
        <v>208</v>
      </c>
      <c r="C403" s="2">
        <v>2023</v>
      </c>
      <c r="D403" s="2" t="s">
        <v>209</v>
      </c>
      <c r="E403" s="2" t="s">
        <v>209</v>
      </c>
      <c r="F403" s="18">
        <v>44986</v>
      </c>
      <c r="G403" s="2">
        <v>31</v>
      </c>
      <c r="H403" s="19">
        <v>44997</v>
      </c>
      <c r="I403" t="s">
        <v>328</v>
      </c>
      <c r="J403" s="2">
        <v>1</v>
      </c>
      <c r="K403" s="211" t="s">
        <v>186</v>
      </c>
    </row>
    <row r="404" spans="1:11">
      <c r="A404" s="2">
        <f t="shared" si="8"/>
        <v>403</v>
      </c>
      <c r="B404" s="2" t="s">
        <v>208</v>
      </c>
      <c r="C404" s="2">
        <v>2023</v>
      </c>
      <c r="D404" s="2" t="s">
        <v>209</v>
      </c>
      <c r="E404" s="2" t="s">
        <v>209</v>
      </c>
      <c r="F404" s="18">
        <v>44986</v>
      </c>
      <c r="G404" s="2">
        <v>31</v>
      </c>
      <c r="H404" s="19">
        <v>44997</v>
      </c>
      <c r="I404" t="s">
        <v>294</v>
      </c>
      <c r="J404" s="2">
        <v>2</v>
      </c>
      <c r="K404" s="211" t="s">
        <v>185</v>
      </c>
    </row>
    <row r="405" spans="1:11">
      <c r="A405" s="2">
        <f t="shared" si="8"/>
        <v>404</v>
      </c>
      <c r="B405" s="2" t="s">
        <v>208</v>
      </c>
      <c r="C405" s="2">
        <v>2023</v>
      </c>
      <c r="D405" s="2" t="s">
        <v>209</v>
      </c>
      <c r="E405" s="2" t="s">
        <v>209</v>
      </c>
      <c r="F405" s="18">
        <v>44986</v>
      </c>
      <c r="G405" s="2">
        <v>31</v>
      </c>
      <c r="H405" s="19">
        <v>44998</v>
      </c>
      <c r="I405" t="s">
        <v>339</v>
      </c>
      <c r="J405" s="2">
        <v>1</v>
      </c>
      <c r="K405" s="211" t="s">
        <v>189</v>
      </c>
    </row>
    <row r="406" spans="1:11">
      <c r="A406" s="2">
        <f t="shared" si="8"/>
        <v>405</v>
      </c>
      <c r="B406" s="2" t="s">
        <v>208</v>
      </c>
      <c r="C406" s="2">
        <v>2023</v>
      </c>
      <c r="D406" s="2" t="s">
        <v>209</v>
      </c>
      <c r="E406" s="2" t="s">
        <v>209</v>
      </c>
      <c r="F406" s="18">
        <v>44986</v>
      </c>
      <c r="G406" s="2">
        <v>31</v>
      </c>
      <c r="H406" s="19">
        <v>45001</v>
      </c>
      <c r="I406" t="s">
        <v>328</v>
      </c>
      <c r="J406" s="2">
        <v>1</v>
      </c>
      <c r="K406" s="211" t="s">
        <v>188</v>
      </c>
    </row>
    <row r="407" spans="1:11">
      <c r="A407" s="2">
        <f t="shared" si="8"/>
        <v>406</v>
      </c>
      <c r="B407" s="2" t="s">
        <v>208</v>
      </c>
      <c r="C407" s="2">
        <v>2023</v>
      </c>
      <c r="D407" s="2" t="s">
        <v>209</v>
      </c>
      <c r="E407" s="2" t="s">
        <v>209</v>
      </c>
      <c r="F407" s="18">
        <v>44986</v>
      </c>
      <c r="G407" s="2">
        <v>31</v>
      </c>
      <c r="H407" s="19">
        <v>45001</v>
      </c>
      <c r="I407" t="s">
        <v>294</v>
      </c>
      <c r="J407" s="2">
        <v>2</v>
      </c>
      <c r="K407" s="211" t="s">
        <v>187</v>
      </c>
    </row>
    <row r="408" spans="1:11">
      <c r="A408" s="2">
        <f t="shared" si="8"/>
        <v>407</v>
      </c>
      <c r="B408" s="2" t="s">
        <v>208</v>
      </c>
      <c r="C408" s="2">
        <v>2023</v>
      </c>
      <c r="D408" s="2" t="s">
        <v>209</v>
      </c>
      <c r="E408" s="2" t="s">
        <v>209</v>
      </c>
      <c r="F408" s="18">
        <v>44986</v>
      </c>
      <c r="G408" s="2">
        <v>31</v>
      </c>
      <c r="H408" s="19">
        <v>45003</v>
      </c>
      <c r="I408" t="s">
        <v>328</v>
      </c>
      <c r="J408" s="2">
        <v>1</v>
      </c>
      <c r="K408" s="211" t="s">
        <v>185</v>
      </c>
    </row>
    <row r="409" spans="1:11">
      <c r="A409" s="2">
        <f t="shared" si="8"/>
        <v>408</v>
      </c>
      <c r="B409" s="2" t="s">
        <v>208</v>
      </c>
      <c r="C409" s="2">
        <v>2023</v>
      </c>
      <c r="D409" s="2" t="s">
        <v>209</v>
      </c>
      <c r="E409" s="2" t="s">
        <v>209</v>
      </c>
      <c r="F409" s="18">
        <v>44986</v>
      </c>
      <c r="G409" s="2">
        <v>31</v>
      </c>
      <c r="H409" s="19">
        <v>45003</v>
      </c>
      <c r="I409" t="s">
        <v>339</v>
      </c>
      <c r="J409" s="2">
        <v>1</v>
      </c>
      <c r="K409" s="211" t="s">
        <v>185</v>
      </c>
    </row>
    <row r="410" spans="1:11">
      <c r="A410" s="2">
        <f t="shared" si="8"/>
        <v>409</v>
      </c>
      <c r="B410" s="2" t="s">
        <v>208</v>
      </c>
      <c r="C410" s="2">
        <v>2023</v>
      </c>
      <c r="D410" s="2" t="s">
        <v>209</v>
      </c>
      <c r="E410" s="2" t="s">
        <v>209</v>
      </c>
      <c r="F410" s="18">
        <v>44986</v>
      </c>
      <c r="G410" s="2">
        <v>31</v>
      </c>
      <c r="H410" s="19">
        <v>45004</v>
      </c>
      <c r="I410" t="s">
        <v>294</v>
      </c>
      <c r="J410" s="2">
        <v>2</v>
      </c>
      <c r="K410" s="211" t="s">
        <v>186</v>
      </c>
    </row>
    <row r="411" spans="1:11">
      <c r="A411" s="2">
        <f t="shared" si="8"/>
        <v>410</v>
      </c>
      <c r="B411" s="2" t="s">
        <v>208</v>
      </c>
      <c r="C411" s="2">
        <v>2023</v>
      </c>
      <c r="D411" s="2" t="s">
        <v>209</v>
      </c>
      <c r="E411" s="2" t="s">
        <v>209</v>
      </c>
      <c r="F411" s="18">
        <v>44986</v>
      </c>
      <c r="G411" s="2">
        <v>31</v>
      </c>
      <c r="H411" s="19">
        <v>45007</v>
      </c>
      <c r="I411" t="s">
        <v>328</v>
      </c>
      <c r="J411" s="2">
        <v>1</v>
      </c>
      <c r="K411" s="211" t="s">
        <v>188</v>
      </c>
    </row>
    <row r="412" spans="1:11">
      <c r="A412" s="2">
        <f t="shared" si="8"/>
        <v>411</v>
      </c>
      <c r="B412" s="2" t="s">
        <v>208</v>
      </c>
      <c r="C412" s="2">
        <v>2023</v>
      </c>
      <c r="D412" s="2" t="s">
        <v>209</v>
      </c>
      <c r="E412" s="2" t="s">
        <v>209</v>
      </c>
      <c r="F412" s="18">
        <v>44986</v>
      </c>
      <c r="G412" s="2">
        <v>31</v>
      </c>
      <c r="H412" s="19">
        <v>45008</v>
      </c>
      <c r="I412" t="s">
        <v>328</v>
      </c>
      <c r="J412" s="2">
        <v>1</v>
      </c>
      <c r="K412" s="211" t="s">
        <v>189</v>
      </c>
    </row>
    <row r="413" spans="1:11">
      <c r="A413" s="2">
        <f t="shared" si="8"/>
        <v>412</v>
      </c>
      <c r="B413" s="2" t="s">
        <v>208</v>
      </c>
      <c r="C413" s="2">
        <v>2023</v>
      </c>
      <c r="D413" s="2" t="s">
        <v>209</v>
      </c>
      <c r="E413" s="2" t="s">
        <v>209</v>
      </c>
      <c r="F413" s="18">
        <v>44986</v>
      </c>
      <c r="G413" s="2">
        <v>31</v>
      </c>
      <c r="H413" s="19">
        <v>45009</v>
      </c>
      <c r="I413" t="s">
        <v>294</v>
      </c>
      <c r="J413" s="2">
        <v>2</v>
      </c>
      <c r="K413" s="211" t="s">
        <v>188</v>
      </c>
    </row>
    <row r="414" spans="1:11">
      <c r="A414" s="2">
        <f t="shared" si="8"/>
        <v>413</v>
      </c>
      <c r="B414" s="2" t="s">
        <v>208</v>
      </c>
      <c r="C414" s="2">
        <v>2023</v>
      </c>
      <c r="D414" s="2" t="s">
        <v>209</v>
      </c>
      <c r="E414" s="2" t="s">
        <v>209</v>
      </c>
      <c r="F414" s="18">
        <v>44986</v>
      </c>
      <c r="G414" s="2">
        <v>31</v>
      </c>
      <c r="H414" s="19">
        <v>45009</v>
      </c>
      <c r="I414" t="s">
        <v>328</v>
      </c>
      <c r="J414" s="2">
        <v>1</v>
      </c>
      <c r="K414" s="211" t="s">
        <v>185</v>
      </c>
    </row>
    <row r="415" spans="1:11">
      <c r="A415" s="2">
        <f t="shared" si="8"/>
        <v>414</v>
      </c>
      <c r="B415" s="2" t="s">
        <v>208</v>
      </c>
      <c r="C415" s="2">
        <v>2023</v>
      </c>
      <c r="D415" s="2" t="s">
        <v>209</v>
      </c>
      <c r="E415" s="2" t="s">
        <v>209</v>
      </c>
      <c r="F415" s="18">
        <v>44986</v>
      </c>
      <c r="G415" s="2">
        <v>31</v>
      </c>
      <c r="H415" s="19">
        <v>45009</v>
      </c>
      <c r="I415" s="211" t="s">
        <v>334</v>
      </c>
      <c r="J415" s="2">
        <v>2</v>
      </c>
      <c r="K415" s="211" t="s">
        <v>185</v>
      </c>
    </row>
    <row r="416" spans="1:11">
      <c r="A416" s="2">
        <f t="shared" si="8"/>
        <v>415</v>
      </c>
      <c r="B416" s="2" t="s">
        <v>208</v>
      </c>
      <c r="C416" s="2">
        <v>2023</v>
      </c>
      <c r="D416" s="2" t="s">
        <v>209</v>
      </c>
      <c r="E416" s="2" t="s">
        <v>209</v>
      </c>
      <c r="F416" s="18">
        <v>44986</v>
      </c>
      <c r="G416" s="2">
        <v>31</v>
      </c>
      <c r="H416" s="19">
        <v>45010</v>
      </c>
      <c r="I416" t="s">
        <v>500</v>
      </c>
      <c r="J416" s="2">
        <v>1</v>
      </c>
      <c r="K416" s="212" t="s">
        <v>715</v>
      </c>
    </row>
    <row r="417" spans="1:11">
      <c r="A417" s="2">
        <f t="shared" si="8"/>
        <v>416</v>
      </c>
      <c r="B417" s="2" t="s">
        <v>208</v>
      </c>
      <c r="C417" s="2">
        <v>2023</v>
      </c>
      <c r="D417" s="2" t="s">
        <v>209</v>
      </c>
      <c r="E417" s="2" t="s">
        <v>209</v>
      </c>
      <c r="F417" s="18">
        <v>44986</v>
      </c>
      <c r="G417" s="2">
        <v>31</v>
      </c>
      <c r="H417" s="19">
        <v>45010</v>
      </c>
      <c r="I417" t="s">
        <v>500</v>
      </c>
      <c r="J417" s="2">
        <v>1</v>
      </c>
      <c r="K417" s="212" t="s">
        <v>717</v>
      </c>
    </row>
    <row r="418" spans="1:11">
      <c r="A418" s="2">
        <f t="shared" si="8"/>
        <v>417</v>
      </c>
      <c r="B418" s="2" t="s">
        <v>208</v>
      </c>
      <c r="C418" s="2">
        <v>2023</v>
      </c>
      <c r="D418" s="2" t="s">
        <v>209</v>
      </c>
      <c r="E418" s="2" t="s">
        <v>209</v>
      </c>
      <c r="F418" s="18">
        <v>44986</v>
      </c>
      <c r="G418" s="2">
        <v>31</v>
      </c>
      <c r="H418" s="19">
        <v>45010</v>
      </c>
      <c r="I418" t="s">
        <v>1451</v>
      </c>
      <c r="J418" s="2">
        <v>1</v>
      </c>
      <c r="K418" s="212" t="s">
        <v>689</v>
      </c>
    </row>
    <row r="419" spans="1:11">
      <c r="A419" s="2">
        <f t="shared" si="8"/>
        <v>418</v>
      </c>
      <c r="B419" s="2" t="s">
        <v>208</v>
      </c>
      <c r="C419" s="2">
        <v>2023</v>
      </c>
      <c r="D419" s="2" t="s">
        <v>209</v>
      </c>
      <c r="E419" s="2" t="s">
        <v>209</v>
      </c>
      <c r="F419" s="18">
        <v>44986</v>
      </c>
      <c r="G419" s="2">
        <v>31</v>
      </c>
      <c r="H419" s="19">
        <v>45011</v>
      </c>
      <c r="I419" t="s">
        <v>328</v>
      </c>
      <c r="J419" s="2">
        <v>1</v>
      </c>
      <c r="K419" s="211" t="s">
        <v>185</v>
      </c>
    </row>
    <row r="420" spans="1:11">
      <c r="A420" s="2">
        <f t="shared" si="8"/>
        <v>419</v>
      </c>
      <c r="B420" s="2" t="s">
        <v>208</v>
      </c>
      <c r="C420" s="2">
        <v>2023</v>
      </c>
      <c r="D420" s="2" t="s">
        <v>209</v>
      </c>
      <c r="E420" s="2" t="s">
        <v>209</v>
      </c>
      <c r="F420" s="18">
        <v>44986</v>
      </c>
      <c r="G420" s="2">
        <v>31</v>
      </c>
      <c r="H420" s="19">
        <v>45011</v>
      </c>
      <c r="I420" t="s">
        <v>294</v>
      </c>
      <c r="J420" s="2">
        <v>2</v>
      </c>
      <c r="K420" s="211" t="s">
        <v>185</v>
      </c>
    </row>
    <row r="421" spans="1:11">
      <c r="A421" s="2">
        <f t="shared" si="8"/>
        <v>420</v>
      </c>
      <c r="B421" s="2" t="s">
        <v>208</v>
      </c>
      <c r="C421" s="2">
        <v>2023</v>
      </c>
      <c r="D421" s="2" t="s">
        <v>209</v>
      </c>
      <c r="E421" s="2" t="s">
        <v>209</v>
      </c>
      <c r="F421" s="18">
        <v>44986</v>
      </c>
      <c r="G421" s="2">
        <v>31</v>
      </c>
      <c r="H421" s="19">
        <v>45011</v>
      </c>
      <c r="I421" s="211" t="s">
        <v>286</v>
      </c>
      <c r="J421" s="2">
        <v>1</v>
      </c>
      <c r="K421" s="211" t="s">
        <v>187</v>
      </c>
    </row>
    <row r="422" spans="1:11">
      <c r="A422" s="2">
        <f t="shared" si="8"/>
        <v>421</v>
      </c>
      <c r="B422" s="2" t="s">
        <v>208</v>
      </c>
      <c r="C422" s="2">
        <v>2023</v>
      </c>
      <c r="D422" s="2" t="s">
        <v>209</v>
      </c>
      <c r="E422" s="2" t="s">
        <v>209</v>
      </c>
      <c r="F422" s="18">
        <v>44986</v>
      </c>
      <c r="G422" s="2">
        <v>31</v>
      </c>
      <c r="H422" s="19">
        <v>45012</v>
      </c>
      <c r="I422" t="s">
        <v>328</v>
      </c>
      <c r="J422" s="2">
        <v>1</v>
      </c>
      <c r="K422" s="211" t="s">
        <v>187</v>
      </c>
    </row>
    <row r="423" spans="1:11">
      <c r="A423" s="2">
        <f t="shared" si="8"/>
        <v>422</v>
      </c>
      <c r="B423" s="2" t="s">
        <v>208</v>
      </c>
      <c r="C423" s="2">
        <v>2023</v>
      </c>
      <c r="D423" s="2" t="s">
        <v>209</v>
      </c>
      <c r="E423" s="2" t="s">
        <v>209</v>
      </c>
      <c r="F423" s="18">
        <v>44986</v>
      </c>
      <c r="G423" s="2">
        <v>31</v>
      </c>
      <c r="H423" s="19">
        <v>45015</v>
      </c>
      <c r="I423" t="s">
        <v>1451</v>
      </c>
      <c r="J423" s="2">
        <v>1</v>
      </c>
      <c r="K423" s="212" t="s">
        <v>487</v>
      </c>
    </row>
    <row r="424" spans="1:11">
      <c r="A424" s="2">
        <f t="shared" si="8"/>
        <v>423</v>
      </c>
      <c r="B424" s="2" t="s">
        <v>208</v>
      </c>
      <c r="C424" s="2">
        <v>2023</v>
      </c>
      <c r="D424" s="2" t="s">
        <v>209</v>
      </c>
      <c r="E424" s="2" t="s">
        <v>209</v>
      </c>
      <c r="F424" s="18">
        <v>44986</v>
      </c>
      <c r="G424" s="2">
        <v>31</v>
      </c>
      <c r="H424" s="19">
        <v>45015</v>
      </c>
      <c r="I424" s="211" t="s">
        <v>1449</v>
      </c>
      <c r="J424" s="2">
        <v>1</v>
      </c>
      <c r="K424" s="212" t="s">
        <v>506</v>
      </c>
    </row>
    <row r="425" spans="1:11">
      <c r="A425" s="2">
        <f t="shared" si="8"/>
        <v>424</v>
      </c>
      <c r="B425" s="2" t="s">
        <v>208</v>
      </c>
      <c r="C425" s="2">
        <v>2023</v>
      </c>
      <c r="D425" s="2" t="s">
        <v>209</v>
      </c>
      <c r="E425" s="2" t="s">
        <v>209</v>
      </c>
      <c r="F425" s="18">
        <v>44986</v>
      </c>
      <c r="G425" s="2">
        <v>31</v>
      </c>
      <c r="H425" s="19">
        <v>45016</v>
      </c>
      <c r="I425" s="211" t="s">
        <v>1449</v>
      </c>
      <c r="J425" s="2">
        <v>1</v>
      </c>
      <c r="K425" s="212" t="s">
        <v>718</v>
      </c>
    </row>
    <row r="426" spans="1:11">
      <c r="A426" s="2">
        <f t="shared" si="8"/>
        <v>425</v>
      </c>
      <c r="B426" s="2" t="s">
        <v>208</v>
      </c>
      <c r="C426" s="2">
        <v>2023</v>
      </c>
      <c r="D426" s="2" t="s">
        <v>209</v>
      </c>
      <c r="E426" s="2" t="s">
        <v>209</v>
      </c>
      <c r="F426" s="18">
        <v>44986</v>
      </c>
      <c r="G426" s="2">
        <v>31</v>
      </c>
      <c r="H426" s="19">
        <v>45016</v>
      </c>
      <c r="I426" t="s">
        <v>1451</v>
      </c>
      <c r="J426" s="2">
        <v>1</v>
      </c>
      <c r="K426" s="212" t="s">
        <v>664</v>
      </c>
    </row>
    <row r="427" spans="1:11">
      <c r="A427" s="2">
        <f t="shared" si="8"/>
        <v>426</v>
      </c>
      <c r="B427" s="2" t="s">
        <v>208</v>
      </c>
      <c r="C427" s="2">
        <v>2023</v>
      </c>
      <c r="D427" s="2" t="s">
        <v>209</v>
      </c>
      <c r="E427" s="2" t="s">
        <v>209</v>
      </c>
      <c r="F427" s="18">
        <v>44986</v>
      </c>
      <c r="G427" s="2">
        <v>31</v>
      </c>
      <c r="H427" s="19">
        <v>45016</v>
      </c>
      <c r="I427" s="211" t="s">
        <v>1449</v>
      </c>
      <c r="J427" s="2">
        <v>1</v>
      </c>
      <c r="K427" s="212" t="s">
        <v>719</v>
      </c>
    </row>
    <row r="428" spans="1:11">
      <c r="A428" s="2">
        <f t="shared" si="8"/>
        <v>427</v>
      </c>
      <c r="B428" s="2" t="s">
        <v>210</v>
      </c>
      <c r="C428" s="2">
        <v>2023</v>
      </c>
      <c r="D428" s="2" t="s">
        <v>211</v>
      </c>
      <c r="E428" s="2" t="s">
        <v>211</v>
      </c>
      <c r="F428" s="18">
        <v>45017</v>
      </c>
      <c r="G428" s="2">
        <v>30</v>
      </c>
      <c r="H428" s="19">
        <v>45023</v>
      </c>
      <c r="I428" s="211" t="s">
        <v>286</v>
      </c>
      <c r="J428" s="2">
        <v>1</v>
      </c>
      <c r="K428" s="211" t="s">
        <v>189</v>
      </c>
    </row>
    <row r="429" spans="1:11">
      <c r="A429" s="2">
        <f t="shared" si="8"/>
        <v>428</v>
      </c>
      <c r="B429" s="2" t="s">
        <v>210</v>
      </c>
      <c r="C429" s="2">
        <v>2023</v>
      </c>
      <c r="D429" s="2" t="s">
        <v>211</v>
      </c>
      <c r="E429" s="2" t="s">
        <v>211</v>
      </c>
      <c r="F429" s="18">
        <v>45017</v>
      </c>
      <c r="G429" s="2">
        <v>30</v>
      </c>
      <c r="H429" s="19">
        <v>45025</v>
      </c>
      <c r="I429" t="s">
        <v>1451</v>
      </c>
      <c r="J429" s="2">
        <v>1</v>
      </c>
      <c r="K429" s="212" t="s">
        <v>720</v>
      </c>
    </row>
    <row r="430" spans="1:11">
      <c r="A430" s="2">
        <f t="shared" si="8"/>
        <v>429</v>
      </c>
      <c r="B430" s="2" t="s">
        <v>210</v>
      </c>
      <c r="C430" s="2">
        <v>2023</v>
      </c>
      <c r="D430" s="2" t="s">
        <v>211</v>
      </c>
      <c r="E430" s="2" t="s">
        <v>211</v>
      </c>
      <c r="F430" s="18">
        <v>45017</v>
      </c>
      <c r="G430" s="2">
        <v>30</v>
      </c>
      <c r="H430" s="19">
        <v>45025</v>
      </c>
      <c r="I430" s="211" t="s">
        <v>1449</v>
      </c>
      <c r="J430" s="2">
        <v>1</v>
      </c>
      <c r="K430" s="212" t="s">
        <v>721</v>
      </c>
    </row>
    <row r="431" spans="1:11">
      <c r="A431" s="2">
        <f t="shared" si="8"/>
        <v>430</v>
      </c>
      <c r="B431" s="2" t="s">
        <v>210</v>
      </c>
      <c r="C431" s="2">
        <v>2023</v>
      </c>
      <c r="D431" s="2" t="s">
        <v>211</v>
      </c>
      <c r="E431" s="2" t="s">
        <v>211</v>
      </c>
      <c r="F431" s="18">
        <v>45017</v>
      </c>
      <c r="G431" s="2">
        <v>30</v>
      </c>
      <c r="H431" s="19">
        <v>45025</v>
      </c>
      <c r="I431" s="211" t="s">
        <v>1449</v>
      </c>
      <c r="J431" s="2">
        <v>1</v>
      </c>
      <c r="K431" s="212" t="s">
        <v>722</v>
      </c>
    </row>
    <row r="432" spans="1:11">
      <c r="A432" s="2">
        <f t="shared" si="8"/>
        <v>431</v>
      </c>
      <c r="B432" s="2" t="s">
        <v>210</v>
      </c>
      <c r="C432" s="2">
        <v>2023</v>
      </c>
      <c r="D432" s="2" t="s">
        <v>211</v>
      </c>
      <c r="E432" s="2" t="s">
        <v>211</v>
      </c>
      <c r="F432" s="18">
        <v>45017</v>
      </c>
      <c r="G432" s="2">
        <v>30</v>
      </c>
      <c r="H432" s="19">
        <v>45025</v>
      </c>
      <c r="I432" t="s">
        <v>500</v>
      </c>
      <c r="J432" s="2">
        <v>1</v>
      </c>
      <c r="K432" s="212" t="s">
        <v>722</v>
      </c>
    </row>
    <row r="433" spans="1:11">
      <c r="A433" s="2">
        <f t="shared" si="8"/>
        <v>432</v>
      </c>
      <c r="B433" s="2" t="s">
        <v>210</v>
      </c>
      <c r="C433" s="2">
        <v>2023</v>
      </c>
      <c r="D433" s="2" t="s">
        <v>211</v>
      </c>
      <c r="E433" s="2" t="s">
        <v>211</v>
      </c>
      <c r="F433" s="18">
        <v>45017</v>
      </c>
      <c r="G433" s="2">
        <v>30</v>
      </c>
      <c r="H433" s="19">
        <v>45026</v>
      </c>
      <c r="I433" t="s">
        <v>339</v>
      </c>
      <c r="J433" s="2">
        <v>1</v>
      </c>
      <c r="K433" s="211" t="s">
        <v>185</v>
      </c>
    </row>
    <row r="434" spans="1:11">
      <c r="A434" s="2">
        <f t="shared" si="8"/>
        <v>433</v>
      </c>
      <c r="B434" s="2" t="s">
        <v>210</v>
      </c>
      <c r="C434" s="2">
        <v>2023</v>
      </c>
      <c r="D434" s="2" t="s">
        <v>211</v>
      </c>
      <c r="E434" s="2" t="s">
        <v>211</v>
      </c>
      <c r="F434" s="18">
        <v>45017</v>
      </c>
      <c r="G434" s="2">
        <v>30</v>
      </c>
      <c r="H434" s="19">
        <v>45026</v>
      </c>
      <c r="I434" t="s">
        <v>328</v>
      </c>
      <c r="J434" s="2">
        <v>1</v>
      </c>
      <c r="K434" s="211" t="s">
        <v>186</v>
      </c>
    </row>
    <row r="435" spans="1:11">
      <c r="A435" s="2">
        <f t="shared" si="8"/>
        <v>434</v>
      </c>
      <c r="B435" s="2" t="s">
        <v>210</v>
      </c>
      <c r="C435" s="2">
        <v>2023</v>
      </c>
      <c r="D435" s="2" t="s">
        <v>211</v>
      </c>
      <c r="E435" s="2" t="s">
        <v>211</v>
      </c>
      <c r="F435" s="18">
        <v>45017</v>
      </c>
      <c r="G435" s="2">
        <v>30</v>
      </c>
      <c r="H435" s="19">
        <v>45026</v>
      </c>
      <c r="I435" s="211" t="s">
        <v>334</v>
      </c>
      <c r="J435" s="2">
        <v>2</v>
      </c>
      <c r="K435" s="211" t="s">
        <v>186</v>
      </c>
    </row>
    <row r="436" spans="1:11">
      <c r="A436" s="2">
        <f t="shared" si="8"/>
        <v>435</v>
      </c>
      <c r="B436" s="2" t="s">
        <v>210</v>
      </c>
      <c r="C436" s="2">
        <v>2023</v>
      </c>
      <c r="D436" s="2" t="s">
        <v>211</v>
      </c>
      <c r="E436" s="2" t="s">
        <v>211</v>
      </c>
      <c r="F436" s="18">
        <v>45017</v>
      </c>
      <c r="G436" s="2">
        <v>30</v>
      </c>
      <c r="H436" s="19">
        <v>45026</v>
      </c>
      <c r="I436" t="s">
        <v>339</v>
      </c>
      <c r="J436" s="2">
        <v>1</v>
      </c>
      <c r="K436" s="211" t="s">
        <v>186</v>
      </c>
    </row>
    <row r="437" spans="1:11">
      <c r="A437" s="2">
        <f t="shared" si="8"/>
        <v>436</v>
      </c>
      <c r="B437" s="2" t="s">
        <v>210</v>
      </c>
      <c r="C437" s="2">
        <v>2023</v>
      </c>
      <c r="D437" s="2" t="s">
        <v>211</v>
      </c>
      <c r="E437" s="2" t="s">
        <v>211</v>
      </c>
      <c r="F437" s="18">
        <v>45017</v>
      </c>
      <c r="G437" s="2">
        <v>30</v>
      </c>
      <c r="H437" s="19">
        <v>45027</v>
      </c>
      <c r="I437" t="s">
        <v>328</v>
      </c>
      <c r="J437" s="2">
        <v>1</v>
      </c>
      <c r="K437" s="211" t="s">
        <v>188</v>
      </c>
    </row>
    <row r="438" spans="1:11">
      <c r="A438" s="2">
        <f t="shared" si="8"/>
        <v>437</v>
      </c>
      <c r="B438" s="2" t="s">
        <v>210</v>
      </c>
      <c r="C438" s="2">
        <v>2023</v>
      </c>
      <c r="D438" s="2" t="s">
        <v>211</v>
      </c>
      <c r="E438" s="2" t="s">
        <v>211</v>
      </c>
      <c r="F438" s="18">
        <v>45017</v>
      </c>
      <c r="G438" s="2">
        <v>30</v>
      </c>
      <c r="H438" s="19">
        <v>45027</v>
      </c>
      <c r="I438" s="211" t="s">
        <v>334</v>
      </c>
      <c r="J438" s="2">
        <v>2</v>
      </c>
      <c r="K438" s="211" t="s">
        <v>188</v>
      </c>
    </row>
    <row r="439" spans="1:11">
      <c r="A439" s="2">
        <f t="shared" si="8"/>
        <v>438</v>
      </c>
      <c r="B439" s="2" t="s">
        <v>210</v>
      </c>
      <c r="C439" s="2">
        <v>2023</v>
      </c>
      <c r="D439" s="2" t="s">
        <v>211</v>
      </c>
      <c r="E439" s="2" t="s">
        <v>211</v>
      </c>
      <c r="F439" s="18">
        <v>45017</v>
      </c>
      <c r="G439" s="2">
        <v>30</v>
      </c>
      <c r="H439" s="19">
        <v>45027</v>
      </c>
      <c r="I439" t="s">
        <v>319</v>
      </c>
      <c r="J439" s="2">
        <v>1</v>
      </c>
      <c r="K439" s="211" t="s">
        <v>187</v>
      </c>
    </row>
    <row r="440" spans="1:11">
      <c r="A440" s="2">
        <f t="shared" si="8"/>
        <v>439</v>
      </c>
      <c r="B440" s="2" t="s">
        <v>210</v>
      </c>
      <c r="C440" s="2">
        <v>2023</v>
      </c>
      <c r="D440" s="2" t="s">
        <v>211</v>
      </c>
      <c r="E440" s="2" t="s">
        <v>211</v>
      </c>
      <c r="F440" s="18">
        <v>45017</v>
      </c>
      <c r="G440" s="2">
        <v>30</v>
      </c>
      <c r="H440" s="19">
        <v>45027</v>
      </c>
      <c r="I440" t="s">
        <v>332</v>
      </c>
      <c r="J440" s="2">
        <v>1</v>
      </c>
      <c r="K440" s="211" t="s">
        <v>185</v>
      </c>
    </row>
    <row r="441" spans="1:11">
      <c r="A441" s="2">
        <f t="shared" si="8"/>
        <v>440</v>
      </c>
      <c r="B441" s="2" t="s">
        <v>210</v>
      </c>
      <c r="C441" s="2">
        <v>2023</v>
      </c>
      <c r="D441" s="2" t="s">
        <v>211</v>
      </c>
      <c r="E441" s="2" t="s">
        <v>211</v>
      </c>
      <c r="F441" s="18">
        <v>45017</v>
      </c>
      <c r="G441" s="2">
        <v>30</v>
      </c>
      <c r="H441" s="19">
        <v>45028</v>
      </c>
      <c r="I441" t="s">
        <v>328</v>
      </c>
      <c r="J441" s="2">
        <v>1</v>
      </c>
      <c r="K441" s="211" t="s">
        <v>184</v>
      </c>
    </row>
    <row r="442" spans="1:11">
      <c r="A442" s="2">
        <f t="shared" si="8"/>
        <v>441</v>
      </c>
      <c r="B442" s="2" t="s">
        <v>210</v>
      </c>
      <c r="C442" s="2">
        <v>2023</v>
      </c>
      <c r="D442" s="2" t="s">
        <v>211</v>
      </c>
      <c r="E442" s="2" t="s">
        <v>211</v>
      </c>
      <c r="F442" s="18">
        <v>45017</v>
      </c>
      <c r="G442" s="2">
        <v>30</v>
      </c>
      <c r="H442" s="19">
        <v>45028</v>
      </c>
      <c r="I442" t="s">
        <v>332</v>
      </c>
      <c r="J442" s="2">
        <v>1</v>
      </c>
      <c r="K442" s="211" t="s">
        <v>186</v>
      </c>
    </row>
    <row r="443" spans="1:11">
      <c r="A443" s="2">
        <f t="shared" si="8"/>
        <v>442</v>
      </c>
      <c r="B443" s="2" t="s">
        <v>210</v>
      </c>
      <c r="C443" s="2">
        <v>2023</v>
      </c>
      <c r="D443" s="2" t="s">
        <v>211</v>
      </c>
      <c r="E443" s="2" t="s">
        <v>211</v>
      </c>
      <c r="F443" s="18">
        <v>45017</v>
      </c>
      <c r="G443" s="2">
        <v>30</v>
      </c>
      <c r="H443" s="19">
        <v>45028</v>
      </c>
      <c r="I443" t="s">
        <v>1451</v>
      </c>
      <c r="J443" s="2">
        <v>1</v>
      </c>
      <c r="K443" s="212" t="s">
        <v>723</v>
      </c>
    </row>
    <row r="444" spans="1:11">
      <c r="A444" s="2">
        <f t="shared" si="8"/>
        <v>443</v>
      </c>
      <c r="B444" s="2" t="s">
        <v>210</v>
      </c>
      <c r="C444" s="2">
        <v>2023</v>
      </c>
      <c r="D444" s="2" t="s">
        <v>211</v>
      </c>
      <c r="E444" s="2" t="s">
        <v>211</v>
      </c>
      <c r="F444" s="18">
        <v>45017</v>
      </c>
      <c r="G444" s="2">
        <v>30</v>
      </c>
      <c r="H444" s="19">
        <v>45028</v>
      </c>
      <c r="I444" s="211" t="s">
        <v>1449</v>
      </c>
      <c r="J444" s="2">
        <v>1</v>
      </c>
      <c r="K444" s="212" t="s">
        <v>724</v>
      </c>
    </row>
    <row r="445" spans="1:11">
      <c r="A445" s="2">
        <f t="shared" si="8"/>
        <v>444</v>
      </c>
      <c r="B445" s="2" t="s">
        <v>210</v>
      </c>
      <c r="C445" s="2">
        <v>2023</v>
      </c>
      <c r="D445" s="2" t="s">
        <v>211</v>
      </c>
      <c r="E445" s="2" t="s">
        <v>211</v>
      </c>
      <c r="F445" s="18">
        <v>45017</v>
      </c>
      <c r="G445" s="2">
        <v>30</v>
      </c>
      <c r="H445" s="19">
        <v>45028</v>
      </c>
      <c r="I445" t="s">
        <v>1454</v>
      </c>
      <c r="J445" s="2">
        <v>1</v>
      </c>
      <c r="K445" s="212" t="s">
        <v>509</v>
      </c>
    </row>
    <row r="446" spans="1:11">
      <c r="A446" s="2">
        <f t="shared" si="8"/>
        <v>445</v>
      </c>
      <c r="B446" s="2" t="s">
        <v>210</v>
      </c>
      <c r="C446" s="2">
        <v>2023</v>
      </c>
      <c r="D446" s="2" t="s">
        <v>211</v>
      </c>
      <c r="E446" s="2" t="s">
        <v>211</v>
      </c>
      <c r="F446" s="18">
        <v>45017</v>
      </c>
      <c r="G446" s="2">
        <v>30</v>
      </c>
      <c r="H446" s="19">
        <v>45028</v>
      </c>
      <c r="I446" s="211" t="s">
        <v>1449</v>
      </c>
      <c r="J446" s="2">
        <v>1</v>
      </c>
      <c r="K446" s="212" t="s">
        <v>726</v>
      </c>
    </row>
    <row r="447" spans="1:11">
      <c r="A447" s="2">
        <f t="shared" si="8"/>
        <v>446</v>
      </c>
      <c r="B447" s="2" t="s">
        <v>210</v>
      </c>
      <c r="C447" s="2">
        <v>2023</v>
      </c>
      <c r="D447" s="2" t="s">
        <v>211</v>
      </c>
      <c r="E447" s="2" t="s">
        <v>211</v>
      </c>
      <c r="F447" s="18">
        <v>45017</v>
      </c>
      <c r="G447" s="2">
        <v>30</v>
      </c>
      <c r="H447" s="19">
        <v>45030</v>
      </c>
      <c r="I447" t="s">
        <v>327</v>
      </c>
      <c r="J447" s="2">
        <v>2</v>
      </c>
      <c r="K447" s="211" t="s">
        <v>184</v>
      </c>
    </row>
    <row r="448" spans="1:11">
      <c r="A448" s="2">
        <f t="shared" si="8"/>
        <v>447</v>
      </c>
      <c r="B448" s="2" t="s">
        <v>210</v>
      </c>
      <c r="C448" s="2">
        <v>2023</v>
      </c>
      <c r="D448" s="2" t="s">
        <v>211</v>
      </c>
      <c r="E448" s="2" t="s">
        <v>211</v>
      </c>
      <c r="F448" s="18">
        <v>45017</v>
      </c>
      <c r="G448" s="2">
        <v>30</v>
      </c>
      <c r="H448" s="19">
        <v>45033</v>
      </c>
      <c r="I448" t="s">
        <v>328</v>
      </c>
      <c r="J448" s="2">
        <v>1</v>
      </c>
      <c r="K448" s="211" t="s">
        <v>187</v>
      </c>
    </row>
    <row r="449" spans="1:11">
      <c r="A449" s="2">
        <f t="shared" si="8"/>
        <v>448</v>
      </c>
      <c r="B449" s="2" t="s">
        <v>210</v>
      </c>
      <c r="C449" s="2">
        <v>2023</v>
      </c>
      <c r="D449" s="2" t="s">
        <v>211</v>
      </c>
      <c r="E449" s="2" t="s">
        <v>211</v>
      </c>
      <c r="F449" s="18">
        <v>45017</v>
      </c>
      <c r="G449" s="2">
        <v>30</v>
      </c>
      <c r="H449" s="19">
        <v>45033</v>
      </c>
      <c r="I449" s="211" t="s">
        <v>334</v>
      </c>
      <c r="J449" s="2">
        <v>2</v>
      </c>
      <c r="K449" s="211" t="s">
        <v>185</v>
      </c>
    </row>
    <row r="450" spans="1:11">
      <c r="A450" s="2">
        <f t="shared" si="8"/>
        <v>449</v>
      </c>
      <c r="B450" s="2" t="s">
        <v>210</v>
      </c>
      <c r="C450" s="2">
        <v>2023</v>
      </c>
      <c r="D450" s="2" t="s">
        <v>211</v>
      </c>
      <c r="E450" s="2" t="s">
        <v>211</v>
      </c>
      <c r="F450" s="18">
        <v>45017</v>
      </c>
      <c r="G450" s="2">
        <v>30</v>
      </c>
      <c r="H450" s="19">
        <v>45034</v>
      </c>
      <c r="I450" t="s">
        <v>332</v>
      </c>
      <c r="J450" s="2">
        <v>1</v>
      </c>
      <c r="K450" s="211" t="s">
        <v>184</v>
      </c>
    </row>
    <row r="451" spans="1:11">
      <c r="A451" s="2">
        <f t="shared" ref="A451:A514" si="9">A450+1</f>
        <v>450</v>
      </c>
      <c r="B451" s="2" t="s">
        <v>210</v>
      </c>
      <c r="C451" s="2">
        <v>2023</v>
      </c>
      <c r="D451" s="2" t="s">
        <v>211</v>
      </c>
      <c r="E451" s="2" t="s">
        <v>211</v>
      </c>
      <c r="F451" s="18">
        <v>45017</v>
      </c>
      <c r="G451" s="2">
        <v>30</v>
      </c>
      <c r="H451" s="19">
        <v>45034</v>
      </c>
      <c r="I451" t="s">
        <v>319</v>
      </c>
      <c r="J451" s="2">
        <v>1</v>
      </c>
      <c r="K451" s="211" t="s">
        <v>184</v>
      </c>
    </row>
    <row r="452" spans="1:11">
      <c r="A452" s="2">
        <f t="shared" si="9"/>
        <v>451</v>
      </c>
      <c r="B452" s="2" t="s">
        <v>210</v>
      </c>
      <c r="C452" s="2">
        <v>2023</v>
      </c>
      <c r="D452" s="2" t="s">
        <v>211</v>
      </c>
      <c r="E452" s="2" t="s">
        <v>211</v>
      </c>
      <c r="F452" s="18">
        <v>45017</v>
      </c>
      <c r="G452" s="2">
        <v>30</v>
      </c>
      <c r="H452" s="19">
        <v>45034</v>
      </c>
      <c r="I452" t="s">
        <v>328</v>
      </c>
      <c r="J452" s="2">
        <v>1</v>
      </c>
      <c r="K452" s="211" t="s">
        <v>184</v>
      </c>
    </row>
    <row r="453" spans="1:11">
      <c r="A453" s="2">
        <f t="shared" si="9"/>
        <v>452</v>
      </c>
      <c r="B453" s="2" t="s">
        <v>210</v>
      </c>
      <c r="C453" s="2">
        <v>2023</v>
      </c>
      <c r="D453" s="2" t="s">
        <v>211</v>
      </c>
      <c r="E453" s="2" t="s">
        <v>211</v>
      </c>
      <c r="F453" s="18">
        <v>45017</v>
      </c>
      <c r="G453" s="2">
        <v>30</v>
      </c>
      <c r="H453" s="19">
        <v>45034</v>
      </c>
      <c r="I453" t="s">
        <v>339</v>
      </c>
      <c r="J453" s="2">
        <v>1</v>
      </c>
      <c r="K453" s="211" t="s">
        <v>189</v>
      </c>
    </row>
    <row r="454" spans="1:11">
      <c r="A454" s="2">
        <f t="shared" si="9"/>
        <v>453</v>
      </c>
      <c r="B454" s="2" t="s">
        <v>210</v>
      </c>
      <c r="C454" s="2">
        <v>2023</v>
      </c>
      <c r="D454" s="2" t="s">
        <v>211</v>
      </c>
      <c r="E454" s="2" t="s">
        <v>211</v>
      </c>
      <c r="F454" s="18">
        <v>45017</v>
      </c>
      <c r="G454" s="2">
        <v>30</v>
      </c>
      <c r="H454" s="19">
        <v>45035</v>
      </c>
      <c r="I454" t="s">
        <v>328</v>
      </c>
      <c r="J454" s="2">
        <v>1</v>
      </c>
      <c r="K454" s="211" t="s">
        <v>189</v>
      </c>
    </row>
    <row r="455" spans="1:11">
      <c r="A455" s="2">
        <f t="shared" si="9"/>
        <v>454</v>
      </c>
      <c r="B455" s="2" t="s">
        <v>210</v>
      </c>
      <c r="C455" s="2">
        <v>2023</v>
      </c>
      <c r="D455" s="2" t="s">
        <v>211</v>
      </c>
      <c r="E455" s="2" t="s">
        <v>211</v>
      </c>
      <c r="F455" s="18">
        <v>45017</v>
      </c>
      <c r="G455" s="2">
        <v>30</v>
      </c>
      <c r="H455" s="19">
        <v>45035</v>
      </c>
      <c r="I455" t="s">
        <v>319</v>
      </c>
      <c r="J455" s="2">
        <v>1</v>
      </c>
      <c r="K455" s="211" t="s">
        <v>184</v>
      </c>
    </row>
    <row r="456" spans="1:11">
      <c r="A456" s="2">
        <f t="shared" si="9"/>
        <v>455</v>
      </c>
      <c r="B456" s="2" t="s">
        <v>210</v>
      </c>
      <c r="C456" s="2">
        <v>2023</v>
      </c>
      <c r="D456" s="2" t="s">
        <v>211</v>
      </c>
      <c r="E456" s="2" t="s">
        <v>211</v>
      </c>
      <c r="F456" s="18">
        <v>45017</v>
      </c>
      <c r="G456" s="2">
        <v>30</v>
      </c>
      <c r="H456" s="19">
        <v>45036</v>
      </c>
      <c r="I456" t="s">
        <v>328</v>
      </c>
      <c r="J456" s="2">
        <v>1</v>
      </c>
      <c r="K456" s="211" t="s">
        <v>187</v>
      </c>
    </row>
    <row r="457" spans="1:11">
      <c r="A457" s="2">
        <f t="shared" si="9"/>
        <v>456</v>
      </c>
      <c r="B457" s="2" t="s">
        <v>210</v>
      </c>
      <c r="C457" s="2">
        <v>2023</v>
      </c>
      <c r="D457" s="2" t="s">
        <v>211</v>
      </c>
      <c r="E457" s="2" t="s">
        <v>211</v>
      </c>
      <c r="F457" s="18">
        <v>45017</v>
      </c>
      <c r="G457" s="2">
        <v>30</v>
      </c>
      <c r="H457" s="19">
        <v>45036</v>
      </c>
      <c r="I457" s="211" t="s">
        <v>334</v>
      </c>
      <c r="J457" s="2">
        <v>2</v>
      </c>
      <c r="K457" s="211" t="s">
        <v>186</v>
      </c>
    </row>
    <row r="458" spans="1:11">
      <c r="A458" s="2">
        <f t="shared" si="9"/>
        <v>457</v>
      </c>
      <c r="B458" s="2" t="s">
        <v>210</v>
      </c>
      <c r="C458" s="2">
        <v>2023</v>
      </c>
      <c r="D458" s="2" t="s">
        <v>211</v>
      </c>
      <c r="E458" s="2" t="s">
        <v>211</v>
      </c>
      <c r="F458" s="18">
        <v>45017</v>
      </c>
      <c r="G458" s="2">
        <v>30</v>
      </c>
      <c r="H458" s="19">
        <v>45037</v>
      </c>
      <c r="I458" t="s">
        <v>339</v>
      </c>
      <c r="J458" s="2">
        <v>1</v>
      </c>
      <c r="K458" s="211" t="s">
        <v>185</v>
      </c>
    </row>
    <row r="459" spans="1:11">
      <c r="A459" s="2">
        <f t="shared" si="9"/>
        <v>458</v>
      </c>
      <c r="B459" s="2" t="s">
        <v>210</v>
      </c>
      <c r="C459" s="2">
        <v>2023</v>
      </c>
      <c r="D459" s="2" t="s">
        <v>211</v>
      </c>
      <c r="E459" s="2" t="s">
        <v>211</v>
      </c>
      <c r="F459" s="18">
        <v>45017</v>
      </c>
      <c r="G459" s="2">
        <v>30</v>
      </c>
      <c r="H459" s="19">
        <v>45037</v>
      </c>
      <c r="I459" t="s">
        <v>327</v>
      </c>
      <c r="J459" s="2">
        <v>2</v>
      </c>
      <c r="K459" s="211" t="s">
        <v>186</v>
      </c>
    </row>
    <row r="460" spans="1:11">
      <c r="A460" s="2">
        <f t="shared" si="9"/>
        <v>459</v>
      </c>
      <c r="B460" s="2" t="s">
        <v>210</v>
      </c>
      <c r="C460" s="2">
        <v>2023</v>
      </c>
      <c r="D460" s="2" t="s">
        <v>211</v>
      </c>
      <c r="E460" s="2" t="s">
        <v>211</v>
      </c>
      <c r="F460" s="18">
        <v>45017</v>
      </c>
      <c r="G460" s="2">
        <v>30</v>
      </c>
      <c r="H460" s="19">
        <v>45037</v>
      </c>
      <c r="I460" t="s">
        <v>328</v>
      </c>
      <c r="J460" s="2">
        <v>1</v>
      </c>
      <c r="K460" s="211" t="s">
        <v>188</v>
      </c>
    </row>
    <row r="461" spans="1:11">
      <c r="A461" s="2">
        <f t="shared" si="9"/>
        <v>460</v>
      </c>
      <c r="B461" s="2" t="s">
        <v>210</v>
      </c>
      <c r="C461" s="2">
        <v>2023</v>
      </c>
      <c r="D461" s="2" t="s">
        <v>211</v>
      </c>
      <c r="E461" s="2" t="s">
        <v>211</v>
      </c>
      <c r="F461" s="18">
        <v>45017</v>
      </c>
      <c r="G461" s="2">
        <v>30</v>
      </c>
      <c r="H461" s="19">
        <v>45039</v>
      </c>
      <c r="I461" t="s">
        <v>328</v>
      </c>
      <c r="J461" s="2">
        <v>1</v>
      </c>
      <c r="K461" s="211" t="s">
        <v>189</v>
      </c>
    </row>
    <row r="462" spans="1:11">
      <c r="A462" s="2">
        <f t="shared" si="9"/>
        <v>461</v>
      </c>
      <c r="B462" s="2" t="s">
        <v>210</v>
      </c>
      <c r="C462" s="2">
        <v>2023</v>
      </c>
      <c r="D462" s="2" t="s">
        <v>211</v>
      </c>
      <c r="E462" s="2" t="s">
        <v>211</v>
      </c>
      <c r="F462" s="18">
        <v>45017</v>
      </c>
      <c r="G462" s="2">
        <v>30</v>
      </c>
      <c r="H462" s="19">
        <v>45040</v>
      </c>
      <c r="I462" t="s">
        <v>332</v>
      </c>
      <c r="J462" s="2">
        <v>1</v>
      </c>
      <c r="K462" s="211" t="s">
        <v>188</v>
      </c>
    </row>
    <row r="463" spans="1:11">
      <c r="A463" s="2">
        <f t="shared" si="9"/>
        <v>462</v>
      </c>
      <c r="B463" s="2" t="s">
        <v>210</v>
      </c>
      <c r="C463" s="2">
        <v>2023</v>
      </c>
      <c r="D463" s="2" t="s">
        <v>211</v>
      </c>
      <c r="E463" s="2" t="s">
        <v>211</v>
      </c>
      <c r="F463" s="18">
        <v>45017</v>
      </c>
      <c r="G463" s="2">
        <v>30</v>
      </c>
      <c r="H463" s="19">
        <v>45040</v>
      </c>
      <c r="I463" t="s">
        <v>328</v>
      </c>
      <c r="J463" s="2">
        <v>1</v>
      </c>
      <c r="K463" s="211" t="s">
        <v>188</v>
      </c>
    </row>
    <row r="464" spans="1:11">
      <c r="A464" s="2">
        <f t="shared" si="9"/>
        <v>463</v>
      </c>
      <c r="B464" s="2" t="s">
        <v>210</v>
      </c>
      <c r="C464" s="2">
        <v>2023</v>
      </c>
      <c r="D464" s="2" t="s">
        <v>211</v>
      </c>
      <c r="E464" s="2" t="s">
        <v>211</v>
      </c>
      <c r="F464" s="18">
        <v>45017</v>
      </c>
      <c r="G464" s="2">
        <v>30</v>
      </c>
      <c r="H464" s="19">
        <v>45040</v>
      </c>
      <c r="I464" t="s">
        <v>1455</v>
      </c>
      <c r="J464" s="2">
        <v>2</v>
      </c>
      <c r="K464" s="211" t="s">
        <v>185</v>
      </c>
    </row>
    <row r="465" spans="1:11">
      <c r="A465" s="2">
        <f t="shared" si="9"/>
        <v>464</v>
      </c>
      <c r="B465" s="2" t="s">
        <v>210</v>
      </c>
      <c r="C465" s="2">
        <v>2023</v>
      </c>
      <c r="D465" s="2" t="s">
        <v>211</v>
      </c>
      <c r="E465" s="2" t="s">
        <v>211</v>
      </c>
      <c r="F465" s="18">
        <v>45017</v>
      </c>
      <c r="G465" s="2">
        <v>30</v>
      </c>
      <c r="H465" s="19">
        <v>45040</v>
      </c>
      <c r="I465" t="s">
        <v>1456</v>
      </c>
      <c r="J465" s="2">
        <v>1</v>
      </c>
      <c r="K465" s="211" t="s">
        <v>185</v>
      </c>
    </row>
    <row r="466" spans="1:11">
      <c r="A466" s="2">
        <f t="shared" si="9"/>
        <v>465</v>
      </c>
      <c r="B466" s="2" t="s">
        <v>210</v>
      </c>
      <c r="C466" s="2">
        <v>2023</v>
      </c>
      <c r="D466" s="2" t="s">
        <v>211</v>
      </c>
      <c r="E466" s="2" t="s">
        <v>211</v>
      </c>
      <c r="F466" s="18">
        <v>45017</v>
      </c>
      <c r="G466" s="2">
        <v>30</v>
      </c>
      <c r="H466" s="19">
        <v>45040</v>
      </c>
      <c r="I466" t="s">
        <v>319</v>
      </c>
      <c r="J466" s="2">
        <v>1</v>
      </c>
      <c r="K466" s="211" t="s">
        <v>185</v>
      </c>
    </row>
    <row r="467" spans="1:11">
      <c r="A467" s="2">
        <f t="shared" si="9"/>
        <v>466</v>
      </c>
      <c r="B467" s="2" t="s">
        <v>210</v>
      </c>
      <c r="C467" s="2">
        <v>2023</v>
      </c>
      <c r="D467" s="2" t="s">
        <v>211</v>
      </c>
      <c r="E467" s="2" t="s">
        <v>211</v>
      </c>
      <c r="F467" s="18">
        <v>45017</v>
      </c>
      <c r="G467" s="2">
        <v>30</v>
      </c>
      <c r="H467" s="19">
        <v>45041</v>
      </c>
      <c r="I467" t="s">
        <v>328</v>
      </c>
      <c r="J467" s="2">
        <v>1</v>
      </c>
      <c r="K467" s="211" t="s">
        <v>186</v>
      </c>
    </row>
    <row r="468" spans="1:11">
      <c r="A468" s="2">
        <f t="shared" si="9"/>
        <v>467</v>
      </c>
      <c r="B468" s="2" t="s">
        <v>210</v>
      </c>
      <c r="C468" s="2">
        <v>2023</v>
      </c>
      <c r="D468" s="2" t="s">
        <v>211</v>
      </c>
      <c r="E468" s="2" t="s">
        <v>211</v>
      </c>
      <c r="F468" s="18">
        <v>45017</v>
      </c>
      <c r="G468" s="2">
        <v>30</v>
      </c>
      <c r="H468" s="19">
        <v>45041</v>
      </c>
      <c r="I468" t="s">
        <v>359</v>
      </c>
      <c r="J468" s="2">
        <v>1</v>
      </c>
      <c r="K468" s="211" t="s">
        <v>187</v>
      </c>
    </row>
    <row r="469" spans="1:11">
      <c r="A469" s="2">
        <f t="shared" si="9"/>
        <v>468</v>
      </c>
      <c r="B469" s="2" t="s">
        <v>210</v>
      </c>
      <c r="C469" s="2">
        <v>2023</v>
      </c>
      <c r="D469" s="2" t="s">
        <v>211</v>
      </c>
      <c r="E469" s="2" t="s">
        <v>211</v>
      </c>
      <c r="F469" s="18">
        <v>45017</v>
      </c>
      <c r="G469" s="2">
        <v>30</v>
      </c>
      <c r="H469" s="19">
        <v>45041</v>
      </c>
      <c r="I469" t="s">
        <v>1457</v>
      </c>
      <c r="J469" s="2">
        <v>1</v>
      </c>
      <c r="K469" s="211" t="s">
        <v>187</v>
      </c>
    </row>
    <row r="470" spans="1:11">
      <c r="A470" s="2">
        <f t="shared" si="9"/>
        <v>469</v>
      </c>
      <c r="B470" s="2" t="s">
        <v>210</v>
      </c>
      <c r="C470" s="2">
        <v>2023</v>
      </c>
      <c r="D470" s="2" t="s">
        <v>211</v>
      </c>
      <c r="E470" s="2" t="s">
        <v>211</v>
      </c>
      <c r="F470" s="18">
        <v>45017</v>
      </c>
      <c r="G470" s="2">
        <v>30</v>
      </c>
      <c r="H470" s="19">
        <v>45042</v>
      </c>
      <c r="I470" s="211" t="s">
        <v>334</v>
      </c>
      <c r="J470" s="2">
        <v>2</v>
      </c>
      <c r="K470" s="211" t="s">
        <v>189</v>
      </c>
    </row>
    <row r="471" spans="1:11">
      <c r="A471" s="2">
        <f t="shared" si="9"/>
        <v>470</v>
      </c>
      <c r="B471" s="2" t="s">
        <v>210</v>
      </c>
      <c r="C471" s="2">
        <v>2023</v>
      </c>
      <c r="D471" s="2" t="s">
        <v>211</v>
      </c>
      <c r="E471" s="2" t="s">
        <v>211</v>
      </c>
      <c r="F471" s="18">
        <v>45017</v>
      </c>
      <c r="G471" s="2">
        <v>30</v>
      </c>
      <c r="H471" s="19">
        <v>45042</v>
      </c>
      <c r="I471" t="s">
        <v>1457</v>
      </c>
      <c r="J471" s="2">
        <v>1</v>
      </c>
      <c r="K471" s="211" t="s">
        <v>189</v>
      </c>
    </row>
    <row r="472" spans="1:11">
      <c r="A472" s="2">
        <f t="shared" si="9"/>
        <v>471</v>
      </c>
      <c r="B472" s="2" t="s">
        <v>210</v>
      </c>
      <c r="C472" s="2">
        <v>2023</v>
      </c>
      <c r="D472" s="2" t="s">
        <v>211</v>
      </c>
      <c r="E472" s="2" t="s">
        <v>211</v>
      </c>
      <c r="F472" s="18">
        <v>45017</v>
      </c>
      <c r="G472" s="2">
        <v>30</v>
      </c>
      <c r="H472" s="19">
        <v>45042</v>
      </c>
      <c r="I472" t="s">
        <v>294</v>
      </c>
      <c r="J472" s="2">
        <v>2</v>
      </c>
      <c r="K472" s="211" t="s">
        <v>189</v>
      </c>
    </row>
    <row r="473" spans="1:11">
      <c r="A473" s="2">
        <f t="shared" si="9"/>
        <v>472</v>
      </c>
      <c r="B473" s="2" t="s">
        <v>210</v>
      </c>
      <c r="C473" s="2">
        <v>2023</v>
      </c>
      <c r="D473" s="2" t="s">
        <v>211</v>
      </c>
      <c r="E473" s="2" t="s">
        <v>211</v>
      </c>
      <c r="F473" s="18">
        <v>45017</v>
      </c>
      <c r="G473" s="2">
        <v>30</v>
      </c>
      <c r="H473" s="19">
        <v>45042</v>
      </c>
      <c r="I473" t="s">
        <v>328</v>
      </c>
      <c r="J473" s="2">
        <v>1</v>
      </c>
      <c r="K473" s="211" t="s">
        <v>189</v>
      </c>
    </row>
    <row r="474" spans="1:11">
      <c r="A474" s="2">
        <f t="shared" si="9"/>
        <v>473</v>
      </c>
      <c r="B474" s="2" t="s">
        <v>210</v>
      </c>
      <c r="C474" s="2">
        <v>2023</v>
      </c>
      <c r="D474" s="2" t="s">
        <v>211</v>
      </c>
      <c r="E474" s="2" t="s">
        <v>211</v>
      </c>
      <c r="F474" s="18">
        <v>45017</v>
      </c>
      <c r="G474" s="2">
        <v>30</v>
      </c>
      <c r="H474" s="19">
        <v>45042</v>
      </c>
      <c r="I474" t="s">
        <v>328</v>
      </c>
      <c r="J474" s="2">
        <v>1</v>
      </c>
      <c r="K474" s="211" t="s">
        <v>185</v>
      </c>
    </row>
    <row r="475" spans="1:11">
      <c r="A475" s="2">
        <f t="shared" si="9"/>
        <v>474</v>
      </c>
      <c r="B475" s="2" t="s">
        <v>210</v>
      </c>
      <c r="C475" s="2">
        <v>2023</v>
      </c>
      <c r="D475" s="2" t="s">
        <v>211</v>
      </c>
      <c r="E475" s="2" t="s">
        <v>211</v>
      </c>
      <c r="F475" s="18">
        <v>45017</v>
      </c>
      <c r="G475" s="2">
        <v>30</v>
      </c>
      <c r="H475" s="19">
        <v>45043</v>
      </c>
      <c r="I475" t="s">
        <v>359</v>
      </c>
      <c r="J475" s="2">
        <v>1</v>
      </c>
      <c r="K475" s="211" t="s">
        <v>184</v>
      </c>
    </row>
    <row r="476" spans="1:11">
      <c r="A476" s="2">
        <f t="shared" si="9"/>
        <v>475</v>
      </c>
      <c r="B476" s="2" t="s">
        <v>210</v>
      </c>
      <c r="C476" s="2">
        <v>2023</v>
      </c>
      <c r="D476" s="2" t="s">
        <v>211</v>
      </c>
      <c r="E476" s="2" t="s">
        <v>211</v>
      </c>
      <c r="F476" s="18">
        <v>45017</v>
      </c>
      <c r="G476" s="2">
        <v>30</v>
      </c>
      <c r="H476" s="19">
        <v>45043</v>
      </c>
      <c r="I476" s="211" t="s">
        <v>370</v>
      </c>
      <c r="J476" s="2">
        <v>1</v>
      </c>
      <c r="K476" s="211" t="s">
        <v>185</v>
      </c>
    </row>
    <row r="477" spans="1:11">
      <c r="A477" s="2">
        <f t="shared" si="9"/>
        <v>476</v>
      </c>
      <c r="B477" s="2" t="s">
        <v>210</v>
      </c>
      <c r="C477" s="2">
        <v>2023</v>
      </c>
      <c r="D477" s="2" t="s">
        <v>211</v>
      </c>
      <c r="E477" s="2" t="s">
        <v>211</v>
      </c>
      <c r="F477" s="18">
        <v>45017</v>
      </c>
      <c r="G477" s="2">
        <v>30</v>
      </c>
      <c r="H477" s="19">
        <v>45043</v>
      </c>
      <c r="I477" t="s">
        <v>328</v>
      </c>
      <c r="J477" s="2">
        <v>1</v>
      </c>
      <c r="K477" s="211" t="s">
        <v>185</v>
      </c>
    </row>
    <row r="478" spans="1:11">
      <c r="A478" s="2">
        <f t="shared" si="9"/>
        <v>477</v>
      </c>
      <c r="B478" s="2" t="s">
        <v>210</v>
      </c>
      <c r="C478" s="2">
        <v>2023</v>
      </c>
      <c r="D478" s="2" t="s">
        <v>211</v>
      </c>
      <c r="E478" s="2" t="s">
        <v>211</v>
      </c>
      <c r="F478" s="18">
        <v>45017</v>
      </c>
      <c r="G478" s="2">
        <v>30</v>
      </c>
      <c r="H478" s="19">
        <v>45043</v>
      </c>
      <c r="I478" t="s">
        <v>294</v>
      </c>
      <c r="J478" s="2">
        <v>2</v>
      </c>
      <c r="K478" s="211" t="s">
        <v>185</v>
      </c>
    </row>
    <row r="479" spans="1:11">
      <c r="A479" s="2">
        <f t="shared" si="9"/>
        <v>478</v>
      </c>
      <c r="B479" s="2" t="s">
        <v>210</v>
      </c>
      <c r="C479" s="2">
        <v>2023</v>
      </c>
      <c r="D479" s="2" t="s">
        <v>211</v>
      </c>
      <c r="E479" s="2" t="s">
        <v>211</v>
      </c>
      <c r="F479" s="18">
        <v>45017</v>
      </c>
      <c r="G479" s="2">
        <v>30</v>
      </c>
      <c r="H479" s="19">
        <v>45044</v>
      </c>
      <c r="I479" t="s">
        <v>328</v>
      </c>
      <c r="J479" s="2">
        <v>1</v>
      </c>
      <c r="K479" s="211" t="s">
        <v>186</v>
      </c>
    </row>
    <row r="480" spans="1:11">
      <c r="A480" s="2">
        <f t="shared" si="9"/>
        <v>479</v>
      </c>
      <c r="B480" s="2" t="s">
        <v>210</v>
      </c>
      <c r="C480" s="2">
        <v>2023</v>
      </c>
      <c r="D480" s="2" t="s">
        <v>211</v>
      </c>
      <c r="E480" s="2" t="s">
        <v>211</v>
      </c>
      <c r="F480" s="18">
        <v>45017</v>
      </c>
      <c r="G480" s="2">
        <v>30</v>
      </c>
      <c r="H480" s="19">
        <v>45044</v>
      </c>
      <c r="I480" t="s">
        <v>294</v>
      </c>
      <c r="J480" s="2">
        <v>2</v>
      </c>
      <c r="K480" s="211" t="s">
        <v>187</v>
      </c>
    </row>
    <row r="481" spans="1:11">
      <c r="A481" s="2">
        <f t="shared" si="9"/>
        <v>480</v>
      </c>
      <c r="B481" s="2" t="s">
        <v>210</v>
      </c>
      <c r="C481" s="2">
        <v>2023</v>
      </c>
      <c r="D481" s="2" t="s">
        <v>211</v>
      </c>
      <c r="E481" s="2" t="s">
        <v>211</v>
      </c>
      <c r="F481" s="18">
        <v>45017</v>
      </c>
      <c r="G481" s="2">
        <v>30</v>
      </c>
      <c r="H481" s="19">
        <v>45045</v>
      </c>
      <c r="I481" s="211" t="s">
        <v>334</v>
      </c>
      <c r="J481" s="2">
        <v>2</v>
      </c>
      <c r="K481" s="211" t="s">
        <v>188</v>
      </c>
    </row>
    <row r="482" spans="1:11">
      <c r="A482" s="2">
        <f t="shared" si="9"/>
        <v>481</v>
      </c>
      <c r="B482" s="2" t="s">
        <v>210</v>
      </c>
      <c r="C482" s="2">
        <v>2023</v>
      </c>
      <c r="D482" s="2" t="s">
        <v>211</v>
      </c>
      <c r="E482" s="2" t="s">
        <v>211</v>
      </c>
      <c r="F482" s="18">
        <v>45017</v>
      </c>
      <c r="G482" s="2">
        <v>30</v>
      </c>
      <c r="H482" s="19">
        <v>45045</v>
      </c>
      <c r="I482" t="s">
        <v>1457</v>
      </c>
      <c r="J482" s="2">
        <v>1</v>
      </c>
      <c r="K482" s="211" t="s">
        <v>188</v>
      </c>
    </row>
    <row r="483" spans="1:11">
      <c r="A483" s="2">
        <f t="shared" si="9"/>
        <v>482</v>
      </c>
      <c r="B483" s="2" t="s">
        <v>210</v>
      </c>
      <c r="C483" s="2">
        <v>2023</v>
      </c>
      <c r="D483" s="2" t="s">
        <v>211</v>
      </c>
      <c r="E483" s="2" t="s">
        <v>211</v>
      </c>
      <c r="F483" s="18">
        <v>45047</v>
      </c>
      <c r="G483" s="2">
        <v>31</v>
      </c>
      <c r="H483" s="19">
        <v>45048</v>
      </c>
      <c r="I483" t="s">
        <v>328</v>
      </c>
      <c r="J483" s="2">
        <v>1</v>
      </c>
      <c r="K483" s="211" t="s">
        <v>189</v>
      </c>
    </row>
    <row r="484" spans="1:11">
      <c r="A484" s="2">
        <f t="shared" si="9"/>
        <v>483</v>
      </c>
      <c r="B484" s="2" t="s">
        <v>210</v>
      </c>
      <c r="C484" s="2">
        <v>2023</v>
      </c>
      <c r="D484" s="2" t="s">
        <v>211</v>
      </c>
      <c r="E484" s="2" t="s">
        <v>211</v>
      </c>
      <c r="F484" s="18">
        <v>45047</v>
      </c>
      <c r="G484" s="2">
        <v>31</v>
      </c>
      <c r="H484" s="19">
        <v>45050</v>
      </c>
      <c r="I484" s="211" t="s">
        <v>334</v>
      </c>
      <c r="J484" s="2">
        <v>2</v>
      </c>
      <c r="K484" s="211" t="s">
        <v>184</v>
      </c>
    </row>
    <row r="485" spans="1:11">
      <c r="A485" s="2">
        <f t="shared" si="9"/>
        <v>484</v>
      </c>
      <c r="B485" s="2" t="s">
        <v>210</v>
      </c>
      <c r="C485" s="2">
        <v>2023</v>
      </c>
      <c r="D485" s="2" t="s">
        <v>211</v>
      </c>
      <c r="E485" s="2" t="s">
        <v>211</v>
      </c>
      <c r="F485" s="18">
        <v>45047</v>
      </c>
      <c r="G485" s="2">
        <v>31</v>
      </c>
      <c r="H485" s="19">
        <v>45050</v>
      </c>
      <c r="I485" t="s">
        <v>328</v>
      </c>
      <c r="J485" s="2">
        <v>1</v>
      </c>
      <c r="K485" s="211" t="s">
        <v>184</v>
      </c>
    </row>
    <row r="486" spans="1:11">
      <c r="A486" s="2">
        <f t="shared" si="9"/>
        <v>485</v>
      </c>
      <c r="B486" s="2" t="s">
        <v>210</v>
      </c>
      <c r="C486" s="2">
        <v>2023</v>
      </c>
      <c r="D486" s="2" t="s">
        <v>211</v>
      </c>
      <c r="E486" s="2" t="s">
        <v>211</v>
      </c>
      <c r="F486" s="18">
        <v>45047</v>
      </c>
      <c r="G486" s="2">
        <v>31</v>
      </c>
      <c r="H486" s="19">
        <v>45051</v>
      </c>
      <c r="I486" t="s">
        <v>328</v>
      </c>
      <c r="J486" s="2">
        <v>1</v>
      </c>
      <c r="K486" s="214" t="s">
        <v>186</v>
      </c>
    </row>
    <row r="487" spans="1:11">
      <c r="A487" s="2">
        <f t="shared" si="9"/>
        <v>486</v>
      </c>
      <c r="B487" s="2" t="s">
        <v>210</v>
      </c>
      <c r="C487" s="2">
        <v>2023</v>
      </c>
      <c r="D487" s="2" t="s">
        <v>211</v>
      </c>
      <c r="E487" s="2" t="s">
        <v>211</v>
      </c>
      <c r="F487" s="18">
        <v>45047</v>
      </c>
      <c r="G487" s="2">
        <v>31</v>
      </c>
      <c r="H487" s="19">
        <v>45052</v>
      </c>
      <c r="I487" s="211" t="s">
        <v>335</v>
      </c>
      <c r="J487" s="2">
        <v>1</v>
      </c>
      <c r="K487" s="211" t="s">
        <v>188</v>
      </c>
    </row>
    <row r="488" spans="1:11">
      <c r="A488" s="2">
        <f t="shared" si="9"/>
        <v>487</v>
      </c>
      <c r="B488" s="2" t="s">
        <v>210</v>
      </c>
      <c r="C488" s="2">
        <v>2023</v>
      </c>
      <c r="D488" s="2" t="s">
        <v>211</v>
      </c>
      <c r="E488" s="2" t="s">
        <v>211</v>
      </c>
      <c r="F488" s="18">
        <v>45047</v>
      </c>
      <c r="G488" s="2">
        <v>31</v>
      </c>
      <c r="H488" s="19">
        <v>45052</v>
      </c>
      <c r="I488" t="s">
        <v>1457</v>
      </c>
      <c r="J488" s="2">
        <v>1</v>
      </c>
      <c r="K488" s="211" t="s">
        <v>188</v>
      </c>
    </row>
    <row r="489" spans="1:11">
      <c r="A489" s="2">
        <f t="shared" si="9"/>
        <v>488</v>
      </c>
      <c r="B489" s="2" t="s">
        <v>210</v>
      </c>
      <c r="C489" s="2">
        <v>2023</v>
      </c>
      <c r="D489" s="2" t="s">
        <v>211</v>
      </c>
      <c r="E489" s="2" t="s">
        <v>211</v>
      </c>
      <c r="F489" s="18">
        <v>45047</v>
      </c>
      <c r="G489" s="2">
        <v>31</v>
      </c>
      <c r="H489" s="19">
        <v>45054</v>
      </c>
      <c r="I489" t="s">
        <v>328</v>
      </c>
      <c r="J489" s="2">
        <v>1</v>
      </c>
      <c r="K489" s="214" t="s">
        <v>189</v>
      </c>
    </row>
    <row r="490" spans="1:11">
      <c r="A490" s="2">
        <f t="shared" si="9"/>
        <v>489</v>
      </c>
      <c r="B490" s="2" t="s">
        <v>210</v>
      </c>
      <c r="C490" s="2">
        <v>2023</v>
      </c>
      <c r="D490" s="2" t="s">
        <v>211</v>
      </c>
      <c r="E490" s="2" t="s">
        <v>211</v>
      </c>
      <c r="F490" s="18">
        <v>45047</v>
      </c>
      <c r="G490" s="2">
        <v>31</v>
      </c>
      <c r="H490" s="19">
        <v>45055</v>
      </c>
      <c r="I490" t="s">
        <v>319</v>
      </c>
      <c r="J490" s="2">
        <v>1</v>
      </c>
      <c r="K490" s="211" t="s">
        <v>184</v>
      </c>
    </row>
    <row r="491" spans="1:11">
      <c r="A491" s="2">
        <f t="shared" si="9"/>
        <v>490</v>
      </c>
      <c r="B491" s="2" t="s">
        <v>210</v>
      </c>
      <c r="C491" s="2">
        <v>2023</v>
      </c>
      <c r="D491" s="2" t="s">
        <v>211</v>
      </c>
      <c r="E491" s="2" t="s">
        <v>211</v>
      </c>
      <c r="F491" s="18">
        <v>45047</v>
      </c>
      <c r="G491" s="2">
        <v>31</v>
      </c>
      <c r="H491" s="19">
        <v>45058</v>
      </c>
      <c r="I491" t="s">
        <v>328</v>
      </c>
      <c r="J491" s="2">
        <v>1</v>
      </c>
      <c r="K491" s="211" t="s">
        <v>185</v>
      </c>
    </row>
    <row r="492" spans="1:11">
      <c r="A492" s="2">
        <f t="shared" si="9"/>
        <v>491</v>
      </c>
      <c r="B492" s="2" t="s">
        <v>210</v>
      </c>
      <c r="C492" s="2">
        <v>2023</v>
      </c>
      <c r="D492" s="2" t="s">
        <v>211</v>
      </c>
      <c r="E492" s="2" t="s">
        <v>211</v>
      </c>
      <c r="F492" s="18">
        <v>45047</v>
      </c>
      <c r="G492" s="2">
        <v>31</v>
      </c>
      <c r="H492" s="19">
        <v>45060</v>
      </c>
      <c r="I492" t="s">
        <v>328</v>
      </c>
      <c r="J492" s="2">
        <v>1</v>
      </c>
      <c r="K492" s="211" t="s">
        <v>185</v>
      </c>
    </row>
    <row r="493" spans="1:11">
      <c r="A493" s="2">
        <f t="shared" si="9"/>
        <v>492</v>
      </c>
      <c r="B493" s="2" t="s">
        <v>210</v>
      </c>
      <c r="C493" s="2">
        <v>2023</v>
      </c>
      <c r="D493" s="2" t="s">
        <v>211</v>
      </c>
      <c r="E493" s="2" t="s">
        <v>211</v>
      </c>
      <c r="F493" s="18">
        <v>45047</v>
      </c>
      <c r="G493" s="2">
        <v>31</v>
      </c>
      <c r="H493" s="19">
        <v>45060</v>
      </c>
      <c r="I493" t="s">
        <v>294</v>
      </c>
      <c r="J493" s="2">
        <v>2</v>
      </c>
      <c r="K493" s="211" t="s">
        <v>188</v>
      </c>
    </row>
    <row r="494" spans="1:11">
      <c r="A494" s="2">
        <f t="shared" si="9"/>
        <v>493</v>
      </c>
      <c r="B494" s="2" t="s">
        <v>210</v>
      </c>
      <c r="C494" s="2">
        <v>2023</v>
      </c>
      <c r="D494" s="2" t="s">
        <v>211</v>
      </c>
      <c r="E494" s="2" t="s">
        <v>211</v>
      </c>
      <c r="F494" s="18">
        <v>45047</v>
      </c>
      <c r="G494" s="2">
        <v>31</v>
      </c>
      <c r="H494" s="19">
        <v>45064</v>
      </c>
      <c r="I494" t="s">
        <v>328</v>
      </c>
      <c r="J494" s="2">
        <v>1</v>
      </c>
      <c r="K494" s="211" t="s">
        <v>188</v>
      </c>
    </row>
    <row r="495" spans="1:11">
      <c r="A495" s="2">
        <f t="shared" si="9"/>
        <v>494</v>
      </c>
      <c r="B495" s="2" t="s">
        <v>210</v>
      </c>
      <c r="C495" s="2">
        <v>2023</v>
      </c>
      <c r="D495" s="2" t="s">
        <v>211</v>
      </c>
      <c r="E495" s="2" t="s">
        <v>211</v>
      </c>
      <c r="F495" s="18">
        <v>45047</v>
      </c>
      <c r="G495" s="2">
        <v>31</v>
      </c>
      <c r="H495" s="19">
        <v>45064</v>
      </c>
      <c r="I495" t="s">
        <v>359</v>
      </c>
      <c r="J495" s="2">
        <v>1</v>
      </c>
      <c r="K495" s="211" t="s">
        <v>187</v>
      </c>
    </row>
    <row r="496" spans="1:11">
      <c r="A496" s="2">
        <f t="shared" si="9"/>
        <v>495</v>
      </c>
      <c r="B496" s="2" t="s">
        <v>210</v>
      </c>
      <c r="C496" s="2">
        <v>2023</v>
      </c>
      <c r="D496" s="2" t="s">
        <v>211</v>
      </c>
      <c r="E496" s="2" t="s">
        <v>211</v>
      </c>
      <c r="F496" s="18">
        <v>45047</v>
      </c>
      <c r="G496" s="2">
        <v>31</v>
      </c>
      <c r="H496" s="19">
        <v>45064</v>
      </c>
      <c r="I496" t="s">
        <v>339</v>
      </c>
      <c r="J496" s="2">
        <v>1</v>
      </c>
      <c r="K496" s="211" t="s">
        <v>184</v>
      </c>
    </row>
    <row r="497" spans="1:11">
      <c r="A497" s="2">
        <f t="shared" si="9"/>
        <v>496</v>
      </c>
      <c r="B497" s="2" t="s">
        <v>210</v>
      </c>
      <c r="C497" s="2">
        <v>2023</v>
      </c>
      <c r="D497" s="2" t="s">
        <v>211</v>
      </c>
      <c r="E497" s="2" t="s">
        <v>211</v>
      </c>
      <c r="F497" s="18">
        <v>45047</v>
      </c>
      <c r="G497" s="2">
        <v>31</v>
      </c>
      <c r="H497" s="19">
        <v>45066</v>
      </c>
      <c r="I497" s="211" t="s">
        <v>1449</v>
      </c>
      <c r="J497" s="2">
        <v>1</v>
      </c>
      <c r="K497" s="212" t="s">
        <v>610</v>
      </c>
    </row>
    <row r="498" spans="1:11">
      <c r="A498" s="2">
        <f t="shared" si="9"/>
        <v>497</v>
      </c>
      <c r="B498" s="2" t="s">
        <v>210</v>
      </c>
      <c r="C498" s="2">
        <v>2023</v>
      </c>
      <c r="D498" s="2" t="s">
        <v>211</v>
      </c>
      <c r="E498" s="2" t="s">
        <v>211</v>
      </c>
      <c r="F498" s="18">
        <v>45047</v>
      </c>
      <c r="G498" s="2">
        <v>31</v>
      </c>
      <c r="H498" s="19">
        <v>45066</v>
      </c>
      <c r="I498" s="211" t="s">
        <v>1449</v>
      </c>
      <c r="J498" s="2">
        <v>1</v>
      </c>
      <c r="K498" s="212" t="s">
        <v>727</v>
      </c>
    </row>
    <row r="499" spans="1:11">
      <c r="A499" s="2">
        <f t="shared" si="9"/>
        <v>498</v>
      </c>
      <c r="B499" s="2" t="s">
        <v>210</v>
      </c>
      <c r="C499" s="2">
        <v>2023</v>
      </c>
      <c r="D499" s="2" t="s">
        <v>211</v>
      </c>
      <c r="E499" s="2" t="s">
        <v>211</v>
      </c>
      <c r="F499" s="18">
        <v>45047</v>
      </c>
      <c r="G499" s="2">
        <v>31</v>
      </c>
      <c r="H499" s="19">
        <v>45066</v>
      </c>
      <c r="I499" t="s">
        <v>1451</v>
      </c>
      <c r="J499" s="2">
        <v>1</v>
      </c>
      <c r="K499" s="212" t="s">
        <v>728</v>
      </c>
    </row>
    <row r="500" spans="1:11">
      <c r="A500" s="2">
        <f t="shared" si="9"/>
        <v>499</v>
      </c>
      <c r="B500" s="2" t="s">
        <v>210</v>
      </c>
      <c r="C500" s="2">
        <v>2023</v>
      </c>
      <c r="D500" s="2" t="s">
        <v>211</v>
      </c>
      <c r="E500" s="2" t="s">
        <v>211</v>
      </c>
      <c r="F500" s="18">
        <v>45047</v>
      </c>
      <c r="G500" s="2">
        <v>31</v>
      </c>
      <c r="H500" s="19">
        <v>45066</v>
      </c>
      <c r="I500" s="211" t="s">
        <v>1449</v>
      </c>
      <c r="J500" s="2">
        <v>1</v>
      </c>
      <c r="K500" s="212" t="s">
        <v>729</v>
      </c>
    </row>
    <row r="501" spans="1:11">
      <c r="A501" s="2">
        <f t="shared" si="9"/>
        <v>500</v>
      </c>
      <c r="B501" s="2" t="s">
        <v>210</v>
      </c>
      <c r="C501" s="2">
        <v>2023</v>
      </c>
      <c r="D501" s="2" t="s">
        <v>211</v>
      </c>
      <c r="E501" s="2" t="s">
        <v>211</v>
      </c>
      <c r="F501" s="18">
        <v>45047</v>
      </c>
      <c r="G501" s="2">
        <v>31</v>
      </c>
      <c r="H501" s="19">
        <v>45066</v>
      </c>
      <c r="I501" t="s">
        <v>1451</v>
      </c>
      <c r="J501" s="2">
        <v>2</v>
      </c>
      <c r="K501" s="212" t="s">
        <v>730</v>
      </c>
    </row>
    <row r="502" spans="1:11">
      <c r="A502" s="2">
        <f t="shared" si="9"/>
        <v>501</v>
      </c>
      <c r="B502" s="2" t="s">
        <v>210</v>
      </c>
      <c r="C502" s="2">
        <v>2023</v>
      </c>
      <c r="D502" s="2" t="s">
        <v>211</v>
      </c>
      <c r="E502" s="2" t="s">
        <v>211</v>
      </c>
      <c r="F502" s="18">
        <v>45047</v>
      </c>
      <c r="G502" s="2">
        <v>31</v>
      </c>
      <c r="H502" s="19">
        <v>45066</v>
      </c>
      <c r="I502" t="s">
        <v>328</v>
      </c>
      <c r="J502" s="2">
        <v>1</v>
      </c>
      <c r="K502" s="211" t="s">
        <v>188</v>
      </c>
    </row>
    <row r="503" spans="1:11">
      <c r="A503" s="2">
        <f t="shared" si="9"/>
        <v>502</v>
      </c>
      <c r="B503" s="2" t="s">
        <v>210</v>
      </c>
      <c r="C503" s="2">
        <v>2023</v>
      </c>
      <c r="D503" s="2" t="s">
        <v>211</v>
      </c>
      <c r="E503" s="2" t="s">
        <v>211</v>
      </c>
      <c r="F503" s="18">
        <v>45047</v>
      </c>
      <c r="G503" s="2">
        <v>31</v>
      </c>
      <c r="H503" s="19">
        <v>45067</v>
      </c>
      <c r="I503" t="s">
        <v>328</v>
      </c>
      <c r="J503" s="2">
        <v>1</v>
      </c>
      <c r="K503" s="211" t="s">
        <v>189</v>
      </c>
    </row>
    <row r="504" spans="1:11">
      <c r="A504" s="2">
        <f t="shared" si="9"/>
        <v>503</v>
      </c>
      <c r="B504" s="2" t="s">
        <v>210</v>
      </c>
      <c r="C504" s="2">
        <v>2023</v>
      </c>
      <c r="D504" s="2" t="s">
        <v>211</v>
      </c>
      <c r="E504" s="2" t="s">
        <v>211</v>
      </c>
      <c r="F504" s="18">
        <v>45047</v>
      </c>
      <c r="G504" s="2">
        <v>31</v>
      </c>
      <c r="H504" s="19">
        <v>45068</v>
      </c>
      <c r="I504" s="211" t="s">
        <v>370</v>
      </c>
      <c r="J504" s="2">
        <v>1</v>
      </c>
      <c r="K504" s="211" t="s">
        <v>184</v>
      </c>
    </row>
    <row r="505" spans="1:11">
      <c r="A505" s="2">
        <f t="shared" si="9"/>
        <v>504</v>
      </c>
      <c r="B505" s="2" t="s">
        <v>210</v>
      </c>
      <c r="C505" s="2">
        <v>2023</v>
      </c>
      <c r="D505" s="2" t="s">
        <v>211</v>
      </c>
      <c r="E505" s="2" t="s">
        <v>211</v>
      </c>
      <c r="F505" s="18">
        <v>45047</v>
      </c>
      <c r="G505" s="2">
        <v>31</v>
      </c>
      <c r="H505" s="19">
        <v>45071</v>
      </c>
      <c r="I505" t="s">
        <v>1458</v>
      </c>
      <c r="J505" s="2">
        <v>3</v>
      </c>
      <c r="K505" s="214" t="s">
        <v>1459</v>
      </c>
    </row>
    <row r="506" spans="1:11">
      <c r="A506" s="2">
        <f t="shared" si="9"/>
        <v>505</v>
      </c>
      <c r="B506" s="2" t="s">
        <v>210</v>
      </c>
      <c r="C506" s="2">
        <v>2023</v>
      </c>
      <c r="D506" s="2" t="s">
        <v>211</v>
      </c>
      <c r="E506" s="2" t="s">
        <v>211</v>
      </c>
      <c r="F506" s="18">
        <v>45047</v>
      </c>
      <c r="G506" s="2">
        <v>31</v>
      </c>
      <c r="H506" s="19">
        <v>45071</v>
      </c>
      <c r="I506" t="s">
        <v>1460</v>
      </c>
      <c r="J506" s="2">
        <v>3</v>
      </c>
      <c r="K506" s="214" t="s">
        <v>1459</v>
      </c>
    </row>
    <row r="507" spans="1:11">
      <c r="A507" s="2">
        <f t="shared" si="9"/>
        <v>506</v>
      </c>
      <c r="B507" s="2" t="s">
        <v>210</v>
      </c>
      <c r="C507" s="2">
        <v>2023</v>
      </c>
      <c r="D507" s="2" t="s">
        <v>211</v>
      </c>
      <c r="E507" s="2" t="s">
        <v>211</v>
      </c>
      <c r="F507" s="18">
        <v>45047</v>
      </c>
      <c r="G507" s="2">
        <v>31</v>
      </c>
      <c r="H507" s="19">
        <v>45071</v>
      </c>
      <c r="I507" t="s">
        <v>1461</v>
      </c>
      <c r="J507" s="2">
        <v>15</v>
      </c>
      <c r="K507" s="214" t="s">
        <v>1459</v>
      </c>
    </row>
    <row r="508" spans="1:11">
      <c r="A508" s="2">
        <f t="shared" si="9"/>
        <v>507</v>
      </c>
      <c r="B508" s="2" t="s">
        <v>210</v>
      </c>
      <c r="C508" s="2">
        <v>2023</v>
      </c>
      <c r="D508" s="2" t="s">
        <v>211</v>
      </c>
      <c r="E508" s="2" t="s">
        <v>211</v>
      </c>
      <c r="F508" s="18">
        <v>45047</v>
      </c>
      <c r="G508" s="2">
        <v>31</v>
      </c>
      <c r="H508" s="19">
        <v>45071</v>
      </c>
      <c r="I508" t="s">
        <v>1462</v>
      </c>
      <c r="J508" s="2">
        <v>4</v>
      </c>
      <c r="K508" s="214" t="s">
        <v>1459</v>
      </c>
    </row>
    <row r="509" spans="1:11">
      <c r="A509" s="2">
        <f t="shared" si="9"/>
        <v>508</v>
      </c>
      <c r="B509" s="2" t="s">
        <v>210</v>
      </c>
      <c r="C509" s="2">
        <v>2023</v>
      </c>
      <c r="D509" s="2" t="s">
        <v>211</v>
      </c>
      <c r="E509" s="2" t="s">
        <v>211</v>
      </c>
      <c r="F509" s="18">
        <v>45047</v>
      </c>
      <c r="G509" s="2">
        <v>31</v>
      </c>
      <c r="H509" s="19">
        <v>45071</v>
      </c>
      <c r="I509" t="s">
        <v>1463</v>
      </c>
      <c r="J509" s="2">
        <v>1</v>
      </c>
      <c r="K509" s="214" t="s">
        <v>1459</v>
      </c>
    </row>
    <row r="510" spans="1:11">
      <c r="A510" s="2">
        <f t="shared" si="9"/>
        <v>509</v>
      </c>
      <c r="B510" s="2" t="s">
        <v>210</v>
      </c>
      <c r="C510" s="2">
        <v>2023</v>
      </c>
      <c r="D510" s="2" t="s">
        <v>211</v>
      </c>
      <c r="E510" s="2" t="s">
        <v>211</v>
      </c>
      <c r="F510" s="18">
        <v>45047</v>
      </c>
      <c r="G510" s="2">
        <v>31</v>
      </c>
      <c r="H510" s="19">
        <v>45071</v>
      </c>
      <c r="I510" t="s">
        <v>1464</v>
      </c>
      <c r="J510" s="2">
        <v>210</v>
      </c>
      <c r="K510" s="214" t="s">
        <v>1459</v>
      </c>
    </row>
    <row r="511" spans="1:11">
      <c r="A511" s="2">
        <f t="shared" si="9"/>
        <v>510</v>
      </c>
      <c r="B511" s="2" t="s">
        <v>210</v>
      </c>
      <c r="C511" s="2">
        <v>2023</v>
      </c>
      <c r="D511" s="2" t="s">
        <v>211</v>
      </c>
      <c r="E511" s="2" t="s">
        <v>211</v>
      </c>
      <c r="F511" s="18">
        <v>45047</v>
      </c>
      <c r="G511" s="2">
        <v>31</v>
      </c>
      <c r="H511" s="19">
        <v>45071</v>
      </c>
      <c r="I511" t="s">
        <v>1464</v>
      </c>
      <c r="J511" s="2">
        <v>105</v>
      </c>
      <c r="K511" s="214" t="s">
        <v>1459</v>
      </c>
    </row>
    <row r="512" spans="1:11">
      <c r="A512" s="2">
        <f t="shared" si="9"/>
        <v>511</v>
      </c>
      <c r="B512" s="2" t="s">
        <v>210</v>
      </c>
      <c r="C512" s="2">
        <v>2023</v>
      </c>
      <c r="D512" s="2" t="s">
        <v>211</v>
      </c>
      <c r="E512" s="2" t="s">
        <v>211</v>
      </c>
      <c r="F512" s="18">
        <v>45047</v>
      </c>
      <c r="G512" s="2">
        <v>31</v>
      </c>
      <c r="H512" s="19">
        <v>45072</v>
      </c>
      <c r="I512" t="s">
        <v>327</v>
      </c>
      <c r="J512" s="2">
        <v>2</v>
      </c>
      <c r="K512" s="214" t="s">
        <v>187</v>
      </c>
    </row>
    <row r="513" spans="1:11">
      <c r="A513" s="2">
        <f t="shared" si="9"/>
        <v>512</v>
      </c>
      <c r="B513" s="2" t="s">
        <v>210</v>
      </c>
      <c r="C513" s="2">
        <v>2023</v>
      </c>
      <c r="D513" s="2" t="s">
        <v>211</v>
      </c>
      <c r="E513" s="2" t="s">
        <v>211</v>
      </c>
      <c r="F513" s="18">
        <v>45047</v>
      </c>
      <c r="G513" s="2">
        <v>31</v>
      </c>
      <c r="H513" s="19">
        <v>45072</v>
      </c>
      <c r="I513" t="s">
        <v>328</v>
      </c>
      <c r="J513" s="2">
        <v>1</v>
      </c>
      <c r="K513" s="214" t="s">
        <v>189</v>
      </c>
    </row>
    <row r="514" spans="1:11">
      <c r="A514" s="2">
        <f t="shared" si="9"/>
        <v>513</v>
      </c>
      <c r="B514" s="2" t="s">
        <v>210</v>
      </c>
      <c r="C514" s="2">
        <v>2023</v>
      </c>
      <c r="D514" s="2" t="s">
        <v>211</v>
      </c>
      <c r="E514" s="2" t="s">
        <v>211</v>
      </c>
      <c r="F514" s="18">
        <v>45047</v>
      </c>
      <c r="G514" s="2">
        <v>31</v>
      </c>
      <c r="H514" s="19">
        <v>45072</v>
      </c>
      <c r="I514" s="211" t="s">
        <v>334</v>
      </c>
      <c r="J514" s="2">
        <v>2</v>
      </c>
      <c r="K514" s="214" t="s">
        <v>185</v>
      </c>
    </row>
    <row r="515" spans="1:11">
      <c r="A515" s="2">
        <f t="shared" ref="A515:A572" si="10">A514+1</f>
        <v>514</v>
      </c>
      <c r="B515" s="2" t="s">
        <v>210</v>
      </c>
      <c r="C515" s="2">
        <v>2023</v>
      </c>
      <c r="D515" s="2" t="s">
        <v>211</v>
      </c>
      <c r="E515" s="2" t="s">
        <v>211</v>
      </c>
      <c r="F515" s="18">
        <v>45047</v>
      </c>
      <c r="G515" s="2">
        <v>31</v>
      </c>
      <c r="H515" s="19">
        <v>45072</v>
      </c>
      <c r="I515" s="211" t="s">
        <v>286</v>
      </c>
      <c r="J515" s="2">
        <v>1</v>
      </c>
      <c r="K515" s="214" t="s">
        <v>186</v>
      </c>
    </row>
    <row r="516" spans="1:11">
      <c r="A516" s="2">
        <f t="shared" si="10"/>
        <v>515</v>
      </c>
      <c r="B516" s="2" t="s">
        <v>210</v>
      </c>
      <c r="C516" s="2">
        <v>2023</v>
      </c>
      <c r="D516" s="2" t="s">
        <v>211</v>
      </c>
      <c r="E516" s="2" t="s">
        <v>211</v>
      </c>
      <c r="F516" s="18">
        <v>45047</v>
      </c>
      <c r="G516" s="2">
        <v>31</v>
      </c>
      <c r="H516" s="19">
        <v>45073</v>
      </c>
      <c r="I516" t="s">
        <v>328</v>
      </c>
      <c r="J516" s="2">
        <v>1</v>
      </c>
      <c r="K516" s="214" t="s">
        <v>184</v>
      </c>
    </row>
    <row r="517" spans="1:11">
      <c r="A517" s="2">
        <f t="shared" si="10"/>
        <v>516</v>
      </c>
      <c r="B517" s="2" t="s">
        <v>210</v>
      </c>
      <c r="C517" s="2">
        <v>2023</v>
      </c>
      <c r="D517" s="2" t="s">
        <v>211</v>
      </c>
      <c r="E517" s="2" t="s">
        <v>211</v>
      </c>
      <c r="F517" s="18">
        <v>45047</v>
      </c>
      <c r="G517" s="2">
        <v>31</v>
      </c>
      <c r="H517" s="19">
        <v>45073</v>
      </c>
      <c r="I517" t="s">
        <v>319</v>
      </c>
      <c r="J517" s="2">
        <v>1</v>
      </c>
      <c r="K517" s="214" t="s">
        <v>188</v>
      </c>
    </row>
    <row r="518" spans="1:11">
      <c r="A518" s="2">
        <f t="shared" si="10"/>
        <v>517</v>
      </c>
      <c r="B518" s="2" t="s">
        <v>210</v>
      </c>
      <c r="C518" s="2">
        <v>2023</v>
      </c>
      <c r="D518" s="2" t="s">
        <v>211</v>
      </c>
      <c r="E518" s="2" t="s">
        <v>211</v>
      </c>
      <c r="F518" s="18">
        <v>45047</v>
      </c>
      <c r="G518" s="2">
        <v>31</v>
      </c>
      <c r="H518" s="19">
        <v>45074</v>
      </c>
      <c r="I518" t="s">
        <v>341</v>
      </c>
      <c r="J518" s="2">
        <v>1</v>
      </c>
      <c r="K518" s="211" t="s">
        <v>186</v>
      </c>
    </row>
    <row r="519" spans="1:11">
      <c r="A519" s="2">
        <f t="shared" si="10"/>
        <v>518</v>
      </c>
      <c r="B519" s="2" t="s">
        <v>210</v>
      </c>
      <c r="C519" s="2">
        <v>2023</v>
      </c>
      <c r="D519" s="2" t="s">
        <v>211</v>
      </c>
      <c r="E519" s="2" t="s">
        <v>211</v>
      </c>
      <c r="F519" s="18">
        <v>45047</v>
      </c>
      <c r="G519" s="2">
        <v>31</v>
      </c>
      <c r="H519" s="19">
        <v>45076</v>
      </c>
      <c r="I519" t="s">
        <v>328</v>
      </c>
      <c r="J519" s="2">
        <v>1</v>
      </c>
      <c r="K519" s="214" t="s">
        <v>188</v>
      </c>
    </row>
    <row r="520" spans="1:11">
      <c r="A520" s="2">
        <f t="shared" si="10"/>
        <v>519</v>
      </c>
      <c r="B520" s="2" t="s">
        <v>210</v>
      </c>
      <c r="C520" s="2">
        <v>2023</v>
      </c>
      <c r="D520" s="2" t="s">
        <v>211</v>
      </c>
      <c r="E520" s="2" t="s">
        <v>211</v>
      </c>
      <c r="F520" s="18">
        <v>45047</v>
      </c>
      <c r="G520" s="2">
        <v>31</v>
      </c>
      <c r="H520" s="19">
        <v>45077</v>
      </c>
      <c r="I520" s="211" t="s">
        <v>698</v>
      </c>
      <c r="J520" s="2">
        <v>1</v>
      </c>
      <c r="K520" s="212" t="s">
        <v>731</v>
      </c>
    </row>
    <row r="521" spans="1:11">
      <c r="A521" s="2">
        <f t="shared" si="10"/>
        <v>520</v>
      </c>
      <c r="B521" s="2" t="s">
        <v>210</v>
      </c>
      <c r="C521" s="2">
        <v>2023</v>
      </c>
      <c r="D521" s="2" t="s">
        <v>211</v>
      </c>
      <c r="E521" s="2" t="s">
        <v>211</v>
      </c>
      <c r="F521" s="18">
        <v>45078</v>
      </c>
      <c r="G521" s="2">
        <v>30</v>
      </c>
      <c r="H521" s="19">
        <v>45079</v>
      </c>
      <c r="I521" t="s">
        <v>328</v>
      </c>
      <c r="J521" s="2">
        <v>1</v>
      </c>
      <c r="K521" s="214" t="s">
        <v>187</v>
      </c>
    </row>
    <row r="522" spans="1:11">
      <c r="A522" s="2">
        <f t="shared" si="10"/>
        <v>521</v>
      </c>
      <c r="B522" s="2" t="s">
        <v>210</v>
      </c>
      <c r="C522" s="2">
        <v>2023</v>
      </c>
      <c r="D522" s="2" t="s">
        <v>211</v>
      </c>
      <c r="E522" s="2" t="s">
        <v>211</v>
      </c>
      <c r="F522" s="18">
        <v>45078</v>
      </c>
      <c r="G522" s="2">
        <v>30</v>
      </c>
      <c r="H522" s="19">
        <v>45080</v>
      </c>
      <c r="I522" t="s">
        <v>359</v>
      </c>
      <c r="J522" s="2">
        <v>1</v>
      </c>
      <c r="K522" s="211" t="s">
        <v>184</v>
      </c>
    </row>
    <row r="523" spans="1:11">
      <c r="A523" s="2">
        <f t="shared" si="10"/>
        <v>522</v>
      </c>
      <c r="B523" s="2" t="s">
        <v>210</v>
      </c>
      <c r="C523" s="2">
        <v>2023</v>
      </c>
      <c r="D523" s="2" t="s">
        <v>211</v>
      </c>
      <c r="E523" s="2" t="s">
        <v>211</v>
      </c>
      <c r="F523" s="18">
        <v>45078</v>
      </c>
      <c r="G523" s="2">
        <v>30</v>
      </c>
      <c r="H523" s="19">
        <v>45081</v>
      </c>
      <c r="I523" s="211" t="s">
        <v>334</v>
      </c>
      <c r="J523" s="2">
        <v>2</v>
      </c>
      <c r="K523" s="214" t="s">
        <v>187</v>
      </c>
    </row>
    <row r="524" spans="1:11">
      <c r="A524" s="2">
        <f t="shared" si="10"/>
        <v>523</v>
      </c>
      <c r="B524" s="2" t="s">
        <v>210</v>
      </c>
      <c r="C524" s="2">
        <v>2023</v>
      </c>
      <c r="D524" s="2" t="s">
        <v>211</v>
      </c>
      <c r="E524" s="2" t="s">
        <v>211</v>
      </c>
      <c r="F524" s="18">
        <v>45078</v>
      </c>
      <c r="G524" s="2">
        <v>30</v>
      </c>
      <c r="H524" s="19">
        <v>45085</v>
      </c>
      <c r="I524" t="s">
        <v>1465</v>
      </c>
      <c r="J524" s="2">
        <v>10</v>
      </c>
      <c r="K524" s="214" t="s">
        <v>189</v>
      </c>
    </row>
    <row r="525" spans="1:11">
      <c r="A525" s="2">
        <f t="shared" si="10"/>
        <v>524</v>
      </c>
      <c r="B525" s="2" t="s">
        <v>210</v>
      </c>
      <c r="C525" s="2">
        <v>2023</v>
      </c>
      <c r="D525" s="2" t="s">
        <v>211</v>
      </c>
      <c r="E525" s="2" t="s">
        <v>211</v>
      </c>
      <c r="F525" s="18">
        <v>45078</v>
      </c>
      <c r="G525" s="2">
        <v>30</v>
      </c>
      <c r="H525" s="19">
        <v>45085</v>
      </c>
      <c r="I525" t="s">
        <v>319</v>
      </c>
      <c r="J525" s="2">
        <v>1</v>
      </c>
      <c r="K525" s="211" t="s">
        <v>184</v>
      </c>
    </row>
    <row r="526" spans="1:11">
      <c r="A526" s="2">
        <f t="shared" si="10"/>
        <v>525</v>
      </c>
      <c r="B526" s="2" t="s">
        <v>210</v>
      </c>
      <c r="C526" s="2">
        <v>2023</v>
      </c>
      <c r="D526" s="2" t="s">
        <v>211</v>
      </c>
      <c r="E526" s="2" t="s">
        <v>211</v>
      </c>
      <c r="F526" s="18">
        <v>45078</v>
      </c>
      <c r="G526" s="2">
        <v>30</v>
      </c>
      <c r="H526" s="19">
        <v>45085</v>
      </c>
      <c r="I526" t="s">
        <v>328</v>
      </c>
      <c r="J526" s="2">
        <v>1</v>
      </c>
      <c r="K526" s="211" t="s">
        <v>184</v>
      </c>
    </row>
    <row r="527" spans="1:11">
      <c r="A527" s="2">
        <f t="shared" si="10"/>
        <v>526</v>
      </c>
      <c r="B527" s="2" t="s">
        <v>210</v>
      </c>
      <c r="C527" s="2">
        <v>2023</v>
      </c>
      <c r="D527" s="2" t="s">
        <v>211</v>
      </c>
      <c r="E527" s="2" t="s">
        <v>211</v>
      </c>
      <c r="F527" s="18">
        <v>45078</v>
      </c>
      <c r="G527" s="2">
        <v>30</v>
      </c>
      <c r="H527" s="19">
        <v>45085</v>
      </c>
      <c r="I527" s="211" t="s">
        <v>286</v>
      </c>
      <c r="J527" s="2">
        <v>1</v>
      </c>
      <c r="K527" s="214" t="s">
        <v>188</v>
      </c>
    </row>
    <row r="528" spans="1:11">
      <c r="A528" s="2">
        <f t="shared" si="10"/>
        <v>527</v>
      </c>
      <c r="B528" s="2" t="s">
        <v>210</v>
      </c>
      <c r="C528" s="2">
        <v>2023</v>
      </c>
      <c r="D528" s="2" t="s">
        <v>211</v>
      </c>
      <c r="E528" s="2" t="s">
        <v>211</v>
      </c>
      <c r="F528" s="18">
        <v>45078</v>
      </c>
      <c r="G528" s="2">
        <v>30</v>
      </c>
      <c r="H528" s="19">
        <v>45086</v>
      </c>
      <c r="I528" t="s">
        <v>328</v>
      </c>
      <c r="J528" s="2">
        <v>1</v>
      </c>
      <c r="K528" s="214" t="s">
        <v>188</v>
      </c>
    </row>
    <row r="529" spans="1:11">
      <c r="A529" s="2">
        <f t="shared" si="10"/>
        <v>528</v>
      </c>
      <c r="B529" s="2" t="s">
        <v>210</v>
      </c>
      <c r="C529" s="2">
        <v>2023</v>
      </c>
      <c r="D529" s="2" t="s">
        <v>211</v>
      </c>
      <c r="E529" s="2" t="s">
        <v>211</v>
      </c>
      <c r="F529" s="18">
        <v>45078</v>
      </c>
      <c r="G529" s="2">
        <v>30</v>
      </c>
      <c r="H529" s="19">
        <v>45088</v>
      </c>
      <c r="I529" t="s">
        <v>328</v>
      </c>
      <c r="J529" s="2">
        <v>1</v>
      </c>
      <c r="K529" s="214" t="s">
        <v>187</v>
      </c>
    </row>
    <row r="530" spans="1:11">
      <c r="A530" s="2">
        <f t="shared" si="10"/>
        <v>529</v>
      </c>
      <c r="B530" s="2" t="s">
        <v>210</v>
      </c>
      <c r="C530" s="2">
        <v>2023</v>
      </c>
      <c r="D530" s="2" t="s">
        <v>211</v>
      </c>
      <c r="E530" s="2" t="s">
        <v>211</v>
      </c>
      <c r="F530" s="18">
        <v>45078</v>
      </c>
      <c r="G530" s="2">
        <v>30</v>
      </c>
      <c r="H530" s="19">
        <v>45089</v>
      </c>
      <c r="I530" t="s">
        <v>359</v>
      </c>
      <c r="J530" s="2">
        <v>1</v>
      </c>
      <c r="K530" s="211" t="s">
        <v>184</v>
      </c>
    </row>
    <row r="531" spans="1:11">
      <c r="A531" s="2">
        <f t="shared" si="10"/>
        <v>530</v>
      </c>
      <c r="B531" s="2" t="s">
        <v>210</v>
      </c>
      <c r="C531" s="2">
        <v>2023</v>
      </c>
      <c r="D531" s="2" t="s">
        <v>211</v>
      </c>
      <c r="E531" s="2" t="s">
        <v>211</v>
      </c>
      <c r="F531" s="18">
        <v>45078</v>
      </c>
      <c r="G531" s="2">
        <v>30</v>
      </c>
      <c r="H531" s="19">
        <v>45091</v>
      </c>
      <c r="I531" t="s">
        <v>328</v>
      </c>
      <c r="J531" s="2">
        <v>1</v>
      </c>
      <c r="K531" s="211" t="s">
        <v>184</v>
      </c>
    </row>
    <row r="532" spans="1:11">
      <c r="A532" s="2">
        <f t="shared" si="10"/>
        <v>531</v>
      </c>
      <c r="B532" s="2" t="s">
        <v>210</v>
      </c>
      <c r="C532" s="2">
        <v>2023</v>
      </c>
      <c r="D532" s="2" t="s">
        <v>211</v>
      </c>
      <c r="E532" s="2" t="s">
        <v>211</v>
      </c>
      <c r="F532" s="18">
        <v>45078</v>
      </c>
      <c r="G532" s="2">
        <v>30</v>
      </c>
      <c r="H532" s="19">
        <v>45093</v>
      </c>
      <c r="I532" s="211" t="s">
        <v>334</v>
      </c>
      <c r="J532" s="2">
        <v>2</v>
      </c>
      <c r="K532" s="214" t="s">
        <v>189</v>
      </c>
    </row>
    <row r="533" spans="1:11">
      <c r="A533" s="2">
        <f t="shared" si="10"/>
        <v>532</v>
      </c>
      <c r="B533" s="2" t="s">
        <v>210</v>
      </c>
      <c r="C533" s="2">
        <v>2023</v>
      </c>
      <c r="D533" s="2" t="s">
        <v>211</v>
      </c>
      <c r="E533" s="2" t="s">
        <v>211</v>
      </c>
      <c r="F533" s="18">
        <v>45078</v>
      </c>
      <c r="G533" s="2">
        <v>30</v>
      </c>
      <c r="H533" s="19">
        <v>45095</v>
      </c>
      <c r="I533" t="s">
        <v>339</v>
      </c>
      <c r="J533" s="2">
        <v>1</v>
      </c>
      <c r="K533" s="214" t="s">
        <v>186</v>
      </c>
    </row>
    <row r="534" spans="1:11">
      <c r="A534" s="2">
        <f t="shared" si="10"/>
        <v>533</v>
      </c>
      <c r="B534" s="2" t="s">
        <v>210</v>
      </c>
      <c r="C534" s="2">
        <v>2023</v>
      </c>
      <c r="D534" s="2" t="s">
        <v>211</v>
      </c>
      <c r="E534" s="2" t="s">
        <v>211</v>
      </c>
      <c r="F534" s="18">
        <v>45078</v>
      </c>
      <c r="G534" s="2">
        <v>30</v>
      </c>
      <c r="H534" s="19">
        <v>45095</v>
      </c>
      <c r="I534" t="s">
        <v>328</v>
      </c>
      <c r="J534" s="2">
        <v>1</v>
      </c>
      <c r="K534" s="214" t="s">
        <v>186</v>
      </c>
    </row>
    <row r="535" spans="1:11">
      <c r="A535" s="2">
        <f t="shared" si="10"/>
        <v>534</v>
      </c>
      <c r="B535" s="2" t="s">
        <v>210</v>
      </c>
      <c r="C535" s="2">
        <v>2023</v>
      </c>
      <c r="D535" s="2" t="s">
        <v>211</v>
      </c>
      <c r="E535" s="2" t="s">
        <v>211</v>
      </c>
      <c r="F535" s="18">
        <v>45078</v>
      </c>
      <c r="G535" s="2">
        <v>30</v>
      </c>
      <c r="H535" s="19">
        <v>45098</v>
      </c>
      <c r="I535" t="s">
        <v>359</v>
      </c>
      <c r="J535" s="2">
        <v>1</v>
      </c>
      <c r="K535" s="214" t="s">
        <v>186</v>
      </c>
    </row>
    <row r="536" spans="1:11">
      <c r="A536" s="2">
        <f t="shared" si="10"/>
        <v>535</v>
      </c>
      <c r="B536" s="2" t="s">
        <v>210</v>
      </c>
      <c r="C536" s="2">
        <v>2023</v>
      </c>
      <c r="D536" s="2" t="s">
        <v>211</v>
      </c>
      <c r="E536" s="2" t="s">
        <v>211</v>
      </c>
      <c r="F536" s="18">
        <v>45078</v>
      </c>
      <c r="G536" s="2">
        <v>30</v>
      </c>
      <c r="H536" s="19">
        <v>45098</v>
      </c>
      <c r="I536" t="s">
        <v>331</v>
      </c>
      <c r="J536" s="2">
        <v>1</v>
      </c>
      <c r="K536" s="214" t="s">
        <v>186</v>
      </c>
    </row>
    <row r="537" spans="1:11">
      <c r="A537" s="2">
        <f t="shared" si="10"/>
        <v>536</v>
      </c>
      <c r="B537" s="2" t="s">
        <v>210</v>
      </c>
      <c r="C537" s="2">
        <v>2023</v>
      </c>
      <c r="D537" s="2" t="s">
        <v>211</v>
      </c>
      <c r="E537" s="2" t="s">
        <v>211</v>
      </c>
      <c r="F537" s="18">
        <v>45078</v>
      </c>
      <c r="G537" s="2">
        <v>30</v>
      </c>
      <c r="H537" s="19">
        <v>45098</v>
      </c>
      <c r="I537" t="s">
        <v>339</v>
      </c>
      <c r="J537" s="2">
        <v>1</v>
      </c>
      <c r="K537" s="214" t="s">
        <v>186</v>
      </c>
    </row>
    <row r="538" spans="1:11">
      <c r="A538" s="2">
        <f t="shared" si="10"/>
        <v>537</v>
      </c>
      <c r="B538" s="2" t="s">
        <v>210</v>
      </c>
      <c r="C538" s="2">
        <v>2023</v>
      </c>
      <c r="D538" s="2" t="s">
        <v>211</v>
      </c>
      <c r="E538" s="2" t="s">
        <v>211</v>
      </c>
      <c r="F538" s="18">
        <v>45078</v>
      </c>
      <c r="G538" s="2">
        <v>30</v>
      </c>
      <c r="H538" s="19">
        <v>45103</v>
      </c>
      <c r="I538" s="211" t="s">
        <v>334</v>
      </c>
      <c r="J538" s="2">
        <v>2</v>
      </c>
      <c r="K538" s="211" t="s">
        <v>189</v>
      </c>
    </row>
    <row r="539" spans="1:11">
      <c r="A539" s="2">
        <f t="shared" si="10"/>
        <v>538</v>
      </c>
      <c r="B539" s="2" t="s">
        <v>210</v>
      </c>
      <c r="C539" s="2">
        <v>2023</v>
      </c>
      <c r="D539" s="2" t="s">
        <v>211</v>
      </c>
      <c r="E539" s="2" t="s">
        <v>211</v>
      </c>
      <c r="F539" s="18">
        <v>45078</v>
      </c>
      <c r="G539" s="2">
        <v>30</v>
      </c>
      <c r="H539" s="19">
        <v>45103</v>
      </c>
      <c r="I539" t="s">
        <v>319</v>
      </c>
      <c r="J539" s="2">
        <v>1</v>
      </c>
      <c r="K539" s="211" t="s">
        <v>186</v>
      </c>
    </row>
    <row r="540" spans="1:11">
      <c r="A540" s="2">
        <f t="shared" si="10"/>
        <v>539</v>
      </c>
      <c r="B540" s="2" t="s">
        <v>210</v>
      </c>
      <c r="C540" s="2">
        <v>2023</v>
      </c>
      <c r="D540" s="2" t="s">
        <v>211</v>
      </c>
      <c r="E540" s="2" t="s">
        <v>211</v>
      </c>
      <c r="F540" s="18">
        <v>45078</v>
      </c>
      <c r="G540" s="2">
        <v>30</v>
      </c>
      <c r="H540" s="19">
        <v>45103</v>
      </c>
      <c r="I540" t="s">
        <v>328</v>
      </c>
      <c r="J540" s="2">
        <v>1</v>
      </c>
      <c r="K540" s="211" t="s">
        <v>185</v>
      </c>
    </row>
    <row r="541" spans="1:11">
      <c r="A541" s="2">
        <f t="shared" si="10"/>
        <v>540</v>
      </c>
      <c r="B541" s="2" t="s">
        <v>210</v>
      </c>
      <c r="C541" s="2">
        <v>2023</v>
      </c>
      <c r="D541" s="2" t="s">
        <v>211</v>
      </c>
      <c r="E541" s="2" t="s">
        <v>211</v>
      </c>
      <c r="F541" s="18">
        <v>45078</v>
      </c>
      <c r="G541" s="2">
        <v>30</v>
      </c>
      <c r="H541" s="19">
        <v>45104</v>
      </c>
      <c r="I541" t="s">
        <v>294</v>
      </c>
      <c r="J541" s="2">
        <v>2</v>
      </c>
      <c r="K541" t="s">
        <v>188</v>
      </c>
    </row>
    <row r="542" spans="1:11">
      <c r="A542" s="2">
        <f t="shared" si="10"/>
        <v>541</v>
      </c>
      <c r="B542" s="2" t="s">
        <v>210</v>
      </c>
      <c r="C542" s="2">
        <v>2023</v>
      </c>
      <c r="D542" s="2" t="s">
        <v>211</v>
      </c>
      <c r="E542" s="2" t="s">
        <v>211</v>
      </c>
      <c r="F542" s="18">
        <v>45078</v>
      </c>
      <c r="G542" s="2">
        <v>30</v>
      </c>
      <c r="H542" s="19">
        <v>45106</v>
      </c>
      <c r="I542" t="s">
        <v>1466</v>
      </c>
      <c r="J542" s="2">
        <v>1</v>
      </c>
      <c r="K542" s="3" t="s">
        <v>1467</v>
      </c>
    </row>
    <row r="543" spans="1:11">
      <c r="A543" s="2">
        <f t="shared" si="10"/>
        <v>542</v>
      </c>
      <c r="B543" s="2" t="s">
        <v>210</v>
      </c>
      <c r="C543" s="2">
        <v>2023</v>
      </c>
      <c r="D543" s="2" t="s">
        <v>211</v>
      </c>
      <c r="E543" s="2" t="s">
        <v>211</v>
      </c>
      <c r="F543" s="18">
        <v>45108</v>
      </c>
      <c r="G543" s="2">
        <v>31</v>
      </c>
      <c r="H543" s="19">
        <v>45108</v>
      </c>
      <c r="I543" t="s">
        <v>328</v>
      </c>
      <c r="J543" s="2">
        <v>1</v>
      </c>
      <c r="K543" s="211" t="s">
        <v>184</v>
      </c>
    </row>
    <row r="544" spans="1:11">
      <c r="A544" s="2">
        <f t="shared" si="10"/>
        <v>543</v>
      </c>
      <c r="B544" s="2" t="s">
        <v>210</v>
      </c>
      <c r="C544" s="2">
        <v>2023</v>
      </c>
      <c r="D544" s="2" t="s">
        <v>211</v>
      </c>
      <c r="E544" s="2" t="s">
        <v>211</v>
      </c>
      <c r="F544" s="18">
        <v>45108</v>
      </c>
      <c r="G544" s="2">
        <v>31</v>
      </c>
      <c r="H544" s="19">
        <v>45108</v>
      </c>
      <c r="I544" t="s">
        <v>327</v>
      </c>
      <c r="J544" s="2">
        <v>2</v>
      </c>
      <c r="K544" s="214" t="s">
        <v>188</v>
      </c>
    </row>
    <row r="545" spans="1:11">
      <c r="A545" s="2">
        <f t="shared" si="10"/>
        <v>544</v>
      </c>
      <c r="B545" s="2" t="s">
        <v>210</v>
      </c>
      <c r="C545" s="2">
        <v>2023</v>
      </c>
      <c r="D545" s="2" t="s">
        <v>211</v>
      </c>
      <c r="E545" s="2" t="s">
        <v>211</v>
      </c>
      <c r="F545" s="18">
        <v>45108</v>
      </c>
      <c r="G545" s="2">
        <v>31</v>
      </c>
      <c r="H545" s="19">
        <v>45109</v>
      </c>
      <c r="I545" s="211" t="s">
        <v>1449</v>
      </c>
      <c r="J545" s="2">
        <v>1</v>
      </c>
      <c r="K545" s="213" t="s">
        <v>737</v>
      </c>
    </row>
    <row r="546" spans="1:11">
      <c r="A546" s="2">
        <f t="shared" si="10"/>
        <v>545</v>
      </c>
      <c r="B546" s="2" t="s">
        <v>210</v>
      </c>
      <c r="C546" s="2">
        <v>2023</v>
      </c>
      <c r="D546" s="2" t="s">
        <v>211</v>
      </c>
      <c r="E546" s="2" t="s">
        <v>211</v>
      </c>
      <c r="F546" s="18">
        <v>45108</v>
      </c>
      <c r="G546" s="2">
        <v>31</v>
      </c>
      <c r="H546" s="19">
        <v>45109</v>
      </c>
      <c r="I546" s="211" t="s">
        <v>1449</v>
      </c>
      <c r="J546" s="2">
        <v>1</v>
      </c>
      <c r="K546" s="213" t="s">
        <v>738</v>
      </c>
    </row>
    <row r="547" spans="1:11">
      <c r="A547" s="2">
        <f t="shared" si="10"/>
        <v>546</v>
      </c>
      <c r="B547" s="2" t="s">
        <v>210</v>
      </c>
      <c r="C547" s="2">
        <v>2023</v>
      </c>
      <c r="D547" s="2" t="s">
        <v>211</v>
      </c>
      <c r="E547" s="2" t="s">
        <v>211</v>
      </c>
      <c r="F547" s="18">
        <v>45108</v>
      </c>
      <c r="G547" s="2">
        <v>31</v>
      </c>
      <c r="H547" s="19">
        <v>45109</v>
      </c>
      <c r="I547" s="211" t="s">
        <v>1449</v>
      </c>
      <c r="J547" s="2">
        <v>1</v>
      </c>
      <c r="K547" s="213" t="s">
        <v>739</v>
      </c>
    </row>
    <row r="548" spans="1:11">
      <c r="A548" s="2">
        <f t="shared" si="10"/>
        <v>547</v>
      </c>
      <c r="B548" s="2" t="s">
        <v>210</v>
      </c>
      <c r="C548" s="2">
        <v>2023</v>
      </c>
      <c r="D548" s="2" t="s">
        <v>211</v>
      </c>
      <c r="E548" s="2" t="s">
        <v>211</v>
      </c>
      <c r="F548" s="18">
        <v>45108</v>
      </c>
      <c r="G548" s="2">
        <v>31</v>
      </c>
      <c r="H548" s="19">
        <v>45109</v>
      </c>
      <c r="I548" s="211" t="s">
        <v>1449</v>
      </c>
      <c r="J548" s="2">
        <v>1</v>
      </c>
      <c r="K548" s="213" t="s">
        <v>595</v>
      </c>
    </row>
    <row r="549" spans="1:11">
      <c r="A549" s="2">
        <f t="shared" si="10"/>
        <v>548</v>
      </c>
      <c r="B549" s="2" t="s">
        <v>210</v>
      </c>
      <c r="C549" s="2">
        <v>2023</v>
      </c>
      <c r="D549" s="2" t="s">
        <v>211</v>
      </c>
      <c r="E549" s="2" t="s">
        <v>211</v>
      </c>
      <c r="F549" s="18">
        <v>45108</v>
      </c>
      <c r="G549" s="2">
        <v>31</v>
      </c>
      <c r="H549" s="19">
        <v>45109</v>
      </c>
      <c r="I549" s="211" t="s">
        <v>1449</v>
      </c>
      <c r="J549" s="2">
        <v>1</v>
      </c>
      <c r="K549" s="213" t="s">
        <v>740</v>
      </c>
    </row>
    <row r="550" spans="1:11">
      <c r="A550" s="2">
        <f t="shared" si="10"/>
        <v>549</v>
      </c>
      <c r="B550" s="2" t="s">
        <v>210</v>
      </c>
      <c r="C550" s="2">
        <v>2023</v>
      </c>
      <c r="D550" s="2" t="s">
        <v>211</v>
      </c>
      <c r="E550" s="2" t="s">
        <v>211</v>
      </c>
      <c r="F550" s="18">
        <v>45108</v>
      </c>
      <c r="G550" s="2">
        <v>31</v>
      </c>
      <c r="H550" s="19">
        <v>45109</v>
      </c>
      <c r="I550" t="s">
        <v>328</v>
      </c>
      <c r="J550" s="2">
        <v>1</v>
      </c>
      <c r="K550" s="214" t="s">
        <v>188</v>
      </c>
    </row>
    <row r="551" spans="1:11">
      <c r="A551" s="2">
        <f t="shared" si="10"/>
        <v>550</v>
      </c>
      <c r="B551" s="2" t="s">
        <v>210</v>
      </c>
      <c r="C551" s="2">
        <v>2023</v>
      </c>
      <c r="D551" s="2" t="s">
        <v>211</v>
      </c>
      <c r="E551" s="2" t="s">
        <v>211</v>
      </c>
      <c r="F551" s="18">
        <v>45108</v>
      </c>
      <c r="G551" s="2">
        <v>31</v>
      </c>
      <c r="H551" s="19">
        <v>45112</v>
      </c>
      <c r="I551" t="s">
        <v>319</v>
      </c>
      <c r="J551" s="2">
        <v>1</v>
      </c>
      <c r="K551" s="214" t="s">
        <v>184</v>
      </c>
    </row>
    <row r="552" spans="1:11">
      <c r="A552" s="2">
        <f t="shared" si="10"/>
        <v>551</v>
      </c>
      <c r="B552" s="2" t="s">
        <v>210</v>
      </c>
      <c r="C552" s="2">
        <v>2023</v>
      </c>
      <c r="D552" s="2" t="s">
        <v>211</v>
      </c>
      <c r="E552" s="2" t="s">
        <v>211</v>
      </c>
      <c r="F552" s="18">
        <v>45108</v>
      </c>
      <c r="G552" s="2">
        <v>31</v>
      </c>
      <c r="H552" s="19">
        <v>45112</v>
      </c>
      <c r="I552" t="s">
        <v>332</v>
      </c>
      <c r="J552" s="2">
        <v>1</v>
      </c>
      <c r="K552" s="214" t="s">
        <v>186</v>
      </c>
    </row>
    <row r="553" spans="1:11">
      <c r="A553" s="2">
        <f t="shared" si="10"/>
        <v>552</v>
      </c>
      <c r="B553" s="2" t="s">
        <v>210</v>
      </c>
      <c r="C553" s="2">
        <v>2023</v>
      </c>
      <c r="D553" s="2" t="s">
        <v>211</v>
      </c>
      <c r="E553" s="2" t="s">
        <v>211</v>
      </c>
      <c r="F553" s="18">
        <v>45108</v>
      </c>
      <c r="G553" s="2">
        <v>31</v>
      </c>
      <c r="H553" s="19">
        <v>45112</v>
      </c>
      <c r="I553" t="s">
        <v>328</v>
      </c>
      <c r="J553" s="2">
        <v>1</v>
      </c>
      <c r="K553" s="214" t="s">
        <v>188</v>
      </c>
    </row>
    <row r="554" spans="1:11">
      <c r="A554" s="2">
        <f t="shared" si="10"/>
        <v>553</v>
      </c>
      <c r="B554" s="2" t="s">
        <v>210</v>
      </c>
      <c r="C554" s="2">
        <v>2023</v>
      </c>
      <c r="D554" s="2" t="s">
        <v>211</v>
      </c>
      <c r="E554" s="2" t="s">
        <v>211</v>
      </c>
      <c r="F554" s="18">
        <v>45108</v>
      </c>
      <c r="G554" s="2">
        <v>31</v>
      </c>
      <c r="H554" s="19">
        <v>45113</v>
      </c>
      <c r="I554" t="s">
        <v>294</v>
      </c>
      <c r="J554" s="2">
        <v>2</v>
      </c>
      <c r="K554" s="214" t="s">
        <v>186</v>
      </c>
    </row>
    <row r="555" spans="1:11">
      <c r="A555" s="2">
        <f t="shared" si="10"/>
        <v>554</v>
      </c>
      <c r="B555" s="2" t="s">
        <v>210</v>
      </c>
      <c r="C555" s="2">
        <v>2023</v>
      </c>
      <c r="D555" s="2" t="s">
        <v>211</v>
      </c>
      <c r="E555" s="2" t="s">
        <v>211</v>
      </c>
      <c r="F555" s="18">
        <v>45108</v>
      </c>
      <c r="G555" s="2">
        <v>31</v>
      </c>
      <c r="H555" s="19">
        <v>45113</v>
      </c>
      <c r="I555" t="s">
        <v>319</v>
      </c>
      <c r="J555" s="2">
        <v>1</v>
      </c>
      <c r="K555" s="214" t="s">
        <v>186</v>
      </c>
    </row>
    <row r="556" spans="1:11">
      <c r="A556" s="2">
        <f t="shared" si="10"/>
        <v>555</v>
      </c>
      <c r="B556" s="2" t="s">
        <v>210</v>
      </c>
      <c r="C556" s="2">
        <v>2023</v>
      </c>
      <c r="D556" s="2" t="s">
        <v>211</v>
      </c>
      <c r="E556" s="2" t="s">
        <v>211</v>
      </c>
      <c r="F556" s="18">
        <v>45108</v>
      </c>
      <c r="G556" s="2">
        <v>31</v>
      </c>
      <c r="H556" s="19">
        <v>45116</v>
      </c>
      <c r="I556" t="s">
        <v>328</v>
      </c>
      <c r="J556" s="2">
        <v>1</v>
      </c>
      <c r="K556" s="214" t="s">
        <v>188</v>
      </c>
    </row>
    <row r="557" spans="1:11">
      <c r="A557" s="2">
        <f t="shared" si="10"/>
        <v>556</v>
      </c>
      <c r="B557" s="2" t="s">
        <v>210</v>
      </c>
      <c r="C557" s="2">
        <v>2023</v>
      </c>
      <c r="D557" s="2" t="s">
        <v>211</v>
      </c>
      <c r="E557" s="2" t="s">
        <v>211</v>
      </c>
      <c r="F557" s="18">
        <v>45108</v>
      </c>
      <c r="G557" s="2">
        <v>31</v>
      </c>
      <c r="H557" s="19">
        <v>45116</v>
      </c>
      <c r="I557" t="s">
        <v>328</v>
      </c>
      <c r="J557" s="2">
        <v>1</v>
      </c>
      <c r="K557" s="211" t="s">
        <v>185</v>
      </c>
    </row>
    <row r="558" spans="1:11">
      <c r="A558" s="2">
        <f t="shared" si="10"/>
        <v>557</v>
      </c>
      <c r="B558" s="2" t="s">
        <v>210</v>
      </c>
      <c r="C558" s="2">
        <v>2023</v>
      </c>
      <c r="D558" s="2" t="s">
        <v>211</v>
      </c>
      <c r="E558" s="2" t="s">
        <v>211</v>
      </c>
      <c r="F558" s="18">
        <v>45108</v>
      </c>
      <c r="G558" s="2">
        <v>31</v>
      </c>
      <c r="H558" s="19">
        <v>45118</v>
      </c>
      <c r="I558" s="211" t="s">
        <v>334</v>
      </c>
      <c r="J558" s="2">
        <v>2</v>
      </c>
      <c r="K558" s="214" t="s">
        <v>187</v>
      </c>
    </row>
    <row r="559" spans="1:11">
      <c r="A559" s="2">
        <f t="shared" si="10"/>
        <v>558</v>
      </c>
      <c r="B559" s="2" t="s">
        <v>210</v>
      </c>
      <c r="C559" s="2">
        <v>2023</v>
      </c>
      <c r="D559" s="2" t="s">
        <v>211</v>
      </c>
      <c r="E559" s="2" t="s">
        <v>211</v>
      </c>
      <c r="F559" s="18">
        <v>45108</v>
      </c>
      <c r="G559" s="2">
        <v>31</v>
      </c>
      <c r="H559" s="19">
        <v>45119</v>
      </c>
      <c r="I559" s="211" t="s">
        <v>334</v>
      </c>
      <c r="J559" s="2">
        <v>2</v>
      </c>
      <c r="K559" s="214" t="s">
        <v>188</v>
      </c>
    </row>
    <row r="560" spans="1:11">
      <c r="A560" s="2">
        <f t="shared" si="10"/>
        <v>559</v>
      </c>
      <c r="B560" s="2" t="s">
        <v>210</v>
      </c>
      <c r="C560" s="2">
        <v>2023</v>
      </c>
      <c r="D560" s="2" t="s">
        <v>211</v>
      </c>
      <c r="E560" s="2" t="s">
        <v>211</v>
      </c>
      <c r="F560" s="18">
        <v>45108</v>
      </c>
      <c r="G560" s="2">
        <v>31</v>
      </c>
      <c r="H560" s="19">
        <v>45121</v>
      </c>
      <c r="I560" t="s">
        <v>328</v>
      </c>
      <c r="J560" s="2">
        <v>1</v>
      </c>
      <c r="K560" s="214" t="s">
        <v>188</v>
      </c>
    </row>
    <row r="561" spans="1:11">
      <c r="A561" s="2">
        <f t="shared" si="10"/>
        <v>560</v>
      </c>
      <c r="B561" s="2" t="s">
        <v>210</v>
      </c>
      <c r="C561" s="2">
        <v>2023</v>
      </c>
      <c r="D561" s="2" t="s">
        <v>211</v>
      </c>
      <c r="E561" s="2" t="s">
        <v>211</v>
      </c>
      <c r="F561" s="18">
        <v>45108</v>
      </c>
      <c r="G561" s="2">
        <v>31</v>
      </c>
      <c r="H561" s="19">
        <v>45122</v>
      </c>
      <c r="I561" t="s">
        <v>359</v>
      </c>
      <c r="J561" s="2">
        <v>1</v>
      </c>
      <c r="K561" s="211" t="s">
        <v>184</v>
      </c>
    </row>
    <row r="562" spans="1:11">
      <c r="A562" s="2">
        <f t="shared" si="10"/>
        <v>561</v>
      </c>
      <c r="B562" s="2" t="s">
        <v>210</v>
      </c>
      <c r="C562" s="2">
        <v>2023</v>
      </c>
      <c r="D562" s="2" t="s">
        <v>211</v>
      </c>
      <c r="E562" s="2" t="s">
        <v>211</v>
      </c>
      <c r="F562" s="18">
        <v>45108</v>
      </c>
      <c r="G562" s="2">
        <v>31</v>
      </c>
      <c r="H562" s="19">
        <v>45122</v>
      </c>
      <c r="I562" t="s">
        <v>328</v>
      </c>
      <c r="J562" s="2">
        <v>1</v>
      </c>
      <c r="K562" s="211" t="s">
        <v>189</v>
      </c>
    </row>
    <row r="563" spans="1:11">
      <c r="A563" s="2">
        <f t="shared" si="10"/>
        <v>562</v>
      </c>
      <c r="B563" s="2" t="s">
        <v>210</v>
      </c>
      <c r="C563" s="2">
        <v>2023</v>
      </c>
      <c r="D563" s="2" t="s">
        <v>211</v>
      </c>
      <c r="E563" s="2" t="s">
        <v>211</v>
      </c>
      <c r="F563" s="18">
        <v>45108</v>
      </c>
      <c r="G563" s="2">
        <v>31</v>
      </c>
      <c r="H563" s="19">
        <v>45123</v>
      </c>
      <c r="I563" t="s">
        <v>319</v>
      </c>
      <c r="J563" s="2">
        <v>1</v>
      </c>
      <c r="K563" s="214" t="s">
        <v>188</v>
      </c>
    </row>
    <row r="564" spans="1:11">
      <c r="A564" s="2">
        <f t="shared" si="10"/>
        <v>563</v>
      </c>
      <c r="B564" s="2" t="s">
        <v>210</v>
      </c>
      <c r="C564" s="2">
        <v>2023</v>
      </c>
      <c r="D564" s="2" t="s">
        <v>211</v>
      </c>
      <c r="E564" s="2" t="s">
        <v>211</v>
      </c>
      <c r="F564" s="18">
        <v>45108</v>
      </c>
      <c r="G564" s="2">
        <v>31</v>
      </c>
      <c r="H564" s="19">
        <v>45124</v>
      </c>
      <c r="I564" t="s">
        <v>359</v>
      </c>
      <c r="J564" s="2">
        <v>1</v>
      </c>
      <c r="K564" s="214" t="s">
        <v>188</v>
      </c>
    </row>
    <row r="565" spans="1:11">
      <c r="A565" s="2">
        <f t="shared" si="10"/>
        <v>564</v>
      </c>
      <c r="B565" s="2" t="s">
        <v>210</v>
      </c>
      <c r="C565" s="2">
        <v>2023</v>
      </c>
      <c r="D565" s="2" t="s">
        <v>211</v>
      </c>
      <c r="E565" s="2" t="s">
        <v>211</v>
      </c>
      <c r="F565" s="18">
        <v>45108</v>
      </c>
      <c r="G565" s="2">
        <v>31</v>
      </c>
      <c r="H565" s="19">
        <v>45125</v>
      </c>
      <c r="I565" t="s">
        <v>359</v>
      </c>
      <c r="J565" s="2">
        <v>1</v>
      </c>
      <c r="K565" s="211" t="s">
        <v>188</v>
      </c>
    </row>
    <row r="566" spans="1:11">
      <c r="A566" s="2">
        <f t="shared" si="10"/>
        <v>565</v>
      </c>
      <c r="B566" s="2" t="s">
        <v>210</v>
      </c>
      <c r="C566" s="2">
        <v>2023</v>
      </c>
      <c r="D566" s="2" t="s">
        <v>211</v>
      </c>
      <c r="E566" s="2" t="s">
        <v>211</v>
      </c>
      <c r="F566" s="18">
        <v>45108</v>
      </c>
      <c r="G566" s="2">
        <v>31</v>
      </c>
      <c r="H566" s="19">
        <v>45126</v>
      </c>
      <c r="I566" t="s">
        <v>1468</v>
      </c>
      <c r="J566" s="2">
        <v>1</v>
      </c>
      <c r="K566" s="211" t="s">
        <v>189</v>
      </c>
    </row>
    <row r="567" spans="1:11">
      <c r="A567" s="2">
        <f t="shared" si="10"/>
        <v>566</v>
      </c>
      <c r="B567" s="2" t="s">
        <v>210</v>
      </c>
      <c r="C567" s="2">
        <v>2023</v>
      </c>
      <c r="D567" s="2" t="s">
        <v>211</v>
      </c>
      <c r="E567" s="2" t="s">
        <v>211</v>
      </c>
      <c r="F567" s="18">
        <v>45108</v>
      </c>
      <c r="G567" s="2">
        <v>31</v>
      </c>
      <c r="H567" s="19">
        <v>45127</v>
      </c>
      <c r="I567" t="s">
        <v>1468</v>
      </c>
      <c r="J567" s="2">
        <v>1</v>
      </c>
      <c r="K567" s="211" t="s">
        <v>189</v>
      </c>
    </row>
    <row r="568" spans="1:11">
      <c r="A568" s="2">
        <f t="shared" si="10"/>
        <v>567</v>
      </c>
      <c r="B568" s="2" t="s">
        <v>210</v>
      </c>
      <c r="C568" s="2">
        <v>2023</v>
      </c>
      <c r="D568" s="2" t="s">
        <v>211</v>
      </c>
      <c r="E568" s="2" t="s">
        <v>211</v>
      </c>
      <c r="F568" s="18">
        <v>45108</v>
      </c>
      <c r="G568" s="2">
        <v>31</v>
      </c>
      <c r="H568" s="19">
        <v>45127</v>
      </c>
      <c r="I568" t="s">
        <v>1468</v>
      </c>
      <c r="J568" s="2">
        <v>1</v>
      </c>
      <c r="K568" s="211" t="s">
        <v>186</v>
      </c>
    </row>
    <row r="569" spans="1:11">
      <c r="A569" s="2">
        <f t="shared" si="10"/>
        <v>568</v>
      </c>
      <c r="B569" s="2" t="s">
        <v>210</v>
      </c>
      <c r="C569" s="2">
        <v>2023</v>
      </c>
      <c r="D569" s="2" t="s">
        <v>211</v>
      </c>
      <c r="E569" s="2" t="s">
        <v>211</v>
      </c>
      <c r="F569" s="18">
        <v>45108</v>
      </c>
      <c r="G569" s="2">
        <v>31</v>
      </c>
      <c r="H569" s="19">
        <v>45127</v>
      </c>
      <c r="I569" t="s">
        <v>1468</v>
      </c>
      <c r="J569" s="2">
        <v>1</v>
      </c>
      <c r="K569" s="211" t="s">
        <v>188</v>
      </c>
    </row>
    <row r="570" spans="1:11">
      <c r="A570" s="2">
        <f t="shared" si="10"/>
        <v>569</v>
      </c>
      <c r="B570" s="2" t="s">
        <v>210</v>
      </c>
      <c r="C570" s="2">
        <v>2023</v>
      </c>
      <c r="D570" s="2" t="s">
        <v>211</v>
      </c>
      <c r="E570" s="2" t="s">
        <v>211</v>
      </c>
      <c r="F570" s="18">
        <v>45108</v>
      </c>
      <c r="G570" s="2">
        <v>31</v>
      </c>
      <c r="H570" s="19">
        <v>45127</v>
      </c>
      <c r="I570" t="s">
        <v>328</v>
      </c>
      <c r="J570" s="2">
        <v>1</v>
      </c>
      <c r="K570" s="211" t="s">
        <v>187</v>
      </c>
    </row>
    <row r="571" spans="1:11">
      <c r="A571" s="2">
        <f t="shared" si="10"/>
        <v>570</v>
      </c>
      <c r="B571" s="2" t="s">
        <v>210</v>
      </c>
      <c r="C571" s="2">
        <v>2023</v>
      </c>
      <c r="D571" s="2" t="s">
        <v>211</v>
      </c>
      <c r="E571" s="2" t="s">
        <v>211</v>
      </c>
      <c r="F571" s="18">
        <v>45108</v>
      </c>
      <c r="G571" s="2">
        <v>31</v>
      </c>
      <c r="H571" s="19">
        <v>45128</v>
      </c>
      <c r="I571" t="s">
        <v>1468</v>
      </c>
      <c r="J571" s="2">
        <v>1</v>
      </c>
      <c r="K571" s="211" t="s">
        <v>185</v>
      </c>
    </row>
    <row r="572" spans="1:11">
      <c r="A572" s="2">
        <f t="shared" si="10"/>
        <v>571</v>
      </c>
      <c r="B572" s="2" t="s">
        <v>210</v>
      </c>
      <c r="C572" s="2">
        <v>2023</v>
      </c>
      <c r="D572" s="2" t="s">
        <v>211</v>
      </c>
      <c r="E572" s="2" t="s">
        <v>211</v>
      </c>
      <c r="F572" s="18">
        <v>45108</v>
      </c>
      <c r="G572" s="2">
        <v>31</v>
      </c>
      <c r="H572" s="19">
        <v>45129</v>
      </c>
      <c r="I572" t="s">
        <v>328</v>
      </c>
      <c r="J572" s="2">
        <v>1</v>
      </c>
      <c r="K572" s="211" t="s">
        <v>189</v>
      </c>
    </row>
    <row r="573" spans="1:11">
      <c r="A573" s="2">
        <v>572</v>
      </c>
      <c r="B573" s="2" t="s">
        <v>210</v>
      </c>
      <c r="C573" s="2">
        <v>2023</v>
      </c>
      <c r="D573" s="2" t="s">
        <v>211</v>
      </c>
      <c r="E573" s="2" t="s">
        <v>211</v>
      </c>
      <c r="F573" s="18">
        <v>45108</v>
      </c>
      <c r="G573" s="2">
        <v>31</v>
      </c>
      <c r="H573" s="19">
        <v>45132</v>
      </c>
      <c r="I573" t="s">
        <v>1469</v>
      </c>
      <c r="J573" s="2">
        <v>1</v>
      </c>
      <c r="K573" s="211" t="s">
        <v>189</v>
      </c>
    </row>
    <row r="574" spans="1:11">
      <c r="A574" s="2">
        <f t="shared" ref="A574:A601" si="11">A573+1</f>
        <v>573</v>
      </c>
      <c r="B574" s="2" t="s">
        <v>210</v>
      </c>
      <c r="C574" s="2">
        <v>2023</v>
      </c>
      <c r="D574" s="2" t="s">
        <v>211</v>
      </c>
      <c r="E574" s="2" t="s">
        <v>211</v>
      </c>
      <c r="F574" s="18">
        <v>45108</v>
      </c>
      <c r="G574" s="2">
        <v>31</v>
      </c>
      <c r="H574" s="19">
        <v>45132</v>
      </c>
      <c r="I574" t="s">
        <v>294</v>
      </c>
      <c r="J574" s="2">
        <v>2</v>
      </c>
      <c r="K574" s="211" t="s">
        <v>189</v>
      </c>
    </row>
    <row r="575" spans="1:11">
      <c r="A575" s="2">
        <f t="shared" si="11"/>
        <v>574</v>
      </c>
      <c r="B575" s="2" t="s">
        <v>210</v>
      </c>
      <c r="C575" s="2">
        <v>2023</v>
      </c>
      <c r="D575" s="2" t="s">
        <v>211</v>
      </c>
      <c r="E575" s="2" t="s">
        <v>211</v>
      </c>
      <c r="F575" s="18">
        <v>45108</v>
      </c>
      <c r="G575" s="2">
        <v>31</v>
      </c>
      <c r="H575" s="19">
        <v>45132</v>
      </c>
      <c r="I575" s="211" t="s">
        <v>334</v>
      </c>
      <c r="J575" s="2">
        <v>2</v>
      </c>
      <c r="K575" s="211" t="s">
        <v>188</v>
      </c>
    </row>
    <row r="576" spans="1:11">
      <c r="A576" s="2">
        <f t="shared" si="11"/>
        <v>575</v>
      </c>
      <c r="B576" s="2" t="s">
        <v>210</v>
      </c>
      <c r="C576" s="2">
        <v>2023</v>
      </c>
      <c r="D576" s="2" t="s">
        <v>211</v>
      </c>
      <c r="E576" s="2" t="s">
        <v>211</v>
      </c>
      <c r="F576" s="18">
        <v>45108</v>
      </c>
      <c r="G576" s="2">
        <v>31</v>
      </c>
      <c r="H576" s="19">
        <v>45132</v>
      </c>
      <c r="I576" t="s">
        <v>328</v>
      </c>
      <c r="J576" s="2">
        <v>1</v>
      </c>
      <c r="K576" s="211" t="s">
        <v>189</v>
      </c>
    </row>
    <row r="577" spans="1:11">
      <c r="A577" s="2">
        <f t="shared" si="11"/>
        <v>576</v>
      </c>
      <c r="B577" s="2" t="s">
        <v>210</v>
      </c>
      <c r="C577" s="2">
        <v>2023</v>
      </c>
      <c r="D577" s="2" t="s">
        <v>211</v>
      </c>
      <c r="E577" s="2" t="s">
        <v>211</v>
      </c>
      <c r="F577" s="18">
        <v>45108</v>
      </c>
      <c r="G577" s="2">
        <v>31</v>
      </c>
      <c r="H577" s="19">
        <v>45132</v>
      </c>
      <c r="I577" t="s">
        <v>339</v>
      </c>
      <c r="J577" s="2">
        <v>1</v>
      </c>
      <c r="K577" s="211" t="s">
        <v>184</v>
      </c>
    </row>
    <row r="578" spans="1:11">
      <c r="A578" s="2">
        <f t="shared" si="11"/>
        <v>577</v>
      </c>
      <c r="B578" s="2" t="s">
        <v>210</v>
      </c>
      <c r="C578" s="2">
        <v>2023</v>
      </c>
      <c r="D578" s="2" t="s">
        <v>211</v>
      </c>
      <c r="E578" s="2" t="s">
        <v>211</v>
      </c>
      <c r="F578" s="18">
        <v>45108</v>
      </c>
      <c r="G578" s="2">
        <v>31</v>
      </c>
      <c r="H578" s="19">
        <v>45134</v>
      </c>
      <c r="I578" t="s">
        <v>1470</v>
      </c>
      <c r="J578" s="2">
        <v>1</v>
      </c>
      <c r="K578" s="211" t="s">
        <v>189</v>
      </c>
    </row>
    <row r="579" spans="1:11">
      <c r="A579" s="2">
        <f t="shared" si="11"/>
        <v>578</v>
      </c>
      <c r="B579" s="2" t="s">
        <v>210</v>
      </c>
      <c r="C579" s="2">
        <v>2023</v>
      </c>
      <c r="D579" s="2" t="s">
        <v>211</v>
      </c>
      <c r="E579" s="2" t="s">
        <v>211</v>
      </c>
      <c r="F579" s="18">
        <v>45108</v>
      </c>
      <c r="G579" s="2">
        <v>31</v>
      </c>
      <c r="H579" s="19">
        <v>45134</v>
      </c>
      <c r="I579" t="s">
        <v>328</v>
      </c>
      <c r="J579" s="2">
        <v>1</v>
      </c>
      <c r="K579" s="211" t="s">
        <v>188</v>
      </c>
    </row>
    <row r="580" spans="1:11">
      <c r="A580" s="2">
        <f t="shared" si="11"/>
        <v>579</v>
      </c>
      <c r="B580" s="2" t="s">
        <v>210</v>
      </c>
      <c r="C580" s="2">
        <v>2023</v>
      </c>
      <c r="D580" s="2" t="s">
        <v>211</v>
      </c>
      <c r="E580" s="2" t="s">
        <v>211</v>
      </c>
      <c r="F580" s="18">
        <v>45108</v>
      </c>
      <c r="G580" s="2">
        <v>31</v>
      </c>
      <c r="H580" s="19">
        <v>45134</v>
      </c>
      <c r="I580" t="s">
        <v>339</v>
      </c>
      <c r="J580" s="2">
        <v>1</v>
      </c>
      <c r="K580" s="211" t="s">
        <v>184</v>
      </c>
    </row>
    <row r="581" spans="1:11">
      <c r="A581" s="2">
        <f t="shared" si="11"/>
        <v>580</v>
      </c>
      <c r="B581" s="2" t="s">
        <v>210</v>
      </c>
      <c r="C581" s="2">
        <v>2023</v>
      </c>
      <c r="D581" s="2" t="s">
        <v>211</v>
      </c>
      <c r="E581" s="2" t="s">
        <v>211</v>
      </c>
      <c r="F581" s="18">
        <v>45108</v>
      </c>
      <c r="G581" s="2">
        <v>31</v>
      </c>
      <c r="H581" s="19">
        <v>45134</v>
      </c>
      <c r="I581" t="s">
        <v>1468</v>
      </c>
      <c r="J581" s="2">
        <v>1</v>
      </c>
      <c r="K581" s="211" t="s">
        <v>189</v>
      </c>
    </row>
    <row r="582" spans="1:11">
      <c r="A582" s="2">
        <f t="shared" si="11"/>
        <v>581</v>
      </c>
      <c r="B582" s="2" t="s">
        <v>210</v>
      </c>
      <c r="C582" s="2">
        <v>2023</v>
      </c>
      <c r="D582" s="2" t="s">
        <v>211</v>
      </c>
      <c r="E582" s="2" t="s">
        <v>211</v>
      </c>
      <c r="F582" s="18">
        <v>45108</v>
      </c>
      <c r="G582" s="2">
        <v>31</v>
      </c>
      <c r="H582" s="19">
        <v>45136</v>
      </c>
      <c r="I582" t="s">
        <v>328</v>
      </c>
      <c r="J582" s="2">
        <v>1</v>
      </c>
      <c r="K582" s="211" t="s">
        <v>184</v>
      </c>
    </row>
    <row r="583" spans="1:11">
      <c r="A583" s="2">
        <f t="shared" si="11"/>
        <v>582</v>
      </c>
      <c r="B583" s="2" t="s">
        <v>210</v>
      </c>
      <c r="C583" s="2">
        <v>2023</v>
      </c>
      <c r="D583" s="2" t="s">
        <v>211</v>
      </c>
      <c r="E583" s="2" t="s">
        <v>211</v>
      </c>
      <c r="F583" s="18">
        <v>45108</v>
      </c>
      <c r="G583" s="2">
        <v>31</v>
      </c>
      <c r="H583" s="19">
        <v>45136</v>
      </c>
      <c r="I583" s="211" t="s">
        <v>334</v>
      </c>
      <c r="J583" s="2">
        <v>2</v>
      </c>
      <c r="K583" s="211" t="s">
        <v>184</v>
      </c>
    </row>
    <row r="584" spans="1:11">
      <c r="A584" s="2">
        <f t="shared" si="11"/>
        <v>583</v>
      </c>
      <c r="B584" s="2" t="s">
        <v>210</v>
      </c>
      <c r="C584" s="2">
        <v>2023</v>
      </c>
      <c r="D584" s="2" t="s">
        <v>211</v>
      </c>
      <c r="E584" s="2" t="s">
        <v>211</v>
      </c>
      <c r="F584" s="18">
        <v>45108</v>
      </c>
      <c r="G584" s="2">
        <v>31</v>
      </c>
      <c r="H584" s="19">
        <v>45136</v>
      </c>
      <c r="I584" t="s">
        <v>1469</v>
      </c>
      <c r="J584" s="2">
        <v>1</v>
      </c>
      <c r="K584" s="211" t="s">
        <v>187</v>
      </c>
    </row>
    <row r="585" spans="1:11">
      <c r="A585" s="2">
        <f t="shared" si="11"/>
        <v>584</v>
      </c>
      <c r="B585" s="2" t="s">
        <v>210</v>
      </c>
      <c r="C585" s="2">
        <v>2023</v>
      </c>
      <c r="D585" s="2" t="s">
        <v>211</v>
      </c>
      <c r="E585" s="2" t="s">
        <v>211</v>
      </c>
      <c r="F585" s="18">
        <v>45108</v>
      </c>
      <c r="G585" s="2">
        <v>31</v>
      </c>
      <c r="H585" s="19">
        <v>45136</v>
      </c>
      <c r="I585" t="s">
        <v>286</v>
      </c>
      <c r="J585" s="2">
        <v>1</v>
      </c>
      <c r="K585" s="211" t="s">
        <v>189</v>
      </c>
    </row>
    <row r="586" spans="1:11">
      <c r="A586" s="2">
        <f t="shared" si="11"/>
        <v>585</v>
      </c>
      <c r="B586" s="2" t="s">
        <v>210</v>
      </c>
      <c r="C586" s="2">
        <v>2023</v>
      </c>
      <c r="D586" s="2" t="s">
        <v>211</v>
      </c>
      <c r="E586" s="2" t="s">
        <v>211</v>
      </c>
      <c r="F586" s="18">
        <v>45108</v>
      </c>
      <c r="G586" s="2">
        <v>31</v>
      </c>
      <c r="H586" s="19">
        <v>45136</v>
      </c>
      <c r="I586" t="s">
        <v>344</v>
      </c>
      <c r="J586" s="2">
        <v>1</v>
      </c>
      <c r="K586" s="211" t="s">
        <v>189</v>
      </c>
    </row>
    <row r="587" spans="1:11">
      <c r="A587" s="2">
        <f t="shared" si="11"/>
        <v>586</v>
      </c>
      <c r="B587" s="2" t="s">
        <v>210</v>
      </c>
      <c r="C587" s="2">
        <v>2023</v>
      </c>
      <c r="D587" s="2" t="s">
        <v>211</v>
      </c>
      <c r="E587" s="2" t="s">
        <v>211</v>
      </c>
      <c r="F587" s="18">
        <v>45108</v>
      </c>
      <c r="G587" s="2">
        <v>31</v>
      </c>
      <c r="H587" s="19">
        <v>45137</v>
      </c>
      <c r="I587" t="s">
        <v>328</v>
      </c>
      <c r="J587" s="2">
        <v>1</v>
      </c>
      <c r="K587" s="211" t="s">
        <v>189</v>
      </c>
    </row>
    <row r="588" spans="1:11">
      <c r="A588" s="2">
        <f t="shared" si="11"/>
        <v>587</v>
      </c>
      <c r="B588" s="2" t="s">
        <v>210</v>
      </c>
      <c r="C588" s="2">
        <v>2023</v>
      </c>
      <c r="D588" s="2" t="s">
        <v>211</v>
      </c>
      <c r="E588" s="2" t="s">
        <v>211</v>
      </c>
      <c r="F588" s="18">
        <v>45108</v>
      </c>
      <c r="G588" s="2">
        <v>31</v>
      </c>
      <c r="H588" s="19">
        <v>45138</v>
      </c>
      <c r="I588" s="211" t="s">
        <v>334</v>
      </c>
      <c r="J588" s="2">
        <v>2</v>
      </c>
      <c r="K588" s="211" t="s">
        <v>188</v>
      </c>
    </row>
    <row r="589" spans="1:11">
      <c r="A589" s="2">
        <f t="shared" si="11"/>
        <v>588</v>
      </c>
      <c r="B589" s="2" t="s">
        <v>210</v>
      </c>
      <c r="C589" s="2">
        <v>2023</v>
      </c>
      <c r="D589" s="2" t="s">
        <v>211</v>
      </c>
      <c r="E589" s="2" t="s">
        <v>211</v>
      </c>
      <c r="F589" s="18">
        <v>45108</v>
      </c>
      <c r="G589" s="2">
        <v>31</v>
      </c>
      <c r="H589" s="19">
        <v>45138</v>
      </c>
      <c r="I589" t="s">
        <v>1468</v>
      </c>
      <c r="J589" s="2">
        <v>1</v>
      </c>
      <c r="K589" s="211" t="s">
        <v>189</v>
      </c>
    </row>
    <row r="590" spans="1:11">
      <c r="A590" s="2">
        <f t="shared" si="11"/>
        <v>589</v>
      </c>
      <c r="B590" s="2" t="s">
        <v>210</v>
      </c>
      <c r="C590" s="2">
        <v>2023</v>
      </c>
      <c r="D590" s="2" t="s">
        <v>211</v>
      </c>
      <c r="E590" s="2" t="s">
        <v>211</v>
      </c>
      <c r="F590" s="18">
        <v>45108</v>
      </c>
      <c r="G590" s="2">
        <v>31</v>
      </c>
      <c r="H590" s="19">
        <v>45138</v>
      </c>
      <c r="I590" t="s">
        <v>328</v>
      </c>
      <c r="J590" s="2">
        <v>1</v>
      </c>
      <c r="K590" s="211" t="s">
        <v>185</v>
      </c>
    </row>
    <row r="591" spans="1:11">
      <c r="A591" s="2">
        <f t="shared" si="11"/>
        <v>590</v>
      </c>
      <c r="B591" s="2" t="s">
        <v>210</v>
      </c>
      <c r="C591" s="2">
        <v>2023</v>
      </c>
      <c r="D591" s="2" t="s">
        <v>211</v>
      </c>
      <c r="E591" s="2" t="s">
        <v>211</v>
      </c>
      <c r="F591" s="18">
        <v>45139</v>
      </c>
      <c r="G591" s="2">
        <v>31</v>
      </c>
      <c r="H591" s="19">
        <v>45142</v>
      </c>
      <c r="I591" t="s">
        <v>339</v>
      </c>
      <c r="J591" s="2">
        <v>1</v>
      </c>
      <c r="K591" s="211" t="s">
        <v>184</v>
      </c>
    </row>
    <row r="592" spans="1:11">
      <c r="A592" s="2">
        <f t="shared" si="11"/>
        <v>591</v>
      </c>
      <c r="B592" s="2" t="s">
        <v>210</v>
      </c>
      <c r="C592" s="2">
        <v>2023</v>
      </c>
      <c r="D592" s="2" t="s">
        <v>211</v>
      </c>
      <c r="E592" s="2" t="s">
        <v>211</v>
      </c>
      <c r="F592" s="18">
        <v>45139</v>
      </c>
      <c r="G592" s="2">
        <v>31</v>
      </c>
      <c r="H592" s="19">
        <v>45142</v>
      </c>
      <c r="I592" t="s">
        <v>328</v>
      </c>
      <c r="J592" s="2">
        <v>1</v>
      </c>
      <c r="K592" s="211" t="s">
        <v>185</v>
      </c>
    </row>
    <row r="593" spans="1:11">
      <c r="A593" s="2">
        <f t="shared" si="11"/>
        <v>592</v>
      </c>
      <c r="B593" s="2" t="s">
        <v>210</v>
      </c>
      <c r="C593" s="2">
        <v>2023</v>
      </c>
      <c r="D593" s="2" t="s">
        <v>211</v>
      </c>
      <c r="E593" s="2" t="s">
        <v>211</v>
      </c>
      <c r="F593" s="18">
        <v>45139</v>
      </c>
      <c r="G593" s="2">
        <v>31</v>
      </c>
      <c r="H593" s="19">
        <v>45142</v>
      </c>
      <c r="I593" s="211" t="s">
        <v>1471</v>
      </c>
      <c r="J593" s="2">
        <v>1</v>
      </c>
      <c r="K593" s="211" t="s">
        <v>184</v>
      </c>
    </row>
    <row r="594" spans="1:11">
      <c r="A594" s="2">
        <f t="shared" si="11"/>
        <v>593</v>
      </c>
      <c r="B594" s="2" t="s">
        <v>210</v>
      </c>
      <c r="C594" s="2">
        <v>2023</v>
      </c>
      <c r="D594" s="2" t="s">
        <v>211</v>
      </c>
      <c r="E594" s="2" t="s">
        <v>211</v>
      </c>
      <c r="F594" s="18">
        <v>45139</v>
      </c>
      <c r="G594" s="2">
        <v>31</v>
      </c>
      <c r="H594" s="19">
        <v>45145</v>
      </c>
      <c r="I594" t="s">
        <v>328</v>
      </c>
      <c r="J594" s="2">
        <v>1</v>
      </c>
      <c r="K594" s="211" t="s">
        <v>186</v>
      </c>
    </row>
    <row r="595" spans="1:11">
      <c r="A595" s="2">
        <f t="shared" si="11"/>
        <v>594</v>
      </c>
      <c r="B595" s="2" t="s">
        <v>210</v>
      </c>
      <c r="C595" s="2">
        <v>2023</v>
      </c>
      <c r="D595" s="2" t="s">
        <v>211</v>
      </c>
      <c r="E595" s="2" t="s">
        <v>211</v>
      </c>
      <c r="F595" s="18">
        <v>45139</v>
      </c>
      <c r="G595" s="2">
        <v>31</v>
      </c>
      <c r="H595" s="19">
        <v>45146</v>
      </c>
      <c r="I595" t="s">
        <v>328</v>
      </c>
      <c r="J595" s="2">
        <v>1</v>
      </c>
      <c r="K595" s="211" t="s">
        <v>186</v>
      </c>
    </row>
    <row r="596" spans="1:11">
      <c r="A596" s="2">
        <f t="shared" si="11"/>
        <v>595</v>
      </c>
      <c r="B596" s="2" t="s">
        <v>210</v>
      </c>
      <c r="C596" s="2">
        <v>2023</v>
      </c>
      <c r="D596" s="2" t="s">
        <v>211</v>
      </c>
      <c r="E596" s="2" t="s">
        <v>211</v>
      </c>
      <c r="F596" s="18">
        <v>45139</v>
      </c>
      <c r="G596" s="2">
        <v>31</v>
      </c>
      <c r="H596" s="19">
        <v>45146</v>
      </c>
      <c r="I596" t="s">
        <v>339</v>
      </c>
      <c r="J596" s="2">
        <v>1</v>
      </c>
      <c r="K596" t="s">
        <v>189</v>
      </c>
    </row>
    <row r="597" spans="1:11">
      <c r="A597" s="2">
        <f t="shared" si="11"/>
        <v>596</v>
      </c>
      <c r="B597" s="2" t="s">
        <v>210</v>
      </c>
      <c r="C597" s="2">
        <v>2023</v>
      </c>
      <c r="D597" s="2" t="s">
        <v>211</v>
      </c>
      <c r="E597" s="2" t="s">
        <v>211</v>
      </c>
      <c r="F597" s="18">
        <v>45139</v>
      </c>
      <c r="G597" s="2">
        <v>31</v>
      </c>
      <c r="H597" s="19">
        <v>45147</v>
      </c>
      <c r="I597" s="211" t="s">
        <v>334</v>
      </c>
      <c r="J597" s="2">
        <v>2</v>
      </c>
      <c r="K597" t="s">
        <v>189</v>
      </c>
    </row>
    <row r="598" spans="1:11">
      <c r="A598" s="2">
        <f t="shared" si="11"/>
        <v>597</v>
      </c>
      <c r="B598" s="2" t="s">
        <v>210</v>
      </c>
      <c r="C598" s="2">
        <v>2023</v>
      </c>
      <c r="D598" s="2" t="s">
        <v>211</v>
      </c>
      <c r="E598" s="2" t="s">
        <v>211</v>
      </c>
      <c r="F598" s="18">
        <v>45139</v>
      </c>
      <c r="G598" s="2">
        <v>31</v>
      </c>
      <c r="H598" s="19">
        <v>45149</v>
      </c>
      <c r="I598" t="s">
        <v>339</v>
      </c>
      <c r="J598" s="2">
        <v>1</v>
      </c>
      <c r="K598" t="s">
        <v>188</v>
      </c>
    </row>
    <row r="599" spans="1:11">
      <c r="A599" s="2">
        <f t="shared" si="11"/>
        <v>598</v>
      </c>
      <c r="B599" s="2" t="s">
        <v>210</v>
      </c>
      <c r="C599" s="2">
        <v>2023</v>
      </c>
      <c r="D599" s="2" t="s">
        <v>211</v>
      </c>
      <c r="E599" s="2" t="s">
        <v>211</v>
      </c>
      <c r="F599" s="18">
        <v>45139</v>
      </c>
      <c r="G599" s="2">
        <v>31</v>
      </c>
      <c r="H599" s="19">
        <v>45150</v>
      </c>
      <c r="I599" t="s">
        <v>328</v>
      </c>
      <c r="J599" s="2">
        <v>1</v>
      </c>
      <c r="K599" s="214" t="s">
        <v>185</v>
      </c>
    </row>
    <row r="600" spans="1:11">
      <c r="A600" s="2">
        <f t="shared" si="11"/>
        <v>599</v>
      </c>
      <c r="B600" s="2" t="s">
        <v>210</v>
      </c>
      <c r="C600" s="2">
        <v>2023</v>
      </c>
      <c r="D600" s="2" t="s">
        <v>211</v>
      </c>
      <c r="E600" s="2" t="s">
        <v>211</v>
      </c>
      <c r="F600" s="18">
        <v>45139</v>
      </c>
      <c r="G600" s="2">
        <v>31</v>
      </c>
      <c r="H600" s="19">
        <v>45151</v>
      </c>
      <c r="I600" s="211" t="s">
        <v>334</v>
      </c>
      <c r="J600" s="2">
        <v>2</v>
      </c>
      <c r="K600" s="214" t="s">
        <v>186</v>
      </c>
    </row>
    <row r="601" spans="1:11">
      <c r="A601" s="2">
        <f t="shared" si="11"/>
        <v>600</v>
      </c>
      <c r="B601" s="2" t="s">
        <v>210</v>
      </c>
      <c r="C601" s="2">
        <v>2023</v>
      </c>
      <c r="D601" s="2" t="s">
        <v>211</v>
      </c>
      <c r="E601" s="2" t="s">
        <v>211</v>
      </c>
      <c r="F601" s="18">
        <v>45139</v>
      </c>
      <c r="G601" s="2">
        <v>31</v>
      </c>
      <c r="H601" s="19">
        <v>45151</v>
      </c>
      <c r="I601" t="s">
        <v>1469</v>
      </c>
      <c r="J601" s="2">
        <v>1</v>
      </c>
      <c r="K601" s="214" t="s">
        <v>187</v>
      </c>
    </row>
    <row r="602" spans="1:11">
      <c r="A602" s="2">
        <f t="shared" ref="A602:A603" si="12">A601+1</f>
        <v>601</v>
      </c>
      <c r="B602" s="2" t="s">
        <v>210</v>
      </c>
      <c r="C602" s="2">
        <v>2023</v>
      </c>
      <c r="D602" s="2" t="s">
        <v>211</v>
      </c>
      <c r="E602" s="2" t="s">
        <v>211</v>
      </c>
      <c r="F602" s="18">
        <v>45139</v>
      </c>
      <c r="G602" s="2">
        <v>31</v>
      </c>
      <c r="H602" s="19">
        <v>45152</v>
      </c>
      <c r="I602" s="211" t="s">
        <v>352</v>
      </c>
      <c r="J602" s="2">
        <v>2</v>
      </c>
      <c r="K602" s="214" t="s">
        <v>184</v>
      </c>
    </row>
    <row r="603" spans="1:11">
      <c r="A603" s="2">
        <f t="shared" si="12"/>
        <v>602</v>
      </c>
      <c r="B603" s="2" t="s">
        <v>210</v>
      </c>
      <c r="C603" s="2">
        <v>2023</v>
      </c>
      <c r="D603" s="2" t="s">
        <v>211</v>
      </c>
      <c r="E603" s="2" t="s">
        <v>211</v>
      </c>
      <c r="F603" s="18">
        <v>45139</v>
      </c>
      <c r="G603" s="2">
        <v>31</v>
      </c>
      <c r="H603" s="19">
        <v>45152</v>
      </c>
      <c r="I603" t="s">
        <v>328</v>
      </c>
      <c r="J603" s="2">
        <v>1</v>
      </c>
      <c r="K603" s="3" t="s">
        <v>188</v>
      </c>
    </row>
    <row r="604" spans="1:11">
      <c r="A604" s="2">
        <f t="shared" ref="A604:A609" si="13">A603+1</f>
        <v>603</v>
      </c>
      <c r="B604" s="2" t="s">
        <v>210</v>
      </c>
      <c r="C604" s="2">
        <v>2023</v>
      </c>
      <c r="D604" s="2" t="s">
        <v>211</v>
      </c>
      <c r="E604" s="2" t="s">
        <v>211</v>
      </c>
      <c r="F604" s="18">
        <v>45139</v>
      </c>
      <c r="G604" s="2">
        <v>31</v>
      </c>
      <c r="H604" s="19">
        <v>45153</v>
      </c>
      <c r="I604" t="s">
        <v>328</v>
      </c>
      <c r="J604" s="2">
        <v>1</v>
      </c>
      <c r="K604" s="3" t="s">
        <v>188</v>
      </c>
    </row>
    <row r="605" spans="1:11">
      <c r="A605" s="2">
        <f t="shared" si="13"/>
        <v>604</v>
      </c>
      <c r="B605" s="2" t="s">
        <v>210</v>
      </c>
      <c r="C605" s="2">
        <v>2023</v>
      </c>
      <c r="D605" s="2" t="s">
        <v>211</v>
      </c>
      <c r="E605" s="2" t="s">
        <v>211</v>
      </c>
      <c r="F605" s="18">
        <v>45139</v>
      </c>
      <c r="G605" s="2">
        <v>31</v>
      </c>
      <c r="H605" s="19">
        <v>45154</v>
      </c>
      <c r="I605" t="s">
        <v>1469</v>
      </c>
      <c r="J605" s="2">
        <v>1</v>
      </c>
      <c r="K605" s="214" t="s">
        <v>184</v>
      </c>
    </row>
    <row r="606" spans="1:11">
      <c r="A606" s="2">
        <f t="shared" si="13"/>
        <v>605</v>
      </c>
      <c r="B606" s="2" t="s">
        <v>210</v>
      </c>
      <c r="C606" s="2">
        <v>2023</v>
      </c>
      <c r="D606" s="2" t="s">
        <v>211</v>
      </c>
      <c r="E606" s="2" t="s">
        <v>211</v>
      </c>
      <c r="F606" s="18">
        <v>45139</v>
      </c>
      <c r="G606" s="2">
        <v>31</v>
      </c>
      <c r="H606" s="19">
        <v>45159</v>
      </c>
      <c r="I606" t="s">
        <v>1469</v>
      </c>
      <c r="J606" s="2">
        <v>1</v>
      </c>
      <c r="K606" s="214" t="s">
        <v>185</v>
      </c>
    </row>
    <row r="607" spans="1:11">
      <c r="A607" s="2">
        <f t="shared" si="13"/>
        <v>606</v>
      </c>
      <c r="B607" s="2" t="s">
        <v>210</v>
      </c>
      <c r="C607" s="2">
        <v>2023</v>
      </c>
      <c r="D607" s="2" t="s">
        <v>211</v>
      </c>
      <c r="E607" s="2" t="s">
        <v>211</v>
      </c>
      <c r="F607" s="18">
        <v>45139</v>
      </c>
      <c r="G607" s="2">
        <v>31</v>
      </c>
      <c r="H607" s="19">
        <v>45161</v>
      </c>
      <c r="I607" t="s">
        <v>328</v>
      </c>
      <c r="J607" s="2">
        <v>1</v>
      </c>
      <c r="K607" s="214" t="s">
        <v>185</v>
      </c>
    </row>
    <row r="608" spans="1:11">
      <c r="A608" s="2">
        <f t="shared" si="13"/>
        <v>607</v>
      </c>
      <c r="B608" s="2" t="s">
        <v>210</v>
      </c>
      <c r="C608" s="2">
        <v>2023</v>
      </c>
      <c r="D608" s="2" t="s">
        <v>211</v>
      </c>
      <c r="E608" s="2" t="s">
        <v>211</v>
      </c>
      <c r="F608" s="18">
        <v>45139</v>
      </c>
      <c r="G608" s="2">
        <v>31</v>
      </c>
      <c r="H608" s="19">
        <v>45162</v>
      </c>
      <c r="I608" t="s">
        <v>328</v>
      </c>
      <c r="J608" s="2">
        <v>1</v>
      </c>
      <c r="K608" t="s">
        <v>188</v>
      </c>
    </row>
    <row r="609" spans="1:11">
      <c r="A609" s="2">
        <f t="shared" si="13"/>
        <v>608</v>
      </c>
      <c r="B609" s="210" t="s">
        <v>210</v>
      </c>
      <c r="C609" s="2">
        <v>2023</v>
      </c>
      <c r="D609" s="2" t="s">
        <v>211</v>
      </c>
      <c r="E609" s="2" t="s">
        <v>211</v>
      </c>
      <c r="F609" s="18">
        <v>45139</v>
      </c>
      <c r="G609" s="2">
        <v>31</v>
      </c>
      <c r="H609" s="19">
        <v>45163</v>
      </c>
      <c r="I609" s="211" t="s">
        <v>334</v>
      </c>
      <c r="J609" s="2">
        <v>2</v>
      </c>
      <c r="K609" s="214" t="s">
        <v>186</v>
      </c>
    </row>
    <row r="610" spans="1:11">
      <c r="A610" s="2">
        <f>A609+1</f>
        <v>609</v>
      </c>
      <c r="B610" s="210" t="s">
        <v>210</v>
      </c>
      <c r="C610" s="2">
        <v>2023</v>
      </c>
      <c r="D610" s="2" t="s">
        <v>211</v>
      </c>
      <c r="E610" s="2" t="s">
        <v>211</v>
      </c>
      <c r="F610" s="18">
        <v>45139</v>
      </c>
      <c r="G610" s="2">
        <v>31</v>
      </c>
      <c r="H610" s="19">
        <v>45164</v>
      </c>
      <c r="I610" t="s">
        <v>328</v>
      </c>
      <c r="J610" s="2">
        <v>1</v>
      </c>
      <c r="K610" t="s">
        <v>188</v>
      </c>
    </row>
    <row r="611" spans="1:11">
      <c r="A611" s="2">
        <f>A610+1</f>
        <v>610</v>
      </c>
      <c r="B611" s="210" t="s">
        <v>210</v>
      </c>
      <c r="C611" s="2">
        <v>2023</v>
      </c>
      <c r="D611" s="2" t="s">
        <v>211</v>
      </c>
      <c r="E611" s="2" t="s">
        <v>211</v>
      </c>
      <c r="F611" s="18">
        <v>45139</v>
      </c>
      <c r="G611" s="2">
        <v>31</v>
      </c>
      <c r="H611" s="19">
        <v>45165</v>
      </c>
      <c r="I611" t="s">
        <v>328</v>
      </c>
      <c r="J611" s="2">
        <v>1</v>
      </c>
      <c r="K611" s="211" t="s">
        <v>184</v>
      </c>
    </row>
    <row r="612" spans="1:11">
      <c r="A612" s="2">
        <f>A611+1</f>
        <v>611</v>
      </c>
      <c r="B612" s="210" t="s">
        <v>210</v>
      </c>
      <c r="C612" s="2">
        <v>2023</v>
      </c>
      <c r="D612" s="2" t="s">
        <v>211</v>
      </c>
      <c r="E612" s="2" t="s">
        <v>211</v>
      </c>
      <c r="F612" s="18">
        <v>45139</v>
      </c>
      <c r="G612" s="2">
        <v>31</v>
      </c>
      <c r="H612" s="19">
        <v>45165</v>
      </c>
      <c r="I612" s="211" t="s">
        <v>334</v>
      </c>
      <c r="J612" s="2">
        <v>2</v>
      </c>
      <c r="K612" s="214" t="s">
        <v>186</v>
      </c>
    </row>
    <row r="613" spans="1:11">
      <c r="A613" s="2">
        <f>A612+1</f>
        <v>612</v>
      </c>
      <c r="B613" s="210" t="s">
        <v>210</v>
      </c>
      <c r="C613" s="2">
        <v>2023</v>
      </c>
      <c r="D613" s="2" t="s">
        <v>211</v>
      </c>
      <c r="E613" s="2" t="s">
        <v>211</v>
      </c>
      <c r="F613" s="18">
        <v>45139</v>
      </c>
      <c r="G613" s="2">
        <v>31</v>
      </c>
      <c r="H613" s="19">
        <v>45166</v>
      </c>
      <c r="I613" t="s">
        <v>328</v>
      </c>
      <c r="J613" s="2">
        <v>1</v>
      </c>
      <c r="K613" s="214" t="s">
        <v>185</v>
      </c>
    </row>
    <row r="614" spans="1:11">
      <c r="A614" s="2">
        <f t="shared" ref="A614:A615" si="14">A613+1</f>
        <v>613</v>
      </c>
      <c r="B614" s="210" t="s">
        <v>210</v>
      </c>
      <c r="C614" s="2">
        <v>2023</v>
      </c>
      <c r="D614" s="2" t="s">
        <v>211</v>
      </c>
      <c r="E614" s="2" t="s">
        <v>211</v>
      </c>
      <c r="F614" s="18">
        <v>45139</v>
      </c>
      <c r="G614" s="2">
        <v>31</v>
      </c>
      <c r="H614" s="19">
        <v>45168</v>
      </c>
      <c r="I614" t="s">
        <v>328</v>
      </c>
      <c r="J614" s="2">
        <v>1</v>
      </c>
      <c r="K614" s="3" t="s">
        <v>188</v>
      </c>
    </row>
    <row r="615" spans="1:11">
      <c r="A615" s="2">
        <f t="shared" si="14"/>
        <v>614</v>
      </c>
      <c r="B615" s="210" t="s">
        <v>210</v>
      </c>
      <c r="C615" s="2">
        <v>2023</v>
      </c>
      <c r="D615" s="2" t="s">
        <v>211</v>
      </c>
      <c r="E615" s="2" t="s">
        <v>211</v>
      </c>
      <c r="F615" s="18">
        <v>45139</v>
      </c>
      <c r="G615" s="2">
        <v>31</v>
      </c>
      <c r="H615" s="19">
        <v>45168</v>
      </c>
      <c r="I615" s="211" t="s">
        <v>334</v>
      </c>
      <c r="J615" s="2">
        <v>2</v>
      </c>
      <c r="K615" s="214" t="s">
        <v>186</v>
      </c>
    </row>
    <row r="616" spans="1:11">
      <c r="A616" s="2">
        <f t="shared" ref="A616:A619" si="15">A615+1</f>
        <v>615</v>
      </c>
      <c r="B616" s="210" t="s">
        <v>210</v>
      </c>
      <c r="C616" s="2">
        <v>2023</v>
      </c>
      <c r="D616" s="2" t="s">
        <v>211</v>
      </c>
      <c r="E616" s="2" t="s">
        <v>211</v>
      </c>
      <c r="F616" s="18">
        <v>45139</v>
      </c>
      <c r="G616" s="2">
        <v>31</v>
      </c>
      <c r="H616" s="19">
        <v>45169</v>
      </c>
      <c r="I616" t="s">
        <v>328</v>
      </c>
      <c r="J616" s="2">
        <v>1</v>
      </c>
      <c r="K616" s="214" t="s">
        <v>186</v>
      </c>
    </row>
    <row r="617" spans="1:11">
      <c r="A617" s="2">
        <f t="shared" si="15"/>
        <v>616</v>
      </c>
      <c r="B617" s="210" t="s">
        <v>210</v>
      </c>
      <c r="C617" s="2">
        <v>2023</v>
      </c>
      <c r="D617" s="2" t="s">
        <v>211</v>
      </c>
      <c r="E617" s="2" t="s">
        <v>211</v>
      </c>
      <c r="F617" s="18">
        <v>45139</v>
      </c>
      <c r="G617" s="2">
        <v>31</v>
      </c>
      <c r="H617" s="19">
        <v>45169</v>
      </c>
      <c r="I617" t="s">
        <v>286</v>
      </c>
      <c r="J617" s="2">
        <v>1</v>
      </c>
      <c r="K617" s="3" t="s">
        <v>188</v>
      </c>
    </row>
    <row r="618" spans="1:11">
      <c r="A618" s="2">
        <f t="shared" si="15"/>
        <v>617</v>
      </c>
      <c r="B618" s="210" t="s">
        <v>210</v>
      </c>
      <c r="C618" s="2">
        <v>2023</v>
      </c>
      <c r="D618" s="2" t="s">
        <v>211</v>
      </c>
      <c r="E618" s="2" t="s">
        <v>211</v>
      </c>
      <c r="F618" s="18">
        <v>45139</v>
      </c>
      <c r="G618" s="2">
        <v>31</v>
      </c>
      <c r="H618" s="19">
        <v>45169</v>
      </c>
      <c r="I618" s="211" t="s">
        <v>1472</v>
      </c>
      <c r="J618" s="2">
        <v>1</v>
      </c>
      <c r="K618" s="214" t="s">
        <v>187</v>
      </c>
    </row>
    <row r="619" spans="1:11">
      <c r="A619" s="2">
        <f t="shared" si="15"/>
        <v>618</v>
      </c>
      <c r="B619" s="210" t="s">
        <v>210</v>
      </c>
      <c r="C619" s="2">
        <v>2023</v>
      </c>
      <c r="D619" s="2" t="s">
        <v>211</v>
      </c>
      <c r="E619" s="2" t="s">
        <v>211</v>
      </c>
      <c r="F619" s="18">
        <v>45170</v>
      </c>
      <c r="G619" s="2">
        <v>31</v>
      </c>
      <c r="H619" s="19">
        <v>45173</v>
      </c>
      <c r="I619" s="211" t="s">
        <v>1472</v>
      </c>
      <c r="J619" s="2">
        <v>1</v>
      </c>
      <c r="K619" s="3" t="s">
        <v>188</v>
      </c>
    </row>
    <row r="620" spans="1:11">
      <c r="A620" s="2">
        <f>A619+1</f>
        <v>619</v>
      </c>
      <c r="B620" s="210" t="s">
        <v>210</v>
      </c>
      <c r="C620" s="2">
        <v>2023</v>
      </c>
      <c r="D620" s="2" t="s">
        <v>211</v>
      </c>
      <c r="E620" s="2" t="s">
        <v>211</v>
      </c>
      <c r="F620" s="18">
        <v>45170</v>
      </c>
      <c r="G620" s="2">
        <v>31</v>
      </c>
      <c r="H620" s="19">
        <v>45174</v>
      </c>
      <c r="I620" t="s">
        <v>328</v>
      </c>
      <c r="J620" s="2">
        <v>1</v>
      </c>
      <c r="K620" t="s">
        <v>188</v>
      </c>
    </row>
    <row r="621" spans="1:11">
      <c r="A621" s="2">
        <f>A620+1</f>
        <v>620</v>
      </c>
      <c r="B621" s="210" t="s">
        <v>210</v>
      </c>
      <c r="C621" s="2">
        <v>2023</v>
      </c>
      <c r="D621" s="2" t="s">
        <v>211</v>
      </c>
      <c r="E621" s="2" t="s">
        <v>211</v>
      </c>
      <c r="F621" s="18">
        <v>45170</v>
      </c>
      <c r="G621" s="2">
        <v>31</v>
      </c>
      <c r="H621" s="19">
        <v>45174</v>
      </c>
      <c r="I621" s="211" t="s">
        <v>1472</v>
      </c>
      <c r="J621" s="2">
        <v>1</v>
      </c>
      <c r="K621" t="s">
        <v>188</v>
      </c>
    </row>
    <row r="622" spans="1:11">
      <c r="A622" s="2">
        <f>A621+1</f>
        <v>621</v>
      </c>
      <c r="B622" s="210" t="s">
        <v>210</v>
      </c>
      <c r="C622" s="2">
        <v>2023</v>
      </c>
      <c r="D622" s="2" t="s">
        <v>211</v>
      </c>
      <c r="E622" s="2" t="s">
        <v>211</v>
      </c>
      <c r="F622" s="18">
        <v>45170</v>
      </c>
      <c r="G622" s="2">
        <v>31</v>
      </c>
      <c r="H622" s="19">
        <v>45174</v>
      </c>
      <c r="I622" s="211" t="s">
        <v>1468</v>
      </c>
      <c r="J622" s="2">
        <v>1</v>
      </c>
      <c r="K622" s="211" t="s">
        <v>184</v>
      </c>
    </row>
    <row r="623" spans="1:11">
      <c r="A623" s="2">
        <f>A622+1</f>
        <v>622</v>
      </c>
      <c r="B623" s="210" t="s">
        <v>210</v>
      </c>
      <c r="C623" s="2">
        <v>2023</v>
      </c>
      <c r="D623" s="2" t="s">
        <v>211</v>
      </c>
      <c r="E623" s="2" t="s">
        <v>211</v>
      </c>
      <c r="F623" s="18">
        <v>45170</v>
      </c>
      <c r="G623" s="2">
        <v>31</v>
      </c>
      <c r="H623" s="19">
        <v>45174</v>
      </c>
      <c r="I623" t="s">
        <v>1468</v>
      </c>
      <c r="J623" s="2">
        <v>1</v>
      </c>
      <c r="K623" s="211" t="s">
        <v>185</v>
      </c>
    </row>
    <row r="624" spans="1:11">
      <c r="A624" s="2">
        <f t="shared" ref="A624:A626" si="16">A623+1</f>
        <v>623</v>
      </c>
      <c r="B624" s="210" t="s">
        <v>210</v>
      </c>
      <c r="C624" s="2">
        <v>2023</v>
      </c>
      <c r="D624" s="2" t="s">
        <v>211</v>
      </c>
      <c r="E624" s="2" t="s">
        <v>211</v>
      </c>
      <c r="F624" s="18">
        <v>45170</v>
      </c>
      <c r="G624" s="2">
        <v>31</v>
      </c>
      <c r="H624" s="19">
        <v>45176</v>
      </c>
      <c r="I624" t="s">
        <v>328</v>
      </c>
      <c r="J624" s="2">
        <v>1</v>
      </c>
      <c r="K624" s="3" t="s">
        <v>188</v>
      </c>
    </row>
    <row r="625" spans="1:11">
      <c r="A625" s="2">
        <f t="shared" si="16"/>
        <v>624</v>
      </c>
      <c r="B625" s="210" t="s">
        <v>210</v>
      </c>
      <c r="C625" s="2">
        <v>2023</v>
      </c>
      <c r="D625" s="2" t="s">
        <v>211</v>
      </c>
      <c r="E625" s="2" t="s">
        <v>211</v>
      </c>
      <c r="F625" s="18">
        <v>45170</v>
      </c>
      <c r="G625" s="2">
        <v>31</v>
      </c>
      <c r="H625" s="19">
        <v>45176</v>
      </c>
      <c r="I625" t="s">
        <v>332</v>
      </c>
      <c r="J625" s="2">
        <v>1</v>
      </c>
      <c r="K625" s="3" t="s">
        <v>189</v>
      </c>
    </row>
    <row r="626" spans="1:11">
      <c r="A626" s="2">
        <f t="shared" si="16"/>
        <v>625</v>
      </c>
      <c r="B626" s="210" t="s">
        <v>210</v>
      </c>
      <c r="C626" s="2">
        <v>2023</v>
      </c>
      <c r="D626" s="2" t="s">
        <v>211</v>
      </c>
      <c r="E626" s="2" t="s">
        <v>211</v>
      </c>
      <c r="F626" s="18">
        <v>45170</v>
      </c>
      <c r="G626" s="2">
        <v>31</v>
      </c>
      <c r="H626" s="19">
        <v>45176</v>
      </c>
      <c r="I626" t="s">
        <v>328</v>
      </c>
      <c r="J626" s="2">
        <v>1</v>
      </c>
      <c r="K626" s="3" t="s">
        <v>188</v>
      </c>
    </row>
    <row r="627" spans="1:11">
      <c r="A627" s="2">
        <f>A626+1</f>
        <v>626</v>
      </c>
      <c r="B627" s="210" t="s">
        <v>210</v>
      </c>
      <c r="C627" s="2">
        <v>2023</v>
      </c>
      <c r="D627" s="2" t="s">
        <v>211</v>
      </c>
      <c r="E627" s="2" t="s">
        <v>211</v>
      </c>
      <c r="F627" s="18">
        <v>45170</v>
      </c>
      <c r="G627" s="2">
        <v>31</v>
      </c>
      <c r="H627" s="19">
        <v>45177</v>
      </c>
      <c r="I627" t="s">
        <v>328</v>
      </c>
      <c r="J627" s="2">
        <v>1</v>
      </c>
      <c r="K627" s="211" t="s">
        <v>186</v>
      </c>
    </row>
    <row r="628" spans="1:11">
      <c r="A628" s="2">
        <f>A627+1</f>
        <v>627</v>
      </c>
      <c r="B628" s="210" t="s">
        <v>210</v>
      </c>
      <c r="C628" s="2">
        <v>2023</v>
      </c>
      <c r="D628" s="2" t="s">
        <v>211</v>
      </c>
      <c r="E628" s="2" t="s">
        <v>211</v>
      </c>
      <c r="F628" s="18">
        <v>45170</v>
      </c>
      <c r="G628" s="2">
        <v>31</v>
      </c>
      <c r="H628" s="19">
        <v>45179</v>
      </c>
      <c r="I628" t="s">
        <v>286</v>
      </c>
      <c r="J628" s="2">
        <v>1</v>
      </c>
      <c r="K628" s="214" t="s">
        <v>187</v>
      </c>
    </row>
    <row r="629" spans="1:11">
      <c r="A629" s="2">
        <f>A628+1</f>
        <v>628</v>
      </c>
      <c r="B629" s="210" t="s">
        <v>210</v>
      </c>
      <c r="C629" s="2">
        <v>2023</v>
      </c>
      <c r="D629" s="2" t="s">
        <v>211</v>
      </c>
      <c r="E629" s="2" t="s">
        <v>211</v>
      </c>
      <c r="F629" s="18">
        <v>45170</v>
      </c>
      <c r="G629" s="2">
        <v>31</v>
      </c>
      <c r="H629" s="19">
        <v>45180</v>
      </c>
      <c r="I629" t="s">
        <v>328</v>
      </c>
      <c r="J629" s="2">
        <v>1</v>
      </c>
      <c r="K629" s="3" t="s">
        <v>188</v>
      </c>
    </row>
    <row r="630" spans="1:11">
      <c r="A630" s="2">
        <f>A629+1</f>
        <v>629</v>
      </c>
      <c r="B630" s="210" t="s">
        <v>210</v>
      </c>
      <c r="C630" s="2">
        <v>2023</v>
      </c>
      <c r="D630" s="2" t="s">
        <v>211</v>
      </c>
      <c r="E630" s="2" t="s">
        <v>211</v>
      </c>
      <c r="F630" s="18">
        <v>45170</v>
      </c>
      <c r="G630" s="2">
        <v>31</v>
      </c>
      <c r="H630" s="19">
        <v>45181</v>
      </c>
      <c r="I630" t="s">
        <v>359</v>
      </c>
      <c r="J630" s="2">
        <v>1</v>
      </c>
      <c r="K630" s="3" t="s">
        <v>189</v>
      </c>
    </row>
    <row r="631" spans="1:11">
      <c r="A631" s="2">
        <f t="shared" ref="A631:A636" si="17">A630+1</f>
        <v>630</v>
      </c>
      <c r="B631" s="210" t="s">
        <v>210</v>
      </c>
      <c r="C631" s="2">
        <v>2023</v>
      </c>
      <c r="D631" s="2" t="s">
        <v>211</v>
      </c>
      <c r="E631" s="2" t="s">
        <v>211</v>
      </c>
      <c r="F631" s="18">
        <v>45170</v>
      </c>
      <c r="G631" s="2">
        <v>31</v>
      </c>
      <c r="H631" s="19">
        <v>45182</v>
      </c>
      <c r="I631" s="211" t="s">
        <v>1468</v>
      </c>
      <c r="J631" s="2">
        <v>1</v>
      </c>
      <c r="K631" s="214" t="s">
        <v>189</v>
      </c>
    </row>
    <row r="632" spans="1:11">
      <c r="A632" s="2">
        <f t="shared" si="17"/>
        <v>631</v>
      </c>
      <c r="B632" s="210" t="s">
        <v>210</v>
      </c>
      <c r="C632" s="2">
        <v>2023</v>
      </c>
      <c r="D632" s="2" t="s">
        <v>211</v>
      </c>
      <c r="E632" s="2" t="s">
        <v>211</v>
      </c>
      <c r="F632" s="18">
        <v>45170</v>
      </c>
      <c r="G632" s="2">
        <v>31</v>
      </c>
      <c r="H632" s="19">
        <v>45182</v>
      </c>
      <c r="I632" t="s">
        <v>1468</v>
      </c>
      <c r="J632" s="2">
        <v>1</v>
      </c>
      <c r="K632" s="214" t="s">
        <v>189</v>
      </c>
    </row>
    <row r="633" spans="1:11">
      <c r="A633" s="2">
        <f t="shared" si="17"/>
        <v>632</v>
      </c>
      <c r="B633" s="210" t="s">
        <v>210</v>
      </c>
      <c r="C633" s="2">
        <v>2023</v>
      </c>
      <c r="D633" s="2" t="s">
        <v>211</v>
      </c>
      <c r="E633" s="2" t="s">
        <v>211</v>
      </c>
      <c r="F633" s="18">
        <v>45170</v>
      </c>
      <c r="G633" s="2">
        <v>31</v>
      </c>
      <c r="H633" s="19">
        <v>45182</v>
      </c>
      <c r="I633" s="211" t="s">
        <v>360</v>
      </c>
      <c r="J633" s="2">
        <v>1</v>
      </c>
      <c r="K633" s="214" t="s">
        <v>189</v>
      </c>
    </row>
    <row r="634" spans="1:11">
      <c r="A634" s="2">
        <f t="shared" si="17"/>
        <v>633</v>
      </c>
      <c r="B634" s="210" t="s">
        <v>210</v>
      </c>
      <c r="C634" s="2">
        <v>2023</v>
      </c>
      <c r="D634" s="2" t="s">
        <v>211</v>
      </c>
      <c r="E634" s="2" t="s">
        <v>211</v>
      </c>
      <c r="F634" s="18">
        <v>45170</v>
      </c>
      <c r="G634" s="2">
        <v>31</v>
      </c>
      <c r="H634" s="19">
        <v>45182</v>
      </c>
      <c r="I634" t="s">
        <v>320</v>
      </c>
      <c r="J634" s="2">
        <v>1</v>
      </c>
      <c r="K634" s="214" t="s">
        <v>189</v>
      </c>
    </row>
    <row r="635" spans="1:11">
      <c r="A635" s="2">
        <f t="shared" si="17"/>
        <v>634</v>
      </c>
      <c r="B635" s="210" t="s">
        <v>210</v>
      </c>
      <c r="C635" s="2">
        <v>2023</v>
      </c>
      <c r="D635" s="2" t="s">
        <v>211</v>
      </c>
      <c r="E635" s="2" t="s">
        <v>211</v>
      </c>
      <c r="F635" s="18">
        <v>45170</v>
      </c>
      <c r="G635" s="2">
        <v>31</v>
      </c>
      <c r="H635" s="19">
        <v>45182</v>
      </c>
      <c r="I635" s="211" t="s">
        <v>361</v>
      </c>
      <c r="J635" s="2">
        <v>1</v>
      </c>
      <c r="K635" s="214" t="s">
        <v>189</v>
      </c>
    </row>
    <row r="636" spans="1:11">
      <c r="A636" s="2">
        <f t="shared" si="17"/>
        <v>635</v>
      </c>
      <c r="B636" s="210" t="s">
        <v>210</v>
      </c>
      <c r="C636" s="2">
        <v>2023</v>
      </c>
      <c r="D636" s="2" t="s">
        <v>211</v>
      </c>
      <c r="E636" s="2" t="s">
        <v>211</v>
      </c>
      <c r="F636" s="18">
        <v>45170</v>
      </c>
      <c r="G636" s="2">
        <v>31</v>
      </c>
      <c r="H636" s="19">
        <v>45182</v>
      </c>
      <c r="I636" s="211" t="s">
        <v>360</v>
      </c>
      <c r="J636" s="2">
        <v>1</v>
      </c>
      <c r="K636" s="214" t="s">
        <v>189</v>
      </c>
    </row>
    <row r="637" spans="1:11">
      <c r="A637" s="2">
        <f t="shared" ref="A637:A642" si="18">A636+1</f>
        <v>636</v>
      </c>
      <c r="B637" s="210" t="s">
        <v>210</v>
      </c>
      <c r="C637" s="2">
        <v>2023</v>
      </c>
      <c r="D637" s="2" t="s">
        <v>211</v>
      </c>
      <c r="E637" s="2" t="s">
        <v>211</v>
      </c>
      <c r="F637" s="18">
        <v>45170</v>
      </c>
      <c r="G637" s="2">
        <v>31</v>
      </c>
      <c r="H637" s="19">
        <v>45183</v>
      </c>
      <c r="I637" s="211" t="s">
        <v>1468</v>
      </c>
      <c r="J637" s="2">
        <v>1</v>
      </c>
      <c r="K637" s="214" t="s">
        <v>189</v>
      </c>
    </row>
    <row r="638" spans="1:11">
      <c r="A638" s="2">
        <f t="shared" si="18"/>
        <v>637</v>
      </c>
      <c r="B638" s="210" t="s">
        <v>210</v>
      </c>
      <c r="C638" s="2">
        <v>2023</v>
      </c>
      <c r="D638" s="2" t="s">
        <v>211</v>
      </c>
      <c r="E638" s="2" t="s">
        <v>211</v>
      </c>
      <c r="F638" s="18">
        <v>45170</v>
      </c>
      <c r="G638" s="2">
        <v>31</v>
      </c>
      <c r="H638" s="19">
        <v>45183</v>
      </c>
      <c r="I638" s="211" t="s">
        <v>1468</v>
      </c>
      <c r="J638" s="2">
        <v>1</v>
      </c>
      <c r="K638" s="214" t="s">
        <v>189</v>
      </c>
    </row>
    <row r="639" spans="1:11">
      <c r="A639" s="2">
        <f t="shared" si="18"/>
        <v>638</v>
      </c>
      <c r="B639" s="210" t="s">
        <v>210</v>
      </c>
      <c r="C639" s="2">
        <v>2023</v>
      </c>
      <c r="D639" s="2" t="s">
        <v>211</v>
      </c>
      <c r="E639" s="2" t="s">
        <v>211</v>
      </c>
      <c r="F639" s="18">
        <v>45170</v>
      </c>
      <c r="G639" s="2">
        <v>31</v>
      </c>
      <c r="H639" s="19">
        <v>45183</v>
      </c>
      <c r="I639" s="211" t="s">
        <v>1468</v>
      </c>
      <c r="J639" s="2">
        <v>1</v>
      </c>
      <c r="K639" s="214" t="s">
        <v>189</v>
      </c>
    </row>
    <row r="640" spans="1:11">
      <c r="A640" s="2">
        <f t="shared" si="18"/>
        <v>639</v>
      </c>
      <c r="B640" s="210" t="s">
        <v>210</v>
      </c>
      <c r="C640" s="2">
        <v>2023</v>
      </c>
      <c r="D640" s="2" t="s">
        <v>211</v>
      </c>
      <c r="E640" s="2" t="s">
        <v>211</v>
      </c>
      <c r="F640" s="18">
        <v>45170</v>
      </c>
      <c r="G640" s="2">
        <v>31</v>
      </c>
      <c r="H640" s="19">
        <v>45183</v>
      </c>
      <c r="I640" s="211" t="s">
        <v>1468</v>
      </c>
      <c r="J640" s="2">
        <v>1</v>
      </c>
      <c r="K640" s="214" t="s">
        <v>189</v>
      </c>
    </row>
    <row r="641" spans="1:11">
      <c r="A641" s="2">
        <f t="shared" si="18"/>
        <v>640</v>
      </c>
      <c r="B641" s="210" t="s">
        <v>210</v>
      </c>
      <c r="C641" s="2">
        <v>2023</v>
      </c>
      <c r="D641" s="2" t="s">
        <v>211</v>
      </c>
      <c r="E641" s="2" t="s">
        <v>211</v>
      </c>
      <c r="F641" s="18">
        <v>45170</v>
      </c>
      <c r="G641" s="2">
        <v>31</v>
      </c>
      <c r="H641" s="19">
        <v>45183</v>
      </c>
      <c r="I641" s="211" t="s">
        <v>364</v>
      </c>
      <c r="J641" s="2">
        <v>1</v>
      </c>
      <c r="K641" s="214" t="s">
        <v>189</v>
      </c>
    </row>
    <row r="642" spans="1:11">
      <c r="A642" s="2">
        <f t="shared" si="18"/>
        <v>641</v>
      </c>
      <c r="B642" s="210" t="s">
        <v>210</v>
      </c>
      <c r="C642" s="2">
        <v>2023</v>
      </c>
      <c r="D642" s="2" t="s">
        <v>211</v>
      </c>
      <c r="E642" s="2" t="s">
        <v>211</v>
      </c>
      <c r="F642" s="18">
        <v>45170</v>
      </c>
      <c r="G642" s="2">
        <v>31</v>
      </c>
      <c r="H642" s="19">
        <v>45183</v>
      </c>
      <c r="I642" s="211" t="s">
        <v>360</v>
      </c>
      <c r="J642" s="2">
        <v>1</v>
      </c>
      <c r="K642" s="214" t="s">
        <v>189</v>
      </c>
    </row>
    <row r="643" spans="1:11">
      <c r="A643" s="2">
        <f t="shared" ref="A643:A648" si="19">A642+1</f>
        <v>642</v>
      </c>
      <c r="B643" s="210" t="s">
        <v>210</v>
      </c>
      <c r="C643" s="2">
        <v>2023</v>
      </c>
      <c r="D643" s="2" t="s">
        <v>211</v>
      </c>
      <c r="E643" s="2" t="s">
        <v>211</v>
      </c>
      <c r="F643" s="18">
        <v>45170</v>
      </c>
      <c r="G643" s="2">
        <v>31</v>
      </c>
      <c r="H643" s="19">
        <v>45183</v>
      </c>
      <c r="I643" s="211" t="s">
        <v>320</v>
      </c>
      <c r="J643" s="2">
        <v>1</v>
      </c>
      <c r="K643" s="214" t="s">
        <v>189</v>
      </c>
    </row>
    <row r="644" spans="1:11">
      <c r="A644" s="2">
        <f t="shared" si="19"/>
        <v>643</v>
      </c>
      <c r="B644" s="210" t="s">
        <v>210</v>
      </c>
      <c r="C644" s="2">
        <v>2023</v>
      </c>
      <c r="D644" s="2" t="s">
        <v>211</v>
      </c>
      <c r="E644" s="2" t="s">
        <v>211</v>
      </c>
      <c r="F644" s="18">
        <v>45170</v>
      </c>
      <c r="G644" s="2">
        <v>31</v>
      </c>
      <c r="H644" s="19">
        <v>45183</v>
      </c>
      <c r="I644" s="211" t="s">
        <v>361</v>
      </c>
      <c r="J644" s="2">
        <v>1</v>
      </c>
      <c r="K644" s="214" t="s">
        <v>189</v>
      </c>
    </row>
    <row r="645" spans="1:11">
      <c r="A645" s="2">
        <f t="shared" si="19"/>
        <v>644</v>
      </c>
      <c r="B645" s="210" t="s">
        <v>210</v>
      </c>
      <c r="C645" s="2">
        <v>2023</v>
      </c>
      <c r="D645" s="2" t="s">
        <v>211</v>
      </c>
      <c r="E645" s="2" t="s">
        <v>211</v>
      </c>
      <c r="F645" s="18">
        <v>45170</v>
      </c>
      <c r="G645" s="2">
        <v>31</v>
      </c>
      <c r="H645" s="19">
        <v>45183</v>
      </c>
      <c r="I645" s="211" t="s">
        <v>365</v>
      </c>
      <c r="J645" s="2">
        <v>1</v>
      </c>
      <c r="K645" s="214" t="s">
        <v>189</v>
      </c>
    </row>
    <row r="646" spans="1:11">
      <c r="A646" s="2">
        <f t="shared" si="19"/>
        <v>645</v>
      </c>
      <c r="B646" s="210" t="s">
        <v>210</v>
      </c>
      <c r="C646" s="2">
        <v>2023</v>
      </c>
      <c r="D646" s="2" t="s">
        <v>211</v>
      </c>
      <c r="E646" s="2" t="s">
        <v>211</v>
      </c>
      <c r="F646" s="18">
        <v>45170</v>
      </c>
      <c r="G646" s="2">
        <v>31</v>
      </c>
      <c r="H646" s="19">
        <v>45183</v>
      </c>
      <c r="I646" s="211" t="s">
        <v>360</v>
      </c>
      <c r="J646" s="2">
        <v>1</v>
      </c>
      <c r="K646" s="214" t="s">
        <v>189</v>
      </c>
    </row>
    <row r="647" spans="1:11">
      <c r="A647" s="2">
        <f t="shared" si="19"/>
        <v>646</v>
      </c>
      <c r="B647" s="210" t="s">
        <v>210</v>
      </c>
      <c r="C647" s="2">
        <v>2023</v>
      </c>
      <c r="D647" s="2" t="s">
        <v>211</v>
      </c>
      <c r="E647" s="2" t="s">
        <v>211</v>
      </c>
      <c r="F647" s="18">
        <v>45170</v>
      </c>
      <c r="G647" s="2">
        <v>31</v>
      </c>
      <c r="H647" s="19">
        <v>45183</v>
      </c>
      <c r="I647" s="211" t="s">
        <v>361</v>
      </c>
      <c r="J647" s="2">
        <v>1</v>
      </c>
      <c r="K647" s="214" t="s">
        <v>189</v>
      </c>
    </row>
    <row r="648" spans="1:11">
      <c r="A648" s="2">
        <f t="shared" si="19"/>
        <v>647</v>
      </c>
      <c r="B648" s="210" t="s">
        <v>210</v>
      </c>
      <c r="C648" s="2">
        <v>2023</v>
      </c>
      <c r="D648" s="2" t="s">
        <v>211</v>
      </c>
      <c r="E648" s="2" t="s">
        <v>211</v>
      </c>
      <c r="F648" s="18">
        <v>45170</v>
      </c>
      <c r="G648" s="2">
        <v>31</v>
      </c>
      <c r="H648" s="19">
        <v>45183</v>
      </c>
      <c r="I648" s="211" t="s">
        <v>365</v>
      </c>
      <c r="J648" s="2">
        <v>1</v>
      </c>
      <c r="K648" s="214" t="s">
        <v>189</v>
      </c>
    </row>
    <row r="649" spans="1:11">
      <c r="A649" s="2">
        <f t="shared" ref="A649:A653" si="20">A648+1</f>
        <v>648</v>
      </c>
      <c r="B649" s="210" t="s">
        <v>210</v>
      </c>
      <c r="C649" s="2">
        <v>2023</v>
      </c>
      <c r="D649" s="2" t="s">
        <v>211</v>
      </c>
      <c r="E649" s="2" t="s">
        <v>211</v>
      </c>
      <c r="F649" s="18">
        <v>45170</v>
      </c>
      <c r="G649" s="2">
        <v>31</v>
      </c>
      <c r="H649" s="19">
        <v>45183</v>
      </c>
      <c r="I649" s="211" t="s">
        <v>364</v>
      </c>
      <c r="J649" s="2">
        <v>1</v>
      </c>
      <c r="K649" s="214" t="s">
        <v>189</v>
      </c>
    </row>
    <row r="650" spans="1:11">
      <c r="A650" s="2">
        <f t="shared" si="20"/>
        <v>649</v>
      </c>
      <c r="B650" s="210" t="s">
        <v>210</v>
      </c>
      <c r="C650" s="2">
        <v>2023</v>
      </c>
      <c r="D650" s="2" t="s">
        <v>211</v>
      </c>
      <c r="E650" s="2" t="s">
        <v>211</v>
      </c>
      <c r="F650" s="18">
        <v>45170</v>
      </c>
      <c r="G650" s="2">
        <v>31</v>
      </c>
      <c r="H650" s="19">
        <v>45183</v>
      </c>
      <c r="I650" s="211" t="s">
        <v>320</v>
      </c>
      <c r="J650" s="2">
        <v>1</v>
      </c>
      <c r="K650" s="214" t="s">
        <v>189</v>
      </c>
    </row>
    <row r="651" spans="1:11">
      <c r="A651" s="2">
        <f t="shared" si="20"/>
        <v>650</v>
      </c>
      <c r="B651" s="210" t="s">
        <v>210</v>
      </c>
      <c r="C651" s="2">
        <v>2023</v>
      </c>
      <c r="D651" s="2" t="s">
        <v>211</v>
      </c>
      <c r="E651" s="2" t="s">
        <v>211</v>
      </c>
      <c r="F651" s="18">
        <v>45170</v>
      </c>
      <c r="G651" s="2">
        <v>31</v>
      </c>
      <c r="H651" s="19">
        <v>45183</v>
      </c>
      <c r="I651" s="211" t="s">
        <v>365</v>
      </c>
      <c r="J651" s="2">
        <v>1</v>
      </c>
      <c r="K651" s="214" t="s">
        <v>189</v>
      </c>
    </row>
    <row r="652" spans="1:11">
      <c r="A652" s="2">
        <f t="shared" si="20"/>
        <v>651</v>
      </c>
      <c r="B652" s="210" t="s">
        <v>210</v>
      </c>
      <c r="C652" s="2">
        <v>2023</v>
      </c>
      <c r="D652" s="2" t="s">
        <v>211</v>
      </c>
      <c r="E652" s="2" t="s">
        <v>211</v>
      </c>
      <c r="F652" s="18">
        <v>45170</v>
      </c>
      <c r="G652" s="2">
        <v>31</v>
      </c>
      <c r="H652" s="19">
        <v>45183</v>
      </c>
      <c r="I652" s="211" t="s">
        <v>360</v>
      </c>
      <c r="J652" s="2">
        <v>1</v>
      </c>
      <c r="K652" s="214" t="s">
        <v>189</v>
      </c>
    </row>
    <row r="653" spans="1:11">
      <c r="A653" s="2">
        <f t="shared" si="20"/>
        <v>652</v>
      </c>
      <c r="B653" s="210" t="s">
        <v>210</v>
      </c>
      <c r="C653" s="2">
        <v>2023</v>
      </c>
      <c r="D653" s="2" t="s">
        <v>211</v>
      </c>
      <c r="E653" s="2" t="s">
        <v>211</v>
      </c>
      <c r="F653" s="18">
        <v>45170</v>
      </c>
      <c r="G653" s="2">
        <v>31</v>
      </c>
      <c r="H653" s="19">
        <v>45183</v>
      </c>
      <c r="I653" s="211" t="s">
        <v>320</v>
      </c>
      <c r="J653" s="2">
        <v>1</v>
      </c>
      <c r="K653" s="214" t="s">
        <v>189</v>
      </c>
    </row>
    <row r="654" spans="1:11">
      <c r="A654" s="2">
        <f t="shared" ref="A654:A660" si="21">A653+1</f>
        <v>653</v>
      </c>
      <c r="B654" s="210" t="s">
        <v>210</v>
      </c>
      <c r="C654" s="2">
        <v>2023</v>
      </c>
      <c r="D654" s="2" t="s">
        <v>211</v>
      </c>
      <c r="E654" s="2" t="s">
        <v>211</v>
      </c>
      <c r="F654" s="18">
        <v>45170</v>
      </c>
      <c r="G654" s="2">
        <v>31</v>
      </c>
      <c r="H654" s="19">
        <v>45184</v>
      </c>
      <c r="I654" s="211" t="s">
        <v>1468</v>
      </c>
      <c r="J654" s="2">
        <v>1</v>
      </c>
      <c r="K654" s="214" t="s">
        <v>189</v>
      </c>
    </row>
    <row r="655" spans="1:11">
      <c r="A655" s="2">
        <f t="shared" si="21"/>
        <v>654</v>
      </c>
      <c r="B655" s="210" t="s">
        <v>210</v>
      </c>
      <c r="C655" s="2">
        <v>2023</v>
      </c>
      <c r="D655" s="2" t="s">
        <v>211</v>
      </c>
      <c r="E655" s="2" t="s">
        <v>211</v>
      </c>
      <c r="F655" s="18">
        <v>45170</v>
      </c>
      <c r="G655" s="2">
        <v>31</v>
      </c>
      <c r="H655" s="19">
        <v>45184</v>
      </c>
      <c r="I655" s="211" t="s">
        <v>1468</v>
      </c>
      <c r="J655" s="2">
        <v>1</v>
      </c>
      <c r="K655" s="214" t="s">
        <v>189</v>
      </c>
    </row>
    <row r="656" spans="1:11">
      <c r="A656" s="2">
        <f t="shared" si="21"/>
        <v>655</v>
      </c>
      <c r="B656" s="210" t="s">
        <v>210</v>
      </c>
      <c r="C656" s="2">
        <v>2023</v>
      </c>
      <c r="D656" s="2" t="s">
        <v>211</v>
      </c>
      <c r="E656" s="2" t="s">
        <v>211</v>
      </c>
      <c r="F656" s="18">
        <v>45170</v>
      </c>
      <c r="G656" s="2">
        <v>31</v>
      </c>
      <c r="H656" s="19">
        <v>45184</v>
      </c>
      <c r="I656" s="211" t="s">
        <v>364</v>
      </c>
      <c r="J656" s="2">
        <v>1</v>
      </c>
      <c r="K656" s="214" t="s">
        <v>189</v>
      </c>
    </row>
    <row r="657" spans="1:11">
      <c r="A657" s="2">
        <f t="shared" si="21"/>
        <v>656</v>
      </c>
      <c r="B657" s="210" t="s">
        <v>210</v>
      </c>
      <c r="C657" s="2">
        <v>2023</v>
      </c>
      <c r="D657" s="2" t="s">
        <v>211</v>
      </c>
      <c r="E657" s="2" t="s">
        <v>211</v>
      </c>
      <c r="F657" s="18">
        <v>45170</v>
      </c>
      <c r="G657" s="2">
        <v>31</v>
      </c>
      <c r="H657" s="19">
        <v>45184</v>
      </c>
      <c r="I657" s="211" t="s">
        <v>360</v>
      </c>
      <c r="J657" s="2">
        <v>1</v>
      </c>
      <c r="K657" s="214" t="s">
        <v>189</v>
      </c>
    </row>
    <row r="658" spans="1:11">
      <c r="A658" s="2">
        <f t="shared" si="21"/>
        <v>657</v>
      </c>
      <c r="B658" s="210" t="s">
        <v>210</v>
      </c>
      <c r="C658" s="2">
        <v>2023</v>
      </c>
      <c r="D658" s="2" t="s">
        <v>211</v>
      </c>
      <c r="E658" s="2" t="s">
        <v>211</v>
      </c>
      <c r="F658" s="18">
        <v>45170</v>
      </c>
      <c r="G658" s="2">
        <v>31</v>
      </c>
      <c r="H658" s="19">
        <v>45184</v>
      </c>
      <c r="I658" s="211" t="s">
        <v>320</v>
      </c>
      <c r="J658" s="2">
        <v>1</v>
      </c>
      <c r="K658" s="214" t="s">
        <v>189</v>
      </c>
    </row>
    <row r="659" spans="1:11">
      <c r="A659" s="2">
        <f t="shared" si="21"/>
        <v>658</v>
      </c>
      <c r="B659" s="210" t="s">
        <v>210</v>
      </c>
      <c r="C659" s="2">
        <v>2023</v>
      </c>
      <c r="D659" s="2" t="s">
        <v>211</v>
      </c>
      <c r="E659" s="2" t="s">
        <v>211</v>
      </c>
      <c r="F659" s="18">
        <v>45170</v>
      </c>
      <c r="G659" s="2">
        <v>31</v>
      </c>
      <c r="H659" s="19">
        <v>45184</v>
      </c>
      <c r="I659" s="211" t="s">
        <v>361</v>
      </c>
      <c r="J659" s="2">
        <v>1</v>
      </c>
      <c r="K659" s="214" t="s">
        <v>189</v>
      </c>
    </row>
    <row r="660" spans="1:11">
      <c r="A660" s="2">
        <f t="shared" si="21"/>
        <v>659</v>
      </c>
      <c r="B660" s="210" t="s">
        <v>210</v>
      </c>
      <c r="C660" s="2">
        <v>2023</v>
      </c>
      <c r="D660" s="2" t="s">
        <v>211</v>
      </c>
      <c r="E660" s="2" t="s">
        <v>211</v>
      </c>
      <c r="F660" s="18">
        <v>45170</v>
      </c>
      <c r="G660" s="2">
        <v>31</v>
      </c>
      <c r="H660" s="19">
        <v>45184</v>
      </c>
      <c r="I660" s="211" t="s">
        <v>365</v>
      </c>
      <c r="J660" s="2">
        <v>1</v>
      </c>
      <c r="K660" s="214" t="s">
        <v>189</v>
      </c>
    </row>
    <row r="661" spans="1:11">
      <c r="A661" s="2">
        <f t="shared" ref="A661:A662" si="22">A660+1</f>
        <v>660</v>
      </c>
      <c r="B661" s="210" t="s">
        <v>210</v>
      </c>
      <c r="C661" s="2">
        <v>2023</v>
      </c>
      <c r="D661" s="2" t="s">
        <v>211</v>
      </c>
      <c r="E661" s="2" t="s">
        <v>211</v>
      </c>
      <c r="F661" s="18">
        <v>45170</v>
      </c>
      <c r="G661" s="2">
        <v>31</v>
      </c>
      <c r="H661" s="19">
        <v>45186</v>
      </c>
      <c r="I661" s="211" t="s">
        <v>367</v>
      </c>
      <c r="J661" s="2">
        <v>1</v>
      </c>
      <c r="K661" s="211" t="s">
        <v>185</v>
      </c>
    </row>
    <row r="662" spans="1:11">
      <c r="A662" s="2">
        <f t="shared" si="22"/>
        <v>661</v>
      </c>
      <c r="B662" s="210" t="s">
        <v>210</v>
      </c>
      <c r="C662" s="2">
        <v>2023</v>
      </c>
      <c r="D662" s="2" t="s">
        <v>211</v>
      </c>
      <c r="E662" s="2" t="s">
        <v>211</v>
      </c>
      <c r="F662" s="18">
        <v>45170</v>
      </c>
      <c r="G662" s="2">
        <v>31</v>
      </c>
      <c r="H662" s="19">
        <v>45186</v>
      </c>
      <c r="I662" s="211" t="s">
        <v>1468</v>
      </c>
      <c r="J662" s="2">
        <v>1</v>
      </c>
      <c r="K662" s="211" t="s">
        <v>184</v>
      </c>
    </row>
    <row r="663" spans="1:11">
      <c r="A663" s="2">
        <f>A662+1</f>
        <v>662</v>
      </c>
      <c r="B663" s="210" t="s">
        <v>210</v>
      </c>
      <c r="C663" s="2">
        <v>2023</v>
      </c>
      <c r="D663" s="2" t="s">
        <v>211</v>
      </c>
      <c r="E663" s="2" t="s">
        <v>211</v>
      </c>
      <c r="F663" s="18">
        <v>45170</v>
      </c>
      <c r="G663" s="2">
        <v>31</v>
      </c>
      <c r="H663" s="19">
        <v>45187</v>
      </c>
      <c r="I663" s="211" t="s">
        <v>1472</v>
      </c>
      <c r="J663" s="2">
        <v>1</v>
      </c>
      <c r="K663" s="214" t="s">
        <v>189</v>
      </c>
    </row>
    <row r="664" spans="1:11">
      <c r="A664" s="2">
        <f t="shared" ref="A664:A666" si="23">A663+1</f>
        <v>663</v>
      </c>
      <c r="B664" s="210" t="s">
        <v>210</v>
      </c>
      <c r="C664" s="2">
        <v>2023</v>
      </c>
      <c r="D664" s="2" t="s">
        <v>211</v>
      </c>
      <c r="E664" s="2" t="s">
        <v>211</v>
      </c>
      <c r="F664" s="18">
        <v>45170</v>
      </c>
      <c r="G664" s="2">
        <v>31</v>
      </c>
      <c r="H664" s="19">
        <v>45188</v>
      </c>
      <c r="I664" t="s">
        <v>328</v>
      </c>
      <c r="J664" s="2">
        <v>1</v>
      </c>
      <c r="K664" s="211" t="s">
        <v>185</v>
      </c>
    </row>
    <row r="665" spans="1:11">
      <c r="A665" s="2">
        <f t="shared" si="23"/>
        <v>664</v>
      </c>
      <c r="B665" s="210" t="s">
        <v>210</v>
      </c>
      <c r="C665" s="2">
        <v>2023</v>
      </c>
      <c r="D665" s="2" t="s">
        <v>211</v>
      </c>
      <c r="E665" s="2" t="s">
        <v>211</v>
      </c>
      <c r="F665" s="18">
        <v>45170</v>
      </c>
      <c r="G665" s="2">
        <v>31</v>
      </c>
      <c r="H665" s="19">
        <v>45188</v>
      </c>
      <c r="I665" t="s">
        <v>328</v>
      </c>
      <c r="J665" s="2">
        <v>1</v>
      </c>
      <c r="K665" s="211" t="s">
        <v>185</v>
      </c>
    </row>
    <row r="666" spans="1:11">
      <c r="A666" s="2">
        <f t="shared" si="23"/>
        <v>665</v>
      </c>
      <c r="B666" s="210" t="s">
        <v>210</v>
      </c>
      <c r="C666" s="2">
        <v>2023</v>
      </c>
      <c r="D666" s="2" t="s">
        <v>211</v>
      </c>
      <c r="E666" s="2" t="s">
        <v>211</v>
      </c>
      <c r="F666" s="18">
        <v>45170</v>
      </c>
      <c r="G666" s="2">
        <v>31</v>
      </c>
      <c r="H666" s="19">
        <v>45188</v>
      </c>
      <c r="I666" t="s">
        <v>359</v>
      </c>
      <c r="J666" s="2">
        <v>1</v>
      </c>
      <c r="K666" t="s">
        <v>188</v>
      </c>
    </row>
    <row r="667" spans="1:11">
      <c r="A667" s="2">
        <f t="shared" ref="A667:A669" si="24">A666+1</f>
        <v>666</v>
      </c>
      <c r="B667" s="210" t="s">
        <v>210</v>
      </c>
      <c r="C667" s="2">
        <v>2023</v>
      </c>
      <c r="D667" s="2" t="s">
        <v>211</v>
      </c>
      <c r="E667" s="2" t="s">
        <v>211</v>
      </c>
      <c r="F667" s="18">
        <v>45170</v>
      </c>
      <c r="G667" s="2">
        <v>31</v>
      </c>
      <c r="H667" s="19">
        <v>45188</v>
      </c>
      <c r="I667" s="3" t="s">
        <v>701</v>
      </c>
      <c r="J667" s="2">
        <v>1</v>
      </c>
      <c r="K667" s="211" t="s">
        <v>187</v>
      </c>
    </row>
    <row r="668" spans="1:11">
      <c r="A668" s="2">
        <f t="shared" si="24"/>
        <v>667</v>
      </c>
      <c r="B668" s="210" t="s">
        <v>210</v>
      </c>
      <c r="C668" s="2">
        <v>2023</v>
      </c>
      <c r="D668" s="2" t="s">
        <v>211</v>
      </c>
      <c r="E668" s="2" t="s">
        <v>211</v>
      </c>
      <c r="F668" s="18">
        <v>45170</v>
      </c>
      <c r="G668" s="2">
        <v>31</v>
      </c>
      <c r="H668" s="19">
        <v>45188</v>
      </c>
      <c r="I668" s="3" t="s">
        <v>701</v>
      </c>
      <c r="J668" s="2">
        <v>1</v>
      </c>
      <c r="K668" s="211" t="s">
        <v>187</v>
      </c>
    </row>
    <row r="669" spans="1:11">
      <c r="A669" s="2">
        <f t="shared" si="24"/>
        <v>668</v>
      </c>
      <c r="B669" s="210" t="s">
        <v>210</v>
      </c>
      <c r="C669" s="2">
        <v>2023</v>
      </c>
      <c r="D669" s="2" t="s">
        <v>211</v>
      </c>
      <c r="E669" s="2" t="s">
        <v>211</v>
      </c>
      <c r="F669" s="18">
        <v>45170</v>
      </c>
      <c r="G669" s="2">
        <v>31</v>
      </c>
      <c r="H669" s="19">
        <v>45188</v>
      </c>
      <c r="I669" s="3" t="s">
        <v>701</v>
      </c>
      <c r="J669" s="2">
        <v>1</v>
      </c>
      <c r="K669" s="211" t="s">
        <v>187</v>
      </c>
    </row>
    <row r="670" spans="1:11">
      <c r="A670" s="2">
        <f>A669+1</f>
        <v>669</v>
      </c>
      <c r="B670" s="210" t="s">
        <v>210</v>
      </c>
      <c r="C670" s="2">
        <v>2023</v>
      </c>
      <c r="D670" s="2" t="s">
        <v>211</v>
      </c>
      <c r="E670" s="2" t="s">
        <v>211</v>
      </c>
      <c r="F670" s="18">
        <v>45170</v>
      </c>
      <c r="G670" s="2">
        <v>31</v>
      </c>
      <c r="H670" s="19">
        <v>45188</v>
      </c>
      <c r="I670" s="214" t="s">
        <v>706</v>
      </c>
      <c r="J670" s="2">
        <v>1</v>
      </c>
      <c r="K670" s="211" t="s">
        <v>187</v>
      </c>
    </row>
    <row r="671" spans="1:11">
      <c r="A671" s="2">
        <f t="shared" ref="A671:A699" si="25">A670+1</f>
        <v>670</v>
      </c>
      <c r="B671" s="210" t="s">
        <v>210</v>
      </c>
      <c r="C671" s="2">
        <v>2023</v>
      </c>
      <c r="D671" s="2" t="s">
        <v>211</v>
      </c>
      <c r="E671" s="2" t="s">
        <v>211</v>
      </c>
      <c r="F671" s="18">
        <v>45170</v>
      </c>
      <c r="G671" s="2">
        <v>31</v>
      </c>
      <c r="H671" s="19">
        <v>45191</v>
      </c>
      <c r="I671" t="s">
        <v>328</v>
      </c>
      <c r="J671" s="2">
        <v>1</v>
      </c>
      <c r="K671" s="214" t="s">
        <v>188</v>
      </c>
    </row>
    <row r="672" spans="1:11">
      <c r="A672" s="2">
        <f t="shared" si="25"/>
        <v>671</v>
      </c>
      <c r="B672" s="210" t="s">
        <v>210</v>
      </c>
      <c r="C672" s="2">
        <v>2023</v>
      </c>
      <c r="D672" s="2" t="s">
        <v>211</v>
      </c>
      <c r="E672" s="2" t="s">
        <v>211</v>
      </c>
      <c r="F672" s="18">
        <v>45170</v>
      </c>
      <c r="G672" s="2">
        <v>31</v>
      </c>
      <c r="H672" s="19">
        <v>45192</v>
      </c>
      <c r="I672" s="211" t="s">
        <v>367</v>
      </c>
      <c r="J672" s="2">
        <v>1</v>
      </c>
      <c r="K672" s="211" t="s">
        <v>186</v>
      </c>
    </row>
    <row r="673" spans="1:11">
      <c r="A673" s="2">
        <f t="shared" si="25"/>
        <v>672</v>
      </c>
      <c r="B673" s="210" t="s">
        <v>210</v>
      </c>
      <c r="C673" s="2">
        <v>2023</v>
      </c>
      <c r="D673" s="2" t="s">
        <v>211</v>
      </c>
      <c r="E673" s="2" t="s">
        <v>211</v>
      </c>
      <c r="F673" s="18">
        <v>45170</v>
      </c>
      <c r="G673" s="2">
        <v>31</v>
      </c>
      <c r="H673" s="19">
        <v>45192</v>
      </c>
      <c r="I673" s="211" t="s">
        <v>361</v>
      </c>
      <c r="J673" s="2">
        <v>1</v>
      </c>
      <c r="K673" s="214" t="s">
        <v>189</v>
      </c>
    </row>
    <row r="674" spans="1:11">
      <c r="A674" s="2">
        <f t="shared" si="25"/>
        <v>673</v>
      </c>
      <c r="B674" s="210" t="s">
        <v>210</v>
      </c>
      <c r="C674" s="2">
        <v>2023</v>
      </c>
      <c r="D674" s="2" t="s">
        <v>211</v>
      </c>
      <c r="E674" s="2" t="s">
        <v>211</v>
      </c>
      <c r="F674" s="18">
        <v>45170</v>
      </c>
      <c r="G674" s="2">
        <v>31</v>
      </c>
      <c r="H674" s="19">
        <v>45193</v>
      </c>
      <c r="I674" s="211" t="s">
        <v>360</v>
      </c>
      <c r="J674" s="2">
        <v>1</v>
      </c>
      <c r="K674" s="214" t="s">
        <v>189</v>
      </c>
    </row>
    <row r="675" spans="1:11">
      <c r="A675" s="2">
        <f t="shared" si="25"/>
        <v>674</v>
      </c>
      <c r="B675" s="210" t="s">
        <v>210</v>
      </c>
      <c r="C675" s="2">
        <v>2023</v>
      </c>
      <c r="D675" s="2" t="s">
        <v>211</v>
      </c>
      <c r="E675" s="2" t="s">
        <v>211</v>
      </c>
      <c r="F675" s="18">
        <v>45170</v>
      </c>
      <c r="G675" s="2">
        <v>31</v>
      </c>
      <c r="H675" s="19">
        <v>45193</v>
      </c>
      <c r="I675" t="s">
        <v>327</v>
      </c>
      <c r="J675" s="2">
        <v>2</v>
      </c>
      <c r="K675" s="214" t="s">
        <v>189</v>
      </c>
    </row>
    <row r="676" spans="1:11">
      <c r="A676" s="2">
        <f t="shared" si="25"/>
        <v>675</v>
      </c>
      <c r="B676" s="210" t="s">
        <v>210</v>
      </c>
      <c r="C676" s="2">
        <v>2023</v>
      </c>
      <c r="D676" s="2" t="s">
        <v>211</v>
      </c>
      <c r="E676" s="2" t="s">
        <v>211</v>
      </c>
      <c r="F676" s="18">
        <v>45170</v>
      </c>
      <c r="G676" s="2">
        <v>31</v>
      </c>
      <c r="H676" s="19">
        <v>45194</v>
      </c>
      <c r="I676" t="s">
        <v>339</v>
      </c>
      <c r="J676" s="2">
        <v>1</v>
      </c>
      <c r="K676" s="211" t="s">
        <v>184</v>
      </c>
    </row>
    <row r="677" spans="1:11">
      <c r="A677" s="2">
        <f t="shared" si="25"/>
        <v>676</v>
      </c>
      <c r="B677" s="210" t="s">
        <v>210</v>
      </c>
      <c r="C677" s="2">
        <v>2023</v>
      </c>
      <c r="D677" s="2" t="s">
        <v>211</v>
      </c>
      <c r="E677" s="2" t="s">
        <v>211</v>
      </c>
      <c r="F677" s="18">
        <v>45170</v>
      </c>
      <c r="G677" s="2">
        <v>31</v>
      </c>
      <c r="H677" s="19">
        <v>45194</v>
      </c>
      <c r="I677" s="211" t="s">
        <v>334</v>
      </c>
      <c r="J677" s="2">
        <v>2</v>
      </c>
      <c r="K677" s="211" t="s">
        <v>185</v>
      </c>
    </row>
    <row r="678" spans="1:11">
      <c r="A678" s="2">
        <f t="shared" si="25"/>
        <v>677</v>
      </c>
      <c r="B678" s="210" t="s">
        <v>210</v>
      </c>
      <c r="C678" s="2">
        <v>2023</v>
      </c>
      <c r="D678" s="2" t="s">
        <v>211</v>
      </c>
      <c r="E678" s="2" t="s">
        <v>211</v>
      </c>
      <c r="F678" s="18">
        <v>45170</v>
      </c>
      <c r="G678" s="2">
        <v>31</v>
      </c>
      <c r="H678" s="19">
        <v>45195</v>
      </c>
      <c r="I678" s="211" t="s">
        <v>364</v>
      </c>
      <c r="J678" s="2">
        <v>1</v>
      </c>
      <c r="K678" s="214" t="s">
        <v>189</v>
      </c>
    </row>
    <row r="679" spans="1:11">
      <c r="A679" s="2">
        <f t="shared" si="25"/>
        <v>678</v>
      </c>
      <c r="B679" s="210" t="s">
        <v>210</v>
      </c>
      <c r="C679" s="2">
        <v>2023</v>
      </c>
      <c r="D679" s="2" t="s">
        <v>211</v>
      </c>
      <c r="E679" s="2" t="s">
        <v>211</v>
      </c>
      <c r="F679" s="18">
        <v>45170</v>
      </c>
      <c r="G679" s="2">
        <v>31</v>
      </c>
      <c r="H679" s="19">
        <v>45195</v>
      </c>
      <c r="I679" s="211" t="s">
        <v>320</v>
      </c>
      <c r="J679" s="2">
        <v>1</v>
      </c>
      <c r="K679" s="214" t="s">
        <v>189</v>
      </c>
    </row>
    <row r="680" spans="1:11">
      <c r="A680" s="2">
        <f t="shared" si="25"/>
        <v>679</v>
      </c>
      <c r="B680" s="210" t="s">
        <v>210</v>
      </c>
      <c r="C680" s="2">
        <v>2023</v>
      </c>
      <c r="D680" s="2" t="s">
        <v>211</v>
      </c>
      <c r="E680" s="2" t="s">
        <v>211</v>
      </c>
      <c r="F680" s="18">
        <v>45170</v>
      </c>
      <c r="G680" s="2">
        <v>31</v>
      </c>
      <c r="H680" s="19">
        <v>45195</v>
      </c>
      <c r="I680" s="211" t="s">
        <v>360</v>
      </c>
      <c r="J680" s="2">
        <v>1</v>
      </c>
      <c r="K680" s="214" t="s">
        <v>189</v>
      </c>
    </row>
    <row r="681" spans="1:11">
      <c r="A681" s="2">
        <f t="shared" si="25"/>
        <v>680</v>
      </c>
      <c r="B681" s="210" t="s">
        <v>210</v>
      </c>
      <c r="C681" s="2">
        <v>2023</v>
      </c>
      <c r="D681" s="2" t="s">
        <v>211</v>
      </c>
      <c r="E681" s="2" t="s">
        <v>211</v>
      </c>
      <c r="F681" s="18">
        <v>45170</v>
      </c>
      <c r="G681" s="2">
        <v>31</v>
      </c>
      <c r="H681" s="19">
        <v>45195</v>
      </c>
      <c r="I681" s="211" t="s">
        <v>320</v>
      </c>
      <c r="J681" s="2">
        <v>1</v>
      </c>
      <c r="K681" s="214" t="s">
        <v>189</v>
      </c>
    </row>
    <row r="682" spans="1:11">
      <c r="A682" s="2">
        <f t="shared" si="25"/>
        <v>681</v>
      </c>
      <c r="B682" s="210" t="s">
        <v>210</v>
      </c>
      <c r="C682" s="2">
        <v>2023</v>
      </c>
      <c r="D682" s="2" t="s">
        <v>211</v>
      </c>
      <c r="E682" s="2" t="s">
        <v>211</v>
      </c>
      <c r="F682" s="18">
        <v>45170</v>
      </c>
      <c r="G682" s="2">
        <v>31</v>
      </c>
      <c r="H682" s="19">
        <v>45195</v>
      </c>
      <c r="I682" t="s">
        <v>370</v>
      </c>
      <c r="J682" s="2">
        <v>1</v>
      </c>
      <c r="K682" s="3" t="s">
        <v>184</v>
      </c>
    </row>
    <row r="683" spans="1:11">
      <c r="A683" s="2">
        <f t="shared" si="25"/>
        <v>682</v>
      </c>
      <c r="B683" s="210" t="s">
        <v>210</v>
      </c>
      <c r="C683" s="2">
        <v>2023</v>
      </c>
      <c r="D683" s="2" t="s">
        <v>211</v>
      </c>
      <c r="E683" s="2" t="s">
        <v>211</v>
      </c>
      <c r="F683" s="18">
        <v>45170</v>
      </c>
      <c r="G683" s="2">
        <v>31</v>
      </c>
      <c r="H683" s="19">
        <v>45196</v>
      </c>
      <c r="I683" t="s">
        <v>372</v>
      </c>
      <c r="J683" s="2">
        <v>1</v>
      </c>
      <c r="K683" s="211" t="s">
        <v>184</v>
      </c>
    </row>
    <row r="684" spans="1:11">
      <c r="A684" s="2">
        <f t="shared" si="25"/>
        <v>683</v>
      </c>
      <c r="B684" s="210" t="s">
        <v>210</v>
      </c>
      <c r="C684" s="2">
        <v>2023</v>
      </c>
      <c r="D684" s="2" t="s">
        <v>211</v>
      </c>
      <c r="E684" s="2" t="s">
        <v>211</v>
      </c>
      <c r="F684" s="18">
        <v>45170</v>
      </c>
      <c r="G684" s="2">
        <v>31</v>
      </c>
      <c r="H684" s="19">
        <v>45196</v>
      </c>
      <c r="I684" t="s">
        <v>372</v>
      </c>
      <c r="J684" s="2">
        <v>1</v>
      </c>
      <c r="K684" s="211" t="s">
        <v>185</v>
      </c>
    </row>
    <row r="685" spans="1:11">
      <c r="A685" s="2">
        <f t="shared" si="25"/>
        <v>684</v>
      </c>
      <c r="B685" s="210" t="s">
        <v>210</v>
      </c>
      <c r="C685" s="2">
        <v>2023</v>
      </c>
      <c r="D685" s="2" t="s">
        <v>211</v>
      </c>
      <c r="E685" s="2" t="s">
        <v>211</v>
      </c>
      <c r="F685" s="18">
        <v>45170</v>
      </c>
      <c r="G685" s="2">
        <v>31</v>
      </c>
      <c r="H685" s="19">
        <v>45196</v>
      </c>
      <c r="I685" t="s">
        <v>372</v>
      </c>
      <c r="J685" s="2">
        <v>1</v>
      </c>
      <c r="K685" s="211" t="s">
        <v>185</v>
      </c>
    </row>
    <row r="686" spans="1:11">
      <c r="A686" s="2">
        <f t="shared" si="25"/>
        <v>685</v>
      </c>
      <c r="B686" s="210" t="s">
        <v>210</v>
      </c>
      <c r="C686" s="2">
        <v>2023</v>
      </c>
      <c r="D686" s="2" t="s">
        <v>211</v>
      </c>
      <c r="E686" s="2" t="s">
        <v>211</v>
      </c>
      <c r="F686" s="18">
        <v>45170</v>
      </c>
      <c r="G686" s="2">
        <v>31</v>
      </c>
      <c r="H686" s="19">
        <v>45196</v>
      </c>
      <c r="I686" t="s">
        <v>372</v>
      </c>
      <c r="J686" s="2">
        <v>1</v>
      </c>
      <c r="K686" s="211" t="s">
        <v>185</v>
      </c>
    </row>
    <row r="687" spans="1:11">
      <c r="A687" s="2">
        <f t="shared" si="25"/>
        <v>686</v>
      </c>
      <c r="B687" s="210" t="s">
        <v>210</v>
      </c>
      <c r="C687" s="2">
        <v>2023</v>
      </c>
      <c r="D687" s="2" t="s">
        <v>211</v>
      </c>
      <c r="E687" s="2" t="s">
        <v>211</v>
      </c>
      <c r="F687" s="18">
        <v>45170</v>
      </c>
      <c r="G687" s="2">
        <v>31</v>
      </c>
      <c r="H687" s="19">
        <v>45196</v>
      </c>
      <c r="I687" t="s">
        <v>372</v>
      </c>
      <c r="J687" s="2">
        <v>1</v>
      </c>
      <c r="K687" s="211" t="s">
        <v>185</v>
      </c>
    </row>
    <row r="688" spans="1:11">
      <c r="A688" s="2">
        <f t="shared" si="25"/>
        <v>687</v>
      </c>
      <c r="B688" s="210" t="s">
        <v>210</v>
      </c>
      <c r="C688" s="2">
        <v>2023</v>
      </c>
      <c r="D688" s="2" t="s">
        <v>211</v>
      </c>
      <c r="E688" s="2" t="s">
        <v>211</v>
      </c>
      <c r="F688" s="18">
        <v>45170</v>
      </c>
      <c r="G688" s="2">
        <v>31</v>
      </c>
      <c r="H688" s="19">
        <v>45196</v>
      </c>
      <c r="I688" t="s">
        <v>372</v>
      </c>
      <c r="J688" s="2">
        <v>1</v>
      </c>
      <c r="K688" s="211" t="s">
        <v>185</v>
      </c>
    </row>
    <row r="689" spans="1:11">
      <c r="A689" s="2">
        <f t="shared" si="25"/>
        <v>688</v>
      </c>
      <c r="B689" s="210" t="s">
        <v>210</v>
      </c>
      <c r="C689" s="2">
        <v>2023</v>
      </c>
      <c r="D689" s="2" t="s">
        <v>211</v>
      </c>
      <c r="E689" s="2" t="s">
        <v>211</v>
      </c>
      <c r="F689" s="18">
        <v>45170</v>
      </c>
      <c r="G689" s="2">
        <v>31</v>
      </c>
      <c r="H689" s="19">
        <v>45196</v>
      </c>
      <c r="I689" t="s">
        <v>372</v>
      </c>
      <c r="J689" s="2">
        <v>1</v>
      </c>
      <c r="K689" s="211" t="s">
        <v>185</v>
      </c>
    </row>
    <row r="690" spans="1:11">
      <c r="A690" s="2">
        <f t="shared" si="25"/>
        <v>689</v>
      </c>
      <c r="B690" s="210" t="s">
        <v>210</v>
      </c>
      <c r="C690" s="2">
        <v>2023</v>
      </c>
      <c r="D690" s="2" t="s">
        <v>211</v>
      </c>
      <c r="E690" s="2" t="s">
        <v>211</v>
      </c>
      <c r="F690" s="18">
        <v>45170</v>
      </c>
      <c r="G690" s="2">
        <v>31</v>
      </c>
      <c r="H690" s="19">
        <v>45196</v>
      </c>
      <c r="I690" t="s">
        <v>372</v>
      </c>
      <c r="J690" s="2">
        <v>1</v>
      </c>
      <c r="K690" s="211" t="s">
        <v>185</v>
      </c>
    </row>
    <row r="691" spans="1:11">
      <c r="A691" s="2">
        <f t="shared" si="25"/>
        <v>690</v>
      </c>
      <c r="B691" s="210" t="s">
        <v>210</v>
      </c>
      <c r="C691" s="2">
        <v>2023</v>
      </c>
      <c r="D691" s="2" t="s">
        <v>211</v>
      </c>
      <c r="E691" s="2" t="s">
        <v>211</v>
      </c>
      <c r="F691" s="18">
        <v>45170</v>
      </c>
      <c r="G691" s="2">
        <v>31</v>
      </c>
      <c r="H691" s="19">
        <v>45196</v>
      </c>
      <c r="I691" t="s">
        <v>372</v>
      </c>
      <c r="J691" s="2">
        <v>1</v>
      </c>
      <c r="K691" s="211" t="s">
        <v>186</v>
      </c>
    </row>
    <row r="692" spans="1:11">
      <c r="A692" s="2">
        <f t="shared" si="25"/>
        <v>691</v>
      </c>
      <c r="B692" s="210" t="s">
        <v>210</v>
      </c>
      <c r="C692" s="2">
        <v>2023</v>
      </c>
      <c r="D692" s="2" t="s">
        <v>211</v>
      </c>
      <c r="E692" s="2" t="s">
        <v>211</v>
      </c>
      <c r="F692" s="18">
        <v>45170</v>
      </c>
      <c r="G692" s="2">
        <v>31</v>
      </c>
      <c r="H692" s="19">
        <v>45196</v>
      </c>
      <c r="I692" s="211" t="s">
        <v>334</v>
      </c>
      <c r="J692" s="2">
        <v>2</v>
      </c>
      <c r="K692" t="s">
        <v>188</v>
      </c>
    </row>
    <row r="693" spans="1:11">
      <c r="A693" s="2">
        <f t="shared" si="25"/>
        <v>692</v>
      </c>
      <c r="B693" s="210" t="s">
        <v>210</v>
      </c>
      <c r="C693" s="2">
        <v>2023</v>
      </c>
      <c r="D693" s="2" t="s">
        <v>211</v>
      </c>
      <c r="E693" s="2" t="s">
        <v>211</v>
      </c>
      <c r="F693" s="18">
        <v>45170</v>
      </c>
      <c r="G693" s="2">
        <v>31</v>
      </c>
      <c r="H693" s="19">
        <v>45196</v>
      </c>
      <c r="I693" s="211" t="s">
        <v>367</v>
      </c>
      <c r="J693" s="2">
        <v>1</v>
      </c>
      <c r="K693" t="s">
        <v>188</v>
      </c>
    </row>
    <row r="694" spans="1:11">
      <c r="A694" s="2">
        <f t="shared" si="25"/>
        <v>693</v>
      </c>
      <c r="B694" s="210" t="s">
        <v>210</v>
      </c>
      <c r="C694" s="2">
        <v>2023</v>
      </c>
      <c r="D694" s="2" t="s">
        <v>211</v>
      </c>
      <c r="E694" s="2" t="s">
        <v>211</v>
      </c>
      <c r="F694" s="18">
        <v>45170</v>
      </c>
      <c r="G694" s="2">
        <v>31</v>
      </c>
      <c r="H694" s="19">
        <v>45197</v>
      </c>
      <c r="I694" t="s">
        <v>1473</v>
      </c>
      <c r="J694" s="2">
        <v>1</v>
      </c>
      <c r="K694" s="211" t="s">
        <v>184</v>
      </c>
    </row>
    <row r="695" spans="1:11">
      <c r="A695" s="2">
        <f t="shared" si="25"/>
        <v>694</v>
      </c>
      <c r="B695" s="210" t="s">
        <v>210</v>
      </c>
      <c r="C695" s="2">
        <v>2023</v>
      </c>
      <c r="D695" s="2" t="s">
        <v>211</v>
      </c>
      <c r="E695" s="2" t="s">
        <v>211</v>
      </c>
      <c r="F695" s="18">
        <v>45170</v>
      </c>
      <c r="G695" s="2">
        <v>31</v>
      </c>
      <c r="H695" s="19">
        <v>45197</v>
      </c>
      <c r="I695" t="s">
        <v>1473</v>
      </c>
      <c r="J695" s="2">
        <v>1</v>
      </c>
      <c r="K695" s="211" t="s">
        <v>185</v>
      </c>
    </row>
    <row r="696" spans="1:11">
      <c r="A696" s="2">
        <f t="shared" si="25"/>
        <v>695</v>
      </c>
      <c r="B696" s="210" t="s">
        <v>210</v>
      </c>
      <c r="C696" s="2">
        <v>2023</v>
      </c>
      <c r="D696" s="2" t="s">
        <v>211</v>
      </c>
      <c r="E696" s="2" t="s">
        <v>211</v>
      </c>
      <c r="F696" s="18">
        <v>45170</v>
      </c>
      <c r="G696" s="2">
        <v>31</v>
      </c>
      <c r="H696" s="19">
        <v>45197</v>
      </c>
      <c r="I696" t="s">
        <v>1473</v>
      </c>
      <c r="J696" s="2">
        <v>1</v>
      </c>
      <c r="K696" s="211" t="s">
        <v>185</v>
      </c>
    </row>
    <row r="697" spans="1:11">
      <c r="A697" s="2">
        <f t="shared" si="25"/>
        <v>696</v>
      </c>
      <c r="B697" s="210" t="s">
        <v>210</v>
      </c>
      <c r="C697" s="2">
        <v>2023</v>
      </c>
      <c r="D697" s="2" t="s">
        <v>211</v>
      </c>
      <c r="E697" s="2" t="s">
        <v>211</v>
      </c>
      <c r="F697" s="18">
        <v>45170</v>
      </c>
      <c r="G697" s="2">
        <v>31</v>
      </c>
      <c r="H697" s="19">
        <v>45197</v>
      </c>
      <c r="I697" t="s">
        <v>1473</v>
      </c>
      <c r="J697" s="2">
        <v>1</v>
      </c>
      <c r="K697" s="211" t="s">
        <v>185</v>
      </c>
    </row>
    <row r="698" spans="1:11">
      <c r="A698" s="2">
        <f t="shared" si="25"/>
        <v>697</v>
      </c>
      <c r="B698" s="210" t="s">
        <v>210</v>
      </c>
      <c r="C698" s="2">
        <v>2023</v>
      </c>
      <c r="D698" s="2" t="s">
        <v>211</v>
      </c>
      <c r="E698" s="2" t="s">
        <v>211</v>
      </c>
      <c r="F698" s="18">
        <v>45170</v>
      </c>
      <c r="G698" s="2">
        <v>31</v>
      </c>
      <c r="H698" s="19">
        <v>45197</v>
      </c>
      <c r="I698" t="s">
        <v>1473</v>
      </c>
      <c r="J698" s="2">
        <v>1</v>
      </c>
      <c r="K698" s="211" t="s">
        <v>185</v>
      </c>
    </row>
    <row r="699" spans="1:11">
      <c r="A699" s="2">
        <f t="shared" si="25"/>
        <v>698</v>
      </c>
      <c r="B699" s="210" t="s">
        <v>210</v>
      </c>
      <c r="C699" s="2">
        <v>2023</v>
      </c>
      <c r="D699" s="2" t="s">
        <v>211</v>
      </c>
      <c r="E699" s="2" t="s">
        <v>211</v>
      </c>
      <c r="F699" s="18">
        <v>45170</v>
      </c>
      <c r="G699" s="2">
        <v>31</v>
      </c>
      <c r="H699" s="19">
        <v>45197</v>
      </c>
      <c r="I699" t="s">
        <v>1473</v>
      </c>
      <c r="J699" s="2">
        <v>1</v>
      </c>
      <c r="K699" s="211" t="s">
        <v>185</v>
      </c>
    </row>
    <row r="700" spans="1:11">
      <c r="A700" s="2">
        <f>A699+1</f>
        <v>699</v>
      </c>
      <c r="B700" s="210" t="s">
        <v>210</v>
      </c>
      <c r="C700" s="2">
        <v>2023</v>
      </c>
      <c r="D700" s="2" t="s">
        <v>211</v>
      </c>
      <c r="E700" s="2" t="s">
        <v>211</v>
      </c>
      <c r="F700" s="18">
        <v>45170</v>
      </c>
      <c r="G700" s="2">
        <v>31</v>
      </c>
      <c r="H700" s="19">
        <v>45197</v>
      </c>
      <c r="I700" t="s">
        <v>1473</v>
      </c>
      <c r="J700" s="2">
        <v>1</v>
      </c>
      <c r="K700" s="211" t="s">
        <v>185</v>
      </c>
    </row>
    <row r="701" spans="1:11">
      <c r="A701" s="2">
        <f t="shared" ref="A701" si="26">A700+1</f>
        <v>700</v>
      </c>
      <c r="B701" s="210" t="s">
        <v>210</v>
      </c>
      <c r="C701" s="2">
        <v>2023</v>
      </c>
      <c r="D701" s="2" t="s">
        <v>211</v>
      </c>
      <c r="E701" s="2" t="s">
        <v>211</v>
      </c>
      <c r="F701" s="18">
        <v>45170</v>
      </c>
      <c r="G701" s="2">
        <v>31</v>
      </c>
      <c r="H701" s="19">
        <v>45197</v>
      </c>
      <c r="I701" t="s">
        <v>1473</v>
      </c>
      <c r="J701" s="2">
        <v>1</v>
      </c>
      <c r="K701" s="211" t="s">
        <v>185</v>
      </c>
    </row>
    <row r="702" spans="1:11">
      <c r="A702" s="2">
        <f t="shared" ref="A702:A703" si="27">A701+1</f>
        <v>701</v>
      </c>
      <c r="B702" s="210" t="s">
        <v>210</v>
      </c>
      <c r="C702" s="2">
        <v>2023</v>
      </c>
      <c r="D702" s="2" t="s">
        <v>211</v>
      </c>
      <c r="E702" s="2" t="s">
        <v>211</v>
      </c>
      <c r="F702" s="18">
        <v>45170</v>
      </c>
      <c r="G702" s="2">
        <v>31</v>
      </c>
      <c r="H702" s="19">
        <v>45197</v>
      </c>
      <c r="I702" t="s">
        <v>1473</v>
      </c>
      <c r="J702" s="2">
        <v>1</v>
      </c>
      <c r="K702" s="211" t="s">
        <v>186</v>
      </c>
    </row>
    <row r="703" spans="1:11">
      <c r="A703" s="2">
        <f t="shared" si="27"/>
        <v>702</v>
      </c>
      <c r="B703" s="210" t="s">
        <v>210</v>
      </c>
      <c r="C703" s="2">
        <v>2023</v>
      </c>
      <c r="D703" s="2" t="s">
        <v>211</v>
      </c>
      <c r="E703" s="2" t="s">
        <v>211</v>
      </c>
      <c r="F703" s="18">
        <v>45170</v>
      </c>
      <c r="G703" s="2">
        <v>31</v>
      </c>
      <c r="H703" s="19">
        <v>45197</v>
      </c>
      <c r="I703" t="s">
        <v>370</v>
      </c>
      <c r="J703" s="2">
        <v>1</v>
      </c>
      <c r="K703" s="211" t="s">
        <v>184</v>
      </c>
    </row>
    <row r="704" spans="1:11">
      <c r="A704" s="2">
        <f t="shared" ref="A704:A708" si="28">A703+1</f>
        <v>703</v>
      </c>
      <c r="B704" s="210" t="s">
        <v>210</v>
      </c>
      <c r="C704" s="2">
        <v>2023</v>
      </c>
      <c r="D704" s="2" t="s">
        <v>211</v>
      </c>
      <c r="E704" s="2" t="s">
        <v>211</v>
      </c>
      <c r="F704" s="18">
        <v>45170</v>
      </c>
      <c r="G704" s="2">
        <v>31</v>
      </c>
      <c r="H704" s="19">
        <v>45197</v>
      </c>
      <c r="I704" t="s">
        <v>372</v>
      </c>
      <c r="J704" s="2">
        <v>1</v>
      </c>
      <c r="K704" s="211" t="s">
        <v>187</v>
      </c>
    </row>
    <row r="705" spans="1:11">
      <c r="A705" s="2">
        <f t="shared" si="28"/>
        <v>704</v>
      </c>
      <c r="B705" s="210" t="s">
        <v>210</v>
      </c>
      <c r="C705" s="2">
        <v>2023</v>
      </c>
      <c r="D705" s="2" t="s">
        <v>211</v>
      </c>
      <c r="E705" s="2" t="s">
        <v>211</v>
      </c>
      <c r="F705" s="18">
        <v>45170</v>
      </c>
      <c r="G705" s="2">
        <v>31</v>
      </c>
      <c r="H705" s="19">
        <v>45197</v>
      </c>
      <c r="I705" t="s">
        <v>372</v>
      </c>
      <c r="J705" s="2">
        <v>1</v>
      </c>
      <c r="K705" s="211" t="s">
        <v>186</v>
      </c>
    </row>
    <row r="706" spans="1:11">
      <c r="A706" s="2">
        <f t="shared" si="28"/>
        <v>705</v>
      </c>
      <c r="B706" s="210" t="s">
        <v>210</v>
      </c>
      <c r="C706" s="2">
        <v>2023</v>
      </c>
      <c r="D706" s="2" t="s">
        <v>211</v>
      </c>
      <c r="E706" s="2" t="s">
        <v>211</v>
      </c>
      <c r="F706" s="18">
        <v>45170</v>
      </c>
      <c r="G706" s="2">
        <v>31</v>
      </c>
      <c r="H706" s="19">
        <v>45197</v>
      </c>
      <c r="I706" s="211" t="s">
        <v>364</v>
      </c>
      <c r="J706" s="2">
        <v>1</v>
      </c>
      <c r="K706" s="211" t="s">
        <v>186</v>
      </c>
    </row>
    <row r="707" spans="1:11">
      <c r="A707" s="2">
        <f t="shared" si="28"/>
        <v>706</v>
      </c>
      <c r="B707" s="210" t="s">
        <v>210</v>
      </c>
      <c r="C707" s="2">
        <v>2023</v>
      </c>
      <c r="D707" s="2" t="s">
        <v>211</v>
      </c>
      <c r="E707" s="2" t="s">
        <v>211</v>
      </c>
      <c r="F707" s="18">
        <v>45170</v>
      </c>
      <c r="G707" s="2">
        <v>31</v>
      </c>
      <c r="H707" s="19">
        <v>45197</v>
      </c>
      <c r="I707" s="211" t="s">
        <v>360</v>
      </c>
      <c r="J707" s="2">
        <v>1</v>
      </c>
      <c r="K707" s="211" t="s">
        <v>186</v>
      </c>
    </row>
    <row r="708" spans="1:11">
      <c r="A708" s="2">
        <f t="shared" si="28"/>
        <v>707</v>
      </c>
      <c r="B708" s="210" t="s">
        <v>210</v>
      </c>
      <c r="C708" s="2">
        <v>2023</v>
      </c>
      <c r="D708" s="2" t="s">
        <v>211</v>
      </c>
      <c r="E708" s="2" t="s">
        <v>211</v>
      </c>
      <c r="F708" s="18">
        <v>45170</v>
      </c>
      <c r="G708" s="2">
        <v>31</v>
      </c>
      <c r="H708" s="19">
        <v>45197</v>
      </c>
      <c r="I708" s="211" t="s">
        <v>320</v>
      </c>
      <c r="J708" s="2">
        <v>1</v>
      </c>
      <c r="K708" s="211" t="s">
        <v>186</v>
      </c>
    </row>
    <row r="709" spans="1:11">
      <c r="A709" s="2">
        <f t="shared" ref="A709:A716" si="29">A708+1</f>
        <v>708</v>
      </c>
      <c r="B709" s="210" t="s">
        <v>210</v>
      </c>
      <c r="C709" s="2">
        <v>2023</v>
      </c>
      <c r="D709" s="2" t="s">
        <v>211</v>
      </c>
      <c r="E709" s="2" t="s">
        <v>211</v>
      </c>
      <c r="F709" s="18">
        <v>45170</v>
      </c>
      <c r="G709" s="2">
        <v>31</v>
      </c>
      <c r="H709" s="19">
        <v>45198</v>
      </c>
      <c r="I709" s="211" t="s">
        <v>364</v>
      </c>
      <c r="J709" s="2">
        <v>1</v>
      </c>
      <c r="K709" s="214" t="s">
        <v>184</v>
      </c>
    </row>
    <row r="710" spans="1:11">
      <c r="A710" s="2">
        <f t="shared" si="29"/>
        <v>709</v>
      </c>
      <c r="B710" s="210" t="s">
        <v>210</v>
      </c>
      <c r="C710" s="2">
        <v>2023</v>
      </c>
      <c r="D710" s="2" t="s">
        <v>211</v>
      </c>
      <c r="E710" s="2" t="s">
        <v>211</v>
      </c>
      <c r="F710" s="18">
        <v>45170</v>
      </c>
      <c r="G710" s="2">
        <v>31</v>
      </c>
      <c r="H710" s="19">
        <v>45198</v>
      </c>
      <c r="I710" s="211" t="s">
        <v>360</v>
      </c>
      <c r="J710" s="2">
        <v>1</v>
      </c>
      <c r="K710" s="214" t="s">
        <v>184</v>
      </c>
    </row>
    <row r="711" spans="1:11">
      <c r="A711" s="2">
        <f t="shared" si="29"/>
        <v>710</v>
      </c>
      <c r="B711" s="210" t="s">
        <v>210</v>
      </c>
      <c r="C711" s="2">
        <v>2023</v>
      </c>
      <c r="D711" s="2" t="s">
        <v>211</v>
      </c>
      <c r="E711" s="2" t="s">
        <v>211</v>
      </c>
      <c r="F711" s="18">
        <v>45170</v>
      </c>
      <c r="G711" s="2">
        <v>31</v>
      </c>
      <c r="H711" s="19">
        <v>45198</v>
      </c>
      <c r="I711" s="211" t="s">
        <v>320</v>
      </c>
      <c r="J711" s="2">
        <v>1</v>
      </c>
      <c r="K711" s="214" t="s">
        <v>184</v>
      </c>
    </row>
    <row r="712" spans="1:11">
      <c r="A712" s="2">
        <f t="shared" si="29"/>
        <v>711</v>
      </c>
      <c r="B712" s="210" t="s">
        <v>210</v>
      </c>
      <c r="C712" s="2">
        <v>2023</v>
      </c>
      <c r="D712" s="2" t="s">
        <v>211</v>
      </c>
      <c r="E712" s="2" t="s">
        <v>211</v>
      </c>
      <c r="F712" s="18">
        <v>45170</v>
      </c>
      <c r="G712" s="2">
        <v>31</v>
      </c>
      <c r="H712" s="19">
        <v>45198</v>
      </c>
      <c r="I712" s="211" t="s">
        <v>365</v>
      </c>
      <c r="J712" s="2">
        <v>1</v>
      </c>
      <c r="K712" s="214" t="s">
        <v>184</v>
      </c>
    </row>
    <row r="713" spans="1:11">
      <c r="A713" s="2">
        <f t="shared" si="29"/>
        <v>712</v>
      </c>
      <c r="B713" s="210" t="s">
        <v>210</v>
      </c>
      <c r="C713" s="2">
        <v>2023</v>
      </c>
      <c r="D713" s="2" t="s">
        <v>211</v>
      </c>
      <c r="E713" s="2" t="s">
        <v>211</v>
      </c>
      <c r="F713" s="18">
        <v>45170</v>
      </c>
      <c r="G713" s="2">
        <v>31</v>
      </c>
      <c r="H713" s="19">
        <v>45198</v>
      </c>
      <c r="I713" s="211" t="s">
        <v>364</v>
      </c>
      <c r="J713" s="2">
        <v>1</v>
      </c>
      <c r="K713" s="214" t="s">
        <v>185</v>
      </c>
    </row>
    <row r="714" spans="1:11">
      <c r="A714" s="2">
        <f t="shared" si="29"/>
        <v>713</v>
      </c>
      <c r="B714" s="210" t="s">
        <v>210</v>
      </c>
      <c r="C714" s="2">
        <v>2023</v>
      </c>
      <c r="D714" s="2" t="s">
        <v>211</v>
      </c>
      <c r="E714" s="2" t="s">
        <v>211</v>
      </c>
      <c r="F714" s="18">
        <v>45170</v>
      </c>
      <c r="G714" s="2">
        <v>31</v>
      </c>
      <c r="H714" s="19">
        <v>45198</v>
      </c>
      <c r="I714" s="211" t="s">
        <v>360</v>
      </c>
      <c r="J714" s="2">
        <v>1</v>
      </c>
      <c r="K714" s="214" t="s">
        <v>185</v>
      </c>
    </row>
    <row r="715" spans="1:11">
      <c r="A715" s="2">
        <f t="shared" si="29"/>
        <v>714</v>
      </c>
      <c r="B715" s="210" t="s">
        <v>210</v>
      </c>
      <c r="C715" s="2">
        <v>2023</v>
      </c>
      <c r="D715" s="2" t="s">
        <v>211</v>
      </c>
      <c r="E715" s="2" t="s">
        <v>211</v>
      </c>
      <c r="F715" s="18">
        <v>45170</v>
      </c>
      <c r="G715" s="2">
        <v>31</v>
      </c>
      <c r="H715" s="19">
        <v>45198</v>
      </c>
      <c r="I715" s="211" t="s">
        <v>361</v>
      </c>
      <c r="J715" s="2">
        <v>1</v>
      </c>
      <c r="K715" s="214" t="s">
        <v>185</v>
      </c>
    </row>
    <row r="716" spans="1:11">
      <c r="A716" s="2">
        <f t="shared" si="29"/>
        <v>715</v>
      </c>
      <c r="B716" s="210" t="s">
        <v>210</v>
      </c>
      <c r="C716" s="2">
        <v>2023</v>
      </c>
      <c r="D716" s="2" t="s">
        <v>211</v>
      </c>
      <c r="E716" s="2" t="s">
        <v>211</v>
      </c>
      <c r="F716" s="18">
        <v>45170</v>
      </c>
      <c r="G716" s="2">
        <v>31</v>
      </c>
      <c r="H716" s="19">
        <v>45198</v>
      </c>
      <c r="I716" s="211" t="s">
        <v>364</v>
      </c>
      <c r="J716" s="2">
        <v>1</v>
      </c>
      <c r="K716" s="214" t="s">
        <v>185</v>
      </c>
    </row>
    <row r="717" spans="1:11">
      <c r="A717" s="2">
        <f>A716+1</f>
        <v>716</v>
      </c>
      <c r="B717" s="210" t="s">
        <v>210</v>
      </c>
      <c r="C717" s="2">
        <v>2023</v>
      </c>
      <c r="D717" s="2" t="s">
        <v>211</v>
      </c>
      <c r="E717" s="2" t="s">
        <v>211</v>
      </c>
      <c r="F717" s="18">
        <v>45170</v>
      </c>
      <c r="G717" s="2">
        <v>31</v>
      </c>
      <c r="H717" s="19">
        <v>45198</v>
      </c>
      <c r="I717" s="211" t="s">
        <v>360</v>
      </c>
      <c r="J717" s="2">
        <v>1</v>
      </c>
      <c r="K717" s="214" t="s">
        <v>185</v>
      </c>
    </row>
    <row r="718" spans="1:11">
      <c r="A718" s="2">
        <f t="shared" ref="A718:A726" si="30">A717+1</f>
        <v>717</v>
      </c>
      <c r="B718" s="210" t="s">
        <v>210</v>
      </c>
      <c r="C718" s="2">
        <v>2023</v>
      </c>
      <c r="D718" s="2" t="s">
        <v>211</v>
      </c>
      <c r="E718" s="2" t="s">
        <v>211</v>
      </c>
      <c r="F718" s="18">
        <v>45170</v>
      </c>
      <c r="G718" s="2">
        <v>31</v>
      </c>
      <c r="H718" s="19">
        <v>45198</v>
      </c>
      <c r="I718" s="211" t="s">
        <v>320</v>
      </c>
      <c r="J718" s="2">
        <v>1</v>
      </c>
      <c r="K718" s="214" t="s">
        <v>185</v>
      </c>
    </row>
    <row r="719" spans="1:11">
      <c r="A719" s="2">
        <f t="shared" si="30"/>
        <v>718</v>
      </c>
      <c r="B719" s="210" t="s">
        <v>210</v>
      </c>
      <c r="C719" s="2">
        <v>2023</v>
      </c>
      <c r="D719" s="2" t="s">
        <v>211</v>
      </c>
      <c r="E719" s="2" t="s">
        <v>211</v>
      </c>
      <c r="F719" s="18">
        <v>45170</v>
      </c>
      <c r="G719" s="2">
        <v>31</v>
      </c>
      <c r="H719" s="19">
        <v>45198</v>
      </c>
      <c r="I719" s="211" t="s">
        <v>365</v>
      </c>
      <c r="J719" s="2">
        <v>1</v>
      </c>
      <c r="K719" s="214" t="s">
        <v>185</v>
      </c>
    </row>
    <row r="720" spans="1:11">
      <c r="A720" s="2">
        <f t="shared" si="30"/>
        <v>719</v>
      </c>
      <c r="B720" s="210" t="s">
        <v>210</v>
      </c>
      <c r="C720" s="2">
        <v>2023</v>
      </c>
      <c r="D720" s="2" t="s">
        <v>211</v>
      </c>
      <c r="E720" s="2" t="s">
        <v>211</v>
      </c>
      <c r="F720" s="18">
        <v>45170</v>
      </c>
      <c r="G720" s="2">
        <v>31</v>
      </c>
      <c r="H720" s="19">
        <v>45198</v>
      </c>
      <c r="I720" s="211" t="s">
        <v>364</v>
      </c>
      <c r="J720" s="2">
        <v>1</v>
      </c>
      <c r="K720" s="214" t="s">
        <v>185</v>
      </c>
    </row>
    <row r="721" spans="1:11">
      <c r="A721" s="2">
        <f t="shared" si="30"/>
        <v>720</v>
      </c>
      <c r="B721" s="210" t="s">
        <v>210</v>
      </c>
      <c r="C721" s="2">
        <v>2023</v>
      </c>
      <c r="D721" s="2" t="s">
        <v>211</v>
      </c>
      <c r="E721" s="2" t="s">
        <v>211</v>
      </c>
      <c r="F721" s="18">
        <v>45170</v>
      </c>
      <c r="G721" s="2">
        <v>31</v>
      </c>
      <c r="H721" s="19">
        <v>45198</v>
      </c>
      <c r="I721" s="211" t="s">
        <v>320</v>
      </c>
      <c r="J721" s="2">
        <v>1</v>
      </c>
      <c r="K721" s="214" t="s">
        <v>185</v>
      </c>
    </row>
    <row r="722" spans="1:11">
      <c r="A722" s="2">
        <f t="shared" si="30"/>
        <v>721</v>
      </c>
      <c r="B722" s="210" t="s">
        <v>210</v>
      </c>
      <c r="C722" s="2">
        <v>2023</v>
      </c>
      <c r="D722" s="2" t="s">
        <v>211</v>
      </c>
      <c r="E722" s="2" t="s">
        <v>211</v>
      </c>
      <c r="F722" s="18">
        <v>45170</v>
      </c>
      <c r="G722" s="2">
        <v>31</v>
      </c>
      <c r="H722" s="19">
        <v>45198</v>
      </c>
      <c r="I722" s="211" t="s">
        <v>364</v>
      </c>
      <c r="J722" s="2">
        <v>1</v>
      </c>
      <c r="K722" s="214" t="s">
        <v>185</v>
      </c>
    </row>
    <row r="723" spans="1:11">
      <c r="A723" s="2">
        <f t="shared" si="30"/>
        <v>722</v>
      </c>
      <c r="B723" s="210" t="s">
        <v>210</v>
      </c>
      <c r="C723" s="2">
        <v>2023</v>
      </c>
      <c r="D723" s="2" t="s">
        <v>211</v>
      </c>
      <c r="E723" s="2" t="s">
        <v>211</v>
      </c>
      <c r="F723" s="18">
        <v>45170</v>
      </c>
      <c r="G723" s="2">
        <v>31</v>
      </c>
      <c r="H723" s="19">
        <v>45198</v>
      </c>
      <c r="I723" s="211" t="s">
        <v>320</v>
      </c>
      <c r="J723" s="2">
        <v>1</v>
      </c>
      <c r="K723" s="214" t="s">
        <v>185</v>
      </c>
    </row>
    <row r="724" spans="1:11">
      <c r="A724" s="2">
        <f t="shared" si="30"/>
        <v>723</v>
      </c>
      <c r="B724" s="210" t="s">
        <v>210</v>
      </c>
      <c r="C724" s="2">
        <v>2023</v>
      </c>
      <c r="D724" s="2" t="s">
        <v>211</v>
      </c>
      <c r="E724" s="2" t="s">
        <v>211</v>
      </c>
      <c r="F724" s="18">
        <v>45170</v>
      </c>
      <c r="G724" s="2">
        <v>31</v>
      </c>
      <c r="H724" s="19">
        <v>45198</v>
      </c>
      <c r="I724" s="211" t="s">
        <v>361</v>
      </c>
      <c r="J724" s="2">
        <v>1</v>
      </c>
      <c r="K724" s="214" t="s">
        <v>185</v>
      </c>
    </row>
    <row r="725" spans="1:11">
      <c r="A725" s="2">
        <f t="shared" si="30"/>
        <v>724</v>
      </c>
      <c r="B725" s="210" t="s">
        <v>210</v>
      </c>
      <c r="C725" s="2">
        <v>2023</v>
      </c>
      <c r="D725" s="2" t="s">
        <v>211</v>
      </c>
      <c r="E725" s="2" t="s">
        <v>211</v>
      </c>
      <c r="F725" s="18">
        <v>45170</v>
      </c>
      <c r="G725" s="2">
        <v>31</v>
      </c>
      <c r="H725" s="19">
        <v>45198</v>
      </c>
      <c r="I725" s="211" t="s">
        <v>320</v>
      </c>
      <c r="J725" s="2">
        <v>1</v>
      </c>
      <c r="K725" s="214" t="s">
        <v>185</v>
      </c>
    </row>
    <row r="726" spans="1:11">
      <c r="A726" s="2">
        <f t="shared" si="30"/>
        <v>725</v>
      </c>
      <c r="B726" s="210" t="s">
        <v>210</v>
      </c>
      <c r="C726" s="2">
        <v>2023</v>
      </c>
      <c r="D726" s="2" t="s">
        <v>211</v>
      </c>
      <c r="E726" s="2" t="s">
        <v>211</v>
      </c>
      <c r="F726" s="18">
        <v>45170</v>
      </c>
      <c r="G726" s="2">
        <v>31</v>
      </c>
      <c r="H726" s="19">
        <v>45198</v>
      </c>
      <c r="I726" s="211" t="s">
        <v>360</v>
      </c>
      <c r="J726" s="2">
        <v>1</v>
      </c>
      <c r="K726" s="214" t="s">
        <v>185</v>
      </c>
    </row>
    <row r="727" spans="1:11">
      <c r="A727" s="2">
        <f t="shared" ref="A727:A729" si="31">A726+1</f>
        <v>726</v>
      </c>
      <c r="B727" s="210" t="s">
        <v>210</v>
      </c>
      <c r="C727" s="2">
        <v>2023</v>
      </c>
      <c r="D727" s="2" t="s">
        <v>211</v>
      </c>
      <c r="E727" s="2" t="s">
        <v>211</v>
      </c>
      <c r="F727" s="18">
        <v>45170</v>
      </c>
      <c r="G727" s="2">
        <v>31</v>
      </c>
      <c r="H727" s="19">
        <v>45198</v>
      </c>
      <c r="I727" s="211" t="s">
        <v>320</v>
      </c>
      <c r="J727" s="2">
        <v>1</v>
      </c>
      <c r="K727" s="214" t="s">
        <v>185</v>
      </c>
    </row>
    <row r="728" spans="1:11">
      <c r="A728" s="2">
        <f t="shared" si="31"/>
        <v>727</v>
      </c>
      <c r="B728" s="210" t="s">
        <v>210</v>
      </c>
      <c r="C728" s="2">
        <v>2023</v>
      </c>
      <c r="D728" s="2" t="s">
        <v>211</v>
      </c>
      <c r="E728" s="2" t="s">
        <v>211</v>
      </c>
      <c r="F728" s="18">
        <v>45170</v>
      </c>
      <c r="G728" s="2">
        <v>31</v>
      </c>
      <c r="H728" s="19">
        <v>45198</v>
      </c>
      <c r="I728" s="211" t="s">
        <v>361</v>
      </c>
      <c r="J728" s="2">
        <v>1</v>
      </c>
      <c r="K728" s="214" t="s">
        <v>185</v>
      </c>
    </row>
    <row r="729" spans="1:11">
      <c r="A729" s="2">
        <f t="shared" si="31"/>
        <v>728</v>
      </c>
      <c r="B729" s="210" t="s">
        <v>210</v>
      </c>
      <c r="C729" s="2">
        <v>2023</v>
      </c>
      <c r="D729" s="2" t="s">
        <v>211</v>
      </c>
      <c r="E729" s="2" t="s">
        <v>211</v>
      </c>
      <c r="F729" s="18">
        <v>45170</v>
      </c>
      <c r="G729" s="2">
        <v>31</v>
      </c>
      <c r="H729" s="19">
        <v>45198</v>
      </c>
      <c r="I729" s="211" t="s">
        <v>365</v>
      </c>
      <c r="J729" s="2">
        <v>1</v>
      </c>
      <c r="K729" s="214" t="s">
        <v>185</v>
      </c>
    </row>
    <row r="730" spans="1:11">
      <c r="A730" s="2">
        <f t="shared" ref="A730:A732" si="32">A729+1</f>
        <v>729</v>
      </c>
      <c r="B730" s="210" t="s">
        <v>210</v>
      </c>
      <c r="C730" s="2">
        <v>2023</v>
      </c>
      <c r="D730" s="2" t="s">
        <v>211</v>
      </c>
      <c r="E730" s="2" t="s">
        <v>211</v>
      </c>
      <c r="F730" s="18">
        <v>45170</v>
      </c>
      <c r="G730" s="2">
        <v>31</v>
      </c>
      <c r="H730" s="19">
        <v>45198</v>
      </c>
      <c r="I730" s="211" t="s">
        <v>360</v>
      </c>
      <c r="J730" s="2">
        <v>1</v>
      </c>
      <c r="K730" s="214" t="s">
        <v>185</v>
      </c>
    </row>
    <row r="731" spans="1:11">
      <c r="A731" s="2">
        <f t="shared" si="32"/>
        <v>730</v>
      </c>
      <c r="B731" s="210" t="s">
        <v>210</v>
      </c>
      <c r="C731" s="2">
        <v>2023</v>
      </c>
      <c r="D731" s="2" t="s">
        <v>211</v>
      </c>
      <c r="E731" s="2" t="s">
        <v>211</v>
      </c>
      <c r="F731" s="18">
        <v>45170</v>
      </c>
      <c r="G731" s="2">
        <v>31</v>
      </c>
      <c r="H731" s="19">
        <v>45198</v>
      </c>
      <c r="I731" s="211" t="s">
        <v>1468</v>
      </c>
      <c r="J731" s="2">
        <v>1</v>
      </c>
      <c r="K731" s="214" t="s">
        <v>187</v>
      </c>
    </row>
    <row r="732" spans="1:11">
      <c r="A732" s="2">
        <f t="shared" si="32"/>
        <v>731</v>
      </c>
      <c r="B732" s="210" t="s">
        <v>210</v>
      </c>
      <c r="C732" s="2">
        <v>2023</v>
      </c>
      <c r="D732" s="2" t="s">
        <v>211</v>
      </c>
      <c r="E732" s="2" t="s">
        <v>211</v>
      </c>
      <c r="F732" s="18">
        <v>45170</v>
      </c>
      <c r="G732" s="2">
        <v>31</v>
      </c>
      <c r="H732" s="19">
        <v>45198</v>
      </c>
      <c r="I732" s="211" t="s">
        <v>367</v>
      </c>
      <c r="J732" s="2">
        <v>1</v>
      </c>
      <c r="K732" s="214" t="s">
        <v>185</v>
      </c>
    </row>
    <row r="733" spans="1:11">
      <c r="A733" s="2">
        <f t="shared" ref="A733:A734" si="33">A732+1</f>
        <v>732</v>
      </c>
      <c r="B733" s="210" t="s">
        <v>210</v>
      </c>
      <c r="C733" s="2">
        <v>2023</v>
      </c>
      <c r="D733" s="2" t="s">
        <v>211</v>
      </c>
      <c r="E733" s="2" t="s">
        <v>211</v>
      </c>
      <c r="F733" s="18">
        <v>45170</v>
      </c>
      <c r="G733" s="2">
        <v>31</v>
      </c>
      <c r="H733" s="19">
        <v>45198</v>
      </c>
      <c r="I733" t="s">
        <v>370</v>
      </c>
      <c r="J733" s="2">
        <v>1</v>
      </c>
      <c r="K733" s="214" t="s">
        <v>185</v>
      </c>
    </row>
    <row r="734" spans="1:11">
      <c r="A734" s="2">
        <f t="shared" si="33"/>
        <v>733</v>
      </c>
      <c r="B734" s="210" t="s">
        <v>210</v>
      </c>
      <c r="C734" s="2">
        <v>2023</v>
      </c>
      <c r="D734" s="2" t="s">
        <v>211</v>
      </c>
      <c r="E734" s="2" t="s">
        <v>211</v>
      </c>
      <c r="F734" s="18">
        <v>45170</v>
      </c>
      <c r="G734" s="2">
        <v>31</v>
      </c>
      <c r="H734" s="19">
        <v>45199</v>
      </c>
      <c r="I734" s="211" t="s">
        <v>320</v>
      </c>
      <c r="J734" s="2">
        <v>1</v>
      </c>
      <c r="K734" s="214" t="s">
        <v>185</v>
      </c>
    </row>
    <row r="735" spans="1:11">
      <c r="A735" s="2">
        <f t="shared" ref="A735:A759" si="34">A734+1</f>
        <v>734</v>
      </c>
      <c r="B735" s="210" t="s">
        <v>210</v>
      </c>
      <c r="C735" s="2">
        <v>2023</v>
      </c>
      <c r="D735" s="2" t="s">
        <v>211</v>
      </c>
      <c r="E735" s="2" t="s">
        <v>211</v>
      </c>
      <c r="F735" s="18">
        <v>45170</v>
      </c>
      <c r="G735" s="2">
        <v>31</v>
      </c>
      <c r="H735" s="19">
        <v>45199</v>
      </c>
      <c r="I735" s="211" t="s">
        <v>361</v>
      </c>
      <c r="J735" s="2">
        <v>1</v>
      </c>
      <c r="K735" s="214" t="s">
        <v>185</v>
      </c>
    </row>
    <row r="736" spans="1:11">
      <c r="A736" s="2">
        <f t="shared" si="34"/>
        <v>735</v>
      </c>
      <c r="B736" s="210" t="s">
        <v>210</v>
      </c>
      <c r="C736" s="2">
        <v>2023</v>
      </c>
      <c r="D736" s="2" t="s">
        <v>211</v>
      </c>
      <c r="E736" s="2" t="s">
        <v>211</v>
      </c>
      <c r="F736" s="18">
        <v>45170</v>
      </c>
      <c r="G736" s="2">
        <v>31</v>
      </c>
      <c r="H736" s="19">
        <v>45199</v>
      </c>
      <c r="I736" s="211" t="s">
        <v>365</v>
      </c>
      <c r="J736" s="2">
        <v>1</v>
      </c>
      <c r="K736" s="214" t="s">
        <v>185</v>
      </c>
    </row>
    <row r="737" spans="1:11">
      <c r="A737" s="2">
        <f t="shared" si="34"/>
        <v>736</v>
      </c>
      <c r="B737" s="210" t="s">
        <v>210</v>
      </c>
      <c r="C737" s="2">
        <v>2023</v>
      </c>
      <c r="D737" s="2" t="s">
        <v>211</v>
      </c>
      <c r="E737" s="2" t="s">
        <v>211</v>
      </c>
      <c r="F737" s="18">
        <v>45170</v>
      </c>
      <c r="G737" s="2">
        <v>31</v>
      </c>
      <c r="H737" s="19">
        <v>45199</v>
      </c>
      <c r="I737" s="211" t="s">
        <v>360</v>
      </c>
      <c r="J737" s="2">
        <v>1</v>
      </c>
      <c r="K737" s="214" t="s">
        <v>186</v>
      </c>
    </row>
    <row r="738" spans="1:11">
      <c r="A738" s="2">
        <f t="shared" si="34"/>
        <v>737</v>
      </c>
      <c r="B738" s="210" t="s">
        <v>210</v>
      </c>
      <c r="C738" s="2">
        <v>2023</v>
      </c>
      <c r="D738" s="2" t="s">
        <v>211</v>
      </c>
      <c r="E738" s="2" t="s">
        <v>211</v>
      </c>
      <c r="F738" s="18">
        <v>45170</v>
      </c>
      <c r="G738" s="2">
        <v>31</v>
      </c>
      <c r="H738" s="19">
        <v>45199</v>
      </c>
      <c r="I738" s="211" t="s">
        <v>320</v>
      </c>
      <c r="J738" s="2">
        <v>1</v>
      </c>
      <c r="K738" s="214" t="s">
        <v>186</v>
      </c>
    </row>
    <row r="739" spans="1:11">
      <c r="A739" s="2">
        <f t="shared" si="34"/>
        <v>738</v>
      </c>
      <c r="B739" s="210" t="s">
        <v>210</v>
      </c>
      <c r="C739" s="2">
        <v>2023</v>
      </c>
      <c r="D739" s="2" t="s">
        <v>211</v>
      </c>
      <c r="E739" s="2" t="s">
        <v>211</v>
      </c>
      <c r="F739" s="18">
        <v>45170</v>
      </c>
      <c r="G739" s="2">
        <v>31</v>
      </c>
      <c r="H739" s="19">
        <v>45199</v>
      </c>
      <c r="I739" s="211" t="s">
        <v>361</v>
      </c>
      <c r="J739" s="2">
        <v>1</v>
      </c>
      <c r="K739" s="214" t="s">
        <v>186</v>
      </c>
    </row>
    <row r="740" spans="1:11">
      <c r="A740" s="2">
        <f t="shared" si="34"/>
        <v>739</v>
      </c>
      <c r="B740" s="210" t="s">
        <v>210</v>
      </c>
      <c r="C740" s="2">
        <v>2023</v>
      </c>
      <c r="D740" s="2" t="s">
        <v>211</v>
      </c>
      <c r="E740" s="2" t="s">
        <v>211</v>
      </c>
      <c r="F740" s="18">
        <v>45170</v>
      </c>
      <c r="G740" s="2">
        <v>31</v>
      </c>
      <c r="H740" s="19">
        <v>45199</v>
      </c>
      <c r="I740" s="211" t="s">
        <v>364</v>
      </c>
      <c r="J740" s="2">
        <v>1</v>
      </c>
      <c r="K740" s="214" t="s">
        <v>186</v>
      </c>
    </row>
    <row r="741" spans="1:11">
      <c r="A741" s="2">
        <f t="shared" si="34"/>
        <v>740</v>
      </c>
      <c r="B741" s="210" t="s">
        <v>210</v>
      </c>
      <c r="C741" s="2">
        <v>2023</v>
      </c>
      <c r="D741" s="2" t="s">
        <v>211</v>
      </c>
      <c r="E741" s="2" t="s">
        <v>211</v>
      </c>
      <c r="F741" s="18">
        <v>45170</v>
      </c>
      <c r="G741" s="2">
        <v>31</v>
      </c>
      <c r="H741" s="19">
        <v>45199</v>
      </c>
      <c r="I741" s="211" t="s">
        <v>360</v>
      </c>
      <c r="J741" s="2">
        <v>1</v>
      </c>
      <c r="K741" s="214" t="s">
        <v>186</v>
      </c>
    </row>
    <row r="742" spans="1:11">
      <c r="A742" s="2">
        <f t="shared" si="34"/>
        <v>741</v>
      </c>
      <c r="B742" s="210" t="s">
        <v>210</v>
      </c>
      <c r="C742" s="2">
        <v>2023</v>
      </c>
      <c r="D742" s="2" t="s">
        <v>211</v>
      </c>
      <c r="E742" s="2" t="s">
        <v>211</v>
      </c>
      <c r="F742" s="18">
        <v>45170</v>
      </c>
      <c r="G742" s="2">
        <v>31</v>
      </c>
      <c r="H742" s="19">
        <v>45199</v>
      </c>
      <c r="I742" s="211" t="s">
        <v>320</v>
      </c>
      <c r="J742" s="2">
        <v>1</v>
      </c>
      <c r="K742" s="214" t="s">
        <v>186</v>
      </c>
    </row>
    <row r="743" spans="1:11">
      <c r="A743" s="2">
        <f t="shared" si="34"/>
        <v>742</v>
      </c>
      <c r="B743" s="210" t="s">
        <v>210</v>
      </c>
      <c r="C743" s="2">
        <v>2023</v>
      </c>
      <c r="D743" s="2" t="s">
        <v>211</v>
      </c>
      <c r="E743" s="2" t="s">
        <v>211</v>
      </c>
      <c r="F743" s="18">
        <v>45170</v>
      </c>
      <c r="G743" s="2">
        <v>31</v>
      </c>
      <c r="H743" s="19">
        <v>45199</v>
      </c>
      <c r="I743" s="211" t="s">
        <v>1473</v>
      </c>
      <c r="J743" s="2">
        <v>1</v>
      </c>
      <c r="K743" s="214" t="s">
        <v>186</v>
      </c>
    </row>
    <row r="744" spans="1:11">
      <c r="A744" s="2">
        <f t="shared" si="34"/>
        <v>743</v>
      </c>
      <c r="B744" s="210" t="s">
        <v>210</v>
      </c>
      <c r="C744" s="2">
        <v>2023</v>
      </c>
      <c r="D744" s="2" t="s">
        <v>211</v>
      </c>
      <c r="E744" s="2" t="s">
        <v>211</v>
      </c>
      <c r="F744" s="18">
        <v>45170</v>
      </c>
      <c r="G744" s="2">
        <v>31</v>
      </c>
      <c r="H744" s="19">
        <v>45199</v>
      </c>
      <c r="I744" t="s">
        <v>378</v>
      </c>
      <c r="J744" s="2">
        <v>1</v>
      </c>
      <c r="K744" s="214" t="s">
        <v>185</v>
      </c>
    </row>
    <row r="745" spans="1:11">
      <c r="A745" s="2">
        <f t="shared" si="34"/>
        <v>744</v>
      </c>
      <c r="B745" s="210" t="s">
        <v>210</v>
      </c>
      <c r="C745" s="2">
        <v>2023</v>
      </c>
      <c r="D745" s="2" t="s">
        <v>211</v>
      </c>
      <c r="E745" s="2" t="s">
        <v>211</v>
      </c>
      <c r="F745" s="18">
        <v>45170</v>
      </c>
      <c r="G745" s="2">
        <v>31</v>
      </c>
      <c r="H745" s="19">
        <v>45199</v>
      </c>
      <c r="I745" t="s">
        <v>378</v>
      </c>
      <c r="J745" s="2">
        <v>1</v>
      </c>
      <c r="K745" s="214" t="s">
        <v>186</v>
      </c>
    </row>
    <row r="746" spans="1:11">
      <c r="A746" s="2">
        <f t="shared" si="34"/>
        <v>745</v>
      </c>
      <c r="B746" s="210" t="s">
        <v>210</v>
      </c>
      <c r="C746" s="2">
        <v>2023</v>
      </c>
      <c r="D746" s="2" t="s">
        <v>211</v>
      </c>
      <c r="E746" s="2" t="s">
        <v>211</v>
      </c>
      <c r="F746" s="18">
        <v>45170</v>
      </c>
      <c r="G746" s="2">
        <v>31</v>
      </c>
      <c r="H746" s="19">
        <v>45199</v>
      </c>
      <c r="I746" t="s">
        <v>378</v>
      </c>
      <c r="J746" s="2">
        <v>1</v>
      </c>
      <c r="K746" s="214" t="s">
        <v>186</v>
      </c>
    </row>
    <row r="747" spans="1:11">
      <c r="A747" s="2">
        <f t="shared" si="34"/>
        <v>746</v>
      </c>
      <c r="B747" s="210" t="s">
        <v>210</v>
      </c>
      <c r="C747" s="2">
        <v>2023</v>
      </c>
      <c r="D747" s="2" t="s">
        <v>211</v>
      </c>
      <c r="E747" s="2" t="s">
        <v>211</v>
      </c>
      <c r="F747" s="18">
        <v>45200</v>
      </c>
      <c r="G747" s="2">
        <v>31</v>
      </c>
      <c r="H747" s="19">
        <v>45200</v>
      </c>
      <c r="I747" s="211" t="s">
        <v>365</v>
      </c>
      <c r="J747" s="2">
        <v>1</v>
      </c>
      <c r="K747" s="3" t="s">
        <v>189</v>
      </c>
    </row>
    <row r="748" spans="1:11">
      <c r="A748" s="2">
        <f t="shared" si="34"/>
        <v>747</v>
      </c>
      <c r="B748" s="210" t="s">
        <v>210</v>
      </c>
      <c r="C748" s="2">
        <v>2023</v>
      </c>
      <c r="D748" s="2" t="s">
        <v>211</v>
      </c>
      <c r="E748" s="2" t="s">
        <v>211</v>
      </c>
      <c r="F748" s="18">
        <v>45200</v>
      </c>
      <c r="G748" s="2">
        <v>31</v>
      </c>
      <c r="H748" s="19">
        <v>45200</v>
      </c>
      <c r="I748" s="211" t="s">
        <v>360</v>
      </c>
      <c r="J748" s="2">
        <v>1</v>
      </c>
      <c r="K748" s="3" t="s">
        <v>189</v>
      </c>
    </row>
    <row r="749" spans="1:11">
      <c r="A749" s="2">
        <f t="shared" si="34"/>
        <v>748</v>
      </c>
      <c r="B749" s="210" t="s">
        <v>210</v>
      </c>
      <c r="C749" s="2">
        <v>2023</v>
      </c>
      <c r="D749" s="2" t="s">
        <v>211</v>
      </c>
      <c r="E749" s="2" t="s">
        <v>211</v>
      </c>
      <c r="F749" s="18">
        <v>45200</v>
      </c>
      <c r="G749" s="2">
        <v>31</v>
      </c>
      <c r="H749" s="19">
        <v>45200</v>
      </c>
      <c r="I749" s="211" t="s">
        <v>364</v>
      </c>
      <c r="J749" s="2">
        <v>1</v>
      </c>
      <c r="K749" s="3" t="s">
        <v>189</v>
      </c>
    </row>
    <row r="750" spans="1:11">
      <c r="A750" s="2">
        <f t="shared" si="34"/>
        <v>749</v>
      </c>
      <c r="B750" s="210" t="s">
        <v>210</v>
      </c>
      <c r="C750" s="2">
        <v>2023</v>
      </c>
      <c r="D750" s="2" t="s">
        <v>211</v>
      </c>
      <c r="E750" s="2" t="s">
        <v>211</v>
      </c>
      <c r="F750" s="18">
        <v>45200</v>
      </c>
      <c r="G750" s="2">
        <v>31</v>
      </c>
      <c r="H750" s="19">
        <v>45200</v>
      </c>
      <c r="I750" t="s">
        <v>370</v>
      </c>
      <c r="J750" s="2">
        <v>1</v>
      </c>
      <c r="K750" s="214" t="s">
        <v>187</v>
      </c>
    </row>
    <row r="751" spans="1:11">
      <c r="A751" s="2">
        <f t="shared" si="34"/>
        <v>750</v>
      </c>
      <c r="B751" s="210" t="s">
        <v>210</v>
      </c>
      <c r="C751" s="2">
        <v>2023</v>
      </c>
      <c r="D751" s="2" t="s">
        <v>211</v>
      </c>
      <c r="E751" s="2" t="s">
        <v>211</v>
      </c>
      <c r="F751" s="18">
        <v>45200</v>
      </c>
      <c r="G751" s="2">
        <v>31</v>
      </c>
      <c r="H751" s="19">
        <v>45200</v>
      </c>
      <c r="I751" t="s">
        <v>319</v>
      </c>
      <c r="J751" s="2">
        <v>1</v>
      </c>
      <c r="K751" s="214" t="s">
        <v>187</v>
      </c>
    </row>
    <row r="752" spans="1:11">
      <c r="A752" s="2">
        <f t="shared" si="34"/>
        <v>751</v>
      </c>
      <c r="B752" s="210" t="s">
        <v>210</v>
      </c>
      <c r="C752" s="2">
        <v>2023</v>
      </c>
      <c r="D752" s="2" t="s">
        <v>211</v>
      </c>
      <c r="E752" s="2" t="s">
        <v>211</v>
      </c>
      <c r="F752" s="18">
        <v>45200</v>
      </c>
      <c r="G752" s="2">
        <v>31</v>
      </c>
      <c r="H752" s="19">
        <v>45200</v>
      </c>
      <c r="I752" t="s">
        <v>378</v>
      </c>
      <c r="J752" s="2">
        <v>1</v>
      </c>
      <c r="K752" s="214" t="s">
        <v>188</v>
      </c>
    </row>
    <row r="753" spans="1:11">
      <c r="A753" s="2">
        <f t="shared" si="34"/>
        <v>752</v>
      </c>
      <c r="B753" s="210" t="s">
        <v>210</v>
      </c>
      <c r="C753" s="2">
        <v>2023</v>
      </c>
      <c r="D753" s="2" t="s">
        <v>211</v>
      </c>
      <c r="E753" s="2" t="s">
        <v>211</v>
      </c>
      <c r="F753" s="18">
        <v>45200</v>
      </c>
      <c r="G753" s="2">
        <v>31</v>
      </c>
      <c r="H753" s="19">
        <v>45200</v>
      </c>
      <c r="I753" t="s">
        <v>378</v>
      </c>
      <c r="J753" s="2">
        <v>1</v>
      </c>
      <c r="K753" s="214" t="s">
        <v>187</v>
      </c>
    </row>
    <row r="754" spans="1:11">
      <c r="A754" s="2">
        <f t="shared" si="34"/>
        <v>753</v>
      </c>
      <c r="B754" s="210" t="s">
        <v>210</v>
      </c>
      <c r="C754" s="2">
        <v>2023</v>
      </c>
      <c r="D754" s="2" t="s">
        <v>211</v>
      </c>
      <c r="E754" s="2" t="s">
        <v>211</v>
      </c>
      <c r="F754" s="18">
        <v>45200</v>
      </c>
      <c r="G754" s="2">
        <v>31</v>
      </c>
      <c r="H754" s="19">
        <v>45201</v>
      </c>
      <c r="I754" t="s">
        <v>378</v>
      </c>
      <c r="J754" s="2">
        <v>1</v>
      </c>
      <c r="K754" s="3" t="s">
        <v>188</v>
      </c>
    </row>
    <row r="755" spans="1:11">
      <c r="A755" s="2">
        <f t="shared" si="34"/>
        <v>754</v>
      </c>
      <c r="B755" s="210" t="s">
        <v>210</v>
      </c>
      <c r="C755" s="2">
        <v>2023</v>
      </c>
      <c r="D755" s="2" t="s">
        <v>211</v>
      </c>
      <c r="E755" s="2" t="s">
        <v>211</v>
      </c>
      <c r="F755" s="18">
        <v>45200</v>
      </c>
      <c r="G755" s="2">
        <v>31</v>
      </c>
      <c r="H755" s="19">
        <v>45201</v>
      </c>
      <c r="I755" t="s">
        <v>378</v>
      </c>
      <c r="J755" s="2">
        <v>1</v>
      </c>
      <c r="K755" s="3" t="s">
        <v>188</v>
      </c>
    </row>
    <row r="756" spans="1:11">
      <c r="A756" s="2">
        <f t="shared" si="34"/>
        <v>755</v>
      </c>
      <c r="B756" s="210" t="s">
        <v>210</v>
      </c>
      <c r="C756" s="2">
        <v>2023</v>
      </c>
      <c r="D756" s="2" t="s">
        <v>211</v>
      </c>
      <c r="E756" s="2" t="s">
        <v>211</v>
      </c>
      <c r="F756" s="18">
        <v>45200</v>
      </c>
      <c r="G756" s="2">
        <v>31</v>
      </c>
      <c r="H756" s="19">
        <v>45201</v>
      </c>
      <c r="I756" t="s">
        <v>378</v>
      </c>
      <c r="J756" s="2">
        <v>1</v>
      </c>
      <c r="K756" s="3" t="s">
        <v>188</v>
      </c>
    </row>
    <row r="757" spans="1:11">
      <c r="A757" s="2">
        <f t="shared" si="34"/>
        <v>756</v>
      </c>
      <c r="B757" s="210" t="s">
        <v>210</v>
      </c>
      <c r="C757" s="2">
        <v>2023</v>
      </c>
      <c r="D757" s="2" t="s">
        <v>211</v>
      </c>
      <c r="E757" s="2" t="s">
        <v>211</v>
      </c>
      <c r="F757" s="18">
        <v>45200</v>
      </c>
      <c r="G757" s="2">
        <v>31</v>
      </c>
      <c r="H757" s="19">
        <v>45201</v>
      </c>
      <c r="I757" t="s">
        <v>286</v>
      </c>
      <c r="J757" s="2">
        <v>1</v>
      </c>
      <c r="K757" s="3" t="s">
        <v>188</v>
      </c>
    </row>
    <row r="758" spans="1:11">
      <c r="A758" s="2">
        <f t="shared" si="34"/>
        <v>757</v>
      </c>
      <c r="B758" s="210" t="s">
        <v>210</v>
      </c>
      <c r="C758" s="2">
        <v>2023</v>
      </c>
      <c r="D758" s="2" t="s">
        <v>211</v>
      </c>
      <c r="E758" s="2" t="s">
        <v>211</v>
      </c>
      <c r="F758" s="18">
        <v>45200</v>
      </c>
      <c r="G758" s="2">
        <v>31</v>
      </c>
      <c r="H758" s="19">
        <v>45201</v>
      </c>
      <c r="I758" t="s">
        <v>372</v>
      </c>
      <c r="J758" s="2">
        <v>1</v>
      </c>
      <c r="K758" s="3" t="s">
        <v>188</v>
      </c>
    </row>
    <row r="759" spans="1:11">
      <c r="A759" s="2">
        <f t="shared" si="34"/>
        <v>758</v>
      </c>
      <c r="B759" s="210" t="s">
        <v>210</v>
      </c>
      <c r="C759" s="2">
        <v>2023</v>
      </c>
      <c r="D759" s="2" t="s">
        <v>211</v>
      </c>
      <c r="E759" s="2" t="s">
        <v>211</v>
      </c>
      <c r="F759" s="18">
        <v>45200</v>
      </c>
      <c r="G759" s="2">
        <v>31</v>
      </c>
      <c r="H759" s="19">
        <v>45201</v>
      </c>
      <c r="I759" t="s">
        <v>372</v>
      </c>
      <c r="J759" s="2">
        <v>1</v>
      </c>
      <c r="K759" s="3" t="s">
        <v>188</v>
      </c>
    </row>
    <row r="760" spans="1:11">
      <c r="A760" s="2">
        <f t="shared" ref="A760:A772" si="35">A759+1</f>
        <v>759</v>
      </c>
      <c r="B760" s="210" t="s">
        <v>210</v>
      </c>
      <c r="C760" s="2">
        <v>2023</v>
      </c>
      <c r="D760" s="2" t="s">
        <v>211</v>
      </c>
      <c r="E760" s="2" t="s">
        <v>211</v>
      </c>
      <c r="F760" s="18">
        <v>45200</v>
      </c>
      <c r="G760" s="2">
        <v>31</v>
      </c>
      <c r="H760" s="19">
        <v>45201</v>
      </c>
      <c r="I760" t="s">
        <v>372</v>
      </c>
      <c r="J760" s="2">
        <v>1</v>
      </c>
      <c r="K760" s="3" t="s">
        <v>188</v>
      </c>
    </row>
    <row r="761" spans="1:11">
      <c r="A761" s="2">
        <f t="shared" si="35"/>
        <v>760</v>
      </c>
      <c r="B761" s="210" t="s">
        <v>210</v>
      </c>
      <c r="C761" s="2">
        <v>2023</v>
      </c>
      <c r="D761" s="2" t="s">
        <v>211</v>
      </c>
      <c r="E761" s="2" t="s">
        <v>211</v>
      </c>
      <c r="F761" s="18">
        <v>45200</v>
      </c>
      <c r="G761" s="2">
        <v>31</v>
      </c>
      <c r="H761" s="19">
        <v>45202</v>
      </c>
      <c r="I761" t="s">
        <v>328</v>
      </c>
      <c r="J761" s="2">
        <v>1</v>
      </c>
      <c r="K761" t="s">
        <v>188</v>
      </c>
    </row>
    <row r="762" spans="1:11">
      <c r="A762" s="2">
        <f t="shared" si="35"/>
        <v>761</v>
      </c>
      <c r="B762" s="210" t="s">
        <v>210</v>
      </c>
      <c r="C762" s="2">
        <v>2023</v>
      </c>
      <c r="D762" s="2" t="s">
        <v>211</v>
      </c>
      <c r="E762" s="2" t="s">
        <v>211</v>
      </c>
      <c r="F762" s="18">
        <v>45200</v>
      </c>
      <c r="G762" s="2">
        <v>31</v>
      </c>
      <c r="H762" s="19">
        <v>45202</v>
      </c>
      <c r="I762" t="s">
        <v>370</v>
      </c>
      <c r="J762" s="2">
        <v>1</v>
      </c>
      <c r="K762" t="s">
        <v>188</v>
      </c>
    </row>
    <row r="763" spans="1:11">
      <c r="A763" s="2">
        <f t="shared" si="35"/>
        <v>762</v>
      </c>
      <c r="B763" s="210" t="s">
        <v>210</v>
      </c>
      <c r="C763" s="2">
        <v>2023</v>
      </c>
      <c r="D763" s="2" t="s">
        <v>211</v>
      </c>
      <c r="E763" s="2" t="s">
        <v>211</v>
      </c>
      <c r="F763" s="18">
        <v>45200</v>
      </c>
      <c r="G763" s="2">
        <v>31</v>
      </c>
      <c r="H763" s="19">
        <v>45202</v>
      </c>
      <c r="I763" s="211" t="s">
        <v>365</v>
      </c>
      <c r="J763" s="2">
        <v>1</v>
      </c>
      <c r="K763" t="s">
        <v>189</v>
      </c>
    </row>
    <row r="764" spans="1:11">
      <c r="A764" s="2">
        <f t="shared" si="35"/>
        <v>763</v>
      </c>
      <c r="B764" s="210" t="s">
        <v>210</v>
      </c>
      <c r="C764" s="2">
        <v>2023</v>
      </c>
      <c r="D764" s="2" t="s">
        <v>211</v>
      </c>
      <c r="E764" s="2" t="s">
        <v>211</v>
      </c>
      <c r="F764" s="18">
        <v>45200</v>
      </c>
      <c r="G764" s="2">
        <v>31</v>
      </c>
      <c r="H764" s="19">
        <v>45202</v>
      </c>
      <c r="I764" s="211" t="s">
        <v>286</v>
      </c>
      <c r="J764" s="2">
        <v>1</v>
      </c>
      <c r="K764" s="211" t="s">
        <v>186</v>
      </c>
    </row>
    <row r="765" spans="1:11">
      <c r="A765" s="2">
        <f t="shared" si="35"/>
        <v>764</v>
      </c>
      <c r="B765" s="210" t="s">
        <v>210</v>
      </c>
      <c r="C765" s="2">
        <v>2023</v>
      </c>
      <c r="D765" s="2" t="s">
        <v>211</v>
      </c>
      <c r="E765" s="2" t="s">
        <v>211</v>
      </c>
      <c r="F765" s="18">
        <v>45200</v>
      </c>
      <c r="G765" s="2">
        <v>31</v>
      </c>
      <c r="H765" s="19">
        <v>45203</v>
      </c>
      <c r="I765" t="s">
        <v>378</v>
      </c>
      <c r="J765" s="2">
        <v>1</v>
      </c>
      <c r="K765" s="211" t="s">
        <v>185</v>
      </c>
    </row>
    <row r="766" spans="1:11">
      <c r="A766" s="2">
        <f t="shared" si="35"/>
        <v>765</v>
      </c>
      <c r="B766" s="210" t="s">
        <v>210</v>
      </c>
      <c r="C766" s="2">
        <v>2023</v>
      </c>
      <c r="D766" s="2" t="s">
        <v>211</v>
      </c>
      <c r="E766" s="2" t="s">
        <v>211</v>
      </c>
      <c r="F766" s="18">
        <v>45200</v>
      </c>
      <c r="G766" s="2">
        <v>31</v>
      </c>
      <c r="H766" s="19">
        <v>45203</v>
      </c>
      <c r="I766" s="211" t="s">
        <v>380</v>
      </c>
      <c r="J766" s="2">
        <v>1</v>
      </c>
      <c r="K766" s="211" t="s">
        <v>189</v>
      </c>
    </row>
    <row r="767" spans="1:11">
      <c r="A767" s="2">
        <f t="shared" si="35"/>
        <v>766</v>
      </c>
      <c r="B767" s="210" t="s">
        <v>210</v>
      </c>
      <c r="C767" s="2">
        <v>2023</v>
      </c>
      <c r="D767" s="2" t="s">
        <v>211</v>
      </c>
      <c r="E767" s="2" t="s">
        <v>211</v>
      </c>
      <c r="F767" s="18">
        <v>45200</v>
      </c>
      <c r="G767" s="2">
        <v>31</v>
      </c>
      <c r="H767" s="19">
        <v>45203</v>
      </c>
      <c r="I767" t="s">
        <v>370</v>
      </c>
      <c r="J767" s="2">
        <v>1</v>
      </c>
      <c r="K767" t="s">
        <v>189</v>
      </c>
    </row>
    <row r="768" spans="1:11">
      <c r="A768" s="2">
        <f t="shared" si="35"/>
        <v>767</v>
      </c>
      <c r="B768" s="210" t="s">
        <v>210</v>
      </c>
      <c r="C768" s="2">
        <v>2023</v>
      </c>
      <c r="D768" s="2" t="s">
        <v>211</v>
      </c>
      <c r="E768" s="2" t="s">
        <v>211</v>
      </c>
      <c r="F768" s="18">
        <v>45200</v>
      </c>
      <c r="G768" s="2">
        <v>31</v>
      </c>
      <c r="H768" s="19">
        <v>45203</v>
      </c>
      <c r="I768" t="s">
        <v>372</v>
      </c>
      <c r="J768" s="2">
        <v>1</v>
      </c>
      <c r="K768" s="211" t="s">
        <v>184</v>
      </c>
    </row>
    <row r="769" spans="1:11">
      <c r="A769" s="2">
        <f t="shared" si="35"/>
        <v>768</v>
      </c>
      <c r="B769" s="210" t="s">
        <v>210</v>
      </c>
      <c r="C769" s="2">
        <v>2023</v>
      </c>
      <c r="D769" s="2" t="s">
        <v>211</v>
      </c>
      <c r="E769" s="2" t="s">
        <v>211</v>
      </c>
      <c r="F769" s="18">
        <v>45200</v>
      </c>
      <c r="G769" s="2">
        <v>31</v>
      </c>
      <c r="H769" s="19">
        <v>45203</v>
      </c>
      <c r="I769" s="41" t="s">
        <v>701</v>
      </c>
      <c r="J769" s="2">
        <v>1</v>
      </c>
      <c r="K769" s="41" t="s">
        <v>187</v>
      </c>
    </row>
    <row r="770" spans="1:11">
      <c r="A770" s="2">
        <f t="shared" si="35"/>
        <v>769</v>
      </c>
      <c r="B770" s="210" t="s">
        <v>210</v>
      </c>
      <c r="C770" s="2">
        <v>2023</v>
      </c>
      <c r="D770" s="2" t="s">
        <v>211</v>
      </c>
      <c r="E770" s="2" t="s">
        <v>211</v>
      </c>
      <c r="F770" s="18">
        <v>45200</v>
      </c>
      <c r="G770" s="2">
        <v>31</v>
      </c>
      <c r="H770" s="19">
        <v>45203</v>
      </c>
      <c r="I770" s="41" t="s">
        <v>701</v>
      </c>
      <c r="J770" s="2">
        <v>1</v>
      </c>
      <c r="K770" s="211" t="s">
        <v>185</v>
      </c>
    </row>
    <row r="771" spans="1:11">
      <c r="A771" s="2">
        <f t="shared" si="35"/>
        <v>770</v>
      </c>
      <c r="B771" s="210" t="s">
        <v>210</v>
      </c>
      <c r="C771" s="2">
        <v>2023</v>
      </c>
      <c r="D771" s="2" t="s">
        <v>211</v>
      </c>
      <c r="E771" s="2" t="s">
        <v>211</v>
      </c>
      <c r="F771" s="18">
        <v>45200</v>
      </c>
      <c r="G771" s="2">
        <v>31</v>
      </c>
      <c r="H771" s="19">
        <v>45204</v>
      </c>
      <c r="I771" s="41" t="s">
        <v>701</v>
      </c>
      <c r="J771" s="2">
        <v>1</v>
      </c>
      <c r="K771" s="212" t="s">
        <v>712</v>
      </c>
    </row>
    <row r="772" spans="1:11">
      <c r="A772" s="2">
        <f t="shared" si="35"/>
        <v>771</v>
      </c>
      <c r="B772" s="210" t="s">
        <v>210</v>
      </c>
      <c r="C772" s="2">
        <v>2023</v>
      </c>
      <c r="D772" s="2" t="s">
        <v>211</v>
      </c>
      <c r="E772" s="2" t="s">
        <v>211</v>
      </c>
      <c r="F772" s="18">
        <v>45200</v>
      </c>
      <c r="G772" s="2">
        <v>31</v>
      </c>
      <c r="H772" s="19">
        <v>45204</v>
      </c>
      <c r="I772" s="41" t="s">
        <v>701</v>
      </c>
      <c r="J772" s="2">
        <v>1</v>
      </c>
      <c r="K772" s="212" t="s">
        <v>748</v>
      </c>
    </row>
    <row r="773" spans="1:11">
      <c r="A773" s="2">
        <f t="shared" ref="A773:A779" si="36">A772+1</f>
        <v>772</v>
      </c>
      <c r="B773" s="210" t="s">
        <v>210</v>
      </c>
      <c r="C773" s="2">
        <v>2023</v>
      </c>
      <c r="D773" s="2" t="s">
        <v>211</v>
      </c>
      <c r="E773" s="2" t="s">
        <v>211</v>
      </c>
      <c r="F773" s="18">
        <v>45200</v>
      </c>
      <c r="G773" s="2">
        <v>31</v>
      </c>
      <c r="H773" s="19">
        <v>45204</v>
      </c>
      <c r="I773" s="41" t="s">
        <v>701</v>
      </c>
      <c r="J773" s="2">
        <v>1</v>
      </c>
      <c r="K773" s="212" t="s">
        <v>749</v>
      </c>
    </row>
    <row r="774" spans="1:11">
      <c r="A774" s="2">
        <f t="shared" si="36"/>
        <v>773</v>
      </c>
      <c r="B774" s="210" t="s">
        <v>210</v>
      </c>
      <c r="C774" s="2">
        <v>2023</v>
      </c>
      <c r="D774" s="2" t="s">
        <v>211</v>
      </c>
      <c r="E774" s="2" t="s">
        <v>211</v>
      </c>
      <c r="F774" s="18">
        <v>45200</v>
      </c>
      <c r="G774" s="2">
        <v>31</v>
      </c>
      <c r="H774" s="19">
        <v>45204</v>
      </c>
      <c r="I774" t="s">
        <v>370</v>
      </c>
      <c r="J774" s="2">
        <v>1</v>
      </c>
      <c r="K774" s="211" t="s">
        <v>184</v>
      </c>
    </row>
    <row r="775" spans="1:11">
      <c r="A775" s="2">
        <f t="shared" si="36"/>
        <v>774</v>
      </c>
      <c r="B775" s="210" t="s">
        <v>210</v>
      </c>
      <c r="C775" s="2">
        <v>2023</v>
      </c>
      <c r="D775" s="2" t="s">
        <v>211</v>
      </c>
      <c r="E775" s="2" t="s">
        <v>211</v>
      </c>
      <c r="F775" s="18">
        <v>45200</v>
      </c>
      <c r="G775" s="2">
        <v>31</v>
      </c>
      <c r="H775" s="19">
        <v>45204</v>
      </c>
      <c r="I775" s="211" t="s">
        <v>339</v>
      </c>
      <c r="J775" s="2">
        <v>1</v>
      </c>
      <c r="K775" s="211" t="s">
        <v>184</v>
      </c>
    </row>
    <row r="776" spans="1:11">
      <c r="A776" s="2">
        <f t="shared" si="36"/>
        <v>775</v>
      </c>
      <c r="B776" s="210" t="s">
        <v>210</v>
      </c>
      <c r="C776" s="2">
        <v>2023</v>
      </c>
      <c r="D776" s="2" t="s">
        <v>211</v>
      </c>
      <c r="E776" s="2" t="s">
        <v>211</v>
      </c>
      <c r="F776" s="18">
        <v>45200</v>
      </c>
      <c r="G776" s="2">
        <v>31</v>
      </c>
      <c r="H776" s="19">
        <v>45204</v>
      </c>
      <c r="I776" s="211" t="s">
        <v>1474</v>
      </c>
      <c r="J776" s="2">
        <v>2</v>
      </c>
      <c r="K776" s="211" t="s">
        <v>189</v>
      </c>
    </row>
    <row r="777" spans="1:11">
      <c r="A777" s="2">
        <f t="shared" si="36"/>
        <v>776</v>
      </c>
      <c r="B777" s="210" t="s">
        <v>210</v>
      </c>
      <c r="C777" s="2">
        <v>2023</v>
      </c>
      <c r="D777" s="2" t="s">
        <v>211</v>
      </c>
      <c r="E777" s="2" t="s">
        <v>211</v>
      </c>
      <c r="F777" s="18">
        <v>45200</v>
      </c>
      <c r="G777" s="2">
        <v>31</v>
      </c>
      <c r="H777" s="19">
        <v>45204</v>
      </c>
      <c r="I777" s="211" t="s">
        <v>1475</v>
      </c>
      <c r="J777" s="2">
        <v>1</v>
      </c>
      <c r="K777" s="211" t="s">
        <v>189</v>
      </c>
    </row>
    <row r="778" spans="1:11">
      <c r="A778" s="2">
        <f t="shared" si="36"/>
        <v>777</v>
      </c>
      <c r="B778" s="210" t="s">
        <v>210</v>
      </c>
      <c r="C778" s="2">
        <v>2023</v>
      </c>
      <c r="D778" s="2" t="s">
        <v>211</v>
      </c>
      <c r="E778" s="2" t="s">
        <v>211</v>
      </c>
      <c r="F778" s="18">
        <v>45200</v>
      </c>
      <c r="G778" s="2">
        <v>31</v>
      </c>
      <c r="H778" s="19">
        <v>45204</v>
      </c>
      <c r="I778" s="211" t="s">
        <v>1476</v>
      </c>
      <c r="J778" s="2">
        <v>2</v>
      </c>
      <c r="K778" s="211" t="s">
        <v>189</v>
      </c>
    </row>
    <row r="779" spans="1:11">
      <c r="A779" s="2">
        <f t="shared" si="36"/>
        <v>778</v>
      </c>
      <c r="B779" s="210" t="s">
        <v>210</v>
      </c>
      <c r="C779" s="2">
        <v>2023</v>
      </c>
      <c r="D779" s="2" t="s">
        <v>211</v>
      </c>
      <c r="E779" s="2" t="s">
        <v>211</v>
      </c>
      <c r="F779" s="18">
        <v>45200</v>
      </c>
      <c r="G779" s="2">
        <v>31</v>
      </c>
      <c r="H779" s="19">
        <v>45204</v>
      </c>
      <c r="I779" t="s">
        <v>1477</v>
      </c>
      <c r="J779" s="2">
        <v>1</v>
      </c>
      <c r="K779" s="211" t="s">
        <v>189</v>
      </c>
    </row>
    <row r="780" spans="1:11">
      <c r="A780" s="2">
        <f t="shared" ref="A780:A783" si="37">A779+1</f>
        <v>779</v>
      </c>
      <c r="B780" s="210" t="s">
        <v>210</v>
      </c>
      <c r="C780" s="2">
        <v>2023</v>
      </c>
      <c r="D780" s="2" t="s">
        <v>211</v>
      </c>
      <c r="E780" s="2" t="s">
        <v>211</v>
      </c>
      <c r="F780" s="18">
        <v>45200</v>
      </c>
      <c r="G780" s="2">
        <v>31</v>
      </c>
      <c r="H780" s="19">
        <v>45204</v>
      </c>
      <c r="I780" s="211" t="s">
        <v>361</v>
      </c>
      <c r="J780" s="2">
        <v>1</v>
      </c>
      <c r="K780" s="211" t="s">
        <v>186</v>
      </c>
    </row>
    <row r="781" spans="1:11">
      <c r="A781" s="2">
        <f t="shared" si="37"/>
        <v>780</v>
      </c>
      <c r="B781" s="210" t="s">
        <v>210</v>
      </c>
      <c r="C781" s="2">
        <v>2023</v>
      </c>
      <c r="D781" s="2" t="s">
        <v>211</v>
      </c>
      <c r="E781" s="2" t="s">
        <v>211</v>
      </c>
      <c r="F781" s="18">
        <v>45200</v>
      </c>
      <c r="G781" s="2">
        <v>31</v>
      </c>
      <c r="H781" s="19">
        <v>45205</v>
      </c>
      <c r="I781" t="s">
        <v>370</v>
      </c>
      <c r="J781" s="2">
        <v>1</v>
      </c>
      <c r="K781" s="211" t="s">
        <v>187</v>
      </c>
    </row>
    <row r="782" spans="1:11">
      <c r="A782" s="2">
        <f t="shared" si="37"/>
        <v>781</v>
      </c>
      <c r="B782" s="210" t="s">
        <v>210</v>
      </c>
      <c r="C782" s="2">
        <v>2023</v>
      </c>
      <c r="D782" s="2" t="s">
        <v>211</v>
      </c>
      <c r="E782" s="2" t="s">
        <v>211</v>
      </c>
      <c r="F782" s="18">
        <v>45200</v>
      </c>
      <c r="G782" s="2">
        <v>31</v>
      </c>
      <c r="H782" s="19">
        <v>45205</v>
      </c>
      <c r="I782" t="s">
        <v>328</v>
      </c>
      <c r="J782" s="2">
        <v>1</v>
      </c>
      <c r="K782" s="211" t="s">
        <v>184</v>
      </c>
    </row>
    <row r="783" spans="1:11">
      <c r="A783" s="2">
        <f t="shared" si="37"/>
        <v>782</v>
      </c>
      <c r="B783" s="210" t="s">
        <v>210</v>
      </c>
      <c r="C783" s="2">
        <v>2023</v>
      </c>
      <c r="D783" s="2" t="s">
        <v>211</v>
      </c>
      <c r="E783" s="2" t="s">
        <v>211</v>
      </c>
      <c r="F783" s="18">
        <v>45200</v>
      </c>
      <c r="G783" s="2">
        <v>31</v>
      </c>
      <c r="H783" s="19">
        <v>45205</v>
      </c>
      <c r="I783" t="s">
        <v>319</v>
      </c>
      <c r="J783" s="2">
        <v>1</v>
      </c>
      <c r="K783" s="211" t="s">
        <v>185</v>
      </c>
    </row>
    <row r="784" spans="1:11">
      <c r="A784" s="2">
        <f t="shared" ref="A784:A785" si="38">A783+1</f>
        <v>783</v>
      </c>
      <c r="B784" s="210" t="s">
        <v>210</v>
      </c>
      <c r="C784" s="2">
        <v>2023</v>
      </c>
      <c r="D784" s="2" t="s">
        <v>211</v>
      </c>
      <c r="E784" s="2" t="s">
        <v>211</v>
      </c>
      <c r="F784" s="18">
        <v>45200</v>
      </c>
      <c r="G784" s="2">
        <v>31</v>
      </c>
      <c r="H784" s="19">
        <v>45205</v>
      </c>
      <c r="I784" s="211" t="s">
        <v>1468</v>
      </c>
      <c r="J784" s="2">
        <v>1</v>
      </c>
      <c r="K784" s="211" t="s">
        <v>187</v>
      </c>
    </row>
    <row r="785" spans="1:11">
      <c r="A785" s="2">
        <f t="shared" si="38"/>
        <v>784</v>
      </c>
      <c r="B785" s="210" t="s">
        <v>210</v>
      </c>
      <c r="C785" s="2">
        <v>2023</v>
      </c>
      <c r="D785" s="2" t="s">
        <v>211</v>
      </c>
      <c r="E785" s="2" t="s">
        <v>211</v>
      </c>
      <c r="F785" s="18">
        <v>45200</v>
      </c>
      <c r="G785" s="2">
        <v>31</v>
      </c>
      <c r="H785" s="19">
        <v>45206</v>
      </c>
      <c r="I785" t="s">
        <v>370</v>
      </c>
      <c r="J785" s="2">
        <v>1</v>
      </c>
      <c r="K785" s="211" t="s">
        <v>185</v>
      </c>
    </row>
    <row r="786" spans="1:11">
      <c r="A786" s="2">
        <f>A785+1</f>
        <v>785</v>
      </c>
      <c r="B786" s="210" t="s">
        <v>210</v>
      </c>
      <c r="C786" s="2">
        <v>2023</v>
      </c>
      <c r="D786" s="2" t="s">
        <v>211</v>
      </c>
      <c r="E786" s="2" t="s">
        <v>211</v>
      </c>
      <c r="F786" s="18">
        <v>45200</v>
      </c>
      <c r="G786" s="2">
        <v>31</v>
      </c>
      <c r="H786" s="19">
        <v>45206</v>
      </c>
      <c r="I786" s="211" t="s">
        <v>286</v>
      </c>
      <c r="J786" s="2">
        <v>1</v>
      </c>
      <c r="K786" t="s">
        <v>188</v>
      </c>
    </row>
    <row r="787" spans="1:11">
      <c r="A787" s="2">
        <f t="shared" ref="A787:A790" si="39">A786+1</f>
        <v>786</v>
      </c>
      <c r="B787" s="210" t="s">
        <v>210</v>
      </c>
      <c r="C787" s="2">
        <v>2023</v>
      </c>
      <c r="D787" s="2" t="s">
        <v>211</v>
      </c>
      <c r="E787" s="2" t="s">
        <v>211</v>
      </c>
      <c r="F787" s="18">
        <v>45200</v>
      </c>
      <c r="G787" s="2">
        <v>31</v>
      </c>
      <c r="H787" s="19">
        <v>45206</v>
      </c>
      <c r="I787" s="41" t="s">
        <v>701</v>
      </c>
      <c r="J787" s="2">
        <v>1</v>
      </c>
      <c r="K787" s="212" t="s">
        <v>750</v>
      </c>
    </row>
    <row r="788" spans="1:11">
      <c r="A788" s="2">
        <f t="shared" si="39"/>
        <v>787</v>
      </c>
      <c r="B788" s="210" t="s">
        <v>210</v>
      </c>
      <c r="C788" s="2">
        <v>2023</v>
      </c>
      <c r="D788" s="2" t="s">
        <v>211</v>
      </c>
      <c r="E788" s="2" t="s">
        <v>211</v>
      </c>
      <c r="F788" s="18">
        <v>45200</v>
      </c>
      <c r="G788" s="2">
        <v>31</v>
      </c>
      <c r="H788" s="19">
        <v>45207</v>
      </c>
      <c r="I788" s="211" t="s">
        <v>320</v>
      </c>
      <c r="J788" s="2">
        <v>1</v>
      </c>
      <c r="K788" s="214" t="s">
        <v>185</v>
      </c>
    </row>
    <row r="789" spans="1:11">
      <c r="A789" s="2">
        <f t="shared" si="39"/>
        <v>788</v>
      </c>
      <c r="B789" s="210" t="s">
        <v>210</v>
      </c>
      <c r="C789" s="2">
        <v>2023</v>
      </c>
      <c r="D789" s="2" t="s">
        <v>211</v>
      </c>
      <c r="E789" s="2" t="s">
        <v>211</v>
      </c>
      <c r="F789" s="18">
        <v>45200</v>
      </c>
      <c r="G789" s="2">
        <v>31</v>
      </c>
      <c r="H789" s="19">
        <v>45207</v>
      </c>
      <c r="I789" s="211" t="s">
        <v>364</v>
      </c>
      <c r="J789" s="2">
        <v>1</v>
      </c>
      <c r="K789" s="214" t="s">
        <v>186</v>
      </c>
    </row>
    <row r="790" spans="1:11">
      <c r="A790" s="2">
        <f t="shared" si="39"/>
        <v>789</v>
      </c>
      <c r="B790" s="210" t="s">
        <v>210</v>
      </c>
      <c r="C790" s="2">
        <v>2023</v>
      </c>
      <c r="D790" s="2" t="s">
        <v>211</v>
      </c>
      <c r="E790" s="2" t="s">
        <v>211</v>
      </c>
      <c r="F790" s="18">
        <v>45200</v>
      </c>
      <c r="G790" s="2">
        <v>31</v>
      </c>
      <c r="H790" s="19">
        <v>45207</v>
      </c>
      <c r="I790" s="41" t="s">
        <v>701</v>
      </c>
      <c r="J790" s="2">
        <v>1</v>
      </c>
      <c r="K790" s="214" t="s">
        <v>188</v>
      </c>
    </row>
    <row r="791" spans="1:11">
      <c r="A791" s="2">
        <f t="shared" ref="A791:A796" si="40">A790+1</f>
        <v>790</v>
      </c>
      <c r="B791" s="210" t="s">
        <v>210</v>
      </c>
      <c r="C791" s="2">
        <v>2023</v>
      </c>
      <c r="D791" s="2" t="s">
        <v>211</v>
      </c>
      <c r="E791" s="2" t="s">
        <v>211</v>
      </c>
      <c r="F791" s="18">
        <v>45200</v>
      </c>
      <c r="G791" s="2">
        <v>31</v>
      </c>
      <c r="H791" s="19">
        <v>45209</v>
      </c>
      <c r="I791" s="211" t="s">
        <v>380</v>
      </c>
      <c r="J791" s="2">
        <v>1</v>
      </c>
      <c r="K791" s="214" t="s">
        <v>188</v>
      </c>
    </row>
    <row r="792" spans="1:11">
      <c r="A792" s="2">
        <f t="shared" si="40"/>
        <v>791</v>
      </c>
      <c r="B792" s="210" t="s">
        <v>210</v>
      </c>
      <c r="C792" s="2">
        <v>2023</v>
      </c>
      <c r="D792" s="2" t="s">
        <v>211</v>
      </c>
      <c r="E792" s="2" t="s">
        <v>211</v>
      </c>
      <c r="F792" s="18">
        <v>45200</v>
      </c>
      <c r="G792" s="2">
        <v>31</v>
      </c>
      <c r="H792" s="19">
        <v>45209</v>
      </c>
      <c r="I792" t="s">
        <v>328</v>
      </c>
      <c r="J792" s="2">
        <v>1</v>
      </c>
      <c r="K792" s="214" t="s">
        <v>188</v>
      </c>
    </row>
    <row r="793" spans="1:11">
      <c r="A793" s="2">
        <f t="shared" si="40"/>
        <v>792</v>
      </c>
      <c r="B793" s="210" t="s">
        <v>210</v>
      </c>
      <c r="C793" s="2">
        <v>2023</v>
      </c>
      <c r="D793" s="2" t="s">
        <v>211</v>
      </c>
      <c r="E793" s="2" t="s">
        <v>211</v>
      </c>
      <c r="F793" s="18">
        <v>45200</v>
      </c>
      <c r="G793" s="2">
        <v>31</v>
      </c>
      <c r="H793" s="19">
        <v>45209</v>
      </c>
      <c r="I793" t="s">
        <v>372</v>
      </c>
      <c r="J793" s="2">
        <v>1</v>
      </c>
      <c r="K793" s="214" t="s">
        <v>187</v>
      </c>
    </row>
    <row r="794" spans="1:11">
      <c r="A794" s="2">
        <f t="shared" si="40"/>
        <v>793</v>
      </c>
      <c r="B794" s="210" t="s">
        <v>210</v>
      </c>
      <c r="C794" s="2">
        <v>2023</v>
      </c>
      <c r="D794" s="2" t="s">
        <v>211</v>
      </c>
      <c r="E794" s="2" t="s">
        <v>211</v>
      </c>
      <c r="F794" s="18">
        <v>45200</v>
      </c>
      <c r="G794" s="2">
        <v>31</v>
      </c>
      <c r="H794" s="19">
        <v>45209</v>
      </c>
      <c r="I794" s="211" t="s">
        <v>361</v>
      </c>
      <c r="J794" s="2">
        <v>1</v>
      </c>
      <c r="K794" s="214" t="s">
        <v>185</v>
      </c>
    </row>
    <row r="795" spans="1:11">
      <c r="A795" s="2">
        <f t="shared" si="40"/>
        <v>794</v>
      </c>
      <c r="B795" s="210" t="s">
        <v>210</v>
      </c>
      <c r="C795" s="2">
        <v>2023</v>
      </c>
      <c r="D795" s="2" t="s">
        <v>211</v>
      </c>
      <c r="E795" s="2" t="s">
        <v>211</v>
      </c>
      <c r="F795" s="18">
        <v>45200</v>
      </c>
      <c r="G795" s="2">
        <v>31</v>
      </c>
      <c r="H795" s="19">
        <v>45209</v>
      </c>
      <c r="I795" s="211" t="s">
        <v>361</v>
      </c>
      <c r="J795" s="2">
        <v>1</v>
      </c>
      <c r="K795" s="214" t="s">
        <v>188</v>
      </c>
    </row>
    <row r="796" spans="1:11">
      <c r="A796" s="2">
        <f t="shared" si="40"/>
        <v>795</v>
      </c>
      <c r="B796" s="210" t="s">
        <v>210</v>
      </c>
      <c r="C796" s="2">
        <v>2023</v>
      </c>
      <c r="D796" s="2" t="s">
        <v>211</v>
      </c>
      <c r="E796" s="2" t="s">
        <v>211</v>
      </c>
      <c r="F796" s="18">
        <v>45200</v>
      </c>
      <c r="G796" s="2">
        <v>31</v>
      </c>
      <c r="H796" s="19">
        <v>45209</v>
      </c>
      <c r="I796" s="211" t="s">
        <v>365</v>
      </c>
      <c r="J796" s="2">
        <v>1</v>
      </c>
      <c r="K796" s="214" t="s">
        <v>186</v>
      </c>
    </row>
    <row r="797" spans="1:11">
      <c r="A797" s="2">
        <f>A796+1</f>
        <v>796</v>
      </c>
      <c r="B797" s="210" t="s">
        <v>210</v>
      </c>
      <c r="C797" s="2">
        <v>2023</v>
      </c>
      <c r="D797" s="2" t="s">
        <v>211</v>
      </c>
      <c r="E797" s="2" t="s">
        <v>211</v>
      </c>
      <c r="F797" s="18">
        <v>45200</v>
      </c>
      <c r="G797" s="2">
        <v>31</v>
      </c>
      <c r="H797" s="19">
        <v>45209</v>
      </c>
      <c r="I797" s="211" t="s">
        <v>365</v>
      </c>
      <c r="J797" s="2">
        <v>1</v>
      </c>
      <c r="K797" s="214" t="s">
        <v>185</v>
      </c>
    </row>
    <row r="798" spans="1:11">
      <c r="A798" s="2">
        <f t="shared" ref="A798:A804" si="41">A797+1</f>
        <v>797</v>
      </c>
      <c r="B798" s="210" t="s">
        <v>210</v>
      </c>
      <c r="C798" s="2">
        <v>2023</v>
      </c>
      <c r="D798" s="2" t="s">
        <v>211</v>
      </c>
      <c r="E798" s="2" t="s">
        <v>211</v>
      </c>
      <c r="F798" s="18">
        <v>45200</v>
      </c>
      <c r="G798" s="2">
        <v>31</v>
      </c>
      <c r="H798" s="19">
        <v>45209</v>
      </c>
      <c r="I798" s="211" t="s">
        <v>361</v>
      </c>
      <c r="J798" s="2">
        <v>1</v>
      </c>
      <c r="K798" s="214" t="s">
        <v>185</v>
      </c>
    </row>
    <row r="799" spans="1:11">
      <c r="A799" s="2">
        <f t="shared" si="41"/>
        <v>798</v>
      </c>
      <c r="B799" s="210" t="s">
        <v>210</v>
      </c>
      <c r="C799" s="2">
        <v>2023</v>
      </c>
      <c r="D799" s="2" t="s">
        <v>211</v>
      </c>
      <c r="E799" s="2" t="s">
        <v>211</v>
      </c>
      <c r="F799" s="18">
        <v>45200</v>
      </c>
      <c r="G799" s="2">
        <v>31</v>
      </c>
      <c r="H799" s="19">
        <v>45210</v>
      </c>
      <c r="I799" t="s">
        <v>319</v>
      </c>
      <c r="J799" s="2">
        <v>1</v>
      </c>
      <c r="K799" t="s">
        <v>189</v>
      </c>
    </row>
    <row r="800" spans="1:11">
      <c r="A800" s="2">
        <f t="shared" si="41"/>
        <v>799</v>
      </c>
      <c r="B800" s="210" t="s">
        <v>210</v>
      </c>
      <c r="C800" s="2">
        <v>2023</v>
      </c>
      <c r="D800" s="2" t="s">
        <v>211</v>
      </c>
      <c r="E800" s="2" t="s">
        <v>211</v>
      </c>
      <c r="F800" s="18">
        <v>45200</v>
      </c>
      <c r="G800" s="2">
        <v>31</v>
      </c>
      <c r="H800" s="19">
        <v>45211</v>
      </c>
      <c r="I800" s="211" t="s">
        <v>1468</v>
      </c>
      <c r="J800" s="2">
        <v>1</v>
      </c>
      <c r="K800" s="214" t="s">
        <v>184</v>
      </c>
    </row>
    <row r="801" spans="1:11">
      <c r="A801" s="2">
        <f t="shared" si="41"/>
        <v>800</v>
      </c>
      <c r="B801" s="210" t="s">
        <v>210</v>
      </c>
      <c r="C801" s="2">
        <v>2023</v>
      </c>
      <c r="D801" s="2" t="s">
        <v>211</v>
      </c>
      <c r="E801" s="2" t="s">
        <v>211</v>
      </c>
      <c r="F801" s="18">
        <v>45200</v>
      </c>
      <c r="G801" s="2">
        <v>31</v>
      </c>
      <c r="H801" s="19">
        <v>45211</v>
      </c>
      <c r="I801" t="s">
        <v>319</v>
      </c>
      <c r="J801" s="2">
        <v>1</v>
      </c>
      <c r="K801" s="211" t="s">
        <v>185</v>
      </c>
    </row>
    <row r="802" spans="1:11">
      <c r="A802" s="2">
        <f t="shared" si="41"/>
        <v>801</v>
      </c>
      <c r="B802" s="210" t="s">
        <v>210</v>
      </c>
      <c r="C802" s="2">
        <v>2023</v>
      </c>
      <c r="D802" s="2" t="s">
        <v>211</v>
      </c>
      <c r="E802" s="2" t="s">
        <v>211</v>
      </c>
      <c r="F802" s="18">
        <v>45200</v>
      </c>
      <c r="G802" s="2">
        <v>31</v>
      </c>
      <c r="H802" s="19">
        <v>45212</v>
      </c>
      <c r="I802" t="s">
        <v>328</v>
      </c>
      <c r="J802" s="2">
        <v>1</v>
      </c>
      <c r="K802" s="211" t="s">
        <v>186</v>
      </c>
    </row>
    <row r="803" spans="1:11">
      <c r="A803" s="2">
        <f t="shared" si="41"/>
        <v>802</v>
      </c>
      <c r="B803" s="210" t="s">
        <v>210</v>
      </c>
      <c r="C803" s="2">
        <v>2023</v>
      </c>
      <c r="D803" s="2" t="s">
        <v>211</v>
      </c>
      <c r="E803" s="2" t="s">
        <v>211</v>
      </c>
      <c r="F803" s="18">
        <v>45200</v>
      </c>
      <c r="G803" s="2">
        <v>31</v>
      </c>
      <c r="H803" s="19">
        <v>45212</v>
      </c>
      <c r="I803" t="s">
        <v>370</v>
      </c>
      <c r="J803" s="2">
        <v>1</v>
      </c>
      <c r="K803" s="211" t="s">
        <v>184</v>
      </c>
    </row>
    <row r="804" spans="1:11">
      <c r="A804" s="2">
        <f t="shared" si="41"/>
        <v>803</v>
      </c>
      <c r="B804" s="210" t="s">
        <v>210</v>
      </c>
      <c r="C804" s="2">
        <v>2023</v>
      </c>
      <c r="D804" s="2" t="s">
        <v>211</v>
      </c>
      <c r="E804" s="2" t="s">
        <v>211</v>
      </c>
      <c r="F804" s="18">
        <v>45200</v>
      </c>
      <c r="G804" s="2">
        <v>31</v>
      </c>
      <c r="H804" s="19">
        <v>45213</v>
      </c>
      <c r="I804" s="211" t="s">
        <v>1476</v>
      </c>
      <c r="J804" s="2">
        <v>2</v>
      </c>
      <c r="K804" s="211" t="s">
        <v>184</v>
      </c>
    </row>
    <row r="805" spans="1:11">
      <c r="A805" s="2">
        <f t="shared" ref="A805:A807" si="42">A804+1</f>
        <v>804</v>
      </c>
      <c r="B805" s="210" t="s">
        <v>210</v>
      </c>
      <c r="C805" s="2">
        <v>2023</v>
      </c>
      <c r="D805" s="2" t="s">
        <v>211</v>
      </c>
      <c r="E805" s="2" t="s">
        <v>211</v>
      </c>
      <c r="F805" s="18">
        <v>45200</v>
      </c>
      <c r="G805" s="2">
        <v>31</v>
      </c>
      <c r="H805" s="19">
        <v>45213</v>
      </c>
      <c r="I805" t="s">
        <v>319</v>
      </c>
      <c r="J805" s="2">
        <v>1</v>
      </c>
      <c r="K805" s="211" t="s">
        <v>184</v>
      </c>
    </row>
    <row r="806" spans="1:11">
      <c r="A806" s="2">
        <f t="shared" si="42"/>
        <v>805</v>
      </c>
      <c r="B806" s="210" t="s">
        <v>210</v>
      </c>
      <c r="C806" s="2">
        <v>2023</v>
      </c>
      <c r="D806" s="2" t="s">
        <v>211</v>
      </c>
      <c r="E806" s="2" t="s">
        <v>211</v>
      </c>
      <c r="F806" s="18">
        <v>45200</v>
      </c>
      <c r="G806" s="2">
        <v>31</v>
      </c>
      <c r="H806" s="19">
        <v>45213</v>
      </c>
      <c r="I806" t="s">
        <v>1451</v>
      </c>
      <c r="J806" s="2">
        <v>1</v>
      </c>
      <c r="K806" s="212" t="s">
        <v>752</v>
      </c>
    </row>
    <row r="807" spans="1:11">
      <c r="A807" s="2">
        <f t="shared" si="42"/>
        <v>806</v>
      </c>
      <c r="B807" s="210" t="s">
        <v>210</v>
      </c>
      <c r="C807" s="2">
        <v>2023</v>
      </c>
      <c r="D807" s="2" t="s">
        <v>211</v>
      </c>
      <c r="E807" s="2" t="s">
        <v>211</v>
      </c>
      <c r="F807" s="18">
        <v>45200</v>
      </c>
      <c r="G807" s="2">
        <v>31</v>
      </c>
      <c r="H807" s="19">
        <v>45214</v>
      </c>
      <c r="I807" s="211" t="s">
        <v>382</v>
      </c>
      <c r="J807" s="2">
        <v>1</v>
      </c>
      <c r="K807" s="214" t="s">
        <v>185</v>
      </c>
    </row>
    <row r="808" spans="1:11">
      <c r="A808" s="2">
        <f>A807+1</f>
        <v>807</v>
      </c>
      <c r="B808" s="210" t="s">
        <v>210</v>
      </c>
      <c r="C808" s="2">
        <v>2023</v>
      </c>
      <c r="D808" s="2" t="s">
        <v>211</v>
      </c>
      <c r="E808" s="2" t="s">
        <v>211</v>
      </c>
      <c r="F808" s="18">
        <v>45200</v>
      </c>
      <c r="G808" s="2">
        <v>31</v>
      </c>
      <c r="H808" s="19">
        <v>45214</v>
      </c>
      <c r="I808" t="s">
        <v>328</v>
      </c>
      <c r="J808" s="2">
        <v>1</v>
      </c>
      <c r="K808" s="214" t="s">
        <v>184</v>
      </c>
    </row>
    <row r="809" spans="1:11">
      <c r="A809" s="2">
        <f>A808+1</f>
        <v>808</v>
      </c>
      <c r="B809" s="210" t="s">
        <v>210</v>
      </c>
      <c r="C809" s="2">
        <v>2023</v>
      </c>
      <c r="D809" s="2" t="s">
        <v>211</v>
      </c>
      <c r="E809" s="2" t="s">
        <v>211</v>
      </c>
      <c r="F809" s="18">
        <v>45200</v>
      </c>
      <c r="G809" s="2">
        <v>31</v>
      </c>
      <c r="H809" s="19">
        <v>45214</v>
      </c>
      <c r="I809" s="3" t="s">
        <v>701</v>
      </c>
      <c r="J809" s="2">
        <v>1</v>
      </c>
      <c r="K809" s="212" t="s">
        <v>753</v>
      </c>
    </row>
    <row r="810" spans="1:11">
      <c r="A810" s="2">
        <f>A809+1</f>
        <v>809</v>
      </c>
      <c r="B810" s="210" t="s">
        <v>210</v>
      </c>
      <c r="C810" s="2">
        <v>2023</v>
      </c>
      <c r="D810" s="2" t="s">
        <v>211</v>
      </c>
      <c r="E810" s="2" t="s">
        <v>211</v>
      </c>
      <c r="F810" s="18">
        <v>45200</v>
      </c>
      <c r="G810" s="2">
        <v>31</v>
      </c>
      <c r="H810" s="19">
        <v>45215</v>
      </c>
      <c r="I810" t="s">
        <v>370</v>
      </c>
      <c r="J810" s="2">
        <v>1</v>
      </c>
      <c r="K810" s="214" t="s">
        <v>186</v>
      </c>
    </row>
    <row r="811" spans="1:11">
      <c r="A811" s="2">
        <f t="shared" ref="A811:A812" si="43">A810+1</f>
        <v>810</v>
      </c>
      <c r="B811" s="210" t="s">
        <v>210</v>
      </c>
      <c r="C811" s="2">
        <v>2023</v>
      </c>
      <c r="D811" s="2" t="s">
        <v>211</v>
      </c>
      <c r="E811" s="2" t="s">
        <v>211</v>
      </c>
      <c r="F811" s="18">
        <v>45200</v>
      </c>
      <c r="G811" s="2">
        <v>31</v>
      </c>
      <c r="H811" s="19">
        <v>45215</v>
      </c>
      <c r="I811" t="s">
        <v>319</v>
      </c>
      <c r="J811" s="2">
        <v>1</v>
      </c>
      <c r="K811" s="214" t="s">
        <v>186</v>
      </c>
    </row>
    <row r="812" spans="1:11">
      <c r="A812" s="2">
        <f t="shared" si="43"/>
        <v>811</v>
      </c>
      <c r="B812" s="210" t="s">
        <v>210</v>
      </c>
      <c r="C812" s="2">
        <v>2023</v>
      </c>
      <c r="D812" s="2" t="s">
        <v>211</v>
      </c>
      <c r="E812" s="2" t="s">
        <v>211</v>
      </c>
      <c r="F812" s="18">
        <v>45200</v>
      </c>
      <c r="G812" s="2">
        <v>31</v>
      </c>
      <c r="H812" s="19">
        <v>45215</v>
      </c>
      <c r="I812" s="211" t="s">
        <v>360</v>
      </c>
      <c r="J812" s="2">
        <v>1</v>
      </c>
      <c r="K812" s="214" t="s">
        <v>186</v>
      </c>
    </row>
    <row r="813" spans="1:11">
      <c r="A813" s="2">
        <f>A812+1</f>
        <v>812</v>
      </c>
      <c r="B813" s="210" t="s">
        <v>210</v>
      </c>
      <c r="C813" s="2">
        <v>2023</v>
      </c>
      <c r="D813" s="2" t="s">
        <v>211</v>
      </c>
      <c r="E813" s="2" t="s">
        <v>211</v>
      </c>
      <c r="F813" s="18">
        <v>45200</v>
      </c>
      <c r="G813" s="2">
        <v>31</v>
      </c>
      <c r="H813" s="19">
        <v>45215</v>
      </c>
      <c r="I813" s="211" t="s">
        <v>320</v>
      </c>
      <c r="J813" s="2">
        <v>1</v>
      </c>
      <c r="K813" s="214" t="s">
        <v>186</v>
      </c>
    </row>
    <row r="814" spans="1:11">
      <c r="A814" s="2">
        <f t="shared" ref="A814:A816" si="44">A813+1</f>
        <v>813</v>
      </c>
      <c r="B814" s="210" t="s">
        <v>210</v>
      </c>
      <c r="C814" s="2">
        <v>2023</v>
      </c>
      <c r="D814" s="2" t="s">
        <v>211</v>
      </c>
      <c r="E814" s="2" t="s">
        <v>211</v>
      </c>
      <c r="F814" s="18">
        <v>45200</v>
      </c>
      <c r="G814" s="2">
        <v>31</v>
      </c>
      <c r="H814" s="19">
        <v>45215</v>
      </c>
      <c r="I814" s="3" t="s">
        <v>701</v>
      </c>
      <c r="J814" s="2">
        <v>1</v>
      </c>
      <c r="K814" s="213" t="s">
        <v>719</v>
      </c>
    </row>
    <row r="815" spans="1:11">
      <c r="A815" s="2">
        <f t="shared" si="44"/>
        <v>814</v>
      </c>
      <c r="B815" s="210" t="s">
        <v>210</v>
      </c>
      <c r="C815" s="2">
        <v>2023</v>
      </c>
      <c r="D815" s="2" t="s">
        <v>211</v>
      </c>
      <c r="E815" s="2" t="s">
        <v>211</v>
      </c>
      <c r="F815" s="18">
        <v>45200</v>
      </c>
      <c r="G815" s="2">
        <v>31</v>
      </c>
      <c r="H815" s="19">
        <v>45216</v>
      </c>
      <c r="I815" s="211" t="s">
        <v>1476</v>
      </c>
      <c r="J815" s="2">
        <v>2</v>
      </c>
      <c r="K815" s="211" t="s">
        <v>187</v>
      </c>
    </row>
    <row r="816" spans="1:11">
      <c r="A816" s="2">
        <f t="shared" si="44"/>
        <v>815</v>
      </c>
      <c r="B816" s="210" t="s">
        <v>210</v>
      </c>
      <c r="C816" s="2">
        <v>2023</v>
      </c>
      <c r="D816" s="2" t="s">
        <v>211</v>
      </c>
      <c r="E816" s="2" t="s">
        <v>211</v>
      </c>
      <c r="F816" s="18">
        <v>45200</v>
      </c>
      <c r="G816" s="2">
        <v>31</v>
      </c>
      <c r="H816" s="19">
        <v>45216</v>
      </c>
      <c r="I816" t="s">
        <v>319</v>
      </c>
      <c r="J816" s="2">
        <v>1</v>
      </c>
      <c r="K816" s="211" t="s">
        <v>187</v>
      </c>
    </row>
    <row r="817" spans="1:11">
      <c r="A817" s="2">
        <f t="shared" ref="A817:A824" si="45">A816+1</f>
        <v>816</v>
      </c>
      <c r="B817" s="210" t="s">
        <v>210</v>
      </c>
      <c r="C817" s="2">
        <v>2023</v>
      </c>
      <c r="D817" s="2" t="s">
        <v>211</v>
      </c>
      <c r="E817" s="2" t="s">
        <v>211</v>
      </c>
      <c r="F817" s="18">
        <v>45200</v>
      </c>
      <c r="G817" s="2">
        <v>31</v>
      </c>
      <c r="H817" s="19">
        <v>45216</v>
      </c>
      <c r="I817" s="211" t="s">
        <v>1474</v>
      </c>
      <c r="J817" s="2">
        <v>2</v>
      </c>
      <c r="K817" s="211" t="s">
        <v>184</v>
      </c>
    </row>
    <row r="818" spans="1:11">
      <c r="A818" s="2">
        <f t="shared" si="45"/>
        <v>817</v>
      </c>
      <c r="B818" s="210" t="s">
        <v>210</v>
      </c>
      <c r="C818" s="2">
        <v>2023</v>
      </c>
      <c r="D818" s="2" t="s">
        <v>211</v>
      </c>
      <c r="E818" s="2" t="s">
        <v>211</v>
      </c>
      <c r="F818" s="18">
        <v>45200</v>
      </c>
      <c r="G818" s="2">
        <v>31</v>
      </c>
      <c r="H818" s="19">
        <v>45216</v>
      </c>
      <c r="I818" s="211" t="s">
        <v>1475</v>
      </c>
      <c r="J818" s="2">
        <v>1</v>
      </c>
      <c r="K818" s="211" t="s">
        <v>184</v>
      </c>
    </row>
    <row r="819" spans="1:11">
      <c r="A819" s="2">
        <f t="shared" si="45"/>
        <v>818</v>
      </c>
      <c r="B819" s="210" t="s">
        <v>210</v>
      </c>
      <c r="C819" s="2">
        <v>2023</v>
      </c>
      <c r="D819" s="2" t="s">
        <v>211</v>
      </c>
      <c r="E819" s="2" t="s">
        <v>211</v>
      </c>
      <c r="F819" s="18">
        <v>45200</v>
      </c>
      <c r="G819" s="2">
        <v>31</v>
      </c>
      <c r="H819" s="19">
        <v>45217</v>
      </c>
      <c r="I819" s="211" t="s">
        <v>364</v>
      </c>
      <c r="J819" s="2">
        <v>1</v>
      </c>
      <c r="K819" s="211" t="s">
        <v>186</v>
      </c>
    </row>
    <row r="820" spans="1:11">
      <c r="A820" s="2">
        <f t="shared" si="45"/>
        <v>819</v>
      </c>
      <c r="B820" s="210" t="s">
        <v>210</v>
      </c>
      <c r="C820" s="2">
        <v>2023</v>
      </c>
      <c r="D820" s="2" t="s">
        <v>211</v>
      </c>
      <c r="E820" s="2" t="s">
        <v>211</v>
      </c>
      <c r="F820" s="18">
        <v>45200</v>
      </c>
      <c r="G820" s="2">
        <v>31</v>
      </c>
      <c r="H820" s="19">
        <v>45217</v>
      </c>
      <c r="I820" s="211" t="s">
        <v>320</v>
      </c>
      <c r="J820" s="2">
        <v>1</v>
      </c>
      <c r="K820" s="211" t="s">
        <v>186</v>
      </c>
    </row>
    <row r="821" spans="1:11">
      <c r="A821" s="2">
        <f t="shared" si="45"/>
        <v>820</v>
      </c>
      <c r="B821" s="210" t="s">
        <v>210</v>
      </c>
      <c r="C821" s="2">
        <v>2023</v>
      </c>
      <c r="D821" s="2" t="s">
        <v>211</v>
      </c>
      <c r="E821" s="2" t="s">
        <v>211</v>
      </c>
      <c r="F821" s="18">
        <v>45200</v>
      </c>
      <c r="G821" s="2">
        <v>31</v>
      </c>
      <c r="H821" s="19">
        <v>45217</v>
      </c>
      <c r="I821" t="s">
        <v>328</v>
      </c>
      <c r="J821" s="2">
        <v>1</v>
      </c>
      <c r="K821" s="211" t="s">
        <v>185</v>
      </c>
    </row>
    <row r="822" spans="1:11">
      <c r="A822" s="2">
        <f t="shared" si="45"/>
        <v>821</v>
      </c>
      <c r="B822" s="210" t="s">
        <v>210</v>
      </c>
      <c r="C822" s="2">
        <v>2023</v>
      </c>
      <c r="D822" s="2" t="s">
        <v>211</v>
      </c>
      <c r="E822" s="2" t="s">
        <v>211</v>
      </c>
      <c r="F822" s="18">
        <v>45200</v>
      </c>
      <c r="G822" s="2">
        <v>31</v>
      </c>
      <c r="H822" s="19">
        <v>45217</v>
      </c>
      <c r="I822" t="s">
        <v>319</v>
      </c>
      <c r="J822" s="2">
        <v>1</v>
      </c>
      <c r="K822" s="211" t="s">
        <v>187</v>
      </c>
    </row>
    <row r="823" spans="1:11">
      <c r="A823" s="2">
        <f t="shared" si="45"/>
        <v>822</v>
      </c>
      <c r="B823" s="210" t="s">
        <v>210</v>
      </c>
      <c r="C823" s="2">
        <v>2023</v>
      </c>
      <c r="D823" s="2" t="s">
        <v>211</v>
      </c>
      <c r="E823" s="2" t="s">
        <v>211</v>
      </c>
      <c r="F823" s="18">
        <v>45200</v>
      </c>
      <c r="G823" s="2">
        <v>31</v>
      </c>
      <c r="H823" s="19">
        <v>45218</v>
      </c>
      <c r="I823" s="214" t="s">
        <v>706</v>
      </c>
      <c r="J823" s="2">
        <v>1</v>
      </c>
      <c r="K823" s="213" t="s">
        <v>752</v>
      </c>
    </row>
    <row r="824" spans="1:11">
      <c r="A824" s="2">
        <f t="shared" si="45"/>
        <v>823</v>
      </c>
      <c r="B824" s="210" t="s">
        <v>210</v>
      </c>
      <c r="C824" s="2">
        <v>2023</v>
      </c>
      <c r="D824" s="2" t="s">
        <v>211</v>
      </c>
      <c r="E824" s="2" t="s">
        <v>211</v>
      </c>
      <c r="F824" s="18">
        <v>45200</v>
      </c>
      <c r="G824" s="2">
        <v>31</v>
      </c>
      <c r="H824" s="19">
        <v>45218</v>
      </c>
      <c r="I824" s="3" t="s">
        <v>701</v>
      </c>
      <c r="J824" s="2">
        <v>1</v>
      </c>
      <c r="K824" s="213" t="s">
        <v>491</v>
      </c>
    </row>
    <row r="825" spans="1:11">
      <c r="A825" s="2">
        <f>A824+1</f>
        <v>824</v>
      </c>
      <c r="B825" s="210" t="s">
        <v>210</v>
      </c>
      <c r="C825" s="2">
        <v>2023</v>
      </c>
      <c r="D825" s="2" t="s">
        <v>211</v>
      </c>
      <c r="E825" s="2" t="s">
        <v>211</v>
      </c>
      <c r="F825" s="18">
        <v>45200</v>
      </c>
      <c r="G825" s="2">
        <v>31</v>
      </c>
      <c r="H825" s="19">
        <v>45219</v>
      </c>
      <c r="I825" s="3" t="s">
        <v>716</v>
      </c>
      <c r="J825" s="2">
        <v>1</v>
      </c>
      <c r="K825" s="212" t="s">
        <v>754</v>
      </c>
    </row>
    <row r="826" spans="1:11">
      <c r="A826" s="2">
        <f>A825+1</f>
        <v>825</v>
      </c>
      <c r="B826" s="210" t="s">
        <v>210</v>
      </c>
      <c r="C826" s="2">
        <v>2023</v>
      </c>
      <c r="D826" s="2" t="s">
        <v>211</v>
      </c>
      <c r="E826" s="2" t="s">
        <v>211</v>
      </c>
      <c r="F826" s="18">
        <v>45200</v>
      </c>
      <c r="G826" s="2">
        <v>31</v>
      </c>
      <c r="H826" s="19">
        <v>45219</v>
      </c>
      <c r="I826" s="3" t="s">
        <v>701</v>
      </c>
      <c r="J826" s="2">
        <v>1</v>
      </c>
      <c r="K826" s="212" t="s">
        <v>755</v>
      </c>
    </row>
    <row r="827" spans="1:11">
      <c r="A827" s="2">
        <f>A826+1</f>
        <v>826</v>
      </c>
      <c r="B827" s="210" t="s">
        <v>210</v>
      </c>
      <c r="C827" s="2">
        <v>2023</v>
      </c>
      <c r="D827" s="2" t="s">
        <v>211</v>
      </c>
      <c r="E827" s="2" t="s">
        <v>211</v>
      </c>
      <c r="F827" s="18">
        <v>45200</v>
      </c>
      <c r="G827" s="2">
        <v>31</v>
      </c>
      <c r="H827" s="19">
        <v>45220</v>
      </c>
      <c r="I827" s="211" t="s">
        <v>1478</v>
      </c>
      <c r="J827" s="2">
        <v>1</v>
      </c>
      <c r="K827" s="214" t="s">
        <v>188</v>
      </c>
    </row>
    <row r="828" spans="1:11">
      <c r="A828" s="2">
        <f t="shared" ref="A828:A829" si="46">A827+1</f>
        <v>827</v>
      </c>
      <c r="B828" s="210" t="s">
        <v>210</v>
      </c>
      <c r="C828" s="2">
        <v>2023</v>
      </c>
      <c r="D828" s="2" t="s">
        <v>211</v>
      </c>
      <c r="E828" s="2" t="s">
        <v>211</v>
      </c>
      <c r="F828" s="18">
        <v>45200</v>
      </c>
      <c r="G828" s="2">
        <v>31</v>
      </c>
      <c r="H828" s="19">
        <v>45220</v>
      </c>
      <c r="I828" t="s">
        <v>319</v>
      </c>
      <c r="J828" s="2">
        <v>1</v>
      </c>
      <c r="K828" s="214" t="s">
        <v>188</v>
      </c>
    </row>
    <row r="829" spans="1:11">
      <c r="A829" s="2">
        <f t="shared" si="46"/>
        <v>828</v>
      </c>
      <c r="B829" s="210" t="s">
        <v>210</v>
      </c>
      <c r="C829" s="2">
        <v>2023</v>
      </c>
      <c r="D829" s="2" t="s">
        <v>211</v>
      </c>
      <c r="E829" s="2" t="s">
        <v>211</v>
      </c>
      <c r="F829" s="18">
        <v>45200</v>
      </c>
      <c r="G829" s="2">
        <v>31</v>
      </c>
      <c r="H829" s="19">
        <v>45220</v>
      </c>
      <c r="I829" s="211" t="s">
        <v>1476</v>
      </c>
      <c r="J829" s="2">
        <v>2</v>
      </c>
      <c r="K829" s="214" t="s">
        <v>185</v>
      </c>
    </row>
    <row r="830" spans="1:11">
      <c r="A830" s="2">
        <f>A829+1</f>
        <v>829</v>
      </c>
      <c r="B830" s="210" t="s">
        <v>210</v>
      </c>
      <c r="C830" s="2">
        <v>2023</v>
      </c>
      <c r="D830" s="2" t="s">
        <v>211</v>
      </c>
      <c r="E830" s="2" t="s">
        <v>211</v>
      </c>
      <c r="F830" s="18">
        <v>45200</v>
      </c>
      <c r="G830" s="2">
        <v>31</v>
      </c>
      <c r="H830" s="19">
        <v>45221</v>
      </c>
      <c r="I830" t="s">
        <v>319</v>
      </c>
      <c r="J830" s="2">
        <v>1</v>
      </c>
      <c r="K830" s="214" t="s">
        <v>185</v>
      </c>
    </row>
    <row r="831" spans="1:11">
      <c r="A831" s="2">
        <f>A830+1</f>
        <v>830</v>
      </c>
      <c r="B831" s="210" t="s">
        <v>210</v>
      </c>
      <c r="C831" s="2">
        <v>2023</v>
      </c>
      <c r="D831" s="2" t="s">
        <v>211</v>
      </c>
      <c r="E831" s="2" t="s">
        <v>211</v>
      </c>
      <c r="F831" s="18">
        <v>45200</v>
      </c>
      <c r="G831" s="2">
        <v>31</v>
      </c>
      <c r="H831" s="19">
        <v>45221</v>
      </c>
      <c r="I831" t="s">
        <v>370</v>
      </c>
      <c r="J831" s="2">
        <v>1</v>
      </c>
      <c r="K831" s="211" t="s">
        <v>187</v>
      </c>
    </row>
    <row r="832" spans="1:11">
      <c r="A832" s="2">
        <f>A831+1</f>
        <v>831</v>
      </c>
      <c r="B832" s="210" t="s">
        <v>210</v>
      </c>
      <c r="C832" s="2">
        <v>2023</v>
      </c>
      <c r="D832" s="2" t="s">
        <v>211</v>
      </c>
      <c r="E832" s="2" t="s">
        <v>211</v>
      </c>
      <c r="F832" s="18">
        <v>45200</v>
      </c>
      <c r="G832" s="2">
        <v>31</v>
      </c>
      <c r="H832" s="19">
        <v>45222</v>
      </c>
      <c r="I832" s="3" t="s">
        <v>701</v>
      </c>
      <c r="J832" s="2">
        <v>1</v>
      </c>
      <c r="K832" s="41" t="s">
        <v>590</v>
      </c>
    </row>
    <row r="833" spans="1:11">
      <c r="A833" s="2">
        <f t="shared" ref="A833:A834" si="47">A832+1</f>
        <v>832</v>
      </c>
      <c r="B833" s="210" t="s">
        <v>210</v>
      </c>
      <c r="C833" s="2">
        <v>2023</v>
      </c>
      <c r="D833" s="2" t="s">
        <v>211</v>
      </c>
      <c r="E833" s="2" t="s">
        <v>211</v>
      </c>
      <c r="F833" s="18">
        <v>45200</v>
      </c>
      <c r="G833" s="2">
        <v>31</v>
      </c>
      <c r="H833" s="19">
        <v>45222</v>
      </c>
      <c r="I833" s="3" t="s">
        <v>716</v>
      </c>
      <c r="J833" s="2">
        <v>1</v>
      </c>
      <c r="K833" s="41" t="s">
        <v>590</v>
      </c>
    </row>
    <row r="834" spans="1:11">
      <c r="A834" s="2">
        <f t="shared" si="47"/>
        <v>833</v>
      </c>
      <c r="B834" s="210" t="s">
        <v>210</v>
      </c>
      <c r="C834" s="2">
        <v>2023</v>
      </c>
      <c r="D834" s="2" t="s">
        <v>211</v>
      </c>
      <c r="E834" s="2" t="s">
        <v>211</v>
      </c>
      <c r="F834" s="18">
        <v>45200</v>
      </c>
      <c r="G834" s="2">
        <v>31</v>
      </c>
      <c r="H834" s="19">
        <v>45222</v>
      </c>
      <c r="I834" s="3" t="s">
        <v>716</v>
      </c>
      <c r="J834" s="2">
        <v>1</v>
      </c>
      <c r="K834" s="41" t="s">
        <v>607</v>
      </c>
    </row>
    <row r="835" spans="1:11">
      <c r="A835" s="2">
        <f>A834+1</f>
        <v>834</v>
      </c>
      <c r="B835" s="210" t="s">
        <v>210</v>
      </c>
      <c r="C835" s="2">
        <v>2023</v>
      </c>
      <c r="D835" s="2" t="s">
        <v>211</v>
      </c>
      <c r="E835" s="2" t="s">
        <v>211</v>
      </c>
      <c r="F835" s="18">
        <v>45200</v>
      </c>
      <c r="G835" s="2">
        <v>31</v>
      </c>
      <c r="H835" s="19">
        <v>45222</v>
      </c>
      <c r="I835" t="s">
        <v>328</v>
      </c>
      <c r="J835" s="2">
        <v>1</v>
      </c>
      <c r="K835" s="211" t="s">
        <v>188</v>
      </c>
    </row>
    <row r="836" spans="1:11">
      <c r="A836" s="2">
        <f t="shared" ref="A836:A839" si="48">A835+1</f>
        <v>835</v>
      </c>
      <c r="B836" s="210" t="s">
        <v>210</v>
      </c>
      <c r="C836" s="2">
        <v>2023</v>
      </c>
      <c r="D836" s="2" t="s">
        <v>211</v>
      </c>
      <c r="E836" s="2" t="s">
        <v>211</v>
      </c>
      <c r="F836" s="18">
        <v>45200</v>
      </c>
      <c r="G836" s="2">
        <v>31</v>
      </c>
      <c r="H836" s="19">
        <v>45223</v>
      </c>
      <c r="I836" s="214" t="s">
        <v>706</v>
      </c>
      <c r="J836" s="2">
        <v>1</v>
      </c>
      <c r="K836" s="41" t="s">
        <v>590</v>
      </c>
    </row>
    <row r="837" spans="1:11">
      <c r="A837" s="2">
        <f t="shared" si="48"/>
        <v>836</v>
      </c>
      <c r="B837" s="210" t="s">
        <v>210</v>
      </c>
      <c r="C837" s="2">
        <v>2023</v>
      </c>
      <c r="D837" s="2" t="s">
        <v>211</v>
      </c>
      <c r="E837" s="2" t="s">
        <v>211</v>
      </c>
      <c r="F837" s="18">
        <v>45200</v>
      </c>
      <c r="G837" s="2">
        <v>31</v>
      </c>
      <c r="H837" s="19">
        <v>45224</v>
      </c>
      <c r="I837" s="3" t="s">
        <v>701</v>
      </c>
      <c r="J837" s="2">
        <v>1</v>
      </c>
      <c r="K837" s="213" t="s">
        <v>756</v>
      </c>
    </row>
    <row r="838" spans="1:11">
      <c r="A838" s="2">
        <f t="shared" si="48"/>
        <v>837</v>
      </c>
      <c r="B838" s="210" t="s">
        <v>210</v>
      </c>
      <c r="C838" s="2">
        <v>2023</v>
      </c>
      <c r="D838" s="2" t="s">
        <v>211</v>
      </c>
      <c r="E838" s="2" t="s">
        <v>211</v>
      </c>
      <c r="F838" s="18">
        <v>45200</v>
      </c>
      <c r="G838" s="2">
        <v>31</v>
      </c>
      <c r="H838" s="19">
        <v>45224</v>
      </c>
      <c r="I838" s="211" t="s">
        <v>380</v>
      </c>
      <c r="J838" s="2">
        <v>1</v>
      </c>
      <c r="K838" s="214" t="s">
        <v>187</v>
      </c>
    </row>
    <row r="839" spans="1:11">
      <c r="A839" s="2">
        <f t="shared" si="48"/>
        <v>838</v>
      </c>
      <c r="B839" s="210" t="s">
        <v>210</v>
      </c>
      <c r="C839" s="2">
        <v>2023</v>
      </c>
      <c r="D839" s="2" t="s">
        <v>211</v>
      </c>
      <c r="E839" s="2" t="s">
        <v>211</v>
      </c>
      <c r="F839" s="18">
        <v>45200</v>
      </c>
      <c r="G839" s="2">
        <v>31</v>
      </c>
      <c r="H839" s="19">
        <v>45225</v>
      </c>
      <c r="I839" t="s">
        <v>372</v>
      </c>
      <c r="J839" s="2">
        <v>1</v>
      </c>
      <c r="K839" s="214" t="s">
        <v>188</v>
      </c>
    </row>
    <row r="840" spans="1:11">
      <c r="A840" s="2">
        <f>A839+1</f>
        <v>839</v>
      </c>
      <c r="B840" s="210" t="s">
        <v>210</v>
      </c>
      <c r="C840" s="2">
        <v>2023</v>
      </c>
      <c r="D840" s="2" t="s">
        <v>211</v>
      </c>
      <c r="E840" s="2" t="s">
        <v>211</v>
      </c>
      <c r="F840" s="18">
        <v>45200</v>
      </c>
      <c r="G840" s="2">
        <v>31</v>
      </c>
      <c r="H840" s="19">
        <v>45225</v>
      </c>
      <c r="I840" s="3" t="s">
        <v>716</v>
      </c>
      <c r="J840" s="2">
        <v>1</v>
      </c>
      <c r="K840" s="212" t="s">
        <v>757</v>
      </c>
    </row>
    <row r="841" spans="1:11">
      <c r="A841" s="2">
        <f>A840+1</f>
        <v>840</v>
      </c>
      <c r="B841" s="210" t="s">
        <v>210</v>
      </c>
      <c r="C841" s="2">
        <v>2023</v>
      </c>
      <c r="D841" s="2" t="s">
        <v>211</v>
      </c>
      <c r="E841" s="2" t="s">
        <v>211</v>
      </c>
      <c r="F841" s="18">
        <v>45200</v>
      </c>
      <c r="G841" s="2">
        <v>31</v>
      </c>
      <c r="H841" s="19">
        <v>45226</v>
      </c>
      <c r="I841" s="211" t="s">
        <v>1474</v>
      </c>
      <c r="J841" s="2">
        <v>2</v>
      </c>
      <c r="K841" s="214" t="s">
        <v>188</v>
      </c>
    </row>
    <row r="842" spans="1:11">
      <c r="A842" s="2">
        <f t="shared" ref="A842:A844" si="49">A841+1</f>
        <v>841</v>
      </c>
      <c r="B842" s="210" t="s">
        <v>210</v>
      </c>
      <c r="C842" s="2">
        <v>2023</v>
      </c>
      <c r="D842" s="2" t="s">
        <v>211</v>
      </c>
      <c r="E842" s="2" t="s">
        <v>211</v>
      </c>
      <c r="F842" s="18">
        <v>45200</v>
      </c>
      <c r="G842" s="2">
        <v>31</v>
      </c>
      <c r="H842" s="19">
        <v>45226</v>
      </c>
      <c r="I842" s="211" t="s">
        <v>1475</v>
      </c>
      <c r="J842" s="2">
        <v>1</v>
      </c>
      <c r="K842" s="214" t="s">
        <v>188</v>
      </c>
    </row>
    <row r="843" spans="1:11">
      <c r="A843" s="2">
        <f t="shared" si="49"/>
        <v>842</v>
      </c>
      <c r="B843" s="210" t="s">
        <v>210</v>
      </c>
      <c r="C843" s="2">
        <v>2023</v>
      </c>
      <c r="D843" s="2" t="s">
        <v>211</v>
      </c>
      <c r="E843" s="2" t="s">
        <v>211</v>
      </c>
      <c r="F843" s="18">
        <v>45200</v>
      </c>
      <c r="G843" s="2">
        <v>31</v>
      </c>
      <c r="H843" s="19">
        <v>45227</v>
      </c>
      <c r="I843" t="s">
        <v>372</v>
      </c>
      <c r="J843" s="2">
        <v>1</v>
      </c>
      <c r="K843" s="211" t="s">
        <v>188</v>
      </c>
    </row>
    <row r="844" spans="1:11">
      <c r="A844" s="2">
        <f t="shared" si="49"/>
        <v>843</v>
      </c>
      <c r="B844" s="210" t="s">
        <v>210</v>
      </c>
      <c r="C844" s="2">
        <v>2023</v>
      </c>
      <c r="D844" s="2" t="s">
        <v>211</v>
      </c>
      <c r="E844" s="2" t="s">
        <v>211</v>
      </c>
      <c r="F844" s="18">
        <v>45200</v>
      </c>
      <c r="G844" s="2">
        <v>31</v>
      </c>
      <c r="H844" s="19">
        <v>45227</v>
      </c>
      <c r="I844" t="s">
        <v>319</v>
      </c>
      <c r="J844" s="2">
        <v>1</v>
      </c>
      <c r="K844" s="211" t="s">
        <v>188</v>
      </c>
    </row>
    <row r="845" spans="1:11">
      <c r="A845" s="2">
        <f t="shared" ref="A845:A848" si="50">A844+1</f>
        <v>844</v>
      </c>
      <c r="B845" s="210" t="s">
        <v>210</v>
      </c>
      <c r="C845" s="2">
        <v>2023</v>
      </c>
      <c r="D845" s="2" t="s">
        <v>211</v>
      </c>
      <c r="E845" s="2" t="s">
        <v>211</v>
      </c>
      <c r="F845" s="18">
        <v>45200</v>
      </c>
      <c r="G845" s="2">
        <v>31</v>
      </c>
      <c r="H845" s="19">
        <v>45227</v>
      </c>
      <c r="I845" t="s">
        <v>372</v>
      </c>
      <c r="J845" s="2">
        <v>1</v>
      </c>
      <c r="K845" s="211" t="s">
        <v>188</v>
      </c>
    </row>
    <row r="846" spans="1:11">
      <c r="A846" s="2">
        <f t="shared" si="50"/>
        <v>845</v>
      </c>
      <c r="B846" s="210" t="s">
        <v>210</v>
      </c>
      <c r="C846" s="2">
        <v>2023</v>
      </c>
      <c r="D846" s="2" t="s">
        <v>211</v>
      </c>
      <c r="E846" s="2" t="s">
        <v>211</v>
      </c>
      <c r="F846" s="18">
        <v>45200</v>
      </c>
      <c r="G846" s="2">
        <v>31</v>
      </c>
      <c r="H846" s="19">
        <v>45228</v>
      </c>
      <c r="I846" s="211" t="s">
        <v>320</v>
      </c>
      <c r="J846" s="2">
        <v>1</v>
      </c>
      <c r="K846" s="214" t="s">
        <v>185</v>
      </c>
    </row>
    <row r="847" spans="1:11">
      <c r="A847" s="2">
        <f t="shared" si="50"/>
        <v>846</v>
      </c>
      <c r="B847" s="210" t="s">
        <v>210</v>
      </c>
      <c r="C847" s="2">
        <v>2023</v>
      </c>
      <c r="D847" s="2" t="s">
        <v>211</v>
      </c>
      <c r="E847" s="2" t="s">
        <v>211</v>
      </c>
      <c r="F847" s="18">
        <v>45200</v>
      </c>
      <c r="G847" s="2">
        <v>31</v>
      </c>
      <c r="H847" s="19">
        <v>45228</v>
      </c>
      <c r="I847" s="211" t="s">
        <v>360</v>
      </c>
      <c r="J847" s="2">
        <v>1</v>
      </c>
      <c r="K847" s="214" t="s">
        <v>186</v>
      </c>
    </row>
    <row r="848" spans="1:11">
      <c r="A848" s="2">
        <f t="shared" si="50"/>
        <v>847</v>
      </c>
      <c r="B848" s="210" t="s">
        <v>210</v>
      </c>
      <c r="C848" s="2">
        <v>2023</v>
      </c>
      <c r="D848" s="2" t="s">
        <v>211</v>
      </c>
      <c r="E848" s="2" t="s">
        <v>211</v>
      </c>
      <c r="F848" s="18">
        <v>45200</v>
      </c>
      <c r="G848" s="2">
        <v>31</v>
      </c>
      <c r="H848" s="19">
        <v>45228</v>
      </c>
      <c r="I848" t="s">
        <v>386</v>
      </c>
      <c r="J848" s="2">
        <v>1</v>
      </c>
      <c r="K848" s="214" t="s">
        <v>184</v>
      </c>
    </row>
    <row r="849" spans="1:11">
      <c r="A849" s="2">
        <f t="shared" ref="A849:A850" si="51">A848+1</f>
        <v>848</v>
      </c>
      <c r="B849" s="210" t="s">
        <v>210</v>
      </c>
      <c r="C849" s="2">
        <v>2023</v>
      </c>
      <c r="D849" s="2" t="s">
        <v>211</v>
      </c>
      <c r="E849" s="2" t="s">
        <v>211</v>
      </c>
      <c r="F849" s="18">
        <v>45200</v>
      </c>
      <c r="G849" s="2">
        <v>31</v>
      </c>
      <c r="H849" s="19">
        <v>45229</v>
      </c>
      <c r="I849" s="211" t="s">
        <v>1468</v>
      </c>
      <c r="J849" s="2">
        <v>1</v>
      </c>
      <c r="K849" s="214" t="s">
        <v>188</v>
      </c>
    </row>
    <row r="850" spans="1:11">
      <c r="A850" s="2">
        <f t="shared" si="51"/>
        <v>849</v>
      </c>
      <c r="B850" s="210" t="s">
        <v>210</v>
      </c>
      <c r="C850" s="2">
        <v>2023</v>
      </c>
      <c r="D850" s="2" t="s">
        <v>211</v>
      </c>
      <c r="E850" s="2" t="s">
        <v>211</v>
      </c>
      <c r="F850" s="18">
        <v>45200</v>
      </c>
      <c r="G850" s="2">
        <v>31</v>
      </c>
      <c r="H850" s="19">
        <v>45229</v>
      </c>
      <c r="I850" t="s">
        <v>319</v>
      </c>
      <c r="J850" s="2">
        <v>1</v>
      </c>
      <c r="K850" s="214" t="s">
        <v>188</v>
      </c>
    </row>
    <row r="851" spans="1:11">
      <c r="A851" s="2">
        <f t="shared" ref="A851:A852" si="52">A850+1</f>
        <v>850</v>
      </c>
      <c r="B851" s="210" t="s">
        <v>210</v>
      </c>
      <c r="C851" s="2">
        <v>2023</v>
      </c>
      <c r="D851" s="2" t="s">
        <v>211</v>
      </c>
      <c r="E851" s="2" t="s">
        <v>211</v>
      </c>
      <c r="F851" s="18">
        <v>45200</v>
      </c>
      <c r="G851" s="2">
        <v>31</v>
      </c>
      <c r="H851" s="19">
        <v>45229</v>
      </c>
      <c r="I851" t="s">
        <v>328</v>
      </c>
      <c r="J851" s="2">
        <v>1</v>
      </c>
      <c r="K851" s="214" t="s">
        <v>189</v>
      </c>
    </row>
    <row r="852" spans="1:11">
      <c r="A852" s="2">
        <f t="shared" si="52"/>
        <v>851</v>
      </c>
      <c r="B852" s="210" t="s">
        <v>210</v>
      </c>
      <c r="C852" s="2">
        <v>2023</v>
      </c>
      <c r="D852" s="2" t="s">
        <v>211</v>
      </c>
      <c r="E852" s="2" t="s">
        <v>211</v>
      </c>
      <c r="F852" s="18">
        <v>45200</v>
      </c>
      <c r="G852" s="2">
        <v>31</v>
      </c>
      <c r="H852" s="19">
        <v>45229</v>
      </c>
      <c r="I852" s="211" t="s">
        <v>380</v>
      </c>
      <c r="J852" s="2">
        <v>1</v>
      </c>
      <c r="K852" s="214" t="s">
        <v>185</v>
      </c>
    </row>
    <row r="853" spans="1:11">
      <c r="A853" s="2">
        <f t="shared" ref="A853:A854" si="53">A852+1</f>
        <v>852</v>
      </c>
      <c r="B853" s="210" t="s">
        <v>210</v>
      </c>
      <c r="C853" s="2">
        <v>2023</v>
      </c>
      <c r="D853" s="2" t="s">
        <v>211</v>
      </c>
      <c r="E853" s="2" t="s">
        <v>211</v>
      </c>
      <c r="F853" s="18">
        <v>45200</v>
      </c>
      <c r="G853" s="2">
        <v>31</v>
      </c>
      <c r="H853" s="19">
        <v>45230</v>
      </c>
      <c r="I853" s="211" t="s">
        <v>365</v>
      </c>
      <c r="J853" s="2">
        <v>1</v>
      </c>
      <c r="K853" s="214" t="s">
        <v>189</v>
      </c>
    </row>
    <row r="854" spans="1:11">
      <c r="A854" s="2">
        <f t="shared" si="53"/>
        <v>853</v>
      </c>
      <c r="B854" s="210" t="s">
        <v>210</v>
      </c>
      <c r="C854" s="2">
        <v>2023</v>
      </c>
      <c r="D854" s="2" t="s">
        <v>211</v>
      </c>
      <c r="E854" s="2" t="s">
        <v>211</v>
      </c>
      <c r="F854" s="18">
        <v>45231</v>
      </c>
      <c r="G854" s="2">
        <v>31</v>
      </c>
      <c r="H854" s="19">
        <v>45231</v>
      </c>
      <c r="I854" s="211" t="s">
        <v>334</v>
      </c>
      <c r="J854" s="2">
        <v>2</v>
      </c>
      <c r="K854" s="214" t="s">
        <v>185</v>
      </c>
    </row>
    <row r="855" spans="1:11">
      <c r="A855" s="2">
        <f>A854+1</f>
        <v>854</v>
      </c>
      <c r="B855" s="210" t="s">
        <v>210</v>
      </c>
      <c r="C855" s="2">
        <v>2023</v>
      </c>
      <c r="D855" s="2" t="s">
        <v>211</v>
      </c>
      <c r="E855" s="2" t="s">
        <v>211</v>
      </c>
      <c r="F855" s="18">
        <v>45231</v>
      </c>
      <c r="G855" s="2">
        <v>31</v>
      </c>
      <c r="H855" s="19">
        <v>45231</v>
      </c>
      <c r="I855" t="s">
        <v>384</v>
      </c>
      <c r="J855" s="2">
        <v>2</v>
      </c>
      <c r="K855" s="214" t="s">
        <v>184</v>
      </c>
    </row>
    <row r="856" spans="1:11">
      <c r="A856" s="2">
        <f t="shared" ref="A856:A857" si="54">A855+1</f>
        <v>855</v>
      </c>
      <c r="B856" s="210" t="s">
        <v>210</v>
      </c>
      <c r="C856" s="2">
        <v>2023</v>
      </c>
      <c r="D856" s="2" t="s">
        <v>211</v>
      </c>
      <c r="E856" s="2" t="s">
        <v>211</v>
      </c>
      <c r="F856" s="18">
        <v>45231</v>
      </c>
      <c r="G856" s="2">
        <v>31</v>
      </c>
      <c r="H856" s="19">
        <v>45233</v>
      </c>
      <c r="I856" t="s">
        <v>319</v>
      </c>
      <c r="J856" s="2">
        <v>1</v>
      </c>
      <c r="K856" s="214" t="s">
        <v>189</v>
      </c>
    </row>
    <row r="857" spans="1:11">
      <c r="A857" s="2">
        <f t="shared" si="54"/>
        <v>856</v>
      </c>
      <c r="B857" s="210" t="s">
        <v>210</v>
      </c>
      <c r="C857" s="2">
        <v>2023</v>
      </c>
      <c r="D857" s="2" t="s">
        <v>211</v>
      </c>
      <c r="E857" s="2" t="s">
        <v>211</v>
      </c>
      <c r="F857" s="18">
        <v>45231</v>
      </c>
      <c r="G857" s="2">
        <v>31</v>
      </c>
      <c r="H857" s="19">
        <v>45235</v>
      </c>
      <c r="I857" s="211" t="s">
        <v>334</v>
      </c>
      <c r="J857" s="2">
        <v>2</v>
      </c>
      <c r="K857" s="214" t="s">
        <v>185</v>
      </c>
    </row>
    <row r="858" spans="1:11">
      <c r="A858" s="2">
        <f t="shared" ref="A858:A861" si="55">A857+1</f>
        <v>857</v>
      </c>
      <c r="B858" s="210" t="s">
        <v>210</v>
      </c>
      <c r="C858" s="2">
        <v>2023</v>
      </c>
      <c r="D858" s="2" t="s">
        <v>211</v>
      </c>
      <c r="E858" s="2" t="s">
        <v>211</v>
      </c>
      <c r="F858" s="18">
        <v>45231</v>
      </c>
      <c r="G858" s="2">
        <v>31</v>
      </c>
      <c r="H858" s="19">
        <v>45235</v>
      </c>
      <c r="I858" s="211" t="s">
        <v>1468</v>
      </c>
      <c r="J858" s="2">
        <v>1</v>
      </c>
      <c r="K858" s="214" t="s">
        <v>184</v>
      </c>
    </row>
    <row r="859" spans="1:11">
      <c r="A859" s="2">
        <f t="shared" si="55"/>
        <v>858</v>
      </c>
      <c r="B859" s="210" t="s">
        <v>210</v>
      </c>
      <c r="C859" s="2">
        <v>2023</v>
      </c>
      <c r="D859" s="2" t="s">
        <v>211</v>
      </c>
      <c r="E859" s="2" t="s">
        <v>211</v>
      </c>
      <c r="F859" s="18">
        <v>45231</v>
      </c>
      <c r="G859" s="2">
        <v>31</v>
      </c>
      <c r="H859" s="19">
        <v>45236</v>
      </c>
      <c r="I859" s="211" t="s">
        <v>365</v>
      </c>
      <c r="J859" s="2">
        <v>1</v>
      </c>
      <c r="K859" s="214" t="s">
        <v>189</v>
      </c>
    </row>
    <row r="860" spans="1:11">
      <c r="A860" s="2">
        <f t="shared" si="55"/>
        <v>859</v>
      </c>
      <c r="B860" s="210" t="s">
        <v>210</v>
      </c>
      <c r="C860" s="2">
        <v>2023</v>
      </c>
      <c r="D860" s="2" t="s">
        <v>211</v>
      </c>
      <c r="E860" s="2" t="s">
        <v>211</v>
      </c>
      <c r="F860" s="18">
        <v>45231</v>
      </c>
      <c r="G860" s="2">
        <v>31</v>
      </c>
      <c r="H860" s="19">
        <v>45236</v>
      </c>
      <c r="I860" t="s">
        <v>319</v>
      </c>
      <c r="J860" s="2">
        <v>1</v>
      </c>
      <c r="K860" s="214" t="s">
        <v>186</v>
      </c>
    </row>
    <row r="861" spans="1:11">
      <c r="A861" s="2">
        <f t="shared" si="55"/>
        <v>860</v>
      </c>
      <c r="B861" s="210" t="s">
        <v>210</v>
      </c>
      <c r="C861" s="2">
        <v>2023</v>
      </c>
      <c r="D861" s="2" t="s">
        <v>211</v>
      </c>
      <c r="E861" s="2" t="s">
        <v>211</v>
      </c>
      <c r="F861" s="18">
        <v>45231</v>
      </c>
      <c r="G861" s="2">
        <v>31</v>
      </c>
      <c r="H861" s="19">
        <v>45237</v>
      </c>
      <c r="I861" s="214" t="s">
        <v>706</v>
      </c>
      <c r="J861" s="2">
        <v>1</v>
      </c>
      <c r="K861" s="212" t="s">
        <v>758</v>
      </c>
    </row>
    <row r="862" spans="1:11">
      <c r="A862" s="2">
        <f t="shared" ref="A862:A868" si="56">A861+1</f>
        <v>861</v>
      </c>
      <c r="B862" s="210" t="s">
        <v>210</v>
      </c>
      <c r="C862" s="2">
        <v>2023</v>
      </c>
      <c r="D862" s="2" t="s">
        <v>211</v>
      </c>
      <c r="E862" s="2" t="s">
        <v>211</v>
      </c>
      <c r="F862" s="18">
        <v>45231</v>
      </c>
      <c r="G862" s="2">
        <v>31</v>
      </c>
      <c r="H862" s="19">
        <v>45237</v>
      </c>
      <c r="I862" s="3" t="s">
        <v>701</v>
      </c>
      <c r="J862" s="2">
        <v>1</v>
      </c>
      <c r="K862" s="212" t="s">
        <v>759</v>
      </c>
    </row>
    <row r="863" spans="1:11">
      <c r="A863" s="2">
        <f t="shared" si="56"/>
        <v>862</v>
      </c>
      <c r="B863" s="210" t="s">
        <v>210</v>
      </c>
      <c r="C863" s="2">
        <v>2023</v>
      </c>
      <c r="D863" s="2" t="s">
        <v>211</v>
      </c>
      <c r="E863" s="2" t="s">
        <v>211</v>
      </c>
      <c r="F863" s="18">
        <v>45231</v>
      </c>
      <c r="G863" s="2">
        <v>31</v>
      </c>
      <c r="H863" s="19">
        <v>45237</v>
      </c>
      <c r="I863" t="s">
        <v>372</v>
      </c>
      <c r="J863" s="2">
        <v>1</v>
      </c>
      <c r="K863" s="211" t="s">
        <v>187</v>
      </c>
    </row>
    <row r="864" spans="1:11">
      <c r="A864" s="2">
        <f t="shared" si="56"/>
        <v>863</v>
      </c>
      <c r="B864" s="210" t="s">
        <v>210</v>
      </c>
      <c r="C864" s="2">
        <v>2023</v>
      </c>
      <c r="D864" s="2" t="s">
        <v>211</v>
      </c>
      <c r="E864" s="2" t="s">
        <v>211</v>
      </c>
      <c r="F864" s="18">
        <v>45231</v>
      </c>
      <c r="G864" s="2">
        <v>31</v>
      </c>
      <c r="H864" s="19">
        <v>45237</v>
      </c>
      <c r="I864" t="s">
        <v>384</v>
      </c>
      <c r="J864" s="2">
        <v>2</v>
      </c>
      <c r="K864" s="211" t="s">
        <v>188</v>
      </c>
    </row>
    <row r="865" spans="1:11">
      <c r="A865" s="2">
        <f t="shared" si="56"/>
        <v>864</v>
      </c>
      <c r="B865" s="210" t="s">
        <v>210</v>
      </c>
      <c r="C865" s="2">
        <v>2023</v>
      </c>
      <c r="D865" s="2" t="s">
        <v>211</v>
      </c>
      <c r="E865" s="2" t="s">
        <v>211</v>
      </c>
      <c r="F865" s="18">
        <v>45231</v>
      </c>
      <c r="G865" s="2">
        <v>31</v>
      </c>
      <c r="H865" s="19">
        <v>45238</v>
      </c>
      <c r="I865" s="3" t="s">
        <v>701</v>
      </c>
      <c r="J865" s="2">
        <v>1</v>
      </c>
      <c r="K865" s="212" t="s">
        <v>760</v>
      </c>
    </row>
    <row r="866" spans="1:11">
      <c r="A866" s="2">
        <f t="shared" si="56"/>
        <v>865</v>
      </c>
      <c r="B866" s="210" t="s">
        <v>210</v>
      </c>
      <c r="C866" s="2">
        <v>2023</v>
      </c>
      <c r="D866" s="2" t="s">
        <v>211</v>
      </c>
      <c r="E866" s="2" t="s">
        <v>211</v>
      </c>
      <c r="F866" s="18">
        <v>45231</v>
      </c>
      <c r="G866" s="2">
        <v>31</v>
      </c>
      <c r="H866" s="19">
        <v>45239</v>
      </c>
      <c r="I866" s="211" t="s">
        <v>365</v>
      </c>
      <c r="J866" s="2">
        <v>1</v>
      </c>
      <c r="K866" s="211" t="s">
        <v>189</v>
      </c>
    </row>
    <row r="867" spans="1:11">
      <c r="A867" s="2">
        <f t="shared" si="56"/>
        <v>866</v>
      </c>
      <c r="B867" s="210" t="s">
        <v>210</v>
      </c>
      <c r="C867" s="2">
        <v>2023</v>
      </c>
      <c r="D867" s="2" t="s">
        <v>211</v>
      </c>
      <c r="E867" s="2" t="s">
        <v>211</v>
      </c>
      <c r="F867" s="18">
        <v>45231</v>
      </c>
      <c r="G867" s="2">
        <v>31</v>
      </c>
      <c r="H867" s="19">
        <v>45239</v>
      </c>
      <c r="I867" t="s">
        <v>372</v>
      </c>
      <c r="J867" s="2">
        <v>1</v>
      </c>
      <c r="K867" s="211" t="s">
        <v>188</v>
      </c>
    </row>
    <row r="868" spans="1:11">
      <c r="A868" s="2">
        <f t="shared" si="56"/>
        <v>867</v>
      </c>
      <c r="B868" s="210" t="s">
        <v>210</v>
      </c>
      <c r="C868" s="2">
        <v>2023</v>
      </c>
      <c r="D868" s="2" t="s">
        <v>211</v>
      </c>
      <c r="E868" s="2" t="s">
        <v>211</v>
      </c>
      <c r="F868" s="18">
        <v>45231</v>
      </c>
      <c r="G868" s="2">
        <v>31</v>
      </c>
      <c r="H868" s="19">
        <v>45239</v>
      </c>
      <c r="I868" s="211" t="s">
        <v>320</v>
      </c>
      <c r="J868" s="2">
        <v>1</v>
      </c>
      <c r="K868" s="211" t="s">
        <v>186</v>
      </c>
    </row>
    <row r="869" spans="1:11">
      <c r="A869" s="2">
        <f t="shared" ref="A869:A871" si="57">A868+1</f>
        <v>868</v>
      </c>
      <c r="B869" s="210" t="s">
        <v>210</v>
      </c>
      <c r="C869" s="2">
        <v>2023</v>
      </c>
      <c r="D869" s="2" t="s">
        <v>211</v>
      </c>
      <c r="E869" s="2" t="s">
        <v>211</v>
      </c>
      <c r="F869" s="18">
        <v>45231</v>
      </c>
      <c r="G869" s="2">
        <v>31</v>
      </c>
      <c r="H869" s="19">
        <v>45240</v>
      </c>
      <c r="I869" s="211" t="s">
        <v>365</v>
      </c>
      <c r="J869" s="2">
        <v>1</v>
      </c>
      <c r="K869" s="214" t="s">
        <v>189</v>
      </c>
    </row>
    <row r="870" spans="1:11">
      <c r="A870" s="2">
        <f t="shared" si="57"/>
        <v>869</v>
      </c>
      <c r="B870" s="210" t="s">
        <v>210</v>
      </c>
      <c r="C870" s="2">
        <v>2023</v>
      </c>
      <c r="D870" s="2" t="s">
        <v>211</v>
      </c>
      <c r="E870" s="2" t="s">
        <v>211</v>
      </c>
      <c r="F870" s="18">
        <v>45231</v>
      </c>
      <c r="G870" s="2">
        <v>31</v>
      </c>
      <c r="H870" s="19">
        <v>45240</v>
      </c>
      <c r="I870" s="211" t="s">
        <v>365</v>
      </c>
      <c r="J870" s="2">
        <v>1</v>
      </c>
      <c r="K870" s="214" t="s">
        <v>185</v>
      </c>
    </row>
    <row r="871" spans="1:11">
      <c r="A871" s="2">
        <f t="shared" si="57"/>
        <v>870</v>
      </c>
      <c r="B871" s="210" t="s">
        <v>210</v>
      </c>
      <c r="C871" s="2">
        <v>2023</v>
      </c>
      <c r="D871" s="2" t="s">
        <v>211</v>
      </c>
      <c r="E871" s="2" t="s">
        <v>211</v>
      </c>
      <c r="F871" s="18">
        <v>45231</v>
      </c>
      <c r="G871" s="2">
        <v>31</v>
      </c>
      <c r="H871" s="19">
        <v>45241</v>
      </c>
      <c r="I871" s="211" t="s">
        <v>334</v>
      </c>
      <c r="J871" s="2">
        <v>2</v>
      </c>
      <c r="K871" s="214" t="s">
        <v>186</v>
      </c>
    </row>
    <row r="872" spans="1:11">
      <c r="A872" s="2">
        <f>A871+1</f>
        <v>871</v>
      </c>
      <c r="B872" s="210" t="s">
        <v>210</v>
      </c>
      <c r="C872" s="2">
        <v>2023</v>
      </c>
      <c r="D872" s="2" t="s">
        <v>211</v>
      </c>
      <c r="E872" s="2" t="s">
        <v>211</v>
      </c>
      <c r="F872" s="18">
        <v>45231</v>
      </c>
      <c r="G872" s="2">
        <v>31</v>
      </c>
      <c r="H872" s="19">
        <v>45241</v>
      </c>
      <c r="I872" s="211" t="s">
        <v>365</v>
      </c>
      <c r="J872" s="2">
        <v>1</v>
      </c>
      <c r="K872" s="214" t="s">
        <v>185</v>
      </c>
    </row>
    <row r="873" spans="1:11">
      <c r="A873" s="2">
        <f t="shared" ref="A873:A874" si="58">A872+1</f>
        <v>872</v>
      </c>
      <c r="B873" s="210" t="s">
        <v>210</v>
      </c>
      <c r="C873" s="2">
        <v>2023</v>
      </c>
      <c r="D873" s="2" t="s">
        <v>211</v>
      </c>
      <c r="E873" s="2" t="s">
        <v>211</v>
      </c>
      <c r="F873" s="18">
        <v>45231</v>
      </c>
      <c r="G873" s="2">
        <v>31</v>
      </c>
      <c r="H873" s="19">
        <v>45242</v>
      </c>
      <c r="I873" t="s">
        <v>372</v>
      </c>
      <c r="J873" s="2">
        <v>1</v>
      </c>
      <c r="K873" s="214" t="s">
        <v>186</v>
      </c>
    </row>
    <row r="874" spans="1:11">
      <c r="A874" s="2">
        <f t="shared" si="58"/>
        <v>873</v>
      </c>
      <c r="B874" s="210" t="s">
        <v>210</v>
      </c>
      <c r="C874" s="2">
        <v>2023</v>
      </c>
      <c r="D874" s="2" t="s">
        <v>211</v>
      </c>
      <c r="E874" s="2" t="s">
        <v>211</v>
      </c>
      <c r="F874" s="18">
        <v>45231</v>
      </c>
      <c r="G874" s="2">
        <v>31</v>
      </c>
      <c r="H874" s="19">
        <v>45243</v>
      </c>
      <c r="I874" t="s">
        <v>319</v>
      </c>
      <c r="J874" s="2">
        <v>1</v>
      </c>
      <c r="K874" s="214" t="s">
        <v>185</v>
      </c>
    </row>
    <row r="875" spans="1:11">
      <c r="A875" s="2">
        <f t="shared" ref="A875:A878" si="59">A874+1</f>
        <v>874</v>
      </c>
      <c r="B875" s="210" t="s">
        <v>210</v>
      </c>
      <c r="C875" s="2">
        <v>2023</v>
      </c>
      <c r="D875" s="2" t="s">
        <v>211</v>
      </c>
      <c r="E875" s="2" t="s">
        <v>211</v>
      </c>
      <c r="F875" s="18">
        <v>45231</v>
      </c>
      <c r="G875" s="2">
        <v>31</v>
      </c>
      <c r="H875" s="19">
        <v>45244</v>
      </c>
      <c r="I875" t="s">
        <v>384</v>
      </c>
      <c r="J875" s="2">
        <v>2</v>
      </c>
      <c r="K875" s="214" t="s">
        <v>187</v>
      </c>
    </row>
    <row r="876" spans="1:11">
      <c r="A876" s="2">
        <f t="shared" si="59"/>
        <v>875</v>
      </c>
      <c r="B876" s="210" t="s">
        <v>210</v>
      </c>
      <c r="C876" s="2">
        <v>2023</v>
      </c>
      <c r="D876" s="2" t="s">
        <v>211</v>
      </c>
      <c r="E876" s="2" t="s">
        <v>211</v>
      </c>
      <c r="F876" s="18">
        <v>45231</v>
      </c>
      <c r="G876" s="2">
        <v>31</v>
      </c>
      <c r="H876" s="19">
        <v>45244</v>
      </c>
      <c r="I876" s="211" t="s">
        <v>380</v>
      </c>
      <c r="J876" s="2">
        <v>1</v>
      </c>
      <c r="K876" s="214" t="s">
        <v>186</v>
      </c>
    </row>
    <row r="877" spans="1:11">
      <c r="A877" s="2">
        <f t="shared" si="59"/>
        <v>876</v>
      </c>
      <c r="B877" s="210" t="s">
        <v>210</v>
      </c>
      <c r="C877" s="2">
        <v>2023</v>
      </c>
      <c r="D877" s="2" t="s">
        <v>211</v>
      </c>
      <c r="E877" s="2" t="s">
        <v>211</v>
      </c>
      <c r="F877" s="18">
        <v>45231</v>
      </c>
      <c r="G877" s="2">
        <v>31</v>
      </c>
      <c r="H877" s="19">
        <v>45245</v>
      </c>
      <c r="I877" t="s">
        <v>319</v>
      </c>
      <c r="J877" s="2">
        <v>1</v>
      </c>
      <c r="K877" s="214" t="s">
        <v>188</v>
      </c>
    </row>
    <row r="878" spans="1:11">
      <c r="A878" s="2">
        <f t="shared" si="59"/>
        <v>877</v>
      </c>
      <c r="B878" s="210" t="s">
        <v>210</v>
      </c>
      <c r="C878" s="2">
        <v>2023</v>
      </c>
      <c r="D878" s="2" t="s">
        <v>211</v>
      </c>
      <c r="E878" s="2" t="s">
        <v>211</v>
      </c>
      <c r="F878" s="18">
        <v>45231</v>
      </c>
      <c r="G878" s="2">
        <v>31</v>
      </c>
      <c r="H878" s="19">
        <v>45245</v>
      </c>
      <c r="I878" s="211" t="s">
        <v>334</v>
      </c>
      <c r="J878" s="2">
        <v>2</v>
      </c>
      <c r="K878" s="214" t="s">
        <v>185</v>
      </c>
    </row>
    <row r="879" spans="1:11">
      <c r="A879" s="2">
        <f>A878+1</f>
        <v>878</v>
      </c>
      <c r="B879" s="210" t="s">
        <v>210</v>
      </c>
      <c r="C879" s="2">
        <v>2023</v>
      </c>
      <c r="D879" s="2" t="s">
        <v>211</v>
      </c>
      <c r="E879" s="2" t="s">
        <v>211</v>
      </c>
      <c r="F879" s="18">
        <v>45231</v>
      </c>
      <c r="G879" s="2">
        <v>31</v>
      </c>
      <c r="H879" s="19">
        <v>45245</v>
      </c>
      <c r="I879" t="s">
        <v>372</v>
      </c>
      <c r="J879" s="2">
        <v>1</v>
      </c>
      <c r="K879" s="214" t="s">
        <v>187</v>
      </c>
    </row>
    <row r="880" spans="1:11">
      <c r="A880" s="2">
        <f t="shared" ref="A880:A881" si="60">A879+1</f>
        <v>879</v>
      </c>
      <c r="B880" s="210" t="s">
        <v>210</v>
      </c>
      <c r="C880" s="2">
        <v>2023</v>
      </c>
      <c r="D880" s="2" t="s">
        <v>211</v>
      </c>
      <c r="E880" s="2" t="s">
        <v>211</v>
      </c>
      <c r="F880" s="18">
        <v>45231</v>
      </c>
      <c r="G880" s="2">
        <v>31</v>
      </c>
      <c r="H880" s="19">
        <v>45246</v>
      </c>
      <c r="I880" t="s">
        <v>370</v>
      </c>
      <c r="J880" s="2">
        <v>1</v>
      </c>
      <c r="K880" s="214" t="s">
        <v>185</v>
      </c>
    </row>
    <row r="881" spans="1:11">
      <c r="A881" s="2">
        <f t="shared" si="60"/>
        <v>880</v>
      </c>
      <c r="B881" s="210" t="s">
        <v>210</v>
      </c>
      <c r="C881" s="2">
        <v>2023</v>
      </c>
      <c r="D881" s="2" t="s">
        <v>211</v>
      </c>
      <c r="E881" s="2" t="s">
        <v>211</v>
      </c>
      <c r="F881" s="18">
        <v>45231</v>
      </c>
      <c r="G881" s="2">
        <v>31</v>
      </c>
      <c r="H881" s="19">
        <v>45247</v>
      </c>
      <c r="I881" s="3" t="s">
        <v>716</v>
      </c>
      <c r="J881" s="2">
        <v>1</v>
      </c>
      <c r="K881" s="212" t="s">
        <v>758</v>
      </c>
    </row>
    <row r="882" spans="1:11">
      <c r="A882" s="2">
        <f>A881+1</f>
        <v>881</v>
      </c>
      <c r="B882" s="210" t="s">
        <v>210</v>
      </c>
      <c r="C882" s="2">
        <v>2023</v>
      </c>
      <c r="D882" s="2" t="s">
        <v>211</v>
      </c>
      <c r="E882" s="2" t="s">
        <v>211</v>
      </c>
      <c r="F882" s="18">
        <v>45231</v>
      </c>
      <c r="G882" s="2">
        <v>31</v>
      </c>
      <c r="H882" s="19">
        <v>45248</v>
      </c>
      <c r="I882" t="s">
        <v>328</v>
      </c>
      <c r="J882" s="2">
        <v>1</v>
      </c>
      <c r="K882" s="214" t="s">
        <v>188</v>
      </c>
    </row>
    <row r="883" spans="1:11">
      <c r="A883" s="2">
        <f t="shared" ref="A883:A884" si="61">A882+1</f>
        <v>882</v>
      </c>
      <c r="B883" s="210" t="s">
        <v>210</v>
      </c>
      <c r="C883" s="2">
        <v>2023</v>
      </c>
      <c r="D883" s="2" t="s">
        <v>211</v>
      </c>
      <c r="E883" s="2" t="s">
        <v>211</v>
      </c>
      <c r="F883" s="18">
        <v>45231</v>
      </c>
      <c r="G883" s="2">
        <v>31</v>
      </c>
      <c r="H883" s="19">
        <v>45248</v>
      </c>
      <c r="I883" s="3" t="s">
        <v>716</v>
      </c>
      <c r="J883" s="2">
        <v>1</v>
      </c>
      <c r="K883" s="213" t="s">
        <v>1479</v>
      </c>
    </row>
    <row r="884" spans="1:11">
      <c r="A884" s="2">
        <f t="shared" si="61"/>
        <v>883</v>
      </c>
      <c r="B884" s="210" t="s">
        <v>210</v>
      </c>
      <c r="C884" s="2">
        <v>2023</v>
      </c>
      <c r="D884" s="2" t="s">
        <v>211</v>
      </c>
      <c r="E884" s="2" t="s">
        <v>211</v>
      </c>
      <c r="F884" s="18">
        <v>45231</v>
      </c>
      <c r="G884" s="2">
        <v>31</v>
      </c>
      <c r="H884" s="19">
        <v>45249</v>
      </c>
      <c r="I884" s="3" t="s">
        <v>716</v>
      </c>
      <c r="J884" s="2">
        <v>1</v>
      </c>
      <c r="K884" s="212" t="s">
        <v>762</v>
      </c>
    </row>
    <row r="885" spans="1:11">
      <c r="A885" s="2">
        <f t="shared" ref="A885:A886" si="62">A884+1</f>
        <v>884</v>
      </c>
      <c r="B885" s="210" t="s">
        <v>210</v>
      </c>
      <c r="C885" s="2">
        <v>2023</v>
      </c>
      <c r="D885" s="2" t="s">
        <v>211</v>
      </c>
      <c r="E885" s="2" t="s">
        <v>211</v>
      </c>
      <c r="F885" s="18">
        <v>45231</v>
      </c>
      <c r="G885" s="2">
        <v>31</v>
      </c>
      <c r="H885" s="19">
        <v>45250</v>
      </c>
      <c r="I885" s="211" t="s">
        <v>365</v>
      </c>
      <c r="J885" s="2">
        <v>1</v>
      </c>
      <c r="K885" s="214" t="s">
        <v>189</v>
      </c>
    </row>
    <row r="886" spans="1:11">
      <c r="A886" s="2">
        <f t="shared" si="62"/>
        <v>885</v>
      </c>
      <c r="B886" s="210" t="s">
        <v>210</v>
      </c>
      <c r="C886" s="2">
        <v>2023</v>
      </c>
      <c r="D886" s="2" t="s">
        <v>211</v>
      </c>
      <c r="E886" s="2" t="s">
        <v>211</v>
      </c>
      <c r="F886" s="18">
        <v>45231</v>
      </c>
      <c r="G886" s="2">
        <v>31</v>
      </c>
      <c r="H886" s="19">
        <v>45250</v>
      </c>
      <c r="I886" s="3" t="s">
        <v>701</v>
      </c>
      <c r="J886" s="2">
        <v>1</v>
      </c>
      <c r="K886" s="213" t="s">
        <v>763</v>
      </c>
    </row>
    <row r="887" spans="1:11">
      <c r="A887" s="2">
        <f t="shared" ref="A887:A890" si="63">A886+1</f>
        <v>886</v>
      </c>
      <c r="B887" s="210" t="s">
        <v>210</v>
      </c>
      <c r="C887" s="2">
        <v>2023</v>
      </c>
      <c r="D887" s="2" t="s">
        <v>211</v>
      </c>
      <c r="E887" s="2" t="s">
        <v>211</v>
      </c>
      <c r="F887" s="18">
        <v>45231</v>
      </c>
      <c r="G887" s="2">
        <v>31</v>
      </c>
      <c r="H887" s="19">
        <v>45250</v>
      </c>
      <c r="I887" s="3" t="s">
        <v>716</v>
      </c>
      <c r="J887" s="2">
        <v>1</v>
      </c>
      <c r="K887" s="213" t="s">
        <v>764</v>
      </c>
    </row>
    <row r="888" spans="1:11">
      <c r="A888" s="2">
        <f t="shared" si="63"/>
        <v>887</v>
      </c>
      <c r="B888" s="210" t="s">
        <v>210</v>
      </c>
      <c r="C888" s="2">
        <v>2023</v>
      </c>
      <c r="D888" s="2" t="s">
        <v>211</v>
      </c>
      <c r="E888" s="2" t="s">
        <v>211</v>
      </c>
      <c r="F888" s="18">
        <v>45231</v>
      </c>
      <c r="G888" s="2">
        <v>31</v>
      </c>
      <c r="H888" s="19">
        <v>45251</v>
      </c>
      <c r="I888" s="211" t="s">
        <v>320</v>
      </c>
      <c r="J888" s="2">
        <v>1</v>
      </c>
      <c r="K888" s="214" t="s">
        <v>187</v>
      </c>
    </row>
    <row r="889" spans="1:11">
      <c r="A889" s="2">
        <f t="shared" si="63"/>
        <v>888</v>
      </c>
      <c r="B889" s="210" t="s">
        <v>210</v>
      </c>
      <c r="C889" s="2">
        <v>2023</v>
      </c>
      <c r="D889" s="2" t="s">
        <v>211</v>
      </c>
      <c r="E889" s="2" t="s">
        <v>211</v>
      </c>
      <c r="F889" s="18">
        <v>45231</v>
      </c>
      <c r="G889" s="2">
        <v>31</v>
      </c>
      <c r="H889" s="19">
        <v>45251</v>
      </c>
      <c r="I889" s="211" t="s">
        <v>365</v>
      </c>
      <c r="J889" s="2">
        <v>1</v>
      </c>
      <c r="K889" s="214" t="s">
        <v>189</v>
      </c>
    </row>
    <row r="890" spans="1:11">
      <c r="A890" s="2">
        <f t="shared" si="63"/>
        <v>889</v>
      </c>
      <c r="B890" s="210" t="s">
        <v>210</v>
      </c>
      <c r="C890" s="2">
        <v>2023</v>
      </c>
      <c r="D890" s="2" t="s">
        <v>211</v>
      </c>
      <c r="E890" s="2" t="s">
        <v>211</v>
      </c>
      <c r="F890" s="18">
        <v>45231</v>
      </c>
      <c r="G890" s="2">
        <v>31</v>
      </c>
      <c r="H890" s="19">
        <v>45252</v>
      </c>
      <c r="I890" s="3" t="s">
        <v>701</v>
      </c>
      <c r="J890" s="2">
        <v>1</v>
      </c>
      <c r="K890" s="213" t="s">
        <v>765</v>
      </c>
    </row>
    <row r="891" spans="1:11">
      <c r="A891" s="2">
        <f>A890+1</f>
        <v>890</v>
      </c>
      <c r="B891" s="210" t="s">
        <v>210</v>
      </c>
      <c r="C891" s="2">
        <v>2023</v>
      </c>
      <c r="D891" s="2" t="s">
        <v>211</v>
      </c>
      <c r="E891" s="2" t="s">
        <v>211</v>
      </c>
      <c r="F891" s="18">
        <v>45231</v>
      </c>
      <c r="G891" s="2">
        <v>31</v>
      </c>
      <c r="H891" s="19">
        <v>45252</v>
      </c>
      <c r="I891" t="s">
        <v>328</v>
      </c>
      <c r="J891" s="2">
        <v>1</v>
      </c>
      <c r="K891" s="211" t="s">
        <v>186</v>
      </c>
    </row>
    <row r="892" spans="1:11">
      <c r="A892" s="2">
        <f t="shared" ref="A892:A893" si="64">A891+1</f>
        <v>891</v>
      </c>
      <c r="B892" s="210" t="s">
        <v>210</v>
      </c>
      <c r="C892" s="2">
        <v>2023</v>
      </c>
      <c r="D892" s="2" t="s">
        <v>211</v>
      </c>
      <c r="E892" s="2" t="s">
        <v>211</v>
      </c>
      <c r="F892" s="18">
        <v>45231</v>
      </c>
      <c r="G892" s="2">
        <v>31</v>
      </c>
      <c r="H892" s="19">
        <v>45253</v>
      </c>
      <c r="I892" t="s">
        <v>328</v>
      </c>
      <c r="J892" s="2">
        <v>1</v>
      </c>
      <c r="K892" s="214" t="s">
        <v>187</v>
      </c>
    </row>
    <row r="893" spans="1:11">
      <c r="A893" s="2">
        <f t="shared" si="64"/>
        <v>892</v>
      </c>
      <c r="B893" s="210" t="s">
        <v>210</v>
      </c>
      <c r="C893" s="2">
        <v>2023</v>
      </c>
      <c r="D893" s="2" t="s">
        <v>211</v>
      </c>
      <c r="E893" s="2" t="s">
        <v>211</v>
      </c>
      <c r="F893" s="18">
        <v>45231</v>
      </c>
      <c r="G893" s="2">
        <v>31</v>
      </c>
      <c r="H893" s="19">
        <v>45254</v>
      </c>
      <c r="I893" t="s">
        <v>319</v>
      </c>
      <c r="J893" s="2">
        <v>1</v>
      </c>
      <c r="K893" s="214" t="s">
        <v>186</v>
      </c>
    </row>
    <row r="894" spans="1:11">
      <c r="A894" s="2">
        <f>A893+1</f>
        <v>893</v>
      </c>
      <c r="B894" s="210" t="s">
        <v>210</v>
      </c>
      <c r="C894" s="2">
        <v>2023</v>
      </c>
      <c r="D894" s="2" t="s">
        <v>211</v>
      </c>
      <c r="E894" s="2" t="s">
        <v>211</v>
      </c>
      <c r="F894" s="18">
        <v>45231</v>
      </c>
      <c r="G894" s="2">
        <v>31</v>
      </c>
      <c r="H894" s="19">
        <v>45256</v>
      </c>
      <c r="I894" s="211" t="s">
        <v>334</v>
      </c>
      <c r="J894" s="2">
        <v>2</v>
      </c>
      <c r="K894" s="214" t="s">
        <v>186</v>
      </c>
    </row>
    <row r="895" spans="1:11">
      <c r="A895" s="2">
        <f t="shared" ref="A895:A896" si="65">A894+1</f>
        <v>894</v>
      </c>
      <c r="B895" s="210" t="s">
        <v>210</v>
      </c>
      <c r="C895" s="2">
        <v>2023</v>
      </c>
      <c r="D895" s="2" t="s">
        <v>211</v>
      </c>
      <c r="E895" s="2" t="s">
        <v>211</v>
      </c>
      <c r="F895" s="18">
        <v>45231</v>
      </c>
      <c r="G895" s="2">
        <v>31</v>
      </c>
      <c r="H895" s="19">
        <v>45257</v>
      </c>
      <c r="I895" s="3" t="s">
        <v>701</v>
      </c>
      <c r="J895" s="2">
        <v>1</v>
      </c>
      <c r="K895" s="212" t="s">
        <v>599</v>
      </c>
    </row>
    <row r="896" spans="1:11">
      <c r="A896" s="2">
        <f t="shared" si="65"/>
        <v>895</v>
      </c>
      <c r="B896" s="210" t="s">
        <v>210</v>
      </c>
      <c r="C896" s="2">
        <v>2023</v>
      </c>
      <c r="D896" s="2" t="s">
        <v>211</v>
      </c>
      <c r="E896" s="2" t="s">
        <v>211</v>
      </c>
      <c r="F896" s="18">
        <v>45231</v>
      </c>
      <c r="G896" s="2">
        <v>31</v>
      </c>
      <c r="H896" s="19">
        <v>45257</v>
      </c>
      <c r="I896" t="s">
        <v>328</v>
      </c>
      <c r="J896" s="2">
        <v>1</v>
      </c>
      <c r="K896" s="214" t="s">
        <v>189</v>
      </c>
    </row>
    <row r="897" spans="1:11">
      <c r="A897" s="2">
        <f>A896+1</f>
        <v>896</v>
      </c>
      <c r="B897" s="210" t="s">
        <v>210</v>
      </c>
      <c r="C897" s="2">
        <v>2023</v>
      </c>
      <c r="D897" s="2" t="s">
        <v>211</v>
      </c>
      <c r="E897" s="2" t="s">
        <v>211</v>
      </c>
      <c r="F897" s="18">
        <v>45231</v>
      </c>
      <c r="G897" s="2">
        <v>31</v>
      </c>
      <c r="H897" s="19">
        <v>45258</v>
      </c>
      <c r="I897" s="214" t="s">
        <v>706</v>
      </c>
      <c r="J897" s="2">
        <v>1</v>
      </c>
      <c r="K897" s="212" t="s">
        <v>766</v>
      </c>
    </row>
    <row r="898" spans="1:11">
      <c r="A898" s="2">
        <f>A897+1</f>
        <v>897</v>
      </c>
      <c r="B898" s="210" t="s">
        <v>210</v>
      </c>
      <c r="C898" s="2">
        <v>2023</v>
      </c>
      <c r="D898" s="2" t="s">
        <v>211</v>
      </c>
      <c r="E898" s="2" t="s">
        <v>211</v>
      </c>
      <c r="F898" s="18">
        <v>45231</v>
      </c>
      <c r="G898" s="2">
        <v>31</v>
      </c>
      <c r="H898" s="19">
        <v>45258</v>
      </c>
      <c r="I898" s="3" t="s">
        <v>716</v>
      </c>
      <c r="J898" s="2">
        <v>1</v>
      </c>
      <c r="K898" s="212" t="s">
        <v>767</v>
      </c>
    </row>
    <row r="899" spans="1:11">
      <c r="A899" s="2">
        <f>A898+1</f>
        <v>898</v>
      </c>
      <c r="B899" s="210" t="s">
        <v>210</v>
      </c>
      <c r="C899" s="2">
        <v>2023</v>
      </c>
      <c r="D899" s="2" t="s">
        <v>211</v>
      </c>
      <c r="E899" s="2" t="s">
        <v>211</v>
      </c>
      <c r="F899" s="18">
        <v>45231</v>
      </c>
      <c r="G899" s="2">
        <v>31</v>
      </c>
      <c r="H899" s="19">
        <v>45259</v>
      </c>
      <c r="I899" s="211" t="s">
        <v>389</v>
      </c>
      <c r="J899" s="2">
        <v>2</v>
      </c>
      <c r="K899" s="214" t="s">
        <v>185</v>
      </c>
    </row>
    <row r="900" spans="1:11">
      <c r="A900" s="2">
        <f>A899+1</f>
        <v>899</v>
      </c>
      <c r="B900" s="210" t="s">
        <v>210</v>
      </c>
      <c r="C900" s="2">
        <v>2023</v>
      </c>
      <c r="D900" s="2" t="s">
        <v>211</v>
      </c>
      <c r="E900" s="2" t="s">
        <v>211</v>
      </c>
      <c r="F900" s="18">
        <v>45261</v>
      </c>
      <c r="G900" s="2">
        <v>31</v>
      </c>
      <c r="H900" s="19">
        <v>45264</v>
      </c>
      <c r="I900" t="s">
        <v>372</v>
      </c>
      <c r="J900" s="2">
        <v>1</v>
      </c>
      <c r="K900" s="211" t="s">
        <v>186</v>
      </c>
    </row>
    <row r="901" spans="1:11">
      <c r="A901" s="2">
        <f t="shared" ref="A901:A902" si="66">A900+1</f>
        <v>900</v>
      </c>
      <c r="B901" s="210" t="s">
        <v>210</v>
      </c>
      <c r="C901" s="2">
        <v>2023</v>
      </c>
      <c r="D901" s="2" t="s">
        <v>211</v>
      </c>
      <c r="E901" s="2" t="s">
        <v>211</v>
      </c>
      <c r="F901" s="18">
        <v>45261</v>
      </c>
      <c r="G901" s="2">
        <v>31</v>
      </c>
      <c r="H901" s="19">
        <v>45264</v>
      </c>
      <c r="I901" t="s">
        <v>384</v>
      </c>
      <c r="J901" s="2">
        <v>2</v>
      </c>
      <c r="K901" s="211" t="s">
        <v>186</v>
      </c>
    </row>
    <row r="902" spans="1:11">
      <c r="A902" s="2">
        <f t="shared" si="66"/>
        <v>901</v>
      </c>
      <c r="B902" s="210" t="s">
        <v>210</v>
      </c>
      <c r="C902" s="2">
        <v>2023</v>
      </c>
      <c r="D902" s="2" t="s">
        <v>211</v>
      </c>
      <c r="E902" s="2" t="s">
        <v>211</v>
      </c>
      <c r="F902" s="18">
        <v>45261</v>
      </c>
      <c r="G902" s="2">
        <v>31</v>
      </c>
      <c r="H902" s="19">
        <v>45264</v>
      </c>
      <c r="I902" t="s">
        <v>319</v>
      </c>
      <c r="J902" s="2">
        <v>1</v>
      </c>
      <c r="K902" s="211" t="s">
        <v>186</v>
      </c>
    </row>
    <row r="903" spans="1:11">
      <c r="A903" s="2">
        <f t="shared" ref="A903:A905" si="67">A902+1</f>
        <v>902</v>
      </c>
      <c r="B903" s="210" t="s">
        <v>210</v>
      </c>
      <c r="C903" s="2">
        <v>2023</v>
      </c>
      <c r="D903" s="2" t="s">
        <v>211</v>
      </c>
      <c r="E903" s="2" t="s">
        <v>211</v>
      </c>
      <c r="F903" s="18">
        <v>45261</v>
      </c>
      <c r="G903" s="2">
        <v>31</v>
      </c>
      <c r="H903" s="19">
        <v>45265</v>
      </c>
      <c r="I903" t="s">
        <v>319</v>
      </c>
      <c r="J903" s="2">
        <v>1</v>
      </c>
      <c r="K903" s="211" t="s">
        <v>187</v>
      </c>
    </row>
    <row r="904" spans="1:11">
      <c r="A904" s="2">
        <f t="shared" si="67"/>
        <v>903</v>
      </c>
      <c r="B904" s="210" t="s">
        <v>210</v>
      </c>
      <c r="C904" s="2">
        <v>2023</v>
      </c>
      <c r="D904" s="2" t="s">
        <v>211</v>
      </c>
      <c r="E904" s="2" t="s">
        <v>211</v>
      </c>
      <c r="F904" s="18">
        <v>45261</v>
      </c>
      <c r="G904" s="2">
        <v>31</v>
      </c>
      <c r="H904" s="19">
        <v>45266</v>
      </c>
      <c r="I904" s="3" t="s">
        <v>701</v>
      </c>
      <c r="J904" s="2">
        <v>1</v>
      </c>
      <c r="K904" s="212" t="s">
        <v>618</v>
      </c>
    </row>
    <row r="905" spans="1:11">
      <c r="A905" s="2">
        <f t="shared" si="67"/>
        <v>904</v>
      </c>
      <c r="B905" s="210" t="s">
        <v>210</v>
      </c>
      <c r="C905" s="2">
        <v>2023</v>
      </c>
      <c r="D905" s="2" t="s">
        <v>211</v>
      </c>
      <c r="E905" s="2" t="s">
        <v>211</v>
      </c>
      <c r="F905" s="18">
        <v>45261</v>
      </c>
      <c r="G905" s="2">
        <v>31</v>
      </c>
      <c r="H905" s="19">
        <v>45266</v>
      </c>
      <c r="I905" t="s">
        <v>384</v>
      </c>
      <c r="J905" s="2">
        <v>2</v>
      </c>
      <c r="K905" s="211" t="s">
        <v>184</v>
      </c>
    </row>
    <row r="906" spans="1:11">
      <c r="A906" s="2">
        <f t="shared" ref="A906:A911" si="68">A905+1</f>
        <v>905</v>
      </c>
      <c r="B906" s="210" t="s">
        <v>210</v>
      </c>
      <c r="C906" s="2">
        <v>2023</v>
      </c>
      <c r="D906" s="2" t="s">
        <v>211</v>
      </c>
      <c r="E906" s="2" t="s">
        <v>211</v>
      </c>
      <c r="F906" s="18">
        <v>45261</v>
      </c>
      <c r="G906" s="2">
        <v>31</v>
      </c>
      <c r="H906" s="19">
        <v>45268</v>
      </c>
      <c r="I906" s="3" t="s">
        <v>716</v>
      </c>
      <c r="J906" s="2">
        <v>1</v>
      </c>
      <c r="K906" s="212" t="s">
        <v>768</v>
      </c>
    </row>
    <row r="907" spans="1:11">
      <c r="A907" s="2">
        <f t="shared" si="68"/>
        <v>906</v>
      </c>
      <c r="B907" s="210" t="s">
        <v>210</v>
      </c>
      <c r="C907" s="2">
        <v>2023</v>
      </c>
      <c r="D907" s="2" t="s">
        <v>211</v>
      </c>
      <c r="E907" s="2" t="s">
        <v>211</v>
      </c>
      <c r="F907" s="18">
        <v>45261</v>
      </c>
      <c r="G907" s="2">
        <v>31</v>
      </c>
      <c r="H907" s="19">
        <v>45268</v>
      </c>
      <c r="I907" s="3" t="s">
        <v>716</v>
      </c>
      <c r="J907" s="2">
        <v>1</v>
      </c>
      <c r="K907" s="212" t="s">
        <v>557</v>
      </c>
    </row>
    <row r="908" spans="1:11">
      <c r="A908" s="2">
        <f t="shared" si="68"/>
        <v>907</v>
      </c>
      <c r="B908" s="210" t="s">
        <v>210</v>
      </c>
      <c r="C908" s="2">
        <v>2023</v>
      </c>
      <c r="D908" s="2" t="s">
        <v>211</v>
      </c>
      <c r="E908" s="2" t="s">
        <v>211</v>
      </c>
      <c r="F908" s="18">
        <v>45261</v>
      </c>
      <c r="G908" s="2">
        <v>31</v>
      </c>
      <c r="H908" s="19">
        <v>45269</v>
      </c>
      <c r="I908" s="214" t="s">
        <v>706</v>
      </c>
      <c r="J908" s="2">
        <v>1</v>
      </c>
      <c r="K908" s="212" t="s">
        <v>769</v>
      </c>
    </row>
    <row r="909" spans="1:11">
      <c r="A909" s="2">
        <f t="shared" si="68"/>
        <v>908</v>
      </c>
      <c r="B909" s="210" t="s">
        <v>210</v>
      </c>
      <c r="C909" s="2">
        <v>2023</v>
      </c>
      <c r="D909" s="2" t="s">
        <v>211</v>
      </c>
      <c r="E909" s="2" t="s">
        <v>211</v>
      </c>
      <c r="F909" s="18">
        <v>45261</v>
      </c>
      <c r="G909" s="2">
        <v>31</v>
      </c>
      <c r="H909" s="19">
        <v>45270</v>
      </c>
      <c r="I909" t="s">
        <v>328</v>
      </c>
      <c r="J909" s="2">
        <v>1</v>
      </c>
      <c r="K909" s="211" t="s">
        <v>187</v>
      </c>
    </row>
    <row r="910" spans="1:11">
      <c r="A910" s="2">
        <f t="shared" si="68"/>
        <v>909</v>
      </c>
      <c r="B910" s="210" t="s">
        <v>210</v>
      </c>
      <c r="C910" s="2">
        <v>2023</v>
      </c>
      <c r="D910" s="2" t="s">
        <v>211</v>
      </c>
      <c r="E910" s="2" t="s">
        <v>211</v>
      </c>
      <c r="F910" s="18">
        <v>45261</v>
      </c>
      <c r="G910" s="2">
        <v>31</v>
      </c>
      <c r="H910" s="19">
        <v>45270</v>
      </c>
      <c r="I910" s="214" t="s">
        <v>706</v>
      </c>
      <c r="J910" s="2">
        <v>1</v>
      </c>
      <c r="K910" s="212" t="s">
        <v>758</v>
      </c>
    </row>
    <row r="911" spans="1:11">
      <c r="A911" s="2">
        <f t="shared" si="68"/>
        <v>910</v>
      </c>
      <c r="B911" s="210" t="s">
        <v>210</v>
      </c>
      <c r="C911" s="2">
        <v>2023</v>
      </c>
      <c r="D911" s="2" t="s">
        <v>211</v>
      </c>
      <c r="E911" s="2" t="s">
        <v>211</v>
      </c>
      <c r="F911" s="18">
        <v>45261</v>
      </c>
      <c r="G911" s="2">
        <v>31</v>
      </c>
      <c r="H911" s="19">
        <v>45271</v>
      </c>
      <c r="I911" s="211" t="s">
        <v>334</v>
      </c>
      <c r="J911" s="2">
        <v>2</v>
      </c>
      <c r="K911" s="214" t="s">
        <v>185</v>
      </c>
    </row>
    <row r="912" spans="1:11">
      <c r="A912" s="2">
        <f t="shared" ref="A912:A913" si="69">A911+1</f>
        <v>911</v>
      </c>
      <c r="B912" s="210" t="s">
        <v>210</v>
      </c>
      <c r="C912" s="2">
        <v>2023</v>
      </c>
      <c r="D912" s="2" t="s">
        <v>211</v>
      </c>
      <c r="E912" s="2" t="s">
        <v>211</v>
      </c>
      <c r="F912" s="18">
        <v>45261</v>
      </c>
      <c r="G912" s="2">
        <v>31</v>
      </c>
      <c r="H912" s="19">
        <v>45271</v>
      </c>
      <c r="I912" t="s">
        <v>319</v>
      </c>
      <c r="J912" s="2">
        <v>1</v>
      </c>
      <c r="K912" s="214" t="s">
        <v>189</v>
      </c>
    </row>
    <row r="913" spans="1:11">
      <c r="A913" s="2">
        <f t="shared" si="69"/>
        <v>912</v>
      </c>
      <c r="B913" s="210" t="s">
        <v>210</v>
      </c>
      <c r="C913" s="2">
        <v>2023</v>
      </c>
      <c r="D913" s="2" t="s">
        <v>211</v>
      </c>
      <c r="E913" s="2" t="s">
        <v>211</v>
      </c>
      <c r="F913" s="18">
        <v>45261</v>
      </c>
      <c r="G913" s="2">
        <v>31</v>
      </c>
      <c r="H913" s="19">
        <v>45271</v>
      </c>
      <c r="I913" s="214" t="s">
        <v>706</v>
      </c>
      <c r="J913" s="2">
        <v>1</v>
      </c>
      <c r="K913" s="212" t="s">
        <v>770</v>
      </c>
    </row>
    <row r="914" spans="1:11">
      <c r="A914" s="2">
        <f t="shared" ref="A914:A915" si="70">A913+1</f>
        <v>913</v>
      </c>
      <c r="B914" s="210" t="s">
        <v>210</v>
      </c>
      <c r="C914" s="2">
        <v>2023</v>
      </c>
      <c r="D914" s="2" t="s">
        <v>211</v>
      </c>
      <c r="E914" s="2" t="s">
        <v>211</v>
      </c>
      <c r="F914" s="18">
        <v>45261</v>
      </c>
      <c r="G914" s="2">
        <v>31</v>
      </c>
      <c r="H914" s="19">
        <v>45272</v>
      </c>
      <c r="I914" s="214" t="s">
        <v>706</v>
      </c>
      <c r="J914" s="2">
        <v>1</v>
      </c>
      <c r="K914" s="213" t="s">
        <v>771</v>
      </c>
    </row>
    <row r="915" spans="1:11">
      <c r="A915" s="2">
        <f t="shared" si="70"/>
        <v>914</v>
      </c>
      <c r="B915" s="210" t="s">
        <v>210</v>
      </c>
      <c r="C915" s="2">
        <v>2023</v>
      </c>
      <c r="D915" s="2" t="s">
        <v>211</v>
      </c>
      <c r="E915" s="2" t="s">
        <v>211</v>
      </c>
      <c r="F915" s="18">
        <v>45261</v>
      </c>
      <c r="G915" s="2">
        <v>31</v>
      </c>
      <c r="H915" s="19">
        <v>45272</v>
      </c>
      <c r="I915" s="3" t="s">
        <v>716</v>
      </c>
      <c r="J915" s="2">
        <v>1</v>
      </c>
      <c r="K915" s="213" t="s">
        <v>742</v>
      </c>
    </row>
    <row r="916" spans="1:11">
      <c r="A916" s="2">
        <f t="shared" ref="A916:A922" si="71">A915+1</f>
        <v>915</v>
      </c>
      <c r="B916" s="210" t="s">
        <v>210</v>
      </c>
      <c r="C916" s="2">
        <v>2023</v>
      </c>
      <c r="D916" s="2" t="s">
        <v>211</v>
      </c>
      <c r="E916" s="2" t="s">
        <v>211</v>
      </c>
      <c r="F916" s="18">
        <v>45261</v>
      </c>
      <c r="G916" s="2">
        <v>31</v>
      </c>
      <c r="H916" s="19">
        <v>45274</v>
      </c>
      <c r="I916" s="214" t="s">
        <v>706</v>
      </c>
      <c r="J916" s="2">
        <v>2</v>
      </c>
      <c r="K916" s="213" t="s">
        <v>772</v>
      </c>
    </row>
    <row r="917" spans="1:11">
      <c r="A917" s="2">
        <f t="shared" si="71"/>
        <v>916</v>
      </c>
      <c r="B917" s="210" t="s">
        <v>210</v>
      </c>
      <c r="C917" s="2">
        <v>2023</v>
      </c>
      <c r="D917" s="2" t="s">
        <v>211</v>
      </c>
      <c r="E917" s="2" t="s">
        <v>211</v>
      </c>
      <c r="F917" s="18">
        <v>45261</v>
      </c>
      <c r="G917" s="2">
        <v>31</v>
      </c>
      <c r="H917" s="19">
        <v>45275</v>
      </c>
      <c r="I917" s="3" t="s">
        <v>701</v>
      </c>
      <c r="J917" s="2">
        <v>1</v>
      </c>
      <c r="K917" s="213" t="s">
        <v>773</v>
      </c>
    </row>
    <row r="918" spans="1:11">
      <c r="A918" s="2">
        <f t="shared" si="71"/>
        <v>917</v>
      </c>
      <c r="B918" s="210" t="s">
        <v>210</v>
      </c>
      <c r="C918" s="2">
        <v>2023</v>
      </c>
      <c r="D918" s="2" t="s">
        <v>211</v>
      </c>
      <c r="E918" s="2" t="s">
        <v>211</v>
      </c>
      <c r="F918" s="18">
        <v>45261</v>
      </c>
      <c r="G918" s="2">
        <v>31</v>
      </c>
      <c r="H918" s="19">
        <v>45275</v>
      </c>
      <c r="I918" s="214" t="s">
        <v>706</v>
      </c>
      <c r="J918" s="2">
        <v>1</v>
      </c>
      <c r="K918" s="213" t="s">
        <v>515</v>
      </c>
    </row>
    <row r="919" spans="1:11">
      <c r="A919" s="2">
        <f t="shared" si="71"/>
        <v>918</v>
      </c>
      <c r="B919" s="210" t="s">
        <v>210</v>
      </c>
      <c r="C919" s="2">
        <v>2023</v>
      </c>
      <c r="D919" s="2" t="s">
        <v>211</v>
      </c>
      <c r="E919" s="2" t="s">
        <v>211</v>
      </c>
      <c r="F919" s="18">
        <v>45261</v>
      </c>
      <c r="G919" s="2">
        <v>31</v>
      </c>
      <c r="H919" s="19">
        <v>45275</v>
      </c>
      <c r="I919" t="s">
        <v>328</v>
      </c>
      <c r="J919" s="2">
        <v>1</v>
      </c>
      <c r="K919" s="211" t="s">
        <v>184</v>
      </c>
    </row>
    <row r="920" spans="1:11">
      <c r="A920" s="2">
        <f t="shared" si="71"/>
        <v>919</v>
      </c>
      <c r="B920" s="210" t="s">
        <v>210</v>
      </c>
      <c r="C920" s="2">
        <v>2023</v>
      </c>
      <c r="D920" s="2" t="s">
        <v>211</v>
      </c>
      <c r="E920" s="2" t="s">
        <v>211</v>
      </c>
      <c r="F920" s="18">
        <v>45261</v>
      </c>
      <c r="G920" s="2">
        <v>31</v>
      </c>
      <c r="H920" s="19">
        <v>45275</v>
      </c>
      <c r="I920" s="211" t="s">
        <v>334</v>
      </c>
      <c r="J920" s="2">
        <v>2</v>
      </c>
      <c r="K920" s="211" t="s">
        <v>184</v>
      </c>
    </row>
    <row r="921" spans="1:11">
      <c r="A921" s="2">
        <f t="shared" si="71"/>
        <v>920</v>
      </c>
      <c r="B921" s="210" t="s">
        <v>210</v>
      </c>
      <c r="C921" s="2">
        <v>2023</v>
      </c>
      <c r="D921" s="2" t="s">
        <v>211</v>
      </c>
      <c r="E921" s="2" t="s">
        <v>211</v>
      </c>
      <c r="F921" s="18">
        <v>45261</v>
      </c>
      <c r="G921" s="2">
        <v>31</v>
      </c>
      <c r="H921" s="19">
        <v>45276</v>
      </c>
      <c r="I921" t="s">
        <v>384</v>
      </c>
      <c r="J921" s="2">
        <v>2</v>
      </c>
      <c r="K921" s="211" t="s">
        <v>187</v>
      </c>
    </row>
    <row r="922" spans="1:11">
      <c r="A922" s="2">
        <f t="shared" si="71"/>
        <v>921</v>
      </c>
      <c r="B922" s="210" t="s">
        <v>210</v>
      </c>
      <c r="C922" s="2">
        <v>2023</v>
      </c>
      <c r="D922" s="2" t="s">
        <v>211</v>
      </c>
      <c r="E922" s="2" t="s">
        <v>211</v>
      </c>
      <c r="F922" s="18">
        <v>45261</v>
      </c>
      <c r="G922" s="2">
        <v>31</v>
      </c>
      <c r="H922" s="19">
        <v>45276</v>
      </c>
      <c r="I922" t="s">
        <v>328</v>
      </c>
      <c r="J922" s="2">
        <v>1</v>
      </c>
      <c r="K922" s="211" t="s">
        <v>184</v>
      </c>
    </row>
    <row r="923" spans="1:11">
      <c r="A923" s="2">
        <f t="shared" ref="A923:A924" si="72">A922+1</f>
        <v>922</v>
      </c>
      <c r="B923" s="210" t="s">
        <v>210</v>
      </c>
      <c r="C923" s="2">
        <v>2023</v>
      </c>
      <c r="D923" s="2" t="s">
        <v>211</v>
      </c>
      <c r="E923" s="2" t="s">
        <v>211</v>
      </c>
      <c r="F923" s="18">
        <v>45261</v>
      </c>
      <c r="G923" s="2">
        <v>31</v>
      </c>
      <c r="H923" s="19">
        <v>45278</v>
      </c>
      <c r="I923" s="211" t="s">
        <v>334</v>
      </c>
      <c r="J923" s="2">
        <v>2</v>
      </c>
      <c r="K923" s="214" t="s">
        <v>187</v>
      </c>
    </row>
    <row r="924" spans="1:11">
      <c r="A924" s="2">
        <f t="shared" si="72"/>
        <v>923</v>
      </c>
      <c r="B924" s="210" t="s">
        <v>210</v>
      </c>
      <c r="C924" s="2">
        <v>2023</v>
      </c>
      <c r="D924" s="2" t="s">
        <v>211</v>
      </c>
      <c r="E924" s="2" t="s">
        <v>211</v>
      </c>
      <c r="F924" s="18">
        <v>45261</v>
      </c>
      <c r="G924" s="2">
        <v>31</v>
      </c>
      <c r="H924" s="19">
        <v>45278</v>
      </c>
      <c r="I924" s="3" t="s">
        <v>716</v>
      </c>
      <c r="J924" s="2">
        <v>1</v>
      </c>
      <c r="K924" s="212" t="s">
        <v>746</v>
      </c>
    </row>
    <row r="925" spans="1:11">
      <c r="A925" s="2">
        <f>A924+1</f>
        <v>924</v>
      </c>
      <c r="B925" s="210" t="s">
        <v>210</v>
      </c>
      <c r="C925" s="2">
        <v>2023</v>
      </c>
      <c r="D925" s="2" t="s">
        <v>211</v>
      </c>
      <c r="E925" s="2" t="s">
        <v>211</v>
      </c>
      <c r="F925" s="18">
        <v>45261</v>
      </c>
      <c r="G925" s="2">
        <v>31</v>
      </c>
      <c r="H925" s="19">
        <v>45279</v>
      </c>
      <c r="I925" t="s">
        <v>328</v>
      </c>
      <c r="J925" s="2">
        <v>1</v>
      </c>
      <c r="K925" s="214" t="s">
        <v>184</v>
      </c>
    </row>
    <row r="926" spans="1:11">
      <c r="A926" s="2">
        <f>A925+1</f>
        <v>925</v>
      </c>
      <c r="B926" s="210" t="s">
        <v>210</v>
      </c>
      <c r="C926" s="2">
        <v>2023</v>
      </c>
      <c r="D926" s="2" t="s">
        <v>211</v>
      </c>
      <c r="E926" s="2" t="s">
        <v>211</v>
      </c>
      <c r="F926" s="18">
        <v>45261</v>
      </c>
      <c r="G926" s="2">
        <v>31</v>
      </c>
      <c r="H926" s="19">
        <v>45280</v>
      </c>
      <c r="I926" t="s">
        <v>328</v>
      </c>
      <c r="J926" s="2">
        <v>1</v>
      </c>
      <c r="K926" s="214" t="s">
        <v>184</v>
      </c>
    </row>
    <row r="927" spans="1:11">
      <c r="A927" s="2">
        <f>A926+1</f>
        <v>926</v>
      </c>
      <c r="B927" s="210" t="s">
        <v>210</v>
      </c>
      <c r="C927" s="2">
        <v>2023</v>
      </c>
      <c r="D927" s="2" t="s">
        <v>211</v>
      </c>
      <c r="E927" s="2" t="s">
        <v>211</v>
      </c>
      <c r="F927" s="18">
        <v>45261</v>
      </c>
      <c r="G927" s="2">
        <v>31</v>
      </c>
      <c r="H927" s="19">
        <v>45280</v>
      </c>
      <c r="I927" s="211" t="s">
        <v>334</v>
      </c>
      <c r="J927" s="2">
        <v>2</v>
      </c>
      <c r="K927" s="214" t="s">
        <v>187</v>
      </c>
    </row>
    <row r="928" spans="1:11">
      <c r="A928" s="2">
        <f t="shared" ref="A928:A935" si="73">A927+1</f>
        <v>927</v>
      </c>
      <c r="B928" s="210" t="s">
        <v>210</v>
      </c>
      <c r="C928" s="2">
        <v>2023</v>
      </c>
      <c r="D928" s="2" t="s">
        <v>211</v>
      </c>
      <c r="E928" s="2" t="s">
        <v>211</v>
      </c>
      <c r="F928" s="18">
        <v>45261</v>
      </c>
      <c r="G928" s="2">
        <v>31</v>
      </c>
      <c r="H928" s="19">
        <v>45281</v>
      </c>
      <c r="I928" s="214" t="s">
        <v>706</v>
      </c>
      <c r="J928" s="2">
        <v>1</v>
      </c>
      <c r="K928" s="212" t="s">
        <v>774</v>
      </c>
    </row>
    <row r="929" spans="1:11">
      <c r="A929" s="2">
        <f t="shared" si="73"/>
        <v>928</v>
      </c>
      <c r="B929" s="210" t="s">
        <v>210</v>
      </c>
      <c r="C929" s="2">
        <v>2023</v>
      </c>
      <c r="D929" s="2" t="s">
        <v>211</v>
      </c>
      <c r="E929" s="2" t="s">
        <v>211</v>
      </c>
      <c r="F929" s="18">
        <v>45261</v>
      </c>
      <c r="G929" s="2">
        <v>31</v>
      </c>
      <c r="H929" s="19">
        <v>45282</v>
      </c>
      <c r="I929" s="3" t="s">
        <v>701</v>
      </c>
      <c r="J929" s="2">
        <v>1</v>
      </c>
      <c r="K929" s="213" t="s">
        <v>762</v>
      </c>
    </row>
    <row r="930" spans="1:11">
      <c r="A930" s="2">
        <f t="shared" si="73"/>
        <v>929</v>
      </c>
      <c r="B930" s="210" t="s">
        <v>210</v>
      </c>
      <c r="C930" s="2">
        <v>2023</v>
      </c>
      <c r="D930" s="2" t="s">
        <v>211</v>
      </c>
      <c r="E930" s="2" t="s">
        <v>211</v>
      </c>
      <c r="F930" s="18">
        <v>45261</v>
      </c>
      <c r="G930" s="2">
        <v>31</v>
      </c>
      <c r="H930" s="19">
        <v>45282</v>
      </c>
      <c r="I930" s="3" t="s">
        <v>701</v>
      </c>
      <c r="J930" s="2">
        <v>1</v>
      </c>
      <c r="K930" s="213" t="s">
        <v>751</v>
      </c>
    </row>
    <row r="931" spans="1:11">
      <c r="A931" s="2">
        <f t="shared" si="73"/>
        <v>930</v>
      </c>
      <c r="B931" s="210" t="s">
        <v>210</v>
      </c>
      <c r="C931" s="2">
        <v>2023</v>
      </c>
      <c r="D931" s="2" t="s">
        <v>211</v>
      </c>
      <c r="E931" s="2" t="s">
        <v>211</v>
      </c>
      <c r="F931" s="18">
        <v>45261</v>
      </c>
      <c r="G931" s="2">
        <v>31</v>
      </c>
      <c r="H931" s="19">
        <v>45282</v>
      </c>
      <c r="I931" t="s">
        <v>328</v>
      </c>
      <c r="J931" s="2">
        <v>1</v>
      </c>
      <c r="K931" s="214" t="s">
        <v>187</v>
      </c>
    </row>
    <row r="932" spans="1:11">
      <c r="A932" s="2">
        <f t="shared" si="73"/>
        <v>931</v>
      </c>
      <c r="B932" s="210" t="s">
        <v>210</v>
      </c>
      <c r="C932" s="2">
        <v>2023</v>
      </c>
      <c r="D932" s="2" t="s">
        <v>211</v>
      </c>
      <c r="E932" s="2" t="s">
        <v>211</v>
      </c>
      <c r="F932" s="18">
        <v>45261</v>
      </c>
      <c r="G932" s="2">
        <v>31</v>
      </c>
      <c r="H932" s="19">
        <v>45282</v>
      </c>
      <c r="I932" t="s">
        <v>328</v>
      </c>
      <c r="J932" s="2">
        <v>1</v>
      </c>
      <c r="K932" s="214" t="s">
        <v>187</v>
      </c>
    </row>
    <row r="933" spans="1:11">
      <c r="A933" s="2">
        <f t="shared" si="73"/>
        <v>932</v>
      </c>
      <c r="B933" s="210" t="s">
        <v>210</v>
      </c>
      <c r="C933" s="2">
        <v>2023</v>
      </c>
      <c r="D933" s="2" t="s">
        <v>211</v>
      </c>
      <c r="E933" s="2" t="s">
        <v>211</v>
      </c>
      <c r="F933" s="18">
        <v>45261</v>
      </c>
      <c r="G933" s="2">
        <v>31</v>
      </c>
      <c r="H933" s="19">
        <v>45283</v>
      </c>
      <c r="I933" s="211" t="s">
        <v>364</v>
      </c>
      <c r="J933" s="2">
        <v>1</v>
      </c>
      <c r="K933" s="214" t="s">
        <v>187</v>
      </c>
    </row>
    <row r="934" spans="1:11">
      <c r="A934" s="2">
        <f t="shared" si="73"/>
        <v>933</v>
      </c>
      <c r="B934" s="210" t="s">
        <v>210</v>
      </c>
      <c r="C934" s="2">
        <v>2023</v>
      </c>
      <c r="D934" s="2" t="s">
        <v>211</v>
      </c>
      <c r="E934" s="2" t="s">
        <v>211</v>
      </c>
      <c r="F934" s="18">
        <v>45261</v>
      </c>
      <c r="G934" s="2">
        <v>31</v>
      </c>
      <c r="H934" s="19">
        <v>45283</v>
      </c>
      <c r="I934" s="211" t="s">
        <v>1468</v>
      </c>
      <c r="J934" s="2">
        <v>1</v>
      </c>
      <c r="K934" s="214" t="s">
        <v>187</v>
      </c>
    </row>
    <row r="935" spans="1:11">
      <c r="A935" s="2">
        <f t="shared" si="73"/>
        <v>934</v>
      </c>
      <c r="B935" s="210" t="s">
        <v>210</v>
      </c>
      <c r="C935" s="2">
        <v>2023</v>
      </c>
      <c r="D935" s="2" t="s">
        <v>211</v>
      </c>
      <c r="E935" s="2" t="s">
        <v>211</v>
      </c>
      <c r="F935" s="18">
        <v>45261</v>
      </c>
      <c r="G935" s="2">
        <v>31</v>
      </c>
      <c r="H935" s="19">
        <v>45286</v>
      </c>
      <c r="I935" s="211" t="s">
        <v>286</v>
      </c>
      <c r="J935" s="2">
        <v>1</v>
      </c>
      <c r="K935" s="211" t="s">
        <v>187</v>
      </c>
    </row>
    <row r="936" spans="1:11">
      <c r="A936" s="2">
        <f>A935+1</f>
        <v>935</v>
      </c>
      <c r="B936" s="210" t="s">
        <v>210</v>
      </c>
      <c r="C936" s="2">
        <v>2023</v>
      </c>
      <c r="D936" s="2" t="s">
        <v>211</v>
      </c>
      <c r="E936" s="2" t="s">
        <v>211</v>
      </c>
      <c r="F936" s="18">
        <v>45261</v>
      </c>
      <c r="G936" s="2">
        <v>31</v>
      </c>
      <c r="H936" s="19">
        <v>45287</v>
      </c>
      <c r="I936" s="214" t="s">
        <v>706</v>
      </c>
      <c r="J936" s="2">
        <v>1</v>
      </c>
      <c r="K936" s="213" t="s">
        <v>775</v>
      </c>
    </row>
    <row r="937" spans="1:11">
      <c r="A937" s="2">
        <f t="shared" ref="A937:A938" si="74">A936+1</f>
        <v>936</v>
      </c>
      <c r="B937" s="210" t="s">
        <v>210</v>
      </c>
      <c r="C937" s="2">
        <v>2023</v>
      </c>
      <c r="D937" s="2" t="s">
        <v>211</v>
      </c>
      <c r="E937" s="2" t="s">
        <v>211</v>
      </c>
      <c r="F937" s="18">
        <v>45261</v>
      </c>
      <c r="G937" s="2">
        <v>31</v>
      </c>
      <c r="H937" s="19">
        <v>45287</v>
      </c>
      <c r="I937" t="s">
        <v>384</v>
      </c>
      <c r="J937" s="2">
        <v>2</v>
      </c>
      <c r="K937" s="214" t="s">
        <v>188</v>
      </c>
    </row>
    <row r="938" spans="1:11">
      <c r="A938" s="2">
        <f t="shared" si="74"/>
        <v>937</v>
      </c>
      <c r="B938" s="210" t="s">
        <v>210</v>
      </c>
      <c r="C938" s="2">
        <v>2023</v>
      </c>
      <c r="D938" s="2" t="s">
        <v>211</v>
      </c>
      <c r="E938" s="2" t="s">
        <v>211</v>
      </c>
      <c r="F938" s="18">
        <v>45261</v>
      </c>
      <c r="G938" s="2">
        <v>31</v>
      </c>
      <c r="H938" s="19">
        <v>45287</v>
      </c>
      <c r="I938" s="211" t="s">
        <v>334</v>
      </c>
      <c r="J938" s="2">
        <v>2</v>
      </c>
      <c r="K938" s="214" t="s">
        <v>189</v>
      </c>
    </row>
    <row r="939" spans="1:11">
      <c r="A939" s="2">
        <f>A938+1</f>
        <v>938</v>
      </c>
      <c r="B939" s="210" t="s">
        <v>210</v>
      </c>
      <c r="C939" s="2">
        <v>2023</v>
      </c>
      <c r="D939" s="2" t="s">
        <v>211</v>
      </c>
      <c r="E939" s="2" t="s">
        <v>211</v>
      </c>
      <c r="F939" s="18">
        <v>45261</v>
      </c>
      <c r="G939" s="2">
        <v>31</v>
      </c>
      <c r="H939" s="19">
        <v>45288</v>
      </c>
      <c r="I939" s="3" t="s">
        <v>701</v>
      </c>
      <c r="J939" s="2">
        <v>1</v>
      </c>
      <c r="K939" s="213" t="s">
        <v>776</v>
      </c>
    </row>
    <row r="940" spans="1:11">
      <c r="A940" s="2">
        <f t="shared" ref="A940:A941" si="75">A939+1</f>
        <v>939</v>
      </c>
      <c r="B940" s="210" t="s">
        <v>210</v>
      </c>
      <c r="C940" s="2">
        <v>2023</v>
      </c>
      <c r="D940" s="2" t="s">
        <v>211</v>
      </c>
      <c r="E940" s="2" t="s">
        <v>211</v>
      </c>
      <c r="F940" s="18">
        <v>45261</v>
      </c>
      <c r="G940" s="2">
        <v>31</v>
      </c>
      <c r="H940" s="19">
        <v>45288</v>
      </c>
      <c r="I940" t="s">
        <v>328</v>
      </c>
      <c r="J940" s="2">
        <v>1</v>
      </c>
      <c r="K940" s="214" t="s">
        <v>189</v>
      </c>
    </row>
    <row r="941" spans="1:11">
      <c r="A941" s="2">
        <f t="shared" si="75"/>
        <v>940</v>
      </c>
      <c r="B941" s="210" t="s">
        <v>210</v>
      </c>
      <c r="C941" s="2">
        <v>2023</v>
      </c>
      <c r="D941" s="2" t="s">
        <v>211</v>
      </c>
      <c r="E941" s="2" t="s">
        <v>211</v>
      </c>
      <c r="F941" s="18">
        <v>45261</v>
      </c>
      <c r="G941" s="2">
        <v>31</v>
      </c>
      <c r="H941" s="19">
        <v>45289</v>
      </c>
      <c r="I941" s="214" t="s">
        <v>706</v>
      </c>
      <c r="J941" s="2">
        <v>1</v>
      </c>
      <c r="K941" s="213" t="s">
        <v>761</v>
      </c>
    </row>
    <row r="942" spans="1:11">
      <c r="A942" s="2">
        <f>A941+1</f>
        <v>941</v>
      </c>
      <c r="B942" s="210" t="s">
        <v>210</v>
      </c>
      <c r="C942" s="2">
        <v>2023</v>
      </c>
      <c r="D942" s="2" t="s">
        <v>211</v>
      </c>
      <c r="E942" s="2" t="s">
        <v>211</v>
      </c>
      <c r="F942" s="18">
        <v>45261</v>
      </c>
      <c r="G942" s="2">
        <v>31</v>
      </c>
      <c r="H942" s="19">
        <v>45289</v>
      </c>
      <c r="I942" s="211" t="s">
        <v>286</v>
      </c>
      <c r="J942" s="2">
        <v>1</v>
      </c>
      <c r="K942" s="211" t="s">
        <v>187</v>
      </c>
    </row>
    <row r="943" spans="1:11">
      <c r="A943" s="2">
        <f t="shared" ref="A943:A944" si="76">A942+1</f>
        <v>942</v>
      </c>
      <c r="B943" s="210" t="s">
        <v>210</v>
      </c>
      <c r="C943" s="2">
        <v>2023</v>
      </c>
      <c r="D943" s="2" t="s">
        <v>211</v>
      </c>
      <c r="E943" s="2" t="s">
        <v>211</v>
      </c>
      <c r="F943" s="18">
        <v>45261</v>
      </c>
      <c r="G943" s="2">
        <v>31</v>
      </c>
      <c r="H943" s="19">
        <v>45290</v>
      </c>
      <c r="I943" t="s">
        <v>319</v>
      </c>
      <c r="J943" s="2">
        <v>1</v>
      </c>
      <c r="K943" s="214" t="s">
        <v>185</v>
      </c>
    </row>
    <row r="944" spans="1:11">
      <c r="A944" s="2">
        <f t="shared" si="76"/>
        <v>943</v>
      </c>
      <c r="B944" s="210" t="s">
        <v>210</v>
      </c>
      <c r="C944" s="2">
        <v>2023</v>
      </c>
      <c r="D944" s="2" t="s">
        <v>211</v>
      </c>
      <c r="E944" s="2" t="s">
        <v>211</v>
      </c>
      <c r="F944" s="18">
        <v>45261</v>
      </c>
      <c r="G944" s="2">
        <v>31</v>
      </c>
      <c r="H944" s="19">
        <v>45290</v>
      </c>
      <c r="I944" t="s">
        <v>319</v>
      </c>
      <c r="J944" s="2">
        <v>1</v>
      </c>
      <c r="K944" s="214" t="s">
        <v>184</v>
      </c>
    </row>
    <row r="945" spans="1:11">
      <c r="A945" s="2">
        <f t="shared" ref="A945:A946" si="77">A944+1</f>
        <v>944</v>
      </c>
      <c r="B945" s="210" t="s">
        <v>210</v>
      </c>
      <c r="C945" s="2">
        <v>2023</v>
      </c>
      <c r="D945" s="2" t="s">
        <v>211</v>
      </c>
      <c r="E945" s="2" t="s">
        <v>211</v>
      </c>
      <c r="F945" s="18">
        <v>45261</v>
      </c>
      <c r="G945" s="2">
        <v>31</v>
      </c>
      <c r="H945" s="19">
        <v>45291</v>
      </c>
      <c r="I945" t="s">
        <v>319</v>
      </c>
      <c r="J945" s="2">
        <v>1</v>
      </c>
      <c r="K945" s="214" t="s">
        <v>188</v>
      </c>
    </row>
    <row r="946" spans="1:11">
      <c r="A946" s="2">
        <f t="shared" si="77"/>
        <v>945</v>
      </c>
      <c r="B946" s="210" t="s">
        <v>210</v>
      </c>
      <c r="C946" s="2">
        <v>2023</v>
      </c>
      <c r="D946" s="2" t="s">
        <v>211</v>
      </c>
      <c r="E946" s="2" t="s">
        <v>211</v>
      </c>
      <c r="F946" s="18">
        <v>45261</v>
      </c>
      <c r="G946" s="2">
        <v>31</v>
      </c>
      <c r="H946" s="19">
        <v>45291</v>
      </c>
      <c r="I946" s="211" t="s">
        <v>1473</v>
      </c>
      <c r="J946" s="2">
        <v>1</v>
      </c>
      <c r="K946" s="214" t="s">
        <v>188</v>
      </c>
    </row>
    <row r="947" spans="1:11">
      <c r="A947" s="2">
        <f>A946+1</f>
        <v>946</v>
      </c>
      <c r="B947" s="210" t="s">
        <v>210</v>
      </c>
      <c r="C947" s="2">
        <v>2024</v>
      </c>
      <c r="D947" s="2" t="s">
        <v>211</v>
      </c>
      <c r="E947" s="2" t="s">
        <v>211</v>
      </c>
      <c r="F947" s="36">
        <v>45292</v>
      </c>
      <c r="G947" s="2">
        <v>31</v>
      </c>
      <c r="H947" s="19">
        <v>45292</v>
      </c>
      <c r="I947" t="s">
        <v>328</v>
      </c>
      <c r="J947" s="2">
        <v>1</v>
      </c>
      <c r="K947" s="214" t="s">
        <v>188</v>
      </c>
    </row>
    <row r="948" spans="1:11">
      <c r="A948" s="2">
        <f>A947+1</f>
        <v>947</v>
      </c>
      <c r="B948" s="210" t="s">
        <v>210</v>
      </c>
      <c r="C948" s="2">
        <v>2024</v>
      </c>
      <c r="D948" s="2" t="s">
        <v>211</v>
      </c>
      <c r="E948" s="2" t="s">
        <v>211</v>
      </c>
      <c r="F948" s="36">
        <v>45292</v>
      </c>
      <c r="G948" s="2">
        <v>31</v>
      </c>
      <c r="H948" s="19">
        <v>45292</v>
      </c>
      <c r="I948" t="s">
        <v>319</v>
      </c>
      <c r="J948" s="2">
        <v>1</v>
      </c>
      <c r="K948" s="214" t="s">
        <v>188</v>
      </c>
    </row>
    <row r="949" spans="1:11">
      <c r="A949" s="2">
        <f>A948+1</f>
        <v>948</v>
      </c>
      <c r="B949" s="210" t="s">
        <v>210</v>
      </c>
      <c r="C949" s="2">
        <v>2024</v>
      </c>
      <c r="D949" s="2" t="s">
        <v>211</v>
      </c>
      <c r="E949" s="2" t="s">
        <v>211</v>
      </c>
      <c r="F949" s="36">
        <v>45292</v>
      </c>
      <c r="G949" s="2">
        <v>31</v>
      </c>
      <c r="H949" s="19">
        <v>45293</v>
      </c>
      <c r="I949" s="3" t="s">
        <v>701</v>
      </c>
      <c r="J949" s="2">
        <v>1</v>
      </c>
      <c r="K949" s="213" t="s">
        <v>777</v>
      </c>
    </row>
    <row r="950" spans="1:11">
      <c r="A950" s="2">
        <f>A949+1</f>
        <v>949</v>
      </c>
      <c r="B950" s="210" t="s">
        <v>210</v>
      </c>
      <c r="C950" s="2">
        <v>2024</v>
      </c>
      <c r="D950" s="2" t="s">
        <v>211</v>
      </c>
      <c r="E950" s="2" t="s">
        <v>211</v>
      </c>
      <c r="F950" s="36">
        <v>45292</v>
      </c>
      <c r="G950" s="2">
        <v>31</v>
      </c>
      <c r="H950" s="19">
        <v>45293</v>
      </c>
      <c r="I950" s="3" t="s">
        <v>701</v>
      </c>
      <c r="J950" s="2">
        <v>1</v>
      </c>
      <c r="K950" s="213" t="s">
        <v>778</v>
      </c>
    </row>
    <row r="951" spans="1:11">
      <c r="A951" s="2">
        <f>A950+1</f>
        <v>950</v>
      </c>
      <c r="B951" s="210" t="s">
        <v>210</v>
      </c>
      <c r="C951" s="2">
        <v>2024</v>
      </c>
      <c r="D951" s="2" t="s">
        <v>211</v>
      </c>
      <c r="E951" s="2" t="s">
        <v>211</v>
      </c>
      <c r="F951" s="36">
        <v>45292</v>
      </c>
      <c r="G951" s="2">
        <v>31</v>
      </c>
      <c r="H951" s="19">
        <v>45294</v>
      </c>
      <c r="I951" t="s">
        <v>384</v>
      </c>
      <c r="J951" s="2">
        <v>2</v>
      </c>
      <c r="K951" s="214" t="s">
        <v>184</v>
      </c>
    </row>
    <row r="952" spans="1:11">
      <c r="A952" s="2">
        <f t="shared" ref="A952:A953" si="78">A951+1</f>
        <v>951</v>
      </c>
      <c r="B952" s="210" t="s">
        <v>210</v>
      </c>
      <c r="C952" s="2">
        <v>2024</v>
      </c>
      <c r="D952" s="2" t="s">
        <v>211</v>
      </c>
      <c r="E952" s="2" t="s">
        <v>211</v>
      </c>
      <c r="F952" s="36">
        <v>45292</v>
      </c>
      <c r="G952" s="2">
        <v>31</v>
      </c>
      <c r="H952" s="19">
        <v>45295</v>
      </c>
      <c r="I952" t="s">
        <v>328</v>
      </c>
      <c r="J952" s="2">
        <v>1</v>
      </c>
      <c r="K952" s="214" t="s">
        <v>185</v>
      </c>
    </row>
    <row r="953" spans="1:11">
      <c r="A953" s="2">
        <f t="shared" si="78"/>
        <v>952</v>
      </c>
      <c r="B953" s="210" t="s">
        <v>210</v>
      </c>
      <c r="C953" s="2">
        <v>2024</v>
      </c>
      <c r="D953" s="2" t="s">
        <v>211</v>
      </c>
      <c r="E953" s="2" t="s">
        <v>211</v>
      </c>
      <c r="F953" s="18">
        <v>45292</v>
      </c>
      <c r="G953" s="2">
        <v>31</v>
      </c>
      <c r="H953" s="19">
        <v>45296</v>
      </c>
      <c r="I953" s="211" t="s">
        <v>364</v>
      </c>
      <c r="J953" s="2">
        <v>1</v>
      </c>
      <c r="K953" s="211" t="s">
        <v>187</v>
      </c>
    </row>
    <row r="954" spans="1:11">
      <c r="A954" s="2">
        <f>A953+1</f>
        <v>953</v>
      </c>
      <c r="B954" s="210" t="s">
        <v>210</v>
      </c>
      <c r="C954" s="2">
        <v>2024</v>
      </c>
      <c r="D954" s="2" t="s">
        <v>211</v>
      </c>
      <c r="E954" s="2" t="s">
        <v>211</v>
      </c>
      <c r="F954" s="36">
        <v>45292</v>
      </c>
      <c r="G954" s="2">
        <v>31</v>
      </c>
      <c r="H954" s="19">
        <v>45297</v>
      </c>
      <c r="I954" t="s">
        <v>384</v>
      </c>
      <c r="J954" s="2">
        <v>1</v>
      </c>
      <c r="K954" s="214" t="s">
        <v>188</v>
      </c>
    </row>
    <row r="955" spans="1:11">
      <c r="A955" s="2">
        <f t="shared" ref="A955:A974" si="79">A954+1</f>
        <v>954</v>
      </c>
      <c r="B955" s="210" t="s">
        <v>210</v>
      </c>
      <c r="C955" s="2">
        <v>2024</v>
      </c>
      <c r="D955" s="2" t="s">
        <v>211</v>
      </c>
      <c r="E955" s="2" t="s">
        <v>211</v>
      </c>
      <c r="F955" s="36">
        <v>45292</v>
      </c>
      <c r="G955" s="2">
        <v>31</v>
      </c>
      <c r="H955" s="19">
        <v>45297</v>
      </c>
      <c r="I955" t="s">
        <v>328</v>
      </c>
      <c r="J955" s="2">
        <v>1</v>
      </c>
      <c r="K955" s="214" t="s">
        <v>184</v>
      </c>
    </row>
    <row r="956" spans="1:11">
      <c r="A956" s="2">
        <f t="shared" si="79"/>
        <v>955</v>
      </c>
      <c r="B956" s="210" t="s">
        <v>210</v>
      </c>
      <c r="C956" s="2">
        <v>2024</v>
      </c>
      <c r="D956" s="2" t="s">
        <v>211</v>
      </c>
      <c r="E956" s="2" t="s">
        <v>211</v>
      </c>
      <c r="F956" s="18">
        <v>45292</v>
      </c>
      <c r="G956" s="2">
        <v>31</v>
      </c>
      <c r="H956" s="19">
        <v>45297</v>
      </c>
      <c r="I956" s="211" t="s">
        <v>779</v>
      </c>
      <c r="J956" s="2">
        <v>1</v>
      </c>
      <c r="K956" s="214" t="s">
        <v>184</v>
      </c>
    </row>
    <row r="957" spans="1:11">
      <c r="A957" s="2">
        <f t="shared" si="79"/>
        <v>956</v>
      </c>
      <c r="B957" s="210" t="s">
        <v>210</v>
      </c>
      <c r="C957" s="2">
        <v>2024</v>
      </c>
      <c r="D957" s="2" t="s">
        <v>211</v>
      </c>
      <c r="E957" s="2" t="s">
        <v>211</v>
      </c>
      <c r="F957" s="18">
        <v>45292</v>
      </c>
      <c r="G957" s="2">
        <v>31</v>
      </c>
      <c r="H957" s="19">
        <v>45299</v>
      </c>
      <c r="I957" s="211" t="s">
        <v>334</v>
      </c>
      <c r="J957" s="2">
        <v>2</v>
      </c>
      <c r="K957" s="211" t="s">
        <v>184</v>
      </c>
    </row>
    <row r="958" spans="1:11">
      <c r="A958" s="2">
        <f t="shared" si="79"/>
        <v>957</v>
      </c>
      <c r="B958" s="210" t="s">
        <v>210</v>
      </c>
      <c r="C958" s="2">
        <v>2024</v>
      </c>
      <c r="D958" s="2" t="s">
        <v>211</v>
      </c>
      <c r="E958" s="2" t="s">
        <v>211</v>
      </c>
      <c r="F958" s="18">
        <v>45292</v>
      </c>
      <c r="G958" s="2">
        <v>31</v>
      </c>
      <c r="H958" s="19">
        <v>45300</v>
      </c>
      <c r="I958" t="s">
        <v>384</v>
      </c>
      <c r="J958" s="2">
        <v>2</v>
      </c>
      <c r="K958" s="211" t="s">
        <v>189</v>
      </c>
    </row>
    <row r="959" spans="1:11">
      <c r="A959" s="2">
        <f t="shared" si="79"/>
        <v>958</v>
      </c>
      <c r="B959" s="210" t="s">
        <v>210</v>
      </c>
      <c r="C959" s="2">
        <v>2024</v>
      </c>
      <c r="D959" s="2" t="s">
        <v>211</v>
      </c>
      <c r="E959" s="2" t="s">
        <v>211</v>
      </c>
      <c r="F959" s="18">
        <v>45292</v>
      </c>
      <c r="G959" s="2">
        <v>31</v>
      </c>
      <c r="H959" s="19">
        <v>45301</v>
      </c>
      <c r="I959" t="s">
        <v>384</v>
      </c>
      <c r="J959" s="2">
        <v>2</v>
      </c>
      <c r="K959" s="211" t="s">
        <v>185</v>
      </c>
    </row>
    <row r="960" spans="1:11">
      <c r="A960" s="2">
        <f t="shared" si="79"/>
        <v>959</v>
      </c>
      <c r="B960" s="210" t="s">
        <v>210</v>
      </c>
      <c r="C960" s="2">
        <v>2024</v>
      </c>
      <c r="D960" s="2" t="s">
        <v>211</v>
      </c>
      <c r="E960" s="2" t="s">
        <v>211</v>
      </c>
      <c r="F960" s="18">
        <v>45292</v>
      </c>
      <c r="G960" s="2">
        <v>31</v>
      </c>
      <c r="H960" s="19">
        <v>45301</v>
      </c>
      <c r="I960" s="211" t="s">
        <v>334</v>
      </c>
      <c r="J960" s="2">
        <v>2</v>
      </c>
      <c r="K960" s="211" t="s">
        <v>188</v>
      </c>
    </row>
    <row r="961" spans="1:11">
      <c r="A961" s="2">
        <f t="shared" si="79"/>
        <v>960</v>
      </c>
      <c r="B961" s="210" t="s">
        <v>210</v>
      </c>
      <c r="C961" s="2">
        <v>2024</v>
      </c>
      <c r="D961" s="2" t="s">
        <v>211</v>
      </c>
      <c r="E961" s="2" t="s">
        <v>211</v>
      </c>
      <c r="F961" s="18">
        <v>45292</v>
      </c>
      <c r="G961" s="2">
        <v>31</v>
      </c>
      <c r="H961" s="19">
        <v>45302</v>
      </c>
      <c r="I961" t="s">
        <v>339</v>
      </c>
      <c r="J961" s="2">
        <v>1</v>
      </c>
      <c r="K961" s="211" t="s">
        <v>188</v>
      </c>
    </row>
    <row r="962" spans="1:11">
      <c r="A962" s="2">
        <f t="shared" si="79"/>
        <v>961</v>
      </c>
      <c r="B962" s="210" t="s">
        <v>210</v>
      </c>
      <c r="C962" s="2">
        <v>2024</v>
      </c>
      <c r="D962" s="2" t="s">
        <v>211</v>
      </c>
      <c r="E962" s="2" t="s">
        <v>211</v>
      </c>
      <c r="F962" s="18">
        <v>45292</v>
      </c>
      <c r="G962" s="2">
        <v>31</v>
      </c>
      <c r="H962" s="19">
        <v>45302</v>
      </c>
      <c r="I962" t="s">
        <v>384</v>
      </c>
      <c r="J962" s="2">
        <v>2</v>
      </c>
      <c r="K962" s="211" t="s">
        <v>188</v>
      </c>
    </row>
    <row r="963" spans="1:11">
      <c r="A963" s="2">
        <f t="shared" si="79"/>
        <v>962</v>
      </c>
      <c r="B963" s="210" t="s">
        <v>210</v>
      </c>
      <c r="C963" s="2">
        <v>2024</v>
      </c>
      <c r="D963" s="2" t="s">
        <v>211</v>
      </c>
      <c r="E963" s="2" t="s">
        <v>211</v>
      </c>
      <c r="F963" s="18">
        <v>45292</v>
      </c>
      <c r="G963" s="2">
        <v>31</v>
      </c>
      <c r="H963" s="19">
        <v>45302</v>
      </c>
      <c r="I963" t="s">
        <v>384</v>
      </c>
      <c r="J963" s="2">
        <v>2</v>
      </c>
      <c r="K963" s="211" t="s">
        <v>185</v>
      </c>
    </row>
    <row r="964" spans="1:11">
      <c r="A964" s="2">
        <f t="shared" si="79"/>
        <v>963</v>
      </c>
      <c r="B964" s="210" t="s">
        <v>210</v>
      </c>
      <c r="C964" s="2">
        <v>2024</v>
      </c>
      <c r="D964" s="2" t="s">
        <v>211</v>
      </c>
      <c r="E964" s="2" t="s">
        <v>211</v>
      </c>
      <c r="F964" s="18">
        <v>45292</v>
      </c>
      <c r="G964" s="2">
        <v>31</v>
      </c>
      <c r="H964" s="19">
        <v>45302</v>
      </c>
      <c r="I964" t="s">
        <v>1480</v>
      </c>
      <c r="J964" s="2">
        <v>1</v>
      </c>
      <c r="K964" s="211" t="s">
        <v>188</v>
      </c>
    </row>
    <row r="965" spans="1:11">
      <c r="A965" s="2">
        <f t="shared" si="79"/>
        <v>964</v>
      </c>
      <c r="B965" s="210" t="s">
        <v>210</v>
      </c>
      <c r="C965" s="2">
        <v>2024</v>
      </c>
      <c r="D965" s="2" t="s">
        <v>211</v>
      </c>
      <c r="E965" s="2" t="s">
        <v>211</v>
      </c>
      <c r="F965" s="18">
        <v>45292</v>
      </c>
      <c r="G965" s="2">
        <v>31</v>
      </c>
      <c r="H965" s="19">
        <v>45302</v>
      </c>
      <c r="I965" t="s">
        <v>1480</v>
      </c>
      <c r="J965" s="2">
        <v>1</v>
      </c>
      <c r="K965" s="211" t="s">
        <v>185</v>
      </c>
    </row>
    <row r="966" spans="1:11">
      <c r="A966" s="2">
        <f t="shared" si="79"/>
        <v>965</v>
      </c>
      <c r="B966" s="210" t="s">
        <v>210</v>
      </c>
      <c r="C966" s="2">
        <v>2024</v>
      </c>
      <c r="D966" s="2" t="s">
        <v>211</v>
      </c>
      <c r="E966" s="2" t="s">
        <v>211</v>
      </c>
      <c r="F966" s="18">
        <v>45292</v>
      </c>
      <c r="G966" s="2">
        <v>31</v>
      </c>
      <c r="H966" s="19">
        <v>45304</v>
      </c>
      <c r="I966" s="3" t="s">
        <v>701</v>
      </c>
      <c r="J966" s="2">
        <v>1</v>
      </c>
      <c r="K966" s="212" t="s">
        <v>780</v>
      </c>
    </row>
    <row r="967" spans="1:11">
      <c r="A967" s="2">
        <f t="shared" si="79"/>
        <v>966</v>
      </c>
      <c r="B967" s="210" t="s">
        <v>210</v>
      </c>
      <c r="C967" s="2">
        <v>2024</v>
      </c>
      <c r="D967" s="2" t="s">
        <v>211</v>
      </c>
      <c r="E967" s="2" t="s">
        <v>211</v>
      </c>
      <c r="F967" s="18">
        <v>45292</v>
      </c>
      <c r="G967" s="2">
        <v>31</v>
      </c>
      <c r="H967" s="19">
        <v>45305</v>
      </c>
      <c r="I967" s="211" t="s">
        <v>334</v>
      </c>
      <c r="J967" s="2">
        <v>2</v>
      </c>
      <c r="K967" s="211" t="s">
        <v>185</v>
      </c>
    </row>
    <row r="968" spans="1:11">
      <c r="A968" s="2">
        <f t="shared" si="79"/>
        <v>967</v>
      </c>
      <c r="B968" s="210" t="s">
        <v>210</v>
      </c>
      <c r="C968" s="2">
        <v>2024</v>
      </c>
      <c r="D968" s="2" t="s">
        <v>211</v>
      </c>
      <c r="E968" s="2" t="s">
        <v>211</v>
      </c>
      <c r="F968" s="18">
        <v>45292</v>
      </c>
      <c r="G968" s="2">
        <v>31</v>
      </c>
      <c r="H968" s="19">
        <v>45305</v>
      </c>
      <c r="I968" s="211" t="s">
        <v>334</v>
      </c>
      <c r="J968" s="2">
        <v>2</v>
      </c>
      <c r="K968" s="211" t="s">
        <v>185</v>
      </c>
    </row>
    <row r="969" spans="1:11">
      <c r="A969" s="2">
        <f t="shared" si="79"/>
        <v>968</v>
      </c>
      <c r="B969" s="210" t="s">
        <v>210</v>
      </c>
      <c r="C969" s="2">
        <v>2024</v>
      </c>
      <c r="D969" s="2" t="s">
        <v>211</v>
      </c>
      <c r="E969" s="2" t="s">
        <v>211</v>
      </c>
      <c r="F969" s="18">
        <v>45292</v>
      </c>
      <c r="G969" s="2">
        <v>31</v>
      </c>
      <c r="H969" s="19">
        <v>45305</v>
      </c>
      <c r="I969" t="s">
        <v>319</v>
      </c>
      <c r="J969" s="2">
        <v>1</v>
      </c>
      <c r="K969" s="211" t="s">
        <v>188</v>
      </c>
    </row>
    <row r="970" spans="1:11">
      <c r="A970" s="2">
        <f t="shared" si="79"/>
        <v>969</v>
      </c>
      <c r="B970" s="210" t="s">
        <v>210</v>
      </c>
      <c r="C970" s="2">
        <v>2024</v>
      </c>
      <c r="D970" s="2" t="s">
        <v>211</v>
      </c>
      <c r="E970" s="2" t="s">
        <v>211</v>
      </c>
      <c r="F970" s="18">
        <v>45292</v>
      </c>
      <c r="G970" s="2">
        <v>31</v>
      </c>
      <c r="H970" s="19">
        <v>45307</v>
      </c>
      <c r="I970" t="s">
        <v>319</v>
      </c>
      <c r="J970" s="2">
        <v>1</v>
      </c>
      <c r="K970" s="211" t="s">
        <v>188</v>
      </c>
    </row>
    <row r="971" spans="1:11">
      <c r="A971" s="2">
        <f t="shared" si="79"/>
        <v>970</v>
      </c>
      <c r="B971" s="210" t="s">
        <v>210</v>
      </c>
      <c r="C971" s="2">
        <v>2024</v>
      </c>
      <c r="D971" s="2" t="s">
        <v>211</v>
      </c>
      <c r="E971" s="2" t="s">
        <v>211</v>
      </c>
      <c r="F971" s="18">
        <v>45292</v>
      </c>
      <c r="G971" s="2">
        <v>31</v>
      </c>
      <c r="H971" s="19">
        <v>45307</v>
      </c>
      <c r="I971" t="s">
        <v>339</v>
      </c>
      <c r="J971" s="2">
        <v>1</v>
      </c>
      <c r="K971" s="211" t="s">
        <v>184</v>
      </c>
    </row>
    <row r="972" spans="1:11">
      <c r="A972" s="2">
        <f t="shared" si="79"/>
        <v>971</v>
      </c>
      <c r="B972" s="210" t="s">
        <v>210</v>
      </c>
      <c r="C972" s="2">
        <v>2024</v>
      </c>
      <c r="D972" s="2" t="s">
        <v>211</v>
      </c>
      <c r="E972" s="2" t="s">
        <v>211</v>
      </c>
      <c r="F972" s="18">
        <v>45292</v>
      </c>
      <c r="G972" s="2">
        <v>31</v>
      </c>
      <c r="H972" s="19">
        <v>45308</v>
      </c>
      <c r="I972" t="s">
        <v>328</v>
      </c>
      <c r="J972" s="2">
        <v>1</v>
      </c>
      <c r="K972" s="211" t="s">
        <v>187</v>
      </c>
    </row>
    <row r="973" spans="1:11">
      <c r="A973" s="2">
        <f t="shared" si="79"/>
        <v>972</v>
      </c>
      <c r="B973" s="210" t="s">
        <v>210</v>
      </c>
      <c r="C973" s="2">
        <v>2024</v>
      </c>
      <c r="D973" s="2" t="s">
        <v>211</v>
      </c>
      <c r="E973" s="2" t="s">
        <v>211</v>
      </c>
      <c r="F973" s="18">
        <v>45292</v>
      </c>
      <c r="G973" s="2">
        <v>31</v>
      </c>
      <c r="H973" s="19">
        <v>45308</v>
      </c>
      <c r="I973" t="s">
        <v>339</v>
      </c>
      <c r="J973" s="2">
        <v>1</v>
      </c>
      <c r="K973" s="211" t="s">
        <v>184</v>
      </c>
    </row>
    <row r="974" spans="1:11">
      <c r="A974" s="2">
        <f t="shared" si="79"/>
        <v>973</v>
      </c>
      <c r="B974" s="210" t="s">
        <v>210</v>
      </c>
      <c r="C974" s="2">
        <v>2024</v>
      </c>
      <c r="D974" s="2" t="s">
        <v>211</v>
      </c>
      <c r="E974" s="2" t="s">
        <v>211</v>
      </c>
      <c r="F974" s="18">
        <v>45292</v>
      </c>
      <c r="G974" s="2">
        <v>31</v>
      </c>
      <c r="H974" s="19">
        <v>45310</v>
      </c>
      <c r="I974" t="s">
        <v>339</v>
      </c>
      <c r="J974" s="2">
        <v>1</v>
      </c>
      <c r="K974" s="211" t="s">
        <v>187</v>
      </c>
    </row>
    <row r="975" spans="1:11">
      <c r="A975" s="2">
        <f t="shared" ref="A975:A976" si="80">A974+1</f>
        <v>974</v>
      </c>
      <c r="B975" s="210" t="s">
        <v>210</v>
      </c>
      <c r="C975" s="2">
        <v>2024</v>
      </c>
      <c r="D975" s="2" t="s">
        <v>211</v>
      </c>
      <c r="E975" s="2" t="s">
        <v>211</v>
      </c>
      <c r="F975" s="18">
        <v>45292</v>
      </c>
      <c r="G975" s="2">
        <v>31</v>
      </c>
      <c r="H975" s="19">
        <v>45311</v>
      </c>
      <c r="I975" t="s">
        <v>384</v>
      </c>
      <c r="J975" s="2">
        <v>2</v>
      </c>
      <c r="K975" s="214" t="s">
        <v>187</v>
      </c>
    </row>
    <row r="976" spans="1:11">
      <c r="A976" s="2">
        <f t="shared" si="80"/>
        <v>975</v>
      </c>
      <c r="B976" s="210" t="s">
        <v>210</v>
      </c>
      <c r="C976" s="2">
        <v>2024</v>
      </c>
      <c r="D976" s="2" t="s">
        <v>211</v>
      </c>
      <c r="E976" s="2" t="s">
        <v>211</v>
      </c>
      <c r="F976" s="18">
        <v>45292</v>
      </c>
      <c r="G976" s="2">
        <v>31</v>
      </c>
      <c r="H976" s="19">
        <v>45311</v>
      </c>
      <c r="I976" t="s">
        <v>319</v>
      </c>
      <c r="J976" s="2">
        <v>1</v>
      </c>
      <c r="K976" s="214" t="s">
        <v>187</v>
      </c>
    </row>
    <row r="977" spans="1:11">
      <c r="A977" s="2">
        <f>A976+1</f>
        <v>976</v>
      </c>
      <c r="B977" s="210" t="s">
        <v>210</v>
      </c>
      <c r="C977" s="2">
        <v>2024</v>
      </c>
      <c r="D977" s="2" t="s">
        <v>211</v>
      </c>
      <c r="E977" s="2" t="s">
        <v>211</v>
      </c>
      <c r="F977" s="18">
        <v>45292</v>
      </c>
      <c r="G977" s="2">
        <v>31</v>
      </c>
      <c r="H977" s="19">
        <v>45315</v>
      </c>
      <c r="I977" t="s">
        <v>319</v>
      </c>
      <c r="J977" s="2">
        <v>1</v>
      </c>
      <c r="K977" s="214" t="s">
        <v>189</v>
      </c>
    </row>
    <row r="978" spans="1:11">
      <c r="A978" s="2">
        <f t="shared" ref="A978:A979" si="81">A977+1</f>
        <v>977</v>
      </c>
      <c r="B978" s="210" t="s">
        <v>210</v>
      </c>
      <c r="C978" s="2">
        <v>2024</v>
      </c>
      <c r="D978" s="2" t="s">
        <v>211</v>
      </c>
      <c r="E978" s="2" t="s">
        <v>211</v>
      </c>
      <c r="F978" s="18">
        <v>45292</v>
      </c>
      <c r="G978" s="2">
        <v>31</v>
      </c>
      <c r="H978" s="19">
        <v>45316</v>
      </c>
      <c r="I978" s="3" t="s">
        <v>701</v>
      </c>
      <c r="J978" s="2">
        <v>1</v>
      </c>
      <c r="K978" s="212" t="s">
        <v>705</v>
      </c>
    </row>
    <row r="979" spans="1:11">
      <c r="A979" s="2">
        <f t="shared" si="81"/>
        <v>978</v>
      </c>
      <c r="B979" s="210" t="s">
        <v>210</v>
      </c>
      <c r="C979" s="2">
        <v>2024</v>
      </c>
      <c r="D979" s="2" t="s">
        <v>211</v>
      </c>
      <c r="E979" s="2" t="s">
        <v>211</v>
      </c>
      <c r="F979" s="18">
        <v>45292</v>
      </c>
      <c r="G979" s="2">
        <v>31</v>
      </c>
      <c r="H979" s="19">
        <v>45316</v>
      </c>
      <c r="I979" s="214" t="s">
        <v>706</v>
      </c>
      <c r="J979" s="2">
        <v>1</v>
      </c>
      <c r="K979" s="212" t="s">
        <v>781</v>
      </c>
    </row>
    <row r="980" spans="1:11">
      <c r="A980" s="2">
        <f t="shared" ref="A980:A982" si="82">A979+1</f>
        <v>979</v>
      </c>
      <c r="B980" s="210" t="s">
        <v>210</v>
      </c>
      <c r="C980" s="2">
        <v>2024</v>
      </c>
      <c r="D980" s="2" t="s">
        <v>211</v>
      </c>
      <c r="E980" s="2" t="s">
        <v>211</v>
      </c>
      <c r="F980" s="18">
        <v>45292</v>
      </c>
      <c r="G980" s="2">
        <v>31</v>
      </c>
      <c r="H980" s="19">
        <v>45317</v>
      </c>
      <c r="I980" t="s">
        <v>328</v>
      </c>
      <c r="J980" s="2">
        <v>1</v>
      </c>
      <c r="K980" s="214" t="s">
        <v>188</v>
      </c>
    </row>
    <row r="981" spans="1:11">
      <c r="A981" s="2">
        <f t="shared" si="82"/>
        <v>980</v>
      </c>
      <c r="B981" s="210" t="s">
        <v>210</v>
      </c>
      <c r="C981" s="2">
        <v>2024</v>
      </c>
      <c r="D981" s="2" t="s">
        <v>211</v>
      </c>
      <c r="E981" s="2" t="s">
        <v>211</v>
      </c>
      <c r="F981" s="18">
        <v>45292</v>
      </c>
      <c r="G981" s="2">
        <v>31</v>
      </c>
      <c r="H981" s="19">
        <v>45317</v>
      </c>
      <c r="I981" t="s">
        <v>319</v>
      </c>
      <c r="J981" s="2">
        <v>1</v>
      </c>
      <c r="K981" s="214" t="s">
        <v>188</v>
      </c>
    </row>
    <row r="982" spans="1:11">
      <c r="A982" s="2">
        <f t="shared" si="82"/>
        <v>981</v>
      </c>
      <c r="B982" s="210" t="s">
        <v>210</v>
      </c>
      <c r="C982" s="2">
        <v>2024</v>
      </c>
      <c r="D982" s="2" t="s">
        <v>211</v>
      </c>
      <c r="E982" s="2" t="s">
        <v>211</v>
      </c>
      <c r="F982" s="18">
        <v>45292</v>
      </c>
      <c r="G982" s="2">
        <v>31</v>
      </c>
      <c r="H982" s="19">
        <v>45317</v>
      </c>
      <c r="I982" s="211" t="s">
        <v>320</v>
      </c>
      <c r="J982" s="2">
        <v>1</v>
      </c>
      <c r="K982" s="214" t="s">
        <v>188</v>
      </c>
    </row>
    <row r="983" spans="1:11">
      <c r="A983" s="2">
        <f t="shared" ref="A983:A984" si="83">A982+1</f>
        <v>982</v>
      </c>
      <c r="B983" s="210" t="s">
        <v>210</v>
      </c>
      <c r="C983" s="2">
        <v>2024</v>
      </c>
      <c r="D983" s="2" t="s">
        <v>211</v>
      </c>
      <c r="E983" s="2" t="s">
        <v>211</v>
      </c>
      <c r="F983" s="18">
        <v>45292</v>
      </c>
      <c r="G983" s="2">
        <v>31</v>
      </c>
      <c r="H983" s="19">
        <v>45318</v>
      </c>
      <c r="I983" t="s">
        <v>328</v>
      </c>
      <c r="J983" s="2">
        <v>1</v>
      </c>
      <c r="K983" s="214" t="s">
        <v>184</v>
      </c>
    </row>
    <row r="984" spans="1:11">
      <c r="A984" s="2">
        <f t="shared" si="83"/>
        <v>983</v>
      </c>
      <c r="B984" s="210" t="s">
        <v>210</v>
      </c>
      <c r="C984" s="2">
        <v>2024</v>
      </c>
      <c r="D984" s="2" t="s">
        <v>211</v>
      </c>
      <c r="E984" s="2" t="s">
        <v>211</v>
      </c>
      <c r="F984" s="18">
        <v>45292</v>
      </c>
      <c r="G984" s="2">
        <v>31</v>
      </c>
      <c r="H984" s="19">
        <v>45318</v>
      </c>
      <c r="I984" t="s">
        <v>319</v>
      </c>
      <c r="J984" s="2">
        <v>1</v>
      </c>
      <c r="K984" s="214" t="s">
        <v>189</v>
      </c>
    </row>
    <row r="985" spans="1:11">
      <c r="A985" s="2">
        <f>A984+1</f>
        <v>984</v>
      </c>
      <c r="B985" s="210" t="s">
        <v>210</v>
      </c>
      <c r="C985" s="2">
        <v>2024</v>
      </c>
      <c r="D985" s="2" t="s">
        <v>211</v>
      </c>
      <c r="E985" s="2" t="s">
        <v>211</v>
      </c>
      <c r="F985" s="18">
        <v>45292</v>
      </c>
      <c r="G985" s="2">
        <v>31</v>
      </c>
      <c r="H985" s="19">
        <v>45319</v>
      </c>
      <c r="I985" s="3" t="s">
        <v>701</v>
      </c>
      <c r="J985" s="2">
        <v>1</v>
      </c>
      <c r="K985" s="212" t="s">
        <v>782</v>
      </c>
    </row>
    <row r="986" spans="1:11">
      <c r="A986" s="2">
        <f>A985+1</f>
        <v>985</v>
      </c>
      <c r="B986" s="210" t="s">
        <v>210</v>
      </c>
      <c r="C986" s="2">
        <v>2024</v>
      </c>
      <c r="D986" s="2" t="s">
        <v>211</v>
      </c>
      <c r="E986" s="2" t="s">
        <v>211</v>
      </c>
      <c r="F986" s="18">
        <v>45292</v>
      </c>
      <c r="G986" s="2">
        <v>31</v>
      </c>
      <c r="H986" s="19">
        <v>45320</v>
      </c>
      <c r="I986" t="s">
        <v>328</v>
      </c>
      <c r="J986" s="2">
        <v>1</v>
      </c>
      <c r="K986" s="3" t="s">
        <v>186</v>
      </c>
    </row>
    <row r="987" spans="1:11">
      <c r="A987" s="2">
        <f>A986+1</f>
        <v>986</v>
      </c>
      <c r="B987" s="210" t="s">
        <v>210</v>
      </c>
      <c r="C987" s="2">
        <v>2024</v>
      </c>
      <c r="D987" s="2" t="s">
        <v>211</v>
      </c>
      <c r="E987" s="2" t="s">
        <v>211</v>
      </c>
      <c r="F987" s="18">
        <v>45292</v>
      </c>
      <c r="G987" s="2">
        <v>31</v>
      </c>
      <c r="H987" s="19">
        <v>45320</v>
      </c>
      <c r="I987" t="s">
        <v>372</v>
      </c>
      <c r="J987" s="2">
        <v>1</v>
      </c>
      <c r="K987" s="214" t="s">
        <v>189</v>
      </c>
    </row>
    <row r="988" spans="1:11">
      <c r="A988" s="2">
        <f>A987+1</f>
        <v>987</v>
      </c>
      <c r="B988" s="210" t="s">
        <v>210</v>
      </c>
      <c r="C988" s="2">
        <v>2024</v>
      </c>
      <c r="D988" s="2" t="s">
        <v>211</v>
      </c>
      <c r="E988" s="2" t="s">
        <v>211</v>
      </c>
      <c r="F988" s="18">
        <v>45292</v>
      </c>
      <c r="G988" s="2">
        <v>31</v>
      </c>
      <c r="H988" s="19">
        <v>45321</v>
      </c>
      <c r="I988" t="s">
        <v>319</v>
      </c>
      <c r="J988" s="2">
        <v>1</v>
      </c>
      <c r="K988" s="211" t="s">
        <v>184</v>
      </c>
    </row>
    <row r="989" spans="1:11">
      <c r="A989" s="2">
        <f t="shared" ref="A989:A991" si="84">A988+1</f>
        <v>988</v>
      </c>
      <c r="B989" s="210" t="s">
        <v>210</v>
      </c>
      <c r="C989" s="2">
        <v>2024</v>
      </c>
      <c r="D989" s="2" t="s">
        <v>211</v>
      </c>
      <c r="E989" s="2" t="s">
        <v>211</v>
      </c>
      <c r="F989" s="18">
        <v>45292</v>
      </c>
      <c r="G989" s="2">
        <v>31</v>
      </c>
      <c r="H989" s="19">
        <v>45322</v>
      </c>
      <c r="I989" s="3" t="s">
        <v>701</v>
      </c>
      <c r="J989" s="2">
        <v>1</v>
      </c>
      <c r="K989" s="213" t="s">
        <v>783</v>
      </c>
    </row>
    <row r="990" spans="1:11">
      <c r="A990" s="2">
        <f t="shared" si="84"/>
        <v>989</v>
      </c>
      <c r="B990" s="210" t="s">
        <v>210</v>
      </c>
      <c r="C990" s="2">
        <v>2024</v>
      </c>
      <c r="D990" s="2" t="s">
        <v>211</v>
      </c>
      <c r="E990" s="2" t="s">
        <v>211</v>
      </c>
      <c r="F990" s="18">
        <v>45292</v>
      </c>
      <c r="G990" s="2">
        <v>31</v>
      </c>
      <c r="H990" s="19">
        <v>45322</v>
      </c>
      <c r="I990" s="3" t="s">
        <v>701</v>
      </c>
      <c r="J990" s="2">
        <v>1</v>
      </c>
      <c r="K990" s="213" t="s">
        <v>784</v>
      </c>
    </row>
    <row r="991" spans="1:11">
      <c r="A991" s="2">
        <f t="shared" si="84"/>
        <v>990</v>
      </c>
      <c r="B991" s="210" t="s">
        <v>210</v>
      </c>
      <c r="C991" s="2">
        <v>2024</v>
      </c>
      <c r="D991" s="2" t="s">
        <v>211</v>
      </c>
      <c r="E991" s="2" t="s">
        <v>211</v>
      </c>
      <c r="F991" s="18">
        <v>45292</v>
      </c>
      <c r="G991" s="2">
        <v>31</v>
      </c>
      <c r="H991" s="19">
        <v>45322</v>
      </c>
      <c r="I991" s="3" t="s">
        <v>701</v>
      </c>
      <c r="J991" s="2">
        <v>1</v>
      </c>
      <c r="K991" s="213" t="s">
        <v>747</v>
      </c>
    </row>
    <row r="992" spans="1:11">
      <c r="A992" s="2">
        <f t="shared" ref="A992:A997" si="85">A991+1</f>
        <v>991</v>
      </c>
      <c r="B992" s="210" t="s">
        <v>210</v>
      </c>
      <c r="C992" s="2">
        <v>2024</v>
      </c>
      <c r="D992" s="2" t="s">
        <v>211</v>
      </c>
      <c r="E992" s="2" t="s">
        <v>211</v>
      </c>
      <c r="F992" s="18">
        <v>45292</v>
      </c>
      <c r="G992" s="2">
        <v>31</v>
      </c>
      <c r="H992" s="19">
        <v>45322</v>
      </c>
      <c r="I992" t="s">
        <v>339</v>
      </c>
      <c r="J992" s="2">
        <v>1</v>
      </c>
      <c r="K992" s="214" t="s">
        <v>184</v>
      </c>
    </row>
    <row r="993" spans="1:11">
      <c r="A993" s="2">
        <f t="shared" si="85"/>
        <v>992</v>
      </c>
      <c r="B993" s="210" t="s">
        <v>210</v>
      </c>
      <c r="C993" s="2">
        <v>2024</v>
      </c>
      <c r="D993" s="2" t="s">
        <v>211</v>
      </c>
      <c r="E993" s="2" t="s">
        <v>211</v>
      </c>
      <c r="F993" s="18">
        <v>45323</v>
      </c>
      <c r="G993" s="2">
        <v>29</v>
      </c>
      <c r="H993" s="19">
        <v>45323</v>
      </c>
      <c r="I993" t="s">
        <v>384</v>
      </c>
      <c r="J993" s="2">
        <v>2</v>
      </c>
      <c r="K993" s="214" t="s">
        <v>188</v>
      </c>
    </row>
    <row r="994" spans="1:11">
      <c r="A994" s="2">
        <f t="shared" si="85"/>
        <v>993</v>
      </c>
      <c r="B994" s="210" t="s">
        <v>210</v>
      </c>
      <c r="C994" s="2">
        <v>2024</v>
      </c>
      <c r="D994" s="2" t="s">
        <v>211</v>
      </c>
      <c r="E994" s="2" t="s">
        <v>211</v>
      </c>
      <c r="F994" s="18">
        <v>45323</v>
      </c>
      <c r="G994" s="2">
        <v>29</v>
      </c>
      <c r="H994" s="19">
        <v>45323</v>
      </c>
      <c r="I994" s="211" t="s">
        <v>334</v>
      </c>
      <c r="J994" s="2">
        <v>2</v>
      </c>
      <c r="K994" s="214" t="s">
        <v>188</v>
      </c>
    </row>
    <row r="995" spans="1:11">
      <c r="A995" s="2">
        <f t="shared" si="85"/>
        <v>994</v>
      </c>
      <c r="B995" s="210" t="s">
        <v>210</v>
      </c>
      <c r="C995" s="2">
        <v>2024</v>
      </c>
      <c r="D995" s="2" t="s">
        <v>211</v>
      </c>
      <c r="E995" s="2" t="s">
        <v>211</v>
      </c>
      <c r="F995" s="18">
        <v>45323</v>
      </c>
      <c r="G995" s="2">
        <v>29</v>
      </c>
      <c r="H995" s="19">
        <v>45324</v>
      </c>
      <c r="I995" t="s">
        <v>328</v>
      </c>
      <c r="J995" s="2">
        <v>1</v>
      </c>
      <c r="K995" s="214" t="s">
        <v>187</v>
      </c>
    </row>
    <row r="996" spans="1:11">
      <c r="A996" s="2">
        <f t="shared" si="85"/>
        <v>995</v>
      </c>
      <c r="B996" s="210" t="s">
        <v>210</v>
      </c>
      <c r="C996" s="2">
        <v>2024</v>
      </c>
      <c r="D996" s="2" t="s">
        <v>211</v>
      </c>
      <c r="E996" s="2" t="s">
        <v>211</v>
      </c>
      <c r="F996" s="18">
        <v>45323</v>
      </c>
      <c r="G996" s="2">
        <v>29</v>
      </c>
      <c r="H996" s="19">
        <v>45325</v>
      </c>
      <c r="I996" s="3" t="s">
        <v>701</v>
      </c>
      <c r="J996" s="2">
        <v>1</v>
      </c>
      <c r="K996" s="214" t="s">
        <v>187</v>
      </c>
    </row>
    <row r="997" spans="1:11">
      <c r="A997" s="2">
        <f t="shared" si="85"/>
        <v>996</v>
      </c>
      <c r="B997" s="210" t="s">
        <v>210</v>
      </c>
      <c r="C997" s="2">
        <v>2024</v>
      </c>
      <c r="D997" s="2" t="s">
        <v>211</v>
      </c>
      <c r="E997" s="2" t="s">
        <v>211</v>
      </c>
      <c r="F997" s="18">
        <v>45323</v>
      </c>
      <c r="G997" s="2">
        <v>29</v>
      </c>
      <c r="H997" s="19">
        <v>45325</v>
      </c>
      <c r="I997" t="s">
        <v>384</v>
      </c>
      <c r="J997" s="2">
        <v>2</v>
      </c>
      <c r="K997" s="214" t="s">
        <v>189</v>
      </c>
    </row>
    <row r="998" spans="1:11">
      <c r="A998" s="2">
        <f t="shared" ref="A998:A1010" si="86">A997+1</f>
        <v>997</v>
      </c>
      <c r="B998" s="210" t="s">
        <v>210</v>
      </c>
      <c r="C998" s="2">
        <v>2024</v>
      </c>
      <c r="D998" s="2" t="s">
        <v>211</v>
      </c>
      <c r="E998" s="2" t="s">
        <v>211</v>
      </c>
      <c r="F998" s="18">
        <v>45323</v>
      </c>
      <c r="G998" s="2">
        <v>29</v>
      </c>
      <c r="H998" s="19">
        <v>45327</v>
      </c>
      <c r="I998" s="211" t="s">
        <v>360</v>
      </c>
      <c r="J998" s="2">
        <v>1</v>
      </c>
      <c r="K998" s="214" t="s">
        <v>188</v>
      </c>
    </row>
    <row r="999" spans="1:11">
      <c r="A999" s="2">
        <f t="shared" si="86"/>
        <v>998</v>
      </c>
      <c r="B999" s="210" t="s">
        <v>210</v>
      </c>
      <c r="C999" s="2">
        <v>2024</v>
      </c>
      <c r="D999" s="2" t="s">
        <v>211</v>
      </c>
      <c r="E999" s="2" t="s">
        <v>211</v>
      </c>
      <c r="F999" s="18">
        <v>45323</v>
      </c>
      <c r="G999" s="2">
        <v>29</v>
      </c>
      <c r="H999" s="19">
        <v>45327</v>
      </c>
      <c r="I999" s="211" t="s">
        <v>320</v>
      </c>
      <c r="J999" s="2">
        <v>1</v>
      </c>
      <c r="K999" s="214" t="s">
        <v>188</v>
      </c>
    </row>
    <row r="1000" spans="1:11">
      <c r="A1000" s="2">
        <f t="shared" si="86"/>
        <v>999</v>
      </c>
      <c r="B1000" s="210" t="s">
        <v>210</v>
      </c>
      <c r="C1000" s="2">
        <v>2024</v>
      </c>
      <c r="D1000" s="2" t="s">
        <v>211</v>
      </c>
      <c r="E1000" s="2" t="s">
        <v>211</v>
      </c>
      <c r="F1000" s="18">
        <v>45323</v>
      </c>
      <c r="G1000" s="2">
        <v>29</v>
      </c>
      <c r="H1000" s="19">
        <v>45328</v>
      </c>
      <c r="I1000" t="s">
        <v>384</v>
      </c>
      <c r="J1000" s="2">
        <v>2</v>
      </c>
      <c r="K1000" s="211" t="s">
        <v>187</v>
      </c>
    </row>
    <row r="1001" spans="1:11">
      <c r="A1001" s="2">
        <f t="shared" si="86"/>
        <v>1000</v>
      </c>
      <c r="B1001" s="210" t="s">
        <v>210</v>
      </c>
      <c r="C1001" s="2">
        <v>2024</v>
      </c>
      <c r="D1001" s="2" t="s">
        <v>211</v>
      </c>
      <c r="E1001" s="2" t="s">
        <v>211</v>
      </c>
      <c r="F1001" s="18">
        <v>45323</v>
      </c>
      <c r="G1001" s="2">
        <v>29</v>
      </c>
      <c r="H1001" s="19">
        <v>45328</v>
      </c>
      <c r="I1001" t="s">
        <v>328</v>
      </c>
      <c r="J1001" s="2">
        <v>1</v>
      </c>
      <c r="K1001" s="211" t="s">
        <v>185</v>
      </c>
    </row>
    <row r="1002" spans="1:11">
      <c r="A1002" s="2">
        <f t="shared" si="86"/>
        <v>1001</v>
      </c>
      <c r="B1002" s="210" t="s">
        <v>210</v>
      </c>
      <c r="C1002" s="2">
        <v>2024</v>
      </c>
      <c r="D1002" s="2" t="s">
        <v>211</v>
      </c>
      <c r="E1002" s="2" t="s">
        <v>211</v>
      </c>
      <c r="F1002" s="18">
        <v>45323</v>
      </c>
      <c r="G1002" s="2">
        <v>29</v>
      </c>
      <c r="H1002" s="19">
        <v>45330</v>
      </c>
      <c r="I1002" t="s">
        <v>319</v>
      </c>
      <c r="J1002" s="2">
        <v>1</v>
      </c>
      <c r="K1002" s="211" t="s">
        <v>188</v>
      </c>
    </row>
    <row r="1003" spans="1:11">
      <c r="A1003" s="2">
        <f t="shared" si="86"/>
        <v>1002</v>
      </c>
      <c r="B1003" s="210" t="s">
        <v>210</v>
      </c>
      <c r="C1003" s="2">
        <v>2024</v>
      </c>
      <c r="D1003" s="2" t="s">
        <v>211</v>
      </c>
      <c r="E1003" s="2" t="s">
        <v>211</v>
      </c>
      <c r="F1003" s="18">
        <v>45323</v>
      </c>
      <c r="G1003" s="2">
        <v>29</v>
      </c>
      <c r="H1003" s="19">
        <v>45331</v>
      </c>
      <c r="I1003" t="s">
        <v>328</v>
      </c>
      <c r="J1003" s="2">
        <v>1</v>
      </c>
      <c r="K1003" s="211" t="s">
        <v>187</v>
      </c>
    </row>
    <row r="1004" spans="1:11">
      <c r="A1004" s="2">
        <f t="shared" si="86"/>
        <v>1003</v>
      </c>
      <c r="B1004" s="210" t="s">
        <v>210</v>
      </c>
      <c r="C1004" s="2">
        <v>2024</v>
      </c>
      <c r="D1004" s="2" t="s">
        <v>211</v>
      </c>
      <c r="E1004" s="2" t="s">
        <v>211</v>
      </c>
      <c r="F1004" s="18">
        <v>45323</v>
      </c>
      <c r="G1004" s="2">
        <v>29</v>
      </c>
      <c r="H1004" s="19">
        <v>45331</v>
      </c>
      <c r="I1004" s="211" t="s">
        <v>334</v>
      </c>
      <c r="J1004" s="2">
        <v>2</v>
      </c>
      <c r="K1004" s="211" t="s">
        <v>185</v>
      </c>
    </row>
    <row r="1005" spans="1:11">
      <c r="A1005" s="2">
        <f t="shared" si="86"/>
        <v>1004</v>
      </c>
      <c r="B1005" s="210" t="s">
        <v>210</v>
      </c>
      <c r="C1005" s="2">
        <v>2024</v>
      </c>
      <c r="D1005" s="2" t="s">
        <v>211</v>
      </c>
      <c r="E1005" s="2" t="s">
        <v>211</v>
      </c>
      <c r="F1005" s="18">
        <v>45323</v>
      </c>
      <c r="G1005" s="2">
        <v>29</v>
      </c>
      <c r="H1005" s="19">
        <v>45333</v>
      </c>
      <c r="I1005" t="s">
        <v>328</v>
      </c>
      <c r="J1005" s="2">
        <v>1</v>
      </c>
      <c r="K1005" s="211" t="s">
        <v>188</v>
      </c>
    </row>
    <row r="1006" spans="1:11">
      <c r="A1006" s="2">
        <f t="shared" si="86"/>
        <v>1005</v>
      </c>
      <c r="B1006" s="210" t="s">
        <v>210</v>
      </c>
      <c r="C1006" s="2">
        <v>2024</v>
      </c>
      <c r="D1006" s="2" t="s">
        <v>211</v>
      </c>
      <c r="E1006" s="2" t="s">
        <v>211</v>
      </c>
      <c r="F1006" s="18">
        <v>45323</v>
      </c>
      <c r="G1006" s="2">
        <v>29</v>
      </c>
      <c r="H1006" s="19">
        <v>45333</v>
      </c>
      <c r="I1006" s="3" t="s">
        <v>701</v>
      </c>
      <c r="J1006" s="2">
        <v>1</v>
      </c>
      <c r="K1006" s="214" t="s">
        <v>189</v>
      </c>
    </row>
    <row r="1007" spans="1:11">
      <c r="A1007" s="2">
        <f t="shared" si="86"/>
        <v>1006</v>
      </c>
      <c r="B1007" s="210" t="s">
        <v>210</v>
      </c>
      <c r="C1007" s="2">
        <v>2024</v>
      </c>
      <c r="D1007" s="2" t="s">
        <v>211</v>
      </c>
      <c r="E1007" s="2" t="s">
        <v>211</v>
      </c>
      <c r="F1007" s="18">
        <v>45323</v>
      </c>
      <c r="G1007" s="2">
        <v>29</v>
      </c>
      <c r="H1007" s="19">
        <v>45333</v>
      </c>
      <c r="I1007" s="3" t="s">
        <v>701</v>
      </c>
      <c r="J1007" s="2">
        <v>1</v>
      </c>
      <c r="K1007" s="214" t="s">
        <v>189</v>
      </c>
    </row>
    <row r="1008" spans="1:11">
      <c r="A1008" s="2">
        <f t="shared" si="86"/>
        <v>1007</v>
      </c>
      <c r="B1008" s="210" t="s">
        <v>210</v>
      </c>
      <c r="C1008" s="2">
        <v>2024</v>
      </c>
      <c r="D1008" s="2" t="s">
        <v>211</v>
      </c>
      <c r="E1008" s="2" t="s">
        <v>211</v>
      </c>
      <c r="F1008" s="18">
        <v>45323</v>
      </c>
      <c r="G1008" s="2">
        <v>29</v>
      </c>
      <c r="H1008" s="19">
        <v>45333</v>
      </c>
      <c r="I1008" s="3" t="s">
        <v>701</v>
      </c>
      <c r="J1008" s="2">
        <v>1</v>
      </c>
      <c r="K1008" s="211" t="s">
        <v>187</v>
      </c>
    </row>
    <row r="1009" spans="1:11">
      <c r="A1009" s="2">
        <f t="shared" si="86"/>
        <v>1008</v>
      </c>
      <c r="B1009" s="210" t="s">
        <v>210</v>
      </c>
      <c r="C1009" s="2">
        <v>2024</v>
      </c>
      <c r="D1009" s="2" t="s">
        <v>211</v>
      </c>
      <c r="E1009" s="2" t="s">
        <v>211</v>
      </c>
      <c r="F1009" s="18">
        <v>45323</v>
      </c>
      <c r="G1009" s="2">
        <v>29</v>
      </c>
      <c r="H1009" s="19">
        <v>45333</v>
      </c>
      <c r="I1009" s="3" t="s">
        <v>701</v>
      </c>
      <c r="J1009" s="2">
        <v>1</v>
      </c>
      <c r="K1009" s="211" t="s">
        <v>187</v>
      </c>
    </row>
    <row r="1010" spans="1:11">
      <c r="A1010" s="2">
        <f t="shared" si="86"/>
        <v>1009</v>
      </c>
      <c r="B1010" s="210" t="s">
        <v>210</v>
      </c>
      <c r="C1010" s="2">
        <v>2024</v>
      </c>
      <c r="D1010" s="2" t="s">
        <v>211</v>
      </c>
      <c r="E1010" s="2" t="s">
        <v>211</v>
      </c>
      <c r="F1010" s="18">
        <v>45323</v>
      </c>
      <c r="G1010" s="2">
        <v>29</v>
      </c>
      <c r="H1010" s="19">
        <v>45334</v>
      </c>
      <c r="I1010" t="s">
        <v>328</v>
      </c>
      <c r="J1010" s="2">
        <v>1</v>
      </c>
      <c r="K1010" s="211" t="s">
        <v>189</v>
      </c>
    </row>
    <row r="1011" spans="1:11">
      <c r="A1011" s="2">
        <f t="shared" ref="A1011:A1016" si="87">A1010+1</f>
        <v>1010</v>
      </c>
      <c r="B1011" s="210" t="s">
        <v>210</v>
      </c>
      <c r="C1011" s="2">
        <v>2024</v>
      </c>
      <c r="D1011" s="2" t="s">
        <v>211</v>
      </c>
      <c r="E1011" s="2" t="s">
        <v>211</v>
      </c>
      <c r="F1011" s="18">
        <v>45323</v>
      </c>
      <c r="G1011" s="2">
        <v>29</v>
      </c>
      <c r="H1011" s="19">
        <v>45334</v>
      </c>
      <c r="I1011" t="s">
        <v>384</v>
      </c>
      <c r="J1011" s="2">
        <v>2</v>
      </c>
      <c r="K1011" s="211" t="s">
        <v>185</v>
      </c>
    </row>
    <row r="1012" spans="1:11">
      <c r="A1012" s="2">
        <f t="shared" si="87"/>
        <v>1011</v>
      </c>
      <c r="B1012" s="210" t="s">
        <v>210</v>
      </c>
      <c r="C1012" s="2">
        <v>2024</v>
      </c>
      <c r="D1012" s="2" t="s">
        <v>211</v>
      </c>
      <c r="E1012" s="2" t="s">
        <v>211</v>
      </c>
      <c r="F1012" s="18">
        <v>45323</v>
      </c>
      <c r="G1012" s="2">
        <v>29</v>
      </c>
      <c r="H1012" s="19">
        <v>45334</v>
      </c>
      <c r="I1012" s="3" t="s">
        <v>701</v>
      </c>
      <c r="J1012" s="2">
        <v>1</v>
      </c>
      <c r="K1012" s="211" t="s">
        <v>187</v>
      </c>
    </row>
    <row r="1013" spans="1:11">
      <c r="A1013" s="2">
        <f t="shared" si="87"/>
        <v>1012</v>
      </c>
      <c r="B1013" s="210" t="s">
        <v>210</v>
      </c>
      <c r="C1013" s="2">
        <v>2024</v>
      </c>
      <c r="D1013" s="2" t="s">
        <v>211</v>
      </c>
      <c r="E1013" s="2" t="s">
        <v>211</v>
      </c>
      <c r="F1013" s="18">
        <v>45323</v>
      </c>
      <c r="G1013" s="2">
        <v>29</v>
      </c>
      <c r="H1013" s="19">
        <v>45335</v>
      </c>
      <c r="I1013" s="211" t="s">
        <v>1468</v>
      </c>
      <c r="J1013" s="2">
        <v>1</v>
      </c>
      <c r="K1013" s="211" t="s">
        <v>185</v>
      </c>
    </row>
    <row r="1014" spans="1:11">
      <c r="A1014" s="2">
        <f t="shared" si="87"/>
        <v>1013</v>
      </c>
      <c r="B1014" s="210" t="s">
        <v>210</v>
      </c>
      <c r="C1014" s="2">
        <v>2024</v>
      </c>
      <c r="D1014" s="2" t="s">
        <v>211</v>
      </c>
      <c r="E1014" s="2" t="s">
        <v>211</v>
      </c>
      <c r="F1014" s="18">
        <v>45323</v>
      </c>
      <c r="G1014" s="2">
        <v>29</v>
      </c>
      <c r="H1014" s="19">
        <v>45335</v>
      </c>
      <c r="I1014" s="211" t="s">
        <v>1468</v>
      </c>
      <c r="J1014" s="2">
        <v>1</v>
      </c>
      <c r="K1014" s="211" t="s">
        <v>187</v>
      </c>
    </row>
    <row r="1015" spans="1:11">
      <c r="A1015" s="2">
        <f t="shared" si="87"/>
        <v>1014</v>
      </c>
      <c r="B1015" s="210" t="s">
        <v>210</v>
      </c>
      <c r="C1015" s="2">
        <v>2024</v>
      </c>
      <c r="D1015" s="2" t="s">
        <v>211</v>
      </c>
      <c r="E1015" s="2" t="s">
        <v>211</v>
      </c>
      <c r="F1015" s="18">
        <v>45323</v>
      </c>
      <c r="G1015" s="2">
        <v>29</v>
      </c>
      <c r="H1015" s="19">
        <v>45335</v>
      </c>
      <c r="I1015" s="211" t="s">
        <v>1468</v>
      </c>
      <c r="J1015" s="2">
        <v>1</v>
      </c>
      <c r="K1015" s="211" t="s">
        <v>186</v>
      </c>
    </row>
    <row r="1016" spans="1:11">
      <c r="A1016" s="2">
        <f t="shared" si="87"/>
        <v>1015</v>
      </c>
      <c r="B1016" s="210" t="s">
        <v>210</v>
      </c>
      <c r="C1016" s="2">
        <v>2024</v>
      </c>
      <c r="D1016" s="2" t="s">
        <v>211</v>
      </c>
      <c r="E1016" s="2" t="s">
        <v>211</v>
      </c>
      <c r="F1016" s="18">
        <v>45323</v>
      </c>
      <c r="G1016" s="2">
        <v>29</v>
      </c>
      <c r="H1016" s="19">
        <v>45335</v>
      </c>
      <c r="I1016" s="211" t="s">
        <v>1468</v>
      </c>
      <c r="J1016" s="2">
        <v>1</v>
      </c>
      <c r="K1016" s="211" t="s">
        <v>189</v>
      </c>
    </row>
    <row r="1017" spans="1:11">
      <c r="A1017" s="2">
        <f t="shared" ref="A1017:A1018" si="88">A1016+1</f>
        <v>1016</v>
      </c>
      <c r="B1017" s="210" t="s">
        <v>210</v>
      </c>
      <c r="C1017" s="2">
        <v>2024</v>
      </c>
      <c r="D1017" s="2" t="s">
        <v>211</v>
      </c>
      <c r="E1017" s="2" t="s">
        <v>211</v>
      </c>
      <c r="F1017" s="18">
        <v>45323</v>
      </c>
      <c r="G1017" s="2">
        <v>29</v>
      </c>
      <c r="H1017" s="19">
        <v>45335</v>
      </c>
      <c r="I1017" s="211" t="s">
        <v>1468</v>
      </c>
      <c r="J1017" s="2">
        <v>1</v>
      </c>
      <c r="K1017" s="211" t="s">
        <v>189</v>
      </c>
    </row>
    <row r="1018" spans="1:11">
      <c r="A1018" s="2">
        <f t="shared" si="88"/>
        <v>1017</v>
      </c>
      <c r="B1018" s="210" t="s">
        <v>210</v>
      </c>
      <c r="C1018" s="2">
        <v>2024</v>
      </c>
      <c r="D1018" s="2" t="s">
        <v>211</v>
      </c>
      <c r="E1018" s="2" t="s">
        <v>211</v>
      </c>
      <c r="F1018" s="18">
        <v>45323</v>
      </c>
      <c r="G1018" s="2">
        <v>29</v>
      </c>
      <c r="H1018" s="19">
        <v>45335</v>
      </c>
      <c r="I1018" s="211" t="s">
        <v>1468</v>
      </c>
      <c r="J1018" s="2">
        <v>1</v>
      </c>
      <c r="K1018" s="211" t="s">
        <v>189</v>
      </c>
    </row>
    <row r="1019" spans="1:11">
      <c r="A1019" s="2">
        <f>A1018+1</f>
        <v>1018</v>
      </c>
      <c r="B1019" s="210" t="s">
        <v>210</v>
      </c>
      <c r="C1019" s="2">
        <v>2024</v>
      </c>
      <c r="D1019" s="2" t="s">
        <v>211</v>
      </c>
      <c r="E1019" s="2" t="s">
        <v>211</v>
      </c>
      <c r="F1019" s="18">
        <v>45323</v>
      </c>
      <c r="G1019" s="2">
        <v>29</v>
      </c>
      <c r="H1019" s="19">
        <v>45335</v>
      </c>
      <c r="I1019" s="212" t="s">
        <v>508</v>
      </c>
      <c r="J1019" s="2">
        <v>1</v>
      </c>
      <c r="K1019" s="213" t="s">
        <v>785</v>
      </c>
    </row>
    <row r="1020" spans="1:11">
      <c r="A1020" s="2">
        <f>A1019+1</f>
        <v>1019</v>
      </c>
      <c r="B1020" s="210" t="s">
        <v>210</v>
      </c>
      <c r="C1020" s="2">
        <v>2024</v>
      </c>
      <c r="D1020" s="2" t="s">
        <v>211</v>
      </c>
      <c r="E1020" s="2" t="s">
        <v>211</v>
      </c>
      <c r="F1020" s="18">
        <v>45323</v>
      </c>
      <c r="G1020" s="2">
        <v>29</v>
      </c>
      <c r="H1020" s="19">
        <v>45336</v>
      </c>
      <c r="I1020" t="s">
        <v>339</v>
      </c>
      <c r="J1020" s="2">
        <v>1</v>
      </c>
      <c r="K1020" s="3" t="s">
        <v>188</v>
      </c>
    </row>
    <row r="1021" spans="1:11">
      <c r="A1021" s="2">
        <f>A1020+1</f>
        <v>1020</v>
      </c>
      <c r="B1021" s="210" t="s">
        <v>210</v>
      </c>
      <c r="C1021" s="2">
        <v>2024</v>
      </c>
      <c r="D1021" s="2" t="s">
        <v>211</v>
      </c>
      <c r="E1021" s="2" t="s">
        <v>211</v>
      </c>
      <c r="F1021" s="18">
        <v>45323</v>
      </c>
      <c r="G1021" s="2">
        <v>29</v>
      </c>
      <c r="H1021" s="19">
        <v>45338</v>
      </c>
      <c r="I1021" t="s">
        <v>328</v>
      </c>
      <c r="J1021" s="2">
        <v>1</v>
      </c>
      <c r="K1021" s="211" t="s">
        <v>185</v>
      </c>
    </row>
    <row r="1022" spans="1:11">
      <c r="A1022" s="2">
        <f>A1021+1</f>
        <v>1021</v>
      </c>
      <c r="B1022" s="210" t="s">
        <v>210</v>
      </c>
      <c r="C1022" s="2">
        <v>2024</v>
      </c>
      <c r="D1022" s="2" t="s">
        <v>211</v>
      </c>
      <c r="E1022" s="2" t="s">
        <v>211</v>
      </c>
      <c r="F1022" s="18">
        <v>45323</v>
      </c>
      <c r="G1022" s="2">
        <v>29</v>
      </c>
      <c r="H1022" s="19">
        <v>45338</v>
      </c>
      <c r="I1022" t="s">
        <v>319</v>
      </c>
      <c r="J1022" s="2">
        <v>1</v>
      </c>
      <c r="K1022" s="211" t="s">
        <v>185</v>
      </c>
    </row>
    <row r="1023" spans="1:11">
      <c r="A1023" s="2">
        <f t="shared" ref="A1023:A1024" si="89">A1022+1</f>
        <v>1022</v>
      </c>
      <c r="B1023" s="210" t="s">
        <v>210</v>
      </c>
      <c r="C1023" s="2">
        <v>2024</v>
      </c>
      <c r="D1023" s="2" t="s">
        <v>211</v>
      </c>
      <c r="E1023" s="2" t="s">
        <v>211</v>
      </c>
      <c r="F1023" s="18">
        <v>45323</v>
      </c>
      <c r="G1023" s="2">
        <v>29</v>
      </c>
      <c r="H1023" s="19">
        <v>45339</v>
      </c>
      <c r="I1023" s="211" t="s">
        <v>334</v>
      </c>
      <c r="J1023" s="2">
        <v>2</v>
      </c>
      <c r="K1023" s="214" t="s">
        <v>189</v>
      </c>
    </row>
    <row r="1024" spans="1:11">
      <c r="A1024" s="2">
        <f t="shared" si="89"/>
        <v>1023</v>
      </c>
      <c r="B1024" s="210" t="s">
        <v>210</v>
      </c>
      <c r="C1024" s="2">
        <v>2024</v>
      </c>
      <c r="D1024" s="2" t="s">
        <v>211</v>
      </c>
      <c r="E1024" s="2" t="s">
        <v>211</v>
      </c>
      <c r="F1024" s="18">
        <v>45323</v>
      </c>
      <c r="G1024" s="2">
        <v>29</v>
      </c>
      <c r="H1024" s="19">
        <v>45339</v>
      </c>
      <c r="I1024" t="s">
        <v>319</v>
      </c>
      <c r="J1024" s="2">
        <v>1</v>
      </c>
      <c r="K1024" s="214" t="s">
        <v>188</v>
      </c>
    </row>
    <row r="1025" spans="1:11">
      <c r="A1025" s="2">
        <f t="shared" ref="A1025:A1026" si="90">A1024+1</f>
        <v>1024</v>
      </c>
      <c r="B1025" s="210" t="s">
        <v>210</v>
      </c>
      <c r="C1025" s="2">
        <v>2024</v>
      </c>
      <c r="D1025" s="2" t="s">
        <v>211</v>
      </c>
      <c r="E1025" s="2" t="s">
        <v>211</v>
      </c>
      <c r="F1025" s="18">
        <v>45323</v>
      </c>
      <c r="G1025" s="2">
        <v>29</v>
      </c>
      <c r="H1025" s="19">
        <v>45341</v>
      </c>
      <c r="I1025" t="s">
        <v>319</v>
      </c>
      <c r="J1025" s="2">
        <v>1</v>
      </c>
      <c r="K1025" s="214" t="s">
        <v>185</v>
      </c>
    </row>
    <row r="1026" spans="1:11">
      <c r="A1026" s="2">
        <f t="shared" si="90"/>
        <v>1025</v>
      </c>
      <c r="B1026" s="210" t="s">
        <v>210</v>
      </c>
      <c r="C1026" s="2">
        <v>2024</v>
      </c>
      <c r="D1026" s="2" t="s">
        <v>211</v>
      </c>
      <c r="E1026" s="2" t="s">
        <v>211</v>
      </c>
      <c r="F1026" s="18">
        <v>45323</v>
      </c>
      <c r="G1026" s="2">
        <v>29</v>
      </c>
      <c r="H1026" s="19">
        <v>45341</v>
      </c>
      <c r="I1026" s="211" t="s">
        <v>360</v>
      </c>
      <c r="J1026" s="2">
        <v>1</v>
      </c>
      <c r="K1026" s="214" t="s">
        <v>189</v>
      </c>
    </row>
    <row r="1027" spans="1:11">
      <c r="A1027" s="2">
        <f>A1026+1</f>
        <v>1026</v>
      </c>
      <c r="B1027" s="210" t="s">
        <v>210</v>
      </c>
      <c r="C1027" s="2">
        <v>2024</v>
      </c>
      <c r="D1027" s="2" t="s">
        <v>211</v>
      </c>
      <c r="E1027" s="2" t="s">
        <v>211</v>
      </c>
      <c r="F1027" s="18">
        <v>45323</v>
      </c>
      <c r="G1027" s="2">
        <v>29</v>
      </c>
      <c r="H1027" s="19">
        <v>45341</v>
      </c>
      <c r="I1027" s="212" t="s">
        <v>508</v>
      </c>
      <c r="J1027" s="2">
        <v>1</v>
      </c>
      <c r="K1027" s="213" t="s">
        <v>508</v>
      </c>
    </row>
    <row r="1028" spans="1:11">
      <c r="A1028" s="2">
        <f>A1027+1</f>
        <v>1027</v>
      </c>
      <c r="B1028" s="210" t="s">
        <v>210</v>
      </c>
      <c r="C1028" s="2">
        <v>2024</v>
      </c>
      <c r="D1028" s="2" t="s">
        <v>211</v>
      </c>
      <c r="E1028" s="2" t="s">
        <v>211</v>
      </c>
      <c r="F1028" s="18">
        <v>45323</v>
      </c>
      <c r="G1028" s="2">
        <v>29</v>
      </c>
      <c r="H1028" s="19">
        <v>45342</v>
      </c>
      <c r="I1028" s="212" t="s">
        <v>1481</v>
      </c>
      <c r="J1028" s="2">
        <v>1</v>
      </c>
      <c r="K1028" s="213" t="s">
        <v>1481</v>
      </c>
    </row>
    <row r="1029" spans="1:11">
      <c r="A1029" s="2">
        <f t="shared" ref="A1029:A1030" si="91">A1028+1</f>
        <v>1028</v>
      </c>
      <c r="B1029" s="210" t="s">
        <v>210</v>
      </c>
      <c r="C1029" s="2">
        <v>2024</v>
      </c>
      <c r="D1029" s="2" t="s">
        <v>211</v>
      </c>
      <c r="E1029" s="2" t="s">
        <v>211</v>
      </c>
      <c r="F1029" s="18">
        <v>45323</v>
      </c>
      <c r="G1029" s="2">
        <v>29</v>
      </c>
      <c r="H1029" s="19">
        <v>45343</v>
      </c>
      <c r="I1029" s="3" t="s">
        <v>701</v>
      </c>
      <c r="J1029" s="2">
        <v>1</v>
      </c>
      <c r="K1029" s="213" t="s">
        <v>786</v>
      </c>
    </row>
    <row r="1030" spans="1:11">
      <c r="A1030" s="2">
        <f t="shared" si="91"/>
        <v>1029</v>
      </c>
      <c r="B1030" s="210" t="s">
        <v>210</v>
      </c>
      <c r="C1030" s="2">
        <v>2024</v>
      </c>
      <c r="D1030" s="2" t="s">
        <v>211</v>
      </c>
      <c r="E1030" s="2" t="s">
        <v>211</v>
      </c>
      <c r="F1030" s="18">
        <v>45323</v>
      </c>
      <c r="G1030" s="2">
        <v>29</v>
      </c>
      <c r="H1030" s="19">
        <v>45343</v>
      </c>
      <c r="I1030" s="214" t="s">
        <v>706</v>
      </c>
      <c r="J1030" s="2">
        <v>1</v>
      </c>
      <c r="K1030" s="213" t="s">
        <v>787</v>
      </c>
    </row>
    <row r="1031" spans="1:11">
      <c r="A1031" s="2">
        <f t="shared" ref="A1031:A1032" si="92">A1030+1</f>
        <v>1030</v>
      </c>
      <c r="B1031" s="210" t="s">
        <v>210</v>
      </c>
      <c r="C1031" s="2">
        <v>2024</v>
      </c>
      <c r="D1031" s="2" t="s">
        <v>211</v>
      </c>
      <c r="E1031" s="2" t="s">
        <v>211</v>
      </c>
      <c r="F1031" s="18">
        <v>45323</v>
      </c>
      <c r="G1031" s="2">
        <v>29</v>
      </c>
      <c r="H1031" s="19">
        <v>45344</v>
      </c>
      <c r="I1031" s="211" t="s">
        <v>320</v>
      </c>
      <c r="J1031" s="2">
        <v>1</v>
      </c>
      <c r="K1031" s="214" t="s">
        <v>185</v>
      </c>
    </row>
    <row r="1032" spans="1:11">
      <c r="A1032" s="2">
        <f t="shared" si="92"/>
        <v>1031</v>
      </c>
      <c r="B1032" s="210" t="s">
        <v>210</v>
      </c>
      <c r="C1032" s="2">
        <v>2024</v>
      </c>
      <c r="D1032" s="2" t="s">
        <v>211</v>
      </c>
      <c r="E1032" s="2" t="s">
        <v>211</v>
      </c>
      <c r="F1032" s="18">
        <v>45323</v>
      </c>
      <c r="G1032" s="2">
        <v>29</v>
      </c>
      <c r="H1032" s="19">
        <v>45344</v>
      </c>
      <c r="I1032" s="211" t="s">
        <v>286</v>
      </c>
      <c r="J1032" s="2">
        <v>1</v>
      </c>
      <c r="K1032" s="214" t="s">
        <v>185</v>
      </c>
    </row>
    <row r="1033" spans="1:11">
      <c r="A1033" s="2">
        <f>A1032+1</f>
        <v>1032</v>
      </c>
      <c r="B1033" s="210" t="s">
        <v>210</v>
      </c>
      <c r="C1033" s="2">
        <v>2024</v>
      </c>
      <c r="D1033" s="2" t="s">
        <v>211</v>
      </c>
      <c r="E1033" s="2" t="s">
        <v>211</v>
      </c>
      <c r="F1033" s="18">
        <v>45323</v>
      </c>
      <c r="G1033" s="2">
        <v>29</v>
      </c>
      <c r="H1033" s="19">
        <v>45345</v>
      </c>
      <c r="I1033" s="3" t="s">
        <v>701</v>
      </c>
      <c r="J1033" s="2">
        <v>1</v>
      </c>
      <c r="K1033" s="213" t="s">
        <v>788</v>
      </c>
    </row>
    <row r="1034" spans="1:11">
      <c r="A1034" s="2">
        <f>A1033+1</f>
        <v>1033</v>
      </c>
      <c r="B1034" s="210" t="s">
        <v>210</v>
      </c>
      <c r="C1034" s="2">
        <v>2024</v>
      </c>
      <c r="D1034" s="2" t="s">
        <v>211</v>
      </c>
      <c r="E1034" s="2" t="s">
        <v>211</v>
      </c>
      <c r="F1034" s="18">
        <v>45323</v>
      </c>
      <c r="G1034" s="2">
        <v>29</v>
      </c>
      <c r="H1034" s="19">
        <v>45346</v>
      </c>
      <c r="I1034" s="3" t="s">
        <v>701</v>
      </c>
      <c r="J1034" s="2">
        <v>1</v>
      </c>
      <c r="K1034" s="212" t="s">
        <v>789</v>
      </c>
    </row>
    <row r="1035" spans="1:11">
      <c r="A1035" s="2">
        <f>A1034+1</f>
        <v>1034</v>
      </c>
      <c r="B1035" s="210" t="s">
        <v>210</v>
      </c>
      <c r="C1035" s="2">
        <v>2024</v>
      </c>
      <c r="D1035" s="2" t="s">
        <v>211</v>
      </c>
      <c r="E1035" s="2" t="s">
        <v>211</v>
      </c>
      <c r="F1035" s="18">
        <v>45323</v>
      </c>
      <c r="G1035" s="2">
        <v>29</v>
      </c>
      <c r="H1035" s="19">
        <v>45346</v>
      </c>
      <c r="I1035" s="3" t="s">
        <v>701</v>
      </c>
      <c r="J1035" s="2">
        <v>1</v>
      </c>
      <c r="K1035" s="212" t="s">
        <v>790</v>
      </c>
    </row>
    <row r="1036" spans="1:11">
      <c r="A1036" s="2">
        <f>A1035+1</f>
        <v>1035</v>
      </c>
      <c r="B1036" s="210" t="s">
        <v>210</v>
      </c>
      <c r="C1036" s="2">
        <v>2024</v>
      </c>
      <c r="D1036" s="2" t="s">
        <v>211</v>
      </c>
      <c r="E1036" s="2" t="s">
        <v>211</v>
      </c>
      <c r="F1036" s="18">
        <v>45323</v>
      </c>
      <c r="G1036" s="2">
        <v>29</v>
      </c>
      <c r="H1036" s="19">
        <v>45346</v>
      </c>
      <c r="I1036" s="3" t="s">
        <v>701</v>
      </c>
      <c r="J1036" s="2">
        <v>1</v>
      </c>
      <c r="K1036" s="212" t="s">
        <v>791</v>
      </c>
    </row>
    <row r="1037" spans="1:11">
      <c r="A1037" s="2">
        <f>A1036+1</f>
        <v>1036</v>
      </c>
      <c r="B1037" s="210" t="s">
        <v>210</v>
      </c>
      <c r="C1037" s="2">
        <v>2024</v>
      </c>
      <c r="D1037" s="2" t="s">
        <v>211</v>
      </c>
      <c r="E1037" s="2" t="s">
        <v>211</v>
      </c>
      <c r="F1037" s="18">
        <v>45323</v>
      </c>
      <c r="G1037" s="2">
        <v>29</v>
      </c>
      <c r="H1037" s="19">
        <v>45346</v>
      </c>
      <c r="I1037" s="3" t="s">
        <v>701</v>
      </c>
      <c r="J1037" s="2">
        <v>1</v>
      </c>
      <c r="K1037" s="212" t="s">
        <v>792</v>
      </c>
    </row>
    <row r="1038" spans="1:11">
      <c r="A1038" s="2">
        <f t="shared" ref="A1038:A1040" si="93">A1037+1</f>
        <v>1037</v>
      </c>
      <c r="B1038" s="210" t="s">
        <v>210</v>
      </c>
      <c r="C1038" s="2">
        <v>2024</v>
      </c>
      <c r="D1038" s="2" t="s">
        <v>211</v>
      </c>
      <c r="E1038" s="2" t="s">
        <v>211</v>
      </c>
      <c r="F1038" s="18">
        <v>45323</v>
      </c>
      <c r="G1038" s="2">
        <v>29</v>
      </c>
      <c r="H1038" s="19">
        <v>45348</v>
      </c>
      <c r="I1038" s="3" t="s">
        <v>701</v>
      </c>
      <c r="J1038" s="2">
        <v>1</v>
      </c>
      <c r="K1038" s="213" t="s">
        <v>793</v>
      </c>
    </row>
    <row r="1039" spans="1:11">
      <c r="A1039" s="2">
        <f t="shared" si="93"/>
        <v>1038</v>
      </c>
      <c r="B1039" s="210" t="s">
        <v>210</v>
      </c>
      <c r="C1039" s="2">
        <v>2024</v>
      </c>
      <c r="D1039" s="2" t="s">
        <v>211</v>
      </c>
      <c r="E1039" s="2" t="s">
        <v>211</v>
      </c>
      <c r="F1039" s="18">
        <v>45323</v>
      </c>
      <c r="G1039" s="2">
        <v>29</v>
      </c>
      <c r="H1039" s="19">
        <v>45348</v>
      </c>
      <c r="I1039" s="3" t="s">
        <v>701</v>
      </c>
      <c r="J1039" s="2">
        <v>1</v>
      </c>
      <c r="K1039" s="213" t="s">
        <v>794</v>
      </c>
    </row>
    <row r="1040" spans="1:11">
      <c r="A1040" s="2">
        <f t="shared" si="93"/>
        <v>1039</v>
      </c>
      <c r="B1040" s="210" t="s">
        <v>210</v>
      </c>
      <c r="C1040" s="2">
        <v>2024</v>
      </c>
      <c r="D1040" s="2" t="s">
        <v>211</v>
      </c>
      <c r="E1040" s="2" t="s">
        <v>211</v>
      </c>
      <c r="F1040" s="18">
        <v>45323</v>
      </c>
      <c r="G1040" s="2">
        <v>29</v>
      </c>
      <c r="H1040" s="19">
        <v>45348</v>
      </c>
      <c r="I1040" s="3" t="s">
        <v>701</v>
      </c>
      <c r="J1040" s="2">
        <v>1</v>
      </c>
      <c r="K1040" s="213" t="s">
        <v>795</v>
      </c>
    </row>
    <row r="1041" spans="1:11">
      <c r="A1041" s="2">
        <f>A1040+1</f>
        <v>1040</v>
      </c>
      <c r="B1041" s="210" t="s">
        <v>210</v>
      </c>
      <c r="C1041" s="2">
        <v>2024</v>
      </c>
      <c r="D1041" s="2" t="s">
        <v>211</v>
      </c>
      <c r="E1041" s="2" t="s">
        <v>211</v>
      </c>
      <c r="F1041" s="18">
        <v>45323</v>
      </c>
      <c r="G1041" s="2">
        <v>29</v>
      </c>
      <c r="H1041" s="19">
        <v>45348</v>
      </c>
      <c r="I1041" s="211" t="s">
        <v>1468</v>
      </c>
      <c r="J1041" s="2">
        <v>1</v>
      </c>
      <c r="K1041" s="211" t="s">
        <v>1468</v>
      </c>
    </row>
    <row r="1042" spans="1:11">
      <c r="A1042" s="2">
        <f t="shared" ref="A1042:A1043" si="94">A1041+1</f>
        <v>1041</v>
      </c>
      <c r="B1042" s="210" t="s">
        <v>210</v>
      </c>
      <c r="C1042" s="2">
        <v>2024</v>
      </c>
      <c r="D1042" s="2" t="s">
        <v>211</v>
      </c>
      <c r="E1042" s="2" t="s">
        <v>211</v>
      </c>
      <c r="F1042" s="18">
        <v>45323</v>
      </c>
      <c r="G1042" s="2">
        <v>29</v>
      </c>
      <c r="H1042" s="19">
        <v>45348</v>
      </c>
      <c r="I1042" s="3" t="s">
        <v>328</v>
      </c>
      <c r="J1042" s="2">
        <v>1</v>
      </c>
      <c r="K1042" s="214" t="s">
        <v>185</v>
      </c>
    </row>
    <row r="1043" spans="1:11">
      <c r="A1043" s="2">
        <f t="shared" si="94"/>
        <v>1042</v>
      </c>
      <c r="B1043" s="210" t="s">
        <v>210</v>
      </c>
      <c r="C1043" s="2">
        <v>2024</v>
      </c>
      <c r="D1043" s="2" t="s">
        <v>211</v>
      </c>
      <c r="E1043" s="2" t="s">
        <v>211</v>
      </c>
      <c r="F1043" s="18">
        <v>45323</v>
      </c>
      <c r="G1043" s="2">
        <v>29</v>
      </c>
      <c r="H1043" s="19">
        <v>45348</v>
      </c>
      <c r="I1043" s="3" t="s">
        <v>384</v>
      </c>
      <c r="J1043" s="2">
        <v>2</v>
      </c>
      <c r="K1043" s="214" t="s">
        <v>185</v>
      </c>
    </row>
    <row r="1044" spans="1:11">
      <c r="A1044" s="2">
        <f>A1043+1</f>
        <v>1043</v>
      </c>
      <c r="B1044" s="210" t="s">
        <v>210</v>
      </c>
      <c r="C1044" s="2">
        <v>2024</v>
      </c>
      <c r="D1044" s="2" t="s">
        <v>211</v>
      </c>
      <c r="E1044" s="2" t="s">
        <v>211</v>
      </c>
      <c r="F1044" s="18">
        <v>45323</v>
      </c>
      <c r="G1044" s="2">
        <v>29</v>
      </c>
      <c r="H1044" s="19">
        <v>45350</v>
      </c>
      <c r="I1044" s="3" t="s">
        <v>328</v>
      </c>
      <c r="J1044" s="2">
        <v>1</v>
      </c>
      <c r="K1044" s="214" t="s">
        <v>188</v>
      </c>
    </row>
    <row r="1045" spans="1:11">
      <c r="A1045" s="2">
        <f t="shared" ref="A1045:A1047" si="95">A1044+1</f>
        <v>1044</v>
      </c>
      <c r="B1045" s="210" t="s">
        <v>210</v>
      </c>
      <c r="C1045" s="2">
        <v>2024</v>
      </c>
      <c r="D1045" s="2" t="s">
        <v>211</v>
      </c>
      <c r="E1045" s="2" t="s">
        <v>211</v>
      </c>
      <c r="F1045" s="18">
        <v>45352</v>
      </c>
      <c r="G1045" s="2">
        <v>31</v>
      </c>
      <c r="H1045" s="19">
        <v>45352</v>
      </c>
      <c r="I1045" s="3" t="s">
        <v>701</v>
      </c>
      <c r="J1045" s="2">
        <v>1</v>
      </c>
      <c r="K1045" s="212" t="s">
        <v>796</v>
      </c>
    </row>
    <row r="1046" spans="1:11">
      <c r="A1046" s="2">
        <f t="shared" si="95"/>
        <v>1045</v>
      </c>
      <c r="B1046" s="210" t="s">
        <v>210</v>
      </c>
      <c r="C1046" s="2">
        <v>2024</v>
      </c>
      <c r="D1046" s="2" t="s">
        <v>211</v>
      </c>
      <c r="E1046" s="2" t="s">
        <v>211</v>
      </c>
      <c r="F1046" s="18">
        <v>45352</v>
      </c>
      <c r="G1046" s="2">
        <v>31</v>
      </c>
      <c r="H1046" s="19">
        <v>45352</v>
      </c>
      <c r="I1046" s="3" t="s">
        <v>701</v>
      </c>
      <c r="J1046" s="2">
        <v>1</v>
      </c>
      <c r="K1046" s="212" t="s">
        <v>737</v>
      </c>
    </row>
    <row r="1047" spans="1:11">
      <c r="A1047" s="2">
        <f t="shared" si="95"/>
        <v>1046</v>
      </c>
      <c r="B1047" s="210" t="s">
        <v>210</v>
      </c>
      <c r="C1047" s="2">
        <v>2024</v>
      </c>
      <c r="D1047" s="2" t="s">
        <v>211</v>
      </c>
      <c r="E1047" s="2" t="s">
        <v>211</v>
      </c>
      <c r="F1047" s="18">
        <v>45352</v>
      </c>
      <c r="G1047" s="2">
        <v>31</v>
      </c>
      <c r="H1047" s="19">
        <v>45352</v>
      </c>
      <c r="I1047" s="3" t="s">
        <v>701</v>
      </c>
      <c r="J1047" s="2">
        <v>1</v>
      </c>
      <c r="K1047" s="212" t="s">
        <v>797</v>
      </c>
    </row>
    <row r="1048" spans="1:11">
      <c r="A1048" s="2">
        <f>A1047+1</f>
        <v>1047</v>
      </c>
      <c r="B1048" s="210" t="s">
        <v>210</v>
      </c>
      <c r="C1048" s="2">
        <v>2024</v>
      </c>
      <c r="D1048" s="2" t="s">
        <v>211</v>
      </c>
      <c r="E1048" s="2" t="s">
        <v>211</v>
      </c>
      <c r="F1048" s="18">
        <v>45352</v>
      </c>
      <c r="G1048" s="2">
        <v>31</v>
      </c>
      <c r="H1048" s="19">
        <v>45353</v>
      </c>
      <c r="I1048" s="3" t="s">
        <v>701</v>
      </c>
      <c r="J1048" s="2">
        <v>1</v>
      </c>
      <c r="K1048" s="213" t="s">
        <v>798</v>
      </c>
    </row>
    <row r="1049" spans="1:11">
      <c r="A1049" s="2">
        <f t="shared" ref="A1049:A1052" si="96">A1048+1</f>
        <v>1048</v>
      </c>
      <c r="B1049" s="210" t="s">
        <v>210</v>
      </c>
      <c r="C1049" s="2">
        <v>2024</v>
      </c>
      <c r="D1049" s="2" t="s">
        <v>211</v>
      </c>
      <c r="E1049" s="2" t="s">
        <v>211</v>
      </c>
      <c r="F1049" s="18">
        <v>45352</v>
      </c>
      <c r="G1049" s="2">
        <v>31</v>
      </c>
      <c r="H1049" s="19">
        <v>45357</v>
      </c>
      <c r="I1049" s="3" t="s">
        <v>701</v>
      </c>
      <c r="J1049" s="2">
        <v>1</v>
      </c>
      <c r="K1049" s="213" t="s">
        <v>799</v>
      </c>
    </row>
    <row r="1050" spans="1:11">
      <c r="A1050" s="2">
        <f t="shared" si="96"/>
        <v>1049</v>
      </c>
      <c r="B1050" s="210" t="s">
        <v>210</v>
      </c>
      <c r="C1050" s="2">
        <v>2024</v>
      </c>
      <c r="D1050" s="2" t="s">
        <v>211</v>
      </c>
      <c r="E1050" s="2" t="s">
        <v>211</v>
      </c>
      <c r="F1050" s="18">
        <v>45352</v>
      </c>
      <c r="G1050" s="2">
        <v>31</v>
      </c>
      <c r="H1050" s="19">
        <v>45357</v>
      </c>
      <c r="I1050" s="3" t="s">
        <v>701</v>
      </c>
      <c r="J1050" s="2">
        <v>1</v>
      </c>
      <c r="K1050" s="213" t="s">
        <v>800</v>
      </c>
    </row>
    <row r="1051" spans="1:11">
      <c r="A1051" s="2">
        <f t="shared" si="96"/>
        <v>1050</v>
      </c>
      <c r="B1051" s="210" t="s">
        <v>210</v>
      </c>
      <c r="C1051" s="2">
        <v>2024</v>
      </c>
      <c r="D1051" s="2" t="s">
        <v>211</v>
      </c>
      <c r="E1051" s="2" t="s">
        <v>211</v>
      </c>
      <c r="F1051" s="18">
        <v>45352</v>
      </c>
      <c r="G1051" s="2">
        <v>31</v>
      </c>
      <c r="H1051" s="19">
        <v>45357</v>
      </c>
      <c r="I1051" s="3" t="s">
        <v>701</v>
      </c>
      <c r="J1051" s="2">
        <v>1</v>
      </c>
      <c r="K1051" s="213" t="s">
        <v>801</v>
      </c>
    </row>
    <row r="1052" spans="1:11">
      <c r="A1052" s="2">
        <f t="shared" si="96"/>
        <v>1051</v>
      </c>
      <c r="B1052" s="210" t="s">
        <v>210</v>
      </c>
      <c r="C1052" s="2">
        <v>2024</v>
      </c>
      <c r="D1052" s="2" t="s">
        <v>211</v>
      </c>
      <c r="E1052" s="2" t="s">
        <v>211</v>
      </c>
      <c r="F1052" s="18">
        <v>45352</v>
      </c>
      <c r="G1052" s="2">
        <v>31</v>
      </c>
      <c r="H1052" s="19">
        <v>45357</v>
      </c>
      <c r="I1052" s="3" t="s">
        <v>701</v>
      </c>
      <c r="J1052" s="2">
        <v>1</v>
      </c>
      <c r="K1052" s="213" t="s">
        <v>709</v>
      </c>
    </row>
    <row r="1053" spans="1:11">
      <c r="A1053" s="2">
        <f t="shared" ref="A1053:A1058" si="97">A1052+1</f>
        <v>1052</v>
      </c>
      <c r="B1053" s="210" t="s">
        <v>210</v>
      </c>
      <c r="C1053" s="2">
        <v>2024</v>
      </c>
      <c r="D1053" s="2" t="s">
        <v>211</v>
      </c>
      <c r="E1053" s="2" t="s">
        <v>211</v>
      </c>
      <c r="F1053" s="18">
        <v>45352</v>
      </c>
      <c r="G1053" s="2">
        <v>31</v>
      </c>
      <c r="H1053" s="19">
        <v>45359</v>
      </c>
      <c r="I1053" s="3" t="s">
        <v>701</v>
      </c>
      <c r="J1053" s="2">
        <v>1</v>
      </c>
      <c r="K1053" s="213" t="s">
        <v>802</v>
      </c>
    </row>
    <row r="1054" spans="1:11">
      <c r="A1054" s="2">
        <f t="shared" si="97"/>
        <v>1053</v>
      </c>
      <c r="B1054" s="210" t="s">
        <v>210</v>
      </c>
      <c r="C1054" s="2">
        <v>2024</v>
      </c>
      <c r="D1054" s="2" t="s">
        <v>211</v>
      </c>
      <c r="E1054" s="2" t="s">
        <v>211</v>
      </c>
      <c r="F1054" s="18">
        <v>45352</v>
      </c>
      <c r="G1054" s="2">
        <v>31</v>
      </c>
      <c r="H1054" s="19">
        <v>45362</v>
      </c>
      <c r="I1054" t="s">
        <v>319</v>
      </c>
      <c r="J1054" s="2">
        <v>1</v>
      </c>
      <c r="K1054" s="211" t="s">
        <v>188</v>
      </c>
    </row>
    <row r="1055" spans="1:11">
      <c r="A1055" s="2">
        <f t="shared" si="97"/>
        <v>1054</v>
      </c>
      <c r="B1055" s="210" t="s">
        <v>210</v>
      </c>
      <c r="C1055" s="2">
        <v>2024</v>
      </c>
      <c r="D1055" s="2" t="s">
        <v>211</v>
      </c>
      <c r="E1055" s="2" t="s">
        <v>211</v>
      </c>
      <c r="F1055" s="18">
        <v>45352</v>
      </c>
      <c r="G1055" s="2">
        <v>31</v>
      </c>
      <c r="H1055" s="19">
        <v>45362</v>
      </c>
      <c r="I1055" t="s">
        <v>339</v>
      </c>
      <c r="J1055" s="2">
        <v>1</v>
      </c>
      <c r="K1055" s="211" t="s">
        <v>189</v>
      </c>
    </row>
    <row r="1056" spans="1:11">
      <c r="A1056" s="2">
        <f t="shared" si="97"/>
        <v>1055</v>
      </c>
      <c r="B1056" s="210" t="s">
        <v>210</v>
      </c>
      <c r="C1056" s="2">
        <v>2024</v>
      </c>
      <c r="D1056" s="2" t="s">
        <v>211</v>
      </c>
      <c r="E1056" s="2" t="s">
        <v>211</v>
      </c>
      <c r="F1056" s="18">
        <v>45352</v>
      </c>
      <c r="G1056" s="2">
        <v>31</v>
      </c>
      <c r="H1056" s="19">
        <v>45362</v>
      </c>
      <c r="I1056" s="211" t="s">
        <v>320</v>
      </c>
      <c r="J1056" s="2">
        <v>1</v>
      </c>
      <c r="K1056" s="211" t="s">
        <v>189</v>
      </c>
    </row>
    <row r="1057" spans="1:11">
      <c r="A1057" s="2">
        <f t="shared" si="97"/>
        <v>1056</v>
      </c>
      <c r="B1057" s="210" t="s">
        <v>210</v>
      </c>
      <c r="C1057" s="2">
        <v>2024</v>
      </c>
      <c r="D1057" s="2" t="s">
        <v>211</v>
      </c>
      <c r="E1057" s="2" t="s">
        <v>211</v>
      </c>
      <c r="F1057" s="18">
        <v>45352</v>
      </c>
      <c r="G1057" s="2">
        <v>31</v>
      </c>
      <c r="H1057" s="19">
        <v>45363</v>
      </c>
      <c r="I1057" t="s">
        <v>328</v>
      </c>
      <c r="J1057" s="2">
        <v>1</v>
      </c>
      <c r="K1057" s="211" t="s">
        <v>188</v>
      </c>
    </row>
    <row r="1058" spans="1:11">
      <c r="A1058" s="2">
        <f t="shared" si="97"/>
        <v>1057</v>
      </c>
      <c r="B1058" s="210" t="s">
        <v>210</v>
      </c>
      <c r="C1058" s="2">
        <v>2024</v>
      </c>
      <c r="D1058" s="2" t="s">
        <v>211</v>
      </c>
      <c r="E1058" s="2" t="s">
        <v>211</v>
      </c>
      <c r="F1058" s="18">
        <v>45352</v>
      </c>
      <c r="G1058" s="2">
        <v>31</v>
      </c>
      <c r="H1058" s="19">
        <v>45363</v>
      </c>
      <c r="I1058" s="211" t="s">
        <v>334</v>
      </c>
      <c r="J1058" s="2">
        <v>1</v>
      </c>
      <c r="K1058" s="211" t="s">
        <v>186</v>
      </c>
    </row>
    <row r="1059" spans="1:11">
      <c r="A1059" s="2">
        <f t="shared" ref="A1059:A1068" si="98">A1058+1</f>
        <v>1058</v>
      </c>
      <c r="B1059" s="210" t="s">
        <v>210</v>
      </c>
      <c r="C1059" s="2">
        <v>2024</v>
      </c>
      <c r="D1059" s="2" t="s">
        <v>211</v>
      </c>
      <c r="E1059" s="2" t="s">
        <v>211</v>
      </c>
      <c r="F1059" s="18">
        <v>45352</v>
      </c>
      <c r="G1059" s="2">
        <v>31</v>
      </c>
      <c r="H1059" s="19">
        <v>45363</v>
      </c>
      <c r="I1059" s="3" t="s">
        <v>701</v>
      </c>
      <c r="J1059" s="2">
        <v>1</v>
      </c>
      <c r="K1059" s="213" t="s">
        <v>803</v>
      </c>
    </row>
    <row r="1060" spans="1:11">
      <c r="A1060" s="2">
        <f t="shared" si="98"/>
        <v>1059</v>
      </c>
      <c r="B1060" s="210" t="s">
        <v>210</v>
      </c>
      <c r="C1060" s="2">
        <v>2024</v>
      </c>
      <c r="D1060" s="2" t="s">
        <v>211</v>
      </c>
      <c r="E1060" s="2" t="s">
        <v>211</v>
      </c>
      <c r="F1060" s="18">
        <v>45352</v>
      </c>
      <c r="G1060" s="2">
        <v>31</v>
      </c>
      <c r="H1060" s="19">
        <v>45363</v>
      </c>
      <c r="I1060" s="3" t="s">
        <v>701</v>
      </c>
      <c r="J1060" s="2">
        <v>1</v>
      </c>
      <c r="K1060" s="213" t="s">
        <v>804</v>
      </c>
    </row>
    <row r="1061" spans="1:11">
      <c r="A1061" s="2">
        <f t="shared" si="98"/>
        <v>1060</v>
      </c>
      <c r="B1061" s="210" t="s">
        <v>210</v>
      </c>
      <c r="C1061" s="2">
        <v>2024</v>
      </c>
      <c r="D1061" s="2" t="s">
        <v>211</v>
      </c>
      <c r="E1061" s="2" t="s">
        <v>211</v>
      </c>
      <c r="F1061" s="18">
        <v>45352</v>
      </c>
      <c r="G1061" s="2">
        <v>31</v>
      </c>
      <c r="H1061" s="19">
        <v>45363</v>
      </c>
      <c r="I1061" s="3" t="s">
        <v>701</v>
      </c>
      <c r="J1061" s="2">
        <v>1</v>
      </c>
      <c r="K1061" s="213" t="s">
        <v>805</v>
      </c>
    </row>
    <row r="1062" spans="1:11">
      <c r="A1062" s="2">
        <f t="shared" si="98"/>
        <v>1061</v>
      </c>
      <c r="B1062" s="210" t="s">
        <v>210</v>
      </c>
      <c r="C1062" s="2">
        <v>2024</v>
      </c>
      <c r="D1062" s="2" t="s">
        <v>211</v>
      </c>
      <c r="E1062" s="2" t="s">
        <v>211</v>
      </c>
      <c r="F1062" s="18">
        <v>45352</v>
      </c>
      <c r="G1062" s="2">
        <v>31</v>
      </c>
      <c r="H1062" s="19">
        <v>45363</v>
      </c>
      <c r="I1062" s="3" t="s">
        <v>701</v>
      </c>
      <c r="J1062" s="2">
        <v>1</v>
      </c>
      <c r="K1062" s="213" t="s">
        <v>806</v>
      </c>
    </row>
    <row r="1063" spans="1:11">
      <c r="A1063" s="2">
        <f t="shared" si="98"/>
        <v>1062</v>
      </c>
      <c r="B1063" s="210" t="s">
        <v>210</v>
      </c>
      <c r="C1063" s="2">
        <v>2024</v>
      </c>
      <c r="D1063" s="2" t="s">
        <v>211</v>
      </c>
      <c r="E1063" s="2" t="s">
        <v>211</v>
      </c>
      <c r="F1063" s="18">
        <v>45352</v>
      </c>
      <c r="G1063" s="2">
        <v>31</v>
      </c>
      <c r="H1063" s="19">
        <v>45364</v>
      </c>
      <c r="I1063" s="3" t="s">
        <v>701</v>
      </c>
      <c r="J1063" s="2">
        <v>1</v>
      </c>
      <c r="K1063" s="212" t="s">
        <v>565</v>
      </c>
    </row>
    <row r="1064" spans="1:11">
      <c r="A1064" s="2">
        <f t="shared" si="98"/>
        <v>1063</v>
      </c>
      <c r="B1064" s="210" t="s">
        <v>210</v>
      </c>
      <c r="C1064" s="2">
        <v>2024</v>
      </c>
      <c r="D1064" s="2" t="s">
        <v>211</v>
      </c>
      <c r="E1064" s="2" t="s">
        <v>211</v>
      </c>
      <c r="F1064" s="18">
        <v>45352</v>
      </c>
      <c r="G1064" s="2">
        <v>31</v>
      </c>
      <c r="H1064" s="19">
        <v>45364</v>
      </c>
      <c r="I1064" s="3" t="s">
        <v>701</v>
      </c>
      <c r="J1064" s="2">
        <v>1</v>
      </c>
      <c r="K1064" s="212" t="s">
        <v>745</v>
      </c>
    </row>
    <row r="1065" spans="1:11">
      <c r="A1065" s="2">
        <f t="shared" si="98"/>
        <v>1064</v>
      </c>
      <c r="B1065" s="210" t="s">
        <v>210</v>
      </c>
      <c r="C1065" s="2">
        <v>2024</v>
      </c>
      <c r="D1065" s="2" t="s">
        <v>211</v>
      </c>
      <c r="E1065" s="2" t="s">
        <v>211</v>
      </c>
      <c r="F1065" s="18">
        <v>45352</v>
      </c>
      <c r="G1065" s="2">
        <v>31</v>
      </c>
      <c r="H1065" s="19">
        <v>45364</v>
      </c>
      <c r="I1065" s="3" t="s">
        <v>701</v>
      </c>
      <c r="J1065" s="2">
        <v>1</v>
      </c>
      <c r="K1065" s="212" t="s">
        <v>506</v>
      </c>
    </row>
    <row r="1066" spans="1:11">
      <c r="A1066" s="2">
        <f t="shared" si="98"/>
        <v>1065</v>
      </c>
      <c r="B1066" s="210" t="s">
        <v>210</v>
      </c>
      <c r="C1066" s="2">
        <v>2024</v>
      </c>
      <c r="D1066" s="2" t="s">
        <v>211</v>
      </c>
      <c r="E1066" s="2" t="s">
        <v>211</v>
      </c>
      <c r="F1066" s="18">
        <v>45352</v>
      </c>
      <c r="G1066" s="2">
        <v>31</v>
      </c>
      <c r="H1066" s="19">
        <v>45366</v>
      </c>
      <c r="I1066" t="s">
        <v>328</v>
      </c>
      <c r="J1066" s="2">
        <v>1</v>
      </c>
      <c r="K1066" s="212" t="s">
        <v>187</v>
      </c>
    </row>
    <row r="1067" spans="1:11">
      <c r="A1067" s="2">
        <f t="shared" si="98"/>
        <v>1066</v>
      </c>
      <c r="B1067" s="210" t="s">
        <v>210</v>
      </c>
      <c r="C1067" s="2">
        <v>2024</v>
      </c>
      <c r="D1067" s="2" t="s">
        <v>211</v>
      </c>
      <c r="E1067" s="2" t="s">
        <v>211</v>
      </c>
      <c r="F1067" s="18">
        <v>45352</v>
      </c>
      <c r="G1067" s="2">
        <v>31</v>
      </c>
      <c r="H1067" s="19">
        <v>45367</v>
      </c>
      <c r="I1067" t="s">
        <v>396</v>
      </c>
      <c r="J1067" s="2">
        <v>1</v>
      </c>
      <c r="K1067" s="212" t="s">
        <v>189</v>
      </c>
    </row>
    <row r="1068" spans="1:11">
      <c r="A1068" s="2">
        <f t="shared" si="98"/>
        <v>1067</v>
      </c>
      <c r="B1068" s="210" t="s">
        <v>210</v>
      </c>
      <c r="C1068" s="2">
        <v>2024</v>
      </c>
      <c r="D1068" s="2" t="s">
        <v>211</v>
      </c>
      <c r="E1068" s="2" t="s">
        <v>211</v>
      </c>
      <c r="F1068" s="18">
        <v>45352</v>
      </c>
      <c r="G1068" s="2">
        <v>31</v>
      </c>
      <c r="H1068" s="19">
        <v>45368</v>
      </c>
      <c r="I1068" t="s">
        <v>397</v>
      </c>
      <c r="J1068" s="2">
        <v>1</v>
      </c>
      <c r="K1068" s="212" t="s">
        <v>189</v>
      </c>
    </row>
    <row r="1069" spans="1:11">
      <c r="A1069" s="2">
        <f t="shared" ref="A1069:A1070" si="99">A1068+1</f>
        <v>1068</v>
      </c>
      <c r="B1069" s="210" t="s">
        <v>210</v>
      </c>
      <c r="C1069" s="2">
        <v>2024</v>
      </c>
      <c r="D1069" s="2" t="s">
        <v>211</v>
      </c>
      <c r="E1069" s="2" t="s">
        <v>211</v>
      </c>
      <c r="F1069" s="18">
        <v>45352</v>
      </c>
      <c r="G1069" s="2">
        <v>31</v>
      </c>
      <c r="H1069" s="19">
        <v>45369</v>
      </c>
      <c r="I1069" s="3" t="s">
        <v>701</v>
      </c>
      <c r="J1069" s="2">
        <v>1</v>
      </c>
      <c r="K1069" s="213" t="s">
        <v>807</v>
      </c>
    </row>
    <row r="1070" spans="1:11">
      <c r="A1070" s="2">
        <f t="shared" si="99"/>
        <v>1069</v>
      </c>
      <c r="B1070" s="210" t="s">
        <v>210</v>
      </c>
      <c r="C1070" s="2">
        <v>2024</v>
      </c>
      <c r="D1070" s="2" t="s">
        <v>211</v>
      </c>
      <c r="E1070" s="2" t="s">
        <v>211</v>
      </c>
      <c r="F1070" s="18">
        <v>45352</v>
      </c>
      <c r="G1070" s="2">
        <v>31</v>
      </c>
      <c r="H1070" s="19">
        <v>45369</v>
      </c>
      <c r="I1070" s="3" t="s">
        <v>701</v>
      </c>
      <c r="J1070" s="2">
        <v>1</v>
      </c>
      <c r="K1070" s="213" t="s">
        <v>808</v>
      </c>
    </row>
    <row r="1071" spans="1:11">
      <c r="A1071" s="2">
        <f t="shared" ref="A1071:A1075" si="100">A1070+1</f>
        <v>1070</v>
      </c>
      <c r="B1071" s="210" t="s">
        <v>210</v>
      </c>
      <c r="C1071" s="2">
        <v>2024</v>
      </c>
      <c r="D1071" s="2" t="s">
        <v>211</v>
      </c>
      <c r="E1071" s="2" t="s">
        <v>211</v>
      </c>
      <c r="F1071" s="18">
        <v>45352</v>
      </c>
      <c r="G1071" s="2">
        <v>31</v>
      </c>
      <c r="H1071" s="19">
        <v>45371</v>
      </c>
      <c r="I1071" t="s">
        <v>384</v>
      </c>
      <c r="J1071" s="2">
        <v>2</v>
      </c>
      <c r="K1071" s="214" t="s">
        <v>185</v>
      </c>
    </row>
    <row r="1072" spans="1:11">
      <c r="A1072" s="2">
        <f t="shared" si="100"/>
        <v>1071</v>
      </c>
      <c r="B1072" s="210" t="s">
        <v>210</v>
      </c>
      <c r="C1072" s="2">
        <v>2024</v>
      </c>
      <c r="D1072" s="2" t="s">
        <v>211</v>
      </c>
      <c r="E1072" s="2" t="s">
        <v>211</v>
      </c>
      <c r="F1072" s="18">
        <v>45352</v>
      </c>
      <c r="G1072" s="2">
        <v>31</v>
      </c>
      <c r="H1072" s="19">
        <v>45371</v>
      </c>
      <c r="I1072" t="s">
        <v>328</v>
      </c>
      <c r="J1072" s="2">
        <v>1</v>
      </c>
      <c r="K1072" s="214" t="s">
        <v>187</v>
      </c>
    </row>
    <row r="1073" spans="1:11">
      <c r="A1073" s="2">
        <f t="shared" si="100"/>
        <v>1072</v>
      </c>
      <c r="B1073" s="210" t="s">
        <v>210</v>
      </c>
      <c r="C1073" s="2">
        <v>2024</v>
      </c>
      <c r="D1073" s="2" t="s">
        <v>211</v>
      </c>
      <c r="E1073" s="2" t="s">
        <v>211</v>
      </c>
      <c r="F1073" s="18">
        <v>45352</v>
      </c>
      <c r="G1073" s="2">
        <v>31</v>
      </c>
      <c r="H1073" s="19">
        <v>45371</v>
      </c>
      <c r="I1073" t="s">
        <v>339</v>
      </c>
      <c r="J1073" s="2">
        <v>1</v>
      </c>
      <c r="K1073" s="214" t="s">
        <v>186</v>
      </c>
    </row>
    <row r="1074" spans="1:11">
      <c r="A1074" s="2">
        <f t="shared" si="100"/>
        <v>1073</v>
      </c>
      <c r="B1074" s="210" t="s">
        <v>210</v>
      </c>
      <c r="C1074" s="2">
        <v>2024</v>
      </c>
      <c r="D1074" s="2" t="s">
        <v>211</v>
      </c>
      <c r="E1074" s="2" t="s">
        <v>211</v>
      </c>
      <c r="F1074" s="18">
        <v>45352</v>
      </c>
      <c r="G1074" s="2">
        <v>31</v>
      </c>
      <c r="H1074" s="19">
        <v>45375</v>
      </c>
      <c r="I1074" t="s">
        <v>384</v>
      </c>
      <c r="J1074" s="2">
        <v>2</v>
      </c>
      <c r="K1074" s="211" t="s">
        <v>186</v>
      </c>
    </row>
    <row r="1075" spans="1:11">
      <c r="A1075" s="2">
        <f t="shared" si="100"/>
        <v>1074</v>
      </c>
      <c r="B1075" s="210" t="s">
        <v>210</v>
      </c>
      <c r="C1075" s="2">
        <v>2024</v>
      </c>
      <c r="D1075" s="2" t="s">
        <v>211</v>
      </c>
      <c r="E1075" s="2" t="s">
        <v>211</v>
      </c>
      <c r="F1075" s="18">
        <v>45352</v>
      </c>
      <c r="G1075" s="2">
        <v>31</v>
      </c>
      <c r="H1075" s="19">
        <v>45375</v>
      </c>
      <c r="I1075" t="s">
        <v>328</v>
      </c>
      <c r="J1075" s="2">
        <v>1</v>
      </c>
      <c r="K1075" s="211" t="s">
        <v>187</v>
      </c>
    </row>
    <row r="1076" spans="1:11">
      <c r="A1076" s="2">
        <f t="shared" ref="A1076:A1078" si="101">A1075+1</f>
        <v>1075</v>
      </c>
      <c r="B1076" s="210" t="s">
        <v>210</v>
      </c>
      <c r="C1076" s="2">
        <v>2024</v>
      </c>
      <c r="D1076" s="2" t="s">
        <v>211</v>
      </c>
      <c r="E1076" s="2" t="s">
        <v>211</v>
      </c>
      <c r="F1076" s="18">
        <v>45352</v>
      </c>
      <c r="G1076" s="2">
        <v>31</v>
      </c>
      <c r="H1076" s="19">
        <v>45376</v>
      </c>
      <c r="I1076" s="211" t="s">
        <v>334</v>
      </c>
      <c r="J1076" s="2">
        <v>2</v>
      </c>
      <c r="K1076" s="214" t="s">
        <v>185</v>
      </c>
    </row>
    <row r="1077" spans="1:11">
      <c r="A1077" s="2">
        <f t="shared" si="101"/>
        <v>1076</v>
      </c>
      <c r="B1077" s="210" t="s">
        <v>210</v>
      </c>
      <c r="C1077" s="2">
        <v>2024</v>
      </c>
      <c r="D1077" s="2" t="s">
        <v>211</v>
      </c>
      <c r="E1077" s="2" t="s">
        <v>211</v>
      </c>
      <c r="F1077" s="18">
        <v>45352</v>
      </c>
      <c r="G1077" s="2">
        <v>31</v>
      </c>
      <c r="H1077" s="19">
        <v>45376</v>
      </c>
      <c r="I1077" t="s">
        <v>384</v>
      </c>
      <c r="J1077" s="2">
        <v>2</v>
      </c>
      <c r="K1077" s="214" t="s">
        <v>188</v>
      </c>
    </row>
    <row r="1078" spans="1:11">
      <c r="A1078" s="2">
        <f t="shared" si="101"/>
        <v>1077</v>
      </c>
      <c r="B1078" s="210" t="s">
        <v>210</v>
      </c>
      <c r="C1078" s="2">
        <v>2024</v>
      </c>
      <c r="D1078" s="2" t="s">
        <v>211</v>
      </c>
      <c r="E1078" s="2" t="s">
        <v>211</v>
      </c>
      <c r="F1078" s="18">
        <v>45352</v>
      </c>
      <c r="G1078" s="2">
        <v>31</v>
      </c>
      <c r="H1078" s="19">
        <v>45376</v>
      </c>
      <c r="I1078" t="s">
        <v>328</v>
      </c>
      <c r="J1078" s="2">
        <v>1</v>
      </c>
      <c r="K1078" s="214" t="s">
        <v>188</v>
      </c>
    </row>
    <row r="1079" spans="1:11">
      <c r="A1079" s="2">
        <f>A1078+1</f>
        <v>1078</v>
      </c>
      <c r="B1079" s="210" t="s">
        <v>210</v>
      </c>
      <c r="C1079" s="2">
        <v>2024</v>
      </c>
      <c r="D1079" s="2" t="s">
        <v>211</v>
      </c>
      <c r="E1079" s="2" t="s">
        <v>211</v>
      </c>
      <c r="F1079" s="18">
        <v>45352</v>
      </c>
      <c r="G1079" s="2">
        <v>31</v>
      </c>
      <c r="H1079" s="19">
        <v>45377</v>
      </c>
      <c r="I1079" s="3" t="s">
        <v>701</v>
      </c>
      <c r="J1079" s="2">
        <v>1</v>
      </c>
      <c r="K1079" s="212" t="s">
        <v>789</v>
      </c>
    </row>
    <row r="1080" spans="1:11">
      <c r="A1080" s="2">
        <f t="shared" ref="A1080:A1082" si="102">A1079+1</f>
        <v>1079</v>
      </c>
      <c r="B1080" s="210" t="s">
        <v>210</v>
      </c>
      <c r="C1080" s="2">
        <v>2024</v>
      </c>
      <c r="D1080" s="2" t="s">
        <v>211</v>
      </c>
      <c r="E1080" s="2" t="s">
        <v>211</v>
      </c>
      <c r="F1080" s="18">
        <v>45352</v>
      </c>
      <c r="G1080" s="2">
        <v>31</v>
      </c>
      <c r="H1080" s="19">
        <v>45377</v>
      </c>
      <c r="I1080" s="3" t="s">
        <v>701</v>
      </c>
      <c r="J1080" s="2">
        <v>1</v>
      </c>
      <c r="K1080" s="212" t="s">
        <v>809</v>
      </c>
    </row>
    <row r="1081" spans="1:11">
      <c r="A1081" s="2">
        <f t="shared" si="102"/>
        <v>1080</v>
      </c>
      <c r="B1081" s="210" t="s">
        <v>210</v>
      </c>
      <c r="C1081" s="2">
        <v>2024</v>
      </c>
      <c r="D1081" s="2" t="s">
        <v>211</v>
      </c>
      <c r="E1081" s="2" t="s">
        <v>211</v>
      </c>
      <c r="F1081" s="18">
        <v>45352</v>
      </c>
      <c r="G1081" s="2">
        <v>31</v>
      </c>
      <c r="H1081" s="19">
        <v>45377</v>
      </c>
      <c r="I1081" s="3" t="s">
        <v>701</v>
      </c>
      <c r="J1081" s="2">
        <v>1</v>
      </c>
      <c r="K1081" s="212" t="s">
        <v>810</v>
      </c>
    </row>
    <row r="1082" spans="1:11">
      <c r="A1082" s="2">
        <f t="shared" si="102"/>
        <v>1081</v>
      </c>
      <c r="B1082" s="210" t="s">
        <v>210</v>
      </c>
      <c r="C1082" s="2">
        <v>2024</v>
      </c>
      <c r="D1082" s="2" t="s">
        <v>211</v>
      </c>
      <c r="E1082" s="2" t="s">
        <v>211</v>
      </c>
      <c r="F1082" s="18">
        <v>45352</v>
      </c>
      <c r="G1082" s="2">
        <v>31</v>
      </c>
      <c r="H1082" s="19">
        <v>45377</v>
      </c>
      <c r="I1082" s="3" t="s">
        <v>701</v>
      </c>
      <c r="J1082" s="2">
        <v>1</v>
      </c>
      <c r="K1082" s="212" t="s">
        <v>777</v>
      </c>
    </row>
    <row r="1083" spans="1:11">
      <c r="A1083" s="2">
        <f>A1082+1</f>
        <v>1082</v>
      </c>
      <c r="B1083" s="210" t="s">
        <v>210</v>
      </c>
      <c r="C1083" s="2">
        <v>2024</v>
      </c>
      <c r="D1083" s="2" t="s">
        <v>211</v>
      </c>
      <c r="E1083" s="2" t="s">
        <v>211</v>
      </c>
      <c r="F1083" s="18">
        <v>45352</v>
      </c>
      <c r="G1083" s="2">
        <v>31</v>
      </c>
      <c r="H1083" s="19">
        <v>45378</v>
      </c>
      <c r="I1083" s="211" t="s">
        <v>1473</v>
      </c>
      <c r="J1083" s="2">
        <v>1</v>
      </c>
      <c r="K1083" s="214" t="s">
        <v>185</v>
      </c>
    </row>
    <row r="1084" spans="1:11">
      <c r="A1084" s="2">
        <f t="shared" ref="A1084:A1085" si="103">A1083+1</f>
        <v>1083</v>
      </c>
      <c r="B1084" s="210" t="s">
        <v>210</v>
      </c>
      <c r="C1084" s="2">
        <v>2024</v>
      </c>
      <c r="D1084" s="2" t="s">
        <v>211</v>
      </c>
      <c r="E1084" s="2" t="s">
        <v>211</v>
      </c>
      <c r="F1084" s="18">
        <v>45352</v>
      </c>
      <c r="G1084" s="2">
        <v>31</v>
      </c>
      <c r="H1084" s="19">
        <v>45379</v>
      </c>
      <c r="I1084" s="3" t="s">
        <v>701</v>
      </c>
      <c r="J1084" s="2">
        <v>1</v>
      </c>
      <c r="K1084" s="213" t="s">
        <v>811</v>
      </c>
    </row>
    <row r="1085" spans="1:11">
      <c r="A1085" s="2">
        <f t="shared" si="103"/>
        <v>1084</v>
      </c>
      <c r="B1085" s="210" t="s">
        <v>210</v>
      </c>
      <c r="C1085" s="2">
        <v>2024</v>
      </c>
      <c r="D1085" s="2" t="s">
        <v>211</v>
      </c>
      <c r="E1085" s="2" t="s">
        <v>211</v>
      </c>
      <c r="F1085" s="18">
        <v>45352</v>
      </c>
      <c r="G1085" s="2">
        <v>31</v>
      </c>
      <c r="H1085" s="19">
        <v>45379</v>
      </c>
      <c r="I1085" s="3" t="s">
        <v>701</v>
      </c>
      <c r="J1085" s="2">
        <v>1</v>
      </c>
      <c r="K1085" s="213" t="s">
        <v>812</v>
      </c>
    </row>
    <row r="1086" spans="1:11">
      <c r="A1086" s="2">
        <f>A1085+1</f>
        <v>1085</v>
      </c>
      <c r="B1086" s="210" t="s">
        <v>210</v>
      </c>
      <c r="C1086" s="2">
        <v>2024</v>
      </c>
      <c r="D1086" s="2" t="s">
        <v>211</v>
      </c>
      <c r="E1086" s="2" t="s">
        <v>211</v>
      </c>
      <c r="F1086" s="18">
        <v>45352</v>
      </c>
      <c r="G1086" s="2">
        <v>31</v>
      </c>
      <c r="H1086" s="19">
        <v>45379</v>
      </c>
      <c r="I1086" s="211" t="s">
        <v>1468</v>
      </c>
      <c r="J1086" s="2">
        <v>1</v>
      </c>
      <c r="K1086" s="214" t="s">
        <v>188</v>
      </c>
    </row>
    <row r="1087" spans="1:11">
      <c r="A1087" s="2">
        <f t="shared" ref="A1087:A1088" si="104">A1086+1</f>
        <v>1086</v>
      </c>
      <c r="B1087" s="210" t="s">
        <v>210</v>
      </c>
      <c r="C1087" s="2">
        <v>2024</v>
      </c>
      <c r="D1087" s="2" t="s">
        <v>211</v>
      </c>
      <c r="E1087" s="2" t="s">
        <v>211</v>
      </c>
      <c r="F1087" s="18">
        <v>45352</v>
      </c>
      <c r="G1087" s="2">
        <v>31</v>
      </c>
      <c r="H1087" s="19">
        <v>45380</v>
      </c>
      <c r="I1087" s="211" t="s">
        <v>1473</v>
      </c>
      <c r="J1087" s="2">
        <v>1</v>
      </c>
      <c r="K1087" s="214" t="s">
        <v>189</v>
      </c>
    </row>
    <row r="1088" spans="1:11">
      <c r="A1088" s="2">
        <f t="shared" si="104"/>
        <v>1087</v>
      </c>
      <c r="B1088" s="210" t="s">
        <v>210</v>
      </c>
      <c r="C1088" s="2">
        <v>2024</v>
      </c>
      <c r="D1088" s="2" t="s">
        <v>211</v>
      </c>
      <c r="E1088" s="2" t="s">
        <v>211</v>
      </c>
      <c r="F1088" s="18">
        <v>45352</v>
      </c>
      <c r="G1088" s="2">
        <v>31</v>
      </c>
      <c r="H1088" s="19">
        <v>45380</v>
      </c>
      <c r="I1088" t="s">
        <v>328</v>
      </c>
      <c r="J1088" s="2">
        <v>1</v>
      </c>
      <c r="K1088" s="214" t="s">
        <v>189</v>
      </c>
    </row>
    <row r="1089" spans="1:11">
      <c r="A1089" s="2">
        <f>A1088+1</f>
        <v>1088</v>
      </c>
      <c r="B1089" s="210" t="s">
        <v>212</v>
      </c>
      <c r="C1089" s="2">
        <v>2024</v>
      </c>
      <c r="D1089" s="2" t="s">
        <v>211</v>
      </c>
      <c r="E1089" s="2" t="s">
        <v>211</v>
      </c>
      <c r="F1089" s="18">
        <v>45383</v>
      </c>
      <c r="G1089" s="2">
        <v>30</v>
      </c>
      <c r="H1089" s="19">
        <v>45383</v>
      </c>
      <c r="I1089" t="s">
        <v>328</v>
      </c>
      <c r="J1089" s="2">
        <v>1</v>
      </c>
      <c r="K1089" s="214" t="s">
        <v>189</v>
      </c>
    </row>
    <row r="1090" spans="1:11">
      <c r="A1090" s="2">
        <f>A1089+1</f>
        <v>1089</v>
      </c>
      <c r="B1090" s="210" t="s">
        <v>212</v>
      </c>
      <c r="C1090" s="2">
        <v>2024</v>
      </c>
      <c r="D1090" s="2" t="s">
        <v>211</v>
      </c>
      <c r="E1090" s="2" t="s">
        <v>211</v>
      </c>
      <c r="F1090" s="18">
        <v>45383</v>
      </c>
      <c r="G1090" s="2">
        <v>30</v>
      </c>
      <c r="H1090" s="19">
        <v>45386</v>
      </c>
      <c r="I1090" t="s">
        <v>319</v>
      </c>
      <c r="J1090" s="2">
        <v>1</v>
      </c>
      <c r="K1090" s="214" t="s">
        <v>189</v>
      </c>
    </row>
    <row r="1091" spans="1:11">
      <c r="A1091" s="2">
        <f t="shared" ref="A1091:A1097" si="105">A1090+1</f>
        <v>1090</v>
      </c>
      <c r="B1091" s="210" t="s">
        <v>212</v>
      </c>
      <c r="C1091" s="2">
        <v>2024</v>
      </c>
      <c r="D1091" s="2" t="s">
        <v>211</v>
      </c>
      <c r="E1091" s="2" t="s">
        <v>211</v>
      </c>
      <c r="F1091" s="18">
        <v>45383</v>
      </c>
      <c r="G1091" s="2">
        <v>30</v>
      </c>
      <c r="H1091" s="19">
        <v>45387</v>
      </c>
      <c r="I1091" t="s">
        <v>384</v>
      </c>
      <c r="J1091" s="2">
        <v>2</v>
      </c>
      <c r="K1091" s="214" t="s">
        <v>189</v>
      </c>
    </row>
    <row r="1092" spans="1:11">
      <c r="A1092" s="2">
        <f t="shared" si="105"/>
        <v>1091</v>
      </c>
      <c r="B1092" s="210" t="s">
        <v>212</v>
      </c>
      <c r="C1092" s="2">
        <v>2024</v>
      </c>
      <c r="D1092" s="2" t="s">
        <v>211</v>
      </c>
      <c r="E1092" s="2" t="s">
        <v>211</v>
      </c>
      <c r="F1092" s="18">
        <v>45383</v>
      </c>
      <c r="G1092" s="2">
        <v>30</v>
      </c>
      <c r="H1092" s="19">
        <v>45387</v>
      </c>
      <c r="I1092" t="s">
        <v>328</v>
      </c>
      <c r="J1092" s="2">
        <v>1</v>
      </c>
      <c r="K1092" s="214" t="s">
        <v>188</v>
      </c>
    </row>
    <row r="1093" spans="1:11">
      <c r="A1093" s="2">
        <f t="shared" si="105"/>
        <v>1092</v>
      </c>
      <c r="B1093" s="210" t="s">
        <v>212</v>
      </c>
      <c r="C1093" s="2">
        <v>2024</v>
      </c>
      <c r="D1093" s="2" t="s">
        <v>211</v>
      </c>
      <c r="E1093" s="2" t="s">
        <v>211</v>
      </c>
      <c r="F1093" s="18">
        <v>45383</v>
      </c>
      <c r="G1093" s="2">
        <v>30</v>
      </c>
      <c r="H1093" s="19">
        <v>45388</v>
      </c>
      <c r="I1093" t="s">
        <v>328</v>
      </c>
      <c r="J1093" s="2">
        <v>1</v>
      </c>
      <c r="K1093" s="211" t="s">
        <v>188</v>
      </c>
    </row>
    <row r="1094" spans="1:11">
      <c r="A1094" s="2">
        <f t="shared" si="105"/>
        <v>1093</v>
      </c>
      <c r="B1094" s="210" t="s">
        <v>212</v>
      </c>
      <c r="C1094" s="2">
        <v>2024</v>
      </c>
      <c r="D1094" s="2" t="s">
        <v>211</v>
      </c>
      <c r="E1094" s="2" t="s">
        <v>211</v>
      </c>
      <c r="F1094" s="18">
        <v>45383</v>
      </c>
      <c r="G1094" s="2">
        <v>30</v>
      </c>
      <c r="H1094" s="19">
        <v>45389</v>
      </c>
      <c r="I1094" t="s">
        <v>328</v>
      </c>
      <c r="J1094" s="2">
        <v>1</v>
      </c>
      <c r="K1094" s="214" t="s">
        <v>185</v>
      </c>
    </row>
    <row r="1095" spans="1:11">
      <c r="A1095" s="2">
        <f t="shared" si="105"/>
        <v>1094</v>
      </c>
      <c r="B1095" s="210" t="s">
        <v>212</v>
      </c>
      <c r="C1095" s="2">
        <v>2024</v>
      </c>
      <c r="D1095" s="2" t="s">
        <v>211</v>
      </c>
      <c r="E1095" s="2" t="s">
        <v>211</v>
      </c>
      <c r="F1095" s="18">
        <v>45383</v>
      </c>
      <c r="G1095" s="2">
        <v>30</v>
      </c>
      <c r="H1095" s="19">
        <v>45392</v>
      </c>
      <c r="I1095" t="s">
        <v>384</v>
      </c>
      <c r="J1095" s="2">
        <v>2</v>
      </c>
      <c r="K1095" s="211" t="s">
        <v>186</v>
      </c>
    </row>
    <row r="1096" spans="1:11">
      <c r="A1096" s="2">
        <f t="shared" si="105"/>
        <v>1095</v>
      </c>
      <c r="B1096" s="210" t="s">
        <v>212</v>
      </c>
      <c r="C1096" s="2">
        <v>2024</v>
      </c>
      <c r="D1096" s="2" t="s">
        <v>211</v>
      </c>
      <c r="E1096" s="2" t="s">
        <v>211</v>
      </c>
      <c r="F1096" s="18">
        <v>45383</v>
      </c>
      <c r="G1096" s="2">
        <v>30</v>
      </c>
      <c r="H1096" s="19">
        <v>45392</v>
      </c>
      <c r="I1096" s="211" t="s">
        <v>334</v>
      </c>
      <c r="J1096" s="2">
        <v>2</v>
      </c>
      <c r="K1096" s="211" t="s">
        <v>189</v>
      </c>
    </row>
    <row r="1097" spans="1:11">
      <c r="A1097" s="2">
        <f t="shared" si="105"/>
        <v>1096</v>
      </c>
      <c r="B1097" s="210" t="s">
        <v>212</v>
      </c>
      <c r="C1097" s="2">
        <v>2024</v>
      </c>
      <c r="D1097" s="2" t="s">
        <v>211</v>
      </c>
      <c r="E1097" s="2" t="s">
        <v>211</v>
      </c>
      <c r="F1097" s="18">
        <v>45383</v>
      </c>
      <c r="G1097" s="2">
        <v>30</v>
      </c>
      <c r="H1097" s="19">
        <v>45394</v>
      </c>
      <c r="I1097" t="s">
        <v>399</v>
      </c>
      <c r="J1097" s="2">
        <v>2</v>
      </c>
      <c r="K1097" s="211" t="s">
        <v>189</v>
      </c>
    </row>
    <row r="1098" spans="1:11">
      <c r="A1098" s="2">
        <f>A1097+1</f>
        <v>1097</v>
      </c>
      <c r="B1098" s="210" t="s">
        <v>212</v>
      </c>
      <c r="C1098" s="2">
        <v>2024</v>
      </c>
      <c r="D1098" s="2" t="s">
        <v>211</v>
      </c>
      <c r="E1098" s="2" t="s">
        <v>211</v>
      </c>
      <c r="F1098" s="18">
        <v>45383</v>
      </c>
      <c r="G1098" s="2">
        <v>30</v>
      </c>
      <c r="H1098" s="19">
        <v>45401</v>
      </c>
      <c r="I1098" s="3" t="s">
        <v>701</v>
      </c>
      <c r="J1098" s="2">
        <v>1</v>
      </c>
      <c r="K1098" s="213" t="s">
        <v>813</v>
      </c>
    </row>
    <row r="1099" spans="1:11">
      <c r="A1099" s="2">
        <f>A1098+1</f>
        <v>1098</v>
      </c>
      <c r="B1099" s="210" t="s">
        <v>212</v>
      </c>
      <c r="C1099" s="2">
        <v>2024</v>
      </c>
      <c r="D1099" s="2" t="s">
        <v>211</v>
      </c>
      <c r="E1099" s="2" t="s">
        <v>211</v>
      </c>
      <c r="F1099" s="18">
        <v>45383</v>
      </c>
      <c r="G1099" s="2">
        <v>30</v>
      </c>
      <c r="H1099" s="19">
        <v>45402</v>
      </c>
      <c r="I1099" s="211" t="s">
        <v>364</v>
      </c>
      <c r="J1099" s="2">
        <v>1</v>
      </c>
      <c r="K1099" s="214" t="s">
        <v>188</v>
      </c>
    </row>
    <row r="1100" spans="1:11">
      <c r="A1100" s="2">
        <f t="shared" ref="A1100:A1101" si="106">A1099+1</f>
        <v>1099</v>
      </c>
      <c r="B1100" s="210" t="s">
        <v>212</v>
      </c>
      <c r="C1100" s="2">
        <v>2024</v>
      </c>
      <c r="D1100" s="2" t="s">
        <v>211</v>
      </c>
      <c r="E1100" s="2" t="s">
        <v>211</v>
      </c>
      <c r="F1100" s="18">
        <v>45383</v>
      </c>
      <c r="G1100" s="2">
        <v>30</v>
      </c>
      <c r="H1100" s="19">
        <v>45403</v>
      </c>
      <c r="I1100" s="211" t="s">
        <v>334</v>
      </c>
      <c r="J1100" s="2">
        <v>2</v>
      </c>
      <c r="K1100" s="214" t="s">
        <v>189</v>
      </c>
    </row>
    <row r="1101" spans="1:11">
      <c r="A1101" s="2">
        <f t="shared" si="106"/>
        <v>1100</v>
      </c>
      <c r="B1101" s="210" t="s">
        <v>212</v>
      </c>
      <c r="C1101" s="2">
        <v>2024</v>
      </c>
      <c r="D1101" s="2" t="s">
        <v>211</v>
      </c>
      <c r="E1101" s="2" t="s">
        <v>211</v>
      </c>
      <c r="F1101" s="18">
        <v>45383</v>
      </c>
      <c r="G1101" s="2">
        <v>30</v>
      </c>
      <c r="H1101" s="19">
        <v>45403</v>
      </c>
      <c r="I1101" t="s">
        <v>384</v>
      </c>
      <c r="J1101" s="2">
        <v>2</v>
      </c>
      <c r="K1101" s="214" t="s">
        <v>186</v>
      </c>
    </row>
    <row r="1102" spans="1:11">
      <c r="A1102" s="2">
        <f t="shared" ref="A1102:A1104" si="107">A1101+1</f>
        <v>1101</v>
      </c>
      <c r="B1102" s="210" t="s">
        <v>212</v>
      </c>
      <c r="C1102" s="2">
        <v>2024</v>
      </c>
      <c r="D1102" s="2" t="s">
        <v>211</v>
      </c>
      <c r="E1102" s="2" t="s">
        <v>211</v>
      </c>
      <c r="F1102" s="18">
        <v>45383</v>
      </c>
      <c r="G1102" s="2">
        <v>30</v>
      </c>
      <c r="H1102" s="19">
        <v>45404</v>
      </c>
      <c r="I1102" s="211" t="s">
        <v>334</v>
      </c>
      <c r="J1102" s="2">
        <v>2</v>
      </c>
      <c r="K1102" s="214" t="s">
        <v>189</v>
      </c>
    </row>
    <row r="1103" spans="1:11">
      <c r="A1103" s="2">
        <f t="shared" si="107"/>
        <v>1102</v>
      </c>
      <c r="B1103" s="210" t="s">
        <v>212</v>
      </c>
      <c r="C1103" s="2">
        <v>2024</v>
      </c>
      <c r="D1103" s="2" t="s">
        <v>211</v>
      </c>
      <c r="E1103" s="2" t="s">
        <v>211</v>
      </c>
      <c r="F1103" s="18">
        <v>45383</v>
      </c>
      <c r="G1103" s="2">
        <v>30</v>
      </c>
      <c r="H1103" s="19">
        <v>45404</v>
      </c>
      <c r="I1103" t="s">
        <v>328</v>
      </c>
      <c r="J1103" s="2">
        <v>1</v>
      </c>
      <c r="K1103" s="214" t="s">
        <v>185</v>
      </c>
    </row>
    <row r="1104" spans="1:11">
      <c r="A1104" s="2">
        <f t="shared" si="107"/>
        <v>1103</v>
      </c>
      <c r="B1104" s="210" t="s">
        <v>212</v>
      </c>
      <c r="C1104" s="2">
        <v>2024</v>
      </c>
      <c r="D1104" s="2" t="s">
        <v>211</v>
      </c>
      <c r="E1104" s="2" t="s">
        <v>211</v>
      </c>
      <c r="F1104" s="18">
        <v>45383</v>
      </c>
      <c r="G1104" s="2">
        <v>30</v>
      </c>
      <c r="H1104" s="19">
        <v>45404</v>
      </c>
      <c r="I1104" t="s">
        <v>384</v>
      </c>
      <c r="J1104" s="2">
        <v>2</v>
      </c>
      <c r="K1104" s="214" t="s">
        <v>186</v>
      </c>
    </row>
    <row r="1105" spans="1:11">
      <c r="A1105" s="2">
        <f>A1104+1</f>
        <v>1104</v>
      </c>
      <c r="B1105" s="210" t="s">
        <v>212</v>
      </c>
      <c r="C1105" s="2">
        <v>2024</v>
      </c>
      <c r="D1105" s="2" t="s">
        <v>211</v>
      </c>
      <c r="E1105" s="2" t="s">
        <v>211</v>
      </c>
      <c r="F1105" s="18">
        <v>45383</v>
      </c>
      <c r="G1105" s="2">
        <v>30</v>
      </c>
      <c r="H1105" s="19">
        <v>45406</v>
      </c>
      <c r="I1105" s="211" t="s">
        <v>334</v>
      </c>
      <c r="J1105" s="2">
        <v>2</v>
      </c>
      <c r="K1105" s="214" t="s">
        <v>188</v>
      </c>
    </row>
    <row r="1106" spans="1:11">
      <c r="A1106" s="2">
        <f>A1105+1</f>
        <v>1105</v>
      </c>
      <c r="B1106" s="210" t="s">
        <v>212</v>
      </c>
      <c r="C1106" s="2">
        <v>2024</v>
      </c>
      <c r="D1106" s="2" t="s">
        <v>211</v>
      </c>
      <c r="E1106" s="2" t="s">
        <v>211</v>
      </c>
      <c r="F1106" s="18">
        <v>45383</v>
      </c>
      <c r="G1106" s="2">
        <v>30</v>
      </c>
      <c r="H1106" s="19">
        <v>45406</v>
      </c>
      <c r="I1106" s="3" t="s">
        <v>701</v>
      </c>
      <c r="J1106" s="2">
        <v>1</v>
      </c>
      <c r="K1106" s="214" t="s">
        <v>188</v>
      </c>
    </row>
    <row r="1107" spans="1:11">
      <c r="A1107" s="2">
        <f>A1106+1</f>
        <v>1106</v>
      </c>
      <c r="B1107" s="210" t="s">
        <v>212</v>
      </c>
      <c r="C1107" s="2">
        <v>2024</v>
      </c>
      <c r="D1107" s="2" t="s">
        <v>211</v>
      </c>
      <c r="E1107" s="2" t="s">
        <v>211</v>
      </c>
      <c r="F1107" s="18">
        <v>45383</v>
      </c>
      <c r="G1107" s="2">
        <v>30</v>
      </c>
      <c r="H1107" s="19">
        <v>45407</v>
      </c>
      <c r="I1107" t="s">
        <v>384</v>
      </c>
      <c r="J1107" s="2">
        <v>2</v>
      </c>
      <c r="K1107" s="214" t="s">
        <v>184</v>
      </c>
    </row>
    <row r="1108" spans="1:11">
      <c r="A1108" s="2">
        <f t="shared" ref="A1108:A1110" si="108">A1107+1</f>
        <v>1107</v>
      </c>
      <c r="B1108" s="210" t="s">
        <v>212</v>
      </c>
      <c r="C1108" s="2">
        <v>2024</v>
      </c>
      <c r="D1108" s="2" t="s">
        <v>211</v>
      </c>
      <c r="E1108" s="2" t="s">
        <v>211</v>
      </c>
      <c r="F1108" s="18">
        <v>45383</v>
      </c>
      <c r="G1108" s="2">
        <v>30</v>
      </c>
      <c r="H1108" s="19">
        <v>45408</v>
      </c>
      <c r="I1108" t="s">
        <v>328</v>
      </c>
      <c r="J1108" s="2">
        <v>1</v>
      </c>
      <c r="K1108" s="214" t="s">
        <v>185</v>
      </c>
    </row>
    <row r="1109" spans="1:11">
      <c r="A1109" s="2">
        <f t="shared" si="108"/>
        <v>1108</v>
      </c>
      <c r="B1109" s="210" t="s">
        <v>212</v>
      </c>
      <c r="C1109" s="2">
        <v>2024</v>
      </c>
      <c r="D1109" s="2" t="s">
        <v>211</v>
      </c>
      <c r="E1109" s="2" t="s">
        <v>211</v>
      </c>
      <c r="F1109" s="18">
        <v>45383</v>
      </c>
      <c r="G1109" s="2">
        <v>30</v>
      </c>
      <c r="H1109" s="19">
        <v>45408</v>
      </c>
      <c r="I1109" t="s">
        <v>384</v>
      </c>
      <c r="J1109" s="2">
        <v>2</v>
      </c>
      <c r="K1109" s="214" t="s">
        <v>188</v>
      </c>
    </row>
    <row r="1110" spans="1:11">
      <c r="A1110" s="2">
        <f t="shared" si="108"/>
        <v>1109</v>
      </c>
      <c r="B1110" s="210" t="s">
        <v>212</v>
      </c>
      <c r="C1110" s="2">
        <v>2024</v>
      </c>
      <c r="D1110" s="2" t="s">
        <v>211</v>
      </c>
      <c r="E1110" s="2" t="s">
        <v>211</v>
      </c>
      <c r="F1110" s="18">
        <v>45383</v>
      </c>
      <c r="G1110" s="2">
        <v>30</v>
      </c>
      <c r="H1110" s="19">
        <v>45408</v>
      </c>
      <c r="I1110" t="s">
        <v>328</v>
      </c>
      <c r="J1110" s="2">
        <v>1</v>
      </c>
      <c r="K1110" s="214" t="s">
        <v>185</v>
      </c>
    </row>
    <row r="1111" spans="1:11">
      <c r="A1111" s="2">
        <f>A1110+1</f>
        <v>1110</v>
      </c>
      <c r="B1111" s="210" t="s">
        <v>212</v>
      </c>
      <c r="C1111" s="2">
        <v>2024</v>
      </c>
      <c r="D1111" s="2" t="s">
        <v>211</v>
      </c>
      <c r="E1111" s="2" t="s">
        <v>211</v>
      </c>
      <c r="F1111" s="18">
        <v>45413</v>
      </c>
      <c r="G1111" s="2">
        <v>31</v>
      </c>
      <c r="H1111" s="19">
        <v>45414</v>
      </c>
      <c r="I1111" t="s">
        <v>370</v>
      </c>
      <c r="J1111" s="2">
        <v>1</v>
      </c>
      <c r="K1111" s="214" t="s">
        <v>188</v>
      </c>
    </row>
    <row r="1112" spans="1:11">
      <c r="A1112" s="2">
        <f t="shared" ref="A1112:A1113" si="109">A1111+1</f>
        <v>1111</v>
      </c>
      <c r="B1112" s="210" t="s">
        <v>212</v>
      </c>
      <c r="C1112" s="2">
        <v>2024</v>
      </c>
      <c r="D1112" s="2" t="s">
        <v>211</v>
      </c>
      <c r="E1112" s="2" t="s">
        <v>211</v>
      </c>
      <c r="F1112" s="18">
        <v>45413</v>
      </c>
      <c r="G1112" s="2">
        <v>31</v>
      </c>
      <c r="H1112" s="19">
        <v>45415</v>
      </c>
      <c r="I1112" t="s">
        <v>814</v>
      </c>
      <c r="J1112" s="2">
        <v>1</v>
      </c>
      <c r="K1112" s="212" t="s">
        <v>498</v>
      </c>
    </row>
    <row r="1113" spans="1:11">
      <c r="A1113" s="2">
        <f t="shared" si="109"/>
        <v>1112</v>
      </c>
      <c r="B1113" s="210" t="s">
        <v>212</v>
      </c>
      <c r="C1113" s="2">
        <v>2024</v>
      </c>
      <c r="D1113" s="2" t="s">
        <v>211</v>
      </c>
      <c r="E1113" s="2" t="s">
        <v>211</v>
      </c>
      <c r="F1113" s="18">
        <v>45413</v>
      </c>
      <c r="G1113" s="2">
        <v>31</v>
      </c>
      <c r="H1113" s="19">
        <v>45415</v>
      </c>
      <c r="I1113" t="s">
        <v>815</v>
      </c>
      <c r="J1113" s="2">
        <v>1</v>
      </c>
      <c r="K1113" s="212" t="s">
        <v>498</v>
      </c>
    </row>
    <row r="1114" spans="1:11">
      <c r="A1114" s="2">
        <f>A1113+1</f>
        <v>1113</v>
      </c>
      <c r="B1114" s="210" t="s">
        <v>212</v>
      </c>
      <c r="C1114" s="2">
        <v>2024</v>
      </c>
      <c r="D1114" s="2" t="s">
        <v>211</v>
      </c>
      <c r="E1114" s="2" t="s">
        <v>211</v>
      </c>
      <c r="F1114" s="18">
        <v>45413</v>
      </c>
      <c r="G1114" s="2">
        <v>31</v>
      </c>
      <c r="H1114" s="19">
        <v>45418</v>
      </c>
      <c r="I1114" t="s">
        <v>384</v>
      </c>
      <c r="J1114" s="2">
        <v>2</v>
      </c>
      <c r="K1114" s="214" t="s">
        <v>189</v>
      </c>
    </row>
    <row r="1115" spans="1:11">
      <c r="A1115" s="2">
        <f t="shared" ref="A1115:A1116" si="110">A1114+1</f>
        <v>1114</v>
      </c>
      <c r="B1115" s="210" t="s">
        <v>212</v>
      </c>
      <c r="C1115" s="2">
        <v>2024</v>
      </c>
      <c r="D1115" s="2" t="s">
        <v>211</v>
      </c>
      <c r="E1115" s="2" t="s">
        <v>211</v>
      </c>
      <c r="F1115" s="18">
        <v>45413</v>
      </c>
      <c r="G1115" s="2">
        <v>31</v>
      </c>
      <c r="H1115" s="19">
        <v>45419</v>
      </c>
      <c r="I1115" s="3" t="s">
        <v>701</v>
      </c>
      <c r="J1115" s="2">
        <v>1</v>
      </c>
      <c r="K1115" s="213" t="s">
        <v>816</v>
      </c>
    </row>
    <row r="1116" spans="1:11">
      <c r="A1116" s="2">
        <f t="shared" si="110"/>
        <v>1115</v>
      </c>
      <c r="B1116" s="210" t="s">
        <v>212</v>
      </c>
      <c r="C1116" s="2">
        <v>2024</v>
      </c>
      <c r="D1116" s="2" t="s">
        <v>211</v>
      </c>
      <c r="E1116" s="2" t="s">
        <v>211</v>
      </c>
      <c r="F1116" s="18">
        <v>45413</v>
      </c>
      <c r="G1116" s="2">
        <v>31</v>
      </c>
      <c r="H1116" s="19">
        <v>45419</v>
      </c>
      <c r="I1116" s="3" t="s">
        <v>701</v>
      </c>
      <c r="J1116" s="2">
        <v>1</v>
      </c>
      <c r="K1116" s="213" t="s">
        <v>817</v>
      </c>
    </row>
    <row r="1117" spans="1:11">
      <c r="A1117" s="2">
        <f>A1116+1</f>
        <v>1116</v>
      </c>
      <c r="B1117" s="210" t="s">
        <v>212</v>
      </c>
      <c r="C1117" s="2">
        <v>2024</v>
      </c>
      <c r="D1117" s="2" t="s">
        <v>211</v>
      </c>
      <c r="E1117" s="2" t="s">
        <v>211</v>
      </c>
      <c r="F1117" s="18">
        <v>45413</v>
      </c>
      <c r="G1117" s="2">
        <v>31</v>
      </c>
      <c r="H1117" s="19">
        <v>45420</v>
      </c>
      <c r="I1117" s="211" t="s">
        <v>334</v>
      </c>
      <c r="J1117" s="2">
        <v>1</v>
      </c>
      <c r="K1117" s="214" t="s">
        <v>185</v>
      </c>
    </row>
    <row r="1118" spans="1:11">
      <c r="A1118" s="2">
        <f t="shared" ref="A1118:A1137" si="111">A1117+1</f>
        <v>1117</v>
      </c>
      <c r="B1118" s="210" t="s">
        <v>212</v>
      </c>
      <c r="C1118" s="2">
        <v>2024</v>
      </c>
      <c r="D1118" s="2" t="s">
        <v>211</v>
      </c>
      <c r="E1118" s="2" t="s">
        <v>211</v>
      </c>
      <c r="F1118" s="18">
        <v>45413</v>
      </c>
      <c r="G1118" s="2">
        <v>31</v>
      </c>
      <c r="H1118" s="19">
        <v>45420</v>
      </c>
      <c r="I1118" s="211" t="s">
        <v>819</v>
      </c>
      <c r="J1118" s="2">
        <v>1</v>
      </c>
      <c r="K1118" s="212" t="s">
        <v>818</v>
      </c>
    </row>
    <row r="1119" spans="1:11">
      <c r="A1119" s="2">
        <f t="shared" si="111"/>
        <v>1118</v>
      </c>
      <c r="B1119" s="210" t="s">
        <v>212</v>
      </c>
      <c r="C1119" s="2">
        <v>2024</v>
      </c>
      <c r="D1119" s="2" t="s">
        <v>211</v>
      </c>
      <c r="E1119" s="2" t="s">
        <v>211</v>
      </c>
      <c r="F1119" s="18">
        <v>45413</v>
      </c>
      <c r="G1119" s="2">
        <v>31</v>
      </c>
      <c r="H1119" s="19">
        <v>45420</v>
      </c>
      <c r="I1119" s="211" t="s">
        <v>821</v>
      </c>
      <c r="J1119" s="2">
        <v>1</v>
      </c>
      <c r="K1119" s="212" t="s">
        <v>820</v>
      </c>
    </row>
    <row r="1120" spans="1:11">
      <c r="A1120" s="2">
        <f t="shared" si="111"/>
        <v>1119</v>
      </c>
      <c r="B1120" s="210" t="s">
        <v>212</v>
      </c>
      <c r="C1120" s="2">
        <v>2024</v>
      </c>
      <c r="D1120" s="2" t="s">
        <v>211</v>
      </c>
      <c r="E1120" s="2" t="s">
        <v>211</v>
      </c>
      <c r="F1120" s="18">
        <v>45413</v>
      </c>
      <c r="G1120" s="2">
        <v>31</v>
      </c>
      <c r="H1120" s="19">
        <v>45420</v>
      </c>
      <c r="I1120" s="211" t="s">
        <v>823</v>
      </c>
      <c r="J1120" s="2">
        <v>1</v>
      </c>
      <c r="K1120" s="212" t="s">
        <v>822</v>
      </c>
    </row>
    <row r="1121" spans="1:11">
      <c r="A1121" s="2">
        <f t="shared" si="111"/>
        <v>1120</v>
      </c>
      <c r="B1121" s="210" t="s">
        <v>212</v>
      </c>
      <c r="C1121" s="2">
        <v>2024</v>
      </c>
      <c r="D1121" s="2" t="s">
        <v>211</v>
      </c>
      <c r="E1121" s="2" t="s">
        <v>211</v>
      </c>
      <c r="F1121" s="18">
        <v>45413</v>
      </c>
      <c r="G1121" s="2">
        <v>31</v>
      </c>
      <c r="H1121" s="19">
        <v>45420</v>
      </c>
      <c r="I1121" s="211" t="s">
        <v>825</v>
      </c>
      <c r="J1121" s="2">
        <v>1</v>
      </c>
      <c r="K1121" s="212" t="s">
        <v>824</v>
      </c>
    </row>
    <row r="1122" spans="1:11">
      <c r="A1122" s="2">
        <f t="shared" si="111"/>
        <v>1121</v>
      </c>
      <c r="B1122" s="210" t="s">
        <v>212</v>
      </c>
      <c r="C1122" s="2">
        <v>2024</v>
      </c>
      <c r="D1122" s="2" t="s">
        <v>211</v>
      </c>
      <c r="E1122" s="2" t="s">
        <v>211</v>
      </c>
      <c r="F1122" s="18">
        <v>45413</v>
      </c>
      <c r="G1122" s="2">
        <v>31</v>
      </c>
      <c r="H1122" s="19">
        <v>45420</v>
      </c>
      <c r="I1122" s="211" t="s">
        <v>827</v>
      </c>
      <c r="J1122" s="2">
        <v>1</v>
      </c>
      <c r="K1122" s="212" t="s">
        <v>826</v>
      </c>
    </row>
    <row r="1123" spans="1:11">
      <c r="A1123" s="2">
        <f t="shared" si="111"/>
        <v>1122</v>
      </c>
      <c r="B1123" s="210" t="s">
        <v>212</v>
      </c>
      <c r="C1123" s="2">
        <v>2024</v>
      </c>
      <c r="D1123" s="2" t="s">
        <v>211</v>
      </c>
      <c r="E1123" s="2" t="s">
        <v>211</v>
      </c>
      <c r="F1123" s="18">
        <v>45413</v>
      </c>
      <c r="G1123" s="2">
        <v>31</v>
      </c>
      <c r="H1123" s="19">
        <v>45420</v>
      </c>
      <c r="I1123" s="211" t="s">
        <v>828</v>
      </c>
      <c r="J1123" s="2">
        <v>1</v>
      </c>
      <c r="K1123" s="212" t="s">
        <v>727</v>
      </c>
    </row>
    <row r="1124" spans="1:11">
      <c r="A1124" s="2">
        <f t="shared" si="111"/>
        <v>1123</v>
      </c>
      <c r="B1124" s="210" t="s">
        <v>212</v>
      </c>
      <c r="C1124" s="2">
        <v>2024</v>
      </c>
      <c r="D1124" s="2" t="s">
        <v>211</v>
      </c>
      <c r="E1124" s="2" t="s">
        <v>211</v>
      </c>
      <c r="F1124" s="18">
        <v>45413</v>
      </c>
      <c r="G1124" s="2">
        <v>31</v>
      </c>
      <c r="H1124" s="19">
        <v>45420</v>
      </c>
      <c r="I1124" s="211" t="s">
        <v>829</v>
      </c>
      <c r="J1124" s="2">
        <v>1</v>
      </c>
      <c r="K1124" s="212" t="s">
        <v>736</v>
      </c>
    </row>
    <row r="1125" spans="1:11">
      <c r="A1125" s="2">
        <f t="shared" si="111"/>
        <v>1124</v>
      </c>
      <c r="B1125" s="210" t="s">
        <v>212</v>
      </c>
      <c r="C1125" s="2">
        <v>2024</v>
      </c>
      <c r="D1125" s="2" t="s">
        <v>211</v>
      </c>
      <c r="E1125" s="2" t="s">
        <v>211</v>
      </c>
      <c r="F1125" s="18">
        <v>45413</v>
      </c>
      <c r="G1125" s="2">
        <v>31</v>
      </c>
      <c r="H1125" s="19">
        <v>45420</v>
      </c>
      <c r="I1125" s="211" t="s">
        <v>831</v>
      </c>
      <c r="J1125" s="2">
        <v>1</v>
      </c>
      <c r="K1125" s="212" t="s">
        <v>830</v>
      </c>
    </row>
    <row r="1126" spans="1:11">
      <c r="A1126" s="2">
        <f t="shared" si="111"/>
        <v>1125</v>
      </c>
      <c r="B1126" s="210" t="s">
        <v>212</v>
      </c>
      <c r="C1126" s="2">
        <v>2024</v>
      </c>
      <c r="D1126" s="2" t="s">
        <v>211</v>
      </c>
      <c r="E1126" s="2" t="s">
        <v>211</v>
      </c>
      <c r="F1126" s="18">
        <v>45413</v>
      </c>
      <c r="G1126" s="2">
        <v>31</v>
      </c>
      <c r="H1126" s="19">
        <v>45420</v>
      </c>
      <c r="I1126" s="211" t="s">
        <v>833</v>
      </c>
      <c r="J1126" s="2">
        <v>1</v>
      </c>
      <c r="K1126" s="212" t="s">
        <v>832</v>
      </c>
    </row>
    <row r="1127" spans="1:11">
      <c r="A1127" s="2">
        <f t="shared" si="111"/>
        <v>1126</v>
      </c>
      <c r="B1127" s="210" t="s">
        <v>212</v>
      </c>
      <c r="C1127" s="2">
        <v>2024</v>
      </c>
      <c r="D1127" s="2" t="s">
        <v>211</v>
      </c>
      <c r="E1127" s="2" t="s">
        <v>211</v>
      </c>
      <c r="F1127" s="18">
        <v>45413</v>
      </c>
      <c r="G1127" s="2">
        <v>31</v>
      </c>
      <c r="H1127" s="19">
        <v>45420</v>
      </c>
      <c r="I1127" s="211" t="s">
        <v>835</v>
      </c>
      <c r="J1127" s="2">
        <v>1</v>
      </c>
      <c r="K1127" s="212" t="s">
        <v>834</v>
      </c>
    </row>
    <row r="1128" spans="1:11">
      <c r="A1128" s="2">
        <f t="shared" si="111"/>
        <v>1127</v>
      </c>
      <c r="B1128" s="210" t="s">
        <v>212</v>
      </c>
      <c r="C1128" s="2">
        <v>2024</v>
      </c>
      <c r="D1128" s="2" t="s">
        <v>211</v>
      </c>
      <c r="E1128" s="2" t="s">
        <v>211</v>
      </c>
      <c r="F1128" s="18">
        <v>45413</v>
      </c>
      <c r="G1128" s="2">
        <v>31</v>
      </c>
      <c r="H1128" s="19">
        <v>45420</v>
      </c>
      <c r="I1128" s="211" t="s">
        <v>837</v>
      </c>
      <c r="J1128" s="2">
        <v>1</v>
      </c>
      <c r="K1128" s="212" t="s">
        <v>836</v>
      </c>
    </row>
    <row r="1129" spans="1:11">
      <c r="A1129" s="2">
        <f t="shared" si="111"/>
        <v>1128</v>
      </c>
      <c r="B1129" s="210" t="s">
        <v>212</v>
      </c>
      <c r="C1129" s="2">
        <v>2024</v>
      </c>
      <c r="D1129" s="2" t="s">
        <v>211</v>
      </c>
      <c r="E1129" s="2" t="s">
        <v>211</v>
      </c>
      <c r="F1129" s="18">
        <v>45413</v>
      </c>
      <c r="G1129" s="2">
        <v>31</v>
      </c>
      <c r="H1129" s="19">
        <v>45420</v>
      </c>
      <c r="I1129" s="211" t="s">
        <v>838</v>
      </c>
      <c r="J1129" s="2">
        <v>1</v>
      </c>
      <c r="K1129" s="212" t="s">
        <v>836</v>
      </c>
    </row>
    <row r="1130" spans="1:11">
      <c r="A1130" s="2">
        <f t="shared" si="111"/>
        <v>1129</v>
      </c>
      <c r="B1130" s="210" t="s">
        <v>212</v>
      </c>
      <c r="C1130" s="2">
        <v>2024</v>
      </c>
      <c r="D1130" s="2" t="s">
        <v>211</v>
      </c>
      <c r="E1130" s="2" t="s">
        <v>211</v>
      </c>
      <c r="F1130" s="18">
        <v>45413</v>
      </c>
      <c r="G1130" s="2">
        <v>31</v>
      </c>
      <c r="H1130" s="19">
        <v>45420</v>
      </c>
      <c r="I1130" s="211" t="s">
        <v>840</v>
      </c>
      <c r="J1130" s="2">
        <v>1</v>
      </c>
      <c r="K1130" s="212" t="s">
        <v>839</v>
      </c>
    </row>
    <row r="1131" spans="1:11">
      <c r="A1131" s="2">
        <f t="shared" si="111"/>
        <v>1130</v>
      </c>
      <c r="B1131" s="210" t="s">
        <v>212</v>
      </c>
      <c r="C1131" s="2">
        <v>2024</v>
      </c>
      <c r="D1131" s="2" t="s">
        <v>211</v>
      </c>
      <c r="E1131" s="2" t="s">
        <v>211</v>
      </c>
      <c r="F1131" s="18">
        <v>45413</v>
      </c>
      <c r="G1131" s="2">
        <v>31</v>
      </c>
      <c r="H1131" s="19">
        <v>45420</v>
      </c>
      <c r="I1131" s="211" t="s">
        <v>841</v>
      </c>
      <c r="J1131" s="2">
        <v>1</v>
      </c>
      <c r="K1131" s="212" t="s">
        <v>486</v>
      </c>
    </row>
    <row r="1132" spans="1:11">
      <c r="A1132" s="2">
        <f t="shared" si="111"/>
        <v>1131</v>
      </c>
      <c r="B1132" s="210" t="s">
        <v>212</v>
      </c>
      <c r="C1132" s="2">
        <v>2024</v>
      </c>
      <c r="D1132" s="2" t="s">
        <v>211</v>
      </c>
      <c r="E1132" s="2" t="s">
        <v>211</v>
      </c>
      <c r="F1132" s="18">
        <v>45413</v>
      </c>
      <c r="G1132" s="2">
        <v>31</v>
      </c>
      <c r="H1132" s="19">
        <v>45420</v>
      </c>
      <c r="I1132" s="211" t="s">
        <v>843</v>
      </c>
      <c r="J1132" s="2">
        <v>1</v>
      </c>
      <c r="K1132" s="212" t="s">
        <v>842</v>
      </c>
    </row>
    <row r="1133" spans="1:11">
      <c r="A1133" s="2">
        <f t="shared" si="111"/>
        <v>1132</v>
      </c>
      <c r="B1133" s="210" t="s">
        <v>212</v>
      </c>
      <c r="C1133" s="2">
        <v>2024</v>
      </c>
      <c r="D1133" s="2" t="s">
        <v>211</v>
      </c>
      <c r="E1133" s="2" t="s">
        <v>211</v>
      </c>
      <c r="F1133" s="18">
        <v>45413</v>
      </c>
      <c r="G1133" s="2">
        <v>31</v>
      </c>
      <c r="H1133" s="19">
        <v>45420</v>
      </c>
      <c r="I1133" s="211" t="s">
        <v>845</v>
      </c>
      <c r="J1133" s="2">
        <v>1</v>
      </c>
      <c r="K1133" s="212" t="s">
        <v>844</v>
      </c>
    </row>
    <row r="1134" spans="1:11">
      <c r="A1134" s="2">
        <f t="shared" si="111"/>
        <v>1133</v>
      </c>
      <c r="B1134" s="210" t="s">
        <v>212</v>
      </c>
      <c r="C1134" s="2">
        <v>2024</v>
      </c>
      <c r="D1134" s="2" t="s">
        <v>211</v>
      </c>
      <c r="E1134" s="2" t="s">
        <v>211</v>
      </c>
      <c r="F1134" s="18">
        <v>45413</v>
      </c>
      <c r="G1134" s="2">
        <v>31</v>
      </c>
      <c r="H1134" s="19">
        <v>45420</v>
      </c>
      <c r="I1134" s="211" t="s">
        <v>847</v>
      </c>
      <c r="J1134" s="2">
        <v>1</v>
      </c>
      <c r="K1134" s="212" t="s">
        <v>846</v>
      </c>
    </row>
    <row r="1135" spans="1:11">
      <c r="A1135" s="2">
        <f t="shared" si="111"/>
        <v>1134</v>
      </c>
      <c r="B1135" s="210" t="s">
        <v>212</v>
      </c>
      <c r="C1135" s="2">
        <v>2024</v>
      </c>
      <c r="D1135" s="2" t="s">
        <v>211</v>
      </c>
      <c r="E1135" s="2" t="s">
        <v>211</v>
      </c>
      <c r="F1135" s="18">
        <v>45413</v>
      </c>
      <c r="G1135" s="2">
        <v>31</v>
      </c>
      <c r="H1135" s="19">
        <v>45420</v>
      </c>
      <c r="I1135" s="211" t="s">
        <v>848</v>
      </c>
      <c r="J1135" s="2">
        <v>1</v>
      </c>
      <c r="K1135" s="212" t="s">
        <v>743</v>
      </c>
    </row>
    <row r="1136" spans="1:11">
      <c r="A1136" s="2">
        <f t="shared" si="111"/>
        <v>1135</v>
      </c>
      <c r="B1136" s="210" t="s">
        <v>212</v>
      </c>
      <c r="C1136" s="2">
        <v>2024</v>
      </c>
      <c r="D1136" s="2" t="s">
        <v>211</v>
      </c>
      <c r="E1136" s="2" t="s">
        <v>211</v>
      </c>
      <c r="F1136" s="18">
        <v>45413</v>
      </c>
      <c r="G1136" s="2">
        <v>31</v>
      </c>
      <c r="H1136" s="19">
        <v>45420</v>
      </c>
      <c r="I1136" s="211" t="s">
        <v>850</v>
      </c>
      <c r="J1136" s="2">
        <v>1</v>
      </c>
      <c r="K1136" s="212" t="s">
        <v>849</v>
      </c>
    </row>
    <row r="1137" spans="1:11">
      <c r="A1137" s="2">
        <f t="shared" si="111"/>
        <v>1136</v>
      </c>
      <c r="B1137" s="210" t="s">
        <v>212</v>
      </c>
      <c r="C1137" s="2">
        <v>2024</v>
      </c>
      <c r="D1137" s="2" t="s">
        <v>211</v>
      </c>
      <c r="E1137" s="2" t="s">
        <v>211</v>
      </c>
      <c r="F1137" s="18">
        <v>45413</v>
      </c>
      <c r="G1137" s="2">
        <v>31</v>
      </c>
      <c r="H1137" s="19">
        <v>45420</v>
      </c>
      <c r="I1137" s="211" t="s">
        <v>851</v>
      </c>
      <c r="J1137" s="2">
        <v>1</v>
      </c>
      <c r="K1137" s="212" t="s">
        <v>621</v>
      </c>
    </row>
    <row r="1138" spans="1:11">
      <c r="A1138" s="2">
        <f>A1137+1</f>
        <v>1137</v>
      </c>
      <c r="B1138" s="210" t="s">
        <v>212</v>
      </c>
      <c r="C1138" s="2">
        <v>2024</v>
      </c>
      <c r="D1138" s="2" t="s">
        <v>211</v>
      </c>
      <c r="E1138" s="2" t="s">
        <v>211</v>
      </c>
      <c r="F1138" s="18">
        <v>45413</v>
      </c>
      <c r="G1138" s="2">
        <v>31</v>
      </c>
      <c r="H1138" s="19">
        <v>45421</v>
      </c>
      <c r="I1138" s="211" t="s">
        <v>364</v>
      </c>
      <c r="J1138" s="2">
        <v>1</v>
      </c>
      <c r="K1138" s="211" t="s">
        <v>186</v>
      </c>
    </row>
    <row r="1139" spans="1:11">
      <c r="A1139" s="2">
        <f t="shared" ref="A1139:A1148" si="112">A1138+1</f>
        <v>1138</v>
      </c>
      <c r="B1139" s="210" t="s">
        <v>212</v>
      </c>
      <c r="C1139" s="2">
        <v>2024</v>
      </c>
      <c r="D1139" s="2" t="s">
        <v>211</v>
      </c>
      <c r="E1139" s="2" t="s">
        <v>211</v>
      </c>
      <c r="F1139" s="18">
        <v>45413</v>
      </c>
      <c r="G1139" s="2">
        <v>31</v>
      </c>
      <c r="H1139" s="19">
        <v>45421</v>
      </c>
      <c r="I1139" s="211" t="s">
        <v>852</v>
      </c>
      <c r="J1139" s="2">
        <v>1</v>
      </c>
      <c r="K1139" s="212" t="s">
        <v>558</v>
      </c>
    </row>
    <row r="1140" spans="1:11">
      <c r="A1140" s="2">
        <f t="shared" si="112"/>
        <v>1139</v>
      </c>
      <c r="B1140" s="210" t="s">
        <v>212</v>
      </c>
      <c r="C1140" s="2">
        <v>2024</v>
      </c>
      <c r="D1140" s="2" t="s">
        <v>211</v>
      </c>
      <c r="E1140" s="2" t="s">
        <v>211</v>
      </c>
      <c r="F1140" s="18">
        <v>45413</v>
      </c>
      <c r="G1140" s="2">
        <v>31</v>
      </c>
      <c r="H1140" s="19">
        <v>45421</v>
      </c>
      <c r="I1140" s="211" t="s">
        <v>854</v>
      </c>
      <c r="J1140" s="2">
        <v>1</v>
      </c>
      <c r="K1140" s="212" t="s">
        <v>853</v>
      </c>
    </row>
    <row r="1141" spans="1:11">
      <c r="A1141" s="2">
        <f t="shared" si="112"/>
        <v>1140</v>
      </c>
      <c r="B1141" s="210" t="s">
        <v>212</v>
      </c>
      <c r="C1141" s="2">
        <v>2024</v>
      </c>
      <c r="D1141" s="2" t="s">
        <v>211</v>
      </c>
      <c r="E1141" s="2" t="s">
        <v>211</v>
      </c>
      <c r="F1141" s="18">
        <v>45413</v>
      </c>
      <c r="G1141" s="2">
        <v>31</v>
      </c>
      <c r="H1141" s="19">
        <v>45421</v>
      </c>
      <c r="I1141" s="211" t="s">
        <v>856</v>
      </c>
      <c r="J1141" s="2">
        <v>1</v>
      </c>
      <c r="K1141" s="212" t="s">
        <v>855</v>
      </c>
    </row>
    <row r="1142" spans="1:11">
      <c r="A1142" s="2">
        <f t="shared" si="112"/>
        <v>1141</v>
      </c>
      <c r="B1142" s="210" t="s">
        <v>212</v>
      </c>
      <c r="C1142" s="2">
        <v>2024</v>
      </c>
      <c r="D1142" s="2" t="s">
        <v>211</v>
      </c>
      <c r="E1142" s="2" t="s">
        <v>211</v>
      </c>
      <c r="F1142" s="18">
        <v>45413</v>
      </c>
      <c r="G1142" s="2">
        <v>31</v>
      </c>
      <c r="H1142" s="19">
        <v>45421</v>
      </c>
      <c r="I1142" s="211" t="s">
        <v>858</v>
      </c>
      <c r="J1142" s="2">
        <v>1</v>
      </c>
      <c r="K1142" s="212" t="s">
        <v>857</v>
      </c>
    </row>
    <row r="1143" spans="1:11">
      <c r="A1143" s="2">
        <f t="shared" si="112"/>
        <v>1142</v>
      </c>
      <c r="B1143" s="210" t="s">
        <v>212</v>
      </c>
      <c r="C1143" s="2">
        <v>2024</v>
      </c>
      <c r="D1143" s="2" t="s">
        <v>211</v>
      </c>
      <c r="E1143" s="2" t="s">
        <v>211</v>
      </c>
      <c r="F1143" s="18">
        <v>45413</v>
      </c>
      <c r="G1143" s="2">
        <v>31</v>
      </c>
      <c r="H1143" s="19">
        <v>45421</v>
      </c>
      <c r="I1143" s="211" t="s">
        <v>859</v>
      </c>
      <c r="J1143" s="2">
        <v>1</v>
      </c>
      <c r="K1143" s="212" t="s">
        <v>569</v>
      </c>
    </row>
    <row r="1144" spans="1:11">
      <c r="A1144" s="2">
        <f t="shared" si="112"/>
        <v>1143</v>
      </c>
      <c r="B1144" s="210" t="s">
        <v>212</v>
      </c>
      <c r="C1144" s="2">
        <v>2024</v>
      </c>
      <c r="D1144" s="2" t="s">
        <v>211</v>
      </c>
      <c r="E1144" s="2" t="s">
        <v>211</v>
      </c>
      <c r="F1144" s="18">
        <v>45413</v>
      </c>
      <c r="G1144" s="2">
        <v>31</v>
      </c>
      <c r="H1144" s="19">
        <v>45421</v>
      </c>
      <c r="I1144" s="211" t="s">
        <v>860</v>
      </c>
      <c r="J1144" s="2">
        <v>1</v>
      </c>
      <c r="K1144" s="212" t="s">
        <v>709</v>
      </c>
    </row>
    <row r="1145" spans="1:11">
      <c r="A1145" s="2">
        <f t="shared" si="112"/>
        <v>1144</v>
      </c>
      <c r="B1145" s="210" t="s">
        <v>212</v>
      </c>
      <c r="C1145" s="2">
        <v>2024</v>
      </c>
      <c r="D1145" s="2" t="s">
        <v>211</v>
      </c>
      <c r="E1145" s="2" t="s">
        <v>211</v>
      </c>
      <c r="F1145" s="18">
        <v>45413</v>
      </c>
      <c r="G1145" s="2">
        <v>31</v>
      </c>
      <c r="H1145" s="19">
        <v>45421</v>
      </c>
      <c r="I1145" s="211" t="s">
        <v>861</v>
      </c>
      <c r="J1145" s="2">
        <v>1</v>
      </c>
      <c r="K1145" s="212" t="s">
        <v>776</v>
      </c>
    </row>
    <row r="1146" spans="1:11">
      <c r="A1146" s="2">
        <f t="shared" si="112"/>
        <v>1145</v>
      </c>
      <c r="B1146" s="210" t="s">
        <v>212</v>
      </c>
      <c r="C1146" s="2">
        <v>2024</v>
      </c>
      <c r="D1146" s="2" t="s">
        <v>211</v>
      </c>
      <c r="E1146" s="2" t="s">
        <v>211</v>
      </c>
      <c r="F1146" s="18">
        <v>45413</v>
      </c>
      <c r="G1146" s="2">
        <v>31</v>
      </c>
      <c r="H1146" s="19">
        <v>45421</v>
      </c>
      <c r="I1146" s="211" t="s">
        <v>862</v>
      </c>
      <c r="J1146" s="2">
        <v>1</v>
      </c>
      <c r="K1146" s="212" t="s">
        <v>603</v>
      </c>
    </row>
    <row r="1147" spans="1:11">
      <c r="A1147" s="2">
        <f t="shared" si="112"/>
        <v>1146</v>
      </c>
      <c r="B1147" s="210" t="s">
        <v>212</v>
      </c>
      <c r="C1147" s="2">
        <v>2024</v>
      </c>
      <c r="D1147" s="2" t="s">
        <v>211</v>
      </c>
      <c r="E1147" s="2" t="s">
        <v>211</v>
      </c>
      <c r="F1147" s="18">
        <v>45413</v>
      </c>
      <c r="G1147" s="2">
        <v>31</v>
      </c>
      <c r="H1147" s="19">
        <v>45421</v>
      </c>
      <c r="I1147" s="211" t="s">
        <v>863</v>
      </c>
      <c r="J1147" s="2">
        <v>1</v>
      </c>
      <c r="K1147" s="212" t="s">
        <v>766</v>
      </c>
    </row>
    <row r="1148" spans="1:11">
      <c r="A1148" s="2">
        <f t="shared" si="112"/>
        <v>1147</v>
      </c>
      <c r="B1148" s="210" t="s">
        <v>212</v>
      </c>
      <c r="C1148" s="2">
        <v>2024</v>
      </c>
      <c r="D1148" s="2" t="s">
        <v>211</v>
      </c>
      <c r="E1148" s="2" t="s">
        <v>211</v>
      </c>
      <c r="F1148" s="18">
        <v>45413</v>
      </c>
      <c r="G1148" s="2">
        <v>31</v>
      </c>
      <c r="H1148" s="19">
        <v>45421</v>
      </c>
      <c r="I1148" s="211" t="s">
        <v>865</v>
      </c>
      <c r="J1148" s="2">
        <v>1</v>
      </c>
      <c r="K1148" s="212" t="s">
        <v>864</v>
      </c>
    </row>
    <row r="1149" spans="1:11">
      <c r="A1149" s="2">
        <f t="shared" ref="A1149:A1166" si="113">A1148+1</f>
        <v>1148</v>
      </c>
      <c r="B1149" s="210" t="s">
        <v>212</v>
      </c>
      <c r="C1149" s="2">
        <v>2024</v>
      </c>
      <c r="D1149" s="2" t="s">
        <v>211</v>
      </c>
      <c r="E1149" s="2" t="s">
        <v>211</v>
      </c>
      <c r="F1149" s="18">
        <v>45413</v>
      </c>
      <c r="G1149" s="2">
        <v>31</v>
      </c>
      <c r="H1149" s="19">
        <v>45422</v>
      </c>
      <c r="I1149" t="s">
        <v>867</v>
      </c>
      <c r="J1149" s="2">
        <v>1</v>
      </c>
      <c r="K1149" s="3" t="s">
        <v>866</v>
      </c>
    </row>
    <row r="1150" spans="1:11">
      <c r="A1150" s="2">
        <f t="shared" si="113"/>
        <v>1149</v>
      </c>
      <c r="B1150" s="210" t="s">
        <v>212</v>
      </c>
      <c r="C1150" s="2">
        <v>2024</v>
      </c>
      <c r="D1150" s="2" t="s">
        <v>211</v>
      </c>
      <c r="E1150" s="2" t="s">
        <v>211</v>
      </c>
      <c r="F1150" s="18">
        <v>45413</v>
      </c>
      <c r="G1150" s="2">
        <v>31</v>
      </c>
      <c r="H1150" s="19">
        <v>45422</v>
      </c>
      <c r="I1150" t="s">
        <v>868</v>
      </c>
      <c r="J1150" s="2">
        <v>1</v>
      </c>
      <c r="K1150" s="3" t="s">
        <v>866</v>
      </c>
    </row>
    <row r="1151" spans="1:11">
      <c r="A1151" s="2">
        <f t="shared" si="113"/>
        <v>1150</v>
      </c>
      <c r="B1151" s="210" t="s">
        <v>212</v>
      </c>
      <c r="C1151" s="2">
        <v>2024</v>
      </c>
      <c r="D1151" s="2" t="s">
        <v>211</v>
      </c>
      <c r="E1151" s="2" t="s">
        <v>211</v>
      </c>
      <c r="F1151" s="18">
        <v>45413</v>
      </c>
      <c r="G1151" s="2">
        <v>31</v>
      </c>
      <c r="H1151" s="19">
        <v>45422</v>
      </c>
      <c r="I1151" t="s">
        <v>869</v>
      </c>
      <c r="J1151" s="2">
        <v>1</v>
      </c>
      <c r="K1151" s="3" t="s">
        <v>866</v>
      </c>
    </row>
    <row r="1152" spans="1:11">
      <c r="A1152" s="2">
        <f t="shared" si="113"/>
        <v>1151</v>
      </c>
      <c r="B1152" s="210" t="s">
        <v>212</v>
      </c>
      <c r="C1152" s="2">
        <v>2024</v>
      </c>
      <c r="D1152" s="2" t="s">
        <v>211</v>
      </c>
      <c r="E1152" s="2" t="s">
        <v>211</v>
      </c>
      <c r="F1152" s="18">
        <v>45413</v>
      </c>
      <c r="G1152" s="2">
        <v>31</v>
      </c>
      <c r="H1152" s="19">
        <v>45422</v>
      </c>
      <c r="I1152" t="s">
        <v>871</v>
      </c>
      <c r="J1152" s="2">
        <v>1</v>
      </c>
      <c r="K1152" s="3" t="s">
        <v>870</v>
      </c>
    </row>
    <row r="1153" spans="1:11">
      <c r="A1153" s="2">
        <f t="shared" si="113"/>
        <v>1152</v>
      </c>
      <c r="B1153" s="210" t="s">
        <v>212</v>
      </c>
      <c r="C1153" s="2">
        <v>2024</v>
      </c>
      <c r="D1153" s="2" t="s">
        <v>211</v>
      </c>
      <c r="E1153" s="2" t="s">
        <v>211</v>
      </c>
      <c r="F1153" s="18">
        <v>45413</v>
      </c>
      <c r="G1153" s="2">
        <v>31</v>
      </c>
      <c r="H1153" s="19">
        <v>45422</v>
      </c>
      <c r="I1153" t="s">
        <v>872</v>
      </c>
      <c r="J1153" s="2">
        <v>1</v>
      </c>
      <c r="K1153" s="3" t="s">
        <v>678</v>
      </c>
    </row>
    <row r="1154" spans="1:11">
      <c r="A1154" s="2">
        <f t="shared" si="113"/>
        <v>1153</v>
      </c>
      <c r="B1154" s="210" t="s">
        <v>212</v>
      </c>
      <c r="C1154" s="2">
        <v>2024</v>
      </c>
      <c r="D1154" s="2" t="s">
        <v>211</v>
      </c>
      <c r="E1154" s="2" t="s">
        <v>211</v>
      </c>
      <c r="F1154" s="18">
        <v>45413</v>
      </c>
      <c r="G1154" s="2">
        <v>31</v>
      </c>
      <c r="H1154" s="19">
        <v>45422</v>
      </c>
      <c r="I1154" t="s">
        <v>874</v>
      </c>
      <c r="J1154" s="2">
        <v>1</v>
      </c>
      <c r="K1154" s="3" t="s">
        <v>873</v>
      </c>
    </row>
    <row r="1155" spans="1:11">
      <c r="A1155" s="2">
        <f t="shared" si="113"/>
        <v>1154</v>
      </c>
      <c r="B1155" s="210" t="s">
        <v>212</v>
      </c>
      <c r="C1155" s="2">
        <v>2024</v>
      </c>
      <c r="D1155" s="2" t="s">
        <v>211</v>
      </c>
      <c r="E1155" s="2" t="s">
        <v>211</v>
      </c>
      <c r="F1155" s="18">
        <v>45413</v>
      </c>
      <c r="G1155" s="2">
        <v>31</v>
      </c>
      <c r="H1155" s="19">
        <v>45422</v>
      </c>
      <c r="I1155" t="s">
        <v>876</v>
      </c>
      <c r="J1155" s="2">
        <v>1</v>
      </c>
      <c r="K1155" s="3" t="s">
        <v>875</v>
      </c>
    </row>
    <row r="1156" spans="1:11">
      <c r="A1156" s="2">
        <f t="shared" si="113"/>
        <v>1155</v>
      </c>
      <c r="B1156" s="210" t="s">
        <v>212</v>
      </c>
      <c r="C1156" s="2">
        <v>2024</v>
      </c>
      <c r="D1156" s="2" t="s">
        <v>211</v>
      </c>
      <c r="E1156" s="2" t="s">
        <v>211</v>
      </c>
      <c r="F1156" s="18">
        <v>45413</v>
      </c>
      <c r="G1156" s="2">
        <v>31</v>
      </c>
      <c r="H1156" s="19">
        <v>45422</v>
      </c>
      <c r="I1156" t="s">
        <v>878</v>
      </c>
      <c r="J1156" s="2">
        <v>1</v>
      </c>
      <c r="K1156" s="3" t="s">
        <v>877</v>
      </c>
    </row>
    <row r="1157" spans="1:11">
      <c r="A1157" s="2">
        <f t="shared" si="113"/>
        <v>1156</v>
      </c>
      <c r="B1157" s="210" t="s">
        <v>212</v>
      </c>
      <c r="C1157" s="2">
        <v>2024</v>
      </c>
      <c r="D1157" s="2" t="s">
        <v>211</v>
      </c>
      <c r="E1157" s="2" t="s">
        <v>211</v>
      </c>
      <c r="F1157" s="18">
        <v>45413</v>
      </c>
      <c r="G1157" s="2">
        <v>31</v>
      </c>
      <c r="H1157" s="19">
        <v>45422</v>
      </c>
      <c r="I1157" t="s">
        <v>880</v>
      </c>
      <c r="J1157" s="2">
        <v>1</v>
      </c>
      <c r="K1157" s="3" t="s">
        <v>879</v>
      </c>
    </row>
    <row r="1158" spans="1:11">
      <c r="A1158" s="2">
        <f t="shared" si="113"/>
        <v>1157</v>
      </c>
      <c r="B1158" s="210" t="s">
        <v>212</v>
      </c>
      <c r="C1158" s="2">
        <v>2024</v>
      </c>
      <c r="D1158" s="2" t="s">
        <v>211</v>
      </c>
      <c r="E1158" s="2" t="s">
        <v>211</v>
      </c>
      <c r="F1158" s="18">
        <v>45413</v>
      </c>
      <c r="G1158" s="2">
        <v>31</v>
      </c>
      <c r="H1158" s="19">
        <v>45422</v>
      </c>
      <c r="I1158" t="s">
        <v>882</v>
      </c>
      <c r="J1158" s="2">
        <v>1</v>
      </c>
      <c r="K1158" s="3" t="s">
        <v>881</v>
      </c>
    </row>
    <row r="1159" spans="1:11">
      <c r="A1159" s="2">
        <f t="shared" si="113"/>
        <v>1158</v>
      </c>
      <c r="B1159" s="210" t="s">
        <v>212</v>
      </c>
      <c r="C1159" s="2">
        <v>2024</v>
      </c>
      <c r="D1159" s="2" t="s">
        <v>211</v>
      </c>
      <c r="E1159" s="2" t="s">
        <v>211</v>
      </c>
      <c r="F1159" s="18">
        <v>45413</v>
      </c>
      <c r="G1159" s="2">
        <v>31</v>
      </c>
      <c r="H1159" s="19">
        <v>45422</v>
      </c>
      <c r="I1159" t="s">
        <v>884</v>
      </c>
      <c r="J1159" s="2">
        <v>1</v>
      </c>
      <c r="K1159" s="3" t="s">
        <v>883</v>
      </c>
    </row>
    <row r="1160" spans="1:11">
      <c r="A1160" s="2">
        <f t="shared" si="113"/>
        <v>1159</v>
      </c>
      <c r="B1160" s="210" t="s">
        <v>212</v>
      </c>
      <c r="C1160" s="2">
        <v>2024</v>
      </c>
      <c r="D1160" s="2" t="s">
        <v>211</v>
      </c>
      <c r="E1160" s="2" t="s">
        <v>211</v>
      </c>
      <c r="F1160" s="18">
        <v>45413</v>
      </c>
      <c r="G1160" s="2">
        <v>31</v>
      </c>
      <c r="H1160" s="19">
        <v>45422</v>
      </c>
      <c r="I1160" t="s">
        <v>885</v>
      </c>
      <c r="J1160" s="2">
        <v>1</v>
      </c>
      <c r="K1160" s="3" t="s">
        <v>820</v>
      </c>
    </row>
    <row r="1161" spans="1:11">
      <c r="A1161" s="2">
        <f t="shared" si="113"/>
        <v>1160</v>
      </c>
      <c r="B1161" s="210" t="s">
        <v>212</v>
      </c>
      <c r="C1161" s="2">
        <v>2024</v>
      </c>
      <c r="D1161" s="2" t="s">
        <v>211</v>
      </c>
      <c r="E1161" s="2" t="s">
        <v>211</v>
      </c>
      <c r="F1161" s="18">
        <v>45413</v>
      </c>
      <c r="G1161" s="2">
        <v>31</v>
      </c>
      <c r="H1161" s="19">
        <v>45422</v>
      </c>
      <c r="I1161" t="s">
        <v>887</v>
      </c>
      <c r="J1161" s="2">
        <v>1</v>
      </c>
      <c r="K1161" s="3" t="s">
        <v>886</v>
      </c>
    </row>
    <row r="1162" spans="1:11">
      <c r="A1162" s="2">
        <f t="shared" si="113"/>
        <v>1161</v>
      </c>
      <c r="B1162" s="210" t="s">
        <v>212</v>
      </c>
      <c r="C1162" s="2">
        <v>2024</v>
      </c>
      <c r="D1162" s="2" t="s">
        <v>211</v>
      </c>
      <c r="E1162" s="2" t="s">
        <v>211</v>
      </c>
      <c r="F1162" s="18">
        <v>45413</v>
      </c>
      <c r="G1162" s="2">
        <v>31</v>
      </c>
      <c r="H1162" s="19">
        <v>45422</v>
      </c>
      <c r="I1162" t="s">
        <v>888</v>
      </c>
      <c r="J1162" s="2">
        <v>1</v>
      </c>
      <c r="K1162" s="3" t="s">
        <v>735</v>
      </c>
    </row>
    <row r="1163" spans="1:11">
      <c r="A1163" s="2">
        <f t="shared" si="113"/>
        <v>1162</v>
      </c>
      <c r="B1163" s="210" t="s">
        <v>212</v>
      </c>
      <c r="C1163" s="2">
        <v>2024</v>
      </c>
      <c r="D1163" s="2" t="s">
        <v>211</v>
      </c>
      <c r="E1163" s="2" t="s">
        <v>211</v>
      </c>
      <c r="F1163" s="18">
        <v>45413</v>
      </c>
      <c r="G1163" s="2">
        <v>31</v>
      </c>
      <c r="H1163" s="19">
        <v>45422</v>
      </c>
      <c r="I1163" t="s">
        <v>889</v>
      </c>
      <c r="J1163" s="2">
        <v>1</v>
      </c>
      <c r="K1163" s="3" t="s">
        <v>525</v>
      </c>
    </row>
    <row r="1164" spans="1:11">
      <c r="A1164" s="2">
        <f t="shared" si="113"/>
        <v>1163</v>
      </c>
      <c r="B1164" s="210" t="s">
        <v>212</v>
      </c>
      <c r="C1164" s="2">
        <v>2024</v>
      </c>
      <c r="D1164" s="2" t="s">
        <v>211</v>
      </c>
      <c r="E1164" s="2" t="s">
        <v>211</v>
      </c>
      <c r="F1164" s="18">
        <v>45413</v>
      </c>
      <c r="G1164" s="2">
        <v>31</v>
      </c>
      <c r="H1164" s="19">
        <v>45422</v>
      </c>
      <c r="I1164" t="s">
        <v>890</v>
      </c>
      <c r="J1164" s="2">
        <v>1</v>
      </c>
      <c r="K1164" s="3" t="s">
        <v>813</v>
      </c>
    </row>
    <row r="1165" spans="1:11">
      <c r="A1165" s="2">
        <f t="shared" si="113"/>
        <v>1164</v>
      </c>
      <c r="B1165" s="210" t="s">
        <v>212</v>
      </c>
      <c r="C1165" s="2">
        <v>2024</v>
      </c>
      <c r="D1165" s="2" t="s">
        <v>211</v>
      </c>
      <c r="E1165" s="2" t="s">
        <v>211</v>
      </c>
      <c r="F1165" s="18">
        <v>45413</v>
      </c>
      <c r="G1165" s="2">
        <v>31</v>
      </c>
      <c r="H1165" s="19">
        <v>45422</v>
      </c>
      <c r="I1165" t="s">
        <v>892</v>
      </c>
      <c r="J1165" s="2">
        <v>1</v>
      </c>
      <c r="K1165" s="3" t="s">
        <v>891</v>
      </c>
    </row>
    <row r="1166" spans="1:11">
      <c r="A1166" s="2">
        <f t="shared" si="113"/>
        <v>1165</v>
      </c>
      <c r="B1166" s="210" t="s">
        <v>212</v>
      </c>
      <c r="C1166" s="2">
        <v>2024</v>
      </c>
      <c r="D1166" s="2" t="s">
        <v>211</v>
      </c>
      <c r="E1166" s="2" t="s">
        <v>211</v>
      </c>
      <c r="F1166" s="18">
        <v>45413</v>
      </c>
      <c r="G1166" s="2">
        <v>31</v>
      </c>
      <c r="H1166" s="19">
        <v>45422</v>
      </c>
      <c r="I1166" t="s">
        <v>894</v>
      </c>
      <c r="J1166" s="2">
        <v>1</v>
      </c>
      <c r="K1166" s="3" t="s">
        <v>893</v>
      </c>
    </row>
    <row r="1167" spans="1:11">
      <c r="A1167" s="2">
        <f>A1166+1</f>
        <v>1166</v>
      </c>
      <c r="B1167" s="210" t="s">
        <v>212</v>
      </c>
      <c r="C1167" s="2">
        <v>2024</v>
      </c>
      <c r="D1167" s="2" t="s">
        <v>211</v>
      </c>
      <c r="E1167" s="2" t="s">
        <v>211</v>
      </c>
      <c r="F1167" s="18">
        <v>45413</v>
      </c>
      <c r="G1167" s="2">
        <v>31</v>
      </c>
      <c r="H1167" s="19">
        <v>45423</v>
      </c>
      <c r="I1167" s="3" t="s">
        <v>701</v>
      </c>
      <c r="J1167" s="2">
        <v>1</v>
      </c>
      <c r="K1167" s="213" t="s">
        <v>895</v>
      </c>
    </row>
    <row r="1168" spans="1:11">
      <c r="A1168" s="2">
        <f t="shared" ref="A1168:A1169" si="114">A1167+1</f>
        <v>1167</v>
      </c>
      <c r="B1168" s="210" t="s">
        <v>212</v>
      </c>
      <c r="C1168" s="2">
        <v>2024</v>
      </c>
      <c r="D1168" s="2" t="s">
        <v>211</v>
      </c>
      <c r="E1168" s="2" t="s">
        <v>211</v>
      </c>
      <c r="F1168" s="18">
        <v>45413</v>
      </c>
      <c r="G1168" s="2">
        <v>31</v>
      </c>
      <c r="H1168" s="19">
        <v>45425</v>
      </c>
      <c r="I1168" t="s">
        <v>319</v>
      </c>
      <c r="J1168" s="2">
        <v>1</v>
      </c>
      <c r="K1168" s="214" t="s">
        <v>189</v>
      </c>
    </row>
    <row r="1169" spans="1:11">
      <c r="A1169" s="2">
        <f t="shared" si="114"/>
        <v>1168</v>
      </c>
      <c r="B1169" s="210" t="s">
        <v>212</v>
      </c>
      <c r="C1169" s="2">
        <v>2024</v>
      </c>
      <c r="D1169" s="2" t="s">
        <v>211</v>
      </c>
      <c r="E1169" s="2" t="s">
        <v>211</v>
      </c>
      <c r="F1169" s="18">
        <v>45413</v>
      </c>
      <c r="G1169" s="2">
        <v>31</v>
      </c>
      <c r="H1169" s="19">
        <v>45425</v>
      </c>
      <c r="I1169" t="s">
        <v>328</v>
      </c>
      <c r="J1169" s="2">
        <v>1</v>
      </c>
      <c r="K1169" s="214" t="s">
        <v>185</v>
      </c>
    </row>
    <row r="1170" spans="1:11">
      <c r="A1170" s="2">
        <f t="shared" ref="A1170:A1177" si="115">A1169+1</f>
        <v>1169</v>
      </c>
      <c r="B1170" s="210" t="s">
        <v>212</v>
      </c>
      <c r="C1170" s="2">
        <v>2024</v>
      </c>
      <c r="D1170" s="2" t="s">
        <v>211</v>
      </c>
      <c r="E1170" s="2" t="s">
        <v>211</v>
      </c>
      <c r="F1170" s="18">
        <v>45413</v>
      </c>
      <c r="G1170" s="2">
        <v>31</v>
      </c>
      <c r="H1170" s="19">
        <v>45426</v>
      </c>
      <c r="I1170" t="s">
        <v>370</v>
      </c>
      <c r="J1170" s="2">
        <v>1</v>
      </c>
      <c r="K1170" s="214" t="s">
        <v>185</v>
      </c>
    </row>
    <row r="1171" spans="1:11">
      <c r="A1171" s="2">
        <f t="shared" si="115"/>
        <v>1170</v>
      </c>
      <c r="B1171" s="210" t="s">
        <v>212</v>
      </c>
      <c r="C1171" s="2">
        <v>2024</v>
      </c>
      <c r="D1171" s="2" t="s">
        <v>211</v>
      </c>
      <c r="E1171" s="2" t="s">
        <v>211</v>
      </c>
      <c r="F1171" s="18">
        <v>45413</v>
      </c>
      <c r="G1171" s="2">
        <v>31</v>
      </c>
      <c r="H1171" s="19">
        <v>45427</v>
      </c>
      <c r="I1171" t="s">
        <v>328</v>
      </c>
      <c r="J1171" s="2">
        <v>1</v>
      </c>
      <c r="K1171" s="214" t="s">
        <v>185</v>
      </c>
    </row>
    <row r="1172" spans="1:11">
      <c r="A1172" s="2">
        <f t="shared" si="115"/>
        <v>1171</v>
      </c>
      <c r="B1172" s="210" t="s">
        <v>212</v>
      </c>
      <c r="C1172" s="2">
        <v>2024</v>
      </c>
      <c r="D1172" s="2" t="s">
        <v>211</v>
      </c>
      <c r="E1172" s="2" t="s">
        <v>211</v>
      </c>
      <c r="F1172" s="18">
        <v>45413</v>
      </c>
      <c r="G1172" s="2">
        <v>31</v>
      </c>
      <c r="H1172" s="19">
        <v>45431</v>
      </c>
      <c r="I1172" t="s">
        <v>384</v>
      </c>
      <c r="J1172" s="2">
        <v>2</v>
      </c>
      <c r="K1172" s="214" t="s">
        <v>189</v>
      </c>
    </row>
    <row r="1173" spans="1:11">
      <c r="A1173" s="2">
        <f t="shared" si="115"/>
        <v>1172</v>
      </c>
      <c r="B1173" s="210" t="s">
        <v>212</v>
      </c>
      <c r="C1173" s="2">
        <v>2024</v>
      </c>
      <c r="D1173" s="2" t="s">
        <v>211</v>
      </c>
      <c r="E1173" s="2" t="s">
        <v>211</v>
      </c>
      <c r="F1173" s="18">
        <v>45413</v>
      </c>
      <c r="G1173" s="2">
        <v>31</v>
      </c>
      <c r="H1173" s="19">
        <v>45432</v>
      </c>
      <c r="I1173" s="211" t="s">
        <v>334</v>
      </c>
      <c r="J1173" s="2">
        <v>2</v>
      </c>
      <c r="K1173" s="214" t="s">
        <v>189</v>
      </c>
    </row>
    <row r="1174" spans="1:11">
      <c r="A1174" s="2">
        <f t="shared" si="115"/>
        <v>1173</v>
      </c>
      <c r="B1174" s="210" t="s">
        <v>212</v>
      </c>
      <c r="C1174" s="2">
        <v>2024</v>
      </c>
      <c r="D1174" s="2" t="s">
        <v>211</v>
      </c>
      <c r="E1174" s="2" t="s">
        <v>211</v>
      </c>
      <c r="F1174" s="18">
        <v>45413</v>
      </c>
      <c r="G1174" s="2">
        <v>31</v>
      </c>
      <c r="H1174" s="19">
        <v>45433</v>
      </c>
      <c r="I1174" t="s">
        <v>319</v>
      </c>
      <c r="J1174" s="2">
        <v>1</v>
      </c>
      <c r="K1174" s="3" t="s">
        <v>184</v>
      </c>
    </row>
    <row r="1175" spans="1:11">
      <c r="A1175" s="2">
        <f t="shared" si="115"/>
        <v>1174</v>
      </c>
      <c r="B1175" s="210" t="s">
        <v>212</v>
      </c>
      <c r="C1175" s="2">
        <v>2024</v>
      </c>
      <c r="D1175" s="2" t="s">
        <v>211</v>
      </c>
      <c r="E1175" s="2" t="s">
        <v>211</v>
      </c>
      <c r="F1175" s="18">
        <v>45413</v>
      </c>
      <c r="G1175" s="2">
        <v>31</v>
      </c>
      <c r="H1175" s="19">
        <v>45434</v>
      </c>
      <c r="I1175" t="s">
        <v>384</v>
      </c>
      <c r="J1175" s="2">
        <v>2</v>
      </c>
      <c r="K1175" s="3" t="s">
        <v>184</v>
      </c>
    </row>
    <row r="1176" spans="1:11">
      <c r="A1176" s="2">
        <f t="shared" si="115"/>
        <v>1175</v>
      </c>
      <c r="B1176" s="210" t="s">
        <v>212</v>
      </c>
      <c r="C1176" s="2">
        <v>2024</v>
      </c>
      <c r="D1176" s="2" t="s">
        <v>211</v>
      </c>
      <c r="E1176" s="2" t="s">
        <v>211</v>
      </c>
      <c r="F1176" s="18">
        <v>45413</v>
      </c>
      <c r="G1176" s="2">
        <v>31</v>
      </c>
      <c r="H1176" s="19">
        <v>45434</v>
      </c>
      <c r="I1176" t="s">
        <v>1482</v>
      </c>
      <c r="J1176" s="2">
        <v>1</v>
      </c>
      <c r="K1176" s="3" t="s">
        <v>187</v>
      </c>
    </row>
    <row r="1177" spans="1:11">
      <c r="A1177" s="2">
        <f t="shared" si="115"/>
        <v>1176</v>
      </c>
      <c r="B1177" s="210" t="s">
        <v>212</v>
      </c>
      <c r="C1177" s="2">
        <v>2024</v>
      </c>
      <c r="D1177" s="2" t="s">
        <v>211</v>
      </c>
      <c r="E1177" s="2" t="s">
        <v>211</v>
      </c>
      <c r="F1177" s="18">
        <v>45413</v>
      </c>
      <c r="G1177" s="2">
        <v>31</v>
      </c>
      <c r="H1177" s="19">
        <v>45434</v>
      </c>
      <c r="I1177" t="s">
        <v>1483</v>
      </c>
      <c r="J1177" s="2">
        <v>1</v>
      </c>
      <c r="K1177" s="3" t="s">
        <v>187</v>
      </c>
    </row>
    <row r="1178" spans="1:11">
      <c r="A1178" s="2">
        <f>A1177+1</f>
        <v>1177</v>
      </c>
      <c r="B1178" s="210" t="s">
        <v>212</v>
      </c>
      <c r="C1178" s="2">
        <v>2024</v>
      </c>
      <c r="D1178" s="2" t="s">
        <v>211</v>
      </c>
      <c r="E1178" s="2" t="s">
        <v>211</v>
      </c>
      <c r="F1178" s="18">
        <v>45413</v>
      </c>
      <c r="G1178" s="2">
        <v>31</v>
      </c>
      <c r="H1178" s="19">
        <v>45435</v>
      </c>
      <c r="I1178" t="s">
        <v>402</v>
      </c>
      <c r="J1178" s="2">
        <v>1</v>
      </c>
      <c r="K1178" s="3" t="s">
        <v>186</v>
      </c>
    </row>
    <row r="1179" spans="1:11">
      <c r="A1179" s="2">
        <f>A1178+1</f>
        <v>1178</v>
      </c>
      <c r="B1179" s="210" t="s">
        <v>212</v>
      </c>
      <c r="C1179" s="2">
        <v>2024</v>
      </c>
      <c r="D1179" s="2" t="s">
        <v>211</v>
      </c>
      <c r="E1179" s="2" t="s">
        <v>211</v>
      </c>
      <c r="F1179" s="18">
        <v>45413</v>
      </c>
      <c r="G1179" s="2">
        <v>31</v>
      </c>
      <c r="H1179" s="19">
        <v>45436</v>
      </c>
      <c r="I1179" t="s">
        <v>319</v>
      </c>
      <c r="J1179" s="2">
        <v>1</v>
      </c>
      <c r="K1179" s="214" t="s">
        <v>188</v>
      </c>
    </row>
    <row r="1180" spans="1:11">
      <c r="A1180" s="2">
        <f t="shared" ref="A1180:A1181" si="116">A1179+1</f>
        <v>1179</v>
      </c>
      <c r="B1180" s="210" t="s">
        <v>212</v>
      </c>
      <c r="C1180" s="2">
        <v>2024</v>
      </c>
      <c r="D1180" s="2" t="s">
        <v>211</v>
      </c>
      <c r="E1180" s="2" t="s">
        <v>211</v>
      </c>
      <c r="F1180" s="18">
        <v>45413</v>
      </c>
      <c r="G1180" s="2">
        <v>31</v>
      </c>
      <c r="H1180" s="19">
        <v>45438</v>
      </c>
      <c r="I1180" t="s">
        <v>399</v>
      </c>
      <c r="J1180" s="2">
        <v>2</v>
      </c>
      <c r="K1180" s="214" t="s">
        <v>184</v>
      </c>
    </row>
    <row r="1181" spans="1:11">
      <c r="A1181" s="2">
        <f t="shared" si="116"/>
        <v>1180</v>
      </c>
      <c r="B1181" s="210" t="s">
        <v>212</v>
      </c>
      <c r="C1181" s="2">
        <v>2024</v>
      </c>
      <c r="D1181" s="2" t="s">
        <v>211</v>
      </c>
      <c r="E1181" s="2" t="s">
        <v>211</v>
      </c>
      <c r="F1181" s="18">
        <v>45413</v>
      </c>
      <c r="G1181" s="2">
        <v>31</v>
      </c>
      <c r="H1181" s="19">
        <v>45438</v>
      </c>
      <c r="I1181" s="211" t="s">
        <v>334</v>
      </c>
      <c r="J1181" s="2">
        <v>2</v>
      </c>
      <c r="K1181" s="214" t="s">
        <v>189</v>
      </c>
    </row>
    <row r="1182" spans="1:11">
      <c r="A1182" s="2">
        <f t="shared" ref="A1182:A1183" si="117">A1181+1</f>
        <v>1181</v>
      </c>
      <c r="B1182" s="210" t="s">
        <v>212</v>
      </c>
      <c r="C1182" s="2">
        <v>2024</v>
      </c>
      <c r="D1182" s="2" t="s">
        <v>211</v>
      </c>
      <c r="E1182" s="2" t="s">
        <v>211</v>
      </c>
      <c r="F1182" s="18">
        <v>45413</v>
      </c>
      <c r="G1182" s="2">
        <v>31</v>
      </c>
      <c r="H1182" s="19">
        <v>45442</v>
      </c>
      <c r="I1182" t="s">
        <v>700</v>
      </c>
      <c r="J1182" s="2">
        <v>1</v>
      </c>
      <c r="K1182" s="213" t="s">
        <v>896</v>
      </c>
    </row>
    <row r="1183" spans="1:11">
      <c r="A1183" s="2">
        <f t="shared" si="117"/>
        <v>1182</v>
      </c>
      <c r="B1183" s="210" t="s">
        <v>212</v>
      </c>
      <c r="C1183" s="2">
        <v>2024</v>
      </c>
      <c r="D1183" s="2" t="s">
        <v>211</v>
      </c>
      <c r="E1183" s="2" t="s">
        <v>211</v>
      </c>
      <c r="F1183" s="18">
        <v>45413</v>
      </c>
      <c r="G1183" s="2">
        <v>31</v>
      </c>
      <c r="H1183" s="19">
        <v>45442</v>
      </c>
      <c r="I1183" t="s">
        <v>700</v>
      </c>
      <c r="J1183" s="2">
        <v>1</v>
      </c>
      <c r="K1183" s="213" t="s">
        <v>712</v>
      </c>
    </row>
    <row r="1184" spans="1:11">
      <c r="A1184" s="2">
        <f t="shared" ref="A1184:A1189" si="118">A1183+1</f>
        <v>1183</v>
      </c>
      <c r="B1184" s="210" t="s">
        <v>212</v>
      </c>
      <c r="C1184" s="2">
        <v>2024</v>
      </c>
      <c r="D1184" s="2" t="s">
        <v>211</v>
      </c>
      <c r="E1184" s="2" t="s">
        <v>211</v>
      </c>
      <c r="F1184" s="18">
        <v>45413</v>
      </c>
      <c r="G1184" s="2">
        <v>31</v>
      </c>
      <c r="H1184" s="19">
        <v>45443</v>
      </c>
      <c r="I1184" t="s">
        <v>399</v>
      </c>
      <c r="J1184" s="2">
        <v>2</v>
      </c>
      <c r="K1184" s="3" t="s">
        <v>187</v>
      </c>
    </row>
    <row r="1185" spans="1:11">
      <c r="A1185" s="2">
        <f t="shared" si="118"/>
        <v>1184</v>
      </c>
      <c r="B1185" s="210" t="s">
        <v>212</v>
      </c>
      <c r="C1185" s="2">
        <v>2024</v>
      </c>
      <c r="D1185" s="2" t="s">
        <v>211</v>
      </c>
      <c r="E1185" s="2" t="s">
        <v>211</v>
      </c>
      <c r="F1185" s="18">
        <v>45413</v>
      </c>
      <c r="G1185" s="2">
        <v>31</v>
      </c>
      <c r="H1185" s="19">
        <v>45443</v>
      </c>
      <c r="I1185" t="s">
        <v>1468</v>
      </c>
      <c r="J1185" s="2">
        <v>1</v>
      </c>
      <c r="K1185" s="3" t="s">
        <v>187</v>
      </c>
    </row>
    <row r="1186" spans="1:11">
      <c r="A1186" s="2">
        <f t="shared" si="118"/>
        <v>1185</v>
      </c>
      <c r="B1186" s="210" t="s">
        <v>212</v>
      </c>
      <c r="C1186" s="2">
        <v>2024</v>
      </c>
      <c r="D1186" s="2" t="s">
        <v>211</v>
      </c>
      <c r="E1186" s="2" t="s">
        <v>211</v>
      </c>
      <c r="F1186" s="18">
        <v>45413</v>
      </c>
      <c r="G1186" s="2">
        <v>31</v>
      </c>
      <c r="H1186" s="19">
        <v>45443</v>
      </c>
      <c r="I1186" t="s">
        <v>1468</v>
      </c>
      <c r="J1186" s="2">
        <v>1</v>
      </c>
      <c r="K1186" s="214" t="s">
        <v>185</v>
      </c>
    </row>
    <row r="1187" spans="1:11">
      <c r="A1187" s="2">
        <f t="shared" si="118"/>
        <v>1186</v>
      </c>
      <c r="B1187" s="210" t="s">
        <v>212</v>
      </c>
      <c r="C1187" s="2">
        <v>2024</v>
      </c>
      <c r="D1187" s="2" t="s">
        <v>211</v>
      </c>
      <c r="E1187" s="2" t="s">
        <v>211</v>
      </c>
      <c r="F1187" s="18">
        <v>45413</v>
      </c>
      <c r="G1187" s="2">
        <v>31</v>
      </c>
      <c r="H1187" s="19">
        <v>45443</v>
      </c>
      <c r="I1187" t="s">
        <v>1468</v>
      </c>
      <c r="J1187" s="2">
        <v>1</v>
      </c>
      <c r="K1187" s="214" t="s">
        <v>185</v>
      </c>
    </row>
    <row r="1188" spans="1:11">
      <c r="A1188" s="2">
        <f t="shared" si="118"/>
        <v>1187</v>
      </c>
      <c r="B1188" s="210" t="s">
        <v>212</v>
      </c>
      <c r="C1188" s="2">
        <v>2024</v>
      </c>
      <c r="D1188" s="2" t="s">
        <v>211</v>
      </c>
      <c r="E1188" s="2" t="s">
        <v>211</v>
      </c>
      <c r="F1188" s="18">
        <v>45444</v>
      </c>
      <c r="G1188" s="2">
        <v>30</v>
      </c>
      <c r="H1188" s="19">
        <v>45446</v>
      </c>
      <c r="I1188" t="s">
        <v>403</v>
      </c>
      <c r="J1188" s="2">
        <v>2</v>
      </c>
      <c r="K1188" s="214" t="s">
        <v>188</v>
      </c>
    </row>
    <row r="1189" spans="1:11">
      <c r="A1189" s="2">
        <f t="shared" si="118"/>
        <v>1188</v>
      </c>
      <c r="B1189" s="210" t="s">
        <v>212</v>
      </c>
      <c r="C1189" s="2">
        <v>2024</v>
      </c>
      <c r="D1189" s="2" t="s">
        <v>211</v>
      </c>
      <c r="E1189" s="2" t="s">
        <v>211</v>
      </c>
      <c r="F1189" s="18">
        <v>45444</v>
      </c>
      <c r="G1189" s="2">
        <v>31</v>
      </c>
      <c r="H1189" s="19">
        <v>45447</v>
      </c>
      <c r="I1189" s="211" t="s">
        <v>364</v>
      </c>
      <c r="J1189" s="2">
        <v>1</v>
      </c>
      <c r="K1189" s="211" t="s">
        <v>187</v>
      </c>
    </row>
    <row r="1190" spans="1:11">
      <c r="A1190" s="2">
        <f t="shared" ref="A1190:A1193" si="119">A1189+1</f>
        <v>1189</v>
      </c>
      <c r="B1190" s="210" t="s">
        <v>212</v>
      </c>
      <c r="C1190" s="2">
        <v>2024</v>
      </c>
      <c r="D1190" s="2" t="s">
        <v>211</v>
      </c>
      <c r="E1190" s="2" t="s">
        <v>211</v>
      </c>
      <c r="F1190" s="18">
        <v>45444</v>
      </c>
      <c r="G1190" s="2">
        <v>31</v>
      </c>
      <c r="H1190" s="19">
        <v>45448</v>
      </c>
      <c r="I1190" s="211" t="s">
        <v>360</v>
      </c>
      <c r="J1190" s="2">
        <v>1</v>
      </c>
      <c r="K1190" s="211" t="s">
        <v>187</v>
      </c>
    </row>
    <row r="1191" spans="1:11">
      <c r="A1191" s="2">
        <f t="shared" si="119"/>
        <v>1190</v>
      </c>
      <c r="B1191" s="210" t="s">
        <v>212</v>
      </c>
      <c r="C1191" s="2">
        <v>2024</v>
      </c>
      <c r="D1191" s="2" t="s">
        <v>211</v>
      </c>
      <c r="E1191" s="2" t="s">
        <v>211</v>
      </c>
      <c r="F1191" s="18">
        <v>45444</v>
      </c>
      <c r="G1191" s="2">
        <v>31</v>
      </c>
      <c r="H1191" s="19">
        <v>45448</v>
      </c>
      <c r="I1191" s="211" t="s">
        <v>360</v>
      </c>
      <c r="J1191" s="2">
        <v>1</v>
      </c>
      <c r="K1191" s="211" t="s">
        <v>188</v>
      </c>
    </row>
    <row r="1192" spans="1:11">
      <c r="A1192" s="2">
        <f t="shared" si="119"/>
        <v>1191</v>
      </c>
      <c r="B1192" s="210" t="s">
        <v>212</v>
      </c>
      <c r="C1192" s="2">
        <v>2024</v>
      </c>
      <c r="D1192" s="2" t="s">
        <v>211</v>
      </c>
      <c r="E1192" s="2" t="s">
        <v>211</v>
      </c>
      <c r="F1192" s="18">
        <v>45444</v>
      </c>
      <c r="G1192" s="2">
        <v>31</v>
      </c>
      <c r="H1192" s="19">
        <v>45448</v>
      </c>
      <c r="I1192" s="211" t="s">
        <v>334</v>
      </c>
      <c r="J1192" s="2">
        <v>2</v>
      </c>
      <c r="K1192" s="211" t="s">
        <v>188</v>
      </c>
    </row>
    <row r="1193" spans="1:11">
      <c r="A1193" s="2">
        <f t="shared" si="119"/>
        <v>1192</v>
      </c>
      <c r="B1193" s="210" t="s">
        <v>212</v>
      </c>
      <c r="C1193" s="2">
        <v>2024</v>
      </c>
      <c r="D1193" s="2" t="s">
        <v>211</v>
      </c>
      <c r="E1193" s="2" t="s">
        <v>211</v>
      </c>
      <c r="F1193" s="18">
        <v>45444</v>
      </c>
      <c r="G1193" s="2">
        <v>31</v>
      </c>
      <c r="H1193" s="19">
        <v>45448</v>
      </c>
      <c r="I1193" t="s">
        <v>319</v>
      </c>
      <c r="J1193" s="2">
        <v>1</v>
      </c>
      <c r="K1193" s="211" t="s">
        <v>186</v>
      </c>
    </row>
    <row r="1194" spans="1:11">
      <c r="A1194" s="2">
        <f>A1193+1</f>
        <v>1193</v>
      </c>
      <c r="B1194" s="210" t="s">
        <v>212</v>
      </c>
      <c r="C1194" s="2">
        <v>2024</v>
      </c>
      <c r="D1194" s="2" t="s">
        <v>211</v>
      </c>
      <c r="E1194" s="2" t="s">
        <v>211</v>
      </c>
      <c r="F1194" s="18">
        <v>45444</v>
      </c>
      <c r="G1194" s="2">
        <v>31</v>
      </c>
      <c r="H1194" s="19">
        <v>45449</v>
      </c>
      <c r="I1194" s="211" t="s">
        <v>320</v>
      </c>
      <c r="J1194" s="2">
        <v>1</v>
      </c>
      <c r="K1194" s="211" t="s">
        <v>187</v>
      </c>
    </row>
    <row r="1195" spans="1:11">
      <c r="A1195" s="2">
        <f t="shared" ref="A1195:A1197" si="120">A1194+1</f>
        <v>1194</v>
      </c>
      <c r="B1195" s="210" t="s">
        <v>212</v>
      </c>
      <c r="C1195" s="2">
        <v>2024</v>
      </c>
      <c r="D1195" s="2" t="s">
        <v>211</v>
      </c>
      <c r="E1195" s="2" t="s">
        <v>211</v>
      </c>
      <c r="F1195" s="18">
        <v>45444</v>
      </c>
      <c r="G1195" s="2">
        <v>31</v>
      </c>
      <c r="H1195" s="19">
        <v>45450</v>
      </c>
      <c r="I1195" t="s">
        <v>1468</v>
      </c>
      <c r="J1195" s="2">
        <v>1</v>
      </c>
      <c r="K1195" s="214" t="s">
        <v>186</v>
      </c>
    </row>
    <row r="1196" spans="1:11">
      <c r="A1196" s="2">
        <f t="shared" si="120"/>
        <v>1195</v>
      </c>
      <c r="B1196" s="210" t="s">
        <v>212</v>
      </c>
      <c r="C1196" s="2">
        <v>2024</v>
      </c>
      <c r="D1196" s="2" t="s">
        <v>211</v>
      </c>
      <c r="E1196" s="2" t="s">
        <v>211</v>
      </c>
      <c r="F1196" s="18">
        <v>45444</v>
      </c>
      <c r="G1196" s="2">
        <v>31</v>
      </c>
      <c r="H1196" s="19">
        <v>45450</v>
      </c>
      <c r="I1196" t="s">
        <v>403</v>
      </c>
      <c r="J1196" s="2">
        <v>2</v>
      </c>
      <c r="K1196" s="214" t="s">
        <v>185</v>
      </c>
    </row>
    <row r="1197" spans="1:11">
      <c r="A1197" s="2">
        <f t="shared" si="120"/>
        <v>1196</v>
      </c>
      <c r="B1197" s="210" t="s">
        <v>212</v>
      </c>
      <c r="C1197" s="2">
        <v>2024</v>
      </c>
      <c r="D1197" s="2" t="s">
        <v>211</v>
      </c>
      <c r="E1197" s="2" t="s">
        <v>211</v>
      </c>
      <c r="F1197" s="18">
        <v>45444</v>
      </c>
      <c r="G1197" s="2">
        <v>31</v>
      </c>
      <c r="H1197" s="19">
        <v>45450</v>
      </c>
      <c r="I1197" t="s">
        <v>399</v>
      </c>
      <c r="J1197" s="2">
        <v>2</v>
      </c>
      <c r="K1197" s="214" t="s">
        <v>186</v>
      </c>
    </row>
    <row r="1198" spans="1:11">
      <c r="A1198" s="2">
        <f t="shared" ref="A1198:A1200" si="121">A1197+1</f>
        <v>1197</v>
      </c>
      <c r="B1198" s="210" t="s">
        <v>212</v>
      </c>
      <c r="C1198" s="2">
        <v>2024</v>
      </c>
      <c r="D1198" s="2" t="s">
        <v>211</v>
      </c>
      <c r="E1198" s="2" t="s">
        <v>211</v>
      </c>
      <c r="F1198" s="18">
        <v>45444</v>
      </c>
      <c r="G1198" s="2">
        <v>31</v>
      </c>
      <c r="H1198" s="19">
        <v>45451</v>
      </c>
      <c r="I1198" t="s">
        <v>328</v>
      </c>
      <c r="J1198" s="2">
        <v>1</v>
      </c>
      <c r="K1198" s="214" t="s">
        <v>188</v>
      </c>
    </row>
    <row r="1199" spans="1:11">
      <c r="A1199" s="2">
        <f t="shared" si="121"/>
        <v>1198</v>
      </c>
      <c r="B1199" s="210" t="s">
        <v>212</v>
      </c>
      <c r="C1199" s="2">
        <v>2024</v>
      </c>
      <c r="D1199" s="2" t="s">
        <v>211</v>
      </c>
      <c r="E1199" s="2" t="s">
        <v>211</v>
      </c>
      <c r="F1199" s="18">
        <v>45444</v>
      </c>
      <c r="G1199" s="2">
        <v>31</v>
      </c>
      <c r="H1199" s="19">
        <v>45451</v>
      </c>
      <c r="I1199" t="s">
        <v>402</v>
      </c>
      <c r="J1199" s="2">
        <v>1</v>
      </c>
      <c r="K1199" s="214" t="s">
        <v>188</v>
      </c>
    </row>
    <row r="1200" spans="1:11">
      <c r="A1200" s="2">
        <f t="shared" si="121"/>
        <v>1199</v>
      </c>
      <c r="B1200" s="210" t="s">
        <v>212</v>
      </c>
      <c r="C1200" s="2">
        <v>2024</v>
      </c>
      <c r="D1200" s="2" t="s">
        <v>211</v>
      </c>
      <c r="E1200" s="2" t="s">
        <v>211</v>
      </c>
      <c r="F1200" s="18">
        <v>45444</v>
      </c>
      <c r="G1200" s="2">
        <v>31</v>
      </c>
      <c r="H1200" s="19">
        <v>45451</v>
      </c>
      <c r="I1200" s="211" t="s">
        <v>334</v>
      </c>
      <c r="J1200" s="2">
        <v>2</v>
      </c>
      <c r="K1200" s="214" t="s">
        <v>189</v>
      </c>
    </row>
    <row r="1201" spans="1:11">
      <c r="A1201" s="2">
        <f t="shared" ref="A1201:A1202" si="122">A1200+1</f>
        <v>1200</v>
      </c>
      <c r="B1201" s="210" t="s">
        <v>212</v>
      </c>
      <c r="C1201" s="2">
        <v>2024</v>
      </c>
      <c r="D1201" s="2" t="s">
        <v>211</v>
      </c>
      <c r="E1201" s="2" t="s">
        <v>211</v>
      </c>
      <c r="F1201" s="18">
        <v>45444</v>
      </c>
      <c r="G1201" s="2">
        <v>31</v>
      </c>
      <c r="H1201" s="19">
        <v>45453</v>
      </c>
      <c r="I1201" t="s">
        <v>319</v>
      </c>
      <c r="J1201" s="2">
        <v>1</v>
      </c>
      <c r="K1201" s="211" t="s">
        <v>189</v>
      </c>
    </row>
    <row r="1202" spans="1:11">
      <c r="A1202" s="2">
        <f t="shared" si="122"/>
        <v>1201</v>
      </c>
      <c r="B1202" s="210" t="s">
        <v>212</v>
      </c>
      <c r="C1202" s="2">
        <v>2024</v>
      </c>
      <c r="D1202" s="2" t="s">
        <v>211</v>
      </c>
      <c r="E1202" s="2" t="s">
        <v>211</v>
      </c>
      <c r="F1202" s="18">
        <v>45444</v>
      </c>
      <c r="G1202" s="2">
        <v>31</v>
      </c>
      <c r="H1202" s="19">
        <v>45453</v>
      </c>
      <c r="I1202" t="s">
        <v>1482</v>
      </c>
      <c r="J1202" s="2">
        <v>1</v>
      </c>
      <c r="K1202" s="211" t="s">
        <v>189</v>
      </c>
    </row>
    <row r="1203" spans="1:11">
      <c r="A1203" s="2">
        <f>A1202+1</f>
        <v>1202</v>
      </c>
      <c r="B1203" s="210" t="s">
        <v>212</v>
      </c>
      <c r="C1203" s="2">
        <v>2024</v>
      </c>
      <c r="D1203" s="2" t="s">
        <v>211</v>
      </c>
      <c r="E1203" s="2" t="s">
        <v>211</v>
      </c>
      <c r="F1203" s="18">
        <v>45444</v>
      </c>
      <c r="G1203" s="2">
        <v>31</v>
      </c>
      <c r="H1203" s="19">
        <v>45453</v>
      </c>
      <c r="I1203" t="s">
        <v>1483</v>
      </c>
      <c r="J1203" s="2">
        <v>1</v>
      </c>
      <c r="K1203" s="211" t="s">
        <v>187</v>
      </c>
    </row>
    <row r="1204" spans="1:11">
      <c r="A1204" s="2">
        <f t="shared" ref="A1204:A1205" si="123">A1203+1</f>
        <v>1203</v>
      </c>
      <c r="B1204" s="210" t="s">
        <v>212</v>
      </c>
      <c r="C1204" s="2">
        <v>2024</v>
      </c>
      <c r="D1204" s="2" t="s">
        <v>211</v>
      </c>
      <c r="E1204" s="2" t="s">
        <v>211</v>
      </c>
      <c r="F1204" s="18">
        <v>45444</v>
      </c>
      <c r="G1204" s="2">
        <v>31</v>
      </c>
      <c r="H1204" s="19">
        <v>45454</v>
      </c>
      <c r="I1204" t="s">
        <v>328</v>
      </c>
      <c r="J1204" s="2">
        <v>1</v>
      </c>
      <c r="K1204" s="214" t="s">
        <v>188</v>
      </c>
    </row>
    <row r="1205" spans="1:11">
      <c r="A1205" s="2">
        <f t="shared" si="123"/>
        <v>1204</v>
      </c>
      <c r="B1205" s="210" t="s">
        <v>212</v>
      </c>
      <c r="C1205" s="2">
        <v>2024</v>
      </c>
      <c r="D1205" s="2" t="s">
        <v>211</v>
      </c>
      <c r="E1205" s="2" t="s">
        <v>211</v>
      </c>
      <c r="F1205" s="18">
        <v>45444</v>
      </c>
      <c r="G1205" s="2">
        <v>31</v>
      </c>
      <c r="H1205" s="19">
        <v>45454</v>
      </c>
      <c r="I1205" t="s">
        <v>404</v>
      </c>
      <c r="J1205" s="2">
        <v>1</v>
      </c>
      <c r="K1205" s="214" t="s">
        <v>187</v>
      </c>
    </row>
    <row r="1206" spans="1:11">
      <c r="A1206" s="2">
        <f t="shared" ref="A1206:A1211" si="124">A1205+1</f>
        <v>1205</v>
      </c>
      <c r="B1206" s="210" t="s">
        <v>212</v>
      </c>
      <c r="C1206" s="2">
        <v>2024</v>
      </c>
      <c r="D1206" s="2" t="s">
        <v>211</v>
      </c>
      <c r="E1206" s="2" t="s">
        <v>211</v>
      </c>
      <c r="F1206" s="18">
        <v>45444</v>
      </c>
      <c r="G1206" s="2">
        <v>31</v>
      </c>
      <c r="H1206" s="19">
        <v>45456</v>
      </c>
      <c r="I1206" t="s">
        <v>404</v>
      </c>
      <c r="J1206" s="2">
        <v>1</v>
      </c>
      <c r="K1206" s="214" t="s">
        <v>188</v>
      </c>
    </row>
    <row r="1207" spans="1:11">
      <c r="A1207" s="2">
        <f t="shared" si="124"/>
        <v>1206</v>
      </c>
      <c r="B1207" s="210" t="s">
        <v>212</v>
      </c>
      <c r="C1207" s="2">
        <v>2024</v>
      </c>
      <c r="D1207" s="2" t="s">
        <v>211</v>
      </c>
      <c r="E1207" s="2" t="s">
        <v>211</v>
      </c>
      <c r="F1207" s="18">
        <v>45444</v>
      </c>
      <c r="G1207" s="2">
        <v>31</v>
      </c>
      <c r="H1207" s="19">
        <v>45456</v>
      </c>
      <c r="I1207" t="s">
        <v>897</v>
      </c>
      <c r="J1207" s="2">
        <v>1</v>
      </c>
      <c r="K1207" s="214" t="s">
        <v>188</v>
      </c>
    </row>
    <row r="1208" spans="1:11">
      <c r="A1208" s="2">
        <f t="shared" si="124"/>
        <v>1207</v>
      </c>
      <c r="B1208" s="210" t="s">
        <v>212</v>
      </c>
      <c r="C1208" s="2">
        <v>2024</v>
      </c>
      <c r="D1208" s="2" t="s">
        <v>211</v>
      </c>
      <c r="E1208" s="2" t="s">
        <v>211</v>
      </c>
      <c r="F1208" s="18">
        <v>45444</v>
      </c>
      <c r="G1208" s="2">
        <v>31</v>
      </c>
      <c r="H1208" s="19">
        <v>45460</v>
      </c>
      <c r="I1208" t="s">
        <v>328</v>
      </c>
      <c r="J1208" s="2">
        <v>1</v>
      </c>
      <c r="K1208" s="214" t="s">
        <v>188</v>
      </c>
    </row>
    <row r="1209" spans="1:11">
      <c r="A1209" s="2">
        <f t="shared" si="124"/>
        <v>1208</v>
      </c>
      <c r="B1209" s="210" t="s">
        <v>212</v>
      </c>
      <c r="C1209" s="2">
        <v>2024</v>
      </c>
      <c r="D1209" s="2" t="s">
        <v>211</v>
      </c>
      <c r="E1209" s="2" t="s">
        <v>211</v>
      </c>
      <c r="F1209" s="18">
        <v>45444</v>
      </c>
      <c r="G1209" s="2">
        <v>31</v>
      </c>
      <c r="H1209" s="19">
        <v>45461</v>
      </c>
      <c r="I1209" t="s">
        <v>319</v>
      </c>
      <c r="J1209" s="2">
        <v>1</v>
      </c>
      <c r="K1209" s="3" t="s">
        <v>186</v>
      </c>
    </row>
    <row r="1210" spans="1:11">
      <c r="A1210" s="2">
        <f t="shared" si="124"/>
        <v>1209</v>
      </c>
      <c r="B1210" s="210" t="s">
        <v>212</v>
      </c>
      <c r="C1210" s="2">
        <v>2024</v>
      </c>
      <c r="D1210" s="2" t="s">
        <v>211</v>
      </c>
      <c r="E1210" s="2" t="s">
        <v>211</v>
      </c>
      <c r="F1210" s="18">
        <v>45444</v>
      </c>
      <c r="G1210" s="2">
        <v>31</v>
      </c>
      <c r="H1210" s="19">
        <v>45461</v>
      </c>
      <c r="I1210" t="s">
        <v>404</v>
      </c>
      <c r="J1210" s="2">
        <v>1</v>
      </c>
      <c r="K1210" s="3" t="s">
        <v>185</v>
      </c>
    </row>
    <row r="1211" spans="1:11">
      <c r="A1211" s="2">
        <f t="shared" si="124"/>
        <v>1210</v>
      </c>
      <c r="B1211" s="210" t="s">
        <v>212</v>
      </c>
      <c r="C1211" s="2">
        <v>2024</v>
      </c>
      <c r="D1211" s="2" t="s">
        <v>211</v>
      </c>
      <c r="E1211" s="2" t="s">
        <v>211</v>
      </c>
      <c r="F1211" s="18">
        <v>45444</v>
      </c>
      <c r="G1211" s="2">
        <v>31</v>
      </c>
      <c r="H1211" s="19">
        <v>45462</v>
      </c>
      <c r="I1211" s="211" t="s">
        <v>334</v>
      </c>
      <c r="J1211" s="2">
        <v>2</v>
      </c>
      <c r="K1211" s="3" t="s">
        <v>185</v>
      </c>
    </row>
    <row r="1212" spans="1:11">
      <c r="A1212" s="2">
        <f t="shared" ref="A1212:A1213" si="125">A1211+1</f>
        <v>1211</v>
      </c>
      <c r="B1212" s="210" t="s">
        <v>212</v>
      </c>
      <c r="C1212" s="2">
        <v>2024</v>
      </c>
      <c r="D1212" s="2" t="s">
        <v>211</v>
      </c>
      <c r="E1212" s="2" t="s">
        <v>211</v>
      </c>
      <c r="F1212" s="18">
        <v>45444</v>
      </c>
      <c r="G1212" s="2">
        <v>31</v>
      </c>
      <c r="H1212" s="19">
        <v>45465</v>
      </c>
      <c r="I1212" t="s">
        <v>319</v>
      </c>
      <c r="J1212" s="2">
        <v>1</v>
      </c>
      <c r="K1212" s="214" t="s">
        <v>187</v>
      </c>
    </row>
    <row r="1213" spans="1:11">
      <c r="A1213" s="2">
        <f t="shared" si="125"/>
        <v>1212</v>
      </c>
      <c r="B1213" s="210" t="s">
        <v>212</v>
      </c>
      <c r="C1213" s="2">
        <v>2024</v>
      </c>
      <c r="D1213" s="2" t="s">
        <v>211</v>
      </c>
      <c r="E1213" s="2" t="s">
        <v>211</v>
      </c>
      <c r="F1213" s="18">
        <v>45444</v>
      </c>
      <c r="G1213" s="2">
        <v>31</v>
      </c>
      <c r="H1213" s="19">
        <v>45465</v>
      </c>
      <c r="I1213" t="s">
        <v>403</v>
      </c>
      <c r="J1213" s="2">
        <v>2</v>
      </c>
      <c r="K1213" s="214" t="s">
        <v>187</v>
      </c>
    </row>
    <row r="1214" spans="1:11">
      <c r="A1214" s="2">
        <f>A1213+1</f>
        <v>1213</v>
      </c>
      <c r="B1214" s="210" t="s">
        <v>212</v>
      </c>
      <c r="C1214" s="2">
        <v>2024</v>
      </c>
      <c r="D1214" s="2" t="s">
        <v>211</v>
      </c>
      <c r="E1214" s="2" t="s">
        <v>211</v>
      </c>
      <c r="F1214" s="18">
        <v>45444</v>
      </c>
      <c r="G1214" s="2">
        <v>31</v>
      </c>
      <c r="H1214" s="19">
        <v>45466</v>
      </c>
      <c r="I1214" t="s">
        <v>328</v>
      </c>
      <c r="J1214" s="2">
        <v>1</v>
      </c>
      <c r="K1214" s="214" t="s">
        <v>184</v>
      </c>
    </row>
    <row r="1215" spans="1:11">
      <c r="A1215" s="2">
        <f>A1214+1</f>
        <v>1214</v>
      </c>
      <c r="B1215" s="210" t="s">
        <v>212</v>
      </c>
      <c r="C1215" s="2">
        <v>2024</v>
      </c>
      <c r="D1215" s="2" t="s">
        <v>211</v>
      </c>
      <c r="E1215" s="2" t="s">
        <v>211</v>
      </c>
      <c r="F1215" s="18">
        <v>45444</v>
      </c>
      <c r="G1215" s="2">
        <v>31</v>
      </c>
      <c r="H1215" s="19">
        <v>45468</v>
      </c>
      <c r="I1215" t="s">
        <v>328</v>
      </c>
      <c r="J1215" s="2">
        <v>1</v>
      </c>
      <c r="K1215" s="214" t="s">
        <v>187</v>
      </c>
    </row>
    <row r="1216" spans="1:11">
      <c r="A1216" s="2">
        <f>A1215+1</f>
        <v>1215</v>
      </c>
      <c r="B1216" s="210" t="s">
        <v>212</v>
      </c>
      <c r="C1216" s="2">
        <v>2024</v>
      </c>
      <c r="D1216" s="2" t="s">
        <v>211</v>
      </c>
      <c r="E1216" s="2" t="s">
        <v>211</v>
      </c>
      <c r="F1216" s="18">
        <v>45444</v>
      </c>
      <c r="G1216" s="2">
        <v>31</v>
      </c>
      <c r="H1216" s="19">
        <v>45471</v>
      </c>
      <c r="I1216" t="s">
        <v>333</v>
      </c>
      <c r="J1216" s="2">
        <v>1</v>
      </c>
      <c r="K1216" s="211" t="s">
        <v>189</v>
      </c>
    </row>
    <row r="1217" spans="1:11">
      <c r="A1217" s="2">
        <f>A1216+1</f>
        <v>1216</v>
      </c>
      <c r="B1217" s="210" t="s">
        <v>212</v>
      </c>
      <c r="C1217" s="2">
        <v>2024</v>
      </c>
      <c r="D1217" s="2" t="s">
        <v>211</v>
      </c>
      <c r="E1217" s="2" t="s">
        <v>211</v>
      </c>
      <c r="F1217" s="18">
        <v>45444</v>
      </c>
      <c r="G1217" s="2">
        <v>31</v>
      </c>
      <c r="H1217" s="19">
        <v>45471</v>
      </c>
      <c r="I1217" t="s">
        <v>1482</v>
      </c>
      <c r="J1217" s="2">
        <v>1</v>
      </c>
      <c r="K1217" s="214" t="s">
        <v>184</v>
      </c>
    </row>
    <row r="1218" spans="1:11">
      <c r="A1218" s="2">
        <f>A1217+1</f>
        <v>1217</v>
      </c>
      <c r="B1218" s="210" t="s">
        <v>212</v>
      </c>
      <c r="C1218" s="2">
        <v>2024</v>
      </c>
      <c r="D1218" s="2" t="s">
        <v>211</v>
      </c>
      <c r="E1218" s="2" t="s">
        <v>211</v>
      </c>
      <c r="F1218" s="18">
        <v>45444</v>
      </c>
      <c r="G1218" s="2">
        <v>31</v>
      </c>
      <c r="H1218" s="19">
        <v>45471</v>
      </c>
      <c r="I1218" t="s">
        <v>1483</v>
      </c>
      <c r="J1218" s="2">
        <v>1</v>
      </c>
      <c r="K1218" s="214" t="s">
        <v>184</v>
      </c>
    </row>
    <row r="1219" spans="1:11">
      <c r="A1219" s="2">
        <f t="shared" ref="A1219:A1221" si="126">A1218+1</f>
        <v>1218</v>
      </c>
      <c r="B1219" s="210" t="s">
        <v>212</v>
      </c>
      <c r="C1219" s="2">
        <v>2024</v>
      </c>
      <c r="D1219" s="2" t="s">
        <v>211</v>
      </c>
      <c r="E1219" s="2" t="s">
        <v>211</v>
      </c>
      <c r="F1219" s="18">
        <v>45444</v>
      </c>
      <c r="G1219" s="2">
        <v>31</v>
      </c>
      <c r="H1219" s="19">
        <v>45471</v>
      </c>
      <c r="I1219" t="s">
        <v>407</v>
      </c>
      <c r="J1219" s="2">
        <v>2</v>
      </c>
      <c r="K1219" s="211" t="s">
        <v>185</v>
      </c>
    </row>
    <row r="1220" spans="1:11">
      <c r="A1220" s="2">
        <f t="shared" si="126"/>
        <v>1219</v>
      </c>
      <c r="B1220" s="210" t="s">
        <v>212</v>
      </c>
      <c r="C1220" s="2">
        <v>2024</v>
      </c>
      <c r="D1220" s="2" t="s">
        <v>211</v>
      </c>
      <c r="E1220" s="2" t="s">
        <v>211</v>
      </c>
      <c r="F1220" s="18">
        <v>45444</v>
      </c>
      <c r="G1220" s="2">
        <v>31</v>
      </c>
      <c r="H1220" s="19">
        <v>45471</v>
      </c>
      <c r="I1220" t="s">
        <v>407</v>
      </c>
      <c r="J1220" s="2">
        <v>2</v>
      </c>
      <c r="K1220" s="211" t="s">
        <v>184</v>
      </c>
    </row>
    <row r="1221" spans="1:11">
      <c r="A1221" s="2">
        <f t="shared" si="126"/>
        <v>1220</v>
      </c>
      <c r="B1221" s="210" t="s">
        <v>212</v>
      </c>
      <c r="C1221" s="2">
        <v>2024</v>
      </c>
      <c r="D1221" s="2" t="s">
        <v>211</v>
      </c>
      <c r="E1221" s="2" t="s">
        <v>211</v>
      </c>
      <c r="F1221" s="18">
        <v>45444</v>
      </c>
      <c r="G1221" s="2">
        <v>31</v>
      </c>
      <c r="H1221" s="19">
        <v>45471</v>
      </c>
      <c r="I1221" t="s">
        <v>407</v>
      </c>
      <c r="J1221" s="2">
        <v>2</v>
      </c>
      <c r="K1221" s="211" t="s">
        <v>184</v>
      </c>
    </row>
    <row r="1222" spans="1:11">
      <c r="A1222" s="2">
        <f>A1221+1</f>
        <v>1221</v>
      </c>
      <c r="B1222" s="210" t="s">
        <v>212</v>
      </c>
      <c r="C1222" s="2">
        <v>2024</v>
      </c>
      <c r="D1222" s="2" t="s">
        <v>211</v>
      </c>
      <c r="E1222" s="2" t="s">
        <v>211</v>
      </c>
      <c r="F1222" s="18">
        <v>45444</v>
      </c>
      <c r="G1222" s="2">
        <v>31</v>
      </c>
      <c r="H1222" s="19">
        <v>45472</v>
      </c>
      <c r="I1222" t="s">
        <v>407</v>
      </c>
      <c r="J1222" s="2">
        <v>2</v>
      </c>
      <c r="K1222" s="211" t="s">
        <v>188</v>
      </c>
    </row>
    <row r="1223" spans="1:11">
      <c r="A1223" s="2">
        <f t="shared" ref="A1223:A1231" si="127">A1222+1</f>
        <v>1222</v>
      </c>
      <c r="B1223" s="210" t="s">
        <v>212</v>
      </c>
      <c r="C1223" s="2">
        <v>2024</v>
      </c>
      <c r="D1223" s="2" t="s">
        <v>211</v>
      </c>
      <c r="E1223" s="2" t="s">
        <v>211</v>
      </c>
      <c r="F1223" s="18">
        <v>45474</v>
      </c>
      <c r="G1223" s="2">
        <v>30</v>
      </c>
      <c r="H1223" s="19">
        <v>45474</v>
      </c>
      <c r="I1223" t="s">
        <v>407</v>
      </c>
      <c r="J1223" s="2">
        <v>2</v>
      </c>
      <c r="K1223" s="214" t="s">
        <v>187</v>
      </c>
    </row>
    <row r="1224" spans="1:11">
      <c r="A1224" s="2">
        <f t="shared" si="127"/>
        <v>1223</v>
      </c>
      <c r="B1224" s="210" t="s">
        <v>212</v>
      </c>
      <c r="C1224" s="2">
        <v>2024</v>
      </c>
      <c r="D1224" s="2" t="s">
        <v>211</v>
      </c>
      <c r="E1224" s="2" t="s">
        <v>211</v>
      </c>
      <c r="F1224" s="18">
        <v>45474</v>
      </c>
      <c r="G1224" s="2">
        <v>30</v>
      </c>
      <c r="H1224" s="19">
        <v>45474</v>
      </c>
      <c r="I1224" t="s">
        <v>407</v>
      </c>
      <c r="J1224" s="2">
        <v>2</v>
      </c>
      <c r="K1224" s="214" t="s">
        <v>184</v>
      </c>
    </row>
    <row r="1225" spans="1:11">
      <c r="A1225" s="2">
        <f t="shared" si="127"/>
        <v>1224</v>
      </c>
      <c r="B1225" s="210" t="s">
        <v>212</v>
      </c>
      <c r="C1225" s="2">
        <v>2024</v>
      </c>
      <c r="D1225" s="2" t="s">
        <v>211</v>
      </c>
      <c r="E1225" s="2" t="s">
        <v>211</v>
      </c>
      <c r="F1225" s="18">
        <v>45474</v>
      </c>
      <c r="G1225" s="2">
        <v>30</v>
      </c>
      <c r="H1225" s="19">
        <v>45474</v>
      </c>
      <c r="I1225" t="s">
        <v>407</v>
      </c>
      <c r="J1225" s="2">
        <v>2</v>
      </c>
      <c r="K1225" s="214" t="s">
        <v>184</v>
      </c>
    </row>
    <row r="1226" spans="1:11">
      <c r="A1226" s="2">
        <f t="shared" si="127"/>
        <v>1225</v>
      </c>
      <c r="B1226" s="210" t="s">
        <v>212</v>
      </c>
      <c r="C1226" s="2">
        <v>2024</v>
      </c>
      <c r="D1226" s="2" t="s">
        <v>211</v>
      </c>
      <c r="E1226" s="2" t="s">
        <v>211</v>
      </c>
      <c r="F1226" s="18">
        <v>45474</v>
      </c>
      <c r="G1226" s="2">
        <v>30</v>
      </c>
      <c r="H1226" s="19">
        <v>45474</v>
      </c>
      <c r="I1226" s="211" t="s">
        <v>1484</v>
      </c>
      <c r="J1226" s="2">
        <v>1</v>
      </c>
      <c r="K1226" s="214" t="s">
        <v>187</v>
      </c>
    </row>
    <row r="1227" spans="1:11">
      <c r="A1227" s="2">
        <f t="shared" si="127"/>
        <v>1226</v>
      </c>
      <c r="B1227" s="210" t="s">
        <v>212</v>
      </c>
      <c r="C1227" s="2">
        <v>2024</v>
      </c>
      <c r="D1227" s="2" t="s">
        <v>211</v>
      </c>
      <c r="E1227" s="2" t="s">
        <v>211</v>
      </c>
      <c r="F1227" s="18">
        <v>45474</v>
      </c>
      <c r="G1227" s="2">
        <v>30</v>
      </c>
      <c r="H1227" s="19">
        <v>45474</v>
      </c>
      <c r="I1227" s="211" t="s">
        <v>1484</v>
      </c>
      <c r="J1227" s="2">
        <v>1</v>
      </c>
      <c r="K1227" s="214" t="s">
        <v>184</v>
      </c>
    </row>
    <row r="1228" spans="1:11">
      <c r="A1228" s="2">
        <f t="shared" si="127"/>
        <v>1227</v>
      </c>
      <c r="B1228" s="210" t="s">
        <v>212</v>
      </c>
      <c r="C1228" s="2">
        <v>2024</v>
      </c>
      <c r="D1228" s="2" t="s">
        <v>211</v>
      </c>
      <c r="E1228" s="2" t="s">
        <v>211</v>
      </c>
      <c r="F1228" s="18">
        <v>45474</v>
      </c>
      <c r="G1228" s="2">
        <v>30</v>
      </c>
      <c r="H1228" s="19">
        <v>45474</v>
      </c>
      <c r="I1228" s="211" t="s">
        <v>1484</v>
      </c>
      <c r="J1228" s="2">
        <v>1</v>
      </c>
      <c r="K1228" s="214" t="s">
        <v>186</v>
      </c>
    </row>
    <row r="1229" spans="1:11">
      <c r="A1229" s="2">
        <f t="shared" si="127"/>
        <v>1228</v>
      </c>
      <c r="B1229" s="210" t="s">
        <v>212</v>
      </c>
      <c r="C1229" s="2">
        <v>2024</v>
      </c>
      <c r="D1229" s="2" t="s">
        <v>211</v>
      </c>
      <c r="E1229" s="2" t="s">
        <v>211</v>
      </c>
      <c r="F1229" s="18">
        <v>45474</v>
      </c>
      <c r="G1229" s="2">
        <v>30</v>
      </c>
      <c r="H1229" s="19">
        <v>45474</v>
      </c>
      <c r="I1229" t="s">
        <v>401</v>
      </c>
      <c r="J1229" s="2">
        <v>1</v>
      </c>
      <c r="K1229" s="214" t="s">
        <v>186</v>
      </c>
    </row>
    <row r="1230" spans="1:11">
      <c r="A1230" s="2">
        <f t="shared" si="127"/>
        <v>1229</v>
      </c>
      <c r="B1230" s="210" t="s">
        <v>212</v>
      </c>
      <c r="C1230" s="2">
        <v>2024</v>
      </c>
      <c r="D1230" s="2" t="s">
        <v>211</v>
      </c>
      <c r="E1230" s="2" t="s">
        <v>211</v>
      </c>
      <c r="F1230" s="18">
        <v>45474</v>
      </c>
      <c r="G1230" s="2">
        <v>30</v>
      </c>
      <c r="H1230" s="19">
        <v>45474</v>
      </c>
      <c r="I1230" t="s">
        <v>319</v>
      </c>
      <c r="J1230" s="2">
        <v>1</v>
      </c>
      <c r="K1230" s="214" t="s">
        <v>186</v>
      </c>
    </row>
    <row r="1231" spans="1:11">
      <c r="A1231" s="2">
        <f t="shared" si="127"/>
        <v>1230</v>
      </c>
      <c r="B1231" s="210" t="s">
        <v>212</v>
      </c>
      <c r="C1231" s="2">
        <v>2024</v>
      </c>
      <c r="D1231" s="2" t="s">
        <v>211</v>
      </c>
      <c r="E1231" s="2" t="s">
        <v>211</v>
      </c>
      <c r="F1231" s="18">
        <v>45474</v>
      </c>
      <c r="G1231" s="2">
        <v>30</v>
      </c>
      <c r="H1231" s="19">
        <v>45474</v>
      </c>
      <c r="I1231" s="211" t="s">
        <v>402</v>
      </c>
      <c r="J1231" s="2">
        <v>1</v>
      </c>
      <c r="K1231" s="214" t="s">
        <v>186</v>
      </c>
    </row>
    <row r="1232" spans="1:11">
      <c r="A1232" s="2">
        <f t="shared" ref="A1232:A1233" si="128">A1231+1</f>
        <v>1231</v>
      </c>
      <c r="B1232" s="210" t="s">
        <v>212</v>
      </c>
      <c r="C1232" s="2">
        <v>2024</v>
      </c>
      <c r="D1232" s="2" t="s">
        <v>211</v>
      </c>
      <c r="E1232" s="2" t="s">
        <v>211</v>
      </c>
      <c r="F1232" s="18">
        <v>45474</v>
      </c>
      <c r="G1232" s="2">
        <v>30</v>
      </c>
      <c r="H1232" s="19">
        <v>45475</v>
      </c>
      <c r="I1232" s="211" t="s">
        <v>364</v>
      </c>
      <c r="J1232" s="2">
        <v>1</v>
      </c>
      <c r="K1232" s="211" t="s">
        <v>186</v>
      </c>
    </row>
    <row r="1233" spans="1:11">
      <c r="A1233" s="2">
        <f t="shared" si="128"/>
        <v>1232</v>
      </c>
      <c r="B1233" s="210" t="s">
        <v>212</v>
      </c>
      <c r="C1233" s="2">
        <v>2024</v>
      </c>
      <c r="D1233" s="2" t="s">
        <v>211</v>
      </c>
      <c r="E1233" s="2" t="s">
        <v>211</v>
      </c>
      <c r="F1233" s="18">
        <v>45474</v>
      </c>
      <c r="G1233" s="2">
        <v>30</v>
      </c>
      <c r="H1233" s="19">
        <v>45475</v>
      </c>
      <c r="I1233" s="211" t="s">
        <v>334</v>
      </c>
      <c r="J1233" s="2">
        <v>2</v>
      </c>
      <c r="K1233" s="211" t="s">
        <v>189</v>
      </c>
    </row>
    <row r="1234" spans="1:11">
      <c r="A1234" s="2">
        <f t="shared" ref="A1234:A1236" si="129">A1233+1</f>
        <v>1233</v>
      </c>
      <c r="B1234" s="210" t="s">
        <v>212</v>
      </c>
      <c r="C1234" s="2">
        <v>2024</v>
      </c>
      <c r="D1234" s="2" t="s">
        <v>211</v>
      </c>
      <c r="E1234" s="2" t="s">
        <v>211</v>
      </c>
      <c r="F1234" s="18">
        <v>45474</v>
      </c>
      <c r="G1234" s="2">
        <v>30</v>
      </c>
      <c r="H1234" s="19">
        <v>45476</v>
      </c>
      <c r="I1234" t="s">
        <v>407</v>
      </c>
      <c r="J1234" s="2">
        <v>2</v>
      </c>
      <c r="K1234" s="214" t="s">
        <v>188</v>
      </c>
    </row>
    <row r="1235" spans="1:11">
      <c r="A1235" s="2">
        <f t="shared" si="129"/>
        <v>1234</v>
      </c>
      <c r="B1235" s="210" t="s">
        <v>212</v>
      </c>
      <c r="C1235" s="2">
        <v>2024</v>
      </c>
      <c r="D1235" s="2" t="s">
        <v>211</v>
      </c>
      <c r="E1235" s="2" t="s">
        <v>211</v>
      </c>
      <c r="F1235" s="18">
        <v>45474</v>
      </c>
      <c r="G1235" s="2">
        <v>30</v>
      </c>
      <c r="H1235" s="19">
        <v>45476</v>
      </c>
      <c r="I1235" t="s">
        <v>407</v>
      </c>
      <c r="J1235" s="2">
        <v>2</v>
      </c>
      <c r="K1235" s="214" t="s">
        <v>188</v>
      </c>
    </row>
    <row r="1236" spans="1:11">
      <c r="A1236" s="2">
        <f t="shared" si="129"/>
        <v>1235</v>
      </c>
      <c r="B1236" s="210" t="s">
        <v>212</v>
      </c>
      <c r="C1236" s="2">
        <v>2024</v>
      </c>
      <c r="D1236" s="2" t="s">
        <v>211</v>
      </c>
      <c r="E1236" s="2" t="s">
        <v>211</v>
      </c>
      <c r="F1236" s="18">
        <v>45474</v>
      </c>
      <c r="G1236" s="2">
        <v>30</v>
      </c>
      <c r="H1236" s="19">
        <v>45476</v>
      </c>
      <c r="I1236" s="211" t="s">
        <v>1484</v>
      </c>
      <c r="J1236" s="2">
        <v>1</v>
      </c>
      <c r="K1236" s="214" t="s">
        <v>188</v>
      </c>
    </row>
    <row r="1237" spans="1:11">
      <c r="A1237" s="2">
        <f>A1236+1</f>
        <v>1236</v>
      </c>
      <c r="B1237" s="210" t="s">
        <v>212</v>
      </c>
      <c r="C1237" s="2">
        <v>2024</v>
      </c>
      <c r="D1237" s="2" t="s">
        <v>211</v>
      </c>
      <c r="E1237" s="2" t="s">
        <v>211</v>
      </c>
      <c r="F1237" s="18">
        <v>45474</v>
      </c>
      <c r="G1237" s="2">
        <v>30</v>
      </c>
      <c r="H1237" s="19">
        <v>45477</v>
      </c>
      <c r="I1237" t="s">
        <v>404</v>
      </c>
      <c r="J1237" s="2">
        <v>1</v>
      </c>
      <c r="K1237" s="214" t="s">
        <v>188</v>
      </c>
    </row>
    <row r="1238" spans="1:11">
      <c r="A1238" s="2">
        <f t="shared" ref="A1238:A1239" si="130">A1237+1</f>
        <v>1237</v>
      </c>
      <c r="B1238" s="210" t="s">
        <v>212</v>
      </c>
      <c r="C1238" s="2">
        <v>2024</v>
      </c>
      <c r="D1238" s="2" t="s">
        <v>211</v>
      </c>
      <c r="E1238" s="2" t="s">
        <v>211</v>
      </c>
      <c r="F1238" s="18">
        <v>45474</v>
      </c>
      <c r="G1238" s="2">
        <v>30</v>
      </c>
      <c r="H1238" s="19">
        <v>45480</v>
      </c>
      <c r="I1238" s="211" t="s">
        <v>320</v>
      </c>
      <c r="J1238" s="2">
        <v>1</v>
      </c>
      <c r="K1238" s="214" t="s">
        <v>186</v>
      </c>
    </row>
    <row r="1239" spans="1:11">
      <c r="A1239" s="2">
        <f t="shared" si="130"/>
        <v>1238</v>
      </c>
      <c r="B1239" s="210" t="s">
        <v>212</v>
      </c>
      <c r="C1239" s="2">
        <v>2024</v>
      </c>
      <c r="D1239" s="2" t="s">
        <v>211</v>
      </c>
      <c r="E1239" s="2" t="s">
        <v>211</v>
      </c>
      <c r="F1239" s="18">
        <v>45474</v>
      </c>
      <c r="G1239" s="2">
        <v>30</v>
      </c>
      <c r="H1239" s="19">
        <v>45480</v>
      </c>
      <c r="I1239" s="211" t="s">
        <v>320</v>
      </c>
      <c r="J1239" s="2">
        <v>1</v>
      </c>
      <c r="K1239" s="214" t="s">
        <v>186</v>
      </c>
    </row>
    <row r="1240" spans="1:11">
      <c r="A1240" s="2">
        <f>A1239+1</f>
        <v>1239</v>
      </c>
      <c r="B1240" s="210" t="s">
        <v>212</v>
      </c>
      <c r="C1240" s="2">
        <v>2024</v>
      </c>
      <c r="D1240" s="2" t="s">
        <v>211</v>
      </c>
      <c r="E1240" s="2" t="s">
        <v>211</v>
      </c>
      <c r="F1240" s="18">
        <v>45474</v>
      </c>
      <c r="G1240" s="2">
        <v>30</v>
      </c>
      <c r="H1240" s="19">
        <v>45480</v>
      </c>
      <c r="I1240" t="s">
        <v>407</v>
      </c>
      <c r="J1240" s="2">
        <v>2</v>
      </c>
      <c r="K1240" s="211" t="s">
        <v>185</v>
      </c>
    </row>
    <row r="1241" spans="1:11">
      <c r="A1241" s="2">
        <f t="shared" ref="A1241:A1242" si="131">A1240+1</f>
        <v>1240</v>
      </c>
      <c r="B1241" s="210" t="s">
        <v>212</v>
      </c>
      <c r="C1241" s="2">
        <v>2024</v>
      </c>
      <c r="D1241" s="2" t="s">
        <v>211</v>
      </c>
      <c r="E1241" s="2" t="s">
        <v>211</v>
      </c>
      <c r="F1241" s="18">
        <v>45474</v>
      </c>
      <c r="G1241" s="2">
        <v>30</v>
      </c>
      <c r="H1241" s="19">
        <v>45482</v>
      </c>
      <c r="I1241" s="211" t="s">
        <v>320</v>
      </c>
      <c r="J1241" s="2">
        <v>1</v>
      </c>
      <c r="K1241" s="214" t="s">
        <v>187</v>
      </c>
    </row>
    <row r="1242" spans="1:11">
      <c r="A1242" s="2">
        <f t="shared" si="131"/>
        <v>1241</v>
      </c>
      <c r="B1242" s="210" t="s">
        <v>212</v>
      </c>
      <c r="C1242" s="2">
        <v>2024</v>
      </c>
      <c r="D1242" s="2" t="s">
        <v>211</v>
      </c>
      <c r="E1242" s="2" t="s">
        <v>211</v>
      </c>
      <c r="F1242" s="18">
        <v>45474</v>
      </c>
      <c r="G1242" s="2">
        <v>30</v>
      </c>
      <c r="H1242" s="19">
        <v>45482</v>
      </c>
      <c r="I1242" t="s">
        <v>409</v>
      </c>
      <c r="J1242" s="2">
        <v>1</v>
      </c>
      <c r="K1242" s="214" t="s">
        <v>184</v>
      </c>
    </row>
    <row r="1243" spans="1:11">
      <c r="A1243" s="2">
        <f t="shared" ref="A1243:A1245" si="132">A1242+1</f>
        <v>1242</v>
      </c>
      <c r="B1243" s="210" t="s">
        <v>212</v>
      </c>
      <c r="C1243" s="2">
        <v>2024</v>
      </c>
      <c r="D1243" s="2" t="s">
        <v>211</v>
      </c>
      <c r="E1243" s="2" t="s">
        <v>211</v>
      </c>
      <c r="F1243" s="18">
        <v>45474</v>
      </c>
      <c r="G1243" s="2">
        <v>30</v>
      </c>
      <c r="H1243" s="19">
        <v>45483</v>
      </c>
      <c r="I1243" t="s">
        <v>319</v>
      </c>
      <c r="J1243" s="2">
        <v>1</v>
      </c>
      <c r="K1243" s="214" t="s">
        <v>185</v>
      </c>
    </row>
    <row r="1244" spans="1:11">
      <c r="A1244" s="2">
        <f t="shared" si="132"/>
        <v>1243</v>
      </c>
      <c r="B1244" s="210" t="s">
        <v>212</v>
      </c>
      <c r="C1244" s="2">
        <v>2024</v>
      </c>
      <c r="D1244" s="2" t="s">
        <v>211</v>
      </c>
      <c r="E1244" s="2" t="s">
        <v>211</v>
      </c>
      <c r="F1244" s="18">
        <v>45474</v>
      </c>
      <c r="G1244" s="2">
        <v>30</v>
      </c>
      <c r="H1244" s="19">
        <v>45483</v>
      </c>
      <c r="I1244" t="s">
        <v>404</v>
      </c>
      <c r="J1244" s="2">
        <v>1</v>
      </c>
      <c r="K1244" s="214" t="s">
        <v>188</v>
      </c>
    </row>
    <row r="1245" spans="1:11">
      <c r="A1245" s="2">
        <f t="shared" si="132"/>
        <v>1244</v>
      </c>
      <c r="B1245" s="210" t="s">
        <v>212</v>
      </c>
      <c r="C1245" s="2">
        <v>2024</v>
      </c>
      <c r="D1245" s="2" t="s">
        <v>211</v>
      </c>
      <c r="E1245" s="2" t="s">
        <v>211</v>
      </c>
      <c r="F1245" s="18">
        <v>45474</v>
      </c>
      <c r="G1245" s="2">
        <v>30</v>
      </c>
      <c r="H1245" s="19">
        <v>45483</v>
      </c>
      <c r="I1245" s="211" t="s">
        <v>334</v>
      </c>
      <c r="J1245" s="2">
        <v>2</v>
      </c>
      <c r="K1245" s="214" t="s">
        <v>186</v>
      </c>
    </row>
    <row r="1246" spans="1:11">
      <c r="A1246" s="2">
        <f>A1245+1</f>
        <v>1245</v>
      </c>
      <c r="B1246" s="210" t="s">
        <v>212</v>
      </c>
      <c r="C1246" s="2">
        <v>2024</v>
      </c>
      <c r="D1246" s="2" t="s">
        <v>211</v>
      </c>
      <c r="E1246" s="2" t="s">
        <v>211</v>
      </c>
      <c r="F1246" s="18">
        <v>45474</v>
      </c>
      <c r="G1246" s="2">
        <v>30</v>
      </c>
      <c r="H1246" s="19">
        <v>45485</v>
      </c>
      <c r="I1246" t="s">
        <v>328</v>
      </c>
      <c r="J1246" s="2">
        <v>1</v>
      </c>
      <c r="K1246" s="211" t="s">
        <v>186</v>
      </c>
    </row>
    <row r="1247" spans="1:11">
      <c r="A1247" s="2">
        <f>A1246+1</f>
        <v>1246</v>
      </c>
      <c r="B1247" s="210" t="s">
        <v>212</v>
      </c>
      <c r="C1247" s="2">
        <v>2024</v>
      </c>
      <c r="D1247" s="2" t="s">
        <v>211</v>
      </c>
      <c r="E1247" s="2" t="s">
        <v>211</v>
      </c>
      <c r="F1247" s="18">
        <v>45474</v>
      </c>
      <c r="G1247" s="2">
        <v>30</v>
      </c>
      <c r="H1247" s="19">
        <v>45485</v>
      </c>
      <c r="I1247" t="s">
        <v>319</v>
      </c>
      <c r="J1247" s="2">
        <v>1</v>
      </c>
      <c r="K1247" s="211" t="s">
        <v>189</v>
      </c>
    </row>
    <row r="1248" spans="1:11">
      <c r="A1248" s="2">
        <f>A1247+1</f>
        <v>1247</v>
      </c>
      <c r="B1248" s="210" t="s">
        <v>212</v>
      </c>
      <c r="C1248" s="2">
        <v>2024</v>
      </c>
      <c r="D1248" s="2" t="s">
        <v>211</v>
      </c>
      <c r="E1248" s="2" t="s">
        <v>211</v>
      </c>
      <c r="F1248" s="18">
        <v>45474</v>
      </c>
      <c r="G1248" s="2">
        <v>30</v>
      </c>
      <c r="H1248" s="19">
        <v>45486</v>
      </c>
      <c r="I1248" s="211" t="s">
        <v>334</v>
      </c>
      <c r="J1248" s="2">
        <v>1</v>
      </c>
      <c r="K1248" s="211" t="s">
        <v>189</v>
      </c>
    </row>
    <row r="1249" spans="1:11">
      <c r="A1249" s="2">
        <f t="shared" ref="A1249:A1250" si="133">A1248+1</f>
        <v>1248</v>
      </c>
      <c r="B1249" s="210" t="s">
        <v>212</v>
      </c>
      <c r="C1249" s="2">
        <v>2024</v>
      </c>
      <c r="D1249" s="2" t="s">
        <v>211</v>
      </c>
      <c r="E1249" s="2" t="s">
        <v>211</v>
      </c>
      <c r="F1249" s="18">
        <v>45474</v>
      </c>
      <c r="G1249" s="2">
        <v>30</v>
      </c>
      <c r="H1249" s="19">
        <v>45487</v>
      </c>
      <c r="I1249" t="s">
        <v>333</v>
      </c>
      <c r="J1249" s="2">
        <v>1</v>
      </c>
      <c r="K1249" s="211" t="s">
        <v>186</v>
      </c>
    </row>
    <row r="1250" spans="1:11">
      <c r="A1250" s="2">
        <f t="shared" si="133"/>
        <v>1249</v>
      </c>
      <c r="B1250" s="210" t="s">
        <v>212</v>
      </c>
      <c r="C1250" s="2">
        <v>2024</v>
      </c>
      <c r="D1250" s="2" t="s">
        <v>211</v>
      </c>
      <c r="E1250" s="2" t="s">
        <v>211</v>
      </c>
      <c r="F1250" s="18">
        <v>45474</v>
      </c>
      <c r="G1250" s="2">
        <v>30</v>
      </c>
      <c r="H1250" s="19">
        <v>45487</v>
      </c>
      <c r="I1250" s="211" t="s">
        <v>328</v>
      </c>
      <c r="J1250" s="2">
        <v>1</v>
      </c>
      <c r="K1250" s="211" t="s">
        <v>184</v>
      </c>
    </row>
    <row r="1251" spans="1:11">
      <c r="A1251" s="2">
        <f t="shared" ref="A1251:A1253" si="134">A1250+1</f>
        <v>1250</v>
      </c>
      <c r="B1251" s="210" t="s">
        <v>212</v>
      </c>
      <c r="C1251" s="2">
        <v>2024</v>
      </c>
      <c r="D1251" s="2" t="s">
        <v>211</v>
      </c>
      <c r="E1251" s="2" t="s">
        <v>211</v>
      </c>
      <c r="F1251" s="18">
        <v>45474</v>
      </c>
      <c r="G1251" s="2">
        <v>30</v>
      </c>
      <c r="H1251" s="19">
        <v>45489</v>
      </c>
      <c r="I1251" s="211" t="s">
        <v>410</v>
      </c>
      <c r="J1251" s="2">
        <v>2</v>
      </c>
      <c r="K1251" s="214" t="s">
        <v>186</v>
      </c>
    </row>
    <row r="1252" spans="1:11">
      <c r="A1252" s="2">
        <f t="shared" si="134"/>
        <v>1251</v>
      </c>
      <c r="B1252" s="210" t="s">
        <v>212</v>
      </c>
      <c r="C1252" s="2">
        <v>2024</v>
      </c>
      <c r="D1252" s="2" t="s">
        <v>211</v>
      </c>
      <c r="E1252" s="2" t="s">
        <v>211</v>
      </c>
      <c r="F1252" s="18">
        <v>45474</v>
      </c>
      <c r="G1252" s="2">
        <v>30</v>
      </c>
      <c r="H1252" s="19">
        <v>45489</v>
      </c>
      <c r="I1252" s="211" t="s">
        <v>334</v>
      </c>
      <c r="J1252" s="2">
        <v>2</v>
      </c>
      <c r="K1252" s="214" t="s">
        <v>186</v>
      </c>
    </row>
    <row r="1253" spans="1:11">
      <c r="A1253" s="2">
        <f t="shared" si="134"/>
        <v>1252</v>
      </c>
      <c r="B1253" s="210" t="s">
        <v>212</v>
      </c>
      <c r="C1253" s="2">
        <v>2024</v>
      </c>
      <c r="D1253" s="2" t="s">
        <v>211</v>
      </c>
      <c r="E1253" s="2" t="s">
        <v>211</v>
      </c>
      <c r="F1253" s="18">
        <v>45474</v>
      </c>
      <c r="G1253" s="2">
        <v>30</v>
      </c>
      <c r="H1253" s="19">
        <v>45489</v>
      </c>
      <c r="I1253" t="s">
        <v>333</v>
      </c>
      <c r="J1253" s="2">
        <v>1</v>
      </c>
      <c r="K1253" s="214" t="s">
        <v>184</v>
      </c>
    </row>
    <row r="1254" spans="1:11">
      <c r="A1254" s="2">
        <f>A1253+1</f>
        <v>1253</v>
      </c>
      <c r="B1254" s="210" t="s">
        <v>212</v>
      </c>
      <c r="C1254" s="2">
        <v>2024</v>
      </c>
      <c r="D1254" s="2" t="s">
        <v>211</v>
      </c>
      <c r="E1254" s="2" t="s">
        <v>211</v>
      </c>
      <c r="F1254" s="18">
        <v>45474</v>
      </c>
      <c r="G1254" s="2">
        <v>30</v>
      </c>
      <c r="H1254" s="19">
        <v>45494</v>
      </c>
      <c r="I1254" t="s">
        <v>404</v>
      </c>
      <c r="J1254" s="2">
        <v>1</v>
      </c>
      <c r="K1254" s="214" t="s">
        <v>188</v>
      </c>
    </row>
    <row r="1255" spans="1:11">
      <c r="A1255" s="2">
        <f t="shared" ref="A1255:A1256" si="135">A1254+1</f>
        <v>1254</v>
      </c>
      <c r="B1255" s="210" t="s">
        <v>212</v>
      </c>
      <c r="C1255" s="2">
        <v>2024</v>
      </c>
      <c r="D1255" s="2" t="s">
        <v>211</v>
      </c>
      <c r="E1255" s="2" t="s">
        <v>211</v>
      </c>
      <c r="F1255" s="18">
        <v>45474</v>
      </c>
      <c r="G1255" s="2">
        <v>30</v>
      </c>
      <c r="H1255" s="19">
        <v>45495</v>
      </c>
      <c r="I1255" t="s">
        <v>333</v>
      </c>
      <c r="J1255" s="2">
        <v>1</v>
      </c>
      <c r="K1255" s="214" t="s">
        <v>189</v>
      </c>
    </row>
    <row r="1256" spans="1:11">
      <c r="A1256" s="2">
        <f t="shared" si="135"/>
        <v>1255</v>
      </c>
      <c r="B1256" s="210" t="s">
        <v>212</v>
      </c>
      <c r="C1256" s="2">
        <v>2024</v>
      </c>
      <c r="D1256" s="2" t="s">
        <v>211</v>
      </c>
      <c r="E1256" s="2" t="s">
        <v>211</v>
      </c>
      <c r="F1256" s="18">
        <v>45474</v>
      </c>
      <c r="G1256" s="2">
        <v>30</v>
      </c>
      <c r="H1256" s="19">
        <v>45495</v>
      </c>
      <c r="I1256" s="211" t="s">
        <v>334</v>
      </c>
      <c r="J1256" s="2">
        <v>2</v>
      </c>
      <c r="K1256" s="214" t="s">
        <v>186</v>
      </c>
    </row>
    <row r="1257" spans="1:11">
      <c r="A1257" s="2">
        <f>A1256+1</f>
        <v>1256</v>
      </c>
      <c r="B1257" s="210" t="s">
        <v>212</v>
      </c>
      <c r="C1257" s="2">
        <v>2024</v>
      </c>
      <c r="D1257" s="2" t="s">
        <v>211</v>
      </c>
      <c r="E1257" s="2" t="s">
        <v>211</v>
      </c>
      <c r="F1257" s="18">
        <v>45474</v>
      </c>
      <c r="G1257" s="2">
        <v>30</v>
      </c>
      <c r="H1257" s="19">
        <v>45496</v>
      </c>
      <c r="I1257" t="s">
        <v>407</v>
      </c>
      <c r="J1257" s="2">
        <v>2</v>
      </c>
      <c r="K1257" s="214" t="s">
        <v>188</v>
      </c>
    </row>
    <row r="1258" spans="1:11">
      <c r="A1258" s="2">
        <f>A1257+1</f>
        <v>1257</v>
      </c>
      <c r="B1258" s="210" t="s">
        <v>212</v>
      </c>
      <c r="C1258" s="2">
        <v>2024</v>
      </c>
      <c r="D1258" s="2" t="s">
        <v>211</v>
      </c>
      <c r="E1258" s="2" t="s">
        <v>211</v>
      </c>
      <c r="F1258" s="18">
        <v>45474</v>
      </c>
      <c r="G1258" s="2">
        <v>30</v>
      </c>
      <c r="H1258" s="19">
        <v>45497</v>
      </c>
      <c r="I1258" t="s">
        <v>401</v>
      </c>
      <c r="J1258" s="2">
        <v>1</v>
      </c>
      <c r="K1258" s="214" t="s">
        <v>185</v>
      </c>
    </row>
    <row r="1259" spans="1:11">
      <c r="A1259" s="2">
        <f>A1258+1</f>
        <v>1258</v>
      </c>
      <c r="B1259" s="210" t="s">
        <v>212</v>
      </c>
      <c r="C1259" s="2">
        <v>2024</v>
      </c>
      <c r="D1259" s="2" t="s">
        <v>211</v>
      </c>
      <c r="E1259" s="2" t="s">
        <v>211</v>
      </c>
      <c r="F1259" s="18">
        <v>45474</v>
      </c>
      <c r="G1259" s="2">
        <v>30</v>
      </c>
      <c r="H1259" s="19">
        <v>45498</v>
      </c>
      <c r="I1259" t="s">
        <v>407</v>
      </c>
      <c r="J1259" s="2">
        <v>2</v>
      </c>
      <c r="K1259" s="214" t="s">
        <v>187</v>
      </c>
    </row>
    <row r="1260" spans="1:11">
      <c r="A1260" s="2">
        <f t="shared" ref="A1260:A1261" si="136">A1259+1</f>
        <v>1259</v>
      </c>
      <c r="B1260" s="210" t="s">
        <v>212</v>
      </c>
      <c r="C1260" s="2">
        <v>2024</v>
      </c>
      <c r="D1260" s="2" t="s">
        <v>211</v>
      </c>
      <c r="E1260" s="2" t="s">
        <v>211</v>
      </c>
      <c r="F1260" s="18">
        <v>45474</v>
      </c>
      <c r="G1260" s="2">
        <v>30</v>
      </c>
      <c r="H1260" s="19">
        <v>45498</v>
      </c>
      <c r="I1260" s="211" t="s">
        <v>364</v>
      </c>
      <c r="J1260" s="2">
        <v>1</v>
      </c>
      <c r="K1260" s="214" t="s">
        <v>187</v>
      </c>
    </row>
    <row r="1261" spans="1:11">
      <c r="A1261" s="2">
        <f t="shared" si="136"/>
        <v>1260</v>
      </c>
      <c r="B1261" s="210" t="s">
        <v>212</v>
      </c>
      <c r="C1261" s="2">
        <v>2024</v>
      </c>
      <c r="D1261" s="2" t="s">
        <v>211</v>
      </c>
      <c r="E1261" s="2" t="s">
        <v>211</v>
      </c>
      <c r="F1261" s="18">
        <v>45474</v>
      </c>
      <c r="G1261" s="2">
        <v>30</v>
      </c>
      <c r="H1261" s="19">
        <v>45498</v>
      </c>
      <c r="I1261" s="211" t="s">
        <v>360</v>
      </c>
      <c r="J1261" s="2">
        <v>1</v>
      </c>
      <c r="K1261" s="214" t="s">
        <v>187</v>
      </c>
    </row>
    <row r="1262" spans="1:11">
      <c r="A1262" s="2">
        <f t="shared" ref="A1262:A1265" si="137">A1261+1</f>
        <v>1261</v>
      </c>
      <c r="B1262" s="210" t="s">
        <v>212</v>
      </c>
      <c r="C1262" s="2">
        <v>2024</v>
      </c>
      <c r="D1262" s="2" t="s">
        <v>211</v>
      </c>
      <c r="E1262" s="2" t="s">
        <v>211</v>
      </c>
      <c r="F1262" s="18">
        <v>45474</v>
      </c>
      <c r="G1262" s="2">
        <v>30</v>
      </c>
      <c r="H1262" s="19">
        <v>45499</v>
      </c>
      <c r="I1262" s="211" t="s">
        <v>361</v>
      </c>
      <c r="J1262" s="2">
        <v>1</v>
      </c>
      <c r="K1262" s="211" t="s">
        <v>187</v>
      </c>
    </row>
    <row r="1263" spans="1:11">
      <c r="A1263" s="2">
        <f t="shared" si="137"/>
        <v>1262</v>
      </c>
      <c r="B1263" s="210" t="s">
        <v>212</v>
      </c>
      <c r="C1263" s="2">
        <v>2024</v>
      </c>
      <c r="D1263" s="2" t="s">
        <v>211</v>
      </c>
      <c r="E1263" s="2" t="s">
        <v>211</v>
      </c>
      <c r="F1263" s="18">
        <v>45474</v>
      </c>
      <c r="G1263" s="2">
        <v>30</v>
      </c>
      <c r="H1263" s="19">
        <v>45499</v>
      </c>
      <c r="I1263" t="s">
        <v>404</v>
      </c>
      <c r="J1263" s="2">
        <v>1</v>
      </c>
      <c r="K1263" s="211" t="s">
        <v>186</v>
      </c>
    </row>
    <row r="1264" spans="1:11">
      <c r="A1264" s="2">
        <f t="shared" si="137"/>
        <v>1263</v>
      </c>
      <c r="B1264" s="210" t="s">
        <v>212</v>
      </c>
      <c r="C1264" s="2">
        <v>2024</v>
      </c>
      <c r="D1264" s="2" t="s">
        <v>211</v>
      </c>
      <c r="E1264" s="2" t="s">
        <v>211</v>
      </c>
      <c r="F1264" s="18">
        <v>45474</v>
      </c>
      <c r="G1264" s="2">
        <v>30</v>
      </c>
      <c r="H1264" s="19">
        <v>45499</v>
      </c>
      <c r="I1264" t="s">
        <v>333</v>
      </c>
      <c r="J1264" s="2">
        <v>1</v>
      </c>
      <c r="K1264" s="211" t="s">
        <v>188</v>
      </c>
    </row>
    <row r="1265" spans="1:11">
      <c r="A1265" s="2">
        <f t="shared" si="137"/>
        <v>1264</v>
      </c>
      <c r="B1265" s="210" t="s">
        <v>212</v>
      </c>
      <c r="C1265" s="2">
        <v>2024</v>
      </c>
      <c r="D1265" s="2" t="s">
        <v>211</v>
      </c>
      <c r="E1265" s="2" t="s">
        <v>211</v>
      </c>
      <c r="F1265" s="18">
        <v>45474</v>
      </c>
      <c r="G1265" s="2">
        <v>30</v>
      </c>
      <c r="H1265" s="19">
        <v>45499</v>
      </c>
      <c r="I1265" s="211" t="s">
        <v>360</v>
      </c>
      <c r="J1265" s="2">
        <v>1</v>
      </c>
      <c r="K1265" s="211" t="s">
        <v>189</v>
      </c>
    </row>
    <row r="1266" spans="1:11">
      <c r="A1266" s="2">
        <f t="shared" ref="A1266:A1267" si="138">A1265+1</f>
        <v>1265</v>
      </c>
      <c r="B1266" s="210" t="s">
        <v>212</v>
      </c>
      <c r="C1266" s="2">
        <v>2024</v>
      </c>
      <c r="D1266" s="2" t="s">
        <v>211</v>
      </c>
      <c r="E1266" s="2" t="s">
        <v>211</v>
      </c>
      <c r="F1266" s="18">
        <v>45474</v>
      </c>
      <c r="G1266" s="2">
        <v>30</v>
      </c>
      <c r="H1266" s="19">
        <v>45500</v>
      </c>
      <c r="I1266" t="s">
        <v>401</v>
      </c>
      <c r="J1266" s="2">
        <v>1</v>
      </c>
      <c r="K1266" s="211" t="s">
        <v>188</v>
      </c>
    </row>
    <row r="1267" spans="1:11">
      <c r="A1267" s="2">
        <f t="shared" si="138"/>
        <v>1266</v>
      </c>
      <c r="B1267" s="210" t="s">
        <v>212</v>
      </c>
      <c r="C1267" s="2">
        <v>2024</v>
      </c>
      <c r="D1267" s="2" t="s">
        <v>211</v>
      </c>
      <c r="E1267" s="2" t="s">
        <v>211</v>
      </c>
      <c r="F1267" s="18">
        <v>45474</v>
      </c>
      <c r="G1267" s="2">
        <v>30</v>
      </c>
      <c r="H1267" s="19">
        <v>45500</v>
      </c>
      <c r="I1267" s="211" t="s">
        <v>334</v>
      </c>
      <c r="J1267" s="2">
        <v>2</v>
      </c>
      <c r="K1267" s="211" t="s">
        <v>188</v>
      </c>
    </row>
    <row r="1268" spans="1:11">
      <c r="A1268" s="2">
        <f>A1267+1</f>
        <v>1267</v>
      </c>
      <c r="B1268" s="210" t="s">
        <v>212</v>
      </c>
      <c r="C1268" s="2">
        <v>2024</v>
      </c>
      <c r="D1268" s="2" t="s">
        <v>211</v>
      </c>
      <c r="E1268" s="2" t="s">
        <v>211</v>
      </c>
      <c r="F1268" s="18">
        <v>45474</v>
      </c>
      <c r="G1268" s="2">
        <v>30</v>
      </c>
      <c r="H1268" s="19">
        <v>45502</v>
      </c>
      <c r="I1268" t="s">
        <v>403</v>
      </c>
      <c r="J1268" s="2">
        <v>2</v>
      </c>
      <c r="K1268" s="214" t="s">
        <v>188</v>
      </c>
    </row>
    <row r="1269" spans="1:11">
      <c r="A1269" s="2">
        <f t="shared" ref="A1269:A1271" si="139">A1268+1</f>
        <v>1268</v>
      </c>
      <c r="B1269" s="210" t="s">
        <v>212</v>
      </c>
      <c r="C1269" s="2">
        <v>2024</v>
      </c>
      <c r="D1269" s="2" t="s">
        <v>211</v>
      </c>
      <c r="E1269" s="2" t="s">
        <v>211</v>
      </c>
      <c r="F1269" s="18">
        <v>45474</v>
      </c>
      <c r="G1269" s="2">
        <v>30</v>
      </c>
      <c r="H1269" s="19">
        <v>45503</v>
      </c>
      <c r="I1269" t="s">
        <v>403</v>
      </c>
      <c r="J1269" s="2">
        <v>2</v>
      </c>
      <c r="K1269" s="214" t="s">
        <v>184</v>
      </c>
    </row>
    <row r="1270" spans="1:11">
      <c r="A1270" s="2">
        <f t="shared" si="139"/>
        <v>1269</v>
      </c>
      <c r="B1270" s="210" t="s">
        <v>212</v>
      </c>
      <c r="C1270" s="2">
        <v>2024</v>
      </c>
      <c r="D1270" s="2" t="s">
        <v>211</v>
      </c>
      <c r="E1270" s="2" t="s">
        <v>211</v>
      </c>
      <c r="F1270" s="18">
        <v>45474</v>
      </c>
      <c r="G1270" s="2">
        <v>30</v>
      </c>
      <c r="H1270" s="19">
        <v>45503</v>
      </c>
      <c r="I1270" t="s">
        <v>403</v>
      </c>
      <c r="J1270" s="2">
        <v>2</v>
      </c>
      <c r="K1270" s="214" t="s">
        <v>185</v>
      </c>
    </row>
    <row r="1271" spans="1:11">
      <c r="A1271" s="2">
        <f t="shared" si="139"/>
        <v>1270</v>
      </c>
      <c r="B1271" s="210" t="s">
        <v>212</v>
      </c>
      <c r="C1271" s="2">
        <v>2024</v>
      </c>
      <c r="D1271" s="2" t="s">
        <v>211</v>
      </c>
      <c r="E1271" s="2" t="s">
        <v>211</v>
      </c>
      <c r="F1271" s="18">
        <v>45474</v>
      </c>
      <c r="G1271" s="2">
        <v>30</v>
      </c>
      <c r="H1271" s="19">
        <v>45503</v>
      </c>
      <c r="I1271" t="s">
        <v>333</v>
      </c>
      <c r="J1271" s="2">
        <v>1</v>
      </c>
      <c r="K1271" s="214" t="s">
        <v>188</v>
      </c>
    </row>
    <row r="1272" spans="1:11">
      <c r="A1272" s="2">
        <f t="shared" ref="A1272:A1273" si="140">A1271+1</f>
        <v>1271</v>
      </c>
      <c r="B1272" s="210" t="s">
        <v>212</v>
      </c>
      <c r="C1272" s="2">
        <v>2024</v>
      </c>
      <c r="D1272" s="2" t="s">
        <v>211</v>
      </c>
      <c r="E1272" s="2" t="s">
        <v>211</v>
      </c>
      <c r="F1272" s="18">
        <v>45505</v>
      </c>
      <c r="G1272" s="2">
        <v>31</v>
      </c>
      <c r="H1272" s="19">
        <v>45505</v>
      </c>
      <c r="I1272" t="s">
        <v>401</v>
      </c>
      <c r="J1272" s="2">
        <v>1</v>
      </c>
      <c r="K1272" s="211" t="s">
        <v>184</v>
      </c>
    </row>
    <row r="1273" spans="1:11">
      <c r="A1273" s="2">
        <f t="shared" si="140"/>
        <v>1272</v>
      </c>
      <c r="B1273" s="210" t="s">
        <v>212</v>
      </c>
      <c r="C1273" s="2">
        <v>2024</v>
      </c>
      <c r="D1273" s="2" t="s">
        <v>211</v>
      </c>
      <c r="E1273" s="2" t="s">
        <v>211</v>
      </c>
      <c r="F1273" s="18">
        <v>45505</v>
      </c>
      <c r="G1273" s="2">
        <v>31</v>
      </c>
      <c r="H1273" s="19">
        <v>45505</v>
      </c>
      <c r="I1273" t="s">
        <v>333</v>
      </c>
      <c r="J1273" s="2">
        <v>1</v>
      </c>
      <c r="K1273" s="211" t="s">
        <v>189</v>
      </c>
    </row>
    <row r="1274" spans="1:11">
      <c r="A1274" s="2">
        <f t="shared" ref="A1274:A1275" si="141">A1273+1</f>
        <v>1273</v>
      </c>
      <c r="B1274" s="210" t="s">
        <v>212</v>
      </c>
      <c r="C1274" s="2">
        <v>2024</v>
      </c>
      <c r="D1274" s="2" t="s">
        <v>211</v>
      </c>
      <c r="E1274" s="2" t="s">
        <v>211</v>
      </c>
      <c r="F1274" s="18">
        <v>45505</v>
      </c>
      <c r="G1274" s="2">
        <v>31</v>
      </c>
      <c r="H1274" s="19">
        <v>45506</v>
      </c>
      <c r="I1274" t="s">
        <v>403</v>
      </c>
      <c r="J1274" s="2">
        <v>2</v>
      </c>
      <c r="K1274" s="214" t="s">
        <v>189</v>
      </c>
    </row>
    <row r="1275" spans="1:11">
      <c r="A1275" s="2">
        <f t="shared" si="141"/>
        <v>1274</v>
      </c>
      <c r="B1275" s="210" t="s">
        <v>212</v>
      </c>
      <c r="C1275" s="2">
        <v>2024</v>
      </c>
      <c r="D1275" s="2" t="s">
        <v>211</v>
      </c>
      <c r="E1275" s="2" t="s">
        <v>211</v>
      </c>
      <c r="F1275" s="18">
        <v>45505</v>
      </c>
      <c r="G1275" s="2">
        <v>31</v>
      </c>
      <c r="H1275" s="19">
        <v>45506</v>
      </c>
      <c r="I1275" s="211" t="s">
        <v>334</v>
      </c>
      <c r="J1275" s="2">
        <v>2</v>
      </c>
      <c r="K1275" s="214" t="s">
        <v>189</v>
      </c>
    </row>
    <row r="1276" spans="1:11">
      <c r="A1276" s="2">
        <f>A1275+1</f>
        <v>1275</v>
      </c>
      <c r="B1276" s="210" t="s">
        <v>212</v>
      </c>
      <c r="C1276" s="2">
        <v>2024</v>
      </c>
      <c r="D1276" s="2" t="s">
        <v>211</v>
      </c>
      <c r="E1276" s="2" t="s">
        <v>211</v>
      </c>
      <c r="F1276" s="18">
        <v>45505</v>
      </c>
      <c r="G1276" s="2">
        <v>31</v>
      </c>
      <c r="H1276" s="19">
        <v>45507</v>
      </c>
      <c r="I1276" t="s">
        <v>404</v>
      </c>
      <c r="J1276" s="2">
        <v>1</v>
      </c>
      <c r="K1276" s="214" t="s">
        <v>185</v>
      </c>
    </row>
    <row r="1277" spans="1:11">
      <c r="A1277" s="2">
        <f>A1276+1</f>
        <v>1276</v>
      </c>
      <c r="B1277" s="210" t="s">
        <v>212</v>
      </c>
      <c r="C1277" s="2">
        <v>2024</v>
      </c>
      <c r="D1277" s="2" t="s">
        <v>211</v>
      </c>
      <c r="E1277" s="2" t="s">
        <v>211</v>
      </c>
      <c r="F1277" s="18">
        <v>45505</v>
      </c>
      <c r="G1277" s="2">
        <v>31</v>
      </c>
      <c r="H1277" s="19">
        <v>45508</v>
      </c>
      <c r="I1277" t="s">
        <v>403</v>
      </c>
      <c r="J1277" s="2">
        <v>2</v>
      </c>
      <c r="K1277" s="214" t="s">
        <v>188</v>
      </c>
    </row>
    <row r="1278" spans="1:11">
      <c r="A1278" s="2">
        <f t="shared" ref="A1278:A1280" si="142">A1277+1</f>
        <v>1277</v>
      </c>
      <c r="B1278" s="210" t="s">
        <v>212</v>
      </c>
      <c r="C1278" s="2">
        <v>2024</v>
      </c>
      <c r="D1278" s="2" t="s">
        <v>211</v>
      </c>
      <c r="E1278" s="2" t="s">
        <v>211</v>
      </c>
      <c r="F1278" s="18">
        <v>45505</v>
      </c>
      <c r="G1278" s="2">
        <v>31</v>
      </c>
      <c r="H1278" s="19">
        <v>45511</v>
      </c>
      <c r="I1278" t="s">
        <v>384</v>
      </c>
      <c r="J1278" s="2">
        <v>2</v>
      </c>
      <c r="K1278" s="214" t="s">
        <v>189</v>
      </c>
    </row>
    <row r="1279" spans="1:11">
      <c r="A1279" s="2">
        <f t="shared" si="142"/>
        <v>1278</v>
      </c>
      <c r="B1279" s="210" t="s">
        <v>212</v>
      </c>
      <c r="C1279" s="2">
        <v>2024</v>
      </c>
      <c r="D1279" s="2" t="s">
        <v>211</v>
      </c>
      <c r="E1279" s="2" t="s">
        <v>211</v>
      </c>
      <c r="F1279" s="18">
        <v>45505</v>
      </c>
      <c r="G1279" s="2">
        <v>31</v>
      </c>
      <c r="H1279" s="19">
        <v>45511</v>
      </c>
      <c r="I1279" t="s">
        <v>404</v>
      </c>
      <c r="J1279" s="2">
        <v>1</v>
      </c>
      <c r="K1279" s="214" t="s">
        <v>188</v>
      </c>
    </row>
    <row r="1280" spans="1:11">
      <c r="A1280" s="2">
        <f t="shared" si="142"/>
        <v>1279</v>
      </c>
      <c r="B1280" s="210" t="s">
        <v>212</v>
      </c>
      <c r="C1280" s="2">
        <v>2024</v>
      </c>
      <c r="D1280" s="2" t="s">
        <v>211</v>
      </c>
      <c r="E1280" s="2" t="s">
        <v>211</v>
      </c>
      <c r="F1280" s="18">
        <v>45505</v>
      </c>
      <c r="G1280" s="2">
        <v>31</v>
      </c>
      <c r="H1280" s="19">
        <v>45511</v>
      </c>
      <c r="I1280" t="s">
        <v>333</v>
      </c>
      <c r="J1280" s="2">
        <v>1</v>
      </c>
      <c r="K1280" s="214" t="s">
        <v>188</v>
      </c>
    </row>
    <row r="1281" spans="1:11">
      <c r="A1281" s="2">
        <f t="shared" ref="A1281:A1282" si="143">A1280+1</f>
        <v>1280</v>
      </c>
      <c r="B1281" s="210" t="s">
        <v>212</v>
      </c>
      <c r="C1281" s="2">
        <v>2024</v>
      </c>
      <c r="D1281" s="2" t="s">
        <v>211</v>
      </c>
      <c r="E1281" s="2" t="s">
        <v>211</v>
      </c>
      <c r="F1281" s="18">
        <v>45505</v>
      </c>
      <c r="G1281" s="2">
        <v>31</v>
      </c>
      <c r="H1281" s="19">
        <v>45513</v>
      </c>
      <c r="I1281" t="s">
        <v>333</v>
      </c>
      <c r="J1281" s="2">
        <v>1</v>
      </c>
      <c r="K1281" s="214" t="s">
        <v>188</v>
      </c>
    </row>
    <row r="1282" spans="1:11">
      <c r="A1282" s="2">
        <f t="shared" si="143"/>
        <v>1281</v>
      </c>
      <c r="B1282" s="210" t="s">
        <v>212</v>
      </c>
      <c r="C1282" s="2">
        <v>2024</v>
      </c>
      <c r="D1282" s="2" t="s">
        <v>211</v>
      </c>
      <c r="E1282" s="2" t="s">
        <v>211</v>
      </c>
      <c r="F1282" s="18">
        <v>45505</v>
      </c>
      <c r="G1282" s="2">
        <v>31</v>
      </c>
      <c r="H1282" s="19">
        <v>45513</v>
      </c>
      <c r="I1282" t="s">
        <v>403</v>
      </c>
      <c r="J1282" s="2">
        <v>2</v>
      </c>
      <c r="K1282" s="214" t="s">
        <v>185</v>
      </c>
    </row>
    <row r="1283" spans="1:11">
      <c r="A1283" s="2">
        <f t="shared" ref="A1283:A1285" si="144">A1282+1</f>
        <v>1282</v>
      </c>
      <c r="B1283" s="210" t="s">
        <v>212</v>
      </c>
      <c r="C1283" s="2">
        <v>2024</v>
      </c>
      <c r="D1283" s="2" t="s">
        <v>211</v>
      </c>
      <c r="E1283" s="2" t="s">
        <v>211</v>
      </c>
      <c r="F1283" s="18">
        <v>45505</v>
      </c>
      <c r="G1283" s="2">
        <v>31</v>
      </c>
      <c r="H1283" s="19">
        <v>45516</v>
      </c>
      <c r="I1283" t="s">
        <v>333</v>
      </c>
      <c r="J1283" s="2">
        <v>1</v>
      </c>
      <c r="K1283" s="214" t="s">
        <v>188</v>
      </c>
    </row>
    <row r="1284" spans="1:11">
      <c r="A1284" s="2">
        <f t="shared" si="144"/>
        <v>1283</v>
      </c>
      <c r="B1284" s="210" t="s">
        <v>212</v>
      </c>
      <c r="C1284" s="2">
        <v>2024</v>
      </c>
      <c r="D1284" s="2" t="s">
        <v>211</v>
      </c>
      <c r="E1284" s="2" t="s">
        <v>211</v>
      </c>
      <c r="F1284" s="18">
        <v>45505</v>
      </c>
      <c r="G1284" s="2">
        <v>31</v>
      </c>
      <c r="H1284" s="19">
        <v>45516</v>
      </c>
      <c r="I1284" t="s">
        <v>411</v>
      </c>
      <c r="J1284" s="2">
        <v>1</v>
      </c>
      <c r="K1284" s="214" t="s">
        <v>186</v>
      </c>
    </row>
    <row r="1285" spans="1:11">
      <c r="A1285" s="2">
        <f t="shared" si="144"/>
        <v>1284</v>
      </c>
      <c r="B1285" s="210" t="s">
        <v>212</v>
      </c>
      <c r="C1285" s="2">
        <v>2024</v>
      </c>
      <c r="D1285" s="2" t="s">
        <v>211</v>
      </c>
      <c r="E1285" s="2" t="s">
        <v>211</v>
      </c>
      <c r="F1285" s="18">
        <v>45505</v>
      </c>
      <c r="G1285" s="2">
        <v>31</v>
      </c>
      <c r="H1285" s="19">
        <v>45516</v>
      </c>
      <c r="I1285" t="s">
        <v>403</v>
      </c>
      <c r="J1285" s="2">
        <v>2</v>
      </c>
      <c r="K1285" s="214" t="s">
        <v>188</v>
      </c>
    </row>
    <row r="1286" spans="1:11">
      <c r="A1286" s="2">
        <f t="shared" ref="A1286:A1287" si="145">A1285+1</f>
        <v>1285</v>
      </c>
      <c r="B1286" s="210" t="s">
        <v>212</v>
      </c>
      <c r="C1286" s="2">
        <v>2024</v>
      </c>
      <c r="D1286" s="2" t="s">
        <v>211</v>
      </c>
      <c r="E1286" s="2" t="s">
        <v>211</v>
      </c>
      <c r="F1286" s="18">
        <v>45505</v>
      </c>
      <c r="G1286" s="2">
        <v>31</v>
      </c>
      <c r="H1286" s="19">
        <v>45517</v>
      </c>
      <c r="I1286" t="s">
        <v>384</v>
      </c>
      <c r="J1286" s="2">
        <v>2</v>
      </c>
      <c r="K1286" s="214" t="s">
        <v>185</v>
      </c>
    </row>
    <row r="1287" spans="1:11">
      <c r="A1287" s="2">
        <f t="shared" si="145"/>
        <v>1286</v>
      </c>
      <c r="B1287" s="210" t="s">
        <v>212</v>
      </c>
      <c r="C1287" s="2">
        <v>2024</v>
      </c>
      <c r="D1287" s="2" t="s">
        <v>211</v>
      </c>
      <c r="E1287" s="2" t="s">
        <v>211</v>
      </c>
      <c r="F1287" s="18">
        <v>45505</v>
      </c>
      <c r="G1287" s="2">
        <v>31</v>
      </c>
      <c r="H1287" s="19">
        <v>45517</v>
      </c>
      <c r="I1287" t="s">
        <v>333</v>
      </c>
      <c r="J1287" s="2">
        <v>1</v>
      </c>
      <c r="K1287" s="214" t="s">
        <v>185</v>
      </c>
    </row>
    <row r="1288" spans="1:11">
      <c r="A1288" s="2">
        <f>A1287+1</f>
        <v>1287</v>
      </c>
      <c r="B1288" s="210" t="s">
        <v>212</v>
      </c>
      <c r="C1288" s="2">
        <v>2024</v>
      </c>
      <c r="D1288" s="2" t="s">
        <v>211</v>
      </c>
      <c r="E1288" s="2" t="s">
        <v>211</v>
      </c>
      <c r="F1288" s="18">
        <v>45505</v>
      </c>
      <c r="G1288" s="2">
        <v>31</v>
      </c>
      <c r="H1288" s="19">
        <v>45518</v>
      </c>
      <c r="I1288" t="s">
        <v>411</v>
      </c>
      <c r="J1288" s="2">
        <v>1</v>
      </c>
      <c r="K1288" s="214" t="s">
        <v>188</v>
      </c>
    </row>
    <row r="1289" spans="1:11">
      <c r="A1289" s="2">
        <f>A1288+1</f>
        <v>1288</v>
      </c>
      <c r="B1289" s="210" t="s">
        <v>212</v>
      </c>
      <c r="C1289" s="2">
        <v>2024</v>
      </c>
      <c r="D1289" s="2" t="s">
        <v>211</v>
      </c>
      <c r="E1289" s="2" t="s">
        <v>211</v>
      </c>
      <c r="F1289" s="18">
        <v>45505</v>
      </c>
      <c r="G1289" s="2">
        <v>31</v>
      </c>
      <c r="H1289" s="19">
        <v>45520</v>
      </c>
      <c r="I1289" t="s">
        <v>404</v>
      </c>
      <c r="J1289" s="2">
        <v>1</v>
      </c>
      <c r="K1289" s="214" t="s">
        <v>185</v>
      </c>
    </row>
    <row r="1290" spans="1:11">
      <c r="A1290" s="2">
        <f>A1289+1</f>
        <v>1289</v>
      </c>
      <c r="B1290" s="210" t="s">
        <v>212</v>
      </c>
      <c r="C1290" s="2">
        <v>2024</v>
      </c>
      <c r="D1290" s="2" t="s">
        <v>211</v>
      </c>
      <c r="E1290" s="2" t="s">
        <v>211</v>
      </c>
      <c r="F1290" s="18">
        <v>45505</v>
      </c>
      <c r="G1290" s="2">
        <v>31</v>
      </c>
      <c r="H1290" s="19">
        <v>45521</v>
      </c>
      <c r="I1290" t="s">
        <v>411</v>
      </c>
      <c r="J1290" s="2">
        <v>1</v>
      </c>
      <c r="K1290" s="214" t="s">
        <v>186</v>
      </c>
    </row>
    <row r="1291" spans="1:11">
      <c r="A1291" s="2">
        <f>A1290+1</f>
        <v>1290</v>
      </c>
      <c r="B1291" s="210" t="s">
        <v>212</v>
      </c>
      <c r="C1291" s="2">
        <v>2024</v>
      </c>
      <c r="D1291" s="2" t="s">
        <v>211</v>
      </c>
      <c r="E1291" s="2" t="s">
        <v>211</v>
      </c>
      <c r="F1291" s="18">
        <v>45505</v>
      </c>
      <c r="G1291" s="2">
        <v>31</v>
      </c>
      <c r="H1291" s="19">
        <v>45522</v>
      </c>
      <c r="I1291" t="s">
        <v>403</v>
      </c>
      <c r="J1291" s="2">
        <v>2</v>
      </c>
      <c r="K1291" s="214" t="s">
        <v>188</v>
      </c>
    </row>
    <row r="1292" spans="1:11">
      <c r="A1292" s="2">
        <f t="shared" ref="A1292:A1294" si="146">A1291+1</f>
        <v>1291</v>
      </c>
      <c r="B1292" s="210" t="s">
        <v>212</v>
      </c>
      <c r="C1292" s="2">
        <v>2024</v>
      </c>
      <c r="D1292" s="2" t="s">
        <v>211</v>
      </c>
      <c r="E1292" s="2" t="s">
        <v>211</v>
      </c>
      <c r="F1292" s="18">
        <v>45505</v>
      </c>
      <c r="G1292" s="2">
        <v>31</v>
      </c>
      <c r="H1292" s="19">
        <v>45523</v>
      </c>
      <c r="I1292" t="s">
        <v>333</v>
      </c>
      <c r="J1292" s="2">
        <v>1</v>
      </c>
      <c r="K1292" s="214" t="s">
        <v>188</v>
      </c>
    </row>
    <row r="1293" spans="1:11">
      <c r="A1293" s="2">
        <f t="shared" si="146"/>
        <v>1292</v>
      </c>
      <c r="B1293" s="210" t="s">
        <v>212</v>
      </c>
      <c r="C1293" s="2">
        <v>2024</v>
      </c>
      <c r="D1293" s="2" t="s">
        <v>211</v>
      </c>
      <c r="E1293" s="2" t="s">
        <v>211</v>
      </c>
      <c r="F1293" s="18">
        <v>45505</v>
      </c>
      <c r="G1293" s="2">
        <v>31</v>
      </c>
      <c r="H1293" s="19">
        <v>45523</v>
      </c>
      <c r="I1293" t="s">
        <v>411</v>
      </c>
      <c r="J1293" s="2">
        <v>1</v>
      </c>
      <c r="K1293" s="214" t="s">
        <v>185</v>
      </c>
    </row>
    <row r="1294" spans="1:11">
      <c r="A1294" s="2">
        <f t="shared" si="146"/>
        <v>1293</v>
      </c>
      <c r="B1294" s="210" t="s">
        <v>212</v>
      </c>
      <c r="C1294" s="2">
        <v>2024</v>
      </c>
      <c r="D1294" s="2" t="s">
        <v>211</v>
      </c>
      <c r="E1294" s="2" t="s">
        <v>211</v>
      </c>
      <c r="F1294" s="18">
        <v>45505</v>
      </c>
      <c r="G1294" s="2">
        <v>31</v>
      </c>
      <c r="H1294" s="19">
        <v>45523</v>
      </c>
      <c r="I1294" t="s">
        <v>384</v>
      </c>
      <c r="J1294" s="2">
        <v>2</v>
      </c>
      <c r="K1294" s="214" t="s">
        <v>187</v>
      </c>
    </row>
    <row r="1295" spans="1:11">
      <c r="A1295" s="2">
        <f>A1294+1</f>
        <v>1294</v>
      </c>
      <c r="B1295" s="210" t="s">
        <v>212</v>
      </c>
      <c r="C1295" s="2">
        <v>2024</v>
      </c>
      <c r="D1295" s="2" t="s">
        <v>211</v>
      </c>
      <c r="E1295" s="2" t="s">
        <v>211</v>
      </c>
      <c r="F1295" s="18">
        <v>45505</v>
      </c>
      <c r="G1295" s="2">
        <v>31</v>
      </c>
      <c r="H1295" s="19">
        <v>45526</v>
      </c>
      <c r="I1295" t="s">
        <v>411</v>
      </c>
      <c r="J1295" s="2">
        <v>1</v>
      </c>
      <c r="K1295" s="214" t="s">
        <v>185</v>
      </c>
    </row>
    <row r="1296" spans="1:11">
      <c r="A1296" s="2">
        <f>A1295+1</f>
        <v>1295</v>
      </c>
      <c r="B1296" s="210" t="s">
        <v>212</v>
      </c>
      <c r="C1296" s="2">
        <v>2024</v>
      </c>
      <c r="D1296" s="2" t="s">
        <v>211</v>
      </c>
      <c r="E1296" s="2" t="s">
        <v>211</v>
      </c>
      <c r="F1296" s="18">
        <v>45505</v>
      </c>
      <c r="G1296" s="2">
        <v>31</v>
      </c>
      <c r="H1296" s="19">
        <v>45527</v>
      </c>
      <c r="I1296" t="s">
        <v>404</v>
      </c>
      <c r="J1296" s="2">
        <v>1</v>
      </c>
      <c r="K1296" s="214" t="s">
        <v>188</v>
      </c>
    </row>
    <row r="1297" spans="1:11">
      <c r="A1297" s="2">
        <f t="shared" ref="A1297:A1298" si="147">A1296+1</f>
        <v>1296</v>
      </c>
      <c r="B1297" s="210" t="s">
        <v>212</v>
      </c>
      <c r="C1297" s="2">
        <v>2024</v>
      </c>
      <c r="D1297" s="2" t="s">
        <v>211</v>
      </c>
      <c r="E1297" s="2" t="s">
        <v>211</v>
      </c>
      <c r="F1297" s="18">
        <v>45505</v>
      </c>
      <c r="G1297" s="2">
        <v>31</v>
      </c>
      <c r="H1297" s="19">
        <v>45528</v>
      </c>
      <c r="I1297" t="s">
        <v>333</v>
      </c>
      <c r="J1297" s="2">
        <v>1</v>
      </c>
      <c r="K1297" s="211" t="s">
        <v>185</v>
      </c>
    </row>
    <row r="1298" spans="1:11">
      <c r="A1298" s="2">
        <f t="shared" si="147"/>
        <v>1297</v>
      </c>
      <c r="B1298" s="210" t="s">
        <v>212</v>
      </c>
      <c r="C1298" s="2">
        <v>2024</v>
      </c>
      <c r="D1298" s="2" t="s">
        <v>211</v>
      </c>
      <c r="E1298" s="2" t="s">
        <v>211</v>
      </c>
      <c r="F1298" s="18">
        <v>45505</v>
      </c>
      <c r="G1298" s="2">
        <v>31</v>
      </c>
      <c r="H1298" s="19">
        <v>45528</v>
      </c>
      <c r="I1298" t="s">
        <v>384</v>
      </c>
      <c r="J1298" s="2">
        <v>2</v>
      </c>
      <c r="K1298" s="211" t="s">
        <v>187</v>
      </c>
    </row>
    <row r="1299" spans="1:11">
      <c r="A1299" s="2">
        <f t="shared" ref="A1299:A1300" si="148">A1298+1</f>
        <v>1298</v>
      </c>
      <c r="B1299" s="210" t="s">
        <v>212</v>
      </c>
      <c r="C1299" s="2">
        <v>2024</v>
      </c>
      <c r="D1299" s="2" t="s">
        <v>211</v>
      </c>
      <c r="E1299" s="2" t="s">
        <v>211</v>
      </c>
      <c r="F1299" s="18">
        <v>45505</v>
      </c>
      <c r="G1299" s="2">
        <v>31</v>
      </c>
      <c r="H1299" s="19">
        <v>45529</v>
      </c>
      <c r="I1299" t="s">
        <v>411</v>
      </c>
      <c r="J1299" s="2">
        <v>1</v>
      </c>
      <c r="K1299" s="214" t="s">
        <v>189</v>
      </c>
    </row>
    <row r="1300" spans="1:11">
      <c r="A1300" s="2">
        <f t="shared" si="148"/>
        <v>1299</v>
      </c>
      <c r="B1300" s="210" t="s">
        <v>212</v>
      </c>
      <c r="C1300" s="2">
        <v>2024</v>
      </c>
      <c r="D1300" s="2" t="s">
        <v>211</v>
      </c>
      <c r="E1300" s="2" t="s">
        <v>211</v>
      </c>
      <c r="F1300" s="18">
        <v>45505</v>
      </c>
      <c r="G1300" s="2">
        <v>31</v>
      </c>
      <c r="H1300" s="19">
        <v>45529</v>
      </c>
      <c r="I1300" t="s">
        <v>404</v>
      </c>
      <c r="J1300" s="2">
        <v>1</v>
      </c>
      <c r="K1300" s="214" t="s">
        <v>185</v>
      </c>
    </row>
    <row r="1301" spans="1:11">
      <c r="A1301" s="2">
        <f>A1300+1</f>
        <v>1300</v>
      </c>
      <c r="B1301" s="210" t="s">
        <v>212</v>
      </c>
      <c r="C1301" s="2">
        <v>2024</v>
      </c>
      <c r="D1301" s="2" t="s">
        <v>211</v>
      </c>
      <c r="E1301" s="2" t="s">
        <v>211</v>
      </c>
      <c r="F1301" s="18">
        <v>45505</v>
      </c>
      <c r="G1301" s="2">
        <v>31</v>
      </c>
      <c r="H1301" s="19">
        <v>45532</v>
      </c>
      <c r="I1301" t="s">
        <v>1485</v>
      </c>
      <c r="J1301" s="2">
        <v>1</v>
      </c>
      <c r="K1301" s="214" t="s">
        <v>188</v>
      </c>
    </row>
    <row r="1302" spans="1:11">
      <c r="A1302" s="2">
        <f t="shared" ref="A1302:A1305" si="149">A1301+1</f>
        <v>1301</v>
      </c>
      <c r="B1302" s="210" t="s">
        <v>212</v>
      </c>
      <c r="C1302" s="2">
        <v>2024</v>
      </c>
      <c r="D1302" s="2" t="s">
        <v>211</v>
      </c>
      <c r="E1302" s="2" t="s">
        <v>211</v>
      </c>
      <c r="F1302" s="18">
        <v>45536</v>
      </c>
      <c r="G1302" s="2">
        <v>31</v>
      </c>
      <c r="H1302" s="37">
        <v>45538</v>
      </c>
      <c r="I1302" t="s">
        <v>404</v>
      </c>
      <c r="J1302" s="2">
        <v>1</v>
      </c>
      <c r="K1302" s="214" t="s">
        <v>185</v>
      </c>
    </row>
    <row r="1303" spans="1:11">
      <c r="A1303" s="2">
        <f t="shared" si="149"/>
        <v>1302</v>
      </c>
      <c r="B1303" s="210" t="s">
        <v>212</v>
      </c>
      <c r="C1303" s="2">
        <v>2024</v>
      </c>
      <c r="D1303" s="2" t="s">
        <v>211</v>
      </c>
      <c r="E1303" s="2" t="s">
        <v>211</v>
      </c>
      <c r="F1303" s="18">
        <v>45536</v>
      </c>
      <c r="G1303" s="2">
        <v>31</v>
      </c>
      <c r="H1303" s="37">
        <v>45538</v>
      </c>
      <c r="I1303" t="s">
        <v>403</v>
      </c>
      <c r="J1303" s="2">
        <v>2</v>
      </c>
      <c r="K1303" s="214" t="s">
        <v>189</v>
      </c>
    </row>
    <row r="1304" spans="1:11">
      <c r="A1304" s="2">
        <f t="shared" si="149"/>
        <v>1303</v>
      </c>
      <c r="B1304" s="210" t="s">
        <v>212</v>
      </c>
      <c r="C1304" s="2">
        <v>2024</v>
      </c>
      <c r="D1304" s="2" t="s">
        <v>211</v>
      </c>
      <c r="E1304" s="2" t="s">
        <v>211</v>
      </c>
      <c r="F1304" s="18">
        <v>45536</v>
      </c>
      <c r="G1304" s="2">
        <v>31</v>
      </c>
      <c r="H1304" s="37">
        <v>45538</v>
      </c>
      <c r="I1304" t="s">
        <v>404</v>
      </c>
      <c r="J1304" s="2">
        <v>1</v>
      </c>
      <c r="K1304" s="214" t="s">
        <v>186</v>
      </c>
    </row>
    <row r="1305" spans="1:11">
      <c r="A1305" s="2">
        <f t="shared" si="149"/>
        <v>1304</v>
      </c>
      <c r="B1305" s="210" t="s">
        <v>212</v>
      </c>
      <c r="C1305" s="2">
        <v>2024</v>
      </c>
      <c r="D1305" s="2" t="s">
        <v>211</v>
      </c>
      <c r="E1305" s="2" t="s">
        <v>211</v>
      </c>
      <c r="F1305" s="18">
        <v>45536</v>
      </c>
      <c r="G1305" s="2">
        <v>31</v>
      </c>
      <c r="H1305" s="37">
        <v>45538</v>
      </c>
      <c r="I1305" t="s">
        <v>384</v>
      </c>
      <c r="J1305" s="2">
        <v>2</v>
      </c>
      <c r="K1305" s="214" t="s">
        <v>185</v>
      </c>
    </row>
    <row r="1306" spans="1:11">
      <c r="A1306" s="2">
        <f>A1305+1</f>
        <v>1305</v>
      </c>
      <c r="B1306" s="210" t="s">
        <v>212</v>
      </c>
      <c r="C1306" s="2">
        <v>2024</v>
      </c>
      <c r="D1306" s="2" t="s">
        <v>211</v>
      </c>
      <c r="E1306" s="2" t="s">
        <v>211</v>
      </c>
      <c r="F1306" s="18">
        <v>45536</v>
      </c>
      <c r="G1306" s="2">
        <v>31</v>
      </c>
      <c r="H1306" s="19">
        <v>45539</v>
      </c>
      <c r="I1306" t="s">
        <v>404</v>
      </c>
      <c r="J1306" s="2">
        <v>1</v>
      </c>
      <c r="K1306" s="214" t="s">
        <v>185</v>
      </c>
    </row>
    <row r="1307" spans="1:11">
      <c r="A1307" s="2">
        <f t="shared" ref="A1307:A1309" si="150">A1306+1</f>
        <v>1306</v>
      </c>
      <c r="B1307" s="210" t="s">
        <v>212</v>
      </c>
      <c r="C1307" s="2">
        <v>2024</v>
      </c>
      <c r="D1307" s="2" t="s">
        <v>211</v>
      </c>
      <c r="E1307" s="2" t="s">
        <v>211</v>
      </c>
      <c r="F1307" s="18">
        <v>45536</v>
      </c>
      <c r="G1307" s="2">
        <v>31</v>
      </c>
      <c r="H1307" s="19">
        <v>45540</v>
      </c>
      <c r="I1307" t="s">
        <v>333</v>
      </c>
      <c r="J1307" s="2">
        <v>1</v>
      </c>
      <c r="K1307" s="211" t="s">
        <v>188</v>
      </c>
    </row>
    <row r="1308" spans="1:11">
      <c r="A1308" s="2">
        <f t="shared" si="150"/>
        <v>1307</v>
      </c>
      <c r="B1308" s="210" t="s">
        <v>212</v>
      </c>
      <c r="C1308" s="2">
        <v>2024</v>
      </c>
      <c r="D1308" s="2" t="s">
        <v>211</v>
      </c>
      <c r="E1308" s="2" t="s">
        <v>211</v>
      </c>
      <c r="F1308" s="18">
        <v>45536</v>
      </c>
      <c r="G1308" s="2">
        <v>31</v>
      </c>
      <c r="H1308" s="19">
        <v>45540</v>
      </c>
      <c r="I1308" t="s">
        <v>384</v>
      </c>
      <c r="J1308" s="2">
        <v>2</v>
      </c>
      <c r="K1308" s="211" t="s">
        <v>187</v>
      </c>
    </row>
    <row r="1309" spans="1:11">
      <c r="A1309" s="2">
        <f t="shared" si="150"/>
        <v>1308</v>
      </c>
      <c r="B1309" s="210" t="s">
        <v>212</v>
      </c>
      <c r="C1309" s="2">
        <v>2024</v>
      </c>
      <c r="D1309" s="2" t="s">
        <v>211</v>
      </c>
      <c r="E1309" s="2" t="s">
        <v>211</v>
      </c>
      <c r="F1309" s="18">
        <v>45536</v>
      </c>
      <c r="G1309" s="2">
        <v>31</v>
      </c>
      <c r="H1309" s="19">
        <v>45540</v>
      </c>
      <c r="I1309" s="211" t="s">
        <v>286</v>
      </c>
      <c r="J1309" s="2">
        <v>1</v>
      </c>
      <c r="K1309" s="211" t="s">
        <v>185</v>
      </c>
    </row>
    <row r="1310" spans="1:11">
      <c r="A1310" s="2">
        <f>A1309+1</f>
        <v>1309</v>
      </c>
      <c r="B1310" s="210" t="s">
        <v>212</v>
      </c>
      <c r="C1310" s="2">
        <v>2024</v>
      </c>
      <c r="D1310" s="2" t="s">
        <v>211</v>
      </c>
      <c r="E1310" s="2" t="s">
        <v>211</v>
      </c>
      <c r="F1310" s="18">
        <v>45536</v>
      </c>
      <c r="G1310" s="2">
        <v>31</v>
      </c>
      <c r="H1310" s="19">
        <v>45541</v>
      </c>
      <c r="I1310" t="s">
        <v>411</v>
      </c>
      <c r="J1310" s="2">
        <v>1</v>
      </c>
      <c r="K1310" s="214" t="s">
        <v>188</v>
      </c>
    </row>
    <row r="1311" spans="1:11">
      <c r="A1311" s="2">
        <f>A1310+1</f>
        <v>1310</v>
      </c>
      <c r="B1311" s="210" t="s">
        <v>212</v>
      </c>
      <c r="C1311" s="2">
        <v>2024</v>
      </c>
      <c r="D1311" s="2" t="s">
        <v>211</v>
      </c>
      <c r="E1311" s="2" t="s">
        <v>211</v>
      </c>
      <c r="F1311" s="18">
        <v>45536</v>
      </c>
      <c r="G1311" s="2">
        <v>31</v>
      </c>
      <c r="H1311" s="19">
        <v>45543</v>
      </c>
      <c r="I1311" t="s">
        <v>1485</v>
      </c>
      <c r="J1311" s="2">
        <v>1</v>
      </c>
      <c r="K1311" s="214" t="s">
        <v>189</v>
      </c>
    </row>
    <row r="1312" spans="1:11">
      <c r="A1312" s="2">
        <f>A1311+1</f>
        <v>1311</v>
      </c>
      <c r="B1312" s="210" t="s">
        <v>212</v>
      </c>
      <c r="C1312" s="2">
        <v>2024</v>
      </c>
      <c r="D1312" s="2" t="s">
        <v>211</v>
      </c>
      <c r="E1312" s="2" t="s">
        <v>211</v>
      </c>
      <c r="F1312" s="18">
        <v>45536</v>
      </c>
      <c r="G1312" s="2">
        <v>31</v>
      </c>
      <c r="H1312" s="19">
        <v>45544</v>
      </c>
      <c r="I1312" t="s">
        <v>384</v>
      </c>
      <c r="J1312" s="2">
        <v>2</v>
      </c>
      <c r="K1312" s="214" t="s">
        <v>188</v>
      </c>
    </row>
    <row r="1313" spans="1:11">
      <c r="A1313" s="2">
        <f t="shared" ref="A1313:A1314" si="151">A1312+1</f>
        <v>1312</v>
      </c>
      <c r="B1313" s="210" t="s">
        <v>212</v>
      </c>
      <c r="C1313" s="2">
        <v>2024</v>
      </c>
      <c r="D1313" s="2" t="s">
        <v>211</v>
      </c>
      <c r="E1313" s="2" t="s">
        <v>211</v>
      </c>
      <c r="F1313" s="18">
        <v>45536</v>
      </c>
      <c r="G1313" s="2">
        <v>31</v>
      </c>
      <c r="H1313" s="19">
        <v>45546</v>
      </c>
      <c r="I1313" t="s">
        <v>411</v>
      </c>
      <c r="J1313" s="2">
        <v>1</v>
      </c>
      <c r="K1313" s="214" t="s">
        <v>187</v>
      </c>
    </row>
    <row r="1314" spans="1:11">
      <c r="A1314" s="2">
        <f t="shared" si="151"/>
        <v>1313</v>
      </c>
      <c r="B1314" s="210" t="s">
        <v>212</v>
      </c>
      <c r="C1314" s="2">
        <v>2024</v>
      </c>
      <c r="D1314" s="2" t="s">
        <v>211</v>
      </c>
      <c r="E1314" s="2" t="s">
        <v>211</v>
      </c>
      <c r="F1314" s="18">
        <v>45536</v>
      </c>
      <c r="G1314" s="2">
        <v>31</v>
      </c>
      <c r="H1314" s="19">
        <v>45546</v>
      </c>
      <c r="I1314" t="s">
        <v>404</v>
      </c>
      <c r="J1314" s="2">
        <v>1</v>
      </c>
      <c r="K1314" s="214" t="s">
        <v>187</v>
      </c>
    </row>
    <row r="1315" spans="1:11">
      <c r="A1315" s="2">
        <f t="shared" ref="A1315:A1320" si="152">A1314+1</f>
        <v>1314</v>
      </c>
      <c r="B1315" s="210" t="s">
        <v>212</v>
      </c>
      <c r="C1315" s="2">
        <v>2024</v>
      </c>
      <c r="D1315" s="2" t="s">
        <v>211</v>
      </c>
      <c r="E1315" s="2" t="s">
        <v>211</v>
      </c>
      <c r="F1315" s="18">
        <v>45536</v>
      </c>
      <c r="G1315" s="2">
        <v>31</v>
      </c>
      <c r="H1315" s="19">
        <v>45547</v>
      </c>
      <c r="I1315" t="s">
        <v>384</v>
      </c>
      <c r="J1315" s="2">
        <v>2</v>
      </c>
      <c r="K1315" s="214" t="s">
        <v>185</v>
      </c>
    </row>
    <row r="1316" spans="1:11">
      <c r="A1316" s="2">
        <f t="shared" si="152"/>
        <v>1315</v>
      </c>
      <c r="B1316" s="210" t="s">
        <v>212</v>
      </c>
      <c r="C1316" s="2">
        <v>2024</v>
      </c>
      <c r="D1316" s="2" t="s">
        <v>211</v>
      </c>
      <c r="E1316" s="2" t="s">
        <v>211</v>
      </c>
      <c r="F1316" s="18">
        <v>45536</v>
      </c>
      <c r="G1316" s="2">
        <v>31</v>
      </c>
      <c r="H1316" s="19">
        <v>45549</v>
      </c>
      <c r="I1316" t="s">
        <v>1485</v>
      </c>
      <c r="J1316" s="2">
        <v>1</v>
      </c>
      <c r="K1316" s="214" t="s">
        <v>189</v>
      </c>
    </row>
    <row r="1317" spans="1:11">
      <c r="A1317" s="2">
        <f t="shared" si="152"/>
        <v>1316</v>
      </c>
      <c r="B1317" s="210" t="s">
        <v>212</v>
      </c>
      <c r="C1317" s="2">
        <v>2024</v>
      </c>
      <c r="D1317" s="2" t="s">
        <v>211</v>
      </c>
      <c r="E1317" s="2" t="s">
        <v>211</v>
      </c>
      <c r="F1317" s="18">
        <v>45536</v>
      </c>
      <c r="G1317" s="2">
        <v>31</v>
      </c>
      <c r="H1317" s="19">
        <v>45551</v>
      </c>
      <c r="I1317" t="s">
        <v>1485</v>
      </c>
      <c r="J1317" s="2">
        <v>1</v>
      </c>
      <c r="K1317" s="214" t="s">
        <v>185</v>
      </c>
    </row>
    <row r="1318" spans="1:11">
      <c r="A1318" s="2">
        <f t="shared" si="152"/>
        <v>1317</v>
      </c>
      <c r="B1318" s="210" t="s">
        <v>212</v>
      </c>
      <c r="C1318" s="2">
        <v>2024</v>
      </c>
      <c r="D1318" s="2" t="s">
        <v>211</v>
      </c>
      <c r="E1318" s="2" t="s">
        <v>211</v>
      </c>
      <c r="F1318" s="18">
        <v>45536</v>
      </c>
      <c r="G1318" s="2">
        <v>31</v>
      </c>
      <c r="H1318" s="19">
        <v>45551</v>
      </c>
      <c r="I1318" t="s">
        <v>403</v>
      </c>
      <c r="J1318" s="2">
        <v>2</v>
      </c>
      <c r="K1318" s="217" t="s">
        <v>189</v>
      </c>
    </row>
    <row r="1319" spans="1:11">
      <c r="A1319" s="2">
        <f t="shared" si="152"/>
        <v>1318</v>
      </c>
      <c r="B1319" s="210" t="s">
        <v>212</v>
      </c>
      <c r="C1319" s="2">
        <v>2024</v>
      </c>
      <c r="D1319" s="2" t="s">
        <v>211</v>
      </c>
      <c r="E1319" s="2" t="s">
        <v>211</v>
      </c>
      <c r="F1319" s="18">
        <v>45536</v>
      </c>
      <c r="G1319" s="2">
        <v>31</v>
      </c>
      <c r="H1319" s="19">
        <v>45553</v>
      </c>
      <c r="I1319" t="s">
        <v>333</v>
      </c>
      <c r="J1319" s="2">
        <v>1</v>
      </c>
      <c r="K1319" s="217" t="s">
        <v>189</v>
      </c>
    </row>
    <row r="1320" spans="1:11">
      <c r="A1320" s="2">
        <f t="shared" si="152"/>
        <v>1319</v>
      </c>
      <c r="B1320" s="210" t="s">
        <v>212</v>
      </c>
      <c r="C1320" s="2">
        <v>2024</v>
      </c>
      <c r="D1320" s="2" t="s">
        <v>211</v>
      </c>
      <c r="E1320" s="2" t="s">
        <v>211</v>
      </c>
      <c r="F1320" s="18">
        <v>45536</v>
      </c>
      <c r="G1320" s="2">
        <v>31</v>
      </c>
      <c r="H1320" s="19">
        <v>45554</v>
      </c>
      <c r="I1320" s="211" t="s">
        <v>334</v>
      </c>
      <c r="J1320" s="2">
        <v>2</v>
      </c>
      <c r="K1320" s="217" t="s">
        <v>189</v>
      </c>
    </row>
    <row r="1321" spans="1:11">
      <c r="A1321" s="2">
        <f t="shared" ref="A1321:A1322" si="153">A1320+1</f>
        <v>1320</v>
      </c>
      <c r="B1321" s="210" t="s">
        <v>212</v>
      </c>
      <c r="C1321" s="2">
        <v>2024</v>
      </c>
      <c r="D1321" s="2" t="s">
        <v>211</v>
      </c>
      <c r="E1321" s="2" t="s">
        <v>211</v>
      </c>
      <c r="F1321" s="18">
        <v>45536</v>
      </c>
      <c r="G1321" s="2">
        <v>31</v>
      </c>
      <c r="H1321" s="19">
        <v>45555</v>
      </c>
      <c r="I1321" t="s">
        <v>384</v>
      </c>
      <c r="J1321" s="2">
        <v>2</v>
      </c>
      <c r="K1321" s="214" t="s">
        <v>186</v>
      </c>
    </row>
    <row r="1322" spans="1:11">
      <c r="A1322" s="2">
        <f t="shared" si="153"/>
        <v>1321</v>
      </c>
      <c r="B1322" s="210" t="s">
        <v>212</v>
      </c>
      <c r="C1322" s="2">
        <v>2024</v>
      </c>
      <c r="D1322" s="2" t="s">
        <v>211</v>
      </c>
      <c r="E1322" s="2" t="s">
        <v>211</v>
      </c>
      <c r="F1322" s="18">
        <v>45536</v>
      </c>
      <c r="G1322" s="2">
        <v>31</v>
      </c>
      <c r="H1322" s="19">
        <v>45555</v>
      </c>
      <c r="I1322" t="s">
        <v>1485</v>
      </c>
      <c r="J1322" s="2">
        <v>1</v>
      </c>
      <c r="K1322" s="214" t="s">
        <v>189</v>
      </c>
    </row>
    <row r="1323" spans="1:11">
      <c r="A1323" s="2">
        <f t="shared" ref="A1323:A1328" si="154">A1322+1</f>
        <v>1322</v>
      </c>
      <c r="B1323" s="210" t="s">
        <v>212</v>
      </c>
      <c r="C1323" s="2">
        <v>2024</v>
      </c>
      <c r="D1323" s="2" t="s">
        <v>211</v>
      </c>
      <c r="E1323" s="2" t="s">
        <v>211</v>
      </c>
      <c r="F1323" s="18">
        <v>45536</v>
      </c>
      <c r="G1323" s="2">
        <v>31</v>
      </c>
      <c r="H1323" s="19">
        <v>45555</v>
      </c>
      <c r="I1323" t="s">
        <v>1485</v>
      </c>
      <c r="J1323" s="2">
        <v>1</v>
      </c>
      <c r="K1323" s="214" t="s">
        <v>188</v>
      </c>
    </row>
    <row r="1324" spans="1:11">
      <c r="A1324" s="2">
        <f t="shared" si="154"/>
        <v>1323</v>
      </c>
      <c r="B1324" s="210" t="s">
        <v>212</v>
      </c>
      <c r="C1324" s="2">
        <v>2024</v>
      </c>
      <c r="D1324" s="2" t="s">
        <v>211</v>
      </c>
      <c r="E1324" s="2" t="s">
        <v>211</v>
      </c>
      <c r="F1324" s="18">
        <v>45536</v>
      </c>
      <c r="G1324" s="2">
        <v>31</v>
      </c>
      <c r="H1324" s="19">
        <v>45557</v>
      </c>
      <c r="I1324" t="s">
        <v>333</v>
      </c>
      <c r="J1324" s="2">
        <v>1</v>
      </c>
      <c r="K1324" s="214" t="s">
        <v>189</v>
      </c>
    </row>
    <row r="1325" spans="1:11">
      <c r="A1325" s="2">
        <f t="shared" si="154"/>
        <v>1324</v>
      </c>
      <c r="B1325" s="210" t="s">
        <v>212</v>
      </c>
      <c r="C1325" s="2">
        <v>2024</v>
      </c>
      <c r="D1325" s="2" t="s">
        <v>211</v>
      </c>
      <c r="E1325" s="2" t="s">
        <v>211</v>
      </c>
      <c r="F1325" s="18">
        <v>45536</v>
      </c>
      <c r="G1325" s="2">
        <v>31</v>
      </c>
      <c r="H1325" s="19">
        <v>45559</v>
      </c>
      <c r="I1325" s="211" t="s">
        <v>334</v>
      </c>
      <c r="J1325" s="2">
        <v>1</v>
      </c>
      <c r="K1325" s="214" t="s">
        <v>187</v>
      </c>
    </row>
    <row r="1326" spans="1:11">
      <c r="A1326" s="2">
        <f t="shared" si="154"/>
        <v>1325</v>
      </c>
      <c r="B1326" s="210" t="s">
        <v>212</v>
      </c>
      <c r="C1326" s="2">
        <v>2024</v>
      </c>
      <c r="D1326" s="2" t="s">
        <v>211</v>
      </c>
      <c r="E1326" s="2" t="s">
        <v>211</v>
      </c>
      <c r="F1326" s="18">
        <v>45536</v>
      </c>
      <c r="G1326" s="2">
        <v>31</v>
      </c>
      <c r="H1326" s="19">
        <v>45560</v>
      </c>
      <c r="I1326" t="s">
        <v>404</v>
      </c>
      <c r="J1326" s="2">
        <v>1</v>
      </c>
      <c r="K1326" s="214" t="s">
        <v>188</v>
      </c>
    </row>
    <row r="1327" spans="1:11">
      <c r="A1327" s="2">
        <f t="shared" si="154"/>
        <v>1326</v>
      </c>
      <c r="B1327" s="210" t="s">
        <v>212</v>
      </c>
      <c r="C1327" s="2">
        <v>2024</v>
      </c>
      <c r="D1327" s="2" t="s">
        <v>211</v>
      </c>
      <c r="E1327" s="2" t="s">
        <v>211</v>
      </c>
      <c r="F1327" s="18">
        <v>45536</v>
      </c>
      <c r="G1327" s="2">
        <v>31</v>
      </c>
      <c r="H1327" s="19">
        <v>45561</v>
      </c>
      <c r="I1327" s="211" t="s">
        <v>334</v>
      </c>
      <c r="J1327" s="2">
        <v>2</v>
      </c>
      <c r="K1327" s="214" t="s">
        <v>185</v>
      </c>
    </row>
    <row r="1328" spans="1:11">
      <c r="A1328" s="2">
        <f t="shared" si="154"/>
        <v>1327</v>
      </c>
      <c r="B1328" s="210" t="s">
        <v>212</v>
      </c>
      <c r="C1328" s="2">
        <v>2024</v>
      </c>
      <c r="D1328" s="2" t="s">
        <v>211</v>
      </c>
      <c r="E1328" s="2" t="s">
        <v>211</v>
      </c>
      <c r="F1328" s="18">
        <v>45536</v>
      </c>
      <c r="G1328" s="2">
        <v>31</v>
      </c>
      <c r="H1328" s="19">
        <v>45562</v>
      </c>
      <c r="I1328" t="s">
        <v>411</v>
      </c>
      <c r="J1328" s="2">
        <v>1</v>
      </c>
      <c r="K1328" s="214" t="s">
        <v>188</v>
      </c>
    </row>
    <row r="1329" spans="1:11">
      <c r="A1329" s="2">
        <f>A1328+1</f>
        <v>1328</v>
      </c>
      <c r="B1329" s="210" t="s">
        <v>212</v>
      </c>
      <c r="C1329" s="2">
        <v>2024</v>
      </c>
      <c r="D1329" s="2" t="s">
        <v>211</v>
      </c>
      <c r="E1329" s="2" t="s">
        <v>211</v>
      </c>
      <c r="F1329" s="18">
        <v>45536</v>
      </c>
      <c r="G1329" s="2">
        <v>31</v>
      </c>
      <c r="H1329" s="19">
        <v>45564</v>
      </c>
      <c r="I1329" t="s">
        <v>337</v>
      </c>
      <c r="J1329" s="2">
        <v>1</v>
      </c>
      <c r="K1329" s="214" t="s">
        <v>186</v>
      </c>
    </row>
    <row r="1330" spans="1:11">
      <c r="A1330" s="2">
        <f>A1329+1</f>
        <v>1329</v>
      </c>
      <c r="B1330" s="210" t="s">
        <v>212</v>
      </c>
      <c r="C1330" s="2">
        <v>2024</v>
      </c>
      <c r="D1330" s="2" t="s">
        <v>211</v>
      </c>
      <c r="E1330" s="2" t="s">
        <v>211</v>
      </c>
      <c r="F1330" s="18">
        <v>45536</v>
      </c>
      <c r="G1330" s="2">
        <v>31</v>
      </c>
      <c r="H1330" s="19">
        <v>45565</v>
      </c>
      <c r="I1330" s="3" t="s">
        <v>500</v>
      </c>
      <c r="J1330" s="2">
        <v>1</v>
      </c>
      <c r="K1330" s="212" t="s">
        <v>898</v>
      </c>
    </row>
    <row r="1331" spans="1:11">
      <c r="A1331" s="2">
        <f>A1330+1</f>
        <v>1330</v>
      </c>
      <c r="B1331" s="210" t="s">
        <v>212</v>
      </c>
      <c r="C1331" s="2">
        <v>2024</v>
      </c>
      <c r="D1331" s="2" t="s">
        <v>211</v>
      </c>
      <c r="E1331" s="2" t="s">
        <v>211</v>
      </c>
      <c r="F1331" s="18">
        <v>45536</v>
      </c>
      <c r="G1331" s="2">
        <v>31</v>
      </c>
      <c r="H1331" s="19">
        <v>45565</v>
      </c>
      <c r="I1331" s="3" t="s">
        <v>701</v>
      </c>
      <c r="J1331" s="2">
        <v>1</v>
      </c>
      <c r="K1331" s="212" t="s">
        <v>899</v>
      </c>
    </row>
    <row r="1332" spans="1:11">
      <c r="A1332" s="2">
        <f t="shared" ref="A1332:A1334" si="155">A1331+1</f>
        <v>1331</v>
      </c>
      <c r="B1332" s="210" t="s">
        <v>212</v>
      </c>
      <c r="C1332" s="2">
        <v>2024</v>
      </c>
      <c r="D1332" s="2" t="s">
        <v>211</v>
      </c>
      <c r="E1332" s="2" t="s">
        <v>211</v>
      </c>
      <c r="F1332" s="18">
        <v>45566</v>
      </c>
      <c r="G1332" s="2">
        <v>31</v>
      </c>
      <c r="H1332" s="19">
        <v>45568</v>
      </c>
      <c r="I1332" t="s">
        <v>411</v>
      </c>
      <c r="J1332" s="2">
        <v>1</v>
      </c>
      <c r="K1332" s="214" t="s">
        <v>185</v>
      </c>
    </row>
    <row r="1333" spans="1:11">
      <c r="A1333" s="2">
        <f t="shared" si="155"/>
        <v>1332</v>
      </c>
      <c r="B1333" s="210" t="s">
        <v>212</v>
      </c>
      <c r="C1333" s="2">
        <v>2024</v>
      </c>
      <c r="D1333" s="2" t="s">
        <v>211</v>
      </c>
      <c r="E1333" s="2" t="s">
        <v>211</v>
      </c>
      <c r="F1333" s="18">
        <v>45566</v>
      </c>
      <c r="G1333" s="2">
        <v>31</v>
      </c>
      <c r="H1333" s="19">
        <v>45568</v>
      </c>
      <c r="I1333" s="211" t="s">
        <v>334</v>
      </c>
      <c r="J1333" s="2">
        <v>1</v>
      </c>
      <c r="K1333" s="214" t="s">
        <v>186</v>
      </c>
    </row>
    <row r="1334" spans="1:11">
      <c r="A1334" s="2">
        <f t="shared" si="155"/>
        <v>1333</v>
      </c>
      <c r="B1334" s="210" t="s">
        <v>212</v>
      </c>
      <c r="C1334" s="2">
        <v>2024</v>
      </c>
      <c r="D1334" s="2" t="s">
        <v>211</v>
      </c>
      <c r="E1334" s="2" t="s">
        <v>211</v>
      </c>
      <c r="F1334" s="18">
        <v>45566</v>
      </c>
      <c r="G1334" s="2">
        <v>31</v>
      </c>
      <c r="H1334" s="19">
        <v>45568</v>
      </c>
      <c r="I1334" t="s">
        <v>1485</v>
      </c>
      <c r="J1334" s="2">
        <v>1</v>
      </c>
      <c r="K1334" s="214" t="s">
        <v>185</v>
      </c>
    </row>
    <row r="1335" spans="1:11">
      <c r="A1335" s="2">
        <f>A1334+1</f>
        <v>1334</v>
      </c>
      <c r="B1335" s="210" t="s">
        <v>212</v>
      </c>
      <c r="C1335" s="2">
        <v>2024</v>
      </c>
      <c r="D1335" s="2" t="s">
        <v>211</v>
      </c>
      <c r="E1335" s="2" t="s">
        <v>211</v>
      </c>
      <c r="F1335" s="18">
        <v>45566</v>
      </c>
      <c r="G1335" s="2">
        <v>31</v>
      </c>
      <c r="H1335" s="19">
        <v>45569</v>
      </c>
      <c r="I1335" t="s">
        <v>384</v>
      </c>
      <c r="J1335" s="2">
        <v>1</v>
      </c>
      <c r="K1335" s="214" t="s">
        <v>186</v>
      </c>
    </row>
    <row r="1336" spans="1:11">
      <c r="A1336" s="2">
        <f t="shared" ref="A1336:A1337" si="156">A1335+1</f>
        <v>1335</v>
      </c>
      <c r="B1336" s="210" t="s">
        <v>212</v>
      </c>
      <c r="C1336" s="2">
        <v>2024</v>
      </c>
      <c r="D1336" s="2" t="s">
        <v>211</v>
      </c>
      <c r="E1336" s="2" t="s">
        <v>211</v>
      </c>
      <c r="F1336" s="18">
        <v>45566</v>
      </c>
      <c r="G1336" s="2">
        <v>31</v>
      </c>
      <c r="H1336" s="19">
        <v>45570</v>
      </c>
      <c r="I1336" t="s">
        <v>403</v>
      </c>
      <c r="J1336" s="2">
        <v>2</v>
      </c>
      <c r="K1336" s="214" t="s">
        <v>186</v>
      </c>
    </row>
    <row r="1337" spans="1:11">
      <c r="A1337" s="2">
        <f t="shared" si="156"/>
        <v>1336</v>
      </c>
      <c r="B1337" s="210" t="s">
        <v>212</v>
      </c>
      <c r="C1337" s="2">
        <v>2024</v>
      </c>
      <c r="D1337" s="2" t="s">
        <v>211</v>
      </c>
      <c r="E1337" s="2" t="s">
        <v>211</v>
      </c>
      <c r="F1337" s="18">
        <v>45566</v>
      </c>
      <c r="G1337" s="2">
        <v>31</v>
      </c>
      <c r="H1337" s="19">
        <v>45570</v>
      </c>
      <c r="I1337" t="s">
        <v>384</v>
      </c>
      <c r="J1337" s="2">
        <v>2</v>
      </c>
      <c r="K1337" s="214" t="s">
        <v>184</v>
      </c>
    </row>
    <row r="1338" spans="1:11">
      <c r="A1338" s="2">
        <f t="shared" ref="A1338:A1339" si="157">A1337+1</f>
        <v>1337</v>
      </c>
      <c r="B1338" s="210" t="s">
        <v>212</v>
      </c>
      <c r="C1338" s="2">
        <v>2024</v>
      </c>
      <c r="D1338" s="2" t="s">
        <v>211</v>
      </c>
      <c r="E1338" s="2" t="s">
        <v>211</v>
      </c>
      <c r="F1338" s="18">
        <v>45566</v>
      </c>
      <c r="G1338" s="2">
        <v>31</v>
      </c>
      <c r="H1338" s="19">
        <v>45572</v>
      </c>
      <c r="I1338" s="211" t="s">
        <v>334</v>
      </c>
      <c r="J1338" s="2">
        <v>2</v>
      </c>
      <c r="K1338" s="211" t="s">
        <v>186</v>
      </c>
    </row>
    <row r="1339" spans="1:11">
      <c r="A1339" s="2">
        <f t="shared" si="157"/>
        <v>1338</v>
      </c>
      <c r="B1339" s="210" t="s">
        <v>212</v>
      </c>
      <c r="C1339" s="2">
        <v>2024</v>
      </c>
      <c r="D1339" s="2" t="s">
        <v>211</v>
      </c>
      <c r="E1339" s="2" t="s">
        <v>211</v>
      </c>
      <c r="F1339" s="18">
        <v>45566</v>
      </c>
      <c r="G1339" s="2">
        <v>31</v>
      </c>
      <c r="H1339" s="19">
        <v>45572</v>
      </c>
      <c r="I1339" t="s">
        <v>404</v>
      </c>
      <c r="J1339" s="2">
        <v>1</v>
      </c>
      <c r="K1339" s="211" t="s">
        <v>185</v>
      </c>
    </row>
    <row r="1340" spans="1:11">
      <c r="A1340" s="2">
        <f>A1339+1</f>
        <v>1339</v>
      </c>
      <c r="B1340" s="210" t="s">
        <v>212</v>
      </c>
      <c r="C1340" s="2">
        <v>2024</v>
      </c>
      <c r="D1340" s="2" t="s">
        <v>211</v>
      </c>
      <c r="E1340" s="2" t="s">
        <v>211</v>
      </c>
      <c r="F1340" s="18">
        <v>45566</v>
      </c>
      <c r="G1340" s="2">
        <v>31</v>
      </c>
      <c r="H1340" s="19">
        <v>45574</v>
      </c>
      <c r="I1340" t="s">
        <v>337</v>
      </c>
      <c r="J1340" s="2">
        <v>1</v>
      </c>
      <c r="K1340" s="214" t="s">
        <v>189</v>
      </c>
    </row>
    <row r="1341" spans="1:11">
      <c r="A1341" s="2">
        <f>A1340+1</f>
        <v>1340</v>
      </c>
      <c r="B1341" s="210" t="s">
        <v>212</v>
      </c>
      <c r="C1341" s="2">
        <v>2024</v>
      </c>
      <c r="D1341" s="2" t="s">
        <v>211</v>
      </c>
      <c r="E1341" s="2" t="s">
        <v>211</v>
      </c>
      <c r="F1341" s="18">
        <v>45566</v>
      </c>
      <c r="G1341" s="2">
        <v>31</v>
      </c>
      <c r="H1341" s="19">
        <v>45575</v>
      </c>
      <c r="I1341" t="s">
        <v>333</v>
      </c>
      <c r="J1341" s="2">
        <v>1</v>
      </c>
      <c r="K1341" s="214" t="s">
        <v>189</v>
      </c>
    </row>
    <row r="1342" spans="1:11">
      <c r="A1342" s="2">
        <f>A1341+1</f>
        <v>1341</v>
      </c>
      <c r="B1342" s="210" t="s">
        <v>212</v>
      </c>
      <c r="C1342" s="2">
        <v>2024</v>
      </c>
      <c r="D1342" s="2" t="s">
        <v>211</v>
      </c>
      <c r="E1342" s="2" t="s">
        <v>211</v>
      </c>
      <c r="F1342" s="18">
        <v>45566</v>
      </c>
      <c r="G1342" s="2">
        <v>31</v>
      </c>
      <c r="H1342" s="19">
        <v>45577</v>
      </c>
      <c r="I1342" t="s">
        <v>706</v>
      </c>
      <c r="J1342" s="2">
        <v>1</v>
      </c>
      <c r="K1342" s="212" t="s">
        <v>744</v>
      </c>
    </row>
    <row r="1343" spans="1:11">
      <c r="A1343" s="2">
        <f t="shared" ref="A1343:A1344" si="158">A1342+1</f>
        <v>1342</v>
      </c>
      <c r="B1343" s="210" t="s">
        <v>212</v>
      </c>
      <c r="C1343" s="2">
        <v>2024</v>
      </c>
      <c r="D1343" s="2" t="s">
        <v>211</v>
      </c>
      <c r="E1343" s="2" t="s">
        <v>211</v>
      </c>
      <c r="F1343" s="18">
        <v>45566</v>
      </c>
      <c r="G1343" s="2">
        <v>31</v>
      </c>
      <c r="H1343" s="19">
        <v>45581</v>
      </c>
      <c r="I1343" t="s">
        <v>384</v>
      </c>
      <c r="J1343" s="2">
        <v>2</v>
      </c>
      <c r="K1343" s="214" t="s">
        <v>185</v>
      </c>
    </row>
    <row r="1344" spans="1:11">
      <c r="A1344" s="2">
        <f t="shared" si="158"/>
        <v>1343</v>
      </c>
      <c r="B1344" s="210" t="s">
        <v>212</v>
      </c>
      <c r="C1344" s="2">
        <v>2024</v>
      </c>
      <c r="D1344" s="2" t="s">
        <v>211</v>
      </c>
      <c r="E1344" s="2" t="s">
        <v>211</v>
      </c>
      <c r="F1344" s="18">
        <v>45566</v>
      </c>
      <c r="G1344" s="2">
        <v>31</v>
      </c>
      <c r="H1344" s="19">
        <v>45581</v>
      </c>
      <c r="I1344" s="211" t="s">
        <v>334</v>
      </c>
      <c r="J1344" s="2">
        <v>2</v>
      </c>
      <c r="K1344" s="214" t="s">
        <v>185</v>
      </c>
    </row>
    <row r="1345" spans="1:11">
      <c r="A1345" s="2">
        <f>A1344+1</f>
        <v>1344</v>
      </c>
      <c r="B1345" s="210" t="s">
        <v>212</v>
      </c>
      <c r="C1345" s="2">
        <v>2024</v>
      </c>
      <c r="D1345" s="2" t="s">
        <v>211</v>
      </c>
      <c r="E1345" s="2" t="s">
        <v>211</v>
      </c>
      <c r="F1345" s="18">
        <v>45566</v>
      </c>
      <c r="G1345" s="2">
        <v>31</v>
      </c>
      <c r="H1345" s="19">
        <v>45583</v>
      </c>
      <c r="I1345" t="s">
        <v>337</v>
      </c>
      <c r="J1345" s="2">
        <v>1</v>
      </c>
      <c r="K1345" s="214" t="s">
        <v>189</v>
      </c>
    </row>
    <row r="1346" spans="1:11">
      <c r="A1346" s="2">
        <f>A1345+1</f>
        <v>1345</v>
      </c>
      <c r="B1346" s="210" t="s">
        <v>212</v>
      </c>
      <c r="C1346" s="2">
        <v>2024</v>
      </c>
      <c r="D1346" s="2" t="s">
        <v>211</v>
      </c>
      <c r="E1346" s="2" t="s">
        <v>211</v>
      </c>
      <c r="F1346" s="18">
        <v>45566</v>
      </c>
      <c r="G1346" s="2">
        <v>31</v>
      </c>
      <c r="H1346" s="19">
        <v>45585</v>
      </c>
      <c r="I1346" t="s">
        <v>404</v>
      </c>
      <c r="J1346" s="2">
        <v>1</v>
      </c>
      <c r="K1346" s="214" t="s">
        <v>188</v>
      </c>
    </row>
    <row r="1347" spans="1:11">
      <c r="A1347" s="2">
        <f t="shared" ref="A1347:A1353" si="159">A1346+1</f>
        <v>1346</v>
      </c>
      <c r="B1347" s="210" t="s">
        <v>212</v>
      </c>
      <c r="C1347" s="2">
        <v>2024</v>
      </c>
      <c r="D1347" s="2" t="s">
        <v>211</v>
      </c>
      <c r="E1347" s="2" t="s">
        <v>211</v>
      </c>
      <c r="F1347" s="18">
        <v>45566</v>
      </c>
      <c r="G1347" s="2">
        <v>31</v>
      </c>
      <c r="H1347" s="19">
        <v>45589</v>
      </c>
      <c r="I1347" t="s">
        <v>372</v>
      </c>
      <c r="J1347" s="2">
        <v>1</v>
      </c>
      <c r="K1347" s="214" t="s">
        <v>187</v>
      </c>
    </row>
    <row r="1348" spans="1:11">
      <c r="A1348" s="2">
        <f t="shared" si="159"/>
        <v>1347</v>
      </c>
      <c r="B1348" s="210" t="s">
        <v>212</v>
      </c>
      <c r="C1348" s="2">
        <v>2024</v>
      </c>
      <c r="D1348" s="2" t="s">
        <v>211</v>
      </c>
      <c r="E1348" s="2" t="s">
        <v>211</v>
      </c>
      <c r="F1348" s="18">
        <v>45566</v>
      </c>
      <c r="G1348" s="2">
        <v>31</v>
      </c>
      <c r="H1348" s="19">
        <v>45589</v>
      </c>
      <c r="I1348" t="s">
        <v>372</v>
      </c>
      <c r="J1348" s="2">
        <v>1</v>
      </c>
      <c r="K1348" s="214" t="s">
        <v>187</v>
      </c>
    </row>
    <row r="1349" spans="1:11">
      <c r="A1349" s="2">
        <f t="shared" si="159"/>
        <v>1348</v>
      </c>
      <c r="B1349" s="210" t="s">
        <v>212</v>
      </c>
      <c r="C1349" s="2">
        <v>2024</v>
      </c>
      <c r="D1349" s="2" t="s">
        <v>211</v>
      </c>
      <c r="E1349" s="2" t="s">
        <v>211</v>
      </c>
      <c r="F1349" s="18">
        <v>45566</v>
      </c>
      <c r="G1349" s="2">
        <v>31</v>
      </c>
      <c r="H1349" s="19">
        <v>45589</v>
      </c>
      <c r="I1349" t="s">
        <v>372</v>
      </c>
      <c r="J1349" s="2">
        <v>1</v>
      </c>
      <c r="K1349" s="214" t="s">
        <v>187</v>
      </c>
    </row>
    <row r="1350" spans="1:11">
      <c r="A1350" s="2">
        <f t="shared" si="159"/>
        <v>1349</v>
      </c>
      <c r="B1350" s="210" t="s">
        <v>212</v>
      </c>
      <c r="C1350" s="2">
        <v>2024</v>
      </c>
      <c r="D1350" s="2" t="s">
        <v>211</v>
      </c>
      <c r="E1350" s="2" t="s">
        <v>211</v>
      </c>
      <c r="F1350" s="18">
        <v>45566</v>
      </c>
      <c r="G1350" s="2">
        <v>31</v>
      </c>
      <c r="H1350" s="19">
        <v>45589</v>
      </c>
      <c r="I1350" t="s">
        <v>372</v>
      </c>
      <c r="J1350" s="2">
        <v>1</v>
      </c>
      <c r="K1350" s="214" t="s">
        <v>186</v>
      </c>
    </row>
    <row r="1351" spans="1:11">
      <c r="A1351" s="2">
        <f t="shared" si="159"/>
        <v>1350</v>
      </c>
      <c r="B1351" s="210" t="s">
        <v>212</v>
      </c>
      <c r="C1351" s="2">
        <v>2024</v>
      </c>
      <c r="D1351" s="2" t="s">
        <v>211</v>
      </c>
      <c r="E1351" s="2" t="s">
        <v>211</v>
      </c>
      <c r="F1351" s="18">
        <v>45566</v>
      </c>
      <c r="G1351" s="2">
        <v>31</v>
      </c>
      <c r="H1351" s="19">
        <v>45589</v>
      </c>
      <c r="I1351" t="s">
        <v>372</v>
      </c>
      <c r="J1351" s="2">
        <v>1</v>
      </c>
      <c r="K1351" s="214" t="s">
        <v>186</v>
      </c>
    </row>
    <row r="1352" spans="1:11">
      <c r="A1352" s="2">
        <f t="shared" si="159"/>
        <v>1351</v>
      </c>
      <c r="B1352" s="210" t="s">
        <v>212</v>
      </c>
      <c r="C1352" s="2">
        <v>2024</v>
      </c>
      <c r="D1352" s="2" t="s">
        <v>211</v>
      </c>
      <c r="E1352" s="2" t="s">
        <v>211</v>
      </c>
      <c r="F1352" s="18">
        <v>45566</v>
      </c>
      <c r="G1352" s="2">
        <v>31</v>
      </c>
      <c r="H1352" s="19">
        <v>45589</v>
      </c>
      <c r="I1352" t="s">
        <v>372</v>
      </c>
      <c r="J1352" s="2">
        <v>1</v>
      </c>
      <c r="K1352" s="214" t="s">
        <v>184</v>
      </c>
    </row>
    <row r="1353" spans="1:11">
      <c r="A1353" s="2">
        <f t="shared" si="159"/>
        <v>1352</v>
      </c>
      <c r="B1353" s="210" t="s">
        <v>212</v>
      </c>
      <c r="C1353" s="2">
        <v>2024</v>
      </c>
      <c r="D1353" s="2" t="s">
        <v>211</v>
      </c>
      <c r="E1353" s="2" t="s">
        <v>211</v>
      </c>
      <c r="F1353" s="18">
        <v>45566</v>
      </c>
      <c r="G1353" s="2">
        <v>31</v>
      </c>
      <c r="H1353" s="19">
        <v>45589</v>
      </c>
      <c r="I1353" t="s">
        <v>372</v>
      </c>
      <c r="J1353" s="2">
        <v>1</v>
      </c>
      <c r="K1353" s="214" t="s">
        <v>184</v>
      </c>
    </row>
    <row r="1354" spans="1:11">
      <c r="A1354" s="2">
        <f t="shared" ref="A1354:A1356" si="160">A1353+1</f>
        <v>1353</v>
      </c>
      <c r="B1354" s="210" t="s">
        <v>212</v>
      </c>
      <c r="C1354" s="2">
        <v>2024</v>
      </c>
      <c r="D1354" s="2" t="s">
        <v>211</v>
      </c>
      <c r="E1354" s="2" t="s">
        <v>211</v>
      </c>
      <c r="F1354" s="18">
        <v>45566</v>
      </c>
      <c r="G1354" s="2">
        <v>31</v>
      </c>
      <c r="H1354" s="19">
        <v>45590</v>
      </c>
      <c r="I1354" t="s">
        <v>372</v>
      </c>
      <c r="J1354" s="2">
        <v>1</v>
      </c>
      <c r="K1354" s="214" t="s">
        <v>184</v>
      </c>
    </row>
    <row r="1355" spans="1:11">
      <c r="A1355" s="2">
        <f t="shared" si="160"/>
        <v>1354</v>
      </c>
      <c r="B1355" s="210" t="s">
        <v>212</v>
      </c>
      <c r="C1355" s="2">
        <v>2024</v>
      </c>
      <c r="D1355" s="2" t="s">
        <v>211</v>
      </c>
      <c r="E1355" s="2" t="s">
        <v>211</v>
      </c>
      <c r="F1355" s="18">
        <v>45566</v>
      </c>
      <c r="G1355" s="2">
        <v>31</v>
      </c>
      <c r="H1355" s="19">
        <v>45590</v>
      </c>
      <c r="I1355" t="s">
        <v>372</v>
      </c>
      <c r="J1355" s="2">
        <v>1</v>
      </c>
      <c r="K1355" s="214" t="s">
        <v>184</v>
      </c>
    </row>
    <row r="1356" spans="1:11">
      <c r="A1356" s="2">
        <f t="shared" si="160"/>
        <v>1355</v>
      </c>
      <c r="B1356" s="210" t="s">
        <v>212</v>
      </c>
      <c r="C1356" s="2">
        <v>2024</v>
      </c>
      <c r="D1356" s="2" t="s">
        <v>211</v>
      </c>
      <c r="E1356" s="2" t="s">
        <v>211</v>
      </c>
      <c r="F1356" s="18">
        <v>45566</v>
      </c>
      <c r="G1356" s="2">
        <v>31</v>
      </c>
      <c r="H1356" s="19">
        <v>45590</v>
      </c>
      <c r="I1356" t="s">
        <v>337</v>
      </c>
      <c r="J1356" s="2">
        <v>1</v>
      </c>
      <c r="K1356" s="214" t="s">
        <v>187</v>
      </c>
    </row>
    <row r="1357" spans="1:11">
      <c r="A1357" s="2">
        <f t="shared" ref="A1357:A1358" si="161">A1356+1</f>
        <v>1356</v>
      </c>
      <c r="B1357" s="210" t="s">
        <v>212</v>
      </c>
      <c r="C1357" s="2">
        <v>2024</v>
      </c>
      <c r="D1357" s="2" t="s">
        <v>211</v>
      </c>
      <c r="E1357" s="2" t="s">
        <v>211</v>
      </c>
      <c r="F1357" s="18">
        <v>45566</v>
      </c>
      <c r="G1357" s="2">
        <v>31</v>
      </c>
      <c r="H1357" s="19">
        <v>45591</v>
      </c>
      <c r="I1357" t="s">
        <v>372</v>
      </c>
      <c r="J1357" s="2">
        <v>1</v>
      </c>
      <c r="K1357" s="214" t="s">
        <v>186</v>
      </c>
    </row>
    <row r="1358" spans="1:11">
      <c r="A1358" s="2">
        <f t="shared" si="161"/>
        <v>1357</v>
      </c>
      <c r="B1358" s="210" t="s">
        <v>212</v>
      </c>
      <c r="C1358" s="2">
        <v>2024</v>
      </c>
      <c r="D1358" s="2" t="s">
        <v>211</v>
      </c>
      <c r="E1358" s="2" t="s">
        <v>211</v>
      </c>
      <c r="F1358" s="18">
        <v>45566</v>
      </c>
      <c r="G1358" s="2">
        <v>31</v>
      </c>
      <c r="H1358" s="19">
        <v>45591</v>
      </c>
      <c r="I1358" t="s">
        <v>372</v>
      </c>
      <c r="J1358" s="2">
        <v>1</v>
      </c>
      <c r="K1358" s="214" t="s">
        <v>186</v>
      </c>
    </row>
    <row r="1359" spans="1:11">
      <c r="A1359" s="2">
        <f t="shared" ref="A1359:A1361" si="162">A1358+1</f>
        <v>1358</v>
      </c>
      <c r="B1359" s="210" t="s">
        <v>212</v>
      </c>
      <c r="C1359" s="2">
        <v>2024</v>
      </c>
      <c r="D1359" s="2" t="s">
        <v>211</v>
      </c>
      <c r="E1359" s="2" t="s">
        <v>211</v>
      </c>
      <c r="F1359" s="18">
        <v>45566</v>
      </c>
      <c r="G1359" s="2">
        <v>31</v>
      </c>
      <c r="H1359" s="19">
        <v>45594</v>
      </c>
      <c r="I1359" t="s">
        <v>384</v>
      </c>
      <c r="J1359" s="2">
        <v>2</v>
      </c>
      <c r="K1359" s="214" t="s">
        <v>185</v>
      </c>
    </row>
    <row r="1360" spans="1:11">
      <c r="A1360" s="2">
        <f t="shared" si="162"/>
        <v>1359</v>
      </c>
      <c r="B1360" s="210" t="s">
        <v>212</v>
      </c>
      <c r="C1360" s="2">
        <v>2024</v>
      </c>
      <c r="D1360" s="2" t="s">
        <v>211</v>
      </c>
      <c r="E1360" s="2" t="s">
        <v>211</v>
      </c>
      <c r="F1360" s="18">
        <v>45566</v>
      </c>
      <c r="G1360" s="2">
        <v>31</v>
      </c>
      <c r="H1360" s="19">
        <v>45594</v>
      </c>
      <c r="I1360" t="s">
        <v>403</v>
      </c>
      <c r="J1360" s="2">
        <v>2</v>
      </c>
      <c r="K1360" s="214" t="s">
        <v>185</v>
      </c>
    </row>
    <row r="1361" spans="1:11">
      <c r="A1361" s="2">
        <f t="shared" si="162"/>
        <v>1360</v>
      </c>
      <c r="B1361" s="210" t="s">
        <v>212</v>
      </c>
      <c r="C1361" s="2">
        <v>2024</v>
      </c>
      <c r="D1361" s="2" t="s">
        <v>211</v>
      </c>
      <c r="E1361" s="2" t="s">
        <v>211</v>
      </c>
      <c r="F1361" s="18">
        <v>45566</v>
      </c>
      <c r="G1361" s="2">
        <v>31</v>
      </c>
      <c r="H1361" s="19">
        <v>45594</v>
      </c>
      <c r="I1361" t="s">
        <v>413</v>
      </c>
      <c r="J1361" s="2">
        <v>2</v>
      </c>
      <c r="K1361" s="214" t="s">
        <v>184</v>
      </c>
    </row>
    <row r="1362" spans="1:11">
      <c r="A1362" s="2">
        <f t="shared" ref="A1362:A1363" si="163">A1361+1</f>
        <v>1361</v>
      </c>
      <c r="B1362" s="210" t="s">
        <v>212</v>
      </c>
      <c r="C1362" s="2">
        <v>2024</v>
      </c>
      <c r="D1362" s="2" t="s">
        <v>211</v>
      </c>
      <c r="E1362" s="2" t="s">
        <v>211</v>
      </c>
      <c r="F1362" s="18">
        <v>45566</v>
      </c>
      <c r="G1362" s="2">
        <v>31</v>
      </c>
      <c r="H1362" s="19">
        <v>45595</v>
      </c>
      <c r="I1362" t="s">
        <v>414</v>
      </c>
      <c r="J1362" s="2">
        <v>1</v>
      </c>
      <c r="K1362" s="214" t="s">
        <v>188</v>
      </c>
    </row>
    <row r="1363" spans="1:11">
      <c r="A1363" s="2">
        <f t="shared" si="163"/>
        <v>1362</v>
      </c>
      <c r="B1363" s="210" t="s">
        <v>212</v>
      </c>
      <c r="C1363" s="2">
        <v>2024</v>
      </c>
      <c r="D1363" s="2" t="s">
        <v>211</v>
      </c>
      <c r="E1363" s="2" t="s">
        <v>211</v>
      </c>
      <c r="F1363" s="18">
        <v>45566</v>
      </c>
      <c r="G1363" s="2">
        <v>31</v>
      </c>
      <c r="H1363" s="19">
        <v>45595</v>
      </c>
      <c r="I1363" t="s">
        <v>403</v>
      </c>
      <c r="J1363" s="2">
        <v>2</v>
      </c>
      <c r="K1363" s="214" t="s">
        <v>188</v>
      </c>
    </row>
    <row r="1364" spans="1:11">
      <c r="A1364" s="2">
        <f t="shared" ref="A1364:A1366" si="164">A1363+1</f>
        <v>1363</v>
      </c>
      <c r="B1364" s="210" t="s">
        <v>212</v>
      </c>
      <c r="C1364" s="2">
        <v>2024</v>
      </c>
      <c r="D1364" s="2" t="s">
        <v>211</v>
      </c>
      <c r="E1364" s="2" t="s">
        <v>211</v>
      </c>
      <c r="F1364" s="18">
        <v>45566</v>
      </c>
      <c r="G1364" s="2">
        <v>31</v>
      </c>
      <c r="H1364" s="19">
        <v>45596</v>
      </c>
      <c r="I1364" t="s">
        <v>404</v>
      </c>
      <c r="J1364" s="2">
        <v>1</v>
      </c>
      <c r="K1364" s="214" t="s">
        <v>184</v>
      </c>
    </row>
    <row r="1365" spans="1:11">
      <c r="A1365" s="2">
        <f t="shared" si="164"/>
        <v>1364</v>
      </c>
      <c r="B1365" s="210" t="s">
        <v>212</v>
      </c>
      <c r="C1365" s="2">
        <v>2024</v>
      </c>
      <c r="D1365" s="2" t="s">
        <v>211</v>
      </c>
      <c r="E1365" s="2" t="s">
        <v>211</v>
      </c>
      <c r="F1365" s="18">
        <v>45566</v>
      </c>
      <c r="G1365" s="2">
        <v>31</v>
      </c>
      <c r="H1365" s="19">
        <v>45596</v>
      </c>
      <c r="I1365" t="s">
        <v>404</v>
      </c>
      <c r="J1365" s="2">
        <v>1</v>
      </c>
      <c r="K1365" s="214" t="s">
        <v>184</v>
      </c>
    </row>
    <row r="1366" spans="1:11">
      <c r="A1366" s="2">
        <f t="shared" si="164"/>
        <v>1365</v>
      </c>
      <c r="B1366" s="210" t="s">
        <v>212</v>
      </c>
      <c r="C1366" s="2">
        <v>2024</v>
      </c>
      <c r="D1366" s="2" t="s">
        <v>211</v>
      </c>
      <c r="E1366" s="2" t="s">
        <v>211</v>
      </c>
      <c r="F1366" s="18">
        <v>45566</v>
      </c>
      <c r="G1366" s="2">
        <v>31</v>
      </c>
      <c r="H1366" s="19">
        <v>45596</v>
      </c>
      <c r="I1366" t="s">
        <v>384</v>
      </c>
      <c r="J1366" s="2">
        <v>2</v>
      </c>
      <c r="K1366" s="214" t="s">
        <v>185</v>
      </c>
    </row>
    <row r="1367" spans="1:11">
      <c r="A1367" s="2">
        <f>A1366+1</f>
        <v>1366</v>
      </c>
      <c r="B1367" s="210" t="s">
        <v>212</v>
      </c>
      <c r="C1367" s="2">
        <v>2024</v>
      </c>
      <c r="D1367" s="2" t="s">
        <v>211</v>
      </c>
      <c r="E1367" s="2" t="s">
        <v>211</v>
      </c>
      <c r="F1367" s="18">
        <v>45597</v>
      </c>
      <c r="G1367" s="2">
        <v>30</v>
      </c>
      <c r="H1367" s="19">
        <v>45597</v>
      </c>
      <c r="I1367" t="s">
        <v>404</v>
      </c>
      <c r="J1367" s="2">
        <v>1</v>
      </c>
      <c r="K1367" s="214" t="s">
        <v>184</v>
      </c>
    </row>
    <row r="1368" spans="1:11">
      <c r="A1368" s="2">
        <f t="shared" ref="A1368:A1370" si="165">A1367+1</f>
        <v>1367</v>
      </c>
      <c r="B1368" s="210" t="s">
        <v>212</v>
      </c>
      <c r="C1368" s="2">
        <v>2024</v>
      </c>
      <c r="D1368" s="2" t="s">
        <v>211</v>
      </c>
      <c r="E1368" s="2" t="s">
        <v>211</v>
      </c>
      <c r="F1368" s="18">
        <v>45597</v>
      </c>
      <c r="G1368" s="2">
        <v>30</v>
      </c>
      <c r="H1368" s="19">
        <v>45598</v>
      </c>
      <c r="I1368" t="s">
        <v>384</v>
      </c>
      <c r="J1368" s="2">
        <v>2</v>
      </c>
      <c r="K1368" s="214" t="s">
        <v>184</v>
      </c>
    </row>
    <row r="1369" spans="1:11">
      <c r="A1369" s="2">
        <f t="shared" si="165"/>
        <v>1368</v>
      </c>
      <c r="B1369" s="210" t="s">
        <v>212</v>
      </c>
      <c r="C1369" s="2">
        <v>2024</v>
      </c>
      <c r="D1369" s="2" t="s">
        <v>211</v>
      </c>
      <c r="E1369" s="2" t="s">
        <v>211</v>
      </c>
      <c r="F1369" s="18">
        <v>45597</v>
      </c>
      <c r="G1369" s="2">
        <v>30</v>
      </c>
      <c r="H1369" s="19">
        <v>45598</v>
      </c>
      <c r="I1369" t="s">
        <v>403</v>
      </c>
      <c r="J1369" s="2">
        <v>2</v>
      </c>
      <c r="K1369" s="214" t="s">
        <v>188</v>
      </c>
    </row>
    <row r="1370" spans="1:11">
      <c r="A1370" s="2">
        <f t="shared" si="165"/>
        <v>1369</v>
      </c>
      <c r="B1370" s="210" t="s">
        <v>212</v>
      </c>
      <c r="C1370" s="2">
        <v>2024</v>
      </c>
      <c r="D1370" s="2" t="s">
        <v>211</v>
      </c>
      <c r="E1370" s="2" t="s">
        <v>211</v>
      </c>
      <c r="F1370" s="18">
        <v>45597</v>
      </c>
      <c r="G1370" s="2">
        <v>30</v>
      </c>
      <c r="H1370" s="19">
        <v>45598</v>
      </c>
      <c r="I1370" t="s">
        <v>404</v>
      </c>
      <c r="J1370" s="2">
        <v>1</v>
      </c>
      <c r="K1370" s="214" t="s">
        <v>184</v>
      </c>
    </row>
    <row r="1371" spans="1:11">
      <c r="A1371" s="2">
        <f>A1370+1</f>
        <v>1370</v>
      </c>
      <c r="B1371" s="210" t="s">
        <v>212</v>
      </c>
      <c r="C1371" s="2">
        <v>2024</v>
      </c>
      <c r="D1371" s="2" t="s">
        <v>211</v>
      </c>
      <c r="E1371" s="2" t="s">
        <v>211</v>
      </c>
      <c r="F1371" s="18">
        <v>45597</v>
      </c>
      <c r="G1371" s="2">
        <v>30</v>
      </c>
      <c r="H1371" s="19">
        <v>45599</v>
      </c>
      <c r="I1371" t="s">
        <v>414</v>
      </c>
      <c r="J1371" s="2">
        <v>1</v>
      </c>
      <c r="K1371" s="214" t="s">
        <v>189</v>
      </c>
    </row>
    <row r="1372" spans="1:11">
      <c r="A1372" s="2">
        <f t="shared" ref="A1372:A1373" si="166">A1371+1</f>
        <v>1371</v>
      </c>
      <c r="B1372" s="210" t="s">
        <v>212</v>
      </c>
      <c r="C1372" s="2">
        <v>2024</v>
      </c>
      <c r="D1372" s="2" t="s">
        <v>211</v>
      </c>
      <c r="E1372" s="2" t="s">
        <v>211</v>
      </c>
      <c r="F1372" s="18">
        <v>45597</v>
      </c>
      <c r="G1372" s="2">
        <v>30</v>
      </c>
      <c r="H1372" s="19">
        <v>45600</v>
      </c>
      <c r="I1372" s="211" t="s">
        <v>334</v>
      </c>
      <c r="J1372" s="2">
        <v>2</v>
      </c>
      <c r="K1372" s="214" t="s">
        <v>188</v>
      </c>
    </row>
    <row r="1373" spans="1:11">
      <c r="A1373" s="2">
        <f t="shared" si="166"/>
        <v>1372</v>
      </c>
      <c r="B1373" s="210" t="s">
        <v>212</v>
      </c>
      <c r="C1373" s="2">
        <v>2024</v>
      </c>
      <c r="D1373" s="2" t="s">
        <v>211</v>
      </c>
      <c r="E1373" s="2" t="s">
        <v>211</v>
      </c>
      <c r="F1373" s="18">
        <v>45597</v>
      </c>
      <c r="G1373" s="2">
        <v>30</v>
      </c>
      <c r="H1373" s="19">
        <v>45600</v>
      </c>
      <c r="I1373" t="s">
        <v>404</v>
      </c>
      <c r="J1373" s="2">
        <v>1</v>
      </c>
      <c r="K1373" s="214" t="s">
        <v>188</v>
      </c>
    </row>
    <row r="1374" spans="1:11">
      <c r="A1374" s="2">
        <f>A1373+1</f>
        <v>1373</v>
      </c>
      <c r="B1374" s="210" t="s">
        <v>212</v>
      </c>
      <c r="C1374" s="2">
        <v>2024</v>
      </c>
      <c r="D1374" s="2" t="s">
        <v>211</v>
      </c>
      <c r="E1374" s="2" t="s">
        <v>211</v>
      </c>
      <c r="F1374" s="18">
        <v>45597</v>
      </c>
      <c r="G1374" s="2">
        <v>30</v>
      </c>
      <c r="H1374" s="19">
        <v>45601</v>
      </c>
      <c r="I1374" t="s">
        <v>411</v>
      </c>
      <c r="J1374" s="2">
        <v>1</v>
      </c>
      <c r="K1374" s="214" t="s">
        <v>184</v>
      </c>
    </row>
    <row r="1375" spans="1:11">
      <c r="A1375" s="2">
        <f>A1374+1</f>
        <v>1374</v>
      </c>
      <c r="B1375" s="210" t="s">
        <v>212</v>
      </c>
      <c r="C1375" s="2">
        <v>2024</v>
      </c>
      <c r="D1375" s="2" t="s">
        <v>211</v>
      </c>
      <c r="E1375" s="2" t="s">
        <v>211</v>
      </c>
      <c r="F1375" s="18">
        <v>45597</v>
      </c>
      <c r="G1375" s="2">
        <v>30</v>
      </c>
      <c r="H1375" s="19">
        <v>45601</v>
      </c>
      <c r="I1375" t="s">
        <v>701</v>
      </c>
      <c r="J1375" s="2">
        <v>1</v>
      </c>
      <c r="K1375" s="212" t="s">
        <v>741</v>
      </c>
    </row>
    <row r="1376" spans="1:11">
      <c r="A1376" s="2">
        <f>A1375+1</f>
        <v>1375</v>
      </c>
      <c r="B1376" s="210" t="s">
        <v>212</v>
      </c>
      <c r="C1376" s="2">
        <v>2024</v>
      </c>
      <c r="D1376" s="2" t="s">
        <v>211</v>
      </c>
      <c r="E1376" s="2" t="s">
        <v>211</v>
      </c>
      <c r="F1376" s="18">
        <v>45597</v>
      </c>
      <c r="G1376" s="2">
        <v>30</v>
      </c>
      <c r="H1376" s="19">
        <v>45601</v>
      </c>
      <c r="I1376" t="s">
        <v>701</v>
      </c>
      <c r="J1376" s="2">
        <v>1</v>
      </c>
      <c r="K1376" s="212" t="s">
        <v>900</v>
      </c>
    </row>
    <row r="1377" spans="1:11">
      <c r="A1377" s="2">
        <f>A1376+1</f>
        <v>1376</v>
      </c>
      <c r="B1377" s="210" t="s">
        <v>212</v>
      </c>
      <c r="C1377" s="2">
        <v>2024</v>
      </c>
      <c r="D1377" s="2" t="s">
        <v>211</v>
      </c>
      <c r="E1377" s="2" t="s">
        <v>211</v>
      </c>
      <c r="F1377" s="18">
        <v>45597</v>
      </c>
      <c r="G1377" s="2">
        <v>30</v>
      </c>
      <c r="H1377" s="19">
        <v>45602</v>
      </c>
      <c r="I1377" t="s">
        <v>404</v>
      </c>
      <c r="J1377" s="2">
        <v>1</v>
      </c>
      <c r="K1377" s="214" t="s">
        <v>189</v>
      </c>
    </row>
    <row r="1378" spans="1:11">
      <c r="A1378" s="2">
        <f>A1377+1</f>
        <v>1377</v>
      </c>
      <c r="B1378" s="210" t="s">
        <v>212</v>
      </c>
      <c r="C1378" s="2">
        <v>2024</v>
      </c>
      <c r="D1378" s="2" t="s">
        <v>211</v>
      </c>
      <c r="E1378" s="2" t="s">
        <v>211</v>
      </c>
      <c r="F1378" s="18">
        <v>45597</v>
      </c>
      <c r="G1378" s="2">
        <v>30</v>
      </c>
      <c r="H1378" s="19">
        <v>45603</v>
      </c>
      <c r="I1378" t="s">
        <v>384</v>
      </c>
      <c r="J1378" s="2">
        <v>2</v>
      </c>
      <c r="K1378" s="214" t="s">
        <v>184</v>
      </c>
    </row>
    <row r="1379" spans="1:11">
      <c r="A1379" s="2">
        <f t="shared" ref="A1379:A1380" si="167">A1378+1</f>
        <v>1378</v>
      </c>
      <c r="B1379" s="210" t="s">
        <v>212</v>
      </c>
      <c r="C1379" s="2">
        <v>2024</v>
      </c>
      <c r="D1379" s="2" t="s">
        <v>211</v>
      </c>
      <c r="E1379" s="2" t="s">
        <v>211</v>
      </c>
      <c r="F1379" s="18">
        <v>45597</v>
      </c>
      <c r="G1379" s="2">
        <v>30</v>
      </c>
      <c r="H1379" s="19">
        <v>45604</v>
      </c>
      <c r="I1379" t="s">
        <v>403</v>
      </c>
      <c r="J1379" s="2">
        <v>1</v>
      </c>
      <c r="K1379" s="214" t="s">
        <v>184</v>
      </c>
    </row>
    <row r="1380" spans="1:11">
      <c r="A1380" s="2">
        <f t="shared" si="167"/>
        <v>1379</v>
      </c>
      <c r="B1380" s="210" t="s">
        <v>212</v>
      </c>
      <c r="C1380" s="2">
        <v>2024</v>
      </c>
      <c r="D1380" s="2" t="s">
        <v>211</v>
      </c>
      <c r="E1380" s="2" t="s">
        <v>211</v>
      </c>
      <c r="F1380" s="18">
        <v>45597</v>
      </c>
      <c r="G1380" s="2">
        <v>30</v>
      </c>
      <c r="H1380" s="19">
        <v>45604</v>
      </c>
      <c r="I1380" s="211" t="s">
        <v>415</v>
      </c>
      <c r="J1380" s="2">
        <v>1</v>
      </c>
      <c r="K1380" s="214" t="s">
        <v>185</v>
      </c>
    </row>
    <row r="1381" spans="1:11">
      <c r="A1381" s="2">
        <f t="shared" ref="A1381:A1382" si="168">A1380+1</f>
        <v>1380</v>
      </c>
      <c r="B1381" s="210" t="s">
        <v>212</v>
      </c>
      <c r="C1381" s="2">
        <v>2024</v>
      </c>
      <c r="D1381" s="2" t="s">
        <v>211</v>
      </c>
      <c r="E1381" s="2" t="s">
        <v>211</v>
      </c>
      <c r="F1381" s="18">
        <v>45597</v>
      </c>
      <c r="G1381" s="2">
        <v>30</v>
      </c>
      <c r="H1381" s="19">
        <v>45606</v>
      </c>
      <c r="I1381" t="s">
        <v>403</v>
      </c>
      <c r="J1381" s="2">
        <v>2</v>
      </c>
      <c r="K1381" s="214" t="s">
        <v>189</v>
      </c>
    </row>
    <row r="1382" spans="1:11">
      <c r="A1382" s="2">
        <f t="shared" si="168"/>
        <v>1381</v>
      </c>
      <c r="B1382" s="210" t="s">
        <v>212</v>
      </c>
      <c r="C1382" s="2">
        <v>2024</v>
      </c>
      <c r="D1382" s="2" t="s">
        <v>211</v>
      </c>
      <c r="E1382" s="2" t="s">
        <v>211</v>
      </c>
      <c r="F1382" s="18">
        <v>45597</v>
      </c>
      <c r="G1382" s="2">
        <v>30</v>
      </c>
      <c r="H1382" s="19">
        <v>45606</v>
      </c>
      <c r="I1382" t="s">
        <v>404</v>
      </c>
      <c r="J1382" s="2">
        <v>1</v>
      </c>
      <c r="K1382" s="214" t="s">
        <v>189</v>
      </c>
    </row>
    <row r="1383" spans="1:11">
      <c r="A1383" s="2">
        <f>A1382+1</f>
        <v>1382</v>
      </c>
      <c r="B1383" s="210" t="s">
        <v>212</v>
      </c>
      <c r="C1383" s="2">
        <v>2024</v>
      </c>
      <c r="D1383" s="2" t="s">
        <v>211</v>
      </c>
      <c r="E1383" s="2" t="s">
        <v>211</v>
      </c>
      <c r="F1383" s="18">
        <v>45597</v>
      </c>
      <c r="G1383" s="2">
        <v>30</v>
      </c>
      <c r="H1383" s="19">
        <v>45608</v>
      </c>
      <c r="I1383" t="s">
        <v>372</v>
      </c>
      <c r="J1383" s="2">
        <v>1</v>
      </c>
      <c r="K1383" s="214" t="s">
        <v>188</v>
      </c>
    </row>
    <row r="1384" spans="1:11">
      <c r="A1384" s="2">
        <f>A1383+1</f>
        <v>1383</v>
      </c>
      <c r="B1384" s="210" t="s">
        <v>212</v>
      </c>
      <c r="C1384" s="2">
        <v>2024</v>
      </c>
      <c r="D1384" s="2" t="s">
        <v>211</v>
      </c>
      <c r="E1384" s="2" t="s">
        <v>211</v>
      </c>
      <c r="F1384" s="18">
        <v>45597</v>
      </c>
      <c r="G1384" s="2">
        <v>30</v>
      </c>
      <c r="H1384" s="19">
        <v>45609</v>
      </c>
      <c r="I1384" t="s">
        <v>403</v>
      </c>
      <c r="J1384" s="2">
        <v>2</v>
      </c>
      <c r="K1384" s="214" t="s">
        <v>188</v>
      </c>
    </row>
    <row r="1385" spans="1:11">
      <c r="A1385" s="2">
        <f t="shared" ref="A1385:A1387" si="169">A1384+1</f>
        <v>1384</v>
      </c>
      <c r="B1385" s="210" t="s">
        <v>212</v>
      </c>
      <c r="C1385" s="2">
        <v>2024</v>
      </c>
      <c r="D1385" s="2" t="s">
        <v>211</v>
      </c>
      <c r="E1385" s="2" t="s">
        <v>211</v>
      </c>
      <c r="F1385" s="18">
        <v>45597</v>
      </c>
      <c r="G1385" s="2">
        <v>30</v>
      </c>
      <c r="H1385" s="19">
        <v>45614</v>
      </c>
      <c r="I1385" t="s">
        <v>403</v>
      </c>
      <c r="J1385" s="2">
        <v>2</v>
      </c>
      <c r="K1385" s="211" t="s">
        <v>187</v>
      </c>
    </row>
    <row r="1386" spans="1:11">
      <c r="A1386" s="2">
        <f t="shared" si="169"/>
        <v>1385</v>
      </c>
      <c r="B1386" s="210" t="s">
        <v>212</v>
      </c>
      <c r="C1386" s="2">
        <v>2024</v>
      </c>
      <c r="D1386" s="2" t="s">
        <v>211</v>
      </c>
      <c r="E1386" s="2" t="s">
        <v>211</v>
      </c>
      <c r="F1386" s="18">
        <v>45597</v>
      </c>
      <c r="G1386" s="2">
        <v>30</v>
      </c>
      <c r="H1386" s="19">
        <v>45614</v>
      </c>
      <c r="I1386" t="s">
        <v>404</v>
      </c>
      <c r="J1386" s="2">
        <v>1</v>
      </c>
      <c r="K1386" s="211" t="s">
        <v>185</v>
      </c>
    </row>
    <row r="1387" spans="1:11">
      <c r="A1387" s="2">
        <f t="shared" si="169"/>
        <v>1386</v>
      </c>
      <c r="B1387" s="210" t="s">
        <v>212</v>
      </c>
      <c r="C1387" s="2">
        <v>2024</v>
      </c>
      <c r="D1387" s="2" t="s">
        <v>211</v>
      </c>
      <c r="E1387" s="2" t="s">
        <v>211</v>
      </c>
      <c r="F1387" s="18">
        <v>45597</v>
      </c>
      <c r="G1387" s="2">
        <v>30</v>
      </c>
      <c r="H1387" s="19">
        <v>45614</v>
      </c>
      <c r="I1387" t="s">
        <v>414</v>
      </c>
      <c r="J1387" s="2">
        <v>1</v>
      </c>
      <c r="K1387" s="211" t="s">
        <v>184</v>
      </c>
    </row>
    <row r="1388" spans="1:11">
      <c r="A1388" s="2">
        <f>A1387+1</f>
        <v>1387</v>
      </c>
      <c r="B1388" s="210" t="s">
        <v>212</v>
      </c>
      <c r="C1388" s="2">
        <v>2024</v>
      </c>
      <c r="D1388" s="2" t="s">
        <v>211</v>
      </c>
      <c r="E1388" s="2" t="s">
        <v>211</v>
      </c>
      <c r="F1388" s="18">
        <v>45597</v>
      </c>
      <c r="G1388" s="2">
        <v>30</v>
      </c>
      <c r="H1388" s="19">
        <v>45618</v>
      </c>
      <c r="I1388" t="s">
        <v>384</v>
      </c>
      <c r="J1388" s="2">
        <v>2</v>
      </c>
      <c r="K1388" s="214" t="s">
        <v>185</v>
      </c>
    </row>
    <row r="1389" spans="1:11">
      <c r="A1389" s="2">
        <f>A1388+1</f>
        <v>1388</v>
      </c>
      <c r="B1389" s="210" t="s">
        <v>212</v>
      </c>
      <c r="C1389" s="2">
        <v>2024</v>
      </c>
      <c r="D1389" s="2" t="s">
        <v>211</v>
      </c>
      <c r="E1389" s="2" t="s">
        <v>211</v>
      </c>
      <c r="F1389" s="18">
        <v>45597</v>
      </c>
      <c r="G1389" s="2">
        <v>30</v>
      </c>
      <c r="H1389" s="19">
        <v>45623</v>
      </c>
      <c r="I1389" t="s">
        <v>411</v>
      </c>
      <c r="J1389" s="2">
        <v>1</v>
      </c>
      <c r="K1389" s="214" t="s">
        <v>189</v>
      </c>
    </row>
    <row r="1390" spans="1:11">
      <c r="A1390" s="2">
        <f>A1389+1</f>
        <v>1389</v>
      </c>
      <c r="B1390" s="210" t="s">
        <v>212</v>
      </c>
      <c r="C1390" s="2">
        <v>2024</v>
      </c>
      <c r="D1390" s="2" t="s">
        <v>211</v>
      </c>
      <c r="E1390" s="2" t="s">
        <v>211</v>
      </c>
      <c r="F1390" s="18">
        <v>45627</v>
      </c>
      <c r="G1390" s="2">
        <v>30</v>
      </c>
      <c r="H1390" s="19">
        <v>45627</v>
      </c>
      <c r="I1390" t="s">
        <v>403</v>
      </c>
      <c r="J1390" s="2">
        <v>2</v>
      </c>
      <c r="K1390" s="214" t="s">
        <v>186</v>
      </c>
    </row>
    <row r="1391" spans="1:11">
      <c r="A1391" s="2">
        <f t="shared" ref="A1391:A1392" si="170">A1390+1</f>
        <v>1390</v>
      </c>
      <c r="B1391" s="210" t="s">
        <v>212</v>
      </c>
      <c r="C1391" s="2">
        <v>2024</v>
      </c>
      <c r="D1391" s="2" t="s">
        <v>211</v>
      </c>
      <c r="E1391" s="2" t="s">
        <v>211</v>
      </c>
      <c r="F1391" s="18">
        <v>45627</v>
      </c>
      <c r="G1391" s="2">
        <v>30</v>
      </c>
      <c r="H1391" s="19">
        <v>45630</v>
      </c>
      <c r="I1391" t="s">
        <v>372</v>
      </c>
      <c r="J1391" s="2">
        <v>1</v>
      </c>
      <c r="K1391" s="214" t="s">
        <v>186</v>
      </c>
    </row>
    <row r="1392" spans="1:11">
      <c r="A1392" s="2">
        <f t="shared" si="170"/>
        <v>1391</v>
      </c>
      <c r="B1392" s="210" t="s">
        <v>212</v>
      </c>
      <c r="C1392" s="2">
        <v>2024</v>
      </c>
      <c r="D1392" s="2" t="s">
        <v>211</v>
      </c>
      <c r="E1392" s="2" t="s">
        <v>211</v>
      </c>
      <c r="F1392" s="18">
        <v>45627</v>
      </c>
      <c r="G1392" s="2">
        <v>30</v>
      </c>
      <c r="H1392" s="19">
        <v>45630</v>
      </c>
      <c r="I1392" t="s">
        <v>372</v>
      </c>
      <c r="J1392" s="2">
        <v>1</v>
      </c>
      <c r="K1392" s="214" t="s">
        <v>184</v>
      </c>
    </row>
    <row r="1393" spans="1:11">
      <c r="A1393" s="2">
        <f t="shared" ref="A1393:A1395" si="171">A1392+1</f>
        <v>1392</v>
      </c>
      <c r="B1393" s="210" t="s">
        <v>212</v>
      </c>
      <c r="C1393" s="2">
        <v>2024</v>
      </c>
      <c r="D1393" s="2" t="s">
        <v>211</v>
      </c>
      <c r="E1393" s="2" t="s">
        <v>211</v>
      </c>
      <c r="F1393" s="18">
        <v>45627</v>
      </c>
      <c r="G1393" s="2">
        <v>30</v>
      </c>
      <c r="H1393" s="19">
        <v>45631</v>
      </c>
      <c r="I1393" t="s">
        <v>404</v>
      </c>
      <c r="J1393" s="2">
        <v>1</v>
      </c>
      <c r="K1393" s="214" t="s">
        <v>185</v>
      </c>
    </row>
    <row r="1394" spans="1:11">
      <c r="A1394" s="2">
        <f t="shared" si="171"/>
        <v>1393</v>
      </c>
      <c r="B1394" s="210" t="s">
        <v>212</v>
      </c>
      <c r="C1394" s="2">
        <v>2024</v>
      </c>
      <c r="D1394" s="2" t="s">
        <v>211</v>
      </c>
      <c r="E1394" s="2" t="s">
        <v>211</v>
      </c>
      <c r="F1394" s="18">
        <v>45627</v>
      </c>
      <c r="G1394" s="2">
        <v>30</v>
      </c>
      <c r="H1394" s="19">
        <v>45631</v>
      </c>
      <c r="I1394" t="s">
        <v>403</v>
      </c>
      <c r="J1394" s="2">
        <v>2</v>
      </c>
      <c r="K1394" s="214" t="s">
        <v>185</v>
      </c>
    </row>
    <row r="1395" spans="1:11">
      <c r="A1395" s="2">
        <f t="shared" si="171"/>
        <v>1394</v>
      </c>
      <c r="B1395" s="210" t="s">
        <v>212</v>
      </c>
      <c r="C1395" s="2">
        <v>2024</v>
      </c>
      <c r="D1395" s="2" t="s">
        <v>211</v>
      </c>
      <c r="E1395" s="2" t="s">
        <v>211</v>
      </c>
      <c r="F1395" s="18">
        <v>45627</v>
      </c>
      <c r="G1395" s="2">
        <v>30</v>
      </c>
      <c r="H1395" s="19">
        <v>45631</v>
      </c>
      <c r="I1395" t="s">
        <v>384</v>
      </c>
      <c r="J1395" s="2">
        <v>2</v>
      </c>
      <c r="K1395" s="214" t="s">
        <v>185</v>
      </c>
    </row>
    <row r="1396" spans="1:11">
      <c r="A1396" s="2">
        <f>A1395+1</f>
        <v>1395</v>
      </c>
      <c r="B1396" s="210" t="s">
        <v>212</v>
      </c>
      <c r="C1396" s="2">
        <v>2024</v>
      </c>
      <c r="D1396" s="2" t="s">
        <v>211</v>
      </c>
      <c r="E1396" s="2" t="s">
        <v>211</v>
      </c>
      <c r="F1396" s="18">
        <v>45627</v>
      </c>
      <c r="G1396" s="2">
        <v>30</v>
      </c>
      <c r="H1396" s="19">
        <v>45632</v>
      </c>
      <c r="I1396" t="s">
        <v>414</v>
      </c>
      <c r="J1396" s="2">
        <v>1</v>
      </c>
      <c r="K1396" s="214" t="s">
        <v>187</v>
      </c>
    </row>
    <row r="1397" spans="1:11">
      <c r="A1397" s="2">
        <f>A1396+1</f>
        <v>1396</v>
      </c>
      <c r="B1397" s="210" t="s">
        <v>212</v>
      </c>
      <c r="C1397" s="2">
        <v>2024</v>
      </c>
      <c r="D1397" s="2" t="s">
        <v>211</v>
      </c>
      <c r="E1397" s="2" t="s">
        <v>211</v>
      </c>
      <c r="F1397" s="18">
        <v>45627</v>
      </c>
      <c r="G1397" s="2">
        <v>30</v>
      </c>
      <c r="H1397" s="19">
        <v>45632</v>
      </c>
      <c r="I1397" t="s">
        <v>372</v>
      </c>
      <c r="J1397" s="2">
        <v>1</v>
      </c>
      <c r="K1397" s="214" t="s">
        <v>185</v>
      </c>
    </row>
    <row r="1398" spans="1:11">
      <c r="A1398" s="2">
        <f>A1397+1</f>
        <v>1397</v>
      </c>
      <c r="B1398" s="210" t="s">
        <v>212</v>
      </c>
      <c r="C1398" s="2">
        <v>2024</v>
      </c>
      <c r="D1398" s="2" t="s">
        <v>211</v>
      </c>
      <c r="E1398" s="2" t="s">
        <v>211</v>
      </c>
      <c r="F1398" s="18">
        <v>45627</v>
      </c>
      <c r="G1398" s="2">
        <v>30</v>
      </c>
      <c r="H1398" s="19">
        <v>45633</v>
      </c>
      <c r="I1398" t="s">
        <v>372</v>
      </c>
      <c r="J1398" s="2">
        <v>1</v>
      </c>
      <c r="K1398" s="214" t="s">
        <v>188</v>
      </c>
    </row>
    <row r="1399" spans="1:11">
      <c r="A1399" s="2">
        <f t="shared" ref="A1399:A1400" si="172">A1398+1</f>
        <v>1398</v>
      </c>
      <c r="B1399" s="210" t="s">
        <v>212</v>
      </c>
      <c r="C1399" s="2">
        <v>2024</v>
      </c>
      <c r="D1399" s="2" t="s">
        <v>211</v>
      </c>
      <c r="E1399" s="2" t="s">
        <v>211</v>
      </c>
      <c r="F1399" s="18">
        <v>45627</v>
      </c>
      <c r="G1399" s="2">
        <v>30</v>
      </c>
      <c r="H1399" s="19">
        <v>45636</v>
      </c>
      <c r="I1399" t="s">
        <v>384</v>
      </c>
      <c r="J1399" s="2">
        <v>2</v>
      </c>
      <c r="K1399" s="214" t="s">
        <v>188</v>
      </c>
    </row>
    <row r="1400" spans="1:11">
      <c r="A1400" s="2">
        <f t="shared" si="172"/>
        <v>1399</v>
      </c>
      <c r="B1400" s="210" t="s">
        <v>212</v>
      </c>
      <c r="C1400" s="2">
        <v>2024</v>
      </c>
      <c r="D1400" s="2" t="s">
        <v>211</v>
      </c>
      <c r="E1400" s="2" t="s">
        <v>211</v>
      </c>
      <c r="F1400" s="18">
        <v>45627</v>
      </c>
      <c r="G1400" s="2">
        <v>30</v>
      </c>
      <c r="H1400" s="19">
        <v>45636</v>
      </c>
      <c r="I1400" t="s">
        <v>404</v>
      </c>
      <c r="J1400" s="2">
        <v>1</v>
      </c>
      <c r="K1400" s="214" t="s">
        <v>186</v>
      </c>
    </row>
    <row r="1401" spans="1:11">
      <c r="A1401" s="2">
        <f t="shared" ref="A1401:A1402" si="173">A1400+1</f>
        <v>1400</v>
      </c>
      <c r="B1401" s="210" t="s">
        <v>212</v>
      </c>
      <c r="C1401" s="2">
        <v>2024</v>
      </c>
      <c r="D1401" s="2" t="s">
        <v>211</v>
      </c>
      <c r="E1401" s="2" t="s">
        <v>211</v>
      </c>
      <c r="F1401" s="18">
        <v>45627</v>
      </c>
      <c r="G1401" s="2">
        <v>30</v>
      </c>
      <c r="H1401" s="19">
        <v>45639</v>
      </c>
      <c r="I1401" t="s">
        <v>411</v>
      </c>
      <c r="J1401" s="2">
        <v>1</v>
      </c>
      <c r="K1401" s="214" t="s">
        <v>185</v>
      </c>
    </row>
    <row r="1402" spans="1:11">
      <c r="A1402" s="2">
        <f t="shared" si="173"/>
        <v>1401</v>
      </c>
      <c r="B1402" s="210" t="s">
        <v>212</v>
      </c>
      <c r="C1402" s="2">
        <v>2024</v>
      </c>
      <c r="D1402" s="2" t="s">
        <v>211</v>
      </c>
      <c r="E1402" s="2" t="s">
        <v>211</v>
      </c>
      <c r="F1402" s="18">
        <v>45627</v>
      </c>
      <c r="G1402" s="2">
        <v>30</v>
      </c>
      <c r="H1402" s="19">
        <v>45639</v>
      </c>
      <c r="I1402" t="s">
        <v>403</v>
      </c>
      <c r="J1402" s="2">
        <v>2</v>
      </c>
      <c r="K1402" s="214" t="s">
        <v>186</v>
      </c>
    </row>
    <row r="1403" spans="1:11">
      <c r="A1403" s="2">
        <f>A1402+1</f>
        <v>1402</v>
      </c>
      <c r="B1403" s="210" t="s">
        <v>212</v>
      </c>
      <c r="C1403" s="2">
        <v>2024</v>
      </c>
      <c r="D1403" s="2" t="s">
        <v>211</v>
      </c>
      <c r="E1403" s="2" t="s">
        <v>211</v>
      </c>
      <c r="F1403" s="18">
        <v>45627</v>
      </c>
      <c r="G1403" s="2">
        <v>30</v>
      </c>
      <c r="H1403" s="19">
        <v>45641</v>
      </c>
      <c r="I1403" t="s">
        <v>372</v>
      </c>
      <c r="J1403" s="2">
        <v>1</v>
      </c>
      <c r="K1403" s="214" t="s">
        <v>187</v>
      </c>
    </row>
    <row r="1404" spans="1:11">
      <c r="A1404" s="2">
        <f t="shared" ref="A1404:A1405" si="174">A1403+1</f>
        <v>1403</v>
      </c>
      <c r="B1404" s="210" t="s">
        <v>212</v>
      </c>
      <c r="C1404" s="2">
        <v>2024</v>
      </c>
      <c r="D1404" s="2" t="s">
        <v>211</v>
      </c>
      <c r="E1404" s="2" t="s">
        <v>211</v>
      </c>
      <c r="F1404" s="18">
        <v>45627</v>
      </c>
      <c r="G1404" s="2">
        <v>30</v>
      </c>
      <c r="H1404" s="19">
        <v>45642</v>
      </c>
      <c r="I1404" t="s">
        <v>404</v>
      </c>
      <c r="J1404" s="2">
        <v>1</v>
      </c>
      <c r="K1404" s="3" t="s">
        <v>189</v>
      </c>
    </row>
    <row r="1405" spans="1:11">
      <c r="A1405" s="2">
        <f t="shared" si="174"/>
        <v>1404</v>
      </c>
      <c r="B1405" s="210" t="s">
        <v>212</v>
      </c>
      <c r="C1405" s="2">
        <v>2024</v>
      </c>
      <c r="D1405" s="2" t="s">
        <v>211</v>
      </c>
      <c r="E1405" s="2" t="s">
        <v>211</v>
      </c>
      <c r="F1405" s="18">
        <v>45627</v>
      </c>
      <c r="G1405" s="2">
        <v>30</v>
      </c>
      <c r="H1405" s="19">
        <v>45642</v>
      </c>
      <c r="I1405" s="211" t="s">
        <v>334</v>
      </c>
      <c r="J1405" s="2">
        <v>2</v>
      </c>
      <c r="K1405" s="3" t="s">
        <v>184</v>
      </c>
    </row>
    <row r="1406" spans="1:11">
      <c r="A1406" s="2">
        <f>A1405+1</f>
        <v>1405</v>
      </c>
      <c r="B1406" s="210" t="s">
        <v>212</v>
      </c>
      <c r="C1406" s="2">
        <v>2024</v>
      </c>
      <c r="D1406" s="2" t="s">
        <v>211</v>
      </c>
      <c r="E1406" s="2" t="s">
        <v>211</v>
      </c>
      <c r="F1406" s="18">
        <v>45627</v>
      </c>
      <c r="G1406" s="2">
        <v>30</v>
      </c>
      <c r="H1406" s="19">
        <v>45643</v>
      </c>
      <c r="I1406" t="s">
        <v>411</v>
      </c>
      <c r="J1406" s="2">
        <v>1</v>
      </c>
      <c r="K1406" s="214" t="s">
        <v>186</v>
      </c>
    </row>
    <row r="1407" spans="1:11">
      <c r="A1407" s="2">
        <f t="shared" ref="A1407:A1408" si="175">A1406+1</f>
        <v>1406</v>
      </c>
      <c r="B1407" s="210" t="s">
        <v>212</v>
      </c>
      <c r="C1407" s="2">
        <v>2024</v>
      </c>
      <c r="D1407" s="2" t="s">
        <v>211</v>
      </c>
      <c r="E1407" s="2" t="s">
        <v>211</v>
      </c>
      <c r="F1407" s="18">
        <v>45627</v>
      </c>
      <c r="G1407" s="2">
        <v>30</v>
      </c>
      <c r="H1407" s="19">
        <v>45644</v>
      </c>
      <c r="I1407" t="s">
        <v>403</v>
      </c>
      <c r="J1407" s="2">
        <v>2</v>
      </c>
      <c r="K1407" s="214" t="s">
        <v>189</v>
      </c>
    </row>
    <row r="1408" spans="1:11">
      <c r="A1408" s="2">
        <f t="shared" si="175"/>
        <v>1407</v>
      </c>
      <c r="B1408" s="210" t="s">
        <v>212</v>
      </c>
      <c r="C1408" s="2">
        <v>2024</v>
      </c>
      <c r="D1408" s="2" t="s">
        <v>211</v>
      </c>
      <c r="E1408" s="2" t="s">
        <v>211</v>
      </c>
      <c r="F1408" s="18">
        <v>45627</v>
      </c>
      <c r="G1408" s="2">
        <v>30</v>
      </c>
      <c r="H1408" s="19">
        <v>45644</v>
      </c>
      <c r="I1408" t="s">
        <v>384</v>
      </c>
      <c r="J1408" s="2">
        <v>2</v>
      </c>
      <c r="K1408" s="214" t="s">
        <v>1486</v>
      </c>
    </row>
    <row r="1409" spans="1:11">
      <c r="A1409" s="2">
        <f>A1408+1</f>
        <v>1408</v>
      </c>
      <c r="B1409" s="210" t="s">
        <v>212</v>
      </c>
      <c r="C1409" s="2">
        <v>2024</v>
      </c>
      <c r="D1409" s="2" t="s">
        <v>211</v>
      </c>
      <c r="E1409" s="2" t="s">
        <v>211</v>
      </c>
      <c r="F1409" s="18">
        <v>45627</v>
      </c>
      <c r="G1409" s="2">
        <v>30</v>
      </c>
      <c r="H1409" s="19">
        <v>45646</v>
      </c>
      <c r="I1409" t="s">
        <v>372</v>
      </c>
      <c r="J1409" s="2">
        <v>1</v>
      </c>
      <c r="K1409" s="214" t="s">
        <v>186</v>
      </c>
    </row>
    <row r="1410" spans="1:11">
      <c r="A1410" s="2">
        <f>A1409+1</f>
        <v>1409</v>
      </c>
      <c r="B1410" s="210" t="s">
        <v>212</v>
      </c>
      <c r="C1410" s="2">
        <v>2024</v>
      </c>
      <c r="D1410" s="2" t="s">
        <v>211</v>
      </c>
      <c r="E1410" s="2" t="s">
        <v>211</v>
      </c>
      <c r="F1410" s="18">
        <v>45627</v>
      </c>
      <c r="G1410" s="2">
        <v>30</v>
      </c>
      <c r="H1410" s="19">
        <v>45647</v>
      </c>
      <c r="I1410" t="s">
        <v>372</v>
      </c>
      <c r="J1410" s="2">
        <v>1</v>
      </c>
      <c r="K1410" s="214" t="s">
        <v>188</v>
      </c>
    </row>
    <row r="1411" spans="1:11">
      <c r="A1411" s="2">
        <f t="shared" ref="A1411:A1412" si="176">A1410+1</f>
        <v>1410</v>
      </c>
      <c r="B1411" s="210" t="s">
        <v>212</v>
      </c>
      <c r="C1411" s="2">
        <v>2024</v>
      </c>
      <c r="D1411" s="2" t="s">
        <v>211</v>
      </c>
      <c r="E1411" s="2" t="s">
        <v>211</v>
      </c>
      <c r="F1411" s="18">
        <v>45627</v>
      </c>
      <c r="G1411" s="2">
        <v>30</v>
      </c>
      <c r="H1411" s="19">
        <v>45648</v>
      </c>
      <c r="I1411" t="s">
        <v>411</v>
      </c>
      <c r="J1411" s="2">
        <v>1</v>
      </c>
      <c r="K1411" s="214" t="s">
        <v>187</v>
      </c>
    </row>
    <row r="1412" spans="1:11">
      <c r="A1412" s="2">
        <f t="shared" si="176"/>
        <v>1411</v>
      </c>
      <c r="B1412" s="210" t="s">
        <v>212</v>
      </c>
      <c r="C1412" s="2">
        <v>2024</v>
      </c>
      <c r="D1412" s="2" t="s">
        <v>211</v>
      </c>
      <c r="E1412" s="2" t="s">
        <v>211</v>
      </c>
      <c r="F1412" s="18">
        <v>45627</v>
      </c>
      <c r="G1412" s="2">
        <v>30</v>
      </c>
      <c r="H1412" s="19">
        <v>45648</v>
      </c>
      <c r="I1412" t="s">
        <v>333</v>
      </c>
      <c r="J1412" s="2">
        <v>1</v>
      </c>
      <c r="K1412" s="214" t="s">
        <v>187</v>
      </c>
    </row>
    <row r="1413" spans="1:11">
      <c r="A1413" s="2">
        <f t="shared" ref="A1413:A1414" si="177">A1412+1</f>
        <v>1412</v>
      </c>
      <c r="B1413" s="210" t="s">
        <v>212</v>
      </c>
      <c r="C1413" s="2">
        <v>2024</v>
      </c>
      <c r="D1413" s="2" t="s">
        <v>211</v>
      </c>
      <c r="E1413" s="2" t="s">
        <v>211</v>
      </c>
      <c r="F1413" s="18">
        <v>45627</v>
      </c>
      <c r="G1413" s="2">
        <v>30</v>
      </c>
      <c r="H1413" s="19">
        <v>45652</v>
      </c>
      <c r="I1413" t="s">
        <v>335</v>
      </c>
      <c r="J1413" s="2">
        <v>1</v>
      </c>
      <c r="K1413" s="214" t="s">
        <v>184</v>
      </c>
    </row>
    <row r="1414" spans="1:11">
      <c r="A1414" s="2">
        <f t="shared" si="177"/>
        <v>1413</v>
      </c>
      <c r="B1414" s="210" t="s">
        <v>212</v>
      </c>
      <c r="C1414" s="2">
        <v>2024</v>
      </c>
      <c r="D1414" s="2" t="s">
        <v>211</v>
      </c>
      <c r="E1414" s="2" t="s">
        <v>211</v>
      </c>
      <c r="F1414" s="18">
        <v>45627</v>
      </c>
      <c r="G1414" s="2">
        <v>30</v>
      </c>
      <c r="H1414" s="19">
        <v>45652</v>
      </c>
      <c r="I1414" t="s">
        <v>337</v>
      </c>
      <c r="J1414" s="2">
        <v>1</v>
      </c>
      <c r="K1414" s="214" t="s">
        <v>189</v>
      </c>
    </row>
    <row r="1415" spans="1:11">
      <c r="A1415" s="2">
        <f t="shared" ref="A1415:A1417" si="178">A1414+1</f>
        <v>1414</v>
      </c>
      <c r="B1415" s="210" t="s">
        <v>212</v>
      </c>
      <c r="C1415" s="2">
        <v>2024</v>
      </c>
      <c r="D1415" s="2" t="s">
        <v>211</v>
      </c>
      <c r="E1415" s="2" t="s">
        <v>211</v>
      </c>
      <c r="F1415" s="18">
        <v>45627</v>
      </c>
      <c r="G1415" s="2">
        <v>30</v>
      </c>
      <c r="H1415" s="19">
        <v>45654</v>
      </c>
      <c r="I1415" s="211" t="s">
        <v>334</v>
      </c>
      <c r="J1415" s="2">
        <v>2</v>
      </c>
      <c r="K1415" s="211" t="s">
        <v>189</v>
      </c>
    </row>
    <row r="1416" spans="1:11">
      <c r="A1416" s="2">
        <f t="shared" si="178"/>
        <v>1415</v>
      </c>
      <c r="B1416" s="210" t="s">
        <v>212</v>
      </c>
      <c r="C1416" s="2">
        <v>2024</v>
      </c>
      <c r="D1416" s="2" t="s">
        <v>211</v>
      </c>
      <c r="E1416" s="2" t="s">
        <v>211</v>
      </c>
      <c r="F1416" s="18">
        <v>45627</v>
      </c>
      <c r="G1416" s="2">
        <v>30</v>
      </c>
      <c r="H1416" s="19">
        <v>45654</v>
      </c>
      <c r="I1416" s="211" t="s">
        <v>417</v>
      </c>
      <c r="J1416" s="2">
        <v>1</v>
      </c>
      <c r="K1416" s="211" t="s">
        <v>184</v>
      </c>
    </row>
    <row r="1417" spans="1:11">
      <c r="A1417" s="2">
        <f t="shared" si="178"/>
        <v>1416</v>
      </c>
      <c r="B1417" s="210" t="s">
        <v>212</v>
      </c>
      <c r="C1417" s="2">
        <v>2024</v>
      </c>
      <c r="D1417" s="2" t="s">
        <v>211</v>
      </c>
      <c r="E1417" s="2" t="s">
        <v>211</v>
      </c>
      <c r="F1417" s="18">
        <v>45627</v>
      </c>
      <c r="G1417" s="2">
        <v>30</v>
      </c>
      <c r="H1417" s="19">
        <v>45654</v>
      </c>
      <c r="I1417" t="s">
        <v>403</v>
      </c>
      <c r="J1417" s="2">
        <v>2</v>
      </c>
      <c r="K1417" s="211" t="s">
        <v>184</v>
      </c>
    </row>
    <row r="1418" spans="1:11">
      <c r="A1418" s="2">
        <f>A1417+1</f>
        <v>1417</v>
      </c>
      <c r="B1418" s="210" t="s">
        <v>212</v>
      </c>
      <c r="C1418" s="2">
        <v>2024</v>
      </c>
      <c r="D1418" s="2" t="s">
        <v>211</v>
      </c>
      <c r="E1418" s="2" t="s">
        <v>211</v>
      </c>
      <c r="F1418" s="18">
        <v>45627</v>
      </c>
      <c r="G1418" s="2">
        <v>30</v>
      </c>
      <c r="H1418" s="19">
        <v>45656</v>
      </c>
      <c r="I1418" t="s">
        <v>333</v>
      </c>
      <c r="J1418" s="2">
        <v>1</v>
      </c>
      <c r="K1418" s="214" t="s">
        <v>188</v>
      </c>
    </row>
    <row r="1419" spans="1:11">
      <c r="A1419" s="2">
        <f>A1418+1</f>
        <v>1418</v>
      </c>
      <c r="B1419" s="210" t="s">
        <v>212</v>
      </c>
      <c r="C1419" s="2">
        <v>2024</v>
      </c>
      <c r="D1419" s="2" t="s">
        <v>211</v>
      </c>
      <c r="E1419" s="2" t="s">
        <v>211</v>
      </c>
      <c r="F1419" s="18">
        <v>45658</v>
      </c>
      <c r="G1419" s="2">
        <v>31</v>
      </c>
      <c r="H1419" s="19">
        <v>45662</v>
      </c>
      <c r="I1419" t="s">
        <v>333</v>
      </c>
      <c r="J1419" s="2">
        <v>1</v>
      </c>
      <c r="K1419" s="214" t="s">
        <v>189</v>
      </c>
    </row>
    <row r="1420" spans="1:11">
      <c r="A1420" s="2">
        <f t="shared" ref="A1420:A1422" si="179">A1419+1</f>
        <v>1419</v>
      </c>
      <c r="B1420" s="210" t="s">
        <v>212</v>
      </c>
      <c r="C1420" s="2">
        <v>2024</v>
      </c>
      <c r="D1420" s="2" t="s">
        <v>211</v>
      </c>
      <c r="E1420" s="2" t="s">
        <v>211</v>
      </c>
      <c r="F1420" s="18">
        <v>45658</v>
      </c>
      <c r="G1420" s="2">
        <v>31</v>
      </c>
      <c r="H1420" s="19">
        <v>45663</v>
      </c>
      <c r="I1420" s="211" t="s">
        <v>1468</v>
      </c>
      <c r="J1420" s="2">
        <v>1</v>
      </c>
      <c r="K1420" s="3" t="s">
        <v>188</v>
      </c>
    </row>
    <row r="1421" spans="1:11">
      <c r="A1421" s="2">
        <f t="shared" si="179"/>
        <v>1420</v>
      </c>
      <c r="B1421" s="210" t="s">
        <v>212</v>
      </c>
      <c r="C1421" s="2">
        <v>2024</v>
      </c>
      <c r="D1421" s="2" t="s">
        <v>211</v>
      </c>
      <c r="E1421" s="2" t="s">
        <v>211</v>
      </c>
      <c r="F1421" s="18">
        <v>45658</v>
      </c>
      <c r="G1421" s="2">
        <v>31</v>
      </c>
      <c r="H1421" s="19">
        <v>45663</v>
      </c>
      <c r="I1421" s="211" t="s">
        <v>1468</v>
      </c>
      <c r="J1421" s="2">
        <v>1</v>
      </c>
      <c r="K1421" s="214" t="s">
        <v>185</v>
      </c>
    </row>
    <row r="1422" spans="1:11">
      <c r="A1422" s="2">
        <f t="shared" si="179"/>
        <v>1421</v>
      </c>
      <c r="B1422" s="210" t="s">
        <v>212</v>
      </c>
      <c r="C1422" s="2">
        <v>2024</v>
      </c>
      <c r="D1422" s="2" t="s">
        <v>211</v>
      </c>
      <c r="E1422" s="2" t="s">
        <v>211</v>
      </c>
      <c r="F1422" s="18">
        <v>45658</v>
      </c>
      <c r="G1422" s="2">
        <v>31</v>
      </c>
      <c r="H1422" s="19">
        <v>45663</v>
      </c>
      <c r="I1422" s="211" t="s">
        <v>1468</v>
      </c>
      <c r="J1422" s="2">
        <v>1</v>
      </c>
      <c r="K1422" s="214" t="s">
        <v>186</v>
      </c>
    </row>
    <row r="1423" spans="1:11">
      <c r="A1423" s="2">
        <f>A1422+1</f>
        <v>1422</v>
      </c>
      <c r="B1423" s="210" t="s">
        <v>212</v>
      </c>
      <c r="C1423" s="2">
        <v>2024</v>
      </c>
      <c r="D1423" s="2" t="s">
        <v>211</v>
      </c>
      <c r="E1423" s="2" t="s">
        <v>211</v>
      </c>
      <c r="F1423" s="18">
        <v>45658</v>
      </c>
      <c r="G1423" s="2">
        <v>31</v>
      </c>
      <c r="H1423" s="19">
        <v>45664</v>
      </c>
      <c r="I1423" t="s">
        <v>372</v>
      </c>
      <c r="J1423" s="2">
        <v>1</v>
      </c>
      <c r="K1423" s="214" t="s">
        <v>186</v>
      </c>
    </row>
    <row r="1424" spans="1:11">
      <c r="A1424" s="2">
        <f t="shared" ref="A1424:A1428" si="180">A1423+1</f>
        <v>1423</v>
      </c>
      <c r="B1424" s="210" t="s">
        <v>212</v>
      </c>
      <c r="C1424" s="2">
        <v>2024</v>
      </c>
      <c r="D1424" s="2" t="s">
        <v>211</v>
      </c>
      <c r="E1424" s="2" t="s">
        <v>211</v>
      </c>
      <c r="F1424" s="18">
        <v>45658</v>
      </c>
      <c r="G1424" s="2">
        <v>31</v>
      </c>
      <c r="H1424" s="19">
        <v>45665</v>
      </c>
      <c r="I1424" t="s">
        <v>372</v>
      </c>
      <c r="J1424" s="2">
        <v>1</v>
      </c>
      <c r="K1424" s="214" t="s">
        <v>187</v>
      </c>
    </row>
    <row r="1425" spans="1:11">
      <c r="A1425" s="2">
        <f t="shared" si="180"/>
        <v>1424</v>
      </c>
      <c r="B1425" s="210" t="s">
        <v>212</v>
      </c>
      <c r="C1425" s="2">
        <v>2024</v>
      </c>
      <c r="D1425" s="2" t="s">
        <v>211</v>
      </c>
      <c r="E1425" s="2" t="s">
        <v>211</v>
      </c>
      <c r="F1425" s="18">
        <v>45658</v>
      </c>
      <c r="G1425" s="2">
        <v>31</v>
      </c>
      <c r="H1425" s="19">
        <v>45665</v>
      </c>
      <c r="I1425" s="211" t="s">
        <v>1468</v>
      </c>
      <c r="J1425" s="2">
        <v>1</v>
      </c>
      <c r="K1425" s="214" t="s">
        <v>187</v>
      </c>
    </row>
    <row r="1426" spans="1:11">
      <c r="A1426" s="2">
        <f t="shared" si="180"/>
        <v>1425</v>
      </c>
      <c r="B1426" s="210" t="s">
        <v>212</v>
      </c>
      <c r="C1426" s="2">
        <v>2024</v>
      </c>
      <c r="D1426" s="2" t="s">
        <v>211</v>
      </c>
      <c r="E1426" s="2" t="s">
        <v>211</v>
      </c>
      <c r="F1426" s="18">
        <v>45658</v>
      </c>
      <c r="G1426" s="2">
        <v>31</v>
      </c>
      <c r="H1426" s="19">
        <v>45665</v>
      </c>
      <c r="I1426" s="211" t="s">
        <v>418</v>
      </c>
      <c r="J1426" s="2">
        <v>1</v>
      </c>
      <c r="K1426" s="214" t="s">
        <v>186</v>
      </c>
    </row>
    <row r="1427" spans="1:11">
      <c r="A1427" s="2">
        <f t="shared" si="180"/>
        <v>1426</v>
      </c>
      <c r="B1427" s="210" t="s">
        <v>212</v>
      </c>
      <c r="C1427" s="2">
        <v>2024</v>
      </c>
      <c r="D1427" s="2" t="s">
        <v>211</v>
      </c>
      <c r="E1427" s="2" t="s">
        <v>211</v>
      </c>
      <c r="F1427" s="18">
        <v>45658</v>
      </c>
      <c r="G1427" s="2">
        <v>31</v>
      </c>
      <c r="H1427" s="19">
        <v>45665</v>
      </c>
      <c r="I1427" s="211" t="s">
        <v>418</v>
      </c>
      <c r="J1427" s="2">
        <v>1</v>
      </c>
      <c r="K1427" s="214" t="s">
        <v>187</v>
      </c>
    </row>
    <row r="1428" spans="1:11">
      <c r="A1428" s="2">
        <f t="shared" si="180"/>
        <v>1427</v>
      </c>
      <c r="B1428" s="210" t="s">
        <v>212</v>
      </c>
      <c r="C1428" s="2">
        <v>2024</v>
      </c>
      <c r="D1428" s="2" t="s">
        <v>211</v>
      </c>
      <c r="E1428" s="2" t="s">
        <v>211</v>
      </c>
      <c r="F1428" s="18">
        <v>45658</v>
      </c>
      <c r="G1428" s="2">
        <v>31</v>
      </c>
      <c r="H1428" s="19">
        <v>45665</v>
      </c>
      <c r="I1428" s="211" t="s">
        <v>419</v>
      </c>
      <c r="J1428" s="2">
        <v>1</v>
      </c>
      <c r="K1428" s="214" t="s">
        <v>187</v>
      </c>
    </row>
    <row r="1429" spans="1:11">
      <c r="A1429" s="2">
        <f t="shared" ref="A1429:A1430" si="181">A1428+1</f>
        <v>1428</v>
      </c>
      <c r="B1429" s="210" t="s">
        <v>212</v>
      </c>
      <c r="C1429" s="2">
        <v>2024</v>
      </c>
      <c r="D1429" s="2" t="s">
        <v>211</v>
      </c>
      <c r="E1429" s="2" t="s">
        <v>211</v>
      </c>
      <c r="F1429" s="18">
        <v>45658</v>
      </c>
      <c r="G1429" s="2">
        <v>31</v>
      </c>
      <c r="H1429" s="19">
        <v>45666</v>
      </c>
      <c r="I1429" s="211" t="s">
        <v>1468</v>
      </c>
      <c r="J1429" s="2">
        <v>1</v>
      </c>
      <c r="K1429" s="214" t="s">
        <v>186</v>
      </c>
    </row>
    <row r="1430" spans="1:11">
      <c r="A1430" s="2">
        <f t="shared" si="181"/>
        <v>1429</v>
      </c>
      <c r="B1430" s="210" t="s">
        <v>212</v>
      </c>
      <c r="C1430" s="2">
        <v>2024</v>
      </c>
      <c r="D1430" s="2" t="s">
        <v>211</v>
      </c>
      <c r="E1430" s="2" t="s">
        <v>211</v>
      </c>
      <c r="F1430" s="18">
        <v>45658</v>
      </c>
      <c r="G1430" s="2">
        <v>31</v>
      </c>
      <c r="H1430" s="19">
        <v>45666</v>
      </c>
      <c r="I1430" s="211" t="s">
        <v>418</v>
      </c>
      <c r="J1430" s="2">
        <v>1</v>
      </c>
      <c r="K1430" s="214" t="s">
        <v>186</v>
      </c>
    </row>
    <row r="1431" spans="1:11">
      <c r="A1431" s="2">
        <f t="shared" ref="A1431:A1432" si="182">A1430+1</f>
        <v>1430</v>
      </c>
      <c r="B1431" s="210" t="s">
        <v>212</v>
      </c>
      <c r="C1431" s="2">
        <v>2024</v>
      </c>
      <c r="D1431" s="2" t="s">
        <v>211</v>
      </c>
      <c r="E1431" s="2" t="s">
        <v>211</v>
      </c>
      <c r="F1431" s="18">
        <v>45658</v>
      </c>
      <c r="G1431" s="2">
        <v>31</v>
      </c>
      <c r="H1431" s="19">
        <v>45667</v>
      </c>
      <c r="I1431" s="211" t="s">
        <v>420</v>
      </c>
      <c r="J1431" s="2">
        <v>1</v>
      </c>
      <c r="K1431" s="214" t="s">
        <v>189</v>
      </c>
    </row>
    <row r="1432" spans="1:11">
      <c r="A1432" s="2">
        <f t="shared" si="182"/>
        <v>1431</v>
      </c>
      <c r="B1432" s="210" t="s">
        <v>212</v>
      </c>
      <c r="C1432" s="2">
        <v>2024</v>
      </c>
      <c r="D1432" s="2" t="s">
        <v>211</v>
      </c>
      <c r="E1432" s="2" t="s">
        <v>211</v>
      </c>
      <c r="F1432" s="18">
        <v>45658</v>
      </c>
      <c r="G1432" s="2">
        <v>31</v>
      </c>
      <c r="H1432" s="19">
        <v>45667</v>
      </c>
      <c r="I1432" s="211" t="s">
        <v>420</v>
      </c>
      <c r="J1432" s="2">
        <v>1</v>
      </c>
      <c r="K1432" s="214" t="s">
        <v>186</v>
      </c>
    </row>
    <row r="1433" spans="1:11">
      <c r="A1433" s="2">
        <f>A1432+1</f>
        <v>1432</v>
      </c>
      <c r="B1433" s="210" t="s">
        <v>212</v>
      </c>
      <c r="C1433" s="2">
        <v>2024</v>
      </c>
      <c r="D1433" s="2" t="s">
        <v>211</v>
      </c>
      <c r="E1433" s="2" t="s">
        <v>211</v>
      </c>
      <c r="F1433" s="18">
        <v>45658</v>
      </c>
      <c r="G1433" s="2">
        <v>31</v>
      </c>
      <c r="H1433" s="19">
        <v>45668</v>
      </c>
      <c r="I1433" t="s">
        <v>384</v>
      </c>
      <c r="J1433" s="2">
        <v>2</v>
      </c>
      <c r="K1433" s="3" t="s">
        <v>188</v>
      </c>
    </row>
    <row r="1434" spans="1:11">
      <c r="A1434" s="2">
        <f t="shared" ref="A1434:A1435" si="183">A1433+1</f>
        <v>1433</v>
      </c>
      <c r="B1434" s="210" t="s">
        <v>212</v>
      </c>
      <c r="C1434" s="2">
        <v>2024</v>
      </c>
      <c r="D1434" s="2" t="s">
        <v>211</v>
      </c>
      <c r="E1434" s="2" t="s">
        <v>211</v>
      </c>
      <c r="F1434" s="18">
        <v>45658</v>
      </c>
      <c r="G1434" s="2">
        <v>31</v>
      </c>
      <c r="H1434" s="19">
        <v>45669</v>
      </c>
      <c r="I1434" t="s">
        <v>404</v>
      </c>
      <c r="J1434" s="2">
        <v>1</v>
      </c>
      <c r="K1434" s="214" t="s">
        <v>187</v>
      </c>
    </row>
    <row r="1435" spans="1:11">
      <c r="A1435" s="2">
        <f t="shared" si="183"/>
        <v>1434</v>
      </c>
      <c r="B1435" s="210" t="s">
        <v>212</v>
      </c>
      <c r="C1435" s="2">
        <v>2024</v>
      </c>
      <c r="D1435" s="2" t="s">
        <v>211</v>
      </c>
      <c r="E1435" s="2" t="s">
        <v>211</v>
      </c>
      <c r="F1435" s="18">
        <v>45658</v>
      </c>
      <c r="G1435" s="2">
        <v>31</v>
      </c>
      <c r="H1435" s="19">
        <v>45669</v>
      </c>
      <c r="I1435" t="s">
        <v>403</v>
      </c>
      <c r="J1435" s="2">
        <v>2</v>
      </c>
      <c r="K1435" s="214" t="s">
        <v>189</v>
      </c>
    </row>
    <row r="1436" spans="1:11">
      <c r="A1436" s="2">
        <f>A1435+1</f>
        <v>1435</v>
      </c>
      <c r="B1436" s="210" t="s">
        <v>212</v>
      </c>
      <c r="C1436" s="2">
        <v>2024</v>
      </c>
      <c r="D1436" s="2" t="s">
        <v>211</v>
      </c>
      <c r="E1436" s="2" t="s">
        <v>211</v>
      </c>
      <c r="F1436" s="18">
        <v>45658</v>
      </c>
      <c r="G1436" s="2">
        <v>31</v>
      </c>
      <c r="H1436" s="19">
        <v>45671</v>
      </c>
      <c r="I1436" t="s">
        <v>337</v>
      </c>
      <c r="J1436" s="2">
        <v>1</v>
      </c>
      <c r="K1436" s="214" t="s">
        <v>186</v>
      </c>
    </row>
    <row r="1437" spans="1:11">
      <c r="A1437" s="2">
        <f>A1436+1</f>
        <v>1436</v>
      </c>
      <c r="B1437" s="210" t="s">
        <v>212</v>
      </c>
      <c r="C1437" s="2">
        <v>2024</v>
      </c>
      <c r="D1437" s="2" t="s">
        <v>211</v>
      </c>
      <c r="E1437" s="2" t="s">
        <v>211</v>
      </c>
      <c r="F1437" s="18">
        <v>45658</v>
      </c>
      <c r="G1437" s="2">
        <v>31</v>
      </c>
      <c r="H1437" s="19">
        <v>45672</v>
      </c>
      <c r="I1437" s="211" t="s">
        <v>420</v>
      </c>
      <c r="J1437" s="2">
        <v>1</v>
      </c>
      <c r="K1437" s="214" t="s">
        <v>186</v>
      </c>
    </row>
    <row r="1438" spans="1:11">
      <c r="A1438" s="2">
        <f t="shared" ref="A1438:A1439" si="184">A1437+1</f>
        <v>1437</v>
      </c>
      <c r="B1438" s="210" t="s">
        <v>212</v>
      </c>
      <c r="C1438" s="2">
        <v>2024</v>
      </c>
      <c r="D1438" s="2" t="s">
        <v>211</v>
      </c>
      <c r="E1438" s="2" t="s">
        <v>211</v>
      </c>
      <c r="F1438" s="18">
        <v>45658</v>
      </c>
      <c r="G1438" s="2">
        <v>31</v>
      </c>
      <c r="H1438" s="19">
        <v>45673</v>
      </c>
      <c r="I1438" s="211" t="s">
        <v>420</v>
      </c>
      <c r="J1438" s="2">
        <v>1</v>
      </c>
      <c r="K1438" s="214" t="s">
        <v>187</v>
      </c>
    </row>
    <row r="1439" spans="1:11">
      <c r="A1439" s="2">
        <f t="shared" si="184"/>
        <v>1438</v>
      </c>
      <c r="B1439" s="210" t="s">
        <v>212</v>
      </c>
      <c r="C1439" s="2">
        <v>2024</v>
      </c>
      <c r="D1439" s="2" t="s">
        <v>211</v>
      </c>
      <c r="E1439" s="2" t="s">
        <v>211</v>
      </c>
      <c r="F1439" s="18">
        <v>45658</v>
      </c>
      <c r="G1439" s="2">
        <v>31</v>
      </c>
      <c r="H1439" s="19">
        <v>45673</v>
      </c>
      <c r="I1439" s="211" t="s">
        <v>422</v>
      </c>
      <c r="J1439" s="2">
        <v>1</v>
      </c>
      <c r="K1439" s="214" t="s">
        <v>187</v>
      </c>
    </row>
    <row r="1440" spans="1:11">
      <c r="A1440" s="2">
        <f>A1439+1</f>
        <v>1439</v>
      </c>
      <c r="B1440" s="210" t="s">
        <v>212</v>
      </c>
      <c r="C1440" s="2">
        <v>2024</v>
      </c>
      <c r="D1440" s="2" t="s">
        <v>211</v>
      </c>
      <c r="E1440" s="2" t="s">
        <v>211</v>
      </c>
      <c r="F1440" s="18">
        <v>45658</v>
      </c>
      <c r="G1440" s="2">
        <v>31</v>
      </c>
      <c r="H1440" s="19">
        <v>45675</v>
      </c>
      <c r="I1440" t="s">
        <v>335</v>
      </c>
      <c r="J1440" s="2">
        <v>1</v>
      </c>
      <c r="K1440" s="214" t="s">
        <v>186</v>
      </c>
    </row>
    <row r="1441" spans="1:11">
      <c r="A1441" s="2">
        <f>A1440+1</f>
        <v>1440</v>
      </c>
      <c r="B1441" s="210" t="s">
        <v>212</v>
      </c>
      <c r="C1441" s="2">
        <v>2024</v>
      </c>
      <c r="D1441" s="2" t="s">
        <v>211</v>
      </c>
      <c r="E1441" s="2" t="s">
        <v>211</v>
      </c>
      <c r="F1441" s="18">
        <v>45658</v>
      </c>
      <c r="G1441" s="2">
        <v>31</v>
      </c>
      <c r="H1441" s="19">
        <v>45676</v>
      </c>
      <c r="I1441" s="211" t="s">
        <v>423</v>
      </c>
      <c r="J1441" s="2">
        <v>1</v>
      </c>
      <c r="K1441" s="214" t="s">
        <v>189</v>
      </c>
    </row>
    <row r="1442" spans="1:11">
      <c r="A1442" s="2">
        <f>A1441+1</f>
        <v>1441</v>
      </c>
      <c r="B1442" s="210" t="s">
        <v>212</v>
      </c>
      <c r="C1442" s="2">
        <v>2024</v>
      </c>
      <c r="D1442" s="2" t="s">
        <v>211</v>
      </c>
      <c r="E1442" s="2" t="s">
        <v>211</v>
      </c>
      <c r="F1442" s="18">
        <v>45658</v>
      </c>
      <c r="G1442" s="2">
        <v>31</v>
      </c>
      <c r="H1442" s="19">
        <v>45678</v>
      </c>
      <c r="I1442" t="s">
        <v>403</v>
      </c>
      <c r="J1442" s="2">
        <v>1</v>
      </c>
      <c r="K1442" s="214" t="s">
        <v>184</v>
      </c>
    </row>
    <row r="1443" spans="1:11">
      <c r="A1443" s="2">
        <f>A1442+1</f>
        <v>1442</v>
      </c>
      <c r="B1443" s="210" t="s">
        <v>212</v>
      </c>
      <c r="C1443" s="2">
        <v>2024</v>
      </c>
      <c r="D1443" s="2" t="s">
        <v>211</v>
      </c>
      <c r="E1443" s="2" t="s">
        <v>211</v>
      </c>
      <c r="F1443" s="18">
        <v>45658</v>
      </c>
      <c r="G1443" s="2">
        <v>31</v>
      </c>
      <c r="H1443" s="19">
        <v>45678</v>
      </c>
      <c r="I1443" t="s">
        <v>333</v>
      </c>
      <c r="J1443" s="2">
        <v>1</v>
      </c>
      <c r="K1443" s="214" t="s">
        <v>186</v>
      </c>
    </row>
    <row r="1444" spans="1:11">
      <c r="A1444" s="2">
        <f t="shared" ref="A1444:A1445" si="185">A1443+1</f>
        <v>1443</v>
      </c>
      <c r="B1444" s="210" t="s">
        <v>212</v>
      </c>
      <c r="C1444" s="2">
        <v>2024</v>
      </c>
      <c r="D1444" s="2" t="s">
        <v>211</v>
      </c>
      <c r="E1444" s="2" t="s">
        <v>211</v>
      </c>
      <c r="F1444" s="18">
        <v>45658</v>
      </c>
      <c r="G1444" s="2">
        <v>31</v>
      </c>
      <c r="H1444" s="19">
        <v>45680</v>
      </c>
      <c r="I1444" t="s">
        <v>404</v>
      </c>
      <c r="J1444" s="2">
        <v>1</v>
      </c>
      <c r="K1444" s="214" t="s">
        <v>184</v>
      </c>
    </row>
    <row r="1445" spans="1:11">
      <c r="A1445" s="2">
        <f t="shared" si="185"/>
        <v>1444</v>
      </c>
      <c r="B1445" s="210" t="s">
        <v>212</v>
      </c>
      <c r="C1445" s="2">
        <v>2024</v>
      </c>
      <c r="D1445" s="2" t="s">
        <v>211</v>
      </c>
      <c r="E1445" s="2" t="s">
        <v>211</v>
      </c>
      <c r="F1445" s="18">
        <v>45658</v>
      </c>
      <c r="G1445" s="2">
        <v>31</v>
      </c>
      <c r="H1445" s="19">
        <v>45680</v>
      </c>
      <c r="I1445" t="s">
        <v>403</v>
      </c>
      <c r="J1445" s="2">
        <v>2</v>
      </c>
      <c r="K1445" s="214" t="s">
        <v>186</v>
      </c>
    </row>
    <row r="1446" spans="1:11">
      <c r="A1446" s="2">
        <f t="shared" ref="A1446:A1447" si="186">A1445+1</f>
        <v>1445</v>
      </c>
      <c r="B1446" s="210" t="s">
        <v>212</v>
      </c>
      <c r="C1446" s="2">
        <v>2024</v>
      </c>
      <c r="D1446" s="2" t="s">
        <v>211</v>
      </c>
      <c r="E1446" s="2" t="s">
        <v>211</v>
      </c>
      <c r="F1446" s="18">
        <v>45658</v>
      </c>
      <c r="G1446" s="2">
        <v>31</v>
      </c>
      <c r="H1446" s="19">
        <v>45681</v>
      </c>
      <c r="I1446" t="s">
        <v>333</v>
      </c>
      <c r="J1446" s="2">
        <v>1</v>
      </c>
      <c r="K1446" s="214" t="s">
        <v>185</v>
      </c>
    </row>
    <row r="1447" spans="1:11">
      <c r="A1447" s="2">
        <f t="shared" si="186"/>
        <v>1446</v>
      </c>
      <c r="B1447" s="210" t="s">
        <v>212</v>
      </c>
      <c r="C1447" s="2">
        <v>2024</v>
      </c>
      <c r="D1447" s="2" t="s">
        <v>211</v>
      </c>
      <c r="E1447" s="2" t="s">
        <v>211</v>
      </c>
      <c r="F1447" s="18">
        <v>45658</v>
      </c>
      <c r="G1447" s="2">
        <v>31</v>
      </c>
      <c r="H1447" s="19">
        <v>45681</v>
      </c>
      <c r="I1447" t="s">
        <v>337</v>
      </c>
      <c r="J1447" s="2">
        <v>1</v>
      </c>
      <c r="K1447" s="214" t="s">
        <v>185</v>
      </c>
    </row>
    <row r="1448" spans="1:11">
      <c r="A1448" s="2">
        <f t="shared" ref="A1448:A1449" si="187">A1447+1</f>
        <v>1447</v>
      </c>
      <c r="B1448" s="210" t="s">
        <v>212</v>
      </c>
      <c r="C1448" s="2">
        <v>2024</v>
      </c>
      <c r="D1448" s="2" t="s">
        <v>211</v>
      </c>
      <c r="E1448" s="2" t="s">
        <v>211</v>
      </c>
      <c r="F1448" s="18">
        <v>45658</v>
      </c>
      <c r="G1448" s="2">
        <v>31</v>
      </c>
      <c r="H1448" s="19">
        <v>45682</v>
      </c>
      <c r="I1448" s="211" t="s">
        <v>334</v>
      </c>
      <c r="J1448" s="2">
        <v>2</v>
      </c>
      <c r="K1448" s="211" t="s">
        <v>186</v>
      </c>
    </row>
    <row r="1449" spans="1:11">
      <c r="A1449" s="2">
        <f t="shared" si="187"/>
        <v>1448</v>
      </c>
      <c r="B1449" s="210" t="s">
        <v>212</v>
      </c>
      <c r="C1449" s="2">
        <v>2024</v>
      </c>
      <c r="D1449" s="2" t="s">
        <v>211</v>
      </c>
      <c r="E1449" s="2" t="s">
        <v>211</v>
      </c>
      <c r="F1449" s="18">
        <v>45658</v>
      </c>
      <c r="G1449" s="2">
        <v>31</v>
      </c>
      <c r="H1449" s="19">
        <v>45682</v>
      </c>
      <c r="I1449" s="211" t="s">
        <v>417</v>
      </c>
      <c r="J1449" s="2">
        <v>1</v>
      </c>
      <c r="K1449" s="211" t="s">
        <v>186</v>
      </c>
    </row>
    <row r="1450" spans="1:11">
      <c r="A1450" s="2">
        <f>A1449+1</f>
        <v>1449</v>
      </c>
      <c r="B1450" s="210" t="s">
        <v>212</v>
      </c>
      <c r="C1450" s="2">
        <v>2024</v>
      </c>
      <c r="D1450" s="2" t="s">
        <v>211</v>
      </c>
      <c r="E1450" s="2" t="s">
        <v>211</v>
      </c>
      <c r="F1450" s="18">
        <v>45658</v>
      </c>
      <c r="G1450" s="2">
        <v>31</v>
      </c>
      <c r="H1450" s="19">
        <v>45682</v>
      </c>
      <c r="I1450" s="211" t="s">
        <v>1468</v>
      </c>
      <c r="J1450" s="2">
        <v>1</v>
      </c>
      <c r="K1450" s="211" t="s">
        <v>187</v>
      </c>
    </row>
    <row r="1451" spans="1:11">
      <c r="A1451" s="2">
        <f>A1450+1</f>
        <v>1450</v>
      </c>
      <c r="B1451" s="210" t="s">
        <v>212</v>
      </c>
      <c r="C1451" s="2">
        <v>2024</v>
      </c>
      <c r="D1451" s="2" t="s">
        <v>211</v>
      </c>
      <c r="E1451" s="2" t="s">
        <v>211</v>
      </c>
      <c r="F1451" s="18">
        <v>45658</v>
      </c>
      <c r="G1451" s="2">
        <v>31</v>
      </c>
      <c r="H1451" s="19">
        <v>45682</v>
      </c>
      <c r="I1451" s="211" t="s">
        <v>1468</v>
      </c>
      <c r="J1451" s="2">
        <v>1</v>
      </c>
      <c r="K1451" s="211" t="s">
        <v>186</v>
      </c>
    </row>
    <row r="1452" spans="1:11">
      <c r="A1452" s="2">
        <f>A1451+1</f>
        <v>1451</v>
      </c>
      <c r="B1452" s="210" t="s">
        <v>212</v>
      </c>
      <c r="C1452" s="2">
        <v>2024</v>
      </c>
      <c r="D1452" s="2" t="s">
        <v>211</v>
      </c>
      <c r="E1452" s="2" t="s">
        <v>211</v>
      </c>
      <c r="F1452" s="18">
        <v>45658</v>
      </c>
      <c r="G1452" s="2">
        <v>31</v>
      </c>
      <c r="H1452" s="19">
        <v>45683</v>
      </c>
      <c r="I1452" s="211" t="s">
        <v>417</v>
      </c>
      <c r="J1452" s="2">
        <v>1</v>
      </c>
      <c r="K1452" s="214" t="s">
        <v>186</v>
      </c>
    </row>
    <row r="1453" spans="1:11">
      <c r="A1453" s="2">
        <f t="shared" ref="A1453:A1456" si="188">A1452+1</f>
        <v>1452</v>
      </c>
      <c r="B1453" s="210" t="s">
        <v>212</v>
      </c>
      <c r="C1453" s="2">
        <v>2024</v>
      </c>
      <c r="D1453" s="2" t="s">
        <v>211</v>
      </c>
      <c r="E1453" s="2" t="s">
        <v>211</v>
      </c>
      <c r="F1453" s="18">
        <v>45658</v>
      </c>
      <c r="G1453" s="2">
        <v>31</v>
      </c>
      <c r="H1453" s="19">
        <v>45685</v>
      </c>
      <c r="I1453" t="s">
        <v>384</v>
      </c>
      <c r="J1453" s="2">
        <v>2</v>
      </c>
      <c r="K1453" s="211" t="s">
        <v>187</v>
      </c>
    </row>
    <row r="1454" spans="1:11">
      <c r="A1454" s="2">
        <f t="shared" si="188"/>
        <v>1453</v>
      </c>
      <c r="B1454" s="210" t="s">
        <v>212</v>
      </c>
      <c r="C1454" s="2">
        <v>2024</v>
      </c>
      <c r="D1454" s="2" t="s">
        <v>211</v>
      </c>
      <c r="E1454" s="2" t="s">
        <v>211</v>
      </c>
      <c r="F1454" s="18">
        <v>45658</v>
      </c>
      <c r="G1454" s="2">
        <v>31</v>
      </c>
      <c r="H1454" s="19">
        <v>45685</v>
      </c>
      <c r="I1454" t="s">
        <v>404</v>
      </c>
      <c r="J1454" s="2">
        <v>1</v>
      </c>
      <c r="K1454" s="211" t="s">
        <v>187</v>
      </c>
    </row>
    <row r="1455" spans="1:11">
      <c r="A1455" s="2">
        <f t="shared" si="188"/>
        <v>1454</v>
      </c>
      <c r="B1455" s="210" t="s">
        <v>212</v>
      </c>
      <c r="C1455" s="2">
        <v>2024</v>
      </c>
      <c r="D1455" s="2" t="s">
        <v>211</v>
      </c>
      <c r="E1455" s="2" t="s">
        <v>211</v>
      </c>
      <c r="F1455" s="18">
        <v>45658</v>
      </c>
      <c r="G1455" s="2">
        <v>31</v>
      </c>
      <c r="H1455" s="19">
        <v>45685</v>
      </c>
      <c r="I1455" t="s">
        <v>403</v>
      </c>
      <c r="J1455" s="2">
        <v>2</v>
      </c>
      <c r="K1455" s="211" t="s">
        <v>187</v>
      </c>
    </row>
    <row r="1456" spans="1:11">
      <c r="A1456" s="2">
        <f t="shared" si="188"/>
        <v>1455</v>
      </c>
      <c r="B1456" s="210" t="s">
        <v>212</v>
      </c>
      <c r="C1456" s="2">
        <v>2024</v>
      </c>
      <c r="D1456" s="2" t="s">
        <v>211</v>
      </c>
      <c r="E1456" s="2" t="s">
        <v>211</v>
      </c>
      <c r="F1456" s="18">
        <v>45658</v>
      </c>
      <c r="G1456" s="2">
        <v>31</v>
      </c>
      <c r="H1456" s="19">
        <v>45685</v>
      </c>
      <c r="I1456" t="s">
        <v>337</v>
      </c>
      <c r="J1456" s="2">
        <v>1</v>
      </c>
      <c r="K1456" s="211" t="s">
        <v>187</v>
      </c>
    </row>
    <row r="1457" spans="1:11">
      <c r="A1457" s="2">
        <f t="shared" ref="A1457:A1458" si="189">A1456+1</f>
        <v>1456</v>
      </c>
      <c r="B1457" s="210" t="s">
        <v>212</v>
      </c>
      <c r="C1457" s="2">
        <v>2024</v>
      </c>
      <c r="D1457" s="2" t="s">
        <v>211</v>
      </c>
      <c r="E1457" s="2" t="s">
        <v>211</v>
      </c>
      <c r="F1457" s="18">
        <v>45658</v>
      </c>
      <c r="G1457" s="2">
        <v>31</v>
      </c>
      <c r="H1457" s="19">
        <v>45686</v>
      </c>
      <c r="I1457" s="211" t="s">
        <v>334</v>
      </c>
      <c r="J1457" s="2">
        <v>2</v>
      </c>
      <c r="K1457" s="214" t="s">
        <v>186</v>
      </c>
    </row>
    <row r="1458" spans="1:11">
      <c r="A1458" s="2">
        <f t="shared" si="189"/>
        <v>1457</v>
      </c>
      <c r="B1458" s="210" t="s">
        <v>212</v>
      </c>
      <c r="C1458" s="2">
        <v>2024</v>
      </c>
      <c r="D1458" s="2" t="s">
        <v>211</v>
      </c>
      <c r="E1458" s="2" t="s">
        <v>211</v>
      </c>
      <c r="F1458" s="18">
        <v>45658</v>
      </c>
      <c r="G1458" s="2">
        <v>31</v>
      </c>
      <c r="H1458" s="19">
        <v>45686</v>
      </c>
      <c r="I1458" t="s">
        <v>404</v>
      </c>
      <c r="J1458" s="2">
        <v>1</v>
      </c>
      <c r="K1458" s="214" t="s">
        <v>186</v>
      </c>
    </row>
    <row r="1459" spans="1:11">
      <c r="A1459" s="2">
        <f>A1458+1</f>
        <v>1458</v>
      </c>
      <c r="B1459" s="210" t="s">
        <v>212</v>
      </c>
      <c r="C1459" s="2">
        <v>2024</v>
      </c>
      <c r="D1459" s="2" t="s">
        <v>211</v>
      </c>
      <c r="E1459" s="2" t="s">
        <v>211</v>
      </c>
      <c r="F1459" s="18">
        <v>45658</v>
      </c>
      <c r="G1459" s="2">
        <v>31</v>
      </c>
      <c r="H1459" s="19">
        <v>45687</v>
      </c>
      <c r="I1459" s="211" t="s">
        <v>1468</v>
      </c>
      <c r="J1459" s="2">
        <v>1</v>
      </c>
      <c r="K1459" s="214" t="s">
        <v>185</v>
      </c>
    </row>
    <row r="1460" spans="1:11">
      <c r="A1460" s="2">
        <f>A1459+1</f>
        <v>1459</v>
      </c>
      <c r="B1460" s="210" t="s">
        <v>212</v>
      </c>
      <c r="C1460" s="2">
        <v>2024</v>
      </c>
      <c r="D1460" s="2" t="s">
        <v>211</v>
      </c>
      <c r="E1460" s="2" t="s">
        <v>211</v>
      </c>
      <c r="F1460" s="18">
        <v>45689</v>
      </c>
      <c r="G1460" s="2">
        <v>31</v>
      </c>
      <c r="H1460" s="19">
        <v>45691</v>
      </c>
      <c r="I1460" t="s">
        <v>403</v>
      </c>
      <c r="J1460" s="2">
        <v>2</v>
      </c>
      <c r="K1460" s="214" t="s">
        <v>189</v>
      </c>
    </row>
    <row r="1461" spans="1:11">
      <c r="A1461" s="2">
        <f>A1460+1</f>
        <v>1460</v>
      </c>
      <c r="B1461" s="210" t="s">
        <v>212</v>
      </c>
      <c r="C1461" s="2">
        <v>2024</v>
      </c>
      <c r="D1461" s="2" t="s">
        <v>211</v>
      </c>
      <c r="E1461" s="2" t="s">
        <v>211</v>
      </c>
      <c r="F1461" s="18">
        <v>45689</v>
      </c>
      <c r="G1461" s="2">
        <v>31</v>
      </c>
      <c r="H1461" s="19">
        <v>45694</v>
      </c>
      <c r="I1461" s="211" t="s">
        <v>1468</v>
      </c>
      <c r="J1461" s="2">
        <v>1</v>
      </c>
      <c r="K1461" s="214" t="s">
        <v>186</v>
      </c>
    </row>
    <row r="1462" spans="1:11">
      <c r="A1462" s="2">
        <f>A1461+1</f>
        <v>1461</v>
      </c>
      <c r="B1462" s="210" t="s">
        <v>212</v>
      </c>
      <c r="C1462" s="2">
        <v>2024</v>
      </c>
      <c r="D1462" s="2" t="s">
        <v>211</v>
      </c>
      <c r="E1462" s="2" t="s">
        <v>211</v>
      </c>
      <c r="F1462" s="18">
        <v>45689</v>
      </c>
      <c r="G1462" s="2">
        <v>31</v>
      </c>
      <c r="H1462" s="19">
        <v>45699</v>
      </c>
      <c r="I1462" s="211" t="s">
        <v>334</v>
      </c>
      <c r="J1462" s="2">
        <v>2</v>
      </c>
      <c r="K1462" s="214" t="s">
        <v>189</v>
      </c>
    </row>
    <row r="1463" spans="1:11">
      <c r="A1463" s="2">
        <f>A1462+1</f>
        <v>1462</v>
      </c>
      <c r="B1463" s="210" t="s">
        <v>212</v>
      </c>
      <c r="C1463" s="2">
        <v>2024</v>
      </c>
      <c r="D1463" s="2" t="s">
        <v>211</v>
      </c>
      <c r="E1463" s="2" t="s">
        <v>211</v>
      </c>
      <c r="F1463" s="18">
        <v>45689</v>
      </c>
      <c r="G1463" s="2">
        <v>31</v>
      </c>
      <c r="H1463" s="19">
        <v>45700</v>
      </c>
      <c r="I1463" t="s">
        <v>337</v>
      </c>
      <c r="J1463" s="2">
        <v>1</v>
      </c>
      <c r="K1463" s="214" t="s">
        <v>189</v>
      </c>
    </row>
    <row r="1464" spans="1:11">
      <c r="A1464" s="2">
        <f t="shared" ref="A1464:A1465" si="190">A1463+1</f>
        <v>1463</v>
      </c>
      <c r="B1464" s="210" t="s">
        <v>212</v>
      </c>
      <c r="C1464" s="2">
        <v>2024</v>
      </c>
      <c r="D1464" s="2" t="s">
        <v>211</v>
      </c>
      <c r="E1464" s="2" t="s">
        <v>211</v>
      </c>
      <c r="F1464" s="18">
        <v>45689</v>
      </c>
      <c r="G1464" s="2">
        <v>31</v>
      </c>
      <c r="H1464" s="19">
        <v>45701</v>
      </c>
      <c r="I1464" t="s">
        <v>384</v>
      </c>
      <c r="J1464" s="2">
        <v>2</v>
      </c>
      <c r="K1464" s="214" t="s">
        <v>189</v>
      </c>
    </row>
    <row r="1465" spans="1:11">
      <c r="A1465" s="2">
        <f t="shared" si="190"/>
        <v>1464</v>
      </c>
      <c r="B1465" s="210" t="s">
        <v>212</v>
      </c>
      <c r="C1465" s="2">
        <v>2024</v>
      </c>
      <c r="D1465" s="2" t="s">
        <v>211</v>
      </c>
      <c r="E1465" s="2" t="s">
        <v>211</v>
      </c>
      <c r="F1465" s="18">
        <v>45689</v>
      </c>
      <c r="G1465" s="2">
        <v>31</v>
      </c>
      <c r="H1465" s="19">
        <v>45701</v>
      </c>
      <c r="I1465" t="s">
        <v>337</v>
      </c>
      <c r="J1465" s="2">
        <v>1</v>
      </c>
      <c r="K1465" s="214" t="s">
        <v>185</v>
      </c>
    </row>
    <row r="1466" spans="1:11">
      <c r="A1466" s="2">
        <f t="shared" ref="A1466:A1467" si="191">A1465+1</f>
        <v>1465</v>
      </c>
      <c r="B1466" s="210" t="s">
        <v>212</v>
      </c>
      <c r="C1466" s="2">
        <v>2024</v>
      </c>
      <c r="D1466" s="2" t="s">
        <v>211</v>
      </c>
      <c r="E1466" s="2" t="s">
        <v>211</v>
      </c>
      <c r="F1466" s="18">
        <v>45689</v>
      </c>
      <c r="G1466" s="2">
        <v>31</v>
      </c>
      <c r="H1466" s="19">
        <v>45702</v>
      </c>
      <c r="I1466" s="211" t="s">
        <v>417</v>
      </c>
      <c r="J1466" s="2">
        <v>1</v>
      </c>
      <c r="K1466" s="214" t="s">
        <v>185</v>
      </c>
    </row>
    <row r="1467" spans="1:11">
      <c r="A1467" s="2">
        <f t="shared" si="191"/>
        <v>1466</v>
      </c>
      <c r="B1467" s="210" t="s">
        <v>212</v>
      </c>
      <c r="C1467" s="2">
        <v>2024</v>
      </c>
      <c r="D1467" s="2" t="s">
        <v>211</v>
      </c>
      <c r="E1467" s="2" t="s">
        <v>211</v>
      </c>
      <c r="F1467" s="18">
        <v>45689</v>
      </c>
      <c r="G1467" s="2">
        <v>31</v>
      </c>
      <c r="H1467" s="19">
        <v>45702</v>
      </c>
      <c r="I1467" t="s">
        <v>403</v>
      </c>
      <c r="J1467" s="2">
        <v>2</v>
      </c>
      <c r="K1467" s="214" t="s">
        <v>186</v>
      </c>
    </row>
    <row r="1468" spans="1:11">
      <c r="A1468" s="2">
        <f>A1467+1</f>
        <v>1467</v>
      </c>
      <c r="B1468" s="210" t="s">
        <v>212</v>
      </c>
      <c r="C1468" s="2">
        <v>2024</v>
      </c>
      <c r="D1468" s="2" t="s">
        <v>211</v>
      </c>
      <c r="E1468" s="2" t="s">
        <v>211</v>
      </c>
      <c r="F1468" s="18">
        <v>45689</v>
      </c>
      <c r="G1468" s="2">
        <v>31</v>
      </c>
      <c r="H1468" s="19">
        <v>45703</v>
      </c>
      <c r="I1468" s="211" t="s">
        <v>334</v>
      </c>
      <c r="J1468" s="2">
        <v>2</v>
      </c>
      <c r="K1468" s="214" t="s">
        <v>189</v>
      </c>
    </row>
    <row r="1469" spans="1:11">
      <c r="A1469" s="2">
        <f t="shared" ref="A1469:A1472" si="192">A1468+1</f>
        <v>1468</v>
      </c>
      <c r="B1469" s="210" t="s">
        <v>212</v>
      </c>
      <c r="C1469" s="2">
        <v>2024</v>
      </c>
      <c r="D1469" s="2" t="s">
        <v>211</v>
      </c>
      <c r="E1469" s="2" t="s">
        <v>211</v>
      </c>
      <c r="F1469" s="18">
        <v>45689</v>
      </c>
      <c r="G1469" s="2">
        <v>31</v>
      </c>
      <c r="H1469" s="19">
        <v>45706</v>
      </c>
      <c r="I1469" s="211" t="s">
        <v>334</v>
      </c>
      <c r="J1469" s="2">
        <v>2</v>
      </c>
      <c r="K1469" s="211" t="s">
        <v>189</v>
      </c>
    </row>
    <row r="1470" spans="1:11">
      <c r="A1470" s="2">
        <f t="shared" si="192"/>
        <v>1469</v>
      </c>
      <c r="B1470" s="210" t="s">
        <v>212</v>
      </c>
      <c r="C1470" s="2">
        <v>2024</v>
      </c>
      <c r="D1470" s="2" t="s">
        <v>211</v>
      </c>
      <c r="E1470" s="2" t="s">
        <v>211</v>
      </c>
      <c r="F1470" s="18">
        <v>45689</v>
      </c>
      <c r="G1470" s="2">
        <v>31</v>
      </c>
      <c r="H1470" s="19">
        <v>45706</v>
      </c>
      <c r="I1470" s="211" t="s">
        <v>417</v>
      </c>
      <c r="J1470" s="2">
        <v>1</v>
      </c>
      <c r="K1470" s="211" t="s">
        <v>189</v>
      </c>
    </row>
    <row r="1471" spans="1:11">
      <c r="A1471" s="2">
        <f t="shared" si="192"/>
        <v>1470</v>
      </c>
      <c r="B1471" s="210" t="s">
        <v>212</v>
      </c>
      <c r="C1471" s="2">
        <v>2024</v>
      </c>
      <c r="D1471" s="2" t="s">
        <v>211</v>
      </c>
      <c r="E1471" s="2" t="s">
        <v>211</v>
      </c>
      <c r="F1471" s="18">
        <v>45689</v>
      </c>
      <c r="G1471" s="2">
        <v>31</v>
      </c>
      <c r="H1471" s="19">
        <v>45706</v>
      </c>
      <c r="I1471" t="s">
        <v>403</v>
      </c>
      <c r="J1471" s="2">
        <v>2</v>
      </c>
      <c r="K1471" s="211" t="s">
        <v>184</v>
      </c>
    </row>
    <row r="1472" spans="1:11">
      <c r="A1472" s="2">
        <f t="shared" si="192"/>
        <v>1471</v>
      </c>
      <c r="B1472" s="210" t="s">
        <v>212</v>
      </c>
      <c r="C1472" s="2">
        <v>2024</v>
      </c>
      <c r="D1472" s="2" t="s">
        <v>211</v>
      </c>
      <c r="E1472" s="2" t="s">
        <v>211</v>
      </c>
      <c r="F1472" s="18">
        <v>45689</v>
      </c>
      <c r="G1472" s="2">
        <v>31</v>
      </c>
      <c r="H1472" s="19">
        <v>45706</v>
      </c>
      <c r="I1472" t="s">
        <v>384</v>
      </c>
      <c r="J1472" s="2">
        <v>2</v>
      </c>
      <c r="K1472" s="211" t="s">
        <v>186</v>
      </c>
    </row>
    <row r="1473" spans="1:11">
      <c r="A1473" s="2">
        <f>A1472+1</f>
        <v>1472</v>
      </c>
      <c r="B1473" s="210" t="s">
        <v>212</v>
      </c>
      <c r="C1473" s="2">
        <v>2024</v>
      </c>
      <c r="D1473" s="2" t="s">
        <v>211</v>
      </c>
      <c r="E1473" s="2" t="s">
        <v>211</v>
      </c>
      <c r="F1473" s="18">
        <v>45689</v>
      </c>
      <c r="G1473" s="2">
        <v>31</v>
      </c>
      <c r="H1473" s="19">
        <v>45707</v>
      </c>
      <c r="I1473" t="s">
        <v>337</v>
      </c>
      <c r="J1473" s="2">
        <v>1</v>
      </c>
      <c r="K1473" s="211" t="s">
        <v>189</v>
      </c>
    </row>
    <row r="1474" spans="1:11">
      <c r="A1474" s="2">
        <f>A1473+1</f>
        <v>1473</v>
      </c>
      <c r="B1474" s="210" t="s">
        <v>212</v>
      </c>
      <c r="C1474" s="2">
        <v>2024</v>
      </c>
      <c r="D1474" s="2" t="s">
        <v>211</v>
      </c>
      <c r="E1474" s="2" t="s">
        <v>211</v>
      </c>
      <c r="F1474" s="18">
        <v>45689</v>
      </c>
      <c r="G1474" s="2">
        <v>31</v>
      </c>
      <c r="H1474" s="19">
        <v>45709</v>
      </c>
      <c r="I1474" s="211" t="s">
        <v>334</v>
      </c>
      <c r="J1474" s="2">
        <v>2</v>
      </c>
      <c r="K1474" s="3" t="s">
        <v>184</v>
      </c>
    </row>
    <row r="1475" spans="1:11">
      <c r="A1475" s="2">
        <f t="shared" ref="A1475:A1476" si="193">A1474+1</f>
        <v>1474</v>
      </c>
      <c r="B1475" s="210" t="s">
        <v>212</v>
      </c>
      <c r="C1475" s="2">
        <v>2024</v>
      </c>
      <c r="D1475" s="2" t="s">
        <v>211</v>
      </c>
      <c r="E1475" s="2" t="s">
        <v>211</v>
      </c>
      <c r="F1475" s="18">
        <v>45689</v>
      </c>
      <c r="G1475" s="2">
        <v>31</v>
      </c>
      <c r="H1475" s="19">
        <v>45710</v>
      </c>
      <c r="I1475" s="211" t="s">
        <v>426</v>
      </c>
      <c r="J1475" s="2">
        <v>1</v>
      </c>
      <c r="K1475" s="211" t="s">
        <v>188</v>
      </c>
    </row>
    <row r="1476" spans="1:11">
      <c r="A1476" s="2">
        <f t="shared" si="193"/>
        <v>1475</v>
      </c>
      <c r="B1476" s="210" t="s">
        <v>212</v>
      </c>
      <c r="C1476" s="2">
        <v>2024</v>
      </c>
      <c r="D1476" s="2" t="s">
        <v>211</v>
      </c>
      <c r="E1476" s="2" t="s">
        <v>211</v>
      </c>
      <c r="F1476" s="18">
        <v>45689</v>
      </c>
      <c r="G1476" s="2">
        <v>31</v>
      </c>
      <c r="H1476" s="19">
        <v>45710</v>
      </c>
      <c r="I1476" s="211" t="s">
        <v>332</v>
      </c>
      <c r="J1476" s="2">
        <v>1</v>
      </c>
      <c r="K1476" s="211" t="s">
        <v>184</v>
      </c>
    </row>
    <row r="1477" spans="1:11">
      <c r="A1477" s="2">
        <f t="shared" ref="A1477:A1478" si="194">A1476+1</f>
        <v>1476</v>
      </c>
      <c r="B1477" s="210" t="s">
        <v>212</v>
      </c>
      <c r="C1477" s="2">
        <v>2024</v>
      </c>
      <c r="D1477" s="2" t="s">
        <v>211</v>
      </c>
      <c r="E1477" s="2" t="s">
        <v>211</v>
      </c>
      <c r="F1477" s="18">
        <v>45689</v>
      </c>
      <c r="G1477" s="2">
        <v>31</v>
      </c>
      <c r="H1477" s="19">
        <v>45713</v>
      </c>
      <c r="I1477" s="211" t="s">
        <v>332</v>
      </c>
      <c r="J1477" s="2">
        <v>2</v>
      </c>
      <c r="K1477" s="211" t="s">
        <v>188</v>
      </c>
    </row>
    <row r="1478" spans="1:11">
      <c r="A1478" s="2">
        <f t="shared" si="194"/>
        <v>1477</v>
      </c>
      <c r="B1478" s="210" t="s">
        <v>212</v>
      </c>
      <c r="C1478" s="2">
        <v>2024</v>
      </c>
      <c r="D1478" s="2" t="s">
        <v>211</v>
      </c>
      <c r="E1478" s="2" t="s">
        <v>211</v>
      </c>
      <c r="F1478" s="18">
        <v>45689</v>
      </c>
      <c r="G1478" s="2">
        <v>31</v>
      </c>
      <c r="H1478" s="19">
        <v>45713</v>
      </c>
      <c r="I1478" s="211" t="s">
        <v>334</v>
      </c>
      <c r="J1478" s="2">
        <v>2</v>
      </c>
      <c r="K1478" s="211" t="s">
        <v>186</v>
      </c>
    </row>
    <row r="1479" spans="1:11">
      <c r="A1479" s="2">
        <f t="shared" ref="A1479:A1480" si="195">A1478+1</f>
        <v>1478</v>
      </c>
      <c r="B1479" s="210" t="s">
        <v>212</v>
      </c>
      <c r="C1479" s="2">
        <v>2024</v>
      </c>
      <c r="D1479" s="2" t="s">
        <v>211</v>
      </c>
      <c r="E1479" s="2" t="s">
        <v>211</v>
      </c>
      <c r="F1479" s="18">
        <v>45689</v>
      </c>
      <c r="G1479" s="2">
        <v>31</v>
      </c>
      <c r="H1479" s="19">
        <v>45714</v>
      </c>
      <c r="I1479" s="211" t="s">
        <v>332</v>
      </c>
      <c r="J1479" s="2">
        <v>1</v>
      </c>
      <c r="K1479" s="214" t="s">
        <v>185</v>
      </c>
    </row>
    <row r="1480" spans="1:11">
      <c r="A1480" s="2">
        <f t="shared" si="195"/>
        <v>1479</v>
      </c>
      <c r="B1480" s="210" t="s">
        <v>212</v>
      </c>
      <c r="C1480" s="2">
        <v>2024</v>
      </c>
      <c r="D1480" s="2" t="s">
        <v>211</v>
      </c>
      <c r="E1480" s="2" t="s">
        <v>211</v>
      </c>
      <c r="F1480" s="18">
        <v>45689</v>
      </c>
      <c r="G1480" s="2">
        <v>31</v>
      </c>
      <c r="H1480" s="19">
        <v>45714</v>
      </c>
      <c r="I1480" t="s">
        <v>337</v>
      </c>
      <c r="J1480" s="2">
        <v>1</v>
      </c>
      <c r="K1480" s="214" t="s">
        <v>186</v>
      </c>
    </row>
    <row r="1481" spans="1:11">
      <c r="A1481" s="2">
        <f>A1480+1</f>
        <v>1480</v>
      </c>
      <c r="B1481" s="210" t="s">
        <v>212</v>
      </c>
      <c r="C1481" s="2">
        <v>2024</v>
      </c>
      <c r="D1481" s="2" t="s">
        <v>211</v>
      </c>
      <c r="E1481" s="2" t="s">
        <v>211</v>
      </c>
      <c r="F1481" s="18">
        <v>45717</v>
      </c>
      <c r="G1481" s="2">
        <v>31</v>
      </c>
      <c r="H1481" s="19">
        <v>45719</v>
      </c>
      <c r="I1481" s="211" t="s">
        <v>332</v>
      </c>
      <c r="J1481" s="2">
        <v>1</v>
      </c>
      <c r="K1481" s="214" t="s">
        <v>186</v>
      </c>
    </row>
    <row r="1482" spans="1:11">
      <c r="A1482" s="2">
        <f>A1481+1</f>
        <v>1481</v>
      </c>
      <c r="B1482" s="210" t="s">
        <v>212</v>
      </c>
      <c r="C1482" s="2">
        <v>2024</v>
      </c>
      <c r="D1482" s="2" t="s">
        <v>211</v>
      </c>
      <c r="E1482" s="2" t="s">
        <v>211</v>
      </c>
      <c r="F1482" s="18">
        <v>45717</v>
      </c>
      <c r="G1482" s="2">
        <v>31</v>
      </c>
      <c r="H1482" s="19">
        <v>45720</v>
      </c>
      <c r="I1482" s="211" t="s">
        <v>332</v>
      </c>
      <c r="J1482" s="2">
        <v>1</v>
      </c>
      <c r="K1482" s="214" t="s">
        <v>186</v>
      </c>
    </row>
    <row r="1483" spans="1:11">
      <c r="A1483" s="2">
        <f t="shared" ref="A1483:A1484" si="196">A1482+1</f>
        <v>1482</v>
      </c>
      <c r="B1483" s="210" t="s">
        <v>212</v>
      </c>
      <c r="C1483" s="2">
        <v>2024</v>
      </c>
      <c r="D1483" s="2" t="s">
        <v>211</v>
      </c>
      <c r="E1483" s="2" t="s">
        <v>211</v>
      </c>
      <c r="F1483" s="18">
        <v>45717</v>
      </c>
      <c r="G1483" s="2">
        <v>31</v>
      </c>
      <c r="H1483" s="19">
        <v>45723</v>
      </c>
      <c r="I1483" t="s">
        <v>403</v>
      </c>
      <c r="J1483" s="2">
        <v>2</v>
      </c>
      <c r="K1483" s="211" t="s">
        <v>185</v>
      </c>
    </row>
    <row r="1484" spans="1:11">
      <c r="A1484" s="2">
        <f t="shared" si="196"/>
        <v>1483</v>
      </c>
      <c r="B1484" s="210" t="s">
        <v>212</v>
      </c>
      <c r="C1484" s="2">
        <v>2024</v>
      </c>
      <c r="D1484" s="2" t="s">
        <v>211</v>
      </c>
      <c r="E1484" s="2" t="s">
        <v>211</v>
      </c>
      <c r="F1484" s="18">
        <v>45717</v>
      </c>
      <c r="G1484" s="2">
        <v>31</v>
      </c>
      <c r="H1484" s="19">
        <v>45723</v>
      </c>
      <c r="I1484" s="211" t="s">
        <v>411</v>
      </c>
      <c r="J1484" s="2">
        <v>1</v>
      </c>
      <c r="K1484" s="211" t="s">
        <v>188</v>
      </c>
    </row>
    <row r="1485" spans="1:11">
      <c r="A1485" s="2">
        <f t="shared" ref="A1485:A1486" si="197">A1484+1</f>
        <v>1484</v>
      </c>
      <c r="B1485" s="210" t="s">
        <v>212</v>
      </c>
      <c r="C1485" s="2">
        <v>2024</v>
      </c>
      <c r="D1485" s="2" t="s">
        <v>211</v>
      </c>
      <c r="E1485" s="2" t="s">
        <v>211</v>
      </c>
      <c r="F1485" s="18">
        <v>45717</v>
      </c>
      <c r="G1485" s="2">
        <v>31</v>
      </c>
      <c r="H1485" s="19">
        <v>45724</v>
      </c>
      <c r="I1485" t="s">
        <v>337</v>
      </c>
      <c r="J1485" s="2">
        <v>1</v>
      </c>
      <c r="K1485" s="214" t="s">
        <v>188</v>
      </c>
    </row>
    <row r="1486" spans="1:11">
      <c r="A1486" s="2">
        <f t="shared" si="197"/>
        <v>1485</v>
      </c>
      <c r="B1486" s="210" t="s">
        <v>212</v>
      </c>
      <c r="C1486" s="2">
        <v>2024</v>
      </c>
      <c r="D1486" s="2" t="s">
        <v>211</v>
      </c>
      <c r="E1486" s="2" t="s">
        <v>211</v>
      </c>
      <c r="F1486" s="18">
        <v>45717</v>
      </c>
      <c r="G1486" s="2">
        <v>31</v>
      </c>
      <c r="H1486" s="19">
        <v>45724</v>
      </c>
      <c r="I1486" s="211" t="s">
        <v>332</v>
      </c>
      <c r="J1486" s="2">
        <v>1</v>
      </c>
      <c r="K1486" s="214" t="s">
        <v>186</v>
      </c>
    </row>
    <row r="1487" spans="1:11">
      <c r="A1487" s="2">
        <f>A1486+1</f>
        <v>1486</v>
      </c>
      <c r="B1487" s="210" t="s">
        <v>212</v>
      </c>
      <c r="C1487" s="2">
        <v>2024</v>
      </c>
      <c r="D1487" s="2" t="s">
        <v>211</v>
      </c>
      <c r="E1487" s="2" t="s">
        <v>211</v>
      </c>
      <c r="F1487" s="18">
        <v>45717</v>
      </c>
      <c r="G1487" s="2">
        <v>31</v>
      </c>
      <c r="H1487" s="19">
        <v>45726</v>
      </c>
      <c r="I1487" s="211" t="s">
        <v>411</v>
      </c>
      <c r="J1487" s="2">
        <v>1</v>
      </c>
      <c r="K1487" s="214" t="s">
        <v>186</v>
      </c>
    </row>
    <row r="1488" spans="1:11">
      <c r="A1488" s="2">
        <f t="shared" ref="A1488:A1489" si="198">A1487+1</f>
        <v>1487</v>
      </c>
      <c r="B1488" s="210" t="s">
        <v>212</v>
      </c>
      <c r="C1488" s="2">
        <v>2024</v>
      </c>
      <c r="D1488" s="2" t="s">
        <v>211</v>
      </c>
      <c r="E1488" s="2" t="s">
        <v>211</v>
      </c>
      <c r="F1488" s="18">
        <v>45717</v>
      </c>
      <c r="G1488" s="2">
        <v>31</v>
      </c>
      <c r="H1488" s="19">
        <v>45727</v>
      </c>
      <c r="I1488" s="211" t="s">
        <v>334</v>
      </c>
      <c r="J1488" s="2">
        <v>2</v>
      </c>
      <c r="K1488" s="214" t="s">
        <v>186</v>
      </c>
    </row>
    <row r="1489" spans="1:11">
      <c r="A1489" s="2">
        <f t="shared" si="198"/>
        <v>1488</v>
      </c>
      <c r="B1489" s="210" t="s">
        <v>212</v>
      </c>
      <c r="C1489" s="2">
        <v>2024</v>
      </c>
      <c r="D1489" s="2" t="s">
        <v>211</v>
      </c>
      <c r="E1489" s="2" t="s">
        <v>211</v>
      </c>
      <c r="F1489" s="18">
        <v>45717</v>
      </c>
      <c r="G1489" s="2">
        <v>31</v>
      </c>
      <c r="H1489" s="19">
        <v>45727</v>
      </c>
      <c r="I1489" s="211" t="s">
        <v>332</v>
      </c>
      <c r="J1489" s="2">
        <v>1</v>
      </c>
      <c r="K1489" s="214" t="s">
        <v>187</v>
      </c>
    </row>
    <row r="1490" spans="1:11">
      <c r="A1490" s="2">
        <f t="shared" ref="A1490:A1491" si="199">A1489+1</f>
        <v>1489</v>
      </c>
      <c r="B1490" s="210" t="s">
        <v>212</v>
      </c>
      <c r="C1490" s="2">
        <v>2024</v>
      </c>
      <c r="D1490" s="2" t="s">
        <v>211</v>
      </c>
      <c r="E1490" s="2" t="s">
        <v>211</v>
      </c>
      <c r="F1490" s="18">
        <v>45717</v>
      </c>
      <c r="G1490" s="2">
        <v>31</v>
      </c>
      <c r="H1490" s="19">
        <v>45731</v>
      </c>
      <c r="I1490" s="211" t="s">
        <v>417</v>
      </c>
      <c r="J1490" s="2">
        <v>1</v>
      </c>
      <c r="K1490" s="211" t="s">
        <v>184</v>
      </c>
    </row>
    <row r="1491" spans="1:11">
      <c r="A1491" s="2">
        <f t="shared" si="199"/>
        <v>1490</v>
      </c>
      <c r="B1491" s="210" t="s">
        <v>212</v>
      </c>
      <c r="C1491" s="2">
        <v>2024</v>
      </c>
      <c r="D1491" s="2" t="s">
        <v>211</v>
      </c>
      <c r="E1491" s="2" t="s">
        <v>211</v>
      </c>
      <c r="F1491" s="18">
        <v>45717</v>
      </c>
      <c r="G1491" s="2">
        <v>31</v>
      </c>
      <c r="H1491" s="19">
        <v>45731</v>
      </c>
      <c r="I1491" t="s">
        <v>403</v>
      </c>
      <c r="J1491" s="2">
        <v>2</v>
      </c>
      <c r="K1491" s="211" t="s">
        <v>184</v>
      </c>
    </row>
    <row r="1492" spans="1:11">
      <c r="A1492" s="2">
        <f t="shared" ref="A1492:A1493" si="200">A1491+1</f>
        <v>1491</v>
      </c>
      <c r="B1492" s="210" t="s">
        <v>212</v>
      </c>
      <c r="C1492" s="2">
        <v>2024</v>
      </c>
      <c r="D1492" s="2" t="s">
        <v>211</v>
      </c>
      <c r="E1492" s="2" t="s">
        <v>211</v>
      </c>
      <c r="F1492" s="18">
        <v>45717</v>
      </c>
      <c r="G1492" s="2">
        <v>31</v>
      </c>
      <c r="H1492" s="19">
        <v>45733</v>
      </c>
      <c r="I1492" t="s">
        <v>333</v>
      </c>
      <c r="J1492" s="2">
        <v>1</v>
      </c>
      <c r="K1492" s="211" t="s">
        <v>188</v>
      </c>
    </row>
    <row r="1493" spans="1:11">
      <c r="A1493" s="2">
        <f t="shared" si="200"/>
        <v>1492</v>
      </c>
      <c r="B1493" s="210" t="s">
        <v>212</v>
      </c>
      <c r="C1493" s="2">
        <v>2024</v>
      </c>
      <c r="D1493" s="2" t="s">
        <v>211</v>
      </c>
      <c r="E1493" s="2" t="s">
        <v>211</v>
      </c>
      <c r="F1493" s="18">
        <v>45717</v>
      </c>
      <c r="G1493" s="2">
        <v>31</v>
      </c>
      <c r="H1493" s="19">
        <v>45733</v>
      </c>
      <c r="I1493" s="211" t="s">
        <v>334</v>
      </c>
      <c r="J1493" s="2">
        <v>2</v>
      </c>
      <c r="K1493" s="211" t="s">
        <v>188</v>
      </c>
    </row>
    <row r="1494" spans="1:11">
      <c r="A1494" s="2">
        <f>A1493+1</f>
        <v>1493</v>
      </c>
      <c r="B1494" s="210" t="s">
        <v>212</v>
      </c>
      <c r="C1494" s="2">
        <v>2024</v>
      </c>
      <c r="D1494" s="2" t="s">
        <v>211</v>
      </c>
      <c r="E1494" s="2" t="s">
        <v>211</v>
      </c>
      <c r="F1494" s="18">
        <v>45717</v>
      </c>
      <c r="G1494" s="2">
        <v>31</v>
      </c>
      <c r="H1494" s="19">
        <v>45735</v>
      </c>
      <c r="I1494" t="s">
        <v>1487</v>
      </c>
      <c r="J1494" s="2">
        <v>1</v>
      </c>
      <c r="K1494" s="211" t="s">
        <v>184</v>
      </c>
    </row>
    <row r="1495" spans="1:11">
      <c r="A1495" s="2">
        <f>A1494+1</f>
        <v>1494</v>
      </c>
      <c r="B1495" s="210" t="s">
        <v>212</v>
      </c>
      <c r="C1495" s="2">
        <v>2024</v>
      </c>
      <c r="D1495" s="2" t="s">
        <v>211</v>
      </c>
      <c r="E1495" s="2" t="s">
        <v>211</v>
      </c>
      <c r="F1495" s="18">
        <v>45717</v>
      </c>
      <c r="G1495" s="2">
        <v>31</v>
      </c>
      <c r="H1495" s="19">
        <v>45735</v>
      </c>
      <c r="I1495" s="211" t="s">
        <v>332</v>
      </c>
      <c r="J1495" s="2">
        <v>1</v>
      </c>
      <c r="K1495" s="214" t="s">
        <v>184</v>
      </c>
    </row>
    <row r="1496" spans="1:11">
      <c r="A1496" s="2">
        <f t="shared" ref="A1496:A1497" si="201">A1495+1</f>
        <v>1495</v>
      </c>
      <c r="B1496" s="210" t="s">
        <v>212</v>
      </c>
      <c r="C1496" s="2">
        <v>2024</v>
      </c>
      <c r="D1496" s="2" t="s">
        <v>211</v>
      </c>
      <c r="E1496" s="2" t="s">
        <v>211</v>
      </c>
      <c r="F1496" s="18">
        <v>45717</v>
      </c>
      <c r="G1496" s="2">
        <v>31</v>
      </c>
      <c r="H1496" s="19">
        <v>45736</v>
      </c>
      <c r="I1496" t="s">
        <v>403</v>
      </c>
      <c r="J1496" s="2">
        <v>2</v>
      </c>
      <c r="K1496" s="214" t="s">
        <v>186</v>
      </c>
    </row>
    <row r="1497" spans="1:11">
      <c r="A1497" s="2">
        <f t="shared" si="201"/>
        <v>1496</v>
      </c>
      <c r="B1497" s="210" t="s">
        <v>212</v>
      </c>
      <c r="C1497" s="2">
        <v>2024</v>
      </c>
      <c r="D1497" s="2" t="s">
        <v>211</v>
      </c>
      <c r="E1497" s="2" t="s">
        <v>211</v>
      </c>
      <c r="F1497" s="18">
        <v>45717</v>
      </c>
      <c r="G1497" s="2">
        <v>31</v>
      </c>
      <c r="H1497" s="19">
        <v>45736</v>
      </c>
      <c r="I1497" t="s">
        <v>384</v>
      </c>
      <c r="J1497" s="2">
        <v>2</v>
      </c>
      <c r="K1497" s="214" t="s">
        <v>186</v>
      </c>
    </row>
    <row r="1498" spans="1:11">
      <c r="A1498" s="2">
        <f t="shared" ref="A1498:A1503" si="202">A1497+1</f>
        <v>1497</v>
      </c>
      <c r="B1498" s="210" t="s">
        <v>212</v>
      </c>
      <c r="C1498" s="2">
        <v>2024</v>
      </c>
      <c r="D1498" s="2" t="s">
        <v>211</v>
      </c>
      <c r="E1498" s="2" t="s">
        <v>211</v>
      </c>
      <c r="F1498" s="18">
        <v>45717</v>
      </c>
      <c r="G1498" s="2">
        <v>31</v>
      </c>
      <c r="H1498" s="19">
        <v>45737</v>
      </c>
      <c r="I1498" t="s">
        <v>333</v>
      </c>
      <c r="J1498" s="2">
        <v>1</v>
      </c>
      <c r="K1498" s="214" t="s">
        <v>188</v>
      </c>
    </row>
    <row r="1499" spans="1:11">
      <c r="A1499" s="2">
        <f t="shared" si="202"/>
        <v>1498</v>
      </c>
      <c r="B1499" s="210" t="s">
        <v>212</v>
      </c>
      <c r="C1499" s="2">
        <v>2024</v>
      </c>
      <c r="D1499" s="2" t="s">
        <v>211</v>
      </c>
      <c r="E1499" s="2" t="s">
        <v>211</v>
      </c>
      <c r="F1499" s="18">
        <v>45717</v>
      </c>
      <c r="G1499" s="2">
        <v>31</v>
      </c>
      <c r="H1499" s="19">
        <v>45737</v>
      </c>
      <c r="I1499" s="211" t="s">
        <v>334</v>
      </c>
      <c r="J1499" s="2">
        <v>2</v>
      </c>
      <c r="K1499" s="214" t="s">
        <v>188</v>
      </c>
    </row>
    <row r="1500" spans="1:11">
      <c r="A1500" s="2">
        <f t="shared" si="202"/>
        <v>1499</v>
      </c>
      <c r="B1500" s="210" t="s">
        <v>212</v>
      </c>
      <c r="C1500" s="2">
        <v>2024</v>
      </c>
      <c r="D1500" s="2" t="s">
        <v>211</v>
      </c>
      <c r="E1500" s="2" t="s">
        <v>211</v>
      </c>
      <c r="F1500" s="18">
        <v>45717</v>
      </c>
      <c r="G1500" s="2">
        <v>31</v>
      </c>
      <c r="H1500" s="19">
        <v>45737</v>
      </c>
      <c r="I1500" t="s">
        <v>404</v>
      </c>
      <c r="J1500" s="2">
        <v>1</v>
      </c>
      <c r="K1500" s="214" t="s">
        <v>188</v>
      </c>
    </row>
    <row r="1501" spans="1:11">
      <c r="A1501" s="2">
        <f t="shared" si="202"/>
        <v>1500</v>
      </c>
      <c r="B1501" s="210" t="s">
        <v>212</v>
      </c>
      <c r="C1501" s="2">
        <v>2024</v>
      </c>
      <c r="D1501" s="2" t="s">
        <v>211</v>
      </c>
      <c r="E1501" s="2" t="s">
        <v>211</v>
      </c>
      <c r="F1501" s="18">
        <v>45717</v>
      </c>
      <c r="G1501" s="2">
        <v>31</v>
      </c>
      <c r="H1501" s="19">
        <v>45737</v>
      </c>
      <c r="I1501" s="211" t="s">
        <v>334</v>
      </c>
      <c r="J1501" s="2">
        <v>2</v>
      </c>
      <c r="K1501" s="214" t="s">
        <v>188</v>
      </c>
    </row>
    <row r="1502" spans="1:11">
      <c r="A1502" s="2">
        <f t="shared" si="202"/>
        <v>1501</v>
      </c>
      <c r="B1502" s="210" t="s">
        <v>212</v>
      </c>
      <c r="C1502" s="2">
        <v>2024</v>
      </c>
      <c r="D1502" s="2" t="s">
        <v>211</v>
      </c>
      <c r="E1502" s="2" t="s">
        <v>211</v>
      </c>
      <c r="F1502" s="18">
        <v>45717</v>
      </c>
      <c r="G1502" s="2">
        <v>31</v>
      </c>
      <c r="H1502" s="19">
        <v>45737</v>
      </c>
      <c r="I1502" t="s">
        <v>411</v>
      </c>
      <c r="J1502" s="2">
        <v>1</v>
      </c>
      <c r="K1502" s="214" t="s">
        <v>188</v>
      </c>
    </row>
    <row r="1503" spans="1:11">
      <c r="A1503" s="2">
        <f t="shared" si="202"/>
        <v>1502</v>
      </c>
      <c r="B1503" s="210" t="s">
        <v>212</v>
      </c>
      <c r="C1503" s="2">
        <v>2024</v>
      </c>
      <c r="D1503" s="2" t="s">
        <v>211</v>
      </c>
      <c r="E1503" s="2" t="s">
        <v>211</v>
      </c>
      <c r="F1503" s="18">
        <v>45717</v>
      </c>
      <c r="G1503" s="2">
        <v>31</v>
      </c>
      <c r="H1503" s="19">
        <v>45737</v>
      </c>
      <c r="I1503" t="s">
        <v>337</v>
      </c>
      <c r="J1503" s="2">
        <v>1</v>
      </c>
      <c r="K1503" s="214" t="s">
        <v>188</v>
      </c>
    </row>
    <row r="1504" spans="1:11">
      <c r="A1504" s="2">
        <f t="shared" ref="A1504:A1505" si="203">A1503+1</f>
        <v>1503</v>
      </c>
      <c r="B1504" s="210" t="s">
        <v>212</v>
      </c>
      <c r="C1504" s="2">
        <v>2024</v>
      </c>
      <c r="D1504" s="2" t="s">
        <v>211</v>
      </c>
      <c r="E1504" s="2" t="s">
        <v>211</v>
      </c>
      <c r="F1504" s="18">
        <v>45717</v>
      </c>
      <c r="G1504" s="2">
        <v>31</v>
      </c>
      <c r="H1504" s="19">
        <v>45738</v>
      </c>
      <c r="I1504" s="211" t="s">
        <v>334</v>
      </c>
      <c r="J1504" s="2">
        <v>2</v>
      </c>
      <c r="K1504" s="214" t="s">
        <v>189</v>
      </c>
    </row>
    <row r="1505" spans="1:11">
      <c r="A1505" s="2">
        <f t="shared" si="203"/>
        <v>1504</v>
      </c>
      <c r="B1505" s="210" t="s">
        <v>212</v>
      </c>
      <c r="C1505" s="2">
        <v>2024</v>
      </c>
      <c r="D1505" s="2" t="s">
        <v>211</v>
      </c>
      <c r="E1505" s="2" t="s">
        <v>211</v>
      </c>
      <c r="F1505" s="18">
        <v>45717</v>
      </c>
      <c r="G1505" s="2">
        <v>31</v>
      </c>
      <c r="H1505" s="19">
        <v>45738</v>
      </c>
      <c r="I1505" s="211" t="s">
        <v>332</v>
      </c>
      <c r="J1505" s="2">
        <v>1</v>
      </c>
      <c r="K1505" s="214" t="s">
        <v>189</v>
      </c>
    </row>
    <row r="1506" spans="1:11">
      <c r="A1506" s="2">
        <f t="shared" ref="A1506:A1514" si="204">A1505+1</f>
        <v>1505</v>
      </c>
      <c r="B1506" s="210" t="s">
        <v>212</v>
      </c>
      <c r="C1506" s="2">
        <v>2024</v>
      </c>
      <c r="D1506" s="2" t="s">
        <v>211</v>
      </c>
      <c r="E1506" s="2" t="s">
        <v>211</v>
      </c>
      <c r="F1506" s="18">
        <v>45717</v>
      </c>
      <c r="G1506" s="2">
        <v>31</v>
      </c>
      <c r="H1506" s="19">
        <v>45742</v>
      </c>
      <c r="I1506" t="s">
        <v>403</v>
      </c>
      <c r="J1506" s="2">
        <v>2</v>
      </c>
      <c r="K1506" s="214" t="s">
        <v>188</v>
      </c>
    </row>
    <row r="1507" spans="1:11">
      <c r="A1507" s="2">
        <f t="shared" si="204"/>
        <v>1506</v>
      </c>
      <c r="B1507" s="210" t="s">
        <v>212</v>
      </c>
      <c r="C1507" s="2">
        <v>2024</v>
      </c>
      <c r="D1507" s="2" t="s">
        <v>211</v>
      </c>
      <c r="E1507" s="2" t="s">
        <v>211</v>
      </c>
      <c r="F1507" s="18">
        <v>45717</v>
      </c>
      <c r="G1507" s="2">
        <v>31</v>
      </c>
      <c r="H1507" s="19">
        <v>45742</v>
      </c>
      <c r="I1507" t="s">
        <v>384</v>
      </c>
      <c r="J1507" s="2">
        <v>2</v>
      </c>
      <c r="K1507" s="214" t="s">
        <v>188</v>
      </c>
    </row>
    <row r="1508" spans="1:11">
      <c r="A1508" s="2">
        <f t="shared" si="204"/>
        <v>1507</v>
      </c>
      <c r="B1508" s="210" t="s">
        <v>212</v>
      </c>
      <c r="C1508" s="2">
        <v>2024</v>
      </c>
      <c r="D1508" s="2" t="s">
        <v>211</v>
      </c>
      <c r="E1508" s="2" t="s">
        <v>211</v>
      </c>
      <c r="F1508" s="18">
        <v>45717</v>
      </c>
      <c r="G1508" s="2">
        <v>31</v>
      </c>
      <c r="H1508" s="19">
        <v>45743</v>
      </c>
      <c r="I1508" t="s">
        <v>403</v>
      </c>
      <c r="J1508" s="2">
        <v>2</v>
      </c>
      <c r="K1508" s="211" t="s">
        <v>188</v>
      </c>
    </row>
    <row r="1509" spans="1:11">
      <c r="A1509" s="2">
        <f t="shared" si="204"/>
        <v>1508</v>
      </c>
      <c r="B1509" s="210" t="s">
        <v>212</v>
      </c>
      <c r="C1509" s="2">
        <v>2024</v>
      </c>
      <c r="D1509" s="2" t="s">
        <v>211</v>
      </c>
      <c r="E1509" s="2" t="s">
        <v>211</v>
      </c>
      <c r="F1509" s="18">
        <v>45717</v>
      </c>
      <c r="G1509" s="2">
        <v>31</v>
      </c>
      <c r="H1509" s="19">
        <v>45743</v>
      </c>
      <c r="I1509" t="s">
        <v>333</v>
      </c>
      <c r="J1509" s="2">
        <v>1</v>
      </c>
      <c r="K1509" s="211" t="s">
        <v>188</v>
      </c>
    </row>
    <row r="1510" spans="1:11">
      <c r="A1510" s="2">
        <f t="shared" si="204"/>
        <v>1509</v>
      </c>
      <c r="B1510" s="210" t="s">
        <v>212</v>
      </c>
      <c r="C1510" s="2">
        <v>2024</v>
      </c>
      <c r="D1510" s="2" t="s">
        <v>211</v>
      </c>
      <c r="E1510" s="2" t="s">
        <v>211</v>
      </c>
      <c r="F1510" s="18">
        <v>45717</v>
      </c>
      <c r="G1510" s="2">
        <v>31</v>
      </c>
      <c r="H1510" s="19">
        <v>45743</v>
      </c>
      <c r="I1510" t="s">
        <v>337</v>
      </c>
      <c r="J1510" s="2">
        <v>1</v>
      </c>
      <c r="K1510" s="211" t="s">
        <v>188</v>
      </c>
    </row>
    <row r="1511" spans="1:11">
      <c r="A1511" s="2">
        <f t="shared" si="204"/>
        <v>1510</v>
      </c>
      <c r="B1511" s="210" t="s">
        <v>212</v>
      </c>
      <c r="C1511" s="2">
        <v>2024</v>
      </c>
      <c r="D1511" s="2" t="s">
        <v>211</v>
      </c>
      <c r="E1511" s="2" t="s">
        <v>211</v>
      </c>
      <c r="F1511" s="18">
        <v>45717</v>
      </c>
      <c r="G1511" s="2">
        <v>31</v>
      </c>
      <c r="H1511" s="19">
        <v>45745</v>
      </c>
      <c r="I1511" t="s">
        <v>403</v>
      </c>
      <c r="J1511" s="2">
        <v>2</v>
      </c>
      <c r="K1511" s="214" t="s">
        <v>187</v>
      </c>
    </row>
    <row r="1512" spans="1:11">
      <c r="A1512" s="2">
        <f t="shared" si="204"/>
        <v>1511</v>
      </c>
      <c r="B1512" s="210" t="s">
        <v>212</v>
      </c>
      <c r="C1512" s="2">
        <v>2024</v>
      </c>
      <c r="D1512" s="2" t="s">
        <v>211</v>
      </c>
      <c r="E1512" s="2" t="s">
        <v>211</v>
      </c>
      <c r="F1512" s="18">
        <v>45717</v>
      </c>
      <c r="G1512" s="2">
        <v>31</v>
      </c>
      <c r="H1512" s="19">
        <v>45745</v>
      </c>
      <c r="I1512" t="s">
        <v>333</v>
      </c>
      <c r="J1512" s="2">
        <v>1</v>
      </c>
      <c r="K1512" s="214" t="s">
        <v>186</v>
      </c>
    </row>
    <row r="1513" spans="1:11">
      <c r="A1513" s="2">
        <f t="shared" si="204"/>
        <v>1512</v>
      </c>
      <c r="B1513" s="210" t="s">
        <v>212</v>
      </c>
      <c r="C1513" s="2">
        <v>2024</v>
      </c>
      <c r="D1513" s="2" t="s">
        <v>211</v>
      </c>
      <c r="E1513" s="2" t="s">
        <v>211</v>
      </c>
      <c r="F1513" s="18">
        <v>45717</v>
      </c>
      <c r="G1513" s="2">
        <v>31</v>
      </c>
      <c r="H1513" s="19">
        <v>45745</v>
      </c>
      <c r="I1513" t="s">
        <v>404</v>
      </c>
      <c r="J1513" s="2">
        <v>1</v>
      </c>
      <c r="K1513" s="214" t="s">
        <v>185</v>
      </c>
    </row>
    <row r="1514" spans="1:11">
      <c r="A1514" s="2">
        <f t="shared" si="204"/>
        <v>1513</v>
      </c>
      <c r="B1514" s="210" t="s">
        <v>212</v>
      </c>
      <c r="C1514" s="2">
        <v>2024</v>
      </c>
      <c r="D1514" s="2" t="s">
        <v>211</v>
      </c>
      <c r="E1514" s="2" t="s">
        <v>211</v>
      </c>
      <c r="F1514" s="18">
        <v>45717</v>
      </c>
      <c r="G1514" s="2">
        <v>31</v>
      </c>
      <c r="H1514" s="19">
        <v>45745</v>
      </c>
      <c r="I1514" t="s">
        <v>403</v>
      </c>
      <c r="J1514" s="2">
        <v>2</v>
      </c>
      <c r="K1514" s="214" t="s">
        <v>186</v>
      </c>
    </row>
    <row r="1515" spans="1:11">
      <c r="A1515" s="2">
        <f t="shared" ref="A1515:A1516" si="205">A1514+1</f>
        <v>1514</v>
      </c>
      <c r="B1515" s="210" t="s">
        <v>4</v>
      </c>
      <c r="C1515" s="2">
        <v>2024</v>
      </c>
      <c r="D1515" s="2" t="s">
        <v>211</v>
      </c>
      <c r="E1515" s="2" t="s">
        <v>211</v>
      </c>
      <c r="F1515" s="18">
        <v>45748</v>
      </c>
      <c r="G1515" s="2">
        <v>30</v>
      </c>
      <c r="H1515" s="19">
        <v>45749</v>
      </c>
      <c r="I1515" s="211" t="s">
        <v>334</v>
      </c>
      <c r="J1515" s="2">
        <v>2</v>
      </c>
      <c r="K1515" s="211" t="s">
        <v>186</v>
      </c>
    </row>
    <row r="1516" spans="1:11">
      <c r="A1516" s="2">
        <f t="shared" si="205"/>
        <v>1515</v>
      </c>
      <c r="B1516" s="210" t="s">
        <v>4</v>
      </c>
      <c r="C1516" s="2">
        <v>2024</v>
      </c>
      <c r="D1516" s="2" t="s">
        <v>211</v>
      </c>
      <c r="E1516" s="2" t="s">
        <v>211</v>
      </c>
      <c r="F1516" s="18">
        <v>45748</v>
      </c>
      <c r="G1516" s="2">
        <v>30</v>
      </c>
      <c r="H1516" s="19">
        <v>45749</v>
      </c>
      <c r="I1516" t="s">
        <v>404</v>
      </c>
      <c r="J1516" s="2">
        <v>1</v>
      </c>
      <c r="K1516" s="211" t="s">
        <v>184</v>
      </c>
    </row>
    <row r="1517" spans="1:11">
      <c r="A1517" s="2">
        <f t="shared" ref="A1517:A1520" si="206">A1516+1</f>
        <v>1516</v>
      </c>
      <c r="B1517" s="210" t="s">
        <v>4</v>
      </c>
      <c r="C1517" s="2">
        <v>2025</v>
      </c>
      <c r="D1517" s="2" t="s">
        <v>211</v>
      </c>
      <c r="E1517" s="2" t="s">
        <v>211</v>
      </c>
      <c r="F1517" s="18">
        <v>45748</v>
      </c>
      <c r="G1517" s="2">
        <v>30</v>
      </c>
      <c r="H1517" s="19">
        <v>45749</v>
      </c>
      <c r="I1517" t="s">
        <v>403</v>
      </c>
      <c r="J1517" s="2">
        <v>2</v>
      </c>
      <c r="K1517" s="211" t="s">
        <v>186</v>
      </c>
    </row>
    <row r="1518" spans="1:11">
      <c r="A1518" s="2">
        <f t="shared" si="206"/>
        <v>1517</v>
      </c>
      <c r="B1518" s="210" t="s">
        <v>4</v>
      </c>
      <c r="C1518" s="2">
        <v>2025</v>
      </c>
      <c r="D1518" s="2" t="s">
        <v>211</v>
      </c>
      <c r="E1518" s="2" t="s">
        <v>211</v>
      </c>
      <c r="F1518" s="18">
        <v>45748</v>
      </c>
      <c r="G1518" s="2">
        <v>30</v>
      </c>
      <c r="H1518" s="19">
        <v>45751</v>
      </c>
      <c r="I1518" t="s">
        <v>384</v>
      </c>
      <c r="J1518" s="2">
        <v>2</v>
      </c>
      <c r="K1518" s="211" t="s">
        <v>185</v>
      </c>
    </row>
    <row r="1519" spans="1:11">
      <c r="A1519" s="2">
        <f t="shared" si="206"/>
        <v>1518</v>
      </c>
      <c r="B1519" s="210" t="s">
        <v>4</v>
      </c>
      <c r="C1519" s="2">
        <v>2025</v>
      </c>
      <c r="D1519" s="2" t="s">
        <v>211</v>
      </c>
      <c r="E1519" s="2" t="s">
        <v>211</v>
      </c>
      <c r="F1519" s="18">
        <v>45748</v>
      </c>
      <c r="G1519" s="2">
        <v>30</v>
      </c>
      <c r="H1519" s="19">
        <v>45751</v>
      </c>
      <c r="I1519" t="s">
        <v>337</v>
      </c>
      <c r="J1519" s="2">
        <v>1</v>
      </c>
      <c r="K1519" s="211" t="s">
        <v>184</v>
      </c>
    </row>
    <row r="1520" spans="1:11">
      <c r="A1520" s="2">
        <f t="shared" si="206"/>
        <v>1519</v>
      </c>
      <c r="B1520" s="210" t="s">
        <v>4</v>
      </c>
      <c r="C1520" s="2">
        <v>2025</v>
      </c>
      <c r="D1520" s="2" t="s">
        <v>211</v>
      </c>
      <c r="E1520" s="2" t="s">
        <v>211</v>
      </c>
      <c r="F1520" s="18">
        <v>45748</v>
      </c>
      <c r="G1520" s="2">
        <v>30</v>
      </c>
      <c r="H1520" s="19">
        <v>45751</v>
      </c>
      <c r="I1520" s="211" t="s">
        <v>334</v>
      </c>
      <c r="J1520" s="2">
        <v>2</v>
      </c>
      <c r="K1520" s="211" t="s">
        <v>184</v>
      </c>
    </row>
    <row r="1521" spans="1:11">
      <c r="A1521" s="2">
        <f t="shared" ref="A1521:A1523" si="207">A1520+1</f>
        <v>1520</v>
      </c>
      <c r="B1521" s="210" t="s">
        <v>4</v>
      </c>
      <c r="C1521" s="2">
        <v>2025</v>
      </c>
      <c r="D1521" s="2" t="s">
        <v>211</v>
      </c>
      <c r="E1521" s="2" t="s">
        <v>211</v>
      </c>
      <c r="F1521" s="18">
        <v>45748</v>
      </c>
      <c r="G1521" s="2">
        <v>30</v>
      </c>
      <c r="H1521" s="19">
        <v>45752</v>
      </c>
      <c r="I1521" t="s">
        <v>337</v>
      </c>
      <c r="J1521" s="2">
        <v>1</v>
      </c>
      <c r="K1521" s="214" t="s">
        <v>188</v>
      </c>
    </row>
    <row r="1522" spans="1:11">
      <c r="A1522" s="2">
        <f t="shared" si="207"/>
        <v>1521</v>
      </c>
      <c r="B1522" s="210" t="s">
        <v>4</v>
      </c>
      <c r="C1522" s="2">
        <v>2025</v>
      </c>
      <c r="D1522" s="2" t="s">
        <v>211</v>
      </c>
      <c r="E1522" s="2" t="s">
        <v>211</v>
      </c>
      <c r="F1522" s="18">
        <v>45748</v>
      </c>
      <c r="G1522" s="2">
        <v>30</v>
      </c>
      <c r="H1522" s="19">
        <v>45752</v>
      </c>
      <c r="I1522" s="211" t="s">
        <v>334</v>
      </c>
      <c r="J1522" s="2">
        <v>2</v>
      </c>
      <c r="K1522" s="214" t="s">
        <v>187</v>
      </c>
    </row>
    <row r="1523" spans="1:11">
      <c r="A1523" s="2">
        <f t="shared" si="207"/>
        <v>1522</v>
      </c>
      <c r="B1523" s="210" t="s">
        <v>4</v>
      </c>
      <c r="C1523" s="2">
        <v>2025</v>
      </c>
      <c r="D1523" s="2" t="s">
        <v>211</v>
      </c>
      <c r="E1523" s="2" t="s">
        <v>211</v>
      </c>
      <c r="F1523" s="18">
        <v>45748</v>
      </c>
      <c r="G1523" s="2">
        <v>30</v>
      </c>
      <c r="H1523" s="19">
        <v>45752</v>
      </c>
      <c r="I1523" t="s">
        <v>404</v>
      </c>
      <c r="J1523" s="2">
        <v>1</v>
      </c>
      <c r="K1523" s="214" t="s">
        <v>187</v>
      </c>
    </row>
    <row r="1524" spans="1:11">
      <c r="A1524" s="2">
        <f t="shared" ref="A1524:A1526" si="208">A1523+1</f>
        <v>1523</v>
      </c>
      <c r="B1524" s="210" t="s">
        <v>4</v>
      </c>
      <c r="C1524" s="2">
        <v>2025</v>
      </c>
      <c r="D1524" s="2" t="s">
        <v>211</v>
      </c>
      <c r="E1524" s="2" t="s">
        <v>211</v>
      </c>
      <c r="F1524" s="18">
        <v>45748</v>
      </c>
      <c r="G1524" s="2">
        <v>30</v>
      </c>
      <c r="H1524" s="19">
        <v>45753</v>
      </c>
      <c r="I1524" t="s">
        <v>404</v>
      </c>
      <c r="J1524" s="2">
        <v>1</v>
      </c>
      <c r="K1524" s="211" t="s">
        <v>188</v>
      </c>
    </row>
    <row r="1525" spans="1:11">
      <c r="A1525" s="2">
        <f t="shared" si="208"/>
        <v>1524</v>
      </c>
      <c r="B1525" s="210" t="s">
        <v>4</v>
      </c>
      <c r="C1525" s="2">
        <v>2025</v>
      </c>
      <c r="D1525" s="2" t="s">
        <v>211</v>
      </c>
      <c r="E1525" s="2" t="s">
        <v>211</v>
      </c>
      <c r="F1525" s="18">
        <v>45748</v>
      </c>
      <c r="G1525" s="2">
        <v>30</v>
      </c>
      <c r="H1525" s="19">
        <v>45753</v>
      </c>
      <c r="I1525" t="s">
        <v>403</v>
      </c>
      <c r="J1525" s="2">
        <v>2</v>
      </c>
      <c r="K1525" s="211" t="s">
        <v>184</v>
      </c>
    </row>
    <row r="1526" spans="1:11">
      <c r="A1526" s="2">
        <f t="shared" si="208"/>
        <v>1525</v>
      </c>
      <c r="B1526" s="210" t="s">
        <v>4</v>
      </c>
      <c r="C1526" s="2">
        <v>2025</v>
      </c>
      <c r="D1526" s="2" t="s">
        <v>211</v>
      </c>
      <c r="E1526" s="2" t="s">
        <v>211</v>
      </c>
      <c r="F1526" s="18">
        <v>45748</v>
      </c>
      <c r="G1526" s="2">
        <v>30</v>
      </c>
      <c r="H1526" s="19">
        <v>45753</v>
      </c>
      <c r="I1526" s="211" t="s">
        <v>334</v>
      </c>
      <c r="J1526" s="2">
        <v>2</v>
      </c>
      <c r="K1526" s="211" t="s">
        <v>185</v>
      </c>
    </row>
    <row r="1527" spans="1:11">
      <c r="A1527" s="2">
        <f>A1526+1</f>
        <v>1526</v>
      </c>
      <c r="B1527" s="210" t="s">
        <v>4</v>
      </c>
      <c r="C1527" s="2">
        <v>2025</v>
      </c>
      <c r="D1527" s="2" t="s">
        <v>211</v>
      </c>
      <c r="E1527" s="2" t="s">
        <v>211</v>
      </c>
      <c r="F1527" s="18">
        <v>45748</v>
      </c>
      <c r="G1527" s="2">
        <v>30</v>
      </c>
      <c r="H1527" s="19">
        <v>45753</v>
      </c>
      <c r="I1527" t="s">
        <v>1488</v>
      </c>
      <c r="J1527" s="2">
        <v>1</v>
      </c>
      <c r="K1527" s="211" t="s">
        <v>187</v>
      </c>
    </row>
    <row r="1528" spans="1:11">
      <c r="A1528" s="2">
        <f>A1527+1</f>
        <v>1527</v>
      </c>
      <c r="B1528" s="210" t="s">
        <v>4</v>
      </c>
      <c r="C1528" s="2">
        <v>2025</v>
      </c>
      <c r="D1528" s="2" t="s">
        <v>211</v>
      </c>
      <c r="E1528" s="2" t="s">
        <v>211</v>
      </c>
      <c r="F1528" s="18">
        <v>45748</v>
      </c>
      <c r="G1528" s="2">
        <v>30</v>
      </c>
      <c r="H1528" s="19">
        <v>45754</v>
      </c>
      <c r="I1528" t="s">
        <v>904</v>
      </c>
      <c r="J1528" s="2">
        <v>1</v>
      </c>
      <c r="K1528" s="214" t="s">
        <v>187</v>
      </c>
    </row>
    <row r="1529" spans="1:11">
      <c r="A1529" s="2">
        <f t="shared" ref="A1529:A1537" si="209">A1528+1</f>
        <v>1528</v>
      </c>
      <c r="B1529" s="210" t="s">
        <v>4</v>
      </c>
      <c r="C1529" s="2">
        <v>2025</v>
      </c>
      <c r="D1529" s="2" t="s">
        <v>211</v>
      </c>
      <c r="E1529" s="2" t="s">
        <v>211</v>
      </c>
      <c r="F1529" s="18">
        <v>45748</v>
      </c>
      <c r="G1529" s="2">
        <v>30</v>
      </c>
      <c r="H1529" s="19">
        <v>45755</v>
      </c>
      <c r="I1529" s="211" t="s">
        <v>1468</v>
      </c>
      <c r="J1529" s="2">
        <v>1</v>
      </c>
      <c r="K1529" s="214" t="s">
        <v>186</v>
      </c>
    </row>
    <row r="1530" spans="1:11">
      <c r="A1530" s="2">
        <f t="shared" si="209"/>
        <v>1529</v>
      </c>
      <c r="B1530" s="210" t="s">
        <v>4</v>
      </c>
      <c r="C1530" s="2">
        <v>2025</v>
      </c>
      <c r="D1530" s="2" t="s">
        <v>211</v>
      </c>
      <c r="E1530" s="2" t="s">
        <v>211</v>
      </c>
      <c r="F1530" s="18">
        <v>45748</v>
      </c>
      <c r="G1530" s="2">
        <v>30</v>
      </c>
      <c r="H1530" s="19">
        <v>45755</v>
      </c>
      <c r="I1530" s="211" t="s">
        <v>1468</v>
      </c>
      <c r="J1530" s="2">
        <v>1</v>
      </c>
      <c r="K1530" s="214" t="s">
        <v>189</v>
      </c>
    </row>
    <row r="1531" spans="1:11">
      <c r="A1531" s="2">
        <f t="shared" si="209"/>
        <v>1530</v>
      </c>
      <c r="B1531" s="210" t="s">
        <v>4</v>
      </c>
      <c r="C1531" s="2">
        <v>2025</v>
      </c>
      <c r="D1531" s="2" t="s">
        <v>211</v>
      </c>
      <c r="E1531" s="2" t="s">
        <v>211</v>
      </c>
      <c r="F1531" s="18">
        <v>45748</v>
      </c>
      <c r="G1531" s="2">
        <v>30</v>
      </c>
      <c r="H1531" s="19">
        <v>45755</v>
      </c>
      <c r="I1531" s="211" t="s">
        <v>1468</v>
      </c>
      <c r="J1531" s="2">
        <v>1</v>
      </c>
      <c r="K1531" s="214" t="s">
        <v>189</v>
      </c>
    </row>
    <row r="1532" spans="1:11">
      <c r="A1532" s="2">
        <f t="shared" si="209"/>
        <v>1531</v>
      </c>
      <c r="B1532" s="210" t="s">
        <v>4</v>
      </c>
      <c r="C1532" s="2">
        <v>2025</v>
      </c>
      <c r="D1532" s="2" t="s">
        <v>211</v>
      </c>
      <c r="E1532" s="2" t="s">
        <v>211</v>
      </c>
      <c r="F1532" s="18">
        <v>45748</v>
      </c>
      <c r="G1532" s="2">
        <v>30</v>
      </c>
      <c r="H1532" s="19">
        <v>45755</v>
      </c>
      <c r="I1532" s="211" t="s">
        <v>1468</v>
      </c>
      <c r="J1532" s="2">
        <v>1</v>
      </c>
      <c r="K1532" s="214" t="s">
        <v>189</v>
      </c>
    </row>
    <row r="1533" spans="1:11">
      <c r="A1533" s="2">
        <f t="shared" si="209"/>
        <v>1532</v>
      </c>
      <c r="B1533" s="210" t="s">
        <v>4</v>
      </c>
      <c r="C1533" s="2">
        <v>2025</v>
      </c>
      <c r="D1533" s="2" t="s">
        <v>211</v>
      </c>
      <c r="E1533" s="2" t="s">
        <v>211</v>
      </c>
      <c r="F1533" s="18">
        <v>45748</v>
      </c>
      <c r="G1533" s="2">
        <v>30</v>
      </c>
      <c r="H1533" s="19">
        <v>45755</v>
      </c>
      <c r="I1533" s="211" t="s">
        <v>1468</v>
      </c>
      <c r="J1533" s="2">
        <v>1</v>
      </c>
      <c r="K1533" s="214" t="s">
        <v>189</v>
      </c>
    </row>
    <row r="1534" spans="1:11">
      <c r="A1534" s="2">
        <f t="shared" si="209"/>
        <v>1533</v>
      </c>
      <c r="B1534" s="210" t="s">
        <v>4</v>
      </c>
      <c r="C1534" s="2">
        <v>2025</v>
      </c>
      <c r="D1534" s="2" t="s">
        <v>211</v>
      </c>
      <c r="E1534" s="2" t="s">
        <v>211</v>
      </c>
      <c r="F1534" s="18">
        <v>45748</v>
      </c>
      <c r="G1534" s="2">
        <v>30</v>
      </c>
      <c r="H1534" s="19">
        <v>45755</v>
      </c>
      <c r="I1534" s="211" t="s">
        <v>1468</v>
      </c>
      <c r="J1534" s="2">
        <v>1</v>
      </c>
      <c r="K1534" s="214" t="s">
        <v>189</v>
      </c>
    </row>
    <row r="1535" spans="1:11">
      <c r="A1535" s="2">
        <f t="shared" si="209"/>
        <v>1534</v>
      </c>
      <c r="B1535" s="210" t="s">
        <v>4</v>
      </c>
      <c r="C1535" s="2">
        <v>2025</v>
      </c>
      <c r="D1535" s="2" t="s">
        <v>211</v>
      </c>
      <c r="E1535" s="2" t="s">
        <v>211</v>
      </c>
      <c r="F1535" s="18">
        <v>45748</v>
      </c>
      <c r="G1535" s="2">
        <v>30</v>
      </c>
      <c r="H1535" s="19">
        <v>45755</v>
      </c>
      <c r="I1535" s="211" t="s">
        <v>1468</v>
      </c>
      <c r="J1535" s="2">
        <v>1</v>
      </c>
      <c r="K1535" s="214" t="s">
        <v>187</v>
      </c>
    </row>
    <row r="1536" spans="1:11">
      <c r="A1536" s="2">
        <f t="shared" si="209"/>
        <v>1535</v>
      </c>
      <c r="B1536" s="210" t="s">
        <v>4</v>
      </c>
      <c r="C1536" s="2">
        <v>2025</v>
      </c>
      <c r="D1536" s="2" t="s">
        <v>211</v>
      </c>
      <c r="E1536" s="2" t="s">
        <v>211</v>
      </c>
      <c r="F1536" s="18">
        <v>45748</v>
      </c>
      <c r="G1536" s="2">
        <v>30</v>
      </c>
      <c r="H1536" s="19">
        <v>45755</v>
      </c>
      <c r="I1536" s="211" t="s">
        <v>1468</v>
      </c>
      <c r="J1536" s="2">
        <v>1</v>
      </c>
      <c r="K1536" s="214" t="s">
        <v>184</v>
      </c>
    </row>
    <row r="1537" spans="1:11">
      <c r="A1537" s="2">
        <f t="shared" si="209"/>
        <v>1536</v>
      </c>
      <c r="B1537" s="210" t="s">
        <v>4</v>
      </c>
      <c r="C1537" s="2">
        <v>2025</v>
      </c>
      <c r="D1537" s="2" t="s">
        <v>211</v>
      </c>
      <c r="E1537" s="2" t="s">
        <v>211</v>
      </c>
      <c r="F1537" s="18">
        <v>45748</v>
      </c>
      <c r="G1537" s="2">
        <v>30</v>
      </c>
      <c r="H1537" s="19">
        <v>45755</v>
      </c>
      <c r="I1537" s="211" t="s">
        <v>1468</v>
      </c>
      <c r="J1537" s="2">
        <v>1</v>
      </c>
      <c r="K1537" s="214" t="s">
        <v>187</v>
      </c>
    </row>
    <row r="1538" spans="1:11">
      <c r="A1538" s="2">
        <f t="shared" ref="A1538:A1539" si="210">A1537+1</f>
        <v>1537</v>
      </c>
      <c r="B1538" s="210" t="s">
        <v>4</v>
      </c>
      <c r="C1538" s="2">
        <v>2025</v>
      </c>
      <c r="D1538" s="2" t="s">
        <v>211</v>
      </c>
      <c r="E1538" s="2" t="s">
        <v>211</v>
      </c>
      <c r="F1538" s="18">
        <v>45748</v>
      </c>
      <c r="G1538" s="2">
        <v>30</v>
      </c>
      <c r="H1538" s="19">
        <v>45757</v>
      </c>
      <c r="I1538" t="s">
        <v>337</v>
      </c>
      <c r="J1538" s="2">
        <v>1</v>
      </c>
      <c r="K1538" s="214" t="s">
        <v>187</v>
      </c>
    </row>
    <row r="1539" spans="1:11">
      <c r="A1539" s="2">
        <f t="shared" si="210"/>
        <v>1538</v>
      </c>
      <c r="B1539" s="210" t="s">
        <v>4</v>
      </c>
      <c r="C1539" s="2">
        <v>2025</v>
      </c>
      <c r="D1539" s="2" t="s">
        <v>211</v>
      </c>
      <c r="E1539" s="2" t="s">
        <v>211</v>
      </c>
      <c r="F1539" s="18">
        <v>45748</v>
      </c>
      <c r="G1539" s="2">
        <v>30</v>
      </c>
      <c r="H1539" s="19">
        <v>45757</v>
      </c>
      <c r="I1539" s="211" t="s">
        <v>334</v>
      </c>
      <c r="J1539" s="2">
        <v>2</v>
      </c>
      <c r="K1539" s="214" t="s">
        <v>185</v>
      </c>
    </row>
    <row r="1540" spans="1:11">
      <c r="A1540" s="2">
        <f t="shared" ref="A1540:A1542" si="211">A1539+1</f>
        <v>1539</v>
      </c>
      <c r="B1540" s="210" t="s">
        <v>4</v>
      </c>
      <c r="C1540" s="2">
        <v>2025</v>
      </c>
      <c r="D1540" s="2" t="s">
        <v>211</v>
      </c>
      <c r="E1540" s="2" t="s">
        <v>211</v>
      </c>
      <c r="F1540" s="18">
        <v>45748</v>
      </c>
      <c r="G1540" s="2">
        <v>30</v>
      </c>
      <c r="H1540" s="19">
        <v>45758</v>
      </c>
      <c r="I1540" t="s">
        <v>403</v>
      </c>
      <c r="J1540" s="2">
        <v>2</v>
      </c>
      <c r="K1540" s="214" t="s">
        <v>188</v>
      </c>
    </row>
    <row r="1541" spans="1:11">
      <c r="A1541" s="2">
        <f t="shared" si="211"/>
        <v>1540</v>
      </c>
      <c r="B1541" s="210" t="s">
        <v>4</v>
      </c>
      <c r="C1541" s="2">
        <v>2025</v>
      </c>
      <c r="D1541" s="2" t="s">
        <v>211</v>
      </c>
      <c r="E1541" s="2" t="s">
        <v>211</v>
      </c>
      <c r="F1541" s="18">
        <v>45748</v>
      </c>
      <c r="G1541" s="2">
        <v>30</v>
      </c>
      <c r="H1541" s="19">
        <v>45758</v>
      </c>
      <c r="I1541" s="211" t="s">
        <v>334</v>
      </c>
      <c r="J1541" s="2">
        <v>2</v>
      </c>
      <c r="K1541" s="214" t="s">
        <v>188</v>
      </c>
    </row>
    <row r="1542" spans="1:11">
      <c r="A1542" s="2">
        <f t="shared" si="211"/>
        <v>1541</v>
      </c>
      <c r="B1542" s="210" t="s">
        <v>4</v>
      </c>
      <c r="C1542" s="2">
        <v>2025</v>
      </c>
      <c r="D1542" s="2" t="s">
        <v>211</v>
      </c>
      <c r="E1542" s="2" t="s">
        <v>211</v>
      </c>
      <c r="F1542" s="18">
        <v>45748</v>
      </c>
      <c r="G1542" s="2">
        <v>30</v>
      </c>
      <c r="H1542" s="19">
        <v>45758</v>
      </c>
      <c r="I1542" t="s">
        <v>403</v>
      </c>
      <c r="J1542" s="2">
        <v>2</v>
      </c>
      <c r="K1542" s="214" t="s">
        <v>188</v>
      </c>
    </row>
    <row r="1543" spans="1:11">
      <c r="A1543" s="2">
        <f>A1542+1</f>
        <v>1542</v>
      </c>
      <c r="B1543" s="210" t="s">
        <v>4</v>
      </c>
      <c r="C1543" s="2">
        <v>2025</v>
      </c>
      <c r="D1543" s="2" t="s">
        <v>211</v>
      </c>
      <c r="E1543" s="2" t="s">
        <v>211</v>
      </c>
      <c r="F1543" s="18">
        <v>45748</v>
      </c>
      <c r="G1543" s="2">
        <v>30</v>
      </c>
      <c r="H1543" s="19">
        <v>45758</v>
      </c>
      <c r="I1543" s="211" t="s">
        <v>1468</v>
      </c>
      <c r="J1543" s="2">
        <v>1</v>
      </c>
      <c r="K1543" s="214" t="s">
        <v>188</v>
      </c>
    </row>
    <row r="1544" spans="1:11">
      <c r="A1544" s="2">
        <f>A1543+1</f>
        <v>1543</v>
      </c>
      <c r="B1544" s="210" t="s">
        <v>4</v>
      </c>
      <c r="C1544" s="2">
        <v>2025</v>
      </c>
      <c r="D1544" s="2" t="s">
        <v>211</v>
      </c>
      <c r="E1544" s="2" t="s">
        <v>211</v>
      </c>
      <c r="F1544" s="18">
        <v>45748</v>
      </c>
      <c r="G1544" s="2">
        <v>30</v>
      </c>
      <c r="H1544" s="19">
        <v>45759</v>
      </c>
      <c r="I1544" t="s">
        <v>384</v>
      </c>
      <c r="J1544" s="2">
        <v>2</v>
      </c>
      <c r="K1544" s="214" t="s">
        <v>188</v>
      </c>
    </row>
    <row r="1545" spans="1:11">
      <c r="A1545" s="2">
        <f t="shared" ref="A1545:A1546" si="212">A1544+1</f>
        <v>1544</v>
      </c>
      <c r="B1545" s="210" t="s">
        <v>4</v>
      </c>
      <c r="C1545" s="2">
        <v>2025</v>
      </c>
      <c r="D1545" s="2" t="s">
        <v>211</v>
      </c>
      <c r="E1545" s="2" t="s">
        <v>211</v>
      </c>
      <c r="F1545" s="18">
        <v>45748</v>
      </c>
      <c r="G1545" s="2">
        <v>30</v>
      </c>
      <c r="H1545" s="19">
        <v>45760</v>
      </c>
      <c r="I1545" t="s">
        <v>333</v>
      </c>
      <c r="J1545" s="2">
        <v>1</v>
      </c>
      <c r="K1545" s="214" t="s">
        <v>184</v>
      </c>
    </row>
    <row r="1546" spans="1:11">
      <c r="A1546" s="2">
        <f t="shared" si="212"/>
        <v>1545</v>
      </c>
      <c r="B1546" s="210" t="s">
        <v>4</v>
      </c>
      <c r="C1546" s="2">
        <v>2025</v>
      </c>
      <c r="D1546" s="2" t="s">
        <v>211</v>
      </c>
      <c r="E1546" s="2" t="s">
        <v>211</v>
      </c>
      <c r="F1546" s="18">
        <v>45748</v>
      </c>
      <c r="G1546" s="2">
        <v>30</v>
      </c>
      <c r="H1546" s="19">
        <v>45760</v>
      </c>
      <c r="I1546" t="s">
        <v>337</v>
      </c>
      <c r="J1546" s="2">
        <v>1</v>
      </c>
      <c r="K1546" s="214" t="s">
        <v>184</v>
      </c>
    </row>
    <row r="1547" spans="1:11">
      <c r="A1547" s="2">
        <f>A1546+1</f>
        <v>1546</v>
      </c>
      <c r="B1547" s="210" t="s">
        <v>4</v>
      </c>
      <c r="C1547" s="2">
        <v>2025</v>
      </c>
      <c r="D1547" s="2" t="s">
        <v>211</v>
      </c>
      <c r="E1547" s="2" t="s">
        <v>211</v>
      </c>
      <c r="F1547" s="18">
        <v>45748</v>
      </c>
      <c r="G1547" s="2">
        <v>30</v>
      </c>
      <c r="H1547" s="19">
        <v>45763</v>
      </c>
      <c r="I1547" t="s">
        <v>403</v>
      </c>
      <c r="J1547" s="2">
        <v>1</v>
      </c>
      <c r="K1547" s="214" t="s">
        <v>186</v>
      </c>
    </row>
    <row r="1548" spans="1:11">
      <c r="A1548" s="2">
        <f t="shared" ref="A1548:A1550" si="213">A1547+1</f>
        <v>1547</v>
      </c>
      <c r="B1548" s="210" t="s">
        <v>4</v>
      </c>
      <c r="C1548" s="2">
        <v>2025</v>
      </c>
      <c r="D1548" s="2" t="s">
        <v>211</v>
      </c>
      <c r="E1548" s="2" t="s">
        <v>211</v>
      </c>
      <c r="F1548" s="18">
        <v>45748</v>
      </c>
      <c r="G1548" s="2">
        <v>30</v>
      </c>
      <c r="H1548" s="19">
        <v>45766</v>
      </c>
      <c r="I1548" t="s">
        <v>333</v>
      </c>
      <c r="J1548" s="2">
        <v>1</v>
      </c>
      <c r="K1548" s="211" t="s">
        <v>187</v>
      </c>
    </row>
    <row r="1549" spans="1:11">
      <c r="A1549" s="2">
        <f t="shared" si="213"/>
        <v>1548</v>
      </c>
      <c r="B1549" s="210" t="s">
        <v>4</v>
      </c>
      <c r="C1549" s="2">
        <v>2025</v>
      </c>
      <c r="D1549" s="2" t="s">
        <v>211</v>
      </c>
      <c r="E1549" s="2" t="s">
        <v>211</v>
      </c>
      <c r="F1549" s="18">
        <v>45748</v>
      </c>
      <c r="G1549" s="2">
        <v>30</v>
      </c>
      <c r="H1549" s="19">
        <v>45766</v>
      </c>
      <c r="I1549" t="s">
        <v>404</v>
      </c>
      <c r="J1549" s="2">
        <v>1</v>
      </c>
      <c r="K1549" s="211" t="s">
        <v>187</v>
      </c>
    </row>
    <row r="1550" spans="1:11">
      <c r="A1550" s="2">
        <f t="shared" si="213"/>
        <v>1549</v>
      </c>
      <c r="B1550" s="210" t="s">
        <v>4</v>
      </c>
      <c r="C1550" s="2">
        <v>2025</v>
      </c>
      <c r="D1550" s="2" t="s">
        <v>211</v>
      </c>
      <c r="E1550" s="2" t="s">
        <v>211</v>
      </c>
      <c r="F1550" s="18">
        <v>45748</v>
      </c>
      <c r="G1550" s="2">
        <v>30</v>
      </c>
      <c r="H1550" s="19">
        <v>45766</v>
      </c>
      <c r="I1550" t="s">
        <v>403</v>
      </c>
      <c r="J1550" s="2">
        <v>2</v>
      </c>
      <c r="K1550" s="211" t="s">
        <v>186</v>
      </c>
    </row>
    <row r="1551" spans="1:11">
      <c r="A1551" s="2">
        <f>A1550+1</f>
        <v>1550</v>
      </c>
      <c r="B1551" s="210" t="s">
        <v>4</v>
      </c>
      <c r="C1551" s="2">
        <v>2025</v>
      </c>
      <c r="D1551" s="2" t="s">
        <v>211</v>
      </c>
      <c r="E1551" s="2" t="s">
        <v>211</v>
      </c>
      <c r="F1551" s="18">
        <v>45748</v>
      </c>
      <c r="G1551" s="2">
        <v>30</v>
      </c>
      <c r="H1551" s="19">
        <v>45767</v>
      </c>
      <c r="I1551" t="s">
        <v>328</v>
      </c>
      <c r="J1551" s="2">
        <v>1</v>
      </c>
      <c r="K1551" s="211" t="s">
        <v>185</v>
      </c>
    </row>
    <row r="1552" spans="1:11">
      <c r="A1552" s="2">
        <f t="shared" ref="A1552:A1554" si="214">A1551+1</f>
        <v>1551</v>
      </c>
      <c r="B1552" s="210" t="s">
        <v>4</v>
      </c>
      <c r="C1552" s="2">
        <v>2025</v>
      </c>
      <c r="D1552" s="2" t="s">
        <v>211</v>
      </c>
      <c r="E1552" s="2" t="s">
        <v>211</v>
      </c>
      <c r="F1552" s="18">
        <v>45748</v>
      </c>
      <c r="G1552" s="2">
        <v>30</v>
      </c>
      <c r="H1552" s="19">
        <v>45768</v>
      </c>
      <c r="I1552" t="s">
        <v>333</v>
      </c>
      <c r="J1552" s="2">
        <v>1</v>
      </c>
      <c r="K1552" s="211" t="s">
        <v>186</v>
      </c>
    </row>
    <row r="1553" spans="1:11">
      <c r="A1553" s="2">
        <f t="shared" si="214"/>
        <v>1552</v>
      </c>
      <c r="B1553" s="210" t="s">
        <v>4</v>
      </c>
      <c r="C1553" s="2">
        <v>2025</v>
      </c>
      <c r="D1553" s="2" t="s">
        <v>211</v>
      </c>
      <c r="E1553" s="2" t="s">
        <v>211</v>
      </c>
      <c r="F1553" s="18">
        <v>45748</v>
      </c>
      <c r="G1553" s="2">
        <v>30</v>
      </c>
      <c r="H1553" s="19">
        <v>45768</v>
      </c>
      <c r="I1553" t="s">
        <v>403</v>
      </c>
      <c r="J1553" s="2">
        <v>2</v>
      </c>
      <c r="K1553" s="211" t="s">
        <v>184</v>
      </c>
    </row>
    <row r="1554" spans="1:11">
      <c r="A1554" s="2">
        <f t="shared" si="214"/>
        <v>1553</v>
      </c>
      <c r="B1554" s="210" t="s">
        <v>4</v>
      </c>
      <c r="C1554" s="2">
        <v>2025</v>
      </c>
      <c r="D1554" s="2" t="s">
        <v>211</v>
      </c>
      <c r="E1554" s="2" t="s">
        <v>211</v>
      </c>
      <c r="F1554" s="18">
        <v>45748</v>
      </c>
      <c r="G1554" s="2">
        <v>30</v>
      </c>
      <c r="H1554" s="19">
        <v>45768</v>
      </c>
      <c r="I1554" t="s">
        <v>333</v>
      </c>
      <c r="J1554" s="2">
        <v>1</v>
      </c>
      <c r="K1554" s="211" t="s">
        <v>184</v>
      </c>
    </row>
    <row r="1555" spans="1:11">
      <c r="A1555" s="2">
        <f>A1554+1</f>
        <v>1554</v>
      </c>
      <c r="B1555" s="210" t="s">
        <v>4</v>
      </c>
      <c r="C1555" s="2">
        <v>2025</v>
      </c>
      <c r="D1555" s="2" t="s">
        <v>211</v>
      </c>
      <c r="E1555" s="2" t="s">
        <v>211</v>
      </c>
      <c r="F1555" s="18">
        <v>45748</v>
      </c>
      <c r="G1555" s="2">
        <v>30</v>
      </c>
      <c r="H1555" s="19">
        <v>45768</v>
      </c>
      <c r="I1555" s="140" t="s">
        <v>1489</v>
      </c>
      <c r="J1555" s="2">
        <v>1</v>
      </c>
      <c r="K1555" s="211" t="s">
        <v>187</v>
      </c>
    </row>
    <row r="1556" spans="1:11">
      <c r="A1556" s="2">
        <f>A1555+1</f>
        <v>1555</v>
      </c>
      <c r="B1556" s="210" t="s">
        <v>4</v>
      </c>
      <c r="C1556" s="2">
        <v>2025</v>
      </c>
      <c r="D1556" s="2" t="s">
        <v>211</v>
      </c>
      <c r="E1556" s="2" t="s">
        <v>211</v>
      </c>
      <c r="F1556" s="18">
        <v>45748</v>
      </c>
      <c r="G1556" s="2">
        <v>30</v>
      </c>
      <c r="H1556" s="19">
        <v>45768</v>
      </c>
      <c r="I1556" s="140" t="s">
        <v>1490</v>
      </c>
      <c r="J1556" s="2">
        <v>1</v>
      </c>
      <c r="K1556" s="211" t="s">
        <v>187</v>
      </c>
    </row>
    <row r="1557" spans="1:11">
      <c r="A1557" s="2">
        <f t="shared" ref="A1557:A1558" si="215">A1556+1</f>
        <v>1556</v>
      </c>
      <c r="B1557" s="210" t="s">
        <v>4</v>
      </c>
      <c r="C1557" s="2">
        <v>2025</v>
      </c>
      <c r="D1557" s="2" t="s">
        <v>211</v>
      </c>
      <c r="E1557" s="2" t="s">
        <v>211</v>
      </c>
      <c r="F1557" s="18">
        <v>45748</v>
      </c>
      <c r="G1557" s="2">
        <v>30</v>
      </c>
      <c r="H1557" s="19">
        <v>45769</v>
      </c>
      <c r="I1557" t="s">
        <v>328</v>
      </c>
      <c r="J1557" s="2">
        <v>1</v>
      </c>
      <c r="K1557" s="211" t="s">
        <v>187</v>
      </c>
    </row>
    <row r="1558" spans="1:11">
      <c r="A1558" s="2">
        <f t="shared" si="215"/>
        <v>1557</v>
      </c>
      <c r="B1558" s="210" t="s">
        <v>4</v>
      </c>
      <c r="C1558" s="2">
        <v>2025</v>
      </c>
      <c r="D1558" s="2" t="s">
        <v>211</v>
      </c>
      <c r="E1558" s="2" t="s">
        <v>211</v>
      </c>
      <c r="F1558" s="18">
        <v>45748</v>
      </c>
      <c r="G1558" s="2">
        <v>30</v>
      </c>
      <c r="H1558" s="19">
        <v>45769</v>
      </c>
      <c r="I1558" t="s">
        <v>333</v>
      </c>
      <c r="J1558" s="2">
        <v>1</v>
      </c>
      <c r="K1558" s="211" t="s">
        <v>188</v>
      </c>
    </row>
    <row r="1559" spans="1:11">
      <c r="A1559" s="2">
        <f t="shared" ref="A1559:A1560" si="216">A1558+1</f>
        <v>1558</v>
      </c>
      <c r="B1559" s="210" t="s">
        <v>4</v>
      </c>
      <c r="C1559" s="2">
        <v>2025</v>
      </c>
      <c r="D1559" s="2" t="s">
        <v>211</v>
      </c>
      <c r="E1559" s="2" t="s">
        <v>211</v>
      </c>
      <c r="F1559" s="18">
        <v>45748</v>
      </c>
      <c r="G1559" s="2">
        <v>30</v>
      </c>
      <c r="H1559" s="19">
        <v>45771</v>
      </c>
      <c r="I1559" s="211" t="s">
        <v>334</v>
      </c>
      <c r="J1559" s="2">
        <v>2</v>
      </c>
      <c r="K1559" s="211" t="s">
        <v>189</v>
      </c>
    </row>
    <row r="1560" spans="1:11">
      <c r="A1560" s="2">
        <f t="shared" si="216"/>
        <v>1559</v>
      </c>
      <c r="B1560" s="210" t="s">
        <v>4</v>
      </c>
      <c r="C1560" s="2">
        <v>2025</v>
      </c>
      <c r="D1560" s="2" t="s">
        <v>211</v>
      </c>
      <c r="E1560" s="2" t="s">
        <v>211</v>
      </c>
      <c r="F1560" s="18">
        <v>45748</v>
      </c>
      <c r="G1560" s="2">
        <v>30</v>
      </c>
      <c r="H1560" s="19">
        <v>45771</v>
      </c>
      <c r="I1560" t="s">
        <v>328</v>
      </c>
      <c r="J1560" s="2">
        <v>1</v>
      </c>
      <c r="K1560" s="211" t="s">
        <v>189</v>
      </c>
    </row>
    <row r="1561" spans="1:11">
      <c r="A1561" s="2">
        <f t="shared" ref="A1561:A1562" si="217">A1560+1</f>
        <v>1560</v>
      </c>
      <c r="B1561" s="210" t="s">
        <v>4</v>
      </c>
      <c r="C1561" s="2">
        <v>2025</v>
      </c>
      <c r="D1561" s="2" t="s">
        <v>211</v>
      </c>
      <c r="E1561" s="2" t="s">
        <v>211</v>
      </c>
      <c r="F1561" s="18">
        <v>45748</v>
      </c>
      <c r="G1561" s="2">
        <v>30</v>
      </c>
      <c r="H1561" s="19">
        <v>45773</v>
      </c>
      <c r="I1561" s="211" t="s">
        <v>334</v>
      </c>
      <c r="J1561" s="2">
        <v>2</v>
      </c>
      <c r="K1561" s="211" t="s">
        <v>189</v>
      </c>
    </row>
    <row r="1562" spans="1:11">
      <c r="A1562" s="2">
        <f t="shared" si="217"/>
        <v>1561</v>
      </c>
      <c r="B1562" s="210" t="s">
        <v>4</v>
      </c>
      <c r="C1562" s="2">
        <v>2025</v>
      </c>
      <c r="D1562" s="2" t="s">
        <v>211</v>
      </c>
      <c r="E1562" s="2" t="s">
        <v>211</v>
      </c>
      <c r="F1562" s="18">
        <v>45748</v>
      </c>
      <c r="G1562" s="2">
        <v>30</v>
      </c>
      <c r="H1562" s="19">
        <v>45773</v>
      </c>
      <c r="I1562" t="s">
        <v>431</v>
      </c>
      <c r="J1562" s="2">
        <v>1</v>
      </c>
      <c r="K1562" s="211" t="s">
        <v>189</v>
      </c>
    </row>
    <row r="1563" spans="1:11">
      <c r="A1563" s="2">
        <f t="shared" ref="A1563:A1564" si="218">A1562+1</f>
        <v>1562</v>
      </c>
      <c r="B1563" s="210" t="s">
        <v>4</v>
      </c>
      <c r="C1563" s="2">
        <v>2025</v>
      </c>
      <c r="D1563" s="2" t="s">
        <v>211</v>
      </c>
      <c r="E1563" s="2" t="s">
        <v>211</v>
      </c>
      <c r="F1563" s="18">
        <v>45748</v>
      </c>
      <c r="G1563" s="2">
        <v>30</v>
      </c>
      <c r="H1563" s="19">
        <v>45775</v>
      </c>
      <c r="I1563" t="s">
        <v>333</v>
      </c>
      <c r="J1563" s="2">
        <v>1</v>
      </c>
      <c r="K1563" s="211" t="s">
        <v>189</v>
      </c>
    </row>
    <row r="1564" spans="1:11">
      <c r="A1564" s="2">
        <f t="shared" si="218"/>
        <v>1563</v>
      </c>
      <c r="B1564" s="210" t="s">
        <v>4</v>
      </c>
      <c r="C1564" s="2">
        <v>2025</v>
      </c>
      <c r="D1564" s="2" t="s">
        <v>211</v>
      </c>
      <c r="E1564" s="2" t="s">
        <v>211</v>
      </c>
      <c r="F1564" s="18">
        <v>45748</v>
      </c>
      <c r="G1564" s="2">
        <v>30</v>
      </c>
      <c r="H1564" s="19">
        <v>45775</v>
      </c>
      <c r="I1564" s="211" t="s">
        <v>334</v>
      </c>
      <c r="J1564" s="2">
        <v>2</v>
      </c>
      <c r="K1564" s="211" t="s">
        <v>189</v>
      </c>
    </row>
    <row r="1565" spans="1:11">
      <c r="A1565" s="2">
        <f>A1564+1</f>
        <v>1564</v>
      </c>
      <c r="B1565" s="210" t="s">
        <v>4</v>
      </c>
      <c r="C1565" s="2">
        <v>2025</v>
      </c>
      <c r="D1565" s="2" t="s">
        <v>211</v>
      </c>
      <c r="E1565" s="2" t="s">
        <v>211</v>
      </c>
      <c r="F1565" s="18">
        <v>45748</v>
      </c>
      <c r="G1565" s="2">
        <v>30</v>
      </c>
      <c r="H1565" s="19">
        <v>45776</v>
      </c>
      <c r="I1565" t="s">
        <v>333</v>
      </c>
      <c r="J1565" s="2">
        <v>1</v>
      </c>
      <c r="K1565" s="211" t="s">
        <v>184</v>
      </c>
    </row>
    <row r="1566" spans="1:11">
      <c r="A1566" s="2">
        <f t="shared" ref="A1566:A1568" si="219">A1565+1</f>
        <v>1565</v>
      </c>
      <c r="B1566" s="210" t="s">
        <v>4</v>
      </c>
      <c r="C1566" s="2">
        <v>2025</v>
      </c>
      <c r="D1566" s="2" t="s">
        <v>211</v>
      </c>
      <c r="E1566" s="2" t="s">
        <v>211</v>
      </c>
      <c r="F1566" s="18">
        <v>45748</v>
      </c>
      <c r="G1566" s="2">
        <v>30</v>
      </c>
      <c r="H1566" s="19">
        <v>45777</v>
      </c>
      <c r="I1566" s="211" t="s">
        <v>334</v>
      </c>
      <c r="J1566" s="2">
        <v>2</v>
      </c>
      <c r="K1566" s="211" t="s">
        <v>184</v>
      </c>
    </row>
    <row r="1567" spans="1:11">
      <c r="A1567" s="2">
        <f t="shared" si="219"/>
        <v>1566</v>
      </c>
      <c r="B1567" s="210" t="s">
        <v>4</v>
      </c>
      <c r="C1567" s="2">
        <v>2025</v>
      </c>
      <c r="D1567" s="2" t="s">
        <v>211</v>
      </c>
      <c r="E1567" s="2" t="s">
        <v>211</v>
      </c>
      <c r="F1567" s="18">
        <v>45748</v>
      </c>
      <c r="G1567" s="2">
        <v>30</v>
      </c>
      <c r="H1567" s="19">
        <v>45777</v>
      </c>
      <c r="I1567" t="s">
        <v>328</v>
      </c>
      <c r="J1567" s="2">
        <v>1</v>
      </c>
      <c r="K1567" s="211" t="s">
        <v>185</v>
      </c>
    </row>
    <row r="1568" spans="1:11">
      <c r="A1568" s="2">
        <f t="shared" si="219"/>
        <v>1567</v>
      </c>
      <c r="B1568" s="210" t="s">
        <v>4</v>
      </c>
      <c r="C1568" s="2">
        <v>2025</v>
      </c>
      <c r="D1568" s="2" t="s">
        <v>211</v>
      </c>
      <c r="E1568" s="2" t="s">
        <v>211</v>
      </c>
      <c r="F1568" s="18">
        <v>45748</v>
      </c>
      <c r="G1568" s="2">
        <v>30</v>
      </c>
      <c r="H1568" s="19">
        <v>45777</v>
      </c>
      <c r="I1568" t="s">
        <v>403</v>
      </c>
      <c r="J1568" s="2">
        <v>2</v>
      </c>
      <c r="K1568" s="211" t="s">
        <v>185</v>
      </c>
    </row>
    <row r="1569" spans="1:11">
      <c r="A1569" s="2">
        <f t="shared" ref="A1569:A1570" si="220">A1568+1</f>
        <v>1568</v>
      </c>
      <c r="B1569" s="210" t="s">
        <v>4</v>
      </c>
      <c r="C1569" s="2">
        <v>2025</v>
      </c>
      <c r="D1569" s="2" t="s">
        <v>211</v>
      </c>
      <c r="E1569" s="2" t="s">
        <v>211</v>
      </c>
      <c r="F1569" s="18">
        <v>45778</v>
      </c>
      <c r="G1569" s="2">
        <v>30</v>
      </c>
      <c r="H1569" s="19">
        <v>45780</v>
      </c>
      <c r="I1569" t="s">
        <v>404</v>
      </c>
      <c r="J1569" s="2">
        <v>1</v>
      </c>
      <c r="K1569" s="214" t="s">
        <v>184</v>
      </c>
    </row>
    <row r="1570" spans="1:11">
      <c r="A1570" s="2">
        <f t="shared" si="220"/>
        <v>1569</v>
      </c>
      <c r="B1570" s="210" t="s">
        <v>4</v>
      </c>
      <c r="C1570" s="2">
        <v>2025</v>
      </c>
      <c r="D1570" s="2" t="s">
        <v>211</v>
      </c>
      <c r="E1570" s="2" t="s">
        <v>211</v>
      </c>
      <c r="F1570" s="18">
        <v>45778</v>
      </c>
      <c r="G1570" s="2">
        <v>30</v>
      </c>
      <c r="H1570" s="19">
        <v>45780</v>
      </c>
      <c r="I1570" t="s">
        <v>333</v>
      </c>
      <c r="J1570" s="2">
        <v>1</v>
      </c>
      <c r="K1570" s="219" t="s">
        <v>185</v>
      </c>
    </row>
    <row r="1571" spans="1:11">
      <c r="A1571" s="2">
        <f>A1570+1</f>
        <v>1570</v>
      </c>
      <c r="B1571" s="210" t="s">
        <v>4</v>
      </c>
      <c r="C1571" s="2">
        <v>2025</v>
      </c>
      <c r="D1571" s="2" t="s">
        <v>211</v>
      </c>
      <c r="E1571" s="2" t="s">
        <v>211</v>
      </c>
      <c r="F1571" s="18">
        <v>45778</v>
      </c>
      <c r="G1571" s="2">
        <v>30</v>
      </c>
      <c r="H1571" s="19">
        <v>45784</v>
      </c>
      <c r="I1571" t="s">
        <v>328</v>
      </c>
      <c r="J1571" s="2">
        <v>1</v>
      </c>
      <c r="K1571" s="214" t="s">
        <v>184</v>
      </c>
    </row>
    <row r="1572" spans="1:11">
      <c r="A1572" s="2">
        <f t="shared" ref="A1572:A1573" si="221">A1571+1</f>
        <v>1571</v>
      </c>
      <c r="B1572" s="210" t="s">
        <v>4</v>
      </c>
      <c r="C1572" s="2">
        <v>2025</v>
      </c>
      <c r="D1572" s="2" t="s">
        <v>211</v>
      </c>
      <c r="E1572" s="2" t="s">
        <v>211</v>
      </c>
      <c r="F1572" s="18">
        <v>45778</v>
      </c>
      <c r="G1572" s="2">
        <v>30</v>
      </c>
      <c r="H1572" s="19">
        <v>45787</v>
      </c>
      <c r="I1572" s="211" t="s">
        <v>334</v>
      </c>
      <c r="J1572" s="2">
        <v>2</v>
      </c>
      <c r="K1572" s="214" t="s">
        <v>184</v>
      </c>
    </row>
    <row r="1573" spans="1:11">
      <c r="A1573" s="2">
        <f t="shared" si="221"/>
        <v>1572</v>
      </c>
      <c r="B1573" s="210" t="s">
        <v>4</v>
      </c>
      <c r="C1573" s="2">
        <v>2025</v>
      </c>
      <c r="D1573" s="2" t="s">
        <v>211</v>
      </c>
      <c r="E1573" s="2" t="s">
        <v>211</v>
      </c>
      <c r="F1573" s="18">
        <v>45778</v>
      </c>
      <c r="G1573" s="2">
        <v>30</v>
      </c>
      <c r="H1573" s="19">
        <v>45787</v>
      </c>
      <c r="I1573" t="s">
        <v>403</v>
      </c>
      <c r="J1573" s="2">
        <v>2</v>
      </c>
      <c r="K1573" s="219" t="s">
        <v>185</v>
      </c>
    </row>
    <row r="1574" spans="1:11">
      <c r="A1574" s="2">
        <f t="shared" ref="A1574:A1575" si="222">A1573+1</f>
        <v>1573</v>
      </c>
      <c r="B1574" s="210" t="s">
        <v>4</v>
      </c>
      <c r="C1574" s="2">
        <v>2025</v>
      </c>
      <c r="D1574" s="2" t="s">
        <v>211</v>
      </c>
      <c r="E1574" s="2" t="s">
        <v>211</v>
      </c>
      <c r="F1574" s="18">
        <v>45778</v>
      </c>
      <c r="G1574" s="2">
        <v>30</v>
      </c>
      <c r="H1574" s="19">
        <v>45788</v>
      </c>
      <c r="I1574" t="s">
        <v>404</v>
      </c>
      <c r="J1574" s="2">
        <v>1</v>
      </c>
      <c r="K1574" s="220" t="s">
        <v>184</v>
      </c>
    </row>
    <row r="1575" spans="1:11">
      <c r="A1575" s="2">
        <f t="shared" si="222"/>
        <v>1574</v>
      </c>
      <c r="B1575" s="210" t="s">
        <v>4</v>
      </c>
      <c r="C1575" s="2">
        <v>2025</v>
      </c>
      <c r="D1575" s="2" t="s">
        <v>211</v>
      </c>
      <c r="E1575" s="2" t="s">
        <v>211</v>
      </c>
      <c r="F1575" s="18">
        <v>45778</v>
      </c>
      <c r="G1575" s="2">
        <v>30</v>
      </c>
      <c r="H1575" s="19">
        <v>45788</v>
      </c>
      <c r="I1575" s="211" t="s">
        <v>334</v>
      </c>
      <c r="J1575" s="2">
        <v>2</v>
      </c>
      <c r="K1575" s="218" t="s">
        <v>185</v>
      </c>
    </row>
    <row r="1576" spans="1:11">
      <c r="A1576" s="2">
        <f>A1575+1</f>
        <v>1575</v>
      </c>
      <c r="B1576" s="210" t="s">
        <v>4</v>
      </c>
      <c r="C1576" s="2">
        <v>2025</v>
      </c>
      <c r="D1576" s="2" t="s">
        <v>211</v>
      </c>
      <c r="E1576" s="2" t="s">
        <v>211</v>
      </c>
      <c r="F1576" s="18">
        <v>45778</v>
      </c>
      <c r="G1576" s="2">
        <v>30</v>
      </c>
      <c r="H1576" s="19">
        <v>45789</v>
      </c>
      <c r="I1576" t="s">
        <v>403</v>
      </c>
      <c r="J1576" s="2">
        <v>2</v>
      </c>
      <c r="K1576" s="211" t="s">
        <v>184</v>
      </c>
    </row>
    <row r="1577" spans="1:11">
      <c r="A1577" s="2">
        <f t="shared" ref="A1577:A1578" si="223">A1576+1</f>
        <v>1576</v>
      </c>
      <c r="B1577" s="210" t="s">
        <v>4</v>
      </c>
      <c r="C1577" s="2">
        <v>2025</v>
      </c>
      <c r="D1577" s="2" t="s">
        <v>211</v>
      </c>
      <c r="E1577" s="2" t="s">
        <v>211</v>
      </c>
      <c r="F1577" s="18">
        <v>45778</v>
      </c>
      <c r="G1577" s="2">
        <v>30</v>
      </c>
      <c r="H1577" s="19">
        <v>45790</v>
      </c>
      <c r="I1577" t="s">
        <v>328</v>
      </c>
      <c r="J1577" s="2">
        <v>1</v>
      </c>
      <c r="K1577" s="211" t="s">
        <v>185</v>
      </c>
    </row>
    <row r="1578" spans="1:11">
      <c r="A1578" s="2">
        <f t="shared" si="223"/>
        <v>1577</v>
      </c>
      <c r="B1578" s="210" t="s">
        <v>4</v>
      </c>
      <c r="C1578" s="2">
        <v>2025</v>
      </c>
      <c r="D1578" s="2" t="s">
        <v>211</v>
      </c>
      <c r="E1578" s="2" t="s">
        <v>211</v>
      </c>
      <c r="F1578" s="18">
        <v>45778</v>
      </c>
      <c r="G1578" s="2">
        <v>30</v>
      </c>
      <c r="H1578" s="19">
        <v>45790</v>
      </c>
      <c r="I1578" t="s">
        <v>403</v>
      </c>
      <c r="J1578" s="2">
        <v>2</v>
      </c>
      <c r="K1578" s="221" t="s">
        <v>184</v>
      </c>
    </row>
    <row r="1579" spans="1:11">
      <c r="A1579" s="2">
        <f>A1578+1</f>
        <v>1578</v>
      </c>
      <c r="B1579" s="210" t="s">
        <v>4</v>
      </c>
      <c r="C1579" s="2">
        <v>2025</v>
      </c>
      <c r="D1579" s="2" t="s">
        <v>211</v>
      </c>
      <c r="E1579" s="2" t="s">
        <v>211</v>
      </c>
      <c r="F1579" s="18">
        <v>45778</v>
      </c>
      <c r="G1579" s="2">
        <v>30</v>
      </c>
      <c r="H1579" s="19">
        <v>45791</v>
      </c>
      <c r="I1579" t="s">
        <v>404</v>
      </c>
      <c r="J1579" s="2">
        <v>1</v>
      </c>
      <c r="K1579" s="222" t="s">
        <v>189</v>
      </c>
    </row>
    <row r="1580" spans="1:11">
      <c r="A1580" s="2">
        <f>A1579+1</f>
        <v>1579</v>
      </c>
      <c r="B1580" s="210" t="s">
        <v>4</v>
      </c>
      <c r="C1580" s="2">
        <v>2025</v>
      </c>
      <c r="D1580" s="2" t="s">
        <v>211</v>
      </c>
      <c r="E1580" s="2" t="s">
        <v>211</v>
      </c>
      <c r="F1580" s="18">
        <v>45778</v>
      </c>
      <c r="G1580" s="2">
        <v>30</v>
      </c>
      <c r="H1580" s="19">
        <v>45795</v>
      </c>
      <c r="I1580" t="s">
        <v>333</v>
      </c>
      <c r="J1580" s="2">
        <v>1</v>
      </c>
      <c r="K1580" s="219" t="s">
        <v>185</v>
      </c>
    </row>
    <row r="1581" spans="1:11">
      <c r="A1581" s="2">
        <f t="shared" ref="A1581:A1582" si="224">A1580+1</f>
        <v>1580</v>
      </c>
      <c r="B1581" s="210" t="s">
        <v>4</v>
      </c>
      <c r="C1581" s="2">
        <v>2025</v>
      </c>
      <c r="D1581" s="2" t="s">
        <v>211</v>
      </c>
      <c r="E1581" s="2" t="s">
        <v>211</v>
      </c>
      <c r="F1581" s="18">
        <v>45778</v>
      </c>
      <c r="G1581" s="2">
        <v>30</v>
      </c>
      <c r="H1581" s="19">
        <v>45797</v>
      </c>
      <c r="I1581" t="s">
        <v>403</v>
      </c>
      <c r="J1581" s="2">
        <v>2</v>
      </c>
      <c r="K1581" s="227" t="s">
        <v>186</v>
      </c>
    </row>
    <row r="1582" spans="1:11">
      <c r="A1582" s="2">
        <f t="shared" si="224"/>
        <v>1581</v>
      </c>
      <c r="B1582" s="210" t="s">
        <v>4</v>
      </c>
      <c r="C1582" s="2">
        <v>2025</v>
      </c>
      <c r="D1582" s="2" t="s">
        <v>211</v>
      </c>
      <c r="E1582" s="2" t="s">
        <v>211</v>
      </c>
      <c r="F1582" s="18">
        <v>45778</v>
      </c>
      <c r="G1582" s="2">
        <v>30</v>
      </c>
      <c r="H1582" s="19">
        <v>45797</v>
      </c>
      <c r="I1582" t="s">
        <v>384</v>
      </c>
      <c r="J1582" s="2">
        <v>2</v>
      </c>
      <c r="K1582" s="227" t="s">
        <v>186</v>
      </c>
    </row>
    <row r="1583" spans="1:11">
      <c r="A1583" s="2">
        <f>A1582+1</f>
        <v>1582</v>
      </c>
      <c r="B1583" s="210" t="s">
        <v>4</v>
      </c>
      <c r="C1583" s="2">
        <v>2025</v>
      </c>
      <c r="D1583" s="2" t="s">
        <v>211</v>
      </c>
      <c r="E1583" s="2" t="s">
        <v>211</v>
      </c>
      <c r="F1583" s="18">
        <v>45778</v>
      </c>
      <c r="G1583" s="2">
        <v>30</v>
      </c>
      <c r="H1583" s="19">
        <v>45798</v>
      </c>
      <c r="I1583" t="s">
        <v>333</v>
      </c>
      <c r="J1583" s="2">
        <v>1</v>
      </c>
      <c r="K1583" s="229" t="s">
        <v>189</v>
      </c>
    </row>
    <row r="1584" spans="1:11">
      <c r="A1584" s="2">
        <f>A1583+1</f>
        <v>1583</v>
      </c>
      <c r="B1584" s="210" t="s">
        <v>4</v>
      </c>
      <c r="C1584" s="2">
        <v>2025</v>
      </c>
      <c r="D1584" s="2" t="s">
        <v>211</v>
      </c>
      <c r="E1584" s="2" t="s">
        <v>211</v>
      </c>
      <c r="F1584" s="18">
        <v>45778</v>
      </c>
      <c r="G1584" s="2">
        <v>30</v>
      </c>
      <c r="H1584" s="19">
        <v>45799</v>
      </c>
      <c r="I1584" t="s">
        <v>384</v>
      </c>
      <c r="J1584" s="2">
        <v>2</v>
      </c>
      <c r="K1584" s="230" t="s">
        <v>186</v>
      </c>
    </row>
    <row r="1585" spans="1:11">
      <c r="A1585" s="2">
        <f t="shared" ref="A1585:A1586" si="225">A1584+1</f>
        <v>1584</v>
      </c>
      <c r="B1585" s="210" t="s">
        <v>4</v>
      </c>
      <c r="C1585" s="2">
        <v>2025</v>
      </c>
      <c r="D1585" s="2" t="s">
        <v>211</v>
      </c>
      <c r="E1585" s="2" t="s">
        <v>211</v>
      </c>
      <c r="F1585" s="18">
        <v>45778</v>
      </c>
      <c r="G1585" s="2">
        <v>30</v>
      </c>
      <c r="H1585" s="19">
        <v>45800</v>
      </c>
      <c r="I1585" t="s">
        <v>328</v>
      </c>
      <c r="J1585" s="2">
        <v>1</v>
      </c>
      <c r="K1585" s="231" t="s">
        <v>187</v>
      </c>
    </row>
    <row r="1586" spans="1:11">
      <c r="A1586" s="2">
        <f t="shared" si="225"/>
        <v>1585</v>
      </c>
      <c r="B1586" s="210" t="s">
        <v>4</v>
      </c>
      <c r="C1586" s="2">
        <v>2025</v>
      </c>
      <c r="D1586" s="2" t="s">
        <v>211</v>
      </c>
      <c r="E1586" s="2" t="s">
        <v>211</v>
      </c>
      <c r="F1586" s="18">
        <v>45778</v>
      </c>
      <c r="G1586" s="2">
        <v>30</v>
      </c>
      <c r="H1586" s="19">
        <v>45800</v>
      </c>
      <c r="I1586" t="s">
        <v>328</v>
      </c>
      <c r="J1586" s="2">
        <v>1</v>
      </c>
      <c r="K1586" s="222" t="s">
        <v>189</v>
      </c>
    </row>
    <row r="1587" spans="1:11">
      <c r="A1587" s="2">
        <f>A1586+1</f>
        <v>1586</v>
      </c>
      <c r="B1587" s="210" t="s">
        <v>4</v>
      </c>
      <c r="C1587" s="2">
        <v>2025</v>
      </c>
      <c r="D1587" s="2" t="s">
        <v>211</v>
      </c>
      <c r="E1587" s="2" t="s">
        <v>211</v>
      </c>
      <c r="F1587" s="18">
        <v>45778</v>
      </c>
      <c r="G1587" s="2">
        <v>30</v>
      </c>
      <c r="H1587" s="19">
        <v>45801</v>
      </c>
      <c r="I1587" t="s">
        <v>1625</v>
      </c>
      <c r="J1587" s="2">
        <v>1</v>
      </c>
      <c r="K1587" s="231" t="s">
        <v>187</v>
      </c>
    </row>
    <row r="1588" spans="1:11">
      <c r="A1588" s="2">
        <f>A1587+1</f>
        <v>1587</v>
      </c>
      <c r="B1588" s="210" t="s">
        <v>4</v>
      </c>
      <c r="C1588" s="2">
        <v>2025</v>
      </c>
      <c r="D1588" s="2" t="s">
        <v>211</v>
      </c>
      <c r="E1588" s="2" t="s">
        <v>211</v>
      </c>
      <c r="F1588" s="18">
        <v>45778</v>
      </c>
      <c r="G1588" s="2">
        <v>30</v>
      </c>
      <c r="H1588" s="19">
        <v>45801</v>
      </c>
      <c r="I1588" t="s">
        <v>1626</v>
      </c>
      <c r="J1588" s="2">
        <v>1</v>
      </c>
      <c r="K1588" s="231" t="s">
        <v>187</v>
      </c>
    </row>
    <row r="1589" spans="1:11">
      <c r="A1589" s="2">
        <f>A1588+1</f>
        <v>1588</v>
      </c>
      <c r="B1589" s="210" t="s">
        <v>4</v>
      </c>
      <c r="C1589" s="2">
        <v>2025</v>
      </c>
      <c r="D1589" s="2" t="s">
        <v>211</v>
      </c>
      <c r="E1589" s="2" t="s">
        <v>211</v>
      </c>
      <c r="F1589" s="18">
        <v>45778</v>
      </c>
      <c r="G1589" s="2">
        <v>30</v>
      </c>
      <c r="H1589" s="19">
        <v>45803</v>
      </c>
      <c r="I1589" s="211" t="s">
        <v>334</v>
      </c>
      <c r="J1589" s="2">
        <v>2</v>
      </c>
      <c r="K1589" s="218" t="s">
        <v>185</v>
      </c>
    </row>
    <row r="1590" spans="1:11">
      <c r="A1590" s="2">
        <f t="shared" ref="A1590:A1591" si="226">A1589+1</f>
        <v>1589</v>
      </c>
      <c r="B1590" s="210" t="s">
        <v>4</v>
      </c>
      <c r="C1590" s="2">
        <v>2025</v>
      </c>
      <c r="D1590" s="2" t="s">
        <v>211</v>
      </c>
      <c r="E1590" s="2" t="s">
        <v>211</v>
      </c>
      <c r="F1590" s="18">
        <v>45778</v>
      </c>
      <c r="G1590" s="2">
        <v>30</v>
      </c>
      <c r="H1590" s="19">
        <v>45805</v>
      </c>
      <c r="I1590" t="s">
        <v>328</v>
      </c>
      <c r="J1590" s="2">
        <v>1</v>
      </c>
      <c r="K1590" s="230" t="s">
        <v>186</v>
      </c>
    </row>
    <row r="1591" spans="1:11">
      <c r="A1591" s="2">
        <f t="shared" si="226"/>
        <v>1590</v>
      </c>
      <c r="B1591" s="210" t="s">
        <v>4</v>
      </c>
      <c r="C1591" s="2">
        <v>2025</v>
      </c>
      <c r="D1591" s="2" t="s">
        <v>211</v>
      </c>
      <c r="E1591" s="2" t="s">
        <v>211</v>
      </c>
      <c r="F1591" s="18">
        <v>45778</v>
      </c>
      <c r="G1591" s="2">
        <v>30</v>
      </c>
      <c r="H1591" s="19">
        <v>45805</v>
      </c>
      <c r="I1591" t="s">
        <v>328</v>
      </c>
      <c r="J1591" s="2">
        <v>1</v>
      </c>
      <c r="K1591" s="230" t="s">
        <v>186</v>
      </c>
    </row>
    <row r="1592" spans="1:11">
      <c r="A1592" s="2">
        <f t="shared" ref="A1592:A1593" si="227">A1591+1</f>
        <v>1591</v>
      </c>
      <c r="B1592" s="210" t="s">
        <v>4</v>
      </c>
      <c r="C1592" s="2">
        <v>2025</v>
      </c>
      <c r="D1592" s="2" t="s">
        <v>211</v>
      </c>
      <c r="E1592" s="2" t="s">
        <v>211</v>
      </c>
      <c r="F1592" s="18">
        <v>45778</v>
      </c>
      <c r="G1592" s="2">
        <v>30</v>
      </c>
      <c r="H1592" s="19">
        <v>45807</v>
      </c>
      <c r="I1592" s="211" t="s">
        <v>334</v>
      </c>
      <c r="J1592" s="2">
        <v>1</v>
      </c>
      <c r="K1592" s="231" t="s">
        <v>187</v>
      </c>
    </row>
    <row r="1593" spans="1:11">
      <c r="A1593" s="2">
        <f t="shared" si="227"/>
        <v>1592</v>
      </c>
      <c r="B1593" s="210" t="s">
        <v>4</v>
      </c>
      <c r="C1593" s="2">
        <v>2025</v>
      </c>
      <c r="D1593" s="2" t="s">
        <v>211</v>
      </c>
      <c r="E1593" s="2" t="s">
        <v>211</v>
      </c>
      <c r="F1593" s="18">
        <v>45778</v>
      </c>
      <c r="G1593" s="2">
        <v>30</v>
      </c>
      <c r="H1593" s="19">
        <v>45807</v>
      </c>
      <c r="I1593" t="s">
        <v>333</v>
      </c>
      <c r="J1593" s="2">
        <v>1</v>
      </c>
      <c r="K1593" s="222" t="s">
        <v>189</v>
      </c>
    </row>
    <row r="1594" spans="1:11">
      <c r="A1594" s="2">
        <f>A1593+1</f>
        <v>1593</v>
      </c>
      <c r="B1594" s="210" t="s">
        <v>4</v>
      </c>
      <c r="C1594" s="2">
        <v>2025</v>
      </c>
      <c r="D1594" s="2" t="s">
        <v>211</v>
      </c>
      <c r="E1594" s="2" t="s">
        <v>211</v>
      </c>
      <c r="F1594" s="18">
        <v>45809</v>
      </c>
      <c r="G1594" s="2">
        <v>30</v>
      </c>
      <c r="H1594" s="19">
        <v>45812</v>
      </c>
      <c r="I1594" t="s">
        <v>372</v>
      </c>
      <c r="J1594" s="2">
        <v>1</v>
      </c>
      <c r="K1594" s="230" t="s">
        <v>186</v>
      </c>
    </row>
    <row r="1595" spans="1:11">
      <c r="A1595" s="2">
        <f t="shared" ref="A1595:A1597" si="228">A1594+1</f>
        <v>1594</v>
      </c>
      <c r="B1595" s="210" t="s">
        <v>4</v>
      </c>
      <c r="C1595" s="2">
        <v>2025</v>
      </c>
      <c r="D1595" s="2" t="s">
        <v>211</v>
      </c>
      <c r="E1595" s="2" t="s">
        <v>211</v>
      </c>
      <c r="F1595" s="18">
        <v>45809</v>
      </c>
      <c r="G1595" s="2">
        <v>30</v>
      </c>
      <c r="H1595" s="19">
        <v>45813</v>
      </c>
      <c r="I1595" t="s">
        <v>328</v>
      </c>
      <c r="J1595" s="2">
        <v>1</v>
      </c>
      <c r="K1595" s="218" t="s">
        <v>185</v>
      </c>
    </row>
    <row r="1596" spans="1:11">
      <c r="A1596" s="2">
        <f t="shared" si="228"/>
        <v>1595</v>
      </c>
      <c r="B1596" s="210" t="s">
        <v>4</v>
      </c>
      <c r="C1596" s="2">
        <v>2025</v>
      </c>
      <c r="D1596" s="2" t="s">
        <v>211</v>
      </c>
      <c r="E1596" s="2" t="s">
        <v>211</v>
      </c>
      <c r="F1596" s="18">
        <v>45809</v>
      </c>
      <c r="G1596" s="2">
        <v>30</v>
      </c>
      <c r="H1596" s="19">
        <v>45813</v>
      </c>
      <c r="I1596" t="s">
        <v>372</v>
      </c>
      <c r="J1596" s="2">
        <v>1</v>
      </c>
      <c r="K1596" s="231" t="s">
        <v>187</v>
      </c>
    </row>
    <row r="1597" spans="1:11">
      <c r="A1597" s="2">
        <f t="shared" si="228"/>
        <v>1596</v>
      </c>
      <c r="B1597" s="210" t="s">
        <v>4</v>
      </c>
      <c r="C1597" s="2">
        <v>2025</v>
      </c>
      <c r="D1597" s="2" t="s">
        <v>211</v>
      </c>
      <c r="E1597" s="2" t="s">
        <v>211</v>
      </c>
      <c r="F1597" s="18">
        <v>45809</v>
      </c>
      <c r="G1597" s="2">
        <v>30</v>
      </c>
      <c r="H1597" s="19">
        <v>45813</v>
      </c>
      <c r="I1597" t="s">
        <v>372</v>
      </c>
      <c r="J1597" s="2">
        <v>1</v>
      </c>
      <c r="K1597" s="218" t="s">
        <v>185</v>
      </c>
    </row>
    <row r="1598" spans="1:11">
      <c r="A1598" s="2">
        <f t="shared" ref="A1598:A1599" si="229">A1597+1</f>
        <v>1597</v>
      </c>
      <c r="B1598" s="210" t="s">
        <v>4</v>
      </c>
      <c r="C1598" s="2">
        <v>2025</v>
      </c>
      <c r="D1598" s="2" t="s">
        <v>211</v>
      </c>
      <c r="E1598" s="2" t="s">
        <v>211</v>
      </c>
      <c r="F1598" s="18">
        <v>45809</v>
      </c>
      <c r="G1598" s="2">
        <v>30</v>
      </c>
      <c r="H1598" s="19">
        <v>45814</v>
      </c>
      <c r="I1598" t="s">
        <v>372</v>
      </c>
      <c r="J1598" s="2">
        <v>1</v>
      </c>
      <c r="K1598" s="231" t="s">
        <v>187</v>
      </c>
    </row>
    <row r="1599" spans="1:11">
      <c r="A1599" s="2">
        <f t="shared" si="229"/>
        <v>1598</v>
      </c>
      <c r="B1599" s="210" t="s">
        <v>4</v>
      </c>
      <c r="C1599" s="2">
        <v>2025</v>
      </c>
      <c r="D1599" s="2" t="s">
        <v>211</v>
      </c>
      <c r="E1599" s="2" t="s">
        <v>211</v>
      </c>
      <c r="F1599" s="18">
        <v>45809</v>
      </c>
      <c r="G1599" s="2">
        <v>30</v>
      </c>
      <c r="H1599" s="19">
        <v>45814</v>
      </c>
      <c r="I1599" t="s">
        <v>403</v>
      </c>
      <c r="J1599" s="2">
        <v>2</v>
      </c>
      <c r="K1599" s="221" t="s">
        <v>184</v>
      </c>
    </row>
    <row r="1600" spans="1:11">
      <c r="A1600" s="2">
        <f t="shared" ref="A1600:A1601" si="230">A1599+1</f>
        <v>1599</v>
      </c>
      <c r="B1600" s="210" t="s">
        <v>4</v>
      </c>
      <c r="C1600" s="2">
        <v>2025</v>
      </c>
      <c r="D1600" s="2" t="s">
        <v>211</v>
      </c>
      <c r="E1600" s="2" t="s">
        <v>211</v>
      </c>
      <c r="F1600" s="18">
        <v>45809</v>
      </c>
      <c r="G1600" s="2">
        <v>30</v>
      </c>
      <c r="H1600" s="19">
        <v>45815</v>
      </c>
      <c r="I1600" t="s">
        <v>372</v>
      </c>
      <c r="J1600" s="2">
        <v>1</v>
      </c>
      <c r="K1600" s="237" t="s">
        <v>184</v>
      </c>
    </row>
    <row r="1601" spans="1:11">
      <c r="A1601" s="2">
        <f t="shared" si="230"/>
        <v>1600</v>
      </c>
      <c r="B1601" s="210" t="s">
        <v>4</v>
      </c>
      <c r="C1601" s="2">
        <v>2025</v>
      </c>
      <c r="D1601" s="2" t="s">
        <v>211</v>
      </c>
      <c r="E1601" s="2" t="s">
        <v>211</v>
      </c>
      <c r="F1601" s="18">
        <v>45809</v>
      </c>
      <c r="G1601" s="2">
        <v>30</v>
      </c>
      <c r="H1601" s="19">
        <v>45815</v>
      </c>
      <c r="I1601" s="211" t="s">
        <v>334</v>
      </c>
      <c r="J1601" s="2">
        <v>2</v>
      </c>
      <c r="K1601" s="237" t="s">
        <v>184</v>
      </c>
    </row>
    <row r="1602" spans="1:11">
      <c r="A1602" s="2">
        <f>A1601+1</f>
        <v>1601</v>
      </c>
      <c r="B1602" s="210" t="s">
        <v>4</v>
      </c>
      <c r="C1602" s="2">
        <v>2025</v>
      </c>
      <c r="D1602" s="2" t="s">
        <v>211</v>
      </c>
      <c r="E1602" s="2" t="s">
        <v>211</v>
      </c>
      <c r="F1602" s="18">
        <v>45809</v>
      </c>
      <c r="G1602" s="2">
        <v>30</v>
      </c>
      <c r="H1602" s="19">
        <v>45817</v>
      </c>
      <c r="I1602" t="s">
        <v>384</v>
      </c>
      <c r="J1602" s="2">
        <v>2</v>
      </c>
      <c r="K1602" s="238" t="s">
        <v>188</v>
      </c>
    </row>
    <row r="1603" spans="1:11">
      <c r="A1603" s="2">
        <f>A1602+1</f>
        <v>1602</v>
      </c>
      <c r="B1603" s="210" t="s">
        <v>4</v>
      </c>
      <c r="C1603" s="2">
        <v>2025</v>
      </c>
      <c r="D1603" s="2" t="s">
        <v>211</v>
      </c>
      <c r="E1603" s="2" t="s">
        <v>211</v>
      </c>
      <c r="F1603" s="18">
        <v>45809</v>
      </c>
      <c r="G1603" s="2">
        <v>30</v>
      </c>
      <c r="H1603" s="19">
        <v>45818</v>
      </c>
      <c r="I1603" t="s">
        <v>372</v>
      </c>
      <c r="J1603" s="2">
        <v>1</v>
      </c>
      <c r="K1603" s="239" t="s">
        <v>189</v>
      </c>
    </row>
    <row r="1604" spans="1:11">
      <c r="A1604" s="2">
        <f>A1603+1</f>
        <v>1603</v>
      </c>
      <c r="B1604" s="210" t="s">
        <v>4</v>
      </c>
      <c r="C1604" s="2">
        <v>2025</v>
      </c>
      <c r="D1604" s="2" t="s">
        <v>211</v>
      </c>
      <c r="E1604" s="2" t="s">
        <v>211</v>
      </c>
      <c r="F1604" s="18">
        <v>45809</v>
      </c>
      <c r="G1604" s="2">
        <v>30</v>
      </c>
      <c r="H1604" s="19">
        <v>45819</v>
      </c>
      <c r="I1604" t="s">
        <v>372</v>
      </c>
      <c r="J1604" s="2">
        <v>1</v>
      </c>
      <c r="K1604" s="219" t="s">
        <v>185</v>
      </c>
    </row>
    <row r="1605" spans="1:11">
      <c r="A1605" s="2">
        <f t="shared" ref="A1605:A1606" si="231">A1604+1</f>
        <v>1604</v>
      </c>
      <c r="B1605" s="210" t="s">
        <v>4</v>
      </c>
      <c r="C1605" s="2">
        <v>2025</v>
      </c>
      <c r="D1605" s="2" t="s">
        <v>211</v>
      </c>
      <c r="E1605" s="2" t="s">
        <v>211</v>
      </c>
      <c r="F1605" s="18">
        <v>45809</v>
      </c>
      <c r="G1605" s="2">
        <v>30</v>
      </c>
      <c r="H1605" s="19">
        <v>45822</v>
      </c>
      <c r="I1605" t="s">
        <v>333</v>
      </c>
      <c r="J1605" s="2">
        <v>1</v>
      </c>
      <c r="K1605" s="238" t="s">
        <v>188</v>
      </c>
    </row>
    <row r="1606" spans="1:11">
      <c r="A1606" s="2">
        <f t="shared" si="231"/>
        <v>1605</v>
      </c>
      <c r="B1606" s="210" t="s">
        <v>4</v>
      </c>
      <c r="C1606" s="2">
        <v>2025</v>
      </c>
      <c r="D1606" s="2" t="s">
        <v>211</v>
      </c>
      <c r="E1606" s="2" t="s">
        <v>211</v>
      </c>
      <c r="F1606" s="18">
        <v>45809</v>
      </c>
      <c r="G1606" s="2">
        <v>30</v>
      </c>
      <c r="H1606" s="19">
        <v>45822</v>
      </c>
      <c r="I1606" t="s">
        <v>384</v>
      </c>
      <c r="J1606" s="2">
        <v>2</v>
      </c>
      <c r="K1606" s="227" t="s">
        <v>186</v>
      </c>
    </row>
    <row r="1607" spans="1:11">
      <c r="A1607" s="2">
        <f t="shared" ref="A1607:A1609" si="232">A1606+1</f>
        <v>1606</v>
      </c>
      <c r="B1607" s="210" t="s">
        <v>4</v>
      </c>
      <c r="C1607" s="2">
        <v>2025</v>
      </c>
      <c r="D1607" s="2" t="s">
        <v>211</v>
      </c>
      <c r="E1607" s="2" t="s">
        <v>211</v>
      </c>
      <c r="F1607" s="18">
        <v>45809</v>
      </c>
      <c r="G1607" s="2">
        <v>30</v>
      </c>
      <c r="H1607" s="19">
        <v>45825</v>
      </c>
      <c r="I1607" s="211" t="s">
        <v>334</v>
      </c>
      <c r="J1607" s="2">
        <v>2</v>
      </c>
      <c r="K1607" s="238" t="s">
        <v>188</v>
      </c>
    </row>
    <row r="1608" spans="1:11">
      <c r="A1608" s="2">
        <f t="shared" si="232"/>
        <v>1607</v>
      </c>
      <c r="B1608" s="210" t="s">
        <v>4</v>
      </c>
      <c r="C1608" s="2">
        <v>2025</v>
      </c>
      <c r="D1608" s="2" t="s">
        <v>211</v>
      </c>
      <c r="E1608" s="2" t="s">
        <v>211</v>
      </c>
      <c r="F1608" s="18">
        <v>45809</v>
      </c>
      <c r="G1608" s="2">
        <v>30</v>
      </c>
      <c r="H1608" s="19">
        <v>45825</v>
      </c>
      <c r="I1608" t="s">
        <v>404</v>
      </c>
      <c r="J1608" s="2">
        <v>1</v>
      </c>
      <c r="K1608" s="238" t="s">
        <v>188</v>
      </c>
    </row>
    <row r="1609" spans="1:11">
      <c r="A1609" s="2">
        <f t="shared" si="232"/>
        <v>1608</v>
      </c>
      <c r="B1609" s="210" t="s">
        <v>4</v>
      </c>
      <c r="C1609" s="2">
        <v>2025</v>
      </c>
      <c r="D1609" s="2" t="s">
        <v>211</v>
      </c>
      <c r="E1609" s="2" t="s">
        <v>211</v>
      </c>
      <c r="F1609" s="18">
        <v>45809</v>
      </c>
      <c r="G1609" s="2">
        <v>30</v>
      </c>
      <c r="H1609" s="19">
        <v>45825</v>
      </c>
      <c r="I1609" t="s">
        <v>403</v>
      </c>
      <c r="J1609" s="2">
        <v>2</v>
      </c>
      <c r="K1609" s="227" t="s">
        <v>186</v>
      </c>
    </row>
    <row r="1610" spans="1:11">
      <c r="A1610" s="2">
        <f t="shared" ref="A1610:A1611" si="233">A1609+1</f>
        <v>1609</v>
      </c>
      <c r="B1610" s="210" t="s">
        <v>4</v>
      </c>
      <c r="C1610" s="2">
        <v>2025</v>
      </c>
      <c r="D1610" s="2" t="s">
        <v>211</v>
      </c>
      <c r="E1610" s="2" t="s">
        <v>211</v>
      </c>
      <c r="F1610" s="18">
        <v>45809</v>
      </c>
      <c r="G1610" s="2">
        <v>30</v>
      </c>
      <c r="H1610" s="19">
        <v>45826</v>
      </c>
      <c r="I1610" t="s">
        <v>372</v>
      </c>
      <c r="J1610" s="2">
        <v>1</v>
      </c>
      <c r="K1610" s="238" t="s">
        <v>188</v>
      </c>
    </row>
    <row r="1611" spans="1:11">
      <c r="A1611" s="2">
        <f t="shared" si="233"/>
        <v>1610</v>
      </c>
      <c r="B1611" s="210" t="s">
        <v>4</v>
      </c>
      <c r="C1611" s="2">
        <v>2025</v>
      </c>
      <c r="D1611" s="2" t="s">
        <v>211</v>
      </c>
      <c r="E1611" s="2" t="s">
        <v>211</v>
      </c>
      <c r="F1611" s="18">
        <v>45809</v>
      </c>
      <c r="G1611" s="2">
        <v>30</v>
      </c>
      <c r="H1611" s="19">
        <v>45826</v>
      </c>
      <c r="I1611" t="s">
        <v>372</v>
      </c>
      <c r="J1611" s="2">
        <v>1</v>
      </c>
      <c r="K1611" s="238" t="s">
        <v>188</v>
      </c>
    </row>
    <row r="1612" spans="1:11">
      <c r="A1612" s="2">
        <f>A1611+1</f>
        <v>1611</v>
      </c>
      <c r="B1612" s="210" t="s">
        <v>4</v>
      </c>
      <c r="C1612" s="2">
        <v>2025</v>
      </c>
      <c r="D1612" s="2" t="s">
        <v>211</v>
      </c>
      <c r="E1612" s="2" t="s">
        <v>211</v>
      </c>
      <c r="F1612" s="18">
        <v>45809</v>
      </c>
      <c r="G1612" s="2">
        <v>30</v>
      </c>
      <c r="H1612" s="19">
        <v>45827</v>
      </c>
      <c r="I1612" t="s">
        <v>372</v>
      </c>
      <c r="J1612" s="2">
        <v>1</v>
      </c>
      <c r="K1612" s="237" t="s">
        <v>184</v>
      </c>
    </row>
    <row r="1613" spans="1:11">
      <c r="A1613" s="2">
        <f>A1612+1</f>
        <v>1612</v>
      </c>
      <c r="B1613" s="210" t="s">
        <v>4</v>
      </c>
      <c r="C1613" s="2">
        <v>2025</v>
      </c>
      <c r="D1613" s="2" t="s">
        <v>211</v>
      </c>
      <c r="E1613" s="2" t="s">
        <v>211</v>
      </c>
      <c r="F1613" s="18">
        <v>45809</v>
      </c>
      <c r="G1613" s="2">
        <v>30</v>
      </c>
      <c r="H1613" s="19">
        <v>45832</v>
      </c>
      <c r="I1613" s="211" t="s">
        <v>334</v>
      </c>
      <c r="J1613" s="2">
        <v>1</v>
      </c>
      <c r="K1613" s="227" t="s">
        <v>186</v>
      </c>
    </row>
    <row r="1614" spans="1:11">
      <c r="A1614" s="2">
        <f t="shared" ref="A1614:A1616" si="234">A1613+1</f>
        <v>1613</v>
      </c>
      <c r="B1614" s="210" t="s">
        <v>4</v>
      </c>
      <c r="C1614" s="2">
        <v>2025</v>
      </c>
      <c r="D1614" s="2" t="s">
        <v>211</v>
      </c>
      <c r="E1614" s="2" t="s">
        <v>211</v>
      </c>
      <c r="F1614" s="18">
        <v>45809</v>
      </c>
      <c r="G1614" s="2">
        <v>30</v>
      </c>
      <c r="H1614" s="19">
        <v>45833</v>
      </c>
      <c r="I1614" t="s">
        <v>333</v>
      </c>
      <c r="J1614" s="2">
        <v>1</v>
      </c>
      <c r="K1614" s="237" t="s">
        <v>184</v>
      </c>
    </row>
    <row r="1615" spans="1:11">
      <c r="A1615" s="2">
        <f t="shared" si="234"/>
        <v>1614</v>
      </c>
      <c r="B1615" s="210" t="s">
        <v>4</v>
      </c>
      <c r="C1615" s="2">
        <v>2025</v>
      </c>
      <c r="D1615" s="2" t="s">
        <v>211</v>
      </c>
      <c r="E1615" s="2" t="s">
        <v>211</v>
      </c>
      <c r="F1615" s="18">
        <v>45809</v>
      </c>
      <c r="G1615" s="2">
        <v>30</v>
      </c>
      <c r="H1615" s="19">
        <v>45833</v>
      </c>
      <c r="I1615" t="s">
        <v>384</v>
      </c>
      <c r="J1615" s="2">
        <v>2</v>
      </c>
      <c r="K1615" s="237" t="s">
        <v>184</v>
      </c>
    </row>
    <row r="1616" spans="1:11">
      <c r="A1616" s="2">
        <f t="shared" si="234"/>
        <v>1615</v>
      </c>
      <c r="B1616" s="210" t="s">
        <v>4</v>
      </c>
      <c r="C1616" s="2">
        <v>2025</v>
      </c>
      <c r="D1616" s="2" t="s">
        <v>211</v>
      </c>
      <c r="E1616" s="2" t="s">
        <v>211</v>
      </c>
      <c r="F1616" s="18">
        <v>45809</v>
      </c>
      <c r="G1616" s="2">
        <v>30</v>
      </c>
      <c r="H1616" s="19">
        <v>45833</v>
      </c>
      <c r="I1616" s="211" t="s">
        <v>334</v>
      </c>
      <c r="J1616" s="2">
        <v>1</v>
      </c>
      <c r="K1616" s="237" t="s">
        <v>184</v>
      </c>
    </row>
    <row r="1617" spans="1:11">
      <c r="A1617" s="2">
        <f>A1616+1</f>
        <v>1616</v>
      </c>
      <c r="B1617" s="210" t="s">
        <v>4</v>
      </c>
      <c r="C1617" s="2">
        <v>2025</v>
      </c>
      <c r="D1617" s="2" t="s">
        <v>211</v>
      </c>
      <c r="E1617" s="2" t="s">
        <v>211</v>
      </c>
      <c r="F1617" s="18">
        <v>45809</v>
      </c>
      <c r="G1617" s="2">
        <v>30</v>
      </c>
      <c r="H1617" s="19">
        <v>45834</v>
      </c>
      <c r="I1617" t="s">
        <v>384</v>
      </c>
      <c r="J1617" s="2">
        <v>1</v>
      </c>
      <c r="K1617" s="242" t="s">
        <v>185</v>
      </c>
    </row>
    <row r="1618" spans="1:11">
      <c r="A1618" s="2">
        <f t="shared" ref="A1618:A1620" si="235">A1617+1</f>
        <v>1617</v>
      </c>
      <c r="B1618" s="210" t="s">
        <v>4</v>
      </c>
      <c r="C1618" s="2">
        <v>2025</v>
      </c>
      <c r="D1618" s="2" t="s">
        <v>211</v>
      </c>
      <c r="E1618" s="2" t="s">
        <v>211</v>
      </c>
      <c r="F1618" s="18">
        <v>45809</v>
      </c>
      <c r="G1618" s="2">
        <v>30</v>
      </c>
      <c r="H1618" s="19">
        <v>45837</v>
      </c>
      <c r="I1618" t="s">
        <v>333</v>
      </c>
      <c r="J1618" s="2">
        <v>1</v>
      </c>
      <c r="K1618" s="243" t="s">
        <v>189</v>
      </c>
    </row>
    <row r="1619" spans="1:11">
      <c r="A1619" s="2">
        <f t="shared" si="235"/>
        <v>1618</v>
      </c>
      <c r="B1619" s="210" t="s">
        <v>4</v>
      </c>
      <c r="C1619" s="2">
        <v>2025</v>
      </c>
      <c r="D1619" s="2" t="s">
        <v>211</v>
      </c>
      <c r="E1619" s="2" t="s">
        <v>211</v>
      </c>
      <c r="F1619" s="18">
        <v>45809</v>
      </c>
      <c r="G1619" s="2">
        <v>30</v>
      </c>
      <c r="H1619" s="19">
        <v>45837</v>
      </c>
      <c r="I1619" s="211" t="s">
        <v>334</v>
      </c>
      <c r="J1619" s="2">
        <v>2</v>
      </c>
      <c r="K1619" s="221" t="s">
        <v>184</v>
      </c>
    </row>
    <row r="1620" spans="1:11">
      <c r="A1620" s="2">
        <f t="shared" si="235"/>
        <v>1619</v>
      </c>
      <c r="B1620" s="210" t="s">
        <v>4</v>
      </c>
      <c r="C1620" s="2">
        <v>2025</v>
      </c>
      <c r="D1620" s="2" t="s">
        <v>211</v>
      </c>
      <c r="E1620" s="2" t="s">
        <v>211</v>
      </c>
      <c r="F1620" s="18">
        <v>45809</v>
      </c>
      <c r="G1620" s="2">
        <v>30</v>
      </c>
      <c r="H1620" s="19">
        <v>45837</v>
      </c>
      <c r="I1620" t="s">
        <v>372</v>
      </c>
      <c r="J1620" s="2">
        <v>1</v>
      </c>
      <c r="K1620" s="243" t="s">
        <v>187</v>
      </c>
    </row>
    <row r="1621" spans="1:11">
      <c r="A1621" s="2">
        <f t="shared" ref="A1621:A1628" si="236">A1620+1</f>
        <v>1620</v>
      </c>
      <c r="B1621" s="210" t="s">
        <v>4</v>
      </c>
      <c r="C1621" s="2">
        <v>2025</v>
      </c>
      <c r="D1621" s="2" t="s">
        <v>211</v>
      </c>
      <c r="E1621" s="2" t="s">
        <v>211</v>
      </c>
      <c r="F1621" s="18">
        <v>45809</v>
      </c>
      <c r="G1621" s="2">
        <v>30</v>
      </c>
      <c r="H1621" s="19">
        <v>45838</v>
      </c>
      <c r="I1621" t="s">
        <v>384</v>
      </c>
      <c r="J1621" s="2">
        <v>2</v>
      </c>
      <c r="K1621" s="244" t="s">
        <v>189</v>
      </c>
    </row>
    <row r="1622" spans="1:11">
      <c r="A1622" s="2">
        <f t="shared" si="236"/>
        <v>1621</v>
      </c>
      <c r="B1622" s="210" t="s">
        <v>4</v>
      </c>
      <c r="C1622" s="2">
        <v>2025</v>
      </c>
      <c r="D1622" s="2" t="s">
        <v>211</v>
      </c>
      <c r="E1622" s="2" t="s">
        <v>211</v>
      </c>
      <c r="F1622" s="18">
        <v>45839</v>
      </c>
      <c r="G1622" s="2">
        <v>31</v>
      </c>
      <c r="H1622" s="19">
        <v>45840</v>
      </c>
      <c r="I1622" t="s">
        <v>384</v>
      </c>
      <c r="J1622" s="2">
        <v>1</v>
      </c>
      <c r="K1622" s="241" t="s">
        <v>185</v>
      </c>
    </row>
    <row r="1623" spans="1:11">
      <c r="A1623" s="2">
        <f t="shared" si="236"/>
        <v>1622</v>
      </c>
      <c r="B1623" s="210" t="s">
        <v>4</v>
      </c>
      <c r="C1623" s="2">
        <v>2025</v>
      </c>
      <c r="D1623" s="2" t="s">
        <v>211</v>
      </c>
      <c r="E1623" s="2" t="s">
        <v>211</v>
      </c>
      <c r="F1623" s="18">
        <v>45839</v>
      </c>
      <c r="G1623" s="2">
        <v>31</v>
      </c>
      <c r="H1623" s="19">
        <v>45844</v>
      </c>
      <c r="I1623" t="s">
        <v>333</v>
      </c>
      <c r="J1623" s="2">
        <v>1</v>
      </c>
      <c r="K1623" s="249" t="s">
        <v>188</v>
      </c>
    </row>
    <row r="1624" spans="1:11">
      <c r="A1624" s="2">
        <f t="shared" si="236"/>
        <v>1623</v>
      </c>
      <c r="B1624" s="210" t="s">
        <v>4</v>
      </c>
      <c r="C1624" s="2">
        <v>2025</v>
      </c>
      <c r="D1624" s="2" t="s">
        <v>211</v>
      </c>
      <c r="E1624" s="2" t="s">
        <v>211</v>
      </c>
      <c r="F1624" s="18">
        <v>45839</v>
      </c>
      <c r="G1624" s="2">
        <v>31</v>
      </c>
      <c r="H1624" s="19">
        <v>45844</v>
      </c>
      <c r="I1624" s="211" t="s">
        <v>334</v>
      </c>
      <c r="J1624" s="2">
        <v>1</v>
      </c>
      <c r="K1624" s="249" t="s">
        <v>188</v>
      </c>
    </row>
    <row r="1625" spans="1:11">
      <c r="A1625" s="2">
        <f t="shared" si="236"/>
        <v>1624</v>
      </c>
      <c r="B1625" s="210" t="s">
        <v>4</v>
      </c>
      <c r="C1625" s="2">
        <v>2025</v>
      </c>
      <c r="D1625" s="2" t="s">
        <v>211</v>
      </c>
      <c r="E1625" s="2" t="s">
        <v>211</v>
      </c>
      <c r="F1625" s="18">
        <v>45839</v>
      </c>
      <c r="G1625" s="2">
        <v>31</v>
      </c>
      <c r="H1625" s="19">
        <v>45848</v>
      </c>
      <c r="I1625" t="s">
        <v>372</v>
      </c>
      <c r="J1625" s="2">
        <v>1</v>
      </c>
      <c r="K1625" s="249" t="s">
        <v>188</v>
      </c>
    </row>
    <row r="1626" spans="1:11">
      <c r="A1626" s="2">
        <f t="shared" si="236"/>
        <v>1625</v>
      </c>
      <c r="B1626" s="210" t="s">
        <v>4</v>
      </c>
      <c r="C1626" s="2">
        <v>2025</v>
      </c>
      <c r="D1626" s="2" t="s">
        <v>211</v>
      </c>
      <c r="E1626" s="2" t="s">
        <v>211</v>
      </c>
      <c r="F1626" s="18">
        <v>45839</v>
      </c>
      <c r="G1626" s="2">
        <v>31</v>
      </c>
      <c r="H1626" s="19">
        <v>45848</v>
      </c>
      <c r="I1626" t="s">
        <v>372</v>
      </c>
      <c r="J1626" s="2">
        <v>1</v>
      </c>
      <c r="K1626" s="249" t="s">
        <v>188</v>
      </c>
    </row>
    <row r="1627" spans="1:11">
      <c r="A1627" s="2">
        <f t="shared" si="236"/>
        <v>1626</v>
      </c>
      <c r="B1627" s="210" t="s">
        <v>4</v>
      </c>
      <c r="C1627" s="2">
        <v>2025</v>
      </c>
      <c r="D1627" s="2" t="s">
        <v>211</v>
      </c>
      <c r="E1627" s="2" t="s">
        <v>211</v>
      </c>
      <c r="F1627" s="18">
        <v>45839</v>
      </c>
      <c r="G1627" s="2">
        <v>31</v>
      </c>
      <c r="H1627" s="19">
        <v>45854</v>
      </c>
      <c r="I1627" t="s">
        <v>384</v>
      </c>
      <c r="J1627" s="2">
        <v>1</v>
      </c>
      <c r="K1627" s="266" t="s">
        <v>189</v>
      </c>
    </row>
    <row r="1628" spans="1:11">
      <c r="A1628" s="2">
        <f t="shared" si="236"/>
        <v>1627</v>
      </c>
      <c r="B1628" s="210" t="s">
        <v>4</v>
      </c>
      <c r="C1628" s="2">
        <v>2025</v>
      </c>
      <c r="D1628" s="2" t="s">
        <v>211</v>
      </c>
      <c r="E1628" s="2" t="s">
        <v>211</v>
      </c>
      <c r="F1628" s="18">
        <v>45839</v>
      </c>
      <c r="G1628" s="2">
        <v>31</v>
      </c>
      <c r="H1628" s="19">
        <v>45856</v>
      </c>
      <c r="I1628" s="211" t="s">
        <v>334</v>
      </c>
      <c r="J1628" s="2">
        <v>1</v>
      </c>
      <c r="K1628" s="266" t="s">
        <v>189</v>
      </c>
    </row>
    <row r="1629" spans="1:11">
      <c r="A1629" s="2">
        <f>A1628+1</f>
        <v>1628</v>
      </c>
      <c r="B1629" s="210" t="s">
        <v>4</v>
      </c>
      <c r="C1629" s="2">
        <v>2025</v>
      </c>
      <c r="D1629" s="2" t="s">
        <v>211</v>
      </c>
      <c r="E1629" s="2" t="s">
        <v>211</v>
      </c>
      <c r="F1629" s="18">
        <v>45839</v>
      </c>
      <c r="G1629" s="2">
        <v>31</v>
      </c>
      <c r="H1629" s="19">
        <v>45858</v>
      </c>
      <c r="I1629" t="s">
        <v>333</v>
      </c>
      <c r="J1629" s="2">
        <v>1</v>
      </c>
      <c r="K1629" s="243" t="s">
        <v>189</v>
      </c>
    </row>
    <row r="1630" spans="1:11">
      <c r="A1630" s="2">
        <f t="shared" ref="A1630:A1631" si="237">A1629+1</f>
        <v>1629</v>
      </c>
      <c r="B1630" s="210" t="s">
        <v>4</v>
      </c>
      <c r="C1630" s="2">
        <v>2025</v>
      </c>
      <c r="D1630" s="2" t="s">
        <v>211</v>
      </c>
      <c r="E1630" s="2" t="s">
        <v>211</v>
      </c>
      <c r="F1630" s="18">
        <v>45839</v>
      </c>
      <c r="G1630" s="2">
        <v>31</v>
      </c>
      <c r="H1630" s="19">
        <v>45861</v>
      </c>
      <c r="I1630" t="s">
        <v>333</v>
      </c>
      <c r="J1630" s="2">
        <v>1</v>
      </c>
      <c r="K1630" s="3" t="s">
        <v>184</v>
      </c>
    </row>
    <row r="1631" spans="1:11">
      <c r="A1631" s="2">
        <f t="shared" si="237"/>
        <v>1630</v>
      </c>
      <c r="B1631" s="210" t="s">
        <v>4</v>
      </c>
      <c r="C1631" s="2">
        <v>2025</v>
      </c>
      <c r="D1631" s="2" t="s">
        <v>211</v>
      </c>
      <c r="E1631" s="2" t="s">
        <v>211</v>
      </c>
      <c r="F1631" s="18">
        <v>45839</v>
      </c>
      <c r="G1631" s="2">
        <v>31</v>
      </c>
      <c r="H1631" s="19">
        <v>45865</v>
      </c>
      <c r="I1631" t="s">
        <v>384</v>
      </c>
      <c r="J1631" s="2">
        <v>1</v>
      </c>
      <c r="K1631" s="3" t="s">
        <v>189</v>
      </c>
    </row>
    <row r="1632" spans="1:11">
      <c r="A1632" s="2">
        <f>A1631+1</f>
        <v>1631</v>
      </c>
      <c r="B1632" s="210" t="s">
        <v>4</v>
      </c>
      <c r="C1632" s="2">
        <v>2025</v>
      </c>
      <c r="D1632" s="2" t="s">
        <v>211</v>
      </c>
      <c r="E1632" s="2" t="s">
        <v>211</v>
      </c>
      <c r="F1632" s="18">
        <v>45839</v>
      </c>
      <c r="G1632" s="2">
        <v>31</v>
      </c>
      <c r="H1632" s="19">
        <v>45866</v>
      </c>
      <c r="I1632" s="211" t="s">
        <v>334</v>
      </c>
      <c r="J1632" s="2">
        <v>1</v>
      </c>
      <c r="K1632" s="3" t="s">
        <v>186</v>
      </c>
    </row>
    <row r="1633" spans="1:11">
      <c r="A1633" s="2">
        <f>A1632+1</f>
        <v>1632</v>
      </c>
      <c r="B1633" s="210" t="s">
        <v>4</v>
      </c>
      <c r="C1633" s="2">
        <v>2025</v>
      </c>
      <c r="D1633" s="2" t="s">
        <v>211</v>
      </c>
      <c r="E1633" s="2" t="s">
        <v>211</v>
      </c>
      <c r="F1633" s="18">
        <v>45870</v>
      </c>
      <c r="G1633" s="2">
        <v>31</v>
      </c>
      <c r="H1633" s="19">
        <v>45870</v>
      </c>
      <c r="I1633" t="s">
        <v>1710</v>
      </c>
      <c r="J1633" s="2">
        <v>1</v>
      </c>
      <c r="K1633" s="243" t="s">
        <v>189</v>
      </c>
    </row>
    <row r="1634" spans="1:11">
      <c r="A1634" s="2">
        <f>A1633+1</f>
        <v>1633</v>
      </c>
      <c r="B1634" s="210" t="s">
        <v>4</v>
      </c>
      <c r="C1634" s="2">
        <v>2025</v>
      </c>
      <c r="D1634" s="2" t="s">
        <v>211</v>
      </c>
      <c r="E1634" s="2" t="s">
        <v>211</v>
      </c>
      <c r="F1634" s="18">
        <v>45870</v>
      </c>
      <c r="G1634" s="2">
        <v>31</v>
      </c>
      <c r="H1634" s="19">
        <v>45870</v>
      </c>
      <c r="I1634" t="s">
        <v>1711</v>
      </c>
      <c r="J1634" s="2">
        <v>2</v>
      </c>
      <c r="K1634" s="243" t="s">
        <v>189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E00-000000000000}">
          <x14:formula1>
            <xm:f>'Basic Data'!$A$2:$A$117</xm:f>
          </x14:formula1>
          <xm:sqref>K769 K832:K834 K836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M107"/>
  <sheetViews>
    <sheetView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" defaultRowHeight="14.4"/>
  <cols>
    <col min="1" max="1" width="18.88671875" customWidth="1"/>
    <col min="2" max="3" width="18.44140625" style="2" customWidth="1"/>
    <col min="5" max="5" width="25.44140625" customWidth="1"/>
    <col min="7" max="7" width="27.44140625" customWidth="1"/>
    <col min="9" max="9" width="18.44140625" style="3" customWidth="1"/>
    <col min="10" max="10" width="14.5546875" style="2" customWidth="1"/>
    <col min="11" max="11" width="19.88671875" style="2" customWidth="1"/>
  </cols>
  <sheetData>
    <row r="1" spans="1:13" s="1" customFormat="1" ht="28.8">
      <c r="A1" s="4" t="s">
        <v>1491</v>
      </c>
      <c r="B1" s="5" t="s">
        <v>1492</v>
      </c>
      <c r="C1" s="6" t="s">
        <v>234</v>
      </c>
      <c r="E1" s="4" t="s">
        <v>1493</v>
      </c>
      <c r="G1" s="4" t="s">
        <v>1494</v>
      </c>
      <c r="I1" s="11" t="s">
        <v>1495</v>
      </c>
      <c r="J1" s="5" t="s">
        <v>1496</v>
      </c>
      <c r="K1" s="12" t="s">
        <v>234</v>
      </c>
      <c r="M1" s="13" t="s">
        <v>253</v>
      </c>
    </row>
    <row r="2" spans="1:13">
      <c r="A2" s="7" t="s">
        <v>184</v>
      </c>
      <c r="B2" s="8">
        <v>1669.29</v>
      </c>
      <c r="C2" s="9">
        <f>IFERROR(B2/$B$79,"")</f>
        <v>0.15888466919848093</v>
      </c>
      <c r="E2" s="7" t="s">
        <v>1497</v>
      </c>
      <c r="G2" s="7" t="s">
        <v>275</v>
      </c>
      <c r="I2" s="14" t="s">
        <v>260</v>
      </c>
      <c r="J2" s="15">
        <f>5*63</f>
        <v>315</v>
      </c>
      <c r="K2" s="16">
        <f>J2/32592</f>
        <v>9.6649484536082478E-3</v>
      </c>
      <c r="M2" t="s">
        <v>289</v>
      </c>
    </row>
    <row r="3" spans="1:13">
      <c r="A3" s="7" t="s">
        <v>185</v>
      </c>
      <c r="B3" s="8">
        <v>1833.3</v>
      </c>
      <c r="C3" s="9">
        <f t="shared" ref="C3:C66" si="0">IFERROR(B3/$B$79,"")</f>
        <v>0.17449530281830902</v>
      </c>
      <c r="E3" s="7" t="s">
        <v>444</v>
      </c>
      <c r="G3" s="7" t="s">
        <v>264</v>
      </c>
      <c r="I3" s="14" t="s">
        <v>279</v>
      </c>
      <c r="J3" s="15">
        <f>4*63</f>
        <v>252</v>
      </c>
      <c r="K3" s="16">
        <f t="shared" ref="K3:K23" si="1">J3/32592</f>
        <v>7.7319587628865982E-3</v>
      </c>
      <c r="M3" t="s">
        <v>266</v>
      </c>
    </row>
    <row r="4" spans="1:13">
      <c r="A4" s="7" t="s">
        <v>186</v>
      </c>
      <c r="B4" s="8">
        <v>1785.84</v>
      </c>
      <c r="C4" s="9">
        <f t="shared" si="0"/>
        <v>0.16997801319208475</v>
      </c>
      <c r="E4" s="7" t="s">
        <v>1498</v>
      </c>
      <c r="G4" s="7" t="s">
        <v>274</v>
      </c>
      <c r="I4" s="14" t="s">
        <v>278</v>
      </c>
      <c r="J4" s="15">
        <f>3*63</f>
        <v>189</v>
      </c>
      <c r="K4" s="16">
        <f t="shared" si="1"/>
        <v>5.7989690721649487E-3</v>
      </c>
    </row>
    <row r="5" spans="1:13">
      <c r="A5" s="7" t="s">
        <v>187</v>
      </c>
      <c r="B5" s="8">
        <v>1785.42</v>
      </c>
      <c r="C5" s="9">
        <f t="shared" si="0"/>
        <v>0.1699380371776934</v>
      </c>
      <c r="E5" s="7" t="s">
        <v>477</v>
      </c>
      <c r="G5" s="7" t="s">
        <v>269</v>
      </c>
      <c r="I5" s="14" t="s">
        <v>1499</v>
      </c>
      <c r="J5" s="15">
        <f>5*42</f>
        <v>210</v>
      </c>
      <c r="K5" s="16">
        <f t="shared" si="1"/>
        <v>6.4432989690721646E-3</v>
      </c>
    </row>
    <row r="6" spans="1:13">
      <c r="A6" s="7" t="s">
        <v>188</v>
      </c>
      <c r="B6" s="8">
        <v>1763.16</v>
      </c>
      <c r="C6" s="9">
        <f t="shared" si="0"/>
        <v>0.16781930841495105</v>
      </c>
      <c r="E6" s="7" t="s">
        <v>1500</v>
      </c>
      <c r="G6" s="7" t="s">
        <v>281</v>
      </c>
      <c r="I6" s="14" t="s">
        <v>1501</v>
      </c>
      <c r="J6" s="15">
        <f>4*42</f>
        <v>168</v>
      </c>
      <c r="K6" s="16">
        <f t="shared" si="1"/>
        <v>5.1546391752577319E-3</v>
      </c>
    </row>
    <row r="7" spans="1:13">
      <c r="A7" s="7" t="s">
        <v>189</v>
      </c>
      <c r="B7" s="8">
        <v>1669.29</v>
      </c>
      <c r="C7" s="9">
        <f t="shared" si="0"/>
        <v>0.15888466919848093</v>
      </c>
      <c r="E7" s="7" t="s">
        <v>725</v>
      </c>
      <c r="G7" s="7" t="s">
        <v>285</v>
      </c>
      <c r="I7" s="14" t="s">
        <v>290</v>
      </c>
      <c r="J7" s="15">
        <f>3*42</f>
        <v>126</v>
      </c>
      <c r="K7" s="16">
        <f t="shared" si="1"/>
        <v>3.8659793814432991E-3</v>
      </c>
    </row>
    <row r="8" spans="1:13">
      <c r="A8" s="7" t="s">
        <v>1502</v>
      </c>
      <c r="B8" s="8">
        <v>188.16</v>
      </c>
      <c r="C8" s="9">
        <f t="shared" si="0"/>
        <v>1.7909254447331602E-2</v>
      </c>
      <c r="E8" s="7" t="s">
        <v>443</v>
      </c>
      <c r="G8" s="7" t="s">
        <v>1503</v>
      </c>
      <c r="I8" s="14" t="s">
        <v>273</v>
      </c>
      <c r="J8" s="15">
        <v>63</v>
      </c>
      <c r="K8" s="16">
        <f t="shared" si="1"/>
        <v>1.9329896907216496E-3</v>
      </c>
    </row>
    <row r="9" spans="1:13">
      <c r="A9" s="7" t="s">
        <v>1504</v>
      </c>
      <c r="B9" s="8">
        <v>188.58</v>
      </c>
      <c r="C9" s="9">
        <f t="shared" si="0"/>
        <v>1.7949230461722969E-2</v>
      </c>
      <c r="E9" s="7" t="s">
        <v>1505</v>
      </c>
      <c r="G9" s="7" t="s">
        <v>1506</v>
      </c>
      <c r="I9" s="14" t="s">
        <v>276</v>
      </c>
      <c r="J9" s="15">
        <v>42</v>
      </c>
      <c r="K9" s="16">
        <f t="shared" si="1"/>
        <v>1.288659793814433E-3</v>
      </c>
    </row>
    <row r="10" spans="1:13">
      <c r="A10" s="7" t="s">
        <v>1507</v>
      </c>
      <c r="B10" s="8">
        <v>188.79</v>
      </c>
      <c r="C10" s="9">
        <f t="shared" si="0"/>
        <v>1.7969218468918649E-2</v>
      </c>
      <c r="E10" s="7" t="s">
        <v>1508</v>
      </c>
      <c r="G10" s="7" t="s">
        <v>1509</v>
      </c>
      <c r="I10" s="14" t="s">
        <v>283</v>
      </c>
      <c r="J10" s="15">
        <f>5*63</f>
        <v>315</v>
      </c>
      <c r="K10" s="16">
        <f t="shared" si="1"/>
        <v>9.6649484536082478E-3</v>
      </c>
    </row>
    <row r="11" spans="1:13">
      <c r="A11" s="7" t="s">
        <v>1510</v>
      </c>
      <c r="B11" s="8">
        <v>188.37</v>
      </c>
      <c r="C11" s="9">
        <f t="shared" si="0"/>
        <v>1.7929242454527285E-2</v>
      </c>
      <c r="E11" s="7" t="s">
        <v>1511</v>
      </c>
      <c r="G11" s="7"/>
      <c r="I11" s="14" t="s">
        <v>280</v>
      </c>
      <c r="J11" s="15">
        <f>4*63</f>
        <v>252</v>
      </c>
      <c r="K11" s="16">
        <f t="shared" si="1"/>
        <v>7.7319587628865982E-3</v>
      </c>
    </row>
    <row r="12" spans="1:13">
      <c r="A12" s="7" t="s">
        <v>1512</v>
      </c>
      <c r="B12" s="8">
        <v>188.37</v>
      </c>
      <c r="C12" s="9">
        <f t="shared" si="0"/>
        <v>1.7929242454527285E-2</v>
      </c>
      <c r="E12" s="7" t="s">
        <v>1513</v>
      </c>
      <c r="G12" s="7"/>
      <c r="I12" s="14" t="s">
        <v>282</v>
      </c>
      <c r="J12" s="15">
        <f>3*63</f>
        <v>189</v>
      </c>
      <c r="K12" s="16">
        <f t="shared" si="1"/>
        <v>5.7989690721649487E-3</v>
      </c>
    </row>
    <row r="13" spans="1:13">
      <c r="A13" s="7" t="s">
        <v>1514</v>
      </c>
      <c r="B13" s="8">
        <v>188.16</v>
      </c>
      <c r="C13" s="9">
        <f t="shared" si="0"/>
        <v>1.7909254447331602E-2</v>
      </c>
      <c r="E13" s="7" t="s">
        <v>1515</v>
      </c>
      <c r="G13" s="7"/>
      <c r="I13" s="14" t="s">
        <v>1516</v>
      </c>
      <c r="J13" s="15">
        <f>5*42</f>
        <v>210</v>
      </c>
      <c r="K13" s="16">
        <f t="shared" si="1"/>
        <v>6.4432989690721646E-3</v>
      </c>
    </row>
    <row r="14" spans="1:13">
      <c r="A14" s="7" t="s">
        <v>1517</v>
      </c>
      <c r="B14" s="8">
        <v>188.16</v>
      </c>
      <c r="C14" s="9">
        <f t="shared" si="0"/>
        <v>1.7909254447331602E-2</v>
      </c>
      <c r="E14" s="7" t="s">
        <v>1518</v>
      </c>
      <c r="G14" s="7"/>
      <c r="I14" s="14" t="s">
        <v>353</v>
      </c>
      <c r="J14" s="15">
        <f>4*42</f>
        <v>168</v>
      </c>
      <c r="K14" s="16">
        <f t="shared" si="1"/>
        <v>5.1546391752577319E-3</v>
      </c>
    </row>
    <row r="15" spans="1:13">
      <c r="A15" s="7" t="s">
        <v>1519</v>
      </c>
      <c r="B15" s="8">
        <v>188.16</v>
      </c>
      <c r="C15" s="9">
        <f t="shared" si="0"/>
        <v>1.7909254447331602E-2</v>
      </c>
      <c r="E15" s="7" t="s">
        <v>1520</v>
      </c>
      <c r="G15" s="7"/>
      <c r="I15" s="14" t="s">
        <v>347</v>
      </c>
      <c r="J15" s="15">
        <f>3*42</f>
        <v>126</v>
      </c>
      <c r="K15" s="16">
        <f t="shared" si="1"/>
        <v>3.8659793814432991E-3</v>
      </c>
    </row>
    <row r="16" spans="1:13">
      <c r="A16" s="7" t="s">
        <v>1521</v>
      </c>
      <c r="B16" s="8">
        <v>162.54</v>
      </c>
      <c r="C16" s="9">
        <f t="shared" si="0"/>
        <v>1.5470717569458326E-2</v>
      </c>
      <c r="E16" s="7" t="s">
        <v>714</v>
      </c>
      <c r="G16" s="7"/>
      <c r="I16" s="14" t="s">
        <v>284</v>
      </c>
      <c r="J16" s="15">
        <f>5*63</f>
        <v>315</v>
      </c>
      <c r="K16" s="16">
        <f t="shared" si="1"/>
        <v>9.6649484536082478E-3</v>
      </c>
    </row>
    <row r="17" spans="1:11">
      <c r="A17" s="7" t="s">
        <v>1522</v>
      </c>
      <c r="B17" s="8" t="s">
        <v>265</v>
      </c>
      <c r="C17" s="9" t="str">
        <f t="shared" si="0"/>
        <v/>
      </c>
      <c r="E17" s="7" t="s">
        <v>1523</v>
      </c>
      <c r="G17" s="7"/>
      <c r="I17" s="14" t="s">
        <v>338</v>
      </c>
      <c r="J17" s="15">
        <f>4*63</f>
        <v>252</v>
      </c>
      <c r="K17" s="16">
        <f t="shared" si="1"/>
        <v>7.7319587628865982E-3</v>
      </c>
    </row>
    <row r="18" spans="1:11">
      <c r="A18" s="7" t="s">
        <v>1524</v>
      </c>
      <c r="B18" s="8" t="s">
        <v>265</v>
      </c>
      <c r="C18" s="9" t="str">
        <f t="shared" si="0"/>
        <v/>
      </c>
      <c r="E18" s="7" t="s">
        <v>1525</v>
      </c>
      <c r="I18" s="14" t="s">
        <v>1526</v>
      </c>
      <c r="J18" s="15">
        <f>3*63</f>
        <v>189</v>
      </c>
      <c r="K18" s="16">
        <f t="shared" si="1"/>
        <v>5.7989690721649487E-3</v>
      </c>
    </row>
    <row r="19" spans="1:11">
      <c r="A19" s="7" t="s">
        <v>1527</v>
      </c>
      <c r="B19" s="8">
        <v>188.16</v>
      </c>
      <c r="C19" s="9">
        <f t="shared" si="0"/>
        <v>1.7909254447331602E-2</v>
      </c>
      <c r="E19" s="7" t="s">
        <v>1509</v>
      </c>
      <c r="I19" s="14" t="s">
        <v>1528</v>
      </c>
      <c r="J19" s="15">
        <f>5*42</f>
        <v>210</v>
      </c>
      <c r="K19" s="16">
        <f t="shared" si="1"/>
        <v>6.4432989690721646E-3</v>
      </c>
    </row>
    <row r="20" spans="1:11">
      <c r="A20" s="7" t="s">
        <v>1529</v>
      </c>
      <c r="B20" s="8">
        <v>188.16</v>
      </c>
      <c r="C20" s="9">
        <f t="shared" si="0"/>
        <v>1.7909254447331602E-2</v>
      </c>
      <c r="E20" s="7" t="s">
        <v>901</v>
      </c>
      <c r="I20" s="14" t="s">
        <v>1530</v>
      </c>
      <c r="J20" s="15">
        <f>4*42</f>
        <v>168</v>
      </c>
      <c r="K20" s="16">
        <f t="shared" si="1"/>
        <v>5.1546391752577319E-3</v>
      </c>
    </row>
    <row r="21" spans="1:11">
      <c r="A21" s="7" t="s">
        <v>1531</v>
      </c>
      <c r="B21" s="8">
        <v>188.37</v>
      </c>
      <c r="C21" s="9">
        <f t="shared" si="0"/>
        <v>1.7929242454527285E-2</v>
      </c>
      <c r="E21" s="7" t="s">
        <v>1532</v>
      </c>
      <c r="I21" s="14" t="s">
        <v>1533</v>
      </c>
      <c r="J21" s="15">
        <f>3*42</f>
        <v>126</v>
      </c>
      <c r="K21" s="16">
        <f t="shared" si="1"/>
        <v>3.8659793814432991E-3</v>
      </c>
    </row>
    <row r="22" spans="1:11">
      <c r="A22" s="7" t="s">
        <v>1534</v>
      </c>
      <c r="B22" s="8">
        <v>188.37</v>
      </c>
      <c r="C22" s="9">
        <f t="shared" si="0"/>
        <v>1.7929242454527285E-2</v>
      </c>
      <c r="E22" s="7" t="s">
        <v>1535</v>
      </c>
      <c r="I22" s="14" t="s">
        <v>267</v>
      </c>
      <c r="J22" s="15">
        <v>63</v>
      </c>
      <c r="K22" s="16">
        <f t="shared" si="1"/>
        <v>1.9329896907216496E-3</v>
      </c>
    </row>
    <row r="23" spans="1:11">
      <c r="A23" s="7" t="s">
        <v>1536</v>
      </c>
      <c r="B23" s="8">
        <v>188.16</v>
      </c>
      <c r="C23" s="9">
        <f t="shared" si="0"/>
        <v>1.7909254447331602E-2</v>
      </c>
      <c r="E23" s="7" t="s">
        <v>1537</v>
      </c>
      <c r="I23" s="14" t="s">
        <v>296</v>
      </c>
      <c r="J23" s="15">
        <v>42</v>
      </c>
      <c r="K23" s="16">
        <f t="shared" si="1"/>
        <v>1.288659793814433E-3</v>
      </c>
    </row>
    <row r="24" spans="1:11">
      <c r="A24" s="7" t="s">
        <v>1538</v>
      </c>
      <c r="B24" s="8">
        <v>188.16</v>
      </c>
      <c r="C24" s="9">
        <f t="shared" si="0"/>
        <v>1.7909254447331602E-2</v>
      </c>
      <c r="E24" s="7" t="s">
        <v>1539</v>
      </c>
      <c r="I24" s="14" t="s">
        <v>1503</v>
      </c>
      <c r="J24" s="15"/>
      <c r="K24" s="15"/>
    </row>
    <row r="25" spans="1:11">
      <c r="A25" s="7" t="s">
        <v>1540</v>
      </c>
      <c r="B25" s="8">
        <v>190.05</v>
      </c>
      <c r="C25" s="9">
        <f t="shared" si="0"/>
        <v>1.8089146512092747E-2</v>
      </c>
      <c r="E25" s="10" t="s">
        <v>445</v>
      </c>
      <c r="I25" s="14" t="s">
        <v>1506</v>
      </c>
      <c r="J25" s="15"/>
      <c r="K25" s="15"/>
    </row>
    <row r="26" spans="1:11">
      <c r="A26" s="7" t="s">
        <v>1541</v>
      </c>
      <c r="B26" s="8">
        <v>189.84</v>
      </c>
      <c r="C26" s="9">
        <f t="shared" si="0"/>
        <v>1.8069158504897063E-2</v>
      </c>
      <c r="E26" s="10" t="s">
        <v>450</v>
      </c>
      <c r="I26" s="14" t="s">
        <v>1542</v>
      </c>
      <c r="J26" s="15"/>
      <c r="K26" s="15"/>
    </row>
    <row r="27" spans="1:11">
      <c r="A27" s="7" t="s">
        <v>1543</v>
      </c>
      <c r="B27" s="8">
        <v>162.75</v>
      </c>
      <c r="C27" s="9">
        <f t="shared" si="0"/>
        <v>1.5490705576654008E-2</v>
      </c>
      <c r="I27" s="14" t="s">
        <v>1544</v>
      </c>
      <c r="J27" s="15"/>
      <c r="K27" s="15"/>
    </row>
    <row r="28" spans="1:11">
      <c r="A28" s="7" t="s">
        <v>1545</v>
      </c>
      <c r="B28" s="8">
        <v>161.28</v>
      </c>
      <c r="C28" s="9">
        <f t="shared" si="0"/>
        <v>1.535078952628423E-2</v>
      </c>
    </row>
    <row r="29" spans="1:11">
      <c r="A29" s="7" t="s">
        <v>1524</v>
      </c>
      <c r="B29" s="8" t="s">
        <v>265</v>
      </c>
      <c r="C29" s="9" t="str">
        <f t="shared" si="0"/>
        <v/>
      </c>
    </row>
    <row r="30" spans="1:11">
      <c r="A30" s="7" t="s">
        <v>1546</v>
      </c>
      <c r="B30" s="8">
        <v>188.16</v>
      </c>
      <c r="C30" s="9">
        <f t="shared" si="0"/>
        <v>1.7909254447331602E-2</v>
      </c>
    </row>
    <row r="31" spans="1:11">
      <c r="A31" s="7" t="s">
        <v>1547</v>
      </c>
      <c r="B31" s="8">
        <v>188.16</v>
      </c>
      <c r="C31" s="9">
        <f t="shared" si="0"/>
        <v>1.7909254447331602E-2</v>
      </c>
    </row>
    <row r="32" spans="1:11">
      <c r="A32" s="7" t="s">
        <v>1548</v>
      </c>
      <c r="B32" s="8">
        <v>201.81</v>
      </c>
      <c r="C32" s="9">
        <f t="shared" si="0"/>
        <v>1.9208474915050972E-2</v>
      </c>
    </row>
    <row r="33" spans="1:3">
      <c r="A33" s="7" t="s">
        <v>1549</v>
      </c>
      <c r="B33" s="8">
        <v>189.21</v>
      </c>
      <c r="C33" s="9">
        <f t="shared" si="0"/>
        <v>1.8009194483310016E-2</v>
      </c>
    </row>
    <row r="34" spans="1:3">
      <c r="A34" s="7" t="s">
        <v>1550</v>
      </c>
      <c r="B34" s="8">
        <v>190.05</v>
      </c>
      <c r="C34" s="9">
        <f t="shared" si="0"/>
        <v>1.8089146512092747E-2</v>
      </c>
    </row>
    <row r="35" spans="1:3">
      <c r="A35" s="7" t="s">
        <v>1551</v>
      </c>
      <c r="B35" s="8">
        <v>190.47</v>
      </c>
      <c r="C35" s="9">
        <f t="shared" si="0"/>
        <v>1.8129122526484111E-2</v>
      </c>
    </row>
    <row r="36" spans="1:3">
      <c r="A36" s="7" t="s">
        <v>1552</v>
      </c>
      <c r="B36" s="8">
        <v>190.26</v>
      </c>
      <c r="C36" s="9">
        <f t="shared" si="0"/>
        <v>1.8109134519288427E-2</v>
      </c>
    </row>
    <row r="37" spans="1:3">
      <c r="A37" s="7" t="s">
        <v>1553</v>
      </c>
      <c r="B37" s="8">
        <v>191.1</v>
      </c>
      <c r="C37" s="9">
        <f t="shared" si="0"/>
        <v>1.8189086548071158E-2</v>
      </c>
    </row>
    <row r="38" spans="1:3">
      <c r="A38" s="7" t="s">
        <v>1554</v>
      </c>
      <c r="B38" s="8">
        <v>95.34</v>
      </c>
      <c r="C38" s="9">
        <f t="shared" si="0"/>
        <v>9.0745552668398972E-3</v>
      </c>
    </row>
    <row r="39" spans="1:3">
      <c r="A39" s="7" t="s">
        <v>1555</v>
      </c>
      <c r="B39" s="8">
        <v>161.28</v>
      </c>
      <c r="C39" s="9">
        <f t="shared" si="0"/>
        <v>1.535078952628423E-2</v>
      </c>
    </row>
    <row r="40" spans="1:3">
      <c r="A40" s="7" t="s">
        <v>1556</v>
      </c>
      <c r="B40" s="8" t="s">
        <v>265</v>
      </c>
      <c r="C40" s="9" t="str">
        <f t="shared" si="0"/>
        <v/>
      </c>
    </row>
    <row r="41" spans="1:3">
      <c r="A41" s="7" t="s">
        <v>476</v>
      </c>
      <c r="B41" s="8">
        <v>204.54</v>
      </c>
      <c r="C41" s="9">
        <f t="shared" si="0"/>
        <v>1.9468319008594845E-2</v>
      </c>
    </row>
    <row r="42" spans="1:3">
      <c r="A42" s="7" t="s">
        <v>478</v>
      </c>
      <c r="B42" s="8">
        <v>191.1</v>
      </c>
      <c r="C42" s="9">
        <f t="shared" si="0"/>
        <v>1.8189086548071158E-2</v>
      </c>
    </row>
    <row r="43" spans="1:3">
      <c r="A43" s="7" t="s">
        <v>479</v>
      </c>
      <c r="B43" s="8">
        <v>191.1</v>
      </c>
      <c r="C43" s="9">
        <f t="shared" si="0"/>
        <v>1.8189086548071158E-2</v>
      </c>
    </row>
    <row r="44" spans="1:3">
      <c r="A44" s="7" t="s">
        <v>480</v>
      </c>
      <c r="B44" s="8">
        <v>191.1</v>
      </c>
      <c r="C44" s="9">
        <f t="shared" si="0"/>
        <v>1.8189086548071158E-2</v>
      </c>
    </row>
    <row r="45" spans="1:3">
      <c r="A45" s="7" t="s">
        <v>1557</v>
      </c>
      <c r="B45" s="8">
        <v>191.1</v>
      </c>
      <c r="C45" s="9">
        <f t="shared" si="0"/>
        <v>1.8189086548071158E-2</v>
      </c>
    </row>
    <row r="46" spans="1:3">
      <c r="A46" s="7" t="s">
        <v>1558</v>
      </c>
      <c r="B46" s="8">
        <v>191.1</v>
      </c>
      <c r="C46" s="9">
        <f t="shared" si="0"/>
        <v>1.8189086548071158E-2</v>
      </c>
    </row>
    <row r="47" spans="1:3">
      <c r="A47" s="7" t="s">
        <v>481</v>
      </c>
      <c r="B47" s="8">
        <v>204.54</v>
      </c>
      <c r="C47" s="9">
        <f t="shared" si="0"/>
        <v>1.9468319008594845E-2</v>
      </c>
    </row>
    <row r="48" spans="1:3">
      <c r="A48" s="7" t="s">
        <v>1559</v>
      </c>
      <c r="B48" s="8">
        <v>191.1</v>
      </c>
      <c r="C48" s="9">
        <f t="shared" si="0"/>
        <v>1.8189086548071158E-2</v>
      </c>
    </row>
    <row r="49" spans="1:3">
      <c r="A49" s="7" t="s">
        <v>1560</v>
      </c>
      <c r="B49" s="8">
        <v>81.900000000000006</v>
      </c>
      <c r="C49" s="9">
        <f t="shared" si="0"/>
        <v>7.7953228063162112E-3</v>
      </c>
    </row>
    <row r="50" spans="1:3">
      <c r="A50" s="7" t="s">
        <v>1561</v>
      </c>
      <c r="B50" s="8">
        <v>147.84</v>
      </c>
      <c r="C50" s="9">
        <f t="shared" si="0"/>
        <v>1.4071557065760545E-2</v>
      </c>
    </row>
    <row r="51" spans="1:3">
      <c r="A51" s="7" t="s">
        <v>1562</v>
      </c>
      <c r="B51" s="8" t="s">
        <v>265</v>
      </c>
      <c r="C51" s="9" t="str">
        <f t="shared" si="0"/>
        <v/>
      </c>
    </row>
    <row r="52" spans="1:3">
      <c r="A52" s="7" t="s">
        <v>1563</v>
      </c>
      <c r="B52" s="8">
        <v>201.6</v>
      </c>
      <c r="C52" s="9">
        <f t="shared" si="0"/>
        <v>1.9188486907855289E-2</v>
      </c>
    </row>
    <row r="53" spans="1:3">
      <c r="A53" s="7" t="s">
        <v>1564</v>
      </c>
      <c r="B53" s="8">
        <v>188.16</v>
      </c>
      <c r="C53" s="9">
        <f t="shared" si="0"/>
        <v>1.7909254447331602E-2</v>
      </c>
    </row>
    <row r="54" spans="1:3">
      <c r="A54" s="7" t="s">
        <v>1565</v>
      </c>
      <c r="B54" s="8">
        <v>188.16</v>
      </c>
      <c r="C54" s="9">
        <f t="shared" si="0"/>
        <v>1.7909254447331602E-2</v>
      </c>
    </row>
    <row r="55" spans="1:3">
      <c r="A55" s="7" t="s">
        <v>1566</v>
      </c>
      <c r="B55" s="8">
        <v>188.16</v>
      </c>
      <c r="C55" s="9">
        <f t="shared" si="0"/>
        <v>1.7909254447331602E-2</v>
      </c>
    </row>
    <row r="56" spans="1:3">
      <c r="A56" s="7" t="s">
        <v>1567</v>
      </c>
      <c r="B56" s="8">
        <v>188.37</v>
      </c>
      <c r="C56" s="9">
        <f t="shared" si="0"/>
        <v>1.7929242454527285E-2</v>
      </c>
    </row>
    <row r="57" spans="1:3">
      <c r="A57" s="7" t="s">
        <v>1568</v>
      </c>
      <c r="B57" s="8">
        <v>188.58</v>
      </c>
      <c r="C57" s="9">
        <f t="shared" si="0"/>
        <v>1.7949230461722969E-2</v>
      </c>
    </row>
    <row r="58" spans="1:3">
      <c r="A58" s="7" t="s">
        <v>1569</v>
      </c>
      <c r="B58" s="8">
        <v>188.16</v>
      </c>
      <c r="C58" s="9">
        <f t="shared" si="0"/>
        <v>1.7909254447331602E-2</v>
      </c>
    </row>
    <row r="59" spans="1:3">
      <c r="A59" s="7" t="s">
        <v>1570</v>
      </c>
      <c r="B59" s="8">
        <v>190.05</v>
      </c>
      <c r="C59" s="9">
        <f t="shared" si="0"/>
        <v>1.8089146512092747E-2</v>
      </c>
    </row>
    <row r="60" spans="1:3">
      <c r="A60" s="7" t="s">
        <v>1571</v>
      </c>
      <c r="B60" s="8">
        <v>161.28</v>
      </c>
      <c r="C60" s="9">
        <f t="shared" si="0"/>
        <v>1.535078952628423E-2</v>
      </c>
    </row>
    <row r="61" spans="1:3">
      <c r="A61" s="7" t="s">
        <v>1572</v>
      </c>
      <c r="B61" s="8">
        <v>80.64</v>
      </c>
      <c r="C61" s="9">
        <f t="shared" si="0"/>
        <v>7.6753947631421149E-3</v>
      </c>
    </row>
    <row r="62" spans="1:3">
      <c r="A62" s="7" t="s">
        <v>1573</v>
      </c>
      <c r="B62" s="8" t="s">
        <v>265</v>
      </c>
      <c r="C62" s="9" t="str">
        <f t="shared" si="0"/>
        <v/>
      </c>
    </row>
    <row r="63" spans="1:3">
      <c r="A63" s="7" t="s">
        <v>1574</v>
      </c>
      <c r="B63" s="8">
        <v>191.73</v>
      </c>
      <c r="C63" s="9">
        <f t="shared" si="0"/>
        <v>1.8249050569658205E-2</v>
      </c>
    </row>
    <row r="64" spans="1:3">
      <c r="A64" s="7" t="s">
        <v>1575</v>
      </c>
      <c r="B64" s="8">
        <v>192.57</v>
      </c>
      <c r="C64" s="9">
        <f t="shared" si="0"/>
        <v>1.8329002598440936E-2</v>
      </c>
    </row>
    <row r="65" spans="1:3">
      <c r="A65" s="7" t="s">
        <v>1576</v>
      </c>
      <c r="B65" s="8">
        <v>192.57</v>
      </c>
      <c r="C65" s="9">
        <f t="shared" si="0"/>
        <v>1.8329002598440936E-2</v>
      </c>
    </row>
    <row r="66" spans="1:3">
      <c r="A66" s="7" t="s">
        <v>1577</v>
      </c>
      <c r="B66" s="8">
        <v>191.94</v>
      </c>
      <c r="C66" s="9">
        <f t="shared" si="0"/>
        <v>1.8269038576853889E-2</v>
      </c>
    </row>
    <row r="67" spans="1:3">
      <c r="A67" s="7" t="s">
        <v>1578</v>
      </c>
      <c r="B67" s="8">
        <v>191.1</v>
      </c>
      <c r="C67" s="9">
        <f t="shared" ref="C67:C105" si="2">IFERROR(B67/$B$79,"")</f>
        <v>1.8189086548071158E-2</v>
      </c>
    </row>
    <row r="68" spans="1:3">
      <c r="A68" s="7" t="s">
        <v>1579</v>
      </c>
      <c r="B68" s="8">
        <v>191.1</v>
      </c>
      <c r="C68" s="9">
        <f t="shared" si="2"/>
        <v>1.8189086548071158E-2</v>
      </c>
    </row>
    <row r="69" spans="1:3">
      <c r="A69" s="7" t="s">
        <v>1580</v>
      </c>
      <c r="B69" s="8">
        <v>191.1</v>
      </c>
      <c r="C69" s="9">
        <f t="shared" si="2"/>
        <v>1.8189086548071158E-2</v>
      </c>
    </row>
    <row r="70" spans="1:3">
      <c r="A70" s="7" t="s">
        <v>1581</v>
      </c>
      <c r="B70" s="8">
        <v>191.1</v>
      </c>
      <c r="C70" s="9">
        <f t="shared" si="2"/>
        <v>1.8189086548071158E-2</v>
      </c>
    </row>
    <row r="71" spans="1:3">
      <c r="A71" s="7" t="s">
        <v>1582</v>
      </c>
      <c r="B71" s="8">
        <v>136.08000000000001</v>
      </c>
      <c r="C71" s="9">
        <f t="shared" si="2"/>
        <v>1.2952228662802321E-2</v>
      </c>
    </row>
    <row r="72" spans="1:3">
      <c r="A72" s="7" t="s">
        <v>1583</v>
      </c>
      <c r="B72" s="8" t="s">
        <v>265</v>
      </c>
      <c r="C72" s="9" t="str">
        <f t="shared" si="2"/>
        <v/>
      </c>
    </row>
    <row r="73" spans="1:3">
      <c r="A73" s="7" t="s">
        <v>1584</v>
      </c>
      <c r="B73" s="8" t="s">
        <v>265</v>
      </c>
      <c r="C73" s="9" t="str">
        <f t="shared" si="2"/>
        <v/>
      </c>
    </row>
    <row r="74" spans="1:3">
      <c r="A74" s="7" t="s">
        <v>1585</v>
      </c>
      <c r="B74" s="8">
        <v>7073.85</v>
      </c>
      <c r="C74" s="9">
        <f t="shared" si="2"/>
        <v>0.67329602238656816</v>
      </c>
    </row>
    <row r="75" spans="1:3">
      <c r="A75" s="7" t="s">
        <v>1586</v>
      </c>
      <c r="B75" s="8">
        <v>3432.45</v>
      </c>
      <c r="C75" s="9">
        <f t="shared" si="2"/>
        <v>0.32670397761343195</v>
      </c>
    </row>
    <row r="76" spans="1:3">
      <c r="A76" s="7" t="s">
        <v>1587</v>
      </c>
      <c r="B76" s="8">
        <f>B74</f>
        <v>7073.85</v>
      </c>
      <c r="C76" s="9">
        <f t="shared" si="2"/>
        <v>0.67329602238656816</v>
      </c>
    </row>
    <row r="77" spans="1:3">
      <c r="A77" s="7" t="s">
        <v>1588</v>
      </c>
      <c r="B77" s="8">
        <f>B74</f>
        <v>7073.85</v>
      </c>
      <c r="C77" s="9">
        <f t="shared" si="2"/>
        <v>0.67329602238656816</v>
      </c>
    </row>
    <row r="78" spans="1:3">
      <c r="A78" s="7" t="s">
        <v>1589</v>
      </c>
      <c r="B78" s="8">
        <f>B75</f>
        <v>3432.45</v>
      </c>
      <c r="C78" s="9">
        <f t="shared" si="2"/>
        <v>0.32670397761343195</v>
      </c>
    </row>
    <row r="79" spans="1:3">
      <c r="A79" s="7" t="s">
        <v>1590</v>
      </c>
      <c r="B79" s="8">
        <v>10506.3</v>
      </c>
      <c r="C79" s="9">
        <f t="shared" si="2"/>
        <v>1</v>
      </c>
    </row>
    <row r="80" spans="1:3">
      <c r="A80" s="7" t="s">
        <v>713</v>
      </c>
      <c r="B80" s="8">
        <v>10506.3</v>
      </c>
      <c r="C80" s="9">
        <f t="shared" si="2"/>
        <v>1</v>
      </c>
    </row>
    <row r="81" spans="1:3">
      <c r="A81" s="7" t="s">
        <v>1591</v>
      </c>
      <c r="B81" s="8">
        <f>B74</f>
        <v>7073.85</v>
      </c>
      <c r="C81" s="9">
        <f t="shared" si="2"/>
        <v>0.67329602238656816</v>
      </c>
    </row>
    <row r="82" spans="1:3">
      <c r="A82" s="7" t="s">
        <v>1592</v>
      </c>
      <c r="B82" s="8">
        <f>B75</f>
        <v>3432.45</v>
      </c>
      <c r="C82" s="9">
        <f t="shared" si="2"/>
        <v>0.32670397761343195</v>
      </c>
    </row>
    <row r="83" spans="1:3">
      <c r="A83" s="7" t="s">
        <v>1593</v>
      </c>
      <c r="B83" s="8">
        <f>B74</f>
        <v>7073.85</v>
      </c>
      <c r="C83" s="9">
        <f t="shared" si="2"/>
        <v>0.67329602238656816</v>
      </c>
    </row>
    <row r="84" spans="1:3">
      <c r="A84" s="7" t="s">
        <v>1594</v>
      </c>
      <c r="B84" s="8">
        <f>B75</f>
        <v>3432.45</v>
      </c>
      <c r="C84" s="9">
        <f t="shared" si="2"/>
        <v>0.32670397761343195</v>
      </c>
    </row>
    <row r="85" spans="1:3">
      <c r="A85" s="7" t="s">
        <v>1595</v>
      </c>
      <c r="B85" s="8">
        <f t="shared" ref="B85:B90" si="3">B83</f>
        <v>7073.85</v>
      </c>
      <c r="C85" s="9">
        <f t="shared" si="2"/>
        <v>0.67329602238656816</v>
      </c>
    </row>
    <row r="86" spans="1:3">
      <c r="A86" s="7" t="s">
        <v>1596</v>
      </c>
      <c r="B86" s="8">
        <f t="shared" si="3"/>
        <v>3432.45</v>
      </c>
      <c r="C86" s="9">
        <f t="shared" si="2"/>
        <v>0.32670397761343195</v>
      </c>
    </row>
    <row r="87" spans="1:3">
      <c r="A87" s="7" t="s">
        <v>1597</v>
      </c>
      <c r="B87" s="8">
        <f t="shared" si="3"/>
        <v>7073.85</v>
      </c>
      <c r="C87" s="9">
        <f t="shared" si="2"/>
        <v>0.67329602238656816</v>
      </c>
    </row>
    <row r="88" spans="1:3">
      <c r="A88" s="7" t="s">
        <v>1598</v>
      </c>
      <c r="B88" s="8">
        <f t="shared" si="3"/>
        <v>3432.45</v>
      </c>
      <c r="C88" s="9">
        <f t="shared" si="2"/>
        <v>0.32670397761343195</v>
      </c>
    </row>
    <row r="89" spans="1:3">
      <c r="A89" s="7" t="s">
        <v>1599</v>
      </c>
      <c r="B89" s="8">
        <f t="shared" si="3"/>
        <v>7073.85</v>
      </c>
      <c r="C89" s="9">
        <f t="shared" si="2"/>
        <v>0.67329602238656816</v>
      </c>
    </row>
    <row r="90" spans="1:3">
      <c r="A90" s="7" t="s">
        <v>1600</v>
      </c>
      <c r="B90" s="8">
        <f t="shared" si="3"/>
        <v>3432.45</v>
      </c>
      <c r="C90" s="9">
        <f t="shared" si="2"/>
        <v>0.32670397761343195</v>
      </c>
    </row>
    <row r="91" spans="1:3">
      <c r="A91" s="7" t="s">
        <v>1601</v>
      </c>
      <c r="B91" s="8">
        <v>0</v>
      </c>
      <c r="C91" s="9">
        <f t="shared" si="2"/>
        <v>0</v>
      </c>
    </row>
    <row r="92" spans="1:3">
      <c r="A92" s="7" t="s">
        <v>1602</v>
      </c>
      <c r="B92" s="8">
        <v>0</v>
      </c>
      <c r="C92" s="9">
        <f t="shared" si="2"/>
        <v>0</v>
      </c>
    </row>
    <row r="93" spans="1:3">
      <c r="A93" s="7" t="s">
        <v>1603</v>
      </c>
      <c r="B93" s="8">
        <v>0</v>
      </c>
      <c r="C93" s="9">
        <f t="shared" si="2"/>
        <v>0</v>
      </c>
    </row>
    <row r="94" spans="1:3">
      <c r="A94" s="7" t="s">
        <v>1604</v>
      </c>
      <c r="B94" s="8">
        <f>B80</f>
        <v>10506.3</v>
      </c>
      <c r="C94" s="9">
        <f t="shared" si="2"/>
        <v>1</v>
      </c>
    </row>
    <row r="95" spans="1:3">
      <c r="A95" s="7" t="s">
        <v>1605</v>
      </c>
      <c r="B95" s="8">
        <f>B94</f>
        <v>10506.3</v>
      </c>
      <c r="C95" s="9">
        <f t="shared" si="2"/>
        <v>1</v>
      </c>
    </row>
    <row r="96" spans="1:3">
      <c r="A96" s="7" t="s">
        <v>1606</v>
      </c>
      <c r="B96" s="8">
        <v>13.02</v>
      </c>
      <c r="C96" s="9">
        <f t="shared" si="2"/>
        <v>1.2392564461323208E-3</v>
      </c>
    </row>
    <row r="97" spans="1:3">
      <c r="A97" s="7" t="s">
        <v>1607</v>
      </c>
      <c r="B97" s="8">
        <v>13.23</v>
      </c>
      <c r="C97" s="9">
        <f t="shared" si="2"/>
        <v>1.2592444533280032E-3</v>
      </c>
    </row>
    <row r="98" spans="1:3">
      <c r="A98" s="7" t="s">
        <v>447</v>
      </c>
      <c r="B98" s="8">
        <v>13.44</v>
      </c>
      <c r="C98" s="9">
        <f t="shared" si="2"/>
        <v>1.2792324605236857E-3</v>
      </c>
    </row>
    <row r="99" spans="1:3">
      <c r="A99" s="7" t="s">
        <v>473</v>
      </c>
      <c r="B99" s="8">
        <v>13.65</v>
      </c>
      <c r="C99" s="9">
        <f t="shared" si="2"/>
        <v>1.2992204677193685E-3</v>
      </c>
    </row>
    <row r="100" spans="1:3">
      <c r="A100" s="7" t="s">
        <v>1608</v>
      </c>
      <c r="B100" s="8">
        <v>13.86</v>
      </c>
      <c r="C100" s="9">
        <f t="shared" si="2"/>
        <v>1.319208474915051E-3</v>
      </c>
    </row>
    <row r="101" spans="1:3">
      <c r="A101" s="7" t="s">
        <v>1609</v>
      </c>
      <c r="B101" s="8">
        <v>6.51</v>
      </c>
      <c r="C101" s="9">
        <f t="shared" si="2"/>
        <v>6.1962822306616038E-4</v>
      </c>
    </row>
    <row r="102" spans="1:3">
      <c r="A102" s="7" t="s">
        <v>1610</v>
      </c>
      <c r="B102" s="8">
        <v>6.6150000000000002</v>
      </c>
      <c r="C102" s="9">
        <f t="shared" si="2"/>
        <v>6.2962222666400162E-4</v>
      </c>
    </row>
    <row r="103" spans="1:3">
      <c r="A103" s="7" t="s">
        <v>1611</v>
      </c>
      <c r="B103" s="8">
        <v>6.72</v>
      </c>
      <c r="C103" s="9">
        <f t="shared" si="2"/>
        <v>6.3961623026184287E-4</v>
      </c>
    </row>
    <row r="104" spans="1:3">
      <c r="A104" s="7" t="s">
        <v>1612</v>
      </c>
      <c r="B104" s="8">
        <v>6.8250000000000002</v>
      </c>
      <c r="C104" s="9">
        <f t="shared" si="2"/>
        <v>6.4961023385968423E-4</v>
      </c>
    </row>
    <row r="105" spans="1:3">
      <c r="A105" s="7" t="s">
        <v>1613</v>
      </c>
      <c r="B105" s="8">
        <v>6.93</v>
      </c>
      <c r="C105" s="9">
        <f t="shared" si="2"/>
        <v>6.5960423745752548E-4</v>
      </c>
    </row>
    <row r="106" spans="1:3">
      <c r="A106" s="7"/>
      <c r="B106" s="8"/>
      <c r="C106" s="9"/>
    </row>
    <row r="107" spans="1:3">
      <c r="A107" s="7"/>
      <c r="B107" s="8"/>
      <c r="C107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allowEditUser xmlns="https://web.wps.cn/et/2018/main" xmlns:s="http://schemas.openxmlformats.org/spreadsheetml/2006/main" hasInvisiblePropRange="0">
  <rangeList sheetStid="13" master="">
    <arrUserId title="Range1" rangeCreator="" othersAccessPermission="edit"/>
    <arrUserId title="Range1_1" rangeCreator="" othersAccessPermission="edit"/>
  </rangeList>
  <rangeList sheetStid="12" master=""/>
  <rangeList sheetStid="10" master=""/>
  <rangeList sheetStid="9" master=""/>
  <rangeList sheetStid="1" master=""/>
  <rangeList sheetStid="7" master=""/>
  <rangeList sheetStid="6" master=""/>
  <rangeList sheetStid="5" master=""/>
  <rangeList sheetStid="3" master=""/>
  <rangeList sheetStid="4" master=""/>
  <rangeList sheetStid="11" master=""/>
  <rangeList sheetStid="14" master=""/>
  <rangeList sheetStid="15" master=""/>
  <rangeList sheetStid="16" master=""/>
  <rangeList sheetStid="2" master=""/>
</allowEditUser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B3DC3D7EEBD4E965C95B4B8FA3504" ma:contentTypeVersion="6" ma:contentTypeDescription="Create a new document." ma:contentTypeScope="" ma:versionID="8aa82a68bd214f7d3d0f7f88fc697f2b">
  <xsd:schema xmlns:xsd="http://www.w3.org/2001/XMLSchema" xmlns:xs="http://www.w3.org/2001/XMLSchema" xmlns:p="http://schemas.microsoft.com/office/2006/metadata/properties" xmlns:ns2="fc7a6a76-1c0e-42c8-b8bb-e7dae130d739" xmlns:ns3="d16c97b0-8c68-4a48-9e8f-dd7460dbc509" targetNamespace="http://schemas.microsoft.com/office/2006/metadata/properties" ma:root="true" ma:fieldsID="c7b3109e5368c8001190694a4a849b63" ns2:_="" ns3:_="">
    <xsd:import namespace="fc7a6a76-1c0e-42c8-b8bb-e7dae130d739"/>
    <xsd:import namespace="d16c97b0-8c68-4a48-9e8f-dd7460dbc5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a6a76-1c0e-42c8-b8bb-e7dae130d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c97b0-8c68-4a48-9e8f-dd7460dbc5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0C3DE8-0F35-44B0-9170-D8A6AFCE6E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067C5F7-EED8-486A-9F5E-1D01170319CF}">
  <ds:schemaRefs>
    <ds:schemaRef ds:uri="http://purl.org/dc/dcmitype/"/>
    <ds:schemaRef ds:uri="http://purl.org/dc/elements/1.1/"/>
    <ds:schemaRef ds:uri="http://schemas.microsoft.com/office/2006/documentManagement/types"/>
    <ds:schemaRef ds:uri="fc7a6a76-1c0e-42c8-b8bb-e7dae130d739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d16c97b0-8c68-4a48-9e8f-dd7460dbc509"/>
  </ds:schemaRefs>
</ds:datastoreItem>
</file>

<file path=customXml/itemProps4.xml><?xml version="1.0" encoding="utf-8"?>
<ds:datastoreItem xmlns:ds="http://schemas.openxmlformats.org/officeDocument/2006/customXml" ds:itemID="{10E25DE4-0FB7-4CB5-840D-B7125D77EB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7a6a76-1c0e-42c8-b8bb-e7dae130d739"/>
    <ds:schemaRef ds:uri="d16c97b0-8c68-4a48-9e8f-dd7460dbc5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Daily Dashboard</vt:lpstr>
      <vt:lpstr>Modelling New</vt:lpstr>
      <vt:lpstr>CMS_Data</vt:lpstr>
      <vt:lpstr>Monthly KPI</vt:lpstr>
      <vt:lpstr>Daily KPI</vt:lpstr>
      <vt:lpstr>Annual KPI</vt:lpstr>
      <vt:lpstr>Raw Data</vt:lpstr>
      <vt:lpstr>Inv_SY</vt:lpstr>
      <vt:lpstr>Tracker_BD</vt:lpstr>
      <vt:lpstr>Inv_SY_Dev</vt:lpstr>
      <vt:lpstr>Plant BD</vt:lpstr>
      <vt:lpstr>Grid BD</vt:lpstr>
      <vt:lpstr>Mod_CL</vt:lpstr>
      <vt:lpstr>Grass_Cutting</vt:lpstr>
      <vt:lpstr>Spare_Consumable</vt:lpstr>
      <vt:lpstr>Basic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Kalpesh Umaretia</dc:creator>
  <cp:keywords/>
  <dc:description/>
  <cp:lastModifiedBy>Shashank Kumar</cp:lastModifiedBy>
  <cp:revision/>
  <dcterms:created xsi:type="dcterms:W3CDTF">2015-06-05T18:17:00Z</dcterms:created>
  <dcterms:modified xsi:type="dcterms:W3CDTF">2025-08-03T09:16:37Z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AFBF8CFF0CF0482C9FE8D978FC1E78EC</vt:lpwstr>
  </property>
  <property fmtid="{D5CDD505-2E9C-101B-9397-08002B2CF9AE}" pid="3" name="KSOProductBuildVer">
    <vt:lpwstr>1033-11.2.0.11254</vt:lpwstr>
  </property>
  <property fmtid="{D5CDD505-2E9C-101B-9397-08002B2CF9AE}" pid="4" name="ContentTypeId">
    <vt:lpwstr>0x01010052BB3DC3D7EEBD4E965C95B4B8FA3504</vt:lpwstr>
  </property>
</Properties>
</file>